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3165" windowWidth="20730" windowHeight="6915" firstSheet="9" activeTab="14"/>
  </bookViews>
  <sheets>
    <sheet name="ENERO 2014" sheetId="1" r:id="rId1"/>
    <sheet name="FEBRERO 2 0 1 4   " sheetId="2" r:id="rId2"/>
    <sheet name="M A R Z O  2014  " sheetId="3" r:id="rId3"/>
    <sheet name="A B R I L   2014   " sheetId="4" r:id="rId4"/>
    <sheet name="MAYO  2 0 1 4   " sheetId="5" r:id="rId5"/>
    <sheet name="J U N I O   2014" sheetId="6" r:id="rId6"/>
    <sheet name="J U L I O " sheetId="7" r:id="rId7"/>
    <sheet name="AGOSTO  2014" sheetId="8" r:id="rId8"/>
    <sheet name="SEPTIEMBRE 2014" sheetId="9" r:id="rId9"/>
    <sheet name="OCTUBRE 2014" sheetId="10" r:id="rId10"/>
    <sheet name="NOVIEMBRE 2014" sheetId="11" r:id="rId11"/>
    <sheet name="DICIEMBRE 2014" sheetId="12" r:id="rId12"/>
    <sheet name="Hoja13" sheetId="13" r:id="rId13"/>
    <sheet name="CONCENTRADO AÑO 2014" sheetId="14" r:id="rId14"/>
    <sheet name="Hoja1" sheetId="16" r:id="rId15"/>
    <sheet name="Hoja3" sheetId="18" r:id="rId16"/>
    <sheet name="Hoja5" sheetId="20" r:id="rId17"/>
    <sheet name="Hoja6" sheetId="21" r:id="rId18"/>
  </sheets>
  <calcPr calcId="144525"/>
</workbook>
</file>

<file path=xl/calcChain.xml><?xml version="1.0" encoding="utf-8"?>
<calcChain xmlns="http://schemas.openxmlformats.org/spreadsheetml/2006/main">
  <c r="H13" i="16" l="1"/>
  <c r="H18" i="16" l="1"/>
  <c r="G47" i="16"/>
  <c r="H47" i="16" s="1"/>
  <c r="H30" i="16"/>
  <c r="H29" i="16"/>
  <c r="H56" i="16"/>
  <c r="G46" i="16"/>
  <c r="H46" i="16" s="1"/>
  <c r="H27" i="16"/>
  <c r="H37" i="16"/>
  <c r="H32" i="16"/>
  <c r="H76" i="16"/>
  <c r="H69" i="16"/>
  <c r="H67" i="16"/>
  <c r="H65" i="16"/>
  <c r="H54" i="16"/>
  <c r="H52" i="16"/>
  <c r="H36" i="16"/>
  <c r="G34" i="16"/>
  <c r="H34" i="16" s="1"/>
  <c r="H25" i="16"/>
  <c r="H19" i="16"/>
  <c r="H16" i="16"/>
  <c r="G21" i="16"/>
  <c r="H21" i="16" s="1"/>
  <c r="H4" i="16"/>
  <c r="H44" i="16"/>
  <c r="H41" i="16"/>
  <c r="H43" i="16"/>
  <c r="G75" i="16"/>
  <c r="H75" i="16" s="1"/>
  <c r="H12" i="16"/>
  <c r="H11" i="16"/>
  <c r="H8" i="16"/>
  <c r="G63" i="16"/>
  <c r="H63" i="16" s="1"/>
  <c r="H39" i="16"/>
  <c r="G14" i="16"/>
  <c r="H14" i="16" s="1"/>
  <c r="H78" i="16"/>
  <c r="H50" i="16"/>
  <c r="H49" i="16"/>
  <c r="H10" i="16"/>
  <c r="G72" i="16"/>
  <c r="H72" i="16" s="1"/>
  <c r="H9" i="16"/>
  <c r="H73" i="16"/>
  <c r="H71" i="16"/>
  <c r="H61" i="16"/>
  <c r="G80" i="16"/>
  <c r="H80" i="16" s="1"/>
  <c r="H60" i="16"/>
  <c r="H59" i="16"/>
  <c r="G6" i="16"/>
  <c r="H6" i="16" s="1"/>
  <c r="H3" i="16"/>
  <c r="G23" i="16"/>
  <c r="H23" i="16" s="1"/>
  <c r="H58" i="16"/>
  <c r="G1440" i="4" l="1"/>
  <c r="H25" i="14"/>
  <c r="G25" i="14" l="1"/>
  <c r="G2095" i="12" l="1"/>
  <c r="G104" i="14"/>
  <c r="G2836" i="12" l="1"/>
  <c r="G111" i="14"/>
  <c r="H113" i="14" l="1"/>
  <c r="H111" i="14"/>
  <c r="H109" i="14"/>
  <c r="H108" i="14"/>
  <c r="H106" i="14"/>
  <c r="H104" i="14"/>
  <c r="H102" i="14" l="1"/>
  <c r="H100" i="14"/>
  <c r="H98" i="14"/>
  <c r="H116" i="14" s="1"/>
  <c r="G77" i="14" l="1"/>
  <c r="G1746" i="11"/>
  <c r="G620" i="3" l="1"/>
  <c r="G101" i="2"/>
  <c r="G16" i="14"/>
  <c r="G7" i="14"/>
  <c r="G2898" i="12" l="1"/>
  <c r="G2288" i="12" l="1"/>
  <c r="H91" i="14" l="1"/>
  <c r="H89" i="14"/>
  <c r="H87" i="14"/>
  <c r="H85" i="14"/>
  <c r="H83" i="14"/>
  <c r="H81" i="14"/>
  <c r="H79" i="14"/>
  <c r="H77" i="14"/>
  <c r="H75" i="14"/>
  <c r="H73" i="14"/>
  <c r="T2076" i="11"/>
  <c r="T2075" i="11"/>
  <c r="T416" i="11"/>
  <c r="T631" i="11"/>
  <c r="T1741" i="11"/>
  <c r="T1744" i="11"/>
  <c r="T1740" i="11"/>
  <c r="T1415" i="11"/>
  <c r="T12" i="11"/>
  <c r="T1320" i="11"/>
  <c r="T1948" i="11"/>
  <c r="T1521" i="11"/>
  <c r="T1508" i="11"/>
  <c r="T587" i="11"/>
  <c r="T105" i="11"/>
  <c r="T1593" i="11"/>
  <c r="T851" i="11"/>
  <c r="T2177" i="11"/>
  <c r="T777" i="11"/>
  <c r="T2293" i="11"/>
  <c r="T1003" i="11"/>
  <c r="T1440" i="11"/>
  <c r="T1190" i="11"/>
  <c r="T523" i="11"/>
  <c r="T608" i="11"/>
  <c r="T933" i="11"/>
  <c r="T1932" i="11"/>
  <c r="T1724" i="11"/>
  <c r="T586" i="11"/>
  <c r="T1786" i="11"/>
  <c r="T1972" i="11"/>
  <c r="T585" i="11"/>
  <c r="T308" i="11"/>
  <c r="T988" i="11"/>
  <c r="T1561" i="11"/>
  <c r="T262" i="11"/>
  <c r="T236" i="11"/>
  <c r="T1770" i="11"/>
  <c r="T1870" i="11"/>
  <c r="T329" i="11"/>
  <c r="T2341" i="11"/>
  <c r="T705" i="11"/>
  <c r="T1105" i="11"/>
  <c r="T1238" i="11"/>
  <c r="T207" i="11"/>
  <c r="T522" i="11"/>
  <c r="T1660" i="11"/>
  <c r="T175" i="11"/>
  <c r="T1543" i="11"/>
  <c r="T831" i="11"/>
  <c r="T521" i="11"/>
  <c r="T1811" i="11"/>
  <c r="T2093" i="11"/>
  <c r="T987" i="11"/>
  <c r="T986" i="11"/>
  <c r="T5" i="11"/>
  <c r="T1507" i="11"/>
  <c r="T459" i="11"/>
  <c r="S350" i="11"/>
  <c r="T350" i="11" s="1"/>
  <c r="T2204" i="11"/>
  <c r="T397" i="11"/>
  <c r="T1842" i="11"/>
  <c r="T1074" i="11"/>
  <c r="T403" i="11"/>
  <c r="T1535" i="11"/>
  <c r="T1670" i="11"/>
  <c r="T376" i="11"/>
  <c r="T1810" i="11"/>
  <c r="T678" i="11"/>
  <c r="T119" i="11"/>
  <c r="T2019" i="11"/>
  <c r="T714" i="11"/>
  <c r="T756" i="11"/>
  <c r="T118" i="11"/>
  <c r="T451" i="11"/>
  <c r="T1009" i="11"/>
  <c r="T1703" i="11"/>
  <c r="T2304" i="11"/>
  <c r="T1283" i="11"/>
  <c r="T1073" i="11"/>
  <c r="T932" i="11"/>
  <c r="T446" i="11"/>
  <c r="T1696" i="11"/>
  <c r="T1207" i="11"/>
  <c r="T375" i="11"/>
  <c r="T931" i="11"/>
  <c r="S2109" i="11"/>
  <c r="T2109" i="11" s="1"/>
  <c r="T145" i="11"/>
  <c r="T1560" i="11"/>
  <c r="T1439" i="11"/>
  <c r="T2292" i="11"/>
  <c r="T1366" i="11"/>
  <c r="T1438" i="11"/>
  <c r="T867" i="11"/>
  <c r="T2215" i="11"/>
  <c r="T2176" i="11"/>
  <c r="T398" i="11"/>
  <c r="T1002" i="11"/>
  <c r="T82" i="11"/>
  <c r="T2042" i="11"/>
  <c r="T67" i="11"/>
  <c r="T2131" i="11"/>
  <c r="T1143" i="11"/>
  <c r="T1458" i="11"/>
  <c r="T1423" i="11"/>
  <c r="T1282" i="11"/>
  <c r="T152" i="11"/>
  <c r="T1395" i="11"/>
  <c r="T776" i="11"/>
  <c r="T2203" i="11"/>
  <c r="T1869" i="11"/>
  <c r="T949" i="11"/>
  <c r="T948" i="11"/>
  <c r="T478" i="11"/>
  <c r="T328" i="11"/>
  <c r="T235" i="11"/>
  <c r="T374" i="11"/>
  <c r="S261" i="11"/>
  <c r="T261" i="11" s="1"/>
  <c r="T2447" i="11"/>
  <c r="T1104" i="11"/>
  <c r="T1841" i="11"/>
  <c r="T1840" i="11"/>
  <c r="T2326" i="11"/>
  <c r="T2252" i="11"/>
  <c r="T898" i="11"/>
  <c r="T830" i="11"/>
  <c r="T1659" i="11"/>
  <c r="T1931" i="11"/>
  <c r="T607" i="11"/>
  <c r="T174" i="11"/>
  <c r="T1142" i="11"/>
  <c r="T1244" i="11"/>
  <c r="T1032" i="11"/>
  <c r="T897" i="11"/>
  <c r="T1165" i="11"/>
  <c r="T66" i="11"/>
  <c r="T1237" i="11"/>
  <c r="T850" i="11"/>
  <c r="T520" i="11"/>
  <c r="T2092" i="11"/>
  <c r="T2091" i="11"/>
  <c r="T373" i="11"/>
  <c r="T206" i="11"/>
  <c r="T704" i="11"/>
  <c r="T1739" i="11"/>
  <c r="T1559" i="11"/>
  <c r="T2476" i="11"/>
  <c r="T2387" i="11"/>
  <c r="T1822" i="11"/>
  <c r="T1903" i="11"/>
  <c r="T584" i="11"/>
  <c r="T1414" i="11"/>
  <c r="T2386" i="11"/>
  <c r="T1809" i="11"/>
  <c r="T477" i="11"/>
  <c r="T985" i="11"/>
  <c r="T81" i="11"/>
  <c r="T519" i="11"/>
  <c r="T1072" i="11"/>
  <c r="T2074" i="11"/>
  <c r="T849" i="11"/>
  <c r="T2202" i="11"/>
  <c r="T1206" i="11"/>
  <c r="T1622" i="11"/>
  <c r="T396" i="11"/>
  <c r="T984" i="11"/>
  <c r="T11" i="11"/>
  <c r="T1319" i="11"/>
  <c r="T2073" i="11"/>
  <c r="T2072" i="11"/>
  <c r="T1365" i="11"/>
  <c r="T1649" i="11"/>
  <c r="T2291" i="11"/>
  <c r="T2290" i="11"/>
  <c r="T1638" i="11"/>
  <c r="T1997" i="11"/>
  <c r="T1352" i="11"/>
  <c r="T1446" i="11"/>
  <c r="T1119" i="11"/>
  <c r="T2415" i="11"/>
  <c r="T1695" i="11"/>
  <c r="T2130" i="11"/>
  <c r="T1947" i="11"/>
  <c r="T620" i="11"/>
  <c r="T1364" i="11"/>
  <c r="T144" i="11"/>
  <c r="T1130" i="11"/>
  <c r="T755" i="11"/>
  <c r="T439" i="11"/>
  <c r="T713" i="11"/>
  <c r="T282" i="11"/>
  <c r="T2235" i="11"/>
  <c r="T2475" i="11"/>
  <c r="T2018" i="11"/>
  <c r="T1136" i="11"/>
  <c r="T2115" i="11"/>
  <c r="T677" i="11"/>
  <c r="T2424" i="11"/>
  <c r="T993" i="11"/>
  <c r="T1298" i="11"/>
  <c r="T2317" i="11"/>
  <c r="T848" i="11"/>
  <c r="T1839" i="11"/>
  <c r="T583" i="11"/>
  <c r="T1018" i="11"/>
  <c r="T1669" i="11"/>
  <c r="T2446" i="11"/>
  <c r="T1017" i="11"/>
  <c r="T2136" i="11"/>
  <c r="T2385" i="11"/>
  <c r="T983" i="11"/>
  <c r="T205" i="11"/>
  <c r="T606" i="11"/>
  <c r="T1281" i="11"/>
  <c r="T1946" i="11"/>
  <c r="T151" i="11"/>
  <c r="S1592" i="11"/>
  <c r="T1592" i="11" s="1"/>
  <c r="T896" i="11"/>
  <c r="T104" i="11"/>
  <c r="T1506" i="11"/>
  <c r="T2254" i="11"/>
  <c r="T1394" i="11"/>
  <c r="T307" i="11"/>
  <c r="T1785" i="11"/>
  <c r="T260" i="11"/>
  <c r="T234" i="11"/>
  <c r="T233" i="11"/>
  <c r="T327" i="11"/>
  <c r="T1868" i="11"/>
  <c r="T2041" i="11"/>
  <c r="T2214" i="11"/>
  <c r="T2175" i="11"/>
  <c r="T1808" i="11"/>
  <c r="T930" i="11"/>
  <c r="T1558" i="11"/>
  <c r="T1971" i="11"/>
  <c r="T1476" i="11"/>
  <c r="T1807" i="11"/>
  <c r="T117" i="11"/>
  <c r="T1103" i="11"/>
  <c r="T1712" i="11"/>
  <c r="T80" i="11"/>
  <c r="T1236" i="11"/>
  <c r="T1930" i="11"/>
  <c r="T829" i="11"/>
  <c r="T1530" i="11"/>
  <c r="T65" i="11"/>
  <c r="T1164" i="11"/>
  <c r="T518" i="11"/>
  <c r="T582" i="11"/>
  <c r="T1071" i="11"/>
  <c r="T1738" i="11"/>
  <c r="T581" i="11"/>
  <c r="T982" i="11"/>
  <c r="T1070" i="11"/>
  <c r="T711" i="11"/>
  <c r="T1413" i="11"/>
  <c r="T38" i="11"/>
  <c r="T994" i="11"/>
  <c r="T334" i="11"/>
  <c r="T900" i="11"/>
  <c r="T1042" i="11"/>
  <c r="T1369" i="11"/>
  <c r="T1363" i="11"/>
  <c r="T899" i="11"/>
  <c r="T2097" i="11"/>
  <c r="T1048" i="11"/>
  <c r="T2350" i="11"/>
  <c r="T2108" i="11"/>
  <c r="T51" i="11"/>
  <c r="T1640" i="11"/>
  <c r="T629" i="11"/>
  <c r="T413" i="11"/>
  <c r="T2201" i="11"/>
  <c r="T957" i="11"/>
  <c r="T2384" i="11"/>
  <c r="T2398" i="11"/>
  <c r="T872" i="11"/>
  <c r="T1280" i="11"/>
  <c r="T637" i="11"/>
  <c r="T19" i="11"/>
  <c r="T349" i="11"/>
  <c r="T18" i="11"/>
  <c r="T37" i="11"/>
  <c r="T1752" i="11"/>
  <c r="T165" i="11"/>
  <c r="S2455" i="11"/>
  <c r="T2455" i="11" s="1"/>
  <c r="T981" i="11"/>
  <c r="T801" i="11"/>
  <c r="T1318" i="11"/>
  <c r="T1461" i="11"/>
  <c r="T980" i="11"/>
  <c r="T1371" i="11"/>
  <c r="T1370" i="11"/>
  <c r="T2129" i="11"/>
  <c r="T754" i="11"/>
  <c r="T1279" i="11"/>
  <c r="T1189" i="11"/>
  <c r="T455" i="11"/>
  <c r="T1329" i="11"/>
  <c r="T372" i="11"/>
  <c r="T1001" i="11"/>
  <c r="T1723" i="11"/>
  <c r="T1702" i="11"/>
  <c r="T1235" i="11"/>
  <c r="T1591" i="11"/>
  <c r="T895" i="11"/>
  <c r="T1694" i="11"/>
  <c r="T1621" i="11"/>
  <c r="T929" i="11"/>
  <c r="T2174" i="11"/>
  <c r="T928" i="11"/>
  <c r="T1505" i="11"/>
  <c r="T2213" i="11"/>
  <c r="T1838" i="11"/>
  <c r="T847" i="11"/>
  <c r="T395" i="11"/>
  <c r="T1342" i="11"/>
  <c r="T2266" i="11"/>
  <c r="T306" i="11"/>
  <c r="T2128" i="11"/>
  <c r="T1393" i="11"/>
  <c r="T1970" i="11"/>
  <c r="T338" i="11"/>
  <c r="T1929" i="11"/>
  <c r="T979" i="11"/>
  <c r="T947" i="11"/>
  <c r="T1867" i="11"/>
  <c r="T866" i="11"/>
  <c r="T2071" i="11"/>
  <c r="T2148" i="11"/>
  <c r="T605" i="11"/>
  <c r="T371" i="11"/>
  <c r="T2040" i="11"/>
  <c r="T259" i="11"/>
  <c r="T828" i="11"/>
  <c r="T703" i="11"/>
  <c r="T326" i="11"/>
  <c r="T2147" i="11"/>
  <c r="T2251" i="11"/>
  <c r="T476" i="11"/>
  <c r="T1542" i="11"/>
  <c r="T669" i="11"/>
  <c r="T232" i="11"/>
  <c r="T370" i="11"/>
  <c r="T1163" i="11"/>
  <c r="T204" i="11"/>
  <c r="T1102" i="11"/>
  <c r="T1520" i="11"/>
  <c r="T580" i="11"/>
  <c r="T517" i="11"/>
  <c r="T2383" i="11"/>
  <c r="T579" i="11"/>
  <c r="T1557" i="11"/>
  <c r="T1737" i="11"/>
  <c r="T2070" i="11"/>
  <c r="T1278" i="11"/>
  <c r="T2107" i="11"/>
  <c r="T1412" i="11"/>
  <c r="T1902" i="11"/>
  <c r="T1034" i="11"/>
  <c r="T4" i="11"/>
  <c r="T2200" i="11"/>
  <c r="T2382" i="11"/>
  <c r="T1277" i="11"/>
  <c r="T1144" i="11"/>
  <c r="T1417" i="11"/>
  <c r="T660" i="11"/>
  <c r="T978" i="11"/>
  <c r="T1504" i="11"/>
  <c r="T2180" i="11"/>
  <c r="T369" i="11"/>
  <c r="T753" i="11"/>
  <c r="T712" i="11"/>
  <c r="T676" i="11"/>
  <c r="T673" i="11"/>
  <c r="T1188" i="11"/>
  <c r="T1187" i="11"/>
  <c r="T800" i="11"/>
  <c r="T1197" i="11"/>
  <c r="T1118" i="11"/>
  <c r="T2289" i="11"/>
  <c r="T143" i="11"/>
  <c r="T1467" i="11"/>
  <c r="T2081" i="11"/>
  <c r="T1671" i="11"/>
  <c r="T1648" i="11"/>
  <c r="T24" i="11"/>
  <c r="T894" i="11"/>
  <c r="T1996" i="11"/>
  <c r="T475" i="11"/>
  <c r="T1351" i="11"/>
  <c r="T1449" i="11"/>
  <c r="T1117" i="11"/>
  <c r="T893" i="11"/>
  <c r="T578" i="11"/>
  <c r="T2039" i="11"/>
  <c r="T1866" i="11"/>
  <c r="T1969" i="11"/>
  <c r="T2430" i="11"/>
  <c r="T1129" i="11"/>
  <c r="T1392" i="11"/>
  <c r="T258" i="11"/>
  <c r="T231" i="11"/>
  <c r="T2340" i="11"/>
  <c r="T325" i="11"/>
  <c r="T305" i="11"/>
  <c r="T2339" i="11"/>
  <c r="T2412" i="11"/>
  <c r="T846" i="11"/>
  <c r="T1448" i="11"/>
  <c r="T604" i="11"/>
  <c r="T927" i="11"/>
  <c r="T111" i="11"/>
  <c r="T110" i="11"/>
  <c r="T1519" i="11"/>
  <c r="T2423" i="11"/>
  <c r="T1234" i="11"/>
  <c r="T2173" i="11"/>
  <c r="T2316" i="11"/>
  <c r="T1297" i="11"/>
  <c r="T1876" i="11"/>
  <c r="T203" i="11"/>
  <c r="T2250" i="11"/>
  <c r="T2212" i="11"/>
  <c r="T1693" i="11"/>
  <c r="T1101" i="11"/>
  <c r="T2325" i="11"/>
  <c r="T827" i="11"/>
  <c r="T1069" i="11"/>
  <c r="T1162" i="11"/>
  <c r="T103" i="11"/>
  <c r="T702" i="11"/>
  <c r="T516" i="11"/>
  <c r="T116" i="11"/>
  <c r="S1590" i="11"/>
  <c r="T1590" i="11" s="1"/>
  <c r="T1556" i="11"/>
  <c r="T577" i="11"/>
  <c r="T1411" i="11"/>
  <c r="T2381" i="11"/>
  <c r="T977" i="11"/>
  <c r="T1068" i="11"/>
  <c r="T1205" i="11"/>
  <c r="T348" i="11"/>
  <c r="T2069" i="11"/>
  <c r="T2068" i="11"/>
  <c r="T1821" i="11"/>
  <c r="T2096" i="11"/>
  <c r="T1620" i="11"/>
  <c r="T976" i="11"/>
  <c r="T775" i="11"/>
  <c r="T665" i="11"/>
  <c r="T1327" i="11"/>
  <c r="T422" i="11"/>
  <c r="T1775" i="11"/>
  <c r="T287" i="11"/>
  <c r="T1243" i="11"/>
  <c r="T1503" i="11"/>
  <c r="T1040" i="11"/>
  <c r="T1774" i="11"/>
  <c r="T1317" i="11"/>
  <c r="T2288" i="11"/>
  <c r="T2127" i="11"/>
  <c r="T142" i="11"/>
  <c r="T2017" i="11"/>
  <c r="T752" i="11"/>
  <c r="T751" i="11"/>
  <c r="T1041" i="11"/>
  <c r="T1466" i="11"/>
  <c r="T431" i="11"/>
  <c r="T603" i="11"/>
  <c r="T1276" i="11"/>
  <c r="T1692" i="11"/>
  <c r="T1619" i="11"/>
  <c r="T1989" i="11"/>
  <c r="T2211" i="11"/>
  <c r="T2172" i="11"/>
  <c r="T394" i="11"/>
  <c r="T619" i="11"/>
  <c r="T202" i="11"/>
  <c r="T845" i="11"/>
  <c r="T926" i="11"/>
  <c r="T515" i="11"/>
  <c r="T576" i="11"/>
  <c r="T1233" i="11"/>
  <c r="T1820" i="11"/>
  <c r="T347" i="11"/>
  <c r="T1100" i="11"/>
  <c r="T865" i="11"/>
  <c r="T1541" i="11"/>
  <c r="T826" i="11"/>
  <c r="T2038" i="11"/>
  <c r="T2265" i="11"/>
  <c r="T1865" i="11"/>
  <c r="T1339" i="11"/>
  <c r="T946" i="11"/>
  <c r="T537" i="11"/>
  <c r="T701" i="11"/>
  <c r="T825" i="11"/>
  <c r="T1968" i="11"/>
  <c r="T79" i="11"/>
  <c r="T1391" i="11"/>
  <c r="T230" i="11"/>
  <c r="T1784" i="11"/>
  <c r="T273" i="11"/>
  <c r="T892" i="11"/>
  <c r="T1736" i="11"/>
  <c r="T514" i="11"/>
  <c r="T2380" i="11"/>
  <c r="T575" i="11"/>
  <c r="T2402" i="11"/>
  <c r="T333" i="11"/>
  <c r="T636" i="11"/>
  <c r="T86" i="11"/>
  <c r="T1751" i="11"/>
  <c r="T871" i="11"/>
  <c r="T412" i="11"/>
  <c r="T1362" i="11"/>
  <c r="T2331" i="11"/>
  <c r="T1361" i="11"/>
  <c r="T164" i="11"/>
  <c r="T36" i="11"/>
  <c r="T2349" i="11"/>
  <c r="T1410" i="11"/>
  <c r="T1047" i="11"/>
  <c r="T342" i="11"/>
  <c r="T17" i="11"/>
  <c r="T59" i="11"/>
  <c r="T628" i="11"/>
  <c r="T513" i="11"/>
  <c r="T2046" i="11"/>
  <c r="T2454" i="11"/>
  <c r="T2000" i="11"/>
  <c r="T710" i="11"/>
  <c r="T393" i="11"/>
  <c r="T1995" i="11"/>
  <c r="T1637" i="11"/>
  <c r="T1636" i="11"/>
  <c r="T1502" i="11"/>
  <c r="T1031" i="11"/>
  <c r="T368" i="11"/>
  <c r="T2114" i="11"/>
  <c r="T1186" i="11"/>
  <c r="T799" i="11"/>
  <c r="T1618" i="11"/>
  <c r="T449" i="11"/>
  <c r="T1135" i="11"/>
  <c r="T2287" i="11"/>
  <c r="T2234" i="11"/>
  <c r="T2258" i="11"/>
  <c r="T2016" i="11"/>
  <c r="T1945" i="11"/>
  <c r="T774" i="11"/>
  <c r="T2199" i="11"/>
  <c r="T346" i="11"/>
  <c r="T2315" i="11"/>
  <c r="T141" i="11"/>
  <c r="T1445" i="11"/>
  <c r="T1242" i="11"/>
  <c r="T2414" i="11"/>
  <c r="T1350" i="11"/>
  <c r="T1128" i="11"/>
  <c r="T1529" i="11"/>
  <c r="T1647" i="11"/>
  <c r="T281" i="11"/>
  <c r="T1116" i="11"/>
  <c r="T2411" i="11"/>
  <c r="T1668" i="11"/>
  <c r="T2422" i="11"/>
  <c r="T367" i="11"/>
  <c r="T2314" i="11"/>
  <c r="T1691" i="11"/>
  <c r="T438" i="11"/>
  <c r="T1988" i="11"/>
  <c r="T1837" i="11"/>
  <c r="T1296" i="11"/>
  <c r="T1907" i="11"/>
  <c r="T2146" i="11"/>
  <c r="T1875" i="11"/>
  <c r="T1906" i="11"/>
  <c r="T21" i="11"/>
  <c r="T1067" i="11"/>
  <c r="T844" i="11"/>
  <c r="T1928" i="11"/>
  <c r="T925" i="11"/>
  <c r="T512" i="11"/>
  <c r="T2171" i="11"/>
  <c r="T2249" i="11"/>
  <c r="T201" i="11"/>
  <c r="T50" i="11"/>
  <c r="T2227" i="11"/>
  <c r="T1000" i="11"/>
  <c r="T229" i="11"/>
  <c r="T257" i="11"/>
  <c r="T2037" i="11"/>
  <c r="T1099" i="11"/>
  <c r="T115" i="11"/>
  <c r="T366" i="11"/>
  <c r="T324" i="11"/>
  <c r="T1437" i="11"/>
  <c r="T1475" i="11"/>
  <c r="T1390" i="11"/>
  <c r="T304" i="11"/>
  <c r="T1967" i="11"/>
  <c r="T1864" i="11"/>
  <c r="T1711" i="11"/>
  <c r="T824" i="11"/>
  <c r="T173" i="11"/>
  <c r="T700" i="11"/>
  <c r="T1161" i="11"/>
  <c r="T2474" i="11"/>
  <c r="T1232" i="11"/>
  <c r="T511" i="11"/>
  <c r="T1735" i="11"/>
  <c r="T574" i="11"/>
  <c r="T1734" i="11"/>
  <c r="T1389" i="11"/>
  <c r="T2379" i="11"/>
  <c r="T392" i="11"/>
  <c r="T1316" i="11"/>
  <c r="T2286" i="11"/>
  <c r="T864" i="11"/>
  <c r="T2285" i="11"/>
  <c r="T1617" i="11"/>
  <c r="T1338" i="11"/>
  <c r="T2303" i="11"/>
  <c r="T924" i="11"/>
  <c r="T1275" i="11"/>
  <c r="T975" i="11"/>
  <c r="T1231" i="11"/>
  <c r="T2378" i="11"/>
  <c r="T758" i="11"/>
  <c r="T510" i="11"/>
  <c r="T773" i="11"/>
  <c r="T49" i="11"/>
  <c r="T2226" i="11"/>
  <c r="T1863" i="11"/>
  <c r="T1589" i="11"/>
  <c r="T2170" i="11"/>
  <c r="T573" i="11"/>
  <c r="T1016" i="11"/>
  <c r="T999" i="11"/>
  <c r="T1030" i="11"/>
  <c r="T2338" i="11"/>
  <c r="T1722" i="11"/>
  <c r="T1710" i="11"/>
  <c r="T1501" i="11"/>
  <c r="T843" i="11"/>
  <c r="T1966" i="11"/>
  <c r="T2082" i="11"/>
  <c r="T998" i="11"/>
  <c r="T303" i="11"/>
  <c r="T1524" i="11"/>
  <c r="T1098" i="11"/>
  <c r="T699" i="11"/>
  <c r="T823" i="11"/>
  <c r="T2284" i="11"/>
  <c r="T1658" i="11"/>
  <c r="T572" i="11"/>
  <c r="T256" i="11"/>
  <c r="T228" i="11"/>
  <c r="T200" i="11"/>
  <c r="T1806" i="11"/>
  <c r="T974" i="11"/>
  <c r="S1819" i="11"/>
  <c r="T1819" i="11" s="1"/>
  <c r="T1667" i="11"/>
  <c r="T272" i="11"/>
  <c r="T571" i="11"/>
  <c r="T772" i="11"/>
  <c r="T2179" i="11"/>
  <c r="T891" i="11"/>
  <c r="T1523" i="11"/>
  <c r="T1588" i="11"/>
  <c r="T659" i="11"/>
  <c r="T2067" i="11"/>
  <c r="T658" i="11"/>
  <c r="T402" i="11"/>
  <c r="T2003" i="11"/>
  <c r="T3" i="11"/>
  <c r="T750" i="11"/>
  <c r="T749" i="11"/>
  <c r="T420" i="11"/>
  <c r="T391" i="11"/>
  <c r="T1008" i="11"/>
  <c r="T1534" i="11"/>
  <c r="T2377" i="11"/>
  <c r="T958" i="11"/>
  <c r="T1927" i="11"/>
  <c r="T2095" i="11"/>
  <c r="T140" i="11"/>
  <c r="T1652" i="11"/>
  <c r="T1315" i="11"/>
  <c r="T1901" i="11"/>
  <c r="T1900" i="11"/>
  <c r="T1616" i="11"/>
  <c r="T1701" i="11"/>
  <c r="T1836" i="11"/>
  <c r="T1500" i="11"/>
  <c r="T365" i="11"/>
  <c r="T890" i="11"/>
  <c r="T1029" i="11"/>
  <c r="T255" i="11"/>
  <c r="T227" i="11"/>
  <c r="T302" i="11"/>
  <c r="T1388" i="11"/>
  <c r="T1185" i="11"/>
  <c r="T997" i="11"/>
  <c r="T1862" i="11"/>
  <c r="T1965" i="11"/>
  <c r="T1474" i="11"/>
  <c r="T323" i="11"/>
  <c r="T150" i="11"/>
  <c r="T1783" i="11"/>
  <c r="T1184" i="11"/>
  <c r="T771" i="11"/>
  <c r="T1615" i="11"/>
  <c r="T271" i="11"/>
  <c r="T102" i="11"/>
  <c r="T1274" i="11"/>
  <c r="T842" i="11"/>
  <c r="T2198" i="11"/>
  <c r="T798" i="11"/>
  <c r="T1066" i="11"/>
  <c r="T1987" i="11"/>
  <c r="T2302" i="11"/>
  <c r="T1690" i="11"/>
  <c r="T2225" i="11"/>
  <c r="T923" i="11"/>
  <c r="T2445" i="11"/>
  <c r="T160" i="11"/>
  <c r="S1167" i="11"/>
  <c r="T1167" i="11" s="1"/>
  <c r="T1926" i="11"/>
  <c r="T364" i="11"/>
  <c r="T2324" i="11"/>
  <c r="T1657" i="11"/>
  <c r="T2169" i="11"/>
  <c r="T2168" i="11"/>
  <c r="T199" i="11"/>
  <c r="T1230" i="11"/>
  <c r="T992" i="11"/>
  <c r="T2106" i="11"/>
  <c r="T822" i="11"/>
  <c r="T602" i="11"/>
  <c r="T1097" i="11"/>
  <c r="T1141" i="11"/>
  <c r="T509" i="11"/>
  <c r="T1160" i="11"/>
  <c r="T570" i="11"/>
  <c r="T698" i="11"/>
  <c r="T1733" i="11"/>
  <c r="T474" i="11"/>
  <c r="T2376" i="11"/>
  <c r="T657" i="11"/>
  <c r="T656" i="11"/>
  <c r="T655" i="11"/>
  <c r="T654" i="11"/>
  <c r="T653" i="11"/>
  <c r="T2375" i="11"/>
  <c r="T2066" i="11"/>
  <c r="T508" i="11"/>
  <c r="T2090" i="11"/>
  <c r="T450" i="11"/>
  <c r="T1273" i="11"/>
  <c r="T1899" i="11"/>
  <c r="T1805" i="11"/>
  <c r="T748" i="11"/>
  <c r="T747" i="11"/>
  <c r="T973" i="11"/>
  <c r="T2465" i="11"/>
  <c r="T2113" i="11"/>
  <c r="T363" i="11"/>
  <c r="T1510" i="11"/>
  <c r="T1882" i="11"/>
  <c r="T2015" i="11"/>
  <c r="T1721" i="11"/>
  <c r="T610" i="11"/>
  <c r="T10" i="11"/>
  <c r="T1196" i="11"/>
  <c r="T9" i="11"/>
  <c r="T390" i="11"/>
  <c r="T569" i="11"/>
  <c r="T139" i="11"/>
  <c r="T2224" i="11"/>
  <c r="T2036" i="11"/>
  <c r="T922" i="11"/>
  <c r="T1635" i="11"/>
  <c r="T1314" i="11"/>
  <c r="T2283" i="11"/>
  <c r="T286" i="11"/>
  <c r="T618" i="11"/>
  <c r="T2126" i="11"/>
  <c r="T1689" i="11"/>
  <c r="T1861" i="11"/>
  <c r="T1709" i="11"/>
  <c r="T1183" i="11"/>
  <c r="T1964" i="11"/>
  <c r="T1387" i="11"/>
  <c r="T301" i="11"/>
  <c r="T945" i="11"/>
  <c r="T1587" i="11"/>
  <c r="T770" i="11"/>
  <c r="T1666" i="11"/>
  <c r="T1499" i="11"/>
  <c r="T1028" i="11"/>
  <c r="T889" i="11"/>
  <c r="T1027" i="11"/>
  <c r="T2167" i="11"/>
  <c r="T1665" i="11"/>
  <c r="T841" i="11"/>
  <c r="T2065" i="11"/>
  <c r="T1835" i="11"/>
  <c r="T2064" i="11"/>
  <c r="T362" i="11"/>
  <c r="T1646" i="11"/>
  <c r="T2135" i="11"/>
  <c r="T2374" i="11"/>
  <c r="T159" i="11"/>
  <c r="T198" i="11"/>
  <c r="T1874" i="11"/>
  <c r="T1509" i="11"/>
  <c r="T1115" i="11"/>
  <c r="T1096" i="11"/>
  <c r="T254" i="11"/>
  <c r="T226" i="11"/>
  <c r="T1015" i="11"/>
  <c r="T1127" i="11"/>
  <c r="T507" i="11"/>
  <c r="T863" i="11"/>
  <c r="T1925" i="11"/>
  <c r="T2413" i="11"/>
  <c r="T2410" i="11"/>
  <c r="T1349" i="11"/>
  <c r="T1229" i="11"/>
  <c r="T437" i="11"/>
  <c r="T1337" i="11"/>
  <c r="T536" i="11"/>
  <c r="T280" i="11"/>
  <c r="T1159" i="11"/>
  <c r="T697" i="11"/>
  <c r="T821" i="11"/>
  <c r="T568" i="11"/>
  <c r="T1708" i="11"/>
  <c r="T506" i="11"/>
  <c r="T2421" i="11"/>
  <c r="T1528" i="11"/>
  <c r="T2373" i="11"/>
  <c r="T2313" i="11"/>
  <c r="T2372" i="11"/>
  <c r="T1295" i="11"/>
  <c r="T1750" i="11"/>
  <c r="T341" i="11"/>
  <c r="T2348" i="11"/>
  <c r="T35" i="11"/>
  <c r="T411" i="11"/>
  <c r="T956" i="11"/>
  <c r="T332" i="11"/>
  <c r="T2332" i="11"/>
  <c r="T45" i="11"/>
  <c r="T1108" i="11"/>
  <c r="T16" i="11"/>
  <c r="T972" i="11"/>
  <c r="T870" i="11"/>
  <c r="T567" i="11"/>
  <c r="T1272" i="11"/>
  <c r="T2453" i="11"/>
  <c r="T627" i="11"/>
  <c r="T34" i="11"/>
  <c r="T626" i="11"/>
  <c r="T652" i="11"/>
  <c r="T1418" i="11"/>
  <c r="T78" i="11"/>
  <c r="T1436" i="11"/>
  <c r="T2397" i="11"/>
  <c r="T2125" i="11"/>
  <c r="T415" i="11"/>
  <c r="T2105" i="11"/>
  <c r="T2014" i="11"/>
  <c r="T746" i="11"/>
  <c r="T745" i="11"/>
  <c r="T454" i="11"/>
  <c r="T345" i="11"/>
  <c r="T2089" i="11"/>
  <c r="T138" i="11"/>
  <c r="T1313" i="11"/>
  <c r="T2223" i="11"/>
  <c r="T617" i="11"/>
  <c r="T921" i="11"/>
  <c r="T566" i="11"/>
  <c r="T2371" i="11"/>
  <c r="T797" i="11"/>
  <c r="T2337" i="11"/>
  <c r="T1498" i="11"/>
  <c r="T1818" i="11"/>
  <c r="T1043" i="11"/>
  <c r="T2429" i="11"/>
  <c r="T2166" i="11"/>
  <c r="T1963" i="11"/>
  <c r="T1700" i="11"/>
  <c r="T2134" i="11"/>
  <c r="T253" i="11"/>
  <c r="T225" i="11"/>
  <c r="T197" i="11"/>
  <c r="T840" i="11"/>
  <c r="T1720" i="11"/>
  <c r="T101" i="11"/>
  <c r="T651" i="11"/>
  <c r="T1586" i="11"/>
  <c r="T2473" i="11"/>
  <c r="T2035" i="11"/>
  <c r="T1944" i="11"/>
  <c r="T1943" i="11"/>
  <c r="T1271" i="11"/>
  <c r="T1688" i="11"/>
  <c r="T2248" i="11"/>
  <c r="T601" i="11"/>
  <c r="T1860" i="11"/>
  <c r="T300" i="11"/>
  <c r="T1386" i="11"/>
  <c r="T1026" i="11"/>
  <c r="T92" i="11"/>
  <c r="T888" i="11"/>
  <c r="T473" i="11"/>
  <c r="T1435" i="11"/>
  <c r="T1924" i="11"/>
  <c r="S48" i="11"/>
  <c r="T48" i="11" s="1"/>
  <c r="T1182" i="11"/>
  <c r="T2323" i="11"/>
  <c r="T1095" i="11"/>
  <c r="T2145" i="11"/>
  <c r="T1540" i="11"/>
  <c r="T1228" i="11"/>
  <c r="T820" i="11"/>
  <c r="T1158" i="11"/>
  <c r="T1065" i="11"/>
  <c r="T505" i="11"/>
  <c r="T696" i="11"/>
  <c r="T1033" i="11"/>
  <c r="T565" i="11"/>
  <c r="T1732" i="11"/>
  <c r="T2063" i="11"/>
  <c r="T971" i="11"/>
  <c r="T77" i="11"/>
  <c r="T1699" i="11"/>
  <c r="T1409" i="11"/>
  <c r="T389" i="11"/>
  <c r="T76" i="11"/>
  <c r="T564" i="11"/>
  <c r="T1623" i="11"/>
  <c r="T1270" i="11"/>
  <c r="T196" i="11"/>
  <c r="T2197" i="11"/>
  <c r="T2178" i="11"/>
  <c r="T1269" i="11"/>
  <c r="T1497" i="11"/>
  <c r="T1037" i="11"/>
  <c r="T1585" i="11"/>
  <c r="T361" i="11"/>
  <c r="T1181" i="11"/>
  <c r="T970" i="11"/>
  <c r="T75" i="11"/>
  <c r="T109" i="11"/>
  <c r="T1195" i="11"/>
  <c r="T1773" i="11"/>
  <c r="T535" i="11"/>
  <c r="T2222" i="11"/>
  <c r="T137" i="11"/>
  <c r="T2080" i="11"/>
  <c r="T616" i="11"/>
  <c r="T839" i="11"/>
  <c r="T1385" i="11"/>
  <c r="T252" i="11"/>
  <c r="T224" i="11"/>
  <c r="T1782" i="11"/>
  <c r="T1923" i="11"/>
  <c r="T563" i="11"/>
  <c r="T2336" i="11"/>
  <c r="T862" i="11"/>
  <c r="T1973" i="11"/>
  <c r="T1434" i="11"/>
  <c r="T299" i="11"/>
  <c r="T920" i="11"/>
  <c r="T2034" i="11"/>
  <c r="T1962" i="11"/>
  <c r="T1268" i="11"/>
  <c r="T887" i="11"/>
  <c r="T1859" i="11"/>
  <c r="T672" i="11"/>
  <c r="T650" i="11"/>
  <c r="T2282" i="11"/>
  <c r="T1312" i="11"/>
  <c r="T1687" i="11"/>
  <c r="T944" i="11"/>
  <c r="T158" i="11"/>
  <c r="T744" i="11"/>
  <c r="T743" i="11"/>
  <c r="T1804" i="11"/>
  <c r="T1134" i="11"/>
  <c r="T819" i="11"/>
  <c r="T1872" i="11"/>
  <c r="T668" i="11"/>
  <c r="T2322" i="11"/>
  <c r="T2257" i="11"/>
  <c r="T2247" i="11"/>
  <c r="T1227" i="11"/>
  <c r="T1157" i="11"/>
  <c r="T1094" i="11"/>
  <c r="T504" i="11"/>
  <c r="T562" i="11"/>
  <c r="T1241" i="11"/>
  <c r="T2370" i="11"/>
  <c r="T2094" i="11"/>
  <c r="T74" i="11"/>
  <c r="T444" i="11"/>
  <c r="T534" i="11"/>
  <c r="T1881" i="11"/>
  <c r="T742" i="11"/>
  <c r="T783" i="11"/>
  <c r="T741" i="11"/>
  <c r="T1360" i="11"/>
  <c r="T675" i="11"/>
  <c r="T1817" i="11"/>
  <c r="T2013" i="11"/>
  <c r="T1204" i="11"/>
  <c r="T649" i="11"/>
  <c r="T456" i="11"/>
  <c r="T1496" i="11"/>
  <c r="T1584" i="11"/>
  <c r="T664" i="11"/>
  <c r="T1039" i="11"/>
  <c r="T1495" i="11"/>
  <c r="T458" i="11"/>
  <c r="T360" i="11"/>
  <c r="T1898" i="11"/>
  <c r="T1897" i="11"/>
  <c r="T2393" i="11"/>
  <c r="T1614" i="11"/>
  <c r="T136" i="11"/>
  <c r="T405" i="11"/>
  <c r="T1527" i="11"/>
  <c r="T2409" i="11"/>
  <c r="T2420" i="11"/>
  <c r="T2433" i="11"/>
  <c r="T1465" i="11"/>
  <c r="T943" i="11"/>
  <c r="T1613" i="11"/>
  <c r="T382" i="11"/>
  <c r="T1447" i="11"/>
  <c r="T1126" i="11"/>
  <c r="T2312" i="11"/>
  <c r="T1294" i="11"/>
  <c r="T1961" i="11"/>
  <c r="T796" i="11"/>
  <c r="T2033" i="11"/>
  <c r="T1384" i="11"/>
  <c r="T2444" i="11"/>
  <c r="T600" i="11"/>
  <c r="T1634" i="11"/>
  <c r="T2104" i="11"/>
  <c r="T381" i="11"/>
  <c r="T2403" i="11"/>
  <c r="T2246" i="11"/>
  <c r="T2264" i="11"/>
  <c r="T615" i="11"/>
  <c r="S919" i="11"/>
  <c r="T919" i="11" s="1"/>
  <c r="T2165" i="11"/>
  <c r="T2221" i="11"/>
  <c r="T2472" i="11"/>
  <c r="T436" i="11"/>
  <c r="T1834" i="11"/>
  <c r="T838" i="11"/>
  <c r="T1457" i="11"/>
  <c r="T561" i="11"/>
  <c r="T533" i="11"/>
  <c r="T1922" i="11"/>
  <c r="T2281" i="11"/>
  <c r="T1686" i="11"/>
  <c r="T1014" i="11"/>
  <c r="T1093" i="11"/>
  <c r="T251" i="11"/>
  <c r="T223" i="11"/>
  <c r="T195" i="11"/>
  <c r="T1180" i="11"/>
  <c r="T1064" i="11"/>
  <c r="T64" i="11"/>
  <c r="T818" i="11"/>
  <c r="T817" i="11"/>
  <c r="T886" i="11"/>
  <c r="T695" i="11"/>
  <c r="T421" i="11"/>
  <c r="T1226" i="11"/>
  <c r="T100" i="11"/>
  <c r="T1583" i="11"/>
  <c r="T1539" i="11"/>
  <c r="T1803" i="11"/>
  <c r="T503" i="11"/>
  <c r="T560" i="11"/>
  <c r="T2347" i="11"/>
  <c r="T1046" i="11"/>
  <c r="T340" i="11"/>
  <c r="T410" i="11"/>
  <c r="S2369" i="11"/>
  <c r="T2369" i="11" s="1"/>
  <c r="T635" i="11"/>
  <c r="T630" i="11"/>
  <c r="T955" i="11"/>
  <c r="T1267" i="11"/>
  <c r="T1408" i="11"/>
  <c r="T852" i="11"/>
  <c r="T2401" i="11"/>
  <c r="T163" i="11"/>
  <c r="T85" i="11"/>
  <c r="T2330" i="11"/>
  <c r="T2329" i="11"/>
  <c r="T1749" i="11"/>
  <c r="T33" i="11"/>
  <c r="T58" i="11"/>
  <c r="T32" i="11"/>
  <c r="T13" i="11"/>
  <c r="T2452" i="11"/>
  <c r="T625" i="11"/>
  <c r="T1816" i="11"/>
  <c r="T2045" i="11"/>
  <c r="T1240" i="11"/>
  <c r="T23" i="11"/>
  <c r="T2062" i="11"/>
  <c r="T2368" i="11"/>
  <c r="T1707" i="11"/>
  <c r="T532" i="11"/>
  <c r="T740" i="11"/>
  <c r="T739" i="11"/>
  <c r="T709" i="11"/>
  <c r="T708" i="11"/>
  <c r="T861" i="11"/>
  <c r="T1326" i="11"/>
  <c r="T2164" i="11"/>
  <c r="T2163" i="11"/>
  <c r="T2220" i="11"/>
  <c r="T918" i="11"/>
  <c r="T1986" i="11"/>
  <c r="T472" i="11"/>
  <c r="T1960" i="11"/>
  <c r="T1582" i="11"/>
  <c r="T1025" i="11"/>
  <c r="T1494" i="11"/>
  <c r="T2253" i="11"/>
  <c r="T1473" i="11"/>
  <c r="T1612" i="11"/>
  <c r="T430" i="11"/>
  <c r="T502" i="11"/>
  <c r="T2005" i="11"/>
  <c r="T1833" i="11"/>
  <c r="T837" i="11"/>
  <c r="T2245" i="11"/>
  <c r="T157" i="11"/>
  <c r="T2124" i="11"/>
  <c r="T1456" i="11"/>
  <c r="T1698" i="11"/>
  <c r="T599" i="11"/>
  <c r="T149" i="11"/>
  <c r="T1858" i="11"/>
  <c r="T250" i="11"/>
  <c r="T222" i="11"/>
  <c r="T1518" i="11"/>
  <c r="T1311" i="11"/>
  <c r="T942" i="11"/>
  <c r="T194" i="11"/>
  <c r="T312" i="11"/>
  <c r="T1781" i="11"/>
  <c r="T1383" i="11"/>
  <c r="T1921" i="11"/>
  <c r="T2032" i="11"/>
  <c r="T1266" i="11"/>
  <c r="T1092" i="11"/>
  <c r="T1633" i="11"/>
  <c r="T2144" i="11"/>
  <c r="T1336" i="11"/>
  <c r="T2321" i="11"/>
  <c r="T1632" i="11"/>
  <c r="T816" i="11"/>
  <c r="T1225" i="11"/>
  <c r="T1063" i="11"/>
  <c r="T1433" i="11"/>
  <c r="T1156" i="11"/>
  <c r="T1994" i="11"/>
  <c r="T694" i="11"/>
  <c r="T53" i="11"/>
  <c r="T501" i="11"/>
  <c r="T1896" i="11"/>
  <c r="T559" i="11"/>
  <c r="T1731" i="11"/>
  <c r="T1407" i="11"/>
  <c r="T2443" i="11"/>
  <c r="T1555" i="11"/>
  <c r="T2219" i="11"/>
  <c r="T2162" i="11"/>
  <c r="T1310" i="11"/>
  <c r="T1611" i="11"/>
  <c r="T795" i="11"/>
  <c r="T193" i="11"/>
  <c r="T1719" i="11"/>
  <c r="T2088" i="11"/>
  <c r="T598" i="11"/>
  <c r="T1024" i="11"/>
  <c r="T135" i="11"/>
  <c r="T1920" i="11"/>
  <c r="T2196" i="11"/>
  <c r="T1942" i="11"/>
  <c r="T1493" i="11"/>
  <c r="T99" i="11"/>
  <c r="T769" i="11"/>
  <c r="T917" i="11"/>
  <c r="T1581" i="11"/>
  <c r="T285" i="11"/>
  <c r="T1959" i="11"/>
  <c r="T471" i="11"/>
  <c r="T1492" i="11"/>
  <c r="T1610" i="11"/>
  <c r="T1802" i="11"/>
  <c r="T1801" i="11"/>
  <c r="T1179" i="11"/>
  <c r="T2280" i="11"/>
  <c r="T1857" i="11"/>
  <c r="T836" i="11"/>
  <c r="T311" i="11"/>
  <c r="T1432" i="11"/>
  <c r="T2335" i="11"/>
  <c r="T558" i="11"/>
  <c r="T429" i="11"/>
  <c r="T1651" i="11"/>
  <c r="T1832" i="11"/>
  <c r="T1730" i="11"/>
  <c r="T63" i="11"/>
  <c r="T693" i="11"/>
  <c r="T1224" i="11"/>
  <c r="T815" i="11"/>
  <c r="T1656" i="11"/>
  <c r="T443" i="11"/>
  <c r="T500" i="11"/>
  <c r="T1131" i="11"/>
  <c r="T2103" i="11"/>
  <c r="T1265" i="11"/>
  <c r="T1941" i="11"/>
  <c r="T1871" i="11"/>
  <c r="T1007" i="11"/>
  <c r="T1533" i="11"/>
  <c r="T1239" i="11"/>
  <c r="T1580" i="11"/>
  <c r="T1422" i="11"/>
  <c r="T1609" i="11"/>
  <c r="T768" i="11"/>
  <c r="T1264" i="11"/>
  <c r="T1491" i="11"/>
  <c r="T885" i="11"/>
  <c r="T738" i="11"/>
  <c r="T737" i="11"/>
  <c r="T2012" i="11"/>
  <c r="T1309" i="11"/>
  <c r="T419" i="11"/>
  <c r="T674" i="11"/>
  <c r="T2002" i="11"/>
  <c r="T648" i="11"/>
  <c r="T134" i="11"/>
  <c r="T632" i="11"/>
  <c r="T1178" i="11"/>
  <c r="T2218" i="11"/>
  <c r="T2279" i="11"/>
  <c r="T2161" i="11"/>
  <c r="T916" i="11"/>
  <c r="T192" i="11"/>
  <c r="T1831" i="11"/>
  <c r="T401" i="11"/>
  <c r="T73" i="11"/>
  <c r="T72" i="11"/>
  <c r="T1940" i="11"/>
  <c r="T388" i="11"/>
  <c r="T991" i="11"/>
  <c r="T2116" i="11"/>
  <c r="T359" i="11"/>
  <c r="T61" i="11"/>
  <c r="T835" i="11"/>
  <c r="T1685" i="11"/>
  <c r="T1517" i="11"/>
  <c r="T1769" i="11"/>
  <c r="T1800" i="11"/>
  <c r="T1958" i="11"/>
  <c r="T2244" i="11"/>
  <c r="T597" i="11"/>
  <c r="T1799" i="11"/>
  <c r="T249" i="11"/>
  <c r="T221" i="11"/>
  <c r="T1856" i="11"/>
  <c r="T941" i="11"/>
  <c r="T2031" i="11"/>
  <c r="T1223" i="11"/>
  <c r="T1512" i="11"/>
  <c r="T1919" i="11"/>
  <c r="T310" i="11"/>
  <c r="T337" i="11"/>
  <c r="T114" i="11"/>
  <c r="T270" i="11"/>
  <c r="T1382" i="11"/>
  <c r="T62" i="11"/>
  <c r="T1655" i="11"/>
  <c r="T814" i="11"/>
  <c r="T1155" i="11"/>
  <c r="T767" i="11"/>
  <c r="T1140" i="11"/>
  <c r="T2471" i="11"/>
  <c r="T1091" i="11"/>
  <c r="T692" i="11"/>
  <c r="T2320" i="11"/>
  <c r="T22" i="11"/>
  <c r="T1023" i="11"/>
  <c r="T172" i="11"/>
  <c r="T1895" i="11"/>
  <c r="T1894" i="11"/>
  <c r="T1729" i="11"/>
  <c r="T499" i="11"/>
  <c r="T2061" i="11"/>
  <c r="T2060" i="11"/>
  <c r="T358" i="11"/>
  <c r="T2301" i="11"/>
  <c r="T1406" i="11"/>
  <c r="T1718" i="11"/>
  <c r="T1203" i="11"/>
  <c r="T156" i="11"/>
  <c r="T191" i="11"/>
  <c r="T557" i="11"/>
  <c r="T1421" i="11"/>
  <c r="T2367" i="11"/>
  <c r="T8" i="11"/>
  <c r="T1815" i="11"/>
  <c r="T1608" i="11"/>
  <c r="T1878" i="11"/>
  <c r="T1877" i="11"/>
  <c r="T2419" i="11"/>
  <c r="T1526" i="11"/>
  <c r="T1348" i="11"/>
  <c r="T1645" i="11"/>
  <c r="T2408" i="11"/>
  <c r="T435" i="11"/>
  <c r="T647" i="11"/>
  <c r="T736" i="11"/>
  <c r="T279" i="11"/>
  <c r="T2011" i="11"/>
  <c r="T735" i="11"/>
  <c r="T1090" i="11"/>
  <c r="T133" i="11"/>
  <c r="T1607" i="11"/>
  <c r="T2278" i="11"/>
  <c r="T2366" i="11"/>
  <c r="T1830" i="11"/>
  <c r="T1308" i="11"/>
  <c r="T2428" i="11"/>
  <c r="T1957" i="11"/>
  <c r="T996" i="11"/>
  <c r="T2160" i="11"/>
  <c r="T2233" i="11"/>
  <c r="T915" i="11"/>
  <c r="T1177" i="11"/>
  <c r="T1579" i="11"/>
  <c r="T1511" i="11"/>
  <c r="T531" i="11"/>
  <c r="T1855" i="11"/>
  <c r="T2159" i="11"/>
  <c r="T148" i="11"/>
  <c r="T248" i="11"/>
  <c r="T2311" i="11"/>
  <c r="T1125" i="11"/>
  <c r="T1293" i="11"/>
  <c r="T1780" i="11"/>
  <c r="T220" i="11"/>
  <c r="T1381" i="11"/>
  <c r="T309" i="11"/>
  <c r="T1798" i="11"/>
  <c r="T1684" i="11"/>
  <c r="T2442" i="11"/>
  <c r="T2030" i="11"/>
  <c r="T2029" i="11"/>
  <c r="T596" i="11"/>
  <c r="T1049" i="11"/>
  <c r="T1222" i="11"/>
  <c r="T1292" i="11"/>
  <c r="T322" i="11"/>
  <c r="T969" i="11"/>
  <c r="T1578" i="11"/>
  <c r="T1577" i="11"/>
  <c r="T2195" i="11"/>
  <c r="T2059" i="11"/>
  <c r="T357" i="11"/>
  <c r="T98" i="11"/>
  <c r="T1631" i="11"/>
  <c r="T884" i="11"/>
  <c r="T1089" i="11"/>
  <c r="T1490" i="11"/>
  <c r="T1221" i="11"/>
  <c r="T860" i="11"/>
  <c r="T1062" i="11"/>
  <c r="T1335" i="11"/>
  <c r="T1154" i="11"/>
  <c r="T1334" i="11"/>
  <c r="T1768" i="11"/>
  <c r="T498" i="11"/>
  <c r="T2365" i="11"/>
  <c r="T470" i="11"/>
  <c r="T2343" i="11"/>
  <c r="T1697" i="11"/>
  <c r="T1405" i="11"/>
  <c r="T1748" i="11"/>
  <c r="T556" i="11"/>
  <c r="T1107" i="11"/>
  <c r="T1639" i="11"/>
  <c r="T954" i="11"/>
  <c r="T2451" i="11"/>
  <c r="T339" i="11"/>
  <c r="T15" i="11"/>
  <c r="T31" i="11"/>
  <c r="T2399" i="11"/>
  <c r="T42" i="11"/>
  <c r="S624" i="11"/>
  <c r="T624" i="11" s="1"/>
  <c r="T331" i="11"/>
  <c r="T1797" i="11"/>
  <c r="T1706" i="11"/>
  <c r="T1194" i="11"/>
  <c r="T1176" i="11"/>
  <c r="T1359" i="11"/>
  <c r="T190" i="11"/>
  <c r="T2396" i="11"/>
  <c r="T2395" i="11"/>
  <c r="T1263" i="11"/>
  <c r="T2425" i="11"/>
  <c r="T646" i="11"/>
  <c r="T247" i="11"/>
  <c r="T219" i="11"/>
  <c r="T356" i="11"/>
  <c r="T2232" i="11"/>
  <c r="T1522" i="11"/>
  <c r="T1133" i="11"/>
  <c r="T1993" i="11"/>
  <c r="T734" i="11"/>
  <c r="T794" i="11"/>
  <c r="T733" i="11"/>
  <c r="T1939" i="11"/>
  <c r="T2231" i="11"/>
  <c r="T2300" i="11"/>
  <c r="T614" i="11"/>
  <c r="T1772" i="11"/>
  <c r="T1985" i="11"/>
  <c r="T914" i="11"/>
  <c r="T1307" i="11"/>
  <c r="T120" i="11"/>
  <c r="T132" i="11"/>
  <c r="T1938" i="11"/>
  <c r="T2087" i="11"/>
  <c r="T428" i="11"/>
  <c r="T778" i="11"/>
  <c r="T883" i="11"/>
  <c r="T1717" i="11"/>
  <c r="T1431" i="11"/>
  <c r="T1455" i="11"/>
  <c r="T321" i="11"/>
  <c r="T940" i="11"/>
  <c r="T1380" i="11"/>
  <c r="T155" i="11"/>
  <c r="T1956" i="11"/>
  <c r="T2194" i="11"/>
  <c r="T387" i="11"/>
  <c r="T1576" i="11"/>
  <c r="T766" i="11"/>
  <c r="T2028" i="11"/>
  <c r="T108" i="11"/>
  <c r="T1683" i="11"/>
  <c r="T595" i="11"/>
  <c r="T1036" i="11"/>
  <c r="T834" i="11"/>
  <c r="T298" i="11"/>
  <c r="T1918" i="11"/>
  <c r="T530" i="11"/>
  <c r="T2364" i="11"/>
  <c r="T2263" i="11"/>
  <c r="T2237" i="11"/>
  <c r="T2299" i="11"/>
  <c r="T344" i="11"/>
  <c r="T97" i="11"/>
  <c r="T457" i="11"/>
  <c r="T1088" i="11"/>
  <c r="T1917" i="11"/>
  <c r="T1489" i="11"/>
  <c r="T2462" i="11"/>
  <c r="T882" i="11"/>
  <c r="T1767" i="11"/>
  <c r="T2143" i="11"/>
  <c r="T1554" i="11"/>
  <c r="T469" i="11"/>
  <c r="T691" i="11"/>
  <c r="T1220" i="11"/>
  <c r="T1061" i="11"/>
  <c r="T1153" i="11"/>
  <c r="T2123" i="11"/>
  <c r="T1538" i="11"/>
  <c r="T497" i="11"/>
  <c r="T555" i="11"/>
  <c r="T1893" i="11"/>
  <c r="T1728" i="11"/>
  <c r="T2058" i="11"/>
  <c r="T1404" i="11"/>
  <c r="T667" i="11"/>
  <c r="T613" i="11"/>
  <c r="T453" i="11"/>
  <c r="T732" i="11"/>
  <c r="T1060" i="11"/>
  <c r="T28" i="11"/>
  <c r="T554" i="11"/>
  <c r="T41" i="11"/>
  <c r="T1291" i="11"/>
  <c r="T1606" i="11"/>
  <c r="T2310" i="11"/>
  <c r="T1605" i="11"/>
  <c r="T91" i="11"/>
  <c r="T1444" i="11"/>
  <c r="T2407" i="11"/>
  <c r="T434" i="11"/>
  <c r="T90" i="11"/>
  <c r="T1644" i="11"/>
  <c r="T2309" i="11"/>
  <c r="T1290" i="11"/>
  <c r="T1124" i="11"/>
  <c r="T1604" i="11"/>
  <c r="T131" i="11"/>
  <c r="T130" i="11"/>
  <c r="T793" i="11"/>
  <c r="T968" i="11"/>
  <c r="T2079" i="11"/>
  <c r="T2298" i="11"/>
  <c r="T2427" i="11"/>
  <c r="T881" i="11"/>
  <c r="T1472" i="11"/>
  <c r="T1682" i="11"/>
  <c r="T1262" i="11"/>
  <c r="T671" i="11"/>
  <c r="T1916" i="11"/>
  <c r="T1358" i="11"/>
  <c r="T1454" i="11"/>
  <c r="T833" i="11"/>
  <c r="T1193" i="11"/>
  <c r="T1796" i="11"/>
  <c r="T2297" i="11"/>
  <c r="T2277" i="11"/>
  <c r="T2122" i="11"/>
  <c r="T2158" i="11"/>
  <c r="T2334" i="11"/>
  <c r="T690" i="11"/>
  <c r="T859" i="11"/>
  <c r="T2230" i="11"/>
  <c r="T1175" i="11"/>
  <c r="T913" i="11"/>
  <c r="T912" i="11"/>
  <c r="T1854" i="11"/>
  <c r="T1575" i="11"/>
  <c r="T1087" i="11"/>
  <c r="T2319" i="11"/>
  <c r="T96" i="11"/>
  <c r="T355" i="11"/>
  <c r="T496" i="11"/>
  <c r="T813" i="11"/>
  <c r="T2121" i="11"/>
  <c r="T765" i="11"/>
  <c r="T1766" i="11"/>
  <c r="T1553" i="11"/>
  <c r="T171" i="11"/>
  <c r="T2027" i="11"/>
  <c r="T1765" i="11"/>
  <c r="T2142" i="11"/>
  <c r="T1219" i="11"/>
  <c r="T1488" i="11"/>
  <c r="T663" i="11"/>
  <c r="T1379" i="11"/>
  <c r="T2466" i="11"/>
  <c r="T1630" i="11"/>
  <c r="T246" i="11"/>
  <c r="T218" i="11"/>
  <c r="T189" i="11"/>
  <c r="T354" i="11"/>
  <c r="T2363" i="11"/>
  <c r="T1403" i="11"/>
  <c r="T2077" i="11"/>
  <c r="T2057" i="11"/>
  <c r="T1368" i="11"/>
  <c r="T1261" i="11"/>
  <c r="T188" i="11"/>
  <c r="T1059" i="11"/>
  <c r="T1058" i="11"/>
  <c r="T1322" i="11"/>
  <c r="T20" i="11"/>
  <c r="T645" i="11"/>
  <c r="T1202" i="11"/>
  <c r="T792" i="11"/>
  <c r="T1057" i="11"/>
  <c r="T1460" i="11"/>
  <c r="T1681" i="11"/>
  <c r="T129" i="11"/>
  <c r="T731" i="11"/>
  <c r="T1260" i="11"/>
  <c r="T418" i="11"/>
  <c r="T1880" i="11"/>
  <c r="T1603" i="11"/>
  <c r="T594" i="11"/>
  <c r="T1829" i="11"/>
  <c r="T2441" i="11"/>
  <c r="T730" i="11"/>
  <c r="T553" i="11"/>
  <c r="T2157" i="11"/>
  <c r="T386" i="11"/>
  <c r="T911" i="11"/>
  <c r="T1915" i="11"/>
  <c r="T1333" i="11"/>
  <c r="T2262" i="11"/>
  <c r="T1795" i="11"/>
  <c r="T2276" i="11"/>
  <c r="T2243" i="11"/>
  <c r="T1341" i="11"/>
  <c r="T1416" i="11"/>
  <c r="T245" i="11"/>
  <c r="T1853" i="11"/>
  <c r="T217" i="11"/>
  <c r="T1471" i="11"/>
  <c r="T1086" i="11"/>
  <c r="T661" i="11"/>
  <c r="T2026" i="11"/>
  <c r="T320" i="11"/>
  <c r="T2296" i="11"/>
  <c r="T1764" i="11"/>
  <c r="T1487" i="11"/>
  <c r="T1218" i="11"/>
  <c r="T939" i="11"/>
  <c r="T1038" i="11"/>
  <c r="T269" i="11"/>
  <c r="T297" i="11"/>
  <c r="T812" i="11"/>
  <c r="T1056" i="11"/>
  <c r="T880" i="11"/>
  <c r="T2362" i="11"/>
  <c r="T1152" i="11"/>
  <c r="T782" i="11"/>
  <c r="T2102" i="11"/>
  <c r="T1743" i="11"/>
  <c r="T2256" i="11"/>
  <c r="T2470" i="11"/>
  <c r="T170" i="11"/>
  <c r="T552" i="11"/>
  <c r="T2461" i="11"/>
  <c r="T1727" i="11"/>
  <c r="T1574" i="11"/>
  <c r="T495" i="11"/>
  <c r="T2044" i="11"/>
  <c r="T1641" i="11"/>
  <c r="T162" i="11"/>
  <c r="T1573" i="11"/>
  <c r="T409" i="11"/>
  <c r="T2346" i="11"/>
  <c r="T869" i="11"/>
  <c r="T1045" i="11"/>
  <c r="T953" i="11"/>
  <c r="T634" i="11"/>
  <c r="T2400" i="11"/>
  <c r="T27" i="11"/>
  <c r="T30" i="11"/>
  <c r="T84" i="11"/>
  <c r="T442" i="11"/>
  <c r="T26" i="11"/>
  <c r="T1402" i="11"/>
  <c r="T187" i="11"/>
  <c r="T612" i="11"/>
  <c r="T1814" i="11"/>
  <c r="T1753" i="11"/>
  <c r="T1106" i="11"/>
  <c r="T623" i="11"/>
  <c r="T2328" i="11"/>
  <c r="T60" i="11"/>
  <c r="T40" i="11"/>
  <c r="T71" i="11"/>
  <c r="T729" i="11"/>
  <c r="T2120" i="11"/>
  <c r="T14" i="11"/>
  <c r="T728" i="11"/>
  <c r="T106" i="11"/>
  <c r="T1132" i="11"/>
  <c r="T2010" i="11"/>
  <c r="T2229" i="11"/>
  <c r="T448" i="11"/>
  <c r="T2450" i="11"/>
  <c r="T1201" i="11"/>
  <c r="T2275" i="11"/>
  <c r="T1114" i="11"/>
  <c r="T70" i="11"/>
  <c r="T2418" i="11"/>
  <c r="T1347" i="11"/>
  <c r="T1346" i="11"/>
  <c r="T1123" i="11"/>
  <c r="T1664" i="11"/>
  <c r="T1992" i="11"/>
  <c r="T1525" i="11"/>
  <c r="T2406" i="11"/>
  <c r="T1289" i="11"/>
  <c r="T1443" i="11"/>
  <c r="T278" i="11"/>
  <c r="T2308" i="11"/>
  <c r="T56" i="11"/>
  <c r="T1453" i="11"/>
  <c r="T1663" i="11"/>
  <c r="T1452" i="11"/>
  <c r="T1288" i="11"/>
  <c r="T1464" i="11"/>
  <c r="T1174" i="11"/>
  <c r="T1486" i="11"/>
  <c r="T1013" i="11"/>
  <c r="T910" i="11"/>
  <c r="T764" i="11"/>
  <c r="T2156" i="11"/>
  <c r="T1259" i="11"/>
  <c r="T1012" i="11"/>
  <c r="T2210" i="11"/>
  <c r="T2392" i="11"/>
  <c r="T1166" i="11"/>
  <c r="T1430" i="11"/>
  <c r="T1306" i="11"/>
  <c r="T1984" i="11"/>
  <c r="T400" i="11"/>
  <c r="T1680" i="11"/>
  <c r="T2440" i="11"/>
  <c r="T2056" i="11"/>
  <c r="T1776" i="11"/>
  <c r="T1955" i="11"/>
  <c r="T2361" i="11"/>
  <c r="T938" i="11"/>
  <c r="T1572" i="11"/>
  <c r="T296" i="11"/>
  <c r="T2025" i="11"/>
  <c r="T2193" i="11"/>
  <c r="T2391" i="11"/>
  <c r="T1378" i="11"/>
  <c r="T47" i="11"/>
  <c r="T1828" i="11"/>
  <c r="T1852" i="11"/>
  <c r="T1983" i="11"/>
  <c r="T1629" i="11"/>
  <c r="T244" i="11"/>
  <c r="T216" i="11"/>
  <c r="T268" i="11"/>
  <c r="T468" i="11"/>
  <c r="T811" i="11"/>
  <c r="T113" i="11"/>
  <c r="T689" i="11"/>
  <c r="T688" i="11"/>
  <c r="T1217" i="11"/>
  <c r="T1628" i="11"/>
  <c r="T1085" i="11"/>
  <c r="T494" i="11"/>
  <c r="T169" i="11"/>
  <c r="T551" i="11"/>
  <c r="T1537" i="11"/>
  <c r="T54" i="11"/>
  <c r="T1892" i="11"/>
  <c r="T1891" i="11"/>
  <c r="T1332" i="11"/>
  <c r="T967" i="11"/>
  <c r="T186" i="11"/>
  <c r="T791" i="11"/>
  <c r="T858" i="11"/>
  <c r="T1258" i="11"/>
  <c r="T1602" i="11"/>
  <c r="T1914" i="11"/>
  <c r="T2274" i="11"/>
  <c r="T493" i="11"/>
  <c r="T1726" i="11"/>
  <c r="T1552" i="11"/>
  <c r="T909" i="11"/>
  <c r="T2155" i="11"/>
  <c r="T492" i="11"/>
  <c r="T2295" i="11"/>
  <c r="T1715" i="11"/>
  <c r="T1571" i="11"/>
  <c r="T1913" i="11"/>
  <c r="T1827" i="11"/>
  <c r="T763" i="11"/>
  <c r="T2360" i="11"/>
  <c r="T2192" i="11"/>
  <c r="T95" i="11"/>
  <c r="T1485" i="11"/>
  <c r="T593" i="11"/>
  <c r="T644" i="11"/>
  <c r="T1937" i="11"/>
  <c r="T529" i="11"/>
  <c r="T1084" i="11"/>
  <c r="T243" i="11"/>
  <c r="T215" i="11"/>
  <c r="T2333" i="11"/>
  <c r="T707" i="11"/>
  <c r="T1173" i="11"/>
  <c r="T288" i="11"/>
  <c r="T1851" i="11"/>
  <c r="T550" i="11"/>
  <c r="T2359" i="11"/>
  <c r="T1794" i="11"/>
  <c r="T1954" i="11"/>
  <c r="T1763" i="11"/>
  <c r="T1650" i="11"/>
  <c r="T1192" i="11"/>
  <c r="T1191" i="11"/>
  <c r="T2273" i="11"/>
  <c r="T810" i="11"/>
  <c r="T1662" i="11"/>
  <c r="T966" i="11"/>
  <c r="T385" i="11"/>
  <c r="T185" i="11"/>
  <c r="T757" i="11"/>
  <c r="T2112" i="11"/>
  <c r="T727" i="11"/>
  <c r="T726" i="11"/>
  <c r="T2009" i="11"/>
  <c r="T2464" i="11"/>
  <c r="T2358" i="11"/>
  <c r="S1999" i="11"/>
  <c r="T1999" i="11" s="1"/>
  <c r="T69" i="11"/>
  <c r="T68" i="11"/>
  <c r="T643" i="11"/>
  <c r="T427" i="11"/>
  <c r="T1826" i="11"/>
  <c r="T2055" i="11"/>
  <c r="T1532" i="11"/>
  <c r="T380" i="11"/>
  <c r="T2054" i="11"/>
  <c r="T2053" i="11"/>
  <c r="T2390" i="11"/>
  <c r="T1257" i="11"/>
  <c r="T128" i="11"/>
  <c r="T1305" i="11"/>
  <c r="T1420" i="11"/>
  <c r="T1006" i="11"/>
  <c r="T1200" i="11"/>
  <c r="T1357" i="11"/>
  <c r="T1516" i="11"/>
  <c r="S1912" i="11"/>
  <c r="T1912" i="11" s="1"/>
  <c r="T2261" i="11"/>
  <c r="T2242" i="11"/>
  <c r="T2439" i="11"/>
  <c r="T467" i="11"/>
  <c r="T990" i="11"/>
  <c r="T214" i="11"/>
  <c r="T1429" i="11"/>
  <c r="T2432" i="11"/>
  <c r="T1953" i="11"/>
  <c r="T112" i="11"/>
  <c r="T426" i="11"/>
  <c r="T267" i="11"/>
  <c r="T1377" i="11"/>
  <c r="T592" i="11"/>
  <c r="T319" i="11"/>
  <c r="T1813" i="11"/>
  <c r="T937" i="11"/>
  <c r="T1470" i="11"/>
  <c r="T2154" i="11"/>
  <c r="T908" i="11"/>
  <c r="T1779" i="11"/>
  <c r="T2294" i="11"/>
  <c r="T94" i="11"/>
  <c r="T2191" i="11"/>
  <c r="T1679" i="11"/>
  <c r="T1022" i="11"/>
  <c r="T242" i="11"/>
  <c r="T213" i="11"/>
  <c r="T295" i="11"/>
  <c r="T1484" i="11"/>
  <c r="T879" i="11"/>
  <c r="T1850" i="11"/>
  <c r="T2101" i="11"/>
  <c r="T790" i="11"/>
  <c r="T1216" i="11"/>
  <c r="T1654" i="11"/>
  <c r="T1139" i="11"/>
  <c r="T809" i="11"/>
  <c r="T1083" i="11"/>
  <c r="T687" i="11"/>
  <c r="T2004" i="11"/>
  <c r="T1793" i="11"/>
  <c r="T1792" i="11"/>
  <c r="T1825" i="11"/>
  <c r="T1151" i="11"/>
  <c r="T491" i="11"/>
  <c r="T1044" i="11"/>
  <c r="T1890" i="11"/>
  <c r="T2133" i="11"/>
  <c r="T1356" i="11"/>
  <c r="T549" i="11"/>
  <c r="T1401" i="11"/>
  <c r="T1714" i="11"/>
  <c r="T1879" i="11"/>
  <c r="T441" i="11"/>
  <c r="T1824" i="11"/>
  <c r="T1199" i="11"/>
  <c r="T2357" i="11"/>
  <c r="T2356" i="11"/>
  <c r="T2083" i="11"/>
  <c r="T1905" i="11"/>
  <c r="T184" i="11"/>
  <c r="T2190" i="11"/>
  <c r="S1570" i="11"/>
  <c r="T1570" i="11" s="1"/>
  <c r="T2189" i="11"/>
  <c r="T414" i="11"/>
  <c r="T1419" i="11"/>
  <c r="T1355" i="11"/>
  <c r="T1936" i="11"/>
  <c r="T528" i="11"/>
  <c r="T2307" i="11"/>
  <c r="T1601" i="11"/>
  <c r="T1287" i="11"/>
  <c r="T1256" i="11"/>
  <c r="T1600" i="11"/>
  <c r="T965" i="11"/>
  <c r="T1935" i="11"/>
  <c r="T379" i="11"/>
  <c r="T1113" i="11"/>
  <c r="T1643" i="11"/>
  <c r="T1345" i="11"/>
  <c r="T127" i="11"/>
  <c r="T1122" i="11"/>
  <c r="T277" i="11"/>
  <c r="T1976" i="11"/>
  <c r="T2405" i="11"/>
  <c r="T1255" i="11"/>
  <c r="T527" i="11"/>
  <c r="T2272" i="11"/>
  <c r="T433" i="11"/>
  <c r="T642" i="11"/>
  <c r="T417" i="11"/>
  <c r="T964" i="11"/>
  <c r="T490" i="11"/>
  <c r="T1678" i="11"/>
  <c r="T1137" i="11"/>
  <c r="T2008" i="11"/>
  <c r="T2417" i="11"/>
  <c r="T2460" i="11"/>
  <c r="T2119" i="11"/>
  <c r="T1904" i="11"/>
  <c r="T2241" i="11"/>
  <c r="T878" i="11"/>
  <c r="T1112" i="11"/>
  <c r="T2153" i="11"/>
  <c r="T1021" i="11"/>
  <c r="T2228" i="11"/>
  <c r="T725" i="11"/>
  <c r="T762" i="11"/>
  <c r="T1849" i="11"/>
  <c r="T1483" i="11"/>
  <c r="T724" i="11"/>
  <c r="T1627" i="11"/>
  <c r="T1661" i="11"/>
  <c r="T154" i="11"/>
  <c r="T1304" i="11"/>
  <c r="T1762" i="11"/>
  <c r="T466" i="11"/>
  <c r="T2152" i="11"/>
  <c r="T294" i="11"/>
  <c r="T1551" i="11"/>
  <c r="T2024" i="11"/>
  <c r="T1982" i="11"/>
  <c r="T1848" i="11"/>
  <c r="T2209" i="11"/>
  <c r="T1952" i="11"/>
  <c r="T907" i="11"/>
  <c r="T1469" i="11"/>
  <c r="T2151" i="11"/>
  <c r="T318" i="11"/>
  <c r="T1354" i="11"/>
  <c r="T1705" i="11"/>
  <c r="T465" i="11"/>
  <c r="T1055" i="11"/>
  <c r="T1376" i="11"/>
  <c r="T1082" i="11"/>
  <c r="T857" i="11"/>
  <c r="T995" i="11"/>
  <c r="T686" i="11"/>
  <c r="T1791" i="11"/>
  <c r="T1172" i="11"/>
  <c r="S808" i="11"/>
  <c r="T808" i="11" s="1"/>
  <c r="T1215" i="11"/>
  <c r="T1150" i="11"/>
  <c r="T548" i="11"/>
  <c r="T489" i="11"/>
  <c r="T2355" i="11"/>
  <c r="T1823" i="11"/>
  <c r="T408" i="11"/>
  <c r="T609" i="11"/>
  <c r="T2345" i="11"/>
  <c r="T1400" i="11"/>
  <c r="T952" i="11"/>
  <c r="T330" i="11"/>
  <c r="T161" i="11"/>
  <c r="T44" i="11"/>
  <c r="T43" i="11"/>
  <c r="T1747" i="11"/>
  <c r="T1746" i="11"/>
  <c r="T183" i="11"/>
  <c r="T963" i="11"/>
  <c r="T2394" i="11"/>
  <c r="S283" i="11"/>
  <c r="T283" i="11" s="1"/>
  <c r="T789" i="11"/>
  <c r="T1704" i="11"/>
  <c r="T622" i="11"/>
  <c r="T1569" i="11"/>
  <c r="T407" i="11"/>
  <c r="T2449" i="11"/>
  <c r="T547" i="11"/>
  <c r="T1171" i="11"/>
  <c r="T1353" i="11"/>
  <c r="T1254" i="11"/>
  <c r="T723" i="11"/>
  <c r="T722" i="11"/>
  <c r="T1328" i="11"/>
  <c r="T546" i="11"/>
  <c r="T378" i="11"/>
  <c r="T1889" i="11"/>
  <c r="T2463" i="11"/>
  <c r="T1713" i="11"/>
  <c r="T1303" i="11"/>
  <c r="T1981" i="11"/>
  <c r="T126" i="11"/>
  <c r="T464" i="11"/>
  <c r="T2208" i="11"/>
  <c r="T906" i="11"/>
  <c r="T343" i="11"/>
  <c r="T2100" i="11"/>
  <c r="T1677" i="11"/>
  <c r="T2052" i="11"/>
  <c r="T2426" i="11"/>
  <c r="T2240" i="11"/>
  <c r="T905" i="11"/>
  <c r="T2438" i="11"/>
  <c r="T1428" i="11"/>
  <c r="T153" i="11"/>
  <c r="T1253" i="11"/>
  <c r="T1011" i="11"/>
  <c r="T2150" i="11"/>
  <c r="T107" i="11"/>
  <c r="T780" i="11"/>
  <c r="T1790" i="11"/>
  <c r="T2023" i="11"/>
  <c r="T147" i="11"/>
  <c r="T1020" i="11"/>
  <c r="T1340" i="11"/>
  <c r="T2431" i="11"/>
  <c r="T877" i="11"/>
  <c r="T1482" i="11"/>
  <c r="T1568" i="11"/>
  <c r="T2086" i="11"/>
  <c r="T293" i="11"/>
  <c r="T807" i="11"/>
  <c r="T2188" i="11"/>
  <c r="T2141" i="11"/>
  <c r="T2140" i="11"/>
  <c r="T241" i="11"/>
  <c r="T212" i="11"/>
  <c r="T146" i="11"/>
  <c r="T856" i="11"/>
  <c r="T1375" i="11"/>
  <c r="T317" i="11"/>
  <c r="T641" i="11"/>
  <c r="T1536" i="11"/>
  <c r="T1214" i="11"/>
  <c r="T1847" i="11"/>
  <c r="T1761" i="11"/>
  <c r="T1149" i="11"/>
  <c r="T2354" i="11"/>
  <c r="T1550" i="11"/>
  <c r="T936" i="11"/>
  <c r="T266" i="11"/>
  <c r="T488" i="11"/>
  <c r="T2459" i="11"/>
  <c r="T1081" i="11"/>
  <c r="T1450" i="11"/>
  <c r="T545" i="11"/>
  <c r="T670" i="11"/>
  <c r="T384" i="11"/>
  <c r="T1399" i="11"/>
  <c r="T1980" i="11"/>
  <c r="T544" i="11"/>
  <c r="T383" i="11"/>
  <c r="T1884" i="11"/>
  <c r="T721" i="11"/>
  <c r="T240" i="11"/>
  <c r="T211" i="11"/>
  <c r="T182" i="11"/>
  <c r="T1442" i="11"/>
  <c r="T1121" i="11"/>
  <c r="T432" i="11"/>
  <c r="T1344" i="11"/>
  <c r="T1599" i="11"/>
  <c r="T1286" i="11"/>
  <c r="T2306" i="11"/>
  <c r="T1598" i="11"/>
  <c r="T276" i="11"/>
  <c r="T1515" i="11"/>
  <c r="T962" i="11"/>
  <c r="T1035" i="11"/>
  <c r="T1252" i="11"/>
  <c r="T1567" i="11"/>
  <c r="T1771" i="11"/>
  <c r="T1481" i="11"/>
  <c r="T1325" i="11"/>
  <c r="T89" i="11"/>
  <c r="T1170" i="11"/>
  <c r="T2078" i="11"/>
  <c r="T125" i="11"/>
  <c r="T445" i="11"/>
  <c r="T425" i="11"/>
  <c r="T1324" i="11"/>
  <c r="T1463" i="11"/>
  <c r="T1462" i="11"/>
  <c r="T2467" i="11"/>
  <c r="T788" i="11"/>
  <c r="T2469" i="11"/>
  <c r="T640" i="11"/>
  <c r="T1468" i="11"/>
  <c r="T487" i="11"/>
  <c r="T2255" i="11"/>
  <c r="T2022" i="11"/>
  <c r="T2271" i="11"/>
  <c r="T2132" i="11"/>
  <c r="T904" i="11"/>
  <c r="T2437" i="11"/>
  <c r="T2118" i="11"/>
  <c r="T876" i="11"/>
  <c r="T2207" i="11"/>
  <c r="T1846" i="11"/>
  <c r="T1374" i="11"/>
  <c r="T1459" i="11"/>
  <c r="T316" i="11"/>
  <c r="T292" i="11"/>
  <c r="T1951" i="11"/>
  <c r="T1760" i="11"/>
  <c r="T1427" i="11"/>
  <c r="T336" i="11"/>
  <c r="T1778" i="11"/>
  <c r="T265" i="11"/>
  <c r="T2318" i="11"/>
  <c r="T1873" i="11"/>
  <c r="T666" i="11"/>
  <c r="T1545" i="11"/>
  <c r="T855" i="11"/>
  <c r="T1626" i="11"/>
  <c r="T1080" i="11"/>
  <c r="T353" i="11"/>
  <c r="T2099" i="11"/>
  <c r="S1911" i="11"/>
  <c r="T1911" i="11" s="1"/>
  <c r="T486" i="11"/>
  <c r="T806" i="11"/>
  <c r="T1676" i="11"/>
  <c r="T591" i="11"/>
  <c r="T1213" i="11"/>
  <c r="T832" i="11"/>
  <c r="T1148" i="11"/>
  <c r="T685" i="11"/>
  <c r="S88" i="11"/>
  <c r="T88" i="11" s="1"/>
  <c r="T2139" i="11"/>
  <c r="T543" i="11"/>
  <c r="T485" i="11"/>
  <c r="T1054" i="11"/>
  <c r="T1367" i="11"/>
  <c r="T1398" i="11"/>
  <c r="T1812" i="11"/>
  <c r="T181" i="11"/>
  <c r="T1888" i="11"/>
  <c r="T759" i="11"/>
  <c r="T1979" i="11"/>
  <c r="S1597" i="11"/>
  <c r="T1597" i="11" s="1"/>
  <c r="T124" i="11"/>
  <c r="T1302" i="11"/>
  <c r="T1549" i="11"/>
  <c r="T2051" i="11"/>
  <c r="T1251" i="11"/>
  <c r="T590" i="11"/>
  <c r="T2436" i="11"/>
  <c r="S903" i="11"/>
  <c r="T903" i="11" s="1"/>
  <c r="T2149" i="11"/>
  <c r="T2206" i="11"/>
  <c r="T1675" i="11"/>
  <c r="T2007" i="11"/>
  <c r="T720" i="11"/>
  <c r="T787" i="11"/>
  <c r="T719" i="11"/>
  <c r="T2021" i="11"/>
  <c r="T291" i="11"/>
  <c r="T335" i="11"/>
  <c r="T1777" i="11"/>
  <c r="T786" i="11"/>
  <c r="T781" i="11"/>
  <c r="T264" i="11"/>
  <c r="T639" i="11"/>
  <c r="T1883" i="11"/>
  <c r="T1789" i="11"/>
  <c r="T210" i="11"/>
  <c r="T239" i="11"/>
  <c r="T2260" i="11"/>
  <c r="T315" i="11"/>
  <c r="T1759" i="11"/>
  <c r="T1950" i="11"/>
  <c r="T761" i="11"/>
  <c r="T1845" i="11"/>
  <c r="T2187" i="11"/>
  <c r="T1480" i="11"/>
  <c r="T684" i="11"/>
  <c r="T93" i="11"/>
  <c r="T1010" i="11"/>
  <c r="T1566" i="11"/>
  <c r="T1212" i="11"/>
  <c r="T463" i="11"/>
  <c r="T1331" i="11"/>
  <c r="T2270" i="11"/>
  <c r="T873" i="11"/>
  <c r="T1991" i="11"/>
  <c r="T1321" i="11"/>
  <c r="T2353" i="11"/>
  <c r="T484" i="11"/>
  <c r="T404" i="11"/>
  <c r="T805" i="11"/>
  <c r="T1147" i="11"/>
  <c r="T875" i="11"/>
  <c r="T483" i="11"/>
  <c r="T1725" i="11"/>
  <c r="T1079" i="11"/>
  <c r="T406" i="11"/>
  <c r="T83" i="11"/>
  <c r="T2342" i="11"/>
  <c r="S2344" i="11"/>
  <c r="T2344" i="11" s="1"/>
  <c r="T1250" i="11"/>
  <c r="S868" i="11"/>
  <c r="T868" i="11" s="1"/>
  <c r="T238" i="11"/>
  <c r="T209" i="11"/>
  <c r="T542" i="11"/>
  <c r="T25" i="11"/>
  <c r="T462" i="11"/>
  <c r="T1565" i="11"/>
  <c r="T1397" i="11"/>
  <c r="T951" i="11"/>
  <c r="T180" i="11"/>
  <c r="T440" i="11"/>
  <c r="T2448" i="11"/>
  <c r="T950" i="11"/>
  <c r="T52" i="11"/>
  <c r="T29" i="11"/>
  <c r="T785" i="11"/>
  <c r="T633" i="11"/>
  <c r="T2327" i="11"/>
  <c r="T2043" i="11"/>
  <c r="T57" i="11"/>
  <c r="T1745" i="11"/>
  <c r="T621" i="11"/>
  <c r="T2001" i="11"/>
  <c r="T526" i="11"/>
  <c r="T718" i="11"/>
  <c r="T717" i="11"/>
  <c r="T2006" i="11"/>
  <c r="T452" i="11"/>
  <c r="T2111" i="11"/>
  <c r="T2352" i="11"/>
  <c r="T2050" i="11"/>
  <c r="T1990" i="11"/>
  <c r="T7" i="11"/>
  <c r="T1975" i="11"/>
  <c r="T2416" i="11"/>
  <c r="T2404" i="11"/>
  <c r="T1343" i="11"/>
  <c r="T87" i="11"/>
  <c r="T123" i="11"/>
  <c r="T461" i="11"/>
  <c r="T1596" i="11"/>
  <c r="T1642" i="11"/>
  <c r="T1441" i="11"/>
  <c r="T1111" i="11"/>
  <c r="T541" i="11"/>
  <c r="T1426" i="11"/>
  <c r="T784" i="11"/>
  <c r="T779" i="11"/>
  <c r="T1514" i="11"/>
  <c r="T2435" i="11"/>
  <c r="T1301" i="11"/>
  <c r="T589" i="11"/>
  <c r="T1120" i="11"/>
  <c r="T2305" i="11"/>
  <c r="T2239" i="11"/>
  <c r="T1934" i="11"/>
  <c r="T1249" i="11"/>
  <c r="T1285" i="11"/>
  <c r="T1672" i="11"/>
  <c r="T1548" i="11"/>
  <c r="T1910" i="11"/>
  <c r="T662" i="11"/>
  <c r="T168" i="11"/>
  <c r="T1949" i="11"/>
  <c r="T2020" i="11"/>
  <c r="T1788" i="11"/>
  <c r="T902" i="11"/>
  <c r="T2205" i="11"/>
  <c r="T1978" i="11"/>
  <c r="T1674" i="11"/>
  <c r="T1625" i="11"/>
  <c r="T1844" i="11"/>
  <c r="T377" i="11"/>
  <c r="T1758" i="11"/>
  <c r="T1373" i="11"/>
  <c r="T314" i="11"/>
  <c r="T2458" i="11"/>
  <c r="T2389" i="11"/>
  <c r="T2117" i="11"/>
  <c r="T1323" i="11"/>
  <c r="T2138" i="11"/>
  <c r="T1479" i="11"/>
  <c r="T2186" i="11"/>
  <c r="T935" i="11"/>
  <c r="T854" i="11"/>
  <c r="T1330" i="11"/>
  <c r="T1078" i="11"/>
  <c r="T1053" i="11"/>
  <c r="T263" i="11"/>
  <c r="T683" i="11"/>
  <c r="T682" i="11"/>
  <c r="T1146" i="11"/>
  <c r="T804" i="11"/>
  <c r="T482" i="11"/>
  <c r="T540" i="11"/>
  <c r="T1211" i="11"/>
  <c r="T481" i="11"/>
  <c r="T1887" i="11"/>
  <c r="T424" i="11"/>
  <c r="T1396" i="11"/>
  <c r="T2185" i="11"/>
  <c r="T1248" i="11"/>
  <c r="T237" i="11"/>
  <c r="T208" i="11"/>
  <c r="T179" i="11"/>
  <c r="T1052" i="11"/>
  <c r="T1300" i="11"/>
  <c r="T1742" i="11"/>
  <c r="T55" i="11"/>
  <c r="T447" i="11"/>
  <c r="T122" i="11"/>
  <c r="T1547" i="11"/>
  <c r="T1247" i="11"/>
  <c r="T2236" i="11"/>
  <c r="T2184" i="11"/>
  <c r="T1478" i="11"/>
  <c r="T2217" i="11"/>
  <c r="T1757" i="11"/>
  <c r="T290" i="11"/>
  <c r="T423" i="11"/>
  <c r="T1451" i="11"/>
  <c r="T539" i="11"/>
  <c r="T1210" i="11"/>
  <c r="T1425" i="11"/>
  <c r="T1019" i="11"/>
  <c r="T2457" i="11"/>
  <c r="T1787" i="11"/>
  <c r="T1716" i="11"/>
  <c r="T2049" i="11"/>
  <c r="T681" i="11"/>
  <c r="T2048" i="11"/>
  <c r="T2085" i="11"/>
  <c r="T1564" i="11"/>
  <c r="T1169" i="11"/>
  <c r="T167" i="11"/>
  <c r="T166" i="11"/>
  <c r="T1756" i="11"/>
  <c r="T1077" i="11"/>
  <c r="T480" i="11"/>
  <c r="S1909" i="11"/>
  <c r="T1909" i="11" s="1"/>
  <c r="T1198" i="11"/>
  <c r="T178" i="11"/>
  <c r="T177" i="11"/>
  <c r="T176" i="11"/>
  <c r="T1673" i="11"/>
  <c r="T1246" i="11"/>
  <c r="T460" i="11"/>
  <c r="T961" i="11"/>
  <c r="T960" i="11"/>
  <c r="T2183" i="11"/>
  <c r="T1005" i="11"/>
  <c r="T611" i="11"/>
  <c r="T1004" i="11"/>
  <c r="T2269" i="11"/>
  <c r="T2098" i="11"/>
  <c r="T1051" i="11"/>
  <c r="T2084" i="11"/>
  <c r="T1886" i="11"/>
  <c r="T1076" i="11"/>
  <c r="T1977" i="11"/>
  <c r="T399" i="11"/>
  <c r="T39" i="11"/>
  <c r="T2388" i="11"/>
  <c r="T1595" i="11"/>
  <c r="T706" i="11"/>
  <c r="T1110" i="11"/>
  <c r="T1974" i="11"/>
  <c r="T1531" i="11"/>
  <c r="T275" i="11"/>
  <c r="T274" i="11"/>
  <c r="T121" i="11"/>
  <c r="T1138" i="11"/>
  <c r="T1594" i="11"/>
  <c r="T1284" i="11"/>
  <c r="T6" i="11"/>
  <c r="T1299" i="11"/>
  <c r="T2182" i="11"/>
  <c r="T525" i="11"/>
  <c r="T2468" i="11"/>
  <c r="T2268" i="11"/>
  <c r="T1998" i="11"/>
  <c r="T1109" i="11"/>
  <c r="T803" i="11"/>
  <c r="T2047" i="11"/>
  <c r="T2267" i="11"/>
  <c r="T1843" i="11"/>
  <c r="T1208" i="11"/>
  <c r="T934" i="11"/>
  <c r="T289" i="11"/>
  <c r="T1245" i="11"/>
  <c r="T1209" i="11"/>
  <c r="T760" i="11"/>
  <c r="T2137" i="11"/>
  <c r="T1513" i="11"/>
  <c r="T352" i="11"/>
  <c r="T1372" i="11"/>
  <c r="T313" i="11"/>
  <c r="T716" i="11"/>
  <c r="T715" i="11"/>
  <c r="T2110" i="11"/>
  <c r="T588" i="11"/>
  <c r="T2181" i="11"/>
  <c r="T638" i="11"/>
  <c r="T2238" i="11"/>
  <c r="T2434" i="11"/>
  <c r="T1908" i="11"/>
  <c r="T284" i="11"/>
  <c r="S1563" i="11"/>
  <c r="T1563" i="11" s="1"/>
  <c r="T853" i="11"/>
  <c r="T1424" i="11"/>
  <c r="T1562" i="11"/>
  <c r="T2216" i="11"/>
  <c r="T901" i="11"/>
  <c r="T874" i="11"/>
  <c r="T351" i="11"/>
  <c r="T1477" i="11"/>
  <c r="T46" i="11"/>
  <c r="T1546" i="11"/>
  <c r="T1933" i="11"/>
  <c r="T524" i="11"/>
  <c r="T1624" i="11"/>
  <c r="T2259" i="11"/>
  <c r="T1075" i="11"/>
  <c r="T680" i="11"/>
  <c r="T1168" i="11"/>
  <c r="T1653" i="11"/>
  <c r="T538" i="11"/>
  <c r="T989" i="11"/>
  <c r="T1755" i="11"/>
  <c r="T802" i="11"/>
  <c r="T1145" i="11"/>
  <c r="T1544" i="11"/>
  <c r="T479" i="11"/>
  <c r="T959" i="11"/>
  <c r="T1754" i="11"/>
  <c r="T1050" i="11"/>
  <c r="T2351" i="11"/>
  <c r="T679" i="11"/>
  <c r="T2456" i="11"/>
  <c r="T1885" i="11"/>
  <c r="H94" i="14" l="1"/>
  <c r="G493" i="11"/>
  <c r="G2957" i="12" l="1"/>
  <c r="G1636" i="6" l="1"/>
  <c r="G1714" i="2"/>
  <c r="G40" i="14"/>
  <c r="G9" i="14"/>
  <c r="G840" i="12" l="1"/>
  <c r="G2940" i="12" l="1"/>
  <c r="G2892" i="12"/>
  <c r="G2150" i="12"/>
  <c r="G2518" i="12" l="1"/>
  <c r="G2536" i="12" l="1"/>
  <c r="E3050" i="12" l="1"/>
  <c r="H3049" i="12"/>
  <c r="H3048" i="12"/>
  <c r="H3047" i="12"/>
  <c r="H3046" i="12"/>
  <c r="H3045" i="12"/>
  <c r="H3044" i="12"/>
  <c r="H3043" i="12"/>
  <c r="H3042" i="12"/>
  <c r="H3041" i="12"/>
  <c r="H3040" i="12"/>
  <c r="H3039" i="12"/>
  <c r="H3038" i="12"/>
  <c r="H3037" i="12"/>
  <c r="H3036" i="12"/>
  <c r="H3035" i="12"/>
  <c r="H3034" i="12"/>
  <c r="H3033" i="12"/>
  <c r="H3032" i="12"/>
  <c r="H3031" i="12"/>
  <c r="H3030" i="12"/>
  <c r="H3029" i="12"/>
  <c r="H3028" i="12"/>
  <c r="H3027" i="12"/>
  <c r="H3026" i="12"/>
  <c r="H3025" i="12"/>
  <c r="H3024" i="12"/>
  <c r="H3023" i="12"/>
  <c r="H3022" i="12"/>
  <c r="H3021" i="12"/>
  <c r="H3020" i="12"/>
  <c r="H3019" i="12"/>
  <c r="H3018" i="12"/>
  <c r="H3017" i="12"/>
  <c r="H3016" i="12"/>
  <c r="H3015" i="12"/>
  <c r="H3014" i="12"/>
  <c r="H3013" i="12"/>
  <c r="H3012" i="12"/>
  <c r="H3011" i="12"/>
  <c r="H3010" i="12"/>
  <c r="H3009" i="12"/>
  <c r="H3008" i="12"/>
  <c r="H3007" i="12"/>
  <c r="H3006" i="12"/>
  <c r="H3005" i="12"/>
  <c r="H3004" i="12"/>
  <c r="H3003" i="12"/>
  <c r="H3002" i="12"/>
  <c r="H3001" i="12"/>
  <c r="H3000" i="12"/>
  <c r="H2999" i="12"/>
  <c r="H2998" i="12"/>
  <c r="H2997" i="12"/>
  <c r="H2996" i="12"/>
  <c r="H2995" i="12"/>
  <c r="H2994" i="12"/>
  <c r="H2993" i="12"/>
  <c r="H2992" i="12"/>
  <c r="H2991" i="12"/>
  <c r="H2990" i="12"/>
  <c r="H2989" i="12"/>
  <c r="H2988" i="12"/>
  <c r="H2987" i="12"/>
  <c r="H2986" i="12"/>
  <c r="H2985" i="12"/>
  <c r="H2984" i="12"/>
  <c r="H2983" i="12"/>
  <c r="H2982" i="12"/>
  <c r="H2981" i="12"/>
  <c r="H2980" i="12"/>
  <c r="H2979" i="12"/>
  <c r="H2978" i="12"/>
  <c r="H2977" i="12"/>
  <c r="H2976" i="12"/>
  <c r="H2975" i="12"/>
  <c r="H2974" i="12"/>
  <c r="H2973" i="12"/>
  <c r="H2972" i="12"/>
  <c r="H2971" i="12"/>
  <c r="H2970" i="12"/>
  <c r="H2969" i="12"/>
  <c r="H2968" i="12"/>
  <c r="H2967" i="12"/>
  <c r="H2966" i="12"/>
  <c r="H2965" i="12"/>
  <c r="H2964" i="12"/>
  <c r="H2963" i="12"/>
  <c r="H2962" i="12"/>
  <c r="H2961" i="12"/>
  <c r="H2960" i="12"/>
  <c r="H2959" i="12"/>
  <c r="H2958" i="12"/>
  <c r="H2957" i="12"/>
  <c r="H2956" i="12"/>
  <c r="H2955" i="12"/>
  <c r="H2954" i="12"/>
  <c r="H2953" i="12"/>
  <c r="H2952" i="12"/>
  <c r="H2951" i="12"/>
  <c r="H2950" i="12"/>
  <c r="H2949" i="12"/>
  <c r="H2948" i="12"/>
  <c r="H2947" i="12"/>
  <c r="H2946" i="12"/>
  <c r="H2945" i="12"/>
  <c r="H2944" i="12"/>
  <c r="H2943" i="12"/>
  <c r="H2942" i="12"/>
  <c r="H2941" i="12"/>
  <c r="H2940" i="12"/>
  <c r="H2939" i="12"/>
  <c r="H2938" i="12"/>
  <c r="H2937" i="12"/>
  <c r="H2936" i="12"/>
  <c r="H2935" i="12"/>
  <c r="H2934" i="12"/>
  <c r="H2933" i="12"/>
  <c r="H2932" i="12"/>
  <c r="H2931" i="12"/>
  <c r="H2930" i="12"/>
  <c r="H2929" i="12"/>
  <c r="H2928" i="12"/>
  <c r="H2927" i="12"/>
  <c r="H2926" i="12"/>
  <c r="H2925" i="12"/>
  <c r="H2924" i="12"/>
  <c r="H2923" i="12"/>
  <c r="H2922" i="12"/>
  <c r="H2921" i="12"/>
  <c r="H2920" i="12"/>
  <c r="H2919" i="12"/>
  <c r="H2918" i="12"/>
  <c r="H2917" i="12"/>
  <c r="H2916" i="12"/>
  <c r="H2915" i="12"/>
  <c r="H2914" i="12"/>
  <c r="H2913" i="12"/>
  <c r="H2912" i="12"/>
  <c r="H2911" i="12"/>
  <c r="H2910" i="12"/>
  <c r="H2909" i="12"/>
  <c r="H2908" i="12"/>
  <c r="H2907" i="12"/>
  <c r="H2906" i="12"/>
  <c r="H2905" i="12"/>
  <c r="H2904" i="12"/>
  <c r="H2903" i="12"/>
  <c r="H2902" i="12"/>
  <c r="H2901" i="12"/>
  <c r="H2900" i="12"/>
  <c r="H2899" i="12"/>
  <c r="H2898" i="12"/>
  <c r="H2897" i="12"/>
  <c r="H2896" i="12"/>
  <c r="H2895" i="12"/>
  <c r="H2894" i="12"/>
  <c r="H2893" i="12"/>
  <c r="H2892" i="12"/>
  <c r="H2891" i="12"/>
  <c r="H2890" i="12"/>
  <c r="H2889" i="12"/>
  <c r="H2888" i="12"/>
  <c r="H2887" i="12"/>
  <c r="H2886" i="12"/>
  <c r="H2885" i="12"/>
  <c r="H2884" i="12"/>
  <c r="H2883" i="12"/>
  <c r="H2882" i="12"/>
  <c r="H2881" i="12"/>
  <c r="H2880" i="12"/>
  <c r="H2879" i="12"/>
  <c r="H2878" i="12"/>
  <c r="H2877" i="12"/>
  <c r="H2876" i="12"/>
  <c r="H2875" i="12"/>
  <c r="H2874" i="12"/>
  <c r="H2873" i="12"/>
  <c r="H2872" i="12"/>
  <c r="H2871" i="12"/>
  <c r="H2870" i="12"/>
  <c r="H2869" i="12"/>
  <c r="H2868" i="12"/>
  <c r="H2867" i="12"/>
  <c r="H2866" i="12"/>
  <c r="H2865" i="12"/>
  <c r="H2864" i="12"/>
  <c r="H2863" i="12"/>
  <c r="H2862" i="12"/>
  <c r="H2861" i="12"/>
  <c r="H2860" i="12"/>
  <c r="H2859" i="12"/>
  <c r="H2858" i="12"/>
  <c r="H2857" i="12"/>
  <c r="H2856" i="12"/>
  <c r="H2855" i="12"/>
  <c r="H2854" i="12"/>
  <c r="H2853" i="12"/>
  <c r="H2852" i="12"/>
  <c r="H2851" i="12"/>
  <c r="H2850" i="12"/>
  <c r="H2849" i="12"/>
  <c r="H2848" i="12"/>
  <c r="H2847" i="12"/>
  <c r="H2846" i="12"/>
  <c r="H2845" i="12"/>
  <c r="H2844" i="12"/>
  <c r="H2843" i="12"/>
  <c r="H2842" i="12"/>
  <c r="H2841" i="12"/>
  <c r="H2840" i="12"/>
  <c r="H2839" i="12"/>
  <c r="H2838" i="12"/>
  <c r="H2837" i="12"/>
  <c r="H2836" i="12"/>
  <c r="H2835" i="12"/>
  <c r="H2834" i="12"/>
  <c r="H2833" i="12"/>
  <c r="H2832" i="12"/>
  <c r="H2831" i="12"/>
  <c r="H2830" i="12"/>
  <c r="H2829" i="12"/>
  <c r="H2828" i="12"/>
  <c r="H2827" i="12"/>
  <c r="H2826" i="12"/>
  <c r="H2825" i="12"/>
  <c r="H2824" i="12"/>
  <c r="H2823" i="12"/>
  <c r="H2822" i="12"/>
  <c r="H2821" i="12"/>
  <c r="H2820" i="12"/>
  <c r="H2819" i="12"/>
  <c r="H2818" i="12"/>
  <c r="H2817" i="12"/>
  <c r="H2816" i="12"/>
  <c r="H2815" i="12"/>
  <c r="H2814" i="12"/>
  <c r="H2813" i="12"/>
  <c r="H2812" i="12"/>
  <c r="H2811" i="12"/>
  <c r="H2810" i="12"/>
  <c r="H2809" i="12"/>
  <c r="H2808" i="12"/>
  <c r="H2807" i="12"/>
  <c r="H2806" i="12"/>
  <c r="H2805" i="12"/>
  <c r="H2804" i="12"/>
  <c r="H2803" i="12"/>
  <c r="H2802" i="12"/>
  <c r="H2801" i="12"/>
  <c r="H2800" i="12"/>
  <c r="H2799" i="12"/>
  <c r="H2798" i="12"/>
  <c r="H2797" i="12"/>
  <c r="H2796" i="12"/>
  <c r="H2795" i="12"/>
  <c r="H2794" i="12"/>
  <c r="H2793" i="12"/>
  <c r="H2792" i="12"/>
  <c r="H2791" i="12"/>
  <c r="H2790" i="12"/>
  <c r="H2789" i="12"/>
  <c r="H2788" i="12"/>
  <c r="H2787" i="12"/>
  <c r="H2786" i="12"/>
  <c r="H2785" i="12"/>
  <c r="H2784" i="12"/>
  <c r="H2783" i="12"/>
  <c r="H2782" i="12"/>
  <c r="H2781" i="12"/>
  <c r="H2780" i="12"/>
  <c r="H2779" i="12"/>
  <c r="H2778" i="12"/>
  <c r="H2777" i="12"/>
  <c r="H2776" i="12"/>
  <c r="H2775" i="12"/>
  <c r="H2774" i="12"/>
  <c r="H2773" i="12"/>
  <c r="H2772" i="12"/>
  <c r="H2771" i="12"/>
  <c r="H2770" i="12"/>
  <c r="H2769" i="12"/>
  <c r="H2768" i="12"/>
  <c r="H2767" i="12"/>
  <c r="H2766" i="12"/>
  <c r="H2765" i="12"/>
  <c r="H2764" i="12"/>
  <c r="H2763" i="12"/>
  <c r="H2762" i="12"/>
  <c r="H2761" i="12"/>
  <c r="H2760" i="12"/>
  <c r="H2759" i="12"/>
  <c r="H2758" i="12"/>
  <c r="H2757" i="12"/>
  <c r="H2756" i="12"/>
  <c r="H2755" i="12"/>
  <c r="H2754" i="12"/>
  <c r="H2753" i="12"/>
  <c r="H2752" i="12"/>
  <c r="H2751" i="12"/>
  <c r="H2750" i="12"/>
  <c r="H2749" i="12"/>
  <c r="H2748" i="12"/>
  <c r="H2747" i="12"/>
  <c r="H2746" i="12"/>
  <c r="H2745" i="12"/>
  <c r="H2744" i="12"/>
  <c r="H2743" i="12"/>
  <c r="H2742" i="12"/>
  <c r="H2741" i="12"/>
  <c r="H2740" i="12"/>
  <c r="H2739" i="12"/>
  <c r="H2738" i="12"/>
  <c r="H2737" i="12"/>
  <c r="H2736" i="12"/>
  <c r="H2735" i="12"/>
  <c r="H2734" i="12"/>
  <c r="H2733" i="12"/>
  <c r="H2732" i="12"/>
  <c r="H2731" i="12"/>
  <c r="H2730" i="12"/>
  <c r="H2729" i="12"/>
  <c r="H2728" i="12"/>
  <c r="H2727" i="12"/>
  <c r="H2726" i="12"/>
  <c r="H2725" i="12"/>
  <c r="H2724" i="12"/>
  <c r="H2723" i="12"/>
  <c r="H2722" i="12"/>
  <c r="G2721" i="12"/>
  <c r="H2721" i="12" s="1"/>
  <c r="H2720" i="12"/>
  <c r="H2719" i="12"/>
  <c r="H2718" i="12"/>
  <c r="H2717" i="12"/>
  <c r="H2716" i="12"/>
  <c r="H2715" i="12"/>
  <c r="H2714" i="12"/>
  <c r="H2713" i="12"/>
  <c r="H2712" i="12"/>
  <c r="H2711" i="12"/>
  <c r="H2710" i="12"/>
  <c r="H2709" i="12"/>
  <c r="H2708" i="12"/>
  <c r="H2707" i="12"/>
  <c r="H2706" i="12"/>
  <c r="H2705" i="12"/>
  <c r="H2704" i="12"/>
  <c r="H2703" i="12"/>
  <c r="H2702" i="12"/>
  <c r="H2701" i="12"/>
  <c r="H2700" i="12"/>
  <c r="G2699" i="12"/>
  <c r="H2699" i="12" s="1"/>
  <c r="H2698" i="12"/>
  <c r="H2697" i="12"/>
  <c r="H2696" i="12"/>
  <c r="H2695" i="12"/>
  <c r="H2694" i="12"/>
  <c r="H2693" i="12"/>
  <c r="H2692" i="12"/>
  <c r="H2691" i="12"/>
  <c r="H2690" i="12"/>
  <c r="H2689" i="12"/>
  <c r="H2688" i="12"/>
  <c r="H2687" i="12"/>
  <c r="H2686" i="12"/>
  <c r="H2685" i="12"/>
  <c r="H2684" i="12"/>
  <c r="H2683" i="12"/>
  <c r="H2682" i="12"/>
  <c r="H2681" i="12"/>
  <c r="H2680" i="12"/>
  <c r="H2679" i="12"/>
  <c r="H2678" i="12"/>
  <c r="H2677" i="12"/>
  <c r="H2676" i="12"/>
  <c r="H2675" i="12"/>
  <c r="H2674" i="12"/>
  <c r="H2673" i="12"/>
  <c r="H2672" i="12"/>
  <c r="H2671" i="12"/>
  <c r="H2670" i="12"/>
  <c r="H2669" i="12"/>
  <c r="H2668" i="12"/>
  <c r="H2667" i="12"/>
  <c r="H2666" i="12"/>
  <c r="H2665" i="12"/>
  <c r="H2664" i="12"/>
  <c r="H2663" i="12"/>
  <c r="H2662" i="12"/>
  <c r="H2661" i="12"/>
  <c r="H2660" i="12"/>
  <c r="H2659" i="12"/>
  <c r="H2658" i="12"/>
  <c r="H2657" i="12"/>
  <c r="H2656" i="12"/>
  <c r="H2655" i="12"/>
  <c r="H2654" i="12"/>
  <c r="H2653" i="12"/>
  <c r="H2652" i="12"/>
  <c r="H2651" i="12"/>
  <c r="H2650" i="12"/>
  <c r="H2649" i="12"/>
  <c r="H2648" i="12"/>
  <c r="H2647" i="12"/>
  <c r="H2646" i="12"/>
  <c r="H2645" i="12"/>
  <c r="H2644" i="12"/>
  <c r="H2643" i="12"/>
  <c r="G2642" i="12"/>
  <c r="H2642" i="12" s="1"/>
  <c r="H2641" i="12"/>
  <c r="H2640" i="12"/>
  <c r="H2639" i="12"/>
  <c r="H2638" i="12"/>
  <c r="H2637" i="12"/>
  <c r="H2636" i="12"/>
  <c r="H2635" i="12"/>
  <c r="H2634" i="12"/>
  <c r="H2633" i="12"/>
  <c r="H2632" i="12"/>
  <c r="H2631" i="12"/>
  <c r="H2630" i="12"/>
  <c r="H2629" i="12"/>
  <c r="H2628" i="12"/>
  <c r="H2627" i="12"/>
  <c r="H2626" i="12"/>
  <c r="H2625" i="12"/>
  <c r="H2624" i="12"/>
  <c r="H2623" i="12"/>
  <c r="H2622" i="12"/>
  <c r="H2621" i="12"/>
  <c r="H2620" i="12"/>
  <c r="H2619" i="12"/>
  <c r="H2618" i="12"/>
  <c r="H2617" i="12"/>
  <c r="H2616" i="12"/>
  <c r="H2615" i="12"/>
  <c r="H2614" i="12"/>
  <c r="H2613" i="12"/>
  <c r="H2612" i="12"/>
  <c r="H2611" i="12"/>
  <c r="H2610" i="12"/>
  <c r="H2609" i="12"/>
  <c r="H2608" i="12"/>
  <c r="H2607" i="12"/>
  <c r="H2606" i="12"/>
  <c r="H2605" i="12"/>
  <c r="G2604" i="12"/>
  <c r="H2604" i="12" s="1"/>
  <c r="H2603" i="12"/>
  <c r="H2602" i="12"/>
  <c r="H2601" i="12"/>
  <c r="H2600" i="12"/>
  <c r="H2599" i="12"/>
  <c r="H2598" i="12"/>
  <c r="H2597" i="12"/>
  <c r="H2596" i="12"/>
  <c r="H2595" i="12"/>
  <c r="H2594" i="12"/>
  <c r="H2593" i="12"/>
  <c r="H2592" i="12"/>
  <c r="H2591" i="12"/>
  <c r="H2590" i="12"/>
  <c r="H2589" i="12"/>
  <c r="H2588" i="12"/>
  <c r="H2587" i="12"/>
  <c r="H2586" i="12"/>
  <c r="H2585" i="12"/>
  <c r="H2584" i="12"/>
  <c r="H2583" i="12"/>
  <c r="H2582" i="12"/>
  <c r="H2581" i="12"/>
  <c r="H2580" i="12"/>
  <c r="H2579" i="12"/>
  <c r="H2578" i="12"/>
  <c r="H2577" i="12"/>
  <c r="H2576" i="12"/>
  <c r="H2575" i="12"/>
  <c r="H2574" i="12"/>
  <c r="H2573" i="12"/>
  <c r="H2572" i="12"/>
  <c r="H2571" i="12"/>
  <c r="H2570" i="12"/>
  <c r="H2569" i="12"/>
  <c r="H2568" i="12"/>
  <c r="H2567" i="12"/>
  <c r="H2566" i="12"/>
  <c r="H2565" i="12"/>
  <c r="H2564" i="12"/>
  <c r="H2563" i="12"/>
  <c r="H2562" i="12"/>
  <c r="H2561" i="12"/>
  <c r="H2560" i="12"/>
  <c r="H2559" i="12"/>
  <c r="H2558" i="12"/>
  <c r="H2557" i="12"/>
  <c r="G2556" i="12"/>
  <c r="H2556" i="12" s="1"/>
  <c r="H2555" i="12"/>
  <c r="H2554" i="12"/>
  <c r="H2553" i="12"/>
  <c r="H2552" i="12"/>
  <c r="H2551" i="12"/>
  <c r="H2550" i="12"/>
  <c r="H2549" i="12"/>
  <c r="H2548" i="12"/>
  <c r="H2547" i="12"/>
  <c r="H2546" i="12"/>
  <c r="H2545" i="12"/>
  <c r="H2544" i="12"/>
  <c r="H2543" i="12"/>
  <c r="H2542" i="12"/>
  <c r="H2541" i="12"/>
  <c r="H2540" i="12"/>
  <c r="H2539" i="12"/>
  <c r="H2538" i="12"/>
  <c r="H2537" i="12"/>
  <c r="H2536" i="12"/>
  <c r="H2535" i="12"/>
  <c r="H2534" i="12"/>
  <c r="H2533" i="12"/>
  <c r="H2532" i="12"/>
  <c r="H2531" i="12"/>
  <c r="H2530" i="12"/>
  <c r="H2529" i="12"/>
  <c r="H2528" i="12"/>
  <c r="H2527" i="12"/>
  <c r="H2526" i="12"/>
  <c r="H2525" i="12"/>
  <c r="H2524" i="12"/>
  <c r="H2523" i="12"/>
  <c r="H2522" i="12"/>
  <c r="H2521" i="12"/>
  <c r="H2520" i="12"/>
  <c r="H2519" i="12"/>
  <c r="H2518" i="12"/>
  <c r="H2517" i="12"/>
  <c r="H2516" i="12"/>
  <c r="H2515" i="12"/>
  <c r="H2514" i="12"/>
  <c r="H2513" i="12"/>
  <c r="H2512" i="12"/>
  <c r="H2511" i="12"/>
  <c r="H2510" i="12"/>
  <c r="H2509" i="12"/>
  <c r="H2508" i="12"/>
  <c r="H2507" i="12"/>
  <c r="H2506" i="12"/>
  <c r="H2505" i="12"/>
  <c r="H2504" i="12"/>
  <c r="H2503" i="12"/>
  <c r="H2502" i="12"/>
  <c r="H2501" i="12"/>
  <c r="H2500" i="12"/>
  <c r="H2499" i="12"/>
  <c r="H2498" i="12"/>
  <c r="H2497" i="12"/>
  <c r="H2496" i="12"/>
  <c r="H2495" i="12"/>
  <c r="H2494" i="12"/>
  <c r="H2493" i="12"/>
  <c r="H2492" i="12"/>
  <c r="H2491" i="12"/>
  <c r="H2490" i="12"/>
  <c r="H2489" i="12"/>
  <c r="H2488" i="12"/>
  <c r="H2487" i="12"/>
  <c r="H2486" i="12"/>
  <c r="H2485" i="12"/>
  <c r="H2484" i="12"/>
  <c r="H2483" i="12"/>
  <c r="H2482" i="12"/>
  <c r="H2481" i="12"/>
  <c r="H2480" i="12"/>
  <c r="H2479" i="12"/>
  <c r="H2478" i="12"/>
  <c r="H2477" i="12"/>
  <c r="H2476" i="12"/>
  <c r="H2475" i="12"/>
  <c r="H2474" i="12"/>
  <c r="H2473" i="12"/>
  <c r="H2472" i="12"/>
  <c r="H2471" i="12"/>
  <c r="H2470" i="12"/>
  <c r="H2469" i="12"/>
  <c r="H2468" i="12"/>
  <c r="H2467" i="12"/>
  <c r="H2466" i="12"/>
  <c r="H2465" i="12"/>
  <c r="H2464" i="12"/>
  <c r="H2463" i="12"/>
  <c r="H2462" i="12"/>
  <c r="H2461" i="12"/>
  <c r="H2460" i="12"/>
  <c r="H2459" i="12"/>
  <c r="H2458" i="12"/>
  <c r="H2457" i="12"/>
  <c r="H2456" i="12"/>
  <c r="H2455" i="12"/>
  <c r="H2454" i="12"/>
  <c r="H2453" i="12"/>
  <c r="H2452" i="12"/>
  <c r="H2451" i="12"/>
  <c r="H2450" i="12"/>
  <c r="H2449" i="12"/>
  <c r="H2448" i="12"/>
  <c r="H2447" i="12"/>
  <c r="H2446" i="12"/>
  <c r="H2445" i="12"/>
  <c r="H2444" i="12"/>
  <c r="H2443" i="12"/>
  <c r="H2442" i="12"/>
  <c r="H2441" i="12"/>
  <c r="H2440" i="12"/>
  <c r="H2439" i="12"/>
  <c r="H2438" i="12"/>
  <c r="H2437" i="12"/>
  <c r="H2436" i="12"/>
  <c r="H2435" i="12"/>
  <c r="H2434" i="12"/>
  <c r="H2433" i="12"/>
  <c r="H2432" i="12"/>
  <c r="H2431" i="12"/>
  <c r="H2430" i="12"/>
  <c r="H2429" i="12"/>
  <c r="H2428" i="12"/>
  <c r="H2427" i="12"/>
  <c r="H2426" i="12"/>
  <c r="H2425" i="12"/>
  <c r="H2424" i="12"/>
  <c r="H2423" i="12"/>
  <c r="H2422" i="12"/>
  <c r="H2421" i="12"/>
  <c r="H2420" i="12"/>
  <c r="H2419" i="12"/>
  <c r="H2418" i="12"/>
  <c r="H2417" i="12"/>
  <c r="H2416" i="12"/>
  <c r="H2415" i="12"/>
  <c r="H2414" i="12"/>
  <c r="H2413" i="12"/>
  <c r="H2412" i="12"/>
  <c r="H2411" i="12"/>
  <c r="H2410" i="12"/>
  <c r="H2409" i="12"/>
  <c r="H2408" i="12"/>
  <c r="H2407" i="12"/>
  <c r="H2406" i="12"/>
  <c r="H2405" i="12"/>
  <c r="H2404" i="12"/>
  <c r="H2403" i="12"/>
  <c r="H2402" i="12"/>
  <c r="H2401" i="12"/>
  <c r="H2400" i="12"/>
  <c r="H2399" i="12"/>
  <c r="H2398" i="12"/>
  <c r="H2397" i="12"/>
  <c r="H2396" i="12"/>
  <c r="H2395" i="12"/>
  <c r="H2394" i="12"/>
  <c r="H2393" i="12"/>
  <c r="H2392" i="12"/>
  <c r="H2391" i="12"/>
  <c r="H2390" i="12"/>
  <c r="H2389" i="12"/>
  <c r="H2388" i="12"/>
  <c r="H2387" i="12"/>
  <c r="H2386" i="12"/>
  <c r="H2385" i="12"/>
  <c r="H2384" i="12"/>
  <c r="H2383" i="12"/>
  <c r="G2382" i="12"/>
  <c r="H2382" i="12" s="1"/>
  <c r="H2381" i="12"/>
  <c r="H2380" i="12"/>
  <c r="H2379" i="12"/>
  <c r="H2378" i="12"/>
  <c r="H2377" i="12"/>
  <c r="H2376" i="12"/>
  <c r="H2375" i="12"/>
  <c r="H2374" i="12"/>
  <c r="H2373" i="12"/>
  <c r="H2372" i="12"/>
  <c r="H2371" i="12"/>
  <c r="H2370" i="12"/>
  <c r="H2369" i="12"/>
  <c r="H2368" i="12"/>
  <c r="H2367" i="12"/>
  <c r="H2366" i="12"/>
  <c r="H2365" i="12"/>
  <c r="H2364" i="12"/>
  <c r="H2363" i="12"/>
  <c r="H2362" i="12"/>
  <c r="H2361" i="12"/>
  <c r="H2360" i="12"/>
  <c r="H2359" i="12"/>
  <c r="H2358" i="12"/>
  <c r="H2357" i="12"/>
  <c r="H2356" i="12"/>
  <c r="H2355" i="12"/>
  <c r="H2354" i="12"/>
  <c r="H2353" i="12"/>
  <c r="H2352" i="12"/>
  <c r="H2351" i="12"/>
  <c r="H2350" i="12"/>
  <c r="H2349" i="12"/>
  <c r="H2348" i="12"/>
  <c r="H2347" i="12"/>
  <c r="H2346" i="12"/>
  <c r="H2345" i="12"/>
  <c r="H2344" i="12"/>
  <c r="H2343" i="12"/>
  <c r="H2342" i="12"/>
  <c r="H2341" i="12"/>
  <c r="H2340" i="12"/>
  <c r="H2339" i="12"/>
  <c r="H2338" i="12"/>
  <c r="H2337" i="12"/>
  <c r="G2336" i="12"/>
  <c r="H2336" i="12" s="1"/>
  <c r="H2335" i="12"/>
  <c r="H2334" i="12"/>
  <c r="H2333" i="12"/>
  <c r="H2332" i="12"/>
  <c r="H2331" i="12"/>
  <c r="H2330" i="12"/>
  <c r="H2329" i="12"/>
  <c r="H2328" i="12"/>
  <c r="H2327" i="12"/>
  <c r="H2326" i="12"/>
  <c r="H2325" i="12"/>
  <c r="H2324" i="12"/>
  <c r="H2323" i="12"/>
  <c r="H2322" i="12"/>
  <c r="H2321" i="12"/>
  <c r="H2320" i="12"/>
  <c r="G2319" i="12"/>
  <c r="H2319" i="12" s="1"/>
  <c r="H2318" i="12"/>
  <c r="H2317" i="12"/>
  <c r="H2316" i="12"/>
  <c r="H2315" i="12"/>
  <c r="H2314" i="12"/>
  <c r="H2313" i="12"/>
  <c r="H2312" i="12"/>
  <c r="H2311" i="12"/>
  <c r="H2310" i="12"/>
  <c r="H2309" i="12"/>
  <c r="H2308" i="12"/>
  <c r="H2307" i="12"/>
  <c r="H2306" i="12"/>
  <c r="H2305" i="12"/>
  <c r="H2304" i="12"/>
  <c r="H2303" i="12"/>
  <c r="H2302" i="12"/>
  <c r="H2301" i="12"/>
  <c r="H2300" i="12"/>
  <c r="H2299" i="12"/>
  <c r="H2298" i="12"/>
  <c r="H2297" i="12"/>
  <c r="H2296" i="12"/>
  <c r="H2295" i="12"/>
  <c r="H2294" i="12"/>
  <c r="H2293" i="12"/>
  <c r="H2292" i="12"/>
  <c r="H2291" i="12"/>
  <c r="H2290" i="12"/>
  <c r="H2289" i="12"/>
  <c r="H2288" i="12"/>
  <c r="H2287" i="12"/>
  <c r="H2286" i="12"/>
  <c r="H2285" i="12"/>
  <c r="H2284" i="12"/>
  <c r="H2283" i="12"/>
  <c r="H2282" i="12"/>
  <c r="H2281" i="12"/>
  <c r="H2280" i="12"/>
  <c r="H2279" i="12"/>
  <c r="H2278" i="12"/>
  <c r="H2277" i="12"/>
  <c r="H2276" i="12"/>
  <c r="H2275" i="12"/>
  <c r="H2274" i="12"/>
  <c r="H2273" i="12"/>
  <c r="H2272" i="12"/>
  <c r="H2271" i="12"/>
  <c r="H2270" i="12"/>
  <c r="H2269" i="12"/>
  <c r="H2268" i="12"/>
  <c r="H2267" i="12"/>
  <c r="H2266" i="12"/>
  <c r="H2265" i="12"/>
  <c r="H2264" i="12"/>
  <c r="H2263" i="12"/>
  <c r="H2262" i="12"/>
  <c r="H2261" i="12"/>
  <c r="H2260" i="12"/>
  <c r="H2259" i="12"/>
  <c r="H2258" i="12"/>
  <c r="H2257" i="12"/>
  <c r="H2256" i="12"/>
  <c r="H2255" i="12"/>
  <c r="H2254" i="12"/>
  <c r="H2253" i="12"/>
  <c r="H2252" i="12"/>
  <c r="H2251" i="12"/>
  <c r="H2250" i="12"/>
  <c r="H2249" i="12"/>
  <c r="G2248" i="12"/>
  <c r="H2248" i="12" s="1"/>
  <c r="H2247" i="12"/>
  <c r="H2246" i="12"/>
  <c r="H2245" i="12"/>
  <c r="H2244" i="12"/>
  <c r="G2243" i="12"/>
  <c r="H2243" i="12" s="1"/>
  <c r="H2242" i="12"/>
  <c r="H2241" i="12"/>
  <c r="H2240" i="12"/>
  <c r="H2239" i="12"/>
  <c r="H2238" i="12"/>
  <c r="H2237" i="12"/>
  <c r="H2236" i="12"/>
  <c r="H2235" i="12"/>
  <c r="H2234" i="12"/>
  <c r="H2233" i="12"/>
  <c r="H2232" i="12"/>
  <c r="H2231" i="12"/>
  <c r="H2230" i="12"/>
  <c r="H2229" i="12"/>
  <c r="H2228" i="12"/>
  <c r="H2227" i="12"/>
  <c r="H2226" i="12"/>
  <c r="H2225" i="12"/>
  <c r="H2224" i="12"/>
  <c r="H2223" i="12"/>
  <c r="H2222" i="12"/>
  <c r="H2221" i="12"/>
  <c r="H2220" i="12"/>
  <c r="H2219" i="12"/>
  <c r="H2218" i="12"/>
  <c r="H2217" i="12"/>
  <c r="H2216" i="12"/>
  <c r="H2215" i="12"/>
  <c r="H2214" i="12"/>
  <c r="G2213" i="12"/>
  <c r="H2213" i="12" s="1"/>
  <c r="H2212" i="12"/>
  <c r="H2211" i="12"/>
  <c r="H2210" i="12"/>
  <c r="H2209" i="12"/>
  <c r="H2208" i="12"/>
  <c r="H2207" i="12"/>
  <c r="H2206" i="12"/>
  <c r="H2205" i="12"/>
  <c r="H2204" i="12"/>
  <c r="H2203" i="12"/>
  <c r="H2202" i="12"/>
  <c r="H2201" i="12"/>
  <c r="H2200" i="12"/>
  <c r="H2199" i="12"/>
  <c r="H2198" i="12"/>
  <c r="H2197" i="12"/>
  <c r="H2196" i="12"/>
  <c r="H2195" i="12"/>
  <c r="H2194" i="12"/>
  <c r="H2193" i="12"/>
  <c r="H2192" i="12"/>
  <c r="H2191" i="12"/>
  <c r="H2190" i="12"/>
  <c r="H2189" i="12"/>
  <c r="H2188" i="12"/>
  <c r="H2187" i="12"/>
  <c r="H2186" i="12"/>
  <c r="H2185" i="12"/>
  <c r="H2184" i="12"/>
  <c r="H2183" i="12"/>
  <c r="H2182" i="12"/>
  <c r="H2181" i="12"/>
  <c r="H2180" i="12"/>
  <c r="H2179" i="12"/>
  <c r="H2178" i="12"/>
  <c r="H2177" i="12"/>
  <c r="H2176" i="12"/>
  <c r="H2175" i="12"/>
  <c r="H2174" i="12"/>
  <c r="H2173" i="12"/>
  <c r="H2172" i="12"/>
  <c r="H2171" i="12"/>
  <c r="H2170" i="12"/>
  <c r="H2169" i="12"/>
  <c r="H2168" i="12"/>
  <c r="H2167" i="12"/>
  <c r="H2166" i="12"/>
  <c r="H2165" i="12"/>
  <c r="H2164" i="12"/>
  <c r="H2163" i="12"/>
  <c r="H2162" i="12"/>
  <c r="H2161" i="12"/>
  <c r="H2160" i="12"/>
  <c r="H2159" i="12"/>
  <c r="H2158" i="12"/>
  <c r="H2157" i="12"/>
  <c r="H2156" i="12"/>
  <c r="H2155" i="12"/>
  <c r="H2154" i="12"/>
  <c r="H2153" i="12"/>
  <c r="H2152" i="12"/>
  <c r="H2151" i="12"/>
  <c r="H2150" i="12"/>
  <c r="H2149" i="12"/>
  <c r="H2148" i="12"/>
  <c r="H2147" i="12"/>
  <c r="H2146" i="12"/>
  <c r="H2145" i="12"/>
  <c r="H2144" i="12"/>
  <c r="H2143" i="12"/>
  <c r="H2142" i="12"/>
  <c r="H2141" i="12"/>
  <c r="H2140" i="12"/>
  <c r="H2139" i="12"/>
  <c r="H2138" i="12"/>
  <c r="H2137" i="12"/>
  <c r="H2136" i="12"/>
  <c r="H2135" i="12"/>
  <c r="H2134" i="12"/>
  <c r="H2133" i="12"/>
  <c r="H2132" i="12"/>
  <c r="H2131" i="12"/>
  <c r="H2130" i="12"/>
  <c r="H2129" i="12"/>
  <c r="G2128" i="12"/>
  <c r="H2128" i="12" s="1"/>
  <c r="H2127" i="12"/>
  <c r="H2126" i="12"/>
  <c r="H2125" i="12"/>
  <c r="H2124" i="12"/>
  <c r="H2123" i="12"/>
  <c r="H2122" i="12"/>
  <c r="H2121" i="12"/>
  <c r="H2120" i="12"/>
  <c r="H2119" i="12"/>
  <c r="H2118" i="12"/>
  <c r="H2117" i="12"/>
  <c r="H2116" i="12"/>
  <c r="H2115" i="12"/>
  <c r="H2114" i="12"/>
  <c r="H2113" i="12"/>
  <c r="H2112" i="12"/>
  <c r="H2111" i="12"/>
  <c r="H2110" i="12"/>
  <c r="H2109" i="12"/>
  <c r="H2108" i="12"/>
  <c r="H2107" i="12"/>
  <c r="H2106" i="12"/>
  <c r="G2105" i="12"/>
  <c r="H2105" i="12" s="1"/>
  <c r="H2104" i="12"/>
  <c r="H2103" i="12"/>
  <c r="H2102" i="12"/>
  <c r="H2101" i="12"/>
  <c r="H2100" i="12"/>
  <c r="H2099" i="12"/>
  <c r="H2098" i="12"/>
  <c r="H2097" i="12"/>
  <c r="H2096" i="12"/>
  <c r="H2095" i="12"/>
  <c r="H2094" i="12"/>
  <c r="H2093" i="12"/>
  <c r="H2092" i="12"/>
  <c r="H2091" i="12"/>
  <c r="H2090" i="12"/>
  <c r="H2089" i="12"/>
  <c r="H2088" i="12"/>
  <c r="H2087" i="12"/>
  <c r="H2086" i="12"/>
  <c r="H2085" i="12"/>
  <c r="H2084" i="12"/>
  <c r="H2083" i="12"/>
  <c r="H2082" i="12"/>
  <c r="H2081" i="12"/>
  <c r="H2080" i="12"/>
  <c r="H2079" i="12"/>
  <c r="H2078" i="12"/>
  <c r="H2077" i="12"/>
  <c r="H2076" i="12"/>
  <c r="H2075" i="12"/>
  <c r="H2074" i="12"/>
  <c r="H2073" i="12"/>
  <c r="H2072" i="12"/>
  <c r="H2071" i="12"/>
  <c r="H2070" i="12"/>
  <c r="H2069" i="12"/>
  <c r="H2068" i="12"/>
  <c r="H2067" i="12"/>
  <c r="H2066" i="12"/>
  <c r="H2065" i="12"/>
  <c r="H2064" i="12"/>
  <c r="H2063" i="12"/>
  <c r="H2062" i="12"/>
  <c r="H2061" i="12"/>
  <c r="H2060" i="12"/>
  <c r="H2059" i="12"/>
  <c r="H2058" i="12"/>
  <c r="H2057" i="12"/>
  <c r="H2056" i="12"/>
  <c r="H2055" i="12"/>
  <c r="H2054" i="12"/>
  <c r="H2053" i="12"/>
  <c r="H2052" i="12"/>
  <c r="H2051" i="12"/>
  <c r="H2050" i="12"/>
  <c r="H2049" i="12"/>
  <c r="H2048" i="12"/>
  <c r="H2047" i="12"/>
  <c r="H2046" i="12"/>
  <c r="H2045" i="12"/>
  <c r="H2044" i="12"/>
  <c r="H2043" i="12"/>
  <c r="H2042" i="12"/>
  <c r="H2041" i="12"/>
  <c r="H2040" i="12"/>
  <c r="H2039" i="12"/>
  <c r="H2038" i="12"/>
  <c r="H2037" i="12"/>
  <c r="H2036" i="12"/>
  <c r="H2035" i="12"/>
  <c r="H2034" i="12"/>
  <c r="H2033" i="12"/>
  <c r="H2032" i="12"/>
  <c r="H2031" i="12"/>
  <c r="H2030" i="12"/>
  <c r="H2029" i="12"/>
  <c r="H2028" i="12"/>
  <c r="H2027" i="12"/>
  <c r="H2026" i="12"/>
  <c r="H2025" i="12"/>
  <c r="H2024" i="12"/>
  <c r="H2023" i="12"/>
  <c r="H2022" i="12"/>
  <c r="H2021" i="12"/>
  <c r="H2020" i="12"/>
  <c r="H2019" i="12"/>
  <c r="H2018" i="12"/>
  <c r="H2017" i="12"/>
  <c r="H2016" i="12"/>
  <c r="H2015" i="12"/>
  <c r="H2014" i="12"/>
  <c r="H2013" i="12"/>
  <c r="H2012" i="12"/>
  <c r="H2011" i="12"/>
  <c r="H2010" i="12"/>
  <c r="H2009" i="12"/>
  <c r="H2008" i="12"/>
  <c r="H2007" i="12"/>
  <c r="H2006" i="12"/>
  <c r="H2005" i="12"/>
  <c r="H2004" i="12"/>
  <c r="H2003" i="12"/>
  <c r="H2002" i="12"/>
  <c r="H2001" i="12"/>
  <c r="H2000" i="12"/>
  <c r="H1999" i="12"/>
  <c r="H1998" i="12"/>
  <c r="H1997" i="12"/>
  <c r="H1996" i="12"/>
  <c r="G1995" i="12"/>
  <c r="H1995" i="12" s="1"/>
  <c r="H1994" i="12"/>
  <c r="H1993" i="12"/>
  <c r="H1992" i="12"/>
  <c r="H1991" i="12"/>
  <c r="H1990" i="12"/>
  <c r="H1989" i="12"/>
  <c r="H1988" i="12"/>
  <c r="H1987" i="12"/>
  <c r="H1986" i="12"/>
  <c r="H1985" i="12"/>
  <c r="H1984" i="12"/>
  <c r="G1983" i="12"/>
  <c r="H1983" i="12" s="1"/>
  <c r="H1982" i="12"/>
  <c r="H1981" i="12"/>
  <c r="H1980" i="12"/>
  <c r="H1979" i="12"/>
  <c r="H1978" i="12"/>
  <c r="H1977" i="12"/>
  <c r="H1976" i="12"/>
  <c r="H1975" i="12"/>
  <c r="H1974" i="12"/>
  <c r="H1973" i="12"/>
  <c r="H1972" i="12"/>
  <c r="H1971" i="12"/>
  <c r="H1970" i="12"/>
  <c r="H1969" i="12"/>
  <c r="H1968" i="12"/>
  <c r="H1967" i="12"/>
  <c r="H1966" i="12"/>
  <c r="H1965" i="12"/>
  <c r="H1964" i="12"/>
  <c r="H1963" i="12"/>
  <c r="H1962" i="12"/>
  <c r="H1961" i="12"/>
  <c r="H1960" i="12"/>
  <c r="H1959" i="12"/>
  <c r="H1958" i="12"/>
  <c r="H1957" i="12"/>
  <c r="H1956" i="12"/>
  <c r="H1955" i="12"/>
  <c r="H1954" i="12"/>
  <c r="H1953" i="12"/>
  <c r="H1952" i="12"/>
  <c r="H1951" i="12"/>
  <c r="H1950" i="12"/>
  <c r="H1949" i="12"/>
  <c r="H1948" i="12"/>
  <c r="H1947" i="12"/>
  <c r="H1946" i="12"/>
  <c r="H1945" i="12"/>
  <c r="H1944" i="12"/>
  <c r="H1943" i="12"/>
  <c r="H1942" i="12"/>
  <c r="H1941" i="12"/>
  <c r="H1940" i="12"/>
  <c r="H1939" i="12"/>
  <c r="H1938" i="12"/>
  <c r="H1937" i="12"/>
  <c r="H1936" i="12"/>
  <c r="H1935" i="12"/>
  <c r="H1934" i="12"/>
  <c r="H1933" i="12"/>
  <c r="H1932" i="12"/>
  <c r="H1931" i="12"/>
  <c r="G1930" i="12"/>
  <c r="H1930" i="12" s="1"/>
  <c r="H1929" i="12"/>
  <c r="H1928" i="12"/>
  <c r="H1927" i="12"/>
  <c r="H1926" i="12"/>
  <c r="H1925" i="12"/>
  <c r="H1924" i="12"/>
  <c r="H1923" i="12"/>
  <c r="H1922" i="12"/>
  <c r="H1921" i="12"/>
  <c r="H1920" i="12"/>
  <c r="H1919" i="12"/>
  <c r="H1918" i="12"/>
  <c r="H1917" i="12"/>
  <c r="H1916" i="12"/>
  <c r="H1915" i="12"/>
  <c r="H1914" i="12"/>
  <c r="H1913" i="12"/>
  <c r="H1912" i="12"/>
  <c r="H1911" i="12"/>
  <c r="H1910" i="12"/>
  <c r="H1909" i="12"/>
  <c r="H1908" i="12"/>
  <c r="H1907" i="12"/>
  <c r="H1906" i="12"/>
  <c r="H1905" i="12"/>
  <c r="H1904" i="12"/>
  <c r="H1903" i="12"/>
  <c r="H1902" i="12"/>
  <c r="H1901" i="12"/>
  <c r="H1900" i="12"/>
  <c r="H1899" i="12"/>
  <c r="H1898" i="12"/>
  <c r="H1897" i="12"/>
  <c r="H1896" i="12"/>
  <c r="H1895" i="12"/>
  <c r="H1894" i="12"/>
  <c r="H1893" i="12"/>
  <c r="H1892" i="12"/>
  <c r="H1891" i="12"/>
  <c r="H1890" i="12"/>
  <c r="H1889" i="12"/>
  <c r="H1888" i="12"/>
  <c r="H1887" i="12"/>
  <c r="H1886" i="12"/>
  <c r="H1885" i="12"/>
  <c r="H1884" i="12"/>
  <c r="H1883" i="12"/>
  <c r="H1882" i="12"/>
  <c r="H1881" i="12"/>
  <c r="H1880" i="12"/>
  <c r="H1879" i="12"/>
  <c r="H1878" i="12"/>
  <c r="H1877" i="12"/>
  <c r="H1876" i="12"/>
  <c r="H1875" i="12"/>
  <c r="H1874" i="12"/>
  <c r="H1873" i="12"/>
  <c r="H1872" i="12"/>
  <c r="H1871" i="12"/>
  <c r="H1870" i="12"/>
  <c r="H1869" i="12"/>
  <c r="H1868" i="12"/>
  <c r="H1867" i="12"/>
  <c r="H1866" i="12"/>
  <c r="H1865" i="12"/>
  <c r="H1864" i="12"/>
  <c r="H1863" i="12"/>
  <c r="H1862" i="12"/>
  <c r="H1861" i="12"/>
  <c r="H1860" i="12"/>
  <c r="H1859" i="12"/>
  <c r="H1858" i="12"/>
  <c r="H1857" i="12"/>
  <c r="H1856" i="12"/>
  <c r="H1855" i="12"/>
  <c r="H1854" i="12"/>
  <c r="H1853" i="12"/>
  <c r="H1852" i="12"/>
  <c r="H1851" i="12"/>
  <c r="H1850" i="12"/>
  <c r="H1849" i="12"/>
  <c r="H1848" i="12"/>
  <c r="H1847" i="12"/>
  <c r="H1846" i="12"/>
  <c r="H1845" i="12"/>
  <c r="H1844" i="12"/>
  <c r="H1843" i="12"/>
  <c r="H1842" i="12"/>
  <c r="H1841" i="12"/>
  <c r="H1840" i="12"/>
  <c r="H1839" i="12"/>
  <c r="H1838" i="12"/>
  <c r="H1837" i="12"/>
  <c r="H1836" i="12"/>
  <c r="H1835" i="12"/>
  <c r="H1834" i="12"/>
  <c r="H1833" i="12"/>
  <c r="H1832" i="12"/>
  <c r="H1831" i="12"/>
  <c r="H1830" i="12"/>
  <c r="H1829" i="12"/>
  <c r="H1828" i="12"/>
  <c r="H1827" i="12"/>
  <c r="H1826" i="12"/>
  <c r="H1825" i="12"/>
  <c r="H1824" i="12"/>
  <c r="H1823" i="12"/>
  <c r="H1822" i="12"/>
  <c r="H1821" i="12"/>
  <c r="H1820" i="12"/>
  <c r="H1819" i="12"/>
  <c r="G1818" i="12"/>
  <c r="H1818" i="12" s="1"/>
  <c r="H1817" i="12"/>
  <c r="H1816" i="12"/>
  <c r="H1815" i="12"/>
  <c r="H1814" i="12"/>
  <c r="H1813" i="12"/>
  <c r="H1812" i="12"/>
  <c r="H1811" i="12"/>
  <c r="H1810" i="12"/>
  <c r="H1809" i="12"/>
  <c r="H1808" i="12"/>
  <c r="H1807" i="12"/>
  <c r="H1806" i="12"/>
  <c r="G1805" i="12"/>
  <c r="H1805" i="12" s="1"/>
  <c r="H1804" i="12"/>
  <c r="H1803" i="12"/>
  <c r="H1802" i="12"/>
  <c r="H1801" i="12"/>
  <c r="H1800" i="12"/>
  <c r="H1799" i="12"/>
  <c r="H1798" i="12"/>
  <c r="H1797" i="12"/>
  <c r="H1796" i="12"/>
  <c r="H1795" i="12"/>
  <c r="H1794" i="12"/>
  <c r="H1793" i="12"/>
  <c r="H1792" i="12"/>
  <c r="H1791" i="12"/>
  <c r="H1790" i="12"/>
  <c r="H1789" i="12"/>
  <c r="H1788" i="12"/>
  <c r="H1787" i="12"/>
  <c r="H1786" i="12"/>
  <c r="H1785" i="12"/>
  <c r="H1784" i="12"/>
  <c r="H1783" i="12"/>
  <c r="H1782" i="12"/>
  <c r="H1781" i="12"/>
  <c r="H1780" i="12"/>
  <c r="H1779" i="12"/>
  <c r="H1778" i="12"/>
  <c r="H1777" i="12"/>
  <c r="H1776" i="12"/>
  <c r="H1775" i="12"/>
  <c r="H1774" i="12"/>
  <c r="H1773" i="12"/>
  <c r="H1772" i="12"/>
  <c r="H1771" i="12"/>
  <c r="H1770" i="12"/>
  <c r="H1769" i="12"/>
  <c r="H1768" i="12"/>
  <c r="H1767" i="12"/>
  <c r="H1766" i="12"/>
  <c r="G1765" i="12"/>
  <c r="H1765" i="12" s="1"/>
  <c r="H1764" i="12"/>
  <c r="H1763" i="12"/>
  <c r="H1762" i="12"/>
  <c r="H1761" i="12"/>
  <c r="H1760" i="12"/>
  <c r="H1759" i="12"/>
  <c r="H1758" i="12"/>
  <c r="H1757" i="12"/>
  <c r="H1756" i="12"/>
  <c r="H1755" i="12"/>
  <c r="H1754" i="12"/>
  <c r="H1753" i="12"/>
  <c r="H1752" i="12"/>
  <c r="H1751" i="12"/>
  <c r="H1750" i="12"/>
  <c r="H1749" i="12"/>
  <c r="H1748" i="12"/>
  <c r="H1747" i="12"/>
  <c r="H1746" i="12"/>
  <c r="H1745" i="12"/>
  <c r="H1744" i="12"/>
  <c r="H1743" i="12"/>
  <c r="H1742" i="12"/>
  <c r="H1741" i="12"/>
  <c r="H1740" i="12"/>
  <c r="H1739" i="12"/>
  <c r="H1738" i="12"/>
  <c r="H1737" i="12"/>
  <c r="H1736" i="12"/>
  <c r="H1735" i="12"/>
  <c r="H1734" i="12"/>
  <c r="H1733" i="12"/>
  <c r="H1732" i="12"/>
  <c r="H1731" i="12"/>
  <c r="H1730" i="12"/>
  <c r="H1729" i="12"/>
  <c r="H1728" i="12"/>
  <c r="H1727" i="12"/>
  <c r="H1726" i="12"/>
  <c r="H1725" i="12"/>
  <c r="H1724" i="12"/>
  <c r="H1723" i="12"/>
  <c r="H1722" i="12"/>
  <c r="H1721" i="12"/>
  <c r="H1720" i="12"/>
  <c r="H1719" i="12"/>
  <c r="H1718" i="12"/>
  <c r="H1717" i="12"/>
  <c r="H1716" i="12"/>
  <c r="H1715" i="12"/>
  <c r="H1714" i="12"/>
  <c r="H1713" i="12"/>
  <c r="H1712" i="12"/>
  <c r="H1711" i="12"/>
  <c r="H1710" i="12"/>
  <c r="H1709" i="12"/>
  <c r="H1708" i="12"/>
  <c r="H1707" i="12"/>
  <c r="H1706" i="12"/>
  <c r="H1705" i="12"/>
  <c r="H1704" i="12"/>
  <c r="H1703" i="12"/>
  <c r="H1702" i="12"/>
  <c r="H1701" i="12"/>
  <c r="H1700" i="12"/>
  <c r="H1699" i="12"/>
  <c r="H1698" i="12"/>
  <c r="H1697" i="12"/>
  <c r="H1696" i="12"/>
  <c r="H1695" i="12"/>
  <c r="H1694" i="12"/>
  <c r="H1693" i="12"/>
  <c r="H1692" i="12"/>
  <c r="H1691" i="12"/>
  <c r="H1690" i="12"/>
  <c r="H1689" i="12"/>
  <c r="H1688" i="12"/>
  <c r="H1687" i="12"/>
  <c r="H1686" i="12"/>
  <c r="H1685" i="12"/>
  <c r="H1684" i="12"/>
  <c r="H1683" i="12"/>
  <c r="H1682" i="12"/>
  <c r="H1681" i="12"/>
  <c r="H1680" i="12"/>
  <c r="H1679" i="12"/>
  <c r="H1678" i="12"/>
  <c r="H1677" i="12"/>
  <c r="H1676" i="12"/>
  <c r="H1675" i="12"/>
  <c r="H1674" i="12"/>
  <c r="G1673" i="12"/>
  <c r="H1673" i="12" s="1"/>
  <c r="H1672" i="12"/>
  <c r="H1671" i="12"/>
  <c r="H1670" i="12"/>
  <c r="H1669" i="12"/>
  <c r="H1668" i="12"/>
  <c r="H1667" i="12"/>
  <c r="H1666" i="12"/>
  <c r="H1665" i="12"/>
  <c r="H1664" i="12"/>
  <c r="H1663" i="12"/>
  <c r="H1662" i="12"/>
  <c r="H1661" i="12"/>
  <c r="H1660" i="12"/>
  <c r="H1659" i="12"/>
  <c r="H1658" i="12"/>
  <c r="H1657" i="12"/>
  <c r="H1656" i="12"/>
  <c r="H1655" i="12"/>
  <c r="H1654" i="12"/>
  <c r="H1653" i="12"/>
  <c r="H1652" i="12"/>
  <c r="H1651" i="12"/>
  <c r="H1650" i="12"/>
  <c r="H1649" i="12"/>
  <c r="H1648" i="12"/>
  <c r="H1647" i="12"/>
  <c r="H1646" i="12"/>
  <c r="H1645" i="12"/>
  <c r="H1644" i="12"/>
  <c r="H1643" i="12"/>
  <c r="H1642" i="12"/>
  <c r="H1641" i="12"/>
  <c r="H1640" i="12"/>
  <c r="H1639" i="12"/>
  <c r="H1638" i="12"/>
  <c r="H1637" i="12"/>
  <c r="H1636" i="12"/>
  <c r="H1635" i="12"/>
  <c r="H1634" i="12"/>
  <c r="H1633" i="12"/>
  <c r="H1632" i="12"/>
  <c r="H1631" i="12"/>
  <c r="H1630" i="12"/>
  <c r="H1629" i="12"/>
  <c r="H1628" i="12"/>
  <c r="H1627" i="12"/>
  <c r="H1626" i="12"/>
  <c r="H1625" i="12"/>
  <c r="H1624" i="12"/>
  <c r="H1623" i="12"/>
  <c r="H1622" i="12"/>
  <c r="H1621" i="12"/>
  <c r="H1620" i="12"/>
  <c r="H1619" i="12"/>
  <c r="H1618" i="12"/>
  <c r="H1617" i="12"/>
  <c r="H1616" i="12"/>
  <c r="H1615" i="12"/>
  <c r="H1614" i="12"/>
  <c r="H1613" i="12"/>
  <c r="H1612" i="12"/>
  <c r="G1611" i="12"/>
  <c r="H1611" i="12" s="1"/>
  <c r="H1610" i="12"/>
  <c r="H1609" i="12"/>
  <c r="H1608" i="12"/>
  <c r="H1607" i="12"/>
  <c r="H1606" i="12"/>
  <c r="H1605" i="12"/>
  <c r="H1604" i="12"/>
  <c r="H1603" i="12"/>
  <c r="H1602" i="12"/>
  <c r="H1601" i="12"/>
  <c r="H1600" i="12"/>
  <c r="H1599" i="12"/>
  <c r="H1598" i="12"/>
  <c r="H1597" i="12"/>
  <c r="H1596" i="12"/>
  <c r="H1595" i="12"/>
  <c r="H1594" i="12"/>
  <c r="H1593" i="12"/>
  <c r="H1592" i="12"/>
  <c r="H1591" i="12"/>
  <c r="G1590" i="12"/>
  <c r="H1590" i="12" s="1"/>
  <c r="H1589" i="12"/>
  <c r="H1588" i="12"/>
  <c r="H1587" i="12"/>
  <c r="H1586" i="12"/>
  <c r="H1585" i="12"/>
  <c r="H1584" i="12"/>
  <c r="H1583" i="12"/>
  <c r="H1582" i="12"/>
  <c r="H1581" i="12"/>
  <c r="H1580" i="12"/>
  <c r="H1579" i="12"/>
  <c r="H1578" i="12"/>
  <c r="H1577" i="12"/>
  <c r="H1576" i="12"/>
  <c r="H1575" i="12"/>
  <c r="H1574" i="12"/>
  <c r="H1573" i="12"/>
  <c r="H1572" i="12"/>
  <c r="H1571" i="12"/>
  <c r="H1570" i="12"/>
  <c r="H1569" i="12"/>
  <c r="H1568" i="12"/>
  <c r="H1567" i="12"/>
  <c r="H1566" i="12"/>
  <c r="H1565" i="12"/>
  <c r="H1564" i="12"/>
  <c r="H1563" i="12"/>
  <c r="H1562" i="12"/>
  <c r="H1561" i="12"/>
  <c r="H1560" i="12"/>
  <c r="H1559" i="12"/>
  <c r="H1558" i="12"/>
  <c r="H1557" i="12"/>
  <c r="H1556" i="12"/>
  <c r="H1555" i="12"/>
  <c r="H1554" i="12"/>
  <c r="H1553" i="12"/>
  <c r="H1552" i="12"/>
  <c r="H1551" i="12"/>
  <c r="H1550" i="12"/>
  <c r="H1549" i="12"/>
  <c r="G1548" i="12"/>
  <c r="H1548" i="12" s="1"/>
  <c r="H1547" i="12"/>
  <c r="H1546" i="12"/>
  <c r="H1545" i="12"/>
  <c r="H1544" i="12"/>
  <c r="H1543" i="12"/>
  <c r="H1542" i="12"/>
  <c r="H1541" i="12"/>
  <c r="H1540" i="12"/>
  <c r="H1539" i="12"/>
  <c r="H1538" i="12"/>
  <c r="H1537" i="12"/>
  <c r="H1536" i="12"/>
  <c r="H1535" i="12"/>
  <c r="H1534" i="12"/>
  <c r="H1533" i="12"/>
  <c r="H1532" i="12"/>
  <c r="H1531" i="12"/>
  <c r="H1530" i="12"/>
  <c r="H1529" i="12"/>
  <c r="H1528" i="12"/>
  <c r="H1527" i="12"/>
  <c r="H1526" i="12"/>
  <c r="H1525" i="12"/>
  <c r="H1524" i="12"/>
  <c r="H1523" i="12"/>
  <c r="H1522" i="12"/>
  <c r="H1521" i="12"/>
  <c r="H1520" i="12"/>
  <c r="H1519" i="12"/>
  <c r="H1518" i="12"/>
  <c r="H1517" i="12"/>
  <c r="H1516" i="12"/>
  <c r="H1515" i="12"/>
  <c r="H1514" i="12"/>
  <c r="H1513" i="12"/>
  <c r="H1512" i="12"/>
  <c r="H1511" i="12"/>
  <c r="H1510" i="12"/>
  <c r="H1509" i="12"/>
  <c r="H1508" i="12"/>
  <c r="H1507" i="12"/>
  <c r="H1506" i="12"/>
  <c r="H1505" i="12"/>
  <c r="H1504" i="12"/>
  <c r="H1503" i="12"/>
  <c r="H1502" i="12"/>
  <c r="H1501" i="12"/>
  <c r="H1500" i="12"/>
  <c r="H1499" i="12"/>
  <c r="H1498" i="12"/>
  <c r="H1497" i="12"/>
  <c r="H1496" i="12"/>
  <c r="H1495" i="12"/>
  <c r="H1494" i="12"/>
  <c r="H1493" i="12"/>
  <c r="H1492" i="12"/>
  <c r="H1491" i="12"/>
  <c r="H1490" i="12"/>
  <c r="H1489" i="12"/>
  <c r="H1488" i="12"/>
  <c r="H1487" i="12"/>
  <c r="H1486" i="12"/>
  <c r="H1485" i="12"/>
  <c r="H1484" i="12"/>
  <c r="H1483" i="12"/>
  <c r="H1482" i="12"/>
  <c r="H1481" i="12"/>
  <c r="H1480" i="12"/>
  <c r="H1479" i="12"/>
  <c r="H1478" i="12"/>
  <c r="H1477" i="12"/>
  <c r="H1476" i="12"/>
  <c r="H1475" i="12"/>
  <c r="H1474" i="12"/>
  <c r="H1473" i="12"/>
  <c r="H1472" i="12"/>
  <c r="H1471" i="12"/>
  <c r="G1470" i="12"/>
  <c r="H1470" i="12" s="1"/>
  <c r="H1469" i="12"/>
  <c r="H1468" i="12"/>
  <c r="H1467" i="12"/>
  <c r="H1466" i="12"/>
  <c r="H1465" i="12"/>
  <c r="H1464" i="12"/>
  <c r="H1463" i="12"/>
  <c r="H1462" i="12"/>
  <c r="H1461" i="12"/>
  <c r="H1460" i="12"/>
  <c r="H1459" i="12"/>
  <c r="H1458" i="12"/>
  <c r="H1457" i="12"/>
  <c r="H1456" i="12"/>
  <c r="H1455" i="12"/>
  <c r="H1454" i="12"/>
  <c r="H1453" i="12"/>
  <c r="H1452" i="12"/>
  <c r="H1451" i="12"/>
  <c r="H1450" i="12"/>
  <c r="H1449" i="12"/>
  <c r="H1448" i="12"/>
  <c r="H1447" i="12"/>
  <c r="H1446" i="12"/>
  <c r="H1445" i="12"/>
  <c r="H1444" i="12"/>
  <c r="H1443" i="12"/>
  <c r="H1442" i="12"/>
  <c r="H1441" i="12"/>
  <c r="H1440" i="12"/>
  <c r="H1439" i="12"/>
  <c r="H1438" i="12"/>
  <c r="H1437" i="12"/>
  <c r="H1436" i="12"/>
  <c r="H1435" i="12"/>
  <c r="H1434" i="12"/>
  <c r="H1433" i="12"/>
  <c r="H1432" i="12"/>
  <c r="H1431" i="12"/>
  <c r="H1430" i="12"/>
  <c r="H1429" i="12"/>
  <c r="H1428" i="12"/>
  <c r="H1427" i="12"/>
  <c r="H1426" i="12"/>
  <c r="H1425" i="12"/>
  <c r="H1424" i="12"/>
  <c r="H1423" i="12"/>
  <c r="H1422" i="12"/>
  <c r="H1421" i="12"/>
  <c r="H1420" i="12"/>
  <c r="H1419" i="12"/>
  <c r="H1418" i="12"/>
  <c r="H1417" i="12"/>
  <c r="H1416" i="12"/>
  <c r="H1415" i="12"/>
  <c r="H1414" i="12"/>
  <c r="H1413" i="12"/>
  <c r="H1412" i="12"/>
  <c r="H1411" i="12"/>
  <c r="H1410" i="12"/>
  <c r="H1409" i="12"/>
  <c r="H1408" i="12"/>
  <c r="H1407" i="12"/>
  <c r="H1406" i="12"/>
  <c r="G1405" i="12"/>
  <c r="H1405" i="12" s="1"/>
  <c r="H1404" i="12"/>
  <c r="H1403" i="12"/>
  <c r="H1402" i="12"/>
  <c r="G1401" i="12"/>
  <c r="H1401" i="12" s="1"/>
  <c r="H1400" i="12"/>
  <c r="H1399" i="12"/>
  <c r="H1398" i="12"/>
  <c r="H1397" i="12"/>
  <c r="H1396" i="12"/>
  <c r="H1395" i="12"/>
  <c r="H1394" i="12"/>
  <c r="H1393" i="12"/>
  <c r="H1392" i="12"/>
  <c r="H1391" i="12"/>
  <c r="H1390" i="12"/>
  <c r="G1389" i="12"/>
  <c r="H1389" i="12" s="1"/>
  <c r="H1388" i="12"/>
  <c r="H1387" i="12"/>
  <c r="H1386" i="12"/>
  <c r="H1385" i="12"/>
  <c r="H1384" i="12"/>
  <c r="H1383" i="12"/>
  <c r="H1382" i="12"/>
  <c r="H1381" i="12"/>
  <c r="H1380" i="12"/>
  <c r="H1379" i="12"/>
  <c r="H1378" i="12"/>
  <c r="H1377" i="12"/>
  <c r="H1376" i="12"/>
  <c r="H1375" i="12"/>
  <c r="H1374" i="12"/>
  <c r="H1373" i="12"/>
  <c r="H1372" i="12"/>
  <c r="H1371" i="12"/>
  <c r="H1370" i="12"/>
  <c r="H1369" i="12"/>
  <c r="H1368" i="12"/>
  <c r="H1367" i="12"/>
  <c r="H1366" i="12"/>
  <c r="H1365" i="12"/>
  <c r="H1364" i="12"/>
  <c r="H1363" i="12"/>
  <c r="H1362" i="12"/>
  <c r="H1361" i="12"/>
  <c r="H1360" i="12"/>
  <c r="H1359" i="12"/>
  <c r="H1358" i="12"/>
  <c r="H1357" i="12"/>
  <c r="H1356" i="12"/>
  <c r="H1355" i="12"/>
  <c r="H1354" i="12"/>
  <c r="H1353" i="12"/>
  <c r="H1352" i="12"/>
  <c r="H1351" i="12"/>
  <c r="H1350" i="12"/>
  <c r="H1349" i="12"/>
  <c r="H1348" i="12"/>
  <c r="H1347" i="12"/>
  <c r="H1346" i="12"/>
  <c r="H1345" i="12"/>
  <c r="H1344" i="12"/>
  <c r="H1343" i="12"/>
  <c r="H1342" i="12"/>
  <c r="H1341" i="12"/>
  <c r="H1340" i="12"/>
  <c r="H1339" i="12"/>
  <c r="H1338" i="12"/>
  <c r="H1337" i="12"/>
  <c r="H1336" i="12"/>
  <c r="H1335" i="12"/>
  <c r="H1334" i="12"/>
  <c r="H1333" i="12"/>
  <c r="H1332" i="12"/>
  <c r="H1331" i="12"/>
  <c r="H1330" i="12"/>
  <c r="H1329" i="12"/>
  <c r="H1328" i="12"/>
  <c r="H1327" i="12"/>
  <c r="H1326" i="12"/>
  <c r="H1325" i="12"/>
  <c r="H1324" i="12"/>
  <c r="H1323" i="12"/>
  <c r="H1322" i="12"/>
  <c r="H1321" i="12"/>
  <c r="H1320" i="12"/>
  <c r="H1319" i="12"/>
  <c r="H1318" i="12"/>
  <c r="H1317" i="12"/>
  <c r="H1316" i="12"/>
  <c r="H1315" i="12"/>
  <c r="H1314" i="12"/>
  <c r="H1313" i="12"/>
  <c r="H1312" i="12"/>
  <c r="H1311" i="12"/>
  <c r="H1310" i="12"/>
  <c r="H1309" i="12"/>
  <c r="H1308" i="12"/>
  <c r="H1307" i="12"/>
  <c r="H1306" i="12"/>
  <c r="H1305" i="12"/>
  <c r="H1304" i="12"/>
  <c r="H1303" i="12"/>
  <c r="H1302" i="12"/>
  <c r="H1301" i="12"/>
  <c r="H1300" i="12"/>
  <c r="H1299" i="12"/>
  <c r="H1298" i="12"/>
  <c r="H1297" i="12"/>
  <c r="H1296" i="12"/>
  <c r="H1295" i="12"/>
  <c r="H1294" i="12"/>
  <c r="H1293" i="12"/>
  <c r="H1292" i="12"/>
  <c r="H1291" i="12"/>
  <c r="H1290" i="12"/>
  <c r="H1289" i="12"/>
  <c r="H1288" i="12"/>
  <c r="H1287" i="12"/>
  <c r="H1286" i="12"/>
  <c r="H1285" i="12"/>
  <c r="H1284" i="12"/>
  <c r="H1283" i="12"/>
  <c r="H1282" i="12"/>
  <c r="H1281" i="12"/>
  <c r="H1280" i="12"/>
  <c r="H1279" i="12"/>
  <c r="H1278" i="12"/>
  <c r="H1277" i="12"/>
  <c r="H1276" i="12"/>
  <c r="H1275" i="12"/>
  <c r="G1274" i="12"/>
  <c r="H1274" i="12" s="1"/>
  <c r="H1273" i="12"/>
  <c r="H1272" i="12"/>
  <c r="G1271" i="12"/>
  <c r="H1271" i="12" s="1"/>
  <c r="H1270" i="12"/>
  <c r="H1269" i="12"/>
  <c r="H1268" i="12"/>
  <c r="H1267" i="12"/>
  <c r="H1266" i="12"/>
  <c r="H1265" i="12"/>
  <c r="H1264" i="12"/>
  <c r="H1263" i="12"/>
  <c r="H1262" i="12"/>
  <c r="H1261" i="12"/>
  <c r="H1260" i="12"/>
  <c r="H1259" i="12"/>
  <c r="H1258" i="12"/>
  <c r="H1257" i="12"/>
  <c r="H1256" i="12"/>
  <c r="H1255" i="12"/>
  <c r="H1254" i="12"/>
  <c r="H1253" i="12"/>
  <c r="H1252" i="12"/>
  <c r="H1251" i="12"/>
  <c r="H1250" i="12"/>
  <c r="H1249" i="12"/>
  <c r="H1248" i="12"/>
  <c r="H1247" i="12"/>
  <c r="H1246" i="12"/>
  <c r="H1245" i="12"/>
  <c r="H1244" i="12"/>
  <c r="H1243" i="12"/>
  <c r="H1242" i="12"/>
  <c r="H1241" i="12"/>
  <c r="H1240" i="12"/>
  <c r="H1239" i="12"/>
  <c r="H1238" i="12"/>
  <c r="H1237" i="12"/>
  <c r="H1236" i="12"/>
  <c r="H1235" i="12"/>
  <c r="H1234" i="12"/>
  <c r="H1233" i="12"/>
  <c r="H1232" i="12"/>
  <c r="H1231" i="12"/>
  <c r="H1230" i="12"/>
  <c r="H1229" i="12"/>
  <c r="H1228" i="12"/>
  <c r="H1227" i="12"/>
  <c r="H1226" i="12"/>
  <c r="H1225" i="12"/>
  <c r="H1224" i="12"/>
  <c r="H1223" i="12"/>
  <c r="H1222" i="12"/>
  <c r="H1221" i="12"/>
  <c r="H1220" i="12"/>
  <c r="H1219" i="12"/>
  <c r="H1218" i="12"/>
  <c r="H1217" i="12"/>
  <c r="H1216" i="12"/>
  <c r="H1215" i="12"/>
  <c r="H1214" i="12"/>
  <c r="H1213" i="12"/>
  <c r="H1212" i="12"/>
  <c r="H1211" i="12"/>
  <c r="H1210" i="12"/>
  <c r="H1209" i="12"/>
  <c r="H1208" i="12"/>
  <c r="H1207" i="12"/>
  <c r="H1206" i="12"/>
  <c r="H1205" i="12"/>
  <c r="H1204" i="12"/>
  <c r="H1203" i="12"/>
  <c r="H1202" i="12"/>
  <c r="H1201" i="12"/>
  <c r="H1200" i="12"/>
  <c r="H1199" i="12"/>
  <c r="H1198" i="12"/>
  <c r="H1197" i="12"/>
  <c r="H1196" i="12"/>
  <c r="H1195" i="12"/>
  <c r="H1194" i="12"/>
  <c r="H1193" i="12"/>
  <c r="H1192" i="12"/>
  <c r="H1191" i="12"/>
  <c r="H1190" i="12"/>
  <c r="H1189" i="12"/>
  <c r="H1188" i="12"/>
  <c r="H1187" i="12"/>
  <c r="H1186" i="12"/>
  <c r="H1185" i="12"/>
  <c r="H1184" i="12"/>
  <c r="H1183" i="12"/>
  <c r="H1182" i="12"/>
  <c r="H1181" i="12"/>
  <c r="H1180" i="12"/>
  <c r="H1179" i="12"/>
  <c r="H1178" i="12"/>
  <c r="H1177" i="12"/>
  <c r="H1176" i="12"/>
  <c r="H1175" i="12"/>
  <c r="H1174" i="12"/>
  <c r="H1173" i="12"/>
  <c r="H1172" i="12"/>
  <c r="H1171" i="12"/>
  <c r="G1170" i="12"/>
  <c r="H1170" i="12" s="1"/>
  <c r="H1169" i="12"/>
  <c r="H1168" i="12"/>
  <c r="H1167" i="12"/>
  <c r="H1166" i="12"/>
  <c r="H1165" i="12"/>
  <c r="H1164" i="12"/>
  <c r="H1163" i="12"/>
  <c r="H1162" i="12"/>
  <c r="H1161" i="12"/>
  <c r="H1160" i="12"/>
  <c r="H1159" i="12"/>
  <c r="H1158" i="12"/>
  <c r="H1157" i="12"/>
  <c r="H1156" i="12"/>
  <c r="H1155" i="12"/>
  <c r="H1154" i="12"/>
  <c r="H1153" i="12"/>
  <c r="H1152" i="12"/>
  <c r="H1151" i="12"/>
  <c r="H1150" i="12"/>
  <c r="H1149" i="12"/>
  <c r="H1148" i="12"/>
  <c r="H1147" i="12"/>
  <c r="H1146" i="12"/>
  <c r="H1145" i="12"/>
  <c r="H1144" i="12"/>
  <c r="H1143" i="12"/>
  <c r="H1142" i="12"/>
  <c r="H1141" i="12"/>
  <c r="H1140" i="12"/>
  <c r="H1139" i="12"/>
  <c r="H1138" i="12"/>
  <c r="H1137" i="12"/>
  <c r="H1136" i="12"/>
  <c r="H1135" i="12"/>
  <c r="H1134" i="12"/>
  <c r="H1133" i="12"/>
  <c r="H1132" i="12"/>
  <c r="H1131" i="12"/>
  <c r="H1130" i="12"/>
  <c r="H1129" i="12"/>
  <c r="H1128" i="12"/>
  <c r="H1127" i="12"/>
  <c r="H1126" i="12"/>
  <c r="H1125" i="12"/>
  <c r="H1124" i="12"/>
  <c r="H1123" i="12"/>
  <c r="H1122" i="12"/>
  <c r="H1121" i="12"/>
  <c r="H1120" i="12"/>
  <c r="H1119" i="12"/>
  <c r="H1118" i="12"/>
  <c r="H1117" i="12"/>
  <c r="H1116" i="12"/>
  <c r="H1115" i="12"/>
  <c r="H1114" i="12"/>
  <c r="H1113" i="12"/>
  <c r="H1112" i="12"/>
  <c r="H1111" i="12"/>
  <c r="H1110" i="12"/>
  <c r="H1109" i="12"/>
  <c r="H1108" i="12"/>
  <c r="H1107" i="12"/>
  <c r="H1106" i="12"/>
  <c r="H1105" i="12"/>
  <c r="H1104" i="12"/>
  <c r="H1103" i="12"/>
  <c r="H1102" i="12"/>
  <c r="H1101" i="12"/>
  <c r="H1100" i="12"/>
  <c r="H1099" i="12"/>
  <c r="H1098" i="12"/>
  <c r="H1097" i="12"/>
  <c r="H1096" i="12"/>
  <c r="H1095" i="12"/>
  <c r="H1094" i="12"/>
  <c r="H1093" i="12"/>
  <c r="H1092" i="12"/>
  <c r="H1091" i="12"/>
  <c r="H1090" i="12"/>
  <c r="H1089" i="12"/>
  <c r="H1088" i="12"/>
  <c r="H1087" i="12"/>
  <c r="H1086" i="12"/>
  <c r="H1085" i="12"/>
  <c r="H1084" i="12"/>
  <c r="H1083" i="12"/>
  <c r="H1082" i="12"/>
  <c r="H1081" i="12"/>
  <c r="H1080" i="12"/>
  <c r="H1079" i="12"/>
  <c r="H1078" i="12"/>
  <c r="H1077" i="12"/>
  <c r="H1076" i="12"/>
  <c r="H1075" i="12"/>
  <c r="H1074" i="12"/>
  <c r="H1073" i="12"/>
  <c r="H1072" i="12"/>
  <c r="H1071" i="12"/>
  <c r="H1070" i="12"/>
  <c r="H1069" i="12"/>
  <c r="H1068" i="12"/>
  <c r="H1067" i="12"/>
  <c r="H1066" i="12"/>
  <c r="H1065" i="12"/>
  <c r="H1064" i="12"/>
  <c r="H1063" i="12"/>
  <c r="H1062" i="12"/>
  <c r="H1061" i="12"/>
  <c r="H1060" i="12"/>
  <c r="H1059" i="12"/>
  <c r="H1058" i="12"/>
  <c r="H1057" i="12"/>
  <c r="G1056" i="12"/>
  <c r="H1056" i="12" s="1"/>
  <c r="H1055" i="12"/>
  <c r="H1054" i="12"/>
  <c r="G1053" i="12"/>
  <c r="H1053" i="12" s="1"/>
  <c r="H1052" i="12"/>
  <c r="H1051" i="12"/>
  <c r="H1050" i="12"/>
  <c r="H1049" i="12"/>
  <c r="H1048" i="12"/>
  <c r="H1047" i="12"/>
  <c r="H1046" i="12"/>
  <c r="H1045" i="12"/>
  <c r="H1044" i="12"/>
  <c r="H1043" i="12"/>
  <c r="H1042" i="12"/>
  <c r="H1041" i="12"/>
  <c r="H1040" i="12"/>
  <c r="H1039" i="12"/>
  <c r="H1038" i="12"/>
  <c r="H1037" i="12"/>
  <c r="H1036" i="12"/>
  <c r="H1035" i="12"/>
  <c r="H1034" i="12"/>
  <c r="H1033" i="12"/>
  <c r="H1032" i="12"/>
  <c r="H1031" i="12"/>
  <c r="H1030" i="12"/>
  <c r="H1029" i="12"/>
  <c r="H1028" i="12"/>
  <c r="H1027" i="12"/>
  <c r="H1026" i="12"/>
  <c r="H1025" i="12"/>
  <c r="H1024" i="12"/>
  <c r="H1023" i="12"/>
  <c r="H1022" i="12"/>
  <c r="H1021" i="12"/>
  <c r="H1020" i="12"/>
  <c r="H1019" i="12"/>
  <c r="H1018" i="12"/>
  <c r="H1017" i="12"/>
  <c r="H1016" i="12"/>
  <c r="H1015" i="12"/>
  <c r="H1014" i="12"/>
  <c r="H1013" i="12"/>
  <c r="H1012" i="12"/>
  <c r="H1011" i="12"/>
  <c r="H1010" i="12"/>
  <c r="H1009" i="12"/>
  <c r="H1008" i="12"/>
  <c r="H1007" i="12"/>
  <c r="H1006" i="12"/>
  <c r="H1005" i="12"/>
  <c r="H1004" i="12"/>
  <c r="H1003" i="12"/>
  <c r="H1002" i="12"/>
  <c r="H1001" i="12"/>
  <c r="H1000" i="12"/>
  <c r="H999" i="12"/>
  <c r="H998" i="12"/>
  <c r="H997" i="12"/>
  <c r="H996" i="12"/>
  <c r="H995" i="12"/>
  <c r="H994" i="12"/>
  <c r="H993" i="12"/>
  <c r="H992" i="12"/>
  <c r="H991" i="12"/>
  <c r="H990" i="12"/>
  <c r="H989" i="12"/>
  <c r="H988" i="12"/>
  <c r="H987" i="12"/>
  <c r="H986" i="12"/>
  <c r="H985" i="12"/>
  <c r="H984" i="12"/>
  <c r="H983" i="12"/>
  <c r="H982" i="12"/>
  <c r="H981" i="12"/>
  <c r="H980" i="12"/>
  <c r="H979" i="12"/>
  <c r="H978" i="12"/>
  <c r="H977" i="12"/>
  <c r="H976" i="12"/>
  <c r="H975" i="12"/>
  <c r="H974" i="12"/>
  <c r="H973" i="12"/>
  <c r="H972" i="12"/>
  <c r="H971" i="12"/>
  <c r="H970" i="12"/>
  <c r="H969" i="12"/>
  <c r="H968" i="12"/>
  <c r="H967" i="12"/>
  <c r="H966" i="12"/>
  <c r="H965" i="12"/>
  <c r="H964" i="12"/>
  <c r="H963" i="12"/>
  <c r="H962" i="12"/>
  <c r="H961" i="12"/>
  <c r="H960" i="12"/>
  <c r="H959" i="12"/>
  <c r="H958" i="12"/>
  <c r="H957" i="12"/>
  <c r="H956" i="12"/>
  <c r="H955" i="12"/>
  <c r="H954" i="12"/>
  <c r="H953" i="12"/>
  <c r="H952" i="12"/>
  <c r="H951" i="12"/>
  <c r="H950" i="12"/>
  <c r="H949" i="12"/>
  <c r="H948" i="12"/>
  <c r="H947" i="12"/>
  <c r="H946" i="12"/>
  <c r="H945" i="12"/>
  <c r="H944" i="12"/>
  <c r="H943" i="12"/>
  <c r="H942" i="12"/>
  <c r="H941" i="12"/>
  <c r="H940" i="12"/>
  <c r="H939" i="12"/>
  <c r="H938" i="12"/>
  <c r="H937" i="12"/>
  <c r="H936" i="12"/>
  <c r="H935" i="12"/>
  <c r="H934" i="12"/>
  <c r="H933" i="12"/>
  <c r="H932" i="12"/>
  <c r="H931" i="12"/>
  <c r="G930" i="12"/>
  <c r="H930" i="12" s="1"/>
  <c r="H929" i="12"/>
  <c r="H928" i="12"/>
  <c r="H927" i="12"/>
  <c r="H926" i="12"/>
  <c r="H925" i="12"/>
  <c r="H924" i="12"/>
  <c r="H923" i="12"/>
  <c r="H922" i="12"/>
  <c r="H921" i="12"/>
  <c r="H920" i="12"/>
  <c r="H919" i="12"/>
  <c r="H918" i="12"/>
  <c r="H917" i="12"/>
  <c r="H916" i="12"/>
  <c r="H915" i="12"/>
  <c r="H914" i="12"/>
  <c r="H913" i="12"/>
  <c r="H912" i="12"/>
  <c r="H911" i="12"/>
  <c r="H910" i="12"/>
  <c r="H909" i="12"/>
  <c r="H908" i="12"/>
  <c r="H907" i="12"/>
  <c r="H906" i="12"/>
  <c r="H905" i="12"/>
  <c r="H904" i="12"/>
  <c r="G903" i="12"/>
  <c r="H903" i="12" s="1"/>
  <c r="H902" i="12"/>
  <c r="H901" i="12"/>
  <c r="H900" i="12"/>
  <c r="H899" i="12"/>
  <c r="H898" i="12"/>
  <c r="H897" i="12"/>
  <c r="H896" i="12"/>
  <c r="H895" i="12"/>
  <c r="H894" i="12"/>
  <c r="H893" i="12"/>
  <c r="H892" i="12"/>
  <c r="H891" i="12"/>
  <c r="H890" i="12"/>
  <c r="H889" i="12"/>
  <c r="H888" i="12"/>
  <c r="H887" i="12"/>
  <c r="H886" i="12"/>
  <c r="H885" i="12"/>
  <c r="H884" i="12"/>
  <c r="H883" i="12"/>
  <c r="H882" i="12"/>
  <c r="H881" i="12"/>
  <c r="H880" i="12"/>
  <c r="H879" i="12"/>
  <c r="H878" i="12"/>
  <c r="H877" i="12"/>
  <c r="H876" i="12"/>
  <c r="H875" i="12"/>
  <c r="H874" i="12"/>
  <c r="H873" i="12"/>
  <c r="H872" i="12"/>
  <c r="H871" i="12"/>
  <c r="H870" i="12"/>
  <c r="H869" i="12"/>
  <c r="H868" i="12"/>
  <c r="H867" i="12"/>
  <c r="H866" i="12"/>
  <c r="H865" i="12"/>
  <c r="H864" i="12"/>
  <c r="H863" i="12"/>
  <c r="H862" i="12"/>
  <c r="H861" i="12"/>
  <c r="H860" i="12"/>
  <c r="H859" i="12"/>
  <c r="H858" i="12"/>
  <c r="H857" i="12"/>
  <c r="H856" i="12"/>
  <c r="H855" i="12"/>
  <c r="H854" i="12"/>
  <c r="H853" i="12"/>
  <c r="H852" i="12"/>
  <c r="H851" i="12"/>
  <c r="H850" i="12"/>
  <c r="H849" i="12"/>
  <c r="H848" i="12"/>
  <c r="H847" i="12"/>
  <c r="H846" i="12"/>
  <c r="H845" i="12"/>
  <c r="H844" i="12"/>
  <c r="H843" i="12"/>
  <c r="H842" i="12"/>
  <c r="H841" i="12"/>
  <c r="H840" i="12"/>
  <c r="H839" i="12"/>
  <c r="H838" i="12"/>
  <c r="H837" i="12"/>
  <c r="H836" i="12"/>
  <c r="H835" i="12"/>
  <c r="H834" i="12"/>
  <c r="H833" i="12"/>
  <c r="H832" i="12"/>
  <c r="H831" i="12"/>
  <c r="H830" i="12"/>
  <c r="H829" i="12"/>
  <c r="H828" i="12"/>
  <c r="H827" i="12"/>
  <c r="H826" i="12"/>
  <c r="H825" i="12"/>
  <c r="H824" i="12"/>
  <c r="H823" i="12"/>
  <c r="H822" i="12"/>
  <c r="H821" i="12"/>
  <c r="H820" i="12"/>
  <c r="H819" i="12"/>
  <c r="H818" i="12"/>
  <c r="H817" i="12"/>
  <c r="H816" i="12"/>
  <c r="H815" i="12"/>
  <c r="H814" i="12"/>
  <c r="H813" i="12"/>
  <c r="H812" i="12"/>
  <c r="H811" i="12"/>
  <c r="H810" i="12"/>
  <c r="H809" i="12"/>
  <c r="H808" i="12"/>
  <c r="H807" i="12"/>
  <c r="H806" i="12"/>
  <c r="H805" i="12"/>
  <c r="H804" i="12"/>
  <c r="H803" i="12"/>
  <c r="H802" i="12"/>
  <c r="H801" i="12"/>
  <c r="H800" i="12"/>
  <c r="H799" i="12"/>
  <c r="H798" i="12"/>
  <c r="H797" i="12"/>
  <c r="H796" i="12"/>
  <c r="H795" i="12"/>
  <c r="H794" i="12"/>
  <c r="H793" i="12"/>
  <c r="H792" i="12"/>
  <c r="H791" i="12"/>
  <c r="H790" i="12"/>
  <c r="H789" i="12"/>
  <c r="H788" i="12"/>
  <c r="H787" i="12"/>
  <c r="H786" i="12"/>
  <c r="H785" i="12"/>
  <c r="H784" i="12"/>
  <c r="H783" i="12"/>
  <c r="H782" i="12"/>
  <c r="H781" i="12"/>
  <c r="H780" i="12"/>
  <c r="G779" i="12"/>
  <c r="H779" i="12" s="1"/>
  <c r="H778" i="12"/>
  <c r="H777" i="12"/>
  <c r="H776" i="12"/>
  <c r="H775" i="12"/>
  <c r="H774" i="12"/>
  <c r="H773" i="12"/>
  <c r="H772" i="12"/>
  <c r="H771" i="12"/>
  <c r="H770" i="12"/>
  <c r="H769" i="12"/>
  <c r="H768" i="12"/>
  <c r="H767" i="12"/>
  <c r="H766" i="12"/>
  <c r="H765" i="12"/>
  <c r="H764" i="12"/>
  <c r="H763" i="12"/>
  <c r="H762" i="12"/>
  <c r="H761" i="12"/>
  <c r="H760" i="12"/>
  <c r="H759" i="12"/>
  <c r="H758" i="12"/>
  <c r="H757" i="12"/>
  <c r="H756" i="12"/>
  <c r="H755" i="12"/>
  <c r="G754" i="12"/>
  <c r="H754" i="12" s="1"/>
  <c r="H753" i="12"/>
  <c r="H752" i="12"/>
  <c r="H751" i="12"/>
  <c r="H750" i="12"/>
  <c r="H749" i="12"/>
  <c r="H748" i="12"/>
  <c r="H747" i="12"/>
  <c r="H746" i="12"/>
  <c r="H745" i="12"/>
  <c r="H744" i="12"/>
  <c r="H743" i="12"/>
  <c r="H742" i="12"/>
  <c r="H741" i="12"/>
  <c r="H740" i="12"/>
  <c r="H739" i="12"/>
  <c r="H738" i="12"/>
  <c r="H737" i="12"/>
  <c r="H736" i="12"/>
  <c r="H735" i="12"/>
  <c r="H734" i="12"/>
  <c r="H733" i="12"/>
  <c r="H732" i="12"/>
  <c r="G731" i="12"/>
  <c r="H731" i="12" s="1"/>
  <c r="H730" i="12"/>
  <c r="H729" i="12"/>
  <c r="H728" i="12"/>
  <c r="H727" i="12"/>
  <c r="H726" i="12"/>
  <c r="H725" i="12"/>
  <c r="H724" i="12"/>
  <c r="H723" i="12"/>
  <c r="H722" i="12"/>
  <c r="H721" i="12"/>
  <c r="H720" i="12"/>
  <c r="H719" i="12"/>
  <c r="H718" i="12"/>
  <c r="H717" i="12"/>
  <c r="H716" i="12"/>
  <c r="H715" i="12"/>
  <c r="H714" i="12"/>
  <c r="H713" i="12"/>
  <c r="H712" i="12"/>
  <c r="H711" i="12"/>
  <c r="H710" i="12"/>
  <c r="H709" i="12"/>
  <c r="H708" i="12"/>
  <c r="H707" i="12"/>
  <c r="H706" i="12"/>
  <c r="H705" i="12"/>
  <c r="H704" i="12"/>
  <c r="H703" i="12"/>
  <c r="H702" i="12"/>
  <c r="H701" i="12"/>
  <c r="H700" i="12"/>
  <c r="H699" i="12"/>
  <c r="H698" i="12"/>
  <c r="H697" i="12"/>
  <c r="H696" i="12"/>
  <c r="H695" i="12"/>
  <c r="H694" i="12"/>
  <c r="H693" i="12"/>
  <c r="H692" i="12"/>
  <c r="H691" i="12"/>
  <c r="H690" i="12"/>
  <c r="H689" i="12"/>
  <c r="H688" i="12"/>
  <c r="H687" i="12"/>
  <c r="H686" i="12"/>
  <c r="H685" i="12"/>
  <c r="H684" i="12"/>
  <c r="H683" i="12"/>
  <c r="H682" i="12"/>
  <c r="H681" i="12"/>
  <c r="H680" i="12"/>
  <c r="H679" i="12"/>
  <c r="H678" i="12"/>
  <c r="H677" i="12"/>
  <c r="H676" i="12"/>
  <c r="H675" i="12"/>
  <c r="H674" i="12"/>
  <c r="H673" i="12"/>
  <c r="H672" i="12"/>
  <c r="H671" i="12"/>
  <c r="H670" i="12"/>
  <c r="H669" i="12"/>
  <c r="H668" i="12"/>
  <c r="H667" i="12"/>
  <c r="H666" i="12"/>
  <c r="H665" i="12"/>
  <c r="H664" i="12"/>
  <c r="H663" i="12"/>
  <c r="H662" i="12"/>
  <c r="H661" i="12"/>
  <c r="H660" i="12"/>
  <c r="H659" i="12"/>
  <c r="H658" i="12"/>
  <c r="H657" i="12"/>
  <c r="H656" i="12"/>
  <c r="H655" i="12"/>
  <c r="H654" i="12"/>
  <c r="H653" i="12"/>
  <c r="H652" i="12"/>
  <c r="H651" i="12"/>
  <c r="H650" i="12"/>
  <c r="H649" i="12"/>
  <c r="H648" i="12"/>
  <c r="H647" i="12"/>
  <c r="H646" i="12"/>
  <c r="H645" i="12"/>
  <c r="H644" i="12"/>
  <c r="H643" i="12"/>
  <c r="H642" i="12"/>
  <c r="H641" i="12"/>
  <c r="H640" i="12"/>
  <c r="H639" i="12"/>
  <c r="H638" i="12"/>
  <c r="H637" i="12"/>
  <c r="H636" i="12"/>
  <c r="H635" i="12"/>
  <c r="H634" i="12"/>
  <c r="H633" i="12"/>
  <c r="H632" i="12"/>
  <c r="H631" i="12"/>
  <c r="H630" i="12"/>
  <c r="H629" i="12"/>
  <c r="H628" i="12"/>
  <c r="H627" i="12"/>
  <c r="H626" i="12"/>
  <c r="H625" i="12"/>
  <c r="H624" i="12"/>
  <c r="H623" i="12"/>
  <c r="H622" i="12"/>
  <c r="H621" i="12"/>
  <c r="H620" i="12"/>
  <c r="H619" i="12"/>
  <c r="H618" i="12"/>
  <c r="H617" i="12"/>
  <c r="H616" i="12"/>
  <c r="H615" i="12"/>
  <c r="H614" i="12"/>
  <c r="H613" i="12"/>
  <c r="H612" i="12"/>
  <c r="H611" i="12"/>
  <c r="H610" i="12"/>
  <c r="H609" i="12"/>
  <c r="H608" i="12"/>
  <c r="H607" i="12"/>
  <c r="H606" i="12"/>
  <c r="H605" i="12"/>
  <c r="H604" i="12"/>
  <c r="H603" i="12"/>
  <c r="H602" i="12"/>
  <c r="H601" i="12"/>
  <c r="H600" i="12"/>
  <c r="H599" i="12"/>
  <c r="H598" i="12"/>
  <c r="H597" i="12"/>
  <c r="H596" i="12"/>
  <c r="H595" i="12"/>
  <c r="H594" i="12"/>
  <c r="H593" i="12"/>
  <c r="H592" i="12"/>
  <c r="H591" i="12"/>
  <c r="H590" i="12"/>
  <c r="H589" i="12"/>
  <c r="H588" i="12"/>
  <c r="H587" i="12"/>
  <c r="H586" i="12"/>
  <c r="H585" i="12"/>
  <c r="H584" i="12"/>
  <c r="H583" i="12"/>
  <c r="H582" i="12"/>
  <c r="H581" i="12"/>
  <c r="H580" i="12"/>
  <c r="H579" i="12"/>
  <c r="H578" i="12"/>
  <c r="H577" i="12"/>
  <c r="H576" i="12"/>
  <c r="H575" i="12"/>
  <c r="H574" i="12"/>
  <c r="H573" i="12"/>
  <c r="H572" i="12"/>
  <c r="H571" i="12"/>
  <c r="H570" i="12"/>
  <c r="H569" i="12"/>
  <c r="H568" i="12"/>
  <c r="H567" i="12"/>
  <c r="H566" i="12"/>
  <c r="H565" i="12"/>
  <c r="H564" i="12"/>
  <c r="H563" i="12"/>
  <c r="H562" i="12"/>
  <c r="H561" i="12"/>
  <c r="H560" i="12"/>
  <c r="H559" i="12"/>
  <c r="H558" i="12"/>
  <c r="H557" i="12"/>
  <c r="H556" i="12"/>
  <c r="H555" i="12"/>
  <c r="H554" i="12"/>
  <c r="H553" i="12"/>
  <c r="H552" i="12"/>
  <c r="H551" i="12"/>
  <c r="H550" i="12"/>
  <c r="H549" i="12"/>
  <c r="H548" i="12"/>
  <c r="H547" i="12"/>
  <c r="H546" i="12"/>
  <c r="H545" i="12"/>
  <c r="H544" i="12"/>
  <c r="H543" i="12"/>
  <c r="H542" i="12"/>
  <c r="H541" i="12"/>
  <c r="H540" i="12"/>
  <c r="H539" i="12"/>
  <c r="H538" i="12"/>
  <c r="H537" i="12"/>
  <c r="H536" i="12"/>
  <c r="H535" i="12"/>
  <c r="H534" i="12"/>
  <c r="H533" i="12"/>
  <c r="H532" i="12"/>
  <c r="H531" i="12"/>
  <c r="H530" i="12"/>
  <c r="G529" i="12"/>
  <c r="H529" i="12" s="1"/>
  <c r="H528" i="12"/>
  <c r="H527" i="12"/>
  <c r="H526" i="12"/>
  <c r="H525" i="12"/>
  <c r="H524" i="12"/>
  <c r="H523" i="12"/>
  <c r="H522" i="12"/>
  <c r="H521" i="12"/>
  <c r="H520" i="12"/>
  <c r="H519" i="12"/>
  <c r="H518" i="12"/>
  <c r="H517" i="12"/>
  <c r="H516" i="12"/>
  <c r="H515" i="12"/>
  <c r="H514" i="12"/>
  <c r="H513" i="12"/>
  <c r="H512" i="12"/>
  <c r="H511" i="12"/>
  <c r="H510" i="12"/>
  <c r="H509" i="12"/>
  <c r="H508" i="12"/>
  <c r="H507" i="12"/>
  <c r="H506" i="12"/>
  <c r="H505" i="12"/>
  <c r="H504" i="12"/>
  <c r="H503" i="12"/>
  <c r="H502" i="12"/>
  <c r="H501" i="12"/>
  <c r="H500" i="12"/>
  <c r="H499" i="12"/>
  <c r="H498" i="12"/>
  <c r="H497" i="12"/>
  <c r="H496" i="12"/>
  <c r="H495" i="12"/>
  <c r="H494" i="12"/>
  <c r="H493" i="12"/>
  <c r="H492" i="12"/>
  <c r="H491" i="12"/>
  <c r="H490" i="12"/>
  <c r="H489" i="12"/>
  <c r="H488" i="12"/>
  <c r="H487" i="12"/>
  <c r="H486" i="12"/>
  <c r="H485" i="12"/>
  <c r="H484" i="12"/>
  <c r="H483" i="12"/>
  <c r="H482" i="12"/>
  <c r="H481" i="12"/>
  <c r="H480" i="12"/>
  <c r="H479" i="12"/>
  <c r="H478" i="12"/>
  <c r="H477" i="12"/>
  <c r="H476" i="12"/>
  <c r="H475" i="12"/>
  <c r="H474" i="12"/>
  <c r="H473" i="12"/>
  <c r="H472" i="12"/>
  <c r="H471" i="12"/>
  <c r="H470" i="12"/>
  <c r="H469" i="12"/>
  <c r="H468" i="12"/>
  <c r="H467" i="12"/>
  <c r="H466" i="12"/>
  <c r="H465" i="12"/>
  <c r="H464" i="12"/>
  <c r="H463" i="12"/>
  <c r="H462" i="12"/>
  <c r="H461" i="12"/>
  <c r="H460" i="12"/>
  <c r="H459" i="12"/>
  <c r="H458" i="12"/>
  <c r="H457" i="12"/>
  <c r="H456" i="12"/>
  <c r="H455" i="12"/>
  <c r="H454" i="12"/>
  <c r="H453" i="12"/>
  <c r="H452" i="12"/>
  <c r="H451" i="12"/>
  <c r="H450" i="12"/>
  <c r="H449" i="12"/>
  <c r="H448" i="12"/>
  <c r="H447" i="12"/>
  <c r="H446" i="12"/>
  <c r="H445" i="12"/>
  <c r="H444" i="12"/>
  <c r="H443" i="12"/>
  <c r="H442" i="12"/>
  <c r="H441" i="12"/>
  <c r="H440" i="12"/>
  <c r="H439" i="12"/>
  <c r="H438" i="12"/>
  <c r="H437" i="12"/>
  <c r="H436" i="12"/>
  <c r="H435" i="12"/>
  <c r="H434" i="12"/>
  <c r="H433" i="12"/>
  <c r="H432" i="12"/>
  <c r="H431" i="12"/>
  <c r="H430" i="12"/>
  <c r="H429" i="12"/>
  <c r="H428" i="12"/>
  <c r="H427" i="12"/>
  <c r="H426" i="12"/>
  <c r="H425" i="12"/>
  <c r="H424" i="12"/>
  <c r="H423" i="12"/>
  <c r="H422" i="12"/>
  <c r="H421" i="12"/>
  <c r="H420" i="12"/>
  <c r="G419" i="12"/>
  <c r="H419" i="12" s="1"/>
  <c r="H418" i="12"/>
  <c r="H417" i="12"/>
  <c r="H416" i="12"/>
  <c r="H415" i="12"/>
  <c r="H414" i="12"/>
  <c r="H413" i="12"/>
  <c r="H412" i="12"/>
  <c r="H411" i="12"/>
  <c r="H410" i="12"/>
  <c r="H409" i="12"/>
  <c r="H408" i="12"/>
  <c r="H407" i="12"/>
  <c r="H406" i="12"/>
  <c r="H405" i="12"/>
  <c r="H404" i="12"/>
  <c r="H403" i="12"/>
  <c r="H402" i="12"/>
  <c r="H401" i="12"/>
  <c r="H400" i="12"/>
  <c r="H399" i="12"/>
  <c r="H398" i="12"/>
  <c r="H397" i="12"/>
  <c r="H396" i="12"/>
  <c r="H395" i="12"/>
  <c r="H394" i="12"/>
  <c r="H393" i="12"/>
  <c r="H392" i="12"/>
  <c r="H391" i="12"/>
  <c r="H390" i="12"/>
  <c r="H389" i="12"/>
  <c r="H388" i="12"/>
  <c r="H387" i="12"/>
  <c r="H386" i="12"/>
  <c r="H385" i="12"/>
  <c r="H384" i="12"/>
  <c r="H383" i="12"/>
  <c r="H382" i="12"/>
  <c r="H381" i="12"/>
  <c r="H380" i="12"/>
  <c r="H379" i="12"/>
  <c r="H378" i="12"/>
  <c r="H377" i="12"/>
  <c r="H376" i="12"/>
  <c r="H375" i="12"/>
  <c r="H374" i="12"/>
  <c r="H373" i="12"/>
  <c r="H372" i="12"/>
  <c r="H371" i="12"/>
  <c r="H370" i="12"/>
  <c r="H369" i="12"/>
  <c r="H368" i="12"/>
  <c r="H367" i="12"/>
  <c r="H366" i="12"/>
  <c r="H365" i="12"/>
  <c r="H364" i="12"/>
  <c r="H363" i="12"/>
  <c r="H362" i="12"/>
  <c r="H361" i="12"/>
  <c r="H360" i="12"/>
  <c r="H359" i="12"/>
  <c r="H358" i="12"/>
  <c r="H357" i="12"/>
  <c r="H356" i="12"/>
  <c r="H355" i="12"/>
  <c r="H354" i="12"/>
  <c r="H353" i="12"/>
  <c r="H352" i="12"/>
  <c r="H351" i="12"/>
  <c r="H350" i="12"/>
  <c r="H349" i="12"/>
  <c r="H348" i="12"/>
  <c r="H347" i="12"/>
  <c r="H346" i="12"/>
  <c r="H345" i="12"/>
  <c r="H344" i="12"/>
  <c r="H343" i="12"/>
  <c r="H342" i="12"/>
  <c r="H341" i="12"/>
  <c r="H340" i="12"/>
  <c r="H339" i="12"/>
  <c r="H338" i="12"/>
  <c r="H337" i="12"/>
  <c r="H336" i="12"/>
  <c r="H335" i="12"/>
  <c r="H334" i="12"/>
  <c r="H333" i="12"/>
  <c r="H332" i="12"/>
  <c r="H331" i="12"/>
  <c r="H330" i="12"/>
  <c r="H329" i="12"/>
  <c r="H328" i="12"/>
  <c r="H327" i="12"/>
  <c r="H326" i="12"/>
  <c r="H325" i="12"/>
  <c r="H324" i="12"/>
  <c r="H323" i="12"/>
  <c r="H322" i="12"/>
  <c r="H321" i="12"/>
  <c r="H320" i="12"/>
  <c r="H319" i="12"/>
  <c r="H318" i="12"/>
  <c r="H317" i="12"/>
  <c r="H316" i="12"/>
  <c r="H315" i="12"/>
  <c r="H314" i="12"/>
  <c r="H313" i="12"/>
  <c r="H312" i="12"/>
  <c r="H311" i="12"/>
  <c r="H310" i="12"/>
  <c r="H309" i="12"/>
  <c r="H308" i="12"/>
  <c r="H307" i="12"/>
  <c r="H306" i="12"/>
  <c r="H305" i="12"/>
  <c r="H304" i="12"/>
  <c r="H303" i="12"/>
  <c r="H302" i="12"/>
  <c r="H301" i="12"/>
  <c r="H300" i="12"/>
  <c r="H299" i="12"/>
  <c r="H298" i="12"/>
  <c r="H297" i="12"/>
  <c r="H296" i="12"/>
  <c r="H295" i="12"/>
  <c r="H294" i="12"/>
  <c r="H293" i="12"/>
  <c r="H292" i="12"/>
  <c r="H291" i="12"/>
  <c r="H290" i="12"/>
  <c r="H289" i="12"/>
  <c r="H288" i="12"/>
  <c r="H287" i="12"/>
  <c r="H286" i="12"/>
  <c r="H285" i="12"/>
  <c r="H284" i="12"/>
  <c r="H283" i="12"/>
  <c r="H282" i="12"/>
  <c r="H281" i="12"/>
  <c r="H280" i="12"/>
  <c r="H279" i="12"/>
  <c r="H278" i="12"/>
  <c r="H277" i="12"/>
  <c r="H276" i="12"/>
  <c r="H275" i="12"/>
  <c r="H274" i="12"/>
  <c r="H273" i="12"/>
  <c r="H272" i="12"/>
  <c r="H271" i="12"/>
  <c r="H270" i="12"/>
  <c r="H269" i="12"/>
  <c r="H268" i="12"/>
  <c r="H267" i="12"/>
  <c r="H266" i="12"/>
  <c r="H265" i="12"/>
  <c r="H264" i="12"/>
  <c r="H263" i="12"/>
  <c r="H262" i="12"/>
  <c r="H261" i="12"/>
  <c r="H260" i="12"/>
  <c r="H259" i="12"/>
  <c r="H258" i="12"/>
  <c r="H257" i="12"/>
  <c r="H256" i="12"/>
  <c r="H255" i="12"/>
  <c r="H254" i="12"/>
  <c r="H253" i="12"/>
  <c r="H252" i="12"/>
  <c r="H251" i="12"/>
  <c r="H250" i="12"/>
  <c r="H249" i="12"/>
  <c r="H248" i="12"/>
  <c r="H247" i="12"/>
  <c r="G246" i="12"/>
  <c r="H246" i="12" s="1"/>
  <c r="H245" i="12"/>
  <c r="H244" i="12"/>
  <c r="H243" i="12"/>
  <c r="H242" i="12"/>
  <c r="H241" i="12"/>
  <c r="H240" i="12"/>
  <c r="H239" i="12"/>
  <c r="H238" i="12"/>
  <c r="H237" i="12"/>
  <c r="H236" i="12"/>
  <c r="H235" i="12"/>
  <c r="H234" i="12"/>
  <c r="H233" i="12"/>
  <c r="H232" i="12"/>
  <c r="H231" i="12"/>
  <c r="H230" i="12"/>
  <c r="H229" i="12"/>
  <c r="H228" i="12"/>
  <c r="H227" i="12"/>
  <c r="H226" i="12"/>
  <c r="H225" i="12"/>
  <c r="H224" i="12"/>
  <c r="H223" i="12"/>
  <c r="H222" i="12"/>
  <c r="H221" i="12"/>
  <c r="H220" i="12"/>
  <c r="H219" i="12"/>
  <c r="H218" i="12"/>
  <c r="H217" i="12"/>
  <c r="H216" i="12"/>
  <c r="H215" i="12"/>
  <c r="H214" i="12"/>
  <c r="H213" i="12"/>
  <c r="H212" i="12"/>
  <c r="H211" i="12"/>
  <c r="H210" i="12"/>
  <c r="H209" i="12"/>
  <c r="H208" i="12"/>
  <c r="H207" i="12"/>
  <c r="H206" i="12"/>
  <c r="H205" i="12"/>
  <c r="H204" i="12"/>
  <c r="H203" i="12"/>
  <c r="H202" i="12"/>
  <c r="H201" i="12"/>
  <c r="H200" i="12"/>
  <c r="H199" i="12"/>
  <c r="H198" i="12"/>
  <c r="H197" i="12"/>
  <c r="H196" i="12"/>
  <c r="H195" i="12"/>
  <c r="H194" i="12"/>
  <c r="H193" i="12"/>
  <c r="H192" i="12"/>
  <c r="H191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G178" i="12"/>
  <c r="H178" i="12" s="1"/>
  <c r="H177" i="12"/>
  <c r="H176" i="12"/>
  <c r="H175" i="12"/>
  <c r="H174" i="12"/>
  <c r="H173" i="12"/>
  <c r="H172" i="12"/>
  <c r="H171" i="12"/>
  <c r="H170" i="12"/>
  <c r="H169" i="12"/>
  <c r="H168" i="12"/>
  <c r="H167" i="12"/>
  <c r="H166" i="12"/>
  <c r="H165" i="12"/>
  <c r="H164" i="12"/>
  <c r="G163" i="12"/>
  <c r="G3050" i="12" s="1"/>
  <c r="H162" i="12"/>
  <c r="H161" i="12"/>
  <c r="H160" i="12"/>
  <c r="H159" i="12"/>
  <c r="H158" i="12"/>
  <c r="H157" i="12"/>
  <c r="H156" i="12"/>
  <c r="H155" i="12"/>
  <c r="H154" i="12"/>
  <c r="H153" i="12"/>
  <c r="H152" i="12"/>
  <c r="H151" i="12"/>
  <c r="H150" i="12"/>
  <c r="H149" i="12"/>
  <c r="H148" i="12"/>
  <c r="H147" i="12"/>
  <c r="H146" i="12"/>
  <c r="H145" i="12"/>
  <c r="H144" i="12"/>
  <c r="H143" i="12"/>
  <c r="H142" i="12"/>
  <c r="H141" i="12"/>
  <c r="H140" i="12"/>
  <c r="H139" i="12"/>
  <c r="H138" i="12"/>
  <c r="H137" i="12"/>
  <c r="H136" i="12"/>
  <c r="H135" i="12"/>
  <c r="H134" i="12"/>
  <c r="H133" i="12"/>
  <c r="H132" i="12"/>
  <c r="H131" i="12"/>
  <c r="H130" i="12"/>
  <c r="H129" i="12"/>
  <c r="H128" i="12"/>
  <c r="H127" i="12"/>
  <c r="H126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E3057" i="12" l="1"/>
  <c r="H163" i="12"/>
  <c r="G1944" i="10" l="1"/>
  <c r="G2695" i="9" l="1"/>
  <c r="G62" i="14"/>
  <c r="G44" i="8" l="1"/>
  <c r="G53" i="14"/>
  <c r="G2190" i="11" l="1"/>
  <c r="G2359" i="11" l="1"/>
  <c r="G2418" i="11" l="1"/>
  <c r="G472" i="11"/>
  <c r="G2260" i="11" l="1"/>
  <c r="G2041" i="11"/>
  <c r="G2390" i="11" l="1"/>
  <c r="G1552" i="11" l="1"/>
  <c r="G571" i="11" l="1"/>
  <c r="E2482" i="11" l="1"/>
  <c r="H2481" i="11"/>
  <c r="H2480" i="11"/>
  <c r="H2479" i="11"/>
  <c r="H2478" i="11"/>
  <c r="H2477" i="11"/>
  <c r="H2476" i="11"/>
  <c r="H2475" i="11"/>
  <c r="H2474" i="11"/>
  <c r="H2473" i="11"/>
  <c r="H2472" i="11"/>
  <c r="H2471" i="11"/>
  <c r="H2470" i="11"/>
  <c r="H2469" i="11"/>
  <c r="H2468" i="11"/>
  <c r="H2467" i="11"/>
  <c r="H2466" i="11"/>
  <c r="H2465" i="11"/>
  <c r="H2464" i="11"/>
  <c r="H2463" i="11"/>
  <c r="H2462" i="11"/>
  <c r="H2461" i="11"/>
  <c r="H2460" i="11"/>
  <c r="H2459" i="11"/>
  <c r="H2458" i="11"/>
  <c r="H2457" i="11"/>
  <c r="H2456" i="11"/>
  <c r="H2455" i="11"/>
  <c r="H2454" i="11"/>
  <c r="H2453" i="11"/>
  <c r="H2452" i="11"/>
  <c r="H2451" i="11"/>
  <c r="H2450" i="11"/>
  <c r="H2449" i="11"/>
  <c r="H2448" i="11"/>
  <c r="H2447" i="11"/>
  <c r="H2446" i="11"/>
  <c r="H2445" i="11"/>
  <c r="H2444" i="11"/>
  <c r="H2443" i="11"/>
  <c r="H2442" i="11"/>
  <c r="H2441" i="11"/>
  <c r="H2440" i="11"/>
  <c r="H2439" i="11"/>
  <c r="H2438" i="11"/>
  <c r="H2437" i="11"/>
  <c r="H2436" i="11"/>
  <c r="H2435" i="11"/>
  <c r="H2434" i="11"/>
  <c r="H2433" i="11"/>
  <c r="H2432" i="11"/>
  <c r="H2431" i="11"/>
  <c r="H2430" i="11"/>
  <c r="H2429" i="11"/>
  <c r="H2428" i="11"/>
  <c r="H2427" i="11"/>
  <c r="H2426" i="11"/>
  <c r="H2425" i="11"/>
  <c r="H2424" i="11"/>
  <c r="H2423" i="11"/>
  <c r="H2422" i="11"/>
  <c r="H2421" i="11"/>
  <c r="H2420" i="11"/>
  <c r="H2419" i="11"/>
  <c r="H2418" i="11"/>
  <c r="H2417" i="11"/>
  <c r="H2416" i="11"/>
  <c r="H2415" i="11"/>
  <c r="H2414" i="11"/>
  <c r="H2413" i="11"/>
  <c r="H2412" i="11"/>
  <c r="H2411" i="11"/>
  <c r="H2410" i="11"/>
  <c r="H2409" i="11"/>
  <c r="H2408" i="11"/>
  <c r="H2407" i="11"/>
  <c r="H2406" i="11"/>
  <c r="H2405" i="11"/>
  <c r="H2404" i="11"/>
  <c r="H2403" i="11"/>
  <c r="H2402" i="11"/>
  <c r="H2401" i="11"/>
  <c r="H2400" i="11"/>
  <c r="H2399" i="11"/>
  <c r="H2398" i="11"/>
  <c r="H2397" i="11"/>
  <c r="H2396" i="11"/>
  <c r="H2395" i="11"/>
  <c r="H2394" i="11"/>
  <c r="H2393" i="11"/>
  <c r="H2392" i="11"/>
  <c r="H2391" i="11"/>
  <c r="H2390" i="11"/>
  <c r="H2389" i="11"/>
  <c r="H2388" i="11"/>
  <c r="H2387" i="11"/>
  <c r="H2386" i="11"/>
  <c r="H2385" i="11"/>
  <c r="H2384" i="11"/>
  <c r="H2383" i="11"/>
  <c r="H2382" i="11"/>
  <c r="H2381" i="11"/>
  <c r="H2380" i="11"/>
  <c r="H2379" i="11"/>
  <c r="H2378" i="11"/>
  <c r="H2377" i="11"/>
  <c r="H2376" i="11"/>
  <c r="H2375" i="11"/>
  <c r="H2374" i="11"/>
  <c r="H2373" i="11"/>
  <c r="H2372" i="11"/>
  <c r="H2371" i="11"/>
  <c r="H2370" i="11"/>
  <c r="H2369" i="11"/>
  <c r="H2368" i="11"/>
  <c r="H2367" i="11"/>
  <c r="H2366" i="11"/>
  <c r="H2365" i="11"/>
  <c r="H2364" i="11"/>
  <c r="H2363" i="11"/>
  <c r="H2362" i="11"/>
  <c r="H2361" i="11"/>
  <c r="H2360" i="11"/>
  <c r="H2359" i="11"/>
  <c r="H2358" i="11"/>
  <c r="H2357" i="11"/>
  <c r="H2356" i="11"/>
  <c r="H2355" i="11"/>
  <c r="H2354" i="11"/>
  <c r="H2353" i="11"/>
  <c r="H2352" i="11"/>
  <c r="H2351" i="11"/>
  <c r="H2350" i="11"/>
  <c r="H2349" i="11"/>
  <c r="H2348" i="11"/>
  <c r="H2347" i="11"/>
  <c r="H2346" i="11"/>
  <c r="H2345" i="11"/>
  <c r="H2344" i="11"/>
  <c r="H2343" i="11"/>
  <c r="H2342" i="11"/>
  <c r="H2341" i="11"/>
  <c r="H2340" i="11"/>
  <c r="H2339" i="11"/>
  <c r="H2338" i="11"/>
  <c r="H2337" i="11"/>
  <c r="H2336" i="11"/>
  <c r="H2335" i="11"/>
  <c r="H2334" i="11"/>
  <c r="H2333" i="11"/>
  <c r="H2332" i="11"/>
  <c r="H2331" i="11"/>
  <c r="H2330" i="11"/>
  <c r="H2329" i="11"/>
  <c r="H2328" i="11"/>
  <c r="H2327" i="11"/>
  <c r="H2326" i="11"/>
  <c r="H2325" i="11"/>
  <c r="H2324" i="11"/>
  <c r="H2323" i="11"/>
  <c r="H2322" i="11"/>
  <c r="H2321" i="11"/>
  <c r="H2320" i="11"/>
  <c r="H2319" i="11"/>
  <c r="H2318" i="11"/>
  <c r="H2317" i="11"/>
  <c r="H2316" i="11"/>
  <c r="H2315" i="11"/>
  <c r="H2314" i="11"/>
  <c r="H2313" i="11"/>
  <c r="H2312" i="11"/>
  <c r="H2311" i="11"/>
  <c r="H2310" i="11"/>
  <c r="H2309" i="11"/>
  <c r="H2308" i="11"/>
  <c r="H2307" i="11"/>
  <c r="H2306" i="11"/>
  <c r="H2305" i="11"/>
  <c r="H2304" i="11"/>
  <c r="H2303" i="11"/>
  <c r="H2302" i="11"/>
  <c r="H2301" i="11"/>
  <c r="H2300" i="11"/>
  <c r="H2299" i="11"/>
  <c r="H2298" i="11"/>
  <c r="H2297" i="11"/>
  <c r="H2296" i="11"/>
  <c r="H2295" i="11"/>
  <c r="H2294" i="11"/>
  <c r="H2293" i="11"/>
  <c r="H2292" i="11"/>
  <c r="H2291" i="11"/>
  <c r="H2290" i="11"/>
  <c r="H2289" i="11"/>
  <c r="H2288" i="11"/>
  <c r="H2287" i="11"/>
  <c r="H2286" i="11"/>
  <c r="H2285" i="11"/>
  <c r="H2284" i="11"/>
  <c r="H2283" i="11"/>
  <c r="H2282" i="11"/>
  <c r="H2281" i="11"/>
  <c r="H2280" i="11"/>
  <c r="H2279" i="11"/>
  <c r="H2278" i="11"/>
  <c r="H2277" i="11"/>
  <c r="H2276" i="11"/>
  <c r="H2275" i="11"/>
  <c r="H2274" i="11"/>
  <c r="H2273" i="11"/>
  <c r="H2272" i="11"/>
  <c r="H2271" i="11"/>
  <c r="H2270" i="11"/>
  <c r="H2269" i="11"/>
  <c r="H2268" i="11"/>
  <c r="H2267" i="11"/>
  <c r="H2266" i="11"/>
  <c r="H2265" i="11"/>
  <c r="H2264" i="11"/>
  <c r="H2263" i="11"/>
  <c r="H2262" i="11"/>
  <c r="H2261" i="11"/>
  <c r="H2260" i="11"/>
  <c r="H2259" i="11"/>
  <c r="H2258" i="11"/>
  <c r="H2257" i="11"/>
  <c r="H2256" i="11"/>
  <c r="H2255" i="11"/>
  <c r="H2254" i="11"/>
  <c r="H2253" i="11"/>
  <c r="H2252" i="11"/>
  <c r="H2251" i="11"/>
  <c r="H2250" i="11"/>
  <c r="H2249" i="11"/>
  <c r="H2248" i="11"/>
  <c r="H2247" i="11"/>
  <c r="H2246" i="11"/>
  <c r="H2245" i="11"/>
  <c r="H2244" i="11"/>
  <c r="H2243" i="11"/>
  <c r="H2242" i="11"/>
  <c r="H2241" i="11"/>
  <c r="H2240" i="11"/>
  <c r="H2239" i="11"/>
  <c r="H2238" i="11"/>
  <c r="H2237" i="11"/>
  <c r="H2236" i="11"/>
  <c r="H2235" i="11"/>
  <c r="H2234" i="11"/>
  <c r="H2233" i="11"/>
  <c r="H2232" i="11"/>
  <c r="H2231" i="11"/>
  <c r="H2230" i="11"/>
  <c r="H2229" i="11"/>
  <c r="H2228" i="11"/>
  <c r="H2227" i="11"/>
  <c r="H2226" i="11"/>
  <c r="H2225" i="11"/>
  <c r="H2224" i="11"/>
  <c r="H2223" i="11"/>
  <c r="H2222" i="11"/>
  <c r="H2221" i="11"/>
  <c r="H2220" i="11"/>
  <c r="H2219" i="11"/>
  <c r="H2218" i="11"/>
  <c r="H2217" i="11"/>
  <c r="H2216" i="11"/>
  <c r="H2215" i="11"/>
  <c r="H2214" i="11"/>
  <c r="H2213" i="11"/>
  <c r="H2212" i="11"/>
  <c r="H2211" i="11"/>
  <c r="H2210" i="11"/>
  <c r="H2209" i="11"/>
  <c r="H2208" i="11"/>
  <c r="H2207" i="11"/>
  <c r="H2206" i="11"/>
  <c r="H2205" i="11"/>
  <c r="H2204" i="11"/>
  <c r="H2203" i="11"/>
  <c r="H2202" i="11"/>
  <c r="H2201" i="11"/>
  <c r="H2200" i="11"/>
  <c r="H2199" i="11"/>
  <c r="H2198" i="11"/>
  <c r="H2197" i="11"/>
  <c r="H2196" i="11"/>
  <c r="H2195" i="11"/>
  <c r="H2194" i="11"/>
  <c r="H2193" i="11"/>
  <c r="H2192" i="11"/>
  <c r="H2191" i="11"/>
  <c r="H2190" i="11"/>
  <c r="H2189" i="11"/>
  <c r="H2188" i="11"/>
  <c r="H2187" i="11"/>
  <c r="H2186" i="11"/>
  <c r="H2185" i="11"/>
  <c r="H2184" i="11"/>
  <c r="H2183" i="11"/>
  <c r="H2182" i="11"/>
  <c r="H2181" i="11"/>
  <c r="H2180" i="11"/>
  <c r="H2179" i="11"/>
  <c r="H2178" i="11"/>
  <c r="H2177" i="11"/>
  <c r="H2176" i="11"/>
  <c r="H2175" i="11"/>
  <c r="H2174" i="11"/>
  <c r="H2173" i="11"/>
  <c r="H2172" i="11"/>
  <c r="H2171" i="11"/>
  <c r="H2170" i="11"/>
  <c r="H2169" i="11"/>
  <c r="H2168" i="11"/>
  <c r="H2167" i="11"/>
  <c r="H2166" i="11"/>
  <c r="H2165" i="11"/>
  <c r="H2164" i="11"/>
  <c r="H2163" i="11"/>
  <c r="H2162" i="11"/>
  <c r="H2161" i="11"/>
  <c r="H2160" i="11"/>
  <c r="H2159" i="11"/>
  <c r="H2158" i="11"/>
  <c r="H2157" i="11"/>
  <c r="H2156" i="11"/>
  <c r="H2155" i="11"/>
  <c r="H2154" i="11"/>
  <c r="H2153" i="11"/>
  <c r="H2152" i="11"/>
  <c r="H2151" i="11"/>
  <c r="H2150" i="11"/>
  <c r="H2149" i="11"/>
  <c r="H2148" i="11"/>
  <c r="H2147" i="11"/>
  <c r="H2146" i="11"/>
  <c r="H2145" i="11"/>
  <c r="H2144" i="11"/>
  <c r="H2143" i="11"/>
  <c r="H2142" i="11"/>
  <c r="H2141" i="11"/>
  <c r="H2140" i="11"/>
  <c r="H2139" i="11"/>
  <c r="H2138" i="11"/>
  <c r="H2137" i="11"/>
  <c r="H2136" i="11"/>
  <c r="H2135" i="11"/>
  <c r="H2134" i="11"/>
  <c r="H2133" i="11"/>
  <c r="H2132" i="11"/>
  <c r="H2131" i="11"/>
  <c r="H2130" i="11"/>
  <c r="H2129" i="11"/>
  <c r="H2128" i="11"/>
  <c r="H2127" i="11"/>
  <c r="H2126" i="11"/>
  <c r="H2125" i="11"/>
  <c r="H2124" i="11"/>
  <c r="H2123" i="11"/>
  <c r="H2122" i="11"/>
  <c r="H2121" i="11"/>
  <c r="H2120" i="11"/>
  <c r="H2119" i="11"/>
  <c r="H2118" i="11"/>
  <c r="H2117" i="11"/>
  <c r="H2116" i="11"/>
  <c r="H2115" i="11"/>
  <c r="H2114" i="11"/>
  <c r="H2113" i="11"/>
  <c r="H2112" i="11"/>
  <c r="H2111" i="11"/>
  <c r="H2110" i="11"/>
  <c r="H2109" i="11"/>
  <c r="H2108" i="11"/>
  <c r="H2107" i="11"/>
  <c r="H2106" i="11"/>
  <c r="H2105" i="11"/>
  <c r="H2104" i="11"/>
  <c r="H2103" i="11"/>
  <c r="H2102" i="11"/>
  <c r="H2101" i="11"/>
  <c r="H2100" i="11"/>
  <c r="H2099" i="11"/>
  <c r="H2098" i="11"/>
  <c r="H2097" i="11"/>
  <c r="H2096" i="11"/>
  <c r="H2095" i="11"/>
  <c r="H2094" i="11"/>
  <c r="H2093" i="11"/>
  <c r="H2092" i="11"/>
  <c r="H2091" i="11"/>
  <c r="H2090" i="11"/>
  <c r="H2089" i="11"/>
  <c r="H2088" i="11"/>
  <c r="H2087" i="11"/>
  <c r="H2086" i="11"/>
  <c r="H2085" i="11"/>
  <c r="H2084" i="11"/>
  <c r="H2083" i="11"/>
  <c r="H2082" i="11"/>
  <c r="H2081" i="11"/>
  <c r="H2080" i="11"/>
  <c r="H2079" i="11"/>
  <c r="H2078" i="11"/>
  <c r="H2077" i="11"/>
  <c r="H2076" i="11"/>
  <c r="H2075" i="11"/>
  <c r="H2074" i="11"/>
  <c r="H2073" i="11"/>
  <c r="H2072" i="11"/>
  <c r="H2071" i="11"/>
  <c r="H2070" i="11"/>
  <c r="H2069" i="11"/>
  <c r="H2068" i="11"/>
  <c r="H2067" i="11"/>
  <c r="H2066" i="11"/>
  <c r="H2065" i="11"/>
  <c r="H2064" i="11"/>
  <c r="H2063" i="11"/>
  <c r="H2062" i="11"/>
  <c r="H2061" i="11"/>
  <c r="H2060" i="11"/>
  <c r="H2059" i="11"/>
  <c r="H2058" i="11"/>
  <c r="H2057" i="11"/>
  <c r="H2056" i="11"/>
  <c r="H2055" i="11"/>
  <c r="H2054" i="11"/>
  <c r="H2053" i="11"/>
  <c r="H2052" i="11"/>
  <c r="H2051" i="11"/>
  <c r="H2050" i="11"/>
  <c r="H2049" i="11"/>
  <c r="H2048" i="11"/>
  <c r="H2047" i="11"/>
  <c r="H2046" i="11"/>
  <c r="H2045" i="11"/>
  <c r="H2044" i="11"/>
  <c r="H2043" i="11"/>
  <c r="H2042" i="11"/>
  <c r="H2041" i="11"/>
  <c r="H2040" i="11"/>
  <c r="H2039" i="11"/>
  <c r="H2038" i="11"/>
  <c r="H2037" i="11"/>
  <c r="H2036" i="11"/>
  <c r="H2035" i="11"/>
  <c r="H2034" i="11"/>
  <c r="H2033" i="11"/>
  <c r="H2032" i="11"/>
  <c r="H2031" i="11"/>
  <c r="H2030" i="11"/>
  <c r="H2029" i="11"/>
  <c r="H2028" i="11"/>
  <c r="H2027" i="11"/>
  <c r="H2026" i="11"/>
  <c r="H2025" i="11"/>
  <c r="H2024" i="11"/>
  <c r="H2023" i="11"/>
  <c r="H2022" i="11"/>
  <c r="H2021" i="11"/>
  <c r="H2020" i="11"/>
  <c r="H2019" i="11"/>
  <c r="H2018" i="11"/>
  <c r="H2017" i="11"/>
  <c r="H2016" i="11"/>
  <c r="H2015" i="11"/>
  <c r="H2014" i="11"/>
  <c r="H2013" i="11"/>
  <c r="H2012" i="11"/>
  <c r="H2011" i="11"/>
  <c r="H2010" i="11"/>
  <c r="H2009" i="11"/>
  <c r="H2008" i="11"/>
  <c r="H2007" i="11"/>
  <c r="H2006" i="11"/>
  <c r="H2005" i="11"/>
  <c r="H2004" i="11"/>
  <c r="H2003" i="11"/>
  <c r="H2002" i="11"/>
  <c r="H2001" i="11"/>
  <c r="H2000" i="11"/>
  <c r="H1999" i="11"/>
  <c r="H1998" i="11"/>
  <c r="H1997" i="11"/>
  <c r="H1996" i="11"/>
  <c r="H1995" i="11"/>
  <c r="H1994" i="11"/>
  <c r="H1993" i="11"/>
  <c r="H1992" i="11"/>
  <c r="H1991" i="11"/>
  <c r="H1990" i="11"/>
  <c r="H1989" i="11"/>
  <c r="H1988" i="11"/>
  <c r="H1987" i="11"/>
  <c r="H1986" i="11"/>
  <c r="H1985" i="11"/>
  <c r="H1984" i="11"/>
  <c r="H1983" i="11"/>
  <c r="H1982" i="11"/>
  <c r="H1981" i="11"/>
  <c r="H1980" i="11"/>
  <c r="H1979" i="11"/>
  <c r="H1978" i="11"/>
  <c r="H1977" i="11"/>
  <c r="H1976" i="11"/>
  <c r="H1975" i="11"/>
  <c r="H1974" i="11"/>
  <c r="H1973" i="11"/>
  <c r="H1972" i="11"/>
  <c r="H1971" i="11"/>
  <c r="H1970" i="11"/>
  <c r="H1969" i="11"/>
  <c r="H1968" i="11"/>
  <c r="H1967" i="11"/>
  <c r="H1966" i="11"/>
  <c r="H1965" i="11"/>
  <c r="H1964" i="11"/>
  <c r="H1963" i="11"/>
  <c r="H1962" i="11"/>
  <c r="H1961" i="11"/>
  <c r="H1960" i="11"/>
  <c r="H1959" i="11"/>
  <c r="H1958" i="11"/>
  <c r="H1957" i="11"/>
  <c r="H1956" i="11"/>
  <c r="H1955" i="11"/>
  <c r="H1954" i="11"/>
  <c r="H1953" i="11"/>
  <c r="H1952" i="11"/>
  <c r="H1951" i="11"/>
  <c r="H1950" i="11"/>
  <c r="H1949" i="11"/>
  <c r="H1948" i="11"/>
  <c r="H1947" i="11"/>
  <c r="H1946" i="11"/>
  <c r="H1945" i="11"/>
  <c r="H1944" i="11"/>
  <c r="H1943" i="11"/>
  <c r="H1942" i="11"/>
  <c r="H1941" i="11"/>
  <c r="H1940" i="11"/>
  <c r="H1939" i="11"/>
  <c r="H1938" i="11"/>
  <c r="H1937" i="11"/>
  <c r="H1936" i="11"/>
  <c r="H1935" i="11"/>
  <c r="H1934" i="11"/>
  <c r="H1933" i="11"/>
  <c r="H1932" i="11"/>
  <c r="H1931" i="11"/>
  <c r="H1930" i="11"/>
  <c r="H1929" i="11"/>
  <c r="H1928" i="11"/>
  <c r="H1927" i="11"/>
  <c r="H1926" i="11"/>
  <c r="H1925" i="11"/>
  <c r="H1924" i="11"/>
  <c r="H1923" i="11"/>
  <c r="H1922" i="11"/>
  <c r="H1921" i="11"/>
  <c r="H1920" i="11"/>
  <c r="H1919" i="11"/>
  <c r="H1918" i="11"/>
  <c r="H1917" i="11"/>
  <c r="H1916" i="11"/>
  <c r="H1915" i="11"/>
  <c r="H1914" i="11"/>
  <c r="H1913" i="11"/>
  <c r="H1912" i="11"/>
  <c r="H1911" i="11"/>
  <c r="H1910" i="11"/>
  <c r="H1909" i="11"/>
  <c r="H1908" i="11"/>
  <c r="H1907" i="11"/>
  <c r="H1906" i="11"/>
  <c r="H1905" i="11"/>
  <c r="H1904" i="11"/>
  <c r="H1903" i="11"/>
  <c r="H1902" i="11"/>
  <c r="H1901" i="11"/>
  <c r="H1900" i="11"/>
  <c r="H1899" i="11"/>
  <c r="H1898" i="11"/>
  <c r="H1897" i="11"/>
  <c r="H1896" i="11"/>
  <c r="H1895" i="11"/>
  <c r="H1894" i="11"/>
  <c r="H1893" i="11"/>
  <c r="H1892" i="11"/>
  <c r="H1891" i="11"/>
  <c r="H1890" i="11"/>
  <c r="H1889" i="11"/>
  <c r="H1888" i="11"/>
  <c r="H1887" i="11"/>
  <c r="H1886" i="11"/>
  <c r="H1885" i="11"/>
  <c r="H1884" i="11"/>
  <c r="H1883" i="11"/>
  <c r="H1882" i="11"/>
  <c r="H1881" i="11"/>
  <c r="H1880" i="11"/>
  <c r="H1879" i="11"/>
  <c r="H1878" i="11"/>
  <c r="H1877" i="11"/>
  <c r="H1876" i="11"/>
  <c r="H1875" i="11"/>
  <c r="H1874" i="11"/>
  <c r="H1873" i="11"/>
  <c r="H1872" i="11"/>
  <c r="H1871" i="11"/>
  <c r="H1870" i="11"/>
  <c r="H1869" i="11"/>
  <c r="H1868" i="11"/>
  <c r="H1867" i="11"/>
  <c r="H1866" i="11"/>
  <c r="H1865" i="11"/>
  <c r="H1864" i="11"/>
  <c r="H1863" i="11"/>
  <c r="H1862" i="11"/>
  <c r="H1861" i="11"/>
  <c r="H1860" i="11"/>
  <c r="H1859" i="11"/>
  <c r="H1858" i="11"/>
  <c r="H1857" i="11"/>
  <c r="H1856" i="11"/>
  <c r="H1855" i="11"/>
  <c r="H1854" i="11"/>
  <c r="H1853" i="11"/>
  <c r="H1852" i="11"/>
  <c r="H1851" i="11"/>
  <c r="H1850" i="11"/>
  <c r="H1849" i="11"/>
  <c r="H1848" i="11"/>
  <c r="H1847" i="11"/>
  <c r="H1846" i="11"/>
  <c r="H1845" i="11"/>
  <c r="H1844" i="11"/>
  <c r="H1843" i="11"/>
  <c r="H1842" i="11"/>
  <c r="H1841" i="11"/>
  <c r="H1840" i="11"/>
  <c r="H1839" i="11"/>
  <c r="H1838" i="11"/>
  <c r="H1837" i="11"/>
  <c r="H1836" i="11"/>
  <c r="H1835" i="11"/>
  <c r="H1834" i="11"/>
  <c r="H1833" i="11"/>
  <c r="H1832" i="11"/>
  <c r="H1831" i="11"/>
  <c r="H1830" i="11"/>
  <c r="H1829" i="11"/>
  <c r="H1828" i="11"/>
  <c r="H1827" i="11"/>
  <c r="H1826" i="11"/>
  <c r="H1825" i="11"/>
  <c r="H1824" i="11"/>
  <c r="H1823" i="11"/>
  <c r="H1822" i="11"/>
  <c r="H1821" i="11"/>
  <c r="H1820" i="11"/>
  <c r="H1819" i="11"/>
  <c r="H1818" i="11"/>
  <c r="H1817" i="11"/>
  <c r="H1816" i="11"/>
  <c r="H1815" i="11"/>
  <c r="H1814" i="11"/>
  <c r="H1813" i="11"/>
  <c r="G1812" i="11"/>
  <c r="H1812" i="11" s="1"/>
  <c r="H1811" i="11"/>
  <c r="H1810" i="11"/>
  <c r="H1809" i="11"/>
  <c r="H1808" i="11"/>
  <c r="H1807" i="11"/>
  <c r="H1806" i="11"/>
  <c r="H1805" i="11"/>
  <c r="H1804" i="11"/>
  <c r="H1803" i="11"/>
  <c r="H1802" i="11"/>
  <c r="H1801" i="11"/>
  <c r="H1800" i="11"/>
  <c r="H1799" i="11"/>
  <c r="H1798" i="11"/>
  <c r="H1797" i="11"/>
  <c r="H1796" i="11"/>
  <c r="H1795" i="11"/>
  <c r="H1794" i="11"/>
  <c r="H1793" i="11"/>
  <c r="H1792" i="11"/>
  <c r="H1791" i="11"/>
  <c r="H1790" i="11"/>
  <c r="H1789" i="11"/>
  <c r="H1788" i="11"/>
  <c r="H1787" i="11"/>
  <c r="H1786" i="11"/>
  <c r="H1785" i="11"/>
  <c r="H1784" i="11"/>
  <c r="H1783" i="11"/>
  <c r="H1782" i="11"/>
  <c r="H1781" i="11"/>
  <c r="H1780" i="11"/>
  <c r="H1779" i="11"/>
  <c r="H1778" i="11"/>
  <c r="H1777" i="11"/>
  <c r="H1776" i="11"/>
  <c r="H1775" i="11"/>
  <c r="H1774" i="11"/>
  <c r="H1773" i="11"/>
  <c r="H1772" i="11"/>
  <c r="H1771" i="11"/>
  <c r="H1770" i="11"/>
  <c r="H1769" i="11"/>
  <c r="H1768" i="11"/>
  <c r="H1767" i="11"/>
  <c r="H1766" i="11"/>
  <c r="H1765" i="11"/>
  <c r="H1764" i="11"/>
  <c r="H1763" i="11"/>
  <c r="H1762" i="11"/>
  <c r="H1761" i="11"/>
  <c r="H1760" i="11"/>
  <c r="H1759" i="11"/>
  <c r="H1758" i="11"/>
  <c r="H1757" i="11"/>
  <c r="H1756" i="11"/>
  <c r="H1755" i="11"/>
  <c r="H1754" i="11"/>
  <c r="H1753" i="11"/>
  <c r="H1752" i="11"/>
  <c r="H1751" i="11"/>
  <c r="H1750" i="11"/>
  <c r="H1749" i="11"/>
  <c r="H1748" i="11"/>
  <c r="H1747" i="11"/>
  <c r="H1746" i="11"/>
  <c r="H1745" i="11"/>
  <c r="H1744" i="11"/>
  <c r="H1743" i="11"/>
  <c r="H1742" i="11"/>
  <c r="H1741" i="11"/>
  <c r="H1740" i="11"/>
  <c r="H1739" i="11"/>
  <c r="H1738" i="11"/>
  <c r="H1737" i="11"/>
  <c r="H1736" i="11"/>
  <c r="H1735" i="11"/>
  <c r="H1734" i="11"/>
  <c r="H1733" i="11"/>
  <c r="H1732" i="11"/>
  <c r="H1731" i="11"/>
  <c r="H1730" i="11"/>
  <c r="H1729" i="11"/>
  <c r="H1728" i="11"/>
  <c r="H1727" i="11"/>
  <c r="H1726" i="11"/>
  <c r="H1725" i="11"/>
  <c r="H1724" i="11"/>
  <c r="H1723" i="11"/>
  <c r="H1722" i="11"/>
  <c r="H1721" i="11"/>
  <c r="H1720" i="11"/>
  <c r="H1719" i="11"/>
  <c r="H1718" i="11"/>
  <c r="H1717" i="11"/>
  <c r="H1716" i="11"/>
  <c r="H1715" i="11"/>
  <c r="H1714" i="11"/>
  <c r="H1713" i="11"/>
  <c r="H1712" i="11"/>
  <c r="H1711" i="11"/>
  <c r="H1710" i="11"/>
  <c r="H1709" i="11"/>
  <c r="H1708" i="11"/>
  <c r="H1707" i="11"/>
  <c r="H1706" i="11"/>
  <c r="H1705" i="11"/>
  <c r="H1704" i="11"/>
  <c r="H1703" i="11"/>
  <c r="H1702" i="11"/>
  <c r="H1701" i="11"/>
  <c r="H1700" i="11"/>
  <c r="H1699" i="11"/>
  <c r="H1698" i="11"/>
  <c r="H1697" i="11"/>
  <c r="H1696" i="11"/>
  <c r="H1695" i="11"/>
  <c r="H1694" i="11"/>
  <c r="H1693" i="11"/>
  <c r="H1692" i="11"/>
  <c r="H1691" i="11"/>
  <c r="H1690" i="11"/>
  <c r="H1689" i="11"/>
  <c r="H1688" i="11"/>
  <c r="H1687" i="11"/>
  <c r="H1686" i="11"/>
  <c r="H1685" i="11"/>
  <c r="H1684" i="11"/>
  <c r="H1683" i="11"/>
  <c r="H1682" i="11"/>
  <c r="H1681" i="11"/>
  <c r="H1680" i="11"/>
  <c r="H1679" i="11"/>
  <c r="H1678" i="11"/>
  <c r="H1677" i="11"/>
  <c r="H1676" i="11"/>
  <c r="H1675" i="11"/>
  <c r="H1674" i="11"/>
  <c r="H1673" i="11"/>
  <c r="H1672" i="11"/>
  <c r="H1671" i="11"/>
  <c r="H1670" i="11"/>
  <c r="H1669" i="11"/>
  <c r="H1668" i="11"/>
  <c r="H1667" i="11"/>
  <c r="H1666" i="11"/>
  <c r="H1665" i="11"/>
  <c r="H1664" i="11"/>
  <c r="H1663" i="11"/>
  <c r="H1662" i="11"/>
  <c r="H1661" i="11"/>
  <c r="H1660" i="11"/>
  <c r="H1659" i="11"/>
  <c r="H1658" i="11"/>
  <c r="H1657" i="11"/>
  <c r="H1656" i="11"/>
  <c r="H1655" i="11"/>
  <c r="H1654" i="11"/>
  <c r="H1653" i="11"/>
  <c r="H1652" i="11"/>
  <c r="H1651" i="11"/>
  <c r="H1650" i="11"/>
  <c r="H1649" i="11"/>
  <c r="H1648" i="11"/>
  <c r="H1647" i="11"/>
  <c r="H1646" i="11"/>
  <c r="H1645" i="11"/>
  <c r="H1644" i="11"/>
  <c r="H1643" i="11"/>
  <c r="H1642" i="11"/>
  <c r="H1641" i="11"/>
  <c r="H1640" i="11"/>
  <c r="H1639" i="11"/>
  <c r="H1638" i="11"/>
  <c r="H1637" i="11"/>
  <c r="H1636" i="11"/>
  <c r="H1635" i="11"/>
  <c r="H1634" i="11"/>
  <c r="H1633" i="11"/>
  <c r="H1632" i="11"/>
  <c r="H1631" i="11"/>
  <c r="H1630" i="11"/>
  <c r="H1629" i="11"/>
  <c r="H1628" i="11"/>
  <c r="H1627" i="11"/>
  <c r="H1626" i="11"/>
  <c r="H1625" i="11"/>
  <c r="H1624" i="11"/>
  <c r="H1623" i="11"/>
  <c r="H1622" i="11"/>
  <c r="H1621" i="11"/>
  <c r="H1620" i="11"/>
  <c r="H1619" i="11"/>
  <c r="H1618" i="11"/>
  <c r="H1617" i="11"/>
  <c r="H1616" i="11"/>
  <c r="H1615" i="11"/>
  <c r="H1614" i="11"/>
  <c r="H1613" i="11"/>
  <c r="H1612" i="11"/>
  <c r="H1611" i="11"/>
  <c r="H1610" i="11"/>
  <c r="H1609" i="11"/>
  <c r="H1608" i="11"/>
  <c r="H1607" i="11"/>
  <c r="H1606" i="11"/>
  <c r="H1605" i="11"/>
  <c r="H1604" i="11"/>
  <c r="H1603" i="11"/>
  <c r="H1602" i="11"/>
  <c r="H1601" i="11"/>
  <c r="H1600" i="11"/>
  <c r="H1599" i="11"/>
  <c r="H1598" i="11"/>
  <c r="H1597" i="11"/>
  <c r="H1596" i="11"/>
  <c r="H1595" i="11"/>
  <c r="H1594" i="11"/>
  <c r="H1593" i="11"/>
  <c r="H1592" i="11"/>
  <c r="H1591" i="11"/>
  <c r="H1590" i="11"/>
  <c r="H1589" i="11"/>
  <c r="H1588" i="11"/>
  <c r="H1587" i="11"/>
  <c r="H1586" i="11"/>
  <c r="H1585" i="11"/>
  <c r="H1584" i="11"/>
  <c r="H1583" i="11"/>
  <c r="H1582" i="11"/>
  <c r="H1581" i="11"/>
  <c r="H1580" i="11"/>
  <c r="H1579" i="11"/>
  <c r="H1578" i="11"/>
  <c r="H1577" i="11"/>
  <c r="H1576" i="11"/>
  <c r="H1575" i="11"/>
  <c r="H1574" i="11"/>
  <c r="H1573" i="11"/>
  <c r="H1572" i="11"/>
  <c r="H1571" i="11"/>
  <c r="H1570" i="11"/>
  <c r="H1569" i="11"/>
  <c r="H1568" i="11"/>
  <c r="H1567" i="11"/>
  <c r="H1566" i="11"/>
  <c r="H1565" i="11"/>
  <c r="H1564" i="11"/>
  <c r="H1563" i="11"/>
  <c r="H1562" i="11"/>
  <c r="H1561" i="11"/>
  <c r="H1560" i="11"/>
  <c r="H1559" i="11"/>
  <c r="H1558" i="11"/>
  <c r="H1557" i="11"/>
  <c r="H1556" i="11"/>
  <c r="H1555" i="11"/>
  <c r="H1554" i="11"/>
  <c r="H1553" i="11"/>
  <c r="H1552" i="11"/>
  <c r="H1551" i="11"/>
  <c r="H1550" i="11"/>
  <c r="H1549" i="11"/>
  <c r="H1548" i="11"/>
  <c r="H1547" i="11"/>
  <c r="H1546" i="11"/>
  <c r="H1545" i="11"/>
  <c r="H1544" i="11"/>
  <c r="H1543" i="11"/>
  <c r="H1542" i="11"/>
  <c r="H1541" i="11"/>
  <c r="H1540" i="11"/>
  <c r="H1539" i="11"/>
  <c r="H1538" i="11"/>
  <c r="H1537" i="11"/>
  <c r="H1536" i="11"/>
  <c r="H1535" i="11"/>
  <c r="H1534" i="11"/>
  <c r="H1533" i="11"/>
  <c r="H1532" i="11"/>
  <c r="H1531" i="11"/>
  <c r="H1530" i="11"/>
  <c r="H1529" i="11"/>
  <c r="H1528" i="11"/>
  <c r="H1527" i="11"/>
  <c r="H1526" i="11"/>
  <c r="H1525" i="11"/>
  <c r="H1524" i="11"/>
  <c r="H1523" i="11"/>
  <c r="H1522" i="11"/>
  <c r="H1521" i="11"/>
  <c r="H1520" i="11"/>
  <c r="H1519" i="11"/>
  <c r="H1518" i="11"/>
  <c r="H1517" i="11"/>
  <c r="H1516" i="11"/>
  <c r="H1515" i="11"/>
  <c r="H1514" i="11"/>
  <c r="H1513" i="11"/>
  <c r="H1512" i="11"/>
  <c r="H1511" i="11"/>
  <c r="H1510" i="11"/>
  <c r="H1509" i="11"/>
  <c r="H1508" i="11"/>
  <c r="H1507" i="11"/>
  <c r="H1506" i="11"/>
  <c r="H1505" i="11"/>
  <c r="H1504" i="11"/>
  <c r="H1503" i="11"/>
  <c r="H1502" i="11"/>
  <c r="H1501" i="11"/>
  <c r="H1500" i="11"/>
  <c r="H1499" i="11"/>
  <c r="H1498" i="11"/>
  <c r="H1497" i="11"/>
  <c r="H1496" i="11"/>
  <c r="H1495" i="11"/>
  <c r="H1494" i="11"/>
  <c r="H1493" i="11"/>
  <c r="H1492" i="11"/>
  <c r="H1491" i="11"/>
  <c r="H1490" i="11"/>
  <c r="H1489" i="11"/>
  <c r="H1488" i="11"/>
  <c r="H1487" i="11"/>
  <c r="H1486" i="11"/>
  <c r="H1485" i="11"/>
  <c r="H1484" i="11"/>
  <c r="H1483" i="11"/>
  <c r="H1482" i="11"/>
  <c r="H1481" i="11"/>
  <c r="H1480" i="11"/>
  <c r="H1479" i="11"/>
  <c r="H1478" i="11"/>
  <c r="H1477" i="11"/>
  <c r="H1476" i="11"/>
  <c r="H1475" i="11"/>
  <c r="H1474" i="11"/>
  <c r="H1473" i="11"/>
  <c r="H1472" i="11"/>
  <c r="H1471" i="11"/>
  <c r="H1470" i="11"/>
  <c r="H1469" i="11"/>
  <c r="H1468" i="11"/>
  <c r="H1467" i="11"/>
  <c r="H1466" i="11"/>
  <c r="H1465" i="11"/>
  <c r="H1464" i="11"/>
  <c r="H1463" i="11"/>
  <c r="H1462" i="11"/>
  <c r="H1461" i="11"/>
  <c r="H1460" i="11"/>
  <c r="H1459" i="11"/>
  <c r="H1458" i="11"/>
  <c r="H1457" i="11"/>
  <c r="H1456" i="11"/>
  <c r="H1455" i="11"/>
  <c r="H1454" i="11"/>
  <c r="H1453" i="11"/>
  <c r="H1452" i="11"/>
  <c r="H1451" i="11"/>
  <c r="H1450" i="11"/>
  <c r="H1449" i="11"/>
  <c r="H1448" i="11"/>
  <c r="H1447" i="11"/>
  <c r="H1446" i="11"/>
  <c r="H1445" i="11"/>
  <c r="H1444" i="11"/>
  <c r="H1443" i="11"/>
  <c r="H1442" i="11"/>
  <c r="H1441" i="11"/>
  <c r="H1440" i="11"/>
  <c r="H1439" i="11"/>
  <c r="H1438" i="11"/>
  <c r="H1437" i="11"/>
  <c r="H1436" i="11"/>
  <c r="H1435" i="11"/>
  <c r="H1434" i="11"/>
  <c r="H1433" i="11"/>
  <c r="H1432" i="11"/>
  <c r="H1431" i="11"/>
  <c r="H1430" i="11"/>
  <c r="H1429" i="11"/>
  <c r="H1428" i="11"/>
  <c r="H1427" i="11"/>
  <c r="H1426" i="11"/>
  <c r="H1425" i="11"/>
  <c r="H1424" i="11"/>
  <c r="H1423" i="11"/>
  <c r="H1422" i="11"/>
  <c r="H1421" i="11"/>
  <c r="H1420" i="11"/>
  <c r="H1419" i="11"/>
  <c r="H1418" i="11"/>
  <c r="H1417" i="11"/>
  <c r="H1416" i="11"/>
  <c r="H1415" i="11"/>
  <c r="H1414" i="11"/>
  <c r="G1413" i="11"/>
  <c r="H1413" i="11" s="1"/>
  <c r="H1412" i="11"/>
  <c r="H1411" i="11"/>
  <c r="H1410" i="11"/>
  <c r="H1409" i="11"/>
  <c r="H1408" i="11"/>
  <c r="H1407" i="11"/>
  <c r="H1406" i="11"/>
  <c r="H1405" i="11"/>
  <c r="H1404" i="11"/>
  <c r="H1403" i="11"/>
  <c r="H1402" i="11"/>
  <c r="H1401" i="11"/>
  <c r="H1400" i="11"/>
  <c r="H1399" i="11"/>
  <c r="H1398" i="11"/>
  <c r="H1397" i="11"/>
  <c r="H1396" i="11"/>
  <c r="H1395" i="11"/>
  <c r="H1394" i="11"/>
  <c r="H1393" i="11"/>
  <c r="H1392" i="11"/>
  <c r="H1391" i="11"/>
  <c r="H1390" i="11"/>
  <c r="H1389" i="11"/>
  <c r="H1388" i="11"/>
  <c r="H1387" i="11"/>
  <c r="H1386" i="11"/>
  <c r="H1385" i="11"/>
  <c r="H1384" i="11"/>
  <c r="H1383" i="11"/>
  <c r="H1382" i="11"/>
  <c r="H1381" i="11"/>
  <c r="H1380" i="11"/>
  <c r="H1379" i="11"/>
  <c r="H1378" i="11"/>
  <c r="H1377" i="11"/>
  <c r="G1376" i="11"/>
  <c r="H1376" i="11" s="1"/>
  <c r="H1375" i="11"/>
  <c r="H1374" i="11"/>
  <c r="H1373" i="11"/>
  <c r="H1372" i="11"/>
  <c r="H1371" i="11"/>
  <c r="H1370" i="11"/>
  <c r="H1369" i="11"/>
  <c r="H1368" i="11"/>
  <c r="H1367" i="11"/>
  <c r="H1366" i="11"/>
  <c r="H1365" i="11"/>
  <c r="H1364" i="11"/>
  <c r="H1363" i="11"/>
  <c r="H1362" i="11"/>
  <c r="H1361" i="11"/>
  <c r="H1360" i="11"/>
  <c r="H1359" i="11"/>
  <c r="H1358" i="11"/>
  <c r="H1357" i="11"/>
  <c r="H1356" i="11"/>
  <c r="H1355" i="11"/>
  <c r="H1354" i="11"/>
  <c r="H1353" i="11"/>
  <c r="H1352" i="11"/>
  <c r="H1351" i="11"/>
  <c r="H1350" i="11"/>
  <c r="H1349" i="11"/>
  <c r="H1348" i="11"/>
  <c r="H1347" i="11"/>
  <c r="H1346" i="11"/>
  <c r="H1345" i="11"/>
  <c r="H1344" i="11"/>
  <c r="H1343" i="11"/>
  <c r="H1342" i="11"/>
  <c r="H1341" i="11"/>
  <c r="H1340" i="11"/>
  <c r="H1339" i="11"/>
  <c r="H1338" i="11"/>
  <c r="H1337" i="11"/>
  <c r="H1336" i="11"/>
  <c r="H1335" i="11"/>
  <c r="H1334" i="11"/>
  <c r="H1333" i="11"/>
  <c r="H1332" i="11"/>
  <c r="H1331" i="11"/>
  <c r="H1330" i="11"/>
  <c r="H1329" i="11"/>
  <c r="H1328" i="11"/>
  <c r="H1327" i="11"/>
  <c r="H1326" i="11"/>
  <c r="H1325" i="11"/>
  <c r="H1324" i="11"/>
  <c r="H1323" i="11"/>
  <c r="H1322" i="11"/>
  <c r="H1321" i="11"/>
  <c r="H1320" i="11"/>
  <c r="H1319" i="11"/>
  <c r="H1318" i="11"/>
  <c r="H1317" i="11"/>
  <c r="H1316" i="11"/>
  <c r="H1315" i="11"/>
  <c r="H1314" i="11"/>
  <c r="H1313" i="11"/>
  <c r="H1312" i="11"/>
  <c r="H1311" i="11"/>
  <c r="H1310" i="11"/>
  <c r="H1309" i="11"/>
  <c r="H1308" i="11"/>
  <c r="H1307" i="11"/>
  <c r="H1306" i="11"/>
  <c r="H1305" i="11"/>
  <c r="H1304" i="11"/>
  <c r="H1303" i="11"/>
  <c r="H1302" i="11"/>
  <c r="H1301" i="11"/>
  <c r="H1300" i="11"/>
  <c r="H1299" i="11"/>
  <c r="H1298" i="11"/>
  <c r="H1297" i="11"/>
  <c r="H1296" i="11"/>
  <c r="H1295" i="11"/>
  <c r="H1294" i="11"/>
  <c r="H1293" i="11"/>
  <c r="H1292" i="11"/>
  <c r="H1291" i="11"/>
  <c r="H1290" i="11"/>
  <c r="H1289" i="11"/>
  <c r="H1288" i="11"/>
  <c r="H1287" i="11"/>
  <c r="H1286" i="11"/>
  <c r="H1285" i="11"/>
  <c r="H1284" i="11"/>
  <c r="H1283" i="11"/>
  <c r="H1282" i="11"/>
  <c r="H1281" i="11"/>
  <c r="H1280" i="11"/>
  <c r="H1279" i="11"/>
  <c r="H1278" i="11"/>
  <c r="H1277" i="11"/>
  <c r="H1276" i="11"/>
  <c r="H1275" i="11"/>
  <c r="H1274" i="11"/>
  <c r="H1273" i="11"/>
  <c r="H1272" i="11"/>
  <c r="H1271" i="11"/>
  <c r="H1270" i="11"/>
  <c r="H1269" i="11"/>
  <c r="H1268" i="11"/>
  <c r="H1267" i="11"/>
  <c r="H1266" i="11"/>
  <c r="H1265" i="11"/>
  <c r="H1264" i="11"/>
  <c r="H1263" i="11"/>
  <c r="H1262" i="11"/>
  <c r="H1261" i="11"/>
  <c r="H1260" i="11"/>
  <c r="H1259" i="11"/>
  <c r="H1258" i="11"/>
  <c r="H1257" i="11"/>
  <c r="H1256" i="11"/>
  <c r="H1255" i="11"/>
  <c r="H1254" i="11"/>
  <c r="H1253" i="11"/>
  <c r="H1252" i="11"/>
  <c r="H1251" i="11"/>
  <c r="H1250" i="11"/>
  <c r="H1249" i="11"/>
  <c r="H1248" i="11"/>
  <c r="H1247" i="11"/>
  <c r="H1246" i="11"/>
  <c r="H1245" i="11"/>
  <c r="H1244" i="11"/>
  <c r="H1243" i="11"/>
  <c r="H1242" i="11"/>
  <c r="H1241" i="11"/>
  <c r="H1240" i="11"/>
  <c r="H1239" i="11"/>
  <c r="H1238" i="11"/>
  <c r="H1237" i="11"/>
  <c r="H1236" i="11"/>
  <c r="H1235" i="11"/>
  <c r="H1234" i="11"/>
  <c r="H1233" i="11"/>
  <c r="H1232" i="11"/>
  <c r="H1231" i="11"/>
  <c r="H1230" i="11"/>
  <c r="H1229" i="11"/>
  <c r="H1228" i="11"/>
  <c r="H1227" i="11"/>
  <c r="H1226" i="11"/>
  <c r="H1225" i="11"/>
  <c r="H1224" i="11"/>
  <c r="H1223" i="11"/>
  <c r="H1222" i="11"/>
  <c r="H1221" i="11"/>
  <c r="H1220" i="11"/>
  <c r="H1219" i="11"/>
  <c r="H1218" i="11"/>
  <c r="H1217" i="11"/>
  <c r="H1216" i="11"/>
  <c r="H1215" i="11"/>
  <c r="H1214" i="11"/>
  <c r="H1213" i="11"/>
  <c r="H1212" i="11"/>
  <c r="H1211" i="11"/>
  <c r="H1210" i="11"/>
  <c r="H1209" i="11"/>
  <c r="H1208" i="11"/>
  <c r="H1207" i="11"/>
  <c r="H1206" i="11"/>
  <c r="H1205" i="11"/>
  <c r="H1204" i="11"/>
  <c r="H1203" i="11"/>
  <c r="H1202" i="11"/>
  <c r="H1201" i="11"/>
  <c r="H1200" i="11"/>
  <c r="H1199" i="11"/>
  <c r="H1198" i="11"/>
  <c r="H1197" i="11"/>
  <c r="H1196" i="11"/>
  <c r="H1195" i="11"/>
  <c r="H1194" i="11"/>
  <c r="H1193" i="11"/>
  <c r="H1192" i="11"/>
  <c r="H1191" i="11"/>
  <c r="H1190" i="11"/>
  <c r="H1189" i="11"/>
  <c r="H1188" i="11"/>
  <c r="H1187" i="11"/>
  <c r="H1186" i="11"/>
  <c r="H1185" i="11"/>
  <c r="H1184" i="11"/>
  <c r="H1183" i="11"/>
  <c r="H1182" i="11"/>
  <c r="H1181" i="11"/>
  <c r="H1180" i="11"/>
  <c r="H1179" i="11"/>
  <c r="H1178" i="11"/>
  <c r="H1177" i="11"/>
  <c r="H1176" i="11"/>
  <c r="H1175" i="11"/>
  <c r="H1174" i="11"/>
  <c r="H1173" i="11"/>
  <c r="H1172" i="11"/>
  <c r="H1171" i="11"/>
  <c r="H1170" i="11"/>
  <c r="H1169" i="11"/>
  <c r="H1168" i="11"/>
  <c r="H1167" i="11"/>
  <c r="H1166" i="11"/>
  <c r="H1165" i="11"/>
  <c r="H1164" i="11"/>
  <c r="H1163" i="11"/>
  <c r="H1162" i="11"/>
  <c r="H1161" i="11"/>
  <c r="H1160" i="11"/>
  <c r="H1159" i="11"/>
  <c r="H1158" i="11"/>
  <c r="H1157" i="11"/>
  <c r="H1156" i="11"/>
  <c r="H1155" i="11"/>
  <c r="H1154" i="11"/>
  <c r="H1153" i="11"/>
  <c r="H1152" i="11"/>
  <c r="H1151" i="11"/>
  <c r="H1150" i="11"/>
  <c r="H1149" i="11"/>
  <c r="H1148" i="11"/>
  <c r="H1147" i="11"/>
  <c r="H1146" i="11"/>
  <c r="H1145" i="11"/>
  <c r="H1144" i="11"/>
  <c r="H1143" i="11"/>
  <c r="H1142" i="11"/>
  <c r="H1141" i="11"/>
  <c r="H1140" i="11"/>
  <c r="H1139" i="11"/>
  <c r="H1138" i="11"/>
  <c r="H1137" i="11"/>
  <c r="H1136" i="11"/>
  <c r="H1135" i="11"/>
  <c r="H1134" i="11"/>
  <c r="H1133" i="11"/>
  <c r="H1132" i="11"/>
  <c r="H1131" i="11"/>
  <c r="H1130" i="11"/>
  <c r="H1129" i="11"/>
  <c r="H1128" i="11"/>
  <c r="H1127" i="11"/>
  <c r="H1126" i="11"/>
  <c r="H1125" i="11"/>
  <c r="H1124" i="11"/>
  <c r="H1123" i="11"/>
  <c r="H1122" i="11"/>
  <c r="H1121" i="11"/>
  <c r="H1120" i="11"/>
  <c r="H1119" i="11"/>
  <c r="H1118" i="11"/>
  <c r="H1117" i="11"/>
  <c r="H1116" i="11"/>
  <c r="H1115" i="11"/>
  <c r="H1114" i="11"/>
  <c r="H1113" i="11"/>
  <c r="H1112" i="11"/>
  <c r="H1111" i="11"/>
  <c r="H1110" i="11"/>
  <c r="H1109" i="11"/>
  <c r="H1108" i="11"/>
  <c r="H1107" i="11"/>
  <c r="H1106" i="11"/>
  <c r="H1105" i="11"/>
  <c r="H1104" i="11"/>
  <c r="H1103" i="11"/>
  <c r="H1102" i="11"/>
  <c r="H1101" i="11"/>
  <c r="H1100" i="11"/>
  <c r="H1099" i="11"/>
  <c r="H1098" i="11"/>
  <c r="H1097" i="11"/>
  <c r="H1096" i="11"/>
  <c r="H1095" i="11"/>
  <c r="H1094" i="11"/>
  <c r="H1093" i="11"/>
  <c r="H1092" i="11"/>
  <c r="H1091" i="11"/>
  <c r="H1090" i="11"/>
  <c r="H1089" i="11"/>
  <c r="H1088" i="11"/>
  <c r="H1087" i="11"/>
  <c r="H1086" i="11"/>
  <c r="H1085" i="11"/>
  <c r="H1084" i="11"/>
  <c r="H1083" i="11"/>
  <c r="H1082" i="11"/>
  <c r="H1081" i="11"/>
  <c r="H1080" i="11"/>
  <c r="H1079" i="11"/>
  <c r="H1078" i="11"/>
  <c r="H1077" i="11"/>
  <c r="H1076" i="11"/>
  <c r="H1075" i="11"/>
  <c r="H1074" i="11"/>
  <c r="H1073" i="11"/>
  <c r="H1072" i="11"/>
  <c r="H1071" i="11"/>
  <c r="H1070" i="11"/>
  <c r="H1069" i="11"/>
  <c r="H1068" i="11"/>
  <c r="H1067" i="11"/>
  <c r="H1066" i="11"/>
  <c r="H1065" i="11"/>
  <c r="H1064" i="11"/>
  <c r="H1063" i="11"/>
  <c r="H1062" i="11"/>
  <c r="H1061" i="11"/>
  <c r="H1060" i="11"/>
  <c r="H1059" i="11"/>
  <c r="G1058" i="11"/>
  <c r="H1058" i="11" s="1"/>
  <c r="H1057" i="11"/>
  <c r="H1056" i="11"/>
  <c r="H1055" i="11"/>
  <c r="H1054" i="11"/>
  <c r="H1053" i="11"/>
  <c r="H1052" i="11"/>
  <c r="H1051" i="11"/>
  <c r="H1050" i="11"/>
  <c r="H1049" i="11"/>
  <c r="H1048" i="11"/>
  <c r="H1047" i="11"/>
  <c r="H1046" i="11"/>
  <c r="H1045" i="11"/>
  <c r="H1044" i="11"/>
  <c r="H1043" i="11"/>
  <c r="H1042" i="11"/>
  <c r="H1041" i="11"/>
  <c r="H1040" i="11"/>
  <c r="H1039" i="11"/>
  <c r="H1038" i="11"/>
  <c r="H1037" i="11"/>
  <c r="H1036" i="11"/>
  <c r="H1035" i="11"/>
  <c r="H1034" i="11"/>
  <c r="H1033" i="11"/>
  <c r="H1032" i="11"/>
  <c r="H1031" i="11"/>
  <c r="H1030" i="11"/>
  <c r="H1029" i="11"/>
  <c r="H1028" i="11"/>
  <c r="H1027" i="11"/>
  <c r="H1026" i="11"/>
  <c r="H1025" i="11"/>
  <c r="H1024" i="11"/>
  <c r="H1023" i="11"/>
  <c r="H1022" i="11"/>
  <c r="H1021" i="11"/>
  <c r="H1020" i="11"/>
  <c r="H1019" i="11"/>
  <c r="H1018" i="11"/>
  <c r="H1017" i="11"/>
  <c r="H1016" i="11"/>
  <c r="H1015" i="11"/>
  <c r="H1014" i="11"/>
  <c r="H1013" i="11"/>
  <c r="H1012" i="11"/>
  <c r="H1011" i="11"/>
  <c r="H1010" i="11"/>
  <c r="H1009" i="11"/>
  <c r="H1008" i="11"/>
  <c r="H1007" i="11"/>
  <c r="H1006" i="11"/>
  <c r="H1005" i="11"/>
  <c r="H1004" i="11"/>
  <c r="H1003" i="11"/>
  <c r="H1002" i="11"/>
  <c r="H1001" i="11"/>
  <c r="H1000" i="11"/>
  <c r="H999" i="11"/>
  <c r="H998" i="11"/>
  <c r="H997" i="11"/>
  <c r="H996" i="11"/>
  <c r="H995" i="11"/>
  <c r="H994" i="11"/>
  <c r="H993" i="11"/>
  <c r="H992" i="11"/>
  <c r="H991" i="11"/>
  <c r="H990" i="11"/>
  <c r="H989" i="11"/>
  <c r="H988" i="11"/>
  <c r="H987" i="11"/>
  <c r="H986" i="11"/>
  <c r="H985" i="11"/>
  <c r="H984" i="11"/>
  <c r="H983" i="11"/>
  <c r="H982" i="11"/>
  <c r="H981" i="11"/>
  <c r="H980" i="11"/>
  <c r="H979" i="11"/>
  <c r="H978" i="11"/>
  <c r="H977" i="11"/>
  <c r="H976" i="11"/>
  <c r="H975" i="11"/>
  <c r="H974" i="11"/>
  <c r="H973" i="11"/>
  <c r="H972" i="11"/>
  <c r="H971" i="11"/>
  <c r="H970" i="11"/>
  <c r="H969" i="11"/>
  <c r="H968" i="11"/>
  <c r="H967" i="11"/>
  <c r="H966" i="11"/>
  <c r="H965" i="11"/>
  <c r="H964" i="11"/>
  <c r="H963" i="11"/>
  <c r="H962" i="11"/>
  <c r="H961" i="11"/>
  <c r="H960" i="11"/>
  <c r="H959" i="11"/>
  <c r="H958" i="11"/>
  <c r="H957" i="11"/>
  <c r="H956" i="11"/>
  <c r="H955" i="11"/>
  <c r="H954" i="11"/>
  <c r="H953" i="11"/>
  <c r="H952" i="11"/>
  <c r="H951" i="11"/>
  <c r="H950" i="11"/>
  <c r="H949" i="11"/>
  <c r="H948" i="11"/>
  <c r="H947" i="11"/>
  <c r="H946" i="11"/>
  <c r="H945" i="11"/>
  <c r="H944" i="11"/>
  <c r="H943" i="11"/>
  <c r="H942" i="11"/>
  <c r="H941" i="11"/>
  <c r="H940" i="11"/>
  <c r="H939" i="11"/>
  <c r="H938" i="11"/>
  <c r="H937" i="11"/>
  <c r="H936" i="11"/>
  <c r="H935" i="11"/>
  <c r="H934" i="11"/>
  <c r="H933" i="11"/>
  <c r="H932" i="11"/>
  <c r="H931" i="11"/>
  <c r="H930" i="11"/>
  <c r="H929" i="11"/>
  <c r="H928" i="11"/>
  <c r="H927" i="11"/>
  <c r="H926" i="11"/>
  <c r="H925" i="11"/>
  <c r="H924" i="11"/>
  <c r="H923" i="11"/>
  <c r="H922" i="11"/>
  <c r="H921" i="11"/>
  <c r="H920" i="11"/>
  <c r="H919" i="11"/>
  <c r="H918" i="11"/>
  <c r="H917" i="11"/>
  <c r="H916" i="11"/>
  <c r="H915" i="11"/>
  <c r="H914" i="11"/>
  <c r="H913" i="11"/>
  <c r="H912" i="11"/>
  <c r="H911" i="11"/>
  <c r="H910" i="11"/>
  <c r="H909" i="11"/>
  <c r="H908" i="11"/>
  <c r="H907" i="11"/>
  <c r="H906" i="11"/>
  <c r="H905" i="11"/>
  <c r="H904" i="11"/>
  <c r="H903" i="11"/>
  <c r="H902" i="11"/>
  <c r="H901" i="11"/>
  <c r="H900" i="11"/>
  <c r="H899" i="11"/>
  <c r="H898" i="11"/>
  <c r="H897" i="11"/>
  <c r="H896" i="11"/>
  <c r="H895" i="11"/>
  <c r="H894" i="11"/>
  <c r="H893" i="11"/>
  <c r="H892" i="11"/>
  <c r="H891" i="11"/>
  <c r="H890" i="11"/>
  <c r="H889" i="11"/>
  <c r="H888" i="11"/>
  <c r="H887" i="11"/>
  <c r="H886" i="11"/>
  <c r="H885" i="11"/>
  <c r="H884" i="11"/>
  <c r="H883" i="11"/>
  <c r="H882" i="11"/>
  <c r="H881" i="11"/>
  <c r="H880" i="11"/>
  <c r="H879" i="11"/>
  <c r="H878" i="11"/>
  <c r="H877" i="11"/>
  <c r="H876" i="11"/>
  <c r="H875" i="11"/>
  <c r="H874" i="11"/>
  <c r="H873" i="11"/>
  <c r="H872" i="11"/>
  <c r="H871" i="11"/>
  <c r="H870" i="11"/>
  <c r="H869" i="11"/>
  <c r="H868" i="11"/>
  <c r="H867" i="11"/>
  <c r="H866" i="11"/>
  <c r="H865" i="11"/>
  <c r="H864" i="11"/>
  <c r="H863" i="11"/>
  <c r="H862" i="11"/>
  <c r="H861" i="11"/>
  <c r="H860" i="11"/>
  <c r="H859" i="11"/>
  <c r="H858" i="11"/>
  <c r="H857" i="11"/>
  <c r="H856" i="11"/>
  <c r="H855" i="11"/>
  <c r="H854" i="11"/>
  <c r="H853" i="11"/>
  <c r="H852" i="11"/>
  <c r="H851" i="11"/>
  <c r="H850" i="11"/>
  <c r="H849" i="11"/>
  <c r="H848" i="11"/>
  <c r="H847" i="11"/>
  <c r="H846" i="11"/>
  <c r="H845" i="11"/>
  <c r="H844" i="11"/>
  <c r="H843" i="11"/>
  <c r="H842" i="11"/>
  <c r="H841" i="11"/>
  <c r="H840" i="11"/>
  <c r="H839" i="11"/>
  <c r="H838" i="11"/>
  <c r="H837" i="11"/>
  <c r="H836" i="11"/>
  <c r="H835" i="11"/>
  <c r="H834" i="11"/>
  <c r="H833" i="11"/>
  <c r="H832" i="11"/>
  <c r="H831" i="11"/>
  <c r="H830" i="11"/>
  <c r="H829" i="11"/>
  <c r="H828" i="11"/>
  <c r="H827" i="11"/>
  <c r="H826" i="11"/>
  <c r="H825" i="11"/>
  <c r="H824" i="11"/>
  <c r="H823" i="11"/>
  <c r="H822" i="11"/>
  <c r="H821" i="11"/>
  <c r="H820" i="11"/>
  <c r="H819" i="11"/>
  <c r="H818" i="11"/>
  <c r="H817" i="11"/>
  <c r="H816" i="11"/>
  <c r="H815" i="11"/>
  <c r="H814" i="11"/>
  <c r="H813" i="11"/>
  <c r="H812" i="11"/>
  <c r="H811" i="11"/>
  <c r="H810" i="11"/>
  <c r="H809" i="11"/>
  <c r="H808" i="11"/>
  <c r="H807" i="11"/>
  <c r="H806" i="11"/>
  <c r="H805" i="11"/>
  <c r="H804" i="11"/>
  <c r="H803" i="11"/>
  <c r="H802" i="11"/>
  <c r="H801" i="11"/>
  <c r="H800" i="11"/>
  <c r="H799" i="11"/>
  <c r="H798" i="11"/>
  <c r="H797" i="11"/>
  <c r="H796" i="11"/>
  <c r="H795" i="11"/>
  <c r="H794" i="11"/>
  <c r="H793" i="11"/>
  <c r="H792" i="11"/>
  <c r="H791" i="11"/>
  <c r="H790" i="11"/>
  <c r="H789" i="11"/>
  <c r="H788" i="11"/>
  <c r="H787" i="11"/>
  <c r="H786" i="11"/>
  <c r="H785" i="11"/>
  <c r="H784" i="11"/>
  <c r="H783" i="11"/>
  <c r="H782" i="11"/>
  <c r="H781" i="11"/>
  <c r="H780" i="11"/>
  <c r="H779" i="11"/>
  <c r="H778" i="11"/>
  <c r="H777" i="11"/>
  <c r="H776" i="11"/>
  <c r="H775" i="11"/>
  <c r="H774" i="11"/>
  <c r="H773" i="11"/>
  <c r="H772" i="11"/>
  <c r="H771" i="11"/>
  <c r="H770" i="11"/>
  <c r="H769" i="11"/>
  <c r="H768" i="11"/>
  <c r="H767" i="11"/>
  <c r="H766" i="11"/>
  <c r="H765" i="11"/>
  <c r="H764" i="11"/>
  <c r="H763" i="11"/>
  <c r="H762" i="11"/>
  <c r="H761" i="11"/>
  <c r="H760" i="11"/>
  <c r="H759" i="11"/>
  <c r="H758" i="11"/>
  <c r="H757" i="11"/>
  <c r="H756" i="11"/>
  <c r="H755" i="11"/>
  <c r="H754" i="11"/>
  <c r="H753" i="11"/>
  <c r="H752" i="11"/>
  <c r="H751" i="11"/>
  <c r="H750" i="11"/>
  <c r="H749" i="11"/>
  <c r="H748" i="11"/>
  <c r="H747" i="11"/>
  <c r="H746" i="11"/>
  <c r="H745" i="11"/>
  <c r="H744" i="11"/>
  <c r="H743" i="11"/>
  <c r="H742" i="11"/>
  <c r="H741" i="11"/>
  <c r="H740" i="11"/>
  <c r="H739" i="11"/>
  <c r="H738" i="11"/>
  <c r="H737" i="11"/>
  <c r="H736" i="11"/>
  <c r="H735" i="11"/>
  <c r="H734" i="11"/>
  <c r="H733" i="11"/>
  <c r="H732" i="11"/>
  <c r="H731" i="11"/>
  <c r="H730" i="11"/>
  <c r="H729" i="11"/>
  <c r="H728" i="11"/>
  <c r="H727" i="11"/>
  <c r="H726" i="11"/>
  <c r="H725" i="11"/>
  <c r="H724" i="11"/>
  <c r="H723" i="11"/>
  <c r="H722" i="11"/>
  <c r="H721" i="11"/>
  <c r="H720" i="11"/>
  <c r="H719" i="11"/>
  <c r="H718" i="11"/>
  <c r="H717" i="11"/>
  <c r="H716" i="11"/>
  <c r="H715" i="11"/>
  <c r="H714" i="11"/>
  <c r="H713" i="11"/>
  <c r="H712" i="11"/>
  <c r="H711" i="11"/>
  <c r="H710" i="11"/>
  <c r="H709" i="11"/>
  <c r="H708" i="11"/>
  <c r="H707" i="11"/>
  <c r="H706" i="11"/>
  <c r="H705" i="11"/>
  <c r="H704" i="11"/>
  <c r="H703" i="11"/>
  <c r="H702" i="11"/>
  <c r="H701" i="11"/>
  <c r="H700" i="11"/>
  <c r="H699" i="11"/>
  <c r="H698" i="11"/>
  <c r="H697" i="11"/>
  <c r="H696" i="11"/>
  <c r="H695" i="11"/>
  <c r="H694" i="11"/>
  <c r="H693" i="11"/>
  <c r="H692" i="11"/>
  <c r="H691" i="11"/>
  <c r="H690" i="11"/>
  <c r="H689" i="11"/>
  <c r="H688" i="11"/>
  <c r="H687" i="11"/>
  <c r="H686" i="11"/>
  <c r="H685" i="11"/>
  <c r="H684" i="11"/>
  <c r="H683" i="11"/>
  <c r="H682" i="11"/>
  <c r="H681" i="11"/>
  <c r="H680" i="11"/>
  <c r="H679" i="11"/>
  <c r="H678" i="11"/>
  <c r="H677" i="11"/>
  <c r="H676" i="11"/>
  <c r="H675" i="11"/>
  <c r="H674" i="11"/>
  <c r="H673" i="11"/>
  <c r="H672" i="11"/>
  <c r="H671" i="11"/>
  <c r="H670" i="11"/>
  <c r="H669" i="11"/>
  <c r="H668" i="11"/>
  <c r="H667" i="11"/>
  <c r="H666" i="11"/>
  <c r="H665" i="11"/>
  <c r="H664" i="11"/>
  <c r="H663" i="11"/>
  <c r="H662" i="11"/>
  <c r="H661" i="11"/>
  <c r="H660" i="11"/>
  <c r="H659" i="11"/>
  <c r="H658" i="11"/>
  <c r="H657" i="11"/>
  <c r="H656" i="11"/>
  <c r="G655" i="11"/>
  <c r="H655" i="11" s="1"/>
  <c r="H654" i="11"/>
  <c r="H653" i="11"/>
  <c r="H652" i="11"/>
  <c r="H651" i="11"/>
  <c r="H650" i="11"/>
  <c r="H649" i="11"/>
  <c r="H648" i="11"/>
  <c r="H647" i="11"/>
  <c r="H646" i="11"/>
  <c r="H645" i="11"/>
  <c r="H644" i="11"/>
  <c r="H643" i="11"/>
  <c r="H642" i="11"/>
  <c r="H641" i="11"/>
  <c r="H640" i="11"/>
  <c r="H639" i="11"/>
  <c r="H638" i="11"/>
  <c r="H637" i="11"/>
  <c r="H636" i="11"/>
  <c r="G635" i="11"/>
  <c r="H635" i="11" s="1"/>
  <c r="H634" i="11"/>
  <c r="H633" i="11"/>
  <c r="H632" i="11"/>
  <c r="H631" i="11"/>
  <c r="H630" i="11"/>
  <c r="H629" i="11"/>
  <c r="H628" i="11"/>
  <c r="H627" i="11"/>
  <c r="H626" i="11"/>
  <c r="H625" i="11"/>
  <c r="H624" i="11"/>
  <c r="H623" i="11"/>
  <c r="H622" i="11"/>
  <c r="H621" i="11"/>
  <c r="H620" i="11"/>
  <c r="H619" i="11"/>
  <c r="H618" i="11"/>
  <c r="H617" i="11"/>
  <c r="H616" i="11"/>
  <c r="H615" i="11"/>
  <c r="H614" i="11"/>
  <c r="H613" i="11"/>
  <c r="H612" i="11"/>
  <c r="H611" i="11"/>
  <c r="H610" i="11"/>
  <c r="H609" i="11"/>
  <c r="H608" i="11"/>
  <c r="H607" i="11"/>
  <c r="H606" i="11"/>
  <c r="H605" i="11"/>
  <c r="H604" i="11"/>
  <c r="H603" i="11"/>
  <c r="H602" i="11"/>
  <c r="H601" i="11"/>
  <c r="H600" i="11"/>
  <c r="H599" i="11"/>
  <c r="H598" i="11"/>
  <c r="H597" i="11"/>
  <c r="H596" i="11"/>
  <c r="H595" i="11"/>
  <c r="H594" i="11"/>
  <c r="H593" i="11"/>
  <c r="H592" i="11"/>
  <c r="H591" i="11"/>
  <c r="H590" i="11"/>
  <c r="H589" i="11"/>
  <c r="H588" i="11"/>
  <c r="H587" i="11"/>
  <c r="H586" i="11"/>
  <c r="H585" i="11"/>
  <c r="H584" i="11"/>
  <c r="H583" i="11"/>
  <c r="H582" i="11"/>
  <c r="H581" i="11"/>
  <c r="H580" i="11"/>
  <c r="H579" i="11"/>
  <c r="H578" i="11"/>
  <c r="H577" i="11"/>
  <c r="H576" i="11"/>
  <c r="H575" i="11"/>
  <c r="H574" i="11"/>
  <c r="H573" i="11"/>
  <c r="H572" i="11"/>
  <c r="H571" i="11"/>
  <c r="H570" i="11"/>
  <c r="H569" i="11"/>
  <c r="H568" i="11"/>
  <c r="H567" i="11"/>
  <c r="H566" i="11"/>
  <c r="H565" i="11"/>
  <c r="H564" i="11"/>
  <c r="H563" i="11"/>
  <c r="H562" i="11"/>
  <c r="H561" i="11"/>
  <c r="H560" i="11"/>
  <c r="H559" i="11"/>
  <c r="H558" i="11"/>
  <c r="H557" i="11"/>
  <c r="H556" i="11"/>
  <c r="H555" i="11"/>
  <c r="H554" i="11"/>
  <c r="H553" i="11"/>
  <c r="H552" i="11"/>
  <c r="H551" i="11"/>
  <c r="H550" i="11"/>
  <c r="H549" i="11"/>
  <c r="H548" i="11"/>
  <c r="H547" i="11"/>
  <c r="H546" i="11"/>
  <c r="H545" i="11"/>
  <c r="H544" i="11"/>
  <c r="H543" i="11"/>
  <c r="H542" i="11"/>
  <c r="H541" i="11"/>
  <c r="H540" i="11"/>
  <c r="H539" i="11"/>
  <c r="H538" i="11"/>
  <c r="H537" i="11"/>
  <c r="H536" i="11"/>
  <c r="H535" i="11"/>
  <c r="H534" i="11"/>
  <c r="H533" i="11"/>
  <c r="H532" i="11"/>
  <c r="H531" i="11"/>
  <c r="H530" i="11"/>
  <c r="H529" i="11"/>
  <c r="H528" i="11"/>
  <c r="H527" i="11"/>
  <c r="H526" i="11"/>
  <c r="H525" i="11"/>
  <c r="H524" i="11"/>
  <c r="H523" i="11"/>
  <c r="H522" i="11"/>
  <c r="H521" i="11"/>
  <c r="H520" i="11"/>
  <c r="H519" i="11"/>
  <c r="H518" i="11"/>
  <c r="H517" i="11"/>
  <c r="H516" i="11"/>
  <c r="H515" i="11"/>
  <c r="H514" i="11"/>
  <c r="H513" i="11"/>
  <c r="H512" i="11"/>
  <c r="H511" i="11"/>
  <c r="H510" i="11"/>
  <c r="H509" i="11"/>
  <c r="H508" i="11"/>
  <c r="H507" i="11"/>
  <c r="H506" i="11"/>
  <c r="H505" i="11"/>
  <c r="H504" i="11"/>
  <c r="H503" i="11"/>
  <c r="H502" i="11"/>
  <c r="H501" i="11"/>
  <c r="H500" i="11"/>
  <c r="H499" i="11"/>
  <c r="H498" i="11"/>
  <c r="H497" i="11"/>
  <c r="H496" i="11"/>
  <c r="H495" i="11"/>
  <c r="H494" i="11"/>
  <c r="H493" i="11"/>
  <c r="H492" i="11"/>
  <c r="H491" i="11"/>
  <c r="H490" i="11"/>
  <c r="H489" i="11"/>
  <c r="H488" i="11"/>
  <c r="H487" i="11"/>
  <c r="H486" i="11"/>
  <c r="H485" i="11"/>
  <c r="H484" i="11"/>
  <c r="H483" i="11"/>
  <c r="H482" i="11"/>
  <c r="H481" i="11"/>
  <c r="H480" i="11"/>
  <c r="H479" i="11"/>
  <c r="H478" i="11"/>
  <c r="H477" i="11"/>
  <c r="H476" i="11"/>
  <c r="H475" i="11"/>
  <c r="H474" i="11"/>
  <c r="H473" i="11"/>
  <c r="H472" i="11"/>
  <c r="H471" i="11"/>
  <c r="H470" i="11"/>
  <c r="H469" i="11"/>
  <c r="H468" i="11"/>
  <c r="H467" i="11"/>
  <c r="H466" i="11"/>
  <c r="H465" i="11"/>
  <c r="H464" i="11"/>
  <c r="H463" i="11"/>
  <c r="H462" i="11"/>
  <c r="H461" i="11"/>
  <c r="H460" i="11"/>
  <c r="H459" i="11"/>
  <c r="H458" i="11"/>
  <c r="H457" i="11"/>
  <c r="H456" i="11"/>
  <c r="H455" i="11"/>
  <c r="H454" i="11"/>
  <c r="H453" i="11"/>
  <c r="H452" i="11"/>
  <c r="H451" i="11"/>
  <c r="H450" i="11"/>
  <c r="H449" i="11"/>
  <c r="H448" i="11"/>
  <c r="H447" i="11"/>
  <c r="H446" i="11"/>
  <c r="H445" i="11"/>
  <c r="H444" i="11"/>
  <c r="H443" i="11"/>
  <c r="H442" i="11"/>
  <c r="H441" i="11"/>
  <c r="H440" i="11"/>
  <c r="H439" i="11"/>
  <c r="H438" i="11"/>
  <c r="H437" i="11"/>
  <c r="H436" i="11"/>
  <c r="H435" i="11"/>
  <c r="H434" i="11"/>
  <c r="H433" i="11"/>
  <c r="H432" i="11"/>
  <c r="H431" i="11"/>
  <c r="H430" i="11"/>
  <c r="H429" i="11"/>
  <c r="H428" i="11"/>
  <c r="H427" i="11"/>
  <c r="H426" i="11"/>
  <c r="H425" i="11"/>
  <c r="H424" i="11"/>
  <c r="H423" i="11"/>
  <c r="H422" i="11"/>
  <c r="H421" i="11"/>
  <c r="H420" i="11"/>
  <c r="H419" i="11"/>
  <c r="H418" i="11"/>
  <c r="H417" i="11"/>
  <c r="H416" i="11"/>
  <c r="H415" i="11"/>
  <c r="H414" i="11"/>
  <c r="H413" i="11"/>
  <c r="H412" i="11"/>
  <c r="H411" i="11"/>
  <c r="H410" i="11"/>
  <c r="H409" i="11"/>
  <c r="H408" i="11"/>
  <c r="H407" i="11"/>
  <c r="H406" i="11"/>
  <c r="H405" i="11"/>
  <c r="H404" i="11"/>
  <c r="H403" i="11"/>
  <c r="H402" i="11"/>
  <c r="H401" i="11"/>
  <c r="H400" i="11"/>
  <c r="H399" i="11"/>
  <c r="H398" i="11"/>
  <c r="H397" i="11"/>
  <c r="H396" i="11"/>
  <c r="H395" i="11"/>
  <c r="H394" i="11"/>
  <c r="H393" i="11"/>
  <c r="H392" i="11"/>
  <c r="H391" i="11"/>
  <c r="H390" i="11"/>
  <c r="H389" i="11"/>
  <c r="H388" i="11"/>
  <c r="H387" i="11"/>
  <c r="H386" i="11"/>
  <c r="H385" i="11"/>
  <c r="H384" i="11"/>
  <c r="H383" i="11"/>
  <c r="H382" i="11"/>
  <c r="H381" i="11"/>
  <c r="H380" i="11"/>
  <c r="H379" i="11"/>
  <c r="H378" i="11"/>
  <c r="H377" i="11"/>
  <c r="H376" i="11"/>
  <c r="H375" i="11"/>
  <c r="H374" i="11"/>
  <c r="H373" i="11"/>
  <c r="H372" i="11"/>
  <c r="H371" i="11"/>
  <c r="H370" i="11"/>
  <c r="H369" i="11"/>
  <c r="H368" i="11"/>
  <c r="H367" i="11"/>
  <c r="H366" i="11"/>
  <c r="H365" i="11"/>
  <c r="H364" i="11"/>
  <c r="H363" i="11"/>
  <c r="H362" i="11"/>
  <c r="H361" i="11"/>
  <c r="H360" i="11"/>
  <c r="H359" i="11"/>
  <c r="H358" i="11"/>
  <c r="H357" i="11"/>
  <c r="H356" i="11"/>
  <c r="H355" i="11"/>
  <c r="H354" i="11"/>
  <c r="H353" i="11"/>
  <c r="H352" i="11"/>
  <c r="H351" i="11"/>
  <c r="H350" i="11"/>
  <c r="H349" i="11"/>
  <c r="H348" i="11"/>
  <c r="H347" i="11"/>
  <c r="H346" i="11"/>
  <c r="H345" i="11"/>
  <c r="H344" i="11"/>
  <c r="H343" i="11"/>
  <c r="H342" i="11"/>
  <c r="H341" i="11"/>
  <c r="H340" i="11"/>
  <c r="H339" i="11"/>
  <c r="H338" i="11"/>
  <c r="H337" i="11"/>
  <c r="H336" i="11"/>
  <c r="H335" i="11"/>
  <c r="H334" i="11"/>
  <c r="H333" i="11"/>
  <c r="H332" i="11"/>
  <c r="H331" i="11"/>
  <c r="H330" i="11"/>
  <c r="H329" i="11"/>
  <c r="H328" i="11"/>
  <c r="H327" i="11"/>
  <c r="H326" i="11"/>
  <c r="H325" i="11"/>
  <c r="G324" i="11"/>
  <c r="H324" i="11" s="1"/>
  <c r="H323" i="11"/>
  <c r="H322" i="11"/>
  <c r="H321" i="11"/>
  <c r="H320" i="11"/>
  <c r="H319" i="11"/>
  <c r="H318" i="11"/>
  <c r="H317" i="11"/>
  <c r="H316" i="11"/>
  <c r="G315" i="11"/>
  <c r="H315" i="11" s="1"/>
  <c r="H314" i="11"/>
  <c r="H313" i="11"/>
  <c r="H312" i="11"/>
  <c r="H311" i="11"/>
  <c r="H310" i="11"/>
  <c r="H309" i="11"/>
  <c r="H308" i="11"/>
  <c r="H307" i="11"/>
  <c r="H306" i="11"/>
  <c r="H305" i="11"/>
  <c r="H304" i="11"/>
  <c r="G303" i="11"/>
  <c r="H303" i="11" s="1"/>
  <c r="H302" i="11"/>
  <c r="H301" i="11"/>
  <c r="H300" i="11"/>
  <c r="H299" i="11"/>
  <c r="H298" i="11"/>
  <c r="H297" i="11"/>
  <c r="H296" i="11"/>
  <c r="G295" i="11"/>
  <c r="H295" i="11" s="1"/>
  <c r="H294" i="11"/>
  <c r="H293" i="11"/>
  <c r="H292" i="11"/>
  <c r="H291" i="11"/>
  <c r="H290" i="11"/>
  <c r="H289" i="11"/>
  <c r="H288" i="11"/>
  <c r="H287" i="11"/>
  <c r="H286" i="11"/>
  <c r="H285" i="11"/>
  <c r="H284" i="11"/>
  <c r="H283" i="11"/>
  <c r="H282" i="11"/>
  <c r="H281" i="11"/>
  <c r="H280" i="11"/>
  <c r="H279" i="11"/>
  <c r="H278" i="11"/>
  <c r="H277" i="11"/>
  <c r="H276" i="11"/>
  <c r="H275" i="11"/>
  <c r="H274" i="11"/>
  <c r="H273" i="11"/>
  <c r="H272" i="11"/>
  <c r="H271" i="11"/>
  <c r="H270" i="11"/>
  <c r="H269" i="11"/>
  <c r="H268" i="11"/>
  <c r="H267" i="11"/>
  <c r="H266" i="11"/>
  <c r="H265" i="11"/>
  <c r="H264" i="11"/>
  <c r="H263" i="11"/>
  <c r="H262" i="11"/>
  <c r="H261" i="11"/>
  <c r="H260" i="11"/>
  <c r="H259" i="11"/>
  <c r="H258" i="11"/>
  <c r="H257" i="11"/>
  <c r="H256" i="11"/>
  <c r="H255" i="11"/>
  <c r="H254" i="11"/>
  <c r="H253" i="11"/>
  <c r="H252" i="11"/>
  <c r="H251" i="11"/>
  <c r="H250" i="11"/>
  <c r="H249" i="11"/>
  <c r="H248" i="11"/>
  <c r="H247" i="11"/>
  <c r="H246" i="11"/>
  <c r="H245" i="11"/>
  <c r="G244" i="11"/>
  <c r="H244" i="11" s="1"/>
  <c r="H243" i="11"/>
  <c r="G242" i="11"/>
  <c r="H242" i="11" s="1"/>
  <c r="H241" i="11"/>
  <c r="H240" i="11"/>
  <c r="H239" i="11"/>
  <c r="H238" i="11"/>
  <c r="H237" i="11"/>
  <c r="H236" i="11"/>
  <c r="H235" i="11"/>
  <c r="H234" i="11"/>
  <c r="H233" i="11"/>
  <c r="H232" i="11"/>
  <c r="H231" i="11"/>
  <c r="H230" i="11"/>
  <c r="H229" i="11"/>
  <c r="H228" i="11"/>
  <c r="H227" i="11"/>
  <c r="H226" i="11"/>
  <c r="H225" i="11"/>
  <c r="H224" i="11"/>
  <c r="H223" i="11"/>
  <c r="H222" i="11"/>
  <c r="H221" i="11"/>
  <c r="H220" i="11"/>
  <c r="H219" i="11"/>
  <c r="H218" i="11"/>
  <c r="H217" i="11"/>
  <c r="H216" i="11"/>
  <c r="H215" i="11"/>
  <c r="H214" i="11"/>
  <c r="H213" i="11"/>
  <c r="H212" i="11"/>
  <c r="H211" i="11"/>
  <c r="H210" i="11"/>
  <c r="H209" i="11"/>
  <c r="H208" i="11"/>
  <c r="H207" i="11"/>
  <c r="H206" i="11"/>
  <c r="H205" i="11"/>
  <c r="H204" i="11"/>
  <c r="H203" i="11"/>
  <c r="H202" i="11"/>
  <c r="H201" i="11"/>
  <c r="H200" i="11"/>
  <c r="H199" i="11"/>
  <c r="H198" i="11"/>
  <c r="H197" i="11"/>
  <c r="H196" i="11"/>
  <c r="H195" i="11"/>
  <c r="H194" i="11"/>
  <c r="H193" i="11"/>
  <c r="H192" i="1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H174" i="11"/>
  <c r="H173" i="11"/>
  <c r="H172" i="11"/>
  <c r="H171" i="11"/>
  <c r="H170" i="11"/>
  <c r="H169" i="11"/>
  <c r="H168" i="11"/>
  <c r="H167" i="11"/>
  <c r="H166" i="11"/>
  <c r="H165" i="11"/>
  <c r="H164" i="11"/>
  <c r="H163" i="11"/>
  <c r="H162" i="11"/>
  <c r="H161" i="11"/>
  <c r="H160" i="11"/>
  <c r="H159" i="11"/>
  <c r="H158" i="11"/>
  <c r="H157" i="11"/>
  <c r="H156" i="11"/>
  <c r="H155" i="11"/>
  <c r="H154" i="11"/>
  <c r="H153" i="11"/>
  <c r="H152" i="11"/>
  <c r="H151" i="11"/>
  <c r="H150" i="11"/>
  <c r="H149" i="11"/>
  <c r="H148" i="11"/>
  <c r="H147" i="11"/>
  <c r="H146" i="11"/>
  <c r="H145" i="11"/>
  <c r="H144" i="11"/>
  <c r="H143" i="11"/>
  <c r="H142" i="11"/>
  <c r="H141" i="11"/>
  <c r="H140" i="11"/>
  <c r="H139" i="11"/>
  <c r="H138" i="11"/>
  <c r="H137" i="11"/>
  <c r="H136" i="11"/>
  <c r="H135" i="11"/>
  <c r="H134" i="11"/>
  <c r="H133" i="11"/>
  <c r="H132" i="11"/>
  <c r="H131" i="11"/>
  <c r="H130" i="11"/>
  <c r="H129" i="11"/>
  <c r="H128" i="11"/>
  <c r="H127" i="11"/>
  <c r="H126" i="11"/>
  <c r="H125" i="11"/>
  <c r="H124" i="11"/>
  <c r="H123" i="11"/>
  <c r="H122" i="11"/>
  <c r="H121" i="11"/>
  <c r="H120" i="11"/>
  <c r="H119" i="11"/>
  <c r="H118" i="11"/>
  <c r="H117" i="11"/>
  <c r="H116" i="11"/>
  <c r="H115" i="11"/>
  <c r="H114" i="11"/>
  <c r="H113" i="11"/>
  <c r="H112" i="11"/>
  <c r="H111" i="11"/>
  <c r="H110" i="11"/>
  <c r="H109" i="11"/>
  <c r="H108" i="11"/>
  <c r="H107" i="11"/>
  <c r="H106" i="11"/>
  <c r="H105" i="11"/>
  <c r="H104" i="11"/>
  <c r="G103" i="11"/>
  <c r="H103" i="11" s="1"/>
  <c r="H102" i="11"/>
  <c r="H101" i="11"/>
  <c r="H100" i="11"/>
  <c r="H99" i="11"/>
  <c r="H98" i="11"/>
  <c r="H97" i="11"/>
  <c r="H96" i="11"/>
  <c r="H95" i="11"/>
  <c r="H94" i="11"/>
  <c r="H93" i="11"/>
  <c r="H92" i="11"/>
  <c r="H91" i="11"/>
  <c r="H90" i="11"/>
  <c r="H89" i="11"/>
  <c r="H88" i="11"/>
  <c r="H87" i="11"/>
  <c r="H86" i="11"/>
  <c r="H85" i="11"/>
  <c r="H84" i="11"/>
  <c r="H83" i="11"/>
  <c r="H82" i="11"/>
  <c r="H81" i="11"/>
  <c r="H80" i="11"/>
  <c r="H79" i="11"/>
  <c r="H78" i="11"/>
  <c r="H77" i="11"/>
  <c r="H76" i="11"/>
  <c r="H75" i="11"/>
  <c r="H74" i="11"/>
  <c r="H73" i="11"/>
  <c r="H72" i="11"/>
  <c r="H71" i="11"/>
  <c r="H70" i="11"/>
  <c r="H69" i="11"/>
  <c r="H68" i="11"/>
  <c r="H67" i="11"/>
  <c r="H66" i="11"/>
  <c r="H65" i="11"/>
  <c r="H64" i="11"/>
  <c r="H63" i="11"/>
  <c r="H62" i="11"/>
  <c r="H61" i="11"/>
  <c r="H60" i="11"/>
  <c r="H59" i="11"/>
  <c r="H58" i="11"/>
  <c r="H57" i="11"/>
  <c r="H56" i="11"/>
  <c r="H55" i="11"/>
  <c r="H54" i="11"/>
  <c r="H53" i="11"/>
  <c r="H52" i="11"/>
  <c r="H51" i="11"/>
  <c r="H50" i="11"/>
  <c r="H49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G35" i="11"/>
  <c r="G2482" i="11" s="1"/>
  <c r="H34" i="11"/>
  <c r="H33" i="1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11" i="11"/>
  <c r="H10" i="11"/>
  <c r="H9" i="11"/>
  <c r="H8" i="11"/>
  <c r="H7" i="11"/>
  <c r="H6" i="11"/>
  <c r="H5" i="11"/>
  <c r="H4" i="11"/>
  <c r="H3" i="11"/>
  <c r="E2489" i="11" l="1"/>
  <c r="H35" i="11"/>
  <c r="H708" i="10" l="1"/>
  <c r="H101" i="2"/>
  <c r="G1637" i="2"/>
  <c r="G1588" i="2"/>
  <c r="G986" i="1" l="1"/>
  <c r="G325" i="1"/>
  <c r="H14" i="14" l="1"/>
  <c r="G981" i="2" l="1"/>
  <c r="H67" i="14" l="1"/>
  <c r="H69" i="14" s="1"/>
  <c r="H62" i="14"/>
  <c r="H61" i="14"/>
  <c r="H797" i="9"/>
  <c r="H64" i="14"/>
  <c r="H56" i="14"/>
  <c r="H55" i="14"/>
  <c r="H54" i="14"/>
  <c r="H53" i="14"/>
  <c r="H58" i="14" s="1"/>
  <c r="H47" i="14"/>
  <c r="H46" i="14"/>
  <c r="H45" i="14"/>
  <c r="H49" i="14" s="1"/>
  <c r="H40" i="14"/>
  <c r="H42" i="14"/>
  <c r="H35" i="14" l="1"/>
  <c r="G34" i="14"/>
  <c r="H34" i="14" s="1"/>
  <c r="H33" i="14"/>
  <c r="H32" i="14"/>
  <c r="H37" i="14" s="1"/>
  <c r="H27" i="14"/>
  <c r="H26" i="14"/>
  <c r="H24" i="14"/>
  <c r="H23" i="14"/>
  <c r="H22" i="14"/>
  <c r="H29" i="14"/>
  <c r="H17" i="14"/>
  <c r="H16" i="14"/>
  <c r="H15" i="14"/>
  <c r="H19" i="14"/>
  <c r="H9" i="14"/>
  <c r="H8" i="14"/>
  <c r="H7" i="14"/>
  <c r="H11" i="14" s="1"/>
  <c r="G310" i="10" l="1"/>
  <c r="G1721" i="5" l="1"/>
  <c r="G2469" i="9" l="1"/>
  <c r="G2441" i="10" l="1"/>
  <c r="G2489" i="10" l="1"/>
  <c r="G2486" i="10"/>
  <c r="G2177" i="10" l="1"/>
  <c r="G1928" i="7" l="1"/>
  <c r="G2453" i="10" l="1"/>
  <c r="G2403" i="10"/>
  <c r="G1652" i="10"/>
  <c r="E2615" i="10" l="1"/>
  <c r="H2614" i="10"/>
  <c r="H2613" i="10"/>
  <c r="H2612" i="10"/>
  <c r="H2611" i="10"/>
  <c r="H2610" i="10"/>
  <c r="H2609" i="10"/>
  <c r="H2608" i="10"/>
  <c r="H2607" i="10"/>
  <c r="H2606" i="10"/>
  <c r="H2605" i="10"/>
  <c r="H2604" i="10"/>
  <c r="H2603" i="10"/>
  <c r="H2602" i="10"/>
  <c r="H2601" i="10"/>
  <c r="H2600" i="10"/>
  <c r="H2599" i="10"/>
  <c r="H2598" i="10"/>
  <c r="H2597" i="10"/>
  <c r="H2596" i="10"/>
  <c r="H2595" i="10"/>
  <c r="H2594" i="10"/>
  <c r="H2593" i="10"/>
  <c r="H2592" i="10"/>
  <c r="H2591" i="10"/>
  <c r="H2590" i="10"/>
  <c r="H2589" i="10"/>
  <c r="H2588" i="10"/>
  <c r="H2587" i="10"/>
  <c r="H2586" i="10"/>
  <c r="H2585" i="10"/>
  <c r="H2584" i="10"/>
  <c r="H2583" i="10"/>
  <c r="H2582" i="10"/>
  <c r="H2581" i="10"/>
  <c r="H2580" i="10"/>
  <c r="H2579" i="10"/>
  <c r="H2578" i="10"/>
  <c r="H2577" i="10"/>
  <c r="H2576" i="10"/>
  <c r="H2575" i="10"/>
  <c r="H2574" i="10"/>
  <c r="H2573" i="10"/>
  <c r="H2572" i="10"/>
  <c r="H2571" i="10"/>
  <c r="H2570" i="10"/>
  <c r="H2569" i="10"/>
  <c r="H2568" i="10"/>
  <c r="H2567" i="10"/>
  <c r="H2566" i="10"/>
  <c r="H2565" i="10"/>
  <c r="H2564" i="10"/>
  <c r="H2563" i="10"/>
  <c r="H2562" i="10"/>
  <c r="H2561" i="10"/>
  <c r="H2560" i="10"/>
  <c r="H2559" i="10"/>
  <c r="H2558" i="10"/>
  <c r="H2557" i="10"/>
  <c r="H2556" i="10"/>
  <c r="H2555" i="10"/>
  <c r="H2554" i="10"/>
  <c r="H2553" i="10"/>
  <c r="H2552" i="10"/>
  <c r="H2551" i="10"/>
  <c r="H2550" i="10"/>
  <c r="H2549" i="10"/>
  <c r="H2548" i="10"/>
  <c r="H2547" i="10"/>
  <c r="H2546" i="10"/>
  <c r="H2545" i="10"/>
  <c r="H2544" i="10"/>
  <c r="H2543" i="10"/>
  <c r="H2542" i="10"/>
  <c r="H2541" i="10"/>
  <c r="H2540" i="10"/>
  <c r="H2539" i="10"/>
  <c r="H2538" i="10"/>
  <c r="H2537" i="10"/>
  <c r="H2536" i="10"/>
  <c r="H2535" i="10"/>
  <c r="H2534" i="10"/>
  <c r="H2533" i="10"/>
  <c r="H2532" i="10"/>
  <c r="H2531" i="10"/>
  <c r="H2530" i="10"/>
  <c r="H2529" i="10"/>
  <c r="H2528" i="10"/>
  <c r="H2527" i="10"/>
  <c r="H2526" i="10"/>
  <c r="H2525" i="10"/>
  <c r="H2524" i="10"/>
  <c r="H2523" i="10"/>
  <c r="H2522" i="10"/>
  <c r="H2521" i="10"/>
  <c r="H2520" i="10"/>
  <c r="H2519" i="10"/>
  <c r="H2518" i="10"/>
  <c r="H2517" i="10"/>
  <c r="H2516" i="10"/>
  <c r="H2515" i="10"/>
  <c r="H2514" i="10"/>
  <c r="H2513" i="10"/>
  <c r="H2512" i="10"/>
  <c r="H2511" i="10"/>
  <c r="H2510" i="10"/>
  <c r="H2509" i="10"/>
  <c r="H2508" i="10"/>
  <c r="H2507" i="10"/>
  <c r="H2506" i="10"/>
  <c r="H2505" i="10"/>
  <c r="H2504" i="10"/>
  <c r="H2503" i="10"/>
  <c r="H2502" i="10"/>
  <c r="H2501" i="10"/>
  <c r="H2500" i="10"/>
  <c r="H2499" i="10"/>
  <c r="H2498" i="10"/>
  <c r="H2497" i="10"/>
  <c r="H2496" i="10"/>
  <c r="H2495" i="10"/>
  <c r="H2494" i="10"/>
  <c r="H2493" i="10"/>
  <c r="H2492" i="10"/>
  <c r="H2491" i="10"/>
  <c r="H2490" i="10"/>
  <c r="H2489" i="10"/>
  <c r="H2488" i="10"/>
  <c r="H2487" i="10"/>
  <c r="H2486" i="10"/>
  <c r="H2485" i="10"/>
  <c r="H2484" i="10"/>
  <c r="H2483" i="10"/>
  <c r="H2482" i="10"/>
  <c r="H2481" i="10"/>
  <c r="H2480" i="10"/>
  <c r="H2479" i="10"/>
  <c r="H2478" i="10"/>
  <c r="H2477" i="10"/>
  <c r="H2476" i="10"/>
  <c r="H2475" i="10"/>
  <c r="H2474" i="10"/>
  <c r="H2473" i="10"/>
  <c r="H2472" i="10"/>
  <c r="H2471" i="10"/>
  <c r="H2470" i="10"/>
  <c r="H2469" i="10"/>
  <c r="H2468" i="10"/>
  <c r="H2467" i="10"/>
  <c r="H2466" i="10"/>
  <c r="H2465" i="10"/>
  <c r="H2464" i="10"/>
  <c r="H2463" i="10"/>
  <c r="H2462" i="10"/>
  <c r="H2461" i="10"/>
  <c r="H2460" i="10"/>
  <c r="H2459" i="10"/>
  <c r="H2458" i="10"/>
  <c r="H2457" i="10"/>
  <c r="H2456" i="10"/>
  <c r="H2455" i="10"/>
  <c r="H2454" i="10"/>
  <c r="H2453" i="10"/>
  <c r="H2452" i="10"/>
  <c r="H2451" i="10"/>
  <c r="H2450" i="10"/>
  <c r="H2449" i="10"/>
  <c r="H2448" i="10"/>
  <c r="H2447" i="10"/>
  <c r="H2446" i="10"/>
  <c r="H2445" i="10"/>
  <c r="H2444" i="10"/>
  <c r="H2443" i="10"/>
  <c r="H2442" i="10"/>
  <c r="H2441" i="10"/>
  <c r="H2440" i="10"/>
  <c r="H2439" i="10"/>
  <c r="H2438" i="10"/>
  <c r="H2437" i="10"/>
  <c r="H2436" i="10"/>
  <c r="H2435" i="10"/>
  <c r="H2434" i="10"/>
  <c r="H2433" i="10"/>
  <c r="H2432" i="10"/>
  <c r="H2431" i="10"/>
  <c r="H2430" i="10"/>
  <c r="H2429" i="10"/>
  <c r="H2428" i="10"/>
  <c r="H2427" i="10"/>
  <c r="H2426" i="10"/>
  <c r="H2425" i="10"/>
  <c r="H2424" i="10"/>
  <c r="H2423" i="10"/>
  <c r="H2422" i="10"/>
  <c r="H2421" i="10"/>
  <c r="H2420" i="10"/>
  <c r="H2419" i="10"/>
  <c r="H2418" i="10"/>
  <c r="H2417" i="10"/>
  <c r="H2416" i="10"/>
  <c r="H2415" i="10"/>
  <c r="H2414" i="10"/>
  <c r="H2413" i="10"/>
  <c r="H2412" i="10"/>
  <c r="H2411" i="10"/>
  <c r="H2410" i="10"/>
  <c r="H2409" i="10"/>
  <c r="H2408" i="10"/>
  <c r="H2407" i="10"/>
  <c r="H2406" i="10"/>
  <c r="H2405" i="10"/>
  <c r="H2404" i="10"/>
  <c r="H2403" i="10"/>
  <c r="H2402" i="10"/>
  <c r="H2401" i="10"/>
  <c r="H2400" i="10"/>
  <c r="H2399" i="10"/>
  <c r="H2398" i="10"/>
  <c r="H2397" i="10"/>
  <c r="H2396" i="10"/>
  <c r="H2395" i="10"/>
  <c r="H2394" i="10"/>
  <c r="H2393" i="10"/>
  <c r="H2392" i="10"/>
  <c r="H2391" i="10"/>
  <c r="H2390" i="10"/>
  <c r="H2389" i="10"/>
  <c r="H2388" i="10"/>
  <c r="H2387" i="10"/>
  <c r="H2386" i="10"/>
  <c r="H2385" i="10"/>
  <c r="H2384" i="10"/>
  <c r="H2383" i="10"/>
  <c r="H2382" i="10"/>
  <c r="H2381" i="10"/>
  <c r="H2380" i="10"/>
  <c r="H2379" i="10"/>
  <c r="H2378" i="10"/>
  <c r="H2377" i="10"/>
  <c r="H2376" i="10"/>
  <c r="H2375" i="10"/>
  <c r="H2374" i="10"/>
  <c r="H2373" i="10"/>
  <c r="H2372" i="10"/>
  <c r="H2371" i="10"/>
  <c r="H2370" i="10"/>
  <c r="H2369" i="10"/>
  <c r="H2368" i="10"/>
  <c r="H2367" i="10"/>
  <c r="H2366" i="10"/>
  <c r="H2365" i="10"/>
  <c r="H2364" i="10"/>
  <c r="H2363" i="10"/>
  <c r="H2362" i="10"/>
  <c r="H2361" i="10"/>
  <c r="H2360" i="10"/>
  <c r="H2359" i="10"/>
  <c r="H2358" i="10"/>
  <c r="H2357" i="10"/>
  <c r="H2356" i="10"/>
  <c r="H2355" i="10"/>
  <c r="H2354" i="10"/>
  <c r="H2353" i="10"/>
  <c r="H2352" i="10"/>
  <c r="H2351" i="10"/>
  <c r="H2350" i="10"/>
  <c r="H2349" i="10"/>
  <c r="H2348" i="10"/>
  <c r="H2347" i="10"/>
  <c r="H2346" i="10"/>
  <c r="H2345" i="10"/>
  <c r="H2344" i="10"/>
  <c r="H2343" i="10"/>
  <c r="H2342" i="10"/>
  <c r="H2341" i="10"/>
  <c r="H2340" i="10"/>
  <c r="H2339" i="10"/>
  <c r="H2338" i="10"/>
  <c r="H2337" i="10"/>
  <c r="H2336" i="10"/>
  <c r="H2335" i="10"/>
  <c r="H2334" i="10"/>
  <c r="H2333" i="10"/>
  <c r="H2332" i="10"/>
  <c r="H2331" i="10"/>
  <c r="H2330" i="10"/>
  <c r="H2329" i="10"/>
  <c r="H2328" i="10"/>
  <c r="H2327" i="10"/>
  <c r="H2326" i="10"/>
  <c r="H2325" i="10"/>
  <c r="H2324" i="10"/>
  <c r="H2323" i="10"/>
  <c r="H2322" i="10"/>
  <c r="H2321" i="10"/>
  <c r="H2320" i="10"/>
  <c r="H2319" i="10"/>
  <c r="H2318" i="10"/>
  <c r="H2317" i="10"/>
  <c r="H2316" i="10"/>
  <c r="H2315" i="10"/>
  <c r="H2314" i="10"/>
  <c r="H2313" i="10"/>
  <c r="H2312" i="10"/>
  <c r="H2311" i="10"/>
  <c r="H2310" i="10"/>
  <c r="H2309" i="10"/>
  <c r="H2308" i="10"/>
  <c r="H2307" i="10"/>
  <c r="H2306" i="10"/>
  <c r="H2305" i="10"/>
  <c r="H2304" i="10"/>
  <c r="H2303" i="10"/>
  <c r="H2302" i="10"/>
  <c r="H2301" i="10"/>
  <c r="H2300" i="10"/>
  <c r="H2299" i="10"/>
  <c r="H2298" i="10"/>
  <c r="H2297" i="10"/>
  <c r="H2296" i="10"/>
  <c r="H2295" i="10"/>
  <c r="H2294" i="10"/>
  <c r="H2293" i="10"/>
  <c r="H2292" i="10"/>
  <c r="H2291" i="10"/>
  <c r="H2290" i="10"/>
  <c r="H2289" i="10"/>
  <c r="H2288" i="10"/>
  <c r="H2287" i="10"/>
  <c r="H2286" i="10"/>
  <c r="H2285" i="10"/>
  <c r="H2284" i="10"/>
  <c r="H2283" i="10"/>
  <c r="H2282" i="10"/>
  <c r="H2281" i="10"/>
  <c r="H2280" i="10"/>
  <c r="H2279" i="10"/>
  <c r="H2278" i="10"/>
  <c r="H2277" i="10"/>
  <c r="H2276" i="10"/>
  <c r="H2275" i="10"/>
  <c r="H2274" i="10"/>
  <c r="H2273" i="10"/>
  <c r="H2272" i="10"/>
  <c r="H2271" i="10"/>
  <c r="H2270" i="10"/>
  <c r="H2269" i="10"/>
  <c r="H2268" i="10"/>
  <c r="H2267" i="10"/>
  <c r="H2266" i="10"/>
  <c r="H2265" i="10"/>
  <c r="H2264" i="10"/>
  <c r="H2263" i="10"/>
  <c r="H2262" i="10"/>
  <c r="H2261" i="10"/>
  <c r="H2260" i="10"/>
  <c r="H2259" i="10"/>
  <c r="H2258" i="10"/>
  <c r="H2257" i="10"/>
  <c r="H2256" i="10"/>
  <c r="H2255" i="10"/>
  <c r="H2254" i="10"/>
  <c r="H2253" i="10"/>
  <c r="H2252" i="10"/>
  <c r="H2251" i="10"/>
  <c r="H2250" i="10"/>
  <c r="H2249" i="10"/>
  <c r="H2248" i="10"/>
  <c r="H2247" i="10"/>
  <c r="H2246" i="10"/>
  <c r="H2245" i="10"/>
  <c r="H2244" i="10"/>
  <c r="H2243" i="10"/>
  <c r="H2242" i="10"/>
  <c r="H2241" i="10"/>
  <c r="H2240" i="10"/>
  <c r="H2239" i="10"/>
  <c r="H2238" i="10"/>
  <c r="H2237" i="10"/>
  <c r="H2236" i="10"/>
  <c r="H2235" i="10"/>
  <c r="H2234" i="10"/>
  <c r="H2233" i="10"/>
  <c r="H2232" i="10"/>
  <c r="H2231" i="10"/>
  <c r="H2230" i="10"/>
  <c r="H2229" i="10"/>
  <c r="H2228" i="10"/>
  <c r="H2227" i="10"/>
  <c r="G2226" i="10"/>
  <c r="H2226" i="10" s="1"/>
  <c r="H2225" i="10"/>
  <c r="H2224" i="10"/>
  <c r="H2223" i="10"/>
  <c r="H2222" i="10"/>
  <c r="H2221" i="10"/>
  <c r="H2220" i="10"/>
  <c r="H2219" i="10"/>
  <c r="H2218" i="10"/>
  <c r="H2217" i="10"/>
  <c r="H2216" i="10"/>
  <c r="H2215" i="10"/>
  <c r="H2214" i="10"/>
  <c r="H2213" i="10"/>
  <c r="H2212" i="10"/>
  <c r="H2211" i="10"/>
  <c r="H2210" i="10"/>
  <c r="H2209" i="10"/>
  <c r="H2208" i="10"/>
  <c r="H2207" i="10"/>
  <c r="H2206" i="10"/>
  <c r="H2205" i="10"/>
  <c r="H2204" i="10"/>
  <c r="H2203" i="10"/>
  <c r="H2202" i="10"/>
  <c r="H2201" i="10"/>
  <c r="H2200" i="10"/>
  <c r="H2199" i="10"/>
  <c r="H2198" i="10"/>
  <c r="H2197" i="10"/>
  <c r="H2196" i="10"/>
  <c r="H2195" i="10"/>
  <c r="H2194" i="10"/>
  <c r="H2193" i="10"/>
  <c r="H2192" i="10"/>
  <c r="H2191" i="10"/>
  <c r="H2190" i="10"/>
  <c r="H2189" i="10"/>
  <c r="H2188" i="10"/>
  <c r="H2187" i="10"/>
  <c r="H2186" i="10"/>
  <c r="H2185" i="10"/>
  <c r="H2184" i="10"/>
  <c r="H2183" i="10"/>
  <c r="H2182" i="10"/>
  <c r="H2181" i="10"/>
  <c r="H2180" i="10"/>
  <c r="H2179" i="10"/>
  <c r="H2178" i="10"/>
  <c r="H2177" i="10"/>
  <c r="H2176" i="10"/>
  <c r="H2175" i="10"/>
  <c r="H2174" i="10"/>
  <c r="H2173" i="10"/>
  <c r="H2172" i="10"/>
  <c r="H2171" i="10"/>
  <c r="H2170" i="10"/>
  <c r="H2169" i="10"/>
  <c r="H2168" i="10"/>
  <c r="H2167" i="10"/>
  <c r="H2166" i="10"/>
  <c r="H2165" i="10"/>
  <c r="H2164" i="10"/>
  <c r="H2163" i="10"/>
  <c r="H2162" i="10"/>
  <c r="H2161" i="10"/>
  <c r="H2160" i="10"/>
  <c r="H2159" i="10"/>
  <c r="H2158" i="10"/>
  <c r="H2157" i="10"/>
  <c r="H2156" i="10"/>
  <c r="H2155" i="10"/>
  <c r="H2154" i="10"/>
  <c r="H2153" i="10"/>
  <c r="H2152" i="10"/>
  <c r="H2151" i="10"/>
  <c r="H2150" i="10"/>
  <c r="H2149" i="10"/>
  <c r="H2148" i="10"/>
  <c r="H2147" i="10"/>
  <c r="H2146" i="10"/>
  <c r="H2145" i="10"/>
  <c r="H2144" i="10"/>
  <c r="H2143" i="10"/>
  <c r="H2142" i="10"/>
  <c r="H2141" i="10"/>
  <c r="H2140" i="10"/>
  <c r="H2139" i="10"/>
  <c r="H2138" i="10"/>
  <c r="H2137" i="10"/>
  <c r="H2136" i="10"/>
  <c r="H2135" i="10"/>
  <c r="H2134" i="10"/>
  <c r="H2133" i="10"/>
  <c r="H2132" i="10"/>
  <c r="H2131" i="10"/>
  <c r="H2130" i="10"/>
  <c r="H2129" i="10"/>
  <c r="H2128" i="10"/>
  <c r="H2127" i="10"/>
  <c r="H2126" i="10"/>
  <c r="H2125" i="10"/>
  <c r="H2124" i="10"/>
  <c r="H2123" i="10"/>
  <c r="H2122" i="10"/>
  <c r="H2121" i="10"/>
  <c r="H2120" i="10"/>
  <c r="H2119" i="10"/>
  <c r="H2118" i="10"/>
  <c r="H2117" i="10"/>
  <c r="H2116" i="10"/>
  <c r="H2115" i="10"/>
  <c r="H2114" i="10"/>
  <c r="H2113" i="10"/>
  <c r="H2112" i="10"/>
  <c r="H2111" i="10"/>
  <c r="H2110" i="10"/>
  <c r="H2109" i="10"/>
  <c r="H2108" i="10"/>
  <c r="H2107" i="10"/>
  <c r="H2106" i="10"/>
  <c r="H2105" i="10"/>
  <c r="H2104" i="10"/>
  <c r="H2103" i="10"/>
  <c r="H2102" i="10"/>
  <c r="H2101" i="10"/>
  <c r="H2100" i="10"/>
  <c r="H2099" i="10"/>
  <c r="H2098" i="10"/>
  <c r="H2097" i="10"/>
  <c r="H2096" i="10"/>
  <c r="H2095" i="10"/>
  <c r="H2094" i="10"/>
  <c r="H2093" i="10"/>
  <c r="H2092" i="10"/>
  <c r="H2091" i="10"/>
  <c r="H2090" i="10"/>
  <c r="H2089" i="10"/>
  <c r="H2088" i="10"/>
  <c r="H2087" i="10"/>
  <c r="H2086" i="10"/>
  <c r="H2085" i="10"/>
  <c r="H2084" i="10"/>
  <c r="H2083" i="10"/>
  <c r="H2082" i="10"/>
  <c r="H2081" i="10"/>
  <c r="H2080" i="10"/>
  <c r="H2079" i="10"/>
  <c r="H2078" i="10"/>
  <c r="H2077" i="10"/>
  <c r="H2076" i="10"/>
  <c r="H2075" i="10"/>
  <c r="H2074" i="10"/>
  <c r="H2073" i="10"/>
  <c r="H2072" i="10"/>
  <c r="H2071" i="10"/>
  <c r="H2070" i="10"/>
  <c r="H2069" i="10"/>
  <c r="H2068" i="10"/>
  <c r="H2067" i="10"/>
  <c r="H2066" i="10"/>
  <c r="H2065" i="10"/>
  <c r="H2064" i="10"/>
  <c r="H2063" i="10"/>
  <c r="H2062" i="10"/>
  <c r="H2061" i="10"/>
  <c r="H2060" i="10"/>
  <c r="H2059" i="10"/>
  <c r="H2058" i="10"/>
  <c r="H2057" i="10"/>
  <c r="H2056" i="10"/>
  <c r="H2055" i="10"/>
  <c r="H2054" i="10"/>
  <c r="H2053" i="10"/>
  <c r="H2052" i="10"/>
  <c r="H2051" i="10"/>
  <c r="H2050" i="10"/>
  <c r="H2049" i="10"/>
  <c r="H2048" i="10"/>
  <c r="H2047" i="10"/>
  <c r="H2046" i="10"/>
  <c r="H2045" i="10"/>
  <c r="H2044" i="10"/>
  <c r="H2043" i="10"/>
  <c r="H2042" i="10"/>
  <c r="H2041" i="10"/>
  <c r="H2040" i="10"/>
  <c r="H2039" i="10"/>
  <c r="H2038" i="10"/>
  <c r="H2037" i="10"/>
  <c r="H2036" i="10"/>
  <c r="H2035" i="10"/>
  <c r="H2034" i="10"/>
  <c r="H2033" i="10"/>
  <c r="H2032" i="10"/>
  <c r="H2031" i="10"/>
  <c r="H2030" i="10"/>
  <c r="H2029" i="10"/>
  <c r="H2028" i="10"/>
  <c r="H2027" i="10"/>
  <c r="H2026" i="10"/>
  <c r="H2025" i="10"/>
  <c r="H2024" i="10"/>
  <c r="H2023" i="10"/>
  <c r="H2022" i="10"/>
  <c r="H2021" i="10"/>
  <c r="H2020" i="10"/>
  <c r="H2019" i="10"/>
  <c r="H2018" i="10"/>
  <c r="H2017" i="10"/>
  <c r="H2016" i="10"/>
  <c r="H2015" i="10"/>
  <c r="H2014" i="10"/>
  <c r="H2013" i="10"/>
  <c r="H2012" i="10"/>
  <c r="H2011" i="10"/>
  <c r="H2010" i="10"/>
  <c r="H2009" i="10"/>
  <c r="H2008" i="10"/>
  <c r="H2007" i="10"/>
  <c r="H2006" i="10"/>
  <c r="H2005" i="10"/>
  <c r="H2004" i="10"/>
  <c r="H2003" i="10"/>
  <c r="H2002" i="10"/>
  <c r="H2001" i="10"/>
  <c r="H2000" i="10"/>
  <c r="H1999" i="10"/>
  <c r="H1998" i="10"/>
  <c r="H1997" i="10"/>
  <c r="H1996" i="10"/>
  <c r="H1995" i="10"/>
  <c r="H1994" i="10"/>
  <c r="H1993" i="10"/>
  <c r="H1992" i="10"/>
  <c r="H1991" i="10"/>
  <c r="H1990" i="10"/>
  <c r="H1989" i="10"/>
  <c r="H1988" i="10"/>
  <c r="H1987" i="10"/>
  <c r="H1986" i="10"/>
  <c r="H1985" i="10"/>
  <c r="H1984" i="10"/>
  <c r="H1983" i="10"/>
  <c r="H1982" i="10"/>
  <c r="H1981" i="10"/>
  <c r="H1980" i="10"/>
  <c r="H1979" i="10"/>
  <c r="H1978" i="10"/>
  <c r="H1977" i="10"/>
  <c r="H1976" i="10"/>
  <c r="H1975" i="10"/>
  <c r="H1974" i="10"/>
  <c r="H1973" i="10"/>
  <c r="H1972" i="10"/>
  <c r="H1971" i="10"/>
  <c r="H1970" i="10"/>
  <c r="H1969" i="10"/>
  <c r="H1968" i="10"/>
  <c r="H1967" i="10"/>
  <c r="H1966" i="10"/>
  <c r="H1965" i="10"/>
  <c r="H1964" i="10"/>
  <c r="H1963" i="10"/>
  <c r="H1962" i="10"/>
  <c r="H1961" i="10"/>
  <c r="H1960" i="10"/>
  <c r="H1959" i="10"/>
  <c r="H1958" i="10"/>
  <c r="H1957" i="10"/>
  <c r="H1956" i="10"/>
  <c r="H1955" i="10"/>
  <c r="G1954" i="10"/>
  <c r="H1954" i="10" s="1"/>
  <c r="H1953" i="10"/>
  <c r="H1952" i="10"/>
  <c r="H1951" i="10"/>
  <c r="H1950" i="10"/>
  <c r="H1949" i="10"/>
  <c r="H1948" i="10"/>
  <c r="H1947" i="10"/>
  <c r="H1946" i="10"/>
  <c r="H1945" i="10"/>
  <c r="H1944" i="10"/>
  <c r="H1943" i="10"/>
  <c r="H1942" i="10"/>
  <c r="H1941" i="10"/>
  <c r="H1940" i="10"/>
  <c r="H1939" i="10"/>
  <c r="H1938" i="10"/>
  <c r="H1937" i="10"/>
  <c r="H1936" i="10"/>
  <c r="H1935" i="10"/>
  <c r="H1934" i="10"/>
  <c r="H1933" i="10"/>
  <c r="H1932" i="10"/>
  <c r="H1931" i="10"/>
  <c r="H1930" i="10"/>
  <c r="H1929" i="10"/>
  <c r="H1928" i="10"/>
  <c r="H1927" i="10"/>
  <c r="H1926" i="10"/>
  <c r="H1925" i="10"/>
  <c r="H1924" i="10"/>
  <c r="H1923" i="10"/>
  <c r="H1922" i="10"/>
  <c r="H1921" i="10"/>
  <c r="H1920" i="10"/>
  <c r="H1919" i="10"/>
  <c r="H1918" i="10"/>
  <c r="H1917" i="10"/>
  <c r="H1916" i="10"/>
  <c r="H1915" i="10"/>
  <c r="H1914" i="10"/>
  <c r="H1913" i="10"/>
  <c r="H1912" i="10"/>
  <c r="H1911" i="10"/>
  <c r="H1910" i="10"/>
  <c r="H1909" i="10"/>
  <c r="H1908" i="10"/>
  <c r="H1907" i="10"/>
  <c r="H1906" i="10"/>
  <c r="H1905" i="10"/>
  <c r="H1904" i="10"/>
  <c r="H1903" i="10"/>
  <c r="H1902" i="10"/>
  <c r="H1901" i="10"/>
  <c r="H1900" i="10"/>
  <c r="H1899" i="10"/>
  <c r="H1898" i="10"/>
  <c r="H1897" i="10"/>
  <c r="H1896" i="10"/>
  <c r="H1895" i="10"/>
  <c r="H1894" i="10"/>
  <c r="H1893" i="10"/>
  <c r="H1892" i="10"/>
  <c r="H1891" i="10"/>
  <c r="H1890" i="10"/>
  <c r="H1889" i="10"/>
  <c r="H1888" i="10"/>
  <c r="H1887" i="10"/>
  <c r="H1886" i="10"/>
  <c r="H1885" i="10"/>
  <c r="H1884" i="10"/>
  <c r="H1883" i="10"/>
  <c r="H1882" i="10"/>
  <c r="H1881" i="10"/>
  <c r="H1880" i="10"/>
  <c r="H1879" i="10"/>
  <c r="H1878" i="10"/>
  <c r="H1877" i="10"/>
  <c r="H1876" i="10"/>
  <c r="H1875" i="10"/>
  <c r="H1874" i="10"/>
  <c r="H1873" i="10"/>
  <c r="H1872" i="10"/>
  <c r="H1871" i="10"/>
  <c r="H1870" i="10"/>
  <c r="H1869" i="10"/>
  <c r="H1868" i="10"/>
  <c r="H1867" i="10"/>
  <c r="H1866" i="10"/>
  <c r="H1865" i="10"/>
  <c r="H1864" i="10"/>
  <c r="H1863" i="10"/>
  <c r="H1862" i="10"/>
  <c r="H1861" i="10"/>
  <c r="H1860" i="10"/>
  <c r="H1859" i="10"/>
  <c r="H1858" i="10"/>
  <c r="H1857" i="10"/>
  <c r="H1856" i="10"/>
  <c r="H1855" i="10"/>
  <c r="H1854" i="10"/>
  <c r="H1853" i="10"/>
  <c r="H1852" i="10"/>
  <c r="H1851" i="10"/>
  <c r="H1850" i="10"/>
  <c r="H1849" i="10"/>
  <c r="H1848" i="10"/>
  <c r="H1847" i="10"/>
  <c r="H1846" i="10"/>
  <c r="H1845" i="10"/>
  <c r="H1844" i="10"/>
  <c r="H1843" i="10"/>
  <c r="H1842" i="10"/>
  <c r="H1841" i="10"/>
  <c r="H1840" i="10"/>
  <c r="H1839" i="10"/>
  <c r="H1838" i="10"/>
  <c r="H1837" i="10"/>
  <c r="H1836" i="10"/>
  <c r="H1835" i="10"/>
  <c r="H1834" i="10"/>
  <c r="H1833" i="10"/>
  <c r="H1832" i="10"/>
  <c r="H1831" i="10"/>
  <c r="H1830" i="10"/>
  <c r="H1829" i="10"/>
  <c r="H1828" i="10"/>
  <c r="H1827" i="10"/>
  <c r="H1826" i="10"/>
  <c r="H1825" i="10"/>
  <c r="H1824" i="10"/>
  <c r="H1823" i="10"/>
  <c r="H1822" i="10"/>
  <c r="H1821" i="10"/>
  <c r="H1820" i="10"/>
  <c r="H1819" i="10"/>
  <c r="H1818" i="10"/>
  <c r="H1817" i="10"/>
  <c r="H1816" i="10"/>
  <c r="H1815" i="10"/>
  <c r="H1814" i="10"/>
  <c r="H1813" i="10"/>
  <c r="H1812" i="10"/>
  <c r="H1811" i="10"/>
  <c r="H1810" i="10"/>
  <c r="H1809" i="10"/>
  <c r="H1808" i="10"/>
  <c r="H1807" i="10"/>
  <c r="H1806" i="10"/>
  <c r="H1805" i="10"/>
  <c r="H1804" i="10"/>
  <c r="H1803" i="10"/>
  <c r="H1802" i="10"/>
  <c r="H1801" i="10"/>
  <c r="H1800" i="10"/>
  <c r="H1799" i="10"/>
  <c r="H1798" i="10"/>
  <c r="G1797" i="10"/>
  <c r="H1797" i="10" s="1"/>
  <c r="H1796" i="10"/>
  <c r="H1795" i="10"/>
  <c r="H1794" i="10"/>
  <c r="H1793" i="10"/>
  <c r="H1792" i="10"/>
  <c r="H1791" i="10"/>
  <c r="H1790" i="10"/>
  <c r="H1789" i="10"/>
  <c r="H1788" i="10"/>
  <c r="H1787" i="10"/>
  <c r="H1786" i="10"/>
  <c r="H1785" i="10"/>
  <c r="H1784" i="10"/>
  <c r="H1783" i="10"/>
  <c r="H1782" i="10"/>
  <c r="H1781" i="10"/>
  <c r="H1780" i="10"/>
  <c r="H1779" i="10"/>
  <c r="H1778" i="10"/>
  <c r="H1777" i="10"/>
  <c r="H1776" i="10"/>
  <c r="H1775" i="10"/>
  <c r="G1774" i="10"/>
  <c r="H1774" i="10" s="1"/>
  <c r="H1773" i="10"/>
  <c r="H1772" i="10"/>
  <c r="H1771" i="10"/>
  <c r="H1770" i="10"/>
  <c r="H1769" i="10"/>
  <c r="H1768" i="10"/>
  <c r="H1767" i="10"/>
  <c r="H1766" i="10"/>
  <c r="H1765" i="10"/>
  <c r="H1764" i="10"/>
  <c r="H1763" i="10"/>
  <c r="H1762" i="10"/>
  <c r="G1761" i="10"/>
  <c r="H1761" i="10" s="1"/>
  <c r="H1760" i="10"/>
  <c r="H1759" i="10"/>
  <c r="H1758" i="10"/>
  <c r="H1757" i="10"/>
  <c r="H1756" i="10"/>
  <c r="H1755" i="10"/>
  <c r="H1754" i="10"/>
  <c r="H1753" i="10"/>
  <c r="H1752" i="10"/>
  <c r="H1751" i="10"/>
  <c r="H1750" i="10"/>
  <c r="H1749" i="10"/>
  <c r="H1748" i="10"/>
  <c r="H1747" i="10"/>
  <c r="H1746" i="10"/>
  <c r="H1745" i="10"/>
  <c r="H1744" i="10"/>
  <c r="H1743" i="10"/>
  <c r="H1742" i="10"/>
  <c r="H1741" i="10"/>
  <c r="H1740" i="10"/>
  <c r="H1739" i="10"/>
  <c r="H1738" i="10"/>
  <c r="H1737" i="10"/>
  <c r="H1736" i="10"/>
  <c r="H1735" i="10"/>
  <c r="H1734" i="10"/>
  <c r="G1733" i="10"/>
  <c r="H1733" i="10" s="1"/>
  <c r="H1732" i="10"/>
  <c r="H1731" i="10"/>
  <c r="H1730" i="10"/>
  <c r="H1729" i="10"/>
  <c r="H1728" i="10"/>
  <c r="H1727" i="10"/>
  <c r="H1726" i="10"/>
  <c r="H1725" i="10"/>
  <c r="H1724" i="10"/>
  <c r="H1723" i="10"/>
  <c r="H1722" i="10"/>
  <c r="H1721" i="10"/>
  <c r="H1720" i="10"/>
  <c r="H1719" i="10"/>
  <c r="H1718" i="10"/>
  <c r="H1717" i="10"/>
  <c r="H1716" i="10"/>
  <c r="H1715" i="10"/>
  <c r="H1714" i="10"/>
  <c r="H1713" i="10"/>
  <c r="H1712" i="10"/>
  <c r="H1711" i="10"/>
  <c r="H1710" i="10"/>
  <c r="H1709" i="10"/>
  <c r="H1708" i="10"/>
  <c r="H1707" i="10"/>
  <c r="H1706" i="10"/>
  <c r="H1705" i="10"/>
  <c r="H1704" i="10"/>
  <c r="H1703" i="10"/>
  <c r="H1702" i="10"/>
  <c r="H1701" i="10"/>
  <c r="H1700" i="10"/>
  <c r="H1699" i="10"/>
  <c r="H1698" i="10"/>
  <c r="H1697" i="10"/>
  <c r="H1696" i="10"/>
  <c r="H1695" i="10"/>
  <c r="H1694" i="10"/>
  <c r="H1693" i="10"/>
  <c r="H1692" i="10"/>
  <c r="H1691" i="10"/>
  <c r="H1690" i="10"/>
  <c r="H1689" i="10"/>
  <c r="H1688" i="10"/>
  <c r="H1687" i="10"/>
  <c r="H1686" i="10"/>
  <c r="H1685" i="10"/>
  <c r="H1684" i="10"/>
  <c r="H1683" i="10"/>
  <c r="H1682" i="10"/>
  <c r="H1681" i="10"/>
  <c r="H1680" i="10"/>
  <c r="H1679" i="10"/>
  <c r="H1678" i="10"/>
  <c r="H1677" i="10"/>
  <c r="H1676" i="10"/>
  <c r="H1675" i="10"/>
  <c r="H1674" i="10"/>
  <c r="H1673" i="10"/>
  <c r="H1672" i="10"/>
  <c r="H1671" i="10"/>
  <c r="H1670" i="10"/>
  <c r="H1669" i="10"/>
  <c r="H1668" i="10"/>
  <c r="H1667" i="10"/>
  <c r="H1666" i="10"/>
  <c r="H1665" i="10"/>
  <c r="H1664" i="10"/>
  <c r="H1663" i="10"/>
  <c r="H1662" i="10"/>
  <c r="H1661" i="10"/>
  <c r="H1660" i="10"/>
  <c r="H1659" i="10"/>
  <c r="H1658" i="10"/>
  <c r="H1657" i="10"/>
  <c r="H1656" i="10"/>
  <c r="H1655" i="10"/>
  <c r="H1654" i="10"/>
  <c r="H1653" i="10"/>
  <c r="H1652" i="10"/>
  <c r="H1651" i="10"/>
  <c r="H1650" i="10"/>
  <c r="H1649" i="10"/>
  <c r="H1648" i="10"/>
  <c r="H1647" i="10"/>
  <c r="H1646" i="10"/>
  <c r="H1645" i="10"/>
  <c r="H1644" i="10"/>
  <c r="H1643" i="10"/>
  <c r="H1642" i="10"/>
  <c r="H1641" i="10"/>
  <c r="G1640" i="10"/>
  <c r="H1640" i="10" s="1"/>
  <c r="H1639" i="10"/>
  <c r="H1638" i="10"/>
  <c r="H1637" i="10"/>
  <c r="H1636" i="10"/>
  <c r="H1635" i="10"/>
  <c r="H1634" i="10"/>
  <c r="H1633" i="10"/>
  <c r="H1632" i="10"/>
  <c r="H1631" i="10"/>
  <c r="H1630" i="10"/>
  <c r="H1629" i="10"/>
  <c r="H1628" i="10"/>
  <c r="H1627" i="10"/>
  <c r="H1626" i="10"/>
  <c r="H1625" i="10"/>
  <c r="H1624" i="10"/>
  <c r="H1623" i="10"/>
  <c r="H1622" i="10"/>
  <c r="H1621" i="10"/>
  <c r="H1620" i="10"/>
  <c r="H1619" i="10"/>
  <c r="H1618" i="10"/>
  <c r="H1617" i="10"/>
  <c r="H1616" i="10"/>
  <c r="H1615" i="10"/>
  <c r="H1614" i="10"/>
  <c r="H1613" i="10"/>
  <c r="H1612" i="10"/>
  <c r="H1611" i="10"/>
  <c r="H1610" i="10"/>
  <c r="H1609" i="10"/>
  <c r="H1608" i="10"/>
  <c r="H1607" i="10"/>
  <c r="H1606" i="10"/>
  <c r="H1605" i="10"/>
  <c r="H1604" i="10"/>
  <c r="H1603" i="10"/>
  <c r="H1602" i="10"/>
  <c r="H1601" i="10"/>
  <c r="H1600" i="10"/>
  <c r="H1599" i="10"/>
  <c r="H1598" i="10"/>
  <c r="H1597" i="10"/>
  <c r="H1596" i="10"/>
  <c r="H1595" i="10"/>
  <c r="H1594" i="10"/>
  <c r="H1593" i="10"/>
  <c r="H1592" i="10"/>
  <c r="H1591" i="10"/>
  <c r="H1590" i="10"/>
  <c r="H1589" i="10"/>
  <c r="H1588" i="10"/>
  <c r="H1587" i="10"/>
  <c r="H1586" i="10"/>
  <c r="H1585" i="10"/>
  <c r="H1584" i="10"/>
  <c r="H1583" i="10"/>
  <c r="H1582" i="10"/>
  <c r="H1581" i="10"/>
  <c r="H1580" i="10"/>
  <c r="H1579" i="10"/>
  <c r="H1578" i="10"/>
  <c r="H1577" i="10"/>
  <c r="H1576" i="10"/>
  <c r="H1575" i="10"/>
  <c r="H1574" i="10"/>
  <c r="H1573" i="10"/>
  <c r="H1572" i="10"/>
  <c r="H1571" i="10"/>
  <c r="H1570" i="10"/>
  <c r="H1569" i="10"/>
  <c r="H1568" i="10"/>
  <c r="H1567" i="10"/>
  <c r="H1566" i="10"/>
  <c r="H1565" i="10"/>
  <c r="H1564" i="10"/>
  <c r="H1563" i="10"/>
  <c r="H1562" i="10"/>
  <c r="H1561" i="10"/>
  <c r="H1560" i="10"/>
  <c r="H1559" i="10"/>
  <c r="H1558" i="10"/>
  <c r="H1557" i="10"/>
  <c r="H1556" i="10"/>
  <c r="H1555" i="10"/>
  <c r="H1554" i="10"/>
  <c r="H1553" i="10"/>
  <c r="H1552" i="10"/>
  <c r="H1551" i="10"/>
  <c r="H1550" i="10"/>
  <c r="H1549" i="10"/>
  <c r="H1548" i="10"/>
  <c r="H1547" i="10"/>
  <c r="H1546" i="10"/>
  <c r="H1545" i="10"/>
  <c r="H1544" i="10"/>
  <c r="H1543" i="10"/>
  <c r="H1542" i="10"/>
  <c r="H1541" i="10"/>
  <c r="H1540" i="10"/>
  <c r="H1539" i="10"/>
  <c r="H1538" i="10"/>
  <c r="H1537" i="10"/>
  <c r="H1536" i="10"/>
  <c r="H1535" i="10"/>
  <c r="H1534" i="10"/>
  <c r="H1533" i="10"/>
  <c r="H1532" i="10"/>
  <c r="H1531" i="10"/>
  <c r="H1530" i="10"/>
  <c r="H1529" i="10"/>
  <c r="H1528" i="10"/>
  <c r="H1527" i="10"/>
  <c r="H1526" i="10"/>
  <c r="H1525" i="10"/>
  <c r="H1524" i="10"/>
  <c r="H1523" i="10"/>
  <c r="H1522" i="10"/>
  <c r="H1521" i="10"/>
  <c r="H1520" i="10"/>
  <c r="H1519" i="10"/>
  <c r="H1518" i="10"/>
  <c r="H1517" i="10"/>
  <c r="H1516" i="10"/>
  <c r="H1515" i="10"/>
  <c r="H1514" i="10"/>
  <c r="H1513" i="10"/>
  <c r="H1512" i="10"/>
  <c r="H1511" i="10"/>
  <c r="H1510" i="10"/>
  <c r="H1509" i="10"/>
  <c r="H1508" i="10"/>
  <c r="H1507" i="10"/>
  <c r="H1506" i="10"/>
  <c r="H1505" i="10"/>
  <c r="H1504" i="10"/>
  <c r="H1503" i="10"/>
  <c r="H1502" i="10"/>
  <c r="H1501" i="10"/>
  <c r="H1500" i="10"/>
  <c r="H1499" i="10"/>
  <c r="H1498" i="10"/>
  <c r="H1497" i="10"/>
  <c r="H1496" i="10"/>
  <c r="H1495" i="10"/>
  <c r="H1494" i="10"/>
  <c r="H1493" i="10"/>
  <c r="H1492" i="10"/>
  <c r="H1491" i="10"/>
  <c r="H1490" i="10"/>
  <c r="H1489" i="10"/>
  <c r="H1488" i="10"/>
  <c r="H1487" i="10"/>
  <c r="H1486" i="10"/>
  <c r="H1485" i="10"/>
  <c r="G1484" i="10"/>
  <c r="H1484" i="10" s="1"/>
  <c r="H1483" i="10"/>
  <c r="H1482" i="10"/>
  <c r="H1481" i="10"/>
  <c r="H1480" i="10"/>
  <c r="H1479" i="10"/>
  <c r="H1478" i="10"/>
  <c r="H1477" i="10"/>
  <c r="H1476" i="10"/>
  <c r="H1475" i="10"/>
  <c r="H1474" i="10"/>
  <c r="H1473" i="10"/>
  <c r="H1472" i="10"/>
  <c r="H1471" i="10"/>
  <c r="H1470" i="10"/>
  <c r="H1469" i="10"/>
  <c r="H1468" i="10"/>
  <c r="H1467" i="10"/>
  <c r="H1466" i="10"/>
  <c r="H1465" i="10"/>
  <c r="H1464" i="10"/>
  <c r="H1463" i="10"/>
  <c r="H1462" i="10"/>
  <c r="H1461" i="10"/>
  <c r="H1460" i="10"/>
  <c r="H1459" i="10"/>
  <c r="H1458" i="10"/>
  <c r="H1457" i="10"/>
  <c r="H1456" i="10"/>
  <c r="H1455" i="10"/>
  <c r="H1454" i="10"/>
  <c r="H1453" i="10"/>
  <c r="H1452" i="10"/>
  <c r="H1451" i="10"/>
  <c r="H1450" i="10"/>
  <c r="H1449" i="10"/>
  <c r="H1448" i="10"/>
  <c r="H1447" i="10"/>
  <c r="H1446" i="10"/>
  <c r="H1445" i="10"/>
  <c r="H1444" i="10"/>
  <c r="H1443" i="10"/>
  <c r="H1442" i="10"/>
  <c r="H1441" i="10"/>
  <c r="H1440" i="10"/>
  <c r="H1439" i="10"/>
  <c r="H1438" i="10"/>
  <c r="H1437" i="10"/>
  <c r="H1436" i="10"/>
  <c r="H1435" i="10"/>
  <c r="H1434" i="10"/>
  <c r="H1433" i="10"/>
  <c r="H1432" i="10"/>
  <c r="H1431" i="10"/>
  <c r="H1430" i="10"/>
  <c r="H1429" i="10"/>
  <c r="H1428" i="10"/>
  <c r="H1427" i="10"/>
  <c r="H1426" i="10"/>
  <c r="H1425" i="10"/>
  <c r="H1424" i="10"/>
  <c r="H1423" i="10"/>
  <c r="H1422" i="10"/>
  <c r="H1421" i="10"/>
  <c r="H1420" i="10"/>
  <c r="H1419" i="10"/>
  <c r="H1418" i="10"/>
  <c r="H1417" i="10"/>
  <c r="H1416" i="10"/>
  <c r="H1415" i="10"/>
  <c r="H1414" i="10"/>
  <c r="H1413" i="10"/>
  <c r="H1412" i="10"/>
  <c r="H1411" i="10"/>
  <c r="H1410" i="10"/>
  <c r="H1409" i="10"/>
  <c r="H1408" i="10"/>
  <c r="H1407" i="10"/>
  <c r="H1406" i="10"/>
  <c r="H1405" i="10"/>
  <c r="H1404" i="10"/>
  <c r="H1403" i="10"/>
  <c r="H1402" i="10"/>
  <c r="H1401" i="10"/>
  <c r="H1400" i="10"/>
  <c r="H1399" i="10"/>
  <c r="H1398" i="10"/>
  <c r="H1397" i="10"/>
  <c r="H1396" i="10"/>
  <c r="H1395" i="10"/>
  <c r="H1394" i="10"/>
  <c r="H1393" i="10"/>
  <c r="H1392" i="10"/>
  <c r="H1391" i="10"/>
  <c r="H1390" i="10"/>
  <c r="H1389" i="10"/>
  <c r="H1388" i="10"/>
  <c r="H1387" i="10"/>
  <c r="H1386" i="10"/>
  <c r="H1385" i="10"/>
  <c r="H1384" i="10"/>
  <c r="H1383" i="10"/>
  <c r="H1382" i="10"/>
  <c r="H1381" i="10"/>
  <c r="H1380" i="10"/>
  <c r="H1379" i="10"/>
  <c r="H1378" i="10"/>
  <c r="H1377" i="10"/>
  <c r="H1376" i="10"/>
  <c r="H1375" i="10"/>
  <c r="H1374" i="10"/>
  <c r="G1373" i="10"/>
  <c r="H1373" i="10" s="1"/>
  <c r="H1372" i="10"/>
  <c r="H1371" i="10"/>
  <c r="H1370" i="10"/>
  <c r="H1369" i="10"/>
  <c r="H1368" i="10"/>
  <c r="H1367" i="10"/>
  <c r="H1366" i="10"/>
  <c r="H1365" i="10"/>
  <c r="H1364" i="10"/>
  <c r="H1363" i="10"/>
  <c r="H1362" i="10"/>
  <c r="H1361" i="10"/>
  <c r="H1360" i="10"/>
  <c r="H1359" i="10"/>
  <c r="H1358" i="10"/>
  <c r="H1357" i="10"/>
  <c r="H1356" i="10"/>
  <c r="H1355" i="10"/>
  <c r="H1354" i="10"/>
  <c r="H1353" i="10"/>
  <c r="H1352" i="10"/>
  <c r="H1351" i="10"/>
  <c r="H1350" i="10"/>
  <c r="H1349" i="10"/>
  <c r="H1348" i="10"/>
  <c r="H1347" i="10"/>
  <c r="H1346" i="10"/>
  <c r="H1345" i="10"/>
  <c r="H1344" i="10"/>
  <c r="H1343" i="10"/>
  <c r="H1342" i="10"/>
  <c r="H1341" i="10"/>
  <c r="H1340" i="10"/>
  <c r="H1339" i="10"/>
  <c r="H1338" i="10"/>
  <c r="H1337" i="10"/>
  <c r="H1336" i="10"/>
  <c r="H1335" i="10"/>
  <c r="H1334" i="10"/>
  <c r="H1333" i="10"/>
  <c r="H1332" i="10"/>
  <c r="H1331" i="10"/>
  <c r="H1330" i="10"/>
  <c r="H1329" i="10"/>
  <c r="H1328" i="10"/>
  <c r="H1327" i="10"/>
  <c r="H1326" i="10"/>
  <c r="H1325" i="10"/>
  <c r="H1324" i="10"/>
  <c r="H1323" i="10"/>
  <c r="H1322" i="10"/>
  <c r="H1321" i="10"/>
  <c r="H1320" i="10"/>
  <c r="H1319" i="10"/>
  <c r="H1318" i="10"/>
  <c r="H1317" i="10"/>
  <c r="H1316" i="10"/>
  <c r="H1315" i="10"/>
  <c r="H1314" i="10"/>
  <c r="H1313" i="10"/>
  <c r="H1312" i="10"/>
  <c r="H1311" i="10"/>
  <c r="H1310" i="10"/>
  <c r="H1309" i="10"/>
  <c r="H1308" i="10"/>
  <c r="H1307" i="10"/>
  <c r="H1306" i="10"/>
  <c r="H1305" i="10"/>
  <c r="H1304" i="10"/>
  <c r="H1303" i="10"/>
  <c r="H1302" i="10"/>
  <c r="H1301" i="10"/>
  <c r="H1300" i="10"/>
  <c r="H1299" i="10"/>
  <c r="H1298" i="10"/>
  <c r="H1297" i="10"/>
  <c r="H1296" i="10"/>
  <c r="H1295" i="10"/>
  <c r="H1294" i="10"/>
  <c r="H1293" i="10"/>
  <c r="H1292" i="10"/>
  <c r="H1291" i="10"/>
  <c r="H1290" i="10"/>
  <c r="H1289" i="10"/>
  <c r="H1288" i="10"/>
  <c r="H1287" i="10"/>
  <c r="H1286" i="10"/>
  <c r="H1285" i="10"/>
  <c r="H1284" i="10"/>
  <c r="H1283" i="10"/>
  <c r="H1282" i="10"/>
  <c r="H1281" i="10"/>
  <c r="H1280" i="10"/>
  <c r="H1279" i="10"/>
  <c r="H1278" i="10"/>
  <c r="H1277" i="10"/>
  <c r="H1276" i="10"/>
  <c r="H1275" i="10"/>
  <c r="H1274" i="10"/>
  <c r="H1273" i="10"/>
  <c r="H1272" i="10"/>
  <c r="H1271" i="10"/>
  <c r="H1270" i="10"/>
  <c r="H1269" i="10"/>
  <c r="H1268" i="10"/>
  <c r="H1267" i="10"/>
  <c r="H1266" i="10"/>
  <c r="H1265" i="10"/>
  <c r="H1264" i="10"/>
  <c r="H1263" i="10"/>
  <c r="H1262" i="10"/>
  <c r="H1261" i="10"/>
  <c r="H1260" i="10"/>
  <c r="H1259" i="10"/>
  <c r="H1258" i="10"/>
  <c r="H1257" i="10"/>
  <c r="H1256" i="10"/>
  <c r="H1255" i="10"/>
  <c r="H1254" i="10"/>
  <c r="H1253" i="10"/>
  <c r="H1252" i="10"/>
  <c r="H1251" i="10"/>
  <c r="H1250" i="10"/>
  <c r="H1249" i="10"/>
  <c r="H1248" i="10"/>
  <c r="H1247" i="10"/>
  <c r="H1246" i="10"/>
  <c r="H1245" i="10"/>
  <c r="H1244" i="10"/>
  <c r="H1243" i="10"/>
  <c r="H1242" i="10"/>
  <c r="H1241" i="10"/>
  <c r="H1240" i="10"/>
  <c r="H1239" i="10"/>
  <c r="H1238" i="10"/>
  <c r="H1237" i="10"/>
  <c r="H1236" i="10"/>
  <c r="H1235" i="10"/>
  <c r="H1234" i="10"/>
  <c r="H1233" i="10"/>
  <c r="H1232" i="10"/>
  <c r="H1231" i="10"/>
  <c r="H1230" i="10"/>
  <c r="H1229" i="10"/>
  <c r="H1228" i="10"/>
  <c r="H1227" i="10"/>
  <c r="H1226" i="10"/>
  <c r="H1225" i="10"/>
  <c r="H1224" i="10"/>
  <c r="H1223" i="10"/>
  <c r="H1222" i="10"/>
  <c r="H1221" i="10"/>
  <c r="H1220" i="10"/>
  <c r="H1219" i="10"/>
  <c r="H1218" i="10"/>
  <c r="H1217" i="10"/>
  <c r="H1216" i="10"/>
  <c r="H1215" i="10"/>
  <c r="H1214" i="10"/>
  <c r="H1213" i="10"/>
  <c r="H1212" i="10"/>
  <c r="H1211" i="10"/>
  <c r="H1210" i="10"/>
  <c r="H1209" i="10"/>
  <c r="H1208" i="10"/>
  <c r="H1207" i="10"/>
  <c r="H1206" i="10"/>
  <c r="H1205" i="10"/>
  <c r="H1204" i="10"/>
  <c r="H1203" i="10"/>
  <c r="H1202" i="10"/>
  <c r="H1201" i="10"/>
  <c r="H1200" i="10"/>
  <c r="H1199" i="10"/>
  <c r="H1198" i="10"/>
  <c r="H1197" i="10"/>
  <c r="H1196" i="10"/>
  <c r="H1195" i="10"/>
  <c r="H1194" i="10"/>
  <c r="H1193" i="10"/>
  <c r="H1192" i="10"/>
  <c r="H1191" i="10"/>
  <c r="H1190" i="10"/>
  <c r="H1189" i="10"/>
  <c r="H1188" i="10"/>
  <c r="H1187" i="10"/>
  <c r="H1186" i="10"/>
  <c r="H1185" i="10"/>
  <c r="H1184" i="10"/>
  <c r="H1183" i="10"/>
  <c r="H1182" i="10"/>
  <c r="H1181" i="10"/>
  <c r="H1180" i="10"/>
  <c r="H1179" i="10"/>
  <c r="H1178" i="10"/>
  <c r="H1177" i="10"/>
  <c r="H1176" i="10"/>
  <c r="H1175" i="10"/>
  <c r="H1174" i="10"/>
  <c r="H1173" i="10"/>
  <c r="H1172" i="10"/>
  <c r="H1171" i="10"/>
  <c r="H1170" i="10"/>
  <c r="H1169" i="10"/>
  <c r="H1168" i="10"/>
  <c r="H1167" i="10"/>
  <c r="H1166" i="10"/>
  <c r="H1165" i="10"/>
  <c r="H1164" i="10"/>
  <c r="H1163" i="10"/>
  <c r="H1162" i="10"/>
  <c r="H1161" i="10"/>
  <c r="H1160" i="10"/>
  <c r="H1159" i="10"/>
  <c r="H1158" i="10"/>
  <c r="H1157" i="10"/>
  <c r="H1156" i="10"/>
  <c r="H1155" i="10"/>
  <c r="H1154" i="10"/>
  <c r="H1153" i="10"/>
  <c r="H1152" i="10"/>
  <c r="H1151" i="10"/>
  <c r="H1150" i="10"/>
  <c r="H1149" i="10"/>
  <c r="H1148" i="10"/>
  <c r="H1147" i="10"/>
  <c r="H1146" i="10"/>
  <c r="H1145" i="10"/>
  <c r="H1144" i="10"/>
  <c r="H1143" i="10"/>
  <c r="H1142" i="10"/>
  <c r="H1141" i="10"/>
  <c r="H1140" i="10"/>
  <c r="H1139" i="10"/>
  <c r="H1138" i="10"/>
  <c r="H1137" i="10"/>
  <c r="H1136" i="10"/>
  <c r="H1135" i="10"/>
  <c r="H1134" i="10"/>
  <c r="H1133" i="10"/>
  <c r="H1132" i="10"/>
  <c r="H1131" i="10"/>
  <c r="H1130" i="10"/>
  <c r="H1129" i="10"/>
  <c r="H1128" i="10"/>
  <c r="H1127" i="10"/>
  <c r="H1126" i="10"/>
  <c r="H1125" i="10"/>
  <c r="H1124" i="10"/>
  <c r="H1123" i="10"/>
  <c r="H1122" i="10"/>
  <c r="H1121" i="10"/>
  <c r="H1120" i="10"/>
  <c r="H1119" i="10"/>
  <c r="H1118" i="10"/>
  <c r="H1117" i="10"/>
  <c r="H1116" i="10"/>
  <c r="H1115" i="10"/>
  <c r="H1114" i="10"/>
  <c r="H1113" i="10"/>
  <c r="H1112" i="10"/>
  <c r="H1111" i="10"/>
  <c r="H1110" i="10"/>
  <c r="H1109" i="10"/>
  <c r="H1108" i="10"/>
  <c r="H1107" i="10"/>
  <c r="H1106" i="10"/>
  <c r="H1105" i="10"/>
  <c r="H1104" i="10"/>
  <c r="H1103" i="10"/>
  <c r="H1102" i="10"/>
  <c r="H1101" i="10"/>
  <c r="H1100" i="10"/>
  <c r="H1099" i="10"/>
  <c r="G1098" i="10"/>
  <c r="H1098" i="10" s="1"/>
  <c r="H1097" i="10"/>
  <c r="H1096" i="10"/>
  <c r="H1095" i="10"/>
  <c r="H1094" i="10"/>
  <c r="H1093" i="10"/>
  <c r="H1092" i="10"/>
  <c r="H1091" i="10"/>
  <c r="H1090" i="10"/>
  <c r="H1089" i="10"/>
  <c r="H1088" i="10"/>
  <c r="H1087" i="10"/>
  <c r="H1086" i="10"/>
  <c r="H1085" i="10"/>
  <c r="H1084" i="10"/>
  <c r="H1083" i="10"/>
  <c r="H1082" i="10"/>
  <c r="H1081" i="10"/>
  <c r="H1080" i="10"/>
  <c r="H1079" i="10"/>
  <c r="H1078" i="10"/>
  <c r="H1077" i="10"/>
  <c r="H1076" i="10"/>
  <c r="H1075" i="10"/>
  <c r="H1074" i="10"/>
  <c r="H1073" i="10"/>
  <c r="H1072" i="10"/>
  <c r="H1071" i="10"/>
  <c r="H1070" i="10"/>
  <c r="H1069" i="10"/>
  <c r="H1068" i="10"/>
  <c r="H1067" i="10"/>
  <c r="H1066" i="10"/>
  <c r="H1065" i="10"/>
  <c r="H1064" i="10"/>
  <c r="H1063" i="10"/>
  <c r="G1062" i="10"/>
  <c r="H1062" i="10" s="1"/>
  <c r="H1061" i="10"/>
  <c r="H1060" i="10"/>
  <c r="H1059" i="10"/>
  <c r="H1058" i="10"/>
  <c r="H1057" i="10"/>
  <c r="H1056" i="10"/>
  <c r="H1055" i="10"/>
  <c r="H1054" i="10"/>
  <c r="H1053" i="10"/>
  <c r="H1052" i="10"/>
  <c r="H1051" i="10"/>
  <c r="H1050" i="10"/>
  <c r="H1049" i="10"/>
  <c r="H1048" i="10"/>
  <c r="H1047" i="10"/>
  <c r="H1046" i="10"/>
  <c r="H1045" i="10"/>
  <c r="H1044" i="10"/>
  <c r="H1043" i="10"/>
  <c r="H1042" i="10"/>
  <c r="H1041" i="10"/>
  <c r="H1040" i="10"/>
  <c r="H1039" i="10"/>
  <c r="H1038" i="10"/>
  <c r="H1037" i="10"/>
  <c r="H1036" i="10"/>
  <c r="H1035" i="10"/>
  <c r="H1034" i="10"/>
  <c r="H1033" i="10"/>
  <c r="H1032" i="10"/>
  <c r="H1031" i="10"/>
  <c r="H1030" i="10"/>
  <c r="H1029" i="10"/>
  <c r="H1028" i="10"/>
  <c r="H1027" i="10"/>
  <c r="H1026" i="10"/>
  <c r="H1025" i="10"/>
  <c r="H1024" i="10"/>
  <c r="H1023" i="10"/>
  <c r="H1022" i="10"/>
  <c r="H1021" i="10"/>
  <c r="H1020" i="10"/>
  <c r="H1019" i="10"/>
  <c r="H1018" i="10"/>
  <c r="H1017" i="10"/>
  <c r="H1016" i="10"/>
  <c r="H1015" i="10"/>
  <c r="H1014" i="10"/>
  <c r="H1013" i="10"/>
  <c r="H1012" i="10"/>
  <c r="H1011" i="10"/>
  <c r="H1010" i="10"/>
  <c r="H1009" i="10"/>
  <c r="H1008" i="10"/>
  <c r="H1007" i="10"/>
  <c r="H1006" i="10"/>
  <c r="H1005" i="10"/>
  <c r="H1004" i="10"/>
  <c r="H1003" i="10"/>
  <c r="H1002" i="10"/>
  <c r="H1001" i="10"/>
  <c r="H1000" i="10"/>
  <c r="H999" i="10"/>
  <c r="H998" i="10"/>
  <c r="H997" i="10"/>
  <c r="H996" i="10"/>
  <c r="H995" i="10"/>
  <c r="H994" i="10"/>
  <c r="H993" i="10"/>
  <c r="H992" i="10"/>
  <c r="H991" i="10"/>
  <c r="H990" i="10"/>
  <c r="H989" i="10"/>
  <c r="H988" i="10"/>
  <c r="H987" i="10"/>
  <c r="H986" i="10"/>
  <c r="H985" i="10"/>
  <c r="H984" i="10"/>
  <c r="H983" i="10"/>
  <c r="H982" i="10"/>
  <c r="H981" i="10"/>
  <c r="H980" i="10"/>
  <c r="H979" i="10"/>
  <c r="H978" i="10"/>
  <c r="H977" i="10"/>
  <c r="H976" i="10"/>
  <c r="H975" i="10"/>
  <c r="H974" i="10"/>
  <c r="H973" i="10"/>
  <c r="H972" i="10"/>
  <c r="H971" i="10"/>
  <c r="H970" i="10"/>
  <c r="H969" i="10"/>
  <c r="H968" i="10"/>
  <c r="H967" i="10"/>
  <c r="H966" i="10"/>
  <c r="H965" i="10"/>
  <c r="H964" i="10"/>
  <c r="H963" i="10"/>
  <c r="H962" i="10"/>
  <c r="H961" i="10"/>
  <c r="H960" i="10"/>
  <c r="H959" i="10"/>
  <c r="H958" i="10"/>
  <c r="H957" i="10"/>
  <c r="H956" i="10"/>
  <c r="H955" i="10"/>
  <c r="H954" i="10"/>
  <c r="H953" i="10"/>
  <c r="H952" i="10"/>
  <c r="H951" i="10"/>
  <c r="H950" i="10"/>
  <c r="H949" i="10"/>
  <c r="H948" i="10"/>
  <c r="H947" i="10"/>
  <c r="H946" i="10"/>
  <c r="H945" i="10"/>
  <c r="H944" i="10"/>
  <c r="H943" i="10"/>
  <c r="H942" i="10"/>
  <c r="H941" i="10"/>
  <c r="H940" i="10"/>
  <c r="H939" i="10"/>
  <c r="H938" i="10"/>
  <c r="H937" i="10"/>
  <c r="H936" i="10"/>
  <c r="H935" i="10"/>
  <c r="H934" i="10"/>
  <c r="H933" i="10"/>
  <c r="H932" i="10"/>
  <c r="H931" i="10"/>
  <c r="H930" i="10"/>
  <c r="H929" i="10"/>
  <c r="H928" i="10"/>
  <c r="H927" i="10"/>
  <c r="H926" i="10"/>
  <c r="H925" i="10"/>
  <c r="H924" i="10"/>
  <c r="H923" i="10"/>
  <c r="H922" i="10"/>
  <c r="H921" i="10"/>
  <c r="H920" i="10"/>
  <c r="H919" i="10"/>
  <c r="H918" i="10"/>
  <c r="H917" i="10"/>
  <c r="H916" i="10"/>
  <c r="H915" i="10"/>
  <c r="H914" i="10"/>
  <c r="H913" i="10"/>
  <c r="H912" i="10"/>
  <c r="H911" i="10"/>
  <c r="H910" i="10"/>
  <c r="H909" i="10"/>
  <c r="H908" i="10"/>
  <c r="H907" i="10"/>
  <c r="H906" i="10"/>
  <c r="H905" i="10"/>
  <c r="H904" i="10"/>
  <c r="H903" i="10"/>
  <c r="H902" i="10"/>
  <c r="H901" i="10"/>
  <c r="H900" i="10"/>
  <c r="H899" i="10"/>
  <c r="H898" i="10"/>
  <c r="H897" i="10"/>
  <c r="H896" i="10"/>
  <c r="H895" i="10"/>
  <c r="H894" i="10"/>
  <c r="H893" i="10"/>
  <c r="H892" i="10"/>
  <c r="H891" i="10"/>
  <c r="H890" i="10"/>
  <c r="H889" i="10"/>
  <c r="H888" i="10"/>
  <c r="H887" i="10"/>
  <c r="H886" i="10"/>
  <c r="H885" i="10"/>
  <c r="G884" i="10"/>
  <c r="H884" i="10" s="1"/>
  <c r="H883" i="10"/>
  <c r="H882" i="10"/>
  <c r="H881" i="10"/>
  <c r="H880" i="10"/>
  <c r="H879" i="10"/>
  <c r="H878" i="10"/>
  <c r="H877" i="10"/>
  <c r="H876" i="10"/>
  <c r="H875" i="10"/>
  <c r="H874" i="10"/>
  <c r="H873" i="10"/>
  <c r="H872" i="10"/>
  <c r="H871" i="10"/>
  <c r="H870" i="10"/>
  <c r="H869" i="10"/>
  <c r="H868" i="10"/>
  <c r="H867" i="10"/>
  <c r="H866" i="10"/>
  <c r="H865" i="10"/>
  <c r="H864" i="10"/>
  <c r="H863" i="10"/>
  <c r="H862" i="10"/>
  <c r="H861" i="10"/>
  <c r="H860" i="10"/>
  <c r="H859" i="10"/>
  <c r="H858" i="10"/>
  <c r="H857" i="10"/>
  <c r="H856" i="10"/>
  <c r="H855" i="10"/>
  <c r="H854" i="10"/>
  <c r="H853" i="10"/>
  <c r="H852" i="10"/>
  <c r="H851" i="10"/>
  <c r="H850" i="10"/>
  <c r="H849" i="10"/>
  <c r="H848" i="10"/>
  <c r="H847" i="10"/>
  <c r="H846" i="10"/>
  <c r="H845" i="10"/>
  <c r="H844" i="10"/>
  <c r="H843" i="10"/>
  <c r="H842" i="10"/>
  <c r="H841" i="10"/>
  <c r="H840" i="10"/>
  <c r="H839" i="10"/>
  <c r="H838" i="10"/>
  <c r="H837" i="10"/>
  <c r="H836" i="10"/>
  <c r="H835" i="10"/>
  <c r="H834" i="10"/>
  <c r="H833" i="10"/>
  <c r="H832" i="10"/>
  <c r="H831" i="10"/>
  <c r="H830" i="10"/>
  <c r="H829" i="10"/>
  <c r="H828" i="10"/>
  <c r="H827" i="10"/>
  <c r="H826" i="10"/>
  <c r="H825" i="10"/>
  <c r="H824" i="10"/>
  <c r="H823" i="10"/>
  <c r="H822" i="10"/>
  <c r="H821" i="10"/>
  <c r="H820" i="10"/>
  <c r="H819" i="10"/>
  <c r="H818" i="10"/>
  <c r="H817" i="10"/>
  <c r="H816" i="10"/>
  <c r="H815" i="10"/>
  <c r="H814" i="10"/>
  <c r="H813" i="10"/>
  <c r="H812" i="10"/>
  <c r="H811" i="10"/>
  <c r="H810" i="10"/>
  <c r="H809" i="10"/>
  <c r="H808" i="10"/>
  <c r="H807" i="10"/>
  <c r="H806" i="10"/>
  <c r="H805" i="10"/>
  <c r="H804" i="10"/>
  <c r="H803" i="10"/>
  <c r="H802" i="10"/>
  <c r="H801" i="10"/>
  <c r="H800" i="10"/>
  <c r="H799" i="10"/>
  <c r="H798" i="10"/>
  <c r="H797" i="10"/>
  <c r="H796" i="10"/>
  <c r="H795" i="10"/>
  <c r="H794" i="10"/>
  <c r="H793" i="10"/>
  <c r="H792" i="10"/>
  <c r="H791" i="10"/>
  <c r="H790" i="10"/>
  <c r="H789" i="10"/>
  <c r="H788" i="10"/>
  <c r="H787" i="10"/>
  <c r="H786" i="10"/>
  <c r="H785" i="10"/>
  <c r="H784" i="10"/>
  <c r="H783" i="10"/>
  <c r="H782" i="10"/>
  <c r="H781" i="10"/>
  <c r="H780" i="10"/>
  <c r="H779" i="10"/>
  <c r="H778" i="10"/>
  <c r="H777" i="10"/>
  <c r="H776" i="10"/>
  <c r="H775" i="10"/>
  <c r="H774" i="10"/>
  <c r="H773" i="10"/>
  <c r="H772" i="10"/>
  <c r="H771" i="10"/>
  <c r="H770" i="10"/>
  <c r="H769" i="10"/>
  <c r="H768" i="10"/>
  <c r="H767" i="10"/>
  <c r="H766" i="10"/>
  <c r="H765" i="10"/>
  <c r="H764" i="10"/>
  <c r="H763" i="10"/>
  <c r="H762" i="10"/>
  <c r="H761" i="10"/>
  <c r="H760" i="10"/>
  <c r="H759" i="10"/>
  <c r="H758" i="10"/>
  <c r="H757" i="10"/>
  <c r="H756" i="10"/>
  <c r="H755" i="10"/>
  <c r="H754" i="10"/>
  <c r="H753" i="10"/>
  <c r="H752" i="10"/>
  <c r="H751" i="10"/>
  <c r="H750" i="10"/>
  <c r="H749" i="10"/>
  <c r="H748" i="10"/>
  <c r="H747" i="10"/>
  <c r="H746" i="10"/>
  <c r="H745" i="10"/>
  <c r="H744" i="10"/>
  <c r="H743" i="10"/>
  <c r="H742" i="10"/>
  <c r="H741" i="10"/>
  <c r="H740" i="10"/>
  <c r="H739" i="10"/>
  <c r="H738" i="10"/>
  <c r="H737" i="10"/>
  <c r="H736" i="10"/>
  <c r="H735" i="10"/>
  <c r="H734" i="10"/>
  <c r="H733" i="10"/>
  <c r="H732" i="10"/>
  <c r="H731" i="10"/>
  <c r="H730" i="10"/>
  <c r="H729" i="10"/>
  <c r="H728" i="10"/>
  <c r="H727" i="10"/>
  <c r="H726" i="10"/>
  <c r="H725" i="10"/>
  <c r="H724" i="10"/>
  <c r="H723" i="10"/>
  <c r="H722" i="10"/>
  <c r="H721" i="10"/>
  <c r="H720" i="10"/>
  <c r="H719" i="10"/>
  <c r="H718" i="10"/>
  <c r="H717" i="10"/>
  <c r="H716" i="10"/>
  <c r="H715" i="10"/>
  <c r="H714" i="10"/>
  <c r="H713" i="10"/>
  <c r="H712" i="10"/>
  <c r="H711" i="10"/>
  <c r="H710" i="10"/>
  <c r="H709" i="10"/>
  <c r="H707" i="10"/>
  <c r="H706" i="10"/>
  <c r="H705" i="10"/>
  <c r="H704" i="10"/>
  <c r="H703" i="10"/>
  <c r="H702" i="10"/>
  <c r="H701" i="10"/>
  <c r="H700" i="10"/>
  <c r="H699" i="10"/>
  <c r="H698" i="10"/>
  <c r="H697" i="10"/>
  <c r="H696" i="10"/>
  <c r="H695" i="10"/>
  <c r="H694" i="10"/>
  <c r="H693" i="10"/>
  <c r="H692" i="10"/>
  <c r="H691" i="10"/>
  <c r="H690" i="10"/>
  <c r="H689" i="10"/>
  <c r="H688" i="10"/>
  <c r="H687" i="10"/>
  <c r="H686" i="10"/>
  <c r="H685" i="10"/>
  <c r="H684" i="10"/>
  <c r="H683" i="10"/>
  <c r="H682" i="10"/>
  <c r="H681" i="10"/>
  <c r="H680" i="10"/>
  <c r="H679" i="10"/>
  <c r="H678" i="10"/>
  <c r="H677" i="10"/>
  <c r="H676" i="10"/>
  <c r="H675" i="10"/>
  <c r="H674" i="10"/>
  <c r="H673" i="10"/>
  <c r="H672" i="10"/>
  <c r="H671" i="10"/>
  <c r="H670" i="10"/>
  <c r="H669" i="10"/>
  <c r="H668" i="10"/>
  <c r="H667" i="10"/>
  <c r="H666" i="10"/>
  <c r="H665" i="10"/>
  <c r="H664" i="10"/>
  <c r="H663" i="10"/>
  <c r="H662" i="10"/>
  <c r="H661" i="10"/>
  <c r="H660" i="10"/>
  <c r="H659" i="10"/>
  <c r="H658" i="10"/>
  <c r="H657" i="10"/>
  <c r="H656" i="10"/>
  <c r="H655" i="10"/>
  <c r="H654" i="10"/>
  <c r="H653" i="10"/>
  <c r="H652" i="10"/>
  <c r="H651" i="10"/>
  <c r="H650" i="10"/>
  <c r="H649" i="10"/>
  <c r="H648" i="10"/>
  <c r="H647" i="10"/>
  <c r="H646" i="10"/>
  <c r="H645" i="10"/>
  <c r="H644" i="10"/>
  <c r="H643" i="10"/>
  <c r="H642" i="10"/>
  <c r="H641" i="10"/>
  <c r="H640" i="10"/>
  <c r="H639" i="10"/>
  <c r="H638" i="10"/>
  <c r="H637" i="10"/>
  <c r="H636" i="10"/>
  <c r="H635" i="10"/>
  <c r="H634" i="10"/>
  <c r="H633" i="10"/>
  <c r="H632" i="10"/>
  <c r="H631" i="10"/>
  <c r="H630" i="10"/>
  <c r="H629" i="10"/>
  <c r="H628" i="10"/>
  <c r="G627" i="10"/>
  <c r="G2615" i="10" s="1"/>
  <c r="H626" i="10"/>
  <c r="H625" i="10"/>
  <c r="H624" i="10"/>
  <c r="H623" i="10"/>
  <c r="H622" i="10"/>
  <c r="H621" i="10"/>
  <c r="H620" i="10"/>
  <c r="H619" i="10"/>
  <c r="H618" i="10"/>
  <c r="H617" i="10"/>
  <c r="H616" i="10"/>
  <c r="H615" i="10"/>
  <c r="H614" i="10"/>
  <c r="H613" i="10"/>
  <c r="H612" i="10"/>
  <c r="H611" i="10"/>
  <c r="H610" i="10"/>
  <c r="H609" i="10"/>
  <c r="H608" i="10"/>
  <c r="H607" i="10"/>
  <c r="H606" i="10"/>
  <c r="H605" i="10"/>
  <c r="H604" i="10"/>
  <c r="H603" i="10"/>
  <c r="H602" i="10"/>
  <c r="H601" i="10"/>
  <c r="H600" i="10"/>
  <c r="H599" i="10"/>
  <c r="H598" i="10"/>
  <c r="H597" i="10"/>
  <c r="H596" i="10"/>
  <c r="H595" i="10"/>
  <c r="H594" i="10"/>
  <c r="H593" i="10"/>
  <c r="H592" i="10"/>
  <c r="H591" i="10"/>
  <c r="H590" i="10"/>
  <c r="H589" i="10"/>
  <c r="H588" i="10"/>
  <c r="H587" i="10"/>
  <c r="H586" i="10"/>
  <c r="H585" i="10"/>
  <c r="H584" i="10"/>
  <c r="H583" i="10"/>
  <c r="H582" i="10"/>
  <c r="H581" i="10"/>
  <c r="H580" i="10"/>
  <c r="H579" i="10"/>
  <c r="H578" i="10"/>
  <c r="H577" i="10"/>
  <c r="H576" i="10"/>
  <c r="H575" i="10"/>
  <c r="H574" i="10"/>
  <c r="H573" i="10"/>
  <c r="H572" i="10"/>
  <c r="H571" i="10"/>
  <c r="H570" i="10"/>
  <c r="H569" i="10"/>
  <c r="H568" i="10"/>
  <c r="H567" i="10"/>
  <c r="H566" i="10"/>
  <c r="H565" i="10"/>
  <c r="H564" i="10"/>
  <c r="H563" i="10"/>
  <c r="H562" i="10"/>
  <c r="H561" i="10"/>
  <c r="H560" i="10"/>
  <c r="H559" i="10"/>
  <c r="H558" i="10"/>
  <c r="H557" i="10"/>
  <c r="H556" i="10"/>
  <c r="H555" i="10"/>
  <c r="H554" i="10"/>
  <c r="H553" i="10"/>
  <c r="H552" i="10"/>
  <c r="H551" i="10"/>
  <c r="H550" i="10"/>
  <c r="H549" i="10"/>
  <c r="H548" i="10"/>
  <c r="H547" i="10"/>
  <c r="H546" i="10"/>
  <c r="H545" i="10"/>
  <c r="H544" i="10"/>
  <c r="H543" i="10"/>
  <c r="H542" i="10"/>
  <c r="H541" i="10"/>
  <c r="H540" i="10"/>
  <c r="H539" i="10"/>
  <c r="H538" i="10"/>
  <c r="H537" i="10"/>
  <c r="H536" i="10"/>
  <c r="H535" i="10"/>
  <c r="H534" i="10"/>
  <c r="H533" i="10"/>
  <c r="H532" i="10"/>
  <c r="H531" i="10"/>
  <c r="H530" i="10"/>
  <c r="H529" i="10"/>
  <c r="H528" i="10"/>
  <c r="H527" i="10"/>
  <c r="H526" i="10"/>
  <c r="H525" i="10"/>
  <c r="H524" i="10"/>
  <c r="H523" i="10"/>
  <c r="H522" i="10"/>
  <c r="H521" i="10"/>
  <c r="H520" i="10"/>
  <c r="H519" i="10"/>
  <c r="H518" i="10"/>
  <c r="H517" i="10"/>
  <c r="H516" i="10"/>
  <c r="H515" i="10"/>
  <c r="H514" i="10"/>
  <c r="H513" i="10"/>
  <c r="H512" i="10"/>
  <c r="H511" i="10"/>
  <c r="H510" i="10"/>
  <c r="H509" i="10"/>
  <c r="H508" i="10"/>
  <c r="H507" i="10"/>
  <c r="H506" i="10"/>
  <c r="H505" i="10"/>
  <c r="H504" i="10"/>
  <c r="H503" i="10"/>
  <c r="H502" i="10"/>
  <c r="H501" i="10"/>
  <c r="H500" i="10"/>
  <c r="H499" i="10"/>
  <c r="H498" i="10"/>
  <c r="H497" i="10"/>
  <c r="H496" i="10"/>
  <c r="H495" i="10"/>
  <c r="H494" i="10"/>
  <c r="H493" i="10"/>
  <c r="H492" i="10"/>
  <c r="H491" i="10"/>
  <c r="H490" i="10"/>
  <c r="H489" i="10"/>
  <c r="H488" i="10"/>
  <c r="H487" i="10"/>
  <c r="H486" i="10"/>
  <c r="H485" i="10"/>
  <c r="H484" i="10"/>
  <c r="H483" i="10"/>
  <c r="H482" i="10"/>
  <c r="H481" i="10"/>
  <c r="H480" i="10"/>
  <c r="H479" i="10"/>
  <c r="H478" i="10"/>
  <c r="H477" i="10"/>
  <c r="H476" i="10"/>
  <c r="H475" i="10"/>
  <c r="H474" i="10"/>
  <c r="H473" i="10"/>
  <c r="H472" i="10"/>
  <c r="H471" i="10"/>
  <c r="H470" i="10"/>
  <c r="H469" i="10"/>
  <c r="H468" i="10"/>
  <c r="H467" i="10"/>
  <c r="H466" i="10"/>
  <c r="H465" i="10"/>
  <c r="H464" i="10"/>
  <c r="H463" i="10"/>
  <c r="H462" i="10"/>
  <c r="H461" i="10"/>
  <c r="H460" i="10"/>
  <c r="H459" i="10"/>
  <c r="H458" i="10"/>
  <c r="H457" i="10"/>
  <c r="H456" i="10"/>
  <c r="H455" i="10"/>
  <c r="H454" i="10"/>
  <c r="H453" i="10"/>
  <c r="H452" i="10"/>
  <c r="H451" i="10"/>
  <c r="H450" i="10"/>
  <c r="H449" i="10"/>
  <c r="H448" i="10"/>
  <c r="H447" i="10"/>
  <c r="H446" i="10"/>
  <c r="H445" i="10"/>
  <c r="H444" i="10"/>
  <c r="H443" i="10"/>
  <c r="H442" i="10"/>
  <c r="H441" i="10"/>
  <c r="H440" i="10"/>
  <c r="H439" i="10"/>
  <c r="H438" i="10"/>
  <c r="H437" i="10"/>
  <c r="H436" i="10"/>
  <c r="H435" i="10"/>
  <c r="H434" i="10"/>
  <c r="H433" i="10"/>
  <c r="H432" i="10"/>
  <c r="H431" i="10"/>
  <c r="H430" i="10"/>
  <c r="H429" i="10"/>
  <c r="H428" i="10"/>
  <c r="H427" i="10"/>
  <c r="H426" i="10"/>
  <c r="H425" i="10"/>
  <c r="H424" i="10"/>
  <c r="H423" i="10"/>
  <c r="H422" i="10"/>
  <c r="H421" i="10"/>
  <c r="H420" i="10"/>
  <c r="H419" i="10"/>
  <c r="H418" i="10"/>
  <c r="H417" i="10"/>
  <c r="H416" i="10"/>
  <c r="H415" i="10"/>
  <c r="H414" i="10"/>
  <c r="H413" i="10"/>
  <c r="H412" i="10"/>
  <c r="H411" i="10"/>
  <c r="H410" i="10"/>
  <c r="H409" i="10"/>
  <c r="H408" i="10"/>
  <c r="H407" i="10"/>
  <c r="H406" i="10"/>
  <c r="H405" i="10"/>
  <c r="H404" i="10"/>
  <c r="H403" i="10"/>
  <c r="H402" i="10"/>
  <c r="H401" i="10"/>
  <c r="H400" i="10"/>
  <c r="H399" i="10"/>
  <c r="H398" i="10"/>
  <c r="H397" i="10"/>
  <c r="H396" i="10"/>
  <c r="H395" i="10"/>
  <c r="H394" i="10"/>
  <c r="H393" i="10"/>
  <c r="H392" i="10"/>
  <c r="H391" i="10"/>
  <c r="H390" i="10"/>
  <c r="H389" i="10"/>
  <c r="H388" i="10"/>
  <c r="H387" i="10"/>
  <c r="H386" i="10"/>
  <c r="H385" i="10"/>
  <c r="H384" i="10"/>
  <c r="H383" i="10"/>
  <c r="H382" i="10"/>
  <c r="H381" i="10"/>
  <c r="H380" i="10"/>
  <c r="H379" i="10"/>
  <c r="H378" i="10"/>
  <c r="H377" i="10"/>
  <c r="H376" i="10"/>
  <c r="H375" i="10"/>
  <c r="H374" i="10"/>
  <c r="H373" i="10"/>
  <c r="H372" i="10"/>
  <c r="H371" i="10"/>
  <c r="H370" i="10"/>
  <c r="H369" i="10"/>
  <c r="H368" i="10"/>
  <c r="H367" i="10"/>
  <c r="H366" i="10"/>
  <c r="H365" i="10"/>
  <c r="H364" i="10"/>
  <c r="H363" i="10"/>
  <c r="H362" i="10"/>
  <c r="H361" i="10"/>
  <c r="H360" i="10"/>
  <c r="H359" i="10"/>
  <c r="H358" i="10"/>
  <c r="H357" i="10"/>
  <c r="H356" i="10"/>
  <c r="H355" i="10"/>
  <c r="H354" i="10"/>
  <c r="H353" i="10"/>
  <c r="H352" i="10"/>
  <c r="H351" i="10"/>
  <c r="H350" i="10"/>
  <c r="H349" i="10"/>
  <c r="H348" i="10"/>
  <c r="H347" i="10"/>
  <c r="H346" i="10"/>
  <c r="H345" i="10"/>
  <c r="H344" i="10"/>
  <c r="H343" i="10"/>
  <c r="H342" i="10"/>
  <c r="H341" i="10"/>
  <c r="H340" i="10"/>
  <c r="H339" i="10"/>
  <c r="H338" i="10"/>
  <c r="H337" i="10"/>
  <c r="H336" i="10"/>
  <c r="H335" i="10"/>
  <c r="H334" i="10"/>
  <c r="H333" i="10"/>
  <c r="H332" i="10"/>
  <c r="H331" i="10"/>
  <c r="H330" i="10"/>
  <c r="H329" i="10"/>
  <c r="H328" i="10"/>
  <c r="H327" i="10"/>
  <c r="H326" i="10"/>
  <c r="H325" i="10"/>
  <c r="H324" i="10"/>
  <c r="H323" i="10"/>
  <c r="H322" i="10"/>
  <c r="H321" i="10"/>
  <c r="H320" i="10"/>
  <c r="H319" i="10"/>
  <c r="H318" i="10"/>
  <c r="H317" i="10"/>
  <c r="H316" i="10"/>
  <c r="H315" i="10"/>
  <c r="H314" i="10"/>
  <c r="H313" i="10"/>
  <c r="H312" i="10"/>
  <c r="H311" i="10"/>
  <c r="H310" i="10"/>
  <c r="H309" i="10"/>
  <c r="H308" i="10"/>
  <c r="H307" i="10"/>
  <c r="H306" i="10"/>
  <c r="H305" i="10"/>
  <c r="H304" i="10"/>
  <c r="H303" i="10"/>
  <c r="H302" i="10"/>
  <c r="H301" i="10"/>
  <c r="H300" i="10"/>
  <c r="H299" i="10"/>
  <c r="H298" i="10"/>
  <c r="H297" i="10"/>
  <c r="H296" i="10"/>
  <c r="H295" i="10"/>
  <c r="H294" i="10"/>
  <c r="H293" i="10"/>
  <c r="H292" i="10"/>
  <c r="H291" i="10"/>
  <c r="H290" i="10"/>
  <c r="H289" i="10"/>
  <c r="H288" i="10"/>
  <c r="H287" i="10"/>
  <c r="H286" i="10"/>
  <c r="H285" i="10"/>
  <c r="H284" i="10"/>
  <c r="H283" i="10"/>
  <c r="H282" i="10"/>
  <c r="H281" i="10"/>
  <c r="H280" i="10"/>
  <c r="H279" i="10"/>
  <c r="H278" i="10"/>
  <c r="H277" i="10"/>
  <c r="H276" i="10"/>
  <c r="H275" i="10"/>
  <c r="H274" i="10"/>
  <c r="H273" i="10"/>
  <c r="H272" i="10"/>
  <c r="H271" i="10"/>
  <c r="H270" i="10"/>
  <c r="H269" i="10"/>
  <c r="H268" i="10"/>
  <c r="H267" i="10"/>
  <c r="H266" i="10"/>
  <c r="H265" i="10"/>
  <c r="H264" i="10"/>
  <c r="H263" i="10"/>
  <c r="H262" i="10"/>
  <c r="H261" i="10"/>
  <c r="H260" i="10"/>
  <c r="H259" i="10"/>
  <c r="H258" i="10"/>
  <c r="H257" i="10"/>
  <c r="H256" i="10"/>
  <c r="H255" i="10"/>
  <c r="H254" i="10"/>
  <c r="H253" i="10"/>
  <c r="H252" i="10"/>
  <c r="H251" i="10"/>
  <c r="H250" i="10"/>
  <c r="H249" i="10"/>
  <c r="H248" i="10"/>
  <c r="H247" i="10"/>
  <c r="H246" i="10"/>
  <c r="H245" i="10"/>
  <c r="H244" i="10"/>
  <c r="H243" i="10"/>
  <c r="H242" i="10"/>
  <c r="H241" i="10"/>
  <c r="H240" i="10"/>
  <c r="H239" i="10"/>
  <c r="H238" i="10"/>
  <c r="H237" i="10"/>
  <c r="H236" i="10"/>
  <c r="H235" i="10"/>
  <c r="H234" i="10"/>
  <c r="H233" i="10"/>
  <c r="H232" i="10"/>
  <c r="H231" i="10"/>
  <c r="H230" i="10"/>
  <c r="H229" i="10"/>
  <c r="H228" i="10"/>
  <c r="H227" i="10"/>
  <c r="H226" i="10"/>
  <c r="H225" i="10"/>
  <c r="H224" i="10"/>
  <c r="H223" i="10"/>
  <c r="H222" i="10"/>
  <c r="H221" i="10"/>
  <c r="H220" i="10"/>
  <c r="H219" i="10"/>
  <c r="H218" i="10"/>
  <c r="H217" i="10"/>
  <c r="H216" i="10"/>
  <c r="H215" i="10"/>
  <c r="H214" i="10"/>
  <c r="H213" i="10"/>
  <c r="H212" i="10"/>
  <c r="H211" i="10"/>
  <c r="H210" i="10"/>
  <c r="H209" i="10"/>
  <c r="H208" i="10"/>
  <c r="H207" i="10"/>
  <c r="H206" i="10"/>
  <c r="H205" i="10"/>
  <c r="H204" i="10"/>
  <c r="H203" i="10"/>
  <c r="H202" i="10"/>
  <c r="H201" i="10"/>
  <c r="H200" i="10"/>
  <c r="H199" i="10"/>
  <c r="H198" i="10"/>
  <c r="H197" i="10"/>
  <c r="H196" i="10"/>
  <c r="H195" i="10"/>
  <c r="H194" i="10"/>
  <c r="H193" i="10"/>
  <c r="H192" i="10"/>
  <c r="H191" i="10"/>
  <c r="H190" i="10"/>
  <c r="H189" i="10"/>
  <c r="H188" i="10"/>
  <c r="H187" i="10"/>
  <c r="H186" i="10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H173" i="10"/>
  <c r="H172" i="10"/>
  <c r="H171" i="10"/>
  <c r="H170" i="10"/>
  <c r="H169" i="10"/>
  <c r="H168" i="10"/>
  <c r="H167" i="10"/>
  <c r="H166" i="10"/>
  <c r="H165" i="10"/>
  <c r="H164" i="10"/>
  <c r="H163" i="10"/>
  <c r="H162" i="10"/>
  <c r="H161" i="10"/>
  <c r="H160" i="10"/>
  <c r="H159" i="10"/>
  <c r="H158" i="10"/>
  <c r="H157" i="10"/>
  <c r="H156" i="10"/>
  <c r="H155" i="10"/>
  <c r="H154" i="10"/>
  <c r="H153" i="10"/>
  <c r="H152" i="10"/>
  <c r="H151" i="10"/>
  <c r="H150" i="10"/>
  <c r="H149" i="10"/>
  <c r="H148" i="10"/>
  <c r="H147" i="10"/>
  <c r="H146" i="10"/>
  <c r="H145" i="10"/>
  <c r="H144" i="10"/>
  <c r="H143" i="10"/>
  <c r="H142" i="10"/>
  <c r="H141" i="10"/>
  <c r="H140" i="10"/>
  <c r="H139" i="10"/>
  <c r="H138" i="10"/>
  <c r="H137" i="10"/>
  <c r="H136" i="10"/>
  <c r="H135" i="10"/>
  <c r="H134" i="10"/>
  <c r="H133" i="10"/>
  <c r="H132" i="10"/>
  <c r="H131" i="10"/>
  <c r="H130" i="10"/>
  <c r="H129" i="10"/>
  <c r="H128" i="10"/>
  <c r="H127" i="10"/>
  <c r="H126" i="10"/>
  <c r="H125" i="10"/>
  <c r="H124" i="10"/>
  <c r="H123" i="10"/>
  <c r="H122" i="10"/>
  <c r="H121" i="10"/>
  <c r="H120" i="10"/>
  <c r="H119" i="10"/>
  <c r="H118" i="10"/>
  <c r="H117" i="10"/>
  <c r="H116" i="10"/>
  <c r="H115" i="10"/>
  <c r="H114" i="10"/>
  <c r="H113" i="10"/>
  <c r="H112" i="10"/>
  <c r="H111" i="10"/>
  <c r="H110" i="10"/>
  <c r="H109" i="10"/>
  <c r="H108" i="10"/>
  <c r="H107" i="10"/>
  <c r="H106" i="10"/>
  <c r="H105" i="10"/>
  <c r="H104" i="10"/>
  <c r="H103" i="10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8" i="10"/>
  <c r="H87" i="10"/>
  <c r="H86" i="10"/>
  <c r="H85" i="10"/>
  <c r="H84" i="10"/>
  <c r="H83" i="10"/>
  <c r="H82" i="10"/>
  <c r="H81" i="10"/>
  <c r="H80" i="10"/>
  <c r="H79" i="10"/>
  <c r="H78" i="10"/>
  <c r="H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3" i="10"/>
  <c r="E2622" i="10" l="1"/>
  <c r="H627" i="10"/>
  <c r="H466" i="1" l="1"/>
  <c r="H872" i="1"/>
  <c r="H873" i="1"/>
  <c r="H874" i="1"/>
  <c r="H3" i="14"/>
  <c r="H5" i="14"/>
  <c r="G380" i="7"/>
  <c r="G362" i="7"/>
  <c r="G1005" i="6"/>
  <c r="G435" i="6"/>
  <c r="G260" i="6"/>
  <c r="G2189" i="5"/>
  <c r="G1674" i="5"/>
  <c r="G1326" i="5"/>
  <c r="G1109" i="5"/>
  <c r="G609" i="5"/>
  <c r="G350" i="5"/>
  <c r="G77" i="5"/>
  <c r="G1827" i="4"/>
  <c r="G1188" i="4"/>
  <c r="G663" i="4"/>
  <c r="G212" i="4"/>
  <c r="G2030" i="3"/>
  <c r="G971" i="3"/>
  <c r="G424" i="3"/>
  <c r="G71" i="3"/>
  <c r="G1543" i="2"/>
  <c r="G994" i="2"/>
  <c r="G463" i="2"/>
  <c r="G2209" i="1" l="1"/>
  <c r="G1870" i="1"/>
  <c r="G1105" i="1"/>
  <c r="G608" i="1" l="1"/>
  <c r="G108" i="1"/>
  <c r="G13" i="1"/>
  <c r="G2277" i="9" l="1"/>
  <c r="E2716" i="9" l="1"/>
  <c r="H2714" i="9"/>
  <c r="H2713" i="9"/>
  <c r="H2712" i="9"/>
  <c r="H2711" i="9"/>
  <c r="H2710" i="9"/>
  <c r="H2709" i="9"/>
  <c r="H2708" i="9"/>
  <c r="H2707" i="9"/>
  <c r="H2706" i="9"/>
  <c r="H2705" i="9"/>
  <c r="H2704" i="9"/>
  <c r="H2703" i="9"/>
  <c r="H2702" i="9"/>
  <c r="H2701" i="9"/>
  <c r="H2700" i="9"/>
  <c r="H2699" i="9"/>
  <c r="H2698" i="9"/>
  <c r="H2697" i="9"/>
  <c r="H2696" i="9"/>
  <c r="H2695" i="9"/>
  <c r="H2694" i="9"/>
  <c r="H2693" i="9"/>
  <c r="H2692" i="9"/>
  <c r="H2691" i="9"/>
  <c r="H2690" i="9"/>
  <c r="H2689" i="9"/>
  <c r="H2688" i="9"/>
  <c r="H2687" i="9"/>
  <c r="H2686" i="9"/>
  <c r="H2685" i="9"/>
  <c r="H2684" i="9"/>
  <c r="H2683" i="9"/>
  <c r="H2682" i="9"/>
  <c r="H2681" i="9"/>
  <c r="H2680" i="9"/>
  <c r="H2679" i="9"/>
  <c r="H2678" i="9"/>
  <c r="H2677" i="9"/>
  <c r="H2676" i="9"/>
  <c r="H2675" i="9"/>
  <c r="H2674" i="9"/>
  <c r="H2673" i="9"/>
  <c r="H2672" i="9"/>
  <c r="H2671" i="9"/>
  <c r="H2670" i="9"/>
  <c r="H2669" i="9"/>
  <c r="H2668" i="9"/>
  <c r="H2667" i="9"/>
  <c r="H2666" i="9"/>
  <c r="H2665" i="9"/>
  <c r="H2664" i="9"/>
  <c r="H2663" i="9"/>
  <c r="H2662" i="9"/>
  <c r="H2661" i="9"/>
  <c r="H2660" i="9"/>
  <c r="H2659" i="9"/>
  <c r="H2658" i="9"/>
  <c r="H2657" i="9"/>
  <c r="H2656" i="9"/>
  <c r="H2655" i="9"/>
  <c r="H2654" i="9"/>
  <c r="H2653" i="9"/>
  <c r="H2652" i="9"/>
  <c r="H2651" i="9"/>
  <c r="H2650" i="9"/>
  <c r="H2649" i="9"/>
  <c r="H2648" i="9"/>
  <c r="H2647" i="9"/>
  <c r="H2646" i="9"/>
  <c r="H2645" i="9"/>
  <c r="H2644" i="9"/>
  <c r="H2643" i="9"/>
  <c r="H2642" i="9"/>
  <c r="H2641" i="9"/>
  <c r="H2640" i="9"/>
  <c r="H2639" i="9"/>
  <c r="H2638" i="9"/>
  <c r="H2637" i="9"/>
  <c r="H2636" i="9"/>
  <c r="H2635" i="9"/>
  <c r="H2634" i="9"/>
  <c r="H2633" i="9"/>
  <c r="H2632" i="9"/>
  <c r="H2631" i="9"/>
  <c r="H2630" i="9"/>
  <c r="H2629" i="9"/>
  <c r="H2628" i="9"/>
  <c r="H2627" i="9"/>
  <c r="H2626" i="9"/>
  <c r="H2625" i="9"/>
  <c r="H2624" i="9"/>
  <c r="H2623" i="9"/>
  <c r="H2622" i="9"/>
  <c r="H2621" i="9"/>
  <c r="H2620" i="9"/>
  <c r="H2619" i="9"/>
  <c r="H2618" i="9"/>
  <c r="H2617" i="9"/>
  <c r="H2616" i="9"/>
  <c r="H2615" i="9"/>
  <c r="H2614" i="9"/>
  <c r="H2613" i="9"/>
  <c r="H2612" i="9"/>
  <c r="H2611" i="9"/>
  <c r="H2610" i="9"/>
  <c r="H2609" i="9"/>
  <c r="H2608" i="9"/>
  <c r="H2607" i="9"/>
  <c r="H2606" i="9"/>
  <c r="H2605" i="9"/>
  <c r="H2604" i="9"/>
  <c r="H2603" i="9"/>
  <c r="H2602" i="9"/>
  <c r="H2601" i="9"/>
  <c r="H2600" i="9"/>
  <c r="H2599" i="9"/>
  <c r="H2598" i="9"/>
  <c r="H2597" i="9"/>
  <c r="H2596" i="9"/>
  <c r="H2595" i="9"/>
  <c r="H2594" i="9"/>
  <c r="H2593" i="9"/>
  <c r="H2592" i="9"/>
  <c r="H2591" i="9"/>
  <c r="H2590" i="9"/>
  <c r="H2589" i="9"/>
  <c r="H2588" i="9"/>
  <c r="H2587" i="9"/>
  <c r="H2586" i="9"/>
  <c r="H2585" i="9"/>
  <c r="H2584" i="9"/>
  <c r="H2583" i="9"/>
  <c r="H2582" i="9"/>
  <c r="H2581" i="9"/>
  <c r="H2580" i="9"/>
  <c r="H2579" i="9"/>
  <c r="H2578" i="9"/>
  <c r="H2577" i="9"/>
  <c r="H2576" i="9"/>
  <c r="H2575" i="9"/>
  <c r="H2574" i="9"/>
  <c r="H2573" i="9"/>
  <c r="H2572" i="9"/>
  <c r="H2571" i="9"/>
  <c r="H2570" i="9"/>
  <c r="H2569" i="9"/>
  <c r="H2568" i="9"/>
  <c r="H2567" i="9"/>
  <c r="H2566" i="9"/>
  <c r="H2565" i="9"/>
  <c r="H2564" i="9"/>
  <c r="H2563" i="9"/>
  <c r="H2562" i="9"/>
  <c r="H2561" i="9"/>
  <c r="H2560" i="9"/>
  <c r="H2559" i="9"/>
  <c r="H2558" i="9"/>
  <c r="H2557" i="9"/>
  <c r="H2556" i="9"/>
  <c r="H2555" i="9"/>
  <c r="H2554" i="9"/>
  <c r="H2553" i="9"/>
  <c r="H2552" i="9"/>
  <c r="H2551" i="9"/>
  <c r="H2550" i="9"/>
  <c r="H2549" i="9"/>
  <c r="H2548" i="9"/>
  <c r="H2547" i="9"/>
  <c r="H2546" i="9"/>
  <c r="H2545" i="9"/>
  <c r="H2544" i="9"/>
  <c r="H2543" i="9"/>
  <c r="H2542" i="9"/>
  <c r="H2541" i="9"/>
  <c r="H2540" i="9"/>
  <c r="H2539" i="9"/>
  <c r="H2538" i="9"/>
  <c r="H2537" i="9"/>
  <c r="H2536" i="9"/>
  <c r="H2535" i="9"/>
  <c r="H2534" i="9"/>
  <c r="H2533" i="9"/>
  <c r="H2532" i="9"/>
  <c r="H2531" i="9"/>
  <c r="H2530" i="9"/>
  <c r="H2529" i="9"/>
  <c r="H2528" i="9"/>
  <c r="H2527" i="9"/>
  <c r="H2526" i="9"/>
  <c r="H2525" i="9"/>
  <c r="H2524" i="9"/>
  <c r="H2523" i="9"/>
  <c r="H2522" i="9"/>
  <c r="H2521" i="9"/>
  <c r="H2520" i="9"/>
  <c r="H2519" i="9"/>
  <c r="H2518" i="9"/>
  <c r="H2517" i="9"/>
  <c r="H2516" i="9"/>
  <c r="H2515" i="9"/>
  <c r="H2514" i="9"/>
  <c r="H2513" i="9"/>
  <c r="H2512" i="9"/>
  <c r="H2511" i="9"/>
  <c r="H2510" i="9"/>
  <c r="H2509" i="9"/>
  <c r="H2508" i="9"/>
  <c r="H2507" i="9"/>
  <c r="H2506" i="9"/>
  <c r="H2505" i="9"/>
  <c r="H2504" i="9"/>
  <c r="H2503" i="9"/>
  <c r="H2502" i="9"/>
  <c r="H2501" i="9"/>
  <c r="H2500" i="9"/>
  <c r="H2499" i="9"/>
  <c r="H2498" i="9"/>
  <c r="H2497" i="9"/>
  <c r="H2496" i="9"/>
  <c r="H2495" i="9"/>
  <c r="H2494" i="9"/>
  <c r="H2493" i="9"/>
  <c r="H2492" i="9"/>
  <c r="H2491" i="9"/>
  <c r="H2490" i="9"/>
  <c r="H2489" i="9"/>
  <c r="H2488" i="9"/>
  <c r="H2487" i="9"/>
  <c r="H2486" i="9"/>
  <c r="H2485" i="9"/>
  <c r="H2484" i="9"/>
  <c r="H2483" i="9"/>
  <c r="H2482" i="9"/>
  <c r="H2481" i="9"/>
  <c r="H2480" i="9"/>
  <c r="H2479" i="9"/>
  <c r="H2478" i="9"/>
  <c r="H2477" i="9"/>
  <c r="H2476" i="9"/>
  <c r="H2475" i="9"/>
  <c r="H2474" i="9"/>
  <c r="H2473" i="9"/>
  <c r="H2472" i="9"/>
  <c r="H2471" i="9"/>
  <c r="H2470" i="9"/>
  <c r="H2469" i="9"/>
  <c r="H2468" i="9"/>
  <c r="H2467" i="9"/>
  <c r="H2466" i="9"/>
  <c r="H2465" i="9"/>
  <c r="H2464" i="9"/>
  <c r="H2463" i="9"/>
  <c r="H2462" i="9"/>
  <c r="H2461" i="9"/>
  <c r="H2460" i="9"/>
  <c r="H2459" i="9"/>
  <c r="H2458" i="9"/>
  <c r="H2457" i="9"/>
  <c r="H2456" i="9"/>
  <c r="H2455" i="9"/>
  <c r="H2454" i="9"/>
  <c r="H2453" i="9"/>
  <c r="H2452" i="9"/>
  <c r="H2451" i="9"/>
  <c r="H2450" i="9"/>
  <c r="H2449" i="9"/>
  <c r="H2448" i="9"/>
  <c r="H2447" i="9"/>
  <c r="H2446" i="9"/>
  <c r="H2445" i="9"/>
  <c r="H2444" i="9"/>
  <c r="H2443" i="9"/>
  <c r="H2442" i="9"/>
  <c r="H2441" i="9"/>
  <c r="H2440" i="9"/>
  <c r="H2439" i="9"/>
  <c r="H2438" i="9"/>
  <c r="H2437" i="9"/>
  <c r="H2436" i="9"/>
  <c r="H2435" i="9"/>
  <c r="H2434" i="9"/>
  <c r="H2433" i="9"/>
  <c r="H2432" i="9"/>
  <c r="H2431" i="9"/>
  <c r="H2430" i="9"/>
  <c r="H2429" i="9"/>
  <c r="H2428" i="9"/>
  <c r="H2427" i="9"/>
  <c r="H2426" i="9"/>
  <c r="H2425" i="9"/>
  <c r="H2424" i="9"/>
  <c r="H2423" i="9"/>
  <c r="H2422" i="9"/>
  <c r="H2421" i="9"/>
  <c r="H2420" i="9"/>
  <c r="H2419" i="9"/>
  <c r="H2418" i="9"/>
  <c r="H2417" i="9"/>
  <c r="H2416" i="9"/>
  <c r="H2415" i="9"/>
  <c r="H2414" i="9"/>
  <c r="H2413" i="9"/>
  <c r="H2412" i="9"/>
  <c r="H2411" i="9"/>
  <c r="H2410" i="9"/>
  <c r="H2409" i="9"/>
  <c r="H2408" i="9"/>
  <c r="H2407" i="9"/>
  <c r="H2406" i="9"/>
  <c r="H2405" i="9"/>
  <c r="H2404" i="9"/>
  <c r="H2403" i="9"/>
  <c r="H2402" i="9"/>
  <c r="H2401" i="9"/>
  <c r="H2400" i="9"/>
  <c r="H2399" i="9"/>
  <c r="H2398" i="9"/>
  <c r="H2397" i="9"/>
  <c r="H2396" i="9"/>
  <c r="H2395" i="9"/>
  <c r="H2394" i="9"/>
  <c r="H2393" i="9"/>
  <c r="H2392" i="9"/>
  <c r="H2391" i="9"/>
  <c r="H2390" i="9"/>
  <c r="H2389" i="9"/>
  <c r="H2388" i="9"/>
  <c r="H2387" i="9"/>
  <c r="H2386" i="9"/>
  <c r="H2385" i="9"/>
  <c r="H2384" i="9"/>
  <c r="H2383" i="9"/>
  <c r="H2382" i="9"/>
  <c r="H2381" i="9"/>
  <c r="H2380" i="9"/>
  <c r="H2379" i="9"/>
  <c r="H2378" i="9"/>
  <c r="H2377" i="9"/>
  <c r="H2376" i="9"/>
  <c r="H2375" i="9"/>
  <c r="H2374" i="9"/>
  <c r="H2373" i="9"/>
  <c r="H2372" i="9"/>
  <c r="H2371" i="9"/>
  <c r="H2370" i="9"/>
  <c r="H2369" i="9"/>
  <c r="H2368" i="9"/>
  <c r="H2367" i="9"/>
  <c r="H2366" i="9"/>
  <c r="H2365" i="9"/>
  <c r="H2364" i="9"/>
  <c r="H2363" i="9"/>
  <c r="H2362" i="9"/>
  <c r="H2361" i="9"/>
  <c r="H2360" i="9"/>
  <c r="H2359" i="9"/>
  <c r="H2358" i="9"/>
  <c r="H2357" i="9"/>
  <c r="H2356" i="9"/>
  <c r="H2355" i="9"/>
  <c r="H2354" i="9"/>
  <c r="H2353" i="9"/>
  <c r="H2352" i="9"/>
  <c r="H2351" i="9"/>
  <c r="H2350" i="9"/>
  <c r="H2349" i="9"/>
  <c r="H2348" i="9"/>
  <c r="H2347" i="9"/>
  <c r="H2346" i="9"/>
  <c r="H2345" i="9"/>
  <c r="H2344" i="9"/>
  <c r="H2343" i="9"/>
  <c r="H2342" i="9"/>
  <c r="H2341" i="9"/>
  <c r="H2340" i="9"/>
  <c r="H2339" i="9"/>
  <c r="H2338" i="9"/>
  <c r="H2337" i="9"/>
  <c r="H2336" i="9"/>
  <c r="H2335" i="9"/>
  <c r="H2334" i="9"/>
  <c r="H2333" i="9"/>
  <c r="H2332" i="9"/>
  <c r="H2331" i="9"/>
  <c r="H2330" i="9"/>
  <c r="H2329" i="9"/>
  <c r="H2328" i="9"/>
  <c r="H2327" i="9"/>
  <c r="H2326" i="9"/>
  <c r="H2325" i="9"/>
  <c r="H2324" i="9"/>
  <c r="H2323" i="9"/>
  <c r="H2322" i="9"/>
  <c r="H2321" i="9"/>
  <c r="H2320" i="9"/>
  <c r="H2319" i="9"/>
  <c r="H2318" i="9"/>
  <c r="H2317" i="9"/>
  <c r="H2316" i="9"/>
  <c r="H2315" i="9"/>
  <c r="H2314" i="9"/>
  <c r="H2313" i="9"/>
  <c r="H2312" i="9"/>
  <c r="H2311" i="9"/>
  <c r="H2310" i="9"/>
  <c r="H2309" i="9"/>
  <c r="H2308" i="9"/>
  <c r="H2307" i="9"/>
  <c r="H2306" i="9"/>
  <c r="H2305" i="9"/>
  <c r="H2304" i="9"/>
  <c r="H2303" i="9"/>
  <c r="H2302" i="9"/>
  <c r="H2301" i="9"/>
  <c r="H2300" i="9"/>
  <c r="H2299" i="9"/>
  <c r="H2298" i="9"/>
  <c r="H2297" i="9"/>
  <c r="H2296" i="9"/>
  <c r="H2295" i="9"/>
  <c r="H2294" i="9"/>
  <c r="H2293" i="9"/>
  <c r="H2292" i="9"/>
  <c r="H2291" i="9"/>
  <c r="H2290" i="9"/>
  <c r="H2289" i="9"/>
  <c r="H2288" i="9"/>
  <c r="H2287" i="9"/>
  <c r="H2286" i="9"/>
  <c r="H2285" i="9"/>
  <c r="H2284" i="9"/>
  <c r="H2283" i="9"/>
  <c r="H2282" i="9"/>
  <c r="H2281" i="9"/>
  <c r="H2280" i="9"/>
  <c r="H2279" i="9"/>
  <c r="H2278" i="9"/>
  <c r="H2277" i="9"/>
  <c r="H2276" i="9"/>
  <c r="H2275" i="9"/>
  <c r="H2274" i="9"/>
  <c r="H2273" i="9"/>
  <c r="H2272" i="9"/>
  <c r="H2271" i="9"/>
  <c r="H2270" i="9"/>
  <c r="H2269" i="9"/>
  <c r="H2268" i="9"/>
  <c r="H2267" i="9"/>
  <c r="H2266" i="9"/>
  <c r="H2265" i="9"/>
  <c r="H2264" i="9"/>
  <c r="H2263" i="9"/>
  <c r="H2262" i="9"/>
  <c r="H2261" i="9"/>
  <c r="H2260" i="9"/>
  <c r="H2259" i="9"/>
  <c r="H2258" i="9"/>
  <c r="H2257" i="9"/>
  <c r="H2256" i="9"/>
  <c r="H2255" i="9"/>
  <c r="H2254" i="9"/>
  <c r="H2253" i="9"/>
  <c r="H2252" i="9"/>
  <c r="H2251" i="9"/>
  <c r="H2250" i="9"/>
  <c r="H2249" i="9"/>
  <c r="H2248" i="9"/>
  <c r="H2247" i="9"/>
  <c r="H2246" i="9"/>
  <c r="H2245" i="9"/>
  <c r="H2244" i="9"/>
  <c r="H2243" i="9"/>
  <c r="H2242" i="9"/>
  <c r="H2241" i="9"/>
  <c r="H2240" i="9"/>
  <c r="H2239" i="9"/>
  <c r="H2238" i="9"/>
  <c r="H2237" i="9"/>
  <c r="H2236" i="9"/>
  <c r="H2235" i="9"/>
  <c r="H2234" i="9"/>
  <c r="H2233" i="9"/>
  <c r="H2232" i="9"/>
  <c r="H2231" i="9"/>
  <c r="H2230" i="9"/>
  <c r="H2229" i="9"/>
  <c r="H2228" i="9"/>
  <c r="H2227" i="9"/>
  <c r="H2226" i="9"/>
  <c r="H2225" i="9"/>
  <c r="H2224" i="9"/>
  <c r="H2223" i="9"/>
  <c r="H2222" i="9"/>
  <c r="H2221" i="9"/>
  <c r="H2220" i="9"/>
  <c r="H2219" i="9"/>
  <c r="H2218" i="9"/>
  <c r="H2217" i="9"/>
  <c r="H2216" i="9"/>
  <c r="H2215" i="9"/>
  <c r="H2214" i="9"/>
  <c r="H2213" i="9"/>
  <c r="H2212" i="9"/>
  <c r="H2211" i="9"/>
  <c r="H2210" i="9"/>
  <c r="H2209" i="9"/>
  <c r="H2208" i="9"/>
  <c r="H2207" i="9"/>
  <c r="H2206" i="9"/>
  <c r="H2205" i="9"/>
  <c r="H2204" i="9"/>
  <c r="H2203" i="9"/>
  <c r="H2202" i="9"/>
  <c r="H2201" i="9"/>
  <c r="H2200" i="9"/>
  <c r="H2199" i="9"/>
  <c r="H2198" i="9"/>
  <c r="H2197" i="9"/>
  <c r="H2196" i="9"/>
  <c r="H2195" i="9"/>
  <c r="H2194" i="9"/>
  <c r="H2193" i="9"/>
  <c r="H2192" i="9"/>
  <c r="H2191" i="9"/>
  <c r="H2190" i="9"/>
  <c r="H2189" i="9"/>
  <c r="H2188" i="9"/>
  <c r="H2187" i="9"/>
  <c r="H2186" i="9"/>
  <c r="H2185" i="9"/>
  <c r="H2184" i="9"/>
  <c r="H2183" i="9"/>
  <c r="H2182" i="9"/>
  <c r="H2181" i="9"/>
  <c r="H2180" i="9"/>
  <c r="H2179" i="9"/>
  <c r="H2178" i="9"/>
  <c r="H2177" i="9"/>
  <c r="H2176" i="9"/>
  <c r="H2175" i="9"/>
  <c r="H2174" i="9"/>
  <c r="H2173" i="9"/>
  <c r="H2172" i="9"/>
  <c r="H2171" i="9"/>
  <c r="H2170" i="9"/>
  <c r="H2169" i="9"/>
  <c r="H2168" i="9"/>
  <c r="H2167" i="9"/>
  <c r="H2166" i="9"/>
  <c r="H2165" i="9"/>
  <c r="H2164" i="9"/>
  <c r="H2163" i="9"/>
  <c r="H2162" i="9"/>
  <c r="H2161" i="9"/>
  <c r="H2160" i="9"/>
  <c r="H2159" i="9"/>
  <c r="H2158" i="9"/>
  <c r="H2157" i="9"/>
  <c r="H2156" i="9"/>
  <c r="H2155" i="9"/>
  <c r="H2154" i="9"/>
  <c r="H2153" i="9"/>
  <c r="H2152" i="9"/>
  <c r="H2151" i="9"/>
  <c r="H2150" i="9"/>
  <c r="H2149" i="9"/>
  <c r="H2148" i="9"/>
  <c r="H2147" i="9"/>
  <c r="H2146" i="9"/>
  <c r="H2145" i="9"/>
  <c r="H2144" i="9"/>
  <c r="H2143" i="9"/>
  <c r="H2142" i="9"/>
  <c r="H2141" i="9"/>
  <c r="H2140" i="9"/>
  <c r="H2139" i="9"/>
  <c r="H2138" i="9"/>
  <c r="H2137" i="9"/>
  <c r="H2136" i="9"/>
  <c r="H2135" i="9"/>
  <c r="H2134" i="9"/>
  <c r="H2133" i="9"/>
  <c r="H2132" i="9"/>
  <c r="H2131" i="9"/>
  <c r="H2130" i="9"/>
  <c r="H2129" i="9"/>
  <c r="H2128" i="9"/>
  <c r="H2127" i="9"/>
  <c r="H2126" i="9"/>
  <c r="H2125" i="9"/>
  <c r="H2124" i="9"/>
  <c r="H2123" i="9"/>
  <c r="H2122" i="9"/>
  <c r="H2121" i="9"/>
  <c r="H2120" i="9"/>
  <c r="H2119" i="9"/>
  <c r="H2118" i="9"/>
  <c r="H2117" i="9"/>
  <c r="H2116" i="9"/>
  <c r="H2115" i="9"/>
  <c r="H2114" i="9"/>
  <c r="H2113" i="9"/>
  <c r="H2112" i="9"/>
  <c r="H2111" i="9"/>
  <c r="H2110" i="9"/>
  <c r="H2109" i="9"/>
  <c r="H2108" i="9"/>
  <c r="H2107" i="9"/>
  <c r="H2106" i="9"/>
  <c r="H2105" i="9"/>
  <c r="H2104" i="9"/>
  <c r="H2103" i="9"/>
  <c r="H2102" i="9"/>
  <c r="H2101" i="9"/>
  <c r="H2100" i="9"/>
  <c r="H2099" i="9"/>
  <c r="H2098" i="9"/>
  <c r="H2097" i="9"/>
  <c r="H2096" i="9"/>
  <c r="H2095" i="9"/>
  <c r="H2094" i="9"/>
  <c r="H2093" i="9"/>
  <c r="H2092" i="9"/>
  <c r="H2091" i="9"/>
  <c r="H2090" i="9"/>
  <c r="H2089" i="9"/>
  <c r="H2088" i="9"/>
  <c r="H2087" i="9"/>
  <c r="H2086" i="9"/>
  <c r="H2085" i="9"/>
  <c r="H2084" i="9"/>
  <c r="H2083" i="9"/>
  <c r="H2082" i="9"/>
  <c r="H2081" i="9"/>
  <c r="H2080" i="9"/>
  <c r="H2079" i="9"/>
  <c r="H2078" i="9"/>
  <c r="H2077" i="9"/>
  <c r="H2076" i="9"/>
  <c r="H2075" i="9"/>
  <c r="H2074" i="9"/>
  <c r="H2073" i="9"/>
  <c r="H2072" i="9"/>
  <c r="H2071" i="9"/>
  <c r="H2070" i="9"/>
  <c r="H2069" i="9"/>
  <c r="H2068" i="9"/>
  <c r="H2067" i="9"/>
  <c r="H2066" i="9"/>
  <c r="H2065" i="9"/>
  <c r="H2064" i="9"/>
  <c r="H2063" i="9"/>
  <c r="H2062" i="9"/>
  <c r="H2061" i="9"/>
  <c r="H2060" i="9"/>
  <c r="H2059" i="9"/>
  <c r="H2058" i="9"/>
  <c r="H2057" i="9"/>
  <c r="H2056" i="9"/>
  <c r="H2055" i="9"/>
  <c r="H2054" i="9"/>
  <c r="H2053" i="9"/>
  <c r="H2052" i="9"/>
  <c r="H2051" i="9"/>
  <c r="H2050" i="9"/>
  <c r="H2049" i="9"/>
  <c r="H2048" i="9"/>
  <c r="H2047" i="9"/>
  <c r="H2046" i="9"/>
  <c r="H2045" i="9"/>
  <c r="H2044" i="9"/>
  <c r="H2043" i="9"/>
  <c r="H2042" i="9"/>
  <c r="H2041" i="9"/>
  <c r="H2040" i="9"/>
  <c r="H2039" i="9"/>
  <c r="H2038" i="9"/>
  <c r="H2037" i="9"/>
  <c r="H2036" i="9"/>
  <c r="H2035" i="9"/>
  <c r="H2034" i="9"/>
  <c r="H2033" i="9"/>
  <c r="H2032" i="9"/>
  <c r="H2031" i="9"/>
  <c r="H2030" i="9"/>
  <c r="H2029" i="9"/>
  <c r="H2028" i="9"/>
  <c r="H2027" i="9"/>
  <c r="H2026" i="9"/>
  <c r="H2025" i="9"/>
  <c r="H2024" i="9"/>
  <c r="H2023" i="9"/>
  <c r="H2022" i="9"/>
  <c r="H2021" i="9"/>
  <c r="H2020" i="9"/>
  <c r="H2019" i="9"/>
  <c r="H2018" i="9"/>
  <c r="H2017" i="9"/>
  <c r="H2016" i="9"/>
  <c r="H2015" i="9"/>
  <c r="H2014" i="9"/>
  <c r="H2013" i="9"/>
  <c r="H2012" i="9"/>
  <c r="H2011" i="9"/>
  <c r="H2010" i="9"/>
  <c r="H2009" i="9"/>
  <c r="H2008" i="9"/>
  <c r="H2007" i="9"/>
  <c r="H2006" i="9"/>
  <c r="H2005" i="9"/>
  <c r="H2004" i="9"/>
  <c r="H2003" i="9"/>
  <c r="H2002" i="9"/>
  <c r="H2001" i="9"/>
  <c r="H2000" i="9"/>
  <c r="H1999" i="9"/>
  <c r="H1998" i="9"/>
  <c r="H1997" i="9"/>
  <c r="H1996" i="9"/>
  <c r="H1995" i="9"/>
  <c r="H1994" i="9"/>
  <c r="H1993" i="9"/>
  <c r="H1992" i="9"/>
  <c r="H1991" i="9"/>
  <c r="H1990" i="9"/>
  <c r="H1989" i="9"/>
  <c r="H1988" i="9"/>
  <c r="H1987" i="9"/>
  <c r="H1986" i="9"/>
  <c r="H1985" i="9"/>
  <c r="H1984" i="9"/>
  <c r="H1983" i="9"/>
  <c r="H1982" i="9"/>
  <c r="H1981" i="9"/>
  <c r="H1980" i="9"/>
  <c r="H1979" i="9"/>
  <c r="H1978" i="9"/>
  <c r="H1977" i="9"/>
  <c r="H1976" i="9"/>
  <c r="H1975" i="9"/>
  <c r="H1974" i="9"/>
  <c r="H1973" i="9"/>
  <c r="H1972" i="9"/>
  <c r="H1971" i="9"/>
  <c r="H1970" i="9"/>
  <c r="H1969" i="9"/>
  <c r="H1968" i="9"/>
  <c r="H1967" i="9"/>
  <c r="H1966" i="9"/>
  <c r="H1965" i="9"/>
  <c r="H1964" i="9"/>
  <c r="H1963" i="9"/>
  <c r="H1962" i="9"/>
  <c r="H1961" i="9"/>
  <c r="H1960" i="9"/>
  <c r="H1959" i="9"/>
  <c r="H1958" i="9"/>
  <c r="H1957" i="9"/>
  <c r="H1956" i="9"/>
  <c r="H1955" i="9"/>
  <c r="H1954" i="9"/>
  <c r="H1953" i="9"/>
  <c r="H1952" i="9"/>
  <c r="H1951" i="9"/>
  <c r="H1950" i="9"/>
  <c r="H1949" i="9"/>
  <c r="H1948" i="9"/>
  <c r="H1947" i="9"/>
  <c r="H1946" i="9"/>
  <c r="H1945" i="9"/>
  <c r="H1944" i="9"/>
  <c r="H1943" i="9"/>
  <c r="H1942" i="9"/>
  <c r="H1941" i="9"/>
  <c r="H1940" i="9"/>
  <c r="H1939" i="9"/>
  <c r="H1938" i="9"/>
  <c r="H1937" i="9"/>
  <c r="H1936" i="9"/>
  <c r="H1935" i="9"/>
  <c r="H1934" i="9"/>
  <c r="H1933" i="9"/>
  <c r="H1932" i="9"/>
  <c r="H1931" i="9"/>
  <c r="H1930" i="9"/>
  <c r="H1929" i="9"/>
  <c r="H1928" i="9"/>
  <c r="H1927" i="9"/>
  <c r="H1926" i="9"/>
  <c r="H1925" i="9"/>
  <c r="H1924" i="9"/>
  <c r="H1923" i="9"/>
  <c r="H1922" i="9"/>
  <c r="H1921" i="9"/>
  <c r="H1920" i="9"/>
  <c r="H1919" i="9"/>
  <c r="H1918" i="9"/>
  <c r="H1917" i="9"/>
  <c r="H1916" i="9"/>
  <c r="H1915" i="9"/>
  <c r="H1914" i="9"/>
  <c r="H1913" i="9"/>
  <c r="H1912" i="9"/>
  <c r="H1911" i="9"/>
  <c r="H1910" i="9"/>
  <c r="H1909" i="9"/>
  <c r="H1908" i="9"/>
  <c r="H1907" i="9"/>
  <c r="H1906" i="9"/>
  <c r="H1905" i="9"/>
  <c r="H1904" i="9"/>
  <c r="H1903" i="9"/>
  <c r="H1902" i="9"/>
  <c r="H1901" i="9"/>
  <c r="H1900" i="9"/>
  <c r="H1899" i="9"/>
  <c r="H1898" i="9"/>
  <c r="H1897" i="9"/>
  <c r="H1896" i="9"/>
  <c r="H1895" i="9"/>
  <c r="H1894" i="9"/>
  <c r="H1893" i="9"/>
  <c r="H1892" i="9"/>
  <c r="H1891" i="9"/>
  <c r="H1890" i="9"/>
  <c r="H1889" i="9"/>
  <c r="H1888" i="9"/>
  <c r="H1887" i="9"/>
  <c r="H1886" i="9"/>
  <c r="H1885" i="9"/>
  <c r="H1884" i="9"/>
  <c r="H1883" i="9"/>
  <c r="H1882" i="9"/>
  <c r="H1881" i="9"/>
  <c r="H1880" i="9"/>
  <c r="H1879" i="9"/>
  <c r="H1878" i="9"/>
  <c r="H1877" i="9"/>
  <c r="H1876" i="9"/>
  <c r="H1875" i="9"/>
  <c r="H1874" i="9"/>
  <c r="H1873" i="9"/>
  <c r="H1872" i="9"/>
  <c r="H1871" i="9"/>
  <c r="H1870" i="9"/>
  <c r="H1869" i="9"/>
  <c r="H1868" i="9"/>
  <c r="H1867" i="9"/>
  <c r="H1866" i="9"/>
  <c r="H1865" i="9"/>
  <c r="H1864" i="9"/>
  <c r="H1863" i="9"/>
  <c r="H1862" i="9"/>
  <c r="H1861" i="9"/>
  <c r="H1860" i="9"/>
  <c r="H1859" i="9"/>
  <c r="H1858" i="9"/>
  <c r="H1857" i="9"/>
  <c r="H1856" i="9"/>
  <c r="H1855" i="9"/>
  <c r="H1854" i="9"/>
  <c r="H1853" i="9"/>
  <c r="H1852" i="9"/>
  <c r="H1851" i="9"/>
  <c r="H1850" i="9"/>
  <c r="H1849" i="9"/>
  <c r="H1848" i="9"/>
  <c r="H1847" i="9"/>
  <c r="H1846" i="9"/>
  <c r="H1845" i="9"/>
  <c r="H1844" i="9"/>
  <c r="H1843" i="9"/>
  <c r="H1842" i="9"/>
  <c r="G1841" i="9"/>
  <c r="H1841" i="9" s="1"/>
  <c r="H1840" i="9"/>
  <c r="H1839" i="9"/>
  <c r="H1838" i="9"/>
  <c r="H1837" i="9"/>
  <c r="H1836" i="9"/>
  <c r="H1835" i="9"/>
  <c r="H1834" i="9"/>
  <c r="H1833" i="9"/>
  <c r="H1832" i="9"/>
  <c r="H1831" i="9"/>
  <c r="H1830" i="9"/>
  <c r="H1829" i="9"/>
  <c r="H1828" i="9"/>
  <c r="H1827" i="9"/>
  <c r="H1826" i="9"/>
  <c r="H1825" i="9"/>
  <c r="H1824" i="9"/>
  <c r="H1823" i="9"/>
  <c r="H1822" i="9"/>
  <c r="H1821" i="9"/>
  <c r="H1820" i="9"/>
  <c r="H1819" i="9"/>
  <c r="H1818" i="9"/>
  <c r="H1817" i="9"/>
  <c r="H1816" i="9"/>
  <c r="H1815" i="9"/>
  <c r="H1814" i="9"/>
  <c r="H1813" i="9"/>
  <c r="H1812" i="9"/>
  <c r="H1811" i="9"/>
  <c r="H1810" i="9"/>
  <c r="H1809" i="9"/>
  <c r="H1808" i="9"/>
  <c r="H1807" i="9"/>
  <c r="H1806" i="9"/>
  <c r="H1805" i="9"/>
  <c r="H1804" i="9"/>
  <c r="H1803" i="9"/>
  <c r="H1802" i="9"/>
  <c r="H1801" i="9"/>
  <c r="H1800" i="9"/>
  <c r="H1799" i="9"/>
  <c r="H1798" i="9"/>
  <c r="H1797" i="9"/>
  <c r="H1796" i="9"/>
  <c r="H1795" i="9"/>
  <c r="H1794" i="9"/>
  <c r="H1793" i="9"/>
  <c r="H1792" i="9"/>
  <c r="H1791" i="9"/>
  <c r="H1790" i="9"/>
  <c r="H1789" i="9"/>
  <c r="H1788" i="9"/>
  <c r="H1787" i="9"/>
  <c r="H1786" i="9"/>
  <c r="H1785" i="9"/>
  <c r="H1784" i="9"/>
  <c r="H1783" i="9"/>
  <c r="H1782" i="9"/>
  <c r="H1781" i="9"/>
  <c r="H1780" i="9"/>
  <c r="H1779" i="9"/>
  <c r="H1778" i="9"/>
  <c r="H1777" i="9"/>
  <c r="H1776" i="9"/>
  <c r="H1775" i="9"/>
  <c r="H1774" i="9"/>
  <c r="H1773" i="9"/>
  <c r="H1772" i="9"/>
  <c r="H1771" i="9"/>
  <c r="H1770" i="9"/>
  <c r="H1769" i="9"/>
  <c r="H1768" i="9"/>
  <c r="H1767" i="9"/>
  <c r="H1766" i="9"/>
  <c r="H1765" i="9"/>
  <c r="H1764" i="9"/>
  <c r="H1763" i="9"/>
  <c r="H1762" i="9"/>
  <c r="H1761" i="9"/>
  <c r="H1760" i="9"/>
  <c r="H1759" i="9"/>
  <c r="H1758" i="9"/>
  <c r="H1757" i="9"/>
  <c r="H1756" i="9"/>
  <c r="H1755" i="9"/>
  <c r="H1754" i="9"/>
  <c r="H1753" i="9"/>
  <c r="H1752" i="9"/>
  <c r="H1751" i="9"/>
  <c r="H1750" i="9"/>
  <c r="H1749" i="9"/>
  <c r="H1748" i="9"/>
  <c r="H1747" i="9"/>
  <c r="H1746" i="9"/>
  <c r="H1745" i="9"/>
  <c r="H1744" i="9"/>
  <c r="H1743" i="9"/>
  <c r="H1742" i="9"/>
  <c r="H1741" i="9"/>
  <c r="H1740" i="9"/>
  <c r="H1739" i="9"/>
  <c r="H1738" i="9"/>
  <c r="H1737" i="9"/>
  <c r="H1736" i="9"/>
  <c r="H1735" i="9"/>
  <c r="H1734" i="9"/>
  <c r="H1733" i="9"/>
  <c r="H1732" i="9"/>
  <c r="H1731" i="9"/>
  <c r="H1730" i="9"/>
  <c r="H1729" i="9"/>
  <c r="H1728" i="9"/>
  <c r="H1727" i="9"/>
  <c r="H1726" i="9"/>
  <c r="H1725" i="9"/>
  <c r="H1724" i="9"/>
  <c r="H1723" i="9"/>
  <c r="H1722" i="9"/>
  <c r="H1721" i="9"/>
  <c r="H1720" i="9"/>
  <c r="H1719" i="9"/>
  <c r="H1718" i="9"/>
  <c r="H1717" i="9"/>
  <c r="H1716" i="9"/>
  <c r="H1715" i="9"/>
  <c r="H1714" i="9"/>
  <c r="H1713" i="9"/>
  <c r="H1712" i="9"/>
  <c r="H1711" i="9"/>
  <c r="H1710" i="9"/>
  <c r="H1709" i="9"/>
  <c r="H1708" i="9"/>
  <c r="H1707" i="9"/>
  <c r="H1706" i="9"/>
  <c r="H1705" i="9"/>
  <c r="H1704" i="9"/>
  <c r="H1703" i="9"/>
  <c r="H1702" i="9"/>
  <c r="H1701" i="9"/>
  <c r="H1700" i="9"/>
  <c r="H1699" i="9"/>
  <c r="H1698" i="9"/>
  <c r="H1697" i="9"/>
  <c r="H1696" i="9"/>
  <c r="H1695" i="9"/>
  <c r="H1694" i="9"/>
  <c r="H1693" i="9"/>
  <c r="H1692" i="9"/>
  <c r="H1691" i="9"/>
  <c r="H1690" i="9"/>
  <c r="H1689" i="9"/>
  <c r="H1688" i="9"/>
  <c r="H1687" i="9"/>
  <c r="H1686" i="9"/>
  <c r="H1685" i="9"/>
  <c r="H1684" i="9"/>
  <c r="H1683" i="9"/>
  <c r="H1682" i="9"/>
  <c r="H1681" i="9"/>
  <c r="H1680" i="9"/>
  <c r="H1679" i="9"/>
  <c r="H1678" i="9"/>
  <c r="H1677" i="9"/>
  <c r="H1676" i="9"/>
  <c r="H1675" i="9"/>
  <c r="H1674" i="9"/>
  <c r="H1673" i="9"/>
  <c r="H1672" i="9"/>
  <c r="H1671" i="9"/>
  <c r="H1670" i="9"/>
  <c r="H1669" i="9"/>
  <c r="H1668" i="9"/>
  <c r="H1667" i="9"/>
  <c r="H1666" i="9"/>
  <c r="H1665" i="9"/>
  <c r="H1664" i="9"/>
  <c r="H1663" i="9"/>
  <c r="H1662" i="9"/>
  <c r="H1661" i="9"/>
  <c r="H1660" i="9"/>
  <c r="H1659" i="9"/>
  <c r="H1658" i="9"/>
  <c r="H1657" i="9"/>
  <c r="H1656" i="9"/>
  <c r="H1655" i="9"/>
  <c r="H1654" i="9"/>
  <c r="H1653" i="9"/>
  <c r="H1652" i="9"/>
  <c r="H1651" i="9"/>
  <c r="H1650" i="9"/>
  <c r="H1649" i="9"/>
  <c r="H1648" i="9"/>
  <c r="H1647" i="9"/>
  <c r="H1646" i="9"/>
  <c r="H1645" i="9"/>
  <c r="H1644" i="9"/>
  <c r="H1643" i="9"/>
  <c r="H1642" i="9"/>
  <c r="H1641" i="9"/>
  <c r="H1640" i="9"/>
  <c r="H1639" i="9"/>
  <c r="H1638" i="9"/>
  <c r="H1637" i="9"/>
  <c r="H1636" i="9"/>
  <c r="H1635" i="9"/>
  <c r="H1634" i="9"/>
  <c r="H1633" i="9"/>
  <c r="H1632" i="9"/>
  <c r="H1631" i="9"/>
  <c r="H1630" i="9"/>
  <c r="H1629" i="9"/>
  <c r="H1628" i="9"/>
  <c r="H1627" i="9"/>
  <c r="H1626" i="9"/>
  <c r="H1625" i="9"/>
  <c r="H1624" i="9"/>
  <c r="H1623" i="9"/>
  <c r="H1622" i="9"/>
  <c r="H1621" i="9"/>
  <c r="H1620" i="9"/>
  <c r="H1619" i="9"/>
  <c r="H1618" i="9"/>
  <c r="H1617" i="9"/>
  <c r="H1616" i="9"/>
  <c r="H1615" i="9"/>
  <c r="H1614" i="9"/>
  <c r="H1613" i="9"/>
  <c r="H1612" i="9"/>
  <c r="H1611" i="9"/>
  <c r="H1610" i="9"/>
  <c r="H1609" i="9"/>
  <c r="H1608" i="9"/>
  <c r="H1607" i="9"/>
  <c r="H1606" i="9"/>
  <c r="H1605" i="9"/>
  <c r="H1604" i="9"/>
  <c r="H1603" i="9"/>
  <c r="H1602" i="9"/>
  <c r="H1601" i="9"/>
  <c r="H1600" i="9"/>
  <c r="H1599" i="9"/>
  <c r="H1598" i="9"/>
  <c r="H1597" i="9"/>
  <c r="H1596" i="9"/>
  <c r="H1595" i="9"/>
  <c r="H1594" i="9"/>
  <c r="H1593" i="9"/>
  <c r="H1592" i="9"/>
  <c r="H1591" i="9"/>
  <c r="H1590" i="9"/>
  <c r="H1589" i="9"/>
  <c r="H1588" i="9"/>
  <c r="H1587" i="9"/>
  <c r="H1586" i="9"/>
  <c r="H1585" i="9"/>
  <c r="H1584" i="9"/>
  <c r="H1583" i="9"/>
  <c r="H1582" i="9"/>
  <c r="H1581" i="9"/>
  <c r="H1580" i="9"/>
  <c r="H1579" i="9"/>
  <c r="H1578" i="9"/>
  <c r="H1577" i="9"/>
  <c r="H1576" i="9"/>
  <c r="H1575" i="9"/>
  <c r="H1574" i="9"/>
  <c r="H1573" i="9"/>
  <c r="H1572" i="9"/>
  <c r="H1571" i="9"/>
  <c r="H1570" i="9"/>
  <c r="H1569" i="9"/>
  <c r="H1568" i="9"/>
  <c r="H1567" i="9"/>
  <c r="H1566" i="9"/>
  <c r="H1565" i="9"/>
  <c r="H1564" i="9"/>
  <c r="H1563" i="9"/>
  <c r="H1562" i="9"/>
  <c r="H1561" i="9"/>
  <c r="H1560" i="9"/>
  <c r="H1559" i="9"/>
  <c r="H1558" i="9"/>
  <c r="H1557" i="9"/>
  <c r="H1556" i="9"/>
  <c r="H1555" i="9"/>
  <c r="H1554" i="9"/>
  <c r="H1553" i="9"/>
  <c r="H1552" i="9"/>
  <c r="H1551" i="9"/>
  <c r="H1550" i="9"/>
  <c r="H1549" i="9"/>
  <c r="H1548" i="9"/>
  <c r="H1547" i="9"/>
  <c r="H1546" i="9"/>
  <c r="H1545" i="9"/>
  <c r="H1544" i="9"/>
  <c r="H1543" i="9"/>
  <c r="H1542" i="9"/>
  <c r="H1541" i="9"/>
  <c r="H1540" i="9"/>
  <c r="H1539" i="9"/>
  <c r="H1538" i="9"/>
  <c r="H1537" i="9"/>
  <c r="H1536" i="9"/>
  <c r="H1535" i="9"/>
  <c r="H1534" i="9"/>
  <c r="H1533" i="9"/>
  <c r="H1532" i="9"/>
  <c r="H1531" i="9"/>
  <c r="H1530" i="9"/>
  <c r="H1529" i="9"/>
  <c r="H1528" i="9"/>
  <c r="H1527" i="9"/>
  <c r="H1526" i="9"/>
  <c r="H1525" i="9"/>
  <c r="H1524" i="9"/>
  <c r="H1523" i="9"/>
  <c r="H1522" i="9"/>
  <c r="H1521" i="9"/>
  <c r="H1520" i="9"/>
  <c r="H1519" i="9"/>
  <c r="H1518" i="9"/>
  <c r="H1517" i="9"/>
  <c r="H1516" i="9"/>
  <c r="H1515" i="9"/>
  <c r="H1514" i="9"/>
  <c r="H1513" i="9"/>
  <c r="H1512" i="9"/>
  <c r="H1511" i="9"/>
  <c r="H1510" i="9"/>
  <c r="H1509" i="9"/>
  <c r="H1508" i="9"/>
  <c r="H1507" i="9"/>
  <c r="H1506" i="9"/>
  <c r="H1505" i="9"/>
  <c r="H1504" i="9"/>
  <c r="H1503" i="9"/>
  <c r="H1502" i="9"/>
  <c r="H1501" i="9"/>
  <c r="H1500" i="9"/>
  <c r="H1499" i="9"/>
  <c r="H1498" i="9"/>
  <c r="H1497" i="9"/>
  <c r="H1496" i="9"/>
  <c r="H1495" i="9"/>
  <c r="H1494" i="9"/>
  <c r="H1493" i="9"/>
  <c r="H1492" i="9"/>
  <c r="H1491" i="9"/>
  <c r="H1490" i="9"/>
  <c r="H1489" i="9"/>
  <c r="H1488" i="9"/>
  <c r="H1487" i="9"/>
  <c r="H1486" i="9"/>
  <c r="H1485" i="9"/>
  <c r="G1484" i="9"/>
  <c r="H1484" i="9" s="1"/>
  <c r="H1483" i="9"/>
  <c r="H1482" i="9"/>
  <c r="H1481" i="9"/>
  <c r="H1480" i="9"/>
  <c r="H1479" i="9"/>
  <c r="H1478" i="9"/>
  <c r="H1477" i="9"/>
  <c r="H1476" i="9"/>
  <c r="H1475" i="9"/>
  <c r="H1474" i="9"/>
  <c r="H1473" i="9"/>
  <c r="H1472" i="9"/>
  <c r="H1471" i="9"/>
  <c r="H1470" i="9"/>
  <c r="H1469" i="9"/>
  <c r="H1468" i="9"/>
  <c r="H1467" i="9"/>
  <c r="H1466" i="9"/>
  <c r="H1465" i="9"/>
  <c r="H1464" i="9"/>
  <c r="H1463" i="9"/>
  <c r="H1462" i="9"/>
  <c r="H1461" i="9"/>
  <c r="H1460" i="9"/>
  <c r="H1459" i="9"/>
  <c r="H1458" i="9"/>
  <c r="H1457" i="9"/>
  <c r="H1456" i="9"/>
  <c r="H1455" i="9"/>
  <c r="H1454" i="9"/>
  <c r="H1453" i="9"/>
  <c r="H1452" i="9"/>
  <c r="H1451" i="9"/>
  <c r="H1450" i="9"/>
  <c r="H1449" i="9"/>
  <c r="H1448" i="9"/>
  <c r="H1447" i="9"/>
  <c r="H1446" i="9"/>
  <c r="H1445" i="9"/>
  <c r="H1444" i="9"/>
  <c r="H1443" i="9"/>
  <c r="H1442" i="9"/>
  <c r="H1441" i="9"/>
  <c r="H1440" i="9"/>
  <c r="H1439" i="9"/>
  <c r="H1438" i="9"/>
  <c r="H1437" i="9"/>
  <c r="H1436" i="9"/>
  <c r="H1435" i="9"/>
  <c r="H1434" i="9"/>
  <c r="H1433" i="9"/>
  <c r="H1432" i="9"/>
  <c r="H1431" i="9"/>
  <c r="H1430" i="9"/>
  <c r="H1429" i="9"/>
  <c r="H1428" i="9"/>
  <c r="H1427" i="9"/>
  <c r="H1426" i="9"/>
  <c r="H1425" i="9"/>
  <c r="H1424" i="9"/>
  <c r="H1423" i="9"/>
  <c r="H1422" i="9"/>
  <c r="H1421" i="9"/>
  <c r="H1420" i="9"/>
  <c r="H1419" i="9"/>
  <c r="H1418" i="9"/>
  <c r="H1417" i="9"/>
  <c r="H1416" i="9"/>
  <c r="H1415" i="9"/>
  <c r="H1414" i="9"/>
  <c r="H1413" i="9"/>
  <c r="H1412" i="9"/>
  <c r="H1411" i="9"/>
  <c r="H1410" i="9"/>
  <c r="H1409" i="9"/>
  <c r="H1408" i="9"/>
  <c r="H1407" i="9"/>
  <c r="H1406" i="9"/>
  <c r="H1405" i="9"/>
  <c r="H1404" i="9"/>
  <c r="H1403" i="9"/>
  <c r="H1402" i="9"/>
  <c r="H1401" i="9"/>
  <c r="H1400" i="9"/>
  <c r="H1399" i="9"/>
  <c r="H1398" i="9"/>
  <c r="H1397" i="9"/>
  <c r="H1396" i="9"/>
  <c r="H1395" i="9"/>
  <c r="H1394" i="9"/>
  <c r="H1393" i="9"/>
  <c r="H1392" i="9"/>
  <c r="H1391" i="9"/>
  <c r="H1390" i="9"/>
  <c r="H1389" i="9"/>
  <c r="H1388" i="9"/>
  <c r="H1387" i="9"/>
  <c r="H1386" i="9"/>
  <c r="H1385" i="9"/>
  <c r="H1384" i="9"/>
  <c r="H1383" i="9"/>
  <c r="H1382" i="9"/>
  <c r="H1381" i="9"/>
  <c r="H1380" i="9"/>
  <c r="H1379" i="9"/>
  <c r="H1378" i="9"/>
  <c r="H1377" i="9"/>
  <c r="H1376" i="9"/>
  <c r="H1375" i="9"/>
  <c r="H1374" i="9"/>
  <c r="H1373" i="9"/>
  <c r="H1372" i="9"/>
  <c r="H1371" i="9"/>
  <c r="H1370" i="9"/>
  <c r="H1369" i="9"/>
  <c r="H1368" i="9"/>
  <c r="H1367" i="9"/>
  <c r="H1366" i="9"/>
  <c r="H1365" i="9"/>
  <c r="H1364" i="9"/>
  <c r="H1363" i="9"/>
  <c r="H1362" i="9"/>
  <c r="H1361" i="9"/>
  <c r="H1360" i="9"/>
  <c r="H1359" i="9"/>
  <c r="H1358" i="9"/>
  <c r="H1357" i="9"/>
  <c r="H1356" i="9"/>
  <c r="H1355" i="9"/>
  <c r="H1354" i="9"/>
  <c r="H1353" i="9"/>
  <c r="H1352" i="9"/>
  <c r="H1351" i="9"/>
  <c r="H1350" i="9"/>
  <c r="H1349" i="9"/>
  <c r="H1348" i="9"/>
  <c r="H1347" i="9"/>
  <c r="H1346" i="9"/>
  <c r="H1345" i="9"/>
  <c r="H1344" i="9"/>
  <c r="H1343" i="9"/>
  <c r="H1342" i="9"/>
  <c r="H1341" i="9"/>
  <c r="H1340" i="9"/>
  <c r="H1339" i="9"/>
  <c r="H1338" i="9"/>
  <c r="H1337" i="9"/>
  <c r="H1336" i="9"/>
  <c r="H1335" i="9"/>
  <c r="H1334" i="9"/>
  <c r="H1333" i="9"/>
  <c r="H1332" i="9"/>
  <c r="H1331" i="9"/>
  <c r="H1330" i="9"/>
  <c r="H1329" i="9"/>
  <c r="H1328" i="9"/>
  <c r="H1327" i="9"/>
  <c r="H1326" i="9"/>
  <c r="H1325" i="9"/>
  <c r="H1324" i="9"/>
  <c r="H1323" i="9"/>
  <c r="H1322" i="9"/>
  <c r="H1321" i="9"/>
  <c r="H1320" i="9"/>
  <c r="H1319" i="9"/>
  <c r="H1318" i="9"/>
  <c r="H1317" i="9"/>
  <c r="H1316" i="9"/>
  <c r="H1315" i="9"/>
  <c r="H1314" i="9"/>
  <c r="H1313" i="9"/>
  <c r="H1312" i="9"/>
  <c r="H1311" i="9"/>
  <c r="H1310" i="9"/>
  <c r="H1309" i="9"/>
  <c r="H1308" i="9"/>
  <c r="H1307" i="9"/>
  <c r="H1306" i="9"/>
  <c r="H1305" i="9"/>
  <c r="H1304" i="9"/>
  <c r="H1303" i="9"/>
  <c r="H1302" i="9"/>
  <c r="H1301" i="9"/>
  <c r="H1300" i="9"/>
  <c r="H1299" i="9"/>
  <c r="H1298" i="9"/>
  <c r="H1297" i="9"/>
  <c r="H1296" i="9"/>
  <c r="H1295" i="9"/>
  <c r="H1294" i="9"/>
  <c r="H1293" i="9"/>
  <c r="H1292" i="9"/>
  <c r="H1291" i="9"/>
  <c r="H1290" i="9"/>
  <c r="H1289" i="9"/>
  <c r="H1288" i="9"/>
  <c r="H1287" i="9"/>
  <c r="H1286" i="9"/>
  <c r="H1285" i="9"/>
  <c r="H1284" i="9"/>
  <c r="H1283" i="9"/>
  <c r="H1282" i="9"/>
  <c r="H1281" i="9"/>
  <c r="H1280" i="9"/>
  <c r="H1279" i="9"/>
  <c r="H1278" i="9"/>
  <c r="H1277" i="9"/>
  <c r="H1276" i="9"/>
  <c r="H1275" i="9"/>
  <c r="H1274" i="9"/>
  <c r="H1273" i="9"/>
  <c r="H1272" i="9"/>
  <c r="H1271" i="9"/>
  <c r="H1270" i="9"/>
  <c r="H1269" i="9"/>
  <c r="H1268" i="9"/>
  <c r="H1267" i="9"/>
  <c r="H1266" i="9"/>
  <c r="H1265" i="9"/>
  <c r="H1264" i="9"/>
  <c r="H1263" i="9"/>
  <c r="H1262" i="9"/>
  <c r="H1261" i="9"/>
  <c r="H1260" i="9"/>
  <c r="H1259" i="9"/>
  <c r="H1258" i="9"/>
  <c r="H1257" i="9"/>
  <c r="H1256" i="9"/>
  <c r="H1255" i="9"/>
  <c r="H1254" i="9"/>
  <c r="H1253" i="9"/>
  <c r="H1252" i="9"/>
  <c r="H1251" i="9"/>
  <c r="H1250" i="9"/>
  <c r="H1249" i="9"/>
  <c r="H1248" i="9"/>
  <c r="H1247" i="9"/>
  <c r="H1246" i="9"/>
  <c r="H1245" i="9"/>
  <c r="H1244" i="9"/>
  <c r="H1243" i="9"/>
  <c r="H1242" i="9"/>
  <c r="H1241" i="9"/>
  <c r="H1240" i="9"/>
  <c r="H1239" i="9"/>
  <c r="H1238" i="9"/>
  <c r="H1237" i="9"/>
  <c r="H1236" i="9"/>
  <c r="H1235" i="9"/>
  <c r="H1234" i="9"/>
  <c r="H1233" i="9"/>
  <c r="H1232" i="9"/>
  <c r="H1231" i="9"/>
  <c r="H1230" i="9"/>
  <c r="H1229" i="9"/>
  <c r="H1228" i="9"/>
  <c r="H1227" i="9"/>
  <c r="H1226" i="9"/>
  <c r="H1225" i="9"/>
  <c r="H1224" i="9"/>
  <c r="H1223" i="9"/>
  <c r="H1222" i="9"/>
  <c r="H1221" i="9"/>
  <c r="H1220" i="9"/>
  <c r="H1219" i="9"/>
  <c r="H1218" i="9"/>
  <c r="H1217" i="9"/>
  <c r="H1216" i="9"/>
  <c r="H1215" i="9"/>
  <c r="H1214" i="9"/>
  <c r="H1213" i="9"/>
  <c r="H1212" i="9"/>
  <c r="H1211" i="9"/>
  <c r="H1210" i="9"/>
  <c r="H1209" i="9"/>
  <c r="H1208" i="9"/>
  <c r="H1207" i="9"/>
  <c r="H1206" i="9"/>
  <c r="H1205" i="9"/>
  <c r="H1204" i="9"/>
  <c r="H1203" i="9"/>
  <c r="H1202" i="9"/>
  <c r="H1201" i="9"/>
  <c r="H1200" i="9"/>
  <c r="H1199" i="9"/>
  <c r="H1198" i="9"/>
  <c r="H1197" i="9"/>
  <c r="H1196" i="9"/>
  <c r="H1195" i="9"/>
  <c r="H1194" i="9"/>
  <c r="H1193" i="9"/>
  <c r="H1192" i="9"/>
  <c r="H1191" i="9"/>
  <c r="H1190" i="9"/>
  <c r="H1189" i="9"/>
  <c r="H1188" i="9"/>
  <c r="H1187" i="9"/>
  <c r="H1186" i="9"/>
  <c r="H1185" i="9"/>
  <c r="H1184" i="9"/>
  <c r="H1183" i="9"/>
  <c r="H1182" i="9"/>
  <c r="H1181" i="9"/>
  <c r="H1180" i="9"/>
  <c r="H1179" i="9"/>
  <c r="H1178" i="9"/>
  <c r="H1177" i="9"/>
  <c r="H1176" i="9"/>
  <c r="H1175" i="9"/>
  <c r="H1174" i="9"/>
  <c r="H1173" i="9"/>
  <c r="H1172" i="9"/>
  <c r="H1171" i="9"/>
  <c r="H1170" i="9"/>
  <c r="H1169" i="9"/>
  <c r="H1168" i="9"/>
  <c r="H1167" i="9"/>
  <c r="H1166" i="9"/>
  <c r="H1165" i="9"/>
  <c r="H1164" i="9"/>
  <c r="H1163" i="9"/>
  <c r="H1162" i="9"/>
  <c r="H1161" i="9"/>
  <c r="H1160" i="9"/>
  <c r="H1159" i="9"/>
  <c r="H1158" i="9"/>
  <c r="H1157" i="9"/>
  <c r="H1156" i="9"/>
  <c r="H1155" i="9"/>
  <c r="H1154" i="9"/>
  <c r="H1153" i="9"/>
  <c r="H1152" i="9"/>
  <c r="H1151" i="9"/>
  <c r="H1150" i="9"/>
  <c r="H1149" i="9"/>
  <c r="H1148" i="9"/>
  <c r="H1147" i="9"/>
  <c r="H1146" i="9"/>
  <c r="H1145" i="9"/>
  <c r="H1144" i="9"/>
  <c r="H1143" i="9"/>
  <c r="H1142" i="9"/>
  <c r="H1141" i="9"/>
  <c r="H1140" i="9"/>
  <c r="H1139" i="9"/>
  <c r="H1138" i="9"/>
  <c r="H1137" i="9"/>
  <c r="H1136" i="9"/>
  <c r="H1135" i="9"/>
  <c r="H1134" i="9"/>
  <c r="H1133" i="9"/>
  <c r="H1132" i="9"/>
  <c r="H1131" i="9"/>
  <c r="H1130" i="9"/>
  <c r="H1129" i="9"/>
  <c r="H1128" i="9"/>
  <c r="H1127" i="9"/>
  <c r="H1126" i="9"/>
  <c r="H1125" i="9"/>
  <c r="H1124" i="9"/>
  <c r="H1123" i="9"/>
  <c r="H1122" i="9"/>
  <c r="H1121" i="9"/>
  <c r="H1120" i="9"/>
  <c r="H1119" i="9"/>
  <c r="H1118" i="9"/>
  <c r="H1117" i="9"/>
  <c r="H1116" i="9"/>
  <c r="H1115" i="9"/>
  <c r="H1114" i="9"/>
  <c r="H1113" i="9"/>
  <c r="H1112" i="9"/>
  <c r="H1111" i="9"/>
  <c r="H1110" i="9"/>
  <c r="H1109" i="9"/>
  <c r="H1108" i="9"/>
  <c r="H1107" i="9"/>
  <c r="H1106" i="9"/>
  <c r="H1105" i="9"/>
  <c r="H1104" i="9"/>
  <c r="H1103" i="9"/>
  <c r="H1102" i="9"/>
  <c r="H1101" i="9"/>
  <c r="H1100" i="9"/>
  <c r="H1099" i="9"/>
  <c r="H1098" i="9"/>
  <c r="H1097" i="9"/>
  <c r="H1096" i="9"/>
  <c r="H1095" i="9"/>
  <c r="H1094" i="9"/>
  <c r="H1093" i="9"/>
  <c r="H1092" i="9"/>
  <c r="H1091" i="9"/>
  <c r="H1090" i="9"/>
  <c r="H1089" i="9"/>
  <c r="H1088" i="9"/>
  <c r="H1087" i="9"/>
  <c r="H1086" i="9"/>
  <c r="H1085" i="9"/>
  <c r="H1084" i="9"/>
  <c r="H1083" i="9"/>
  <c r="H1082" i="9"/>
  <c r="H1081" i="9"/>
  <c r="H1080" i="9"/>
  <c r="H1079" i="9"/>
  <c r="H1078" i="9"/>
  <c r="H1077" i="9"/>
  <c r="H1076" i="9"/>
  <c r="H1075" i="9"/>
  <c r="H1074" i="9"/>
  <c r="H1073" i="9"/>
  <c r="H1072" i="9"/>
  <c r="H1071" i="9"/>
  <c r="H1070" i="9"/>
  <c r="H1069" i="9"/>
  <c r="H1068" i="9"/>
  <c r="H1067" i="9"/>
  <c r="H1066" i="9"/>
  <c r="H1065" i="9"/>
  <c r="H1064" i="9"/>
  <c r="H1063" i="9"/>
  <c r="H1062" i="9"/>
  <c r="H1061" i="9"/>
  <c r="H1060" i="9"/>
  <c r="H1059" i="9"/>
  <c r="H1058" i="9"/>
  <c r="H1057" i="9"/>
  <c r="H1056" i="9"/>
  <c r="H1055" i="9"/>
  <c r="H1054" i="9"/>
  <c r="H1053" i="9"/>
  <c r="H1052" i="9"/>
  <c r="H1051" i="9"/>
  <c r="H1050" i="9"/>
  <c r="H1049" i="9"/>
  <c r="H1048" i="9"/>
  <c r="H1047" i="9"/>
  <c r="H1046" i="9"/>
  <c r="H1045" i="9"/>
  <c r="H1044" i="9"/>
  <c r="H1043" i="9"/>
  <c r="H1042" i="9"/>
  <c r="H1041" i="9"/>
  <c r="H1040" i="9"/>
  <c r="H1039" i="9"/>
  <c r="H1038" i="9"/>
  <c r="H1037" i="9"/>
  <c r="H1036" i="9"/>
  <c r="H1035" i="9"/>
  <c r="H1034" i="9"/>
  <c r="H1033" i="9"/>
  <c r="H1032" i="9"/>
  <c r="H1031" i="9"/>
  <c r="H1030" i="9"/>
  <c r="H1029" i="9"/>
  <c r="H1028" i="9"/>
  <c r="H1027" i="9"/>
  <c r="H1026" i="9"/>
  <c r="H1025" i="9"/>
  <c r="H1024" i="9"/>
  <c r="H1023" i="9"/>
  <c r="H1022" i="9"/>
  <c r="H1021" i="9"/>
  <c r="H1020" i="9"/>
  <c r="H1019" i="9"/>
  <c r="H1018" i="9"/>
  <c r="H1017" i="9"/>
  <c r="H1016" i="9"/>
  <c r="H1015" i="9"/>
  <c r="H1014" i="9"/>
  <c r="H1013" i="9"/>
  <c r="H1012" i="9"/>
  <c r="H1011" i="9"/>
  <c r="H1010" i="9"/>
  <c r="H1009" i="9"/>
  <c r="H1008" i="9"/>
  <c r="H1007" i="9"/>
  <c r="H1006" i="9"/>
  <c r="H1005" i="9"/>
  <c r="H1004" i="9"/>
  <c r="H1003" i="9"/>
  <c r="H1002" i="9"/>
  <c r="H1001" i="9"/>
  <c r="H1000" i="9"/>
  <c r="H999" i="9"/>
  <c r="H998" i="9"/>
  <c r="H997" i="9"/>
  <c r="H996" i="9"/>
  <c r="H995" i="9"/>
  <c r="H994" i="9"/>
  <c r="H993" i="9"/>
  <c r="H992" i="9"/>
  <c r="H991" i="9"/>
  <c r="H990" i="9"/>
  <c r="H989" i="9"/>
  <c r="H988" i="9"/>
  <c r="H987" i="9"/>
  <c r="H986" i="9"/>
  <c r="H985" i="9"/>
  <c r="H984" i="9"/>
  <c r="H983" i="9"/>
  <c r="H982" i="9"/>
  <c r="H981" i="9"/>
  <c r="H980" i="9"/>
  <c r="H979" i="9"/>
  <c r="H978" i="9"/>
  <c r="H977" i="9"/>
  <c r="H976" i="9"/>
  <c r="H975" i="9"/>
  <c r="H974" i="9"/>
  <c r="H973" i="9"/>
  <c r="H972" i="9"/>
  <c r="H971" i="9"/>
  <c r="H970" i="9"/>
  <c r="H969" i="9"/>
  <c r="H968" i="9"/>
  <c r="H967" i="9"/>
  <c r="H966" i="9"/>
  <c r="H965" i="9"/>
  <c r="H964" i="9"/>
  <c r="H963" i="9"/>
  <c r="H962" i="9"/>
  <c r="H961" i="9"/>
  <c r="H960" i="9"/>
  <c r="H959" i="9"/>
  <c r="H958" i="9"/>
  <c r="H957" i="9"/>
  <c r="H956" i="9"/>
  <c r="H955" i="9"/>
  <c r="H954" i="9"/>
  <c r="H953" i="9"/>
  <c r="H952" i="9"/>
  <c r="H951" i="9"/>
  <c r="H950" i="9"/>
  <c r="H949" i="9"/>
  <c r="H948" i="9"/>
  <c r="H947" i="9"/>
  <c r="H946" i="9"/>
  <c r="H945" i="9"/>
  <c r="H944" i="9"/>
  <c r="H943" i="9"/>
  <c r="H942" i="9"/>
  <c r="H941" i="9"/>
  <c r="H940" i="9"/>
  <c r="H939" i="9"/>
  <c r="H938" i="9"/>
  <c r="H937" i="9"/>
  <c r="H936" i="9"/>
  <c r="H935" i="9"/>
  <c r="H934" i="9"/>
  <c r="H933" i="9"/>
  <c r="H932" i="9"/>
  <c r="H931" i="9"/>
  <c r="H930" i="9"/>
  <c r="H929" i="9"/>
  <c r="H928" i="9"/>
  <c r="H927" i="9"/>
  <c r="H926" i="9"/>
  <c r="H925" i="9"/>
  <c r="H924" i="9"/>
  <c r="H923" i="9"/>
  <c r="H922" i="9"/>
  <c r="H921" i="9"/>
  <c r="H920" i="9"/>
  <c r="H919" i="9"/>
  <c r="H918" i="9"/>
  <c r="H917" i="9"/>
  <c r="H916" i="9"/>
  <c r="H915" i="9"/>
  <c r="H914" i="9"/>
  <c r="H913" i="9"/>
  <c r="H912" i="9"/>
  <c r="H911" i="9"/>
  <c r="H910" i="9"/>
  <c r="H909" i="9"/>
  <c r="H908" i="9"/>
  <c r="H907" i="9"/>
  <c r="H906" i="9"/>
  <c r="H905" i="9"/>
  <c r="H904" i="9"/>
  <c r="H903" i="9"/>
  <c r="H902" i="9"/>
  <c r="H901" i="9"/>
  <c r="H900" i="9"/>
  <c r="H899" i="9"/>
  <c r="H898" i="9"/>
  <c r="H897" i="9"/>
  <c r="H896" i="9"/>
  <c r="H895" i="9"/>
  <c r="H894" i="9"/>
  <c r="H893" i="9"/>
  <c r="H892" i="9"/>
  <c r="H891" i="9"/>
  <c r="H890" i="9"/>
  <c r="H889" i="9"/>
  <c r="H888" i="9"/>
  <c r="H887" i="9"/>
  <c r="H886" i="9"/>
  <c r="H885" i="9"/>
  <c r="H884" i="9"/>
  <c r="H883" i="9"/>
  <c r="H882" i="9"/>
  <c r="H881" i="9"/>
  <c r="H880" i="9"/>
  <c r="H879" i="9"/>
  <c r="H878" i="9"/>
  <c r="H877" i="9"/>
  <c r="H876" i="9"/>
  <c r="H875" i="9"/>
  <c r="H874" i="9"/>
  <c r="H873" i="9"/>
  <c r="H872" i="9"/>
  <c r="H871" i="9"/>
  <c r="H870" i="9"/>
  <c r="H869" i="9"/>
  <c r="H868" i="9"/>
  <c r="H867" i="9"/>
  <c r="H866" i="9"/>
  <c r="H865" i="9"/>
  <c r="H864" i="9"/>
  <c r="H863" i="9"/>
  <c r="H862" i="9"/>
  <c r="H861" i="9"/>
  <c r="H860" i="9"/>
  <c r="H859" i="9"/>
  <c r="H858" i="9"/>
  <c r="H857" i="9"/>
  <c r="H856" i="9"/>
  <c r="H855" i="9"/>
  <c r="H854" i="9"/>
  <c r="H853" i="9"/>
  <c r="H852" i="9"/>
  <c r="H851" i="9"/>
  <c r="H850" i="9"/>
  <c r="H849" i="9"/>
  <c r="H848" i="9"/>
  <c r="H847" i="9"/>
  <c r="H846" i="9"/>
  <c r="H845" i="9"/>
  <c r="H844" i="9"/>
  <c r="H843" i="9"/>
  <c r="H842" i="9"/>
  <c r="H841" i="9"/>
  <c r="H840" i="9"/>
  <c r="H839" i="9"/>
  <c r="H838" i="9"/>
  <c r="H837" i="9"/>
  <c r="H836" i="9"/>
  <c r="H835" i="9"/>
  <c r="H834" i="9"/>
  <c r="H833" i="9"/>
  <c r="H832" i="9"/>
  <c r="H831" i="9"/>
  <c r="H830" i="9"/>
  <c r="H829" i="9"/>
  <c r="H828" i="9"/>
  <c r="H827" i="9"/>
  <c r="H826" i="9"/>
  <c r="H825" i="9"/>
  <c r="H824" i="9"/>
  <c r="H823" i="9"/>
  <c r="H822" i="9"/>
  <c r="H821" i="9"/>
  <c r="H820" i="9"/>
  <c r="H819" i="9"/>
  <c r="H818" i="9"/>
  <c r="H817" i="9"/>
  <c r="H816" i="9"/>
  <c r="H815" i="9"/>
  <c r="H814" i="9"/>
  <c r="H813" i="9"/>
  <c r="H812" i="9"/>
  <c r="H811" i="9"/>
  <c r="H810" i="9"/>
  <c r="H809" i="9"/>
  <c r="H808" i="9"/>
  <c r="H807" i="9"/>
  <c r="H806" i="9"/>
  <c r="H805" i="9"/>
  <c r="H804" i="9"/>
  <c r="H803" i="9"/>
  <c r="H802" i="9"/>
  <c r="H801" i="9"/>
  <c r="H800" i="9"/>
  <c r="H799" i="9"/>
  <c r="H798" i="9"/>
  <c r="H796" i="9"/>
  <c r="H795" i="9"/>
  <c r="H794" i="9"/>
  <c r="H793" i="9"/>
  <c r="H792" i="9"/>
  <c r="H791" i="9"/>
  <c r="H790" i="9"/>
  <c r="H789" i="9"/>
  <c r="H788" i="9"/>
  <c r="H787" i="9"/>
  <c r="H786" i="9"/>
  <c r="H785" i="9"/>
  <c r="H784" i="9"/>
  <c r="H783" i="9"/>
  <c r="H782" i="9"/>
  <c r="H781" i="9"/>
  <c r="H780" i="9"/>
  <c r="H779" i="9"/>
  <c r="H778" i="9"/>
  <c r="H777" i="9"/>
  <c r="H776" i="9"/>
  <c r="H775" i="9"/>
  <c r="H774" i="9"/>
  <c r="H773" i="9"/>
  <c r="H772" i="9"/>
  <c r="H771" i="9"/>
  <c r="H770" i="9"/>
  <c r="H769" i="9"/>
  <c r="H768" i="9"/>
  <c r="H767" i="9"/>
  <c r="H766" i="9"/>
  <c r="H765" i="9"/>
  <c r="H764" i="9"/>
  <c r="H763" i="9"/>
  <c r="H762" i="9"/>
  <c r="H761" i="9"/>
  <c r="H760" i="9"/>
  <c r="H759" i="9"/>
  <c r="H758" i="9"/>
  <c r="H757" i="9"/>
  <c r="H756" i="9"/>
  <c r="H755" i="9"/>
  <c r="H754" i="9"/>
  <c r="H753" i="9"/>
  <c r="H752" i="9"/>
  <c r="H751" i="9"/>
  <c r="H750" i="9"/>
  <c r="H749" i="9"/>
  <c r="H748" i="9"/>
  <c r="H747" i="9"/>
  <c r="H746" i="9"/>
  <c r="H745" i="9"/>
  <c r="H744" i="9"/>
  <c r="H743" i="9"/>
  <c r="H742" i="9"/>
  <c r="H741" i="9"/>
  <c r="H740" i="9"/>
  <c r="H739" i="9"/>
  <c r="H738" i="9"/>
  <c r="H737" i="9"/>
  <c r="H736" i="9"/>
  <c r="H735" i="9"/>
  <c r="H734" i="9"/>
  <c r="H733" i="9"/>
  <c r="H732" i="9"/>
  <c r="H731" i="9"/>
  <c r="H730" i="9"/>
  <c r="H729" i="9"/>
  <c r="H728" i="9"/>
  <c r="H727" i="9"/>
  <c r="H726" i="9"/>
  <c r="H725" i="9"/>
  <c r="H724" i="9"/>
  <c r="H723" i="9"/>
  <c r="H722" i="9"/>
  <c r="H721" i="9"/>
  <c r="H720" i="9"/>
  <c r="H719" i="9"/>
  <c r="H718" i="9"/>
  <c r="H717" i="9"/>
  <c r="H716" i="9"/>
  <c r="H715" i="9"/>
  <c r="H714" i="9"/>
  <c r="H713" i="9"/>
  <c r="H712" i="9"/>
  <c r="H711" i="9"/>
  <c r="H710" i="9"/>
  <c r="H709" i="9"/>
  <c r="H708" i="9"/>
  <c r="H707" i="9"/>
  <c r="H706" i="9"/>
  <c r="H705" i="9"/>
  <c r="H704" i="9"/>
  <c r="H703" i="9"/>
  <c r="H702" i="9"/>
  <c r="H701" i="9"/>
  <c r="H700" i="9"/>
  <c r="H699" i="9"/>
  <c r="H698" i="9"/>
  <c r="H697" i="9"/>
  <c r="H696" i="9"/>
  <c r="H695" i="9"/>
  <c r="H694" i="9"/>
  <c r="H693" i="9"/>
  <c r="H692" i="9"/>
  <c r="H691" i="9"/>
  <c r="H690" i="9"/>
  <c r="H689" i="9"/>
  <c r="H688" i="9"/>
  <c r="H687" i="9"/>
  <c r="H686" i="9"/>
  <c r="H685" i="9"/>
  <c r="H684" i="9"/>
  <c r="H683" i="9"/>
  <c r="H682" i="9"/>
  <c r="H681" i="9"/>
  <c r="H680" i="9"/>
  <c r="H679" i="9"/>
  <c r="H678" i="9"/>
  <c r="H677" i="9"/>
  <c r="H676" i="9"/>
  <c r="H675" i="9"/>
  <c r="H674" i="9"/>
  <c r="H673" i="9"/>
  <c r="H672" i="9"/>
  <c r="H671" i="9"/>
  <c r="H670" i="9"/>
  <c r="H669" i="9"/>
  <c r="H668" i="9"/>
  <c r="H667" i="9"/>
  <c r="H666" i="9"/>
  <c r="H665" i="9"/>
  <c r="H664" i="9"/>
  <c r="H663" i="9"/>
  <c r="H662" i="9"/>
  <c r="H661" i="9"/>
  <c r="H660" i="9"/>
  <c r="H659" i="9"/>
  <c r="H658" i="9"/>
  <c r="H657" i="9"/>
  <c r="H656" i="9"/>
  <c r="H655" i="9"/>
  <c r="H654" i="9"/>
  <c r="H653" i="9"/>
  <c r="H652" i="9"/>
  <c r="H651" i="9"/>
  <c r="H650" i="9"/>
  <c r="H649" i="9"/>
  <c r="H648" i="9"/>
  <c r="H647" i="9"/>
  <c r="H646" i="9"/>
  <c r="H645" i="9"/>
  <c r="H644" i="9"/>
  <c r="H643" i="9"/>
  <c r="H642" i="9"/>
  <c r="H641" i="9"/>
  <c r="H640" i="9"/>
  <c r="H639" i="9"/>
  <c r="H638" i="9"/>
  <c r="H637" i="9"/>
  <c r="H636" i="9"/>
  <c r="H635" i="9"/>
  <c r="H634" i="9"/>
  <c r="H633" i="9"/>
  <c r="H632" i="9"/>
  <c r="H631" i="9"/>
  <c r="H630" i="9"/>
  <c r="H629" i="9"/>
  <c r="H628" i="9"/>
  <c r="H627" i="9"/>
  <c r="H626" i="9"/>
  <c r="H625" i="9"/>
  <c r="H624" i="9"/>
  <c r="H623" i="9"/>
  <c r="H622" i="9"/>
  <c r="H621" i="9"/>
  <c r="H620" i="9"/>
  <c r="H619" i="9"/>
  <c r="H618" i="9"/>
  <c r="H617" i="9"/>
  <c r="H616" i="9"/>
  <c r="H615" i="9"/>
  <c r="H614" i="9"/>
  <c r="H613" i="9"/>
  <c r="H612" i="9"/>
  <c r="H611" i="9"/>
  <c r="H610" i="9"/>
  <c r="H609" i="9"/>
  <c r="H608" i="9"/>
  <c r="H607" i="9"/>
  <c r="H606" i="9"/>
  <c r="H605" i="9"/>
  <c r="H604" i="9"/>
  <c r="H603" i="9"/>
  <c r="H602" i="9"/>
  <c r="H601" i="9"/>
  <c r="H600" i="9"/>
  <c r="H599" i="9"/>
  <c r="H598" i="9"/>
  <c r="H597" i="9"/>
  <c r="H596" i="9"/>
  <c r="H595" i="9"/>
  <c r="H594" i="9"/>
  <c r="H593" i="9"/>
  <c r="H592" i="9"/>
  <c r="H591" i="9"/>
  <c r="H590" i="9"/>
  <c r="H589" i="9"/>
  <c r="H588" i="9"/>
  <c r="H587" i="9"/>
  <c r="H586" i="9"/>
  <c r="H585" i="9"/>
  <c r="H584" i="9"/>
  <c r="H583" i="9"/>
  <c r="H582" i="9"/>
  <c r="H581" i="9"/>
  <c r="H580" i="9"/>
  <c r="H579" i="9"/>
  <c r="H578" i="9"/>
  <c r="H577" i="9"/>
  <c r="H576" i="9"/>
  <c r="H575" i="9"/>
  <c r="H574" i="9"/>
  <c r="H573" i="9"/>
  <c r="H572" i="9"/>
  <c r="H571" i="9"/>
  <c r="H570" i="9"/>
  <c r="H569" i="9"/>
  <c r="H568" i="9"/>
  <c r="H567" i="9"/>
  <c r="H566" i="9"/>
  <c r="H565" i="9"/>
  <c r="H564" i="9"/>
  <c r="H563" i="9"/>
  <c r="H562" i="9"/>
  <c r="H561" i="9"/>
  <c r="H560" i="9"/>
  <c r="H559" i="9"/>
  <c r="H558" i="9"/>
  <c r="H557" i="9"/>
  <c r="H556" i="9"/>
  <c r="H555" i="9"/>
  <c r="H554" i="9"/>
  <c r="H553" i="9"/>
  <c r="H552" i="9"/>
  <c r="H551" i="9"/>
  <c r="H550" i="9"/>
  <c r="H549" i="9"/>
  <c r="H548" i="9"/>
  <c r="H547" i="9"/>
  <c r="G546" i="9"/>
  <c r="G2716" i="9" s="1"/>
  <c r="H545" i="9"/>
  <c r="H544" i="9"/>
  <c r="H543" i="9"/>
  <c r="H542" i="9"/>
  <c r="H541" i="9"/>
  <c r="H540" i="9"/>
  <c r="H539" i="9"/>
  <c r="H538" i="9"/>
  <c r="H537" i="9"/>
  <c r="H536" i="9"/>
  <c r="H535" i="9"/>
  <c r="H534" i="9"/>
  <c r="H533" i="9"/>
  <c r="H532" i="9"/>
  <c r="H531" i="9"/>
  <c r="H530" i="9"/>
  <c r="H529" i="9"/>
  <c r="H528" i="9"/>
  <c r="H527" i="9"/>
  <c r="H526" i="9"/>
  <c r="H525" i="9"/>
  <c r="H524" i="9"/>
  <c r="H523" i="9"/>
  <c r="H522" i="9"/>
  <c r="H521" i="9"/>
  <c r="H520" i="9"/>
  <c r="H519" i="9"/>
  <c r="H518" i="9"/>
  <c r="H517" i="9"/>
  <c r="H516" i="9"/>
  <c r="H515" i="9"/>
  <c r="H514" i="9"/>
  <c r="H513" i="9"/>
  <c r="H512" i="9"/>
  <c r="H511" i="9"/>
  <c r="H510" i="9"/>
  <c r="H509" i="9"/>
  <c r="H508" i="9"/>
  <c r="H507" i="9"/>
  <c r="H506" i="9"/>
  <c r="H505" i="9"/>
  <c r="H504" i="9"/>
  <c r="H503" i="9"/>
  <c r="H502" i="9"/>
  <c r="H501" i="9"/>
  <c r="H500" i="9"/>
  <c r="H499" i="9"/>
  <c r="H498" i="9"/>
  <c r="H497" i="9"/>
  <c r="H496" i="9"/>
  <c r="H495" i="9"/>
  <c r="H494" i="9"/>
  <c r="H493" i="9"/>
  <c r="H492" i="9"/>
  <c r="H491" i="9"/>
  <c r="H490" i="9"/>
  <c r="H489" i="9"/>
  <c r="H488" i="9"/>
  <c r="H487" i="9"/>
  <c r="H486" i="9"/>
  <c r="H485" i="9"/>
  <c r="H484" i="9"/>
  <c r="H483" i="9"/>
  <c r="H482" i="9"/>
  <c r="H481" i="9"/>
  <c r="H480" i="9"/>
  <c r="H479" i="9"/>
  <c r="H478" i="9"/>
  <c r="H477" i="9"/>
  <c r="H476" i="9"/>
  <c r="H475" i="9"/>
  <c r="H474" i="9"/>
  <c r="H473" i="9"/>
  <c r="H472" i="9"/>
  <c r="H471" i="9"/>
  <c r="H470" i="9"/>
  <c r="H469" i="9"/>
  <c r="H468" i="9"/>
  <c r="H467" i="9"/>
  <c r="H466" i="9"/>
  <c r="H465" i="9"/>
  <c r="H464" i="9"/>
  <c r="H463" i="9"/>
  <c r="H462" i="9"/>
  <c r="H461" i="9"/>
  <c r="H460" i="9"/>
  <c r="H459" i="9"/>
  <c r="H458" i="9"/>
  <c r="H457" i="9"/>
  <c r="H456" i="9"/>
  <c r="H455" i="9"/>
  <c r="H454" i="9"/>
  <c r="H453" i="9"/>
  <c r="H452" i="9"/>
  <c r="H451" i="9"/>
  <c r="H450" i="9"/>
  <c r="H449" i="9"/>
  <c r="H448" i="9"/>
  <c r="H447" i="9"/>
  <c r="H446" i="9"/>
  <c r="H445" i="9"/>
  <c r="H444" i="9"/>
  <c r="H443" i="9"/>
  <c r="H442" i="9"/>
  <c r="H441" i="9"/>
  <c r="H440" i="9"/>
  <c r="H439" i="9"/>
  <c r="H438" i="9"/>
  <c r="H437" i="9"/>
  <c r="H436" i="9"/>
  <c r="H435" i="9"/>
  <c r="H434" i="9"/>
  <c r="H433" i="9"/>
  <c r="H432" i="9"/>
  <c r="H431" i="9"/>
  <c r="H430" i="9"/>
  <c r="H429" i="9"/>
  <c r="H428" i="9"/>
  <c r="H427" i="9"/>
  <c r="H426" i="9"/>
  <c r="H425" i="9"/>
  <c r="H424" i="9"/>
  <c r="H423" i="9"/>
  <c r="H422" i="9"/>
  <c r="H421" i="9"/>
  <c r="H420" i="9"/>
  <c r="H419" i="9"/>
  <c r="H418" i="9"/>
  <c r="H417" i="9"/>
  <c r="H416" i="9"/>
  <c r="H415" i="9"/>
  <c r="H414" i="9"/>
  <c r="H413" i="9"/>
  <c r="H412" i="9"/>
  <c r="H411" i="9"/>
  <c r="H410" i="9"/>
  <c r="H409" i="9"/>
  <c r="H408" i="9"/>
  <c r="H407" i="9"/>
  <c r="H406" i="9"/>
  <c r="H405" i="9"/>
  <c r="H404" i="9"/>
  <c r="H403" i="9"/>
  <c r="H402" i="9"/>
  <c r="H401" i="9"/>
  <c r="H400" i="9"/>
  <c r="H399" i="9"/>
  <c r="H398" i="9"/>
  <c r="H397" i="9"/>
  <c r="H396" i="9"/>
  <c r="H395" i="9"/>
  <c r="H394" i="9"/>
  <c r="H393" i="9"/>
  <c r="H392" i="9"/>
  <c r="H391" i="9"/>
  <c r="H390" i="9"/>
  <c r="H389" i="9"/>
  <c r="H388" i="9"/>
  <c r="H387" i="9"/>
  <c r="H386" i="9"/>
  <c r="H385" i="9"/>
  <c r="H384" i="9"/>
  <c r="H383" i="9"/>
  <c r="H382" i="9"/>
  <c r="H381" i="9"/>
  <c r="H380" i="9"/>
  <c r="H379" i="9"/>
  <c r="H378" i="9"/>
  <c r="H377" i="9"/>
  <c r="H376" i="9"/>
  <c r="H375" i="9"/>
  <c r="H374" i="9"/>
  <c r="H373" i="9"/>
  <c r="H372" i="9"/>
  <c r="H371" i="9"/>
  <c r="H370" i="9"/>
  <c r="H369" i="9"/>
  <c r="H368" i="9"/>
  <c r="H367" i="9"/>
  <c r="H366" i="9"/>
  <c r="H365" i="9"/>
  <c r="H364" i="9"/>
  <c r="H363" i="9"/>
  <c r="H362" i="9"/>
  <c r="H361" i="9"/>
  <c r="H360" i="9"/>
  <c r="H359" i="9"/>
  <c r="H358" i="9"/>
  <c r="H357" i="9"/>
  <c r="H356" i="9"/>
  <c r="H355" i="9"/>
  <c r="H354" i="9"/>
  <c r="H353" i="9"/>
  <c r="H352" i="9"/>
  <c r="H351" i="9"/>
  <c r="H350" i="9"/>
  <c r="H349" i="9"/>
  <c r="H348" i="9"/>
  <c r="H347" i="9"/>
  <c r="H346" i="9"/>
  <c r="H345" i="9"/>
  <c r="H344" i="9"/>
  <c r="H343" i="9"/>
  <c r="H342" i="9"/>
  <c r="H341" i="9"/>
  <c r="H340" i="9"/>
  <c r="H339" i="9"/>
  <c r="H338" i="9"/>
  <c r="H337" i="9"/>
  <c r="H336" i="9"/>
  <c r="H335" i="9"/>
  <c r="H334" i="9"/>
  <c r="H333" i="9"/>
  <c r="H332" i="9"/>
  <c r="H331" i="9"/>
  <c r="H330" i="9"/>
  <c r="H329" i="9"/>
  <c r="H328" i="9"/>
  <c r="H327" i="9"/>
  <c r="H326" i="9"/>
  <c r="H325" i="9"/>
  <c r="H324" i="9"/>
  <c r="H323" i="9"/>
  <c r="H322" i="9"/>
  <c r="H321" i="9"/>
  <c r="H320" i="9"/>
  <c r="H319" i="9"/>
  <c r="H318" i="9"/>
  <c r="H317" i="9"/>
  <c r="H316" i="9"/>
  <c r="H315" i="9"/>
  <c r="H314" i="9"/>
  <c r="H313" i="9"/>
  <c r="H312" i="9"/>
  <c r="H311" i="9"/>
  <c r="H310" i="9"/>
  <c r="H309" i="9"/>
  <c r="H308" i="9"/>
  <c r="H307" i="9"/>
  <c r="H306" i="9"/>
  <c r="H305" i="9"/>
  <c r="H304" i="9"/>
  <c r="H303" i="9"/>
  <c r="H302" i="9"/>
  <c r="H301" i="9"/>
  <c r="H300" i="9"/>
  <c r="H299" i="9"/>
  <c r="H298" i="9"/>
  <c r="H297" i="9"/>
  <c r="H296" i="9"/>
  <c r="H295" i="9"/>
  <c r="H294" i="9"/>
  <c r="H293" i="9"/>
  <c r="H292" i="9"/>
  <c r="H291" i="9"/>
  <c r="H290" i="9"/>
  <c r="H289" i="9"/>
  <c r="H288" i="9"/>
  <c r="H287" i="9"/>
  <c r="H286" i="9"/>
  <c r="H285" i="9"/>
  <c r="H284" i="9"/>
  <c r="H283" i="9"/>
  <c r="H282" i="9"/>
  <c r="H281" i="9"/>
  <c r="H280" i="9"/>
  <c r="H279" i="9"/>
  <c r="H278" i="9"/>
  <c r="H277" i="9"/>
  <c r="H276" i="9"/>
  <c r="H275" i="9"/>
  <c r="H274" i="9"/>
  <c r="H273" i="9"/>
  <c r="H272" i="9"/>
  <c r="H271" i="9"/>
  <c r="H270" i="9"/>
  <c r="H269" i="9"/>
  <c r="H268" i="9"/>
  <c r="H267" i="9"/>
  <c r="H266" i="9"/>
  <c r="H265" i="9"/>
  <c r="H264" i="9"/>
  <c r="H263" i="9"/>
  <c r="H262" i="9"/>
  <c r="H261" i="9"/>
  <c r="H260" i="9"/>
  <c r="H259" i="9"/>
  <c r="H258" i="9"/>
  <c r="H257" i="9"/>
  <c r="H256" i="9"/>
  <c r="H255" i="9"/>
  <c r="H254" i="9"/>
  <c r="H253" i="9"/>
  <c r="H252" i="9"/>
  <c r="H251" i="9"/>
  <c r="H250" i="9"/>
  <c r="H249" i="9"/>
  <c r="H248" i="9"/>
  <c r="H247" i="9"/>
  <c r="H246" i="9"/>
  <c r="H245" i="9"/>
  <c r="H244" i="9"/>
  <c r="H243" i="9"/>
  <c r="H242" i="9"/>
  <c r="H241" i="9"/>
  <c r="H240" i="9"/>
  <c r="H239" i="9"/>
  <c r="H238" i="9"/>
  <c r="H237" i="9"/>
  <c r="H236" i="9"/>
  <c r="H235" i="9"/>
  <c r="H234" i="9"/>
  <c r="H233" i="9"/>
  <c r="H232" i="9"/>
  <c r="H231" i="9"/>
  <c r="H230" i="9"/>
  <c r="H229" i="9"/>
  <c r="H228" i="9"/>
  <c r="H227" i="9"/>
  <c r="H226" i="9"/>
  <c r="H225" i="9"/>
  <c r="H224" i="9"/>
  <c r="H223" i="9"/>
  <c r="H222" i="9"/>
  <c r="H221" i="9"/>
  <c r="H220" i="9"/>
  <c r="H219" i="9"/>
  <c r="H218" i="9"/>
  <c r="H217" i="9"/>
  <c r="H216" i="9"/>
  <c r="H215" i="9"/>
  <c r="H214" i="9"/>
  <c r="H213" i="9"/>
  <c r="H212" i="9"/>
  <c r="H211" i="9"/>
  <c r="H210" i="9"/>
  <c r="H209" i="9"/>
  <c r="H208" i="9"/>
  <c r="H207" i="9"/>
  <c r="H206" i="9"/>
  <c r="H205" i="9"/>
  <c r="H204" i="9"/>
  <c r="H203" i="9"/>
  <c r="H202" i="9"/>
  <c r="H201" i="9"/>
  <c r="H200" i="9"/>
  <c r="H199" i="9"/>
  <c r="H198" i="9"/>
  <c r="H197" i="9"/>
  <c r="H196" i="9"/>
  <c r="H195" i="9"/>
  <c r="H194" i="9"/>
  <c r="H193" i="9"/>
  <c r="H192" i="9"/>
  <c r="H191" i="9"/>
  <c r="H190" i="9"/>
  <c r="H189" i="9"/>
  <c r="H188" i="9"/>
  <c r="H187" i="9"/>
  <c r="H186" i="9"/>
  <c r="H185" i="9"/>
  <c r="H184" i="9"/>
  <c r="H183" i="9"/>
  <c r="H182" i="9"/>
  <c r="H181" i="9"/>
  <c r="H180" i="9"/>
  <c r="H179" i="9"/>
  <c r="H178" i="9"/>
  <c r="H177" i="9"/>
  <c r="H176" i="9"/>
  <c r="H175" i="9"/>
  <c r="H174" i="9"/>
  <c r="H173" i="9"/>
  <c r="H172" i="9"/>
  <c r="H171" i="9"/>
  <c r="H170" i="9"/>
  <c r="H169" i="9"/>
  <c r="H168" i="9"/>
  <c r="H167" i="9"/>
  <c r="H166" i="9"/>
  <c r="H165" i="9"/>
  <c r="H164" i="9"/>
  <c r="H163" i="9"/>
  <c r="H162" i="9"/>
  <c r="H161" i="9"/>
  <c r="H160" i="9"/>
  <c r="H159" i="9"/>
  <c r="H158" i="9"/>
  <c r="H157" i="9"/>
  <c r="H156" i="9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H128" i="9"/>
  <c r="H127" i="9"/>
  <c r="H126" i="9"/>
  <c r="H125" i="9"/>
  <c r="H124" i="9"/>
  <c r="H123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H97" i="9"/>
  <c r="H96" i="9"/>
  <c r="H95" i="9"/>
  <c r="H94" i="9"/>
  <c r="H93" i="9"/>
  <c r="H92" i="9"/>
  <c r="H91" i="9"/>
  <c r="H90" i="9"/>
  <c r="H89" i="9"/>
  <c r="H88" i="9"/>
  <c r="H87" i="9"/>
  <c r="H86" i="9"/>
  <c r="H85" i="9"/>
  <c r="H84" i="9"/>
  <c r="H83" i="9"/>
  <c r="H82" i="9"/>
  <c r="H81" i="9"/>
  <c r="H80" i="9"/>
  <c r="H79" i="9"/>
  <c r="H78" i="9"/>
  <c r="H77" i="9"/>
  <c r="H76" i="9"/>
  <c r="H75" i="9"/>
  <c r="H74" i="9"/>
  <c r="H73" i="9"/>
  <c r="H72" i="9"/>
  <c r="H71" i="9"/>
  <c r="H70" i="9"/>
  <c r="H69" i="9"/>
  <c r="H68" i="9"/>
  <c r="H67" i="9"/>
  <c r="H66" i="9"/>
  <c r="H65" i="9"/>
  <c r="H64" i="9"/>
  <c r="H63" i="9"/>
  <c r="H62" i="9"/>
  <c r="H61" i="9"/>
  <c r="H60" i="9"/>
  <c r="H59" i="9"/>
  <c r="H58" i="9"/>
  <c r="H57" i="9"/>
  <c r="H56" i="9"/>
  <c r="H55" i="9"/>
  <c r="H54" i="9"/>
  <c r="H53" i="9"/>
  <c r="H52" i="9"/>
  <c r="H51" i="9"/>
  <c r="H50" i="9"/>
  <c r="H49" i="9"/>
  <c r="H48" i="9"/>
  <c r="H47" i="9"/>
  <c r="H46" i="9"/>
  <c r="H45" i="9"/>
  <c r="H44" i="9"/>
  <c r="H43" i="9"/>
  <c r="H42" i="9"/>
  <c r="H41" i="9"/>
  <c r="H40" i="9"/>
  <c r="H39" i="9"/>
  <c r="H38" i="9"/>
  <c r="H37" i="9"/>
  <c r="H36" i="9"/>
  <c r="H35" i="9"/>
  <c r="H34" i="9"/>
  <c r="H33" i="9"/>
  <c r="H32" i="9"/>
  <c r="H31" i="9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6" i="9"/>
  <c r="H15" i="9"/>
  <c r="H14" i="9"/>
  <c r="H13" i="9"/>
  <c r="H12" i="9"/>
  <c r="H11" i="9"/>
  <c r="H10" i="9"/>
  <c r="H9" i="9"/>
  <c r="H8" i="9"/>
  <c r="H7" i="9"/>
  <c r="H6" i="9"/>
  <c r="H5" i="9"/>
  <c r="H4" i="9"/>
  <c r="H3" i="9"/>
  <c r="E2723" i="9" l="1"/>
  <c r="H546" i="9"/>
  <c r="G447" i="8"/>
  <c r="G2295" i="8" l="1"/>
  <c r="E2295" i="8"/>
  <c r="E2302" i="8" s="1"/>
  <c r="H2293" i="8"/>
  <c r="H2292" i="8"/>
  <c r="H2291" i="8"/>
  <c r="H2290" i="8"/>
  <c r="H2289" i="8"/>
  <c r="H2288" i="8"/>
  <c r="H2287" i="8"/>
  <c r="H2286" i="8"/>
  <c r="H2285" i="8"/>
  <c r="H2284" i="8"/>
  <c r="H2283" i="8"/>
  <c r="H2282" i="8"/>
  <c r="H2281" i="8"/>
  <c r="H2280" i="8"/>
  <c r="H2279" i="8"/>
  <c r="H2278" i="8"/>
  <c r="H2277" i="8"/>
  <c r="H2276" i="8"/>
  <c r="H2275" i="8"/>
  <c r="H2274" i="8"/>
  <c r="H2273" i="8"/>
  <c r="H2272" i="8"/>
  <c r="H2271" i="8"/>
  <c r="H2270" i="8"/>
  <c r="H2269" i="8"/>
  <c r="H2268" i="8"/>
  <c r="H2267" i="8"/>
  <c r="H2266" i="8"/>
  <c r="H2265" i="8"/>
  <c r="H2264" i="8"/>
  <c r="H2263" i="8"/>
  <c r="H2262" i="8"/>
  <c r="H2261" i="8"/>
  <c r="H2260" i="8"/>
  <c r="H2259" i="8"/>
  <c r="H2258" i="8"/>
  <c r="H2257" i="8"/>
  <c r="H2256" i="8"/>
  <c r="H2255" i="8"/>
  <c r="H2254" i="8"/>
  <c r="H2253" i="8"/>
  <c r="H2252" i="8"/>
  <c r="H2251" i="8"/>
  <c r="H2250" i="8"/>
  <c r="H2249" i="8"/>
  <c r="H2248" i="8"/>
  <c r="H2247" i="8"/>
  <c r="H2246" i="8"/>
  <c r="H2245" i="8"/>
  <c r="H2244" i="8"/>
  <c r="H2243" i="8"/>
  <c r="H2242" i="8"/>
  <c r="H2241" i="8"/>
  <c r="H2240" i="8"/>
  <c r="H2239" i="8"/>
  <c r="H2238" i="8"/>
  <c r="H2237" i="8"/>
  <c r="H2236" i="8"/>
  <c r="H2235" i="8"/>
  <c r="H2234" i="8"/>
  <c r="H2233" i="8"/>
  <c r="H2232" i="8"/>
  <c r="H2231" i="8"/>
  <c r="H2230" i="8"/>
  <c r="H2229" i="8"/>
  <c r="H2228" i="8"/>
  <c r="H2227" i="8"/>
  <c r="H2226" i="8"/>
  <c r="H2225" i="8"/>
  <c r="H2224" i="8"/>
  <c r="H2223" i="8"/>
  <c r="H2222" i="8"/>
  <c r="H2221" i="8"/>
  <c r="H2220" i="8"/>
  <c r="H2219" i="8"/>
  <c r="H2218" i="8"/>
  <c r="H2217" i="8"/>
  <c r="H2216" i="8"/>
  <c r="H2215" i="8"/>
  <c r="H2214" i="8"/>
  <c r="H2213" i="8"/>
  <c r="H2212" i="8"/>
  <c r="H2211" i="8"/>
  <c r="H2210" i="8"/>
  <c r="H2209" i="8"/>
  <c r="H2208" i="8"/>
  <c r="H2207" i="8"/>
  <c r="H2206" i="8"/>
  <c r="H2205" i="8"/>
  <c r="H2204" i="8"/>
  <c r="H2203" i="8"/>
  <c r="H2202" i="8"/>
  <c r="H2201" i="8"/>
  <c r="H2200" i="8"/>
  <c r="H2199" i="8"/>
  <c r="H2198" i="8"/>
  <c r="H2197" i="8"/>
  <c r="H2196" i="8"/>
  <c r="H2195" i="8"/>
  <c r="H2194" i="8"/>
  <c r="H2193" i="8"/>
  <c r="H2192" i="8"/>
  <c r="H2191" i="8"/>
  <c r="H2190" i="8"/>
  <c r="H2189" i="8"/>
  <c r="H2188" i="8"/>
  <c r="H2187" i="8"/>
  <c r="H2186" i="8"/>
  <c r="H2185" i="8"/>
  <c r="H2184" i="8"/>
  <c r="H2183" i="8"/>
  <c r="H2182" i="8"/>
  <c r="H2181" i="8"/>
  <c r="H2180" i="8"/>
  <c r="H2179" i="8"/>
  <c r="H2178" i="8"/>
  <c r="H2177" i="8"/>
  <c r="H2176" i="8"/>
  <c r="H2175" i="8"/>
  <c r="H2174" i="8"/>
  <c r="H2173" i="8"/>
  <c r="H2172" i="8"/>
  <c r="H2171" i="8"/>
  <c r="H2170" i="8"/>
  <c r="H2169" i="8"/>
  <c r="H2168" i="8"/>
  <c r="H2167" i="8"/>
  <c r="H2166" i="8"/>
  <c r="H2165" i="8"/>
  <c r="H2164" i="8"/>
  <c r="H2163" i="8"/>
  <c r="H2162" i="8"/>
  <c r="H2161" i="8"/>
  <c r="H2160" i="8"/>
  <c r="H2159" i="8"/>
  <c r="H2158" i="8"/>
  <c r="H2157" i="8"/>
  <c r="H2156" i="8"/>
  <c r="H2155" i="8"/>
  <c r="H2154" i="8"/>
  <c r="H2153" i="8"/>
  <c r="H2152" i="8"/>
  <c r="H2151" i="8"/>
  <c r="H2150" i="8"/>
  <c r="H2149" i="8"/>
  <c r="H2148" i="8"/>
  <c r="H2147" i="8"/>
  <c r="H2146" i="8"/>
  <c r="H2145" i="8"/>
  <c r="H2144" i="8"/>
  <c r="H2143" i="8"/>
  <c r="H2142" i="8"/>
  <c r="H2141" i="8"/>
  <c r="H2140" i="8"/>
  <c r="H2139" i="8"/>
  <c r="H2138" i="8"/>
  <c r="H2137" i="8"/>
  <c r="H2136" i="8"/>
  <c r="H2135" i="8"/>
  <c r="H2134" i="8"/>
  <c r="H2133" i="8"/>
  <c r="H2132" i="8"/>
  <c r="H2131" i="8"/>
  <c r="H2130" i="8"/>
  <c r="H2129" i="8"/>
  <c r="H2128" i="8"/>
  <c r="H2127" i="8"/>
  <c r="H2126" i="8"/>
  <c r="H2125" i="8"/>
  <c r="H2124" i="8"/>
  <c r="H2123" i="8"/>
  <c r="H2122" i="8"/>
  <c r="H2121" i="8"/>
  <c r="H2120" i="8"/>
  <c r="H2119" i="8"/>
  <c r="H2118" i="8"/>
  <c r="H2117" i="8"/>
  <c r="H2116" i="8"/>
  <c r="H2115" i="8"/>
  <c r="H2114" i="8"/>
  <c r="H2113" i="8"/>
  <c r="H2112" i="8"/>
  <c r="H2111" i="8"/>
  <c r="H2110" i="8"/>
  <c r="H2109" i="8"/>
  <c r="H2108" i="8"/>
  <c r="H2107" i="8"/>
  <c r="H2106" i="8"/>
  <c r="H2105" i="8"/>
  <c r="H2104" i="8"/>
  <c r="H2103" i="8"/>
  <c r="H2102" i="8"/>
  <c r="H2101" i="8"/>
  <c r="H2100" i="8"/>
  <c r="H2099" i="8"/>
  <c r="H2098" i="8"/>
  <c r="H2097" i="8"/>
  <c r="H2096" i="8"/>
  <c r="H2095" i="8"/>
  <c r="H2094" i="8"/>
  <c r="H2093" i="8"/>
  <c r="H2092" i="8"/>
  <c r="H2091" i="8"/>
  <c r="H2090" i="8"/>
  <c r="H2089" i="8"/>
  <c r="H2088" i="8"/>
  <c r="H2087" i="8"/>
  <c r="H2086" i="8"/>
  <c r="H2085" i="8"/>
  <c r="H2084" i="8"/>
  <c r="H2083" i="8"/>
  <c r="H2082" i="8"/>
  <c r="H2081" i="8"/>
  <c r="H2080" i="8"/>
  <c r="H2079" i="8"/>
  <c r="H2078" i="8"/>
  <c r="H2077" i="8"/>
  <c r="H2076" i="8"/>
  <c r="H2075" i="8"/>
  <c r="H2074" i="8"/>
  <c r="H2073" i="8"/>
  <c r="H2072" i="8"/>
  <c r="H2071" i="8"/>
  <c r="H2070" i="8"/>
  <c r="H2069" i="8"/>
  <c r="H2068" i="8"/>
  <c r="H2067" i="8"/>
  <c r="H2066" i="8"/>
  <c r="H2065" i="8"/>
  <c r="H2064" i="8"/>
  <c r="H2063" i="8"/>
  <c r="H2062" i="8"/>
  <c r="H2061" i="8"/>
  <c r="H2060" i="8"/>
  <c r="H2059" i="8"/>
  <c r="H2058" i="8"/>
  <c r="H2057" i="8"/>
  <c r="H2056" i="8"/>
  <c r="H2055" i="8"/>
  <c r="H2054" i="8"/>
  <c r="H2053" i="8"/>
  <c r="H2052" i="8"/>
  <c r="H2051" i="8"/>
  <c r="H2050" i="8"/>
  <c r="H2049" i="8"/>
  <c r="H2048" i="8"/>
  <c r="H2047" i="8"/>
  <c r="H2046" i="8"/>
  <c r="H2045" i="8"/>
  <c r="H2044" i="8"/>
  <c r="H2043" i="8"/>
  <c r="H2042" i="8"/>
  <c r="H2041" i="8"/>
  <c r="H2040" i="8"/>
  <c r="H2039" i="8"/>
  <c r="H2038" i="8"/>
  <c r="H2037" i="8"/>
  <c r="H2036" i="8"/>
  <c r="H2035" i="8"/>
  <c r="H2034" i="8"/>
  <c r="H2033" i="8"/>
  <c r="H2032" i="8"/>
  <c r="H2031" i="8"/>
  <c r="H2030" i="8"/>
  <c r="H2029" i="8"/>
  <c r="H2028" i="8"/>
  <c r="H2027" i="8"/>
  <c r="H2026" i="8"/>
  <c r="H2025" i="8"/>
  <c r="H2024" i="8"/>
  <c r="H2023" i="8"/>
  <c r="H2022" i="8"/>
  <c r="H2021" i="8"/>
  <c r="H2020" i="8"/>
  <c r="H2019" i="8"/>
  <c r="H2018" i="8"/>
  <c r="H2017" i="8"/>
  <c r="H2016" i="8"/>
  <c r="H2015" i="8"/>
  <c r="H2014" i="8"/>
  <c r="H2013" i="8"/>
  <c r="H2012" i="8"/>
  <c r="H2011" i="8"/>
  <c r="H2010" i="8"/>
  <c r="H2009" i="8"/>
  <c r="H2008" i="8"/>
  <c r="H2007" i="8"/>
  <c r="H2006" i="8"/>
  <c r="H2005" i="8"/>
  <c r="H2004" i="8"/>
  <c r="H2003" i="8"/>
  <c r="H2002" i="8"/>
  <c r="H2001" i="8"/>
  <c r="H2000" i="8"/>
  <c r="H1999" i="8"/>
  <c r="H1998" i="8"/>
  <c r="H1997" i="8"/>
  <c r="H1996" i="8"/>
  <c r="H1995" i="8"/>
  <c r="H1994" i="8"/>
  <c r="H1993" i="8"/>
  <c r="H1992" i="8"/>
  <c r="H1991" i="8"/>
  <c r="H1990" i="8"/>
  <c r="H1989" i="8"/>
  <c r="H1988" i="8"/>
  <c r="H1987" i="8"/>
  <c r="H1986" i="8"/>
  <c r="H1985" i="8"/>
  <c r="H1984" i="8"/>
  <c r="H1983" i="8"/>
  <c r="H1982" i="8"/>
  <c r="H1981" i="8"/>
  <c r="H1980" i="8"/>
  <c r="H1979" i="8"/>
  <c r="H1978" i="8"/>
  <c r="H1977" i="8"/>
  <c r="H1976" i="8"/>
  <c r="H1975" i="8"/>
  <c r="H1974" i="8"/>
  <c r="H1973" i="8"/>
  <c r="H1972" i="8"/>
  <c r="H1971" i="8"/>
  <c r="H1970" i="8"/>
  <c r="H1969" i="8"/>
  <c r="H1968" i="8"/>
  <c r="H1967" i="8"/>
  <c r="H1966" i="8"/>
  <c r="H1965" i="8"/>
  <c r="H1964" i="8"/>
  <c r="H1963" i="8"/>
  <c r="H1962" i="8"/>
  <c r="H1961" i="8"/>
  <c r="H1960" i="8"/>
  <c r="H1959" i="8"/>
  <c r="H1958" i="8"/>
  <c r="H1957" i="8"/>
  <c r="H1956" i="8"/>
  <c r="H1955" i="8"/>
  <c r="H1954" i="8"/>
  <c r="H1953" i="8"/>
  <c r="H1952" i="8"/>
  <c r="H1951" i="8"/>
  <c r="H1950" i="8"/>
  <c r="H1949" i="8"/>
  <c r="H1948" i="8"/>
  <c r="H1947" i="8"/>
  <c r="H1946" i="8"/>
  <c r="H1945" i="8"/>
  <c r="H1944" i="8"/>
  <c r="H1943" i="8"/>
  <c r="H1942" i="8"/>
  <c r="H1941" i="8"/>
  <c r="H1940" i="8"/>
  <c r="H1939" i="8"/>
  <c r="H1938" i="8"/>
  <c r="H1937" i="8"/>
  <c r="H1936" i="8"/>
  <c r="H1935" i="8"/>
  <c r="H1934" i="8"/>
  <c r="H1933" i="8"/>
  <c r="H1932" i="8"/>
  <c r="H1931" i="8"/>
  <c r="H1930" i="8"/>
  <c r="H1929" i="8"/>
  <c r="H1928" i="8"/>
  <c r="H1927" i="8"/>
  <c r="H1926" i="8"/>
  <c r="H1925" i="8"/>
  <c r="H1924" i="8"/>
  <c r="H1923" i="8"/>
  <c r="H1922" i="8"/>
  <c r="H1921" i="8"/>
  <c r="H1920" i="8"/>
  <c r="H1919" i="8"/>
  <c r="H1918" i="8"/>
  <c r="H1917" i="8"/>
  <c r="H1916" i="8"/>
  <c r="H1915" i="8"/>
  <c r="H1914" i="8"/>
  <c r="H1913" i="8"/>
  <c r="H1912" i="8"/>
  <c r="H1911" i="8"/>
  <c r="H1910" i="8"/>
  <c r="H1909" i="8"/>
  <c r="H1908" i="8"/>
  <c r="H1907" i="8"/>
  <c r="H1906" i="8"/>
  <c r="H1905" i="8"/>
  <c r="H1904" i="8"/>
  <c r="H1903" i="8"/>
  <c r="H1902" i="8"/>
  <c r="H1901" i="8"/>
  <c r="H1900" i="8"/>
  <c r="H1899" i="8"/>
  <c r="H1898" i="8"/>
  <c r="H1897" i="8"/>
  <c r="H1896" i="8"/>
  <c r="H1895" i="8"/>
  <c r="H1894" i="8"/>
  <c r="H1893" i="8"/>
  <c r="H1892" i="8"/>
  <c r="H1891" i="8"/>
  <c r="H1890" i="8"/>
  <c r="H1889" i="8"/>
  <c r="H1888" i="8"/>
  <c r="H1887" i="8"/>
  <c r="H1886" i="8"/>
  <c r="H1885" i="8"/>
  <c r="H1884" i="8"/>
  <c r="H1883" i="8"/>
  <c r="H1882" i="8"/>
  <c r="H1881" i="8"/>
  <c r="H1880" i="8"/>
  <c r="H1879" i="8"/>
  <c r="H1878" i="8"/>
  <c r="H1877" i="8"/>
  <c r="H1876" i="8"/>
  <c r="H1875" i="8"/>
  <c r="H1874" i="8"/>
  <c r="H1873" i="8"/>
  <c r="H1872" i="8"/>
  <c r="H1871" i="8"/>
  <c r="H1870" i="8"/>
  <c r="H1869" i="8"/>
  <c r="H1868" i="8"/>
  <c r="H1867" i="8"/>
  <c r="H1866" i="8"/>
  <c r="H1865" i="8"/>
  <c r="H1864" i="8"/>
  <c r="H1863" i="8"/>
  <c r="H1862" i="8"/>
  <c r="H1861" i="8"/>
  <c r="H1860" i="8"/>
  <c r="H1859" i="8"/>
  <c r="H1858" i="8"/>
  <c r="H1857" i="8"/>
  <c r="H1856" i="8"/>
  <c r="H1855" i="8"/>
  <c r="H1854" i="8"/>
  <c r="H1853" i="8"/>
  <c r="H1852" i="8"/>
  <c r="H1851" i="8"/>
  <c r="H1850" i="8"/>
  <c r="H1849" i="8"/>
  <c r="H1848" i="8"/>
  <c r="H1847" i="8"/>
  <c r="H1846" i="8"/>
  <c r="H1845" i="8"/>
  <c r="H1844" i="8"/>
  <c r="H1843" i="8"/>
  <c r="H1842" i="8"/>
  <c r="H1841" i="8"/>
  <c r="H1840" i="8"/>
  <c r="H1839" i="8"/>
  <c r="H1838" i="8"/>
  <c r="H1837" i="8"/>
  <c r="H1836" i="8"/>
  <c r="H1835" i="8"/>
  <c r="H1834" i="8"/>
  <c r="H1833" i="8"/>
  <c r="H1832" i="8"/>
  <c r="H1831" i="8"/>
  <c r="H1830" i="8"/>
  <c r="H1829" i="8"/>
  <c r="H1828" i="8"/>
  <c r="H1827" i="8"/>
  <c r="H1826" i="8"/>
  <c r="H1825" i="8"/>
  <c r="H1824" i="8"/>
  <c r="H1823" i="8"/>
  <c r="H1822" i="8"/>
  <c r="H1821" i="8"/>
  <c r="H1820" i="8"/>
  <c r="H1819" i="8"/>
  <c r="H1818" i="8"/>
  <c r="H1817" i="8"/>
  <c r="H1816" i="8"/>
  <c r="H1815" i="8"/>
  <c r="H1814" i="8"/>
  <c r="H1813" i="8"/>
  <c r="H1812" i="8"/>
  <c r="H1811" i="8"/>
  <c r="H1810" i="8"/>
  <c r="H1809" i="8"/>
  <c r="H1808" i="8"/>
  <c r="H1807" i="8"/>
  <c r="H1806" i="8"/>
  <c r="H1805" i="8"/>
  <c r="H1804" i="8"/>
  <c r="H1803" i="8"/>
  <c r="H1802" i="8"/>
  <c r="H1801" i="8"/>
  <c r="H1800" i="8"/>
  <c r="H1799" i="8"/>
  <c r="H1798" i="8"/>
  <c r="H1797" i="8"/>
  <c r="H1796" i="8"/>
  <c r="H1795" i="8"/>
  <c r="H1794" i="8"/>
  <c r="H1793" i="8"/>
  <c r="H1792" i="8"/>
  <c r="H1791" i="8"/>
  <c r="H1790" i="8"/>
  <c r="H1789" i="8"/>
  <c r="H1788" i="8"/>
  <c r="H1787" i="8"/>
  <c r="H1786" i="8"/>
  <c r="H1785" i="8"/>
  <c r="H1784" i="8"/>
  <c r="H1783" i="8"/>
  <c r="H1782" i="8"/>
  <c r="H1781" i="8"/>
  <c r="H1780" i="8"/>
  <c r="H1779" i="8"/>
  <c r="H1778" i="8"/>
  <c r="H1777" i="8"/>
  <c r="H1776" i="8"/>
  <c r="H1775" i="8"/>
  <c r="H1774" i="8"/>
  <c r="H1773" i="8"/>
  <c r="H1772" i="8"/>
  <c r="H1771" i="8"/>
  <c r="H1770" i="8"/>
  <c r="H1769" i="8"/>
  <c r="H1768" i="8"/>
  <c r="H1767" i="8"/>
  <c r="H1766" i="8"/>
  <c r="H1765" i="8"/>
  <c r="H1764" i="8"/>
  <c r="H1763" i="8"/>
  <c r="H1762" i="8"/>
  <c r="H1761" i="8"/>
  <c r="H1760" i="8"/>
  <c r="H1759" i="8"/>
  <c r="H1758" i="8"/>
  <c r="H1757" i="8"/>
  <c r="H1756" i="8"/>
  <c r="H1755" i="8"/>
  <c r="H1754" i="8"/>
  <c r="H1753" i="8"/>
  <c r="H1752" i="8"/>
  <c r="H1751" i="8"/>
  <c r="H1750" i="8"/>
  <c r="H1749" i="8"/>
  <c r="H1748" i="8"/>
  <c r="H1747" i="8"/>
  <c r="H1746" i="8"/>
  <c r="H1745" i="8"/>
  <c r="H1744" i="8"/>
  <c r="H1743" i="8"/>
  <c r="H1742" i="8"/>
  <c r="H1741" i="8"/>
  <c r="H1740" i="8"/>
  <c r="H1739" i="8"/>
  <c r="H1738" i="8"/>
  <c r="H1737" i="8"/>
  <c r="H1736" i="8"/>
  <c r="H1735" i="8"/>
  <c r="H1734" i="8"/>
  <c r="H1733" i="8"/>
  <c r="H1732" i="8"/>
  <c r="H1731" i="8"/>
  <c r="H1730" i="8"/>
  <c r="H1729" i="8"/>
  <c r="H1728" i="8"/>
  <c r="H1727" i="8"/>
  <c r="H1726" i="8"/>
  <c r="H1725" i="8"/>
  <c r="H1724" i="8"/>
  <c r="H1723" i="8"/>
  <c r="H1722" i="8"/>
  <c r="H1721" i="8"/>
  <c r="H1720" i="8"/>
  <c r="H1719" i="8"/>
  <c r="H1718" i="8"/>
  <c r="H1717" i="8"/>
  <c r="H1716" i="8"/>
  <c r="H1715" i="8"/>
  <c r="H1714" i="8"/>
  <c r="H1713" i="8"/>
  <c r="H1712" i="8"/>
  <c r="H1711" i="8"/>
  <c r="H1710" i="8"/>
  <c r="H1709" i="8"/>
  <c r="H1708" i="8"/>
  <c r="H1707" i="8"/>
  <c r="H1706" i="8"/>
  <c r="H1705" i="8"/>
  <c r="H1704" i="8"/>
  <c r="H1703" i="8"/>
  <c r="H1702" i="8"/>
  <c r="H1701" i="8"/>
  <c r="H1700" i="8"/>
  <c r="H1699" i="8"/>
  <c r="H1698" i="8"/>
  <c r="H1697" i="8"/>
  <c r="H1696" i="8"/>
  <c r="H1695" i="8"/>
  <c r="H1694" i="8"/>
  <c r="H1693" i="8"/>
  <c r="H1692" i="8"/>
  <c r="H1691" i="8"/>
  <c r="H1690" i="8"/>
  <c r="H1689" i="8"/>
  <c r="H1688" i="8"/>
  <c r="H1687" i="8"/>
  <c r="H1686" i="8"/>
  <c r="H1685" i="8"/>
  <c r="H1684" i="8"/>
  <c r="H1683" i="8"/>
  <c r="H1682" i="8"/>
  <c r="H1681" i="8"/>
  <c r="H1680" i="8"/>
  <c r="H1679" i="8"/>
  <c r="H1678" i="8"/>
  <c r="H1677" i="8"/>
  <c r="H1676" i="8"/>
  <c r="H1675" i="8"/>
  <c r="H1674" i="8"/>
  <c r="H1673" i="8"/>
  <c r="H1672" i="8"/>
  <c r="H1671" i="8"/>
  <c r="H1670" i="8"/>
  <c r="H1669" i="8"/>
  <c r="H1668" i="8"/>
  <c r="H1667" i="8"/>
  <c r="H1666" i="8"/>
  <c r="H1665" i="8"/>
  <c r="H1664" i="8"/>
  <c r="H1663" i="8"/>
  <c r="H1662" i="8"/>
  <c r="H1661" i="8"/>
  <c r="H1660" i="8"/>
  <c r="H1659" i="8"/>
  <c r="H1658" i="8"/>
  <c r="H1657" i="8"/>
  <c r="H1656" i="8"/>
  <c r="H1655" i="8"/>
  <c r="H1654" i="8"/>
  <c r="H1653" i="8"/>
  <c r="H1652" i="8"/>
  <c r="H1651" i="8"/>
  <c r="H1650" i="8"/>
  <c r="H1649" i="8"/>
  <c r="H1648" i="8"/>
  <c r="H1647" i="8"/>
  <c r="H1646" i="8"/>
  <c r="H1645" i="8"/>
  <c r="H1644" i="8"/>
  <c r="H1643" i="8"/>
  <c r="H1642" i="8"/>
  <c r="H1641" i="8"/>
  <c r="H1640" i="8"/>
  <c r="H1639" i="8"/>
  <c r="H1638" i="8"/>
  <c r="H1637" i="8"/>
  <c r="H1636" i="8"/>
  <c r="H1635" i="8"/>
  <c r="H1634" i="8"/>
  <c r="H1633" i="8"/>
  <c r="H1632" i="8"/>
  <c r="H1631" i="8"/>
  <c r="H1630" i="8"/>
  <c r="H1629" i="8"/>
  <c r="H1628" i="8"/>
  <c r="H1627" i="8"/>
  <c r="H1626" i="8"/>
  <c r="H1625" i="8"/>
  <c r="H1624" i="8"/>
  <c r="H1623" i="8"/>
  <c r="H1622" i="8"/>
  <c r="H1621" i="8"/>
  <c r="H1620" i="8"/>
  <c r="H1619" i="8"/>
  <c r="H1618" i="8"/>
  <c r="H1617" i="8"/>
  <c r="H1616" i="8"/>
  <c r="H1615" i="8"/>
  <c r="H1614" i="8"/>
  <c r="H1613" i="8"/>
  <c r="H1612" i="8"/>
  <c r="H1611" i="8"/>
  <c r="H1610" i="8"/>
  <c r="H1609" i="8"/>
  <c r="H1608" i="8"/>
  <c r="H1607" i="8"/>
  <c r="H1606" i="8"/>
  <c r="H1605" i="8"/>
  <c r="H1604" i="8"/>
  <c r="H1603" i="8"/>
  <c r="H1602" i="8"/>
  <c r="H1601" i="8"/>
  <c r="H1600" i="8"/>
  <c r="H1599" i="8"/>
  <c r="H1598" i="8"/>
  <c r="H1597" i="8"/>
  <c r="H1596" i="8"/>
  <c r="H1595" i="8"/>
  <c r="H1594" i="8"/>
  <c r="H1593" i="8"/>
  <c r="H1592" i="8"/>
  <c r="H1591" i="8"/>
  <c r="H1590" i="8"/>
  <c r="H1589" i="8"/>
  <c r="H1588" i="8"/>
  <c r="H1587" i="8"/>
  <c r="H1586" i="8"/>
  <c r="H1585" i="8"/>
  <c r="H1584" i="8"/>
  <c r="H1583" i="8"/>
  <c r="H1582" i="8"/>
  <c r="H1581" i="8"/>
  <c r="H1580" i="8"/>
  <c r="H1579" i="8"/>
  <c r="H1578" i="8"/>
  <c r="H1577" i="8"/>
  <c r="H1576" i="8"/>
  <c r="H1575" i="8"/>
  <c r="H1574" i="8"/>
  <c r="H1573" i="8"/>
  <c r="H1572" i="8"/>
  <c r="H1571" i="8"/>
  <c r="H1570" i="8"/>
  <c r="H1569" i="8"/>
  <c r="H1568" i="8"/>
  <c r="H1567" i="8"/>
  <c r="H1566" i="8"/>
  <c r="H1565" i="8"/>
  <c r="H1564" i="8"/>
  <c r="H1563" i="8"/>
  <c r="H1562" i="8"/>
  <c r="H1561" i="8"/>
  <c r="H1560" i="8"/>
  <c r="H1559" i="8"/>
  <c r="H1558" i="8"/>
  <c r="H1557" i="8"/>
  <c r="H1556" i="8"/>
  <c r="H1555" i="8"/>
  <c r="H1554" i="8"/>
  <c r="H1553" i="8"/>
  <c r="H1552" i="8"/>
  <c r="H1551" i="8"/>
  <c r="H1550" i="8"/>
  <c r="H1549" i="8"/>
  <c r="H1548" i="8"/>
  <c r="H1547" i="8"/>
  <c r="H1546" i="8"/>
  <c r="H1545" i="8"/>
  <c r="H1544" i="8"/>
  <c r="H1543" i="8"/>
  <c r="H1542" i="8"/>
  <c r="H1541" i="8"/>
  <c r="H1540" i="8"/>
  <c r="H1539" i="8"/>
  <c r="H1538" i="8"/>
  <c r="H1537" i="8"/>
  <c r="H1536" i="8"/>
  <c r="H1535" i="8"/>
  <c r="H1534" i="8"/>
  <c r="H1533" i="8"/>
  <c r="H1532" i="8"/>
  <c r="H1531" i="8"/>
  <c r="H1530" i="8"/>
  <c r="H1529" i="8"/>
  <c r="H1528" i="8"/>
  <c r="H1527" i="8"/>
  <c r="H1526" i="8"/>
  <c r="H1525" i="8"/>
  <c r="H1524" i="8"/>
  <c r="H1523" i="8"/>
  <c r="H1522" i="8"/>
  <c r="H1521" i="8"/>
  <c r="H1520" i="8"/>
  <c r="H1519" i="8"/>
  <c r="H1518" i="8"/>
  <c r="H1517" i="8"/>
  <c r="H1516" i="8"/>
  <c r="H1515" i="8"/>
  <c r="H1514" i="8"/>
  <c r="H1513" i="8"/>
  <c r="H1512" i="8"/>
  <c r="H1511" i="8"/>
  <c r="H1510" i="8"/>
  <c r="H1509" i="8"/>
  <c r="H1508" i="8"/>
  <c r="H1507" i="8"/>
  <c r="H1506" i="8"/>
  <c r="H1505" i="8"/>
  <c r="H1504" i="8"/>
  <c r="H1503" i="8"/>
  <c r="H1502" i="8"/>
  <c r="H1501" i="8"/>
  <c r="H1500" i="8"/>
  <c r="H1499" i="8"/>
  <c r="H1498" i="8"/>
  <c r="H1497" i="8"/>
  <c r="H1496" i="8"/>
  <c r="H1495" i="8"/>
  <c r="H1494" i="8"/>
  <c r="H1493" i="8"/>
  <c r="H1492" i="8"/>
  <c r="H1491" i="8"/>
  <c r="H1490" i="8"/>
  <c r="H1489" i="8"/>
  <c r="H1488" i="8"/>
  <c r="H1487" i="8"/>
  <c r="H1486" i="8"/>
  <c r="H1485" i="8"/>
  <c r="H1484" i="8"/>
  <c r="H1483" i="8"/>
  <c r="H1482" i="8"/>
  <c r="H1481" i="8"/>
  <c r="H1480" i="8"/>
  <c r="H1479" i="8"/>
  <c r="H1478" i="8"/>
  <c r="H1477" i="8"/>
  <c r="H1476" i="8"/>
  <c r="H1475" i="8"/>
  <c r="H1474" i="8"/>
  <c r="H1473" i="8"/>
  <c r="H1472" i="8"/>
  <c r="H1471" i="8"/>
  <c r="H1470" i="8"/>
  <c r="H1469" i="8"/>
  <c r="H1468" i="8"/>
  <c r="H1467" i="8"/>
  <c r="H1466" i="8"/>
  <c r="H1465" i="8"/>
  <c r="H1464" i="8"/>
  <c r="H1463" i="8"/>
  <c r="H1462" i="8"/>
  <c r="H1461" i="8"/>
  <c r="H1460" i="8"/>
  <c r="H1459" i="8"/>
  <c r="H1458" i="8"/>
  <c r="H1457" i="8"/>
  <c r="H1456" i="8"/>
  <c r="H1455" i="8"/>
  <c r="H1454" i="8"/>
  <c r="H1453" i="8"/>
  <c r="H1452" i="8"/>
  <c r="H1451" i="8"/>
  <c r="H1450" i="8"/>
  <c r="H1449" i="8"/>
  <c r="H1448" i="8"/>
  <c r="H1447" i="8"/>
  <c r="H1446" i="8"/>
  <c r="H1445" i="8"/>
  <c r="H1444" i="8"/>
  <c r="H1443" i="8"/>
  <c r="H1442" i="8"/>
  <c r="H1441" i="8"/>
  <c r="H1440" i="8"/>
  <c r="H1439" i="8"/>
  <c r="H1438" i="8"/>
  <c r="H1437" i="8"/>
  <c r="H1436" i="8"/>
  <c r="H1435" i="8"/>
  <c r="H1434" i="8"/>
  <c r="H1433" i="8"/>
  <c r="H1432" i="8"/>
  <c r="H1431" i="8"/>
  <c r="H1430" i="8"/>
  <c r="H1429" i="8"/>
  <c r="H1428" i="8"/>
  <c r="H1427" i="8"/>
  <c r="H1426" i="8"/>
  <c r="H1425" i="8"/>
  <c r="H1424" i="8"/>
  <c r="H1423" i="8"/>
  <c r="H1422" i="8"/>
  <c r="H1421" i="8"/>
  <c r="H1420" i="8"/>
  <c r="H1419" i="8"/>
  <c r="H1418" i="8"/>
  <c r="H1417" i="8"/>
  <c r="H1416" i="8"/>
  <c r="H1415" i="8"/>
  <c r="H1414" i="8"/>
  <c r="H1413" i="8"/>
  <c r="H1412" i="8"/>
  <c r="H1411" i="8"/>
  <c r="H1410" i="8"/>
  <c r="H1409" i="8"/>
  <c r="H1408" i="8"/>
  <c r="H1407" i="8"/>
  <c r="H1406" i="8"/>
  <c r="H1405" i="8"/>
  <c r="H1404" i="8"/>
  <c r="H1403" i="8"/>
  <c r="H1402" i="8"/>
  <c r="H1401" i="8"/>
  <c r="H1400" i="8"/>
  <c r="H1399" i="8"/>
  <c r="H1398" i="8"/>
  <c r="H1397" i="8"/>
  <c r="H1396" i="8"/>
  <c r="H1395" i="8"/>
  <c r="H1394" i="8"/>
  <c r="H1393" i="8"/>
  <c r="H1392" i="8"/>
  <c r="H1391" i="8"/>
  <c r="H1390" i="8"/>
  <c r="H1389" i="8"/>
  <c r="H1388" i="8"/>
  <c r="H1387" i="8"/>
  <c r="H1386" i="8"/>
  <c r="H1385" i="8"/>
  <c r="H1384" i="8"/>
  <c r="H1383" i="8"/>
  <c r="H1382" i="8"/>
  <c r="H1381" i="8"/>
  <c r="H1380" i="8"/>
  <c r="H1379" i="8"/>
  <c r="H1378" i="8"/>
  <c r="H1377" i="8"/>
  <c r="H1376" i="8"/>
  <c r="H1375" i="8"/>
  <c r="H1374" i="8"/>
  <c r="H1373" i="8"/>
  <c r="H1372" i="8"/>
  <c r="H1371" i="8"/>
  <c r="H1370" i="8"/>
  <c r="H1369" i="8"/>
  <c r="H1368" i="8"/>
  <c r="H1367" i="8"/>
  <c r="H1366" i="8"/>
  <c r="H1365" i="8"/>
  <c r="H1364" i="8"/>
  <c r="H1363" i="8"/>
  <c r="H1362" i="8"/>
  <c r="H1361" i="8"/>
  <c r="H1360" i="8"/>
  <c r="H1359" i="8"/>
  <c r="H1358" i="8"/>
  <c r="H1357" i="8"/>
  <c r="H1356" i="8"/>
  <c r="H1355" i="8"/>
  <c r="H1354" i="8"/>
  <c r="H1353" i="8"/>
  <c r="H1352" i="8"/>
  <c r="H1351" i="8"/>
  <c r="H1350" i="8"/>
  <c r="H1349" i="8"/>
  <c r="H1348" i="8"/>
  <c r="H1347" i="8"/>
  <c r="H1346" i="8"/>
  <c r="H1345" i="8"/>
  <c r="H1344" i="8"/>
  <c r="H1343" i="8"/>
  <c r="H1342" i="8"/>
  <c r="H1341" i="8"/>
  <c r="H1340" i="8"/>
  <c r="H1339" i="8"/>
  <c r="H1338" i="8"/>
  <c r="H1337" i="8"/>
  <c r="H1336" i="8"/>
  <c r="H1335" i="8"/>
  <c r="H1334" i="8"/>
  <c r="H1333" i="8"/>
  <c r="H1332" i="8"/>
  <c r="H1331" i="8"/>
  <c r="H1330" i="8"/>
  <c r="H1329" i="8"/>
  <c r="H1328" i="8"/>
  <c r="H1327" i="8"/>
  <c r="H1326" i="8"/>
  <c r="H1325" i="8"/>
  <c r="H1324" i="8"/>
  <c r="H1323" i="8"/>
  <c r="H1322" i="8"/>
  <c r="H1321" i="8"/>
  <c r="H1320" i="8"/>
  <c r="H1319" i="8"/>
  <c r="H1318" i="8"/>
  <c r="H1317" i="8"/>
  <c r="H1316" i="8"/>
  <c r="H1315" i="8"/>
  <c r="H1314" i="8"/>
  <c r="H1313" i="8"/>
  <c r="H1312" i="8"/>
  <c r="H1311" i="8"/>
  <c r="H1310" i="8"/>
  <c r="H1309" i="8"/>
  <c r="H1308" i="8"/>
  <c r="H1307" i="8"/>
  <c r="H1306" i="8"/>
  <c r="H1305" i="8"/>
  <c r="H1304" i="8"/>
  <c r="H1303" i="8"/>
  <c r="H1302" i="8"/>
  <c r="H1301" i="8"/>
  <c r="H1300" i="8"/>
  <c r="H1299" i="8"/>
  <c r="H1298" i="8"/>
  <c r="H1297" i="8"/>
  <c r="H1296" i="8"/>
  <c r="H1295" i="8"/>
  <c r="H1294" i="8"/>
  <c r="H1293" i="8"/>
  <c r="H1292" i="8"/>
  <c r="H1291" i="8"/>
  <c r="H1290" i="8"/>
  <c r="H1289" i="8"/>
  <c r="H1288" i="8"/>
  <c r="H1287" i="8"/>
  <c r="H1286" i="8"/>
  <c r="H1285" i="8"/>
  <c r="H1284" i="8"/>
  <c r="H1283" i="8"/>
  <c r="H1282" i="8"/>
  <c r="H1281" i="8"/>
  <c r="H1280" i="8"/>
  <c r="H1279" i="8"/>
  <c r="H1278" i="8"/>
  <c r="H1277" i="8"/>
  <c r="H1276" i="8"/>
  <c r="H1275" i="8"/>
  <c r="H1274" i="8"/>
  <c r="H1273" i="8"/>
  <c r="H1272" i="8"/>
  <c r="H1271" i="8"/>
  <c r="H1270" i="8"/>
  <c r="H1269" i="8"/>
  <c r="H1268" i="8"/>
  <c r="H1267" i="8"/>
  <c r="H1266" i="8"/>
  <c r="H1265" i="8"/>
  <c r="H1264" i="8"/>
  <c r="H1263" i="8"/>
  <c r="H1262" i="8"/>
  <c r="H1261" i="8"/>
  <c r="H1260" i="8"/>
  <c r="H1259" i="8"/>
  <c r="H1258" i="8"/>
  <c r="H1257" i="8"/>
  <c r="H1256" i="8"/>
  <c r="H1255" i="8"/>
  <c r="H1254" i="8"/>
  <c r="H1253" i="8"/>
  <c r="H1252" i="8"/>
  <c r="H1251" i="8"/>
  <c r="H1250" i="8"/>
  <c r="H1249" i="8"/>
  <c r="H1248" i="8"/>
  <c r="H1247" i="8"/>
  <c r="H1246" i="8"/>
  <c r="H1245" i="8"/>
  <c r="H1244" i="8"/>
  <c r="H1243" i="8"/>
  <c r="H1242" i="8"/>
  <c r="H1241" i="8"/>
  <c r="H1240" i="8"/>
  <c r="H1239" i="8"/>
  <c r="H1238" i="8"/>
  <c r="H1237" i="8"/>
  <c r="H1236" i="8"/>
  <c r="H1235" i="8"/>
  <c r="H1234" i="8"/>
  <c r="H1233" i="8"/>
  <c r="H1232" i="8"/>
  <c r="H1231" i="8"/>
  <c r="H1230" i="8"/>
  <c r="H1229" i="8"/>
  <c r="H1228" i="8"/>
  <c r="H1227" i="8"/>
  <c r="H1226" i="8"/>
  <c r="H1225" i="8"/>
  <c r="H1224" i="8"/>
  <c r="H1223" i="8"/>
  <c r="H1222" i="8"/>
  <c r="H1221" i="8"/>
  <c r="H1220" i="8"/>
  <c r="H1219" i="8"/>
  <c r="H1218" i="8"/>
  <c r="H1217" i="8"/>
  <c r="H1216" i="8"/>
  <c r="H1215" i="8"/>
  <c r="H1214" i="8"/>
  <c r="H1213" i="8"/>
  <c r="H1212" i="8"/>
  <c r="H1211" i="8"/>
  <c r="H1210" i="8"/>
  <c r="H1209" i="8"/>
  <c r="H1208" i="8"/>
  <c r="H1207" i="8"/>
  <c r="H1206" i="8"/>
  <c r="H1205" i="8"/>
  <c r="H1204" i="8"/>
  <c r="H1203" i="8"/>
  <c r="H1202" i="8"/>
  <c r="H1201" i="8"/>
  <c r="H1200" i="8"/>
  <c r="H1199" i="8"/>
  <c r="H1198" i="8"/>
  <c r="H1197" i="8"/>
  <c r="H1196" i="8"/>
  <c r="H1195" i="8"/>
  <c r="H1194" i="8"/>
  <c r="H1193" i="8"/>
  <c r="H1192" i="8"/>
  <c r="H1191" i="8"/>
  <c r="H1190" i="8"/>
  <c r="H1189" i="8"/>
  <c r="H1188" i="8"/>
  <c r="H1187" i="8"/>
  <c r="H1186" i="8"/>
  <c r="H1185" i="8"/>
  <c r="H1184" i="8"/>
  <c r="H1183" i="8"/>
  <c r="H1182" i="8"/>
  <c r="H1181" i="8"/>
  <c r="H1180" i="8"/>
  <c r="H1179" i="8"/>
  <c r="H1178" i="8"/>
  <c r="H1177" i="8"/>
  <c r="H1176" i="8"/>
  <c r="H1175" i="8"/>
  <c r="H1174" i="8"/>
  <c r="H1173" i="8"/>
  <c r="H1172" i="8"/>
  <c r="H1171" i="8"/>
  <c r="H1170" i="8"/>
  <c r="H1169" i="8"/>
  <c r="H1168" i="8"/>
  <c r="H1167" i="8"/>
  <c r="H1166" i="8"/>
  <c r="H1165" i="8"/>
  <c r="H1164" i="8"/>
  <c r="H1163" i="8"/>
  <c r="H1162" i="8"/>
  <c r="H1161" i="8"/>
  <c r="H1160" i="8"/>
  <c r="H1159" i="8"/>
  <c r="H1158" i="8"/>
  <c r="H1157" i="8"/>
  <c r="H1156" i="8"/>
  <c r="H1155" i="8"/>
  <c r="H1154" i="8"/>
  <c r="H1153" i="8"/>
  <c r="H1152" i="8"/>
  <c r="H1151" i="8"/>
  <c r="H1150" i="8"/>
  <c r="H1149" i="8"/>
  <c r="H1148" i="8"/>
  <c r="H1147" i="8"/>
  <c r="H1146" i="8"/>
  <c r="H1145" i="8"/>
  <c r="H1144" i="8"/>
  <c r="H1143" i="8"/>
  <c r="H1142" i="8"/>
  <c r="H1141" i="8"/>
  <c r="H1140" i="8"/>
  <c r="H1139" i="8"/>
  <c r="H1138" i="8"/>
  <c r="H1137" i="8"/>
  <c r="H1136" i="8"/>
  <c r="H1135" i="8"/>
  <c r="H1134" i="8"/>
  <c r="H1133" i="8"/>
  <c r="H1132" i="8"/>
  <c r="H1131" i="8"/>
  <c r="H1130" i="8"/>
  <c r="H1129" i="8"/>
  <c r="H1128" i="8"/>
  <c r="H1127" i="8"/>
  <c r="H1126" i="8"/>
  <c r="H1125" i="8"/>
  <c r="H1124" i="8"/>
  <c r="H1123" i="8"/>
  <c r="H1122" i="8"/>
  <c r="H1121" i="8"/>
  <c r="H1120" i="8"/>
  <c r="H1119" i="8"/>
  <c r="H1118" i="8"/>
  <c r="H1117" i="8"/>
  <c r="H1116" i="8"/>
  <c r="H1115" i="8"/>
  <c r="H1114" i="8"/>
  <c r="H1113" i="8"/>
  <c r="H1112" i="8"/>
  <c r="H1111" i="8"/>
  <c r="H1110" i="8"/>
  <c r="H1109" i="8"/>
  <c r="H1108" i="8"/>
  <c r="H1107" i="8"/>
  <c r="H1106" i="8"/>
  <c r="H1105" i="8"/>
  <c r="H1104" i="8"/>
  <c r="H1103" i="8"/>
  <c r="H1102" i="8"/>
  <c r="H1101" i="8"/>
  <c r="H1100" i="8"/>
  <c r="H1099" i="8"/>
  <c r="H1098" i="8"/>
  <c r="H1097" i="8"/>
  <c r="H1096" i="8"/>
  <c r="H1095" i="8"/>
  <c r="H1094" i="8"/>
  <c r="H1093" i="8"/>
  <c r="H1092" i="8"/>
  <c r="H1091" i="8"/>
  <c r="H1090" i="8"/>
  <c r="H1089" i="8"/>
  <c r="H1088" i="8"/>
  <c r="H1087" i="8"/>
  <c r="H1086" i="8"/>
  <c r="H1085" i="8"/>
  <c r="H1084" i="8"/>
  <c r="H1083" i="8"/>
  <c r="H1082" i="8"/>
  <c r="H1081" i="8"/>
  <c r="H1080" i="8"/>
  <c r="H1079" i="8"/>
  <c r="H1078" i="8"/>
  <c r="H1077" i="8"/>
  <c r="H1076" i="8"/>
  <c r="H1075" i="8"/>
  <c r="H1074" i="8"/>
  <c r="H1073" i="8"/>
  <c r="H1072" i="8"/>
  <c r="H1071" i="8"/>
  <c r="H1070" i="8"/>
  <c r="H1069" i="8"/>
  <c r="H1068" i="8"/>
  <c r="H1067" i="8"/>
  <c r="H1066" i="8"/>
  <c r="H1065" i="8"/>
  <c r="H1064" i="8"/>
  <c r="H1063" i="8"/>
  <c r="H1062" i="8"/>
  <c r="H1061" i="8"/>
  <c r="H1060" i="8"/>
  <c r="H1059" i="8"/>
  <c r="H1058" i="8"/>
  <c r="H1057" i="8"/>
  <c r="H1056" i="8"/>
  <c r="H1055" i="8"/>
  <c r="H1054" i="8"/>
  <c r="H1053" i="8"/>
  <c r="H1052" i="8"/>
  <c r="H1051" i="8"/>
  <c r="H1050" i="8"/>
  <c r="H1049" i="8"/>
  <c r="H1048" i="8"/>
  <c r="H1047" i="8"/>
  <c r="H1046" i="8"/>
  <c r="H1045" i="8"/>
  <c r="H1044" i="8"/>
  <c r="H1043" i="8"/>
  <c r="H1042" i="8"/>
  <c r="H1041" i="8"/>
  <c r="H1040" i="8"/>
  <c r="H1039" i="8"/>
  <c r="H1038" i="8"/>
  <c r="H1037" i="8"/>
  <c r="H1036" i="8"/>
  <c r="H1035" i="8"/>
  <c r="H1034" i="8"/>
  <c r="H1033" i="8"/>
  <c r="H1032" i="8"/>
  <c r="H1031" i="8"/>
  <c r="H1030" i="8"/>
  <c r="H1029" i="8"/>
  <c r="H1028" i="8"/>
  <c r="H1027" i="8"/>
  <c r="H1026" i="8"/>
  <c r="H1025" i="8"/>
  <c r="H1024" i="8"/>
  <c r="H1023" i="8"/>
  <c r="H1022" i="8"/>
  <c r="H1021" i="8"/>
  <c r="H1020" i="8"/>
  <c r="H1019" i="8"/>
  <c r="H1018" i="8"/>
  <c r="H1017" i="8"/>
  <c r="H1016" i="8"/>
  <c r="H1015" i="8"/>
  <c r="H1014" i="8"/>
  <c r="H1013" i="8"/>
  <c r="H1012" i="8"/>
  <c r="H1011" i="8"/>
  <c r="H1010" i="8"/>
  <c r="H1009" i="8"/>
  <c r="H1008" i="8"/>
  <c r="H1007" i="8"/>
  <c r="H1006" i="8"/>
  <c r="H1005" i="8"/>
  <c r="H1004" i="8"/>
  <c r="H1003" i="8"/>
  <c r="H1002" i="8"/>
  <c r="H1001" i="8"/>
  <c r="H1000" i="8"/>
  <c r="H999" i="8"/>
  <c r="H998" i="8"/>
  <c r="H997" i="8"/>
  <c r="H996" i="8"/>
  <c r="H995" i="8"/>
  <c r="H994" i="8"/>
  <c r="H993" i="8"/>
  <c r="H992" i="8"/>
  <c r="H991" i="8"/>
  <c r="H990" i="8"/>
  <c r="H989" i="8"/>
  <c r="H988" i="8"/>
  <c r="H987" i="8"/>
  <c r="H986" i="8"/>
  <c r="H985" i="8"/>
  <c r="H984" i="8"/>
  <c r="H983" i="8"/>
  <c r="H982" i="8"/>
  <c r="H981" i="8"/>
  <c r="H980" i="8"/>
  <c r="H979" i="8"/>
  <c r="H978" i="8"/>
  <c r="H977" i="8"/>
  <c r="H976" i="8"/>
  <c r="H975" i="8"/>
  <c r="H974" i="8"/>
  <c r="H973" i="8"/>
  <c r="H972" i="8"/>
  <c r="H971" i="8"/>
  <c r="H970" i="8"/>
  <c r="H969" i="8"/>
  <c r="H968" i="8"/>
  <c r="H967" i="8"/>
  <c r="H966" i="8"/>
  <c r="H965" i="8"/>
  <c r="H964" i="8"/>
  <c r="H963" i="8"/>
  <c r="H962" i="8"/>
  <c r="H961" i="8"/>
  <c r="H960" i="8"/>
  <c r="H959" i="8"/>
  <c r="H958" i="8"/>
  <c r="H957" i="8"/>
  <c r="H956" i="8"/>
  <c r="H955" i="8"/>
  <c r="H954" i="8"/>
  <c r="H953" i="8"/>
  <c r="H952" i="8"/>
  <c r="H951" i="8"/>
  <c r="H950" i="8"/>
  <c r="H949" i="8"/>
  <c r="H948" i="8"/>
  <c r="H947" i="8"/>
  <c r="H946" i="8"/>
  <c r="H945" i="8"/>
  <c r="H944" i="8"/>
  <c r="H943" i="8"/>
  <c r="H942" i="8"/>
  <c r="H941" i="8"/>
  <c r="H940" i="8"/>
  <c r="H939" i="8"/>
  <c r="H938" i="8"/>
  <c r="H937" i="8"/>
  <c r="H936" i="8"/>
  <c r="H935" i="8"/>
  <c r="H934" i="8"/>
  <c r="H933" i="8"/>
  <c r="H932" i="8"/>
  <c r="H931" i="8"/>
  <c r="H930" i="8"/>
  <c r="H929" i="8"/>
  <c r="H928" i="8"/>
  <c r="H927" i="8"/>
  <c r="H926" i="8"/>
  <c r="H925" i="8"/>
  <c r="H924" i="8"/>
  <c r="H923" i="8"/>
  <c r="H922" i="8"/>
  <c r="H921" i="8"/>
  <c r="H920" i="8"/>
  <c r="H919" i="8"/>
  <c r="H918" i="8"/>
  <c r="H917" i="8"/>
  <c r="H916" i="8"/>
  <c r="H915" i="8"/>
  <c r="H914" i="8"/>
  <c r="H913" i="8"/>
  <c r="H912" i="8"/>
  <c r="H911" i="8"/>
  <c r="H910" i="8"/>
  <c r="H909" i="8"/>
  <c r="H908" i="8"/>
  <c r="H907" i="8"/>
  <c r="H906" i="8"/>
  <c r="H905" i="8"/>
  <c r="H904" i="8"/>
  <c r="H903" i="8"/>
  <c r="H902" i="8"/>
  <c r="H901" i="8"/>
  <c r="H900" i="8"/>
  <c r="H899" i="8"/>
  <c r="H898" i="8"/>
  <c r="H897" i="8"/>
  <c r="H896" i="8"/>
  <c r="H895" i="8"/>
  <c r="H894" i="8"/>
  <c r="H893" i="8"/>
  <c r="H892" i="8"/>
  <c r="H891" i="8"/>
  <c r="H890" i="8"/>
  <c r="H889" i="8"/>
  <c r="H888" i="8"/>
  <c r="H887" i="8"/>
  <c r="H886" i="8"/>
  <c r="H885" i="8"/>
  <c r="H884" i="8"/>
  <c r="H883" i="8"/>
  <c r="H882" i="8"/>
  <c r="H881" i="8"/>
  <c r="H880" i="8"/>
  <c r="H879" i="8"/>
  <c r="H878" i="8"/>
  <c r="H877" i="8"/>
  <c r="H876" i="8"/>
  <c r="H875" i="8"/>
  <c r="H874" i="8"/>
  <c r="H873" i="8"/>
  <c r="H872" i="8"/>
  <c r="H871" i="8"/>
  <c r="H870" i="8"/>
  <c r="H869" i="8"/>
  <c r="H868" i="8"/>
  <c r="H867" i="8"/>
  <c r="H866" i="8"/>
  <c r="H865" i="8"/>
  <c r="H864" i="8"/>
  <c r="H863" i="8"/>
  <c r="H862" i="8"/>
  <c r="H861" i="8"/>
  <c r="H860" i="8"/>
  <c r="H859" i="8"/>
  <c r="H858" i="8"/>
  <c r="H857" i="8"/>
  <c r="H856" i="8"/>
  <c r="H855" i="8"/>
  <c r="H854" i="8"/>
  <c r="H853" i="8"/>
  <c r="H852" i="8"/>
  <c r="H851" i="8"/>
  <c r="H850" i="8"/>
  <c r="H849" i="8"/>
  <c r="H848" i="8"/>
  <c r="H847" i="8"/>
  <c r="H846" i="8"/>
  <c r="H845" i="8"/>
  <c r="H844" i="8"/>
  <c r="H843" i="8"/>
  <c r="H842" i="8"/>
  <c r="H841" i="8"/>
  <c r="H840" i="8"/>
  <c r="H839" i="8"/>
  <c r="H838" i="8"/>
  <c r="H837" i="8"/>
  <c r="H836" i="8"/>
  <c r="H835" i="8"/>
  <c r="H834" i="8"/>
  <c r="H833" i="8"/>
  <c r="H832" i="8"/>
  <c r="H831" i="8"/>
  <c r="H830" i="8"/>
  <c r="H829" i="8"/>
  <c r="H828" i="8"/>
  <c r="H827" i="8"/>
  <c r="H826" i="8"/>
  <c r="H825" i="8"/>
  <c r="H824" i="8"/>
  <c r="H823" i="8"/>
  <c r="H822" i="8"/>
  <c r="H821" i="8"/>
  <c r="H820" i="8"/>
  <c r="H819" i="8"/>
  <c r="H818" i="8"/>
  <c r="H817" i="8"/>
  <c r="H816" i="8"/>
  <c r="H815" i="8"/>
  <c r="H814" i="8"/>
  <c r="H813" i="8"/>
  <c r="H812" i="8"/>
  <c r="H811" i="8"/>
  <c r="H810" i="8"/>
  <c r="H809" i="8"/>
  <c r="H808" i="8"/>
  <c r="H807" i="8"/>
  <c r="H806" i="8"/>
  <c r="H805" i="8"/>
  <c r="H804" i="8"/>
  <c r="H803" i="8"/>
  <c r="H802" i="8"/>
  <c r="H801" i="8"/>
  <c r="H800" i="8"/>
  <c r="H799" i="8"/>
  <c r="H798" i="8"/>
  <c r="H797" i="8"/>
  <c r="H796" i="8"/>
  <c r="H795" i="8"/>
  <c r="H794" i="8"/>
  <c r="H793" i="8"/>
  <c r="H792" i="8"/>
  <c r="H791" i="8"/>
  <c r="H790" i="8"/>
  <c r="H789" i="8"/>
  <c r="H788" i="8"/>
  <c r="H787" i="8"/>
  <c r="H786" i="8"/>
  <c r="H785" i="8"/>
  <c r="H784" i="8"/>
  <c r="H783" i="8"/>
  <c r="H782" i="8"/>
  <c r="H781" i="8"/>
  <c r="H780" i="8"/>
  <c r="H779" i="8"/>
  <c r="H778" i="8"/>
  <c r="H777" i="8"/>
  <c r="H776" i="8"/>
  <c r="H775" i="8"/>
  <c r="H774" i="8"/>
  <c r="H773" i="8"/>
  <c r="H772" i="8"/>
  <c r="H771" i="8"/>
  <c r="H770" i="8"/>
  <c r="H769" i="8"/>
  <c r="H768" i="8"/>
  <c r="H767" i="8"/>
  <c r="H766" i="8"/>
  <c r="H765" i="8"/>
  <c r="H764" i="8"/>
  <c r="H763" i="8"/>
  <c r="H762" i="8"/>
  <c r="H761" i="8"/>
  <c r="H760" i="8"/>
  <c r="H759" i="8"/>
  <c r="H758" i="8"/>
  <c r="H757" i="8"/>
  <c r="H756" i="8"/>
  <c r="H755" i="8"/>
  <c r="H754" i="8"/>
  <c r="H753" i="8"/>
  <c r="H752" i="8"/>
  <c r="H751" i="8"/>
  <c r="H750" i="8"/>
  <c r="H749" i="8"/>
  <c r="H748" i="8"/>
  <c r="H747" i="8"/>
  <c r="H746" i="8"/>
  <c r="H745" i="8"/>
  <c r="H744" i="8"/>
  <c r="H743" i="8"/>
  <c r="H742" i="8"/>
  <c r="H741" i="8"/>
  <c r="H740" i="8"/>
  <c r="H739" i="8"/>
  <c r="H738" i="8"/>
  <c r="H737" i="8"/>
  <c r="H736" i="8"/>
  <c r="H735" i="8"/>
  <c r="H734" i="8"/>
  <c r="H733" i="8"/>
  <c r="H732" i="8"/>
  <c r="H731" i="8"/>
  <c r="H730" i="8"/>
  <c r="H729" i="8"/>
  <c r="H728" i="8"/>
  <c r="H727" i="8"/>
  <c r="H726" i="8"/>
  <c r="H725" i="8"/>
  <c r="H724" i="8"/>
  <c r="H723" i="8"/>
  <c r="H722" i="8"/>
  <c r="H721" i="8"/>
  <c r="H720" i="8"/>
  <c r="H719" i="8"/>
  <c r="H718" i="8"/>
  <c r="H717" i="8"/>
  <c r="H716" i="8"/>
  <c r="H715" i="8"/>
  <c r="H714" i="8"/>
  <c r="H713" i="8"/>
  <c r="H712" i="8"/>
  <c r="H711" i="8"/>
  <c r="H710" i="8"/>
  <c r="H709" i="8"/>
  <c r="H708" i="8"/>
  <c r="H707" i="8"/>
  <c r="H706" i="8"/>
  <c r="H705" i="8"/>
  <c r="H704" i="8"/>
  <c r="H703" i="8"/>
  <c r="H702" i="8"/>
  <c r="H701" i="8"/>
  <c r="H700" i="8"/>
  <c r="H699" i="8"/>
  <c r="H698" i="8"/>
  <c r="H697" i="8"/>
  <c r="H696" i="8"/>
  <c r="H695" i="8"/>
  <c r="H694" i="8"/>
  <c r="H693" i="8"/>
  <c r="H692" i="8"/>
  <c r="H691" i="8"/>
  <c r="H690" i="8"/>
  <c r="H689" i="8"/>
  <c r="H688" i="8"/>
  <c r="H687" i="8"/>
  <c r="H686" i="8"/>
  <c r="H685" i="8"/>
  <c r="H684" i="8"/>
  <c r="H683" i="8"/>
  <c r="H682" i="8"/>
  <c r="H681" i="8"/>
  <c r="H680" i="8"/>
  <c r="H679" i="8"/>
  <c r="H678" i="8"/>
  <c r="H677" i="8"/>
  <c r="H676" i="8"/>
  <c r="H675" i="8"/>
  <c r="H674" i="8"/>
  <c r="H673" i="8"/>
  <c r="H672" i="8"/>
  <c r="H671" i="8"/>
  <c r="H670" i="8"/>
  <c r="H669" i="8"/>
  <c r="H668" i="8"/>
  <c r="H667" i="8"/>
  <c r="H666" i="8"/>
  <c r="H665" i="8"/>
  <c r="H664" i="8"/>
  <c r="H663" i="8"/>
  <c r="H662" i="8"/>
  <c r="H661" i="8"/>
  <c r="H660" i="8"/>
  <c r="H659" i="8"/>
  <c r="H658" i="8"/>
  <c r="H657" i="8"/>
  <c r="H656" i="8"/>
  <c r="H655" i="8"/>
  <c r="H654" i="8"/>
  <c r="H653" i="8"/>
  <c r="H652" i="8"/>
  <c r="H651" i="8"/>
  <c r="H650" i="8"/>
  <c r="H649" i="8"/>
  <c r="H648" i="8"/>
  <c r="H647" i="8"/>
  <c r="H646" i="8"/>
  <c r="H645" i="8"/>
  <c r="H644" i="8"/>
  <c r="H643" i="8"/>
  <c r="H642" i="8"/>
  <c r="H641" i="8"/>
  <c r="H640" i="8"/>
  <c r="H639" i="8"/>
  <c r="H638" i="8"/>
  <c r="H637" i="8"/>
  <c r="H636" i="8"/>
  <c r="H635" i="8"/>
  <c r="H634" i="8"/>
  <c r="H633" i="8"/>
  <c r="H632" i="8"/>
  <c r="H631" i="8"/>
  <c r="H630" i="8"/>
  <c r="H629" i="8"/>
  <c r="H628" i="8"/>
  <c r="H627" i="8"/>
  <c r="H626" i="8"/>
  <c r="H625" i="8"/>
  <c r="H624" i="8"/>
  <c r="H623" i="8"/>
  <c r="H622" i="8"/>
  <c r="H621" i="8"/>
  <c r="H620" i="8"/>
  <c r="H619" i="8"/>
  <c r="H618" i="8"/>
  <c r="H617" i="8"/>
  <c r="H616" i="8"/>
  <c r="H615" i="8"/>
  <c r="H614" i="8"/>
  <c r="H613" i="8"/>
  <c r="H612" i="8"/>
  <c r="H611" i="8"/>
  <c r="H610" i="8"/>
  <c r="H609" i="8"/>
  <c r="H608" i="8"/>
  <c r="H607" i="8"/>
  <c r="H606" i="8"/>
  <c r="H605" i="8"/>
  <c r="H604" i="8"/>
  <c r="H603" i="8"/>
  <c r="H602" i="8"/>
  <c r="H601" i="8"/>
  <c r="H600" i="8"/>
  <c r="H599" i="8"/>
  <c r="H598" i="8"/>
  <c r="H597" i="8"/>
  <c r="H596" i="8"/>
  <c r="H595" i="8"/>
  <c r="H594" i="8"/>
  <c r="H593" i="8"/>
  <c r="H592" i="8"/>
  <c r="H591" i="8"/>
  <c r="H590" i="8"/>
  <c r="H589" i="8"/>
  <c r="H588" i="8"/>
  <c r="H587" i="8"/>
  <c r="H586" i="8"/>
  <c r="H585" i="8"/>
  <c r="H584" i="8"/>
  <c r="H583" i="8"/>
  <c r="H582" i="8"/>
  <c r="H581" i="8"/>
  <c r="H580" i="8"/>
  <c r="H579" i="8"/>
  <c r="H578" i="8"/>
  <c r="H577" i="8"/>
  <c r="H576" i="8"/>
  <c r="H575" i="8"/>
  <c r="H574" i="8"/>
  <c r="H573" i="8"/>
  <c r="H572" i="8"/>
  <c r="H571" i="8"/>
  <c r="H570" i="8"/>
  <c r="H569" i="8"/>
  <c r="H568" i="8"/>
  <c r="H567" i="8"/>
  <c r="H566" i="8"/>
  <c r="H565" i="8"/>
  <c r="H564" i="8"/>
  <c r="H563" i="8"/>
  <c r="H562" i="8"/>
  <c r="H561" i="8"/>
  <c r="H560" i="8"/>
  <c r="H559" i="8"/>
  <c r="H558" i="8"/>
  <c r="H557" i="8"/>
  <c r="H556" i="8"/>
  <c r="H555" i="8"/>
  <c r="H554" i="8"/>
  <c r="H553" i="8"/>
  <c r="H552" i="8"/>
  <c r="H551" i="8"/>
  <c r="H550" i="8"/>
  <c r="H549" i="8"/>
  <c r="H548" i="8"/>
  <c r="H547" i="8"/>
  <c r="H546" i="8"/>
  <c r="H545" i="8"/>
  <c r="H544" i="8"/>
  <c r="H543" i="8"/>
  <c r="H542" i="8"/>
  <c r="H541" i="8"/>
  <c r="H540" i="8"/>
  <c r="H539" i="8"/>
  <c r="H538" i="8"/>
  <c r="H537" i="8"/>
  <c r="H536" i="8"/>
  <c r="H535" i="8"/>
  <c r="H534" i="8"/>
  <c r="H533" i="8"/>
  <c r="H532" i="8"/>
  <c r="H531" i="8"/>
  <c r="H530" i="8"/>
  <c r="H529" i="8"/>
  <c r="H528" i="8"/>
  <c r="H527" i="8"/>
  <c r="H526" i="8"/>
  <c r="H525" i="8"/>
  <c r="H524" i="8"/>
  <c r="H523" i="8"/>
  <c r="H522" i="8"/>
  <c r="H521" i="8"/>
  <c r="H520" i="8"/>
  <c r="H519" i="8"/>
  <c r="H518" i="8"/>
  <c r="H517" i="8"/>
  <c r="H516" i="8"/>
  <c r="H515" i="8"/>
  <c r="H514" i="8"/>
  <c r="H513" i="8"/>
  <c r="H512" i="8"/>
  <c r="H511" i="8"/>
  <c r="H510" i="8"/>
  <c r="H509" i="8"/>
  <c r="H508" i="8"/>
  <c r="H507" i="8"/>
  <c r="H506" i="8"/>
  <c r="H505" i="8"/>
  <c r="H504" i="8"/>
  <c r="H503" i="8"/>
  <c r="H502" i="8"/>
  <c r="H501" i="8"/>
  <c r="H500" i="8"/>
  <c r="H499" i="8"/>
  <c r="H498" i="8"/>
  <c r="H497" i="8"/>
  <c r="H496" i="8"/>
  <c r="H495" i="8"/>
  <c r="H494" i="8"/>
  <c r="H493" i="8"/>
  <c r="H492" i="8"/>
  <c r="H491" i="8"/>
  <c r="H490" i="8"/>
  <c r="H489" i="8"/>
  <c r="H488" i="8"/>
  <c r="H487" i="8"/>
  <c r="H486" i="8"/>
  <c r="H485" i="8"/>
  <c r="H484" i="8"/>
  <c r="H483" i="8"/>
  <c r="H482" i="8"/>
  <c r="H481" i="8"/>
  <c r="H480" i="8"/>
  <c r="H479" i="8"/>
  <c r="H478" i="8"/>
  <c r="H477" i="8"/>
  <c r="H476" i="8"/>
  <c r="H475" i="8"/>
  <c r="H474" i="8"/>
  <c r="H473" i="8"/>
  <c r="H472" i="8"/>
  <c r="H471" i="8"/>
  <c r="H470" i="8"/>
  <c r="H469" i="8"/>
  <c r="H468" i="8"/>
  <c r="H467" i="8"/>
  <c r="H466" i="8"/>
  <c r="H465" i="8"/>
  <c r="H464" i="8"/>
  <c r="H463" i="8"/>
  <c r="H462" i="8"/>
  <c r="H461" i="8"/>
  <c r="H460" i="8"/>
  <c r="H459" i="8"/>
  <c r="H458" i="8"/>
  <c r="H457" i="8"/>
  <c r="H456" i="8"/>
  <c r="H455" i="8"/>
  <c r="H454" i="8"/>
  <c r="H453" i="8"/>
  <c r="H452" i="8"/>
  <c r="H451" i="8"/>
  <c r="H450" i="8"/>
  <c r="H449" i="8"/>
  <c r="H448" i="8"/>
  <c r="H447" i="8"/>
  <c r="H446" i="8"/>
  <c r="H445" i="8"/>
  <c r="H444" i="8"/>
  <c r="H443" i="8"/>
  <c r="H442" i="8"/>
  <c r="H441" i="8"/>
  <c r="H440" i="8"/>
  <c r="H439" i="8"/>
  <c r="H438" i="8"/>
  <c r="H437" i="8"/>
  <c r="H436" i="8"/>
  <c r="H435" i="8"/>
  <c r="H434" i="8"/>
  <c r="H433" i="8"/>
  <c r="H432" i="8"/>
  <c r="H431" i="8"/>
  <c r="H430" i="8"/>
  <c r="H429" i="8"/>
  <c r="H428" i="8"/>
  <c r="H427" i="8"/>
  <c r="H426" i="8"/>
  <c r="H425" i="8"/>
  <c r="H424" i="8"/>
  <c r="H423" i="8"/>
  <c r="H422" i="8"/>
  <c r="H421" i="8"/>
  <c r="H420" i="8"/>
  <c r="H419" i="8"/>
  <c r="H418" i="8"/>
  <c r="H417" i="8"/>
  <c r="H416" i="8"/>
  <c r="H415" i="8"/>
  <c r="H414" i="8"/>
  <c r="H413" i="8"/>
  <c r="H412" i="8"/>
  <c r="H411" i="8"/>
  <c r="H410" i="8"/>
  <c r="H409" i="8"/>
  <c r="H408" i="8"/>
  <c r="H407" i="8"/>
  <c r="H406" i="8"/>
  <c r="H405" i="8"/>
  <c r="H404" i="8"/>
  <c r="H403" i="8"/>
  <c r="H402" i="8"/>
  <c r="H401" i="8"/>
  <c r="H400" i="8"/>
  <c r="H399" i="8"/>
  <c r="H398" i="8"/>
  <c r="H397" i="8"/>
  <c r="H396" i="8"/>
  <c r="H395" i="8"/>
  <c r="H394" i="8"/>
  <c r="H393" i="8"/>
  <c r="H392" i="8"/>
  <c r="H391" i="8"/>
  <c r="H390" i="8"/>
  <c r="H389" i="8"/>
  <c r="H388" i="8"/>
  <c r="H387" i="8"/>
  <c r="H386" i="8"/>
  <c r="H385" i="8"/>
  <c r="H384" i="8"/>
  <c r="H383" i="8"/>
  <c r="H382" i="8"/>
  <c r="H381" i="8"/>
  <c r="H380" i="8"/>
  <c r="H379" i="8"/>
  <c r="H378" i="8"/>
  <c r="H377" i="8"/>
  <c r="H376" i="8"/>
  <c r="H375" i="8"/>
  <c r="H374" i="8"/>
  <c r="H373" i="8"/>
  <c r="H372" i="8"/>
  <c r="H371" i="8"/>
  <c r="H370" i="8"/>
  <c r="H369" i="8"/>
  <c r="H368" i="8"/>
  <c r="H367" i="8"/>
  <c r="H366" i="8"/>
  <c r="H365" i="8"/>
  <c r="H364" i="8"/>
  <c r="H363" i="8"/>
  <c r="H362" i="8"/>
  <c r="H361" i="8"/>
  <c r="H360" i="8"/>
  <c r="H359" i="8"/>
  <c r="H358" i="8"/>
  <c r="H357" i="8"/>
  <c r="H356" i="8"/>
  <c r="H355" i="8"/>
  <c r="H354" i="8"/>
  <c r="H353" i="8"/>
  <c r="H352" i="8"/>
  <c r="H351" i="8"/>
  <c r="H350" i="8"/>
  <c r="H349" i="8"/>
  <c r="H348" i="8"/>
  <c r="H347" i="8"/>
  <c r="H346" i="8"/>
  <c r="H345" i="8"/>
  <c r="H344" i="8"/>
  <c r="H343" i="8"/>
  <c r="H342" i="8"/>
  <c r="H341" i="8"/>
  <c r="H340" i="8"/>
  <c r="H339" i="8"/>
  <c r="H338" i="8"/>
  <c r="H337" i="8"/>
  <c r="H336" i="8"/>
  <c r="H335" i="8"/>
  <c r="H334" i="8"/>
  <c r="H333" i="8"/>
  <c r="H332" i="8"/>
  <c r="H331" i="8"/>
  <c r="H330" i="8"/>
  <c r="H329" i="8"/>
  <c r="H328" i="8"/>
  <c r="H327" i="8"/>
  <c r="H326" i="8"/>
  <c r="H325" i="8"/>
  <c r="H324" i="8"/>
  <c r="H323" i="8"/>
  <c r="H322" i="8"/>
  <c r="H321" i="8"/>
  <c r="H320" i="8"/>
  <c r="H319" i="8"/>
  <c r="H318" i="8"/>
  <c r="H317" i="8"/>
  <c r="H316" i="8"/>
  <c r="H315" i="8"/>
  <c r="H314" i="8"/>
  <c r="H313" i="8"/>
  <c r="H312" i="8"/>
  <c r="H311" i="8"/>
  <c r="H310" i="8"/>
  <c r="H309" i="8"/>
  <c r="H308" i="8"/>
  <c r="H307" i="8"/>
  <c r="H306" i="8"/>
  <c r="H305" i="8"/>
  <c r="H304" i="8"/>
  <c r="H303" i="8"/>
  <c r="H302" i="8"/>
  <c r="H301" i="8"/>
  <c r="H300" i="8"/>
  <c r="H299" i="8"/>
  <c r="H298" i="8"/>
  <c r="H297" i="8"/>
  <c r="H296" i="8"/>
  <c r="H295" i="8"/>
  <c r="H294" i="8"/>
  <c r="H293" i="8"/>
  <c r="H292" i="8"/>
  <c r="H291" i="8"/>
  <c r="H290" i="8"/>
  <c r="H289" i="8"/>
  <c r="H288" i="8"/>
  <c r="H287" i="8"/>
  <c r="H286" i="8"/>
  <c r="H285" i="8"/>
  <c r="H284" i="8"/>
  <c r="H283" i="8"/>
  <c r="H282" i="8"/>
  <c r="H281" i="8"/>
  <c r="H280" i="8"/>
  <c r="H279" i="8"/>
  <c r="H278" i="8"/>
  <c r="H277" i="8"/>
  <c r="H276" i="8"/>
  <c r="H275" i="8"/>
  <c r="H274" i="8"/>
  <c r="H273" i="8"/>
  <c r="H272" i="8"/>
  <c r="H271" i="8"/>
  <c r="H270" i="8"/>
  <c r="H269" i="8"/>
  <c r="H268" i="8"/>
  <c r="H267" i="8"/>
  <c r="H266" i="8"/>
  <c r="H265" i="8"/>
  <c r="H264" i="8"/>
  <c r="H263" i="8"/>
  <c r="H262" i="8"/>
  <c r="H261" i="8"/>
  <c r="H260" i="8"/>
  <c r="H259" i="8"/>
  <c r="H258" i="8"/>
  <c r="H257" i="8"/>
  <c r="H256" i="8"/>
  <c r="H255" i="8"/>
  <c r="H254" i="8"/>
  <c r="H253" i="8"/>
  <c r="H252" i="8"/>
  <c r="H251" i="8"/>
  <c r="H250" i="8"/>
  <c r="H249" i="8"/>
  <c r="H248" i="8"/>
  <c r="H247" i="8"/>
  <c r="H246" i="8"/>
  <c r="H245" i="8"/>
  <c r="H244" i="8"/>
  <c r="H243" i="8"/>
  <c r="H242" i="8"/>
  <c r="H241" i="8"/>
  <c r="H240" i="8"/>
  <c r="H239" i="8"/>
  <c r="H238" i="8"/>
  <c r="H237" i="8"/>
  <c r="H236" i="8"/>
  <c r="H235" i="8"/>
  <c r="H234" i="8"/>
  <c r="H233" i="8"/>
  <c r="H232" i="8"/>
  <c r="H231" i="8"/>
  <c r="H230" i="8"/>
  <c r="H229" i="8"/>
  <c r="H228" i="8"/>
  <c r="H227" i="8"/>
  <c r="H226" i="8"/>
  <c r="H225" i="8"/>
  <c r="H224" i="8"/>
  <c r="H223" i="8"/>
  <c r="H222" i="8"/>
  <c r="H221" i="8"/>
  <c r="H220" i="8"/>
  <c r="H219" i="8"/>
  <c r="H218" i="8"/>
  <c r="H217" i="8"/>
  <c r="H216" i="8"/>
  <c r="H215" i="8"/>
  <c r="H214" i="8"/>
  <c r="H213" i="8"/>
  <c r="H212" i="8"/>
  <c r="H211" i="8"/>
  <c r="H210" i="8"/>
  <c r="H209" i="8"/>
  <c r="H208" i="8"/>
  <c r="H207" i="8"/>
  <c r="H206" i="8"/>
  <c r="H205" i="8"/>
  <c r="H204" i="8"/>
  <c r="H203" i="8"/>
  <c r="H202" i="8"/>
  <c r="H201" i="8"/>
  <c r="H200" i="8"/>
  <c r="H199" i="8"/>
  <c r="H198" i="8"/>
  <c r="H197" i="8"/>
  <c r="H196" i="8"/>
  <c r="H195" i="8"/>
  <c r="H194" i="8"/>
  <c r="H193" i="8"/>
  <c r="H192" i="8"/>
  <c r="H191" i="8"/>
  <c r="H190" i="8"/>
  <c r="H189" i="8"/>
  <c r="H188" i="8"/>
  <c r="H187" i="8"/>
  <c r="H186" i="8"/>
  <c r="H185" i="8"/>
  <c r="H184" i="8"/>
  <c r="H183" i="8"/>
  <c r="H182" i="8"/>
  <c r="H181" i="8"/>
  <c r="H180" i="8"/>
  <c r="H179" i="8"/>
  <c r="H178" i="8"/>
  <c r="H177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H123" i="8"/>
  <c r="H122" i="8"/>
  <c r="H121" i="8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H107" i="8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H93" i="8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G2065" i="4" l="1"/>
  <c r="E2065" i="4"/>
  <c r="E2072" i="4" s="1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G2257" i="3"/>
  <c r="H2244" i="3"/>
  <c r="H2245" i="3"/>
  <c r="H2246" i="3"/>
  <c r="H2247" i="3"/>
  <c r="H2243" i="3"/>
  <c r="H2242" i="3"/>
  <c r="H2241" i="3"/>
  <c r="H2240" i="3"/>
  <c r="H2239" i="3"/>
  <c r="H2238" i="3"/>
  <c r="H2237" i="3"/>
  <c r="H2236" i="3"/>
  <c r="H2235" i="3"/>
  <c r="H2234" i="3"/>
  <c r="H2233" i="3"/>
  <c r="H2232" i="3"/>
  <c r="H2231" i="3"/>
  <c r="H2230" i="3"/>
  <c r="H2229" i="3"/>
  <c r="H2228" i="3"/>
  <c r="H2227" i="3"/>
  <c r="H2226" i="3"/>
  <c r="H2225" i="3"/>
  <c r="H2224" i="3"/>
  <c r="H2223" i="3"/>
  <c r="H2222" i="3"/>
  <c r="H2221" i="3"/>
  <c r="H2220" i="3"/>
  <c r="H2219" i="3"/>
  <c r="H2218" i="3"/>
  <c r="H2217" i="3"/>
  <c r="H2216" i="3"/>
  <c r="H2215" i="3"/>
  <c r="H2214" i="3"/>
  <c r="H2213" i="3"/>
  <c r="H2212" i="3"/>
  <c r="H2211" i="3"/>
  <c r="H2210" i="3"/>
  <c r="H2209" i="3"/>
  <c r="H2208" i="3"/>
  <c r="H2207" i="3"/>
  <c r="H2206" i="3"/>
  <c r="H2205" i="3"/>
  <c r="H2204" i="3"/>
  <c r="H2203" i="3"/>
  <c r="H2202" i="3"/>
  <c r="H2201" i="3"/>
  <c r="H2200" i="3"/>
  <c r="H2199" i="3"/>
  <c r="H2198" i="3"/>
  <c r="H2197" i="3"/>
  <c r="H2196" i="3"/>
  <c r="H2195" i="3"/>
  <c r="H2194" i="3"/>
  <c r="H2193" i="3"/>
  <c r="H2192" i="3"/>
  <c r="H2191" i="3"/>
  <c r="H2190" i="3"/>
  <c r="H2189" i="3"/>
  <c r="H2188" i="3"/>
  <c r="H2187" i="3"/>
  <c r="H2186" i="3"/>
  <c r="H2185" i="3"/>
  <c r="H2184" i="3"/>
  <c r="H2183" i="3"/>
  <c r="H2182" i="3"/>
  <c r="H2181" i="3"/>
  <c r="H2180" i="3"/>
  <c r="H2179" i="3"/>
  <c r="H2178" i="3"/>
  <c r="H2177" i="3"/>
  <c r="H2176" i="3"/>
  <c r="H2175" i="3"/>
  <c r="H2174" i="3"/>
  <c r="H2173" i="3"/>
  <c r="H2172" i="3"/>
  <c r="H2171" i="3"/>
  <c r="H2170" i="3"/>
  <c r="H2169" i="3"/>
  <c r="H2168" i="3"/>
  <c r="H2167" i="3"/>
  <c r="H2166" i="3"/>
  <c r="H2165" i="3"/>
  <c r="H2164" i="3"/>
  <c r="H2163" i="3"/>
  <c r="H2162" i="3"/>
  <c r="H2161" i="3"/>
  <c r="H2160" i="3"/>
  <c r="H2159" i="3"/>
  <c r="H2158" i="3"/>
  <c r="H2157" i="3"/>
  <c r="H2156" i="3"/>
  <c r="H2155" i="3"/>
  <c r="H2154" i="3"/>
  <c r="H2153" i="3"/>
  <c r="H2152" i="3"/>
  <c r="H2151" i="3"/>
  <c r="H2150" i="3"/>
  <c r="H2149" i="3"/>
  <c r="H2148" i="3"/>
  <c r="H2147" i="3"/>
  <c r="H2146" i="3"/>
  <c r="H2145" i="3"/>
  <c r="H2144" i="3"/>
  <c r="H2143" i="3"/>
  <c r="H2142" i="3"/>
  <c r="H2141" i="3"/>
  <c r="H2140" i="3"/>
  <c r="H2139" i="3"/>
  <c r="H2138" i="3"/>
  <c r="H2137" i="3"/>
  <c r="H2136" i="3"/>
  <c r="H2135" i="3"/>
  <c r="H2134" i="3"/>
  <c r="H2133" i="3"/>
  <c r="H2132" i="3"/>
  <c r="H2131" i="3"/>
  <c r="H2130" i="3"/>
  <c r="H2129" i="3"/>
  <c r="H2128" i="3"/>
  <c r="H2127" i="3"/>
  <c r="H2126" i="3"/>
  <c r="H2125" i="3"/>
  <c r="H2124" i="3"/>
  <c r="H2123" i="3"/>
  <c r="H2122" i="3"/>
  <c r="H2121" i="3"/>
  <c r="H2120" i="3"/>
  <c r="H2119" i="3"/>
  <c r="H2118" i="3"/>
  <c r="H2117" i="3"/>
  <c r="H2116" i="3"/>
  <c r="H2115" i="3"/>
  <c r="H2114" i="3"/>
  <c r="H2113" i="3"/>
  <c r="H2112" i="3"/>
  <c r="H2111" i="3"/>
  <c r="H2110" i="3"/>
  <c r="H2109" i="3"/>
  <c r="H2108" i="3"/>
  <c r="H2107" i="3"/>
  <c r="H2106" i="3"/>
  <c r="H2105" i="3"/>
  <c r="H2104" i="3"/>
  <c r="H2103" i="3"/>
  <c r="H2102" i="3"/>
  <c r="H2101" i="3"/>
  <c r="H2100" i="3"/>
  <c r="H2099" i="3"/>
  <c r="H2098" i="3"/>
  <c r="H2097" i="3"/>
  <c r="H2096" i="3"/>
  <c r="H2095" i="3"/>
  <c r="H2094" i="3"/>
  <c r="H2093" i="3"/>
  <c r="H2092" i="3"/>
  <c r="H2091" i="3"/>
  <c r="H2090" i="3"/>
  <c r="H2089" i="3"/>
  <c r="H2088" i="3"/>
  <c r="H2087" i="3"/>
  <c r="H2086" i="3"/>
  <c r="H2085" i="3"/>
  <c r="H2084" i="3"/>
  <c r="H2083" i="3"/>
  <c r="H2082" i="3"/>
  <c r="H2081" i="3"/>
  <c r="H2080" i="3"/>
  <c r="H2079" i="3"/>
  <c r="H2078" i="3"/>
  <c r="H2077" i="3"/>
  <c r="H2076" i="3"/>
  <c r="H2075" i="3"/>
  <c r="H2074" i="3"/>
  <c r="H2073" i="3"/>
  <c r="H2072" i="3"/>
  <c r="H2071" i="3"/>
  <c r="H2070" i="3"/>
  <c r="H2069" i="3"/>
  <c r="H2068" i="3"/>
  <c r="H2067" i="3"/>
  <c r="H2066" i="3"/>
  <c r="H2065" i="3"/>
  <c r="H2064" i="3"/>
  <c r="H2063" i="3"/>
  <c r="H2062" i="3"/>
  <c r="H2061" i="3"/>
  <c r="H2060" i="3"/>
  <c r="H2059" i="3"/>
  <c r="H2058" i="3"/>
  <c r="H2057" i="3"/>
  <c r="H2056" i="3"/>
  <c r="H2055" i="3"/>
  <c r="H2054" i="3"/>
  <c r="H2053" i="3"/>
  <c r="H2052" i="3"/>
  <c r="H2051" i="3"/>
  <c r="H2050" i="3"/>
  <c r="H2049" i="3"/>
  <c r="H2048" i="3"/>
  <c r="H2047" i="3"/>
  <c r="H2046" i="3"/>
  <c r="H2045" i="3"/>
  <c r="H2044" i="3"/>
  <c r="H2043" i="3"/>
  <c r="H2042" i="3"/>
  <c r="H2041" i="3"/>
  <c r="H2040" i="3"/>
  <c r="H2039" i="3"/>
  <c r="H2038" i="3"/>
  <c r="H2037" i="3"/>
  <c r="H2036" i="3"/>
  <c r="H2035" i="3"/>
  <c r="H2034" i="3"/>
  <c r="H2033" i="3"/>
  <c r="H2032" i="3"/>
  <c r="H2031" i="3"/>
  <c r="H2030" i="3"/>
  <c r="H2029" i="3"/>
  <c r="H2028" i="3"/>
  <c r="H2027" i="3"/>
  <c r="H2026" i="3"/>
  <c r="H2025" i="3"/>
  <c r="H2024" i="3"/>
  <c r="H2023" i="3"/>
  <c r="H2022" i="3"/>
  <c r="H2021" i="3"/>
  <c r="H2020" i="3"/>
  <c r="H2019" i="3"/>
  <c r="H2018" i="3"/>
  <c r="H2017" i="3"/>
  <c r="H2016" i="3"/>
  <c r="H2015" i="3"/>
  <c r="H2014" i="3"/>
  <c r="H2013" i="3"/>
  <c r="H2012" i="3"/>
  <c r="H2011" i="3"/>
  <c r="H2010" i="3"/>
  <c r="H2009" i="3"/>
  <c r="H2008" i="3"/>
  <c r="H2007" i="3"/>
  <c r="H2006" i="3"/>
  <c r="H2005" i="3"/>
  <c r="H2004" i="3"/>
  <c r="H2003" i="3"/>
  <c r="H2002" i="3"/>
  <c r="H2001" i="3"/>
  <c r="H2000" i="3"/>
  <c r="H1999" i="3"/>
  <c r="H1998" i="3"/>
  <c r="H1997" i="3"/>
  <c r="H1996" i="3"/>
  <c r="H1995" i="3"/>
  <c r="H1994" i="3"/>
  <c r="H1993" i="3"/>
  <c r="H1992" i="3"/>
  <c r="H1991" i="3"/>
  <c r="H1990" i="3"/>
  <c r="H1989" i="3"/>
  <c r="H1988" i="3"/>
  <c r="H1987" i="3"/>
  <c r="H1986" i="3"/>
  <c r="H1985" i="3"/>
  <c r="H1984" i="3"/>
  <c r="H1983" i="3"/>
  <c r="H1982" i="3"/>
  <c r="H1981" i="3"/>
  <c r="H1980" i="3"/>
  <c r="H1979" i="3"/>
  <c r="H1978" i="3"/>
  <c r="H1977" i="3"/>
  <c r="H1976" i="3"/>
  <c r="H1975" i="3"/>
  <c r="H1974" i="3"/>
  <c r="H1973" i="3"/>
  <c r="H1972" i="3"/>
  <c r="H1971" i="3"/>
  <c r="H1970" i="3"/>
  <c r="H1969" i="3"/>
  <c r="H1968" i="3"/>
  <c r="H1967" i="3"/>
  <c r="H1966" i="3"/>
  <c r="H1965" i="3"/>
  <c r="H1964" i="3"/>
  <c r="H1963" i="3"/>
  <c r="H1962" i="3"/>
  <c r="H1961" i="3"/>
  <c r="H1960" i="3"/>
  <c r="H1959" i="3"/>
  <c r="H1958" i="3"/>
  <c r="H1957" i="3"/>
  <c r="H1956" i="3"/>
  <c r="H1955" i="3"/>
  <c r="H1954" i="3"/>
  <c r="H1953" i="3"/>
  <c r="H1952" i="3"/>
  <c r="H1951" i="3"/>
  <c r="H1950" i="3"/>
  <c r="H1949" i="3"/>
  <c r="H1948" i="3"/>
  <c r="H1947" i="3"/>
  <c r="H1946" i="3"/>
  <c r="H1945" i="3"/>
  <c r="H1944" i="3"/>
  <c r="H1943" i="3"/>
  <c r="H1942" i="3"/>
  <c r="H1941" i="3"/>
  <c r="H1940" i="3"/>
  <c r="H1939" i="3"/>
  <c r="H1938" i="3"/>
  <c r="H1937" i="3"/>
  <c r="H1936" i="3"/>
  <c r="H1935" i="3"/>
  <c r="H1934" i="3"/>
  <c r="H1933" i="3"/>
  <c r="H1932" i="3"/>
  <c r="H1931" i="3"/>
  <c r="H1930" i="3"/>
  <c r="H1929" i="3"/>
  <c r="H1928" i="3"/>
  <c r="H1927" i="3"/>
  <c r="H1926" i="3"/>
  <c r="H1925" i="3"/>
  <c r="H1924" i="3"/>
  <c r="H1923" i="3"/>
  <c r="H1922" i="3"/>
  <c r="H1921" i="3"/>
  <c r="H1920" i="3"/>
  <c r="H1919" i="3"/>
  <c r="H1918" i="3"/>
  <c r="H1917" i="3"/>
  <c r="H1916" i="3"/>
  <c r="H1915" i="3"/>
  <c r="H1914" i="3"/>
  <c r="H1913" i="3"/>
  <c r="H1912" i="3"/>
  <c r="H1911" i="3"/>
  <c r="H1910" i="3"/>
  <c r="H1909" i="3"/>
  <c r="H1908" i="3"/>
  <c r="H1907" i="3"/>
  <c r="H1906" i="3"/>
  <c r="H1905" i="3"/>
  <c r="H1904" i="3"/>
  <c r="H1903" i="3"/>
  <c r="H1902" i="3"/>
  <c r="H1901" i="3"/>
  <c r="H1900" i="3"/>
  <c r="H1899" i="3"/>
  <c r="H1898" i="3"/>
  <c r="H1897" i="3"/>
  <c r="H1896" i="3"/>
  <c r="H1895" i="3"/>
  <c r="H1894" i="3"/>
  <c r="H1893" i="3"/>
  <c r="H1892" i="3"/>
  <c r="H1891" i="3"/>
  <c r="H1890" i="3"/>
  <c r="H1889" i="3"/>
  <c r="H1888" i="3"/>
  <c r="H1887" i="3"/>
  <c r="H1886" i="3"/>
  <c r="H1885" i="3"/>
  <c r="H1884" i="3"/>
  <c r="H1883" i="3"/>
  <c r="H1882" i="3"/>
  <c r="H1881" i="3"/>
  <c r="H1880" i="3"/>
  <c r="H1879" i="3"/>
  <c r="H1878" i="3"/>
  <c r="H1877" i="3"/>
  <c r="H1876" i="3"/>
  <c r="H1875" i="3"/>
  <c r="H1874" i="3"/>
  <c r="H1873" i="3"/>
  <c r="H1872" i="3"/>
  <c r="H1871" i="3"/>
  <c r="H1870" i="3"/>
  <c r="H1869" i="3"/>
  <c r="H1868" i="3"/>
  <c r="H1867" i="3"/>
  <c r="H1866" i="3"/>
  <c r="H1865" i="3"/>
  <c r="H1864" i="3"/>
  <c r="H1863" i="3"/>
  <c r="H1862" i="3"/>
  <c r="H1861" i="3"/>
  <c r="H1860" i="3"/>
  <c r="H1859" i="3"/>
  <c r="H1858" i="3"/>
  <c r="H1857" i="3"/>
  <c r="H1856" i="3"/>
  <c r="H1855" i="3"/>
  <c r="H1854" i="3"/>
  <c r="H1853" i="3"/>
  <c r="H1852" i="3"/>
  <c r="H1851" i="3"/>
  <c r="H1850" i="3"/>
  <c r="H1849" i="3"/>
  <c r="H1848" i="3"/>
  <c r="H1847" i="3"/>
  <c r="H1846" i="3"/>
  <c r="H1845" i="3"/>
  <c r="H1844" i="3"/>
  <c r="H1843" i="3"/>
  <c r="H1842" i="3"/>
  <c r="H1841" i="3"/>
  <c r="H1840" i="3"/>
  <c r="H1839" i="3"/>
  <c r="H1838" i="3"/>
  <c r="H1837" i="3"/>
  <c r="H1836" i="3"/>
  <c r="H1835" i="3"/>
  <c r="H1834" i="3"/>
  <c r="H1833" i="3"/>
  <c r="H1832" i="3"/>
  <c r="H1831" i="3"/>
  <c r="H1830" i="3"/>
  <c r="H1829" i="3"/>
  <c r="H1828" i="3"/>
  <c r="H1827" i="3"/>
  <c r="H1826" i="3"/>
  <c r="H1825" i="3"/>
  <c r="H1824" i="3"/>
  <c r="H1823" i="3"/>
  <c r="H1822" i="3"/>
  <c r="H1821" i="3"/>
  <c r="H1820" i="3"/>
  <c r="H1819" i="3"/>
  <c r="H1818" i="3"/>
  <c r="H1817" i="3"/>
  <c r="H1816" i="3"/>
  <c r="H1815" i="3"/>
  <c r="H1814" i="3"/>
  <c r="H1813" i="3"/>
  <c r="H1812" i="3"/>
  <c r="H1811" i="3"/>
  <c r="H1810" i="3"/>
  <c r="H1809" i="3"/>
  <c r="H1808" i="3"/>
  <c r="H1807" i="3"/>
  <c r="H1806" i="3"/>
  <c r="H1805" i="3"/>
  <c r="H1804" i="3"/>
  <c r="H1803" i="3"/>
  <c r="H1802" i="3"/>
  <c r="H1801" i="3"/>
  <c r="H1800" i="3"/>
  <c r="H1799" i="3"/>
  <c r="H1798" i="3"/>
  <c r="H1797" i="3"/>
  <c r="H1796" i="3"/>
  <c r="H1795" i="3"/>
  <c r="H1794" i="3"/>
  <c r="H1793" i="3"/>
  <c r="H1792" i="3"/>
  <c r="H1791" i="3"/>
  <c r="H1790" i="3"/>
  <c r="H1789" i="3"/>
  <c r="H1788" i="3"/>
  <c r="H1787" i="3"/>
  <c r="H1786" i="3"/>
  <c r="H1785" i="3"/>
  <c r="H1784" i="3"/>
  <c r="H1783" i="3"/>
  <c r="H1782" i="3"/>
  <c r="H1781" i="3"/>
  <c r="H1780" i="3"/>
  <c r="H1779" i="3"/>
  <c r="H1778" i="3"/>
  <c r="H1777" i="3"/>
  <c r="H1776" i="3"/>
  <c r="H1775" i="3"/>
  <c r="H1774" i="3"/>
  <c r="H1773" i="3"/>
  <c r="H1772" i="3"/>
  <c r="H1771" i="3"/>
  <c r="H1770" i="3"/>
  <c r="H1769" i="3"/>
  <c r="H1768" i="3"/>
  <c r="H1767" i="3"/>
  <c r="H1766" i="3"/>
  <c r="H1765" i="3"/>
  <c r="H1764" i="3"/>
  <c r="H1763" i="3"/>
  <c r="H1762" i="3"/>
  <c r="H1761" i="3"/>
  <c r="H1760" i="3"/>
  <c r="H1759" i="3"/>
  <c r="H1758" i="3"/>
  <c r="H1757" i="3"/>
  <c r="H1756" i="3"/>
  <c r="H1755" i="3"/>
  <c r="H1754" i="3"/>
  <c r="H1753" i="3"/>
  <c r="H1752" i="3"/>
  <c r="H1751" i="3"/>
  <c r="H1750" i="3"/>
  <c r="H1749" i="3"/>
  <c r="H1748" i="3"/>
  <c r="H1747" i="3"/>
  <c r="H1746" i="3"/>
  <c r="H1745" i="3"/>
  <c r="H1744" i="3"/>
  <c r="H1743" i="3"/>
  <c r="H1742" i="3"/>
  <c r="H1741" i="3"/>
  <c r="H1740" i="3"/>
  <c r="H1739" i="3"/>
  <c r="H1738" i="3"/>
  <c r="H1737" i="3"/>
  <c r="H1736" i="3"/>
  <c r="H1735" i="3"/>
  <c r="H1734" i="3"/>
  <c r="H1733" i="3"/>
  <c r="H1732" i="3"/>
  <c r="H1731" i="3"/>
  <c r="H1730" i="3"/>
  <c r="H1729" i="3"/>
  <c r="H1728" i="3"/>
  <c r="H1727" i="3"/>
  <c r="H1726" i="3"/>
  <c r="H1725" i="3"/>
  <c r="H1724" i="3"/>
  <c r="H1723" i="3"/>
  <c r="H1722" i="3"/>
  <c r="H1721" i="3"/>
  <c r="H1720" i="3"/>
  <c r="H1719" i="3"/>
  <c r="H1718" i="3"/>
  <c r="H1717" i="3"/>
  <c r="H1716" i="3"/>
  <c r="H1715" i="3"/>
  <c r="H1714" i="3"/>
  <c r="H1713" i="3"/>
  <c r="H1712" i="3"/>
  <c r="H1711" i="3"/>
  <c r="H1710" i="3"/>
  <c r="H1709" i="3"/>
  <c r="H1708" i="3"/>
  <c r="H1707" i="3"/>
  <c r="H1706" i="3"/>
  <c r="H1705" i="3"/>
  <c r="H1704" i="3"/>
  <c r="H1703" i="3"/>
  <c r="H1702" i="3"/>
  <c r="H1701" i="3"/>
  <c r="H1700" i="3"/>
  <c r="H1699" i="3"/>
  <c r="H1698" i="3"/>
  <c r="H1697" i="3"/>
  <c r="H1696" i="3"/>
  <c r="H1695" i="3"/>
  <c r="H1694" i="3"/>
  <c r="H1693" i="3"/>
  <c r="H1692" i="3"/>
  <c r="H1691" i="3"/>
  <c r="H1690" i="3"/>
  <c r="H1689" i="3"/>
  <c r="H1688" i="3"/>
  <c r="H1687" i="3"/>
  <c r="H1686" i="3"/>
  <c r="H1685" i="3"/>
  <c r="H1684" i="3"/>
  <c r="H1683" i="3"/>
  <c r="H1682" i="3"/>
  <c r="H1681" i="3"/>
  <c r="H1680" i="3"/>
  <c r="H1679" i="3"/>
  <c r="H1678" i="3"/>
  <c r="H1677" i="3"/>
  <c r="H1676" i="3"/>
  <c r="H1675" i="3"/>
  <c r="H1674" i="3"/>
  <c r="H1673" i="3"/>
  <c r="H1672" i="3"/>
  <c r="H1671" i="3"/>
  <c r="H1670" i="3"/>
  <c r="H1669" i="3"/>
  <c r="H1668" i="3"/>
  <c r="H1667" i="3"/>
  <c r="H1666" i="3"/>
  <c r="H1665" i="3"/>
  <c r="H1664" i="3"/>
  <c r="H1663" i="3"/>
  <c r="H1662" i="3"/>
  <c r="H1661" i="3"/>
  <c r="H1660" i="3"/>
  <c r="H1659" i="3"/>
  <c r="H1658" i="3"/>
  <c r="H1657" i="3"/>
  <c r="H1656" i="3"/>
  <c r="H1655" i="3"/>
  <c r="H1654" i="3"/>
  <c r="H1653" i="3"/>
  <c r="H1652" i="3"/>
  <c r="H1651" i="3"/>
  <c r="H1650" i="3"/>
  <c r="H1649" i="3"/>
  <c r="H1648" i="3"/>
  <c r="H1647" i="3"/>
  <c r="H1646" i="3"/>
  <c r="H1645" i="3"/>
  <c r="H1644" i="3"/>
  <c r="H1643" i="3"/>
  <c r="H1642" i="3"/>
  <c r="H1641" i="3"/>
  <c r="H1640" i="3"/>
  <c r="H1639" i="3"/>
  <c r="H1638" i="3"/>
  <c r="H1637" i="3"/>
  <c r="H1636" i="3"/>
  <c r="H1635" i="3"/>
  <c r="H1634" i="3"/>
  <c r="H1633" i="3"/>
  <c r="H1632" i="3"/>
  <c r="H1631" i="3"/>
  <c r="H1630" i="3"/>
  <c r="H1629" i="3"/>
  <c r="H1628" i="3"/>
  <c r="H1627" i="3"/>
  <c r="H1626" i="3"/>
  <c r="H1625" i="3"/>
  <c r="H1624" i="3"/>
  <c r="H1623" i="3"/>
  <c r="H1622" i="3"/>
  <c r="H1621" i="3"/>
  <c r="H1620" i="3"/>
  <c r="H1619" i="3"/>
  <c r="H1618" i="3"/>
  <c r="H1617" i="3"/>
  <c r="H1616" i="3"/>
  <c r="H1615" i="3"/>
  <c r="H1614" i="3"/>
  <c r="H1613" i="3"/>
  <c r="H1612" i="3"/>
  <c r="H1611" i="3"/>
  <c r="H1610" i="3"/>
  <c r="H1609" i="3"/>
  <c r="H1608" i="3"/>
  <c r="H1607" i="3"/>
  <c r="H1606" i="3"/>
  <c r="H1605" i="3"/>
  <c r="H1604" i="3"/>
  <c r="H1603" i="3"/>
  <c r="H1602" i="3"/>
  <c r="H1601" i="3"/>
  <c r="H1600" i="3"/>
  <c r="H1599" i="3"/>
  <c r="H1598" i="3"/>
  <c r="H1597" i="3"/>
  <c r="H1596" i="3"/>
  <c r="H1595" i="3"/>
  <c r="H1594" i="3"/>
  <c r="H1593" i="3"/>
  <c r="H1592" i="3"/>
  <c r="H1591" i="3"/>
  <c r="H1590" i="3"/>
  <c r="H1589" i="3"/>
  <c r="H1588" i="3"/>
  <c r="H1587" i="3"/>
  <c r="H1586" i="3"/>
  <c r="H1585" i="3"/>
  <c r="H1584" i="3"/>
  <c r="H1582" i="3"/>
  <c r="H1581" i="3"/>
  <c r="H1580" i="3"/>
  <c r="H1579" i="3"/>
  <c r="H1578" i="3"/>
  <c r="H1577" i="3"/>
  <c r="H1576" i="3"/>
  <c r="H1575" i="3"/>
  <c r="H1574" i="3"/>
  <c r="H1573" i="3"/>
  <c r="H1572" i="3"/>
  <c r="H1571" i="3"/>
  <c r="H1570" i="3"/>
  <c r="H1569" i="3"/>
  <c r="H1568" i="3"/>
  <c r="H1567" i="3"/>
  <c r="H1566" i="3"/>
  <c r="H1565" i="3"/>
  <c r="H1564" i="3"/>
  <c r="H1563" i="3"/>
  <c r="H1562" i="3"/>
  <c r="H1561" i="3"/>
  <c r="H1560" i="3"/>
  <c r="H1559" i="3"/>
  <c r="H1558" i="3"/>
  <c r="H1557" i="3"/>
  <c r="H1556" i="3"/>
  <c r="H1555" i="3"/>
  <c r="H1554" i="3"/>
  <c r="H1553" i="3"/>
  <c r="H1552" i="3"/>
  <c r="H1551" i="3"/>
  <c r="H1550" i="3"/>
  <c r="H1549" i="3"/>
  <c r="H1548" i="3"/>
  <c r="H1547" i="3"/>
  <c r="H1546" i="3"/>
  <c r="H1545" i="3"/>
  <c r="H1544" i="3"/>
  <c r="H1543" i="3"/>
  <c r="H1542" i="3"/>
  <c r="H1541" i="3"/>
  <c r="H1540" i="3"/>
  <c r="H1539" i="3"/>
  <c r="H1538" i="3"/>
  <c r="H1537" i="3"/>
  <c r="H1536" i="3"/>
  <c r="H1535" i="3"/>
  <c r="H1534" i="3"/>
  <c r="H1533" i="3"/>
  <c r="H1532" i="3"/>
  <c r="H1531" i="3"/>
  <c r="H1530" i="3"/>
  <c r="H1529" i="3"/>
  <c r="H1528" i="3"/>
  <c r="H1527" i="3"/>
  <c r="H1526" i="3"/>
  <c r="H1525" i="3"/>
  <c r="H1524" i="3"/>
  <c r="H1523" i="3"/>
  <c r="H1522" i="3"/>
  <c r="H1521" i="3"/>
  <c r="H1520" i="3"/>
  <c r="H1519" i="3"/>
  <c r="H1518" i="3"/>
  <c r="H1517" i="3"/>
  <c r="H1516" i="3"/>
  <c r="H1515" i="3"/>
  <c r="H1514" i="3"/>
  <c r="H1513" i="3"/>
  <c r="H1512" i="3"/>
  <c r="H1511" i="3"/>
  <c r="H1510" i="3"/>
  <c r="H1509" i="3"/>
  <c r="H1508" i="3"/>
  <c r="H1507" i="3"/>
  <c r="H1506" i="3"/>
  <c r="H1505" i="3"/>
  <c r="H1504" i="3"/>
  <c r="H1503" i="3"/>
  <c r="H1502" i="3"/>
  <c r="H1501" i="3"/>
  <c r="H1500" i="3"/>
  <c r="H1499" i="3"/>
  <c r="H1498" i="3"/>
  <c r="H1497" i="3"/>
  <c r="H1496" i="3"/>
  <c r="H1495" i="3"/>
  <c r="H1494" i="3"/>
  <c r="H1493" i="3"/>
  <c r="H1492" i="3"/>
  <c r="H1491" i="3"/>
  <c r="H1490" i="3"/>
  <c r="H1489" i="3"/>
  <c r="H1488" i="3"/>
  <c r="H1487" i="3"/>
  <c r="H1486" i="3"/>
  <c r="H1485" i="3"/>
  <c r="H1484" i="3"/>
  <c r="H1483" i="3"/>
  <c r="H1482" i="3"/>
  <c r="H1481" i="3"/>
  <c r="H1480" i="3"/>
  <c r="H1479" i="3"/>
  <c r="H1478" i="3"/>
  <c r="H1477" i="3"/>
  <c r="H1476" i="3"/>
  <c r="H1475" i="3"/>
  <c r="H1474" i="3"/>
  <c r="H1473" i="3"/>
  <c r="H1472" i="3"/>
  <c r="H1471" i="3"/>
  <c r="H1470" i="3"/>
  <c r="H1469" i="3"/>
  <c r="H1468" i="3"/>
  <c r="H1467" i="3"/>
  <c r="H1466" i="3"/>
  <c r="H1465" i="3"/>
  <c r="H1464" i="3"/>
  <c r="H1463" i="3"/>
  <c r="H1462" i="3"/>
  <c r="H1461" i="3"/>
  <c r="H1460" i="3"/>
  <c r="H1459" i="3"/>
  <c r="H1458" i="3"/>
  <c r="H1457" i="3"/>
  <c r="H1456" i="3"/>
  <c r="H1455" i="3"/>
  <c r="H1454" i="3"/>
  <c r="H1453" i="3"/>
  <c r="H1452" i="3"/>
  <c r="H1451" i="3"/>
  <c r="H1450" i="3"/>
  <c r="H1449" i="3"/>
  <c r="H1448" i="3"/>
  <c r="H1447" i="3"/>
  <c r="H1446" i="3"/>
  <c r="H1445" i="3"/>
  <c r="H1444" i="3"/>
  <c r="H1443" i="3"/>
  <c r="H1442" i="3"/>
  <c r="H1441" i="3"/>
  <c r="H1440" i="3"/>
  <c r="H1439" i="3"/>
  <c r="H1438" i="3"/>
  <c r="H1437" i="3"/>
  <c r="H1436" i="3"/>
  <c r="H1435" i="3"/>
  <c r="H1434" i="3"/>
  <c r="H1433" i="3"/>
  <c r="H1432" i="3"/>
  <c r="H1431" i="3"/>
  <c r="H1430" i="3"/>
  <c r="H1429" i="3"/>
  <c r="H1428" i="3"/>
  <c r="H1427" i="3"/>
  <c r="H1426" i="3"/>
  <c r="H1425" i="3"/>
  <c r="H1424" i="3"/>
  <c r="H1423" i="3"/>
  <c r="H1422" i="3"/>
  <c r="H1421" i="3"/>
  <c r="H1420" i="3"/>
  <c r="H1419" i="3"/>
  <c r="H1418" i="3"/>
  <c r="H1417" i="3"/>
  <c r="H1416" i="3"/>
  <c r="H1415" i="3"/>
  <c r="H1414" i="3"/>
  <c r="H1413" i="3"/>
  <c r="H1412" i="3"/>
  <c r="H1411" i="3"/>
  <c r="H1410" i="3"/>
  <c r="H1409" i="3"/>
  <c r="H1408" i="3"/>
  <c r="H1407" i="3"/>
  <c r="H1406" i="3"/>
  <c r="H1405" i="3"/>
  <c r="H1404" i="3"/>
  <c r="H1403" i="3"/>
  <c r="H1402" i="3"/>
  <c r="H1401" i="3"/>
  <c r="H1400" i="3"/>
  <c r="H1399" i="3"/>
  <c r="H1398" i="3"/>
  <c r="H1397" i="3"/>
  <c r="H1396" i="3"/>
  <c r="H1395" i="3"/>
  <c r="H1394" i="3"/>
  <c r="H1393" i="3"/>
  <c r="H1392" i="3"/>
  <c r="H1391" i="3"/>
  <c r="H1390" i="3"/>
  <c r="H1389" i="3"/>
  <c r="H1388" i="3"/>
  <c r="H1387" i="3"/>
  <c r="H1386" i="3"/>
  <c r="H1385" i="3"/>
  <c r="H1384" i="3"/>
  <c r="H1383" i="3"/>
  <c r="H1382" i="3"/>
  <c r="H1381" i="3"/>
  <c r="H1380" i="3"/>
  <c r="H1379" i="3"/>
  <c r="H1378" i="3"/>
  <c r="H1377" i="3"/>
  <c r="H1376" i="3"/>
  <c r="H1375" i="3"/>
  <c r="H1374" i="3"/>
  <c r="H1373" i="3"/>
  <c r="H1372" i="3"/>
  <c r="H1371" i="3"/>
  <c r="H1370" i="3"/>
  <c r="H1369" i="3"/>
  <c r="H1368" i="3"/>
  <c r="H1367" i="3"/>
  <c r="H1366" i="3"/>
  <c r="H1365" i="3"/>
  <c r="H1364" i="3"/>
  <c r="H1363" i="3"/>
  <c r="H1362" i="3"/>
  <c r="H1361" i="3"/>
  <c r="H1360" i="3"/>
  <c r="H1359" i="3"/>
  <c r="H1358" i="3"/>
  <c r="H1357" i="3"/>
  <c r="H1356" i="3"/>
  <c r="H1355" i="3"/>
  <c r="H1354" i="3"/>
  <c r="H1353" i="3"/>
  <c r="H1352" i="3"/>
  <c r="H1351" i="3"/>
  <c r="H1350" i="3"/>
  <c r="H1349" i="3"/>
  <c r="H1348" i="3"/>
  <c r="H1347" i="3"/>
  <c r="H1346" i="3"/>
  <c r="H1345" i="3"/>
  <c r="H1344" i="3"/>
  <c r="H1343" i="3"/>
  <c r="H1342" i="3"/>
  <c r="H1341" i="3"/>
  <c r="H1340" i="3"/>
  <c r="H1339" i="3"/>
  <c r="H1338" i="3"/>
  <c r="H1337" i="3"/>
  <c r="H1336" i="3"/>
  <c r="H1335" i="3"/>
  <c r="H1334" i="3"/>
  <c r="H1333" i="3"/>
  <c r="H1332" i="3"/>
  <c r="H1331" i="3"/>
  <c r="H1330" i="3"/>
  <c r="H1329" i="3"/>
  <c r="H1328" i="3"/>
  <c r="H1327" i="3"/>
  <c r="H1326" i="3"/>
  <c r="H1325" i="3"/>
  <c r="H1324" i="3"/>
  <c r="H1323" i="3"/>
  <c r="H1322" i="3"/>
  <c r="H1321" i="3"/>
  <c r="H1320" i="3"/>
  <c r="H1319" i="3"/>
  <c r="H1318" i="3"/>
  <c r="H1317" i="3"/>
  <c r="H1316" i="3"/>
  <c r="H1315" i="3"/>
  <c r="H1314" i="3"/>
  <c r="H1313" i="3"/>
  <c r="H1312" i="3"/>
  <c r="H1311" i="3"/>
  <c r="H1310" i="3"/>
  <c r="H1309" i="3"/>
  <c r="H1308" i="3"/>
  <c r="H1307" i="3"/>
  <c r="H1306" i="3"/>
  <c r="H1305" i="3"/>
  <c r="H1304" i="3"/>
  <c r="H1303" i="3"/>
  <c r="H1302" i="3"/>
  <c r="H1301" i="3"/>
  <c r="H1300" i="3"/>
  <c r="H1299" i="3"/>
  <c r="H1298" i="3"/>
  <c r="H1297" i="3"/>
  <c r="H1296" i="3"/>
  <c r="H1295" i="3"/>
  <c r="H1294" i="3"/>
  <c r="H1293" i="3"/>
  <c r="H1292" i="3"/>
  <c r="H1291" i="3"/>
  <c r="H1290" i="3"/>
  <c r="H1289" i="3"/>
  <c r="H1288" i="3"/>
  <c r="H1287" i="3"/>
  <c r="H1286" i="3"/>
  <c r="H1285" i="3"/>
  <c r="H1284" i="3"/>
  <c r="H1283" i="3"/>
  <c r="H1282" i="3"/>
  <c r="H1281" i="3"/>
  <c r="H1280" i="3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G268" i="3"/>
  <c r="H268" i="3" s="1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G192" i="3"/>
  <c r="H192" i="3" s="1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G146" i="3"/>
  <c r="H146" i="3" s="1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G100" i="3"/>
  <c r="H100" i="3" s="1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G83" i="3"/>
  <c r="H83" i="3" s="1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G66" i="3"/>
  <c r="H66" i="3" s="1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G41" i="3"/>
  <c r="H41" i="3" s="1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G2254" i="7" l="1"/>
  <c r="E2254" i="7"/>
  <c r="E2261" i="7" s="1"/>
  <c r="H2252" i="7"/>
  <c r="H2251" i="7"/>
  <c r="H2250" i="7"/>
  <c r="H2249" i="7"/>
  <c r="H2248" i="7"/>
  <c r="H2247" i="7"/>
  <c r="H2246" i="7"/>
  <c r="H2245" i="7"/>
  <c r="H2244" i="7"/>
  <c r="H2243" i="7"/>
  <c r="H2242" i="7"/>
  <c r="H2241" i="7"/>
  <c r="H2240" i="7"/>
  <c r="H2239" i="7"/>
  <c r="H2238" i="7"/>
  <c r="H2237" i="7"/>
  <c r="H2236" i="7"/>
  <c r="H2235" i="7"/>
  <c r="H2234" i="7"/>
  <c r="H2233" i="7"/>
  <c r="H2232" i="7"/>
  <c r="H2231" i="7"/>
  <c r="H2230" i="7"/>
  <c r="H2229" i="7"/>
  <c r="H2228" i="7"/>
  <c r="H2227" i="7"/>
  <c r="H2226" i="7"/>
  <c r="H2225" i="7"/>
  <c r="H2224" i="7"/>
  <c r="H2223" i="7"/>
  <c r="H2222" i="7"/>
  <c r="H2221" i="7"/>
  <c r="H2220" i="7"/>
  <c r="H2219" i="7"/>
  <c r="H2218" i="7"/>
  <c r="H2217" i="7"/>
  <c r="H2216" i="7"/>
  <c r="H2215" i="7"/>
  <c r="H2214" i="7"/>
  <c r="H2213" i="7"/>
  <c r="H2212" i="7"/>
  <c r="H2211" i="7"/>
  <c r="H2210" i="7"/>
  <c r="H2209" i="7"/>
  <c r="H2208" i="7"/>
  <c r="H2207" i="7"/>
  <c r="H2206" i="7"/>
  <c r="H2205" i="7"/>
  <c r="H2204" i="7"/>
  <c r="H2203" i="7"/>
  <c r="H2202" i="7"/>
  <c r="H2201" i="7"/>
  <c r="H2200" i="7"/>
  <c r="H2199" i="7"/>
  <c r="H2198" i="7"/>
  <c r="H2197" i="7"/>
  <c r="H2196" i="7"/>
  <c r="H2195" i="7"/>
  <c r="H2194" i="7"/>
  <c r="H2193" i="7"/>
  <c r="H2192" i="7"/>
  <c r="H2191" i="7"/>
  <c r="H2190" i="7"/>
  <c r="H2189" i="7"/>
  <c r="H2188" i="7"/>
  <c r="H2187" i="7"/>
  <c r="H2186" i="7"/>
  <c r="H2185" i="7"/>
  <c r="H2184" i="7"/>
  <c r="H2183" i="7"/>
  <c r="H2182" i="7"/>
  <c r="H2181" i="7"/>
  <c r="H2180" i="7"/>
  <c r="H2179" i="7"/>
  <c r="H2178" i="7"/>
  <c r="H2177" i="7"/>
  <c r="H2176" i="7"/>
  <c r="H2175" i="7"/>
  <c r="H2174" i="7"/>
  <c r="H2173" i="7"/>
  <c r="H2172" i="7"/>
  <c r="H2171" i="7"/>
  <c r="H2170" i="7"/>
  <c r="H2169" i="7"/>
  <c r="H2168" i="7"/>
  <c r="H2167" i="7"/>
  <c r="H2166" i="7"/>
  <c r="H2165" i="7"/>
  <c r="H2164" i="7"/>
  <c r="H2163" i="7"/>
  <c r="H2162" i="7"/>
  <c r="H2161" i="7"/>
  <c r="H2160" i="7"/>
  <c r="H2159" i="7"/>
  <c r="H2158" i="7"/>
  <c r="H2157" i="7"/>
  <c r="H2156" i="7"/>
  <c r="H2155" i="7"/>
  <c r="H2154" i="7"/>
  <c r="H2153" i="7"/>
  <c r="H2152" i="7"/>
  <c r="H2151" i="7"/>
  <c r="H2150" i="7"/>
  <c r="H2149" i="7"/>
  <c r="H2148" i="7"/>
  <c r="H2147" i="7"/>
  <c r="H2146" i="7"/>
  <c r="H2145" i="7"/>
  <c r="H2144" i="7"/>
  <c r="H2143" i="7"/>
  <c r="H2142" i="7"/>
  <c r="H2141" i="7"/>
  <c r="H2140" i="7"/>
  <c r="H2139" i="7"/>
  <c r="H2138" i="7"/>
  <c r="H2137" i="7"/>
  <c r="H2136" i="7"/>
  <c r="H2135" i="7"/>
  <c r="H2134" i="7"/>
  <c r="H2133" i="7"/>
  <c r="H2132" i="7"/>
  <c r="H2131" i="7"/>
  <c r="H2130" i="7"/>
  <c r="H2129" i="7"/>
  <c r="H2128" i="7"/>
  <c r="H2127" i="7"/>
  <c r="H2126" i="7"/>
  <c r="H2125" i="7"/>
  <c r="H2124" i="7"/>
  <c r="H2123" i="7"/>
  <c r="H2122" i="7"/>
  <c r="H2121" i="7"/>
  <c r="H2120" i="7"/>
  <c r="H2119" i="7"/>
  <c r="H2118" i="7"/>
  <c r="H2117" i="7"/>
  <c r="H2116" i="7"/>
  <c r="H2115" i="7"/>
  <c r="H2114" i="7"/>
  <c r="H2113" i="7"/>
  <c r="H2112" i="7"/>
  <c r="H2111" i="7"/>
  <c r="H2110" i="7"/>
  <c r="H2109" i="7"/>
  <c r="H2108" i="7"/>
  <c r="H2107" i="7"/>
  <c r="H2106" i="7"/>
  <c r="H2105" i="7"/>
  <c r="H2104" i="7"/>
  <c r="H2103" i="7"/>
  <c r="H2102" i="7"/>
  <c r="H2101" i="7"/>
  <c r="H2100" i="7"/>
  <c r="H2099" i="7"/>
  <c r="H2098" i="7"/>
  <c r="H2097" i="7"/>
  <c r="H2096" i="7"/>
  <c r="H2095" i="7"/>
  <c r="H2094" i="7"/>
  <c r="H2093" i="7"/>
  <c r="H2092" i="7"/>
  <c r="H2091" i="7"/>
  <c r="H2090" i="7"/>
  <c r="H2089" i="7"/>
  <c r="H2088" i="7"/>
  <c r="H2087" i="7"/>
  <c r="H2086" i="7"/>
  <c r="H2085" i="7"/>
  <c r="H2084" i="7"/>
  <c r="H2083" i="7"/>
  <c r="H2082" i="7"/>
  <c r="H2081" i="7"/>
  <c r="H2080" i="7"/>
  <c r="H2079" i="7"/>
  <c r="H2078" i="7"/>
  <c r="H2077" i="7"/>
  <c r="H2076" i="7"/>
  <c r="H2075" i="7"/>
  <c r="H2074" i="7"/>
  <c r="H2073" i="7"/>
  <c r="H2072" i="7"/>
  <c r="H2071" i="7"/>
  <c r="H2070" i="7"/>
  <c r="H2069" i="7"/>
  <c r="H2068" i="7"/>
  <c r="H2067" i="7"/>
  <c r="H2066" i="7"/>
  <c r="H2065" i="7"/>
  <c r="H2064" i="7"/>
  <c r="H2063" i="7"/>
  <c r="H2062" i="7"/>
  <c r="H2061" i="7"/>
  <c r="H2060" i="7"/>
  <c r="H2059" i="7"/>
  <c r="H2058" i="7"/>
  <c r="H2057" i="7"/>
  <c r="H2056" i="7"/>
  <c r="H2055" i="7"/>
  <c r="H2054" i="7"/>
  <c r="H2053" i="7"/>
  <c r="H2052" i="7"/>
  <c r="H2051" i="7"/>
  <c r="H2050" i="7"/>
  <c r="H2049" i="7"/>
  <c r="H2048" i="7"/>
  <c r="H2047" i="7"/>
  <c r="H2046" i="7"/>
  <c r="H2045" i="7"/>
  <c r="H2044" i="7"/>
  <c r="H2043" i="7"/>
  <c r="H2042" i="7"/>
  <c r="H2041" i="7"/>
  <c r="H2040" i="7"/>
  <c r="H2039" i="7"/>
  <c r="H2038" i="7"/>
  <c r="H2037" i="7"/>
  <c r="H2036" i="7"/>
  <c r="H2035" i="7"/>
  <c r="H2034" i="7"/>
  <c r="H2033" i="7"/>
  <c r="H2032" i="7"/>
  <c r="H2031" i="7"/>
  <c r="H2030" i="7"/>
  <c r="H2029" i="7"/>
  <c r="H2028" i="7"/>
  <c r="H2027" i="7"/>
  <c r="H2026" i="7"/>
  <c r="H2025" i="7"/>
  <c r="H2024" i="7"/>
  <c r="H2023" i="7"/>
  <c r="H2022" i="7"/>
  <c r="H2021" i="7"/>
  <c r="H2020" i="7"/>
  <c r="H2019" i="7"/>
  <c r="H2018" i="7"/>
  <c r="H2017" i="7"/>
  <c r="H2016" i="7"/>
  <c r="H2015" i="7"/>
  <c r="H2014" i="7"/>
  <c r="H2013" i="7"/>
  <c r="H2012" i="7"/>
  <c r="H2011" i="7"/>
  <c r="H2010" i="7"/>
  <c r="H2009" i="7"/>
  <c r="H2008" i="7"/>
  <c r="H2007" i="7"/>
  <c r="H2006" i="7"/>
  <c r="H2005" i="7"/>
  <c r="H2004" i="7"/>
  <c r="H2003" i="7"/>
  <c r="H2002" i="7"/>
  <c r="H2001" i="7"/>
  <c r="H2000" i="7"/>
  <c r="H1999" i="7"/>
  <c r="H1998" i="7"/>
  <c r="H1997" i="7"/>
  <c r="H1996" i="7"/>
  <c r="H1995" i="7"/>
  <c r="H1994" i="7"/>
  <c r="H1993" i="7"/>
  <c r="H1992" i="7"/>
  <c r="H1991" i="7"/>
  <c r="H1990" i="7"/>
  <c r="H1989" i="7"/>
  <c r="H1988" i="7"/>
  <c r="H1987" i="7"/>
  <c r="H1986" i="7"/>
  <c r="H1985" i="7"/>
  <c r="H1984" i="7"/>
  <c r="H1983" i="7"/>
  <c r="H1982" i="7"/>
  <c r="H1981" i="7"/>
  <c r="H1980" i="7"/>
  <c r="H1979" i="7"/>
  <c r="H1978" i="7"/>
  <c r="H1977" i="7"/>
  <c r="H1976" i="7"/>
  <c r="H1975" i="7"/>
  <c r="H1974" i="7"/>
  <c r="H1973" i="7"/>
  <c r="H1972" i="7"/>
  <c r="H1971" i="7"/>
  <c r="H1970" i="7"/>
  <c r="H1969" i="7"/>
  <c r="H1968" i="7"/>
  <c r="H1967" i="7"/>
  <c r="H1966" i="7"/>
  <c r="H1965" i="7"/>
  <c r="H1964" i="7"/>
  <c r="H1963" i="7"/>
  <c r="H1962" i="7"/>
  <c r="H1961" i="7"/>
  <c r="H1960" i="7"/>
  <c r="H1959" i="7"/>
  <c r="H1958" i="7"/>
  <c r="H1957" i="7"/>
  <c r="H1956" i="7"/>
  <c r="H1955" i="7"/>
  <c r="H1954" i="7"/>
  <c r="H1953" i="7"/>
  <c r="H1952" i="7"/>
  <c r="H1951" i="7"/>
  <c r="H1950" i="7"/>
  <c r="H1949" i="7"/>
  <c r="H1948" i="7"/>
  <c r="H1947" i="7"/>
  <c r="H1946" i="7"/>
  <c r="H1945" i="7"/>
  <c r="H1944" i="7"/>
  <c r="H1943" i="7"/>
  <c r="H1942" i="7"/>
  <c r="H1941" i="7"/>
  <c r="H1940" i="7"/>
  <c r="H1939" i="7"/>
  <c r="H1938" i="7"/>
  <c r="H1937" i="7"/>
  <c r="H1936" i="7"/>
  <c r="H1935" i="7"/>
  <c r="H1934" i="7"/>
  <c r="H1933" i="7"/>
  <c r="H1932" i="7"/>
  <c r="H1931" i="7"/>
  <c r="H1930" i="7"/>
  <c r="H1929" i="7"/>
  <c r="H1928" i="7"/>
  <c r="H1927" i="7"/>
  <c r="H1926" i="7"/>
  <c r="H1925" i="7"/>
  <c r="H1924" i="7"/>
  <c r="H1923" i="7"/>
  <c r="H1922" i="7"/>
  <c r="H1921" i="7"/>
  <c r="H1920" i="7"/>
  <c r="H1919" i="7"/>
  <c r="H1918" i="7"/>
  <c r="H1917" i="7"/>
  <c r="H1916" i="7"/>
  <c r="H1915" i="7"/>
  <c r="H1914" i="7"/>
  <c r="H1913" i="7"/>
  <c r="H1912" i="7"/>
  <c r="H1911" i="7"/>
  <c r="H1910" i="7"/>
  <c r="H1909" i="7"/>
  <c r="H1908" i="7"/>
  <c r="H1907" i="7"/>
  <c r="H1906" i="7"/>
  <c r="H1905" i="7"/>
  <c r="H1904" i="7"/>
  <c r="H1903" i="7"/>
  <c r="H1902" i="7"/>
  <c r="H1901" i="7"/>
  <c r="H1900" i="7"/>
  <c r="H1899" i="7"/>
  <c r="H1898" i="7"/>
  <c r="H1897" i="7"/>
  <c r="H1896" i="7"/>
  <c r="H1895" i="7"/>
  <c r="H1894" i="7"/>
  <c r="H1893" i="7"/>
  <c r="H1892" i="7"/>
  <c r="H1891" i="7"/>
  <c r="H1890" i="7"/>
  <c r="H1889" i="7"/>
  <c r="H1888" i="7"/>
  <c r="H1887" i="7"/>
  <c r="H1886" i="7"/>
  <c r="H1885" i="7"/>
  <c r="H1884" i="7"/>
  <c r="H1883" i="7"/>
  <c r="H1882" i="7"/>
  <c r="H1881" i="7"/>
  <c r="H1880" i="7"/>
  <c r="H1879" i="7"/>
  <c r="H1878" i="7"/>
  <c r="H1877" i="7"/>
  <c r="H1876" i="7"/>
  <c r="H1875" i="7"/>
  <c r="H1874" i="7"/>
  <c r="H1873" i="7"/>
  <c r="H1872" i="7"/>
  <c r="H1871" i="7"/>
  <c r="H1870" i="7"/>
  <c r="H1869" i="7"/>
  <c r="H1868" i="7"/>
  <c r="H1867" i="7"/>
  <c r="H1866" i="7"/>
  <c r="H1865" i="7"/>
  <c r="H1864" i="7"/>
  <c r="H1863" i="7"/>
  <c r="H1862" i="7"/>
  <c r="H1861" i="7"/>
  <c r="H1860" i="7"/>
  <c r="H1859" i="7"/>
  <c r="H1858" i="7"/>
  <c r="H1857" i="7"/>
  <c r="H1856" i="7"/>
  <c r="H1855" i="7"/>
  <c r="H1854" i="7"/>
  <c r="H1853" i="7"/>
  <c r="H1852" i="7"/>
  <c r="H1851" i="7"/>
  <c r="H1850" i="7"/>
  <c r="H1849" i="7"/>
  <c r="H1848" i="7"/>
  <c r="H1847" i="7"/>
  <c r="H1846" i="7"/>
  <c r="H1845" i="7"/>
  <c r="H1844" i="7"/>
  <c r="H1843" i="7"/>
  <c r="H1842" i="7"/>
  <c r="H1841" i="7"/>
  <c r="H1840" i="7"/>
  <c r="H1839" i="7"/>
  <c r="H1838" i="7"/>
  <c r="H1837" i="7"/>
  <c r="H1836" i="7"/>
  <c r="H1835" i="7"/>
  <c r="H1834" i="7"/>
  <c r="H1833" i="7"/>
  <c r="H1832" i="7"/>
  <c r="H1831" i="7"/>
  <c r="H1830" i="7"/>
  <c r="H1829" i="7"/>
  <c r="H1828" i="7"/>
  <c r="H1827" i="7"/>
  <c r="H1826" i="7"/>
  <c r="H1825" i="7"/>
  <c r="H1824" i="7"/>
  <c r="H1823" i="7"/>
  <c r="H1822" i="7"/>
  <c r="H1821" i="7"/>
  <c r="H1820" i="7"/>
  <c r="H1819" i="7"/>
  <c r="H1818" i="7"/>
  <c r="H1817" i="7"/>
  <c r="H1816" i="7"/>
  <c r="H1815" i="7"/>
  <c r="H1814" i="7"/>
  <c r="H1813" i="7"/>
  <c r="H1812" i="7"/>
  <c r="H1811" i="7"/>
  <c r="H1810" i="7"/>
  <c r="H1809" i="7"/>
  <c r="H1808" i="7"/>
  <c r="H1807" i="7"/>
  <c r="H1806" i="7"/>
  <c r="H1805" i="7"/>
  <c r="H1804" i="7"/>
  <c r="H1803" i="7"/>
  <c r="H1802" i="7"/>
  <c r="H1801" i="7"/>
  <c r="H1800" i="7"/>
  <c r="H1799" i="7"/>
  <c r="H1798" i="7"/>
  <c r="H1797" i="7"/>
  <c r="H1796" i="7"/>
  <c r="H1795" i="7"/>
  <c r="H1794" i="7"/>
  <c r="H1793" i="7"/>
  <c r="H1792" i="7"/>
  <c r="H1791" i="7"/>
  <c r="H1790" i="7"/>
  <c r="H1789" i="7"/>
  <c r="H1788" i="7"/>
  <c r="H1787" i="7"/>
  <c r="H1786" i="7"/>
  <c r="H1785" i="7"/>
  <c r="H1784" i="7"/>
  <c r="H1783" i="7"/>
  <c r="H1782" i="7"/>
  <c r="H1781" i="7"/>
  <c r="H1780" i="7"/>
  <c r="H1779" i="7"/>
  <c r="H1778" i="7"/>
  <c r="H1777" i="7"/>
  <c r="H1776" i="7"/>
  <c r="H1775" i="7"/>
  <c r="H1774" i="7"/>
  <c r="H1773" i="7"/>
  <c r="H1772" i="7"/>
  <c r="H1771" i="7"/>
  <c r="H1770" i="7"/>
  <c r="H1769" i="7"/>
  <c r="H1768" i="7"/>
  <c r="H1767" i="7"/>
  <c r="H1766" i="7"/>
  <c r="H1765" i="7"/>
  <c r="H1764" i="7"/>
  <c r="H1763" i="7"/>
  <c r="H1762" i="7"/>
  <c r="H1761" i="7"/>
  <c r="H1760" i="7"/>
  <c r="H1759" i="7"/>
  <c r="H1758" i="7"/>
  <c r="H1757" i="7"/>
  <c r="H1756" i="7"/>
  <c r="H1755" i="7"/>
  <c r="H1754" i="7"/>
  <c r="H1753" i="7"/>
  <c r="H1752" i="7"/>
  <c r="H1751" i="7"/>
  <c r="H1750" i="7"/>
  <c r="H1749" i="7"/>
  <c r="H1748" i="7"/>
  <c r="H1747" i="7"/>
  <c r="H1746" i="7"/>
  <c r="H1745" i="7"/>
  <c r="H1744" i="7"/>
  <c r="H1743" i="7"/>
  <c r="H1742" i="7"/>
  <c r="H1741" i="7"/>
  <c r="H1740" i="7"/>
  <c r="H1739" i="7"/>
  <c r="H1738" i="7"/>
  <c r="H1737" i="7"/>
  <c r="H1736" i="7"/>
  <c r="H1735" i="7"/>
  <c r="H1734" i="7"/>
  <c r="H1733" i="7"/>
  <c r="H1732" i="7"/>
  <c r="H1731" i="7"/>
  <c r="H1730" i="7"/>
  <c r="H1729" i="7"/>
  <c r="H1728" i="7"/>
  <c r="H1727" i="7"/>
  <c r="H1726" i="7"/>
  <c r="H1725" i="7"/>
  <c r="H1724" i="7"/>
  <c r="H1723" i="7"/>
  <c r="H1722" i="7"/>
  <c r="H1721" i="7"/>
  <c r="H1720" i="7"/>
  <c r="H1719" i="7"/>
  <c r="H1718" i="7"/>
  <c r="H1717" i="7"/>
  <c r="H1716" i="7"/>
  <c r="H1715" i="7"/>
  <c r="H1714" i="7"/>
  <c r="H1713" i="7"/>
  <c r="H1712" i="7"/>
  <c r="H1711" i="7"/>
  <c r="H1710" i="7"/>
  <c r="H1709" i="7"/>
  <c r="H1708" i="7"/>
  <c r="H1707" i="7"/>
  <c r="H1706" i="7"/>
  <c r="H1705" i="7"/>
  <c r="H1704" i="7"/>
  <c r="H1703" i="7"/>
  <c r="H1702" i="7"/>
  <c r="H1701" i="7"/>
  <c r="H1700" i="7"/>
  <c r="H1699" i="7"/>
  <c r="H1698" i="7"/>
  <c r="H1697" i="7"/>
  <c r="H1696" i="7"/>
  <c r="H1695" i="7"/>
  <c r="H1694" i="7"/>
  <c r="H1693" i="7"/>
  <c r="H1692" i="7"/>
  <c r="H1691" i="7"/>
  <c r="H1690" i="7"/>
  <c r="H1689" i="7"/>
  <c r="H1688" i="7"/>
  <c r="H1687" i="7"/>
  <c r="H1686" i="7"/>
  <c r="H1685" i="7"/>
  <c r="H1684" i="7"/>
  <c r="H1683" i="7"/>
  <c r="H1682" i="7"/>
  <c r="H1681" i="7"/>
  <c r="H1680" i="7"/>
  <c r="H1679" i="7"/>
  <c r="H1678" i="7"/>
  <c r="H1677" i="7"/>
  <c r="H1676" i="7"/>
  <c r="H1675" i="7"/>
  <c r="H1674" i="7"/>
  <c r="H1673" i="7"/>
  <c r="H1672" i="7"/>
  <c r="H1671" i="7"/>
  <c r="H1670" i="7"/>
  <c r="H1669" i="7"/>
  <c r="H1668" i="7"/>
  <c r="H1667" i="7"/>
  <c r="H1666" i="7"/>
  <c r="H1665" i="7"/>
  <c r="H1664" i="7"/>
  <c r="H1663" i="7"/>
  <c r="H1662" i="7"/>
  <c r="H1661" i="7"/>
  <c r="H1660" i="7"/>
  <c r="H1659" i="7"/>
  <c r="H1658" i="7"/>
  <c r="H1657" i="7"/>
  <c r="H1656" i="7"/>
  <c r="H1655" i="7"/>
  <c r="H1654" i="7"/>
  <c r="H1653" i="7"/>
  <c r="H1652" i="7"/>
  <c r="H1651" i="7"/>
  <c r="H1650" i="7"/>
  <c r="H1649" i="7"/>
  <c r="H1648" i="7"/>
  <c r="H1647" i="7"/>
  <c r="H1646" i="7"/>
  <c r="H1645" i="7"/>
  <c r="H1644" i="7"/>
  <c r="H1643" i="7"/>
  <c r="H1642" i="7"/>
  <c r="H1641" i="7"/>
  <c r="H1640" i="7"/>
  <c r="H1639" i="7"/>
  <c r="H1638" i="7"/>
  <c r="H1637" i="7"/>
  <c r="H1636" i="7"/>
  <c r="H1635" i="7"/>
  <c r="H1634" i="7"/>
  <c r="H1633" i="7"/>
  <c r="H1632" i="7"/>
  <c r="H1631" i="7"/>
  <c r="H1630" i="7"/>
  <c r="H1629" i="7"/>
  <c r="H1628" i="7"/>
  <c r="H1627" i="7"/>
  <c r="H1626" i="7"/>
  <c r="H1625" i="7"/>
  <c r="H1624" i="7"/>
  <c r="H1623" i="7"/>
  <c r="H1622" i="7"/>
  <c r="H1621" i="7"/>
  <c r="H1620" i="7"/>
  <c r="H1619" i="7"/>
  <c r="H1618" i="7"/>
  <c r="H1617" i="7"/>
  <c r="H1616" i="7"/>
  <c r="H1615" i="7"/>
  <c r="H1614" i="7"/>
  <c r="H1613" i="7"/>
  <c r="H1612" i="7"/>
  <c r="H1611" i="7"/>
  <c r="H1610" i="7"/>
  <c r="H1609" i="7"/>
  <c r="H1608" i="7"/>
  <c r="H1607" i="7"/>
  <c r="H1606" i="7"/>
  <c r="H1605" i="7"/>
  <c r="H1604" i="7"/>
  <c r="H1603" i="7"/>
  <c r="H1602" i="7"/>
  <c r="H1601" i="7"/>
  <c r="H1600" i="7"/>
  <c r="H1599" i="7"/>
  <c r="H1598" i="7"/>
  <c r="H1597" i="7"/>
  <c r="H1596" i="7"/>
  <c r="H1595" i="7"/>
  <c r="H1594" i="7"/>
  <c r="H1593" i="7"/>
  <c r="H1592" i="7"/>
  <c r="H1591" i="7"/>
  <c r="H1590" i="7"/>
  <c r="H1589" i="7"/>
  <c r="H1588" i="7"/>
  <c r="H1587" i="7"/>
  <c r="H1586" i="7"/>
  <c r="H1585" i="7"/>
  <c r="H1584" i="7"/>
  <c r="H1583" i="7"/>
  <c r="H1582" i="7"/>
  <c r="H1581" i="7"/>
  <c r="H1580" i="7"/>
  <c r="H1579" i="7"/>
  <c r="H1578" i="7"/>
  <c r="H1577" i="7"/>
  <c r="H1576" i="7"/>
  <c r="H1575" i="7"/>
  <c r="H1574" i="7"/>
  <c r="H1573" i="7"/>
  <c r="H1572" i="7"/>
  <c r="H1571" i="7"/>
  <c r="H1570" i="7"/>
  <c r="H1569" i="7"/>
  <c r="H1568" i="7"/>
  <c r="H1567" i="7"/>
  <c r="H1566" i="7"/>
  <c r="H1565" i="7"/>
  <c r="H1564" i="7"/>
  <c r="H1563" i="7"/>
  <c r="H1562" i="7"/>
  <c r="H1561" i="7"/>
  <c r="H1560" i="7"/>
  <c r="H1559" i="7"/>
  <c r="H1558" i="7"/>
  <c r="H1557" i="7"/>
  <c r="H1556" i="7"/>
  <c r="H1555" i="7"/>
  <c r="H1554" i="7"/>
  <c r="H1553" i="7"/>
  <c r="H1552" i="7"/>
  <c r="H1551" i="7"/>
  <c r="H1550" i="7"/>
  <c r="H1549" i="7"/>
  <c r="H1548" i="7"/>
  <c r="H1547" i="7"/>
  <c r="H1546" i="7"/>
  <c r="H1545" i="7"/>
  <c r="H1544" i="7"/>
  <c r="H1543" i="7"/>
  <c r="H1542" i="7"/>
  <c r="H1541" i="7"/>
  <c r="H1540" i="7"/>
  <c r="H1539" i="7"/>
  <c r="H1538" i="7"/>
  <c r="H1537" i="7"/>
  <c r="H1536" i="7"/>
  <c r="H1535" i="7"/>
  <c r="H1534" i="7"/>
  <c r="H1533" i="7"/>
  <c r="H1532" i="7"/>
  <c r="H1531" i="7"/>
  <c r="H1530" i="7"/>
  <c r="H1529" i="7"/>
  <c r="H1528" i="7"/>
  <c r="H1527" i="7"/>
  <c r="H1526" i="7"/>
  <c r="H1525" i="7"/>
  <c r="H1524" i="7"/>
  <c r="H1523" i="7"/>
  <c r="H1522" i="7"/>
  <c r="H1521" i="7"/>
  <c r="H1520" i="7"/>
  <c r="H1519" i="7"/>
  <c r="H1518" i="7"/>
  <c r="H1517" i="7"/>
  <c r="H1516" i="7"/>
  <c r="H1515" i="7"/>
  <c r="H1514" i="7"/>
  <c r="H1513" i="7"/>
  <c r="H1512" i="7"/>
  <c r="H1511" i="7"/>
  <c r="H1510" i="7"/>
  <c r="H1509" i="7"/>
  <c r="H1508" i="7"/>
  <c r="H1507" i="7"/>
  <c r="H1506" i="7"/>
  <c r="H1505" i="7"/>
  <c r="H1504" i="7"/>
  <c r="H1503" i="7"/>
  <c r="H1502" i="7"/>
  <c r="H1501" i="7"/>
  <c r="H1500" i="7"/>
  <c r="H1499" i="7"/>
  <c r="H1498" i="7"/>
  <c r="H1497" i="7"/>
  <c r="H1496" i="7"/>
  <c r="H1495" i="7"/>
  <c r="H1494" i="7"/>
  <c r="H1493" i="7"/>
  <c r="H1492" i="7"/>
  <c r="H1491" i="7"/>
  <c r="H1490" i="7"/>
  <c r="H1489" i="7"/>
  <c r="H1488" i="7"/>
  <c r="H1487" i="7"/>
  <c r="H1486" i="7"/>
  <c r="H1485" i="7"/>
  <c r="H1484" i="7"/>
  <c r="H1483" i="7"/>
  <c r="H1482" i="7"/>
  <c r="H1481" i="7"/>
  <c r="H1480" i="7"/>
  <c r="H1479" i="7"/>
  <c r="H1478" i="7"/>
  <c r="H1477" i="7"/>
  <c r="H1476" i="7"/>
  <c r="H1475" i="7"/>
  <c r="H1474" i="7"/>
  <c r="H1473" i="7"/>
  <c r="H1472" i="7"/>
  <c r="H1471" i="7"/>
  <c r="H1470" i="7"/>
  <c r="H1469" i="7"/>
  <c r="H1468" i="7"/>
  <c r="H1467" i="7"/>
  <c r="H1466" i="7"/>
  <c r="H1465" i="7"/>
  <c r="H1464" i="7"/>
  <c r="H1463" i="7"/>
  <c r="H1462" i="7"/>
  <c r="H1461" i="7"/>
  <c r="H1460" i="7"/>
  <c r="H1459" i="7"/>
  <c r="H1458" i="7"/>
  <c r="H1457" i="7"/>
  <c r="H1456" i="7"/>
  <c r="H1455" i="7"/>
  <c r="H1454" i="7"/>
  <c r="H1453" i="7"/>
  <c r="H1452" i="7"/>
  <c r="H1451" i="7"/>
  <c r="H1450" i="7"/>
  <c r="H1449" i="7"/>
  <c r="H1448" i="7"/>
  <c r="H1447" i="7"/>
  <c r="H1446" i="7"/>
  <c r="H1445" i="7"/>
  <c r="H1444" i="7"/>
  <c r="H1443" i="7"/>
  <c r="H1442" i="7"/>
  <c r="H1441" i="7"/>
  <c r="H1440" i="7"/>
  <c r="H1439" i="7"/>
  <c r="H1438" i="7"/>
  <c r="H1437" i="7"/>
  <c r="H1436" i="7"/>
  <c r="H1435" i="7"/>
  <c r="H1434" i="7"/>
  <c r="H1433" i="7"/>
  <c r="H1432" i="7"/>
  <c r="H1431" i="7"/>
  <c r="H1430" i="7"/>
  <c r="H1429" i="7"/>
  <c r="H1428" i="7"/>
  <c r="H1427" i="7"/>
  <c r="H1426" i="7"/>
  <c r="H1425" i="7"/>
  <c r="H1424" i="7"/>
  <c r="H1423" i="7"/>
  <c r="H1422" i="7"/>
  <c r="H1421" i="7"/>
  <c r="H1420" i="7"/>
  <c r="H1419" i="7"/>
  <c r="H1418" i="7"/>
  <c r="H1417" i="7"/>
  <c r="H1416" i="7"/>
  <c r="H1415" i="7"/>
  <c r="H1414" i="7"/>
  <c r="H1413" i="7"/>
  <c r="H1412" i="7"/>
  <c r="H1411" i="7"/>
  <c r="H1410" i="7"/>
  <c r="H1409" i="7"/>
  <c r="H1408" i="7"/>
  <c r="H1407" i="7"/>
  <c r="H1406" i="7"/>
  <c r="H1405" i="7"/>
  <c r="H1404" i="7"/>
  <c r="H1403" i="7"/>
  <c r="H1402" i="7"/>
  <c r="H1401" i="7"/>
  <c r="H1400" i="7"/>
  <c r="H1399" i="7"/>
  <c r="H1398" i="7"/>
  <c r="H1397" i="7"/>
  <c r="H1396" i="7"/>
  <c r="H1395" i="7"/>
  <c r="H1394" i="7"/>
  <c r="H1393" i="7"/>
  <c r="H1392" i="7"/>
  <c r="H1391" i="7"/>
  <c r="H1390" i="7"/>
  <c r="H1389" i="7"/>
  <c r="H1388" i="7"/>
  <c r="H1387" i="7"/>
  <c r="H1386" i="7"/>
  <c r="H1385" i="7"/>
  <c r="H1384" i="7"/>
  <c r="H1383" i="7"/>
  <c r="H1382" i="7"/>
  <c r="H1381" i="7"/>
  <c r="H1380" i="7"/>
  <c r="H1379" i="7"/>
  <c r="H1378" i="7"/>
  <c r="H1377" i="7"/>
  <c r="H1376" i="7"/>
  <c r="H1375" i="7"/>
  <c r="H1374" i="7"/>
  <c r="H1373" i="7"/>
  <c r="H1372" i="7"/>
  <c r="H1371" i="7"/>
  <c r="H1370" i="7"/>
  <c r="H1369" i="7"/>
  <c r="H1368" i="7"/>
  <c r="H1367" i="7"/>
  <c r="H1366" i="7"/>
  <c r="H1365" i="7"/>
  <c r="H1364" i="7"/>
  <c r="H1363" i="7"/>
  <c r="H1362" i="7"/>
  <c r="H1361" i="7"/>
  <c r="H1360" i="7"/>
  <c r="H1359" i="7"/>
  <c r="H1358" i="7"/>
  <c r="H1357" i="7"/>
  <c r="H1356" i="7"/>
  <c r="H1355" i="7"/>
  <c r="H1354" i="7"/>
  <c r="H1353" i="7"/>
  <c r="H1352" i="7"/>
  <c r="H1351" i="7"/>
  <c r="H1350" i="7"/>
  <c r="H1349" i="7"/>
  <c r="H1348" i="7"/>
  <c r="H1347" i="7"/>
  <c r="H1346" i="7"/>
  <c r="H1345" i="7"/>
  <c r="H1344" i="7"/>
  <c r="H1343" i="7"/>
  <c r="H1342" i="7"/>
  <c r="H1341" i="7"/>
  <c r="H1340" i="7"/>
  <c r="H1339" i="7"/>
  <c r="H1338" i="7"/>
  <c r="H1337" i="7"/>
  <c r="H1336" i="7"/>
  <c r="H1335" i="7"/>
  <c r="H1334" i="7"/>
  <c r="H1333" i="7"/>
  <c r="H1332" i="7"/>
  <c r="H1331" i="7"/>
  <c r="H1330" i="7"/>
  <c r="H1329" i="7"/>
  <c r="H1328" i="7"/>
  <c r="H1327" i="7"/>
  <c r="H1326" i="7"/>
  <c r="H1325" i="7"/>
  <c r="H1324" i="7"/>
  <c r="H1323" i="7"/>
  <c r="H1322" i="7"/>
  <c r="H1321" i="7"/>
  <c r="H1320" i="7"/>
  <c r="H1319" i="7"/>
  <c r="H1318" i="7"/>
  <c r="H1317" i="7"/>
  <c r="H1316" i="7"/>
  <c r="H1315" i="7"/>
  <c r="H1314" i="7"/>
  <c r="H1313" i="7"/>
  <c r="H1312" i="7"/>
  <c r="H1311" i="7"/>
  <c r="H1310" i="7"/>
  <c r="H1309" i="7"/>
  <c r="H1308" i="7"/>
  <c r="H1307" i="7"/>
  <c r="H1306" i="7"/>
  <c r="H1305" i="7"/>
  <c r="H1304" i="7"/>
  <c r="H1303" i="7"/>
  <c r="H1302" i="7"/>
  <c r="H1301" i="7"/>
  <c r="H1300" i="7"/>
  <c r="H1299" i="7"/>
  <c r="H1298" i="7"/>
  <c r="H1297" i="7"/>
  <c r="H1296" i="7"/>
  <c r="H1295" i="7"/>
  <c r="H1294" i="7"/>
  <c r="H1293" i="7"/>
  <c r="H1292" i="7"/>
  <c r="H1291" i="7"/>
  <c r="H1290" i="7"/>
  <c r="H1289" i="7"/>
  <c r="H1288" i="7"/>
  <c r="H1287" i="7"/>
  <c r="H1286" i="7"/>
  <c r="H1285" i="7"/>
  <c r="H1284" i="7"/>
  <c r="H1283" i="7"/>
  <c r="H1282" i="7"/>
  <c r="H1281" i="7"/>
  <c r="H1280" i="7"/>
  <c r="H1279" i="7"/>
  <c r="H1278" i="7"/>
  <c r="H1277" i="7"/>
  <c r="H1276" i="7"/>
  <c r="H1275" i="7"/>
  <c r="H1274" i="7"/>
  <c r="H1273" i="7"/>
  <c r="H1272" i="7"/>
  <c r="H1271" i="7"/>
  <c r="H1270" i="7"/>
  <c r="H1269" i="7"/>
  <c r="H1268" i="7"/>
  <c r="H1267" i="7"/>
  <c r="H1266" i="7"/>
  <c r="H1265" i="7"/>
  <c r="H1264" i="7"/>
  <c r="H1263" i="7"/>
  <c r="H1262" i="7"/>
  <c r="H1261" i="7"/>
  <c r="H1260" i="7"/>
  <c r="H1259" i="7"/>
  <c r="H1258" i="7"/>
  <c r="H1257" i="7"/>
  <c r="H1256" i="7"/>
  <c r="H1255" i="7"/>
  <c r="H1254" i="7"/>
  <c r="H1253" i="7"/>
  <c r="H1252" i="7"/>
  <c r="H1251" i="7"/>
  <c r="H1250" i="7"/>
  <c r="H1249" i="7"/>
  <c r="H1248" i="7"/>
  <c r="H1247" i="7"/>
  <c r="H1246" i="7"/>
  <c r="H1245" i="7"/>
  <c r="H1244" i="7"/>
  <c r="H1243" i="7"/>
  <c r="H1242" i="7"/>
  <c r="H1241" i="7"/>
  <c r="H1240" i="7"/>
  <c r="H1239" i="7"/>
  <c r="H1238" i="7"/>
  <c r="H1237" i="7"/>
  <c r="H1236" i="7"/>
  <c r="H1235" i="7"/>
  <c r="H1234" i="7"/>
  <c r="H1233" i="7"/>
  <c r="H1232" i="7"/>
  <c r="H1231" i="7"/>
  <c r="H1230" i="7"/>
  <c r="H1229" i="7"/>
  <c r="H1228" i="7"/>
  <c r="H1227" i="7"/>
  <c r="H1226" i="7"/>
  <c r="H1225" i="7"/>
  <c r="H1224" i="7"/>
  <c r="H1223" i="7"/>
  <c r="H1222" i="7"/>
  <c r="H1221" i="7"/>
  <c r="H1220" i="7"/>
  <c r="H1219" i="7"/>
  <c r="H1218" i="7"/>
  <c r="H1217" i="7"/>
  <c r="H1216" i="7"/>
  <c r="H1215" i="7"/>
  <c r="H1214" i="7"/>
  <c r="H1213" i="7"/>
  <c r="H1212" i="7"/>
  <c r="H1211" i="7"/>
  <c r="H1210" i="7"/>
  <c r="H1209" i="7"/>
  <c r="H1208" i="7"/>
  <c r="H1207" i="7"/>
  <c r="H1206" i="7"/>
  <c r="H1205" i="7"/>
  <c r="H1204" i="7"/>
  <c r="H1203" i="7"/>
  <c r="H1202" i="7"/>
  <c r="H1201" i="7"/>
  <c r="H1200" i="7"/>
  <c r="H1199" i="7"/>
  <c r="H1198" i="7"/>
  <c r="H1197" i="7"/>
  <c r="H1196" i="7"/>
  <c r="H1195" i="7"/>
  <c r="H1194" i="7"/>
  <c r="H1193" i="7"/>
  <c r="H1192" i="7"/>
  <c r="H1191" i="7"/>
  <c r="H1190" i="7"/>
  <c r="H1189" i="7"/>
  <c r="H1188" i="7"/>
  <c r="H1187" i="7"/>
  <c r="H1186" i="7"/>
  <c r="H1185" i="7"/>
  <c r="H1184" i="7"/>
  <c r="H1183" i="7"/>
  <c r="H1182" i="7"/>
  <c r="H1181" i="7"/>
  <c r="H1180" i="7"/>
  <c r="H1179" i="7"/>
  <c r="H1178" i="7"/>
  <c r="H1177" i="7"/>
  <c r="H1176" i="7"/>
  <c r="H1175" i="7"/>
  <c r="H1174" i="7"/>
  <c r="H1173" i="7"/>
  <c r="H1172" i="7"/>
  <c r="H1171" i="7"/>
  <c r="H1170" i="7"/>
  <c r="H1169" i="7"/>
  <c r="H1168" i="7"/>
  <c r="H1167" i="7"/>
  <c r="H1166" i="7"/>
  <c r="H1165" i="7"/>
  <c r="H1164" i="7"/>
  <c r="H1163" i="7"/>
  <c r="H1162" i="7"/>
  <c r="H1161" i="7"/>
  <c r="H1160" i="7"/>
  <c r="H1159" i="7"/>
  <c r="H1158" i="7"/>
  <c r="H1157" i="7"/>
  <c r="H1156" i="7"/>
  <c r="H1155" i="7"/>
  <c r="H1154" i="7"/>
  <c r="H1153" i="7"/>
  <c r="H1152" i="7"/>
  <c r="H1151" i="7"/>
  <c r="H1150" i="7"/>
  <c r="H1149" i="7"/>
  <c r="H1148" i="7"/>
  <c r="H1147" i="7"/>
  <c r="H1146" i="7"/>
  <c r="H1145" i="7"/>
  <c r="H1144" i="7"/>
  <c r="H1143" i="7"/>
  <c r="H1142" i="7"/>
  <c r="H1141" i="7"/>
  <c r="H1140" i="7"/>
  <c r="H1139" i="7"/>
  <c r="H1138" i="7"/>
  <c r="H1137" i="7"/>
  <c r="H1136" i="7"/>
  <c r="H1135" i="7"/>
  <c r="H1134" i="7"/>
  <c r="H1133" i="7"/>
  <c r="H1132" i="7"/>
  <c r="H1131" i="7"/>
  <c r="H1130" i="7"/>
  <c r="H1129" i="7"/>
  <c r="H1128" i="7"/>
  <c r="H1127" i="7"/>
  <c r="H1126" i="7"/>
  <c r="H1125" i="7"/>
  <c r="H1124" i="7"/>
  <c r="H1123" i="7"/>
  <c r="H1122" i="7"/>
  <c r="H1121" i="7"/>
  <c r="H1120" i="7"/>
  <c r="H1119" i="7"/>
  <c r="H1118" i="7"/>
  <c r="H1117" i="7"/>
  <c r="H1116" i="7"/>
  <c r="H1115" i="7"/>
  <c r="H1114" i="7"/>
  <c r="H1113" i="7"/>
  <c r="H1112" i="7"/>
  <c r="H1111" i="7"/>
  <c r="H1110" i="7"/>
  <c r="H1109" i="7"/>
  <c r="H1108" i="7"/>
  <c r="H1107" i="7"/>
  <c r="H1106" i="7"/>
  <c r="H1105" i="7"/>
  <c r="H1104" i="7"/>
  <c r="H1103" i="7"/>
  <c r="H1102" i="7"/>
  <c r="H1101" i="7"/>
  <c r="H1100" i="7"/>
  <c r="H1099" i="7"/>
  <c r="H1098" i="7"/>
  <c r="H1097" i="7"/>
  <c r="H1096" i="7"/>
  <c r="H1095" i="7"/>
  <c r="H1094" i="7"/>
  <c r="H1093" i="7"/>
  <c r="H1092" i="7"/>
  <c r="H1091" i="7"/>
  <c r="H1090" i="7"/>
  <c r="H1089" i="7"/>
  <c r="H1088" i="7"/>
  <c r="H1087" i="7"/>
  <c r="H1086" i="7"/>
  <c r="H1085" i="7"/>
  <c r="H1084" i="7"/>
  <c r="H1083" i="7"/>
  <c r="H1082" i="7"/>
  <c r="H1081" i="7"/>
  <c r="H1080" i="7"/>
  <c r="H1079" i="7"/>
  <c r="H1078" i="7"/>
  <c r="H1077" i="7"/>
  <c r="H1076" i="7"/>
  <c r="H1075" i="7"/>
  <c r="H1074" i="7"/>
  <c r="H1073" i="7"/>
  <c r="H1072" i="7"/>
  <c r="H1071" i="7"/>
  <c r="H1070" i="7"/>
  <c r="H1069" i="7"/>
  <c r="H1068" i="7"/>
  <c r="H1067" i="7"/>
  <c r="H1066" i="7"/>
  <c r="H1065" i="7"/>
  <c r="H1064" i="7"/>
  <c r="H1063" i="7"/>
  <c r="H1062" i="7"/>
  <c r="H1061" i="7"/>
  <c r="H1060" i="7"/>
  <c r="H1059" i="7"/>
  <c r="H1058" i="7"/>
  <c r="H1057" i="7"/>
  <c r="H1056" i="7"/>
  <c r="H1055" i="7"/>
  <c r="H1054" i="7"/>
  <c r="H1053" i="7"/>
  <c r="H1052" i="7"/>
  <c r="H1051" i="7"/>
  <c r="H1050" i="7"/>
  <c r="H1049" i="7"/>
  <c r="H1048" i="7"/>
  <c r="H1047" i="7"/>
  <c r="H1046" i="7"/>
  <c r="H1045" i="7"/>
  <c r="H1044" i="7"/>
  <c r="H1043" i="7"/>
  <c r="H1042" i="7"/>
  <c r="H1041" i="7"/>
  <c r="H1040" i="7"/>
  <c r="H1039" i="7"/>
  <c r="H1038" i="7"/>
  <c r="H1037" i="7"/>
  <c r="H1036" i="7"/>
  <c r="H1035" i="7"/>
  <c r="H1034" i="7"/>
  <c r="H1033" i="7"/>
  <c r="H1032" i="7"/>
  <c r="H1031" i="7"/>
  <c r="H1030" i="7"/>
  <c r="H1029" i="7"/>
  <c r="H1028" i="7"/>
  <c r="H1027" i="7"/>
  <c r="H1026" i="7"/>
  <c r="H1025" i="7"/>
  <c r="H1024" i="7"/>
  <c r="H1023" i="7"/>
  <c r="H1022" i="7"/>
  <c r="H1021" i="7"/>
  <c r="H1020" i="7"/>
  <c r="H1019" i="7"/>
  <c r="H1018" i="7"/>
  <c r="H1017" i="7"/>
  <c r="H1016" i="7"/>
  <c r="H1015" i="7"/>
  <c r="H1014" i="7"/>
  <c r="H1013" i="7"/>
  <c r="H1012" i="7"/>
  <c r="H1011" i="7"/>
  <c r="H1010" i="7"/>
  <c r="H1009" i="7"/>
  <c r="H1008" i="7"/>
  <c r="H1007" i="7"/>
  <c r="H1006" i="7"/>
  <c r="H1005" i="7"/>
  <c r="H1004" i="7"/>
  <c r="H1003" i="7"/>
  <c r="H1002" i="7"/>
  <c r="H1001" i="7"/>
  <c r="H1000" i="7"/>
  <c r="H999" i="7"/>
  <c r="H998" i="7"/>
  <c r="H997" i="7"/>
  <c r="H996" i="7"/>
  <c r="H995" i="7"/>
  <c r="H994" i="7"/>
  <c r="H993" i="7"/>
  <c r="H992" i="7"/>
  <c r="H991" i="7"/>
  <c r="H990" i="7"/>
  <c r="H989" i="7"/>
  <c r="H988" i="7"/>
  <c r="H987" i="7"/>
  <c r="H986" i="7"/>
  <c r="H985" i="7"/>
  <c r="H984" i="7"/>
  <c r="H983" i="7"/>
  <c r="H982" i="7"/>
  <c r="H981" i="7"/>
  <c r="H980" i="7"/>
  <c r="H979" i="7"/>
  <c r="H978" i="7"/>
  <c r="H977" i="7"/>
  <c r="H976" i="7"/>
  <c r="H975" i="7"/>
  <c r="H974" i="7"/>
  <c r="H973" i="7"/>
  <c r="H972" i="7"/>
  <c r="H971" i="7"/>
  <c r="H970" i="7"/>
  <c r="H969" i="7"/>
  <c r="H968" i="7"/>
  <c r="H967" i="7"/>
  <c r="H966" i="7"/>
  <c r="H965" i="7"/>
  <c r="H964" i="7"/>
  <c r="H963" i="7"/>
  <c r="H962" i="7"/>
  <c r="H961" i="7"/>
  <c r="H960" i="7"/>
  <c r="H959" i="7"/>
  <c r="H958" i="7"/>
  <c r="H957" i="7"/>
  <c r="H956" i="7"/>
  <c r="H955" i="7"/>
  <c r="H954" i="7"/>
  <c r="H953" i="7"/>
  <c r="H952" i="7"/>
  <c r="H951" i="7"/>
  <c r="H950" i="7"/>
  <c r="H949" i="7"/>
  <c r="H948" i="7"/>
  <c r="H947" i="7"/>
  <c r="H946" i="7"/>
  <c r="H945" i="7"/>
  <c r="H944" i="7"/>
  <c r="H943" i="7"/>
  <c r="H942" i="7"/>
  <c r="H941" i="7"/>
  <c r="H940" i="7"/>
  <c r="H939" i="7"/>
  <c r="H938" i="7"/>
  <c r="H937" i="7"/>
  <c r="H936" i="7"/>
  <c r="H935" i="7"/>
  <c r="H934" i="7"/>
  <c r="H933" i="7"/>
  <c r="H932" i="7"/>
  <c r="H931" i="7"/>
  <c r="H930" i="7"/>
  <c r="H929" i="7"/>
  <c r="H928" i="7"/>
  <c r="H927" i="7"/>
  <c r="H926" i="7"/>
  <c r="H925" i="7"/>
  <c r="H924" i="7"/>
  <c r="H923" i="7"/>
  <c r="H922" i="7"/>
  <c r="H921" i="7"/>
  <c r="H920" i="7"/>
  <c r="H919" i="7"/>
  <c r="H918" i="7"/>
  <c r="H917" i="7"/>
  <c r="H916" i="7"/>
  <c r="H915" i="7"/>
  <c r="H914" i="7"/>
  <c r="H913" i="7"/>
  <c r="H912" i="7"/>
  <c r="H911" i="7"/>
  <c r="H910" i="7"/>
  <c r="H909" i="7"/>
  <c r="H908" i="7"/>
  <c r="H907" i="7"/>
  <c r="H906" i="7"/>
  <c r="H905" i="7"/>
  <c r="H904" i="7"/>
  <c r="H903" i="7"/>
  <c r="H902" i="7"/>
  <c r="H901" i="7"/>
  <c r="H900" i="7"/>
  <c r="H899" i="7"/>
  <c r="H898" i="7"/>
  <c r="H897" i="7"/>
  <c r="H896" i="7"/>
  <c r="H895" i="7"/>
  <c r="H894" i="7"/>
  <c r="H893" i="7"/>
  <c r="H892" i="7"/>
  <c r="H891" i="7"/>
  <c r="H890" i="7"/>
  <c r="H889" i="7"/>
  <c r="H888" i="7"/>
  <c r="H887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H857" i="7"/>
  <c r="H856" i="7"/>
  <c r="H855" i="7"/>
  <c r="H854" i="7"/>
  <c r="H853" i="7"/>
  <c r="H852" i="7"/>
  <c r="H851" i="7"/>
  <c r="H850" i="7"/>
  <c r="H849" i="7"/>
  <c r="H848" i="7"/>
  <c r="H847" i="7"/>
  <c r="H846" i="7"/>
  <c r="H845" i="7"/>
  <c r="H844" i="7"/>
  <c r="H843" i="7"/>
  <c r="H842" i="7"/>
  <c r="H841" i="7"/>
  <c r="H840" i="7"/>
  <c r="H839" i="7"/>
  <c r="H838" i="7"/>
  <c r="H837" i="7"/>
  <c r="H836" i="7"/>
  <c r="H835" i="7"/>
  <c r="H834" i="7"/>
  <c r="H833" i="7"/>
  <c r="H832" i="7"/>
  <c r="H831" i="7"/>
  <c r="H830" i="7"/>
  <c r="H829" i="7"/>
  <c r="H828" i="7"/>
  <c r="H827" i="7"/>
  <c r="H826" i="7"/>
  <c r="H825" i="7"/>
  <c r="H824" i="7"/>
  <c r="H823" i="7"/>
  <c r="H822" i="7"/>
  <c r="H821" i="7"/>
  <c r="H820" i="7"/>
  <c r="H819" i="7"/>
  <c r="H818" i="7"/>
  <c r="H817" i="7"/>
  <c r="H816" i="7"/>
  <c r="H815" i="7"/>
  <c r="H814" i="7"/>
  <c r="H813" i="7"/>
  <c r="H812" i="7"/>
  <c r="H811" i="7"/>
  <c r="H810" i="7"/>
  <c r="H809" i="7"/>
  <c r="H808" i="7"/>
  <c r="H807" i="7"/>
  <c r="H806" i="7"/>
  <c r="H805" i="7"/>
  <c r="H804" i="7"/>
  <c r="H803" i="7"/>
  <c r="H802" i="7"/>
  <c r="H801" i="7"/>
  <c r="H800" i="7"/>
  <c r="H799" i="7"/>
  <c r="H798" i="7"/>
  <c r="H797" i="7"/>
  <c r="H796" i="7"/>
  <c r="H795" i="7"/>
  <c r="H794" i="7"/>
  <c r="H793" i="7"/>
  <c r="H792" i="7"/>
  <c r="H791" i="7"/>
  <c r="H790" i="7"/>
  <c r="H789" i="7"/>
  <c r="H788" i="7"/>
  <c r="H787" i="7"/>
  <c r="H786" i="7"/>
  <c r="H785" i="7"/>
  <c r="H784" i="7"/>
  <c r="H783" i="7"/>
  <c r="H782" i="7"/>
  <c r="H781" i="7"/>
  <c r="H780" i="7"/>
  <c r="H779" i="7"/>
  <c r="H778" i="7"/>
  <c r="H777" i="7"/>
  <c r="H776" i="7"/>
  <c r="H775" i="7"/>
  <c r="H774" i="7"/>
  <c r="H773" i="7"/>
  <c r="H772" i="7"/>
  <c r="H771" i="7"/>
  <c r="H770" i="7"/>
  <c r="H769" i="7"/>
  <c r="H768" i="7"/>
  <c r="H767" i="7"/>
  <c r="H766" i="7"/>
  <c r="H765" i="7"/>
  <c r="H764" i="7"/>
  <c r="H763" i="7"/>
  <c r="H762" i="7"/>
  <c r="H761" i="7"/>
  <c r="H760" i="7"/>
  <c r="H759" i="7"/>
  <c r="H758" i="7"/>
  <c r="H757" i="7"/>
  <c r="H756" i="7"/>
  <c r="H755" i="7"/>
  <c r="H754" i="7"/>
  <c r="H753" i="7"/>
  <c r="H752" i="7"/>
  <c r="H751" i="7"/>
  <c r="H750" i="7"/>
  <c r="H749" i="7"/>
  <c r="H748" i="7"/>
  <c r="H747" i="7"/>
  <c r="H746" i="7"/>
  <c r="H745" i="7"/>
  <c r="H744" i="7"/>
  <c r="H743" i="7"/>
  <c r="H742" i="7"/>
  <c r="H741" i="7"/>
  <c r="H740" i="7"/>
  <c r="H739" i="7"/>
  <c r="H738" i="7"/>
  <c r="H737" i="7"/>
  <c r="H736" i="7"/>
  <c r="H735" i="7"/>
  <c r="H734" i="7"/>
  <c r="H733" i="7"/>
  <c r="H732" i="7"/>
  <c r="H731" i="7"/>
  <c r="H730" i="7"/>
  <c r="H729" i="7"/>
  <c r="H728" i="7"/>
  <c r="H727" i="7"/>
  <c r="H726" i="7"/>
  <c r="H725" i="7"/>
  <c r="H724" i="7"/>
  <c r="H723" i="7"/>
  <c r="H722" i="7"/>
  <c r="H721" i="7"/>
  <c r="H720" i="7"/>
  <c r="H719" i="7"/>
  <c r="H718" i="7"/>
  <c r="H717" i="7"/>
  <c r="H716" i="7"/>
  <c r="H715" i="7"/>
  <c r="H714" i="7"/>
  <c r="H713" i="7"/>
  <c r="H712" i="7"/>
  <c r="H711" i="7"/>
  <c r="H710" i="7"/>
  <c r="H709" i="7"/>
  <c r="H708" i="7"/>
  <c r="H707" i="7"/>
  <c r="H706" i="7"/>
  <c r="H705" i="7"/>
  <c r="H704" i="7"/>
  <c r="H703" i="7"/>
  <c r="H702" i="7"/>
  <c r="H701" i="7"/>
  <c r="H700" i="7"/>
  <c r="H699" i="7"/>
  <c r="H698" i="7"/>
  <c r="H697" i="7"/>
  <c r="H696" i="7"/>
  <c r="H695" i="7"/>
  <c r="H694" i="7"/>
  <c r="H693" i="7"/>
  <c r="H692" i="7"/>
  <c r="H691" i="7"/>
  <c r="H690" i="7"/>
  <c r="H689" i="7"/>
  <c r="H688" i="7"/>
  <c r="H687" i="7"/>
  <c r="H686" i="7"/>
  <c r="H685" i="7"/>
  <c r="H684" i="7"/>
  <c r="H683" i="7"/>
  <c r="H682" i="7"/>
  <c r="H681" i="7"/>
  <c r="H680" i="7"/>
  <c r="H679" i="7"/>
  <c r="H678" i="7"/>
  <c r="H677" i="7"/>
  <c r="H676" i="7"/>
  <c r="H675" i="7"/>
  <c r="H674" i="7"/>
  <c r="H673" i="7"/>
  <c r="H672" i="7"/>
  <c r="H671" i="7"/>
  <c r="H670" i="7"/>
  <c r="H669" i="7"/>
  <c r="H668" i="7"/>
  <c r="H667" i="7"/>
  <c r="H666" i="7"/>
  <c r="H665" i="7"/>
  <c r="H664" i="7"/>
  <c r="H663" i="7"/>
  <c r="H662" i="7"/>
  <c r="H661" i="7"/>
  <c r="H660" i="7"/>
  <c r="H659" i="7"/>
  <c r="H658" i="7"/>
  <c r="H657" i="7"/>
  <c r="H656" i="7"/>
  <c r="H655" i="7"/>
  <c r="H654" i="7"/>
  <c r="H653" i="7"/>
  <c r="H652" i="7"/>
  <c r="H651" i="7"/>
  <c r="H650" i="7"/>
  <c r="H649" i="7"/>
  <c r="H648" i="7"/>
  <c r="H647" i="7"/>
  <c r="H646" i="7"/>
  <c r="H645" i="7"/>
  <c r="H644" i="7"/>
  <c r="H643" i="7"/>
  <c r="H642" i="7"/>
  <c r="H641" i="7"/>
  <c r="H640" i="7"/>
  <c r="H639" i="7"/>
  <c r="H638" i="7"/>
  <c r="H637" i="7"/>
  <c r="H636" i="7"/>
  <c r="H635" i="7"/>
  <c r="H634" i="7"/>
  <c r="H633" i="7"/>
  <c r="H632" i="7"/>
  <c r="H631" i="7"/>
  <c r="H630" i="7"/>
  <c r="H629" i="7"/>
  <c r="H628" i="7"/>
  <c r="H627" i="7"/>
  <c r="H626" i="7"/>
  <c r="H625" i="7"/>
  <c r="H624" i="7"/>
  <c r="H623" i="7"/>
  <c r="H622" i="7"/>
  <c r="H621" i="7"/>
  <c r="H620" i="7"/>
  <c r="H619" i="7"/>
  <c r="H618" i="7"/>
  <c r="H617" i="7"/>
  <c r="H616" i="7"/>
  <c r="H615" i="7"/>
  <c r="H614" i="7"/>
  <c r="H613" i="7"/>
  <c r="H612" i="7"/>
  <c r="H611" i="7"/>
  <c r="H610" i="7"/>
  <c r="H609" i="7"/>
  <c r="H608" i="7"/>
  <c r="H607" i="7"/>
  <c r="H606" i="7"/>
  <c r="H605" i="7"/>
  <c r="H604" i="7"/>
  <c r="H603" i="7"/>
  <c r="H602" i="7"/>
  <c r="H601" i="7"/>
  <c r="H600" i="7"/>
  <c r="H599" i="7"/>
  <c r="H598" i="7"/>
  <c r="H597" i="7"/>
  <c r="H596" i="7"/>
  <c r="H595" i="7"/>
  <c r="H594" i="7"/>
  <c r="H593" i="7"/>
  <c r="H592" i="7"/>
  <c r="H591" i="7"/>
  <c r="H590" i="7"/>
  <c r="H589" i="7"/>
  <c r="H588" i="7"/>
  <c r="H587" i="7"/>
  <c r="H586" i="7"/>
  <c r="H585" i="7"/>
  <c r="H584" i="7"/>
  <c r="H583" i="7"/>
  <c r="H582" i="7"/>
  <c r="H581" i="7"/>
  <c r="H580" i="7"/>
  <c r="H579" i="7"/>
  <c r="H578" i="7"/>
  <c r="H577" i="7"/>
  <c r="H576" i="7"/>
  <c r="H575" i="7"/>
  <c r="H574" i="7"/>
  <c r="H573" i="7"/>
  <c r="H572" i="7"/>
  <c r="H571" i="7"/>
  <c r="H570" i="7"/>
  <c r="H569" i="7"/>
  <c r="H568" i="7"/>
  <c r="H567" i="7"/>
  <c r="H566" i="7"/>
  <c r="H565" i="7"/>
  <c r="H564" i="7"/>
  <c r="H563" i="7"/>
  <c r="H562" i="7"/>
  <c r="H561" i="7"/>
  <c r="H560" i="7"/>
  <c r="H559" i="7"/>
  <c r="H558" i="7"/>
  <c r="H557" i="7"/>
  <c r="H556" i="7"/>
  <c r="H555" i="7"/>
  <c r="H554" i="7"/>
  <c r="H553" i="7"/>
  <c r="H552" i="7"/>
  <c r="H551" i="7"/>
  <c r="H550" i="7"/>
  <c r="H549" i="7"/>
  <c r="H548" i="7"/>
  <c r="H547" i="7"/>
  <c r="H546" i="7"/>
  <c r="H545" i="7"/>
  <c r="H544" i="7"/>
  <c r="H543" i="7"/>
  <c r="H542" i="7"/>
  <c r="H541" i="7"/>
  <c r="H540" i="7"/>
  <c r="H539" i="7"/>
  <c r="H538" i="7"/>
  <c r="H537" i="7"/>
  <c r="H536" i="7"/>
  <c r="H535" i="7"/>
  <c r="H534" i="7"/>
  <c r="H533" i="7"/>
  <c r="H532" i="7"/>
  <c r="H531" i="7"/>
  <c r="H530" i="7"/>
  <c r="H529" i="7"/>
  <c r="H528" i="7"/>
  <c r="H527" i="7"/>
  <c r="H526" i="7"/>
  <c r="H525" i="7"/>
  <c r="H524" i="7"/>
  <c r="H523" i="7"/>
  <c r="H522" i="7"/>
  <c r="H521" i="7"/>
  <c r="H520" i="7"/>
  <c r="H519" i="7"/>
  <c r="H518" i="7"/>
  <c r="H517" i="7"/>
  <c r="H516" i="7"/>
  <c r="H515" i="7"/>
  <c r="H514" i="7"/>
  <c r="H513" i="7"/>
  <c r="H512" i="7"/>
  <c r="H511" i="7"/>
  <c r="H510" i="7"/>
  <c r="H509" i="7"/>
  <c r="H508" i="7"/>
  <c r="H507" i="7"/>
  <c r="H506" i="7"/>
  <c r="H505" i="7"/>
  <c r="H504" i="7"/>
  <c r="H503" i="7"/>
  <c r="H502" i="7"/>
  <c r="H501" i="7"/>
  <c r="H500" i="7"/>
  <c r="H499" i="7"/>
  <c r="H498" i="7"/>
  <c r="H497" i="7"/>
  <c r="H496" i="7"/>
  <c r="H495" i="7"/>
  <c r="H494" i="7"/>
  <c r="H493" i="7"/>
  <c r="H492" i="7"/>
  <c r="H491" i="7"/>
  <c r="H490" i="7"/>
  <c r="H489" i="7"/>
  <c r="H488" i="7"/>
  <c r="H487" i="7"/>
  <c r="H486" i="7"/>
  <c r="H485" i="7"/>
  <c r="H484" i="7"/>
  <c r="H483" i="7"/>
  <c r="H482" i="7"/>
  <c r="H481" i="7"/>
  <c r="H480" i="7"/>
  <c r="H479" i="7"/>
  <c r="H478" i="7"/>
  <c r="H477" i="7"/>
  <c r="H476" i="7"/>
  <c r="H475" i="7"/>
  <c r="H474" i="7"/>
  <c r="H473" i="7"/>
  <c r="H472" i="7"/>
  <c r="H471" i="7"/>
  <c r="H470" i="7"/>
  <c r="H469" i="7"/>
  <c r="H468" i="7"/>
  <c r="H467" i="7"/>
  <c r="H466" i="7"/>
  <c r="H465" i="7"/>
  <c r="H464" i="7"/>
  <c r="H463" i="7"/>
  <c r="H462" i="7"/>
  <c r="H461" i="7"/>
  <c r="H460" i="7"/>
  <c r="H459" i="7"/>
  <c r="H458" i="7"/>
  <c r="H457" i="7"/>
  <c r="H456" i="7"/>
  <c r="H455" i="7"/>
  <c r="H454" i="7"/>
  <c r="H453" i="7"/>
  <c r="H452" i="7"/>
  <c r="H451" i="7"/>
  <c r="H450" i="7"/>
  <c r="H449" i="7"/>
  <c r="H448" i="7"/>
  <c r="H447" i="7"/>
  <c r="H446" i="7"/>
  <c r="H445" i="7"/>
  <c r="H444" i="7"/>
  <c r="H443" i="7"/>
  <c r="H442" i="7"/>
  <c r="H441" i="7"/>
  <c r="H440" i="7"/>
  <c r="H439" i="7"/>
  <c r="H438" i="7"/>
  <c r="H437" i="7"/>
  <c r="H436" i="7"/>
  <c r="H435" i="7"/>
  <c r="H434" i="7"/>
  <c r="H433" i="7"/>
  <c r="H432" i="7"/>
  <c r="H431" i="7"/>
  <c r="H430" i="7"/>
  <c r="H429" i="7"/>
  <c r="H428" i="7"/>
  <c r="H427" i="7"/>
  <c r="H426" i="7"/>
  <c r="H425" i="7"/>
  <c r="H424" i="7"/>
  <c r="H423" i="7"/>
  <c r="H422" i="7"/>
  <c r="H421" i="7"/>
  <c r="H420" i="7"/>
  <c r="H419" i="7"/>
  <c r="H418" i="7"/>
  <c r="H417" i="7"/>
  <c r="H416" i="7"/>
  <c r="H415" i="7"/>
  <c r="H414" i="7"/>
  <c r="H413" i="7"/>
  <c r="H412" i="7"/>
  <c r="H411" i="7"/>
  <c r="H410" i="7"/>
  <c r="H409" i="7"/>
  <c r="H408" i="7"/>
  <c r="H407" i="7"/>
  <c r="H406" i="7"/>
  <c r="H405" i="7"/>
  <c r="H404" i="7"/>
  <c r="H403" i="7"/>
  <c r="H402" i="7"/>
  <c r="H401" i="7"/>
  <c r="H400" i="7"/>
  <c r="H399" i="7"/>
  <c r="H398" i="7"/>
  <c r="H397" i="7"/>
  <c r="H396" i="7"/>
  <c r="H395" i="7"/>
  <c r="H394" i="7"/>
  <c r="H393" i="7"/>
  <c r="H392" i="7"/>
  <c r="H391" i="7"/>
  <c r="H390" i="7"/>
  <c r="H389" i="7"/>
  <c r="H388" i="7"/>
  <c r="H387" i="7"/>
  <c r="H386" i="7"/>
  <c r="H385" i="7"/>
  <c r="H384" i="7"/>
  <c r="H383" i="7"/>
  <c r="H382" i="7"/>
  <c r="H381" i="7"/>
  <c r="H380" i="7"/>
  <c r="H379" i="7"/>
  <c r="H378" i="7"/>
  <c r="H377" i="7"/>
  <c r="H376" i="7"/>
  <c r="H375" i="7"/>
  <c r="H374" i="7"/>
  <c r="H373" i="7"/>
  <c r="H372" i="7"/>
  <c r="H371" i="7"/>
  <c r="H370" i="7"/>
  <c r="H369" i="7"/>
  <c r="H368" i="7"/>
  <c r="H367" i="7"/>
  <c r="H366" i="7"/>
  <c r="H365" i="7"/>
  <c r="H364" i="7"/>
  <c r="H363" i="7"/>
  <c r="H362" i="7"/>
  <c r="H361" i="7"/>
  <c r="H360" i="7"/>
  <c r="H359" i="7"/>
  <c r="H358" i="7"/>
  <c r="H357" i="7"/>
  <c r="H356" i="7"/>
  <c r="H355" i="7"/>
  <c r="H354" i="7"/>
  <c r="H353" i="7"/>
  <c r="H352" i="7"/>
  <c r="H351" i="7"/>
  <c r="H350" i="7"/>
  <c r="H349" i="7"/>
  <c r="H348" i="7"/>
  <c r="H347" i="7"/>
  <c r="H346" i="7"/>
  <c r="H345" i="7"/>
  <c r="H344" i="7"/>
  <c r="H343" i="7"/>
  <c r="H342" i="7"/>
  <c r="H341" i="7"/>
  <c r="H340" i="7"/>
  <c r="H339" i="7"/>
  <c r="H338" i="7"/>
  <c r="H337" i="7"/>
  <c r="H336" i="7"/>
  <c r="H335" i="7"/>
  <c r="H334" i="7"/>
  <c r="H333" i="7"/>
  <c r="H332" i="7"/>
  <c r="H331" i="7"/>
  <c r="H330" i="7"/>
  <c r="H329" i="7"/>
  <c r="H328" i="7"/>
  <c r="H327" i="7"/>
  <c r="H326" i="7"/>
  <c r="H325" i="7"/>
  <c r="H324" i="7"/>
  <c r="H323" i="7"/>
  <c r="H322" i="7"/>
  <c r="H321" i="7"/>
  <c r="H320" i="7"/>
  <c r="H319" i="7"/>
  <c r="H318" i="7"/>
  <c r="H317" i="7"/>
  <c r="H316" i="7"/>
  <c r="H315" i="7"/>
  <c r="H314" i="7"/>
  <c r="H313" i="7"/>
  <c r="H312" i="7"/>
  <c r="H311" i="7"/>
  <c r="H310" i="7"/>
  <c r="H309" i="7"/>
  <c r="H308" i="7"/>
  <c r="H307" i="7"/>
  <c r="H306" i="7"/>
  <c r="H305" i="7"/>
  <c r="H304" i="7"/>
  <c r="H303" i="7"/>
  <c r="H302" i="7"/>
  <c r="H301" i="7"/>
  <c r="H300" i="7"/>
  <c r="H299" i="7"/>
  <c r="H298" i="7"/>
  <c r="H297" i="7"/>
  <c r="H296" i="7"/>
  <c r="H295" i="7"/>
  <c r="H294" i="7"/>
  <c r="H293" i="7"/>
  <c r="H292" i="7"/>
  <c r="H291" i="7"/>
  <c r="H290" i="7"/>
  <c r="H289" i="7"/>
  <c r="H288" i="7"/>
  <c r="H287" i="7"/>
  <c r="H286" i="7"/>
  <c r="H285" i="7"/>
  <c r="H284" i="7"/>
  <c r="H283" i="7"/>
  <c r="H282" i="7"/>
  <c r="H281" i="7"/>
  <c r="H280" i="7"/>
  <c r="H279" i="7"/>
  <c r="H278" i="7"/>
  <c r="H277" i="7"/>
  <c r="H276" i="7"/>
  <c r="H275" i="7"/>
  <c r="H274" i="7"/>
  <c r="H273" i="7"/>
  <c r="H272" i="7"/>
  <c r="H271" i="7"/>
  <c r="H270" i="7"/>
  <c r="H269" i="7"/>
  <c r="H268" i="7"/>
  <c r="H267" i="7"/>
  <c r="H266" i="7"/>
  <c r="H265" i="7"/>
  <c r="H264" i="7"/>
  <c r="H263" i="7"/>
  <c r="H262" i="7"/>
  <c r="H261" i="7"/>
  <c r="H260" i="7"/>
  <c r="H259" i="7"/>
  <c r="H258" i="7"/>
  <c r="H257" i="7"/>
  <c r="H256" i="7"/>
  <c r="H255" i="7"/>
  <c r="H254" i="7"/>
  <c r="H253" i="7"/>
  <c r="H252" i="7"/>
  <c r="H251" i="7"/>
  <c r="H250" i="7"/>
  <c r="H249" i="7"/>
  <c r="H248" i="7"/>
  <c r="H247" i="7"/>
  <c r="H246" i="7"/>
  <c r="H245" i="7"/>
  <c r="H244" i="7"/>
  <c r="H243" i="7"/>
  <c r="H242" i="7"/>
  <c r="H241" i="7"/>
  <c r="H240" i="7"/>
  <c r="H239" i="7"/>
  <c r="H238" i="7"/>
  <c r="H237" i="7"/>
  <c r="H236" i="7"/>
  <c r="H235" i="7"/>
  <c r="H234" i="7"/>
  <c r="H233" i="7"/>
  <c r="H232" i="7"/>
  <c r="H231" i="7"/>
  <c r="H230" i="7"/>
  <c r="H229" i="7"/>
  <c r="H228" i="7"/>
  <c r="H227" i="7"/>
  <c r="H226" i="7"/>
  <c r="H225" i="7"/>
  <c r="H224" i="7"/>
  <c r="H223" i="7"/>
  <c r="H222" i="7"/>
  <c r="H221" i="7"/>
  <c r="H220" i="7"/>
  <c r="H219" i="7"/>
  <c r="H218" i="7"/>
  <c r="H217" i="7"/>
  <c r="H216" i="7"/>
  <c r="H215" i="7"/>
  <c r="H214" i="7"/>
  <c r="H213" i="7"/>
  <c r="H212" i="7"/>
  <c r="H211" i="7"/>
  <c r="H210" i="7"/>
  <c r="H209" i="7"/>
  <c r="H208" i="7"/>
  <c r="H207" i="7"/>
  <c r="H206" i="7"/>
  <c r="H205" i="7"/>
  <c r="H204" i="7"/>
  <c r="H203" i="7"/>
  <c r="H202" i="7"/>
  <c r="H201" i="7"/>
  <c r="H200" i="7"/>
  <c r="H199" i="7"/>
  <c r="H198" i="7"/>
  <c r="H197" i="7"/>
  <c r="H196" i="7"/>
  <c r="H195" i="7"/>
  <c r="H194" i="7"/>
  <c r="H193" i="7"/>
  <c r="H192" i="7"/>
  <c r="H191" i="7"/>
  <c r="H190" i="7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H176" i="7"/>
  <c r="H175" i="7"/>
  <c r="H174" i="7"/>
  <c r="H173" i="7"/>
  <c r="H172" i="7"/>
  <c r="H171" i="7"/>
  <c r="H170" i="7"/>
  <c r="H169" i="7"/>
  <c r="H168" i="7"/>
  <c r="H167" i="7"/>
  <c r="H166" i="7"/>
  <c r="H165" i="7"/>
  <c r="H164" i="7"/>
  <c r="H163" i="7"/>
  <c r="H162" i="7"/>
  <c r="H161" i="7"/>
  <c r="H160" i="7"/>
  <c r="H159" i="7"/>
  <c r="H158" i="7"/>
  <c r="H157" i="7"/>
  <c r="H156" i="7"/>
  <c r="H155" i="7"/>
  <c r="H154" i="7"/>
  <c r="H153" i="7"/>
  <c r="H152" i="7"/>
  <c r="H151" i="7"/>
  <c r="H150" i="7"/>
  <c r="H149" i="7"/>
  <c r="H148" i="7"/>
  <c r="H147" i="7"/>
  <c r="H146" i="7"/>
  <c r="H145" i="7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G2167" i="6" l="1"/>
  <c r="E2167" i="6"/>
  <c r="E2174" i="6" s="1"/>
  <c r="H2165" i="6"/>
  <c r="H2164" i="6"/>
  <c r="H2163" i="6"/>
  <c r="H2162" i="6"/>
  <c r="H2161" i="6"/>
  <c r="H2160" i="6"/>
  <c r="H2159" i="6"/>
  <c r="H2158" i="6"/>
  <c r="H2157" i="6"/>
  <c r="H2156" i="6"/>
  <c r="H2155" i="6"/>
  <c r="H2154" i="6"/>
  <c r="H2153" i="6"/>
  <c r="H2152" i="6"/>
  <c r="H2151" i="6"/>
  <c r="H2150" i="6"/>
  <c r="H2149" i="6"/>
  <c r="H2148" i="6"/>
  <c r="H2147" i="6"/>
  <c r="H2146" i="6"/>
  <c r="H2145" i="6"/>
  <c r="H2144" i="6"/>
  <c r="H2143" i="6"/>
  <c r="H2142" i="6"/>
  <c r="H2141" i="6"/>
  <c r="H2140" i="6"/>
  <c r="H2139" i="6"/>
  <c r="H2138" i="6"/>
  <c r="H2137" i="6"/>
  <c r="H2136" i="6"/>
  <c r="H2135" i="6"/>
  <c r="H2134" i="6"/>
  <c r="H2133" i="6"/>
  <c r="H2132" i="6"/>
  <c r="H2131" i="6"/>
  <c r="H2130" i="6"/>
  <c r="H2129" i="6"/>
  <c r="H2128" i="6"/>
  <c r="H2127" i="6"/>
  <c r="H2126" i="6"/>
  <c r="H2125" i="6"/>
  <c r="H2124" i="6"/>
  <c r="H2123" i="6"/>
  <c r="H2122" i="6"/>
  <c r="H2121" i="6"/>
  <c r="H2120" i="6"/>
  <c r="H2119" i="6"/>
  <c r="H2118" i="6"/>
  <c r="H2117" i="6"/>
  <c r="H2116" i="6"/>
  <c r="H2115" i="6"/>
  <c r="H2114" i="6"/>
  <c r="H2113" i="6"/>
  <c r="H2112" i="6"/>
  <c r="H2111" i="6"/>
  <c r="H2110" i="6"/>
  <c r="H2109" i="6"/>
  <c r="H2108" i="6"/>
  <c r="H2107" i="6"/>
  <c r="H2106" i="6"/>
  <c r="H2105" i="6"/>
  <c r="H2104" i="6"/>
  <c r="H2103" i="6"/>
  <c r="H2102" i="6"/>
  <c r="H2101" i="6"/>
  <c r="H2100" i="6"/>
  <c r="H2099" i="6"/>
  <c r="H2098" i="6"/>
  <c r="H2097" i="6"/>
  <c r="H2096" i="6"/>
  <c r="H2095" i="6"/>
  <c r="H2094" i="6"/>
  <c r="H2093" i="6"/>
  <c r="H2092" i="6"/>
  <c r="H2091" i="6"/>
  <c r="H2090" i="6"/>
  <c r="H2089" i="6"/>
  <c r="H2088" i="6"/>
  <c r="H2087" i="6"/>
  <c r="H2086" i="6"/>
  <c r="H2085" i="6"/>
  <c r="H2084" i="6"/>
  <c r="H2083" i="6"/>
  <c r="H2082" i="6"/>
  <c r="H2081" i="6"/>
  <c r="H2080" i="6"/>
  <c r="H2079" i="6"/>
  <c r="H2078" i="6"/>
  <c r="H2077" i="6"/>
  <c r="H2076" i="6"/>
  <c r="H2075" i="6"/>
  <c r="H2074" i="6"/>
  <c r="H2073" i="6"/>
  <c r="H2072" i="6"/>
  <c r="H2071" i="6"/>
  <c r="H2070" i="6"/>
  <c r="H2069" i="6"/>
  <c r="H2068" i="6"/>
  <c r="H2067" i="6"/>
  <c r="H2066" i="6"/>
  <c r="H2065" i="6"/>
  <c r="H2064" i="6"/>
  <c r="H2063" i="6"/>
  <c r="H2062" i="6"/>
  <c r="H2061" i="6"/>
  <c r="H2060" i="6"/>
  <c r="H2059" i="6"/>
  <c r="H2058" i="6"/>
  <c r="H2057" i="6"/>
  <c r="H2056" i="6"/>
  <c r="H2055" i="6"/>
  <c r="H2054" i="6"/>
  <c r="H2053" i="6"/>
  <c r="H2052" i="6"/>
  <c r="H2051" i="6"/>
  <c r="H2050" i="6"/>
  <c r="H2049" i="6"/>
  <c r="H2048" i="6"/>
  <c r="H2047" i="6"/>
  <c r="H2046" i="6"/>
  <c r="H2045" i="6"/>
  <c r="H2044" i="6"/>
  <c r="H2043" i="6"/>
  <c r="H2042" i="6"/>
  <c r="H2041" i="6"/>
  <c r="H2040" i="6"/>
  <c r="H2039" i="6"/>
  <c r="H2038" i="6"/>
  <c r="H2037" i="6"/>
  <c r="H2036" i="6"/>
  <c r="H2035" i="6"/>
  <c r="H2034" i="6"/>
  <c r="H2033" i="6"/>
  <c r="H2032" i="6"/>
  <c r="H2031" i="6"/>
  <c r="H2030" i="6"/>
  <c r="H2029" i="6"/>
  <c r="H2028" i="6"/>
  <c r="H2027" i="6"/>
  <c r="H2026" i="6"/>
  <c r="H2025" i="6"/>
  <c r="H2024" i="6"/>
  <c r="H2023" i="6"/>
  <c r="H2022" i="6"/>
  <c r="H2021" i="6"/>
  <c r="H2020" i="6"/>
  <c r="H2019" i="6"/>
  <c r="H2018" i="6"/>
  <c r="H2017" i="6"/>
  <c r="H2016" i="6"/>
  <c r="H2015" i="6"/>
  <c r="H2014" i="6"/>
  <c r="H2013" i="6"/>
  <c r="H2012" i="6"/>
  <c r="H2011" i="6"/>
  <c r="H2010" i="6"/>
  <c r="H2009" i="6"/>
  <c r="H2008" i="6"/>
  <c r="H2007" i="6"/>
  <c r="H2006" i="6"/>
  <c r="H2005" i="6"/>
  <c r="H2004" i="6"/>
  <c r="H2003" i="6"/>
  <c r="H2002" i="6"/>
  <c r="H2001" i="6"/>
  <c r="H2000" i="6"/>
  <c r="H1999" i="6"/>
  <c r="H1998" i="6"/>
  <c r="H1997" i="6"/>
  <c r="H1996" i="6"/>
  <c r="H1995" i="6"/>
  <c r="H1994" i="6"/>
  <c r="H1993" i="6"/>
  <c r="H1992" i="6"/>
  <c r="H1991" i="6"/>
  <c r="H1990" i="6"/>
  <c r="H1989" i="6"/>
  <c r="H1988" i="6"/>
  <c r="H1987" i="6"/>
  <c r="H1986" i="6"/>
  <c r="H1985" i="6"/>
  <c r="H1984" i="6"/>
  <c r="H1983" i="6"/>
  <c r="H1982" i="6"/>
  <c r="H1981" i="6"/>
  <c r="H1980" i="6"/>
  <c r="H1979" i="6"/>
  <c r="H1978" i="6"/>
  <c r="H1977" i="6"/>
  <c r="H1976" i="6"/>
  <c r="H1975" i="6"/>
  <c r="H1974" i="6"/>
  <c r="H1973" i="6"/>
  <c r="H1972" i="6"/>
  <c r="H1971" i="6"/>
  <c r="H1970" i="6"/>
  <c r="H1969" i="6"/>
  <c r="H1968" i="6"/>
  <c r="H1967" i="6"/>
  <c r="H1966" i="6"/>
  <c r="H1965" i="6"/>
  <c r="H1964" i="6"/>
  <c r="H1963" i="6"/>
  <c r="H1962" i="6"/>
  <c r="H1961" i="6"/>
  <c r="H1960" i="6"/>
  <c r="H1959" i="6"/>
  <c r="H1958" i="6"/>
  <c r="H1957" i="6"/>
  <c r="H1956" i="6"/>
  <c r="H1955" i="6"/>
  <c r="H1954" i="6"/>
  <c r="H1953" i="6"/>
  <c r="H1952" i="6"/>
  <c r="H1951" i="6"/>
  <c r="H1950" i="6"/>
  <c r="H1949" i="6"/>
  <c r="H1948" i="6"/>
  <c r="H1947" i="6"/>
  <c r="H1946" i="6"/>
  <c r="H1945" i="6"/>
  <c r="H1944" i="6"/>
  <c r="H1943" i="6"/>
  <c r="H1942" i="6"/>
  <c r="H1941" i="6"/>
  <c r="H1940" i="6"/>
  <c r="H1939" i="6"/>
  <c r="H1938" i="6"/>
  <c r="H1937" i="6"/>
  <c r="H1936" i="6"/>
  <c r="H1935" i="6"/>
  <c r="H1934" i="6"/>
  <c r="H1933" i="6"/>
  <c r="H1932" i="6"/>
  <c r="H1931" i="6"/>
  <c r="H1930" i="6"/>
  <c r="H1929" i="6"/>
  <c r="H1928" i="6"/>
  <c r="H1927" i="6"/>
  <c r="H1926" i="6"/>
  <c r="H1925" i="6"/>
  <c r="H1924" i="6"/>
  <c r="H1923" i="6"/>
  <c r="H1922" i="6"/>
  <c r="H1921" i="6"/>
  <c r="H1920" i="6"/>
  <c r="H1919" i="6"/>
  <c r="H1918" i="6"/>
  <c r="H1917" i="6"/>
  <c r="H1916" i="6"/>
  <c r="H1915" i="6"/>
  <c r="H1914" i="6"/>
  <c r="H1913" i="6"/>
  <c r="H1912" i="6"/>
  <c r="H1911" i="6"/>
  <c r="H1910" i="6"/>
  <c r="H1909" i="6"/>
  <c r="H1908" i="6"/>
  <c r="H1907" i="6"/>
  <c r="H1906" i="6"/>
  <c r="H1905" i="6"/>
  <c r="H1904" i="6"/>
  <c r="H1903" i="6"/>
  <c r="H1902" i="6"/>
  <c r="H1901" i="6"/>
  <c r="H1900" i="6"/>
  <c r="H1899" i="6"/>
  <c r="H1898" i="6"/>
  <c r="H1897" i="6"/>
  <c r="H1896" i="6"/>
  <c r="H1895" i="6"/>
  <c r="H1894" i="6"/>
  <c r="H1893" i="6"/>
  <c r="H1892" i="6"/>
  <c r="H1891" i="6"/>
  <c r="H1890" i="6"/>
  <c r="H1889" i="6"/>
  <c r="H1888" i="6"/>
  <c r="H1887" i="6"/>
  <c r="H1886" i="6"/>
  <c r="H1885" i="6"/>
  <c r="H1884" i="6"/>
  <c r="H1883" i="6"/>
  <c r="H1882" i="6"/>
  <c r="H1881" i="6"/>
  <c r="H1880" i="6"/>
  <c r="H1879" i="6"/>
  <c r="H1878" i="6"/>
  <c r="H1877" i="6"/>
  <c r="H1876" i="6"/>
  <c r="H1875" i="6"/>
  <c r="H1874" i="6"/>
  <c r="H1873" i="6"/>
  <c r="H1872" i="6"/>
  <c r="H1871" i="6"/>
  <c r="H1870" i="6"/>
  <c r="H1869" i="6"/>
  <c r="H1868" i="6"/>
  <c r="H1867" i="6"/>
  <c r="H1866" i="6"/>
  <c r="H1865" i="6"/>
  <c r="H1864" i="6"/>
  <c r="H1863" i="6"/>
  <c r="H1862" i="6"/>
  <c r="H1861" i="6"/>
  <c r="H1860" i="6"/>
  <c r="H1859" i="6"/>
  <c r="H1858" i="6"/>
  <c r="H1857" i="6"/>
  <c r="H1856" i="6"/>
  <c r="H1855" i="6"/>
  <c r="H1854" i="6"/>
  <c r="H1853" i="6"/>
  <c r="H1852" i="6"/>
  <c r="H1851" i="6"/>
  <c r="H1850" i="6"/>
  <c r="H1849" i="6"/>
  <c r="H1848" i="6"/>
  <c r="H1847" i="6"/>
  <c r="H1846" i="6"/>
  <c r="H1845" i="6"/>
  <c r="H1844" i="6"/>
  <c r="H1843" i="6"/>
  <c r="H1842" i="6"/>
  <c r="H1841" i="6"/>
  <c r="H1840" i="6"/>
  <c r="H1839" i="6"/>
  <c r="H1838" i="6"/>
  <c r="H1837" i="6"/>
  <c r="H1836" i="6"/>
  <c r="H1835" i="6"/>
  <c r="H1834" i="6"/>
  <c r="H1833" i="6"/>
  <c r="H1832" i="6"/>
  <c r="H1831" i="6"/>
  <c r="H1830" i="6"/>
  <c r="H1829" i="6"/>
  <c r="H1828" i="6"/>
  <c r="H1827" i="6"/>
  <c r="H1826" i="6"/>
  <c r="H1825" i="6"/>
  <c r="H1824" i="6"/>
  <c r="H1823" i="6"/>
  <c r="H1822" i="6"/>
  <c r="H1821" i="6"/>
  <c r="H1820" i="6"/>
  <c r="H1819" i="6"/>
  <c r="H1818" i="6"/>
  <c r="H1817" i="6"/>
  <c r="H1816" i="6"/>
  <c r="H1815" i="6"/>
  <c r="H1814" i="6"/>
  <c r="H1813" i="6"/>
  <c r="H1812" i="6"/>
  <c r="H1811" i="6"/>
  <c r="H1810" i="6"/>
  <c r="H1809" i="6"/>
  <c r="H1808" i="6"/>
  <c r="H1807" i="6"/>
  <c r="H1806" i="6"/>
  <c r="H1805" i="6"/>
  <c r="H1804" i="6"/>
  <c r="H1803" i="6"/>
  <c r="H1802" i="6"/>
  <c r="H1801" i="6"/>
  <c r="H1800" i="6"/>
  <c r="H1799" i="6"/>
  <c r="H1798" i="6"/>
  <c r="H1797" i="6"/>
  <c r="H1796" i="6"/>
  <c r="H1795" i="6"/>
  <c r="H1794" i="6"/>
  <c r="H1793" i="6"/>
  <c r="H1792" i="6"/>
  <c r="H1791" i="6"/>
  <c r="H1790" i="6"/>
  <c r="H1789" i="6"/>
  <c r="H1788" i="6"/>
  <c r="H1787" i="6"/>
  <c r="H1786" i="6"/>
  <c r="H1785" i="6"/>
  <c r="H1784" i="6"/>
  <c r="H1783" i="6"/>
  <c r="H1782" i="6"/>
  <c r="H1781" i="6"/>
  <c r="H1780" i="6"/>
  <c r="H1779" i="6"/>
  <c r="H1778" i="6"/>
  <c r="H1777" i="6"/>
  <c r="H1776" i="6"/>
  <c r="H1775" i="6"/>
  <c r="H1774" i="6"/>
  <c r="H1773" i="6"/>
  <c r="H1772" i="6"/>
  <c r="H1771" i="6"/>
  <c r="H1770" i="6"/>
  <c r="H1769" i="6"/>
  <c r="H1768" i="6"/>
  <c r="H1767" i="6"/>
  <c r="H1766" i="6"/>
  <c r="H1765" i="6"/>
  <c r="H1764" i="6"/>
  <c r="H1763" i="6"/>
  <c r="H1762" i="6"/>
  <c r="H1761" i="6"/>
  <c r="H1760" i="6"/>
  <c r="H1759" i="6"/>
  <c r="H1758" i="6"/>
  <c r="H1757" i="6"/>
  <c r="H1756" i="6"/>
  <c r="H1755" i="6"/>
  <c r="H1754" i="6"/>
  <c r="H1753" i="6"/>
  <c r="H1752" i="6"/>
  <c r="H1751" i="6"/>
  <c r="H1750" i="6"/>
  <c r="H1749" i="6"/>
  <c r="H1748" i="6"/>
  <c r="H1747" i="6"/>
  <c r="H1746" i="6"/>
  <c r="H1745" i="6"/>
  <c r="H1744" i="6"/>
  <c r="H1743" i="6"/>
  <c r="H1742" i="6"/>
  <c r="H1741" i="6"/>
  <c r="H1740" i="6"/>
  <c r="H1739" i="6"/>
  <c r="H1738" i="6"/>
  <c r="H1737" i="6"/>
  <c r="H1736" i="6"/>
  <c r="H1735" i="6"/>
  <c r="H1734" i="6"/>
  <c r="H1733" i="6"/>
  <c r="H1732" i="6"/>
  <c r="H1731" i="6"/>
  <c r="H1730" i="6"/>
  <c r="H1729" i="6"/>
  <c r="H1728" i="6"/>
  <c r="H1727" i="6"/>
  <c r="H1726" i="6"/>
  <c r="H1725" i="6"/>
  <c r="H1724" i="6"/>
  <c r="H1723" i="6"/>
  <c r="H1722" i="6"/>
  <c r="H1721" i="6"/>
  <c r="H1720" i="6"/>
  <c r="H1719" i="6"/>
  <c r="H1718" i="6"/>
  <c r="H1717" i="6"/>
  <c r="H1716" i="6"/>
  <c r="H1715" i="6"/>
  <c r="H1714" i="6"/>
  <c r="H1713" i="6"/>
  <c r="H1712" i="6"/>
  <c r="H1711" i="6"/>
  <c r="H1710" i="6"/>
  <c r="H1709" i="6"/>
  <c r="H1708" i="6"/>
  <c r="H1707" i="6"/>
  <c r="H1706" i="6"/>
  <c r="H1705" i="6"/>
  <c r="H1704" i="6"/>
  <c r="H1703" i="6"/>
  <c r="H1702" i="6"/>
  <c r="H1701" i="6"/>
  <c r="H1700" i="6"/>
  <c r="H1699" i="6"/>
  <c r="H1698" i="6"/>
  <c r="H1697" i="6"/>
  <c r="H1696" i="6"/>
  <c r="H1695" i="6"/>
  <c r="H1694" i="6"/>
  <c r="H1693" i="6"/>
  <c r="H1692" i="6"/>
  <c r="H1691" i="6"/>
  <c r="H1690" i="6"/>
  <c r="H1689" i="6"/>
  <c r="H1688" i="6"/>
  <c r="H1687" i="6"/>
  <c r="H1686" i="6"/>
  <c r="H1685" i="6"/>
  <c r="H1684" i="6"/>
  <c r="H1683" i="6"/>
  <c r="H1682" i="6"/>
  <c r="H1681" i="6"/>
  <c r="H1680" i="6"/>
  <c r="H1679" i="6"/>
  <c r="H1678" i="6"/>
  <c r="H1677" i="6"/>
  <c r="H1676" i="6"/>
  <c r="H1675" i="6"/>
  <c r="H1674" i="6"/>
  <c r="H1673" i="6"/>
  <c r="H1672" i="6"/>
  <c r="H1671" i="6"/>
  <c r="H1670" i="6"/>
  <c r="H1669" i="6"/>
  <c r="H1668" i="6"/>
  <c r="H1667" i="6"/>
  <c r="H1666" i="6"/>
  <c r="H1665" i="6"/>
  <c r="H1664" i="6"/>
  <c r="H1663" i="6"/>
  <c r="H1662" i="6"/>
  <c r="H1661" i="6"/>
  <c r="H1660" i="6"/>
  <c r="H1659" i="6"/>
  <c r="H1658" i="6"/>
  <c r="H1657" i="6"/>
  <c r="H1656" i="6"/>
  <c r="H1655" i="6"/>
  <c r="H1654" i="6"/>
  <c r="H1653" i="6"/>
  <c r="H1652" i="6"/>
  <c r="H1651" i="6"/>
  <c r="H1650" i="6"/>
  <c r="H1649" i="6"/>
  <c r="H1648" i="6"/>
  <c r="H1647" i="6"/>
  <c r="H1646" i="6"/>
  <c r="H1645" i="6"/>
  <c r="H1644" i="6"/>
  <c r="H1643" i="6"/>
  <c r="H1642" i="6"/>
  <c r="H1641" i="6"/>
  <c r="H1640" i="6"/>
  <c r="H1639" i="6"/>
  <c r="H1638" i="6"/>
  <c r="H1637" i="6"/>
  <c r="H1636" i="6"/>
  <c r="H1635" i="6"/>
  <c r="H1634" i="6"/>
  <c r="H1633" i="6"/>
  <c r="H1632" i="6"/>
  <c r="H1631" i="6"/>
  <c r="H1630" i="6"/>
  <c r="H1629" i="6"/>
  <c r="H1628" i="6"/>
  <c r="H1627" i="6"/>
  <c r="H1626" i="6"/>
  <c r="H1625" i="6"/>
  <c r="H1624" i="6"/>
  <c r="H1623" i="6"/>
  <c r="H1622" i="6"/>
  <c r="H1621" i="6"/>
  <c r="H1620" i="6"/>
  <c r="H1619" i="6"/>
  <c r="H1618" i="6"/>
  <c r="H1617" i="6"/>
  <c r="H1616" i="6"/>
  <c r="H1615" i="6"/>
  <c r="H1614" i="6"/>
  <c r="H1613" i="6"/>
  <c r="H1612" i="6"/>
  <c r="H1611" i="6"/>
  <c r="H1610" i="6"/>
  <c r="H1609" i="6"/>
  <c r="H1608" i="6"/>
  <c r="H1607" i="6"/>
  <c r="H1606" i="6"/>
  <c r="H1605" i="6"/>
  <c r="H1604" i="6"/>
  <c r="H1603" i="6"/>
  <c r="H1602" i="6"/>
  <c r="H1601" i="6"/>
  <c r="H1600" i="6"/>
  <c r="H1599" i="6"/>
  <c r="H1598" i="6"/>
  <c r="H1597" i="6"/>
  <c r="H1596" i="6"/>
  <c r="H1595" i="6"/>
  <c r="H1594" i="6"/>
  <c r="H1593" i="6"/>
  <c r="H1592" i="6"/>
  <c r="H1591" i="6"/>
  <c r="H1590" i="6"/>
  <c r="H1589" i="6"/>
  <c r="H1588" i="6"/>
  <c r="H1587" i="6"/>
  <c r="H1586" i="6"/>
  <c r="H1585" i="6"/>
  <c r="H1584" i="6"/>
  <c r="H1583" i="6"/>
  <c r="H1582" i="6"/>
  <c r="H1581" i="6"/>
  <c r="H1580" i="6"/>
  <c r="H1579" i="6"/>
  <c r="H1578" i="6"/>
  <c r="H1577" i="6"/>
  <c r="H1576" i="6"/>
  <c r="H1575" i="6"/>
  <c r="H1574" i="6"/>
  <c r="H1573" i="6"/>
  <c r="H1572" i="6"/>
  <c r="H1571" i="6"/>
  <c r="H1570" i="6"/>
  <c r="H1569" i="6"/>
  <c r="H1568" i="6"/>
  <c r="H1567" i="6"/>
  <c r="H1566" i="6"/>
  <c r="H1565" i="6"/>
  <c r="H1564" i="6"/>
  <c r="H1563" i="6"/>
  <c r="H1562" i="6"/>
  <c r="H1561" i="6"/>
  <c r="H1560" i="6"/>
  <c r="H1559" i="6"/>
  <c r="H1558" i="6"/>
  <c r="H1557" i="6"/>
  <c r="H1556" i="6"/>
  <c r="H1555" i="6"/>
  <c r="H1554" i="6"/>
  <c r="H1553" i="6"/>
  <c r="H1552" i="6"/>
  <c r="H1551" i="6"/>
  <c r="H1550" i="6"/>
  <c r="H1549" i="6"/>
  <c r="H1548" i="6"/>
  <c r="H1547" i="6"/>
  <c r="H1546" i="6"/>
  <c r="H1545" i="6"/>
  <c r="H1544" i="6"/>
  <c r="H1543" i="6"/>
  <c r="H1542" i="6"/>
  <c r="H1541" i="6"/>
  <c r="H1540" i="6"/>
  <c r="H1539" i="6"/>
  <c r="H1538" i="6"/>
  <c r="H1537" i="6"/>
  <c r="H1536" i="6"/>
  <c r="H1535" i="6"/>
  <c r="H1534" i="6"/>
  <c r="H1533" i="6"/>
  <c r="H1532" i="6"/>
  <c r="H1531" i="6"/>
  <c r="H1530" i="6"/>
  <c r="H1529" i="6"/>
  <c r="H1528" i="6"/>
  <c r="H1527" i="6"/>
  <c r="H1526" i="6"/>
  <c r="H1525" i="6"/>
  <c r="H1524" i="6"/>
  <c r="H1523" i="6"/>
  <c r="H1522" i="6"/>
  <c r="H1521" i="6"/>
  <c r="H1520" i="6"/>
  <c r="H1519" i="6"/>
  <c r="H1518" i="6"/>
  <c r="H1517" i="6"/>
  <c r="H1516" i="6"/>
  <c r="H1515" i="6"/>
  <c r="H1514" i="6"/>
  <c r="H1513" i="6"/>
  <c r="H1512" i="6"/>
  <c r="H1511" i="6"/>
  <c r="H1510" i="6"/>
  <c r="H1509" i="6"/>
  <c r="H1508" i="6"/>
  <c r="H1507" i="6"/>
  <c r="H1506" i="6"/>
  <c r="H1505" i="6"/>
  <c r="H1504" i="6"/>
  <c r="H1503" i="6"/>
  <c r="H1502" i="6"/>
  <c r="H1501" i="6"/>
  <c r="H1500" i="6"/>
  <c r="H1499" i="6"/>
  <c r="H1498" i="6"/>
  <c r="H1497" i="6"/>
  <c r="H1496" i="6"/>
  <c r="H1495" i="6"/>
  <c r="H1494" i="6"/>
  <c r="H1493" i="6"/>
  <c r="H1492" i="6"/>
  <c r="H1491" i="6"/>
  <c r="H1490" i="6"/>
  <c r="H1489" i="6"/>
  <c r="H1488" i="6"/>
  <c r="H1487" i="6"/>
  <c r="H1486" i="6"/>
  <c r="H1485" i="6"/>
  <c r="H1484" i="6"/>
  <c r="H1483" i="6"/>
  <c r="H1482" i="6"/>
  <c r="H1481" i="6"/>
  <c r="H1480" i="6"/>
  <c r="H1479" i="6"/>
  <c r="H1478" i="6"/>
  <c r="H1477" i="6"/>
  <c r="H1476" i="6"/>
  <c r="H1475" i="6"/>
  <c r="H1474" i="6"/>
  <c r="H1473" i="6"/>
  <c r="H1472" i="6"/>
  <c r="H1471" i="6"/>
  <c r="H1470" i="6"/>
  <c r="H1469" i="6"/>
  <c r="H1468" i="6"/>
  <c r="H1467" i="6"/>
  <c r="H1466" i="6"/>
  <c r="H1465" i="6"/>
  <c r="H1464" i="6"/>
  <c r="H1463" i="6"/>
  <c r="H1462" i="6"/>
  <c r="H1461" i="6"/>
  <c r="H1460" i="6"/>
  <c r="H1459" i="6"/>
  <c r="H1458" i="6"/>
  <c r="H1457" i="6"/>
  <c r="H1456" i="6"/>
  <c r="H1455" i="6"/>
  <c r="H1454" i="6"/>
  <c r="H1453" i="6"/>
  <c r="H1452" i="6"/>
  <c r="H1451" i="6"/>
  <c r="H1450" i="6"/>
  <c r="H1449" i="6"/>
  <c r="H1448" i="6"/>
  <c r="H1447" i="6"/>
  <c r="H1446" i="6"/>
  <c r="H1445" i="6"/>
  <c r="H1444" i="6"/>
  <c r="H1443" i="6"/>
  <c r="H1442" i="6"/>
  <c r="H1441" i="6"/>
  <c r="H1440" i="6"/>
  <c r="H1439" i="6"/>
  <c r="H1438" i="6"/>
  <c r="H1437" i="6"/>
  <c r="H1436" i="6"/>
  <c r="H1435" i="6"/>
  <c r="H1434" i="6"/>
  <c r="H1433" i="6"/>
  <c r="H1432" i="6"/>
  <c r="H1431" i="6"/>
  <c r="H1430" i="6"/>
  <c r="H1429" i="6"/>
  <c r="H1428" i="6"/>
  <c r="H1427" i="6"/>
  <c r="H1426" i="6"/>
  <c r="H1425" i="6"/>
  <c r="H1424" i="6"/>
  <c r="H1423" i="6"/>
  <c r="H1422" i="6"/>
  <c r="H1421" i="6"/>
  <c r="H1420" i="6"/>
  <c r="H1419" i="6"/>
  <c r="H1418" i="6"/>
  <c r="H1417" i="6"/>
  <c r="H1416" i="6"/>
  <c r="H1415" i="6"/>
  <c r="H1414" i="6"/>
  <c r="H1413" i="6"/>
  <c r="H1412" i="6"/>
  <c r="H1411" i="6"/>
  <c r="H1410" i="6"/>
  <c r="H1409" i="6"/>
  <c r="H1408" i="6"/>
  <c r="H1407" i="6"/>
  <c r="H1406" i="6"/>
  <c r="H1405" i="6"/>
  <c r="H1404" i="6"/>
  <c r="H1403" i="6"/>
  <c r="H1402" i="6"/>
  <c r="H1401" i="6"/>
  <c r="H1400" i="6"/>
  <c r="H1399" i="6"/>
  <c r="H1398" i="6"/>
  <c r="H1397" i="6"/>
  <c r="H1396" i="6"/>
  <c r="H1395" i="6"/>
  <c r="H1394" i="6"/>
  <c r="H1393" i="6"/>
  <c r="H1392" i="6"/>
  <c r="H1391" i="6"/>
  <c r="H1390" i="6"/>
  <c r="H1389" i="6"/>
  <c r="H1388" i="6"/>
  <c r="H1387" i="6"/>
  <c r="H1386" i="6"/>
  <c r="H1385" i="6"/>
  <c r="H1384" i="6"/>
  <c r="H1383" i="6"/>
  <c r="H1382" i="6"/>
  <c r="H1381" i="6"/>
  <c r="H1380" i="6"/>
  <c r="H1379" i="6"/>
  <c r="H1378" i="6"/>
  <c r="H1377" i="6"/>
  <c r="H1376" i="6"/>
  <c r="H1375" i="6"/>
  <c r="H1374" i="6"/>
  <c r="H1373" i="6"/>
  <c r="H1372" i="6"/>
  <c r="H1371" i="6"/>
  <c r="H1370" i="6"/>
  <c r="H1369" i="6"/>
  <c r="H1368" i="6"/>
  <c r="H1367" i="6"/>
  <c r="H1366" i="6"/>
  <c r="H1365" i="6"/>
  <c r="H1364" i="6"/>
  <c r="H1363" i="6"/>
  <c r="H1362" i="6"/>
  <c r="H1361" i="6"/>
  <c r="H1360" i="6"/>
  <c r="H1359" i="6"/>
  <c r="H1358" i="6"/>
  <c r="H1357" i="6"/>
  <c r="H1356" i="6"/>
  <c r="H1355" i="6"/>
  <c r="H1354" i="6"/>
  <c r="H1353" i="6"/>
  <c r="H1352" i="6"/>
  <c r="H1351" i="6"/>
  <c r="H1350" i="6"/>
  <c r="H1349" i="6"/>
  <c r="H1348" i="6"/>
  <c r="H1347" i="6"/>
  <c r="H1346" i="6"/>
  <c r="H1345" i="6"/>
  <c r="H1344" i="6"/>
  <c r="H1343" i="6"/>
  <c r="H1342" i="6"/>
  <c r="H1341" i="6"/>
  <c r="H1340" i="6"/>
  <c r="H1339" i="6"/>
  <c r="H1338" i="6"/>
  <c r="H1337" i="6"/>
  <c r="H1336" i="6"/>
  <c r="H1335" i="6"/>
  <c r="H1334" i="6"/>
  <c r="H1333" i="6"/>
  <c r="H1332" i="6"/>
  <c r="H1331" i="6"/>
  <c r="H1330" i="6"/>
  <c r="H1329" i="6"/>
  <c r="H1328" i="6"/>
  <c r="H1327" i="6"/>
  <c r="H1326" i="6"/>
  <c r="H1325" i="6"/>
  <c r="H1324" i="6"/>
  <c r="H1323" i="6"/>
  <c r="H1322" i="6"/>
  <c r="H1321" i="6"/>
  <c r="H1320" i="6"/>
  <c r="H1319" i="6"/>
  <c r="H1318" i="6"/>
  <c r="H1317" i="6"/>
  <c r="H1316" i="6"/>
  <c r="H1315" i="6"/>
  <c r="H1314" i="6"/>
  <c r="H1313" i="6"/>
  <c r="H1312" i="6"/>
  <c r="H1311" i="6"/>
  <c r="H1310" i="6"/>
  <c r="H1309" i="6"/>
  <c r="H1308" i="6"/>
  <c r="H1307" i="6"/>
  <c r="H1306" i="6"/>
  <c r="H1305" i="6"/>
  <c r="H1304" i="6"/>
  <c r="H1303" i="6"/>
  <c r="H1302" i="6"/>
  <c r="H1301" i="6"/>
  <c r="H1300" i="6"/>
  <c r="H1299" i="6"/>
  <c r="H1298" i="6"/>
  <c r="H1297" i="6"/>
  <c r="H1296" i="6"/>
  <c r="H1295" i="6"/>
  <c r="H1294" i="6"/>
  <c r="H1293" i="6"/>
  <c r="H1292" i="6"/>
  <c r="H1291" i="6"/>
  <c r="H1290" i="6"/>
  <c r="H1289" i="6"/>
  <c r="H1288" i="6"/>
  <c r="H1287" i="6"/>
  <c r="H1286" i="6"/>
  <c r="H1285" i="6"/>
  <c r="H1284" i="6"/>
  <c r="H1283" i="6"/>
  <c r="H1282" i="6"/>
  <c r="H1281" i="6"/>
  <c r="H1280" i="6"/>
  <c r="H1279" i="6"/>
  <c r="H1278" i="6"/>
  <c r="H1277" i="6"/>
  <c r="H1276" i="6"/>
  <c r="H1275" i="6"/>
  <c r="H1274" i="6"/>
  <c r="H1273" i="6"/>
  <c r="H1272" i="6"/>
  <c r="H1271" i="6"/>
  <c r="H1270" i="6"/>
  <c r="H1269" i="6"/>
  <c r="H1268" i="6"/>
  <c r="H1267" i="6"/>
  <c r="H1266" i="6"/>
  <c r="H1265" i="6"/>
  <c r="H1264" i="6"/>
  <c r="H1263" i="6"/>
  <c r="H1262" i="6"/>
  <c r="H1261" i="6"/>
  <c r="H1260" i="6"/>
  <c r="H1259" i="6"/>
  <c r="H1258" i="6"/>
  <c r="H1257" i="6"/>
  <c r="H1256" i="6"/>
  <c r="H1255" i="6"/>
  <c r="H1254" i="6"/>
  <c r="H1253" i="6"/>
  <c r="H1252" i="6"/>
  <c r="H1251" i="6"/>
  <c r="H1250" i="6"/>
  <c r="H1249" i="6"/>
  <c r="H1248" i="6"/>
  <c r="H1247" i="6"/>
  <c r="H1246" i="6"/>
  <c r="H1245" i="6"/>
  <c r="H1244" i="6"/>
  <c r="H1243" i="6"/>
  <c r="H1242" i="6"/>
  <c r="H1241" i="6"/>
  <c r="H1240" i="6"/>
  <c r="H1239" i="6"/>
  <c r="H1238" i="6"/>
  <c r="H1237" i="6"/>
  <c r="H1236" i="6"/>
  <c r="H1235" i="6"/>
  <c r="H1234" i="6"/>
  <c r="H1233" i="6"/>
  <c r="H1232" i="6"/>
  <c r="H1231" i="6"/>
  <c r="H1230" i="6"/>
  <c r="H1229" i="6"/>
  <c r="H1228" i="6"/>
  <c r="H1227" i="6"/>
  <c r="H1226" i="6"/>
  <c r="H1225" i="6"/>
  <c r="H1224" i="6"/>
  <c r="H1223" i="6"/>
  <c r="H1222" i="6"/>
  <c r="H1221" i="6"/>
  <c r="H1220" i="6"/>
  <c r="H1219" i="6"/>
  <c r="H1218" i="6"/>
  <c r="H1217" i="6"/>
  <c r="H1216" i="6"/>
  <c r="H1215" i="6"/>
  <c r="H1214" i="6"/>
  <c r="H1213" i="6"/>
  <c r="H1212" i="6"/>
  <c r="H1211" i="6"/>
  <c r="H1210" i="6"/>
  <c r="H1209" i="6"/>
  <c r="H1208" i="6"/>
  <c r="H1207" i="6"/>
  <c r="H1206" i="6"/>
  <c r="H1205" i="6"/>
  <c r="H1204" i="6"/>
  <c r="H1203" i="6"/>
  <c r="H1202" i="6"/>
  <c r="H1201" i="6"/>
  <c r="H1200" i="6"/>
  <c r="H1199" i="6"/>
  <c r="H1198" i="6"/>
  <c r="H1197" i="6"/>
  <c r="H1196" i="6"/>
  <c r="H1195" i="6"/>
  <c r="H1194" i="6"/>
  <c r="H1193" i="6"/>
  <c r="H1192" i="6"/>
  <c r="H1191" i="6"/>
  <c r="H1190" i="6"/>
  <c r="H1189" i="6"/>
  <c r="H1188" i="6"/>
  <c r="H1187" i="6"/>
  <c r="H1186" i="6"/>
  <c r="H1185" i="6"/>
  <c r="H1184" i="6"/>
  <c r="H1183" i="6"/>
  <c r="H1182" i="6"/>
  <c r="H1181" i="6"/>
  <c r="H1180" i="6"/>
  <c r="H1179" i="6"/>
  <c r="H1178" i="6"/>
  <c r="H1177" i="6"/>
  <c r="H1176" i="6"/>
  <c r="H1175" i="6"/>
  <c r="H1174" i="6"/>
  <c r="H1173" i="6"/>
  <c r="H1172" i="6"/>
  <c r="H1171" i="6"/>
  <c r="H1170" i="6"/>
  <c r="H1169" i="6"/>
  <c r="H1168" i="6"/>
  <c r="H1167" i="6"/>
  <c r="H1166" i="6"/>
  <c r="H1165" i="6"/>
  <c r="H1164" i="6"/>
  <c r="H1163" i="6"/>
  <c r="H1162" i="6"/>
  <c r="H1161" i="6"/>
  <c r="H1160" i="6"/>
  <c r="H1159" i="6"/>
  <c r="H1158" i="6"/>
  <c r="H1157" i="6"/>
  <c r="H1156" i="6"/>
  <c r="H1155" i="6"/>
  <c r="H1154" i="6"/>
  <c r="H1153" i="6"/>
  <c r="H1152" i="6"/>
  <c r="H1151" i="6"/>
  <c r="H1150" i="6"/>
  <c r="H1149" i="6"/>
  <c r="H1148" i="6"/>
  <c r="H1147" i="6"/>
  <c r="H1146" i="6"/>
  <c r="H1145" i="6"/>
  <c r="H1144" i="6"/>
  <c r="H1143" i="6"/>
  <c r="H1142" i="6"/>
  <c r="H1141" i="6"/>
  <c r="H1140" i="6"/>
  <c r="H1139" i="6"/>
  <c r="H1138" i="6"/>
  <c r="H1137" i="6"/>
  <c r="H1136" i="6"/>
  <c r="H1135" i="6"/>
  <c r="H1134" i="6"/>
  <c r="H1133" i="6"/>
  <c r="H1132" i="6"/>
  <c r="H1131" i="6"/>
  <c r="H1130" i="6"/>
  <c r="H1129" i="6"/>
  <c r="H1128" i="6"/>
  <c r="H1127" i="6"/>
  <c r="H1126" i="6"/>
  <c r="H1125" i="6"/>
  <c r="H1124" i="6"/>
  <c r="H1123" i="6"/>
  <c r="H1122" i="6"/>
  <c r="H1121" i="6"/>
  <c r="H1120" i="6"/>
  <c r="H1119" i="6"/>
  <c r="H1118" i="6"/>
  <c r="H1117" i="6"/>
  <c r="H1116" i="6"/>
  <c r="H1115" i="6"/>
  <c r="H1114" i="6"/>
  <c r="H1113" i="6"/>
  <c r="H1112" i="6"/>
  <c r="H1111" i="6"/>
  <c r="H1110" i="6"/>
  <c r="H1109" i="6"/>
  <c r="H1108" i="6"/>
  <c r="H1107" i="6"/>
  <c r="H1106" i="6"/>
  <c r="H1105" i="6"/>
  <c r="H1104" i="6"/>
  <c r="H1103" i="6"/>
  <c r="H1102" i="6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273" i="5" l="1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H2236" i="5"/>
  <c r="H2235" i="5"/>
  <c r="H2234" i="5"/>
  <c r="H2233" i="5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H2172" i="5"/>
  <c r="H2171" i="5"/>
  <c r="H2170" i="5"/>
  <c r="H2169" i="5"/>
  <c r="H2168" i="5"/>
  <c r="H2167" i="5"/>
  <c r="H2166" i="5"/>
  <c r="H2165" i="5"/>
  <c r="H2164" i="5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H1946" i="5"/>
  <c r="H1945" i="5"/>
  <c r="H1944" i="5"/>
  <c r="H1943" i="5"/>
  <c r="H1942" i="5"/>
  <c r="H1941" i="5"/>
  <c r="H1940" i="5"/>
  <c r="H1939" i="5"/>
  <c r="H1938" i="5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G1875" i="5"/>
  <c r="G2275" i="5" s="1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E1737" i="5"/>
  <c r="E2275" i="5" s="1"/>
  <c r="E2282" i="5" s="1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H1108" i="5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1737" i="5" l="1"/>
  <c r="H1875" i="5"/>
  <c r="E2257" i="3" l="1"/>
  <c r="H2255" i="3"/>
  <c r="H2254" i="3"/>
  <c r="H2253" i="3"/>
  <c r="H2252" i="3"/>
  <c r="H2251" i="3"/>
  <c r="H2250" i="3"/>
  <c r="H2249" i="3"/>
  <c r="H2248" i="3"/>
  <c r="J42" i="3"/>
  <c r="J41" i="3"/>
  <c r="J43" i="3" s="1"/>
  <c r="E2264" i="3" l="1"/>
  <c r="E2155" i="2" l="1"/>
  <c r="H2152" i="2"/>
  <c r="H2151" i="2"/>
  <c r="H2150" i="2"/>
  <c r="H2149" i="2"/>
  <c r="H2148" i="2"/>
  <c r="H2147" i="2"/>
  <c r="H2146" i="2"/>
  <c r="G2145" i="2"/>
  <c r="H2145" i="2" s="1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G2126" i="2"/>
  <c r="H2126" i="2" s="1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H2108" i="2"/>
  <c r="H2107" i="2"/>
  <c r="H2106" i="2"/>
  <c r="H2105" i="2"/>
  <c r="H2104" i="2"/>
  <c r="H2103" i="2"/>
  <c r="G2102" i="2"/>
  <c r="H2102" i="2" s="1"/>
  <c r="H2101" i="2"/>
  <c r="H2100" i="2"/>
  <c r="H2099" i="2"/>
  <c r="G2098" i="2"/>
  <c r="H2098" i="2" s="1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G2045" i="2"/>
  <c r="H2045" i="2" s="1"/>
  <c r="H2044" i="2"/>
  <c r="G2043" i="2"/>
  <c r="H2043" i="2" s="1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G1997" i="2"/>
  <c r="H1997" i="2" s="1"/>
  <c r="G1996" i="2"/>
  <c r="H1996" i="2" s="1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G1972" i="2"/>
  <c r="H1972" i="2" s="1"/>
  <c r="H1971" i="2"/>
  <c r="H1970" i="2"/>
  <c r="H1969" i="2"/>
  <c r="H1968" i="2"/>
  <c r="G1967" i="2"/>
  <c r="H1967" i="2" s="1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G1918" i="2"/>
  <c r="H1918" i="2" s="1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G1863" i="2"/>
  <c r="H1863" i="2" s="1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G1845" i="2"/>
  <c r="H1845" i="2" s="1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G1814" i="2"/>
  <c r="H1814" i="2" s="1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G1750" i="2"/>
  <c r="H1750" i="2" s="1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G1715" i="2"/>
  <c r="H1715" i="2" s="1"/>
  <c r="H1714" i="2"/>
  <c r="H1713" i="2"/>
  <c r="G1712" i="2"/>
  <c r="H1712" i="2" s="1"/>
  <c r="H1711" i="2"/>
  <c r="G1710" i="2"/>
  <c r="H1710" i="2" s="1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G1659" i="2"/>
  <c r="H1659" i="2" s="1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G1617" i="2"/>
  <c r="H1617" i="2" s="1"/>
  <c r="H1616" i="2"/>
  <c r="H1615" i="2"/>
  <c r="G1614" i="2"/>
  <c r="H1614" i="2" s="1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G1560" i="2"/>
  <c r="H1560" i="2" s="1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G1520" i="2"/>
  <c r="H1520" i="2" s="1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G1499" i="2"/>
  <c r="H1499" i="2" s="1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G1397" i="2"/>
  <c r="H1397" i="2" s="1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G1380" i="2"/>
  <c r="H1380" i="2" s="1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G1356" i="2"/>
  <c r="H1356" i="2" s="1"/>
  <c r="H1355" i="2"/>
  <c r="H1354" i="2"/>
  <c r="H1353" i="2"/>
  <c r="H1352" i="2"/>
  <c r="H1351" i="2"/>
  <c r="H1350" i="2"/>
  <c r="H1349" i="2"/>
  <c r="H1348" i="2"/>
  <c r="H1347" i="2"/>
  <c r="H1346" i="2"/>
  <c r="G1345" i="2"/>
  <c r="H1345" i="2" s="1"/>
  <c r="H1344" i="2"/>
  <c r="H1343" i="2"/>
  <c r="H1342" i="2"/>
  <c r="H1341" i="2"/>
  <c r="H1340" i="2"/>
  <c r="G1339" i="2"/>
  <c r="H1339" i="2" s="1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G1277" i="2"/>
  <c r="H1277" i="2" s="1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G1221" i="2"/>
  <c r="H1221" i="2" s="1"/>
  <c r="H1220" i="2"/>
  <c r="H1219" i="2"/>
  <c r="G1218" i="2"/>
  <c r="H1218" i="2" s="1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G1199" i="2"/>
  <c r="H1199" i="2" s="1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G1183" i="2"/>
  <c r="H1183" i="2" s="1"/>
  <c r="H1182" i="2"/>
  <c r="H1181" i="2"/>
  <c r="H1180" i="2"/>
  <c r="H1179" i="2"/>
  <c r="H1178" i="2"/>
  <c r="H1177" i="2"/>
  <c r="H1176" i="2"/>
  <c r="H1175" i="2"/>
  <c r="G1174" i="2"/>
  <c r="H1174" i="2" s="1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G1149" i="2"/>
  <c r="H1149" i="2" s="1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G1112" i="2"/>
  <c r="H1112" i="2" s="1"/>
  <c r="G1111" i="2"/>
  <c r="H1111" i="2" s="1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G1022" i="2"/>
  <c r="H1022" i="2" s="1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G989" i="2"/>
  <c r="H989" i="2" s="1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G946" i="2"/>
  <c r="H946" i="2" s="1"/>
  <c r="H945" i="2"/>
  <c r="H944" i="2"/>
  <c r="H943" i="2"/>
  <c r="H942" i="2"/>
  <c r="H941" i="2"/>
  <c r="H940" i="2"/>
  <c r="H939" i="2"/>
  <c r="H938" i="2"/>
  <c r="G937" i="2"/>
  <c r="H937" i="2" s="1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G839" i="2"/>
  <c r="H839" i="2" s="1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G812" i="2"/>
  <c r="H812" i="2" s="1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G748" i="2"/>
  <c r="H748" i="2" s="1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G725" i="2"/>
  <c r="H725" i="2" s="1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G699" i="2"/>
  <c r="H699" i="2" s="1"/>
  <c r="H698" i="2"/>
  <c r="H697" i="2"/>
  <c r="H696" i="2"/>
  <c r="H695" i="2"/>
  <c r="H694" i="2"/>
  <c r="H693" i="2"/>
  <c r="H692" i="2"/>
  <c r="H691" i="2"/>
  <c r="H690" i="2"/>
  <c r="H689" i="2"/>
  <c r="H688" i="2"/>
  <c r="G687" i="2"/>
  <c r="H687" i="2" s="1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G646" i="2"/>
  <c r="H646" i="2" s="1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G621" i="2"/>
  <c r="H621" i="2" s="1"/>
  <c r="H620" i="2"/>
  <c r="H619" i="2"/>
  <c r="H618" i="2"/>
  <c r="H617" i="2"/>
  <c r="H616" i="2"/>
  <c r="H615" i="2"/>
  <c r="H614" i="2"/>
  <c r="G613" i="2"/>
  <c r="H613" i="2" s="1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G592" i="2"/>
  <c r="H592" i="2" s="1"/>
  <c r="H591" i="2"/>
  <c r="H590" i="2"/>
  <c r="H589" i="2"/>
  <c r="H588" i="2"/>
  <c r="H587" i="2"/>
  <c r="G586" i="2"/>
  <c r="H586" i="2" s="1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G518" i="2"/>
  <c r="H518" i="2" s="1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G457" i="2"/>
  <c r="H457" i="2" s="1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G439" i="2"/>
  <c r="H439" i="2" s="1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G408" i="2"/>
  <c r="H408" i="2" s="1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G351" i="2"/>
  <c r="H351" i="2" s="1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G234" i="2"/>
  <c r="H234" i="2" s="1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G133" i="2"/>
  <c r="H133" i="2" s="1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G112" i="2"/>
  <c r="H112" i="2" s="1"/>
  <c r="H111" i="2"/>
  <c r="H110" i="2"/>
  <c r="H109" i="2"/>
  <c r="H108" i="2"/>
  <c r="H107" i="2"/>
  <c r="H106" i="2"/>
  <c r="H105" i="2"/>
  <c r="H104" i="2"/>
  <c r="H103" i="2"/>
  <c r="H102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G58" i="2"/>
  <c r="H58" i="2" s="1"/>
  <c r="H57" i="2"/>
  <c r="H56" i="2"/>
  <c r="H55" i="2"/>
  <c r="H54" i="2"/>
  <c r="G53" i="2"/>
  <c r="H53" i="2" s="1"/>
  <c r="H52" i="2"/>
  <c r="H51" i="2"/>
  <c r="H50" i="2"/>
  <c r="H49" i="2"/>
  <c r="H48" i="2"/>
  <c r="H47" i="2"/>
  <c r="H46" i="2"/>
  <c r="H45" i="2"/>
  <c r="H44" i="2"/>
  <c r="H43" i="2"/>
  <c r="H42" i="2"/>
  <c r="H41" i="2"/>
  <c r="G40" i="2"/>
  <c r="H40" i="2" s="1"/>
  <c r="H39" i="2"/>
  <c r="H38" i="2"/>
  <c r="H37" i="2"/>
  <c r="H36" i="2"/>
  <c r="G35" i="2"/>
  <c r="H35" i="2" s="1"/>
  <c r="G34" i="2"/>
  <c r="G2155" i="2" s="1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E2168" i="2" l="1"/>
  <c r="H34" i="2"/>
  <c r="H2155" i="2" s="1"/>
  <c r="E2322" i="1" l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G2300" i="1"/>
  <c r="H2300" i="1" s="1"/>
  <c r="H2299" i="1"/>
  <c r="H2298" i="1"/>
  <c r="H2297" i="1"/>
  <c r="H2296" i="1"/>
  <c r="H2295" i="1"/>
  <c r="H2294" i="1"/>
  <c r="H2293" i="1"/>
  <c r="H2292" i="1"/>
  <c r="H2291" i="1"/>
  <c r="H2290" i="1"/>
  <c r="H2289" i="1"/>
  <c r="G2288" i="1"/>
  <c r="H2288" i="1" s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G2243" i="1"/>
  <c r="H2243" i="1" s="1"/>
  <c r="H2242" i="1"/>
  <c r="H2241" i="1"/>
  <c r="H2240" i="1"/>
  <c r="H2239" i="1"/>
  <c r="H2238" i="1"/>
  <c r="G2237" i="1"/>
  <c r="H2237" i="1" s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G2201" i="1"/>
  <c r="H2201" i="1" s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G2188" i="1"/>
  <c r="H2188" i="1" s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G2135" i="1"/>
  <c r="H2135" i="1" s="1"/>
  <c r="H2134" i="1"/>
  <c r="H2133" i="1"/>
  <c r="H2132" i="1"/>
  <c r="H2131" i="1"/>
  <c r="H2130" i="1"/>
  <c r="H2129" i="1"/>
  <c r="H2128" i="1"/>
  <c r="H2127" i="1"/>
  <c r="H2126" i="1"/>
  <c r="G2125" i="1"/>
  <c r="H2125" i="1" s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G2102" i="1"/>
  <c r="H2102" i="1" s="1"/>
  <c r="H2101" i="1"/>
  <c r="H2100" i="1"/>
  <c r="H2099" i="1"/>
  <c r="H2098" i="1"/>
  <c r="H2097" i="1"/>
  <c r="H2096" i="1"/>
  <c r="H2095" i="1"/>
  <c r="H2094" i="1"/>
  <c r="H2093" i="1"/>
  <c r="H2092" i="1"/>
  <c r="G2091" i="1"/>
  <c r="H2091" i="1" s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G2024" i="1"/>
  <c r="H2024" i="1" s="1"/>
  <c r="H2023" i="1"/>
  <c r="H2022" i="1"/>
  <c r="G2021" i="1"/>
  <c r="H2021" i="1" s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G1946" i="1"/>
  <c r="H1946" i="1" s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G1913" i="1"/>
  <c r="H1913" i="1" s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G1888" i="1"/>
  <c r="H1888" i="1" s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G1836" i="1"/>
  <c r="H1836" i="1" s="1"/>
  <c r="H1835" i="1"/>
  <c r="G1834" i="1"/>
  <c r="H1834" i="1" s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G1811" i="1"/>
  <c r="H1811" i="1" s="1"/>
  <c r="H1810" i="1"/>
  <c r="H1809" i="1"/>
  <c r="H1808" i="1"/>
  <c r="H1807" i="1"/>
  <c r="H1806" i="1"/>
  <c r="H1805" i="1"/>
  <c r="H1804" i="1"/>
  <c r="H1803" i="1"/>
  <c r="H1802" i="1"/>
  <c r="H1801" i="1"/>
  <c r="G1800" i="1"/>
  <c r="H1800" i="1" s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G1753" i="1"/>
  <c r="H1753" i="1" s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G1718" i="1"/>
  <c r="H1718" i="1" s="1"/>
  <c r="H1717" i="1"/>
  <c r="H1716" i="1"/>
  <c r="G1715" i="1"/>
  <c r="H1715" i="1" s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G1698" i="1"/>
  <c r="H1698" i="1" s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G1637" i="1"/>
  <c r="H1637" i="1" s="1"/>
  <c r="G1636" i="1"/>
  <c r="H1636" i="1" s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G1623" i="1"/>
  <c r="H1623" i="1" s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G1606" i="1"/>
  <c r="H1606" i="1" s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G1591" i="1"/>
  <c r="H1591" i="1" s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G1573" i="1"/>
  <c r="H1573" i="1" s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G1545" i="1"/>
  <c r="H1545" i="1" s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G1442" i="1"/>
  <c r="H1442" i="1" s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G1399" i="1"/>
  <c r="H1399" i="1" s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G1365" i="1"/>
  <c r="H1365" i="1" s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G1311" i="1"/>
  <c r="H1311" i="1" s="1"/>
  <c r="H1310" i="1"/>
  <c r="H1309" i="1"/>
  <c r="H1308" i="1"/>
  <c r="H1307" i="1"/>
  <c r="H1306" i="1"/>
  <c r="H1305" i="1"/>
  <c r="H1304" i="1"/>
  <c r="H1303" i="1"/>
  <c r="H1302" i="1"/>
  <c r="H1301" i="1"/>
  <c r="G1300" i="1"/>
  <c r="H1300" i="1" s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G1273" i="1"/>
  <c r="H1273" i="1" s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G1251" i="1"/>
  <c r="H1251" i="1" s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G1230" i="1"/>
  <c r="H1230" i="1" s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G1198" i="1"/>
  <c r="H1198" i="1" s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G1173" i="1"/>
  <c r="H1173" i="1" s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G1067" i="1"/>
  <c r="H1067" i="1" s="1"/>
  <c r="H1066" i="1"/>
  <c r="H1065" i="1"/>
  <c r="H1064" i="1"/>
  <c r="H1063" i="1"/>
  <c r="G1062" i="1"/>
  <c r="H1062" i="1" s="1"/>
  <c r="H1061" i="1"/>
  <c r="H1060" i="1"/>
  <c r="G1059" i="1"/>
  <c r="H1059" i="1" s="1"/>
  <c r="G1058" i="1"/>
  <c r="H1058" i="1" s="1"/>
  <c r="H1057" i="1"/>
  <c r="H1056" i="1"/>
  <c r="H1055" i="1"/>
  <c r="H1054" i="1"/>
  <c r="H1053" i="1"/>
  <c r="H1052" i="1"/>
  <c r="H1051" i="1"/>
  <c r="H1050" i="1"/>
  <c r="H1049" i="1"/>
  <c r="G1048" i="1"/>
  <c r="H1048" i="1" s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G985" i="1"/>
  <c r="H985" i="1" s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G942" i="1"/>
  <c r="H942" i="1" s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G894" i="1"/>
  <c r="H894" i="1" s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G847" i="1"/>
  <c r="H847" i="1" s="1"/>
  <c r="H846" i="1"/>
  <c r="H845" i="1"/>
  <c r="H844" i="1"/>
  <c r="G843" i="1"/>
  <c r="H843" i="1" s="1"/>
  <c r="H842" i="1"/>
  <c r="H841" i="1"/>
  <c r="H840" i="1"/>
  <c r="G839" i="1"/>
  <c r="H839" i="1" s="1"/>
  <c r="H838" i="1"/>
  <c r="H837" i="1"/>
  <c r="H836" i="1"/>
  <c r="H835" i="1"/>
  <c r="H834" i="1"/>
  <c r="H833" i="1"/>
  <c r="H832" i="1"/>
  <c r="H831" i="1"/>
  <c r="G830" i="1"/>
  <c r="H830" i="1" s="1"/>
  <c r="H829" i="1"/>
  <c r="H828" i="1"/>
  <c r="H827" i="1"/>
  <c r="H826" i="1"/>
  <c r="G825" i="1"/>
  <c r="H825" i="1" s="1"/>
  <c r="H824" i="1"/>
  <c r="H823" i="1"/>
  <c r="H822" i="1"/>
  <c r="H821" i="1"/>
  <c r="H820" i="1"/>
  <c r="H819" i="1"/>
  <c r="H818" i="1"/>
  <c r="H817" i="1"/>
  <c r="H816" i="1"/>
  <c r="G815" i="1"/>
  <c r="H815" i="1" s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G800" i="1"/>
  <c r="H800" i="1" s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G771" i="1"/>
  <c r="H771" i="1" s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G730" i="1"/>
  <c r="H730" i="1" s="1"/>
  <c r="H729" i="1"/>
  <c r="H728" i="1"/>
  <c r="H727" i="1"/>
  <c r="H726" i="1"/>
  <c r="H725" i="1"/>
  <c r="H724" i="1"/>
  <c r="H723" i="1"/>
  <c r="H722" i="1"/>
  <c r="H721" i="1"/>
  <c r="H720" i="1"/>
  <c r="G719" i="1"/>
  <c r="H719" i="1" s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G693" i="1"/>
  <c r="H693" i="1" s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G651" i="1"/>
  <c r="H651" i="1" s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G626" i="1"/>
  <c r="H626" i="1" s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G594" i="1"/>
  <c r="H594" i="1" s="1"/>
  <c r="H593" i="1"/>
  <c r="H592" i="1"/>
  <c r="H591" i="1"/>
  <c r="H590" i="1"/>
  <c r="G589" i="1"/>
  <c r="H589" i="1" s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G556" i="1"/>
  <c r="H556" i="1" s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G502" i="1"/>
  <c r="H502" i="1" s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5" i="1"/>
  <c r="H464" i="1"/>
  <c r="H463" i="1"/>
  <c r="H462" i="1"/>
  <c r="H461" i="1"/>
  <c r="H460" i="1"/>
  <c r="H459" i="1"/>
  <c r="H458" i="1"/>
  <c r="G457" i="1"/>
  <c r="H457" i="1" s="1"/>
  <c r="H456" i="1"/>
  <c r="H455" i="1"/>
  <c r="H454" i="1"/>
  <c r="H453" i="1"/>
  <c r="H452" i="1"/>
  <c r="H451" i="1"/>
  <c r="G450" i="1"/>
  <c r="H450" i="1" s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G334" i="1"/>
  <c r="H334" i="1" s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G305" i="1"/>
  <c r="H305" i="1" s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G156" i="1"/>
  <c r="H156" i="1" s="1"/>
  <c r="H155" i="1"/>
  <c r="H154" i="1"/>
  <c r="H153" i="1"/>
  <c r="H152" i="1"/>
  <c r="H151" i="1"/>
  <c r="H150" i="1"/>
  <c r="H149" i="1"/>
  <c r="H148" i="1"/>
  <c r="H147" i="1"/>
  <c r="H146" i="1"/>
  <c r="G145" i="1"/>
  <c r="H145" i="1" s="1"/>
  <c r="H144" i="1"/>
  <c r="G143" i="1"/>
  <c r="H143" i="1" s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G125" i="1"/>
  <c r="H125" i="1" s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G92" i="1"/>
  <c r="H92" i="1" s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G20" i="1"/>
  <c r="G2322" i="1" s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E2335" i="1" l="1"/>
  <c r="H20" i="1"/>
  <c r="H2322" i="1" s="1"/>
</calcChain>
</file>

<file path=xl/sharedStrings.xml><?xml version="1.0" encoding="utf-8"?>
<sst xmlns="http://schemas.openxmlformats.org/spreadsheetml/2006/main" count="107280" uniqueCount="7042">
  <si>
    <t>REMISIONES DE    ENERO  2 0 1 3</t>
  </si>
  <si>
    <t>FECHA</t>
  </si>
  <si>
    <t>#</t>
  </si>
  <si>
    <r>
      <rPr>
        <b/>
        <u/>
        <sz val="14"/>
        <color rgb="FF0000CC"/>
        <rFont val="Calibri"/>
        <family val="2"/>
        <scheme val="minor"/>
      </rPr>
      <t xml:space="preserve">O B R A D O R 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</si>
  <si>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>IMPORTE</t>
  </si>
  <si>
    <t>Fecha de pago</t>
  </si>
  <si>
    <t>IMPORTE D/PAGO</t>
  </si>
  <si>
    <t>SALDO</t>
  </si>
  <si>
    <t>MOSTRADOR</t>
  </si>
  <si>
    <t>K1</t>
  </si>
  <si>
    <t>S/N</t>
  </si>
  <si>
    <t>LUIS HERRERA</t>
  </si>
  <si>
    <t>ROBERTO</t>
  </si>
  <si>
    <t>VERO</t>
  </si>
  <si>
    <t>LOS COMPADRES</t>
  </si>
  <si>
    <t>GABINO</t>
  </si>
  <si>
    <t>GUSTAVO</t>
  </si>
  <si>
    <t>MIGUEL VALVERDE</t>
  </si>
  <si>
    <t>CAMALEON</t>
  </si>
  <si>
    <t>ALBICIA</t>
  </si>
  <si>
    <t>OMAR</t>
  </si>
  <si>
    <t>MANUEL</t>
  </si>
  <si>
    <t>FELIX CEREZO</t>
  </si>
  <si>
    <t>ISRAEL TORRES</t>
  </si>
  <si>
    <t>RIGO</t>
  </si>
  <si>
    <t>ANGEL CRUZ</t>
  </si>
  <si>
    <t>08-Ene 10,800.00  --9 ENE  9,000.00 --14 ENE  8,997.00</t>
  </si>
  <si>
    <t>BENITO</t>
  </si>
  <si>
    <t>SERRANO</t>
  </si>
  <si>
    <t>NOE COYOTL</t>
  </si>
  <si>
    <t>GONZALO</t>
  </si>
  <si>
    <t>TOÑO</t>
  </si>
  <si>
    <t>PORFIRIO</t>
  </si>
  <si>
    <t>CARNICERIA MARQUEZ</t>
  </si>
  <si>
    <t>MIGUEL XOCHIHUA</t>
  </si>
  <si>
    <t>FABIAN XOCHIHUA</t>
  </si>
  <si>
    <t>OSCAR</t>
  </si>
  <si>
    <t>JUVENCIO</t>
  </si>
  <si>
    <t>RICARDO LEDO</t>
  </si>
  <si>
    <t>ASO</t>
  </si>
  <si>
    <t>29-Ene FACTURA 301</t>
  </si>
  <si>
    <t>MEMO</t>
  </si>
  <si>
    <t>BAGDAD NACIONAL</t>
  </si>
  <si>
    <t>BAGDAD XILOTZINGO</t>
  </si>
  <si>
    <t>BAGDAD CENTRO</t>
  </si>
  <si>
    <t>LEOPOLDO</t>
  </si>
  <si>
    <t>EL HARBANO</t>
  </si>
  <si>
    <t>PATY FLORES</t>
  </si>
  <si>
    <t>DON RAMON</t>
  </si>
  <si>
    <t>RAMON RUIZ</t>
  </si>
  <si>
    <t>RODOLFO</t>
  </si>
  <si>
    <t>JAVIER PARRAL</t>
  </si>
  <si>
    <t>COCHINITO</t>
  </si>
  <si>
    <t>CANCELADA</t>
  </si>
  <si>
    <t>RICARDO DELEITA</t>
  </si>
  <si>
    <t>JUAN MORALES</t>
  </si>
  <si>
    <t>JUANITA** REGRESAN MERCANCIA PORQUE EL CLIENTE NUNCA LLEGO</t>
  </si>
  <si>
    <t>BURRO NORTEÑO</t>
  </si>
  <si>
    <t>GABRIEL</t>
  </si>
  <si>
    <t>RENE UROZA</t>
  </si>
  <si>
    <t>PROSUBCA</t>
  </si>
  <si>
    <t>14-Ene FACTURA 279</t>
  </si>
  <si>
    <t>FERNANDO GALICIA</t>
  </si>
  <si>
    <t>CERRITOS</t>
  </si>
  <si>
    <t>ELSA</t>
  </si>
  <si>
    <t>DANIEL</t>
  </si>
  <si>
    <t>SAGRADO CORAZON</t>
  </si>
  <si>
    <t>ARTURO SANCHEZ</t>
  </si>
  <si>
    <t>MARINE</t>
  </si>
  <si>
    <t>FREDY</t>
  </si>
  <si>
    <t>BENJAMIN</t>
  </si>
  <si>
    <t>VICTOR HUGO TORRES</t>
  </si>
  <si>
    <t>LUIS</t>
  </si>
  <si>
    <t>MINERVA PEREZ</t>
  </si>
  <si>
    <t>JAIME</t>
  </si>
  <si>
    <t>MEDINA</t>
  </si>
  <si>
    <t>EMILIO</t>
  </si>
  <si>
    <t>RAIMUNDO V.</t>
  </si>
  <si>
    <t>EL PASTORCITO 2</t>
  </si>
  <si>
    <t>CAMPRA</t>
  </si>
  <si>
    <t>EL PASTORCITO 1</t>
  </si>
  <si>
    <t>SIN FIRMA</t>
  </si>
  <si>
    <t>RAYMUNDO</t>
  </si>
  <si>
    <t>RUBEN</t>
  </si>
  <si>
    <t>ALVARO</t>
  </si>
  <si>
    <t>JORGE ARRIAGA</t>
  </si>
  <si>
    <t>OSWALDO</t>
  </si>
  <si>
    <t>OSCAR IGLESIAS</t>
  </si>
  <si>
    <t>HIPOLITO</t>
  </si>
  <si>
    <t>ARMANDO CORDOBA</t>
  </si>
  <si>
    <t>03-Ene FACTURA 281</t>
  </si>
  <si>
    <t>ANGEL ALFONSO</t>
  </si>
  <si>
    <t>SAMUEL</t>
  </si>
  <si>
    <t>JAVIER FLORES</t>
  </si>
  <si>
    <t>ALVAREZ</t>
  </si>
  <si>
    <t>03-Ene 12,500.00  --8 FEB  1,992.00</t>
  </si>
  <si>
    <t>PEDRO RAMIRO</t>
  </si>
  <si>
    <t>INES** CAMBIO DE PRECIO. FIRMA COPIA AMARILLA</t>
  </si>
  <si>
    <t>GERARDO FRAGOSO</t>
  </si>
  <si>
    <t>ALFREDO MEDINA</t>
  </si>
  <si>
    <t>HILDA</t>
  </si>
  <si>
    <t>CENTRO COMERCIAL</t>
  </si>
  <si>
    <t>24-Ene FACTURA 280</t>
  </si>
  <si>
    <t xml:space="preserve">JOSE LUIS </t>
  </si>
  <si>
    <t>SILVERIO PEREZ</t>
  </si>
  <si>
    <t>FELIPE</t>
  </si>
  <si>
    <t>PROLEDO</t>
  </si>
  <si>
    <t>FABIAN</t>
  </si>
  <si>
    <t>FRANCO</t>
  </si>
  <si>
    <t>MARQUEZ</t>
  </si>
  <si>
    <t>RAUL COSME</t>
  </si>
  <si>
    <t>IMELDA</t>
  </si>
  <si>
    <t>GILBERTO</t>
  </si>
  <si>
    <t>JUAN MORALS</t>
  </si>
  <si>
    <t>03-Ene 10,000.00--4 ENE  779.50</t>
  </si>
  <si>
    <t>AGUSTIN</t>
  </si>
  <si>
    <t>SAN BARTOLO</t>
  </si>
  <si>
    <t>UROZA</t>
  </si>
  <si>
    <t>POR DUPLICARSE</t>
  </si>
  <si>
    <t>EL COCHINITO</t>
  </si>
  <si>
    <t>POLO</t>
  </si>
  <si>
    <t xml:space="preserve">DON RAMON </t>
  </si>
  <si>
    <t>BAGDAD SAPOS</t>
  </si>
  <si>
    <t>JAVIER 24</t>
  </si>
  <si>
    <t>FOGONCITO</t>
  </si>
  <si>
    <t>03-Ene 33,200.00--4 ENE 2,782.00</t>
  </si>
  <si>
    <t xml:space="preserve">OSCAR  </t>
  </si>
  <si>
    <t>07-Ene 40,093.00--22 ENE  14,262.00</t>
  </si>
  <si>
    <t>ALFREDO AL</t>
  </si>
  <si>
    <t>MARIANO</t>
  </si>
  <si>
    <t>HILDA FLORES</t>
  </si>
  <si>
    <t>06-Ene Devolucion cliente</t>
  </si>
  <si>
    <t>INES** CANCELADA POR DEVOLUCION DEL CLIENTE</t>
  </si>
  <si>
    <t>LUIS LEDO</t>
  </si>
  <si>
    <t>GRAN PATIO</t>
  </si>
  <si>
    <t>FELIX</t>
  </si>
  <si>
    <t>SALOME</t>
  </si>
  <si>
    <t>VICTOR</t>
  </si>
  <si>
    <t>03-Ene 12,600.00--6 ENE  851.00</t>
  </si>
  <si>
    <t xml:space="preserve">ELSA </t>
  </si>
  <si>
    <t>SRA CORONA</t>
  </si>
  <si>
    <t>ALFREDO GOMEZ</t>
  </si>
  <si>
    <t>PONCE</t>
  </si>
  <si>
    <t>MAL CAPTURADO</t>
  </si>
  <si>
    <t>TACOS JIRETH</t>
  </si>
  <si>
    <t>MALASIA</t>
  </si>
  <si>
    <t>CORDERO</t>
  </si>
  <si>
    <t>DARIO</t>
  </si>
  <si>
    <t>LA PERA</t>
  </si>
  <si>
    <t>JAVIER LUNA</t>
  </si>
  <si>
    <t>24-Ene FACTURA 328</t>
  </si>
  <si>
    <t>JUAN LARA</t>
  </si>
  <si>
    <t>JOSE LUIS</t>
  </si>
  <si>
    <t>LOMAS</t>
  </si>
  <si>
    <t>22-Ene FACTURA 329</t>
  </si>
  <si>
    <t>CORDOBA</t>
  </si>
  <si>
    <t>04-Ene FACTURA 299</t>
  </si>
  <si>
    <t>SUPER</t>
  </si>
  <si>
    <t>17-Ene FACTURA 330</t>
  </si>
  <si>
    <t>MARTIN</t>
  </si>
  <si>
    <t>COSTA DE ORO</t>
  </si>
  <si>
    <t>09-Ene FACTURA 302</t>
  </si>
  <si>
    <t>PACO</t>
  </si>
  <si>
    <t>ALEJANDRO</t>
  </si>
  <si>
    <t>SARA</t>
  </si>
  <si>
    <t>09-Ene FACTURA 303</t>
  </si>
  <si>
    <t>RAUL PEREZ</t>
  </si>
  <si>
    <t xml:space="preserve">MIGUEL  </t>
  </si>
  <si>
    <t>SERGIO</t>
  </si>
  <si>
    <t>FORTINO</t>
  </si>
  <si>
    <t>06-Ene 13,473.00 Dif de precio 963.00</t>
  </si>
  <si>
    <t>AIMET** CORRECCIÓN DE PRECIO</t>
  </si>
  <si>
    <t>ALFREDO</t>
  </si>
  <si>
    <t>09-Ene FACTURA 304</t>
  </si>
  <si>
    <t>CAMPO FIEL</t>
  </si>
  <si>
    <t>ANA LAURA</t>
  </si>
  <si>
    <t>ANTONIO</t>
  </si>
  <si>
    <t>SRA CORAZON</t>
  </si>
  <si>
    <t>ROSARIO</t>
  </si>
  <si>
    <t>JUAN ZAMBRANO</t>
  </si>
  <si>
    <t>ROGELIO HERRERIAS</t>
  </si>
  <si>
    <t>ELSAR</t>
  </si>
  <si>
    <t>MARIAM</t>
  </si>
  <si>
    <t>RICARDO</t>
  </si>
  <si>
    <t xml:space="preserve">RAUL  </t>
  </si>
  <si>
    <t>ANTONIO ALVAREZ</t>
  </si>
  <si>
    <t>CHAVA VALVERDE</t>
  </si>
  <si>
    <t xml:space="preserve">FELIX </t>
  </si>
  <si>
    <t>RODO</t>
  </si>
  <si>
    <t>LUIS GOMEZ</t>
  </si>
  <si>
    <t>PASTORCITO 2</t>
  </si>
  <si>
    <t>PASTORCITO 1</t>
  </si>
  <si>
    <t>ALVAR METEPEC</t>
  </si>
  <si>
    <t>LUIS LOPEZ</t>
  </si>
  <si>
    <t>ZAMBRANO</t>
  </si>
  <si>
    <t>HEROES</t>
  </si>
  <si>
    <t>DUPLICACION SUSTITUCION #393</t>
  </si>
  <si>
    <t>09-Ene 100,000.00 + 158,500.00+    14,420.70+   4,698.00  + 6,564.61+ 16 Abril repone 60,000.00 22 abril 617.50 Y   se cancela una transfer del 26-Dic-13 por 60,616.69 k es de Gerardo Pulido</t>
  </si>
  <si>
    <t>VANCINI</t>
  </si>
  <si>
    <t>CARLOS</t>
  </si>
  <si>
    <t>GERARDO PULIDO</t>
  </si>
  <si>
    <t>09-Ene FACTURA 313</t>
  </si>
  <si>
    <t>OSVALDO</t>
  </si>
  <si>
    <t>07-Ene 17,060.00--16 ENE 6,747.50</t>
  </si>
  <si>
    <t xml:space="preserve">NOE </t>
  </si>
  <si>
    <t>PATY</t>
  </si>
  <si>
    <t>BURRITO NORTEÑO</t>
  </si>
  <si>
    <t>SUSTITUIDA #425</t>
  </si>
  <si>
    <t>22-Ene 17,500.00--27 ENE  7,107.50</t>
  </si>
  <si>
    <t>14-Ene 3,291.00 Dif X PRECIO 86.50</t>
  </si>
  <si>
    <t>JUANITA**FIRMA COPIA AZUL. CAMBIO DE PRECIO DE JAMON DE $39.00 A $38.00</t>
  </si>
  <si>
    <t>PEDRO MEDINA</t>
  </si>
  <si>
    <t>TORRES</t>
  </si>
  <si>
    <t>CHEDRAUI CAPU</t>
  </si>
  <si>
    <t>07-Ene 900.00--10 ENE  1,911.50</t>
  </si>
  <si>
    <t>JUAN</t>
  </si>
  <si>
    <t>HUGO HERNANDEZ</t>
  </si>
  <si>
    <t>PABLO</t>
  </si>
  <si>
    <t xml:space="preserve">RAUL COSME </t>
  </si>
  <si>
    <t>18-Ene 4,340.00--28 ENE  460.00</t>
  </si>
  <si>
    <t>PONCIANO</t>
  </si>
  <si>
    <t>22-Mar 500.00 29-Mar 1,000.00 7-Abril 300.00--14-Abril 350.00 21-Abril 243.50</t>
  </si>
  <si>
    <t>JUAN PEDRO MEDINA</t>
  </si>
  <si>
    <t>SUSTITUCION #478K1</t>
  </si>
  <si>
    <t>06-Ene 15,100.00--7 ENE  6,767.00</t>
  </si>
  <si>
    <t>MAQUILA</t>
  </si>
  <si>
    <t>09-Abril 2,000.00 29-Abril 2,884.00</t>
  </si>
  <si>
    <t>SOLO FUE PARA DAR SALIDA DE 113.6 DE CHULETA</t>
  </si>
  <si>
    <t>JUQUILITA</t>
  </si>
  <si>
    <t xml:space="preserve">PEDRO RAMIRO </t>
  </si>
  <si>
    <t>ESAUL</t>
  </si>
  <si>
    <t>CARNICERIA RENDON</t>
  </si>
  <si>
    <t>TACOS JIRET</t>
  </si>
  <si>
    <t>RAFAEL PONCE</t>
  </si>
  <si>
    <t>LALOS PIZZA</t>
  </si>
  <si>
    <t>PILAR LOPEZ</t>
  </si>
  <si>
    <t>07-Ene 2,500.00--11 ENE 2,483.00</t>
  </si>
  <si>
    <t>PEDRO CORDERO</t>
  </si>
  <si>
    <t>ARMANDO UROSA</t>
  </si>
  <si>
    <t xml:space="preserve">07-Ene FACTURA 575 </t>
  </si>
  <si>
    <t>SUPER SERVICIO ALATRISTE</t>
  </si>
  <si>
    <t>17-Ene FACTURA 331</t>
  </si>
  <si>
    <t>CENTRO COMERCIAL ALATRISTE</t>
  </si>
  <si>
    <t>30-Ene FACTURA 333</t>
  </si>
  <si>
    <t>SUPER LOMAS</t>
  </si>
  <si>
    <t>HILDA LUNA</t>
  </si>
  <si>
    <t>HILPOLITO</t>
  </si>
  <si>
    <t>SUSTITUYE #521</t>
  </si>
  <si>
    <t>TACOS DON RAMON</t>
  </si>
  <si>
    <t>15-Ene 7,982.00--16 ENE  18,332.00</t>
  </si>
  <si>
    <t>GUILLERMO</t>
  </si>
  <si>
    <t>GUILLERMO FRAGOSO</t>
  </si>
  <si>
    <t xml:space="preserve">EL COCHINITO </t>
  </si>
  <si>
    <t xml:space="preserve">RUBEN </t>
  </si>
  <si>
    <t>HILDA TORRES</t>
  </si>
  <si>
    <t>VICTOR VANCINI</t>
  </si>
  <si>
    <t>07-Ene 6,200.00 31-Mar 2,630.00</t>
  </si>
  <si>
    <t>ERASMO</t>
  </si>
  <si>
    <t xml:space="preserve">EFRAIN RENDON </t>
  </si>
  <si>
    <t>SUSTITUYE #561</t>
  </si>
  <si>
    <t>EL HERBANO</t>
  </si>
  <si>
    <t>SR TORRES</t>
  </si>
  <si>
    <t xml:space="preserve">TACOS DON RAMON </t>
  </si>
  <si>
    <t>14-Ene 3,918.00--16 ENE  11,000.00--20 ENE  7,000.00 Dif x pecio 782.77kg de 29 a 28= 782.77</t>
  </si>
  <si>
    <t>ADRIANA** FIRMA COPIA AZUL. CAMBIO DE PRECIO</t>
  </si>
  <si>
    <t>ARMANDO CORODOBA</t>
  </si>
  <si>
    <t>08-Ene FACTURA 327</t>
  </si>
  <si>
    <t>JOSE</t>
  </si>
  <si>
    <t>13-Ene FACTURA 323</t>
  </si>
  <si>
    <t>MIGUEL</t>
  </si>
  <si>
    <t>09-Ene 17,636.00 dif x cambio de precio canales de 37 a 36 =152.00</t>
  </si>
  <si>
    <t>AIMET** FIRMA COPIA AZUL. CORRECCION DE PRECIO</t>
  </si>
  <si>
    <t>SARA ORTEGA</t>
  </si>
  <si>
    <t>15-Ene FACTURA 324</t>
  </si>
  <si>
    <t>08-Ene 250,000.00--13 ENE  241,617.00</t>
  </si>
  <si>
    <t>AIMET** FIRMA ORIGINAL. CORRECCION DE PRECIO Y PESO</t>
  </si>
  <si>
    <t xml:space="preserve">FELIX CEREZO </t>
  </si>
  <si>
    <t>SN PEDRO</t>
  </si>
  <si>
    <t>15-Ene FACTURA 325</t>
  </si>
  <si>
    <t>15-Ene FACTURA 326</t>
  </si>
  <si>
    <t>HIMELDA</t>
  </si>
  <si>
    <t>14-Ene FACTURA 334</t>
  </si>
  <si>
    <t>15-Ene FACTURA 343</t>
  </si>
  <si>
    <t xml:space="preserve">MARTIN </t>
  </si>
  <si>
    <t>18-Ene FACTURA 447</t>
  </si>
  <si>
    <t>SIN FIRMA** DESCONTO MERMA</t>
  </si>
  <si>
    <t>EMILIA</t>
  </si>
  <si>
    <t>ARTURO COYOTL</t>
  </si>
  <si>
    <t xml:space="preserve">SAGRADO CORAZON </t>
  </si>
  <si>
    <t xml:space="preserve">14 SUR </t>
  </si>
  <si>
    <t>SAGRADO MORILLOTLA</t>
  </si>
  <si>
    <t>ISIDON</t>
  </si>
  <si>
    <t>COMIDA CHINOS P Cristal</t>
  </si>
  <si>
    <t>08-Ene 7,546.00--23 ENE  2,500.00</t>
  </si>
  <si>
    <t xml:space="preserve">RICARDO  </t>
  </si>
  <si>
    <t xml:space="preserve">PROLEDO </t>
  </si>
  <si>
    <t>MARISOL</t>
  </si>
  <si>
    <t xml:space="preserve">PROSUBCA </t>
  </si>
  <si>
    <t>14-Ene FACTURA 317</t>
  </si>
  <si>
    <t>MINERVA</t>
  </si>
  <si>
    <t>MALACIA</t>
  </si>
  <si>
    <t xml:space="preserve">JORGE ARRIAGA </t>
  </si>
  <si>
    <t>JUANITA</t>
  </si>
  <si>
    <t>DEVOLUCION NO QUIZO EL CLIENTE</t>
  </si>
  <si>
    <t>JUDITH</t>
  </si>
  <si>
    <t>THAKIN</t>
  </si>
  <si>
    <t>QUE NO LA QUIZO EL CLIENTE</t>
  </si>
  <si>
    <t>DELY RICO</t>
  </si>
  <si>
    <t>30-Ene FACTURA 409</t>
  </si>
  <si>
    <t>01-Feb FACTURA 410</t>
  </si>
  <si>
    <t>SUPER SERVICIO</t>
  </si>
  <si>
    <t>24-Ene FACTURA 411</t>
  </si>
  <si>
    <t>TARCILA</t>
  </si>
  <si>
    <t>10-Ene 1,400.00--13 ENE  4,633.50</t>
  </si>
  <si>
    <t xml:space="preserve">BAGDAD CENTRO </t>
  </si>
  <si>
    <t xml:space="preserve">MIRIAM </t>
  </si>
  <si>
    <t>CAMACHO</t>
  </si>
  <si>
    <t xml:space="preserve">JUAN </t>
  </si>
  <si>
    <t>CONEJO</t>
  </si>
  <si>
    <t>GRACIELA</t>
  </si>
  <si>
    <t>ENANO</t>
  </si>
  <si>
    <t>LA MICHOACANA</t>
  </si>
  <si>
    <r>
      <rPr>
        <b/>
        <sz val="8"/>
        <color rgb="FF0000FF"/>
        <rFont val="Calibri"/>
        <family val="2"/>
        <scheme val="minor"/>
      </rPr>
      <t>20-Ene 5,500</t>
    </r>
    <r>
      <rPr>
        <b/>
        <sz val="8"/>
        <color theme="1"/>
        <rFont val="Calibri"/>
        <family val="2"/>
        <scheme val="minor"/>
      </rPr>
      <t>---</t>
    </r>
    <r>
      <rPr>
        <b/>
        <sz val="8"/>
        <color rgb="FF0000FF"/>
        <rFont val="Calibri"/>
        <family val="2"/>
        <scheme val="minor"/>
      </rPr>
      <t>12 FEB 2,000--22 feb 1,000.00--26 feb 1,000-</t>
    </r>
    <r>
      <rPr>
        <b/>
        <sz val="8"/>
        <color theme="1"/>
        <rFont val="Calibri"/>
        <family val="2"/>
        <scheme val="minor"/>
      </rPr>
      <t>-</t>
    </r>
    <r>
      <rPr>
        <b/>
        <sz val="8"/>
        <color rgb="FF0000FF"/>
        <rFont val="Calibri"/>
        <family val="2"/>
        <scheme val="minor"/>
      </rPr>
      <t>3 mar 784.60</t>
    </r>
  </si>
  <si>
    <t>ANIMAS</t>
  </si>
  <si>
    <t>AIMET</t>
  </si>
  <si>
    <t>DEVOLUCION DE MERMA</t>
  </si>
  <si>
    <t>09-Ene 9,500.00 --2 FEB  1,353.00</t>
  </si>
  <si>
    <t>ESTHER CABELLO VIVANCO</t>
  </si>
  <si>
    <t>MAURICIO HERNANDEZ</t>
  </si>
  <si>
    <t xml:space="preserve">JOSE  </t>
  </si>
  <si>
    <t>JULIO</t>
  </si>
  <si>
    <t>ROGELIO HERRERIA</t>
  </si>
  <si>
    <t>LA PAZ</t>
  </si>
  <si>
    <t>SRA PADILLA</t>
  </si>
  <si>
    <t xml:space="preserve">PEDRO ALDAMA </t>
  </si>
  <si>
    <t>BERNANDO</t>
  </si>
  <si>
    <t>CHAVA MORALES</t>
  </si>
  <si>
    <t>13-Ene 6,400.00--15 ENE  5,024.00</t>
  </si>
  <si>
    <t>MIRIAM</t>
  </si>
  <si>
    <t>MARIA LUISA</t>
  </si>
  <si>
    <t xml:space="preserve">HILDA LUNA </t>
  </si>
  <si>
    <t>31-Ene FACTURA 412</t>
  </si>
  <si>
    <t>16-Ene 5,068.00--20 ENE  21,717.00</t>
  </si>
  <si>
    <t>SANL</t>
  </si>
  <si>
    <t>24-Ene FACTURA 413</t>
  </si>
  <si>
    <t>01-Feb FACTURA 414</t>
  </si>
  <si>
    <t>JUAN ARRIAGA</t>
  </si>
  <si>
    <t>COMIDA CHINOS Atlixco</t>
  </si>
  <si>
    <t>RUBEN OLIVARES</t>
  </si>
  <si>
    <t>VICENTE ZAMBRANO</t>
  </si>
  <si>
    <t>ALFREDO LOPEZ</t>
  </si>
  <si>
    <t>COMIDA CHINOS Independencia</t>
  </si>
  <si>
    <t>PASTOR 2</t>
  </si>
  <si>
    <t>PASTOR 1</t>
  </si>
  <si>
    <t>15-Ene FACTURA 344</t>
  </si>
  <si>
    <t>COMIDA CHINOS 2 Nte</t>
  </si>
  <si>
    <t>13-Ene 1,888.00 Dif de precio de 44 a 40 x 47.2kg de jamon= 188.80</t>
  </si>
  <si>
    <t>15-Ene FACTURA 345</t>
  </si>
  <si>
    <t>VALERIO</t>
  </si>
  <si>
    <t>CABAÑAS</t>
  </si>
  <si>
    <t>LA SUSTITUYE LA 821 K1</t>
  </si>
  <si>
    <t>ALEJANDRO II</t>
  </si>
  <si>
    <t>ALEJANDRO I</t>
  </si>
  <si>
    <t>13-Ene 7,500.00--15 ENE  1,560.00 Dif por error de precio es pecho de 48 a 31 x 24kg = 408.00</t>
  </si>
  <si>
    <t>INES** ERROR EN CONCEPTO Y PRECIO.</t>
  </si>
  <si>
    <t>S/N PEDRO</t>
  </si>
  <si>
    <t>GUARNEROS</t>
  </si>
  <si>
    <t>SRA. CORONA</t>
  </si>
  <si>
    <t>15-Ene FACTURFA 346</t>
  </si>
  <si>
    <t>15-Ene FACTURA 348</t>
  </si>
  <si>
    <t>EMPACADORA CAMPO FIEL</t>
  </si>
  <si>
    <t>GERARDO</t>
  </si>
  <si>
    <t>16-Ene 2,657.59--17 ENE  17,900.00--28 ENE  42,844.50</t>
  </si>
  <si>
    <t>BETTY LUNA</t>
  </si>
  <si>
    <t>SILVANO</t>
  </si>
  <si>
    <t>13-Ene 13,535.00--14 ENE  4,500.00</t>
  </si>
  <si>
    <t>POLLOS AZADOS</t>
  </si>
  <si>
    <t>RAMON</t>
  </si>
  <si>
    <t>29-Ene FACTURA 342</t>
  </si>
  <si>
    <t>AIMET** MAL MULTIPLICADO</t>
  </si>
  <si>
    <t>RAUL</t>
  </si>
  <si>
    <t>ADRIANA**FIRMA COPIA AZUL. INICIA $2,783.00. REPONE CARNE</t>
  </si>
  <si>
    <t xml:space="preserve">COMIDA CHINOS 4 Poniente </t>
  </si>
  <si>
    <t>NARCIZO</t>
  </si>
  <si>
    <t>15-Ene 19,164.00 dif x merma 12.67kg x 36=456.00</t>
  </si>
  <si>
    <t>ADRIANA** DESCONTO MERMA.</t>
  </si>
  <si>
    <t>SAGRADO CORAZON MORILLOTLA</t>
  </si>
  <si>
    <t>13-Ene 1,087.00 x dev 8.6kg a 44 = 378.40</t>
  </si>
  <si>
    <t>INES** RECIBE PIERNA</t>
  </si>
  <si>
    <t>11-Ene 13,000.00--12 ENE  3,993.50</t>
  </si>
  <si>
    <t>LA SUSTITUYE LA 901 K1</t>
  </si>
  <si>
    <t>ELPIDIO CARRETO</t>
  </si>
  <si>
    <t>GALLOTOTE</t>
  </si>
  <si>
    <t>PROLEDO      CANCELADA</t>
  </si>
  <si>
    <t>SIN FIRMA** SE CANCELA PORQUE SE DUPLICO</t>
  </si>
  <si>
    <t>PERI</t>
  </si>
  <si>
    <t>ESAU</t>
  </si>
  <si>
    <t>28-Ene 43,439.00 --10 feb  4,606.00</t>
  </si>
  <si>
    <t>12-Ene 13,000.00--13 ENE  1,841.00</t>
  </si>
  <si>
    <t>12-Ene 1,220.00--17 ENE  399.00</t>
  </si>
  <si>
    <t>AIMET** FIRMA COPIA VERDE. INICIAL $14,790.50. LOS CAPOTES ERAN SIN ESPALDILLAS Y REGRES 37.2 Kg.</t>
  </si>
  <si>
    <t>12-Ene 1,200.00--13 ENE  725.50</t>
  </si>
  <si>
    <t>14-Ene 500.00--16 ENE  7,453.00</t>
  </si>
  <si>
    <t>28-Ene 3,280.00--29 ENE  520.00</t>
  </si>
  <si>
    <t>14-Ene 10,531.50--15 ENE  2,000.00</t>
  </si>
  <si>
    <t>BARTOLO</t>
  </si>
  <si>
    <t>k1</t>
  </si>
  <si>
    <t>L1</t>
  </si>
  <si>
    <t>SRA GUARNEROS</t>
  </si>
  <si>
    <t>OCTAVIO</t>
  </si>
  <si>
    <t>ADRIANA** FIRMA COPIA AZUL. CORRECIÓN DE PRECIO</t>
  </si>
  <si>
    <t>AIMET** FIRMA COPIA AZUL. SE LE AGREGO MERCANCIA</t>
  </si>
  <si>
    <t>COMIDA CHINOS Capu</t>
  </si>
  <si>
    <t>EL POBLANITO</t>
  </si>
  <si>
    <t>13-Ene 3,800.00 --16 ENE  4,852.00</t>
  </si>
  <si>
    <t>14-Ene 14,339.00 dif x merma 2.5kg a 36=90.00</t>
  </si>
  <si>
    <t>AIMET** FIRMA COPIA AZUL. CONFUNDIO MERCANCIA.</t>
  </si>
  <si>
    <t xml:space="preserve">MARINE </t>
  </si>
  <si>
    <t>SRA SARA</t>
  </si>
  <si>
    <t>25-Ene FACTURA 395</t>
  </si>
  <si>
    <t>SR MIGUEL</t>
  </si>
  <si>
    <t>25-Ene FACTURA 396</t>
  </si>
  <si>
    <t>29-Ene FACTURA 415</t>
  </si>
  <si>
    <t>29-Ene FACTURA 416</t>
  </si>
  <si>
    <t>07-Feb FACTURA 417</t>
  </si>
  <si>
    <t>POR NO TENER PRODUCTO</t>
  </si>
  <si>
    <t>14-Ene FACTURA 347</t>
  </si>
  <si>
    <t>15-Ene FACTURA 364</t>
  </si>
  <si>
    <t>INES** FIRMA COPIA VERDE. INICIAL $24,324.50. CORRECCIÓN DE PESO PORQUE NO SE DESTARO</t>
  </si>
  <si>
    <t>MARCO MERINO</t>
  </si>
  <si>
    <t>14-Ene 8,534.00 Dev 18.55kg a 44= 816.20</t>
  </si>
  <si>
    <t>ADRIANA** FIRMA COPIA AZUL. REGRESA 18.55 Kg. DE CHULETA</t>
  </si>
  <si>
    <t xml:space="preserve">JAIME </t>
  </si>
  <si>
    <t>HERMENIO</t>
  </si>
  <si>
    <t>MIGUEL HERRERA</t>
  </si>
  <si>
    <t>VICTOR JIMENEZ</t>
  </si>
  <si>
    <t>REYNALDO</t>
  </si>
  <si>
    <t xml:space="preserve">MANUEL </t>
  </si>
  <si>
    <t>16-Ene 1,650.00--17 ENE  1,633.00</t>
  </si>
  <si>
    <t>RICARDO R</t>
  </si>
  <si>
    <t xml:space="preserve">MARQUEZ </t>
  </si>
  <si>
    <t>SAGRADO CORAZON HEROES</t>
  </si>
  <si>
    <t>DEVOLUCION DEL CLIENTE</t>
  </si>
  <si>
    <t xml:space="preserve">JUDITH </t>
  </si>
  <si>
    <t>INES**FIRMA COPIA AZUL. REGRESA 80KG PORQUE NO LE ALCANZO EL DINERO</t>
  </si>
  <si>
    <t>PERI ALIMENTOS</t>
  </si>
  <si>
    <t>15-Ene 2,000.00--17 ENE  374.95</t>
  </si>
  <si>
    <t>20-Ene 5,443.00--23 ENE  19,090.00</t>
  </si>
  <si>
    <t>ADRINA</t>
  </si>
  <si>
    <t>ISIDORO COYOTL</t>
  </si>
  <si>
    <t>RIGOBERTO</t>
  </si>
  <si>
    <t>JUV MA</t>
  </si>
  <si>
    <t>21-Ene FACTURA 399</t>
  </si>
  <si>
    <t>ANTONIO HERRERA</t>
  </si>
  <si>
    <t>LA SUSTITUYE 169 L1</t>
  </si>
  <si>
    <t>EL PASTOCITO 2</t>
  </si>
  <si>
    <t>CAMINO REAL</t>
  </si>
  <si>
    <t>20-Ene 2,972.00--28 ENE  8,000.00</t>
  </si>
  <si>
    <t>17-Ene 2,000.00--18 ENE 4,500.00--19 ENE  2,274.00</t>
  </si>
  <si>
    <t>23-Ene 7,410.00--29 ENE  15,447.00</t>
  </si>
  <si>
    <t>17-Ene 10,636.00--17 ENE 9,000.00</t>
  </si>
  <si>
    <t>21-Ene 10,000.00--22 ENE 5,000.00 --23 ENE  5,000.00 --25 ENE  5,676.00</t>
  </si>
  <si>
    <t>COMIDA CHINOS Tlaxcala</t>
  </si>
  <si>
    <t>PEDRO MERINO</t>
  </si>
  <si>
    <t>BENITO ALFONSO</t>
  </si>
  <si>
    <t>LUIS FELIPE ZORROZA</t>
  </si>
  <si>
    <t>LA SUSTITUYE LA 234 L1</t>
  </si>
  <si>
    <t>DELI-RICO</t>
  </si>
  <si>
    <t>EFRAIN RENDON</t>
  </si>
  <si>
    <t>17-Ene 11,570.00 dif x merma 151.50</t>
  </si>
  <si>
    <t>INES**FIRMA COPIA AZUL. REGRESO PATA.</t>
  </si>
  <si>
    <t>OLIVARES</t>
  </si>
  <si>
    <t>EL PASTOCITO 1</t>
  </si>
  <si>
    <t>CHARLY</t>
  </si>
  <si>
    <t xml:space="preserve">25-Ene FACTURA </t>
  </si>
  <si>
    <t>NICACIO ROMERO</t>
  </si>
  <si>
    <t>25-Ene FACTURA 440</t>
  </si>
  <si>
    <t>18-*Ene FACTURA 441</t>
  </si>
  <si>
    <t>ELVIRA</t>
  </si>
  <si>
    <t>JESUS</t>
  </si>
  <si>
    <t>SRA. SARA</t>
  </si>
  <si>
    <t>12-Mar FACTURA 491</t>
  </si>
  <si>
    <t>ATOSA   CANCELADA</t>
  </si>
  <si>
    <t xml:space="preserve">INES** CANCELADA </t>
  </si>
  <si>
    <t>SRA. PADILLA</t>
  </si>
  <si>
    <t>INES** FIRMA EN ORIGINAR. INICIAL $31940.50. SE RESPETA PRECIO DE CUERO PAPEL.</t>
  </si>
  <si>
    <t>18-Ene FACTURA 442</t>
  </si>
  <si>
    <t>CAMIT</t>
  </si>
  <si>
    <t>MA. LUISA</t>
  </si>
  <si>
    <t>SAGRADO CORAZON I.</t>
  </si>
  <si>
    <t>ISIDORO</t>
  </si>
  <si>
    <t>17-Ene 15,800.00--20 ENE  58.00</t>
  </si>
  <si>
    <t>CRISTOBAL</t>
  </si>
  <si>
    <t>EMANUEL</t>
  </si>
  <si>
    <t>JAVIER HERRERA</t>
  </si>
  <si>
    <t>DELICI RAM</t>
  </si>
  <si>
    <t>UNIDAD GUADALUPE</t>
  </si>
  <si>
    <t>17-Ene 3,000.00--18 ENE 74.00</t>
  </si>
  <si>
    <t>PIZZA LALO</t>
  </si>
  <si>
    <t>ADRIANA E INES</t>
  </si>
  <si>
    <t>LA SUSTITYE LA 454 L1</t>
  </si>
  <si>
    <t>AUSENCIO</t>
  </si>
  <si>
    <t>CHAVA MORELOS</t>
  </si>
  <si>
    <t>04-Feb FACTURA 438</t>
  </si>
  <si>
    <t>07-Feb FACTURA 436</t>
  </si>
  <si>
    <t>JAVIER C.</t>
  </si>
  <si>
    <t>17-Ene 4,719.00--23 ENE  300.00</t>
  </si>
  <si>
    <t>GERME</t>
  </si>
  <si>
    <t>ISRAEL LEDO</t>
  </si>
  <si>
    <t>PEDRO ARRIAGA</t>
  </si>
  <si>
    <t>19-Ene 6,000.00--20 ENE  481.00</t>
  </si>
  <si>
    <t>18-Ene 11,000.00--21 ENE  8,515.60</t>
  </si>
  <si>
    <t>ADRIANA</t>
  </si>
  <si>
    <t>SE DUPLICA. 413 L1</t>
  </si>
  <si>
    <t>DUPLICADA 704</t>
  </si>
  <si>
    <t>LOLITA</t>
  </si>
  <si>
    <t>18-Ene 2,000.00--21 ENE  2,036.00</t>
  </si>
  <si>
    <t>MARIO</t>
  </si>
  <si>
    <t>20-Ene 10,100.00--22 ENE  1,216.00</t>
  </si>
  <si>
    <t>POR FALTA DE TUNEL</t>
  </si>
  <si>
    <t>INES</t>
  </si>
  <si>
    <t>NO TIENE CREDITO</t>
  </si>
  <si>
    <t>TOÑO HERRERA</t>
  </si>
  <si>
    <t>LEONARDO</t>
  </si>
  <si>
    <t>BERNARDO</t>
  </si>
  <si>
    <t>25-Ene 500.00--29 ENE  550.00</t>
  </si>
  <si>
    <t xml:space="preserve">RODOLFO </t>
  </si>
  <si>
    <t>20-Ene 4,016.00 dif x precio de 44 a 43 x 93.4kg = 93.40</t>
  </si>
  <si>
    <t>INES** FIRMA COPIA AZUL. SE RESPETA PRECIO DE JAMON A $43.00</t>
  </si>
  <si>
    <t>LORETO</t>
  </si>
  <si>
    <t>19-Ene FACTURA 576</t>
  </si>
  <si>
    <t>PERIS</t>
  </si>
  <si>
    <t>AIMET** FIRMA COPIA VERDE. INICIAL $7,135.00. SE RESPETA PRECIO A 38</t>
  </si>
  <si>
    <t>FRANCISCO</t>
  </si>
  <si>
    <t>23-Ene 2,915.50--17 feb 6,000.00</t>
  </si>
  <si>
    <t>JUANITO</t>
  </si>
  <si>
    <t>17-Mar 4,700.00 20-Mar 1,057.50</t>
  </si>
  <si>
    <t>01-Mar 25,086.00--8 mar  4,700.00--11 mar  300.00</t>
  </si>
  <si>
    <r>
      <rPr>
        <b/>
        <sz val="8"/>
        <color rgb="FF0000FF"/>
        <rFont val="Calibri"/>
        <family val="2"/>
        <scheme val="minor"/>
      </rPr>
      <t>03-Mar 407.00-</t>
    </r>
    <r>
      <rPr>
        <b/>
        <sz val="8"/>
        <color theme="1"/>
        <rFont val="Calibri"/>
        <family val="2"/>
        <scheme val="minor"/>
      </rPr>
      <t>-</t>
    </r>
    <r>
      <rPr>
        <b/>
        <sz val="8"/>
        <color rgb="FF0000FF"/>
        <rFont val="Calibri"/>
        <family val="2"/>
        <scheme val="minor"/>
      </rPr>
      <t>8 mar 500.00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11 mar  800.00</t>
    </r>
    <r>
      <rPr>
        <b/>
        <sz val="8"/>
        <color theme="1"/>
        <rFont val="Calibri"/>
        <family val="2"/>
        <scheme val="minor"/>
      </rPr>
      <t xml:space="preserve"> -</t>
    </r>
    <r>
      <rPr>
        <b/>
        <sz val="8"/>
        <color rgb="FF0000FF"/>
        <rFont val="Calibri"/>
        <family val="2"/>
        <scheme val="minor"/>
      </rPr>
      <t>-14 mar 500.00 17-Mar 500.00 19-Mar 500.00 21-Mar 500.00 24-MAR 500.00 09-Abril 1,200.00</t>
    </r>
  </si>
  <si>
    <t>04-Feb FACTURA 435</t>
  </si>
  <si>
    <t>24-Ene FACTURA 427</t>
  </si>
  <si>
    <t>21-Ene 6,199.00 dif x precio de 27 a 25 138.6kg &lt;= 277.20 y papad de 27 a 25 x 20kg =40.00</t>
  </si>
  <si>
    <t>INES** FIRMA COPIA AZUL. CORRECCION DE PRECIO.</t>
  </si>
  <si>
    <t>RAFAEL</t>
  </si>
  <si>
    <t>PEDRO ALDAMA</t>
  </si>
  <si>
    <t>SAN PEDRO</t>
  </si>
  <si>
    <t>AIMET** FIRMA COPIA AZUL. DEVOLVIO MERCANCIA POR NO TENER DINERO.</t>
  </si>
  <si>
    <t>JAVIER V.</t>
  </si>
  <si>
    <t>ALFREDO ALVA</t>
  </si>
  <si>
    <t>ALFREDO ALDUCIN</t>
  </si>
  <si>
    <t>25-Ene FACTURA 462</t>
  </si>
  <si>
    <t>29-Ene 9,090.00--31 ENE  16,556.50</t>
  </si>
  <si>
    <t>25-Ene FACTURA 463</t>
  </si>
  <si>
    <t>SR. MIGUEL</t>
  </si>
  <si>
    <t>MAL ELABORADA LA CUENTA</t>
  </si>
  <si>
    <t>22-Ene FACTURA 585</t>
  </si>
  <si>
    <t>20-Mar 1,700.00 27-Mar 2,000.00 9-Abril 1,505.00</t>
  </si>
  <si>
    <t xml:space="preserve">23-Ene 4,256.40 dif x precio en capote de 43 a 42 x 46.6kg </t>
  </si>
  <si>
    <t>INES** FIRMA COPIA AZUL. CORRECCION DE PRECIO DE CAPOTE</t>
  </si>
  <si>
    <t>BETY LUNA</t>
  </si>
  <si>
    <t>ECONOMICA</t>
  </si>
  <si>
    <t>SE DUPLICO</t>
  </si>
  <si>
    <t>LA SUSTITUYE 644 L1</t>
  </si>
  <si>
    <t>21-Ene FACTURA 448</t>
  </si>
  <si>
    <t>PEDRO</t>
  </si>
  <si>
    <t>12--Mar 53,937.00 9-abril 294.00</t>
  </si>
  <si>
    <t>A/C NOTA MAL ELABORADA. CANTIDAD  $54,231.00</t>
  </si>
  <si>
    <t>COMIDA CHINOS P. CRYSTAL</t>
  </si>
  <si>
    <t>ALEX</t>
  </si>
  <si>
    <t>22-Ene 2,200.00--28 ENE  277.00</t>
  </si>
  <si>
    <t>FORTUNA</t>
  </si>
  <si>
    <t>17-Mar 6,261.00 28-Mar 6,574.00 29-Mar 1,643.00</t>
  </si>
  <si>
    <t>COMIDA CHINOS 4 Nte</t>
  </si>
  <si>
    <t>22-Ene 46,000.00--27 ENE  1,414.50</t>
  </si>
  <si>
    <t>27-Ene FACTURA 468</t>
  </si>
  <si>
    <t>VICENTE</t>
  </si>
  <si>
    <t>MORILLOTLA</t>
  </si>
  <si>
    <t>23-Ene 4,237.50--25 ENE 9,950.00 --11 feb 1,719.00</t>
  </si>
  <si>
    <t>INES**CANCELADA PORQUE SE DUPLICO</t>
  </si>
  <si>
    <t xml:space="preserve">EL PASTORCITO  </t>
  </si>
  <si>
    <t>JUDITO</t>
  </si>
  <si>
    <t>ALFREDO MEDINA  CANCELADA</t>
  </si>
  <si>
    <t>LA DUPLICO INES</t>
  </si>
  <si>
    <t>07-Feb FACTURA 554</t>
  </si>
  <si>
    <t>07-Feb FACTURA 555</t>
  </si>
  <si>
    <t>DEL PRADO</t>
  </si>
  <si>
    <t>23-Ene 4,750.00--29 ENE  133.00</t>
  </si>
  <si>
    <t xml:space="preserve">CHAVA </t>
  </si>
  <si>
    <t>RICARDO D</t>
  </si>
  <si>
    <t>NO HUBO SUFICIENTE PRODUCTO</t>
  </si>
  <si>
    <t>ROGELIO H</t>
  </si>
  <si>
    <t>04-Feb 15,127.00--7 FEB  7,768.00</t>
  </si>
  <si>
    <t xml:space="preserve">RODOLFO J </t>
  </si>
  <si>
    <r>
      <rPr>
        <b/>
        <sz val="8"/>
        <color rgb="FF0000FF"/>
        <rFont val="Calibri"/>
        <family val="2"/>
        <scheme val="minor"/>
      </rPr>
      <t>13-Feb 1,902.50 --20 feb 4,000.00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26 feb 650.00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27 feb 5,000.00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4 mar 5,000.00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6 mar 3,000.00</t>
    </r>
    <r>
      <rPr>
        <b/>
        <sz val="8"/>
        <color theme="1"/>
        <rFont val="Calibri"/>
        <family val="2"/>
        <scheme val="minor"/>
      </rPr>
      <t xml:space="preserve">  --</t>
    </r>
    <r>
      <rPr>
        <b/>
        <sz val="8"/>
        <color rgb="FF0000FF"/>
        <rFont val="Calibri"/>
        <family val="2"/>
        <scheme val="minor"/>
      </rPr>
      <t>10 mar  119.00</t>
    </r>
  </si>
  <si>
    <t>12-Feb 6,826.50--13 FEB  3,097.50</t>
  </si>
  <si>
    <t>SE DUPLICA</t>
  </si>
  <si>
    <t>VICTOR VANZINI</t>
  </si>
  <si>
    <t>SAGRADO ZAVALETA</t>
  </si>
  <si>
    <t>POBLANITO</t>
  </si>
  <si>
    <t>BAGDAD</t>
  </si>
  <si>
    <t>MIGUEL V</t>
  </si>
  <si>
    <t>UBALDO</t>
  </si>
  <si>
    <t>01-Feb FACTURA 488</t>
  </si>
  <si>
    <t>01-Feb FACTURA 489</t>
  </si>
  <si>
    <t>MA DEL PILAR</t>
  </si>
  <si>
    <t>LUIS FELIPE</t>
  </si>
  <si>
    <t>ALEJANDRO 2</t>
  </si>
  <si>
    <t>SUSTITUCION #815</t>
  </si>
  <si>
    <t xml:space="preserve">ALEJANDRO  </t>
  </si>
  <si>
    <t>SRA. CRUZ</t>
  </si>
  <si>
    <t>05-Feb FACTURA 490</t>
  </si>
  <si>
    <t>24-Ene FACTURA 473</t>
  </si>
  <si>
    <t>25-Ene FACTURA 512</t>
  </si>
  <si>
    <t>24-Ene FACTURA 476  20,000.00</t>
  </si>
  <si>
    <t>25-Ene 850.00--27 ENE  1,300.00--31 ENE  643.00</t>
  </si>
  <si>
    <t>CHELA</t>
  </si>
  <si>
    <t>NO LA QUISO EL CLIENTE</t>
  </si>
  <si>
    <t>25-Ene 10,000.00--27 ENE  9,452.00</t>
  </si>
  <si>
    <t>24-Ene 10,000.00--25 ENE  2,257.50</t>
  </si>
  <si>
    <t>MONICA** REGRESA 103.90 Kg. DE PULPA</t>
  </si>
  <si>
    <t>EL CLIENTE NO REGRESO</t>
  </si>
  <si>
    <t>PEDIDO EQUIVOCADO</t>
  </si>
  <si>
    <t>25-Ene 2,000.00--12 FEB  1,742.00</t>
  </si>
  <si>
    <t>FORTUNA POPO</t>
  </si>
  <si>
    <t>25-Ene Y el 28 Ene 2do PAGO SE PASA A LA 924-L1</t>
  </si>
  <si>
    <t>05-Feb 5,500.00--7 FEB  10,000.00--8 FEB  8,000.00 --12 FEB  8,169.00--19 FEB  19.00</t>
  </si>
  <si>
    <t>SRA. OLGA</t>
  </si>
  <si>
    <t>JUANITA** FIRMA ORIGINAL Y COPIA AZUL. INICIAL $10,454. REGRESA PULPA.</t>
  </si>
  <si>
    <t>07-Feb FACTURA 556</t>
  </si>
  <si>
    <t>07-Feb FACTURA 557</t>
  </si>
  <si>
    <t>18-Feb FACTURA   558</t>
  </si>
  <si>
    <t>LUPITA LEDO</t>
  </si>
  <si>
    <t>A CARGO DE JUANITA 11.8KG A 39 DE PULPA mal cobrado</t>
  </si>
  <si>
    <t>MERINO</t>
  </si>
  <si>
    <t>25-Ene 5,000.00--28 ENE  4,164.00 SOBRANTE DE 507.80 se pasa a la 711-M1</t>
  </si>
  <si>
    <t>28-Ene 6,380.50--2 FEB  6,000.00</t>
  </si>
  <si>
    <t>EMILIANO</t>
  </si>
  <si>
    <t>IRENE</t>
  </si>
  <si>
    <t>27-Ene 2,225.00--28 ENE 8,000.00 --29 ENE  10,000.00</t>
  </si>
  <si>
    <t>INES** INICIAL $2,433.00. DEVOLUCION DE 3.675 DE CARRILLERA POR CTE.</t>
  </si>
  <si>
    <t>NO QUISO EL CLIENTE</t>
  </si>
  <si>
    <t>25-Ene 2,900.00--28 ENE  2,477.00</t>
  </si>
  <si>
    <t>04-Feb 17,339.40--20 feb  1,327.50</t>
  </si>
  <si>
    <t>25-Ene FACTURA 577</t>
  </si>
  <si>
    <t>DEVOLUCIÓN DE COSTILLAS</t>
  </si>
  <si>
    <t>27-Ene 6,888.00 Dif x precio de 44 a 42 x 164kg = 328.00</t>
  </si>
  <si>
    <t>POLLOS ASADOS</t>
  </si>
  <si>
    <t>SANTIAGO</t>
  </si>
  <si>
    <t>ANGEL</t>
  </si>
  <si>
    <t>M1</t>
  </si>
  <si>
    <t>CHAVA</t>
  </si>
  <si>
    <t>29-ENE 4,256.00--31 ENE  1,150.00</t>
  </si>
  <si>
    <t>HECTOR PIEDRAS</t>
  </si>
  <si>
    <t>PATA</t>
  </si>
  <si>
    <t>30-Ene FACTURA 498</t>
  </si>
  <si>
    <t>27-Ene 16,557.00 --29 ENE  600.00</t>
  </si>
  <si>
    <t>HERMINIO MEDINA</t>
  </si>
  <si>
    <t>TACOS</t>
  </si>
  <si>
    <t>CORAZON SAN</t>
  </si>
  <si>
    <t>RAM</t>
  </si>
  <si>
    <t>31-Ene 15,000.00--8 FEB  17,246.00</t>
  </si>
  <si>
    <t>AIMET** CORRECCION DE PRECIO</t>
  </si>
  <si>
    <t>ADRIA</t>
  </si>
  <si>
    <t>28-Ene 21,399.00 dif x precio cabeza de 20 a 18 x 116.4kg = 232.80</t>
  </si>
  <si>
    <t>18-Feb FACTURA 559</t>
  </si>
  <si>
    <t>ALEJANDRA</t>
  </si>
  <si>
    <t>25 PONIENTE</t>
  </si>
  <si>
    <t>AIMET** FIRMA COPIA AZUL. SE OLVIDO SUBIR PEDIDO COMPLETO</t>
  </si>
  <si>
    <t>28-Ene 11,138.50 Dif x k se kedo la contra 40.30kg a 78 = 3,143.40</t>
  </si>
  <si>
    <t>LA SUSTITUYE LA 137 M1</t>
  </si>
  <si>
    <t>14-Feb FACTURA 552</t>
  </si>
  <si>
    <t>INES** FIRMA COPIA AZUL. REGRESAN LA CONTRA POR CARA Y CORRIGEN PRECIO DE COMBO.</t>
  </si>
  <si>
    <t>19-Feb FACTURA 513</t>
  </si>
  <si>
    <t>01-Feb FACTURA 514</t>
  </si>
  <si>
    <t>CHINOS CHEDAUI CAPU</t>
  </si>
  <si>
    <t>01-Feb FACTURA 515</t>
  </si>
  <si>
    <t>01-Feb FACTURA  610__ Dif x precio en combo 39.50 a 29.50= 7,913.79 Y DEV DE PULPA 5,436.00</t>
  </si>
  <si>
    <t xml:space="preserve">PACO </t>
  </si>
  <si>
    <t>05-Feb FACTURA 516</t>
  </si>
  <si>
    <t>28-Ene 3,070.00--29 ENE  1,613.00</t>
  </si>
  <si>
    <t>28-Ene 3,726.00 --29 ENE  2,500.00</t>
  </si>
  <si>
    <t>JOSE LUNA</t>
  </si>
  <si>
    <t>TARMAS</t>
  </si>
  <si>
    <t>ALEJANDRO  CANCELADA</t>
  </si>
  <si>
    <t>falta completo de remision 03-Abril</t>
  </si>
  <si>
    <t>ALE</t>
  </si>
  <si>
    <t>RENDON</t>
  </si>
  <si>
    <t>UNIDAD</t>
  </si>
  <si>
    <t>AIMET** FIRMA COPIA AZUL. CORRECCION DE PESO</t>
  </si>
  <si>
    <t>JOSE LUIS VANCINI</t>
  </si>
  <si>
    <t>30-Ene 19,014.25 dif x precio de 20- a 19 x 1000.75=1,000.75</t>
  </si>
  <si>
    <t>firmo AIME</t>
  </si>
  <si>
    <t>18-Feb FACTURA  560</t>
  </si>
  <si>
    <t>18-Feb FACTURA 561</t>
  </si>
  <si>
    <t>SORPRESA</t>
  </si>
  <si>
    <t>29-Ene 8,294.50--8 feb  4.70</t>
  </si>
  <si>
    <t>31-ENE 5,900.00 + --807.00</t>
  </si>
  <si>
    <t>29-Ene 3,000.00--30 ENE  531.00</t>
  </si>
  <si>
    <t>FAC. 500</t>
  </si>
  <si>
    <t>NOTA PARA SALIDA DE CHULETA. CANCELADA FALTA ORIGINAL PERO FIRMA SRA. NORMA</t>
  </si>
  <si>
    <t>04-Feb FACTURA 500</t>
  </si>
  <si>
    <t>SAGRADO CORAZON CENTRO</t>
  </si>
  <si>
    <t>ADRIANA** FIRMA COPIA AZUL. INICIAL $3,563.00</t>
  </si>
  <si>
    <t>DANIEL RUIZ MAQUILA Cancelada</t>
  </si>
  <si>
    <t>18-Feb firma NLP</t>
  </si>
  <si>
    <t>ROGELIO H.</t>
  </si>
  <si>
    <t>31-Ene 9,843.50--1 FEB  12,180.50</t>
  </si>
  <si>
    <t>ADRIANA** FIRMA COPIA AZUL. 2.5 MERMA</t>
  </si>
  <si>
    <t>SALVADOR</t>
  </si>
  <si>
    <t>30-Ene 26,558.00 dif x merma 2.5kg a 38=95.00</t>
  </si>
  <si>
    <t>31-Ene 15,000.00--17 feb  22,622.00</t>
  </si>
  <si>
    <t>ANGEL AL</t>
  </si>
  <si>
    <t>HERMINIO</t>
  </si>
  <si>
    <t>14-Feb FACTURA 553</t>
  </si>
  <si>
    <t>JUAN MARQUEZ</t>
  </si>
  <si>
    <t>ARMANDO</t>
  </si>
  <si>
    <t>12-Feb 898.00--17 feb  4,000.00</t>
  </si>
  <si>
    <t>MARCO</t>
  </si>
  <si>
    <t>01-Feb 10,879.50--3 FEB 14,873.00</t>
  </si>
  <si>
    <t>IMPERIAL</t>
  </si>
  <si>
    <t>BERNARDO INFONAVIT</t>
  </si>
  <si>
    <t>05-Feb FACTURA 574</t>
  </si>
  <si>
    <t>INES** FIRMA COPIA AZUL. CORRECCION DE PRECIO</t>
  </si>
  <si>
    <t>01-Feb 20,071.58 dif x precio de 37 a 33x 47.4kg = 189.60</t>
  </si>
  <si>
    <t>12-Feb FACTURA 612</t>
  </si>
  <si>
    <t>ANGEL CORDOBA</t>
  </si>
  <si>
    <t>04-Feb FACTURA 564</t>
  </si>
  <si>
    <t>01-Feb FACTURA 700</t>
  </si>
  <si>
    <t>31-Ene 4,800.00-- 3 FEB  1,760.00</t>
  </si>
  <si>
    <t>01-Feb 10,926.00--3 FEB  10,000.00</t>
  </si>
  <si>
    <t>MARAN</t>
  </si>
  <si>
    <t>ATOSA</t>
  </si>
  <si>
    <t>26-Feb FACTURA 578</t>
  </si>
  <si>
    <t>ISRAEL</t>
  </si>
  <si>
    <t>31-Ene 21,700.00--17 feb  4,440.50</t>
  </si>
  <si>
    <t>AIMET** FIRMA COPIA AZUL. ERROR EN PESO</t>
  </si>
  <si>
    <t>01-Feb 3,096.00 dif k x error de kg 13kg a 18=234.00</t>
  </si>
  <si>
    <t>31-Ene 5,000.00--6 FEB  499.50</t>
  </si>
  <si>
    <t>CHELY</t>
  </si>
  <si>
    <t>18-Feb FACTURA 591</t>
  </si>
  <si>
    <t>OAXACA</t>
  </si>
  <si>
    <t>08-Marzo FACTURA 592</t>
  </si>
  <si>
    <t>18-Feb FACTURA  593</t>
  </si>
  <si>
    <t>PIZZAS LALO</t>
  </si>
  <si>
    <t>RAFA se le cobra por descuidado</t>
  </si>
  <si>
    <t>EL GALLOTOTE</t>
  </si>
  <si>
    <t>Importe Vendido</t>
  </si>
  <si>
    <t>Importe Cobrado</t>
  </si>
  <si>
    <t>REMISIONES DE    FEBRERO     2 0 1 3</t>
  </si>
  <si>
    <r>
      <rPr>
        <b/>
        <i/>
        <u/>
        <sz val="14"/>
        <color rgb="FF0000CC"/>
        <rFont val="Calibri"/>
        <family val="2"/>
        <scheme val="minor"/>
      </rPr>
      <t xml:space="preserve">O B R A D O R    </t>
    </r>
    <r>
      <rPr>
        <b/>
        <i/>
        <sz val="14"/>
        <color rgb="FF0000CC"/>
        <rFont val="Calibri"/>
        <family val="2"/>
        <scheme val="minor"/>
      </rPr>
      <t xml:space="preserve">                         C L I E N T E S </t>
    </r>
  </si>
  <si>
    <t>INES** FIRMA ORIGINAL. INICIAL $16,208.00. CAMBIO DE PRECIO</t>
  </si>
  <si>
    <t>LA SUSTITUYE LA 467 M1</t>
  </si>
  <si>
    <t>URELLDO</t>
  </si>
  <si>
    <t>DIMITRIO ROJAS</t>
  </si>
  <si>
    <t>CRUZ</t>
  </si>
  <si>
    <t>01-Feb 30,000.00--10 feb  11,827.00</t>
  </si>
  <si>
    <t>03-Feb 5,250.00--4 FEB  12,000.00</t>
  </si>
  <si>
    <t>SE DUPLICO CON LA 479 M1</t>
  </si>
  <si>
    <t>MIGUEL XOCHIHUATL</t>
  </si>
  <si>
    <t>01-Feb 3,000.00--3 FEB  2,473.50</t>
  </si>
  <si>
    <t>CARNES FIGUEROA</t>
  </si>
  <si>
    <t>05-Feb FACTURA 579 DIF X COBRAN -480gm x 38=18.24</t>
  </si>
  <si>
    <t>01-Feb 304.00--3 FEB  41.00</t>
  </si>
  <si>
    <t>LA SORPRESA</t>
  </si>
  <si>
    <t>ADRIANA** FIRMA COPIA AZUL. INICIAL $3,008.00. CAMBIO DE PRECIO</t>
  </si>
  <si>
    <t>01-Feb 5,000.00--5 FEB  1,840.00 FACT 594-595-596-597-</t>
  </si>
  <si>
    <t>DESIDERIO</t>
  </si>
  <si>
    <t>LA SUSTITUYE LA 527 M1</t>
  </si>
  <si>
    <t>LA SUSTITUYE LA 523 M1</t>
  </si>
  <si>
    <t>ARTURO</t>
  </si>
  <si>
    <t>03-Feb 7,717.50 error de kg de 33 a 3.3kg  manitas a 20.00= 594.00</t>
  </si>
  <si>
    <t>26-Feb FACTURA 581</t>
  </si>
  <si>
    <t>03-Feb 5,839.00 Dif x precio de 44 a 42 x 116kg = 232.00</t>
  </si>
  <si>
    <t>INES** FIRMA COPIA AZUL. CORRECCIÓN DE PRECIO.</t>
  </si>
  <si>
    <t>COMIDA CHINOS 4 Pte</t>
  </si>
  <si>
    <t>02-Feb CANCELADA</t>
  </si>
  <si>
    <t>AIMET** CANCELADA PORQUE GABINO NO ENCONTRO AL CLIENTE</t>
  </si>
  <si>
    <t>POLLOTOTE</t>
  </si>
  <si>
    <t>03-Feb 16,100.00--10 feb  1,847.00--13 feb  5,332.00</t>
  </si>
  <si>
    <t>POLLOS A LA LEÑA</t>
  </si>
  <si>
    <t>ERROR EN LA CAPTURA</t>
  </si>
  <si>
    <t>ANGEL LARA</t>
  </si>
  <si>
    <t>AIMET** CANCELADA PORQUE EL CHOFER NO ESPERO AL CLIENTE</t>
  </si>
  <si>
    <t>08-Feb 4,324.00--10 feb  19,396.50</t>
  </si>
  <si>
    <t>AIMET** FIRMA COPIA VERDE. INICIAL $7,856.00. CORRECCIÓN DE PRECIO DE CAPOTE.</t>
  </si>
  <si>
    <t>ERROR AL HACER LA NOTA</t>
  </si>
  <si>
    <t>05-Feb 5,565.60 Dif x precio pecho de 50 a 48 x 69.2kg = 138.40</t>
  </si>
  <si>
    <t>ADRIANA** CORRECCION DE PRECIO</t>
  </si>
  <si>
    <t>SILVANO HERNANDEZ</t>
  </si>
  <si>
    <t>VICTOR HERNANDEZ</t>
  </si>
  <si>
    <t>PABLO BAUTISTA</t>
  </si>
  <si>
    <t>03-Febrero FACTURA 641-M1 $ 8,000.00</t>
  </si>
  <si>
    <t>FIGUEROA</t>
  </si>
  <si>
    <t xml:space="preserve">05-Feb FACTURA 579  </t>
  </si>
  <si>
    <t>INES** FIRMA ORIGINAL. INICIAL $4,072.50. NO SE DESTARO CARRO DE MANITA</t>
  </si>
  <si>
    <t>03-Feb 9,000.00--4 FEB  2,061.00</t>
  </si>
  <si>
    <t xml:space="preserve">GUSTAVO </t>
  </si>
  <si>
    <t>GLORIA DE LOS SANTOS</t>
  </si>
  <si>
    <t>04-Feb FACTURAS 569-570-571-572</t>
  </si>
  <si>
    <r>
      <rPr>
        <b/>
        <i/>
        <sz val="8"/>
        <color rgb="FF0000FF"/>
        <rFont val="Calibri"/>
        <family val="2"/>
        <scheme val="minor"/>
      </rPr>
      <t>28-Ene 507.80 ---31-Ene 3,656.50</t>
    </r>
    <r>
      <rPr>
        <b/>
        <i/>
        <sz val="8"/>
        <color theme="1"/>
        <rFont val="Calibri"/>
        <family val="2"/>
        <scheme val="minor"/>
      </rPr>
      <t xml:space="preserve"> ---11-Feb 5,517.00</t>
    </r>
  </si>
  <si>
    <t>05-Feb FACTURA 701</t>
  </si>
  <si>
    <t>08-Feb FACTURA 616</t>
  </si>
  <si>
    <t>08-Feb FACTURA 617</t>
  </si>
  <si>
    <t>05-Feb FACTURA 618</t>
  </si>
  <si>
    <t>LA SUSTITUYE LA 721 M1</t>
  </si>
  <si>
    <t>12-Feb FACTURA 619</t>
  </si>
  <si>
    <t>FAC 612</t>
  </si>
  <si>
    <t>04-Feb FACTURAS 598-599-600</t>
  </si>
  <si>
    <t>CORAZON DE JESUS</t>
  </si>
  <si>
    <t>REINALDO</t>
  </si>
  <si>
    <t>04-Feb FACTURA 609</t>
  </si>
  <si>
    <t>FAC 609</t>
  </si>
  <si>
    <t>DEVOLUCIÓN DEL CLIENTE</t>
  </si>
  <si>
    <t>ARMANDO ATOSA</t>
  </si>
  <si>
    <t>04-Feb FACTURA 601</t>
  </si>
  <si>
    <t>DANIEL RUIZ (MAQUILA)</t>
  </si>
  <si>
    <t>18-Feb Firmo NLP</t>
  </si>
  <si>
    <t xml:space="preserve">CANCELADA FALTA COPIA AZUL PERO FIRMA LA SRA. NORMA </t>
  </si>
  <si>
    <t>CARNICERIA IMPERIAL</t>
  </si>
  <si>
    <t>COMIDA CHINOS Sta Ana</t>
  </si>
  <si>
    <t>LA SUSTITUYE LA 780 M1</t>
  </si>
  <si>
    <t>04-Febrero FACTURA 573</t>
  </si>
  <si>
    <t>18-Feb FACTURA 602</t>
  </si>
  <si>
    <t>18-Feb FACTURA  603</t>
  </si>
  <si>
    <t xml:space="preserve">OMAR </t>
  </si>
  <si>
    <t>07-Feb 6,000.00--14 feb  3,838.00</t>
  </si>
  <si>
    <t xml:space="preserve">MIGUEL XOCHIHUA </t>
  </si>
  <si>
    <t xml:space="preserve">GABRIEL </t>
  </si>
  <si>
    <t>12-Mar FACTURA 946 $ 98,500.12</t>
  </si>
  <si>
    <t>VALERIO FIGEROA</t>
  </si>
  <si>
    <t>08-Feb FACTURA 613</t>
  </si>
  <si>
    <t>08-Feb FACTURA 625</t>
  </si>
  <si>
    <t>FAC. 625</t>
  </si>
  <si>
    <t>26-Feb FACTURA 655</t>
  </si>
  <si>
    <t>05-Feb FACTURAS 604-605-606</t>
  </si>
  <si>
    <t xml:space="preserve">EL POBLANITO </t>
  </si>
  <si>
    <t xml:space="preserve">TACOS JIRETH </t>
  </si>
  <si>
    <t xml:space="preserve">TA </t>
  </si>
  <si>
    <t>07-Feb 2,500.00--8 FEB  9,709.00</t>
  </si>
  <si>
    <t>NORBERTO</t>
  </si>
  <si>
    <t>RUBEN SALAZAR</t>
  </si>
  <si>
    <t>20-Feb 980.00 --3 mar  920.00</t>
  </si>
  <si>
    <t>ZAVALETA</t>
  </si>
  <si>
    <t>08-Feb FACTURA 615</t>
  </si>
  <si>
    <t>20-Feb 17,729.60 dif x merma 11.84kg a 35- 414.40</t>
  </si>
  <si>
    <t>ADRIANA** FIRMA COPIA ZUL. MERMA</t>
  </si>
  <si>
    <t>COMIDA CHINSO Independencia</t>
  </si>
  <si>
    <t>07-Feb 2,371.00 --11 feb  61.00</t>
  </si>
  <si>
    <t>SE ENTREGO MÁS JAMON POQUE GABINO CONFUNDIO PEDIDO</t>
  </si>
  <si>
    <t>07-Feb FACTURA 632</t>
  </si>
  <si>
    <t>COMIDA CHINOS Chedrahui</t>
  </si>
  <si>
    <t>CABRERA</t>
  </si>
  <si>
    <t>17-Feb FACTURA 674</t>
  </si>
  <si>
    <t>JUAN ESCOBAR</t>
  </si>
  <si>
    <t>17-Feb FACTURA 675</t>
  </si>
  <si>
    <t>SAMUEL ALFONSO</t>
  </si>
  <si>
    <t xml:space="preserve">VALERIO </t>
  </si>
  <si>
    <t>MA. DEL PILAR</t>
  </si>
  <si>
    <t>SRA. ROSARIO</t>
  </si>
  <si>
    <t>22-Feb FACTURA 676</t>
  </si>
  <si>
    <t>FAC. 676</t>
  </si>
  <si>
    <t>12-Feb FACTURA 677</t>
  </si>
  <si>
    <t>DEVOLUCION DEL CLIENTE POR EL PRECIO</t>
  </si>
  <si>
    <t>08-Feb 8,000.00--11 feb  9,917.00</t>
  </si>
  <si>
    <t>LA SUSTITUYE LA 971 M1</t>
  </si>
  <si>
    <t>SRA. NORMA PARA LUIS HERRERA</t>
  </si>
  <si>
    <t>07-Mar 200,000.00 27-Mar 80,000.00</t>
  </si>
  <si>
    <t>JUANITA** FIRMA COPIA AZUL. REGRESAN 63.8 K DE PULPA. FALTAN $1,058.50 COBRAR A GABINO</t>
  </si>
  <si>
    <t>IGLESIAS</t>
  </si>
  <si>
    <t>N1</t>
  </si>
  <si>
    <t>PERIS ALIMENTOS</t>
  </si>
  <si>
    <t>VANZZINI</t>
  </si>
  <si>
    <t>08-Feb 8,817.50 dif x precio  de 45 a  44 x 200.4kg = 200.40</t>
  </si>
  <si>
    <t>12-Feb 10,000.00--13 feb 10,000.00 --18 feb  11,701.00</t>
  </si>
  <si>
    <t>AIMET** FIRMA COPIA AZUL. INICIAL $6,023.00 CORRECCION POR MULTIPLICACIÓN</t>
  </si>
  <si>
    <t>11-Feb 14,000.00--12 FEB 6,966.50</t>
  </si>
  <si>
    <t>CHINOS 4 PONIENTE Y 9</t>
  </si>
  <si>
    <t>12-Feb FACTURA 683</t>
  </si>
  <si>
    <t>08-Feb 13,000.00--9  FEB  575.00</t>
  </si>
  <si>
    <t>ASUNCION</t>
  </si>
  <si>
    <t>14-Feb 1,730.50--21 feb  23,339.00</t>
  </si>
  <si>
    <t>JAVIER CHIPOTLES</t>
  </si>
  <si>
    <t>IVAN</t>
  </si>
  <si>
    <t>ADRIANA** FIRMA COPIA VERDE. INICIAL $2,106.00. CAMBIO DE PRECIO</t>
  </si>
  <si>
    <t>SAN ALEJANDRO</t>
  </si>
  <si>
    <t>PIZZA LALOS</t>
  </si>
  <si>
    <t>POBLANITO MARGARITAS</t>
  </si>
  <si>
    <t>10-Feb 4,600.00--11 feb  360.00</t>
  </si>
  <si>
    <t>JAVIER</t>
  </si>
  <si>
    <t>09-Feb 7,770.50 dif x precio de 45 a 44 x 176.6kg = 176.50</t>
  </si>
  <si>
    <t>ERROR EN CAPTURA LA NOTA ES DE: JAVIER HERRERA $1,033.00</t>
  </si>
  <si>
    <t>RICARDO 5 DE MAYO</t>
  </si>
  <si>
    <t>CORAZON DE JESUS 119</t>
  </si>
  <si>
    <t>09-Feb 13,000.00--10 feb  1,508.00</t>
  </si>
  <si>
    <t>AIMET** FIRMA COPIA VERDE. INICIAL $3,757.00. CAMBIO DE PRECIO</t>
  </si>
  <si>
    <t>IMELDA ACOCOTA</t>
  </si>
  <si>
    <t>09-Feb 1,260.00--13 feb  250.00</t>
  </si>
  <si>
    <t>14-Feb 623.00--24 feb  7,388.00</t>
  </si>
  <si>
    <t>ROGELIO</t>
  </si>
  <si>
    <t>12-Feb 649.50--14 feb  7,119.50</t>
  </si>
  <si>
    <t>EDGAR</t>
  </si>
  <si>
    <t>11-Feb 2,374.00 dif x error en kg x 23.53kg a 38= 818.14</t>
  </si>
  <si>
    <t>INES** CORRECCIÓN DE PESO</t>
  </si>
  <si>
    <t>ALFREDO ALVAREZ</t>
  </si>
  <si>
    <t>17-Feb FACTURA 691</t>
  </si>
  <si>
    <t>26-Feb FACTURA 692</t>
  </si>
  <si>
    <t>INICIAL $4,929.50 POR ERROR DE CUENTA</t>
  </si>
  <si>
    <t>13-Feb 2,000.00--14 feb  8,618.00</t>
  </si>
  <si>
    <t>LA SUSTITUYE LA 264 N1</t>
  </si>
  <si>
    <t>LUIS HERNADEZ</t>
  </si>
  <si>
    <t>CHALCO</t>
  </si>
  <si>
    <t>SILVERIO</t>
  </si>
  <si>
    <t>13-Feb 1,700.00--15 feb  2,125.50</t>
  </si>
  <si>
    <t>PASTORCITO</t>
  </si>
  <si>
    <t>METEPEC</t>
  </si>
  <si>
    <t>MARNE</t>
  </si>
  <si>
    <t>URBI</t>
  </si>
  <si>
    <t>DEVOLUCION DEL CLIENTE, NO LE ALCANZO EL DINERO</t>
  </si>
  <si>
    <t>LA SUSTITUYE 301 N1</t>
  </si>
  <si>
    <t>ALDUCIN</t>
  </si>
  <si>
    <t>ALEJANDRA TORRES</t>
  </si>
  <si>
    <t>ALEJANDRO FLORES</t>
  </si>
  <si>
    <t>17-Feb FACTURA 727</t>
  </si>
  <si>
    <t>18-Feb FACTURA  693</t>
  </si>
  <si>
    <t>LA SUSTITUYE LA 370 N1</t>
  </si>
  <si>
    <t>18-Feb  16,000.00--25 feb  12,849.50</t>
  </si>
  <si>
    <t>AIMET** ERROR AL HACER LA CUENTA</t>
  </si>
  <si>
    <t>15-Feb 9,205.00--17 feb  1,000.00</t>
  </si>
  <si>
    <t>DIONICIO</t>
  </si>
  <si>
    <t>PASEO SAN FRANCISCO</t>
  </si>
  <si>
    <t>INES** FIRMA COPIA AZUL. INICIAL $13,984.00. CORRECCION DE PRECIO</t>
  </si>
  <si>
    <t xml:space="preserve"> </t>
  </si>
  <si>
    <t>DANIEL RUIZ  CANCELADA</t>
  </si>
  <si>
    <t>MAQUILA ADRIANA** CANCELADA</t>
  </si>
  <si>
    <t>JAIME HERNADEZ</t>
  </si>
  <si>
    <t>17-Feb FACTURA 710</t>
  </si>
  <si>
    <t>18-Feb 2,500.00--20 feb 2,000.00--25 feb  2,452.00</t>
  </si>
  <si>
    <t>SUSANA</t>
  </si>
  <si>
    <t>19-Feb FACTURA 740</t>
  </si>
  <si>
    <t>15-Feb 4,684.00 dev de 7kg canal x 22= 154.00</t>
  </si>
  <si>
    <t>INES** RECIBIO CUERO CANAL 7 K</t>
  </si>
  <si>
    <t>IGNACIO HERNANDEZ</t>
  </si>
  <si>
    <t>19-feb FACTURA 823</t>
  </si>
  <si>
    <t>14-Feb 45,000.00--21 feb  14,244.00</t>
  </si>
  <si>
    <t>PAVEL GARCIA</t>
  </si>
  <si>
    <t>ERROR EN LA CUENTA</t>
  </si>
  <si>
    <t>DEVOLVION DE CAPOTE</t>
  </si>
  <si>
    <t xml:space="preserve">SUPER LOMAS </t>
  </si>
  <si>
    <t>28-Feb FACTURA 769</t>
  </si>
  <si>
    <t>JORGE</t>
  </si>
  <si>
    <t>15-Feb 23,500.00--21 feb  1,273.00</t>
  </si>
  <si>
    <t>17-Feb 6,800.00--18 FEB  10,605.00--20 feb  1,800.00</t>
  </si>
  <si>
    <t>ADRIANA** FIRMA COPIA AZUL. ARGELIA LE AUMENTA ESPINAZO.</t>
  </si>
  <si>
    <t>WELMER</t>
  </si>
  <si>
    <t>27-Feb 1,268.50--3 mar 3,371.50</t>
  </si>
  <si>
    <t>ERROR EN PRECIO</t>
  </si>
  <si>
    <t>JUDITH URBA</t>
  </si>
  <si>
    <t>15-Feb 23,300.00--25 feb 1,844.00</t>
  </si>
  <si>
    <t>15-Feb 12,000.00--17 feb  4,641.00</t>
  </si>
  <si>
    <t>16-Feb 3,500.00 --17 feb  1,636.00</t>
  </si>
  <si>
    <t>LA SUSTITUYE LA 654 N1</t>
  </si>
  <si>
    <t>13-Mar 5,430.00 17-Mar 5,331.50</t>
  </si>
  <si>
    <t>HUMBERTO   CANCELADA</t>
  </si>
  <si>
    <t>SRA. NORMA</t>
  </si>
  <si>
    <t>FALTA COPIA AZUL, PERO FIRMA LA SRA. NORMA</t>
  </si>
  <si>
    <t>16-Feb 1,564.00--20 feb  300.00</t>
  </si>
  <si>
    <t>20-Feb 500.00--26 feb 5,000.00--28 feb  16,883.00</t>
  </si>
  <si>
    <t>17-Feb 2,045.70 Dev de 18.64kg a 38= 708.32</t>
  </si>
  <si>
    <t>INES** FIRMA COPIA AZUL. REGRESAN COSTILLA</t>
  </si>
  <si>
    <t>SAGRADO CORAZON ZAVALETA</t>
  </si>
  <si>
    <t xml:space="preserve">RENE UROZA </t>
  </si>
  <si>
    <t>17-feb FACTURA 727</t>
  </si>
  <si>
    <t>SIN FIRMA** REGRESA ESPINAZO</t>
  </si>
  <si>
    <t>JUDITH URBI</t>
  </si>
  <si>
    <t>26-Feb 22.500.00**1 mar 1,416.00</t>
  </si>
  <si>
    <t>LA SUSTITUYE LA 740 N1</t>
  </si>
  <si>
    <t>RAIMUNDO</t>
  </si>
  <si>
    <t>18-Feb 35,292.00 dev 27kg a 31.50 = 850.50 + dif de precio 59.2kg de 22 a 20 = 118.40 total 968.90</t>
  </si>
  <si>
    <t>ADRIANA** FIRMA COPIA AZUL.</t>
  </si>
  <si>
    <t>13-Mar FACTURA 854</t>
  </si>
  <si>
    <t>03-Mar FACTURA 814</t>
  </si>
  <si>
    <t>19-Feb FACTURA 847</t>
  </si>
  <si>
    <t>03-Mar FACTURA 815</t>
  </si>
  <si>
    <t>COMIDA CHINOS P Dorada</t>
  </si>
  <si>
    <t>21-Feb 25,810.00--26 feb--29,027.00</t>
  </si>
  <si>
    <t>SANTA ANA</t>
  </si>
  <si>
    <t>18-Feb 13,829.00 --27 feb  2,000.00</t>
  </si>
  <si>
    <t>18-Feb 700.00--20 feb  96.50</t>
  </si>
  <si>
    <t>R</t>
  </si>
  <si>
    <t>MARCO ANTONIO</t>
  </si>
  <si>
    <t>27-Feb FACTURA 749</t>
  </si>
  <si>
    <r>
      <rPr>
        <b/>
        <i/>
        <sz val="8"/>
        <color rgb="FF0000FF"/>
        <rFont val="Calibri"/>
        <family val="2"/>
        <scheme val="minor"/>
      </rPr>
      <t xml:space="preserve">26-Feb 5,000.00--28 feb 8,000.00 </t>
    </r>
    <r>
      <rPr>
        <b/>
        <i/>
        <sz val="8"/>
        <color theme="1"/>
        <rFont val="Calibri"/>
        <family val="2"/>
        <scheme val="minor"/>
      </rPr>
      <t>--</t>
    </r>
    <r>
      <rPr>
        <b/>
        <i/>
        <sz val="8"/>
        <color rgb="FF0000FF"/>
        <rFont val="Calibri"/>
        <family val="2"/>
        <scheme val="minor"/>
      </rPr>
      <t>3 mar 10,000.00 7 mar 8,693.00</t>
    </r>
  </si>
  <si>
    <t>19-Feb 10,535.00 dif x precio de 22 a 20 x145.60x,2= 291.20</t>
  </si>
  <si>
    <t>ADRIANA** CAMBIO DE PRECIO</t>
  </si>
  <si>
    <t>07-Mar 4,100.00 --10 mar  2,036.00</t>
  </si>
  <si>
    <t>BURRO NORTEÑO CANCELADA</t>
  </si>
  <si>
    <t>20-Feb x duplicada</t>
  </si>
  <si>
    <t>ADRIANA** SE CANCELA PORQUE SE DUPLICO.</t>
  </si>
  <si>
    <t>INES** INICIAL $49,923.00. REGRESAN COMBO DE $24,504.00</t>
  </si>
  <si>
    <r>
      <t>24-Feb 2,773.50--</t>
    </r>
    <r>
      <rPr>
        <b/>
        <i/>
        <sz val="8"/>
        <color rgb="FF0000FF"/>
        <rFont val="Calibri"/>
        <family val="2"/>
        <scheme val="minor"/>
      </rPr>
      <t>10 mar 200.00  01-Abril 165.00</t>
    </r>
  </si>
  <si>
    <t>20-Feb 1,440.00 dif x merma 1.48kg x 42 = 62.16</t>
  </si>
  <si>
    <t>24-Feb FACTURA 750</t>
  </si>
  <si>
    <t>26-Feb FACTURA 753</t>
  </si>
  <si>
    <t>JUANITA** FIRMA COPIA AZUL. INICIAL $2613.50. REGRESARON 9.3 ESPALDILLA</t>
  </si>
  <si>
    <t>ANGEL MEDEL</t>
  </si>
  <si>
    <t>JOSE SALAZAR</t>
  </si>
  <si>
    <t>INES** FIRMA COPIA AZUL. INICIAL $14,172.50. DEVOLVIERON 7 KILOS DE CUERO CANAL.</t>
  </si>
  <si>
    <t>ENAN</t>
  </si>
  <si>
    <t>SAGRADO CORAZON 119</t>
  </si>
  <si>
    <t>28-Feb 2,677.00 --3 mar 21,225.00</t>
  </si>
  <si>
    <t>01-Mar 500.00--10 mar 500.00 19-Mar 500.00 31-Mar 500.00 04-Abril 4,043.50</t>
  </si>
  <si>
    <t>CANCELADA POR ERROR</t>
  </si>
  <si>
    <t>01-Mar 18,756.00 --3 mar  7,000.00</t>
  </si>
  <si>
    <t>28-Feb FACTURA 776</t>
  </si>
  <si>
    <t>INES** FIRMA COPIA AZUL. INICIAL $5,280.50. DEVOLVIO 10.16 K DE CAPOTE.</t>
  </si>
  <si>
    <t>28-Feb 15,271.20 Dev 63.46kg a 42= 2,665.32</t>
  </si>
  <si>
    <t>ADRIANA** FIRMA COPIA AZUL. REGRESAN 2 PIEZAS</t>
  </si>
  <si>
    <t>20-Mar FACTURA 779</t>
  </si>
  <si>
    <t>05-Mar 89,802.00 FACTURA 884   dif x 15kg  golpeada a 36.00 = 540.00</t>
  </si>
  <si>
    <t>AIMET** SE LE DESCONTO PIERNA DE 15 K</t>
  </si>
  <si>
    <t>03-Mar FACTURA 816</t>
  </si>
  <si>
    <t>Ñ1</t>
  </si>
  <si>
    <t>22-Feb FACTURA 898</t>
  </si>
  <si>
    <t>21-Feb 8,000.00--25 feb 10,225.00</t>
  </si>
  <si>
    <t>AIMET** FIRMA COPIA AZUL. INICIAL $13,556.00. FALTO LLEVAR LA GRASA.</t>
  </si>
  <si>
    <t>21-Feb 2,900.00--24 feb  2,537.50</t>
  </si>
  <si>
    <t>24-Feb 500.00--25 feb 600.00--26 feb 500.00 --27 feb 500.00 --28 feb 500.00--1 mar 500.00--4 mar 1,000.00--6 mar  500.00--7 mar  500.00--8 mar  500.00 --10 mar 500.00--11 mar 500.00 --12 mar 500.00 --13 mar  500.00 15-Mar 500.00 17-Mar 500.00  + 500.00 18-Mar 438.50</t>
  </si>
  <si>
    <t>21-Feb 4,400.00--25 feb  368.00</t>
  </si>
  <si>
    <t>22-Febrero 2,008.00 Dev de cabeza 6.08kg a 18= 109.00</t>
  </si>
  <si>
    <t>AIMET** FIRMA COPIA AZUL. DEVUELVEN CABEZA.</t>
  </si>
  <si>
    <t>CARMELO</t>
  </si>
  <si>
    <t>21-Feb 11,000.00--25 feb 1.620.00</t>
  </si>
  <si>
    <t>25-Feb 31,278.00 dif x precio 700kg jamon de 41 a 40 = 700.00</t>
  </si>
  <si>
    <t>LA SUSTITUYE LA 69 Ñ1</t>
  </si>
  <si>
    <t xml:space="preserve">ALFREDO </t>
  </si>
  <si>
    <t>21-Feb 4,309.00--25 feb  432.00</t>
  </si>
  <si>
    <t>LA SUSTITUYE LA 94 Ñ1</t>
  </si>
  <si>
    <t>HIDALGO SUR</t>
  </si>
  <si>
    <t>25-Feb 1,000.00 --28 feb 6,280.00</t>
  </si>
  <si>
    <t>19-Mar 500.00 20-Mar 500.00 22-Mar 500.00 24-Mar 500.00  27-Mar 500.00 31-Mar 1,000.00 01-Abril 500.00 03-Abril 500.00---05-Abril 500.00-- 8-Abril  1,000.00  10-Abril 500.00--14-Abril 500.00 25-Abril 4,348.00</t>
  </si>
  <si>
    <t>SAGRADO CORAZON SAN MANUEL</t>
  </si>
  <si>
    <t>ARMANDO UROZA</t>
  </si>
  <si>
    <t>BENIITO</t>
  </si>
  <si>
    <t>AIMET** FIRMA COPIA VERDE. INICIAL $3,799.00. CORRECCION DE PRECIO</t>
  </si>
  <si>
    <t>LUI</t>
  </si>
  <si>
    <t>01-Mar 22,472.50 Dif x merma 3.20kg x 44.50 =142.85</t>
  </si>
  <si>
    <t>ADRIANA** MERMA</t>
  </si>
  <si>
    <t>22-Febrero 200.00--25 feb  207.00</t>
  </si>
  <si>
    <t>22-Febreo 2,300.00--24 feb  92.00</t>
  </si>
  <si>
    <t>28-Febrero FACTURA 829</t>
  </si>
  <si>
    <t>23-Feb 15,800.00--24 feb  982.00</t>
  </si>
  <si>
    <t>OSO</t>
  </si>
  <si>
    <t>12-Mar 1,520.00 dif x dev 20kg carne abierta a 38.00= 760.00</t>
  </si>
  <si>
    <t>JUANA** FIRMA ORIGINAL. DEVUELVE 20 KILOS DE CARNE ABIERTA</t>
  </si>
  <si>
    <t>LA SUSTITUYE ÑA 190 Ñ1</t>
  </si>
  <si>
    <t>AIMET** FIRMA COPIA AZUL. INICIAL $8925. REGRESA SANCOCHO</t>
  </si>
  <si>
    <t>23-Febrero 1,074.00--27 feb 200.00</t>
  </si>
  <si>
    <t>TAQUERIA LOS PERICOS</t>
  </si>
  <si>
    <t>AIMET**FIRMA ORIGINAL. INICIAL $22,080.00. MERMA</t>
  </si>
  <si>
    <t>ALFREDO ALVAN</t>
  </si>
  <si>
    <t>28-Feb 2,308.00 --3 mar 200.00</t>
  </si>
  <si>
    <t>01-Mar 6,616.85--FACTURA 944 8 mar 50,640.00</t>
  </si>
  <si>
    <t>13-Mar FACTURA 966</t>
  </si>
  <si>
    <t>JAVIER ESCOBAR</t>
  </si>
  <si>
    <t>18-Mar FACTURA 967</t>
  </si>
  <si>
    <t>03-Mar FACTURA 831</t>
  </si>
  <si>
    <r>
      <t>26-Feb 5,000.00--</t>
    </r>
    <r>
      <rPr>
        <b/>
        <i/>
        <sz val="8"/>
        <color rgb="FF0000FF"/>
        <rFont val="Calibri"/>
        <family val="2"/>
        <scheme val="minor"/>
      </rPr>
      <t>8 mar 2,145.00</t>
    </r>
  </si>
  <si>
    <t>HECTOR DOMINGUEZ</t>
  </si>
  <si>
    <t>SAN CARLOS</t>
  </si>
  <si>
    <t>25-Feb 6,400.00--26 feb 3,864.00 --1 mar 456.00</t>
  </si>
  <si>
    <t>17-Mar 5,430.00 03-ABRIL 2,000.00 9-Abril 2,000.00 24-Abril 2,000.00 10-Mayo 2,590.00</t>
  </si>
  <si>
    <t>LEO</t>
  </si>
  <si>
    <t>SAGRADO CORAZON 3 SUR</t>
  </si>
  <si>
    <t>12-Mar 53,857.86 Dif x precio de 36.50 a 36.00 en canal 716.85</t>
  </si>
  <si>
    <t>SIN FIRMA** CAMBIO DE PRECIO</t>
  </si>
  <si>
    <t>27-Feb FACTURA 842</t>
  </si>
  <si>
    <t>OLGA</t>
  </si>
  <si>
    <t>26-Feb 2,950.00**8 mar 245.00</t>
  </si>
  <si>
    <t>26-Feb FACTURA 888</t>
  </si>
  <si>
    <t>05-Mar 20,203.00 dif x merma 10.50kg a 44.50= 467.00</t>
  </si>
  <si>
    <t>ADRIANA** REGRESA 1 CHULETA Y MERMA</t>
  </si>
  <si>
    <t>ALONDRA</t>
  </si>
  <si>
    <t>THIKI</t>
  </si>
  <si>
    <t>DELIA RA</t>
  </si>
  <si>
    <t>03-Mar FACTURA 839</t>
  </si>
  <si>
    <t>01-Mar 4,834.00 17-Mar 1,500.00  2-May 1,943.00</t>
  </si>
  <si>
    <t>MONICA** FIRMA COPIA AZUL. INICIAL $2,204.00. RECIBE PIERNA Y CABEZA DE LOMO.</t>
  </si>
  <si>
    <t>ISU</t>
  </si>
  <si>
    <t>26-Feb 21.230.00--28 feb 3,007.00</t>
  </si>
  <si>
    <t>27-Feb 6,100.00--28 feb  811.00</t>
  </si>
  <si>
    <t>ALFREDO ALDU</t>
  </si>
  <si>
    <t>06-Mar FACTURA 841</t>
  </si>
  <si>
    <t>28-Feb FACTURAS 888-889</t>
  </si>
  <si>
    <t>27-Feb 6,000.00--1 mar 702.00</t>
  </si>
  <si>
    <t>PLAZA SAN PEDRO</t>
  </si>
  <si>
    <t>PLAZA CRISTAL</t>
  </si>
  <si>
    <t>LOS PERICOS</t>
  </si>
  <si>
    <t>28-Feb 7,316.00 Dev 22.6kg a 44.50= 1,005.70</t>
  </si>
  <si>
    <t>JUANITA** FIRMA COPIA AZUL. RECIBE 22.6 K DE CAPOTE</t>
  </si>
  <si>
    <t>07-Abril 2,000.00 9-Abril 1,400.00 10-Abril 500.00--22-Abril 1,487.00 25-Abril 1,600.00 5-Mayo 1,000.00--15May 300.00 20-May 949.50</t>
  </si>
  <si>
    <t>LA FORTUNA</t>
  </si>
  <si>
    <t>27-Feb 700.00--6 mar 2,380.00</t>
  </si>
  <si>
    <t>04-Mar 1,500.00--10 mar  1,866.00</t>
  </si>
  <si>
    <t>05-Mar FACTURA 885</t>
  </si>
  <si>
    <t>05-Mar FACTURA 886</t>
  </si>
  <si>
    <t>IGNACIO</t>
  </si>
  <si>
    <t>05-Mar FACTURA 887</t>
  </si>
  <si>
    <t>03-Mar FACTURA 961</t>
  </si>
  <si>
    <t>28-Feb FACTURA 952</t>
  </si>
  <si>
    <t>ADRIANA** FIRMA COPIA AZUL. INICIAL $48,537.00. REGRESA 10.50 DE PECHO</t>
  </si>
  <si>
    <t>EMILIO ROJAS</t>
  </si>
  <si>
    <t>LA SUSTITUYE LA 521 Ñ1</t>
  </si>
  <si>
    <t>03-Mar 28,182.00 dif por precio a 30.50 $ 462.00.</t>
  </si>
  <si>
    <t>AIMET** SE CORRIGE PRECIO A $30.50</t>
  </si>
  <si>
    <t>08-Mar FACTURA 958 $ 1,818.60</t>
  </si>
  <si>
    <t>03-Mar 9,205.00--5 mar  20,151.50</t>
  </si>
  <si>
    <r>
      <rPr>
        <b/>
        <i/>
        <sz val="8"/>
        <color rgb="FF0000FF"/>
        <rFont val="Calibri"/>
        <family val="2"/>
        <scheme val="minor"/>
      </rPr>
      <t>07-Mar 11,500.00</t>
    </r>
    <r>
      <rPr>
        <b/>
        <i/>
        <sz val="8"/>
        <color theme="1"/>
        <rFont val="Calibri"/>
        <family val="2"/>
        <scheme val="minor"/>
      </rPr>
      <t xml:space="preserve"> --</t>
    </r>
    <r>
      <rPr>
        <b/>
        <i/>
        <sz val="8"/>
        <color rgb="FF0000FF"/>
        <rFont val="Calibri"/>
        <family val="2"/>
        <scheme val="minor"/>
      </rPr>
      <t>8 mar  3,000.00--</t>
    </r>
    <r>
      <rPr>
        <b/>
        <i/>
        <sz val="8"/>
        <color theme="1"/>
        <rFont val="Calibri"/>
        <family val="2"/>
        <scheme val="minor"/>
      </rPr>
      <t>10 mar 7,000.00--</t>
    </r>
    <r>
      <rPr>
        <b/>
        <i/>
        <sz val="8"/>
        <color rgb="FF0000FF"/>
        <rFont val="Calibri"/>
        <family val="2"/>
        <scheme val="minor"/>
      </rPr>
      <t>11 mar  7,000.00</t>
    </r>
    <r>
      <rPr>
        <b/>
        <i/>
        <sz val="8"/>
        <color theme="1"/>
        <rFont val="Calibri"/>
        <family val="2"/>
        <scheme val="minor"/>
      </rPr>
      <t xml:space="preserve"> --12 mar  7,110.00</t>
    </r>
  </si>
  <si>
    <t>COMID ACHINOS Animas</t>
  </si>
  <si>
    <t>EMPLEADO GALICIA</t>
  </si>
  <si>
    <t>ADRIANA** FIRMA COPIA AZUL. INICIAL $4,200.00. REGRESA 28 K DE JAMON PORQUE NO LE ALCANZO</t>
  </si>
  <si>
    <t>28-Febrero FACTURA 863</t>
  </si>
  <si>
    <t>28-Feb 30,040.00**3 mar 800.00</t>
  </si>
  <si>
    <t>18-Mar FACTURA 968</t>
  </si>
  <si>
    <t>18-Mar FACTURA 969</t>
  </si>
  <si>
    <t>28-Feb 6,100.00--1 mar 645.00</t>
  </si>
  <si>
    <t>28-Feb 2,800.00 15-Mar 394.00</t>
  </si>
  <si>
    <t>04-Mar 8,733.50 dif x merma 86.50</t>
  </si>
  <si>
    <t>REMISIONES DE    M A R Z O        2 0 1 4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</si>
  <si>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</si>
  <si>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,0597</t>
  </si>
  <si>
    <t>,0598</t>
  </si>
  <si>
    <t>,0599</t>
  </si>
  <si>
    <t>,0600</t>
  </si>
  <si>
    <t>,0601</t>
  </si>
  <si>
    <t>,0602</t>
  </si>
  <si>
    <t>,0603</t>
  </si>
  <si>
    <t>,0604</t>
  </si>
  <si>
    <t>,0605</t>
  </si>
  <si>
    <t>,0606</t>
  </si>
  <si>
    <t>,0607</t>
  </si>
  <si>
    <t>,0608</t>
  </si>
  <si>
    <t>,0609</t>
  </si>
  <si>
    <t>,0610</t>
  </si>
  <si>
    <t>,0611</t>
  </si>
  <si>
    <t>,0612</t>
  </si>
  <si>
    <t>,0613</t>
  </si>
  <si>
    <t>,0614</t>
  </si>
  <si>
    <t>,0615</t>
  </si>
  <si>
    <t>,0616</t>
  </si>
  <si>
    <t>,0617</t>
  </si>
  <si>
    <t>,0618</t>
  </si>
  <si>
    <t>,0619</t>
  </si>
  <si>
    <t>,0620</t>
  </si>
  <si>
    <t>,0621</t>
  </si>
  <si>
    <t>,0622</t>
  </si>
  <si>
    <t>03-Mar FACTURA 890--891</t>
  </si>
  <si>
    <t>,0623</t>
  </si>
  <si>
    <t>,0624</t>
  </si>
  <si>
    <t>,0625</t>
  </si>
  <si>
    <t>,0626</t>
  </si>
  <si>
    <t>,0627</t>
  </si>
  <si>
    <t>,0628</t>
  </si>
  <si>
    <t>SAGRADO CORAZON 109</t>
  </si>
  <si>
    <t>,0629</t>
  </si>
  <si>
    <t>,0630</t>
  </si>
  <si>
    <t>TACOS 25</t>
  </si>
  <si>
    <t>,0631</t>
  </si>
  <si>
    <t>,0632</t>
  </si>
  <si>
    <t>,0633</t>
  </si>
  <si>
    <t>,0634</t>
  </si>
  <si>
    <t>,0635</t>
  </si>
  <si>
    <t>01-Mar 3,097.00 4-Mar 15.00</t>
  </si>
  <si>
    <t>,0636</t>
  </si>
  <si>
    <t>05-Mar 23,380.30 merma 4kg 44.50 = 178.00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</si>
  <si>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</si>
  <si>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</si>
  <si>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</si>
  <si>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</si>
  <si>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</si>
  <si>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</si>
  <si>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</si>
  <si>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</si>
  <si>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</si>
  <si>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,0646</t>
  </si>
  <si>
    <t>,0647</t>
  </si>
  <si>
    <t>,0648</t>
  </si>
  <si>
    <t>,0649</t>
  </si>
  <si>
    <t>,0650</t>
  </si>
  <si>
    <t>,0651</t>
  </si>
  <si>
    <t>,0652</t>
  </si>
  <si>
    <t>,0653</t>
  </si>
  <si>
    <t>,0654</t>
  </si>
  <si>
    <t>,0655</t>
  </si>
  <si>
    <t>,0656</t>
  </si>
  <si>
    <t>,0657</t>
  </si>
  <si>
    <t>,0658</t>
  </si>
  <si>
    <t>,0659</t>
  </si>
  <si>
    <t>,0660</t>
  </si>
  <si>
    <r>
      <t>01-Mar 18,700.00 03-</t>
    </r>
    <r>
      <rPr>
        <b/>
        <sz val="8"/>
        <color rgb="FF0000FF"/>
        <rFont val="Calibri"/>
        <family val="2"/>
      </rPr>
      <t>Mar 1,332.50</t>
    </r>
  </si>
  <si>
    <t>,0661</t>
  </si>
  <si>
    <t>,0662</t>
  </si>
  <si>
    <t>,0663</t>
  </si>
  <si>
    <t>FRANCISCO SANCHEZ</t>
  </si>
  <si>
    <t>,0664</t>
  </si>
  <si>
    <t>POLLO</t>
  </si>
  <si>
    <t>,0665</t>
  </si>
  <si>
    <t>,0666</t>
  </si>
  <si>
    <t>,0667</t>
  </si>
  <si>
    <t>,0668</t>
  </si>
  <si>
    <t>,0669</t>
  </si>
  <si>
    <t>,0670</t>
  </si>
  <si>
    <t>,0671</t>
  </si>
  <si>
    <t>,0672</t>
  </si>
  <si>
    <t>01-Mar 200.00 4-Mar 270.50</t>
  </si>
  <si>
    <t>,0673</t>
  </si>
  <si>
    <t>,0674</t>
  </si>
  <si>
    <t>,0675</t>
  </si>
  <si>
    <t>,0676</t>
  </si>
  <si>
    <t>,0677</t>
  </si>
  <si>
    <t>05-Mar 2,500.00 10-Mar 3,836.00</t>
  </si>
  <si>
    <t>,0678</t>
  </si>
  <si>
    <t>,0679</t>
  </si>
  <si>
    <t>,0680</t>
  </si>
  <si>
    <t>,0681</t>
  </si>
  <si>
    <t>02-Mar FACTURA 892-893</t>
  </si>
  <si>
    <t>,0682</t>
  </si>
  <si>
    <t>,0683</t>
  </si>
  <si>
    <t>,0684</t>
  </si>
  <si>
    <t>,0685</t>
  </si>
  <si>
    <t>03-Mar FACTURA 869</t>
  </si>
  <si>
    <t>,0686</t>
  </si>
  <si>
    <t>,0687</t>
  </si>
  <si>
    <t>,0688</t>
  </si>
  <si>
    <t>,0689</t>
  </si>
  <si>
    <t>,0690</t>
  </si>
  <si>
    <t>JUANA</t>
  </si>
  <si>
    <t>,0691</t>
  </si>
  <si>
    <t>,0692</t>
  </si>
  <si>
    <t>02-Mar 14,000.00 03-Mar 1,787.00</t>
  </si>
  <si>
    <t>,0693</t>
  </si>
  <si>
    <t>,0694</t>
  </si>
  <si>
    <t>05-mar 8,349.00 6-Mar 17,088.50</t>
  </si>
  <si>
    <t>,0695</t>
  </si>
  <si>
    <t>,0696</t>
  </si>
  <si>
    <t>,0697</t>
  </si>
  <si>
    <t>,0698</t>
  </si>
  <si>
    <t>,0699</t>
  </si>
  <si>
    <t>,0700</t>
  </si>
  <si>
    <t>,0701</t>
  </si>
  <si>
    <t>,0702</t>
  </si>
  <si>
    <t>,0703</t>
  </si>
  <si>
    <t>,0704</t>
  </si>
  <si>
    <t>,0705</t>
  </si>
  <si>
    <t>,0706</t>
  </si>
  <si>
    <t>02-Mar 1,100.00 6-Mar 83.00</t>
  </si>
  <si>
    <t>,0707</t>
  </si>
  <si>
    <t>,0708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</si>
  <si>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</si>
  <si>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</si>
  <si>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</si>
  <si>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</si>
  <si>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</si>
  <si>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</si>
  <si>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</si>
  <si>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</si>
  <si>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</si>
  <si>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</si>
  <si>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</si>
  <si>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,0720</t>
  </si>
  <si>
    <t>,0721</t>
  </si>
  <si>
    <t>,0722</t>
  </si>
  <si>
    <t>,0723</t>
  </si>
  <si>
    <t>,0724</t>
  </si>
  <si>
    <t>,0725</t>
  </si>
  <si>
    <t>,0726</t>
  </si>
  <si>
    <t>,0727</t>
  </si>
  <si>
    <t>,0728</t>
  </si>
  <si>
    <t>,0729</t>
  </si>
  <si>
    <t>,0730</t>
  </si>
  <si>
    <t>,0731</t>
  </si>
  <si>
    <t>04-Mar FACTURA 731</t>
  </si>
  <si>
    <t>,0732</t>
  </si>
  <si>
    <t>,0733</t>
  </si>
  <si>
    <t>,0734</t>
  </si>
  <si>
    <t>,0735</t>
  </si>
  <si>
    <t>,0736</t>
  </si>
  <si>
    <t>,0737</t>
  </si>
  <si>
    <t>,0738</t>
  </si>
  <si>
    <t>,0739</t>
  </si>
  <si>
    <t>04-Mar FACTURAS 894-895</t>
  </si>
  <si>
    <t>,0740</t>
  </si>
  <si>
    <t>03-Mar 8,300.00 4-Mar 1,423.50</t>
  </si>
  <si>
    <t>,0741</t>
  </si>
  <si>
    <t>,0742</t>
  </si>
  <si>
    <t>03-Mar FACTURA 868</t>
  </si>
  <si>
    <t>,0743</t>
  </si>
  <si>
    <t>,0744</t>
  </si>
  <si>
    <t>,0745</t>
  </si>
  <si>
    <t>,0746</t>
  </si>
  <si>
    <t>,0747</t>
  </si>
  <si>
    <t>,0748</t>
  </si>
  <si>
    <t>,0749</t>
  </si>
  <si>
    <t>03-Mar FACTURA 870 $ 1,722.00</t>
  </si>
  <si>
    <t>,0750</t>
  </si>
  <si>
    <t>,0751</t>
  </si>
  <si>
    <t>,0752</t>
  </si>
  <si>
    <t>PROLONGACIÓN DE LA 11 SUR 11904</t>
  </si>
  <si>
    <t>,0753</t>
  </si>
  <si>
    <t>,0754</t>
  </si>
  <si>
    <t>,0755</t>
  </si>
  <si>
    <t>,0756</t>
  </si>
  <si>
    <t>,0757</t>
  </si>
  <si>
    <t>,0758</t>
  </si>
  <si>
    <t>04-Mar FACTURA 874 $ 1,792.42</t>
  </si>
  <si>
    <t>,0759</t>
  </si>
  <si>
    <t>,0760</t>
  </si>
  <si>
    <t>13-May 500.00 19-May 500.00 25-May 500.00 31-May 297.50</t>
  </si>
  <si>
    <t>,0761</t>
  </si>
  <si>
    <t>,0762</t>
  </si>
  <si>
    <t>,0763</t>
  </si>
  <si>
    <t>ARMANCO CORDOBA</t>
  </si>
  <si>
    <t>03-Mar FACTURA 871--872</t>
  </si>
  <si>
    <t>,0764</t>
  </si>
  <si>
    <t>,0765</t>
  </si>
  <si>
    <t>,0766</t>
  </si>
  <si>
    <t>,0767</t>
  </si>
  <si>
    <t>,0768</t>
  </si>
  <si>
    <t>,0769</t>
  </si>
  <si>
    <t>10-Mar 1,000.00 12-Mar 3,316.00</t>
  </si>
  <si>
    <t>,0770</t>
  </si>
  <si>
    <t>,0771</t>
  </si>
  <si>
    <t>,0772</t>
  </si>
  <si>
    <t>,0773</t>
  </si>
  <si>
    <t>,0774</t>
  </si>
  <si>
    <t xml:space="preserve">EL PASTORCITO 2 </t>
  </si>
  <si>
    <t>,0775</t>
  </si>
  <si>
    <t>,0776</t>
  </si>
  <si>
    <t>,0777</t>
  </si>
  <si>
    <t>,0778</t>
  </si>
  <si>
    <t>,0779</t>
  </si>
  <si>
    <t>,0780</t>
  </si>
  <si>
    <t>06-Mar FACTURA 910</t>
  </si>
  <si>
    <t>,0781</t>
  </si>
  <si>
    <t>,0782</t>
  </si>
  <si>
    <t>04-Mar FACTURA 911</t>
  </si>
  <si>
    <t>,0783</t>
  </si>
  <si>
    <t>07-Mar 700.00 11-Mar 200.00</t>
  </si>
  <si>
    <t>,0784</t>
  </si>
  <si>
    <t>,0785</t>
  </si>
  <si>
    <t>,0786</t>
  </si>
  <si>
    <t>04-Mar 4,700.00 5-Mar 6,262.50</t>
  </si>
  <si>
    <t>,0787</t>
  </si>
  <si>
    <t>,0788</t>
  </si>
  <si>
    <t>06-Mar 23,450.00 dif x precio 378.50</t>
  </si>
  <si>
    <t>,0789</t>
  </si>
  <si>
    <t>,0790</t>
  </si>
  <si>
    <t>18-Mar FACTURA 970</t>
  </si>
  <si>
    <t>,0791</t>
  </si>
  <si>
    <t>,0792</t>
  </si>
  <si>
    <t>15-Mar FACTURA 971</t>
  </si>
  <si>
    <t>,0793</t>
  </si>
  <si>
    <t>,0794</t>
  </si>
  <si>
    <t>18-Mar FACTURA 972</t>
  </si>
  <si>
    <t>,0795</t>
  </si>
  <si>
    <t>,0796</t>
  </si>
  <si>
    <t>,0797</t>
  </si>
  <si>
    <t>,0798</t>
  </si>
  <si>
    <t>,0799</t>
  </si>
  <si>
    <t>05-+Mar 1,861.00 dif error de 36.00 a 33.00  169.40</t>
  </si>
  <si>
    <t>,0800</t>
  </si>
  <si>
    <t>,0801</t>
  </si>
  <si>
    <t>,0802</t>
  </si>
  <si>
    <t>05-Mar 22,446.00 dif x precio de 36.00 a 33 133.84</t>
  </si>
  <si>
    <t>,0803</t>
  </si>
  <si>
    <t>,0804</t>
  </si>
  <si>
    <t>,0805</t>
  </si>
  <si>
    <t>05-Mar FACTURA 938</t>
  </si>
  <si>
    <t>,0806</t>
  </si>
  <si>
    <t>,0807</t>
  </si>
  <si>
    <t>,0808</t>
  </si>
  <si>
    <t>12-Mar FACTURA 916</t>
  </si>
  <si>
    <t>,0809</t>
  </si>
  <si>
    <t>12-Mar FACTURA 917</t>
  </si>
  <si>
    <t>,0810</t>
  </si>
  <si>
    <t>05-Abril FACTURA 918</t>
  </si>
  <si>
    <t>DIEGO</t>
  </si>
  <si>
    <t>,0811</t>
  </si>
  <si>
    <t>,0812</t>
  </si>
  <si>
    <t>,0813</t>
  </si>
  <si>
    <t>,0814</t>
  </si>
  <si>
    <t>06-Mar FACTURAS 977-978-979</t>
  </si>
  <si>
    <t>,0815</t>
  </si>
  <si>
    <t>,0816</t>
  </si>
  <si>
    <t>,0817</t>
  </si>
  <si>
    <t>,0818</t>
  </si>
  <si>
    <t>26-Mar FACTURA 875</t>
  </si>
  <si>
    <t>,0819</t>
  </si>
  <si>
    <t>05-Mar FACTURA 980</t>
  </si>
  <si>
    <t>,0820</t>
  </si>
  <si>
    <t>,0821</t>
  </si>
  <si>
    <t>,0822</t>
  </si>
  <si>
    <t>,0823</t>
  </si>
  <si>
    <t>08-Mar FACTURA 919</t>
  </si>
  <si>
    <t>,0824</t>
  </si>
  <si>
    <t>12-Mar FACTURA 920</t>
  </si>
  <si>
    <t>,0825</t>
  </si>
  <si>
    <t>,0826</t>
  </si>
  <si>
    <t>,0827</t>
  </si>
  <si>
    <t>18-Mar 25,000.00 19-Mar 5,000.00 20-Mar 1,574.00</t>
  </si>
  <si>
    <t>,0828</t>
  </si>
  <si>
    <t>,0829</t>
  </si>
  <si>
    <t>,0830</t>
  </si>
  <si>
    <t>04-Mar 2,020.00 5-Mar 150.00</t>
  </si>
  <si>
    <t>,0831</t>
  </si>
  <si>
    <t>,0832</t>
  </si>
  <si>
    <t>,0833</t>
  </si>
  <si>
    <t>10-Mar FACTURA 1044-1045--1046</t>
  </si>
  <si>
    <t>,0834</t>
  </si>
  <si>
    <t>,0835</t>
  </si>
  <si>
    <t>,0836</t>
  </si>
  <si>
    <t>04-Mar FACTURA 868</t>
  </si>
  <si>
    <t>,0837</t>
  </si>
  <si>
    <t>,0838</t>
  </si>
  <si>
    <t>04-Mar FACTURA 896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</si>
  <si>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</si>
  <si>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</si>
  <si>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</si>
  <si>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</si>
  <si>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</si>
  <si>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</si>
  <si>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</si>
  <si>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</si>
  <si>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</si>
  <si>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,0848</t>
  </si>
  <si>
    <t>04-Mar 13,000.00 12-Mar 4,580.00</t>
  </si>
  <si>
    <t>,0849</t>
  </si>
  <si>
    <t>,0850</t>
  </si>
  <si>
    <t>,0851</t>
  </si>
  <si>
    <t>,0852</t>
  </si>
  <si>
    <t>,0853</t>
  </si>
  <si>
    <t>,0854</t>
  </si>
  <si>
    <t>,0855</t>
  </si>
  <si>
    <t>,0856</t>
  </si>
  <si>
    <t>06-Mar 7,000.00 8-Mar 5,277.00</t>
  </si>
  <si>
    <t>,0857</t>
  </si>
  <si>
    <t>,0858</t>
  </si>
  <si>
    <t>,0859</t>
  </si>
  <si>
    <t>,0860</t>
  </si>
  <si>
    <t>,0861</t>
  </si>
  <si>
    <t>,0862</t>
  </si>
  <si>
    <t>04-Mar 6,450.00 6-Mar 1,653.00</t>
  </si>
  <si>
    <t>,0863</t>
  </si>
  <si>
    <t>04-Mar FACTURA 897</t>
  </si>
  <si>
    <t>,0864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</si>
  <si>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</si>
  <si>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</si>
  <si>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</si>
  <si>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</si>
  <si>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</si>
  <si>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</si>
  <si>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</si>
  <si>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</si>
  <si>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GUILLERMO MORENO</t>
  </si>
  <si>
    <t>,0873</t>
  </si>
  <si>
    <t>SALVADOR VALVERDE</t>
  </si>
  <si>
    <t>,0874</t>
  </si>
  <si>
    <t>,0875</t>
  </si>
  <si>
    <t>,0876</t>
  </si>
  <si>
    <t>,0877</t>
  </si>
  <si>
    <t>,0878</t>
  </si>
  <si>
    <t>,0879</t>
  </si>
  <si>
    <t>,0880</t>
  </si>
  <si>
    <t>,0881</t>
  </si>
  <si>
    <t>,0882</t>
  </si>
  <si>
    <t>27-Mar FACTURA 1235-136</t>
  </si>
  <si>
    <t>,0883</t>
  </si>
  <si>
    <t>05-Mar FACTURA 906</t>
  </si>
  <si>
    <t>,0884</t>
  </si>
  <si>
    <t>,0885</t>
  </si>
  <si>
    <t>,0886</t>
  </si>
  <si>
    <t>,0887</t>
  </si>
  <si>
    <t>,0888</t>
  </si>
  <si>
    <t>,0889</t>
  </si>
  <si>
    <t>,0890</t>
  </si>
  <si>
    <t>11-Mar 28,538.85 Dif x merma 3.20kg a 30.50 = 97.60</t>
  </si>
  <si>
    <t>,0891</t>
  </si>
  <si>
    <t>06-Mar 6,512.00 11-Mar 21,612.00</t>
  </si>
  <si>
    <t>,0892</t>
  </si>
  <si>
    <t>,0893</t>
  </si>
  <si>
    <t>,0894</t>
  </si>
  <si>
    <t>MIREYA VAZQUEZ</t>
  </si>
  <si>
    <t>05-Mar FACTURAS 921 a la 936</t>
  </si>
  <si>
    <t>,0895</t>
  </si>
  <si>
    <t>,0896</t>
  </si>
  <si>
    <t>,0897</t>
  </si>
  <si>
    <t>,0898</t>
  </si>
  <si>
    <t>,0899</t>
  </si>
  <si>
    <t>05-Mar FACTURA 937</t>
  </si>
  <si>
    <t>,0900</t>
  </si>
  <si>
    <t>,0901</t>
  </si>
  <si>
    <t>05-Mar FACTURA 904</t>
  </si>
  <si>
    <t>,0902</t>
  </si>
  <si>
    <t>28-Mar FACTURA 1077  cambio de precio de 5.00 a 2.50 2,382.20kg</t>
  </si>
  <si>
    <t>,0903</t>
  </si>
  <si>
    <t>,0904</t>
  </si>
  <si>
    <t>05-Mar 19,000.00 12-Mar 981.00</t>
  </si>
  <si>
    <t>,0905</t>
  </si>
  <si>
    <t>26-Mar FACTURA 905</t>
  </si>
  <si>
    <t>,0906</t>
  </si>
  <si>
    <t>,0907</t>
  </si>
  <si>
    <t>,0908</t>
  </si>
  <si>
    <t>,0909</t>
  </si>
  <si>
    <t>,0910</t>
  </si>
  <si>
    <t>ENFRENTE AURRERA</t>
  </si>
  <si>
    <t>,0911</t>
  </si>
  <si>
    <t>BETO ANGULO</t>
  </si>
  <si>
    <t>05-Mar FACTURA 1076</t>
  </si>
  <si>
    <t>,0912</t>
  </si>
  <si>
    <t>,0913</t>
  </si>
  <si>
    <t>,0914</t>
  </si>
  <si>
    <t>,0915</t>
  </si>
  <si>
    <t>,0916</t>
  </si>
  <si>
    <t>,0917</t>
  </si>
  <si>
    <t>,0918</t>
  </si>
  <si>
    <t>,0919</t>
  </si>
  <si>
    <t>05-Mar 4,600.00 31-Mar 3,254.00</t>
  </si>
  <si>
    <t>,0920</t>
  </si>
  <si>
    <t>,0921</t>
  </si>
  <si>
    <t>,0922</t>
  </si>
  <si>
    <t>,0923</t>
  </si>
  <si>
    <t>,0924</t>
  </si>
  <si>
    <t>,0925</t>
  </si>
  <si>
    <t>,0926</t>
  </si>
  <si>
    <t>,0927</t>
  </si>
  <si>
    <t>,0928</t>
  </si>
  <si>
    <t>,0929</t>
  </si>
  <si>
    <t>MÓNICA</t>
  </si>
  <si>
    <t>,0930</t>
  </si>
  <si>
    <t>,0931</t>
  </si>
  <si>
    <t>,0932</t>
  </si>
  <si>
    <t>05-Mar FACTURAS 907-908-909</t>
  </si>
  <si>
    <t>,0933</t>
  </si>
  <si>
    <t>,0934</t>
  </si>
  <si>
    <t>,0935</t>
  </si>
  <si>
    <t>,0936</t>
  </si>
  <si>
    <t>,0937</t>
  </si>
  <si>
    <t>,0938</t>
  </si>
  <si>
    <t>,0939</t>
  </si>
  <si>
    <t>,0940</t>
  </si>
  <si>
    <t>,0941</t>
  </si>
  <si>
    <t>,0942</t>
  </si>
  <si>
    <t>,0943</t>
  </si>
  <si>
    <t>,0944</t>
  </si>
  <si>
    <t xml:space="preserve">MIGUEL </t>
  </si>
  <si>
    <t>,0945</t>
  </si>
  <si>
    <t>,0946</t>
  </si>
  <si>
    <t>,0947</t>
  </si>
  <si>
    <t>,0948</t>
  </si>
  <si>
    <t>,0949</t>
  </si>
  <si>
    <t>,0950</t>
  </si>
  <si>
    <t>,0951</t>
  </si>
  <si>
    <t>,0952</t>
  </si>
  <si>
    <t>08-Mar 3,500.00 FACTURA 942   10-Mar 3,174.00</t>
  </si>
  <si>
    <t>,0953</t>
  </si>
  <si>
    <t>,0954</t>
  </si>
  <si>
    <t>,0955</t>
  </si>
  <si>
    <t>,0956</t>
  </si>
  <si>
    <t>,0957</t>
  </si>
  <si>
    <t>,0958</t>
  </si>
  <si>
    <t>,0959</t>
  </si>
  <si>
    <t>,0960</t>
  </si>
  <si>
    <t>,0961</t>
  </si>
  <si>
    <t>06-Mar FACTURA 915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</si>
  <si>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</si>
  <si>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</si>
  <si>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</si>
  <si>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</si>
  <si>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</si>
  <si>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</si>
  <si>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</si>
  <si>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</si>
  <si>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,0970</t>
  </si>
  <si>
    <t>,0971</t>
  </si>
  <si>
    <t>,0972</t>
  </si>
  <si>
    <t>,0973</t>
  </si>
  <si>
    <t>06-Mar 4,200.00 10-Mar 392.00</t>
  </si>
  <si>
    <t>,0974</t>
  </si>
  <si>
    <t>,0975</t>
  </si>
  <si>
    <t>11-Mar 7,965.00 12-Mar 15,702.00</t>
  </si>
  <si>
    <t>,0976</t>
  </si>
  <si>
    <t>06-Mar FACTURA 986</t>
  </si>
  <si>
    <t>,0977</t>
  </si>
  <si>
    <t>,0978</t>
  </si>
  <si>
    <t>,0979</t>
  </si>
  <si>
    <t>,0980</t>
  </si>
  <si>
    <t>,0981</t>
  </si>
  <si>
    <t>,0982</t>
  </si>
  <si>
    <t>,0983</t>
  </si>
  <si>
    <t>,0984</t>
  </si>
  <si>
    <t>,0985</t>
  </si>
  <si>
    <t>06-Mar FACTURAS 1047-1048-1049</t>
  </si>
  <si>
    <t>,0986</t>
  </si>
  <si>
    <t>,0987</t>
  </si>
  <si>
    <t>,0988</t>
  </si>
  <si>
    <t>,0989</t>
  </si>
  <si>
    <t>,0990</t>
  </si>
  <si>
    <t>,0991</t>
  </si>
  <si>
    <t>ARTURO BERNAL</t>
  </si>
  <si>
    <t>,0992</t>
  </si>
  <si>
    <t>06-Mar FACTURA 1204</t>
  </si>
  <si>
    <t>,0993</t>
  </si>
  <si>
    <t>,0994</t>
  </si>
  <si>
    <t>,0995</t>
  </si>
  <si>
    <t>,0996</t>
  </si>
  <si>
    <t>,0997</t>
  </si>
  <si>
    <t>,0998</t>
  </si>
  <si>
    <t>17-Mar FACTURA 973</t>
  </si>
  <si>
    <t>,0999</t>
  </si>
  <si>
    <t>12-Mar FACTURA 974</t>
  </si>
  <si>
    <t>,1000</t>
  </si>
  <si>
    <t>,0001</t>
  </si>
  <si>
    <t>O 1</t>
  </si>
  <si>
    <t>12-Mar FACTURA 975</t>
  </si>
  <si>
    <t>,0002</t>
  </si>
  <si>
    <t>,0003</t>
  </si>
  <si>
    <t>,0004</t>
  </si>
  <si>
    <t>,0005</t>
  </si>
  <si>
    <t>08-Mar FACTURA 1078 $ 1,790.80 1177-1178 $ 3,789.24</t>
  </si>
  <si>
    <t>,0006</t>
  </si>
  <si>
    <t>08-Mar FACTURA 998</t>
  </si>
  <si>
    <t>,0007</t>
  </si>
  <si>
    <t>,0008</t>
  </si>
  <si>
    <t>,0009</t>
  </si>
  <si>
    <t>,0010</t>
  </si>
  <si>
    <t>07-Mar 4,000.00 13-Mar 867.00</t>
  </si>
  <si>
    <t>,0011</t>
  </si>
  <si>
    <t>12-Mar FACTURA 976</t>
  </si>
  <si>
    <t>,0012</t>
  </si>
  <si>
    <t>,0013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</si>
  <si>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</si>
  <si>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</si>
  <si>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</si>
  <si>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</si>
  <si>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</si>
  <si>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</si>
  <si>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</si>
  <si>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</si>
  <si>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</si>
  <si>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,0023</t>
  </si>
  <si>
    <t>07-Mar 7,000.00 12-Mar 650.50</t>
  </si>
  <si>
    <t>,0024</t>
  </si>
  <si>
    <t>,0025</t>
  </si>
  <si>
    <t>,0026</t>
  </si>
  <si>
    <t>,0027</t>
  </si>
  <si>
    <t>JOSE LUIS VANZZINI</t>
  </si>
  <si>
    <t>07-Mar 8,000.00 12-Mar 541.00</t>
  </si>
  <si>
    <t>,0028</t>
  </si>
  <si>
    <t>,0029</t>
  </si>
  <si>
    <t>,0030</t>
  </si>
  <si>
    <t>,0031</t>
  </si>
  <si>
    <t>,0032</t>
  </si>
  <si>
    <t>,0033</t>
  </si>
  <si>
    <t>,0034</t>
  </si>
  <si>
    <t>,0035</t>
  </si>
  <si>
    <t>,0036</t>
  </si>
  <si>
    <t>,0037</t>
  </si>
  <si>
    <t>,0038</t>
  </si>
  <si>
    <t>,0039</t>
  </si>
  <si>
    <t>,0040</t>
  </si>
  <si>
    <t>07-Mar FACTURA 945</t>
  </si>
  <si>
    <t>,0041</t>
  </si>
  <si>
    <t>O1</t>
  </si>
  <si>
    <t>,0042</t>
  </si>
  <si>
    <t>,0043</t>
  </si>
  <si>
    <t>,0044</t>
  </si>
  <si>
    <t>,0045</t>
  </si>
  <si>
    <t>,0046</t>
  </si>
  <si>
    <t>,0047</t>
  </si>
  <si>
    <t>CORAZON DE JESUS 3 SUR</t>
  </si>
  <si>
    <t>,0048</t>
  </si>
  <si>
    <t>,0049</t>
  </si>
  <si>
    <t>,0050</t>
  </si>
  <si>
    <t>,0051</t>
  </si>
  <si>
    <t>,0052</t>
  </si>
  <si>
    <t>,0053</t>
  </si>
  <si>
    <t>,0054</t>
  </si>
  <si>
    <t>,0055</t>
  </si>
  <si>
    <t>,0056</t>
  </si>
  <si>
    <t>,0057</t>
  </si>
  <si>
    <t>,0058</t>
  </si>
  <si>
    <t>,0059</t>
  </si>
  <si>
    <t>,0060</t>
  </si>
  <si>
    <t>,0061</t>
  </si>
  <si>
    <t>FELIPE RANGEL</t>
  </si>
  <si>
    <t>,0062</t>
  </si>
  <si>
    <t>13-Mar 5,950.00 17-Mar 24,000.50</t>
  </si>
  <si>
    <t>,0063</t>
  </si>
  <si>
    <t>,0064</t>
  </si>
  <si>
    <t>,0065</t>
  </si>
  <si>
    <t>26-Mar FACTURA 988</t>
  </si>
  <si>
    <t>,0066</t>
  </si>
  <si>
    <t>,0067</t>
  </si>
  <si>
    <t>,0068</t>
  </si>
  <si>
    <t>,0069</t>
  </si>
  <si>
    <t>,0070</t>
  </si>
  <si>
    <t>,0071</t>
  </si>
  <si>
    <t>,0072</t>
  </si>
  <si>
    <t>,0073</t>
  </si>
  <si>
    <t>,0074</t>
  </si>
  <si>
    <t>,0075</t>
  </si>
  <si>
    <t>07-Mar FACTURA 947</t>
  </si>
  <si>
    <t>,0076</t>
  </si>
  <si>
    <t>,0077</t>
  </si>
  <si>
    <t>,0078</t>
  </si>
  <si>
    <t>,0079</t>
  </si>
  <si>
    <t>,0080</t>
  </si>
  <si>
    <t>,0081</t>
  </si>
  <si>
    <t>,0082</t>
  </si>
  <si>
    <t>,0083</t>
  </si>
  <si>
    <t>,0084</t>
  </si>
  <si>
    <t>,0085</t>
  </si>
  <si>
    <t>,0086</t>
  </si>
  <si>
    <t>08-Mar FACTURA 960</t>
  </si>
  <si>
    <t>,0087</t>
  </si>
  <si>
    <t>,0088</t>
  </si>
  <si>
    <t>,0089</t>
  </si>
  <si>
    <t>,0090</t>
  </si>
  <si>
    <t>,0091</t>
  </si>
  <si>
    <t>,0092</t>
  </si>
  <si>
    <t>ESCOBAR</t>
  </si>
  <si>
    <t>08-Mar FACTURAS 1008-1009-1010</t>
  </si>
  <si>
    <t>,0093</t>
  </si>
  <si>
    <t>25-Mar FACTURA 1011</t>
  </si>
  <si>
    <t>,0094</t>
  </si>
  <si>
    <t>,0095</t>
  </si>
  <si>
    <t>,0096</t>
  </si>
  <si>
    <t>,0097</t>
  </si>
  <si>
    <t>26-Mar FACTURA 1012</t>
  </si>
  <si>
    <t>,0098</t>
  </si>
  <si>
    <t>,0099</t>
  </si>
  <si>
    <t>07-Mar FACTURA 989</t>
  </si>
  <si>
    <t>,0100</t>
  </si>
  <si>
    <t>26-Mar FACTURA 1050</t>
  </si>
  <si>
    <t>,0101</t>
  </si>
  <si>
    <t>,0102</t>
  </si>
  <si>
    <t>,0103</t>
  </si>
  <si>
    <t>,0104</t>
  </si>
  <si>
    <t>07-Mar FACTURA 992</t>
  </si>
  <si>
    <t>,0105</t>
  </si>
  <si>
    <t>MAGDALENA</t>
  </si>
  <si>
    <t>,0106</t>
  </si>
  <si>
    <t>MARCO ANTONIO SALAZAR</t>
  </si>
  <si>
    <t>,0107</t>
  </si>
  <si>
    <t>,0108</t>
  </si>
  <si>
    <t>,0109</t>
  </si>
  <si>
    <t>,0110</t>
  </si>
  <si>
    <t>,0111</t>
  </si>
  <si>
    <t>,0112</t>
  </si>
  <si>
    <t>,0113</t>
  </si>
  <si>
    <t>,0114</t>
  </si>
  <si>
    <t>,0115</t>
  </si>
  <si>
    <t>,0116</t>
  </si>
  <si>
    <t>,0117</t>
  </si>
  <si>
    <t>,0118</t>
  </si>
  <si>
    <t>,0119</t>
  </si>
  <si>
    <t>,0120</t>
  </si>
  <si>
    <t>,0121</t>
  </si>
  <si>
    <t>,0122</t>
  </si>
  <si>
    <t>,0123</t>
  </si>
  <si>
    <t>,0124</t>
  </si>
  <si>
    <t>10-Mar 10,000.00 15-Mar 17,371.00</t>
  </si>
  <si>
    <t>,0125</t>
  </si>
  <si>
    <t>,0126</t>
  </si>
  <si>
    <t>,0127</t>
  </si>
  <si>
    <t>,0128</t>
  </si>
  <si>
    <t>,0129</t>
  </si>
  <si>
    <t>08-Mar FACTURAS 1051-1052-1053</t>
  </si>
  <si>
    <t>,0130</t>
  </si>
  <si>
    <t>TACOS BUHO</t>
  </si>
  <si>
    <t>,0131</t>
  </si>
  <si>
    <t>,0132</t>
  </si>
  <si>
    <t>,0133</t>
  </si>
  <si>
    <t>,0134</t>
  </si>
  <si>
    <t>,0135</t>
  </si>
  <si>
    <t>,0136</t>
  </si>
  <si>
    <t>,0137</t>
  </si>
  <si>
    <t>,0138</t>
  </si>
  <si>
    <t>,0139</t>
  </si>
  <si>
    <t>,0140</t>
  </si>
  <si>
    <t>,0141</t>
  </si>
  <si>
    <t>,0142</t>
  </si>
  <si>
    <t>12-Mar FACTURA 962</t>
  </si>
  <si>
    <t>,0143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</si>
  <si>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</si>
  <si>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</si>
  <si>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</si>
  <si>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</si>
  <si>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</si>
  <si>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</si>
  <si>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</si>
  <si>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</si>
  <si>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</si>
  <si>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</si>
  <si>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</si>
  <si>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</si>
  <si>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</si>
  <si>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</si>
  <si>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</si>
  <si>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,0159</t>
  </si>
  <si>
    <t>,0160</t>
  </si>
  <si>
    <t>08-Mar FACTURA 954</t>
  </si>
  <si>
    <t>,0161</t>
  </si>
  <si>
    <t>,0162</t>
  </si>
  <si>
    <t>,0163</t>
  </si>
  <si>
    <t>LUIS MANUEL GOMEZ</t>
  </si>
  <si>
    <t>,0164</t>
  </si>
  <si>
    <t>,0165</t>
  </si>
  <si>
    <t>,0166</t>
  </si>
  <si>
    <t xml:space="preserve">SANTIGO </t>
  </si>
  <si>
    <t>,0167</t>
  </si>
  <si>
    <t>11-Mar FACTURA 1118 $ 8,632.36 1136     $ 1,883.50</t>
  </si>
  <si>
    <t>,0168</t>
  </si>
  <si>
    <t>,0169</t>
  </si>
  <si>
    <t>,0170</t>
  </si>
  <si>
    <t>10-Mar FACTURAS 955-956</t>
  </si>
  <si>
    <t>,0171</t>
  </si>
  <si>
    <t>,0172</t>
  </si>
  <si>
    <t>,0173</t>
  </si>
  <si>
    <t>LA ECONOMICA</t>
  </si>
  <si>
    <t>,0174</t>
  </si>
  <si>
    <t>,0175</t>
  </si>
  <si>
    <t>10-Mar 25,869.60 Dif x precio cabeza 18 a 16 x 309.60kg=619.40</t>
  </si>
  <si>
    <t>,0176</t>
  </si>
  <si>
    <t>,0177</t>
  </si>
  <si>
    <t>,0178</t>
  </si>
  <si>
    <t>,0179</t>
  </si>
  <si>
    <t>09-Mar 11,977.00 Dev cuero 163.4kg 18.50=3,023.00</t>
  </si>
  <si>
    <t>,0180</t>
  </si>
  <si>
    <t>,0181</t>
  </si>
  <si>
    <t>,0182</t>
  </si>
  <si>
    <t>,0183</t>
  </si>
  <si>
    <t>PROLEDO CANCELADA</t>
  </si>
  <si>
    <t>error al estructurar 12 Mar</t>
  </si>
  <si>
    <t>,0184</t>
  </si>
  <si>
    <t>,0185</t>
  </si>
  <si>
    <t>,0186</t>
  </si>
  <si>
    <t>,0187</t>
  </si>
  <si>
    <t>,0188</t>
  </si>
  <si>
    <t>08-Mar 7,200.00 15-Mar 1,534.00</t>
  </si>
  <si>
    <t>,0189</t>
  </si>
  <si>
    <t>08-Mar FACTURA 957</t>
  </si>
  <si>
    <t>,0190</t>
  </si>
  <si>
    <t>,0191</t>
  </si>
  <si>
    <t>,0192</t>
  </si>
  <si>
    <t>,0193</t>
  </si>
  <si>
    <t>,0194</t>
  </si>
  <si>
    <t>,0195</t>
  </si>
  <si>
    <t xml:space="preserve">CANCELA </t>
  </si>
  <si>
    <t>,0196</t>
  </si>
  <si>
    <t>,0197</t>
  </si>
  <si>
    <t>,0198</t>
  </si>
  <si>
    <t>,0199</t>
  </si>
  <si>
    <t>,0200</t>
  </si>
  <si>
    <t>,0201</t>
  </si>
  <si>
    <t>VICENTE REGALADO</t>
  </si>
  <si>
    <t>,0202</t>
  </si>
  <si>
    <t>,0203</t>
  </si>
  <si>
    <t>,0204</t>
  </si>
  <si>
    <t>,0205</t>
  </si>
  <si>
    <t>,0206</t>
  </si>
  <si>
    <t xml:space="preserve">BAGDAD NACIONAL </t>
  </si>
  <si>
    <t>,0207</t>
  </si>
  <si>
    <t>,0208</t>
  </si>
  <si>
    <t>,0209</t>
  </si>
  <si>
    <t>,0210</t>
  </si>
  <si>
    <t>,0211</t>
  </si>
  <si>
    <t>,0212</t>
  </si>
  <si>
    <t>,0213</t>
  </si>
  <si>
    <t>SANTOS</t>
  </si>
  <si>
    <t>,0214</t>
  </si>
  <si>
    <t>,0215</t>
  </si>
  <si>
    <t>,0216</t>
  </si>
  <si>
    <t>,0217</t>
  </si>
  <si>
    <t>,0218</t>
  </si>
  <si>
    <t>09-Mar 15,000.00 10-Mar 2,767.10</t>
  </si>
  <si>
    <t>,0219</t>
  </si>
  <si>
    <t>,0220</t>
  </si>
  <si>
    <t xml:space="preserve">JUAN  </t>
  </si>
  <si>
    <t>,0221</t>
  </si>
  <si>
    <t>,0222</t>
  </si>
  <si>
    <t>,0223</t>
  </si>
  <si>
    <t>,0224</t>
  </si>
  <si>
    <t>,0225</t>
  </si>
  <si>
    <t>,0226</t>
  </si>
  <si>
    <t>ALFREDO }</t>
  </si>
  <si>
    <t>,0227</t>
  </si>
  <si>
    <t>,0228</t>
  </si>
  <si>
    <t>,0229</t>
  </si>
  <si>
    <t>,0230</t>
  </si>
  <si>
    <t>,0231</t>
  </si>
  <si>
    <t>CORAZON 3 SUR</t>
  </si>
  <si>
    <t>,0232</t>
  </si>
  <si>
    <t>x</t>
  </si>
  <si>
    <t>,0233</t>
  </si>
  <si>
    <t>,0234</t>
  </si>
  <si>
    <t>,0235</t>
  </si>
  <si>
    <t>,0236</t>
  </si>
  <si>
    <t>,0237</t>
  </si>
  <si>
    <t>,0238</t>
  </si>
  <si>
    <t>GALLO-TO-TE</t>
  </si>
  <si>
    <t>,0239</t>
  </si>
  <si>
    <t>,0240</t>
  </si>
  <si>
    <t xml:space="preserve">IVAN </t>
  </si>
  <si>
    <t>,0241</t>
  </si>
  <si>
    <t>,0242</t>
  </si>
  <si>
    <t>JAIME MASTRANZO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</si>
  <si>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</si>
  <si>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</si>
  <si>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</si>
  <si>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</si>
  <si>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</si>
  <si>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</si>
  <si>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</si>
  <si>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</si>
  <si>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</si>
  <si>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</si>
  <si>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</si>
  <si>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13-Mar 19,000.00 14-Mar 3,325.00</t>
  </si>
  <si>
    <t>,0254</t>
  </si>
  <si>
    <t>OSCAR AMOZOC</t>
  </si>
  <si>
    <t>,0255</t>
  </si>
  <si>
    <t>,0256</t>
  </si>
  <si>
    <t>,0257</t>
  </si>
  <si>
    <t xml:space="preserve">JAVIER DEL PARRAL 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</si>
  <si>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</si>
  <si>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</si>
  <si>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</si>
  <si>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</si>
  <si>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</si>
  <si>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</si>
  <si>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</si>
  <si>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</si>
  <si>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10-Mar FACTURA 999 $ 1,890.00</t>
  </si>
  <si>
    <t>,0266</t>
  </si>
  <si>
    <t>,0267</t>
  </si>
  <si>
    <t>,0268</t>
  </si>
  <si>
    <t>,0269</t>
  </si>
  <si>
    <t>10-Mar FACTURA 1079-1080</t>
  </si>
  <si>
    <t>,0270</t>
  </si>
  <si>
    <t>,0271</t>
  </si>
  <si>
    <t>,0272</t>
  </si>
  <si>
    <t>,0273</t>
  </si>
  <si>
    <t>JESUS GALLARDO</t>
  </si>
  <si>
    <t>,0274</t>
  </si>
  <si>
    <t>,0275</t>
  </si>
  <si>
    <t>,0276</t>
  </si>
  <si>
    <t>,0277</t>
  </si>
  <si>
    <t>,0278</t>
  </si>
  <si>
    <t>,0279</t>
  </si>
  <si>
    <t>,0280</t>
  </si>
  <si>
    <t>,0281</t>
  </si>
  <si>
    <t>,0282</t>
  </si>
  <si>
    <t>,0283</t>
  </si>
  <si>
    <t>,0284</t>
  </si>
  <si>
    <t>,0285</t>
  </si>
  <si>
    <t>,0286</t>
  </si>
  <si>
    <t>,0287</t>
  </si>
  <si>
    <t>10-Mar 14,000.00  FACTURA 963 $ 10,000.26  12-Mar 766.00</t>
  </si>
  <si>
    <t>,0288</t>
  </si>
  <si>
    <t>,0289</t>
  </si>
  <si>
    <t>,0290</t>
  </si>
  <si>
    <t>,0291</t>
  </si>
  <si>
    <t>PERY´S ALIMENTOS</t>
  </si>
  <si>
    <t>,0292</t>
  </si>
  <si>
    <t>,0293</t>
  </si>
  <si>
    <t>LA FORTUNA POPO</t>
  </si>
  <si>
    <t>,0294</t>
  </si>
  <si>
    <t>,0295</t>
  </si>
  <si>
    <t>,0296</t>
  </si>
  <si>
    <t xml:space="preserve">ALFREDO MEDINA </t>
  </si>
  <si>
    <t>,0297</t>
  </si>
  <si>
    <t>,0298</t>
  </si>
  <si>
    <t>,0299</t>
  </si>
  <si>
    <t>,0300</t>
  </si>
  <si>
    <t>,0301</t>
  </si>
  <si>
    <t>,0302</t>
  </si>
  <si>
    <t>,0303</t>
  </si>
  <si>
    <t>,0304</t>
  </si>
  <si>
    <t xml:space="preserve">JAVIER GARCIA </t>
  </si>
  <si>
    <t>,0305</t>
  </si>
  <si>
    <t>10-Mar FACTURAS 964-965</t>
  </si>
  <si>
    <t>,0306</t>
  </si>
  <si>
    <t>,0307</t>
  </si>
  <si>
    <t>19-Mar FACTURA 1054</t>
  </si>
  <si>
    <t>,0308</t>
  </si>
  <si>
    <t>JAVIER VALERIO</t>
  </si>
  <si>
    <t>,0309</t>
  </si>
  <si>
    <t>,0310</t>
  </si>
  <si>
    <t>,0311</t>
  </si>
  <si>
    <t xml:space="preserve">ALFREDO  </t>
  </si>
  <si>
    <t>,0312</t>
  </si>
  <si>
    <t xml:space="preserve">SR MIGUEL </t>
  </si>
  <si>
    <t>,0313</t>
  </si>
  <si>
    <t xml:space="preserve">FORTINO </t>
  </si>
  <si>
    <t>,0314</t>
  </si>
  <si>
    <t>,0315</t>
  </si>
  <si>
    <t>ANA</t>
  </si>
  <si>
    <t>12-Mar FACTURA 1014</t>
  </si>
  <si>
    <t>,0316</t>
  </si>
  <si>
    <t>12-Mar FACTURA 1015</t>
  </si>
  <si>
    <t>,0317</t>
  </si>
  <si>
    <t xml:space="preserve">JESUS  </t>
  </si>
  <si>
    <t>,0318</t>
  </si>
  <si>
    <t>,0319</t>
  </si>
  <si>
    <t>,0320</t>
  </si>
  <si>
    <t>,0321</t>
  </si>
  <si>
    <t>12-Mar 12,587.00 13-Mar 4,374.50</t>
  </si>
  <si>
    <t>,0322</t>
  </si>
  <si>
    <t>,0323</t>
  </si>
  <si>
    <t>,0324</t>
  </si>
  <si>
    <t>,0325</t>
  </si>
  <si>
    <t>,0326</t>
  </si>
  <si>
    <t>,0327</t>
  </si>
  <si>
    <t>CENTRO</t>
  </si>
  <si>
    <t>,0328</t>
  </si>
  <si>
    <t>,0329</t>
  </si>
  <si>
    <t>,0330</t>
  </si>
  <si>
    <t>,0331</t>
  </si>
  <si>
    <t>,0332</t>
  </si>
  <si>
    <t>,0333</t>
  </si>
  <si>
    <t>,0334</t>
  </si>
  <si>
    <t>26-Mar FACTURA 1056 NC--1199--Dif x 17.00kg a 36.50= 620.20error en pesaje ???</t>
  </si>
  <si>
    <t>,0335</t>
  </si>
  <si>
    <t>,0336</t>
  </si>
  <si>
    <t>,0337</t>
  </si>
  <si>
    <t xml:space="preserve">JUAN ARRIAGA </t>
  </si>
  <si>
    <t>,0338</t>
  </si>
  <si>
    <t>,0339</t>
  </si>
  <si>
    <t>,0340</t>
  </si>
  <si>
    <t>,0341</t>
  </si>
  <si>
    <t>,0342</t>
  </si>
  <si>
    <t>10-Mar FACTURA 1058-1081-1082-1083-1121-1122-1123-1124-1125-1152-1153-1154-1155-1156-1157-1158</t>
  </si>
  <si>
    <t>,0343</t>
  </si>
  <si>
    <t>,0344</t>
  </si>
  <si>
    <t>,0345</t>
  </si>
  <si>
    <t>05-Abril  FACTURA 1086</t>
  </si>
  <si>
    <t>,0346</t>
  </si>
  <si>
    <t>,0347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</si>
  <si>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</si>
  <si>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</si>
  <si>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</si>
  <si>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</si>
  <si>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</si>
  <si>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</si>
  <si>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</si>
  <si>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</si>
  <si>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</si>
  <si>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</si>
  <si>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</si>
  <si>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</si>
  <si>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</si>
  <si>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</si>
  <si>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11-Mar FACTURA 997 $ 1,982.40</t>
  </si>
  <si>
    <t>,0362</t>
  </si>
  <si>
    <t>12-Mar 11,198.00 13-Mar 17,879.50</t>
  </si>
  <si>
    <t>,0363</t>
  </si>
  <si>
    <t>,0364</t>
  </si>
  <si>
    <t>,0365</t>
  </si>
  <si>
    <t>,0366</t>
  </si>
  <si>
    <t>,0367</t>
  </si>
  <si>
    <t>,0368</t>
  </si>
  <si>
    <t>11-Mar FACTURA 987</t>
  </si>
  <si>
    <t>,0369</t>
  </si>
  <si>
    <t>,0370</t>
  </si>
  <si>
    <t>,0371</t>
  </si>
  <si>
    <t xml:space="preserve">JAVIER HERRERA </t>
  </si>
  <si>
    <t>13-Mar FACTURA 953 $ 5,318.04</t>
  </si>
  <si>
    <t>,0372</t>
  </si>
  <si>
    <t>,0373</t>
  </si>
  <si>
    <t>,0374</t>
  </si>
  <si>
    <t xml:space="preserve">CORAZON DE JESUS </t>
  </si>
  <si>
    <t>,0375</t>
  </si>
  <si>
    <t>,0376</t>
  </si>
  <si>
    <t>,0377</t>
  </si>
  <si>
    <t>,0378</t>
  </si>
  <si>
    <t>,0379</t>
  </si>
  <si>
    <t>15-Mar 28,734.30 Dev de chuleta 353.00 x 46 = 13,938.00</t>
  </si>
  <si>
    <t>,0380</t>
  </si>
  <si>
    <t>,0381</t>
  </si>
  <si>
    <t>,0382</t>
  </si>
  <si>
    <t>,0383</t>
  </si>
  <si>
    <t>,0384</t>
  </si>
  <si>
    <t>,0385</t>
  </si>
  <si>
    <t>,0386</t>
  </si>
  <si>
    <t>,0387</t>
  </si>
  <si>
    <t>,0388</t>
  </si>
  <si>
    <t>15-Mar 1,000.00 17-Mar 2,738.00</t>
  </si>
  <si>
    <t>,0389</t>
  </si>
  <si>
    <t>,0390</t>
  </si>
  <si>
    <t>TINO</t>
  </si>
  <si>
    <t>,0391</t>
  </si>
  <si>
    <t>PIZZAS LALOS</t>
  </si>
  <si>
    <t>,0392</t>
  </si>
  <si>
    <t>,0393</t>
  </si>
  <si>
    <t>,0394</t>
  </si>
  <si>
    <t xml:space="preserve">SRA CHELA </t>
  </si>
  <si>
    <t>,0395</t>
  </si>
  <si>
    <t>,0396</t>
  </si>
  <si>
    <t>URBY</t>
  </si>
  <si>
    <t>,0397</t>
  </si>
  <si>
    <t>,0398</t>
  </si>
  <si>
    <t>THE KING</t>
  </si>
  <si>
    <t>,0399</t>
  </si>
  <si>
    <t xml:space="preserve">OTHON CORDOBA </t>
  </si>
  <si>
    <t>12-Mar 48,233.00 FACTURA 1003  Y dif x merma 7kg a 45 = 315.00</t>
  </si>
  <si>
    <t>,0400</t>
  </si>
  <si>
    <t>11-Mar FACTURA 991</t>
  </si>
  <si>
    <t>,0401</t>
  </si>
  <si>
    <t>,0402</t>
  </si>
  <si>
    <t>,0403</t>
  </si>
  <si>
    <t>12-Mar FACTURAS 1087-1088-1089</t>
  </si>
  <si>
    <t>,0404</t>
  </si>
  <si>
    <t>,0405</t>
  </si>
  <si>
    <t>,0406</t>
  </si>
  <si>
    <t>,0407</t>
  </si>
  <si>
    <t>,0408</t>
  </si>
  <si>
    <t>,0409</t>
  </si>
  <si>
    <t>,0410</t>
  </si>
  <si>
    <t>,0411</t>
  </si>
  <si>
    <t>,0412</t>
  </si>
  <si>
    <t>,0413</t>
  </si>
  <si>
    <t>,0414</t>
  </si>
  <si>
    <t>,0415</t>
  </si>
  <si>
    <t>POMPO</t>
  </si>
  <si>
    <t>,0416</t>
  </si>
  <si>
    <t>,0417</t>
  </si>
  <si>
    <t>,0418</t>
  </si>
  <si>
    <t>,0419</t>
  </si>
  <si>
    <t>,0420</t>
  </si>
  <si>
    <t>,0421</t>
  </si>
  <si>
    <t>,0422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</si>
  <si>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</si>
  <si>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</si>
  <si>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</si>
  <si>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</si>
  <si>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</si>
  <si>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</si>
  <si>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</si>
  <si>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</si>
  <si>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</si>
  <si>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</si>
  <si>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</si>
  <si>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</si>
  <si>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,0435</t>
  </si>
  <si>
    <t>13-Mar FACTURAS 1126-1127</t>
  </si>
  <si>
    <t>,0436</t>
  </si>
  <si>
    <t>,0437</t>
  </si>
  <si>
    <t>,0438</t>
  </si>
  <si>
    <t>15-Mar 4,000.00 17-Mar 9,624.00</t>
  </si>
  <si>
    <t>,0439</t>
  </si>
  <si>
    <t>,0440</t>
  </si>
  <si>
    <t>,0441</t>
  </si>
  <si>
    <t>,0442</t>
  </si>
  <si>
    <t>,0443</t>
  </si>
  <si>
    <t>,0444</t>
  </si>
  <si>
    <t>,0445</t>
  </si>
  <si>
    <t>,0446</t>
  </si>
  <si>
    <t>,0447</t>
  </si>
  <si>
    <t>,0448</t>
  </si>
  <si>
    <t>VALENTIN</t>
  </si>
  <si>
    <t>,0449</t>
  </si>
  <si>
    <t>SAGRADO CORAZON DE JESUS</t>
  </si>
  <si>
    <t>,0450</t>
  </si>
  <si>
    <t>,0451</t>
  </si>
  <si>
    <t>,0452</t>
  </si>
  <si>
    <t xml:space="preserve">BAGDAD </t>
  </si>
  <si>
    <t>,0453</t>
  </si>
  <si>
    <t>,0454</t>
  </si>
  <si>
    <t>,0455</t>
  </si>
  <si>
    <t>13-Mar 5,641.00 14-Mar 21,323.00</t>
  </si>
  <si>
    <t>,0456</t>
  </si>
  <si>
    <t>,0457</t>
  </si>
  <si>
    <t>,0458</t>
  </si>
  <si>
    <t>BUHO</t>
  </si>
  <si>
    <t>,0459</t>
  </si>
  <si>
    <t>,0460</t>
  </si>
  <si>
    <t>,0461</t>
  </si>
  <si>
    <t>,0462</t>
  </si>
  <si>
    <t>,0463</t>
  </si>
  <si>
    <t>,0464</t>
  </si>
  <si>
    <t>,0465</t>
  </si>
  <si>
    <t>,0466</t>
  </si>
  <si>
    <t>,0467</t>
  </si>
  <si>
    <t>,0468</t>
  </si>
  <si>
    <t>,0469</t>
  </si>
  <si>
    <t>,0470</t>
  </si>
  <si>
    <t xml:space="preserve">28-Mar FACTURA 1077  </t>
  </si>
  <si>
    <t>,0471</t>
  </si>
  <si>
    <t>12-Mar 37,000.00 13-Mar 17,258.00 dif x dev de piña 43.40kg a 60 = 2,604.00</t>
  </si>
  <si>
    <t>,0472</t>
  </si>
  <si>
    <t>,0473</t>
  </si>
  <si>
    <t>,0474</t>
  </si>
  <si>
    <t>XILOTZINGO</t>
  </si>
  <si>
    <t>,0475</t>
  </si>
  <si>
    <t>DAMIAN</t>
  </si>
  <si>
    <t>,0476</t>
  </si>
  <si>
    <t>,0477</t>
  </si>
  <si>
    <t>,0478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</si>
  <si>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</si>
  <si>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</si>
  <si>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</si>
  <si>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</si>
  <si>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</si>
  <si>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</si>
  <si>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</si>
  <si>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</si>
  <si>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</si>
  <si>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</si>
  <si>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,0489</t>
  </si>
  <si>
    <t>JUDITH  CANCELADA</t>
  </si>
  <si>
    <t>CANCELADA Con copia,  SIN JUEGO ORIGINALPOR DEVOLUCION 03-ABRIL</t>
  </si>
  <si>
    <t>,0490</t>
  </si>
  <si>
    <t>12-Mar FACTURA 1000</t>
  </si>
  <si>
    <t>,0491</t>
  </si>
  <si>
    <t>,0492</t>
  </si>
  <si>
    <t>12-Mar FACTURAS 1001-1002</t>
  </si>
  <si>
    <t>,0493</t>
  </si>
  <si>
    <t>,0494</t>
  </si>
  <si>
    <t>,0495</t>
  </si>
  <si>
    <t>,0496</t>
  </si>
  <si>
    <t>,0497</t>
  </si>
  <si>
    <t>,0498</t>
  </si>
  <si>
    <t>,0499</t>
  </si>
  <si>
    <t>,0500</t>
  </si>
  <si>
    <t>,0501</t>
  </si>
  <si>
    <t>,0502</t>
  </si>
  <si>
    <t>,0503</t>
  </si>
  <si>
    <t>ADOLFO JIMENEZ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</si>
  <si>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</si>
  <si>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</si>
  <si>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</si>
  <si>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</si>
  <si>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</si>
  <si>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</si>
  <si>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</si>
  <si>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</si>
  <si>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</si>
  <si>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</si>
  <si>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</si>
  <si>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,0515</t>
  </si>
  <si>
    <t>,0516</t>
  </si>
  <si>
    <t>,0517</t>
  </si>
  <si>
    <t>RODOLFO II</t>
  </si>
  <si>
    <t>,0518</t>
  </si>
  <si>
    <t>,0519</t>
  </si>
  <si>
    <t>,0520</t>
  </si>
  <si>
    <t>15-Mar 4,900.00 17-Mar 1,983.50 FACTURAS 1128-1129-1130-1131</t>
  </si>
  <si>
    <t>,0521</t>
  </si>
  <si>
    <t>,0522</t>
  </si>
  <si>
    <t>,0523</t>
  </si>
  <si>
    <t>MIGUEL X.</t>
  </si>
  <si>
    <t>,0524</t>
  </si>
  <si>
    <t>,0525</t>
  </si>
  <si>
    <t>,0526</t>
  </si>
  <si>
    <t>,0527</t>
  </si>
  <si>
    <t>,0528</t>
  </si>
  <si>
    <t>,0529</t>
  </si>
  <si>
    <t>,0530</t>
  </si>
  <si>
    <t>,0531</t>
  </si>
  <si>
    <t>,0532</t>
  </si>
  <si>
    <t>CORAZON DE JESUS SAN MANUEL</t>
  </si>
  <si>
    <t>,0533</t>
  </si>
  <si>
    <t>,0534</t>
  </si>
  <si>
    <t>13-Mar 1,272.00 15-Mar 3,000.00</t>
  </si>
  <si>
    <t>,0535</t>
  </si>
  <si>
    <t>,0536</t>
  </si>
  <si>
    <t>,0537</t>
  </si>
  <si>
    <t>,0538</t>
  </si>
  <si>
    <t>,0539</t>
  </si>
  <si>
    <t>,0540</t>
  </si>
  <si>
    <t>,0541</t>
  </si>
  <si>
    <t>13-Mar 6,000.00 17-Mar 2,617.50</t>
  </si>
  <si>
    <t>,0542</t>
  </si>
  <si>
    <t>,0543</t>
  </si>
  <si>
    <t>VICTOR VANZZINI</t>
  </si>
  <si>
    <t>,0544</t>
  </si>
  <si>
    <t>,0545</t>
  </si>
  <si>
    <t>,0546</t>
  </si>
  <si>
    <t>13-Mar 5,700.00 15-Mar 8,000.00</t>
  </si>
  <si>
    <t>,0547</t>
  </si>
  <si>
    <t>JUAN CARRASCO</t>
  </si>
  <si>
    <t>,0548</t>
  </si>
  <si>
    <t>,0549</t>
  </si>
  <si>
    <t>PLAZA CRYSTAL</t>
  </si>
  <si>
    <t>,0550</t>
  </si>
  <si>
    <t>EL PASTORCITO</t>
  </si>
  <si>
    <t>,0551</t>
  </si>
  <si>
    <t>,0552</t>
  </si>
  <si>
    <t>,0553</t>
  </si>
  <si>
    <t>,0554</t>
  </si>
  <si>
    <t>18-MaR 1,000.00 19-Mar 1,000.00 20-Mar 2,957.00</t>
  </si>
  <si>
    <t>,0555</t>
  </si>
  <si>
    <t>,0556</t>
  </si>
  <si>
    <t>,0557</t>
  </si>
  <si>
    <t>13-Mar 4,034.50 17-Mar 300.00</t>
  </si>
  <si>
    <t>,0558</t>
  </si>
  <si>
    <t>,0559</t>
  </si>
  <si>
    <t>,0560</t>
  </si>
  <si>
    <t>,0561</t>
  </si>
  <si>
    <t>,0562</t>
  </si>
  <si>
    <t>,0563</t>
  </si>
  <si>
    <t>14-Mar FACTURA 1026</t>
  </si>
  <si>
    <t>,0564</t>
  </si>
  <si>
    <t>,0565</t>
  </si>
  <si>
    <t>,0566</t>
  </si>
  <si>
    <t>14-Mar 8,070.00 15-Mar 450.00</t>
  </si>
  <si>
    <t>,0567</t>
  </si>
  <si>
    <t>,0568</t>
  </si>
  <si>
    <t>,0569</t>
  </si>
  <si>
    <t>,0570</t>
  </si>
  <si>
    <t>,0571</t>
  </si>
  <si>
    <t>,0572</t>
  </si>
  <si>
    <t>,0573</t>
  </si>
  <si>
    <t>22-Mar 1,630.00 31-Mar 650.00</t>
  </si>
  <si>
    <t>,0574</t>
  </si>
  <si>
    <t>,0575</t>
  </si>
  <si>
    <t>,0576</t>
  </si>
  <si>
    <t>,0577</t>
  </si>
  <si>
    <t>14-Mar FACTURA 1159-1160</t>
  </si>
  <si>
    <t>,0578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</si>
  <si>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</si>
  <si>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</si>
  <si>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</si>
  <si>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</si>
  <si>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</si>
  <si>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</si>
  <si>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</si>
  <si>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</si>
  <si>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</si>
  <si>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14-Mar FACTURA 1019</t>
  </si>
  <si>
    <t>,0588</t>
  </si>
  <si>
    <t>,0589</t>
  </si>
  <si>
    <t>,0590</t>
  </si>
  <si>
    <t>,0591</t>
  </si>
  <si>
    <t>,0592</t>
  </si>
  <si>
    <t>,0593</t>
  </si>
  <si>
    <t>,0594</t>
  </si>
  <si>
    <t>,0595</t>
  </si>
  <si>
    <t>,0596</t>
  </si>
  <si>
    <t>14-Mar FACTURA #1035 $ 1,842.50 1110 $ 1,987.56</t>
  </si>
  <si>
    <t>15-Mar FACTURA 1020 $ 1,980.15</t>
  </si>
  <si>
    <t>14-Mar 23,206.50  FACTURA 1021  $ 10,000.08 18-Mar 2,800.00</t>
  </si>
  <si>
    <t>02-Abril FACTURA 1060</t>
  </si>
  <si>
    <t>05-Abril   FACTURA 1061</t>
  </si>
  <si>
    <t>26-Mar FACTURA 1062</t>
  </si>
  <si>
    <t>15-Mar 3.600.00 19-Mar 3,000.00</t>
  </si>
  <si>
    <t>MENESES</t>
  </si>
  <si>
    <t>19-Mar 134,331.00 FACTURa 1063 Dev de 66.60kg a 50.00= 13,330.00</t>
  </si>
  <si>
    <t>22-Mar FACTURA 1066</t>
  </si>
  <si>
    <t>17-Mar FACTURA 1092</t>
  </si>
  <si>
    <t>CASTELO</t>
  </si>
  <si>
    <t>17-Mar FACTURA 1090</t>
  </si>
  <si>
    <t xml:space="preserve">15-Mar FACTURA 1032 </t>
  </si>
  <si>
    <t>19-Mar FACTURA 1093</t>
  </si>
  <si>
    <t>15-Mar FACTURAS 1022-1023-1024-1025-</t>
  </si>
  <si>
    <t>17-Mar FACTURA 1091</t>
  </si>
  <si>
    <t>27-Mar 21,729.00 03-Abril 52,887.27</t>
  </si>
  <si>
    <t>MIGUEL H.</t>
  </si>
  <si>
    <t>17-Mar FACTURA 1030 $ 1,906.62</t>
  </si>
  <si>
    <t>IRENE CASTILLO</t>
  </si>
  <si>
    <t>17-Mar FACTURA 1161</t>
  </si>
  <si>
    <t>16-May 2,000.00 20-May 2,000.00 30-May 1,500.00 06-Jun 2,000.00 14-Jun 12,633.00</t>
  </si>
  <si>
    <t>18-Mar 27,724.50 19-Mar 27,385.00</t>
  </si>
  <si>
    <t>15-Mar 200.00 17-Mar 250.00 24-Mar 139.50</t>
  </si>
  <si>
    <t>15-Mar FACTURAS 1033-1034</t>
  </si>
  <si>
    <t>CANCELADA  NO DICE MOTIVO</t>
  </si>
  <si>
    <t>COMIDA CHINOS Ocotlan</t>
  </si>
  <si>
    <t>15-Mar 1,800.00 17-Mar 300.00</t>
  </si>
  <si>
    <t>SEPULVEDA</t>
  </si>
  <si>
    <t>21-Mar Y Dev carrillera 52.28kg a 46.00= 2,404.88</t>
  </si>
  <si>
    <t>LEONARDO FLORES</t>
  </si>
  <si>
    <t>18-Mar FACTURAS 1162-1163-1164</t>
  </si>
  <si>
    <t>FLORES</t>
  </si>
  <si>
    <t>16-Mar 12.000.00 17-Mar 2,642.50</t>
  </si>
  <si>
    <t>16-Mar 2,400.00 19-Mar 471.20</t>
  </si>
  <si>
    <t>GABRIEL TUXPAN</t>
  </si>
  <si>
    <t>NOE</t>
  </si>
  <si>
    <t>19-Mar 4,814.00 20-Mar 17,000.00 26-Mar 9,738.00</t>
  </si>
  <si>
    <t>17-Mar FACTURA 1038 $ 1,943.60</t>
  </si>
  <si>
    <t>17-Abril 5,000.00 22-Abril 1,500.00 24-Abril 1,500.00 29-Abril 1,000.00--30-Abril 1,000.00 08-Mayo 17,500.00 10-May 3,422.00</t>
  </si>
  <si>
    <t>29-Mar 2,677.00 31-Mar 3,587.00</t>
  </si>
  <si>
    <t>27-Mar 2,000.00 29-Mar 19,500.00 31-Mar 10,759.00</t>
  </si>
  <si>
    <t>RAYMUNDO VELAZCO</t>
  </si>
  <si>
    <t>TACOS DE LA 25</t>
  </si>
  <si>
    <t>AV. INDEPENDENCIA</t>
  </si>
  <si>
    <t>17-Mar FACTURAS 1039-1040-1041-1042</t>
  </si>
  <si>
    <t>19-Mar FACTURA 1109</t>
  </si>
  <si>
    <t>22-Mar FACTURA 1067</t>
  </si>
  <si>
    <t>22-Mar FACTURA 1100</t>
  </si>
  <si>
    <t>22-Mar FACTURA 1101</t>
  </si>
  <si>
    <t>17-Mar FACTURA 1043</t>
  </si>
  <si>
    <t>22-Mar FACTURA 1102</t>
  </si>
  <si>
    <t>05-Abril  FACTURA 1098</t>
  </si>
  <si>
    <t>24-Mar 36,000.00 3-Abril 30,996.00</t>
  </si>
  <si>
    <t>19-Mar 5,000.00 22-Mar 5,018.00 FACTURA 1037 $ 3,432.00</t>
  </si>
  <si>
    <t>05-Abril  FACTURA 1111</t>
  </si>
  <si>
    <t>05-Abril  FACTURA 1112</t>
  </si>
  <si>
    <t>09-Abril FACTURA 1113 dif x k faltante  23.4kg a 37.= 865.80</t>
  </si>
  <si>
    <t>19-Mar 10,649.50 Dev 9kg Chuleta 47.50=427.50</t>
  </si>
  <si>
    <t>GERARDO FIGUEROA</t>
  </si>
  <si>
    <t>24-Abil 1,581.50 26-Abril 663.50</t>
  </si>
  <si>
    <t>LEO - ADRIANA</t>
  </si>
  <si>
    <t>18-Mar FACTURA 1064</t>
  </si>
  <si>
    <t>PERO TIRO</t>
  </si>
  <si>
    <t>19-Mar FACTURAS 1165 al 1170</t>
  </si>
  <si>
    <t>18-Mar FACTURA 1059</t>
  </si>
  <si>
    <t>LAURA</t>
  </si>
  <si>
    <t>19-Mar FACTURA 1074 $ 1,710.00</t>
  </si>
  <si>
    <t>19-Mar FACTURAS 1084-1085</t>
  </si>
  <si>
    <t>19-Mar FACTURA 1104</t>
  </si>
  <si>
    <t>MIRADOR</t>
  </si>
  <si>
    <t>P1</t>
  </si>
  <si>
    <t>22-Mar FACTURA 1075</t>
  </si>
  <si>
    <t>BETO</t>
  </si>
  <si>
    <t>20-Mar 3,000.00 25-Mar 6,455.00</t>
  </si>
  <si>
    <t>BETTY</t>
  </si>
  <si>
    <t>20-Mar 20,358.50 Dev de chu 37.84 kg a 47.50=1,797.40</t>
  </si>
  <si>
    <t>21-Mar FACTURAS 1179-1180-1181</t>
  </si>
  <si>
    <t>20-Mar FACTURA 1097 $ 1,969.30</t>
  </si>
  <si>
    <t>24-Mar 11,895.00 26-Mar 5,000.00 28-Mar 5,000.00</t>
  </si>
  <si>
    <t>20-Mar FACTURA 1096 $ 3,500.07</t>
  </si>
  <si>
    <t>ADOLFO</t>
  </si>
  <si>
    <t>EL MIRADOR</t>
  </si>
  <si>
    <t>RENE SANCHEZ P</t>
  </si>
  <si>
    <t>20-Mar FACTURA 1132</t>
  </si>
  <si>
    <t>LOS PARADOS</t>
  </si>
  <si>
    <t>ULISES</t>
  </si>
  <si>
    <t>20-Mar FACTURA 1204</t>
  </si>
  <si>
    <t>26-Mar 18,000.00 01-Abril 16,635.00</t>
  </si>
  <si>
    <t>26-Mar FACTURA 1133</t>
  </si>
  <si>
    <t>26-Mar FACTURA 1134</t>
  </si>
  <si>
    <t>26-Mar FACTURA 1135</t>
  </si>
  <si>
    <t>22-Mar FACTURA 1189</t>
  </si>
  <si>
    <t>22-Mar FACTURA 1140</t>
  </si>
  <si>
    <t>20-Mar FACTURAS 1240-al 1243--1255 al 1258--1269 al 1273--1281 al 1285</t>
  </si>
  <si>
    <t>20-Mar FACTURA 1103</t>
  </si>
  <si>
    <t>MIGUELITO</t>
  </si>
  <si>
    <t>22-Mar 2,526.00 Dif x  Dev de 16.87kg a 48= 809.76</t>
  </si>
  <si>
    <t>ECONOMICA  CANCELADA</t>
  </si>
  <si>
    <t>POR NO ESTABA EL CLIENTE</t>
  </si>
  <si>
    <t>HERRERA CANCELADA</t>
  </si>
  <si>
    <t>Devolucion del cliente</t>
  </si>
  <si>
    <t>22-Mar FACTURA 1141</t>
  </si>
  <si>
    <t>HECTOR</t>
  </si>
  <si>
    <t>26-Mar FACTURAS 1185-1186</t>
  </si>
  <si>
    <t>22-Mar FACTURA 1116 $ 1,960.00</t>
  </si>
  <si>
    <t>22-Mar FACTURA 1117 $ 1,824.00 ???</t>
  </si>
  <si>
    <t>31-Mar 1,530.00 08-Abril 390.00</t>
  </si>
  <si>
    <t>9-Abril  FACTURA 1222</t>
  </si>
  <si>
    <t>9-Abril  FACTURA 1223</t>
  </si>
  <si>
    <t>05-Abril  FACTURA 1224</t>
  </si>
  <si>
    <t>PEDRO ALDAMA cancelada</t>
  </si>
  <si>
    <t>SUSTITUYE A 266 P1</t>
  </si>
  <si>
    <r>
      <t xml:space="preserve">26-Mar 1,000.00 </t>
    </r>
    <r>
      <rPr>
        <b/>
        <sz val="9"/>
        <color rgb="FF0000FF"/>
        <rFont val="Calibri"/>
        <family val="2"/>
      </rPr>
      <t>16-Mayo 3,254.50  Factura con 1829</t>
    </r>
  </si>
  <si>
    <t>9--Abril   FACTURA 1225</t>
  </si>
  <si>
    <t>22-Mar FACTURA 1119</t>
  </si>
  <si>
    <t>9--Abril  FACTURA 1226</t>
  </si>
  <si>
    <t>29-Mar 2,000.00 4-Abril 1,654.50</t>
  </si>
  <si>
    <t>FORTUNA POPO cancelada</t>
  </si>
  <si>
    <t>Dev. Del cliente</t>
  </si>
  <si>
    <t>PILAR LOPEZ CANCELADA</t>
  </si>
  <si>
    <t>POR NO TENER DINERO</t>
  </si>
  <si>
    <t>08-Abril FACTURA 1197</t>
  </si>
  <si>
    <t xml:space="preserve">23-Mar FACTURA  </t>
  </si>
  <si>
    <t>23-Mar FACTURA 1151  $ 1,950.00</t>
  </si>
  <si>
    <t>03-Abril 10,330.55 25-Abril 8,807.85</t>
  </si>
  <si>
    <t>24-Mar 3,360.00 Dev cabeza 70.2KG 52.00 = 3,650.40</t>
  </si>
  <si>
    <t>NERY GARCIA</t>
  </si>
  <si>
    <t>24-Mar FACTURA 1296-1297</t>
  </si>
  <si>
    <t>OTHON</t>
  </si>
  <si>
    <t>24-Mar FACTURA 1172</t>
  </si>
  <si>
    <t>ALFONSO RUIZ</t>
  </si>
  <si>
    <t>ARTURO TACOS 25</t>
  </si>
  <si>
    <t>DELY RICO cancelada</t>
  </si>
  <si>
    <t>25-Mar FACTURA 1187</t>
  </si>
  <si>
    <t>INDEPENDENCIA</t>
  </si>
  <si>
    <t>24-Mar FACTUAS 1137-1138-1139</t>
  </si>
  <si>
    <t>03-Mar 52,812.00 4-Abril 20,344.00</t>
  </si>
  <si>
    <t>26-Mar FACTURA 1145</t>
  </si>
  <si>
    <t>26-Mar FACTURA 1142</t>
  </si>
  <si>
    <r>
      <rPr>
        <b/>
        <sz val="8"/>
        <color rgb="FF0000FF"/>
        <rFont val="Calibri"/>
        <family val="2"/>
      </rPr>
      <t>29-Mar FACTURA 1188</t>
    </r>
    <r>
      <rPr>
        <b/>
        <sz val="8"/>
        <color indexed="8"/>
        <rFont val="Calibri"/>
        <family val="2"/>
      </rPr>
      <t xml:space="preserve"> dif en buche por error en  7.5kg a 46.00 = 345.00</t>
    </r>
  </si>
  <si>
    <t>26-Mar FACTURA 1144</t>
  </si>
  <si>
    <t>CARNES VIC</t>
  </si>
  <si>
    <t>25-Mar FACTURA 1171</t>
  </si>
  <si>
    <t>25-Mar FACTURAS 1182-1183-1184-1238-1239</t>
  </si>
  <si>
    <t>26-Mar FACTURA 1187</t>
  </si>
  <si>
    <t>9--Abril  FACTURA 1227</t>
  </si>
  <si>
    <t>03 Mayo FACTURA 1228</t>
  </si>
  <si>
    <t>05-Abril  FACTURA 1229</t>
  </si>
  <si>
    <t>26-Mar 8,032.60 28-Mar 4,000.00</t>
  </si>
  <si>
    <t>08-Abril 69,271.89 dif x merma de 7.53kg a 47= 353.91</t>
  </si>
  <si>
    <t>25-Mar FACTURA 1173</t>
  </si>
  <si>
    <t>PLAZA LORETO</t>
  </si>
  <si>
    <t>07-abril 3,310.00 8 Abril 22,000.00 12-Abril 3,000.00--14-Abril 8,000.00</t>
  </si>
  <si>
    <t>NERY</t>
  </si>
  <si>
    <t>27-Mar FACTURAS 1304-1305-1306</t>
  </si>
  <si>
    <t>26-Mar FACTURAS 1310-al 1312--1334 al 1337--1344-1345--1364 al 1370</t>
  </si>
  <si>
    <t>27-Mar FACTURA 1191</t>
  </si>
  <si>
    <t>28-Mar FACTURA 1190</t>
  </si>
  <si>
    <t>LORENA GUTIERREZ</t>
  </si>
  <si>
    <t>26-Mar FACTURA 1347</t>
  </si>
  <si>
    <t>MARILU</t>
  </si>
  <si>
    <t>26-Mar FACTURAS 1192-1193-1194</t>
  </si>
  <si>
    <t>CHINOS 2 NORTE</t>
  </si>
  <si>
    <t>27-Mar FACTURA 1210</t>
  </si>
  <si>
    <t>27-Mar FACTURA 1202</t>
  </si>
  <si>
    <t>31-Mar 14,441.00 1-Abril 17,843.80</t>
  </si>
  <si>
    <t>27-Mar FACTURA 1203 $ 1,833.00</t>
  </si>
  <si>
    <t>28-Mar 3,727.20 29-Mar 6,000.00</t>
  </si>
  <si>
    <t>ANGEL RIOS</t>
  </si>
  <si>
    <t>27-Mar FACTURA 1204</t>
  </si>
  <si>
    <t>29-Mar FACTURAS 120-1208</t>
  </si>
  <si>
    <t>29-MaR factura 1209</t>
  </si>
  <si>
    <t>29-Mar FACTURA 1348</t>
  </si>
  <si>
    <t>29-Mar FACTURA 1237 $ 1,848.00</t>
  </si>
  <si>
    <t>28-Mar Dif por cambio de precio 56 a 50 82kg = 492.00</t>
  </si>
  <si>
    <t>RINCON LOS ANGELES</t>
  </si>
  <si>
    <t>28-03 FACTURA 1215</t>
  </si>
  <si>
    <t>28-Mar 1,686.00 29-Mar 138.00 Dif x precio de 48 a 46 x 39.65kg=79.20</t>
  </si>
  <si>
    <t>28-Mar FACTURA 1220</t>
  </si>
  <si>
    <t>POR DEVOLUCION DEL CLIENTE 29 MARZO 2014</t>
  </si>
  <si>
    <t>29-Mar FACTURA 1216</t>
  </si>
  <si>
    <t>28-Mar FACTURA 1217</t>
  </si>
  <si>
    <t>SR. MEDEL</t>
  </si>
  <si>
    <t>03-Mayo  FACTURA 1230</t>
  </si>
  <si>
    <t>05-Abril  FACTURA 1231</t>
  </si>
  <si>
    <t xml:space="preserve"> 24 Abril FACTURA 1232</t>
  </si>
  <si>
    <t>29-Mar 5,285.00 30-Mar 3,000.00</t>
  </si>
  <si>
    <t>31-Mar FACTURA 1253</t>
  </si>
  <si>
    <t>03-Abril FACTURA 1339</t>
  </si>
  <si>
    <t>FRANCO MORALES</t>
  </si>
  <si>
    <t>LA SUSTITUYE LA 669 P1</t>
  </si>
  <si>
    <t>31-Mar 1,015.00 1-Abril 3,303.00</t>
  </si>
  <si>
    <t>03-Abril FACTURAS 1331-1332</t>
  </si>
  <si>
    <t>03-Abroñ FACTURA 1221</t>
  </si>
  <si>
    <t>30-Mar 38,021.22 dev combo 805.44kg a 38.00</t>
  </si>
  <si>
    <t>30-Mar 952.70 dif x dev de 3 panzas 81.66kg a 35 = 2,858.10</t>
  </si>
  <si>
    <t>SE EQUIVOCO</t>
  </si>
  <si>
    <t>JAIME LOPEZ</t>
  </si>
  <si>
    <t>31-MAR FACTURAS 1233-1234</t>
  </si>
  <si>
    <t>RAYMUNDO VELAZQUEZ</t>
  </si>
  <si>
    <t>12-Abril 20,000.00 16-Abril 25,152.00 dif x dev de 22.6kg a 49= 1,107.40</t>
  </si>
  <si>
    <t>03-Abril FACTURAS 1244-al 1249</t>
  </si>
  <si>
    <t>SR. TORRES</t>
  </si>
  <si>
    <t>30-Mar FACTURAS 1349-1350-1351</t>
  </si>
  <si>
    <t>05-Abril 3,559.00 7-Abril 21,125.00</t>
  </si>
  <si>
    <t>01-Abril 883.00 05-Abril 3,719.40</t>
  </si>
  <si>
    <t>08-Abril 47,057.00 dif x merma 4.8kg a 47= 225.60</t>
  </si>
  <si>
    <t>31-Mar 743.00 Dif x dev de 1.10kg =68.20</t>
  </si>
  <si>
    <t>31-Mar FACTURA 1252</t>
  </si>
  <si>
    <t>31-Mar FACTURAS 1352-1353-1354</t>
  </si>
  <si>
    <t>05-Abril 2,768.00 8 Abril 1,418.00</t>
  </si>
  <si>
    <t>07-Abril 9,200.00 8-Abril 6,317.00</t>
  </si>
  <si>
    <t>MEDEL</t>
  </si>
  <si>
    <t>31-Mar FACTURA 1254</t>
  </si>
  <si>
    <t>01-Abril 17,543.60 4-Abril 1,000.00</t>
  </si>
  <si>
    <t>FORTALEZA</t>
  </si>
  <si>
    <t>05-Abril FACTURA 1288</t>
  </si>
  <si>
    <t>05-Abril FACTURA 1289</t>
  </si>
  <si>
    <t>05-Abril FACTURA 1292</t>
  </si>
  <si>
    <t>02-Abril FACTURA 1293</t>
  </si>
  <si>
    <t>31-Mar FACTURAS 1313-1314-1316</t>
  </si>
  <si>
    <t>9-Abril FACTURA 1302</t>
  </si>
  <si>
    <t>TOTAL A COBRAR</t>
  </si>
  <si>
    <t>REMISIONES DE    ABRIL         2 0 1 4</t>
  </si>
  <si>
    <t>01-Abril FACTURAS 1371-1372-1373</t>
  </si>
  <si>
    <t>01-Abril FACTURA 1268 $ 1,905.00</t>
  </si>
  <si>
    <t>01-Abril 9,101.00 5-Abril 16,000.00 7-Abril 3,000.00</t>
  </si>
  <si>
    <t>VALERIO FIGUEROA</t>
  </si>
  <si>
    <t>02-Abr  913.50 FACTURA 1276  dif x precio de 45 a 35 chamorros 26.10kg= 261.00</t>
  </si>
  <si>
    <t>01-Abril FACTURA 1274</t>
  </si>
  <si>
    <t>01-Abril FACTURA  1294 $ 24,024.00</t>
  </si>
  <si>
    <t>JAVIER GARCIA</t>
  </si>
  <si>
    <t>MENDEL</t>
  </si>
  <si>
    <t>CENTRO COMERCIAL A.</t>
  </si>
  <si>
    <t>03-Mayo FACTURA 1322</t>
  </si>
  <si>
    <t>SUPER SERVICIO A.</t>
  </si>
  <si>
    <t xml:space="preserve"> 2-Mayo FACTURA 1323  No llego 3 cajas de sesos 210x3= 630</t>
  </si>
  <si>
    <t>24-Abril FACTURA 1324</t>
  </si>
  <si>
    <t>02-Abr Dev de panza 27.22kg a 35= 952.70 y cuero 16kg a 21 = 336.00=1288.70</t>
  </si>
  <si>
    <t>JORGE ARRIAGA CANCELADA</t>
  </si>
  <si>
    <t>02-Abr FACTURA 1307</t>
  </si>
  <si>
    <t>02-Abril FACTURA 1290</t>
  </si>
  <si>
    <t>02-Abril FACTURA 1299  $ 4,140.00</t>
  </si>
  <si>
    <t>07-Abril FACTURA 1303</t>
  </si>
  <si>
    <t>PADILLA</t>
  </si>
  <si>
    <t>02-Abril FACTURAS 1317-al 1321</t>
  </si>
  <si>
    <t>26-Abril FACTURA 1301</t>
  </si>
  <si>
    <t>03-Abril FACTURA 1298 $ 1,835.00</t>
  </si>
  <si>
    <t>HILDAD FLORES</t>
  </si>
  <si>
    <t>JUDITH URBY</t>
  </si>
  <si>
    <t>04-Abril 23,500.00 Dev de Pierna 405.8kg a 40.00= 16,232.00</t>
  </si>
  <si>
    <t>Q1</t>
  </si>
  <si>
    <t>ALDAMA</t>
  </si>
  <si>
    <t>04-Abril 21,416.00 Dev 47kg pulpa x 46= 2,162.00 + 107.4kh cabezas a 16 =1,718.40</t>
  </si>
  <si>
    <t>04-Abril 1,663.10 Dev 3.9kg a 38=148.20</t>
  </si>
  <si>
    <t>ALDFREDO MEDINA</t>
  </si>
  <si>
    <t>05-Abril FACTURA 1402 $ 1,907.74</t>
  </si>
  <si>
    <t>05-Abril FACTURA 34  $ 1,705.05</t>
  </si>
  <si>
    <t>05-Abril FACTURA 1327</t>
  </si>
  <si>
    <t>05-Abril Dev cuero 57.2KG 25 =1430.00</t>
  </si>
  <si>
    <t>12-Abril FACTURA 1328</t>
  </si>
  <si>
    <t>03-Abril FACTURAS 1377-1378-1379-1381</t>
  </si>
  <si>
    <t>04-Abril FACTURA 1329 $ 1,915.00</t>
  </si>
  <si>
    <t>04-Abril FACTURA 1333 $1,794.00</t>
  </si>
  <si>
    <t>04-Abril FACTURA 1597</t>
  </si>
  <si>
    <t>04-Abril  FACTURAS # 1388-1389-1390-- 3,000.00 5-Abril 1,597.00</t>
  </si>
  <si>
    <t>04-Abril FACTURA 1598</t>
  </si>
  <si>
    <t>04-Abril FACTURAS 1391 al 1395--1421 al 1424---1450 al 1454</t>
  </si>
  <si>
    <t>04-Abril FACTURA 1338</t>
  </si>
  <si>
    <t>14-Abril 2,000.00 20-Abril 27,486.50</t>
  </si>
  <si>
    <t>05-Abril FACTURA 1355</t>
  </si>
  <si>
    <t>08-Abril 11,883.00 10-Abril 11,161.00</t>
  </si>
  <si>
    <t>25-Abril 17,131.40 18-Mayo 9,732.50</t>
  </si>
  <si>
    <t>08-Abril 1,819.00 12-Abril 372.00</t>
  </si>
  <si>
    <t>05-Abril 23,774.00 Dif x precio 47 a 46x 403.kg</t>
  </si>
  <si>
    <t>24-Abril FACTURA  1356</t>
  </si>
  <si>
    <t>03-Mayo FACTURA 1357</t>
  </si>
  <si>
    <t>05-Abril FACTURA 1340</t>
  </si>
  <si>
    <t>24-Abril FACTURA   1358</t>
  </si>
  <si>
    <t>05-Abril 46,000.00 7-Abril 3,399.50</t>
  </si>
  <si>
    <t>05-Abril FACTURA 1599</t>
  </si>
  <si>
    <t>08-Abril FACTURAS 1425 al 1428</t>
  </si>
  <si>
    <t>05-Abril FACTURAS 1396-1397</t>
  </si>
  <si>
    <t>05-Abril FACTURA 1346</t>
  </si>
  <si>
    <t>05-Abril FACTURA 1360   $ 1,555.32 FACT 1527 $ 1,661.01</t>
  </si>
  <si>
    <t>JOEL SALAZAR</t>
  </si>
  <si>
    <t>05-Abril FACTURAS 1406 al 1413</t>
  </si>
  <si>
    <t>07-Abril 10,000.00 9-Abril 5,000.00 12-Abril 5,093.00</t>
  </si>
  <si>
    <t>12-Abril 3,388.00 14-Abril 899.00 DIF X DEV  23.77KG A 44= 1,045.88</t>
  </si>
  <si>
    <t>05-Abril FACTURA 1359</t>
  </si>
  <si>
    <t>07-Abril 4,666.80 dif x precio de 17 a 16 x 187.60kg = 187.60</t>
  </si>
  <si>
    <t>07-Abril 12,000.00 9-Abril 66,611.20</t>
  </si>
  <si>
    <t>05-Abril FACTURAS 1536-1537-1538</t>
  </si>
  <si>
    <t>JAIME CAMALEON</t>
  </si>
  <si>
    <t>26-Abril FACTURA 1403</t>
  </si>
  <si>
    <t>GERARGO FRAGOSO</t>
  </si>
  <si>
    <t>10-Abril 6,679.00 12-Abril 8,660.00--14-Abril 1,148.60</t>
  </si>
  <si>
    <t>LA JAPONESA</t>
  </si>
  <si>
    <t>06-Abril FACTURAS 1429-1430</t>
  </si>
  <si>
    <t>16-Abril FACTURA 1431</t>
  </si>
  <si>
    <t>25-Abril 47,141.00 merma 3.15kg a 47 = 148.05</t>
  </si>
  <si>
    <t>08-Abril FACTURA 1376 $ 1,725.00</t>
  </si>
  <si>
    <t>07-Abril FACTURAS 1455-1456</t>
  </si>
  <si>
    <t>08-Abril 40,680.00  FACTURA 1414   dif x dev de 7kg de esp  40= 280.00</t>
  </si>
  <si>
    <t>08-Abril 806.00 Dev de 7.25kg Pecho 56=406.00</t>
  </si>
  <si>
    <t>10-Abril FACTURA 1420 $ 1,788.60</t>
  </si>
  <si>
    <t>10-Abril FACTURA 1385</t>
  </si>
  <si>
    <t>10-Abril FACTURA 1386</t>
  </si>
  <si>
    <t>10-Abril FACTURA 1432</t>
  </si>
  <si>
    <t>10-Abril FACTURA 1457</t>
  </si>
  <si>
    <t>10-Abril 25,829.50 dif x merma 11.8kg a 50=590.00</t>
  </si>
  <si>
    <t>ALFONSO C.</t>
  </si>
  <si>
    <t>10-Abril 12,576.20 CH- 24-Abril 5,000.00</t>
  </si>
  <si>
    <t>10-Abril FACTURA 1387</t>
  </si>
  <si>
    <t>10-Abril FACTURA 1448</t>
  </si>
  <si>
    <t>09-Abril FACTURAS 1458 al 1461</t>
  </si>
  <si>
    <t>08-Abril FACTURA 1401</t>
  </si>
  <si>
    <t>08-Abril FACTURA 1600</t>
  </si>
  <si>
    <t>08-Abril FACTURA 1399</t>
  </si>
  <si>
    <t>08-Abril FACTURAS 1462 al 1464--1493 al 1497---1502 al 1509</t>
  </si>
  <si>
    <t>THI KING</t>
  </si>
  <si>
    <t>09-Abril FACTURA 1465</t>
  </si>
  <si>
    <t>20-Abril 12,513.50 22-Abril 26,178.00</t>
  </si>
  <si>
    <t>02-Myo FACTURA 1437</t>
  </si>
  <si>
    <t>24-Abril FACTURA 1439</t>
  </si>
  <si>
    <t>03-Mayo FACTURA 1440</t>
  </si>
  <si>
    <t>14-Abril 2,901.00 15-Abril 336.00</t>
  </si>
  <si>
    <t>SAGRADO SAN MANUEL</t>
  </si>
  <si>
    <t>08-Abril FACTURA 1466 $ 1,858.00</t>
  </si>
  <si>
    <t>LUIS HERNANDEZ</t>
  </si>
  <si>
    <t>08-Abril FACTURAS 1467 al 1469--1510 al 1513</t>
  </si>
  <si>
    <t>09-Abril FACTURAS 1489 al 1492</t>
  </si>
  <si>
    <t>09-Abril  FACTURA  1415</t>
  </si>
  <si>
    <t>09-Abril FACTURA 1415</t>
  </si>
  <si>
    <t>09-Abril 10,000.00 11-Abril 1,822.00</t>
  </si>
  <si>
    <t>09-Abril FACTURA 1446 $ 1,663.60</t>
  </si>
  <si>
    <t>EDGAR M.</t>
  </si>
  <si>
    <t>GERARDO ROJAS</t>
  </si>
  <si>
    <t>10-Abril FACTURA 1601</t>
  </si>
  <si>
    <t>16-Abril FACTURA 1418</t>
  </si>
  <si>
    <t>CART</t>
  </si>
  <si>
    <t>10-Abril FACTURAS 1433-1434-1435</t>
  </si>
  <si>
    <t>GERARDO FLORES</t>
  </si>
  <si>
    <t>11-Abril FACTURA 1436</t>
  </si>
  <si>
    <t>10-Abril FACTURA 1514-1515</t>
  </si>
  <si>
    <t>10-Abril FACTURA 1437</t>
  </si>
  <si>
    <t>AV. MARGARITAS</t>
  </si>
  <si>
    <t>11-Abril 1,016.60 dif x precio 56 a 52 x 19.55kg = 78.20</t>
  </si>
  <si>
    <t>10-Abril 45,000.00 11-Abril 2,113.50</t>
  </si>
  <si>
    <t>JUAN PALAFOX</t>
  </si>
  <si>
    <t>JAPONESA</t>
  </si>
  <si>
    <t>JAVIER ESCOBAR ( CANCELADA )</t>
  </si>
  <si>
    <t>Devolucion del cliente 11-Abril</t>
  </si>
  <si>
    <t>RAYMUNDO LOPEZ</t>
  </si>
  <si>
    <t>12-Abril FACTURA 1498</t>
  </si>
  <si>
    <t>PEDRO ALDAMA ( CANCELADA )</t>
  </si>
  <si>
    <t>SR. MANUEL</t>
  </si>
  <si>
    <t>12-Abril FACTURA 1447</t>
  </si>
  <si>
    <t>10-Abril FACTURA 1441-1442</t>
  </si>
  <si>
    <t>16-Abril FACTURA 1666</t>
  </si>
  <si>
    <t>12-Abril FACTURA 1473</t>
  </si>
  <si>
    <t>JOSE LUIS COYOTL</t>
  </si>
  <si>
    <t>11-Abril FACTURAS  1604 al 1606</t>
  </si>
  <si>
    <t>MARIO GARZA</t>
  </si>
  <si>
    <t>11-Abril FACTURA 1445 $ 1,960.78</t>
  </si>
  <si>
    <t>11-Abril FACTURA 1516</t>
  </si>
  <si>
    <t>14-Abril  1,882.00 22-Abril 1,882.00</t>
  </si>
  <si>
    <t>12-Abril 847.00 dif x error de peso .50kg a 35=17.50</t>
  </si>
  <si>
    <t>11-Abril FACTURAS 1553 al 1556</t>
  </si>
  <si>
    <t>26-Abril FACTURA 1517</t>
  </si>
  <si>
    <t>12-Abril 10,267.20  dev 189.10kg x congelado a 48=9076.80</t>
  </si>
  <si>
    <t>COMIDA CHINOS P. Cristal</t>
  </si>
  <si>
    <t>PALAFOX</t>
  </si>
  <si>
    <t>GRAN CUÑADO</t>
  </si>
  <si>
    <t>24-Abril FACTURA 1518</t>
  </si>
  <si>
    <t>09 Mayo FACTURA 1519</t>
  </si>
  <si>
    <t>02-Mayo FACTURA 1520</t>
  </si>
  <si>
    <t>14-Abril 3,360.00 no se llevo norteño 1.04kg a 98= 102.00</t>
  </si>
  <si>
    <t>14-Abril FACTURA 1607</t>
  </si>
  <si>
    <t>16-Abril 8,265.92 22-Abril 4,523.00</t>
  </si>
  <si>
    <t>TIRO</t>
  </si>
  <si>
    <t>12-Abril FACTURAS 1540-1541</t>
  </si>
  <si>
    <t>25-Abril FACTURA 1581</t>
  </si>
  <si>
    <t>ARCADIO</t>
  </si>
  <si>
    <t>15-Abril 7,612.00 20-Abril 999.20</t>
  </si>
  <si>
    <t>LEDO</t>
  </si>
  <si>
    <t>13-Abril FACTURA 1501</t>
  </si>
  <si>
    <t>22-Abril 3,576.00 30-Abril 210.00</t>
  </si>
  <si>
    <t>22-Abroñ 5,863.00 23-Abril 16,701.00</t>
  </si>
  <si>
    <t>14-Abril FACTURA 1557</t>
  </si>
  <si>
    <t>23-Abril 9,300.00 26-Abril 4,748.50</t>
  </si>
  <si>
    <t>14-Abril FACTURA 1608</t>
  </si>
  <si>
    <t>15-Abril 1,755.00 dif x merma 0.400gm x 55=22.00</t>
  </si>
  <si>
    <t>CARNICERIA REINA DE MÉXICO</t>
  </si>
  <si>
    <t>14-Abril FACTURA 1470</t>
  </si>
  <si>
    <t>14-Abril  FACTURA 1471--37,400.00 15-Abril 1,065.00</t>
  </si>
  <si>
    <t>16-Abril FACTURA 1480</t>
  </si>
  <si>
    <t>16-Abril FACTURA 1481</t>
  </si>
  <si>
    <t xml:space="preserve">ALEJANDRO </t>
  </si>
  <si>
    <t>16-Abril FACTURA 1482</t>
  </si>
  <si>
    <t>24-Abril 6,000.00 30-Abril  21,885.60</t>
  </si>
  <si>
    <t>30-Abril FACTURA 1521</t>
  </si>
  <si>
    <t>23-Abril 29,862.73 30-Abril 15,085.00 FACTURA 1592</t>
  </si>
  <si>
    <t xml:space="preserve">ANA LAURA </t>
  </si>
  <si>
    <t>22-Abril FACTURAS 1558-1560</t>
  </si>
  <si>
    <t>15-Abril 18,000.00 21-Abril 10,865.16</t>
  </si>
  <si>
    <t>MIGUEL XOCHILT</t>
  </si>
  <si>
    <t>15-Abril FACTURA 1576</t>
  </si>
  <si>
    <t>15-Abril FACTURA 1609</t>
  </si>
  <si>
    <t>09-Mayo FACTURA 1561</t>
  </si>
  <si>
    <t>COMIDA CHINOS P Loreto</t>
  </si>
  <si>
    <t xml:space="preserve">CAMALEON </t>
  </si>
  <si>
    <t>FOGATA</t>
  </si>
  <si>
    <t>2-Mayo  FACTURA 1562</t>
  </si>
  <si>
    <t>JUAN DE PALAFOX</t>
  </si>
  <si>
    <t xml:space="preserve">LUIS LEDO </t>
  </si>
  <si>
    <t xml:space="preserve">VICTOR JIMENEZ </t>
  </si>
  <si>
    <t>15-Abril FACTURAS 1484 al 1487</t>
  </si>
  <si>
    <t>16-Abril 5,529.80 19-Abril 5,000.00</t>
  </si>
  <si>
    <t>NICOLAS</t>
  </si>
  <si>
    <t>REYNA DE MEXICO</t>
  </si>
  <si>
    <t xml:space="preserve">ERASMO </t>
  </si>
  <si>
    <t>30-Abril FACTURA 1522</t>
  </si>
  <si>
    <t>16-Abril FACTURA 1500</t>
  </si>
  <si>
    <t xml:space="preserve">RAMON RUIZ </t>
  </si>
  <si>
    <t xml:space="preserve">                 </t>
  </si>
  <si>
    <t>FOGATITA</t>
  </si>
  <si>
    <t>MIRELLA VAZQUEZ</t>
  </si>
  <si>
    <t>16-Abril FACTURA 1616</t>
  </si>
  <si>
    <t>17-Abril 33,380.65 dif x cambio de precio de 26 a25.50 940.3kg  x 0.50= 470.15</t>
  </si>
  <si>
    <t>PROSUPCA</t>
  </si>
  <si>
    <t>25-Abril FACTURA 1523</t>
  </si>
  <si>
    <t xml:space="preserve">ANGEL </t>
  </si>
  <si>
    <t>PERY´S</t>
  </si>
  <si>
    <t>RUBEN ZALAZAR</t>
  </si>
  <si>
    <t>LAURO VILLOA</t>
  </si>
  <si>
    <t xml:space="preserve">BENJAMIN </t>
  </si>
  <si>
    <t>22-Abril 10,296.00 25-Abril 9,000.00</t>
  </si>
  <si>
    <t xml:space="preserve">DON JULIO </t>
  </si>
  <si>
    <t>LUIS HERRERIAS</t>
  </si>
  <si>
    <t>25-Abril FACTURA 1563</t>
  </si>
  <si>
    <t>17-Abril FACTURA 1534</t>
  </si>
  <si>
    <t xml:space="preserve">JAVIER LUNA </t>
  </si>
  <si>
    <t>17-Abril FACTURAS 1538-1542-1543</t>
  </si>
  <si>
    <t>19-Abril 19,705.72  Dif x dev de pecho adriana no puso los kg  $ 497.28</t>
  </si>
  <si>
    <t>ORIENTALITO</t>
  </si>
  <si>
    <t>EFRAIN</t>
  </si>
  <si>
    <t>JAVIER V</t>
  </si>
  <si>
    <t>R 1</t>
  </si>
  <si>
    <t>19-Abril  5,600.00 23-Abril 4,400.00 25-Abril 4,527.00</t>
  </si>
  <si>
    <t>RUBEN OLIVDARES</t>
  </si>
  <si>
    <t>CARNE</t>
  </si>
  <si>
    <t>EL PASTORITO 1</t>
  </si>
  <si>
    <t>24-Abril FACTURA 1629</t>
  </si>
  <si>
    <t>19-Abril FACTURA 1535</t>
  </si>
  <si>
    <t>30-Abril 6,114.50 06-Mayo 5,000.00 21-May 22,521.50</t>
  </si>
  <si>
    <t>19-Abril FACTURA 1645</t>
  </si>
  <si>
    <t>22-Abril 11,450.00 24-Abril 5,729.00</t>
  </si>
  <si>
    <t>9-Mayo FACTURA 1550</t>
  </si>
  <si>
    <t>2-Mayo FACTURA 1551</t>
  </si>
  <si>
    <t xml:space="preserve"> 2-Mayo FACTURA 1552</t>
  </si>
  <si>
    <t>19-Abril FACTURAS 1544 al 1547</t>
  </si>
  <si>
    <t>TACOS 25 PONIENTE</t>
  </si>
  <si>
    <t>JAVIER LOPEZ</t>
  </si>
  <si>
    <t xml:space="preserve">GERARDO FRAGOSO </t>
  </si>
  <si>
    <t>18-Mayo 28,254.00 Merma 11.53kg a 35 = 404.00</t>
  </si>
  <si>
    <t>ALEJANDRO R</t>
  </si>
  <si>
    <t>21-Abril 2,773.00 Dif x cambio de precio de 50 a 47 x 59kg</t>
  </si>
  <si>
    <t>LA PERA  CANCELADA</t>
  </si>
  <si>
    <t>llegaron tarde con el cliente</t>
  </si>
  <si>
    <t xml:space="preserve">ALFREDO CARBAJAL </t>
  </si>
  <si>
    <t>21-Abril FACTURAS 1524-1525 $ 3,850.20</t>
  </si>
  <si>
    <t xml:space="preserve">JAVIER PARRAL </t>
  </si>
  <si>
    <t xml:space="preserve">GERARDO </t>
  </si>
  <si>
    <t xml:space="preserve">SAN BARTOLO </t>
  </si>
  <si>
    <t>26-Abril 23,752.00 30-Abril 6,097.00</t>
  </si>
  <si>
    <t>23-Abril FACTURA 1590</t>
  </si>
  <si>
    <t>26-Abril 4,637.50 30-Abril 816.50</t>
  </si>
  <si>
    <t>22-Abril 23,046.00 Dif x merma 3k x 46= 138.00</t>
  </si>
  <si>
    <t>SAN MANUEL</t>
  </si>
  <si>
    <t xml:space="preserve">RODO </t>
  </si>
  <si>
    <t xml:space="preserve">RICARDO </t>
  </si>
  <si>
    <t>24-Abril 2,500.00 25-Abril 4,359.00</t>
  </si>
  <si>
    <t>24-Abril FACTURA 1575</t>
  </si>
  <si>
    <t>LUIS PALAFOX</t>
  </si>
  <si>
    <t>22-Abril FACTURA 1577 $ 1,689.65</t>
  </si>
  <si>
    <t xml:space="preserve">PEDRO CORDERO </t>
  </si>
  <si>
    <t>22-Abril FACTURA 1617</t>
  </si>
  <si>
    <t>SAGRADO  MORILLOTLA</t>
  </si>
  <si>
    <t>21-Abril FACTURA 1526</t>
  </si>
  <si>
    <t xml:space="preserve"> CHINOS Capu  CANCELADA</t>
  </si>
  <si>
    <t>DEVOLUCION DE PRODUCTO</t>
  </si>
  <si>
    <t>JOSE LUIS   CANCELADA</t>
  </si>
  <si>
    <t>22-Abril FACTURA 1572</t>
  </si>
  <si>
    <t>30-Abril FACTURA 1578</t>
  </si>
  <si>
    <t>26-Abril FACTURA 1579</t>
  </si>
  <si>
    <t>PA</t>
  </si>
  <si>
    <t>23-Abril FACTURA 1580</t>
  </si>
  <si>
    <t>23-Abril FACTURA 1583</t>
  </si>
  <si>
    <t>23-Abril FACTURA 1564</t>
  </si>
  <si>
    <t>23-Abril FACTURA 1565</t>
  </si>
  <si>
    <t>23-Abril FACTURA 1566  $ 1,860.00</t>
  </si>
  <si>
    <t>21-Abril FACTURAS 152/-1529-1530</t>
  </si>
  <si>
    <t xml:space="preserve">ASO </t>
  </si>
  <si>
    <t>5-Mayo FACTURA 1584</t>
  </si>
  <si>
    <t>21-Abril FACTURAS 1531-1532-1533</t>
  </si>
  <si>
    <t>26-aBRIL FACTURA 1585</t>
  </si>
  <si>
    <t xml:space="preserve">ASUNCION </t>
  </si>
  <si>
    <t>RAFAEL LEDO</t>
  </si>
  <si>
    <t>23-Abril FACTUAS 1586-al 1589</t>
  </si>
  <si>
    <t>22-Abril FACTURA 1645</t>
  </si>
  <si>
    <t>22-Abril FACTURA 1624 $ 1,850.08</t>
  </si>
  <si>
    <t>SAGRADO CENTRO</t>
  </si>
  <si>
    <t>TACOS JIRETH  CANCELADA</t>
  </si>
  <si>
    <t>NOE COYOLT</t>
  </si>
  <si>
    <t>25-Abril 9,571.80 dif x dev de 305kg jamon a 43=13,115.00</t>
  </si>
  <si>
    <t>23-Abril 65,000.00 03-Mayo 21,058.00</t>
  </si>
  <si>
    <t>23-Abril 1,064.00 Dif x dev 4.5kg x 49=220.50</t>
  </si>
  <si>
    <t>23-Abril FACTURA 1591</t>
  </si>
  <si>
    <t>23-Abril FACTURA 1618</t>
  </si>
  <si>
    <t>23-Abril FACTURA 1567 $ 960.30</t>
  </si>
  <si>
    <t xml:space="preserve">SAGRADO  </t>
  </si>
  <si>
    <t>23-Abril 10,410.00 dif merma 2.5kg x 60=150.00</t>
  </si>
  <si>
    <t>25-Abril FACTURA 1581 $ 55,702.42 FACT 1582 $ 23,329.38</t>
  </si>
  <si>
    <t>LEO Y JULIO</t>
  </si>
  <si>
    <t>22-Abril FACTURAS 1548-1549</t>
  </si>
  <si>
    <t>22-Abril FACTURA 1664 $ 1,926.00</t>
  </si>
  <si>
    <t>16 Mayo FACTURA 1643</t>
  </si>
  <si>
    <t>22-Abril FACTURA 1630</t>
  </si>
  <si>
    <t>24-Abril 4,2316.80 dif x dev de 3.60kg a 42=151.20</t>
  </si>
  <si>
    <t>24-Abril 10,000.00 28-Abril  14,831.00</t>
  </si>
  <si>
    <t>25-Abril FACTURA 1582</t>
  </si>
  <si>
    <t>23-Abril 16,000.00 24-Abril 4,342.00--26-Abril 8,760.00 29-Abril 50.00</t>
  </si>
  <si>
    <t>DANTE</t>
  </si>
  <si>
    <t>TACOS 25 PON</t>
  </si>
  <si>
    <t xml:space="preserve">GUARNEROS </t>
  </si>
  <si>
    <t>29-Abril 25,000.00 6-Mayo 25,095.00</t>
  </si>
  <si>
    <t>24-Abril FACTURA 1647 $ 1,865.90 FACT 1649 $ 1,645.00</t>
  </si>
  <si>
    <t>CANCELADA  x rem 431-R1</t>
  </si>
  <si>
    <t>25-Abril FACTURA 1593</t>
  </si>
  <si>
    <t>24-Abril FACTURA  1635</t>
  </si>
  <si>
    <t xml:space="preserve">CANCELADA </t>
  </si>
  <si>
    <t>23-Abril FACTURA 1568 añ 1571</t>
  </si>
  <si>
    <t>02-Mayo FACTURA 1729</t>
  </si>
  <si>
    <t>09-May FACTURA 1745</t>
  </si>
  <si>
    <t>24-May FACTURA  1748</t>
  </si>
  <si>
    <t>25-Abril FACTURAS 1621-1622</t>
  </si>
  <si>
    <t>24-Abril 22,000.00 25-Abril 5,663.00</t>
  </si>
  <si>
    <t>SORPRESA MDO HILDALGO</t>
  </si>
  <si>
    <t>24-Abril 15,000.00 25-Abril 13,570.00</t>
  </si>
  <si>
    <t>24-Abril FACTURA 1620 $ 1,502.60</t>
  </si>
  <si>
    <t>25-Abril 52,00 29-Abril 364.00--30-Abril 250.00 03-Mayo 657.00--12-Mayo 400.00--15 May 400.00--17-Mayo 150.00 24-Mayo 100.00 29-May 300.00 31-May 200.00-06 Jun 200.00--09-Jun 400.00--15-Jun 230.00-17-Jun 708.00</t>
  </si>
  <si>
    <t>ZAPATA</t>
  </si>
  <si>
    <t>MARIANA</t>
  </si>
  <si>
    <t>25-Abril 1,553.50 dif x dev de papada 10.6kg 32= 339.20</t>
  </si>
  <si>
    <t>25-Abril 10,341.00 27-Abril 3,626.00</t>
  </si>
  <si>
    <t>25-Abril FACTURA 1665  $ 1,917.00</t>
  </si>
  <si>
    <t xml:space="preserve">VICENTE ZAMBRANO </t>
  </si>
  <si>
    <t>25-Abril 4,032.00 dif x precio e 46 a 45x 115.20=115.00</t>
  </si>
  <si>
    <t>25-Abril 27,472.90 dif x precio de 50 a 49 x 346.30kg= 346.10</t>
  </si>
  <si>
    <t>26-Abril FACTURA 1594</t>
  </si>
  <si>
    <t>26-Abril FACTURA 1595</t>
  </si>
  <si>
    <t>CEBALLOS</t>
  </si>
  <si>
    <t>05-Mayo FACTURA 1596</t>
  </si>
  <si>
    <t>27-Abril FACTURA 1656 $ 16,997.04</t>
  </si>
  <si>
    <t>25-Abril FACTURA 1625</t>
  </si>
  <si>
    <t>25-Abril FACTURA 1645</t>
  </si>
  <si>
    <t>29-Abril FACTURAS 1669-al 1671</t>
  </si>
  <si>
    <t>JUAN CARLOS LARA</t>
  </si>
  <si>
    <t>MARGARITA</t>
  </si>
  <si>
    <t>MEMO 11 SUR</t>
  </si>
  <si>
    <t>26-Abril FACTURA 1646 $ 1,974.00</t>
  </si>
  <si>
    <t>25-Abril FACTURA 1623 $ 1,872.00</t>
  </si>
  <si>
    <t>CRISTIAN</t>
  </si>
  <si>
    <t>05-Mayo FACTURA 1692 $ 81,800.32</t>
  </si>
  <si>
    <t>25-Abril 8,500.00 26-Abril 18,595.00</t>
  </si>
  <si>
    <t>26-Abril  FACTURAS 1627-1628 $ 3,850.20</t>
  </si>
  <si>
    <t>RUDI</t>
  </si>
  <si>
    <t>ALFONSO</t>
  </si>
  <si>
    <t>26-Abril 13,000.00 29-Abril 15,905.00</t>
  </si>
  <si>
    <t>26-Abril FACTURA 1645</t>
  </si>
  <si>
    <t>26-Abril FACTURAS 1631-1632-1633</t>
  </si>
  <si>
    <t>27-Abril 5,667.00 29-Abril 1,940.00</t>
  </si>
  <si>
    <t>30-Abril FACTURA-2048 $ 1,997.80</t>
  </si>
  <si>
    <t>30-Abril FACTURA 1644 $ 850.05</t>
  </si>
  <si>
    <t>2-Mayo FACTURA 1672</t>
  </si>
  <si>
    <t>09-May FACTURA 1673</t>
  </si>
  <si>
    <t>17-Feb  FACTURA 1674</t>
  </si>
  <si>
    <t>28-Abril 27,500.00 30-Abril 2,435.00--06-Mayo 2,398.40</t>
  </si>
  <si>
    <t>EMPACADORA MEXICANA</t>
  </si>
  <si>
    <t>27-Abril FACTURA 1634</t>
  </si>
  <si>
    <t>27-Abril FACTURA 1645 $ 9,366.60</t>
  </si>
  <si>
    <t>30-Abril 1,738.00 2-Mayo 11,599.00</t>
  </si>
  <si>
    <t>JESUS TUXPAN</t>
  </si>
  <si>
    <t>27-Abril FACTURAS 1675 al 1685  $ 20,319.63</t>
  </si>
  <si>
    <t>MARIA FELIX</t>
  </si>
  <si>
    <t>30-Abril FACTURA 1648</t>
  </si>
  <si>
    <t>07-Mayo FACTURA 1661</t>
  </si>
  <si>
    <t>30-Abril 6,698.00 14-May 8,140.00 dif x precio de 47 a 40 x 203.=1,421.00</t>
  </si>
  <si>
    <t>30-Abril FACTURAS  1833 al 1842</t>
  </si>
  <si>
    <t>07-Mayo FACTURA 1662</t>
  </si>
  <si>
    <t>29-Abril FACTURA 1663</t>
  </si>
  <si>
    <t>GUILLERMO HERNANDEZ</t>
  </si>
  <si>
    <t>29-Abril 2,200.00 1-Mayo 3,000.00 02-Mayo 3,031.50</t>
  </si>
  <si>
    <t>30-Abril 5,031.00 dif x dev de 36.65kg a 45=1,649.25</t>
  </si>
  <si>
    <t>TUXPAN</t>
  </si>
  <si>
    <t>29-Abril FACTURA 1651</t>
  </si>
  <si>
    <t>29-Abril FACTURA 1650 $ 1,792.80</t>
  </si>
  <si>
    <t>DELY RICO   CANCELADA</t>
  </si>
  <si>
    <t>DEVOLUCION DEL PRODUCTO 1 MAYO</t>
  </si>
  <si>
    <t>29-Abril FACTURAS 1652 al 1655 $ 6,750.56</t>
  </si>
  <si>
    <t>30-Abril 5,324.50 2-Mayo 1,098.50</t>
  </si>
  <si>
    <t>05-Mayo FACTUA 1691 $ 49,283.14</t>
  </si>
  <si>
    <t>14-May 21.300.00 17-May 7,794.00</t>
  </si>
  <si>
    <t>06-May 3,234.00 14-May 3,723.00</t>
  </si>
  <si>
    <t>13-May 7,837.50 16-Mayo 10,000.00</t>
  </si>
  <si>
    <t>OSCAR FLORES</t>
  </si>
  <si>
    <t>RAUL COSME  CANCELADA</t>
  </si>
  <si>
    <t>08-Mayo FACTURA 1791</t>
  </si>
  <si>
    <t>05-Mayo FACTURA 1667</t>
  </si>
  <si>
    <t>30-Abril FACTURA 1668</t>
  </si>
  <si>
    <t>TENORIO</t>
  </si>
  <si>
    <t>30-Abril FACTURAS 1697 al 1700</t>
  </si>
  <si>
    <t>REMISIONES DE   M A Y O          2 0 1 4</t>
  </si>
  <si>
    <t>09-May FACTURA 1758</t>
  </si>
  <si>
    <t>17-Feb FACTURA 1759</t>
  </si>
  <si>
    <t>24-Feb FACTURA 1760</t>
  </si>
  <si>
    <t>20-Mayo FACTURA 2275</t>
  </si>
  <si>
    <t>01-Mayo 26,000.00 02-Mayo 5,000.00 14-Mayo 3,066.76</t>
  </si>
  <si>
    <t>01-Mayo 20,000.00 02-Mayo 11,418.00</t>
  </si>
  <si>
    <t>GERARDO FIGUEROA Cancelada</t>
  </si>
  <si>
    <t>Devolucion no se encontro al cliente</t>
  </si>
  <si>
    <t>02-Mayo 5,151.00 14-May 40,522.50</t>
  </si>
  <si>
    <t>02-May FACTURA 1695 $ 1,651.20</t>
  </si>
  <si>
    <t>LOS FAROLES</t>
  </si>
  <si>
    <t>LA REINA DE MÉXICO</t>
  </si>
  <si>
    <t>05-May FACTURA 1741 $ 19,500.00</t>
  </si>
  <si>
    <t>03-Mayo FACTURA 1706</t>
  </si>
  <si>
    <t>03-Mayo FACTURA  1707</t>
  </si>
  <si>
    <t>17-Feb FACTURA  1705</t>
  </si>
  <si>
    <t>01-May FACTURAS 17-01-1702</t>
  </si>
  <si>
    <t>17-May FACTURA 1761</t>
  </si>
  <si>
    <t>S1</t>
  </si>
  <si>
    <t>16-Mayo FACTURA 1762</t>
  </si>
  <si>
    <t>24-Feb FACTURA  1763</t>
  </si>
  <si>
    <t>02-Mayo 20,000.00 6-Mayo 12,064.00</t>
  </si>
  <si>
    <t>02-Mayo 4,000.00 7-Mayo 4,236.50</t>
  </si>
  <si>
    <t>02-Mayo FACTURA 1703</t>
  </si>
  <si>
    <t>06-May FACTURAS -2160 al 2162</t>
  </si>
  <si>
    <t>03-May FACTURAS 1704 $ 1,766.40</t>
  </si>
  <si>
    <t>REINA DE MEXICO</t>
  </si>
  <si>
    <t>03-Mayo FACTURA -2088  $  17,982.00</t>
  </si>
  <si>
    <t>FAROLITO</t>
  </si>
  <si>
    <t>02-May FACTURAS 1708--1709</t>
  </si>
  <si>
    <t>02-Mayo FACTURA  1752</t>
  </si>
  <si>
    <t>08-Mayo FACTURA 1792</t>
  </si>
  <si>
    <t>03-Mayo FACTURAS-2148-2149-2150</t>
  </si>
  <si>
    <t>03-Mayo FACTURA 2252</t>
  </si>
  <si>
    <t>03-May FACTURAS  1752 al 1756</t>
  </si>
  <si>
    <t>18-May 1,981.00 29-May 6,995.00</t>
  </si>
  <si>
    <t>05-May 25,506.56 dif en kg cuero de 108.88 a 54.44 x 24.00=1,306.56 y de 107.6kg a 109.6 x 26= + 52.00</t>
  </si>
  <si>
    <t>JOSUE</t>
  </si>
  <si>
    <t>BETTY LUNA CANCELADA</t>
  </si>
  <si>
    <t>NO TUVO DINERO</t>
  </si>
  <si>
    <t>MIGUEL CARBAJAL</t>
  </si>
  <si>
    <t>04-Mayo FACTURAS -2144-2145</t>
  </si>
  <si>
    <t>05-May 9,000.00 13-May 9,104.00</t>
  </si>
  <si>
    <t>GRACIELA - CRISTIAN</t>
  </si>
  <si>
    <t>14-Mayo FACTURA 2261</t>
  </si>
  <si>
    <t>05-Mayo FACTURA 2252</t>
  </si>
  <si>
    <t>05-Mayo 40,000.00 06-Mayo 1,226.00</t>
  </si>
  <si>
    <t>05-Mayo FACTURA -1955 $ 1,970.00</t>
  </si>
  <si>
    <t>EL SAGRADO CORAZON</t>
  </si>
  <si>
    <t>05-May FACTURA 1714</t>
  </si>
  <si>
    <t>05-May FACTURAS 1715-al 1720</t>
  </si>
  <si>
    <t>LA JAPONEZA</t>
  </si>
  <si>
    <t>07-Mayo 13,510.80 dif x cambio de precios chuletas 217.80</t>
  </si>
  <si>
    <t>07-May FACTURAS DEL 1776--al 1786 $ 21,433.80</t>
  </si>
  <si>
    <t>DARIO DE CARDEL</t>
  </si>
  <si>
    <t>07-Mayo FACTURA 1726</t>
  </si>
  <si>
    <t>07-Mayo FACTURA 1879 $ 911.97</t>
  </si>
  <si>
    <t>07-May FACTURA 1727</t>
  </si>
  <si>
    <t>10-May FACTURA 1743</t>
  </si>
  <si>
    <t>10-May FACTURA  1744</t>
  </si>
  <si>
    <t>16-Mayo FACTURA 1764</t>
  </si>
  <si>
    <t>17-May FACTURA 1765</t>
  </si>
  <si>
    <t xml:space="preserve">CHELA </t>
  </si>
  <si>
    <t>22-Mayo FACTURA 2260</t>
  </si>
  <si>
    <t>17-Mayo 19,706.00 18-Mayo 13,275.50</t>
  </si>
  <si>
    <t>13-May FACTURAS 2163 al 2166</t>
  </si>
  <si>
    <t>07-Mayo FACTURA 1722</t>
  </si>
  <si>
    <t>07-May 2,000.00 10-May 8,787.00</t>
  </si>
  <si>
    <t>07-May FACTURA 1724</t>
  </si>
  <si>
    <t>07-MAY FACTURA 1723 $ 1,564.80</t>
  </si>
  <si>
    <t>06-May FACTURA 1725</t>
  </si>
  <si>
    <t>07-Mayo FACTURA -2089</t>
  </si>
  <si>
    <t>06-May FACTURA -1728</t>
  </si>
  <si>
    <t>13-May 15,381.60 dif x dev 127.4kg a 52= 6,624.80</t>
  </si>
  <si>
    <t>07-Mayo FACTURA -1954 $ 1,530.00</t>
  </si>
  <si>
    <t>08-May FACTURA 1730 $ 1,648.44</t>
  </si>
  <si>
    <t>07-Mayo 30,526.50 8-Mayo 1,800.00 FACTURA 1732</t>
  </si>
  <si>
    <t>07-May FACTURA 1733 $ 1,710.00</t>
  </si>
  <si>
    <t>07-MAY FACTRAS 1734-1735</t>
  </si>
  <si>
    <t>ALFREDO ??????</t>
  </si>
  <si>
    <t>CHELA  Christian</t>
  </si>
  <si>
    <t>ROBERTO M</t>
  </si>
  <si>
    <t>OSCAR 5 DE MAYO</t>
  </si>
  <si>
    <t>10-Mayo 7,500.00 12-Mayo 22,198.00</t>
  </si>
  <si>
    <t>10-May 4,800.00 13-May 5,000.00</t>
  </si>
  <si>
    <t>10-May 7,958.50 13-May 490.00</t>
  </si>
  <si>
    <t>24-Feb FACTURA 1769</t>
  </si>
  <si>
    <t>24-Feb FACTURA 1766</t>
  </si>
  <si>
    <t>16-Mayo FACTURA 1767</t>
  </si>
  <si>
    <t>16-Mayo FACTURA 1731</t>
  </si>
  <si>
    <t>Victor Hugo Bello</t>
  </si>
  <si>
    <t>08-Mayo FACTURA 1790</t>
  </si>
  <si>
    <t>09-May 7,659.18 Dif x dev de chuleta 51.75jkg x 51= 2,639.25</t>
  </si>
  <si>
    <t>10-Mayo FACTURA 1768</t>
  </si>
  <si>
    <t>08-May FACTURA 1742</t>
  </si>
  <si>
    <t>10-May FACTURA 1770</t>
  </si>
  <si>
    <t>09-May FACTURA 1775 $ 1,941.80</t>
  </si>
  <si>
    <t>LOS GATOTOTES</t>
  </si>
  <si>
    <t>LOS 2 COMPRADRES</t>
  </si>
  <si>
    <t>22-Mayo FACTURA 2260 $ 47,021.50</t>
  </si>
  <si>
    <t>08-May FACTURAS 1746-1747</t>
  </si>
  <si>
    <t>.</t>
  </si>
  <si>
    <t>08-May 10,000.00 9-May 18,979.00</t>
  </si>
  <si>
    <t>10-May 23,443.00 14-Mayo 1,377.00</t>
  </si>
  <si>
    <t>08-Mayo FACTURAS 1843-1844-1845</t>
  </si>
  <si>
    <t>MIGUEL MEJIA</t>
  </si>
  <si>
    <t>08-MAYO FACTURA 1757</t>
  </si>
  <si>
    <t>10-Mayo FACTURA --1771</t>
  </si>
  <si>
    <t>10-May FACTURA 1772</t>
  </si>
  <si>
    <t>28-Mayo FACTURA 1927</t>
  </si>
  <si>
    <t>ALFREDO A</t>
  </si>
  <si>
    <t>10-May FACTURA 1773</t>
  </si>
  <si>
    <t>10-May FACTURA 1774</t>
  </si>
  <si>
    <t xml:space="preserve">MARIO </t>
  </si>
  <si>
    <t>RAMON R</t>
  </si>
  <si>
    <t>13-Mayo 1,000.00--16-Mayo 6,489.50</t>
  </si>
  <si>
    <t>09-Mayo FACTURA-1787</t>
  </si>
  <si>
    <t>15-Ma 109,169.16 dif dev de 341.18kg a 48 = 16,376.64</t>
  </si>
  <si>
    <t>SRA- PADILLA</t>
  </si>
  <si>
    <t>09-Mayo FACTURA --1973  $  415.20</t>
  </si>
  <si>
    <t>12-May 20,000.00 15-May 25,000.00+ 25,252.00</t>
  </si>
  <si>
    <t>12-Mayo FACTURA -1953 $ 1,860.00</t>
  </si>
  <si>
    <t>SAN M</t>
  </si>
  <si>
    <t>EL FOGONCITO</t>
  </si>
  <si>
    <t>10-May FACTURA 1793</t>
  </si>
  <si>
    <t>BICHO</t>
  </si>
  <si>
    <t>CHAVA V</t>
  </si>
  <si>
    <t>10-Mayo 32,300.00 12-Mayo 2,846.60</t>
  </si>
  <si>
    <t>VANZINI CANCELADA</t>
  </si>
  <si>
    <t>NO SE ENCONTRO CLIENTE</t>
  </si>
  <si>
    <t>PASTORCITO II</t>
  </si>
  <si>
    <t>12-MAY 31,000.00 14-May 2,942.00</t>
  </si>
  <si>
    <t>12-Mayo 10,840.00 dif x merma 5.23kg x 49.00=256.27</t>
  </si>
  <si>
    <t xml:space="preserve">C A N C E L A D A </t>
  </si>
  <si>
    <t>SIN FIRMA SUST 635 SI</t>
  </si>
  <si>
    <t>12-Mayo 4,824.00 dif x precio 46 a 45 x 107.2kg = 107.20</t>
  </si>
  <si>
    <t>12-May 4,210.00 13-May 3,020.60</t>
  </si>
  <si>
    <t>ARTURO X</t>
  </si>
  <si>
    <t>MIGUEL X</t>
  </si>
  <si>
    <t>ARTURO BERNARDO</t>
  </si>
  <si>
    <t>GERARDO FRAGOZO</t>
  </si>
  <si>
    <t>LA MARGARITA</t>
  </si>
  <si>
    <t>CHRISTIAN/ GRACIELA</t>
  </si>
  <si>
    <t xml:space="preserve"> 22-May 60.50- fact 2263---23 May 14,168.15 FACTURA 2264</t>
  </si>
  <si>
    <t>MARIA DEL ROSARIO GONZALEZ</t>
  </si>
  <si>
    <t>15-May 13,375.60 18-Mayo 5,000.00 4-Jun 15,000.00</t>
  </si>
  <si>
    <t>12-May FACTURAS -2156-2157-2158 $ 3,812.60</t>
  </si>
  <si>
    <t>AIME</t>
  </si>
  <si>
    <t>12-Mayo FACTURA 2252</t>
  </si>
  <si>
    <t>MARON</t>
  </si>
  <si>
    <t>VICTOR V</t>
  </si>
  <si>
    <t>13-MaYO FACTURA 2041</t>
  </si>
  <si>
    <t>12-May 15,000.00 14-Mayo 20,749.00</t>
  </si>
  <si>
    <t>P</t>
  </si>
  <si>
    <t>GERARDO L</t>
  </si>
  <si>
    <t xml:space="preserve">AIME**SUST 708 SI </t>
  </si>
  <si>
    <t>GULLO FORTE</t>
  </si>
  <si>
    <t>12-Mayo FACTURA -1794</t>
  </si>
  <si>
    <t>12-May FACTUAS 1847-1848-1849</t>
  </si>
  <si>
    <t>PROD PARA AVES Y ANIMALES</t>
  </si>
  <si>
    <t>19-Mayo FACTURA 1862</t>
  </si>
  <si>
    <t>14-Mayo FACTURAS 1831-1832 $ 3,997.50</t>
  </si>
  <si>
    <t>17-May  FACTURA  1828</t>
  </si>
  <si>
    <t>17-May FACTURA   1827</t>
  </si>
  <si>
    <t>14-May FACTURAS 1814 al 1824</t>
  </si>
  <si>
    <t>14-May FACTURAS 1802 al 1813</t>
  </si>
  <si>
    <t>22-May FACTURA 1801</t>
  </si>
  <si>
    <t>17-May 21,941.00 21-May 19,000.00</t>
  </si>
  <si>
    <t>14-May FACTURA 1800</t>
  </si>
  <si>
    <t>30-May FACTURA 1857</t>
  </si>
  <si>
    <t>05-JUN FACTURA 1854</t>
  </si>
  <si>
    <t>14-Junio FACTURA 1855</t>
  </si>
  <si>
    <t>14-Mayo 25,000.00 -16-Mayo 2,979.00</t>
  </si>
  <si>
    <t>22-Mayo FACTURAS 1929 al 1932</t>
  </si>
  <si>
    <t>13-May FACTURAS-1795--1796</t>
  </si>
  <si>
    <t>SIN FIRMA**CL FERNANDO GALICIA</t>
  </si>
  <si>
    <t>29-Mayo 1,960.25 06-Jun 32,623.50</t>
  </si>
  <si>
    <t>13-May 14,672.00 18-Mayo 900.20</t>
  </si>
  <si>
    <t>13-Mayo FACTURA -1952 $ 1,725.00</t>
  </si>
  <si>
    <t>GERARDO ALVARADO</t>
  </si>
  <si>
    <t>13-May 3,000.00 14-May 28,200.00</t>
  </si>
  <si>
    <t>18-May 19,725.00 20-May 10,004.62</t>
  </si>
  <si>
    <t>JOEL</t>
  </si>
  <si>
    <t>JUAN M</t>
  </si>
  <si>
    <t>MA</t>
  </si>
  <si>
    <t>D</t>
  </si>
  <si>
    <t>MAN</t>
  </si>
  <si>
    <t>15-May 5,973.50 Dif x precio de 30.00 a 28.50= 314.40</t>
  </si>
  <si>
    <t>OSCAR LA FLOR</t>
  </si>
  <si>
    <t>15-Mayo FACTURA 2043</t>
  </si>
  <si>
    <t>HERMANO ANGEL R</t>
  </si>
  <si>
    <t>M</t>
  </si>
  <si>
    <t>28-Mayo FACTURA  1830</t>
  </si>
  <si>
    <t>29-May 44,179.52 dif x merma 2.32kg x 44.00=102.08</t>
  </si>
  <si>
    <t>14-May 26,000.00 15-May 10,294.00</t>
  </si>
  <si>
    <t>14-Mayo 15,000.00 16-Mayo 11,469.00</t>
  </si>
  <si>
    <t>14-May FACTURAS 1850-al 1853</t>
  </si>
  <si>
    <t>AIMET **SUST 879 S1</t>
  </si>
  <si>
    <t>15-Mayo FACTURA 1866</t>
  </si>
  <si>
    <t>VALERTA</t>
  </si>
  <si>
    <t>15-Mayo 20,000.00 16-Mayo 31,713.00</t>
  </si>
  <si>
    <t>15-Mayo FACTURA 2252</t>
  </si>
  <si>
    <t>16-May FACTURA 1860</t>
  </si>
  <si>
    <t>JAVIER  LUNA</t>
  </si>
  <si>
    <t>16-May 15,115.00 17-May 1,500.00</t>
  </si>
  <si>
    <t>16-Mayo FACTURA 2044</t>
  </si>
  <si>
    <t>07-Jun FACTURA 1939</t>
  </si>
  <si>
    <t>16-May FACTURA 1863</t>
  </si>
  <si>
    <t>MARCO M</t>
  </si>
  <si>
    <t>16-Mayo 9,329.50 dif dev 3kg pata 22= 66.00</t>
  </si>
  <si>
    <t>B</t>
  </si>
  <si>
    <t>ROB</t>
  </si>
  <si>
    <t>JAVIER P</t>
  </si>
  <si>
    <t>DAN</t>
  </si>
  <si>
    <t>RO</t>
  </si>
  <si>
    <t>ADRIANA**SUST 935</t>
  </si>
  <si>
    <t>15-Mayo FACTURA 1864</t>
  </si>
  <si>
    <t>LUIS  HERRERA</t>
  </si>
  <si>
    <t>31 Mayo FACTURA 1882</t>
  </si>
  <si>
    <t>24-Feb FACTURA 1883</t>
  </si>
  <si>
    <t>21-May 50,000.00  24-May 4,000.00 31-Mayo 4,668.00</t>
  </si>
  <si>
    <t>17-Mayo FACTURAS 1884 al 1899 $ 27,543.69</t>
  </si>
  <si>
    <t>22-May FACTURA  1880</t>
  </si>
  <si>
    <t>ALFONSO C</t>
  </si>
  <si>
    <t>16-Mayo FACTURA --1971</t>
  </si>
  <si>
    <t>28-Mayo FACTURA  1928</t>
  </si>
  <si>
    <t>GALLOTOTOTE</t>
  </si>
  <si>
    <t>17-May FACTURA  1881</t>
  </si>
  <si>
    <t>SALVADOR RODRIGUEZ</t>
  </si>
  <si>
    <t>20-May 22,396.00 23-May 8,729.00</t>
  </si>
  <si>
    <t>ADRIANA**SUST 287</t>
  </si>
  <si>
    <t>COMIDA CHINOS P. CRISTAL</t>
  </si>
  <si>
    <t>T1</t>
  </si>
  <si>
    <t>GABINA</t>
  </si>
  <si>
    <t>16-Mayo 28,450.00 18-Mayo 4,394.00</t>
  </si>
  <si>
    <t>30-Mayo FACTURA 1940</t>
  </si>
  <si>
    <t>14-Junio FACTURA 1945</t>
  </si>
  <si>
    <t>17-May 16,000.00 21-May 1,869.50</t>
  </si>
  <si>
    <t>ANGEL R</t>
  </si>
  <si>
    <t>17-Mayo FACTURAS 2140 al 2143</t>
  </si>
  <si>
    <t>18-Mayo FACTURA 1870 $ 1,997.50</t>
  </si>
  <si>
    <t>17-Mayo FACTURA -1914</t>
  </si>
  <si>
    <t>ELIAS</t>
  </si>
  <si>
    <t>18-Mayo FACTURA --1915  $ 1,642.50</t>
  </si>
  <si>
    <t>CHEDRAUI</t>
  </si>
  <si>
    <t>AIME**SUST 142 T1</t>
  </si>
  <si>
    <t>JUANITA**SUST 179 T1</t>
  </si>
  <si>
    <t>18-May 31,600.00 19-May 3,111.00</t>
  </si>
  <si>
    <t>18-May 14,300.00 22-May 1,450.00</t>
  </si>
  <si>
    <t>GERARDO T</t>
  </si>
  <si>
    <t>20-May 7,900.00 23-May 427.50</t>
  </si>
  <si>
    <t>MIGUEL MORELOS</t>
  </si>
  <si>
    <t>19-Mayo FACTURA 1750 $ 1,732.50</t>
  </si>
  <si>
    <t>20-Mayo FACTURA -2287 $ 1,212.50</t>
  </si>
  <si>
    <t>EMP LA MEXICANA DE PUE</t>
  </si>
  <si>
    <t>19-Mayo FACTURA  1948</t>
  </si>
  <si>
    <t>29-May 20,000.00 30-May 13,329.00</t>
  </si>
  <si>
    <t>20-May 2,340.00 dif x precio 45 a 44 x 53.60kg = 54.00</t>
  </si>
  <si>
    <t>28-Mayo FACTURA 1936</t>
  </si>
  <si>
    <t>05-Jun FACTURA  1938</t>
  </si>
  <si>
    <t>07-Junio FACTURA 1941</t>
  </si>
  <si>
    <t>14-Junio FACTURA 1944</t>
  </si>
  <si>
    <t>21-Mayo FACTURAS 2082 al 2085</t>
  </si>
  <si>
    <t>JACOBO</t>
  </si>
  <si>
    <t>24-May FACTURA  1916</t>
  </si>
  <si>
    <t>24-May FACTURA   1902</t>
  </si>
  <si>
    <t>DARIO DEL CORDEL</t>
  </si>
  <si>
    <t>21-Mayo FACTURAS 1905 al 1913</t>
  </si>
  <si>
    <t>21-Mayo FACTURAS  1933-al 1935  $  5,415.32---FACT 1957 al 1961 $ 8,853.60</t>
  </si>
  <si>
    <t>21-May FACTURA 1903</t>
  </si>
  <si>
    <t>19-Mayo FACTURAS 2001 al 2005</t>
  </si>
  <si>
    <t>AIME**SUST 276 T1</t>
  </si>
  <si>
    <t>28-Mayo FACTURA 1904</t>
  </si>
  <si>
    <t>IMELDA OSCAR T</t>
  </si>
  <si>
    <t>20-MAYO FACTURAS--2151-2152</t>
  </si>
  <si>
    <t>20-Mayo FACTURA 1925</t>
  </si>
  <si>
    <t xml:space="preserve">VICTOR </t>
  </si>
  <si>
    <t>21-Mayo FACTURA 2045</t>
  </si>
  <si>
    <t>20-MAYO FACTURA -2286 $ 1,22435</t>
  </si>
  <si>
    <t>RA</t>
  </si>
  <si>
    <t>FEDERICO GALICIA</t>
  </si>
  <si>
    <t>OMAR (LUIS LOPEZ)</t>
  </si>
  <si>
    <t>20-May 15,000.00 21-May 14,167.00</t>
  </si>
  <si>
    <t>AIME**SUST 335 TI</t>
  </si>
  <si>
    <t>21-Mayo FACTURA 1921</t>
  </si>
  <si>
    <t>JOVANY RIOS</t>
  </si>
  <si>
    <t>21-Mayo FACTURA 1922</t>
  </si>
  <si>
    <t>21-Mayo FACTURA 1923</t>
  </si>
  <si>
    <t>21-Mayo 60,000.00 28-May 89,170.00</t>
  </si>
  <si>
    <t>21-Mayo FACTURA 1924</t>
  </si>
  <si>
    <t>21-Mayo FACTURA 1949 $ 1,332.50</t>
  </si>
  <si>
    <t>ARTURO C</t>
  </si>
  <si>
    <t>28-Mayo FACTURA 1920</t>
  </si>
  <si>
    <t>21-Mayo factura -2285 $ 1,915.75</t>
  </si>
  <si>
    <t>22-May 13,527.00 23-May 8,000.00</t>
  </si>
  <si>
    <t>SANCHEZ</t>
  </si>
  <si>
    <t>22-Mayo FACTURA 2046</t>
  </si>
  <si>
    <t>ALFREDO ALV</t>
  </si>
  <si>
    <t>22-May 5¿20,503.00 17-Jun 10,000.00</t>
  </si>
  <si>
    <t xml:space="preserve">ELVIRA </t>
  </si>
  <si>
    <t>22-May 2,800.00 28-May 4,155.00 01-Junio 18,000.00</t>
  </si>
  <si>
    <t>22-May FACTURA 1943</t>
  </si>
  <si>
    <t>22-May FACTURA 1937</t>
  </si>
  <si>
    <t>ADR**SUST 425 T1</t>
  </si>
  <si>
    <t>22-Mayo FACTURA 2252</t>
  </si>
  <si>
    <t>22-May FACTURA 1942</t>
  </si>
  <si>
    <t>7-Junio FACTURA 1946</t>
  </si>
  <si>
    <t>7-Junio FACTURA  1947</t>
  </si>
  <si>
    <t>23-may 3,436.00 24-May 3,000.00--FACTURA --1972 $ 1,800.00</t>
  </si>
  <si>
    <t>22-Mayo FACTURS -2049</t>
  </si>
  <si>
    <t>24-May 17,243.20 dif x dev de 9.65kg a 52= 501.80</t>
  </si>
  <si>
    <t>30-May 22,691.00 31-May 12,882.00</t>
  </si>
  <si>
    <t>SERRANITO</t>
  </si>
  <si>
    <t>MARIA</t>
  </si>
  <si>
    <t>28-Mayo FACTURAS  2090 al 2117</t>
  </si>
  <si>
    <t>29-May 43,879.00 dif x merma de 3.15kg a 44= 138.60</t>
  </si>
  <si>
    <t>24-May  FACTURA 1965</t>
  </si>
  <si>
    <t>24 MAY FACTURA  1966</t>
  </si>
  <si>
    <t>24-May FACTURA 1968</t>
  </si>
  <si>
    <t>28-May FACTURA 1967</t>
  </si>
  <si>
    <t>24-Mayo FACTURAS -1997 AL 1999  $ 4,963.85</t>
  </si>
  <si>
    <t>24-Mayo FACTURAS 1984 al 1986 y 1988 al 1996</t>
  </si>
  <si>
    <t>23-May 7,262.00 30-May 4,000.40</t>
  </si>
  <si>
    <t>24-May FACTURA 1970</t>
  </si>
  <si>
    <t>06-Jun 28,560.00 18-Jun 20,649.50</t>
  </si>
  <si>
    <t>23-Mayo FACTURA -2283 $ 1,843.00</t>
  </si>
  <si>
    <t>24-Mayo FACTURA -1974</t>
  </si>
  <si>
    <t>23-May 34,000.00 28-May 944.00</t>
  </si>
  <si>
    <t>24-May 3,220.00 28-May 3,500.00</t>
  </si>
  <si>
    <t>24-May 492.00  25-May 3,233.50</t>
  </si>
  <si>
    <t>THE KING atlixco</t>
  </si>
  <si>
    <t>24-May 5,700.00 dif x devolucion 359.00 31-mayo</t>
  </si>
  <si>
    <t>29-May 11,426.50 dif x precio de 60 a 54 x 211.60kg = 1,269.50</t>
  </si>
  <si>
    <t>23-May 32,000.00 24-May 7,900.00</t>
  </si>
  <si>
    <t>23-MAYO FACTURA 2006</t>
  </si>
  <si>
    <t>CARTON</t>
  </si>
  <si>
    <t>24-May 8,000.00 28-May 1,897.50</t>
  </si>
  <si>
    <t>BRIONES</t>
  </si>
  <si>
    <t>28-Mayo FACTURA 2119  al  2124</t>
  </si>
  <si>
    <t>24-Mayo FACTURA 2252 $ 8,181.68</t>
  </si>
  <si>
    <t>ADRIANA**REGRESO EL PROD</t>
  </si>
  <si>
    <t>24-May 2,104.00 Dev 8.9kg a 45=400.50 31 mayp</t>
  </si>
  <si>
    <t>26-Mayo FACTURA -2029</t>
  </si>
  <si>
    <t>24-Mayo FACTURA -2282</t>
  </si>
  <si>
    <t>28-Mayo 11,409.00 3-Jun 33,669.50</t>
  </si>
  <si>
    <t>24-MAYO FACTURA 2010</t>
  </si>
  <si>
    <t>20-May 47,887.50 dif x precio delanteros 122.9kg de 50 a 54= 491.60</t>
  </si>
  <si>
    <t>25-Mayo FACTURAS -2281 $ 1,673.40</t>
  </si>
  <si>
    <t>PERYS ALIMENTOS</t>
  </si>
  <si>
    <t>26-May FACTURA 2011</t>
  </si>
  <si>
    <t>26-May 12,292.50 dif dev de 24kg a 37.50= 900.00</t>
  </si>
  <si>
    <t>26-Mayo FACTURAS 2038-2039-2040</t>
  </si>
  <si>
    <t>AIME**NO ENCONTRARON AL CLIENTE</t>
  </si>
  <si>
    <t>26-Mayo FACTURA 2012</t>
  </si>
  <si>
    <t>COMIDA CHINOS 4 pte</t>
  </si>
  <si>
    <t>26-Mayo FACTURA -2279 $ 1,940.00</t>
  </si>
  <si>
    <t>26-Mayo FACTURA 2013</t>
  </si>
  <si>
    <t>SELEDONIO</t>
  </si>
  <si>
    <t>26-Mayo FACTURA 2014</t>
  </si>
  <si>
    <t>26-Mayo FACTURA  2015--2016</t>
  </si>
  <si>
    <t>26-Mayo FACTURA 2022</t>
  </si>
  <si>
    <t>27-Mayo FACTURA 2266 $ 349.80</t>
  </si>
  <si>
    <t>27-Mayo FACTURA -2086</t>
  </si>
  <si>
    <t>COMIDA CHINOS P CRISTAL</t>
  </si>
  <si>
    <t>14-Junio FACTURA 2133</t>
  </si>
  <si>
    <t>07-Jun FACTURA 2132</t>
  </si>
  <si>
    <t>12-Jun ACTURA 2131</t>
  </si>
  <si>
    <t>28-May Y 3 Jun  FACTURA 2171</t>
  </si>
  <si>
    <t>31-May FACTURA 2034</t>
  </si>
  <si>
    <t>31-Mayo FACTURA 2030</t>
  </si>
  <si>
    <t>28-May FACTURA 2032</t>
  </si>
  <si>
    <t>26-Mayo FACTURAS 2023-2024-2026-2027-2028</t>
  </si>
  <si>
    <t>31-Mayo FACTURAS 2289- al 2295</t>
  </si>
  <si>
    <t>28-May FACTURA 2031</t>
  </si>
  <si>
    <t>28-Mayo FACTURA 2069 al 2076</t>
  </si>
  <si>
    <t>28-Mayo FACTURAS 2050 al 2068</t>
  </si>
  <si>
    <t>31-May FACTURA 2033</t>
  </si>
  <si>
    <t>27-Mayo FACTURA 2035</t>
  </si>
  <si>
    <t>JUAN HERRERA</t>
  </si>
  <si>
    <t>27-May 7,138.00 29-May 5,526.80</t>
  </si>
  <si>
    <t>27-Mayo FACTURA -2047</t>
  </si>
  <si>
    <t>27-Mayo FACTURA -1872-$ 699.60</t>
  </si>
  <si>
    <t>FABIAN S</t>
  </si>
  <si>
    <t>27-Mayo FACTURA -2278</t>
  </si>
  <si>
    <t>28-Mayo FACTURA -2087</t>
  </si>
  <si>
    <t>28-May FACTURA 2081</t>
  </si>
  <si>
    <t>CENTRO DE TLAXCALA</t>
  </si>
  <si>
    <t>27-May 35,500.00 29-May 14,281.00</t>
  </si>
  <si>
    <t>28-May 9,557.00 31-May 1,494.00</t>
  </si>
  <si>
    <t>BET</t>
  </si>
  <si>
    <t>JOVANNY RIOS</t>
  </si>
  <si>
    <t>HARBANO</t>
  </si>
  <si>
    <t>28-May FACTUA -2159 $ 18,132.96</t>
  </si>
  <si>
    <t>30-Mayo FACTURA -2098</t>
  </si>
  <si>
    <t>28-Mayo FACTURA 2259 $ 1.987.50</t>
  </si>
  <si>
    <t>GUERNEROS</t>
  </si>
  <si>
    <t>29-May 18,358.60 dif x precio de 47 a 46 x 399.10kg = 399.40</t>
  </si>
  <si>
    <t>MARIO GUTIERREZ</t>
  </si>
  <si>
    <t>28-Mayo FACTURA -1951  $ 1,632.50</t>
  </si>
  <si>
    <t>29-May 16,258.50 30-May 5,000.00</t>
  </si>
  <si>
    <t>06-Jun FACTURA 2134</t>
  </si>
  <si>
    <t>28-Mayo FACTURA 2136-al 2139</t>
  </si>
  <si>
    <t>31-Mayo 11,519.00 6-Jun 1,000.00-11-Jun 18,775.050</t>
  </si>
  <si>
    <t>30-Mayo FACTURAS -2244-2245</t>
  </si>
  <si>
    <t>29-May 1,.100.00  31-May 1,247.50</t>
  </si>
  <si>
    <t>29-May 21,000.00 30-May 13,069.00 FACTURAS 2193 al 2206 $ 25,813.20</t>
  </si>
  <si>
    <t>EDUARDO</t>
  </si>
  <si>
    <t>OSCAR ARROZ</t>
  </si>
  <si>
    <t>ADRIANA**SIN JUSTIFICACION</t>
  </si>
  <si>
    <t xml:space="preserve">EL PASTORCITO </t>
  </si>
  <si>
    <t>30-Mayo 10,000.00 31-May 1,500.00 01-Junio 1,514.00</t>
  </si>
  <si>
    <t>29-May 35,100.00 31-May 3,963.00</t>
  </si>
  <si>
    <t>31-May FACTURA -2176</t>
  </si>
  <si>
    <t>04-Jun FACTURA 2172</t>
  </si>
  <si>
    <t>04-Jun FACTURAS 2214 al 2242 $ 50,917.05</t>
  </si>
  <si>
    <t>31-May FACTURA 2174</t>
  </si>
  <si>
    <t>31-May FACTURAS 2178 al 2182 y 2186 al 2191</t>
  </si>
  <si>
    <t>31-Mayo FACTUAS 2207 al 2211</t>
  </si>
  <si>
    <t>31-Mayo FACTURA -2212 $ 1,952.00</t>
  </si>
  <si>
    <t>BENITO-GONZALO</t>
  </si>
  <si>
    <t>14-Junio FACTURA 2358</t>
  </si>
  <si>
    <t>31-May FACTURA 2177</t>
  </si>
  <si>
    <t>31-May FACTURA -2175</t>
  </si>
  <si>
    <t>30-Mayo FACTURA 2276 $ 1,800.00</t>
  </si>
  <si>
    <t>U1</t>
  </si>
  <si>
    <t>30-May FACTURA 2183 al 2185</t>
  </si>
  <si>
    <t>KAREN</t>
  </si>
  <si>
    <t>30-May FACTURA -2192</t>
  </si>
  <si>
    <t>31-May 18,.000.00 31-May 14,234.50</t>
  </si>
  <si>
    <t>11-Jun 16,601.00 12-Jun 17,507.</t>
  </si>
  <si>
    <t>MECHE</t>
  </si>
  <si>
    <t>30-Mayo FACTURA -2280 $ 1,891.50</t>
  </si>
  <si>
    <t>MARITZA</t>
  </si>
  <si>
    <t>31-Mayo FACTURAS 2270-al 2274</t>
  </si>
  <si>
    <t>31-Mayo FACTURA -2249</t>
  </si>
  <si>
    <t>30-Mayo FACTURA -2247  $ 1,776.00</t>
  </si>
  <si>
    <t>SERU</t>
  </si>
  <si>
    <t>31-Mayo FACTURA -2246  $  1,920.00</t>
  </si>
  <si>
    <t>31-May 500.00 01-Junio 2,159.00</t>
  </si>
  <si>
    <t>31-Mayo FACTURA -2248  $ 1,968.00</t>
  </si>
  <si>
    <t>31-Mayo FACTURA -2250-2251 $ 3,527.50</t>
  </si>
  <si>
    <t>THE THINK</t>
  </si>
  <si>
    <t>31-May 15,500.00 5-Jun 4,353.00</t>
  </si>
  <si>
    <t>31-May 6,938.50 dif x dev 7.370kg a 47= 346.39</t>
  </si>
  <si>
    <t>30-Mayo FACTURA -2253</t>
  </si>
  <si>
    <t>MARIA DEL ROSARIO</t>
  </si>
  <si>
    <t>ALBERTO</t>
  </si>
  <si>
    <t>31-Mayo FACTURA 2265 $ 1,800.00</t>
  </si>
  <si>
    <t>RAFA LEDO</t>
  </si>
  <si>
    <t>07-Jun 4,941.00 dif x precio de 22 a 18 x 274.5kg = 1,098.00</t>
  </si>
  <si>
    <t>01-Jun facturas -2268-2269</t>
  </si>
  <si>
    <t>MARIZA GUAN</t>
  </si>
  <si>
    <t>12-Jun 15,704.00 13-Jun 17,697.00</t>
  </si>
  <si>
    <t>31-Mayo 22,000.00 02-Junio 24,717.00</t>
  </si>
  <si>
    <t>LEONEL</t>
  </si>
  <si>
    <t>31-May 42,052.00 1-Junio 600.50</t>
  </si>
  <si>
    <t>CHINOS INDEPENDENCIA</t>
  </si>
  <si>
    <t>DEVOLUCION DE PRODUCTO 07-Junio 2014</t>
  </si>
  <si>
    <t>06-Jun 10,000.00  11-Jun 2,000.00  16 Jun 15,000.00--24-Jun 7,138.45 FACTURAS 1859--1865</t>
  </si>
  <si>
    <t>25 Jun -FACTURA 1987</t>
  </si>
  <si>
    <t>25-Jun FACTURA 2356</t>
  </si>
  <si>
    <t>27-Mayo FACTURA 2349</t>
  </si>
  <si>
    <t>16-Mayo FACTURA 2350</t>
  </si>
  <si>
    <t>23-Mayo FACTURA 2352</t>
  </si>
  <si>
    <t>13-Mayo 4,122.00 16-Mayo 3,844.00 FACTURA 2042 $ 7,966.20---00dif x precio de 52 a 51x 156.2kg &lt;=156.40</t>
  </si>
  <si>
    <t>13-Mayo 562.00--FACTURA 2365     16-Mayo 500.00</t>
  </si>
  <si>
    <t>13-Mayo FACTURA 2365</t>
  </si>
  <si>
    <t>22-Mayo FACTURA 2366</t>
  </si>
  <si>
    <t>02-Mayo FACTURA 2367</t>
  </si>
  <si>
    <t>05-Mayo FACTURA 2368</t>
  </si>
  <si>
    <t>07-Mayo FACTURA 2369</t>
  </si>
  <si>
    <t>11-Mayo FACTURA 2370</t>
  </si>
  <si>
    <t>15-Mayo FACTURA 2371</t>
  </si>
  <si>
    <t>17-Mayo FACTURA 2372</t>
  </si>
  <si>
    <t>20-Mayo FACTURA 2373</t>
  </si>
  <si>
    <t>21-Mayo FACTURA 2374</t>
  </si>
  <si>
    <t>23-Mayo FACTURA 2375  $ 4,627.80</t>
  </si>
  <si>
    <t>REMISIONES DE   J U N I O           2 0 1 4</t>
  </si>
  <si>
    <t>02-Jun 8,000.00 3-Jun 26,473.00</t>
  </si>
  <si>
    <t>02-Jun 3,081.60 dev de 10.75kg a 27= 290.00</t>
  </si>
  <si>
    <t>02-Jun 34,470.00 3-Jun 3,000.00</t>
  </si>
  <si>
    <t>02-Jun FACTURA 2326 $ 1,800.00</t>
  </si>
  <si>
    <t xml:space="preserve">02-Jun FACTURA 2332 </t>
  </si>
  <si>
    <t>LUIS  LEDO</t>
  </si>
  <si>
    <t>03-Junio FACTURA 2384</t>
  </si>
  <si>
    <t>06-Jun FACTURA 2404</t>
  </si>
  <si>
    <t>09-Jun FACTURA 2328</t>
  </si>
  <si>
    <t>04-Jun 4,380.00 Dif x precio de 52 a 50 = 175.2</t>
  </si>
  <si>
    <t>04-Jun FACTURA 2329</t>
  </si>
  <si>
    <t>PROD PARA AVES Y</t>
  </si>
  <si>
    <t>06-Jun FACTURA 2409</t>
  </si>
  <si>
    <t>??</t>
  </si>
  <si>
    <t>AIME**NO TINEN SUF DINERO EL CLIENTE</t>
  </si>
  <si>
    <t>03-Jun FACTURAS 2335-2336-2337</t>
  </si>
  <si>
    <t>FELIPE R</t>
  </si>
  <si>
    <t>04-Jun FACTURA 2347-2348</t>
  </si>
  <si>
    <t>03-Junio FACTURA 2246</t>
  </si>
  <si>
    <t>MARITZA GUARNEROS</t>
  </si>
  <si>
    <t xml:space="preserve"> TACOS JIRETH</t>
  </si>
  <si>
    <t>ADR**REGRESO EL PROD</t>
  </si>
  <si>
    <t>03-Jun 15,500.00 4-Jun 9,589.50</t>
  </si>
  <si>
    <t>EL GALLOTOTOTE</t>
  </si>
  <si>
    <t>RAMON YAÑEZ</t>
  </si>
  <si>
    <t>03-Junio FACTURAS 2341-2342-+2343-2344</t>
  </si>
  <si>
    <t>04-Junio FACTURA 2345 $ 1,152.00</t>
  </si>
  <si>
    <t>GIOVANNY RIOS</t>
  </si>
  <si>
    <t>05-Jun 17,321.50 7-Jun 3,500.00</t>
  </si>
  <si>
    <t>04-Jun 4,150.00 6-Jun 155.50</t>
  </si>
  <si>
    <t>21-Junio FACTURA 2362</t>
  </si>
  <si>
    <t>21-Junio FACTURA 2363</t>
  </si>
  <si>
    <t>21-Junio FACTURA 2361</t>
  </si>
  <si>
    <t>MARCO ME</t>
  </si>
  <si>
    <t>05-JuN FACTURA 2353 $ 1,960.00</t>
  </si>
  <si>
    <t>05-Jun FACTURA 2354 $ 1,960.00</t>
  </si>
  <si>
    <t>JORGE A</t>
  </si>
  <si>
    <t>11-Jun FACTURA 2360</t>
  </si>
  <si>
    <t>04-Jun 23,600.00 6-Jun 3,190.00</t>
  </si>
  <si>
    <t>05-Jun 18,705.00 dif x dev 3.020 por llevar hueso = 142.00</t>
  </si>
  <si>
    <t>AITY ??</t>
  </si>
  <si>
    <t>AGUA SANTA</t>
  </si>
  <si>
    <t>05-Jun 3,276.00 6-Jun 5,348.00</t>
  </si>
  <si>
    <t>05-Jun FACTURA 2402</t>
  </si>
  <si>
    <t>05-Jun 42,500.00 6-Jun 843.50</t>
  </si>
  <si>
    <t>DELY RICO  Ariel</t>
  </si>
  <si>
    <t>07-Jun 8,219.72 dif x cambio de precio 189.78</t>
  </si>
  <si>
    <t>GIELBERTO</t>
  </si>
  <si>
    <t>11-Jun FACTURA 2400</t>
  </si>
  <si>
    <t>09-Jun FACTURA  2398</t>
  </si>
  <si>
    <t>09-Jun FACTURA 2399</t>
  </si>
  <si>
    <t xml:space="preserve">COM DE ALIMENTOS </t>
  </si>
  <si>
    <t>05-Jun $ 15,000.00 6-Jun 1,399.00</t>
  </si>
  <si>
    <t>HERMANA DE FABIAN</t>
  </si>
  <si>
    <t>21-Junio FACTURA 2412</t>
  </si>
  <si>
    <t>ADRIANA**SUSR 557</t>
  </si>
  <si>
    <t>CHINOS</t>
  </si>
  <si>
    <t>21-Junio FACTURA 2413</t>
  </si>
  <si>
    <t>TACASO</t>
  </si>
  <si>
    <t>TACOS JIRETH ??</t>
  </si>
  <si>
    <t>21-Junio FACTURA 2411</t>
  </si>
  <si>
    <t>07-Jun 8,575.50 10-Jun 7,000.00</t>
  </si>
  <si>
    <t>06-Jun 28,000.00 10-Jun 6,347.50</t>
  </si>
  <si>
    <t>NARAS</t>
  </si>
  <si>
    <t>07-Jun 34,320.00 11-Jun 1,324.00</t>
  </si>
  <si>
    <t>11-Jun 8,099.50 Dif x precio de 52 a 48.50=584.50</t>
  </si>
  <si>
    <t>CUE SILVANO</t>
  </si>
  <si>
    <t>09-Jun FACTURA 2422</t>
  </si>
  <si>
    <t>HARINAS DE MINATITLAN</t>
  </si>
  <si>
    <t>FABIABN</t>
  </si>
  <si>
    <t>NARCISO</t>
  </si>
  <si>
    <t xml:space="preserve">AIME**CORRECCION DE PRECIO </t>
  </si>
  <si>
    <t>MIGUEL XOCHIT</t>
  </si>
  <si>
    <t>JUANITA MORALES</t>
  </si>
  <si>
    <t>SIN FIRMA**</t>
  </si>
  <si>
    <t>SIN FIRMA**CORREGIDO EL PRECIO DE 18.5 A 18 KG DE CUERO DE PIERNA</t>
  </si>
  <si>
    <t>MAURICIO</t>
  </si>
  <si>
    <t>ISABEL HERRERA</t>
  </si>
  <si>
    <t>SIN FIRMA**SUST 729 U1</t>
  </si>
  <si>
    <t>09-Jun 25,000.00 10-Jun 9,171.50</t>
  </si>
  <si>
    <t>19-Jun 12,000.00  30-Jun 4,161.50 Dif dev de 24.56kg chuleta 52= 1,277.12</t>
  </si>
  <si>
    <t>09-Jun 35,300.00 10-Jun 2,112.00</t>
  </si>
  <si>
    <t>11-Jun FACTURA 2436</t>
  </si>
  <si>
    <t>11-Jun FACTURA 2439</t>
  </si>
  <si>
    <t>11-Jun FACTURA 2438</t>
  </si>
  <si>
    <t>SARA O</t>
  </si>
  <si>
    <t>21-Junio FACTURA  2444</t>
  </si>
  <si>
    <t>13-Jun 4,699.50 14-Jun 999.50</t>
  </si>
  <si>
    <t>11-Jun 12,000.00 Dif dev 16.2kg a 24=389.00</t>
  </si>
  <si>
    <t>14-Jun FACTURA 2456</t>
  </si>
  <si>
    <t>ADRIANA**SUST 826</t>
  </si>
  <si>
    <t>13-Jun 5,103.00 14-Jun 20,000.00-15¿6-Jun 10,558.00</t>
  </si>
  <si>
    <t>ALFREDO ALDUC</t>
  </si>
  <si>
    <t>10-Jun 29,000.00 12-Jun 6,353.00</t>
  </si>
  <si>
    <t>VALERIO FIGU</t>
  </si>
  <si>
    <t>10-Jun FACTURA 2455</t>
  </si>
  <si>
    <t>IRAN</t>
  </si>
  <si>
    <t xml:space="preserve">SAN MANUEL </t>
  </si>
  <si>
    <t>21-Junio FACTURA 2466</t>
  </si>
  <si>
    <t>21-Junio FACTURA  084</t>
  </si>
  <si>
    <t>JORGE ARRIAGA HIJO</t>
  </si>
  <si>
    <t>JORGE ARRIAGA GRANDE</t>
  </si>
  <si>
    <t>14-Jun 20,000.00 16-Jun 13,211.00</t>
  </si>
  <si>
    <t>12-Jun 17,500.00 13-Jun 21,123.00</t>
  </si>
  <si>
    <t>CAFERRA</t>
  </si>
  <si>
    <t>12-Jun FACTURA 2494</t>
  </si>
  <si>
    <t>MARTINEZ</t>
  </si>
  <si>
    <t>DELIRICO ARIEL</t>
  </si>
  <si>
    <t>14-Jun FACTURA 2506</t>
  </si>
  <si>
    <t>TAQUERIA RINCON DE LAS FLORES</t>
  </si>
  <si>
    <t>14-Jun FACTURA 2500</t>
  </si>
  <si>
    <t>17-Jun FACTURA 2501</t>
  </si>
  <si>
    <t>14-Jun FACTURA 2502</t>
  </si>
  <si>
    <t>14-Jun FACTURA 2499</t>
  </si>
  <si>
    <t>V1</t>
  </si>
  <si>
    <t>13-Jun 18,000.00 14-Jun 17,303.00</t>
  </si>
  <si>
    <t>26-Jum 258,714.30 dif x precio de 39.50 a 39 x 6633.7kg = 3,316.85</t>
  </si>
  <si>
    <t>14-Jun FACTURA 2505</t>
  </si>
  <si>
    <t>14-Jun 10,000.00 18-Jun 5.000.00</t>
  </si>
  <si>
    <t>16-Jun 16,881.00 18-Jun 16,901.00</t>
  </si>
  <si>
    <t>ANGEL X</t>
  </si>
  <si>
    <t>JAVIER RM</t>
  </si>
  <si>
    <t>14-Jun 1,175.00 falto grasa 5x 24=120.00</t>
  </si>
  <si>
    <t>JUANITA**DEVOLVIO EL PROD CLAUDIO 65 KG DE ABIERTA</t>
  </si>
  <si>
    <t xml:space="preserve">BENITO </t>
  </si>
  <si>
    <t>28-Jun FACTURA 26-A</t>
  </si>
  <si>
    <t>26-Jun FACTURA  25-A</t>
  </si>
  <si>
    <t>14-Jun 6,243.60 17-Jun 6,000.00</t>
  </si>
  <si>
    <t>BERNARDO INF</t>
  </si>
  <si>
    <t>13-Jun 12,000.00 14-Jun 1,400.00</t>
  </si>
  <si>
    <t>RAFA</t>
  </si>
  <si>
    <t>CLAUDIO</t>
  </si>
  <si>
    <t>18-Jun 4,899.00 22-Jun 10,000.00--23 Jun 11,750.00 24-Jun 11,335.00</t>
  </si>
  <si>
    <t>14-Jun 26,250.00 15-Jun 19,811.00</t>
  </si>
  <si>
    <t>15-Jun 14,456.60 dif. X k no destaro carrito 25.80kg</t>
  </si>
  <si>
    <t>LA REINA MARIA</t>
  </si>
  <si>
    <t>15-Jun 3,352.00 Dif x dev de 6.00jkg a 28 = 288.00</t>
  </si>
  <si>
    <t>ADRIANA**CANCELO LA MERC EL CLIENTE FERNANDO GALICIA</t>
  </si>
  <si>
    <t>15-Jun 8,889.00 17-Jun 2,064.00</t>
  </si>
  <si>
    <t xml:space="preserve">ARTURO </t>
  </si>
  <si>
    <t>15-Jun 21,000.00 18-Jun 7,342.00</t>
  </si>
  <si>
    <t>JOSE ELIGIO OREA</t>
  </si>
  <si>
    <t>24-Jun 7,265.00 25-Jun 15,000.00-26 JUN 500.00 28-Jun 17,882.00</t>
  </si>
  <si>
    <t>16-Jun 1,417.00 17-Jun 856.00</t>
  </si>
  <si>
    <t>ADRIANA**INICIAL 2417 CAMBIO DE PRECIO EN PERNIL</t>
  </si>
  <si>
    <t>16-Jun 15,400.00 19-Jun 896.00</t>
  </si>
  <si>
    <t>ADRIANA**REGRESO EL PROD MARINE</t>
  </si>
  <si>
    <t xml:space="preserve">DELY RICO </t>
  </si>
  <si>
    <t>27-Jun 1,359.00 dif x dev  papada 28.85kg a 36= 1,038.60</t>
  </si>
  <si>
    <t>16-Jun 46,000.00 18-Jun 3,218.00</t>
  </si>
  <si>
    <t>28-Jun FACTURA   169-A</t>
  </si>
  <si>
    <t>17-Jun  15,680.00 18-Jun 500.00</t>
  </si>
  <si>
    <t>28-Jun FACTURA  178-A</t>
  </si>
  <si>
    <t>ALFONSO CEBALLOS</t>
  </si>
  <si>
    <t>17-Jun 11,000.00 20-Jun 600.00</t>
  </si>
  <si>
    <t>MARCO A</t>
  </si>
  <si>
    <t>ANGELES XOCHI</t>
  </si>
  <si>
    <t>SAMUEL ALFONSO tehuacan</t>
  </si>
  <si>
    <t xml:space="preserve">LUIS </t>
  </si>
  <si>
    <t>FERNANDO</t>
  </si>
  <si>
    <t>EMIALIANO</t>
  </si>
  <si>
    <t>20-Jun 8,400.00 24-Jun 3,620.00</t>
  </si>
  <si>
    <t>IMELDA**OSCAR</t>
  </si>
  <si>
    <t>ENARO</t>
  </si>
  <si>
    <t>19-Jun 8,600.00  21-Jun 326.50</t>
  </si>
  <si>
    <t>18-Jun 4,000.00 19-Jun 1,085.00</t>
  </si>
  <si>
    <t>23-Jun FACTURA 12 A</t>
  </si>
  <si>
    <t>GIOVANNY</t>
  </si>
  <si>
    <t>20-Jun 13,500.00 21-Jun 9,000.00</t>
  </si>
  <si>
    <t>20-Jun 4,600.00 21-Jun 3,370.00</t>
  </si>
  <si>
    <t>JOSE ARRIAGA GRANDE</t>
  </si>
  <si>
    <t>28-Jun FACTURA  36-A</t>
  </si>
  <si>
    <t>25-Jun FACTURA 189</t>
  </si>
  <si>
    <t>DAMESIO</t>
  </si>
  <si>
    <t>AIMET**SUST 545 U1</t>
  </si>
  <si>
    <t>JAROCHITO??</t>
  </si>
  <si>
    <t>22-Jun 1,218.25  Dif por precio 21.75</t>
  </si>
  <si>
    <t>VICKY</t>
  </si>
  <si>
    <t>21-Jun 10,995.00 25-Jun 5,000.00</t>
  </si>
  <si>
    <t>ADRIANA**SUST 618</t>
  </si>
  <si>
    <t>JORGE A GRANDE</t>
  </si>
  <si>
    <t>28-Jun FACTURA  078-A</t>
  </si>
  <si>
    <t xml:space="preserve">22-Jun FACTURA 114 $ 14,984.00 </t>
  </si>
  <si>
    <t>21-Jun 9,000.00 25-Jun 10,677.20</t>
  </si>
  <si>
    <t>21-Junio FACTURA 83</t>
  </si>
  <si>
    <t>LIBRES ???</t>
  </si>
  <si>
    <t>21-Jun 20,000.00 24-Jun 15,665.00</t>
  </si>
  <si>
    <t>RICARDO 105</t>
  </si>
  <si>
    <t>ANGEL LOPEZ</t>
  </si>
  <si>
    <t>21-Jun 5,000.00 22-Jun 1,380.00</t>
  </si>
  <si>
    <t>ADRIANA**SSUT 674</t>
  </si>
  <si>
    <t>22-Jun FACTURA 087</t>
  </si>
  <si>
    <t>TACOS RAMON</t>
  </si>
  <si>
    <t>21-Jun 30,000.00 23-Jun 19,307.00</t>
  </si>
  <si>
    <t>23-Jun 4,300.00 25-Jun 3,566.50</t>
  </si>
  <si>
    <t>27-Jun 6,280.50 Dev 4.22 cabeza a40= 170.50</t>
  </si>
  <si>
    <t>22-Jun 40,000.00 24-Jun 4,707.00</t>
  </si>
  <si>
    <t>ADRIANA**CAMBIO EL PRECIO DE 53 A 52</t>
  </si>
  <si>
    <t>CELEDONIO</t>
  </si>
  <si>
    <t>AIMET**DEV PROD</t>
  </si>
  <si>
    <t>CHRISTIAN-GRACIELA</t>
  </si>
  <si>
    <t>24-Jun 13,511.34 dif x dev de 12.83kg a 27= 346.41</t>
  </si>
  <si>
    <t>25-Jum 16,000.00 27-Jun 4,740.00</t>
  </si>
  <si>
    <t>AIMET**NOQUISO EL PROD</t>
  </si>
  <si>
    <t>25-Jun FACTURA 133-A</t>
  </si>
  <si>
    <t>28 Jun FACTURA  194-A</t>
  </si>
  <si>
    <t>25-Jun 40,146.50 dif x precio de 993kg de 19- a18.50= 496.50</t>
  </si>
  <si>
    <t>25-Jun 70,300.00 28-Jun 9,940.50</t>
  </si>
  <si>
    <t>25-Jun FACTURA 190A</t>
  </si>
  <si>
    <t>25-Jun FACTURA 132-A</t>
  </si>
  <si>
    <t>25-Junio FACTURA 190-A</t>
  </si>
  <si>
    <t>24-Jun FACTURA 142-A</t>
  </si>
  <si>
    <t>25-Jun 1,400.00 Dev grasa 5kg A 25= 125.00</t>
  </si>
  <si>
    <t>24-Jun 2,000.00 28-Jun 1,677.00</t>
  </si>
  <si>
    <t>ANGEL CORDERO??</t>
  </si>
  <si>
    <t>30- Junio FACTURA 179-A</t>
  </si>
  <si>
    <t>26-Jun FACTURA 176-A</t>
  </si>
  <si>
    <t>26-Jun FACTURA 177-A</t>
  </si>
  <si>
    <t>PERDRO CORDERO</t>
  </si>
  <si>
    <t>24-Jun 28,000.00 26-Jun 51,500.00</t>
  </si>
  <si>
    <t>28-Junio FACTURA 293-A</t>
  </si>
  <si>
    <t>28-Junio FACTURA</t>
  </si>
  <si>
    <t>W1</t>
  </si>
  <si>
    <t>MARGARITO</t>
  </si>
  <si>
    <t>SAMUEL ??</t>
  </si>
  <si>
    <t>ANGEL ALFONSO ???</t>
  </si>
  <si>
    <t>26-Jun 40,100.00 27-Jun 17,941.00</t>
  </si>
  <si>
    <t>28-Jun FACTURA 191-A</t>
  </si>
  <si>
    <t>28-Jun FACTURA 195-A</t>
  </si>
  <si>
    <t>LARA</t>
  </si>
  <si>
    <t>28-Jun FACTURA  291-A</t>
  </si>
  <si>
    <t>28-Jun 3,000.00 30-Junio 2,043..50</t>
  </si>
  <si>
    <t>27-Jun 10,000.00 28-Jun 2,184.50</t>
  </si>
  <si>
    <t xml:space="preserve">OSCAR </t>
  </si>
  <si>
    <t>27-Jun 11,050.00 28-Jun 50,006.00</t>
  </si>
  <si>
    <t>28-Jun FACTURA 292-A</t>
  </si>
  <si>
    <t>ANGELES X</t>
  </si>
  <si>
    <t>28-Jun 10,600.00 30-Jun 16,035.00</t>
  </si>
  <si>
    <t>EL PÁSTORCITO 1</t>
  </si>
  <si>
    <t>JOSE LUIS REYNA</t>
  </si>
  <si>
    <t>SAGRADO MOTILLOTLA</t>
  </si>
  <si>
    <t>MIGUEL MEDEL</t>
  </si>
  <si>
    <t>30-Jun 20,000.00 01-Jul 45.00</t>
  </si>
  <si>
    <t>30-Jun 18,750.00 1-Jul 18,844.00</t>
  </si>
  <si>
    <t>09-Abril 15,000.00 24-Abril 1,000.00 29-Abril 1,000.00 10-May 1,000.00--15-May 1,000.00 20-May 1,000.00  30-May 1,000.00 16-Jun 1,000.00-02-Julio 11,872.00</t>
  </si>
  <si>
    <t>02-Julio FACTURA 2497</t>
  </si>
  <si>
    <t>02-Julio FACTURA  024-A</t>
  </si>
  <si>
    <t>30-Jun 18,004.00 02-Julio 3,278.00</t>
  </si>
  <si>
    <t>02-Jul 929.50 Dev de 10.41kg a 50= 520.50</t>
  </si>
  <si>
    <t>28-JUN 14,409.50--02-Julio 10,000.00</t>
  </si>
  <si>
    <t>30-Junio 3,500.00 2-Julio 2,391.50</t>
  </si>
  <si>
    <t>03-Julio FACTURA 95-A</t>
  </si>
  <si>
    <t>03-Julio FACTURA 96-A</t>
  </si>
  <si>
    <t>03-Julio FACTURA  168-A</t>
  </si>
  <si>
    <t>28-Junio 20,086.00 03-Julio 9,000.00</t>
  </si>
  <si>
    <t>03-Julio FACTURA 342-A</t>
  </si>
  <si>
    <t>03-Julio FACTURA 321-A</t>
  </si>
  <si>
    <t>02-Julio 13,390.00 5-Julio 4,709.00</t>
  </si>
  <si>
    <t>04-Julio FACTURA 127-A</t>
  </si>
  <si>
    <t>05-Julio FACTURA 200-A</t>
  </si>
  <si>
    <t>28-Junio 1,281.00 7-Julio 2,172.00</t>
  </si>
  <si>
    <t>10-Junio FACTURAS 2452-2453</t>
  </si>
  <si>
    <t>10-Junio FACTURA 2454 $ 1,705.00</t>
  </si>
  <si>
    <t>10-Junio FACTURA 2451 $ 1,984.50</t>
  </si>
  <si>
    <t>11-Junio FACTURAS 2457-2458</t>
  </si>
  <si>
    <t>10-Junio FACTURA 2459 $ 1,200.00</t>
  </si>
  <si>
    <t xml:space="preserve">11-Junio FACTURAS 2462-2463 </t>
  </si>
  <si>
    <t>11-JUNIO FACTURA 2465 $ 1,999.69</t>
  </si>
  <si>
    <t>11-Junio FACTURAS 2467-2468-2469-2470</t>
  </si>
  <si>
    <t>11-Junio FACTURA 2470</t>
  </si>
  <si>
    <t>11-Junio FACTURAS 2472-al 2482</t>
  </si>
  <si>
    <t>12-Junio FACTURA 2483</t>
  </si>
  <si>
    <t>11-Junio FACTURAS 2484 al 2490</t>
  </si>
  <si>
    <t>11-Jun FACTURA 2437 al 2490</t>
  </si>
  <si>
    <t>12-Junio FACTURA 2491 $ 1,960.00</t>
  </si>
  <si>
    <t>12-Junio FACTURA 2492-2493</t>
  </si>
  <si>
    <t>12-Junio FACTURA 2503</t>
  </si>
  <si>
    <t>14-Junio FACTURA 2504</t>
  </si>
  <si>
    <t>15-Junio FACTUERAS 2508-2509</t>
  </si>
  <si>
    <t>15-Junio FACTURA 2510 $ 1,960.00</t>
  </si>
  <si>
    <t>12-Jun 50,200.00 14-Jun 6,115.50 FACTURA 2511</t>
  </si>
  <si>
    <t>14-Junio FACTURA 2512 $ 1,990.00</t>
  </si>
  <si>
    <t>12-Junio FACTURA 2513 $ 1,625.00</t>
  </si>
  <si>
    <t>17-Jun 18,541.50 18-Jun 2,000.00 Factura 2514 $ 1,800.00</t>
  </si>
  <si>
    <t>16-Junio FACTURA 5-A $ 1,596.00</t>
  </si>
  <si>
    <t>18-Junio FACTURA 8-A</t>
  </si>
  <si>
    <t>17-Junio FACTURA 9-A $ 1,842.50</t>
  </si>
  <si>
    <t>17-Junio FACTURA 10-A $ 1,931.80</t>
  </si>
  <si>
    <t>16-Junio FACTURA 13-A</t>
  </si>
  <si>
    <t>18-Jun 22,100.00 19-Jun 25,937.50 FACTURA 14-A $ 44,000.23</t>
  </si>
  <si>
    <t>19-Junio FACTURA 15-A</t>
  </si>
  <si>
    <t>18-Junio FACTURAS 16-A al 20-A</t>
  </si>
  <si>
    <t>16-Junio FACTURAS 21-A--22-A</t>
  </si>
  <si>
    <t>18-Junio FACTURA 23-A $ 1,200.00</t>
  </si>
  <si>
    <t>19-Junio FACTURA 29-A $ 1,890.00</t>
  </si>
  <si>
    <t>19-Junio FACTURA 30-A</t>
  </si>
  <si>
    <t>15-Junio FACTURA 31-A</t>
  </si>
  <si>
    <t>15-Junio FACTURA 31-A $ 392.80</t>
  </si>
  <si>
    <t>19-Junio FACTURA 34-A $ 850.00</t>
  </si>
  <si>
    <t>18-Jun FACTURA 37-A</t>
  </si>
  <si>
    <t>18-Junio FACTURA 38-A</t>
  </si>
  <si>
    <t>19-Junio FACTURA 39-A</t>
  </si>
  <si>
    <t>17-Junio FACTURAS 44-45-A</t>
  </si>
  <si>
    <t>14-Junio FACTURAS 46-47-A</t>
  </si>
  <si>
    <t>20-Junio FACTURA 22-A $ 306.50--FACTURAS 48-49-A $ 1,965.44</t>
  </si>
  <si>
    <t>19-Junio FACTURA 50-A $ 1,944.00</t>
  </si>
  <si>
    <t>19-Junio FACTURAS 51-52-A</t>
  </si>
  <si>
    <t>20-Junio FACTURA 53-A</t>
  </si>
  <si>
    <t>21-Junio FACTURA 54-A</t>
  </si>
  <si>
    <t>14-Junio FACTURA 55-A</t>
  </si>
  <si>
    <t>20-Junio FACTURAS 56-57-A</t>
  </si>
  <si>
    <t>13-Junio FACTURAS 58-60-61-62-63-A $ 7,703.65</t>
  </si>
  <si>
    <t>11-Junio FACTURA 2461 $ 1,896.00--factura 59-A $ 1,950.50</t>
  </si>
  <si>
    <t>19-Junio FACTURAS 64- al 69-A</t>
  </si>
  <si>
    <t>12-Junio FACTURA 70-A</t>
  </si>
  <si>
    <t>17-+Junio FACTURA 70-A</t>
  </si>
  <si>
    <t>11-Junio FACTURA 71-A--72-A</t>
  </si>
  <si>
    <t>09-Junio FACTURAS 73-74-A</t>
  </si>
  <si>
    <t>08-Junio FACTURAS 75-76-A</t>
  </si>
  <si>
    <t xml:space="preserve"> 02-May 2,700.00 23-May 108.50 27-Jun 1,300.00-16-Jul 456.50</t>
  </si>
  <si>
    <t>17-Junio FACTURA 77-A</t>
  </si>
  <si>
    <t>21-Junio FACTURA 80-A</t>
  </si>
  <si>
    <t>18-Julio FACTURA 412-A</t>
  </si>
  <si>
    <t>18-Julio FACTURA 411-A</t>
  </si>
  <si>
    <t>18-Julio FACTURA 410-A</t>
  </si>
  <si>
    <t>09-May 4,000.00 30-May 2,000.00  20-Jun 450.00--21-Jun 1,000.00 12-JULIO 500.00 19-Julio 1,257.00</t>
  </si>
  <si>
    <t>19-Julio FACTURA 128-A</t>
  </si>
  <si>
    <t>19-Julio FACTURA 202-A</t>
  </si>
  <si>
    <t>09-Julio 8,018.00  23-Jul 20,072.00</t>
  </si>
  <si>
    <t>24-Julio FACTURA 196-A</t>
  </si>
  <si>
    <t xml:space="preserve"> 24-Julio FACTURA 2135</t>
  </si>
  <si>
    <t>03-Julio 7,084.00 17-Julio 10,000.00 24-Jul 16,280.00</t>
  </si>
  <si>
    <t>REMISIONES DE   J U L I O           2 0 1 4</t>
  </si>
  <si>
    <t>CARNES FRIAS DE CALIDAD</t>
  </si>
  <si>
    <t>01-Julio 37,850.00 12-Julio 2,009.00--14-Julio 30.00</t>
  </si>
  <si>
    <t>GERARDO F</t>
  </si>
  <si>
    <t>05-Julio 3,598.00 14-Julio 13,040.50</t>
  </si>
  <si>
    <t>02-Julio 3,628.00 03-Julio 3,000.00</t>
  </si>
  <si>
    <t>CHEFF</t>
  </si>
  <si>
    <t>02-Julio FACTURA 344-A</t>
  </si>
  <si>
    <t>30-Julio FACTURA 350-A</t>
  </si>
  <si>
    <t>TOMAS</t>
  </si>
  <si>
    <t>19-Julio FACTURA 352-A</t>
  </si>
  <si>
    <t>01-Julio 23,350.00 03-Julio 39,690.00</t>
  </si>
  <si>
    <t>12-Julio FACTURA 351-A</t>
  </si>
  <si>
    <t>OTHON CORDOBA</t>
  </si>
  <si>
    <t>03-Julio FACTURA 355-A</t>
  </si>
  <si>
    <t>03-Julio FACTURA 356-A</t>
  </si>
  <si>
    <t>03-Jul 62,830.00 Dif x dev de 18.kg a 53= 954.00</t>
  </si>
  <si>
    <t>07-Julio FACTURA 357-A</t>
  </si>
  <si>
    <t>SANPEDRO</t>
  </si>
  <si>
    <t>03-Julio FACTURA 358A</t>
  </si>
  <si>
    <t>03-Julio FACTURA 354-A</t>
  </si>
  <si>
    <t>14-Jul 1,760.00 15-Julio 17,589.00</t>
  </si>
  <si>
    <t>09-Jul 1,000.00 15-Jul 1,735.00</t>
  </si>
  <si>
    <t>17-Julio FACTURA 363-A</t>
  </si>
  <si>
    <t>03-Julio FACTURA 371</t>
  </si>
  <si>
    <t>03-Julio 20,911.00 9-Julio 85,000.00</t>
  </si>
  <si>
    <t>18-Julio FACTURA 372-A</t>
  </si>
  <si>
    <t>03-Julio 6,326.00 5-Julio 6,000.00</t>
  </si>
  <si>
    <t>GERMAN</t>
  </si>
  <si>
    <t>03-Julio 11,000.00 04-Julio 1,222.00</t>
  </si>
  <si>
    <t>05-Julio 10,617.60 Dif x dev de 96.00kg a 53= 5,088.00</t>
  </si>
  <si>
    <t>RODO ???</t>
  </si>
  <si>
    <t>AIMET**SUST 514 W1</t>
  </si>
  <si>
    <t>03-Julio 22,200.00 8-Julio 16,639.00</t>
  </si>
  <si>
    <t>AIMET**SUST 537 W1</t>
  </si>
  <si>
    <t>04-Julio 5,000.00 5-Julio 6,403.00</t>
  </si>
  <si>
    <t>04-Julio FACTURA 385-A</t>
  </si>
  <si>
    <t>18-Julio FACTURA 383-A</t>
  </si>
  <si>
    <t>05-Julio 10,483.00 dfi x precio de 35 a 33 x 136.2kf = 272.40</t>
  </si>
  <si>
    <t>MARU</t>
  </si>
  <si>
    <t>30-Julio FACTURA 390-A</t>
  </si>
  <si>
    <t>04-Julio 11,000.00 5-Julio 2,161.00</t>
  </si>
  <si>
    <t>12-Julio FACTURA 389-A</t>
  </si>
  <si>
    <t>05-Julio 7,529.00 8-Julio 11,000.00</t>
  </si>
  <si>
    <t>10-Jul 53,095.40 dif de precio 54 a 53 x 1001.8kg = 1,001.80</t>
  </si>
  <si>
    <t>18-Julio FACTURA 400-A</t>
  </si>
  <si>
    <t>16-Julio FACTURA 398-A</t>
  </si>
  <si>
    <t>LIBRO</t>
  </si>
  <si>
    <t>09-Julio 858.00 10-Julio 3,600.00-12-Jul 9,110.00</t>
  </si>
  <si>
    <t>FELIPÉ</t>
  </si>
  <si>
    <t>18-Julio FACTURA 413-A</t>
  </si>
  <si>
    <t>AIMET**SUST 695 W1</t>
  </si>
  <si>
    <t>JUANITO MORALES</t>
  </si>
  <si>
    <t>08-Julio 4,776.00 9-Julio 3,040.60</t>
  </si>
  <si>
    <t>30-Julio FACTURA 446-A</t>
  </si>
  <si>
    <t>07-Julio 32,000.00 8-Jul 2,055.00</t>
  </si>
  <si>
    <t>09-Jul FACTURA 429-A</t>
  </si>
  <si>
    <t>09-Jul FACTURA  428-A</t>
  </si>
  <si>
    <t>16-Julio FACTURA  430-A</t>
  </si>
  <si>
    <t>PROD PARA AVES Y ALIMENTOS</t>
  </si>
  <si>
    <t>18-Julio FACTURA 443-A</t>
  </si>
  <si>
    <t>09-Jul FACTURA  427-A</t>
  </si>
  <si>
    <t>AIMET**SUST 826 W1</t>
  </si>
  <si>
    <t>23-Julio 3,331.00 28-Jul 25,929.00</t>
  </si>
  <si>
    <t>08-Julio FACTURA 451-A</t>
  </si>
  <si>
    <t>30-Julio FACTURA 455-A</t>
  </si>
  <si>
    <t>08-Julio 6,400.00 9-Julio 20,351.00</t>
  </si>
  <si>
    <t>09-Julio 8,220.00 10-Julio 5,000.00--12-Julio 5,741.50</t>
  </si>
  <si>
    <t>AIMET**SUST 882. W1</t>
  </si>
  <si>
    <t>26-Julio FACTURA 453</t>
  </si>
  <si>
    <t>CHINOS AG</t>
  </si>
  <si>
    <t>OSCAR AMOZ</t>
  </si>
  <si>
    <t>17-Julio FACTURA 473-A</t>
  </si>
  <si>
    <t>09-Julio 6,900.00 11-Julio 21,371.00</t>
  </si>
  <si>
    <t>LA CARCAÑA</t>
  </si>
  <si>
    <t>10-Julio 10,005.50 14-Julio 200.00 15-Jul 200.00 23-Jul 600.00</t>
  </si>
  <si>
    <t>COSME</t>
  </si>
  <si>
    <t>11-Julio 4,000.00 12-Jul 5,842.50</t>
  </si>
  <si>
    <t>X1</t>
  </si>
  <si>
    <t>12-Julio FACTURA 517-A</t>
  </si>
  <si>
    <t>12-Jul 41,386.00 16-Jul 1,089.36</t>
  </si>
  <si>
    <t>ELPIDIO CAMETO</t>
  </si>
  <si>
    <t>RANGEL</t>
  </si>
  <si>
    <t>ADRIANA**SUST 74 X1</t>
  </si>
  <si>
    <t>15-Jul FACTURA 532-A</t>
  </si>
  <si>
    <t>15-Julio FACTURA 531-A</t>
  </si>
  <si>
    <t>11-Julio 10,600.00 12-Jul  22,234.00</t>
  </si>
  <si>
    <t>ADRIAN</t>
  </si>
  <si>
    <t>25 PTE 710</t>
  </si>
  <si>
    <t>12-Jul 10,000.00 16-Jul 2,000.00 24-Jul 8,670.00</t>
  </si>
  <si>
    <t>30-Julio FACTURA  525-A</t>
  </si>
  <si>
    <t>CHUCHO</t>
  </si>
  <si>
    <t>21-Julio 53,185.50 dif x merma de 3.80kg x53 = 201.40</t>
  </si>
  <si>
    <t>16-Jul 35,699.00 Dev de 9.17kg a 54.50= 499.77</t>
  </si>
  <si>
    <t>28-Julio 88,943.00 dev de 13.81kg a 54 = 745.74</t>
  </si>
  <si>
    <t>LIBRES</t>
  </si>
  <si>
    <t>12-Julio 8,700.00 13-Julio 2,285.00</t>
  </si>
  <si>
    <t>ANGELA</t>
  </si>
  <si>
    <t>LOS PARADOS DIEGO</t>
  </si>
  <si>
    <t>12-Julio 15,110.00 15-Julio 4,369.00-16Jul $ 23,742.60</t>
  </si>
  <si>
    <t>BELEN</t>
  </si>
  <si>
    <t>14-Julio 4,985.00 15-Julio 3,100.00</t>
  </si>
  <si>
    <t xml:space="preserve">ELIAS </t>
  </si>
  <si>
    <t>13-Julio 2,000.00 14-Julio 1,539.00</t>
  </si>
  <si>
    <t>ESTEBAN RANGEL</t>
  </si>
  <si>
    <t>23-Julio FACTURA ????</t>
  </si>
  <si>
    <t>AIMET**SUST 280 X1</t>
  </si>
  <si>
    <t>16-Julio 6,257.50 --18-Julio 21,800.00 23-Jul 4,945.00</t>
  </si>
  <si>
    <t>SAMS</t>
  </si>
  <si>
    <t>23-Julio FACTURA 569-A</t>
  </si>
  <si>
    <t>16-Julio FACTURA 568-A</t>
  </si>
  <si>
    <t>16-Julio FACTURA 567-A</t>
  </si>
  <si>
    <t>16-Julio FACTURA 566-A</t>
  </si>
  <si>
    <t>16-Julio FACTURA 571-A</t>
  </si>
  <si>
    <t>15-Jul FACTURA 579-A</t>
  </si>
  <si>
    <t>18-Julio 14,300.00 23-Julio 18,590.00</t>
  </si>
  <si>
    <t>15-Julio 7,288.00 17-Julio 1.462.00</t>
  </si>
  <si>
    <t>21-Julio 52,456.00  dif x merma de 16.06kg a 53.= 851.18 ++ dif de precio de 55 a 53x 1,005.8= 2,011.60</t>
  </si>
  <si>
    <t>15-Julio 4,800.00 17-Julio 2,000.00  18-jULIO 23,272.00</t>
  </si>
  <si>
    <t>JOSE LUIS/PEDRO ALDAMA</t>
  </si>
  <si>
    <t>DELIRICO</t>
  </si>
  <si>
    <t>JAPONEZA</t>
  </si>
  <si>
    <t>DESPERDICIO</t>
  </si>
  <si>
    <t>VICENTE Z</t>
  </si>
  <si>
    <t>PAB</t>
  </si>
  <si>
    <t>17-Julio 1,120.00 Dev de 5kg x 56= 280.00</t>
  </si>
  <si>
    <t>ANGEL XOCHIHUA</t>
  </si>
  <si>
    <t>24-Jul 311,577.60 dif x cambio de precios 200.40kg de 25 a 23 = 400.80</t>
  </si>
  <si>
    <t>16-Julio 25,600.00 17-Jul 1,649.50</t>
  </si>
  <si>
    <t>ARTURO S</t>
  </si>
  <si>
    <t>18-Julio 4,631.00 23-Julio 2,415.00</t>
  </si>
  <si>
    <t>17-jULIO 10.000.00 18-Julio 4,267.60</t>
  </si>
  <si>
    <t>SR TARES</t>
  </si>
  <si>
    <t>SERGIO O</t>
  </si>
  <si>
    <t>17-Julio 1,700.00 19-Julio 176.00</t>
  </si>
  <si>
    <t>FIRMADA</t>
  </si>
  <si>
    <t>OCOTLAN</t>
  </si>
  <si>
    <t>23-Jul 15,271.00 24-Jul 20,804.00</t>
  </si>
  <si>
    <t>17-Julio 15,000.00 18-Julio 1,929.50</t>
  </si>
  <si>
    <t>COMIDA CHINOS Independenia</t>
  </si>
  <si>
    <t>18-Julio 2,905.86 Dev de jamon 23.75KG A 60.00= 1,425.00</t>
  </si>
  <si>
    <t>19-Julio FACTURA 615-A</t>
  </si>
  <si>
    <t>23-Julio FACTURA 613-A</t>
  </si>
  <si>
    <t>IMBERT</t>
  </si>
  <si>
    <t>19-Julio FACTURA 619-A</t>
  </si>
  <si>
    <t>19-Julio FACTURA 640-A</t>
  </si>
  <si>
    <t>LUIS CONES</t>
  </si>
  <si>
    <t>JAVIER24</t>
  </si>
  <si>
    <t>22-Julio FACTURA 660-A</t>
  </si>
  <si>
    <t>ADRIANA**SUST 596 X1</t>
  </si>
  <si>
    <t>18-Julio 5,000.00 23-Julio 6,588.00</t>
  </si>
  <si>
    <t>ADRIANA **SUST 608 X1</t>
  </si>
  <si>
    <t>JORGE ARRIAGA  ??</t>
  </si>
  <si>
    <t>ADRIANA**</t>
  </si>
  <si>
    <t>ADRIANA**SUST 636 X1</t>
  </si>
  <si>
    <t>COMIDA CHINOS P sn Diego</t>
  </si>
  <si>
    <t>VALENTE</t>
  </si>
  <si>
    <t>20-Julio FACTURA 658-A 19,500.00</t>
  </si>
  <si>
    <r>
      <t>20-jULIO 34,563.20 Dev 131.kg a 56=7,336.00</t>
    </r>
    <r>
      <rPr>
        <b/>
        <sz val="8"/>
        <color theme="5" tint="-0.249977111117893"/>
        <rFont val="Calibri"/>
        <family val="2"/>
        <scheme val="minor"/>
      </rPr>
      <t xml:space="preserve"> faltante de 0.40gm x 56= 22.40</t>
    </r>
  </si>
  <si>
    <t>ARTURO BELTRAN</t>
  </si>
  <si>
    <t xml:space="preserve">20-Julio 1,652.00 error de peso de 45.80kg a 29.50kg </t>
  </si>
  <si>
    <t>21-Julio FACTURA 659-A</t>
  </si>
  <si>
    <t>AIMET**SUST 714 X1</t>
  </si>
  <si>
    <t>20-Julio 12,022.50 21-Julio 4,000.00</t>
  </si>
  <si>
    <t>AIMET**SUST 721 X1</t>
  </si>
  <si>
    <t>A TAQUEAR</t>
  </si>
  <si>
    <t>CARNITAS STA FE</t>
  </si>
  <si>
    <t>PABLO.</t>
  </si>
  <si>
    <t>24-Julio 992.65 28-Julio 60,912.35</t>
  </si>
  <si>
    <t>ERINO</t>
  </si>
  <si>
    <t>G</t>
  </si>
  <si>
    <t>24-Julio 17,086.00 25-Julio 16,551.00</t>
  </si>
  <si>
    <t>23-Julio 7,748.00 26-Julio 400.00</t>
  </si>
  <si>
    <t>COMID CHINOS Independencia</t>
  </si>
  <si>
    <t>MIGUEL ANGEL</t>
  </si>
  <si>
    <t>22-Julio 551.20 dev de chuleta 109.20kg a 56= 6,115.20</t>
  </si>
  <si>
    <t>26-Julio FACTURA 631-A</t>
  </si>
  <si>
    <t>23-Julio FACTURA 474-A</t>
  </si>
  <si>
    <t>IMBER</t>
  </si>
  <si>
    <t>23-Julio FACTURA  629-A</t>
  </si>
  <si>
    <t>24-Jul 157.80 25-Julio 6,562.00</t>
  </si>
  <si>
    <t>DANIEL ??</t>
  </si>
  <si>
    <t>25-Julio 3,949.00 26-Julio 28,614.50</t>
  </si>
  <si>
    <t>IVAN ZAMBRANO</t>
  </si>
  <si>
    <t>24-Julio FACTURA 749-A</t>
  </si>
  <si>
    <t>24-Jul FACTURA 665-A</t>
  </si>
  <si>
    <t>26-Julio 2,000.00 28-Julio 36,372.00</t>
  </si>
  <si>
    <t>24-Julio 7,500.00 26-Julio 775.00</t>
  </si>
  <si>
    <t>Y1</t>
  </si>
  <si>
    <t>MEDEN</t>
  </si>
  <si>
    <t>CARNICERIA GLORIA</t>
  </si>
  <si>
    <t>AIMET**SUST 014 Y1</t>
  </si>
  <si>
    <t>25-Julio 8,700.00 31-Julio 359.60</t>
  </si>
  <si>
    <t>PAUL</t>
  </si>
  <si>
    <t>ADRIANA**SUST 101 V1</t>
  </si>
  <si>
    <t>ADRIANA REGRESO EL PROD PEDRO ALDAMA</t>
  </si>
  <si>
    <t>MELITON</t>
  </si>
  <si>
    <t>26-Julio 24,000.00 28-Julio 3,429.60</t>
  </si>
  <si>
    <t>26-Julio 10,000.00 28-Julio 1,906.20</t>
  </si>
  <si>
    <t>28-Julio 4,316.00 31-Julio 8,252.00</t>
  </si>
  <si>
    <t>26-Julio 700.00 28-Julio 5,904.00</t>
  </si>
  <si>
    <t>28-Julio 19,238.00 29-Julio 3,068.20</t>
  </si>
  <si>
    <t>CHRISTIAN-CHELA</t>
  </si>
  <si>
    <t>29-Julio 9,663.00 31-Julio 24,237.00</t>
  </si>
  <si>
    <t>CHEF GRILLO</t>
  </si>
  <si>
    <t>PERYS</t>
  </si>
  <si>
    <t>28-Julio 6,824.00 29-Julio 3,196.00</t>
  </si>
  <si>
    <t>DANY</t>
  </si>
  <si>
    <t>LUIS GOMEZ ??</t>
  </si>
  <si>
    <t>COMIDA CHINOS Walmarth</t>
  </si>
  <si>
    <t>COMIDA CHINOS ROSFAST</t>
  </si>
  <si>
    <t>HARINA DE MINATITLAN</t>
  </si>
  <si>
    <t>29-Julio 204.00 30-Julio 138.00</t>
  </si>
  <si>
    <t>AIMET**SUST 377 Y1</t>
  </si>
  <si>
    <t>30-Julio 42,817.00 dev 374kg x 65= 24.310.00</t>
  </si>
  <si>
    <t>NO HAY FIRMA DE LA DEV</t>
  </si>
  <si>
    <t>SANTO</t>
  </si>
  <si>
    <t>30-Julio 51,595.00 dev de 70.20kg x 23= 1,614.60</t>
  </si>
  <si>
    <t>31-Julio FACTURA ???</t>
  </si>
  <si>
    <t>31-Julio FACTURA 854-A</t>
  </si>
  <si>
    <t>31-Julio 44,404.06 Dif x merma combo 7.60kg a 46.50=353.40</t>
  </si>
  <si>
    <t>31-Julio FACTURA 846-A</t>
  </si>
  <si>
    <t>GUSTAVO HERR</t>
  </si>
  <si>
    <t>VALENTINO</t>
  </si>
  <si>
    <t>B No 1</t>
  </si>
  <si>
    <t>01-Ago FACTURA 524 A</t>
  </si>
  <si>
    <t>01-Ago FACTURA 445 A</t>
  </si>
  <si>
    <t>01-Ago FACTURA 770 A</t>
  </si>
  <si>
    <t>01 Ago FACTURA 599 A</t>
  </si>
  <si>
    <t>01-Ago FACTURA 628 A</t>
  </si>
  <si>
    <t>01-Ago FACTURA 832-A</t>
  </si>
  <si>
    <t>31-Julio 1,393.00 01-Ago 25,730.00 02-Ago 11,385.00</t>
  </si>
  <si>
    <t>02-Ago 54,268.00 Dif x merma 15.95kg a 55= 877.25</t>
  </si>
  <si>
    <t>31-Julio 10,600.00 2-Ago 653.00</t>
  </si>
  <si>
    <t>04-Agosto FACTURA 555-A</t>
  </si>
  <si>
    <t>04 Ago FACTURA 597 A</t>
  </si>
  <si>
    <t>28-Julio 20,000.00 30-Julio 25,000.00 04-Ago 24,164.50</t>
  </si>
  <si>
    <t>04-Ago FACTURA 638-A</t>
  </si>
  <si>
    <t>04-Ago FACTURA 756-A</t>
  </si>
  <si>
    <t>04-Ago FACTURA 902-A</t>
  </si>
  <si>
    <t>30-Julio 42,208.50 5-Ago 20,043.50</t>
  </si>
  <si>
    <t>05-Ago 22,785.20 dif x precio de 23 a 21 x 1,085.40 = 2,170.80</t>
  </si>
  <si>
    <t xml:space="preserve">02-Ago 22,815.00 5 Ago 1,725.00 </t>
  </si>
  <si>
    <t>06-Ago FACTURA 523-A</t>
  </si>
  <si>
    <t>06-Ago FACTURA 598-A</t>
  </si>
  <si>
    <t>04-Ago 10,000.00 6-Ago 27,556.00</t>
  </si>
  <si>
    <t>06-Ago FACTURA 636-A</t>
  </si>
  <si>
    <t>06-Ago FACTURA 751-A</t>
  </si>
  <si>
    <t>06-Ago FACTURA 856-A</t>
  </si>
  <si>
    <t>SRA SARA ORTEGA</t>
  </si>
  <si>
    <t>06-Ago FACTURA 838-A</t>
  </si>
  <si>
    <t>06-Ago FACTURA 621-A</t>
  </si>
  <si>
    <t>08-Ago 229,911.50 dif x dev de 10.40kg x 60.= 627.00</t>
  </si>
  <si>
    <t>07-Jun 2,000.00 10-Jun 8,376.50--25 Junio 2,000.00-5-Julio 1,000.00 2-Agosto 500.00 03-Ago 500.00 8-AGO 500.00</t>
  </si>
  <si>
    <t>28-Julio 11,000.00 8-Ago 5,777.00 Dif x dev de 13.61 kg a 40= 544.40</t>
  </si>
  <si>
    <t>04-Ago 12,270kg x 41 debiendo ser 10,730kg x 41= dif de + 63,140.00 cobrados de + y pagados el 8 de Agosto Folio 397</t>
  </si>
  <si>
    <t>09-Ago FACTURA 639-A</t>
  </si>
  <si>
    <t>09-Ago FACTURA 624-A</t>
  </si>
  <si>
    <t>09-Ago FACTURA 750-A</t>
  </si>
  <si>
    <t>12-jULIO factura 27-A</t>
  </si>
  <si>
    <t>12-jULIO factura 28-A</t>
  </si>
  <si>
    <t>12 JULIO FACTURA 79-A</t>
  </si>
  <si>
    <t>12 JULIO FACTURA 84-A</t>
  </si>
  <si>
    <t>12-Julio FACTURA 129-A</t>
  </si>
  <si>
    <t>12-Julio FACTURA 201-A</t>
  </si>
  <si>
    <t>05-Julio 50,000.00 9-Julio 37,776.00</t>
  </si>
  <si>
    <t>02-Jul 5,768.00 9-Jul 4,457.00</t>
  </si>
  <si>
    <t>03-Julio 20,000.00 9-Julio 37,382.00</t>
  </si>
  <si>
    <t>11-Jun 500.00M 22-Jun 500.00-25-Jun 500.00 10-JUL 8,214.00 11-Julio 6,000.00 14 JUL 6,000.00 15-Julio 5,000.00--25-Julio 1,000.00 05-Ago 1,000.00</t>
  </si>
  <si>
    <t>14-Jun 6,000.00 25-Jun 7,000.00-27-Jun 10,000.00--02-Julio 3,000.00--10Jul  8,655.00</t>
  </si>
  <si>
    <t>28-Junio 16,500.00 10-Jul 1,193.00</t>
  </si>
  <si>
    <t>18-Junio  5,825.00 y 9 julio 34,857.00</t>
  </si>
  <si>
    <t>ROBO CAJERA</t>
  </si>
  <si>
    <t>31 JULIO FACTURA 757A</t>
  </si>
  <si>
    <t>13-Ago FACTURA 752-A</t>
  </si>
  <si>
    <t>13-Ago FACTURA 841-A</t>
  </si>
  <si>
    <t>13-Ago FACTURA 840-A</t>
  </si>
  <si>
    <t>25-Jun 1,500.00 5-Ago 500.00-11-Ago-14 $ 2,514.00--17-Ago $ 1,436.00</t>
  </si>
  <si>
    <t>28-Julio 5,000.00 5-Ago 2,000.00--14-Ago 3,000.00--18-Ago 3,037.00</t>
  </si>
  <si>
    <t>17-Ago 40,276.50---18-Ago 21,295.50</t>
  </si>
  <si>
    <t>18-Ago FACTURA 839-A</t>
  </si>
  <si>
    <t>19-Ago firmo NLP</t>
  </si>
  <si>
    <t>22-Ene 1,055.00---19-Ago 1,000.00 firmo NLP</t>
  </si>
  <si>
    <t>17-Ene 6,096.00 19 Ago Firmo NLP--Dif x precio en jamon c de 42 a 40 139.6kg = 279.20</t>
  </si>
  <si>
    <t>31-Ene 25,264.00 dif x meerma 409.00 adriana</t>
  </si>
  <si>
    <t xml:space="preserve">09-Feb 12,604.00  28-Junio 300.00--19-Ago firmo NLP-- Dif x dev 63.8kg pulpa = 2,679.60 + dif 759.40 </t>
  </si>
  <si>
    <t>19-Ago Firmo NLP</t>
  </si>
  <si>
    <t>05-Abril 2,300.00 Y FACTURA 1419 19-Ago firmo NLP--$ 100.00</t>
  </si>
  <si>
    <t>17-Feb 2,828.00 --19-Ago Firmo NLP 100.00</t>
  </si>
  <si>
    <t>04-Junio 3,615.00 19-Ago firmo NLP $ 99.00</t>
  </si>
  <si>
    <t>26-Julio 32,850.00 31-Julio 19,200.00 7-Ago 10,000.00 9-Ago 15,000.00--13-*Ago 9,000.00--16-Ago 10,000.00--20-Ago 11,700.00.</t>
  </si>
  <si>
    <t>10-May 4,839.00 ---21-Ago 316.00</t>
  </si>
  <si>
    <t>21-Mayo 3,757.50  ---21-Mayo Firma NLP 722.50</t>
  </si>
  <si>
    <t>30-Abril 703.00 16-Mayo 1,106.32 factura con 1829 12-Jun 500.00--25-Ago--2,893.00</t>
  </si>
  <si>
    <t>19-Abril 500.00 12-Mayo 500.00 19-Julio 743.00 --28-Julio 500.00 04-Agosto 500.00--26-Ago 1,541.00</t>
  </si>
  <si>
    <t>11-Ago 20,000.00 27-Ago 4,871.00</t>
  </si>
  <si>
    <t>05-Ago 25,275.00 27-ago 1,184.00</t>
  </si>
  <si>
    <t>02-MAYO 1,982.50 --12-ago 200.00---18-Ago 200.00--30-Ago 200.00</t>
  </si>
  <si>
    <t>REMISIONES DE   A G O S T O           2 0 1 4</t>
  </si>
  <si>
    <t>BADGAD CENTRO</t>
  </si>
  <si>
    <t xml:space="preserve">,0561 </t>
  </si>
  <si>
    <t>02-Ago 5,400.00 5-Ago 6.800.00</t>
  </si>
  <si>
    <t>02-Ago 11,507.44 Dev 37.4kg a 28 = 1,047.20</t>
  </si>
  <si>
    <t>02-Ago 13,000.00 03-Ago 1,467.00</t>
  </si>
  <si>
    <t>07-Ago 18,065.60 dif x dev 14.40kg a 56 = 806.40</t>
  </si>
  <si>
    <t xml:space="preserve">COMIDA CHINOS </t>
  </si>
  <si>
    <t>02-Ago 6,150.00 4-Ago 10,345.00</t>
  </si>
  <si>
    <t>13-Ago FACTURA 910-A</t>
  </si>
  <si>
    <t>20-Ago FACTURA 909-A</t>
  </si>
  <si>
    <t>13-Ago FACTURA 908-A</t>
  </si>
  <si>
    <t>ADRIANA**SUST 662 Y1</t>
  </si>
  <si>
    <t>ALFEDO MEDINA</t>
  </si>
  <si>
    <t>03-Ago 8,500.00 4-Ago 5,022.00</t>
  </si>
  <si>
    <t>04-Ago 21,090.50 Dif de precio en jamon 302.4kg de 60 a 58= 604.80</t>
  </si>
  <si>
    <t>05-Ago 46,212.40 dif de precio de 11.50 a 11 x 1,215.60kg = 607.80</t>
  </si>
  <si>
    <t>FIRMA</t>
  </si>
  <si>
    <t>ADRIANA**SUST 819 Y1</t>
  </si>
  <si>
    <t>08-Ago FACTURA 938-A</t>
  </si>
  <si>
    <t>14-Ago FACTURA 942-A</t>
  </si>
  <si>
    <t>07-Ago FACTURA 946-A</t>
  </si>
  <si>
    <t>06-Ago FACTURA 947-A</t>
  </si>
  <si>
    <t>06-Ago FACTURA 986-A</t>
  </si>
  <si>
    <t>06-Ago FACTURA 985-A</t>
  </si>
  <si>
    <t>SRA ROSARIO</t>
  </si>
  <si>
    <t>LEONARDO ALVARADO</t>
  </si>
  <si>
    <t>05-Ago 4,550.00 6-ago 5,000.00-11-Ago-14 $ 500.00</t>
  </si>
  <si>
    <t>07-Ago dif x precio de 250 a 230 = 2,000.00</t>
  </si>
  <si>
    <t>08-Ago FACTURA 983-A</t>
  </si>
  <si>
    <t>MIUEL XOCHIHUA</t>
  </si>
  <si>
    <t>COMIDA  CHINOS Independencia Cancelada</t>
  </si>
  <si>
    <t>07-Ago X DEV. DE PRODUCTO</t>
  </si>
  <si>
    <t>06-Ago FACTURA 984</t>
  </si>
  <si>
    <t>25-Ago FACTURA 967-A</t>
  </si>
  <si>
    <t>18-Ago FACTURA  968-A</t>
  </si>
  <si>
    <t>17-Ago FACTURA  969-A</t>
  </si>
  <si>
    <t>SAMUEL CANCELADA</t>
  </si>
  <si>
    <t>06-Ago 1,956.00 7-Ago 8,000.00</t>
  </si>
  <si>
    <t>JUAN  MORALES</t>
  </si>
  <si>
    <t>09-Ago FACTURA 975-A</t>
  </si>
  <si>
    <t>07-Ago 23,027.70 Dif x dev de 23.6kg a 59= 1,392.40</t>
  </si>
  <si>
    <t>ADRIANA** LUIS HERRERA**REGRESO EL COMBO</t>
  </si>
  <si>
    <t>08-Ago FACTURA 997 Dif x dev de 35.95kg a 68= 2,444.60</t>
  </si>
  <si>
    <t>14-Ago 10,673.60 dev 13kg x 56=728.00</t>
  </si>
  <si>
    <t>RINCO ANGELES</t>
  </si>
  <si>
    <t>09-Agosto 30,000.00 13-Ago 31,793.00</t>
  </si>
  <si>
    <t>FIRMA MIGUEL</t>
  </si>
  <si>
    <t>Z1</t>
  </si>
  <si>
    <t>07-Ago 1,999.00  11-Ago -$ 7,958.00</t>
  </si>
  <si>
    <t>EVARISTO RIVAS</t>
  </si>
  <si>
    <t>09-Ago FACTURA 993-A</t>
  </si>
  <si>
    <t>09-Ago FACTURA 994-A</t>
  </si>
  <si>
    <t>14-Ago FACTURA   992-A</t>
  </si>
  <si>
    <t>08-Ago FACTURA 1009-A</t>
  </si>
  <si>
    <t>15-Agosto 1,020.00 20-Ago-1,880.00</t>
  </si>
  <si>
    <t>ADRIANA**MAL ELABORADA LA CUENTA</t>
  </si>
  <si>
    <t>09-Ago-14 $ 9,000.00 10-Ago-14 $ 2,858.00</t>
  </si>
  <si>
    <t>09-Ago-14 $8,567.00 dif x dev de 6.95kg a 70= 486.50</t>
  </si>
  <si>
    <t>09-Ago 1,200.00 12-Ago 2,070.00</t>
  </si>
  <si>
    <t>25-Ago FACTURA 1013-A</t>
  </si>
  <si>
    <t>ROSY TELLEZ</t>
  </si>
  <si>
    <t>18-Ago FACTURA 1012-A</t>
  </si>
  <si>
    <t>17-Ago FACTURA 1011-A</t>
  </si>
  <si>
    <t xml:space="preserve">BENITO     CANCELADA 9 Ago </t>
  </si>
  <si>
    <t xml:space="preserve">DEVOLUCION DEL PRODUCTO </t>
  </si>
  <si>
    <t>16-Ago 57,837.70 dif x merma de 21.82kg a 29 = 1,287.10</t>
  </si>
  <si>
    <t>ADRIANA**CL HARBANO REGRESO EL PROD</t>
  </si>
  <si>
    <t>13-Ago 3,800.00 16-Ago 17,546.00</t>
  </si>
  <si>
    <t>11-Ago 7,056.00 13-Ago 5,536.00</t>
  </si>
  <si>
    <t>11-Ago 3,592.00 dif x peso de 8.07kg x 59= 476.13</t>
  </si>
  <si>
    <t>10-Ago 12,091.00 13-Ago 7,000.60</t>
  </si>
  <si>
    <t>AIMET**MAL ELABORADA</t>
  </si>
  <si>
    <t>11-Ago 6,364.50 dif x dev de esp 20.25kg a 50= 1,012.50</t>
  </si>
  <si>
    <t>10-Ago-14 $ 2,240.00 dif x dev de 38.77kg a 67= $ 2,597.59</t>
  </si>
  <si>
    <t>AIMET**</t>
  </si>
  <si>
    <t>ADRIANA**INICIAL 4,644 CORRIGIO PRECIO DEL JAMON DE 60 A 59</t>
  </si>
  <si>
    <t>ARTURO 25</t>
  </si>
  <si>
    <t>ADRIANA**SUST 293 Z1 ?????</t>
  </si>
  <si>
    <t>SILVESTRE</t>
  </si>
  <si>
    <t>15-Ago FACTURA 1024-A</t>
  </si>
  <si>
    <t>13-Ago 6,933.60 Dev de jamon 157.4kg x 62= 9,758.80</t>
  </si>
  <si>
    <t>GAUDENCIO</t>
  </si>
  <si>
    <t>13-Ago 114,961.59  FACTURA 1046-A---Dev de esp.82.8kg x 50 =4,140.00 + 873.02kg combo x 48.00= 41,904.96 + 386kg cuero x 27 = 10,422.00 total 56,466.96</t>
  </si>
  <si>
    <t>14-Ago 15,371.74  FACTURA 1074-A---Dev13.61kg x 46= 626.06+ 272.20kg x 27= 7,349.40</t>
  </si>
  <si>
    <t>SARA OREGA</t>
  </si>
  <si>
    <t>20-Ago FACTURA 1023-A</t>
  </si>
  <si>
    <t xml:space="preserve">PEDRO </t>
  </si>
  <si>
    <t>14-Ago 86,100.00 20-Ago 2,316.00</t>
  </si>
  <si>
    <t>27-Ago FACTURA 1027-A</t>
  </si>
  <si>
    <t>25-Ago FACTURA  1025-A</t>
  </si>
  <si>
    <t>17-Ago FACTURA 1026-A</t>
  </si>
  <si>
    <t>13-Ago 8,209.85 Dev de 34.10 x 29.5= 1,005.95</t>
  </si>
  <si>
    <t>SR LOZADA</t>
  </si>
  <si>
    <t>PEDRO TIRO</t>
  </si>
  <si>
    <t xml:space="preserve">14-Ago 27,612.00 Dev 916.80kg cuero x 21= 19,252.80 + 404.5kg unto x 11= 4,444.00 total </t>
  </si>
  <si>
    <t>ADRIANA**SUST 454 Z1</t>
  </si>
  <si>
    <t>MAR</t>
  </si>
  <si>
    <t>21-Ago 57,259.00 dif x destaro 2.30kg x 66= 152.00</t>
  </si>
  <si>
    <t>ADRIANA**SUST 473 Z1</t>
  </si>
  <si>
    <t>JOSE LUIS JUAREZ</t>
  </si>
  <si>
    <t>AIMET**SUST 488 Z1</t>
  </si>
  <si>
    <t>15-Ago 7,075.28 Y dev x 10.96kg a 29.50= 323.32</t>
  </si>
  <si>
    <t xml:space="preserve">TIENE ESCRITO CONLETRA CUATRO MIL CUATROCIENTOS DIECISEIS </t>
  </si>
  <si>
    <t>15-Ago 20,455.72 dif x precios 482.28</t>
  </si>
  <si>
    <t>EMANUEL ??</t>
  </si>
  <si>
    <t>FERNANDO ALVARADO</t>
  </si>
  <si>
    <t>AIMET**ROGELIO HERRERIAS NO QUIZO EL PROD</t>
  </si>
  <si>
    <t>EL GALLOTOTTE</t>
  </si>
  <si>
    <t>16 Ago -FACTURA 1078</t>
  </si>
  <si>
    <t>SRA ORTEGA</t>
  </si>
  <si>
    <t>20-Ago FACTURA 1080-A</t>
  </si>
  <si>
    <t>16-Ago Factura--1134-A---  No llegaron 2 cajas de buche 27.22kg x 46= 1,252.12</t>
  </si>
  <si>
    <t>16-Ago 25,603.00 20-Ago 1,150.00</t>
  </si>
  <si>
    <t>NEMESIO</t>
  </si>
  <si>
    <t>25-Ago FACTURA  1069-A</t>
  </si>
  <si>
    <t>30-Ago FACTURA 1070</t>
  </si>
  <si>
    <t>27-Ago FACTURA  1071-A</t>
  </si>
  <si>
    <t>16-Ago 635.00 dif x dev de gallina 9.3kg x 88= 818.00</t>
  </si>
  <si>
    <t>AIMET**DEVOLVIO PROD</t>
  </si>
  <si>
    <t>FRAN</t>
  </si>
  <si>
    <t>17-Ago 25,630.80 dev de 6.20kg x 53= 328.60</t>
  </si>
  <si>
    <t>17-Ago 37,312.00 dif x precio de 54 a 53 x 704kg</t>
  </si>
  <si>
    <t>COMIDA CHINOS</t>
  </si>
  <si>
    <t>EMMANUEL JIMENEZ</t>
  </si>
  <si>
    <t>30-Ago 5,400.00 firma Aimet dev 70kg abierta a 56=3,720.00</t>
  </si>
  <si>
    <t>17-Ago 6,395.00 dif x precio 58 a 57x112.2kg</t>
  </si>
  <si>
    <t xml:space="preserve">AIMET**CORRECCION EN PRECIO </t>
  </si>
  <si>
    <t xml:space="preserve">17-Ago 9,700.00 Dev 26.65kg a 55= 1,465.75 </t>
  </si>
  <si>
    <t>NLP</t>
  </si>
  <si>
    <t>16-Ago 4,731.00 Dev de 11.1kg x 84= 932.40</t>
  </si>
  <si>
    <t>VICENTE ZAMBREO</t>
  </si>
  <si>
    <t>ADRIANA**DEV EL CL VANCINI PORQUE NO LE GUSTO EL PROD</t>
  </si>
  <si>
    <t>AIMET**CL SERRANO DEV PROD PORQUE NO TRAIA SUFICIENTE DINERO</t>
  </si>
  <si>
    <t>JAIR RUIZ</t>
  </si>
  <si>
    <t>20-Ago FACTURA 1113-A</t>
  </si>
  <si>
    <t>20-Ago FACTURA  ????</t>
  </si>
  <si>
    <t>25-Ago FACTURA  1114-A</t>
  </si>
  <si>
    <t>DESPERDICIO DE CARTON</t>
  </si>
  <si>
    <t>30-Ago FACTURA 1108</t>
  </si>
  <si>
    <t>25-Ago FACTURA 1107-A</t>
  </si>
  <si>
    <t>APIZACO TUNEL</t>
  </si>
  <si>
    <t>DON FELIX</t>
  </si>
  <si>
    <t>ADR**REGRESO LUIS LOPEZ EL PROD POR NO TENER EFECT</t>
  </si>
  <si>
    <t>ELEAZAR</t>
  </si>
  <si>
    <t>20-Ago 2,728.00 Dev 50.50kg x 54 = 1416.42</t>
  </si>
  <si>
    <t>ELVIRA MARTINEZ</t>
  </si>
  <si>
    <t xml:space="preserve">CL LEONARDO CON TRANSF </t>
  </si>
  <si>
    <t>ARIEL</t>
  </si>
  <si>
    <t>AIMET**SUST 976 Z1</t>
  </si>
  <si>
    <t>21-Ago 45,400.00 23-Ago 890.00</t>
  </si>
  <si>
    <t>NESTOR</t>
  </si>
  <si>
    <t>GUADALUPE SILVA</t>
  </si>
  <si>
    <t>A2</t>
  </si>
  <si>
    <t xml:space="preserve">,0002 </t>
  </si>
  <si>
    <t>COMIDA CHINOS P. Dorada</t>
  </si>
  <si>
    <t>23-Ago 64,184.50 27-Ago 54,636.75 FACT 1197-A</t>
  </si>
  <si>
    <t>GUSTAVO JIMENEZ</t>
  </si>
  <si>
    <t>27-Ago FACTURA  1197-A</t>
  </si>
  <si>
    <t>25 Ago FACTURA 1199-A</t>
  </si>
  <si>
    <t>25-Ago FACTURA 1198-A</t>
  </si>
  <si>
    <t>ALEJANDRO 1</t>
  </si>
  <si>
    <t>SR.MIGUEL</t>
  </si>
  <si>
    <t>30-Ago FACTURA 1235-A</t>
  </si>
  <si>
    <t>JAVER LUNA</t>
  </si>
  <si>
    <t>MARIO MERINO</t>
  </si>
  <si>
    <t>CARNICERIA ESCOBAR</t>
  </si>
  <si>
    <t>MARTIR STA CRUZ</t>
  </si>
  <si>
    <t>CHRISTIAN CHELA</t>
  </si>
  <si>
    <t>23-Ago 500.00  24-Ago 545.00</t>
  </si>
  <si>
    <t>25-Ago FACTURA 1242</t>
  </si>
  <si>
    <t>FATIMA MORA</t>
  </si>
  <si>
    <t>NOBLEZA</t>
  </si>
  <si>
    <t>SRA ELENA</t>
  </si>
  <si>
    <t>OSCAR ZOQUIAPAN</t>
  </si>
  <si>
    <t xml:space="preserve">ADRIANA**SIST 594 </t>
  </si>
  <si>
    <t>R,V</t>
  </si>
  <si>
    <t>AIMET**INICIAL 3248 CORRECCION EN EL PRECIO DE 58 A 57 EL KG DE JAMON S/G</t>
  </si>
  <si>
    <t>DON JUAN</t>
  </si>
  <si>
    <t>JUAN APAGO</t>
  </si>
  <si>
    <t>28-Ago FACTURA 1238-A</t>
  </si>
  <si>
    <t>27-Ago FACTURA 1241-A</t>
  </si>
  <si>
    <t>27-Ago FACTURA 1274-A</t>
  </si>
  <si>
    <t>F-1251</t>
  </si>
  <si>
    <t>F-1252</t>
  </si>
  <si>
    <t>CENTRO DONACION</t>
  </si>
  <si>
    <t xml:space="preserve"> SIN FIRMA**36.800 KG CHULETA</t>
  </si>
  <si>
    <t>28-Ago FACTURA 1250-A</t>
  </si>
  <si>
    <t>AIMET**INICIAL 23,293.6 CAMBIO EL PRECIO DEL CUERO DE PIERNA DE 21 A 20 PESOS</t>
  </si>
  <si>
    <t>27-Ago 11,036.50 dif x precio de 60 a 59 x 187.kg = 187.00</t>
  </si>
  <si>
    <t>SERGIO V</t>
  </si>
  <si>
    <t>ALMA</t>
  </si>
  <si>
    <t>COCINA ECONOMICA</t>
  </si>
  <si>
    <t>FABIAN CUAUTLE</t>
  </si>
  <si>
    <t>26-Ago 45,000.00 28-Ago 11,466.00</t>
  </si>
  <si>
    <t>JONICE</t>
  </si>
  <si>
    <t>AIMET**SUST 425 A2</t>
  </si>
  <si>
    <t>28-Ago 20,000.00 29-Ago 3,930.40</t>
  </si>
  <si>
    <t>DELIA RAM</t>
  </si>
  <si>
    <t>27-Ago FACTURA 1260-A $ 18,521.40</t>
  </si>
  <si>
    <t>30-Ago FACTURA  1277-A</t>
  </si>
  <si>
    <t>FRANCISCO MAURICIO</t>
  </si>
  <si>
    <t>BETO ANGEL</t>
  </si>
  <si>
    <t>MARISOL MORALES</t>
  </si>
  <si>
    <t>BEATRIZ LUNA</t>
  </si>
  <si>
    <t>ANTONIO HERNANDEZ</t>
  </si>
  <si>
    <t>28-Ago 14,000.00 29-Ago 13,169.06</t>
  </si>
  <si>
    <t>OCTAVIO LINARES</t>
  </si>
  <si>
    <t>28-Ago FACTURA 1313-A</t>
  </si>
  <si>
    <t>CON CORRECCION DE ADRIANA</t>
  </si>
  <si>
    <t>GUSTAVO HERNANDEZ</t>
  </si>
  <si>
    <t>ALMA ARACELI</t>
  </si>
  <si>
    <t>28-Ago FACTURA 1314-A</t>
  </si>
  <si>
    <t>AIMET**SUST 582 A2</t>
  </si>
  <si>
    <t>29-Ago 8,680.00 Dev 42kg x 62= 2,604.00</t>
  </si>
  <si>
    <t>AIMET**SUST 592 A2</t>
  </si>
  <si>
    <t>30-Ago FACTURA ?????</t>
  </si>
  <si>
    <t>FRANCISCO LOPEZ</t>
  </si>
  <si>
    <t>SERGIO HERNANDEZ</t>
  </si>
  <si>
    <t>MARCOS MERINO</t>
  </si>
  <si>
    <t>29-Ago FACTURA 1367-A</t>
  </si>
  <si>
    <t>SRA NORMA</t>
  </si>
  <si>
    <t>DELEITA</t>
  </si>
  <si>
    <t>AIMET**SUST 676 A2</t>
  </si>
  <si>
    <t>MARLEN SANTA CRUZ</t>
  </si>
  <si>
    <t>EL PASTORCITO 3</t>
  </si>
  <si>
    <t>GABRIEL PEREZ</t>
  </si>
  <si>
    <t>ANGEL MENESES</t>
  </si>
  <si>
    <t>GUSTAVO JUMENEZ</t>
  </si>
  <si>
    <t>AIMET**SUST 744 A2</t>
  </si>
  <si>
    <t>AIMET**SUST 736 A2</t>
  </si>
  <si>
    <t xml:space="preserve">ANGEL ALFONSO </t>
  </si>
  <si>
    <t>AIMET**SUST 745 A2</t>
  </si>
  <si>
    <t>30-Ago FACTURA 1365-A</t>
  </si>
  <si>
    <t>PABLO BAUT</t>
  </si>
  <si>
    <t xml:space="preserve">AIMET**SUST </t>
  </si>
  <si>
    <t>MIGUEL ANGEL MORENO</t>
  </si>
  <si>
    <t>MIGUEL INDEPENDENCIA</t>
  </si>
  <si>
    <t>TACO LOCO</t>
  </si>
  <si>
    <t>PORFIRIO CRUZ</t>
  </si>
  <si>
    <t>ZENON GONZALEZ</t>
  </si>
  <si>
    <t>X</t>
  </si>
  <si>
    <t xml:space="preserve">09-Ago FACTURA 757-A sobre sobrante del 7 agosto </t>
  </si>
  <si>
    <t xml:space="preserve">09-Ago Sobrante del 7 de AGOSTO </t>
  </si>
  <si>
    <t>07-Ago  FACTURA 757-A  *****CH-15,446.80 saldo a favor de 5,060.00 para Rem-048-Z1</t>
  </si>
  <si>
    <t>07-Ago 39,150.00 cheque saldo a favor de $ 2,662.00 para Rem-053-Z1</t>
  </si>
  <si>
    <t>29-Ago 3,881.40  1-Sep 11,095.60= FACTURA 1413-A por $ 10,397.52</t>
  </si>
  <si>
    <t>01-Sep 38,272.57 dif x dev de 52.3kg a 58= 3,033.40</t>
  </si>
  <si>
    <t>27-Ago 10,000.00 --2 Sept  15,813.00</t>
  </si>
  <si>
    <t>01-Sep 3,029.60  ---2 Sept 1,338.40</t>
  </si>
  <si>
    <t>30-Ago 11,113.00 2-Sept  19,000.00</t>
  </si>
  <si>
    <t>dif x cambio de precio de 56 a 54 x 40kg = 80.00</t>
  </si>
  <si>
    <t>dif x cambio de precio de 56 a 54 x 25kg = 50</t>
  </si>
  <si>
    <t>30-Ago 320.00 3-Sep 200.00</t>
  </si>
  <si>
    <t>03-Sep FACTURA 1043-A</t>
  </si>
  <si>
    <t>27-Ago 8,100.00 3-Sep 534.00</t>
  </si>
  <si>
    <t>03-Sep FACTURA 1266-A</t>
  </si>
  <si>
    <t>03-Sep FACTURA  1334-A</t>
  </si>
  <si>
    <t>04-Sep FACTURA 1109-A</t>
  </si>
  <si>
    <t>04-Sep FACTURA 1234-A</t>
  </si>
  <si>
    <t>04-Sep  FACTURA 1251</t>
  </si>
  <si>
    <t>01-Jul FACTURA 332-A $ 1,800.00</t>
  </si>
  <si>
    <t>01-Jul FACTURAS 333-334-335-A</t>
  </si>
  <si>
    <t>01-Jul FACTURA 338-A</t>
  </si>
  <si>
    <t>01-Jul FACTURAS 336-337-A</t>
  </si>
  <si>
    <t>01-Jul FACTURA 339-A</t>
  </si>
  <si>
    <t>01-Jul FACTURA 340-A $ 1,494.60</t>
  </si>
  <si>
    <t>02-Jul FACTURA 343-A</t>
  </si>
  <si>
    <t>30-Jun FACTURA 345-A</t>
  </si>
  <si>
    <t>01-Jul FACTURA 346-A</t>
  </si>
  <si>
    <t>01-Jul FACTURA 347-A</t>
  </si>
  <si>
    <t>08-Jun FACTURA 348-A $ 18,666.00</t>
  </si>
  <si>
    <t>03-Jul FACTURA 349-A</t>
  </si>
  <si>
    <t>02-Jul FACTURAS 359-360-361-A</t>
  </si>
  <si>
    <t>02-Jul FACTURA 362-A</t>
  </si>
  <si>
    <t>02-Jul FACTURA 365-A $ 11,804.65</t>
  </si>
  <si>
    <t>03-Jul FACTURA 373-A</t>
  </si>
  <si>
    <t>03-Jul FACTURA 374-A $ 1,980.00</t>
  </si>
  <si>
    <t>04-Jul FACTURA 375-A $ 10,635.96</t>
  </si>
  <si>
    <t>03-Jul FACTURAS 376-377-378-379-A $ 5,970.00</t>
  </si>
  <si>
    <t>04-Jul FACTURA 380-A $ 800.24</t>
  </si>
  <si>
    <t>04-Jul FACTURA 381-A $ 1,999.00</t>
  </si>
  <si>
    <t>03-Jul FACTURA 382-A</t>
  </si>
  <si>
    <t>03-Jul FACTURA 384-A</t>
  </si>
  <si>
    <t>04-Jul FACTURA 386-A $  1,998.10</t>
  </si>
  <si>
    <t>04-Jul FACTURAS 392-al 397-A</t>
  </si>
  <si>
    <t>04-Jul FACTURA 399-+A</t>
  </si>
  <si>
    <t>07-Jul FACTURA 401--A</t>
  </si>
  <si>
    <t>05-Jul FACTURAS 403-404-A</t>
  </si>
  <si>
    <t>05-Jul FACTURA 406-A</t>
  </si>
  <si>
    <t>06-Sep FACTURA 1233-A</t>
  </si>
  <si>
    <t>06-Sep FACTURA  1252-A</t>
  </si>
  <si>
    <t>14-Ago 22,637.00 26-Ago 30,149.50---7 -Sep 15,092.30</t>
  </si>
  <si>
    <t>27-Ago 2,080.00 8-Sep 3,779.00</t>
  </si>
  <si>
    <t>30-Ago 5,108.60 10-Sep-14 $ 26,728.00</t>
  </si>
  <si>
    <t>30-Ago 3,720.00 3-Sep 13,475.00--6-Sep 6,000.00--10-Sep-14  $ 9,142.00</t>
  </si>
  <si>
    <t>11-Sep-14 FACTURA 1332</t>
  </si>
  <si>
    <t>12-Sep-14 FACTURA 1462</t>
  </si>
  <si>
    <t>03-Sep-14 $ 1,310.00  16-Sep-14  $ 1,290.00</t>
  </si>
  <si>
    <t>16-Sep-14   $ 4,235.00--19-Sep-14 $ 3,765.00</t>
  </si>
  <si>
    <t>08-Ago-14 $ 10,024.00 -- 19-Sep-14  $ 20,932.80 dif x precio de 23 a 21 x 996.80kg = 1,993.60</t>
  </si>
  <si>
    <t>18-Jun FACTURA 407 A $ 1,972.00</t>
  </si>
  <si>
    <t>07-Jul FACTURA 408-A  $ 1,998.24</t>
  </si>
  <si>
    <t>07-Jul FACTURAS 414 al 418-A</t>
  </si>
  <si>
    <t>07-Jul FACTURA 419-A</t>
  </si>
  <si>
    <t>07-Jul FACTURA 420-A $ 1,980.00</t>
  </si>
  <si>
    <t>07-Jul FACTURAS 421-422-423-A</t>
  </si>
  <si>
    <t>05-Jul FACTURA 425-A</t>
  </si>
  <si>
    <t>07-Jul FACTURAS 431 al 439-A</t>
  </si>
  <si>
    <t>08-Julio 1,300.00 9-Julio 9,547.10 FACTURA 444-A</t>
  </si>
  <si>
    <t>08-Jul FACTURA 447-A</t>
  </si>
  <si>
    <t>09-Jul FACTURA 448-A  $ 1,800.00</t>
  </si>
  <si>
    <t>08-Jul FACTURA 449-A</t>
  </si>
  <si>
    <t>08-Julio FACTURA 450-A</t>
  </si>
  <si>
    <t>08-Jul FACTURA 454-A</t>
  </si>
  <si>
    <t>07-Jul FACTURAS 456 al 461-A</t>
  </si>
  <si>
    <t>09-Jul FACTURAS 462 al 467-A</t>
  </si>
  <si>
    <t>06-Jul FACTURAS 470-471</t>
  </si>
  <si>
    <t>09-Jul FACTURAS 468-469-470-A</t>
  </si>
  <si>
    <t>09-Jul FACTURA 472-A  $ 1,972.00</t>
  </si>
  <si>
    <t>09-Julio 11,216.00 19-Julio 6,272.20 FACTURAS 475- al 483-A $ 15,778.30</t>
  </si>
  <si>
    <t>09-Julio 4,754.00 FACTURA 484-A $ 1,998.00--- dif x pesaje en cuero de 148.4 a 123kg dif 25.40kg x 660.40</t>
  </si>
  <si>
    <t>10-Jul FACTURAS 486 al 493-A</t>
  </si>
  <si>
    <t>10-Jul FACTURA 493-A</t>
  </si>
  <si>
    <t>10-Julio 12,198.80  FACTURAS 494 al 500-A   dif x dev de cuero 27.22 a 28.00 = 762.10</t>
  </si>
  <si>
    <t>10-Jul-FACTURAS 501 al 504-A</t>
  </si>
  <si>
    <t>10-Jul FACTURA 505-A</t>
  </si>
  <si>
    <t>09-Jul 13,601.00 FACTURAS  506 al 512-A       dif x precio de 43.50 a 42.50 x 278.5kg</t>
  </si>
  <si>
    <t>10-Jul FACTURA 513-A $ 800.24</t>
  </si>
  <si>
    <t>10-Jul FACTURAS 514-515-A</t>
  </si>
  <si>
    <t>10-Jul FACTURA 516-A</t>
  </si>
  <si>
    <t>11-Jul FACTURA 519-A</t>
  </si>
  <si>
    <t>10-Jul FACTURA 520-A</t>
  </si>
  <si>
    <t>12-Jul FACTURA 521-A $ 1,995.20</t>
  </si>
  <si>
    <t>11-Jul FACTURA 522-A  $ 1,989.40</t>
  </si>
  <si>
    <t>12-Jul FACTURA 526-A $ 1,995.00</t>
  </si>
  <si>
    <t>12-Julio FACTURA 527-A  $ 1,191.75</t>
  </si>
  <si>
    <t>11-Julio 21,500.00 12-Julio 3,615.00  FACTURA 528-A</t>
  </si>
  <si>
    <t>23-Jul FACTURAS 529-530-A $ 3,989.20</t>
  </si>
  <si>
    <t>14-Julio 25,780.00 15-Julio 29,900.50 FACTURA 533-A  $ 45,537.00</t>
  </si>
  <si>
    <t>30-Jul FACTURA 534-A  $ 1,995.20</t>
  </si>
  <si>
    <t>28-Jun FACTURA 535-A $ 1,986.60</t>
  </si>
  <si>
    <t>03-Jul FACTURA 537-A  $ 1,978.00</t>
  </si>
  <si>
    <t>02-Jul FACTURA 416-W1  $ 1,990.90</t>
  </si>
  <si>
    <t>12-Jul FACTURA 539-A  $ 872.90</t>
  </si>
  <si>
    <t>12-Jul FACTURAS 540 al 548 A</t>
  </si>
  <si>
    <t>11-Jul FACTURA 549-A</t>
  </si>
  <si>
    <t>12-Jul FACTURA 552-A</t>
  </si>
  <si>
    <t>14-Jul FACTURA 553-A $ 1,995.20</t>
  </si>
  <si>
    <t>14-Jul FACTURA 554-A</t>
  </si>
  <si>
    <t>14-Jul FACTURA 556-A</t>
  </si>
  <si>
    <t>12-Julio 6,380.00 FACTURA 557-A----14-Julio 1,009.00</t>
  </si>
  <si>
    <t>12-Jul FACURAS  558-559-560-A</t>
  </si>
  <si>
    <t>14-Jul FACTURA 561-A  $ 813.30</t>
  </si>
  <si>
    <t>12-Jul FACTURA 563-A</t>
  </si>
  <si>
    <t>12-Julio FACTURA 564-A  $ 8,802.00</t>
  </si>
  <si>
    <t>14-Jul FACTURA 570-A  $ 18,963.40</t>
  </si>
  <si>
    <t>11-Jul FACTURAS 574-575-A</t>
  </si>
  <si>
    <t xml:space="preserve">15-Jul FACTURAs 576-577-A </t>
  </si>
  <si>
    <t>15-Jul FACTURA 578-A  $  1,914.00</t>
  </si>
  <si>
    <t>15-Jul FACTURA 580-A</t>
  </si>
  <si>
    <t>16-Jul FACTURAS 581- al 586-A</t>
  </si>
  <si>
    <t>12-Jul FACTURA 588-A</t>
  </si>
  <si>
    <t>10-Jul FACTURA 589-A</t>
  </si>
  <si>
    <t>09-Jul FACTURA 590-A</t>
  </si>
  <si>
    <t>12-Julio 10,110.00 14-Julio 49,180.00--FACTURA 591-A  $ 45,009.16</t>
  </si>
  <si>
    <t>16-Jul FACTURA 592-A $ 1,999.84</t>
  </si>
  <si>
    <t>16-Julio 8,353.00 25-Julio 12,000.00--FACTURA 593-A $ 1,800.00</t>
  </si>
  <si>
    <t>16-Jul FACTURA  595-A</t>
  </si>
  <si>
    <t>16-Jul FACTURA 596-A  $ 1,999.50</t>
  </si>
  <si>
    <t>09-Jul Factura 600-A</t>
  </si>
  <si>
    <t>05-Ago FACTURA 601-A  $  1,999.84</t>
  </si>
  <si>
    <t>15-Julio 6,762.80--FACTURA 603-A-- dif x cambio de precio de 54 a 53 x 127.6kg= 127.70</t>
  </si>
  <si>
    <t>15-Jul FACTURA 604-A</t>
  </si>
  <si>
    <t>08-Julio FACTURA 605-A</t>
  </si>
  <si>
    <t>17-Jul FACTURA 606-A</t>
  </si>
  <si>
    <t>16-Jul FACTURA 607-A</t>
  </si>
  <si>
    <t>16-Jul FACTURA 608-A</t>
  </si>
  <si>
    <t>17-Jul FACTURAS 69-610-611-A $ 5,956.95</t>
  </si>
  <si>
    <t>17-Jul FACTURA 616-A</t>
  </si>
  <si>
    <t>29-Jul FACTURA 617-A</t>
  </si>
  <si>
    <t>17-Jul FACTURA 618-A $ 1,995.00</t>
  </si>
  <si>
    <t>22-Jul FACTURA 620-A</t>
  </si>
  <si>
    <t>22-Jul FACTURA 623-A</t>
  </si>
  <si>
    <t>23-Jul FACTURA 625-A $ 1,800.00</t>
  </si>
  <si>
    <t>22-Jul FACTURA 626-A</t>
  </si>
  <si>
    <t>22-Jul FACTURA 627-A</t>
  </si>
  <si>
    <t>28-Jul FACTURA 630-A</t>
  </si>
  <si>
    <t>21-Julio 11,100.00 23-Julio 216.00  FACTURA 632-A</t>
  </si>
  <si>
    <t>19-Jul FACTURA 633-A</t>
  </si>
  <si>
    <t>19-Jul FACTURA 634-A</t>
  </si>
  <si>
    <t>19-Jul FACTURA 635-A</t>
  </si>
  <si>
    <t>19-Jul FACTURA 636-A</t>
  </si>
  <si>
    <t>17-Jul FACTURA 642-A</t>
  </si>
  <si>
    <t>23-Jul FACTURAS 643-644-645-A</t>
  </si>
  <si>
    <t>22-Jul FACTURAS 646-647-648-A</t>
  </si>
  <si>
    <t>20-Jul FACTURA 649-650-A</t>
  </si>
  <si>
    <t>22-Jul FACTURAS 651-652-653-A</t>
  </si>
  <si>
    <t>29-Jul FACTURA 654-A</t>
  </si>
  <si>
    <t>17-Jul FACTURA 655-A</t>
  </si>
  <si>
    <t>17-Jul FACTURA 656-A</t>
  </si>
  <si>
    <t>24-Jul FACTURA 661-A</t>
  </si>
  <si>
    <t>24-Jul FACTURA 662-A</t>
  </si>
  <si>
    <t>24-Jul FACTURA 663-A</t>
  </si>
  <si>
    <t>23-Julio 45,450.00 26-Julio 373.10--FACTURA 666-A</t>
  </si>
  <si>
    <t>24-Jul FACTURA 667-A</t>
  </si>
  <si>
    <t>24-Jul FACTURA 668-A</t>
  </si>
  <si>
    <t>19 Julio FACTURA 669-A  163,394.08 dev de 789.57kg a 45.50= 35,925.44</t>
  </si>
  <si>
    <t>15-Jul FACTURA 670-671-A</t>
  </si>
  <si>
    <t>16-Jul 2,192.80 --FACTURA 608-A----24-Jul 11,854.20 FACTURA 672-A</t>
  </si>
  <si>
    <t>24-Jul FACTURA 672-A</t>
  </si>
  <si>
    <t>17-Jul FACTURA 672-A  $ 157.80</t>
  </si>
  <si>
    <t>24-Jul FACTURAS 673-674-675-A</t>
  </si>
  <si>
    <t>17-Jul FACTURAS 676-677-A</t>
  </si>
  <si>
    <t>24-Jul FACTURA 678-A  $ 1,998.00</t>
  </si>
  <si>
    <t>18-Jul FACTURAS 679 al 683-A</t>
  </si>
  <si>
    <t>16-Julio 5,000.00 17-Julio 2,537.00-FACTUERAS 684- al 687-A</t>
  </si>
  <si>
    <t>19-Jul FACTURAS 688-al 700-A</t>
  </si>
  <si>
    <t>24-Jul FACTURA 693-A $ 1,980.00</t>
  </si>
  <si>
    <t>24-Jul FACTURA 701-A</t>
  </si>
  <si>
    <t>23-Jul FACTURAS 704- al 740-A</t>
  </si>
  <si>
    <t>24-Jul FACTURA 742-A</t>
  </si>
  <si>
    <t>11-Ago FACTURA 743-A $ 1,998.00</t>
  </si>
  <si>
    <t>24-Jul FACTURA 744-A</t>
  </si>
  <si>
    <t>22-Jul FACTURAS 745-746-A</t>
  </si>
  <si>
    <t>23-Jul 745-746-A $ 2,803.80</t>
  </si>
  <si>
    <t>22-Jul FACTURAS 747-748-A  $ 2,409.00</t>
  </si>
  <si>
    <t>24-Jul FACTURA 754-A</t>
  </si>
  <si>
    <t>28-Jul FACTURA 755-A</t>
  </si>
  <si>
    <t>25-Jul FACTURAS 758- al 761-A</t>
  </si>
  <si>
    <t>19-Jul FACTURAS 765-766-A</t>
  </si>
  <si>
    <t>13-Jul FACTURAS 762-763-767-A</t>
  </si>
  <si>
    <t>26-Jul FACTURA 768-A $ 1,995.20</t>
  </si>
  <si>
    <t>26-Jul FACTURA 769-A $ 1,995.20</t>
  </si>
  <si>
    <t>25-Jul FACTURA 771-A</t>
  </si>
  <si>
    <t>24-Jul FACTURA 772-A</t>
  </si>
  <si>
    <t>18-Jul FACTURA 773-A</t>
  </si>
  <si>
    <t>18-Jul FACTURAS 774-775-A</t>
  </si>
  <si>
    <t>24-Jul FACTURA 764-777-778-A</t>
  </si>
  <si>
    <t>22-Jul FACTURAS 779- al 782-A $ 7,982.95</t>
  </si>
  <si>
    <t>20-Jul FACTURAS 783 al 786-A $ 7,991.55</t>
  </si>
  <si>
    <t>20-Jul FACTURAS 787-al 790-A $ 7,946.40</t>
  </si>
  <si>
    <t>25-Jul FACTURA 791-A</t>
  </si>
  <si>
    <t>25-Jul FACTURA 793-A</t>
  </si>
  <si>
    <t>25-Jul FACTURA 794-A</t>
  </si>
  <si>
    <t>25-Jul FACTURA 795-A</t>
  </si>
  <si>
    <t>24-Jul FACTURA 796-A</t>
  </si>
  <si>
    <t>26-Jul FACTURA 797-A  $ 1,998.00</t>
  </si>
  <si>
    <t>15-Jul FACTURA 799-A</t>
  </si>
  <si>
    <t>25-Jul FACTURA 798-799-A</t>
  </si>
  <si>
    <t>26-Jul FACTURAS 800-803-A</t>
  </si>
  <si>
    <t>28-Jul FACTURA 804-A</t>
  </si>
  <si>
    <t>26-Jul FACTURA 805-A $ 1,998.00</t>
  </si>
  <si>
    <t>26-Jul FACTURA 806-A $ 1,998.00</t>
  </si>
  <si>
    <t>26-Jul FACTURA 807-A</t>
  </si>
  <si>
    <t>25-Jul FACTURA 808-809-A</t>
  </si>
  <si>
    <t>25-Jul FACTURAS 808-809-A</t>
  </si>
  <si>
    <t>26-Jul FACTURA 810-A</t>
  </si>
  <si>
    <t>26-Jul FACTURA 812-A</t>
  </si>
  <si>
    <t>26-Jul FACTURA 813-A</t>
  </si>
  <si>
    <t>27-Jul FACTURAS 814 al 819-A</t>
  </si>
  <si>
    <t>28-Jul FACTURA 820-A</t>
  </si>
  <si>
    <t>28-Jul FACTURAS 821-822-A</t>
  </si>
  <si>
    <t>28-JuL FACTURAS 823-al 826-A</t>
  </si>
  <si>
    <t>28-Jul FACTURA 827-A</t>
  </si>
  <si>
    <t>28-Jul FACTURA 828-A</t>
  </si>
  <si>
    <t>28-Jul FACTURA 829-A $ 1,998.00</t>
  </si>
  <si>
    <t>28-Jul FACTURA 830-A</t>
  </si>
  <si>
    <t>29-Jul FACTURA 834-A</t>
  </si>
  <si>
    <t>29-Jul FACTURA 842-A</t>
  </si>
  <si>
    <t>05-Ago FACTURA 843-A $ 7,561.95</t>
  </si>
  <si>
    <t xml:space="preserve">30-Jul FACTURAS 844-845-A </t>
  </si>
  <si>
    <t>31-Jul FACTURA 847-A</t>
  </si>
  <si>
    <t>30-Jul FACTURA 848-A $ 1,998.00</t>
  </si>
  <si>
    <t>29-Jul FACTURA 849-A</t>
  </si>
  <si>
    <t>30-Jul FACTURAS849-850-A $ 2,130.00</t>
  </si>
  <si>
    <t>31-Jul 24,322.20 FACTURA 852-A  Dif x correciones en 204kg a 57 x 195.10kg a 57 y en 197.15kg x a 203.10kg a 65.00 = 110.80</t>
  </si>
  <si>
    <t>02-Ago FACTURA 855-A</t>
  </si>
  <si>
    <t>29-Jul FACTURA 857-A</t>
  </si>
  <si>
    <t>28-Jul FACTURA 831-858-A</t>
  </si>
  <si>
    <t>30-Jul FACTURAS 859 al 862-A</t>
  </si>
  <si>
    <t>28-Jul FACTURA 863-A $ 19,475.00</t>
  </si>
  <si>
    <t>28-Jul FACTURA 864-A</t>
  </si>
  <si>
    <t>28-Jul FACTURA 865-A</t>
  </si>
  <si>
    <t>29-Jul FACTURAS 868-869-A</t>
  </si>
  <si>
    <t>31-Jul FACTURAS 870-871-A  $ 2,609.35</t>
  </si>
  <si>
    <t>31-Jul FACTURA 873-A $ 1,980.00</t>
  </si>
  <si>
    <t>31-Jul FACTURA 874-A</t>
  </si>
  <si>
    <t>31-Jul FACTURA 875-A $ 1,998.00</t>
  </si>
  <si>
    <t>31-Jul FACTURA 876-A</t>
  </si>
  <si>
    <t>25-Jul FACTURA 876-A</t>
  </si>
  <si>
    <t>31-Jul FACTURA 877-A</t>
  </si>
  <si>
    <t>31-Jul FACTURAS 878-879-880-A</t>
  </si>
  <si>
    <t>01-Ago FACTURA 881-A</t>
  </si>
  <si>
    <t>31-Jul FACTURA 882-A</t>
  </si>
  <si>
    <t>04-Ago FACTURA 883-A</t>
  </si>
  <si>
    <t>31-Jul FACTURA 901-A $ 804.00</t>
  </si>
  <si>
    <t>02-Sep-14 $ 10,000.00---9-Sept-14  $ 5,000.00--23-Sep-14  $ 5,000.00---29-Sep  $  5,830.50</t>
  </si>
  <si>
    <t>REMISIONES DE   S E P T I E M B R E          2 0 1 4</t>
  </si>
  <si>
    <t>BADGAD NACIONAL</t>
  </si>
  <si>
    <t>DON JAIME</t>
  </si>
  <si>
    <t>NLP**CORREGIDO EL PRECIO</t>
  </si>
  <si>
    <t>RODOLFO ZOQUIAPAN</t>
  </si>
  <si>
    <t>NARCISO ROMERO</t>
  </si>
  <si>
    <t xml:space="preserve">LUIS GUILLERMO SALAZAR </t>
  </si>
  <si>
    <t>JAVIE LUNA</t>
  </si>
  <si>
    <t>JUAN APANGO</t>
  </si>
  <si>
    <t>CENON GONZALEZ</t>
  </si>
  <si>
    <t>06-Sep FACTURA ????</t>
  </si>
  <si>
    <t>JOSE LUIS LUCERO</t>
  </si>
  <si>
    <t>GUILLERMO VERACRUZ</t>
  </si>
  <si>
    <t>MINERVA PEREZ HDEZ</t>
  </si>
  <si>
    <t>OLGA SALAZAR</t>
  </si>
  <si>
    <t>ALEJANDRO HERNANDEZ</t>
  </si>
  <si>
    <t>VALERIO VERACRUZ</t>
  </si>
  <si>
    <t>FELIX VERACRUZ</t>
  </si>
  <si>
    <t>ALFREDO VERACRUZ</t>
  </si>
  <si>
    <t>SAN PEDRO VERACRUZ</t>
  </si>
  <si>
    <t>03-Sep 5,055.50 6-sep 3,266.40</t>
  </si>
  <si>
    <t>06-Sep FACTURA  1391-A</t>
  </si>
  <si>
    <t>MIGUEL VERACRUZ</t>
  </si>
  <si>
    <t>06-Sep FACTURA 1391-A</t>
  </si>
  <si>
    <t>ANA LAURA ROBLES</t>
  </si>
  <si>
    <t>03-Sep FACTURA 1418-A</t>
  </si>
  <si>
    <t>SARA VERACRUZ</t>
  </si>
  <si>
    <t>FORTINO VERACRUZ</t>
  </si>
  <si>
    <t>16-Sep-14 FACTURA 1383</t>
  </si>
  <si>
    <t>03-Sep 107,400.00 aplicado Rem 200-B2</t>
  </si>
  <si>
    <t>GUILLERMO SALAZAR</t>
  </si>
  <si>
    <t>DARIO TIRO</t>
  </si>
  <si>
    <t>LEANDRO FLORES</t>
  </si>
  <si>
    <t>CLEMENTE ROSAS</t>
  </si>
  <si>
    <t>CARLOS MASTRANZO</t>
  </si>
  <si>
    <t>B2</t>
  </si>
  <si>
    <t>OMAR ATLIXCO</t>
  </si>
  <si>
    <t>ADRIANA**SUST 10 B2</t>
  </si>
  <si>
    <t>NLP*</t>
  </si>
  <si>
    <t>DON JULIO</t>
  </si>
  <si>
    <t>SUPER LOMAS VITORINO</t>
  </si>
  <si>
    <t>11-Sep-14 FACTURA 1396</t>
  </si>
  <si>
    <t>03-Sep 17,500.00 4-Sep 15,330.00</t>
  </si>
  <si>
    <t xml:space="preserve">HIPOLITO </t>
  </si>
  <si>
    <t>DELIA RAMOS HERNANDEZ</t>
  </si>
  <si>
    <t>MICHOACANA ELIAS</t>
  </si>
  <si>
    <t>LA IMPERIAL</t>
  </si>
  <si>
    <t>10-Sep-14 $ 28,658.00---25-Sep-14 $ 36,337.00</t>
  </si>
  <si>
    <t>22-Sep-14 FACTURA 1399 A</t>
  </si>
  <si>
    <t>GIOVANNI RIOS</t>
  </si>
  <si>
    <t>RUTILIO CARRETO</t>
  </si>
  <si>
    <t>DIONICIO TLAXCO</t>
  </si>
  <si>
    <t>ALIMENTOS SUPREMOS DE ORIENTE</t>
  </si>
  <si>
    <t>12-Sep-14 FACTURA 1463</t>
  </si>
  <si>
    <t xml:space="preserve">GUILLERMO SALAZAR </t>
  </si>
  <si>
    <t>04-Sep 34,388.60 6-Sep 30,000.00-- 13-Sep-14 $ 12,811.40</t>
  </si>
  <si>
    <t>RODOLFO LINARES</t>
  </si>
  <si>
    <t>HUMBERTO LINARES</t>
  </si>
  <si>
    <t>OCATVIO LINARES</t>
  </si>
  <si>
    <t>MARY</t>
  </si>
  <si>
    <t>12-Sep-14 FACTURA 1461</t>
  </si>
  <si>
    <t>ERNESTO</t>
  </si>
  <si>
    <t>ANTONIO JUAREZ</t>
  </si>
  <si>
    <t>EL RINCON DE LOS ANGELES</t>
  </si>
  <si>
    <t>04-Sep 14,000.00 5-Sep 16,746.10</t>
  </si>
  <si>
    <t>CARMELO VAZQUEZ</t>
  </si>
  <si>
    <t>06-Sep FACTURA 1423-A</t>
  </si>
  <si>
    <t>03-Sep-14 15,165.50--18-Sep-14  $  993.70</t>
  </si>
  <si>
    <t>OSCAR PONCE</t>
  </si>
  <si>
    <t>06-Sep FACTURA 1445-A</t>
  </si>
  <si>
    <t>CONSUELO PADILLA</t>
  </si>
  <si>
    <t>JOSE LUIS CANTERO</t>
  </si>
  <si>
    <t>GABRIEL CLEMENTE</t>
  </si>
  <si>
    <t>05-Sep-14 $ 305.00  13-Sep-14  $ 15,117.30</t>
  </si>
  <si>
    <t>21-Sep-14 FACTURA  1425-A</t>
  </si>
  <si>
    <t>11-Sep-14 FACTURA 1426</t>
  </si>
  <si>
    <t>13-Sep-14 FACTURA 1427</t>
  </si>
  <si>
    <t>MARINE ZACATELCO</t>
  </si>
  <si>
    <t>06-Sep 15,000.00 8-Sep 6,809.20</t>
  </si>
  <si>
    <t>JOSE LOZADA</t>
  </si>
  <si>
    <t>CORTES FINOS LA MORENA</t>
  </si>
  <si>
    <t>CARLOS PEREZ</t>
  </si>
  <si>
    <t>ROBERTO FLORES</t>
  </si>
  <si>
    <t>RICARDO ALVAREZ</t>
  </si>
  <si>
    <t>VALENTINA RCE</t>
  </si>
  <si>
    <t>08-Sep-14 2,997.00 11-Sep 2,331.20</t>
  </si>
  <si>
    <t>HIPOLITO SANTIAGO</t>
  </si>
  <si>
    <t>21-Sep-14 FACTURA  1524-A</t>
  </si>
  <si>
    <t>21-Sep-14 FACTURA 1525-A</t>
  </si>
  <si>
    <t>SILVERIO BAUTISTA</t>
  </si>
  <si>
    <t>UBALDO TIRO</t>
  </si>
  <si>
    <t>LEONARDO SANCHEZ</t>
  </si>
  <si>
    <t>13-Sep $ 17,188.60--30-Sep 12,509.24</t>
  </si>
  <si>
    <t>JULIO LOPEZ</t>
  </si>
  <si>
    <t>MELITON CUCUTENCOS</t>
  </si>
  <si>
    <t>07-Sep 18,000.00 08-Sep 18,104.60</t>
  </si>
  <si>
    <t>07-Sep 27,000.00 8-Sep 4,102.20</t>
  </si>
  <si>
    <t>15-Sep-14  FACTURA 1465</t>
  </si>
  <si>
    <t>NEMESIO VERACRUZ</t>
  </si>
  <si>
    <t>CARLOS VERACRUZ</t>
  </si>
  <si>
    <t>LEONARDO LINARES</t>
  </si>
  <si>
    <t>ALEJANDRO TORRES</t>
  </si>
  <si>
    <t>CARNITAS SANTA FE</t>
  </si>
  <si>
    <t>JOVANI JIMENEZ</t>
  </si>
  <si>
    <t>CHINOS CAPU</t>
  </si>
  <si>
    <t>19-Sep-14 1,005.00---26-Sep-14 $ 2,915.00</t>
  </si>
  <si>
    <t>PRODUCTOS PARA AVES Y ANIMALES</t>
  </si>
  <si>
    <t>16-Sep-14 FACTURA 1464</t>
  </si>
  <si>
    <t>ALEJANDRA CANO</t>
  </si>
  <si>
    <t>FRANCISCO MACHORRO</t>
  </si>
  <si>
    <t>DELIA RAMOS</t>
  </si>
  <si>
    <t>10-Sep-14 FACTURA 1504</t>
  </si>
  <si>
    <t>MARCO ANTONIO TECHALOZI</t>
  </si>
  <si>
    <t>CHINOS TLAXCALA</t>
  </si>
  <si>
    <t>21-Sep-14 FACTURA 1506 A</t>
  </si>
  <si>
    <t>21-Sep-14 FACTURA 1507-A</t>
  </si>
  <si>
    <t>21-Sep-14 FACTURA 1508-A</t>
  </si>
  <si>
    <t>ALICIA</t>
  </si>
  <si>
    <t xml:space="preserve">FABIAN XOCHIHUA </t>
  </si>
  <si>
    <t>FABIAN XOCHIHUATL</t>
  </si>
  <si>
    <t>NLP CORREGIDO EL PRECIO</t>
  </si>
  <si>
    <t>JUANA PORTILLO</t>
  </si>
  <si>
    <t>10-Sep FACTURA 1505</t>
  </si>
  <si>
    <t>19-Sep-14 FACTURA 1511</t>
  </si>
  <si>
    <t>ACUARIO</t>
  </si>
  <si>
    <t>CELESTINO</t>
  </si>
  <si>
    <t>URIEL</t>
  </si>
  <si>
    <t>JUSTO RAMIREZ</t>
  </si>
  <si>
    <t>MARCO ANTONIO TUXPAN</t>
  </si>
  <si>
    <t>RINCON DE LOS ANGELES</t>
  </si>
  <si>
    <t>MELITON CUAUTENCOS</t>
  </si>
  <si>
    <t>PALAFOX UNIDAD</t>
  </si>
  <si>
    <t>GERARDO MALAQUIAS ALVARADO</t>
  </si>
  <si>
    <t>15-Sep-14  FACTURA 1530</t>
  </si>
  <si>
    <t>18-Sep-14 FACTURA 1547A</t>
  </si>
  <si>
    <t>18-Sep-14 FACTURA 1571-A</t>
  </si>
  <si>
    <t>13-Sep-14 11,507.00  15-Sep-14  $ 29,478.68</t>
  </si>
  <si>
    <t>25-Sep-14 FACTURA 1522</t>
  </si>
  <si>
    <t>25-Sep14 FACTURA 1523-A</t>
  </si>
  <si>
    <t>13-Sep-14 $ 7,353.60--16-Sep-14  $ 2,592.00</t>
  </si>
  <si>
    <t>JESUS ALFONSO</t>
  </si>
  <si>
    <t>OSCAR RODRIGUEZ</t>
  </si>
  <si>
    <t>ALEJANDRO RAMIREZ</t>
  </si>
  <si>
    <t>PASTOR SUIZO</t>
  </si>
  <si>
    <t>12-Sep-14 $ 32,200.00 14-Sep-14 $ 1,104.00</t>
  </si>
  <si>
    <t>ISMAEL MACHORRO</t>
  </si>
  <si>
    <t>ANTONIO  HERNANDEZ</t>
  </si>
  <si>
    <t>EMILIO CUAUTLE</t>
  </si>
  <si>
    <t>MERCEDES ROMERO</t>
  </si>
  <si>
    <t>ALFREDO HERNANDEZ</t>
  </si>
  <si>
    <t>CARLOS MOLINA</t>
  </si>
  <si>
    <t>IERNE CASTILLO</t>
  </si>
  <si>
    <t>C2</t>
  </si>
  <si>
    <t>5 DE MAYO</t>
  </si>
  <si>
    <t>GUILLERMO INDEPENDENCIA</t>
  </si>
  <si>
    <t>la cancelaron el 16-sep-14</t>
  </si>
  <si>
    <t>14-Sep-14  $ 37,151.80 dif de kg 971 a 966.50 = 4.50kg x 38= 171.00</t>
  </si>
  <si>
    <t>ENRIQUE HERRERIAS</t>
  </si>
  <si>
    <t>EL PASTORCITO 14</t>
  </si>
  <si>
    <t>CARLOS CHANTES</t>
  </si>
  <si>
    <t>13-Sep-14 FACTURA 1588</t>
  </si>
  <si>
    <t>JESUS PACHECO</t>
  </si>
  <si>
    <t>MARCELA ROMERO</t>
  </si>
  <si>
    <t>CENTRAL</t>
  </si>
  <si>
    <t>FOGO SUIZO</t>
  </si>
  <si>
    <t>16-Sep-14 13,698.40--19-Sep-14  $  4,551.90</t>
  </si>
  <si>
    <t>18-Sep-14 FACTURA 1583</t>
  </si>
  <si>
    <t>ELIZABETH VARGAS</t>
  </si>
  <si>
    <t>18-Sep $ 3,327.60  dif x precio de 49 a 47 x 70.80kg = 141.60</t>
  </si>
  <si>
    <t>ROMAN TUXPAN</t>
  </si>
  <si>
    <t>14-Sep-14 6,000.00 --15-Sep-14 $ 1,200.20</t>
  </si>
  <si>
    <t>MANUEL ATLATENCO</t>
  </si>
  <si>
    <t>20-Sep-14 FACTURA 1584 A</t>
  </si>
  <si>
    <t>20-Sep-14 20,500.00--25-Sep-14 $ 33,948.00</t>
  </si>
  <si>
    <t>DEMECIO VERACRUZ</t>
  </si>
  <si>
    <t>JADIEL</t>
  </si>
  <si>
    <t>ISRAEL DE LOS SANTOS</t>
  </si>
  <si>
    <t>RAUL GALICIA</t>
  </si>
  <si>
    <t>ADR**CORRIGIO EL PRECIO</t>
  </si>
  <si>
    <t>CHINOS MALASIA</t>
  </si>
  <si>
    <t>ALEJANDRO  HERNANDEZ</t>
  </si>
  <si>
    <t>ADR</t>
  </si>
  <si>
    <t>JUAN DE LOS SANTOS</t>
  </si>
  <si>
    <t>ELSA MUÑOZ</t>
  </si>
  <si>
    <t>MINERVA PEREZ HERNANDEZ</t>
  </si>
  <si>
    <t>RUTILIO SALAZAR</t>
  </si>
  <si>
    <t>FELIPE GUERRERO</t>
  </si>
  <si>
    <t>24-Sep-14 FACTURA 1627A</t>
  </si>
  <si>
    <t>AIMET PEREZ</t>
  </si>
  <si>
    <t>GRAN TACAZO</t>
  </si>
  <si>
    <t>ANGELES XOCHIHUA</t>
  </si>
  <si>
    <t>17-Sep-14 18,967.50  dif x precio 50 A 48 X 160.20 =320.40</t>
  </si>
  <si>
    <t>OSCAR ALVAREZ</t>
  </si>
  <si>
    <t>17-Sep-14 2,500.00--19-Sep-14  $  6,136.60</t>
  </si>
  <si>
    <t>JAVIER ROSAS CHIPOTLE</t>
  </si>
  <si>
    <t>CELESTINO RAMIREZ</t>
  </si>
  <si>
    <t>SUPER DE LAS LOMAS VITORINO</t>
  </si>
  <si>
    <t>19-Sep-14 FACTURA 1640  $ 7,346.98</t>
  </si>
  <si>
    <t>FIRMADA NLP LA CORRECCION</t>
  </si>
  <si>
    <t>18-Sep-14  17,000.00--20-Sep-14  $ 14,765.00</t>
  </si>
  <si>
    <t>EMMANUEL</t>
  </si>
  <si>
    <t>JAIME GASPARIANO</t>
  </si>
  <si>
    <t>RAY INDEPENDENCIA</t>
  </si>
  <si>
    <t>20-Sep-14 $ 916.00 25-Sep-14  $ 1,215.20</t>
  </si>
  <si>
    <t>IMBER VERACRUZ</t>
  </si>
  <si>
    <t>20-Sep-14 FACTURA 1641-A</t>
  </si>
  <si>
    <t>20-Sep $ 18,000.00 --29-Sep $ 745.20----FACTURA  1642-a</t>
  </si>
  <si>
    <t>SRA SARA VERACRUZ</t>
  </si>
  <si>
    <t>25-Sep-14 FACTURA 1663-A</t>
  </si>
  <si>
    <t>20-Sep-14 FACTURA 1673-A</t>
  </si>
  <si>
    <t>AIMET**CORREGIDA</t>
  </si>
  <si>
    <t>21-Sep-14 $ 5,934.00--23-Sep-14  $  3,571.00</t>
  </si>
  <si>
    <t>25-Sep-14 FACTURA 1636-A</t>
  </si>
  <si>
    <t>21-Sep-14 $ 9,300.00--23-Sep-14  $  17,000.00</t>
  </si>
  <si>
    <t>ADRI</t>
  </si>
  <si>
    <t>DESIDERIO BAUTISTA</t>
  </si>
  <si>
    <t>AIMET*</t>
  </si>
  <si>
    <t>20-Sep-14 31.200.00--21-Sep-14  $ 2,803.20</t>
  </si>
  <si>
    <t>CENON</t>
  </si>
  <si>
    <t>SANTA ELENA</t>
  </si>
  <si>
    <t>PLAZA ATLIXCO CHINOS</t>
  </si>
  <si>
    <t>AIMET**INICIAL 30048 CORREGIDO EL PRECIO DE 48 A 47 LOS 626 KG DE JAMON C/G</t>
  </si>
  <si>
    <t>XX</t>
  </si>
  <si>
    <t>23-Sep-14 FACTURA 1656-A</t>
  </si>
  <si>
    <t>CANCELADA 22-SEP dev</t>
  </si>
  <si>
    <t>PATY  FLORES</t>
  </si>
  <si>
    <t>23-Sep-14 $ 6,593.40 dif x precio 99kg de 26 a 25 = 99.00</t>
  </si>
  <si>
    <t>22-Sep-14 $ 608.50--23-Sep-14  $  6,667.00</t>
  </si>
  <si>
    <t>JESUS ALVAREZ</t>
  </si>
  <si>
    <t>ALFREDO CARBAJAL</t>
  </si>
  <si>
    <t>27-Sep FACTURA 1661-A</t>
  </si>
  <si>
    <t>27-Sep FACTURA 1834-A</t>
  </si>
  <si>
    <t>29-Sep  FACTURA  1666 A</t>
  </si>
  <si>
    <t>29-Sep  FACTURA   1679-A  $ 12,534.50</t>
  </si>
  <si>
    <t>25-Sep-14 FACTURA 1664-A</t>
  </si>
  <si>
    <t>ALFREDO MEDINA TEHUACAN</t>
  </si>
  <si>
    <t>CHINOS AGUA SANTA</t>
  </si>
  <si>
    <t>30-Sep FACTURA 1693 A</t>
  </si>
  <si>
    <t>D2</t>
  </si>
  <si>
    <t>25-Sep-14 $ 2,000.00 --26-Sep-14 $ 563.50</t>
  </si>
  <si>
    <t>26-Sep $ 3,045.50 27-Sep $ 502.70</t>
  </si>
  <si>
    <t>27-Sep FACTURA 1687-A</t>
  </si>
  <si>
    <t>GIONANNI RIOS</t>
  </si>
  <si>
    <t>CHAVA SANCHEZ</t>
  </si>
  <si>
    <t>ADR**INICIAL 1005.4 CAMBIO ELPRECIO</t>
  </si>
  <si>
    <t>EDUARDO MASTRANZO</t>
  </si>
  <si>
    <t>VICTOR HUGO VANZZINI</t>
  </si>
  <si>
    <t>25-Sep-14 $ 16,000.00  26-Sep-14  $  22,114.16</t>
  </si>
  <si>
    <t>AIMET**SUST 107 D2</t>
  </si>
  <si>
    <t>AIDA VERACRUZ</t>
  </si>
  <si>
    <t>ALEJANDRO HERNANDEZ VERACRUZ</t>
  </si>
  <si>
    <t>27-Sep FACTURA 1835-A</t>
  </si>
  <si>
    <t>MA DEL ROSARIO CARDEL VER</t>
  </si>
  <si>
    <t>27-Sep FACTURA 1703-A</t>
  </si>
  <si>
    <t>NLP**CON CAMBIO DE PRECIO</t>
  </si>
  <si>
    <t>26-Sep $ 1,000.00 27-Sep $ 2,488.80</t>
  </si>
  <si>
    <t>28-Sep 5,297.00--30-Sep 15,000.00</t>
  </si>
  <si>
    <t>MARIA ELENA RUGERIO</t>
  </si>
  <si>
    <t>28-Sep 10,500.00---30-Sep--2,190.00</t>
  </si>
  <si>
    <t>HERRADURA</t>
  </si>
  <si>
    <t>JAIME HERNANDEZ</t>
  </si>
  <si>
    <t>FRANCISCO TEHUACAN</t>
  </si>
  <si>
    <t>LA SORPRESA TEHUACAN</t>
  </si>
  <si>
    <t xml:space="preserve"> CANCELADA RUBEN OLIVARES</t>
  </si>
  <si>
    <t>POR DEVOLUCION</t>
  </si>
  <si>
    <t xml:space="preserve"> CANCELADA EL PASTORCITO 2</t>
  </si>
  <si>
    <t>JAVIER TIRADO</t>
  </si>
  <si>
    <t>GUILLERMO BAUTISTA</t>
  </si>
  <si>
    <t>OSCAR HERNANDEZ HERRERA</t>
  </si>
  <si>
    <t>27-Sep 25,828.70---28-Sep $ 4,998.70</t>
  </si>
  <si>
    <t>FRNACO MORALES</t>
  </si>
  <si>
    <t>27-Sep 27,200.00 28-Sep $ 2,882.80</t>
  </si>
  <si>
    <t>29-Sep FACTURA 1787 A</t>
  </si>
  <si>
    <t>JONLEE</t>
  </si>
  <si>
    <t>26-Sep 4,905.00--02-Oct 3,735.00</t>
  </si>
  <si>
    <t>02-Oct FACTURA 1521-A</t>
  </si>
  <si>
    <t>02-Oct FACTURA 1637-A</t>
  </si>
  <si>
    <t>02-Oct  FATURA 1701-A</t>
  </si>
  <si>
    <t>02-Oct FACTURA 1825-A</t>
  </si>
  <si>
    <t>04-Oct FACTURA  1823-A</t>
  </si>
  <si>
    <t>05-Oct FACTURA  1616-A</t>
  </si>
  <si>
    <t>05-Oct FACTURA 1617-A</t>
  </si>
  <si>
    <t>05-Oct FACTURA  1638-A</t>
  </si>
  <si>
    <t>05-OCT FACTURA 1681-A</t>
  </si>
  <si>
    <t>05-OCT FACTURA 1682-A</t>
  </si>
  <si>
    <t>30-Sep 20,000.00---05-Oct 21,151.50</t>
  </si>
  <si>
    <t>07-Oct FCTURA 1628-A</t>
  </si>
  <si>
    <t>07-Oct FACTURA 1629-A</t>
  </si>
  <si>
    <t>07-Oct FACTURA 1680-A</t>
  </si>
  <si>
    <t>07-Oct FACTURA 1949-A</t>
  </si>
  <si>
    <t>25-Sep 9,570.42---08-Oct  $ 67.873.50</t>
  </si>
  <si>
    <t>02-Oct 2,585.00--8-Oct $ 295.00</t>
  </si>
  <si>
    <t>11-Oct FACTURA 1707-A</t>
  </si>
  <si>
    <t>11-Oct FACTURA 1706-A</t>
  </si>
  <si>
    <t>11-Oct   FACTURA 1800-A</t>
  </si>
  <si>
    <t>11-Oct FACTURA 1801-A</t>
  </si>
  <si>
    <t>07-Oct 4,308.20--12-Oct 6,842.60</t>
  </si>
  <si>
    <t>30-Sep 2,823.60--13-Oct 1,376.00</t>
  </si>
  <si>
    <t>14-Oct FACTURA 2019-A</t>
  </si>
  <si>
    <t>14-Oct FACTURA 1950-A</t>
  </si>
  <si>
    <t>29-Sep $ 12,220.00---FACTURA 1702-A---19-Oct 5,967.80</t>
  </si>
  <si>
    <t>21-Julio 19,000.00 06-Ago 8,000.00--21-Ago 5,500.00 ---31 Ago 1,000.00--10-Sep-14 $ 1,000.00---15-Sep-14  $  500.00--22-Sep-14  $ 500.00---30-Sep $ 500.00--09-Oct $ 500.00--21-Oct $ 3,426.00</t>
  </si>
  <si>
    <t>06-01--190,526.16--09-Ene-256,215.00---10-ene--62,958.15--13-ene 12,524.21</t>
  </si>
  <si>
    <t>13-ene-78,832.65--13-ene-165,443.14--15-ene --53,797.21</t>
  </si>
  <si>
    <t>15-ene-138,186.79--20-ene --342,000.00--20-ene --6,335.51</t>
  </si>
  <si>
    <t>20-ene--2,664.49--20-ene--56,994.50--24-ene--221,500.00---24 ene--120,452.50--31--Ene 1,833.01--31-ENE 94,035.08</t>
  </si>
  <si>
    <t>31-ENE 189,988.82--4-Feb 291,750.00--4-Feb  55,768.58</t>
  </si>
  <si>
    <t>04-Feb 136-251.42--7-Feb 229,990.00--13-Feb-1,177.14--14-Feb --159,400.00--17-Feb 14,385.29</t>
  </si>
  <si>
    <t>17-Feb 265,687.31--18-Feb --297,174.91</t>
  </si>
  <si>
    <t>18-Feb 105,835.09--24-Feb --40,821.02--24-Feb--173,0120.51--24-Feb --45,220.58--24-Feb ---26,809.89--27-Feb --175,402.97</t>
  </si>
  <si>
    <t>27-Feb --99,781.53--03-Mar--148,068.00--03-Mar--37,324.40--03-Mar --139,678.60--03-Mar--49,039.00--06-Mar --102,138.98</t>
  </si>
  <si>
    <t>06-Mar--184,335.32--10-Mar--345,450.00--10-Mar--40,216.50--10-Mar--9,796.79</t>
  </si>
  <si>
    <t>10-Mar --3,142.71--10-Mar--109,944.00--13-Mar--43,273.00--13-Mar--319,630.00--18-Mar --70,016.00--18-Mar--46,240.18</t>
  </si>
  <si>
    <t>18-Mar--254,972.82--20-Mar--268,750.00--29-Mar--90,471.88</t>
  </si>
  <si>
    <t>29-Mar --33,267.52--31-Mar --323,980.00--03-Abril --278,900.00--03-Abril --71,473.70</t>
  </si>
  <si>
    <t>03-Abril --99,626.30--04-Abril--86,552.36</t>
  </si>
  <si>
    <t>04-abril--234,437.64--07-abril--150,000.00--10-abril--282,090.00--10-abril--93,816.32</t>
  </si>
  <si>
    <t>10-abril--126,183.68--14-abril--362,190.00--16-abril--155,913.84</t>
  </si>
  <si>
    <t>16-abril--126,156.16--16-abril-314,600.00--24-abril--207,383.81</t>
  </si>
  <si>
    <t>24-abril--7,956.19--24-abril--200,000.00--26-abril--187,000.00--26-abril--265,200.23</t>
  </si>
  <si>
    <t>05-May --1,369.77--05-May--296,550.00--05-May--280,630.00--05-May--15,550.00--08-May--134,464.66</t>
  </si>
  <si>
    <t>08-May-179,855.34--08-May--345,680.00-15-May--30,403.00--15-May--119,468.20</t>
  </si>
  <si>
    <t>15-May--21,881.80--19-May--306,272.50--21-May--184-390.00--22-May--99,000.00--22-MaY--57,278.00</t>
  </si>
  <si>
    <t>22-May--105,932.00--26-May--210,000.00--26-May--140,000.00--29-May--74,000.00--29-May--38,281.50</t>
  </si>
  <si>
    <t>29-May-141,858.50--29-May--161,170.00--31-May--250,500.00--31-May--68,510.00--04-Junio--72,719.00</t>
  </si>
  <si>
    <t>31-May--217,371.00--06-Junio --124,473.30</t>
  </si>
  <si>
    <t>06-Junio--61,446.70--06-Junio--138-500.00--07-junio--78,530.00--7-junio--47,649.34</t>
  </si>
  <si>
    <t>7-junio--117,350.66--07-junio--144,770.00--12-junio--289,650.00---12-junio--125,360.00--12-junio--38,358.66</t>
  </si>
  <si>
    <t>12-junio--71,141.34--14-junio--257,070.00-14-junio--115,785.00--09-julio--nota alb-3683---258,869.03</t>
  </si>
  <si>
    <t>09-julio nota alb 3683 $ 76,037.97--22-julio--200,000.00--24-julio--133,420.00--25-julio-nota alb-3735--5,277.58</t>
  </si>
  <si>
    <t>25-julio-nota abl-3735--284,445.42--28-julio nota alb--3747  $ 213,603.03</t>
  </si>
  <si>
    <t>28-julio nota alb 3748--75,111.97--28-julio--nota alb 3748--295,659.00</t>
  </si>
  <si>
    <t>29-Oct FACTURA -----Dev de 229.8kg manteca 18= 4,136.40</t>
  </si>
  <si>
    <t>REMISIONES DE   O C T U B R E         2 0 1 4</t>
  </si>
  <si>
    <t>CIC COMERCIO</t>
  </si>
  <si>
    <t>RAUL GUTIERREZ</t>
  </si>
  <si>
    <t>02-Oct 3,142.00--05-Oct 14,000.00</t>
  </si>
  <si>
    <t>CIC LA CENTRAL</t>
  </si>
  <si>
    <t>20-Oct FACTURA 1945-A</t>
  </si>
  <si>
    <t>NESTOR ALFONSO FLORES</t>
  </si>
  <si>
    <t>CIC 11 SUR</t>
  </si>
  <si>
    <t>03-Oct FACTURA 1948-A</t>
  </si>
  <si>
    <t>NVA</t>
  </si>
  <si>
    <t xml:space="preserve">TRASPASO A LA CENTRAL </t>
  </si>
  <si>
    <t>LEIRAN</t>
  </si>
  <si>
    <t>EDUARDO MA</t>
  </si>
  <si>
    <t>CIC CENTRAL</t>
  </si>
  <si>
    <t>LUIS GUILLERMO ZALASAR ANDRADE</t>
  </si>
  <si>
    <t>JOSE LINARES</t>
  </si>
  <si>
    <t>EDUARDO AGUILAR</t>
  </si>
  <si>
    <t>CONSULEO PADILLA</t>
  </si>
  <si>
    <t>04-Oct FACTURA  2004-A</t>
  </si>
  <si>
    <t xml:space="preserve">ALEJANDRO HERNANDEZ </t>
  </si>
  <si>
    <t>04-Oct FACTURA 1957-A</t>
  </si>
  <si>
    <t>DORMIDO</t>
  </si>
  <si>
    <t>IMBER DE VERACRUZ</t>
  </si>
  <si>
    <t>08-Oct FACTURA 1958-A</t>
  </si>
  <si>
    <t>CIC HERRADURA</t>
  </si>
  <si>
    <t>LOS 2 COMPADRES</t>
  </si>
  <si>
    <t>05-Oct 9,500.00 07-Oct $ 4,687.40</t>
  </si>
  <si>
    <t>05-Oct 4,190.40---07-Oct $ 20,000.00</t>
  </si>
  <si>
    <t>JORGE ARRIAGA JR</t>
  </si>
  <si>
    <t>13-Oct FACTURA 1997-A</t>
  </si>
  <si>
    <t>13-Oct FACTURA 1998-A</t>
  </si>
  <si>
    <t>18-Oct FACTURA 2022-A</t>
  </si>
  <si>
    <t xml:space="preserve">S/# </t>
  </si>
  <si>
    <t>TICKET</t>
  </si>
  <si>
    <t>MARIO MASTRANZO</t>
  </si>
  <si>
    <t xml:space="preserve">  CANCELADA    LEANDRO FLORES</t>
  </si>
  <si>
    <t>06-Oct FACTURA 1994-A</t>
  </si>
  <si>
    <t>VALENTINA ARCE</t>
  </si>
  <si>
    <t>04-Oct FACTURA 1996-A</t>
  </si>
  <si>
    <t>RODOLFO ZOQUIAPA</t>
  </si>
  <si>
    <t>LOS DOS COMPADRES</t>
  </si>
  <si>
    <t>CANCELADO   SUPER SERVICIO A</t>
  </si>
  <si>
    <t>LUS GUILLERMO ZALASAR</t>
  </si>
  <si>
    <t>JUSTO SIERRA</t>
  </si>
  <si>
    <t>RUBEN PEREZ</t>
  </si>
  <si>
    <t>06-Oct $ 6,200.00--09-Oct 461.40</t>
  </si>
  <si>
    <t>18-Oct FACTURA  1999-A</t>
  </si>
  <si>
    <t>18-Oct FACTURA  2000-A</t>
  </si>
  <si>
    <t>CANCELADA      ALBICIA</t>
  </si>
  <si>
    <t>OSCAR HERNANDEZ</t>
  </si>
  <si>
    <t>CAMPOFIEL</t>
  </si>
  <si>
    <t>VALERIOO VERACRUZ</t>
  </si>
  <si>
    <t>11-Oct 10,000.00--15-Oct 10,000.00--18-Oct 25,741.30</t>
  </si>
  <si>
    <t>11-Oct FACTURA 2003-a</t>
  </si>
  <si>
    <t>17-Oct FACTURA  2083-A</t>
  </si>
  <si>
    <t>15-Oct FACTURA 2141-A</t>
  </si>
  <si>
    <t>CARLOS OMAR AMADOR REYES</t>
  </si>
  <si>
    <t>ALBERTO RODRIGUEZ</t>
  </si>
  <si>
    <t>18-Oct FACTURA 2026-A</t>
  </si>
  <si>
    <t>20-Oct FACTURA 2025-A</t>
  </si>
  <si>
    <t>VALENTIN ARCE</t>
  </si>
  <si>
    <t>07-Oct $ 24,700.00--09-Oct $ 4,173.60</t>
  </si>
  <si>
    <t>MAQUILA SAN MARTIN</t>
  </si>
  <si>
    <t>15-Oct 61,140.00--20-Oct $ 31,008.80</t>
  </si>
  <si>
    <t>08-Oct 5,900.00---9-OcT-1,751.80</t>
  </si>
  <si>
    <t>DORMILO</t>
  </si>
  <si>
    <t>HILDA  LUNA</t>
  </si>
  <si>
    <t xml:space="preserve">MIGUEL ANGEL </t>
  </si>
  <si>
    <t>LEO GERARDO</t>
  </si>
  <si>
    <t>CHINOS MALACIA</t>
  </si>
  <si>
    <t>19-Oct FACTURA  2073-A</t>
  </si>
  <si>
    <t>13-Oct FACTURA 2074-A</t>
  </si>
  <si>
    <t>COMERCIO</t>
  </si>
  <si>
    <t>LORENA GUTIERRE&lt;</t>
  </si>
  <si>
    <t>18-Oct FACTURA  2085-A</t>
  </si>
  <si>
    <t>18-Oct FACTURA  2089-A</t>
  </si>
  <si>
    <t>AIMET SUST 670</t>
  </si>
  <si>
    <t>10-Oct 205.00--14-OCT 3,568.20</t>
  </si>
  <si>
    <t>CIC</t>
  </si>
  <si>
    <t>JOSE DANIEL</t>
  </si>
  <si>
    <t xml:space="preserve">CIC  LA CENTRAL </t>
  </si>
  <si>
    <t>JUAN MANUEL</t>
  </si>
  <si>
    <t xml:space="preserve">CIC  11  SUR </t>
  </si>
  <si>
    <t>GONZALO RAMOS</t>
  </si>
  <si>
    <t>CIC  COMERCIO</t>
  </si>
  <si>
    <t>22-Oct 14,651.00---23-Oct 3,043.60</t>
  </si>
  <si>
    <t>PABLO BAEZ</t>
  </si>
  <si>
    <t>CIC  HERRADURA</t>
  </si>
  <si>
    <t>JULIAN MORALES</t>
  </si>
  <si>
    <t>JACOBO MEJIA</t>
  </si>
  <si>
    <t>K BRIONES</t>
  </si>
  <si>
    <t>COMIDA CHINOS P ATLIXCO</t>
  </si>
  <si>
    <t>JOSE LUIS DEL RAYO</t>
  </si>
  <si>
    <t>GUILLERMO ZALAZAR ANDRADE</t>
  </si>
  <si>
    <t>DOMINGO GONZALEZ</t>
  </si>
  <si>
    <t>FRANCISCO ARMENTA</t>
  </si>
  <si>
    <t>RAUL GTZ</t>
  </si>
  <si>
    <t>14-Oct 4,184.60---17-Oct 4,355.80</t>
  </si>
  <si>
    <t>ANGEL MENDEL</t>
  </si>
  <si>
    <t>25-Oct FACTURA 2138-A</t>
  </si>
  <si>
    <t>14-Oct 8,200.00--17-Oct 4,506.80</t>
  </si>
  <si>
    <t>ALEX DURAN</t>
  </si>
  <si>
    <t>25-Oct FACTURA  2136-A</t>
  </si>
  <si>
    <t>25-Oct FACTURA 2137-A</t>
  </si>
  <si>
    <t xml:space="preserve">PRODUCTOS P/AVES Y ANIMALES </t>
  </si>
  <si>
    <t>28-Oct FACTURA 2142-A</t>
  </si>
  <si>
    <t>ALEJANDRO HERNANDEZ  ver</t>
  </si>
  <si>
    <t>SAN PEDRO ver</t>
  </si>
  <si>
    <t>15-Oct FACTURA  2143-A</t>
  </si>
  <si>
    <t>22-Oct FACTURA 2153-A</t>
  </si>
  <si>
    <t>AIDA ( ver )</t>
  </si>
  <si>
    <t>ALFREDO    VERACRUZ</t>
  </si>
  <si>
    <t>FELIX   VERACRUZ</t>
  </si>
  <si>
    <t>CARLOS  VERACRUZ</t>
  </si>
  <si>
    <t>17-Oct FACTURA 2144-A</t>
  </si>
  <si>
    <t xml:space="preserve">LA CENTRAL </t>
  </si>
  <si>
    <t>14-Oct FACTURA 2155-A</t>
  </si>
  <si>
    <t>14-Oct 1,000.00---15-Oct 765.00</t>
  </si>
  <si>
    <t>SERGIO VAZQUEZ</t>
  </si>
  <si>
    <t>ALFREDO ACATZINGO</t>
  </si>
  <si>
    <t>,1001</t>
  </si>
  <si>
    <t>,1002</t>
  </si>
  <si>
    <t>,1003</t>
  </si>
  <si>
    <t>,1004</t>
  </si>
  <si>
    <t>,1005</t>
  </si>
  <si>
    <t>,1006</t>
  </si>
  <si>
    <t>,1007</t>
  </si>
  <si>
    <t>,1008</t>
  </si>
  <si>
    <t>,1009</t>
  </si>
  <si>
    <t>,1010</t>
  </si>
  <si>
    <t>,1011</t>
  </si>
  <si>
    <t>,1012</t>
  </si>
  <si>
    <t>,1013</t>
  </si>
  <si>
    <t>CANCELADA CAMPRA</t>
  </si>
  <si>
    <t>SE CANCELA POR DEVOLUCION</t>
  </si>
  <si>
    <t>,1014</t>
  </si>
  <si>
    <t>,1015</t>
  </si>
  <si>
    <t>,1016</t>
  </si>
  <si>
    <t>,1017</t>
  </si>
  <si>
    <t>,1018</t>
  </si>
  <si>
    <t>,1019</t>
  </si>
  <si>
    <t>,1020</t>
  </si>
  <si>
    <t>,1021</t>
  </si>
  <si>
    <t>,1022</t>
  </si>
  <si>
    <t>,1023</t>
  </si>
  <si>
    <t>,1024</t>
  </si>
  <si>
    <t>,1025</t>
  </si>
  <si>
    <t>,1026</t>
  </si>
  <si>
    <t>,1027</t>
  </si>
  <si>
    <t>,1028</t>
  </si>
  <si>
    <t>,1029</t>
  </si>
  <si>
    <t>,1030</t>
  </si>
  <si>
    <t>,1031</t>
  </si>
  <si>
    <t>,1032</t>
  </si>
  <si>
    <t>,1033</t>
  </si>
  <si>
    <t>,1034</t>
  </si>
  <si>
    <t>,1035</t>
  </si>
  <si>
    <t>,1036</t>
  </si>
  <si>
    <t>,1037</t>
  </si>
  <si>
    <t>,1038</t>
  </si>
  <si>
    <t>,1039</t>
  </si>
  <si>
    <t>,1040</t>
  </si>
  <si>
    <t>,1041</t>
  </si>
  <si>
    <t>,1042</t>
  </si>
  <si>
    <t>,1043</t>
  </si>
  <si>
    <t>,1044</t>
  </si>
  <si>
    <t>,1045</t>
  </si>
  <si>
    <t>,1046</t>
  </si>
  <si>
    <t>ALBERTO LOPEZ</t>
  </si>
  <si>
    <t>,1047</t>
  </si>
  <si>
    <t>,1048</t>
  </si>
  <si>
    <t>,1049</t>
  </si>
  <si>
    <t>,1050</t>
  </si>
  <si>
    <t>,1051</t>
  </si>
  <si>
    <t>,1052</t>
  </si>
  <si>
    <t>,1053</t>
  </si>
  <si>
    <t>PROSUBCA SA DE CV</t>
  </si>
  <si>
    <t>18-Oct FACTURA  2171-A</t>
  </si>
  <si>
    <t>,1054</t>
  </si>
  <si>
    <t>,1055</t>
  </si>
  <si>
    <t>,1056</t>
  </si>
  <si>
    <t>,1057</t>
  </si>
  <si>
    <t>CERRITOSW</t>
  </si>
  <si>
    <t>,1058</t>
  </si>
  <si>
    <t>,1059</t>
  </si>
  <si>
    <t>,1060</t>
  </si>
  <si>
    <t>,1061</t>
  </si>
  <si>
    <t>,1062</t>
  </si>
  <si>
    <t>,1063</t>
  </si>
  <si>
    <t>,1064</t>
  </si>
  <si>
    <t>,1065</t>
  </si>
  <si>
    <t>,1066</t>
  </si>
  <si>
    <t>,1067</t>
  </si>
  <si>
    <t>,1068</t>
  </si>
  <si>
    <t>,1069</t>
  </si>
  <si>
    <t>,1070</t>
  </si>
  <si>
    <t xml:space="preserve">LEONARDO  </t>
  </si>
  <si>
    <t>,1071</t>
  </si>
  <si>
    <t>,1072</t>
  </si>
  <si>
    <t>,1073</t>
  </si>
  <si>
    <t>,1074</t>
  </si>
  <si>
    <t>,1075</t>
  </si>
  <si>
    <t>,1076</t>
  </si>
  <si>
    <t>,1077</t>
  </si>
  <si>
    <t>,1078</t>
  </si>
  <si>
    <t>,1079</t>
  </si>
  <si>
    <t>,1080</t>
  </si>
  <si>
    <t>,1081</t>
  </si>
  <si>
    <t>,1082</t>
  </si>
  <si>
    <t>,1083</t>
  </si>
  <si>
    <t>,1084</t>
  </si>
  <si>
    <t>,1085</t>
  </si>
  <si>
    <t>,1086</t>
  </si>
  <si>
    <t>,1087</t>
  </si>
  <si>
    <t>,1088</t>
  </si>
  <si>
    <t>,1089</t>
  </si>
  <si>
    <t xml:space="preserve">ALICIA ( herradura ) </t>
  </si>
  <si>
    <t>,1090</t>
  </si>
  <si>
    <t>,1091</t>
  </si>
  <si>
    <t>,1092</t>
  </si>
  <si>
    <t>,1093</t>
  </si>
  <si>
    <t>,1094</t>
  </si>
  <si>
    <t>,1095</t>
  </si>
  <si>
    <t>,1096</t>
  </si>
  <si>
    <t>,1097</t>
  </si>
  <si>
    <t>,1098</t>
  </si>
  <si>
    <t>,1099</t>
  </si>
  <si>
    <t>,1100</t>
  </si>
  <si>
    <t>,1101</t>
  </si>
  <si>
    <t>,1102</t>
  </si>
  <si>
    <t>,1103</t>
  </si>
  <si>
    <t>,1104</t>
  </si>
  <si>
    <t>,1105</t>
  </si>
  <si>
    <t>,1106</t>
  </si>
  <si>
    <t>,1107</t>
  </si>
  <si>
    <t>,1108</t>
  </si>
  <si>
    <t>,1109</t>
  </si>
  <si>
    <t>,1110</t>
  </si>
  <si>
    <t>,1111</t>
  </si>
  <si>
    <t>,1112</t>
  </si>
  <si>
    <t>,1113</t>
  </si>
  <si>
    <t>,1114</t>
  </si>
  <si>
    <t>,1115</t>
  </si>
  <si>
    <t>,1116</t>
  </si>
  <si>
    <t>,1117</t>
  </si>
  <si>
    <t>,1118</t>
  </si>
  <si>
    <t>16-Oct 10,000.00--18-Oct 5,494.40</t>
  </si>
  <si>
    <t>,1119</t>
  </si>
  <si>
    <t>,1120</t>
  </si>
  <si>
    <t>,1121</t>
  </si>
  <si>
    <t>,1122</t>
  </si>
  <si>
    <t>,1123</t>
  </si>
  <si>
    <t>,1124</t>
  </si>
  <si>
    <t>,1125</t>
  </si>
  <si>
    <t>,1126</t>
  </si>
  <si>
    <t>,1127</t>
  </si>
  <si>
    <t>,1128</t>
  </si>
  <si>
    <t>,1129</t>
  </si>
  <si>
    <t>,1130</t>
  </si>
  <si>
    <t>,1131</t>
  </si>
  <si>
    <t>,1132</t>
  </si>
  <si>
    <t>,1133</t>
  </si>
  <si>
    <t>,1134</t>
  </si>
  <si>
    <t>,1135</t>
  </si>
  <si>
    <t>,1136</t>
  </si>
  <si>
    <t>,1137</t>
  </si>
  <si>
    <t>,1138</t>
  </si>
  <si>
    <t>,1139</t>
  </si>
  <si>
    <t>,1140</t>
  </si>
  <si>
    <t>,1141</t>
  </si>
  <si>
    <t>,1142</t>
  </si>
  <si>
    <t>,1143</t>
  </si>
  <si>
    <t>,1144</t>
  </si>
  <si>
    <t>,1145</t>
  </si>
  <si>
    <t>,1146</t>
  </si>
  <si>
    <t>LOS 2 COMPADRES CANCELADA</t>
  </si>
  <si>
    <t>SE CANCELA POR DEVOLUCION X DUPLICADA  1141</t>
  </si>
  <si>
    <t>,1147</t>
  </si>
  <si>
    <t>,1148</t>
  </si>
  <si>
    <t>,1149</t>
  </si>
  <si>
    <t>,1150</t>
  </si>
  <si>
    <t>,1151</t>
  </si>
  <si>
    <t>,1152</t>
  </si>
  <si>
    <t>,1153</t>
  </si>
  <si>
    <t>,1154</t>
  </si>
  <si>
    <t>SAGRADO CORAZON  CANCELADA</t>
  </si>
  <si>
    <t>,1155</t>
  </si>
  <si>
    <t>,1156</t>
  </si>
  <si>
    <t>,1157</t>
  </si>
  <si>
    <t>,1158</t>
  </si>
  <si>
    <t>22-Oct 17,000.00--29-Oct 25,946.20</t>
  </si>
  <si>
    <t>,1159</t>
  </si>
  <si>
    <t>,1160</t>
  </si>
  <si>
    <t>,1161</t>
  </si>
  <si>
    <t>,1162</t>
  </si>
  <si>
    <t>,1163</t>
  </si>
  <si>
    <t>,1164</t>
  </si>
  <si>
    <t>,1165</t>
  </si>
  <si>
    <t>MA DE LA ROSARIO  ( cardel )</t>
  </si>
  <si>
    <t>,1166</t>
  </si>
  <si>
    <t>,1167</t>
  </si>
  <si>
    <t>,1168</t>
  </si>
  <si>
    <t>18-Oct FACTURA  2208-A</t>
  </si>
  <si>
    <t>,1169</t>
  </si>
  <si>
    <t>,1170</t>
  </si>
  <si>
    <t>,1171</t>
  </si>
  <si>
    <t xml:space="preserve">AIDA  ( ver ) </t>
  </si>
  <si>
    <t>,1172</t>
  </si>
  <si>
    <t>,1173</t>
  </si>
  <si>
    <t>,1174</t>
  </si>
  <si>
    <t>,1175</t>
  </si>
  <si>
    <t>,1176</t>
  </si>
  <si>
    <t>,1177</t>
  </si>
  <si>
    <t>,1178</t>
  </si>
  <si>
    <t>,1179</t>
  </si>
  <si>
    <t>,1180</t>
  </si>
  <si>
    <t>VICTOR HUGO VANZINI</t>
  </si>
  <si>
    <t>,1181</t>
  </si>
  <si>
    <t>,1182</t>
  </si>
  <si>
    <t>,1183</t>
  </si>
  <si>
    <t>,1184</t>
  </si>
  <si>
    <t>,1185</t>
  </si>
  <si>
    <t>,1186</t>
  </si>
  <si>
    <t>,1187</t>
  </si>
  <si>
    <t>PEDRO CORDERO CANCELADA</t>
  </si>
  <si>
    <t>NO TENIA DINERO</t>
  </si>
  <si>
    <t>,1188</t>
  </si>
  <si>
    <t>,1189</t>
  </si>
  <si>
    <t>,1190</t>
  </si>
  <si>
    <t>,1191</t>
  </si>
  <si>
    <t>,1192</t>
  </si>
  <si>
    <t>,1193</t>
  </si>
  <si>
    <t>,1194</t>
  </si>
  <si>
    <t>,1195</t>
  </si>
  <si>
    <t>,1196</t>
  </si>
  <si>
    <t>,1197</t>
  </si>
  <si>
    <t>,1198</t>
  </si>
  <si>
    <t>ROBERTO BARRERA</t>
  </si>
  <si>
    <t>,1199</t>
  </si>
  <si>
    <t>,1200</t>
  </si>
  <si>
    <t>,1201</t>
  </si>
  <si>
    <t>,1202</t>
  </si>
  <si>
    <t>,1203</t>
  </si>
  <si>
    <t>,1204</t>
  </si>
  <si>
    <t>,1205</t>
  </si>
  <si>
    <t>,1206</t>
  </si>
  <si>
    <t>,1207</t>
  </si>
  <si>
    <t>,1208</t>
  </si>
  <si>
    <t>,1209</t>
  </si>
  <si>
    <t>CANCELADO</t>
  </si>
  <si>
    <t>,1210</t>
  </si>
  <si>
    <t>,1211</t>
  </si>
  <si>
    <t>,1212</t>
  </si>
  <si>
    <t>,1213</t>
  </si>
  <si>
    <t>,1214</t>
  </si>
  <si>
    <t>,1215</t>
  </si>
  <si>
    <t>,1216</t>
  </si>
  <si>
    <t>,1217</t>
  </si>
  <si>
    <t>,1218</t>
  </si>
  <si>
    <t>SRA VILLANUEVA</t>
  </si>
  <si>
    <t>,1219</t>
  </si>
  <si>
    <t>,1220</t>
  </si>
  <si>
    <t>,1221</t>
  </si>
  <si>
    <t>,1222</t>
  </si>
  <si>
    <t>,1223</t>
  </si>
  <si>
    <t>,1224</t>
  </si>
  <si>
    <t>25-Oct FACTURA  2210-A</t>
  </si>
  <si>
    <t>,1225</t>
  </si>
  <si>
    <t>,1226</t>
  </si>
  <si>
    <t>,1227</t>
  </si>
  <si>
    <t>,1228</t>
  </si>
  <si>
    <t>,1229</t>
  </si>
  <si>
    <t>25-Oct FACTURA  2209-a</t>
  </si>
  <si>
    <t>,1230</t>
  </si>
  <si>
    <t>,1231</t>
  </si>
  <si>
    <t>,1232</t>
  </si>
  <si>
    <t>,1233</t>
  </si>
  <si>
    <t>,1234</t>
  </si>
  <si>
    <t>,1235</t>
  </si>
  <si>
    <t>,1236</t>
  </si>
  <si>
    <t>,1237</t>
  </si>
  <si>
    <t>,1238</t>
  </si>
  <si>
    <t>,1239</t>
  </si>
  <si>
    <t>BENITO ALFONSO CANCELADA</t>
  </si>
  <si>
    <t>REGRESO EL PRODUCTO EL CLIENTE</t>
  </si>
  <si>
    <t>,1240</t>
  </si>
  <si>
    <t>IGNACIO MENDEL</t>
  </si>
  <si>
    <t>,1241</t>
  </si>
  <si>
    <t>,1242</t>
  </si>
  <si>
    <t>,1243</t>
  </si>
  <si>
    <t>,1244</t>
  </si>
  <si>
    <t>,1245</t>
  </si>
  <si>
    <t>,1246</t>
  </si>
  <si>
    <t>,1247</t>
  </si>
  <si>
    <t>,1248</t>
  </si>
  <si>
    <t>,1249</t>
  </si>
  <si>
    <t>,1250</t>
  </si>
  <si>
    <t>,1251</t>
  </si>
  <si>
    <t>,1252</t>
  </si>
  <si>
    <t>,1253</t>
  </si>
  <si>
    <t>,1254</t>
  </si>
  <si>
    <t>,1255</t>
  </si>
  <si>
    <t>,1256</t>
  </si>
  <si>
    <t>,1257</t>
  </si>
  <si>
    <t>,1258</t>
  </si>
  <si>
    <t>,1259</t>
  </si>
  <si>
    <t>,1260</t>
  </si>
  <si>
    <t>,1261</t>
  </si>
  <si>
    <t xml:space="preserve">JAIME MASTRANZO </t>
  </si>
  <si>
    <t>,1262</t>
  </si>
  <si>
    <t>,1263</t>
  </si>
  <si>
    <t>,1264</t>
  </si>
  <si>
    <t>,1265</t>
  </si>
  <si>
    <t>EL GALLOTE</t>
  </si>
  <si>
    <t>,1266</t>
  </si>
  <si>
    <t>,1267</t>
  </si>
  <si>
    <t>,1268</t>
  </si>
  <si>
    <t>SERRANO impresa en la # 1269</t>
  </si>
  <si>
    <t>,1269</t>
  </si>
  <si>
    <t>NERY impresa en # 1270</t>
  </si>
  <si>
    <t>23-Oct 43,500.00---25-Oct  3,681.90</t>
  </si>
  <si>
    <t>,1270</t>
  </si>
  <si>
    <t>LOS 2 COMPADRES impresa en # 1268</t>
  </si>
  <si>
    <t>,1271</t>
  </si>
  <si>
    <t>,1272</t>
  </si>
  <si>
    <t>,1273</t>
  </si>
  <si>
    <t>,1274</t>
  </si>
  <si>
    <t>,1275</t>
  </si>
  <si>
    <t>GABRIEL ROMAN</t>
  </si>
  <si>
    <t>,1276</t>
  </si>
  <si>
    <t>,1277</t>
  </si>
  <si>
    <t>,1278</t>
  </si>
  <si>
    <t>,1279</t>
  </si>
  <si>
    <t>,1280</t>
  </si>
  <si>
    <t>,1281</t>
  </si>
  <si>
    <t>,1282</t>
  </si>
  <si>
    <t>,1283</t>
  </si>
  <si>
    <t>,1284</t>
  </si>
  <si>
    <t>,1285</t>
  </si>
  <si>
    <t>,1286</t>
  </si>
  <si>
    <t>,1287</t>
  </si>
  <si>
    <t>,1288</t>
  </si>
  <si>
    <t>,1289</t>
  </si>
  <si>
    <t>,1290</t>
  </si>
  <si>
    <t>,1291</t>
  </si>
  <si>
    <t>,1292</t>
  </si>
  <si>
    <t>,1293</t>
  </si>
  <si>
    <t>,1294</t>
  </si>
  <si>
    <t>,1295</t>
  </si>
  <si>
    <t>,1296</t>
  </si>
  <si>
    <t>,1297</t>
  </si>
  <si>
    <t>,1298</t>
  </si>
  <si>
    <t>,1299</t>
  </si>
  <si>
    <t>,1300</t>
  </si>
  <si>
    <t>,1301</t>
  </si>
  <si>
    <t>,1302</t>
  </si>
  <si>
    <t>,1303</t>
  </si>
  <si>
    <t>,1304</t>
  </si>
  <si>
    <t>,1305</t>
  </si>
  <si>
    <t>,1306</t>
  </si>
  <si>
    <t>,1307</t>
  </si>
  <si>
    <t>,1308</t>
  </si>
  <si>
    <t>,1309</t>
  </si>
  <si>
    <t>,1310</t>
  </si>
  <si>
    <t>,1311</t>
  </si>
  <si>
    <t>,1312</t>
  </si>
  <si>
    <t>,1313</t>
  </si>
  <si>
    <t>,1314</t>
  </si>
  <si>
    <t>,1315</t>
  </si>
  <si>
    <t>,1316</t>
  </si>
  <si>
    <t>,1317</t>
  </si>
  <si>
    <t>,1318</t>
  </si>
  <si>
    <t>,1319</t>
  </si>
  <si>
    <t>,1320</t>
  </si>
  <si>
    <t>SAGRADO CORAZON Sn MANUEL</t>
  </si>
  <si>
    <t>,1321</t>
  </si>
  <si>
    <t>,1322</t>
  </si>
  <si>
    <t>,1323</t>
  </si>
  <si>
    <t>,1324</t>
  </si>
  <si>
    <t>,1325</t>
  </si>
  <si>
    <t>,1326</t>
  </si>
  <si>
    <t>,1327</t>
  </si>
  <si>
    <t>,1328</t>
  </si>
  <si>
    <t>,1329</t>
  </si>
  <si>
    <t>,1330</t>
  </si>
  <si>
    <t>,1331</t>
  </si>
  <si>
    <t>,1332</t>
  </si>
  <si>
    <t>,1333</t>
  </si>
  <si>
    <t>,1334</t>
  </si>
  <si>
    <t>,1335</t>
  </si>
  <si>
    <t>,1336</t>
  </si>
  <si>
    <t>,1337</t>
  </si>
  <si>
    <t>,1338</t>
  </si>
  <si>
    <t>,1339</t>
  </si>
  <si>
    <t>,1340</t>
  </si>
  <si>
    <t>,1341</t>
  </si>
  <si>
    <t>,1342</t>
  </si>
  <si>
    <t>,1343</t>
  </si>
  <si>
    <t>,1344</t>
  </si>
  <si>
    <t>,1345</t>
  </si>
  <si>
    <t>TARZILA</t>
  </si>
  <si>
    <t>,1346</t>
  </si>
  <si>
    <t>,1347</t>
  </si>
  <si>
    <t>,1348</t>
  </si>
  <si>
    <t>,1349</t>
  </si>
  <si>
    <t>,1350</t>
  </si>
  <si>
    <t>,1351</t>
  </si>
  <si>
    <t>,1352</t>
  </si>
  <si>
    <t>,1353</t>
  </si>
  <si>
    <t>,1354</t>
  </si>
  <si>
    <t>,1355</t>
  </si>
  <si>
    <t>,1356</t>
  </si>
  <si>
    <t>,1357</t>
  </si>
  <si>
    <t>,1358</t>
  </si>
  <si>
    <t>,1359</t>
  </si>
  <si>
    <t>,1360</t>
  </si>
  <si>
    <t>,1361</t>
  </si>
  <si>
    <t>,1362</t>
  </si>
  <si>
    <t>,1363</t>
  </si>
  <si>
    <t>,1364</t>
  </si>
  <si>
    <t>,1365</t>
  </si>
  <si>
    <t>,1366</t>
  </si>
  <si>
    <t>,1367</t>
  </si>
  <si>
    <t>,1368</t>
  </si>
  <si>
    <t>,1369</t>
  </si>
  <si>
    <t>,1370</t>
  </si>
  <si>
    <t>,1371</t>
  </si>
  <si>
    <t>,1372</t>
  </si>
  <si>
    <t>,1373</t>
  </si>
  <si>
    <t>,1374</t>
  </si>
  <si>
    <t>,1375</t>
  </si>
  <si>
    <t>,1376</t>
  </si>
  <si>
    <t>,1377</t>
  </si>
  <si>
    <t>,1378</t>
  </si>
  <si>
    <t>,1379</t>
  </si>
  <si>
    <t>,1380</t>
  </si>
  <si>
    <t>,1381</t>
  </si>
  <si>
    <t>,1382</t>
  </si>
  <si>
    <t>,1383</t>
  </si>
  <si>
    <t>,1384</t>
  </si>
  <si>
    <t>,1385</t>
  </si>
  <si>
    <t>,1386</t>
  </si>
  <si>
    <t>,1387</t>
  </si>
  <si>
    <t>,1388</t>
  </si>
  <si>
    <t>,1389</t>
  </si>
  <si>
    <t>,1390</t>
  </si>
  <si>
    <t>,1391</t>
  </si>
  <si>
    <t>,1392</t>
  </si>
  <si>
    <t>,1393</t>
  </si>
  <si>
    <t>,1394</t>
  </si>
  <si>
    <t>,1395</t>
  </si>
  <si>
    <t>,1396</t>
  </si>
  <si>
    <t>,1397</t>
  </si>
  <si>
    <t>,1398</t>
  </si>
  <si>
    <t>,1399</t>
  </si>
  <si>
    <t>,1400</t>
  </si>
  <si>
    <t>,1401</t>
  </si>
  <si>
    <t>,1402</t>
  </si>
  <si>
    <t>,1403</t>
  </si>
  <si>
    <t>,1404</t>
  </si>
  <si>
    <t>,1405</t>
  </si>
  <si>
    <t>,1406</t>
  </si>
  <si>
    <t>,1407</t>
  </si>
  <si>
    <t>,1408</t>
  </si>
  <si>
    <t>,1409</t>
  </si>
  <si>
    <t>,1410</t>
  </si>
  <si>
    <t>,1411</t>
  </si>
  <si>
    <t>,1412</t>
  </si>
  <si>
    <t>,1413</t>
  </si>
  <si>
    <t>,1414</t>
  </si>
  <si>
    <t>,1415</t>
  </si>
  <si>
    <t>,1416</t>
  </si>
  <si>
    <t>,1417</t>
  </si>
  <si>
    <t>,1418</t>
  </si>
  <si>
    <t>,1419</t>
  </si>
  <si>
    <t>,1420</t>
  </si>
  <si>
    <t>,1421</t>
  </si>
  <si>
    <t>,1422</t>
  </si>
  <si>
    <t>,1423</t>
  </si>
  <si>
    <t>,1424</t>
  </si>
  <si>
    <t xml:space="preserve">BENITO ALFONSO </t>
  </si>
  <si>
    <t>,1425</t>
  </si>
  <si>
    <t>21-Oct 4,700.00--23-Oct 1,441.20</t>
  </si>
  <si>
    <t>,1426</t>
  </si>
  <si>
    <t>,1427</t>
  </si>
  <si>
    <t>,1428</t>
  </si>
  <si>
    <t>,1429</t>
  </si>
  <si>
    <t>,1430</t>
  </si>
  <si>
    <t>,1431</t>
  </si>
  <si>
    <t>,1432</t>
  </si>
  <si>
    <t>,1433</t>
  </si>
  <si>
    <t>,1434</t>
  </si>
  <si>
    <t>,1435</t>
  </si>
  <si>
    <t>,1436</t>
  </si>
  <si>
    <t>,1437</t>
  </si>
  <si>
    <t>,1438</t>
  </si>
  <si>
    <t>,1439</t>
  </si>
  <si>
    <t>,1440</t>
  </si>
  <si>
    <t>,1441</t>
  </si>
  <si>
    <t>,1442</t>
  </si>
  <si>
    <t>,1443</t>
  </si>
  <si>
    <t>,1444</t>
  </si>
  <si>
    <t>,1445</t>
  </si>
  <si>
    <t>,1446</t>
  </si>
  <si>
    <t>,1447</t>
  </si>
  <si>
    <t>,1448</t>
  </si>
  <si>
    <t>,1449</t>
  </si>
  <si>
    <t>,1450</t>
  </si>
  <si>
    <t>,1451</t>
  </si>
  <si>
    <t>,1452</t>
  </si>
  <si>
    <t>,1453</t>
  </si>
  <si>
    <t>,1454</t>
  </si>
  <si>
    <t>,1455</t>
  </si>
  <si>
    <t>,1456</t>
  </si>
  <si>
    <t>,1457</t>
  </si>
  <si>
    <t>,1458</t>
  </si>
  <si>
    <t>Se duplico la nota</t>
  </si>
  <si>
    <t>,1459</t>
  </si>
  <si>
    <t>,1460</t>
  </si>
  <si>
    <t>,1461</t>
  </si>
  <si>
    <t>,1462</t>
  </si>
  <si>
    <t>,1463</t>
  </si>
  <si>
    <t>,1464</t>
  </si>
  <si>
    <t>,1465</t>
  </si>
  <si>
    <t>,1466</t>
  </si>
  <si>
    <t>,1467</t>
  </si>
  <si>
    <t>,1468</t>
  </si>
  <si>
    <t>CHINOS PLAZA ATLIXCO</t>
  </si>
  <si>
    <t>,1469</t>
  </si>
  <si>
    <t>,1470</t>
  </si>
  <si>
    <t>,1471</t>
  </si>
  <si>
    <t>,1472</t>
  </si>
  <si>
    <t>,1473</t>
  </si>
  <si>
    <t>,1474</t>
  </si>
  <si>
    <t>,1475</t>
  </si>
  <si>
    <t>,1476</t>
  </si>
  <si>
    <t>CANCELADA  Javier Parral</t>
  </si>
  <si>
    <t>No quiso capote llego tarde chofer</t>
  </si>
  <si>
    <t xml:space="preserve">JOSE </t>
  </si>
  <si>
    <t>,1477</t>
  </si>
  <si>
    <t>,1478</t>
  </si>
  <si>
    <t>,1479</t>
  </si>
  <si>
    <t>,1480</t>
  </si>
  <si>
    <t>,1481</t>
  </si>
  <si>
    <t>,1482</t>
  </si>
  <si>
    <t>,1483</t>
  </si>
  <si>
    <t>,1484</t>
  </si>
  <si>
    <t>22-Oct FACTURA 2242-A</t>
  </si>
  <si>
    <t>,1485</t>
  </si>
  <si>
    <t>,1486</t>
  </si>
  <si>
    <t>,1487</t>
  </si>
  <si>
    <t>CARLOS Veracruz</t>
  </si>
  <si>
    <t>,1488</t>
  </si>
  <si>
    <t>,1489</t>
  </si>
  <si>
    <t>ALFREDO Veracruz</t>
  </si>
  <si>
    <t>,1490</t>
  </si>
  <si>
    <t>FELIZ Veracruz</t>
  </si>
  <si>
    <t>,1491</t>
  </si>
  <si>
    <t>,1492</t>
  </si>
  <si>
    <t>SAN PEDRO Veracruz</t>
  </si>
  <si>
    <t>,1493</t>
  </si>
  <si>
    <t>,1494</t>
  </si>
  <si>
    <t>,1495</t>
  </si>
  <si>
    <t>SRA SARA Veracruz</t>
  </si>
  <si>
    <t>31-Oct FACTURA 2291-A</t>
  </si>
  <si>
    <t>,1496</t>
  </si>
  <si>
    <t>PRODUCTOS PARA AVES Y ANIMALES SA DE CV</t>
  </si>
  <si>
    <t>28-Oct FACTURA 2240-+A</t>
  </si>
  <si>
    <t>,1497</t>
  </si>
  <si>
    <t>,1498</t>
  </si>
  <si>
    <t>,1499</t>
  </si>
  <si>
    <t>,1500</t>
  </si>
  <si>
    <t>,1501</t>
  </si>
  <si>
    <t>,1502</t>
  </si>
  <si>
    <t>,1503</t>
  </si>
  <si>
    <t>,1504</t>
  </si>
  <si>
    <t>,1505</t>
  </si>
  <si>
    <t>,1506</t>
  </si>
  <si>
    <t>,1507</t>
  </si>
  <si>
    <t>,1508</t>
  </si>
  <si>
    <t>,1509</t>
  </si>
  <si>
    <t>,1510</t>
  </si>
  <si>
    <t>,1511</t>
  </si>
  <si>
    <t>,1512</t>
  </si>
  <si>
    <t>,1513</t>
  </si>
  <si>
    <t>,1514</t>
  </si>
  <si>
    <t>,1515</t>
  </si>
  <si>
    <t>,1516</t>
  </si>
  <si>
    <t>,1517</t>
  </si>
  <si>
    <t>,1518</t>
  </si>
  <si>
    <t>25-Oct 500.00---31-Oct 2,750.80</t>
  </si>
  <si>
    <t>,1519</t>
  </si>
  <si>
    <t>,1520</t>
  </si>
  <si>
    <t>,1521</t>
  </si>
  <si>
    <t>,1522</t>
  </si>
  <si>
    <t>,1523</t>
  </si>
  <si>
    <t>,1524</t>
  </si>
  <si>
    <t>,1525</t>
  </si>
  <si>
    <t>,1526</t>
  </si>
  <si>
    <t>,1527</t>
  </si>
  <si>
    <t>,1528</t>
  </si>
  <si>
    <t>,1529</t>
  </si>
  <si>
    <t>,1530</t>
  </si>
  <si>
    <t>,1531</t>
  </si>
  <si>
    <t>,1532</t>
  </si>
  <si>
    <t>,1533</t>
  </si>
  <si>
    <t>,1534</t>
  </si>
  <si>
    <t>,1535</t>
  </si>
  <si>
    <t>,1536</t>
  </si>
  <si>
    <t>,1537</t>
  </si>
  <si>
    <t>,1538</t>
  </si>
  <si>
    <t>,1539</t>
  </si>
  <si>
    <t>,1540</t>
  </si>
  <si>
    <t>,1541</t>
  </si>
  <si>
    <t>,1542</t>
  </si>
  <si>
    <t>,1543</t>
  </si>
  <si>
    <t>,1544</t>
  </si>
  <si>
    <t>,1545</t>
  </si>
  <si>
    <t>,1546</t>
  </si>
  <si>
    <t>23-Oct-2,089.30---25-Oct 9,791.25</t>
  </si>
  <si>
    <t>,1547</t>
  </si>
  <si>
    <t>,1548</t>
  </si>
  <si>
    <t>,1549</t>
  </si>
  <si>
    <t>,1550</t>
  </si>
  <si>
    <t>,1551</t>
  </si>
  <si>
    <t>,1552</t>
  </si>
  <si>
    <t>,1553</t>
  </si>
  <si>
    <t>,1554</t>
  </si>
  <si>
    <t>,1555</t>
  </si>
  <si>
    <t>ERASMOS</t>
  </si>
  <si>
    <t>,1556</t>
  </si>
  <si>
    <t>,1557</t>
  </si>
  <si>
    <t>,1558</t>
  </si>
  <si>
    <t>,1559</t>
  </si>
  <si>
    <t>28-Oct 2,817.60--30-Oct 79,217.10</t>
  </si>
  <si>
    <t>,1560</t>
  </si>
  <si>
    <t>,1561</t>
  </si>
  <si>
    <t>,1562</t>
  </si>
  <si>
    <t>,1563</t>
  </si>
  <si>
    <t>JOSE LUIS PEREZ PEREZ</t>
  </si>
  <si>
    <t>,1564</t>
  </si>
  <si>
    <t>,1565</t>
  </si>
  <si>
    <t>,1566</t>
  </si>
  <si>
    <t>,1567</t>
  </si>
  <si>
    <t>OSCAR ARENAS</t>
  </si>
  <si>
    <t>,1568</t>
  </si>
  <si>
    <t>,1569</t>
  </si>
  <si>
    <t>,1570</t>
  </si>
  <si>
    <t>,1571</t>
  </si>
  <si>
    <t>,1572</t>
  </si>
  <si>
    <t>,1573</t>
  </si>
  <si>
    <t>,1574</t>
  </si>
  <si>
    <t>,1575</t>
  </si>
  <si>
    <t>,1576</t>
  </si>
  <si>
    <t>,1577</t>
  </si>
  <si>
    <t>,1578</t>
  </si>
  <si>
    <t>,1579</t>
  </si>
  <si>
    <t>,1580</t>
  </si>
  <si>
    <t>,1581</t>
  </si>
  <si>
    <t>,1582</t>
  </si>
  <si>
    <t>23-Oct 2,500.00--27-Oct 5000.00</t>
  </si>
  <si>
    <t>,1583</t>
  </si>
  <si>
    <t>,1584</t>
  </si>
  <si>
    <t>,1585</t>
  </si>
  <si>
    <t>,1586</t>
  </si>
  <si>
    <t>,1587</t>
  </si>
  <si>
    <t>,1588</t>
  </si>
  <si>
    <t>,1589</t>
  </si>
  <si>
    <t>,1590</t>
  </si>
  <si>
    <t>,1591</t>
  </si>
  <si>
    <t>,1592</t>
  </si>
  <si>
    <t>,1593</t>
  </si>
  <si>
    <t>,1594</t>
  </si>
  <si>
    <t>,1595</t>
  </si>
  <si>
    <t>,1596</t>
  </si>
  <si>
    <t>,1597</t>
  </si>
  <si>
    <t>,1598</t>
  </si>
  <si>
    <t>,1599</t>
  </si>
  <si>
    <t>CHINOS LORETO</t>
  </si>
  <si>
    <t>,1600</t>
  </si>
  <si>
    <t>,1601</t>
  </si>
  <si>
    <t>,1602</t>
  </si>
  <si>
    <t>,1603</t>
  </si>
  <si>
    <t>,1604</t>
  </si>
  <si>
    <t>,1605</t>
  </si>
  <si>
    <t>,1606</t>
  </si>
  <si>
    <t>,1607</t>
  </si>
  <si>
    <t>,1608</t>
  </si>
  <si>
    <t>,1609</t>
  </si>
  <si>
    <t>,1610</t>
  </si>
  <si>
    <t>,1611</t>
  </si>
  <si>
    <t>,1612</t>
  </si>
  <si>
    <t>,1613</t>
  </si>
  <si>
    <t>,1614</t>
  </si>
  <si>
    <t>,1615</t>
  </si>
  <si>
    <t>,1616</t>
  </si>
  <si>
    <t>,1617</t>
  </si>
  <si>
    <t>,1618</t>
  </si>
  <si>
    <t>,1619</t>
  </si>
  <si>
    <t>,1620</t>
  </si>
  <si>
    <t>,1621</t>
  </si>
  <si>
    <t>,1622</t>
  </si>
  <si>
    <t>,1623</t>
  </si>
  <si>
    <t>,1624</t>
  </si>
  <si>
    <t>,1625</t>
  </si>
  <si>
    <t>,1626</t>
  </si>
  <si>
    <t>,1627</t>
  </si>
  <si>
    <t>,1628</t>
  </si>
  <si>
    <t>,1629</t>
  </si>
  <si>
    <t>,1630</t>
  </si>
  <si>
    <t>,1631</t>
  </si>
  <si>
    <t>,1632</t>
  </si>
  <si>
    <t>,1633</t>
  </si>
  <si>
    <t>,1634</t>
  </si>
  <si>
    <t>28-Oct FACTURA 2288-A</t>
  </si>
  <si>
    <t>,1635</t>
  </si>
  <si>
    <t>,1636</t>
  </si>
  <si>
    <t>,1637</t>
  </si>
  <si>
    <t xml:space="preserve">RUBEN  </t>
  </si>
  <si>
    <t>,1638</t>
  </si>
  <si>
    <t>,1639</t>
  </si>
  <si>
    <t>,1640</t>
  </si>
  <si>
    <t>,1641</t>
  </si>
  <si>
    <t>,1642</t>
  </si>
  <si>
    <t>,1643</t>
  </si>
  <si>
    <t>,1644</t>
  </si>
  <si>
    <t>,1645</t>
  </si>
  <si>
    <t>,1646</t>
  </si>
  <si>
    <t>,1647</t>
  </si>
  <si>
    <t>,1648</t>
  </si>
  <si>
    <t>,1649</t>
  </si>
  <si>
    <t>,1650</t>
  </si>
  <si>
    <t>,1651</t>
  </si>
  <si>
    <t>,1652</t>
  </si>
  <si>
    <t>,1653</t>
  </si>
  <si>
    <t>,1654</t>
  </si>
  <si>
    <t>,1655</t>
  </si>
  <si>
    <t>,1656</t>
  </si>
  <si>
    <t>,1657</t>
  </si>
  <si>
    <t>,1658</t>
  </si>
  <si>
    <t>,1659</t>
  </si>
  <si>
    <t>,1660</t>
  </si>
  <si>
    <t>,1661</t>
  </si>
  <si>
    <t>,1662</t>
  </si>
  <si>
    <t>,1663</t>
  </si>
  <si>
    <t>,1664</t>
  </si>
  <si>
    <t>,1665</t>
  </si>
  <si>
    <t>,1666</t>
  </si>
  <si>
    <t>,1667</t>
  </si>
  <si>
    <t>,1668</t>
  </si>
  <si>
    <t>,1669</t>
  </si>
  <si>
    <t>,1670</t>
  </si>
  <si>
    <t>,1671</t>
  </si>
  <si>
    <t>,1672</t>
  </si>
  <si>
    <t>,1673</t>
  </si>
  <si>
    <t>,1674</t>
  </si>
  <si>
    <t>,1675</t>
  </si>
  <si>
    <t>,1676</t>
  </si>
  <si>
    <t>,1677</t>
  </si>
  <si>
    <t>MELITON CUAUHTENCOS</t>
  </si>
  <si>
    <t>,1678</t>
  </si>
  <si>
    <t>,1679</t>
  </si>
  <si>
    <t>,1680</t>
  </si>
  <si>
    <t>ISIDORO COYOLT</t>
  </si>
  <si>
    <t>,1681</t>
  </si>
  <si>
    <t>,1682</t>
  </si>
  <si>
    <t>,1683</t>
  </si>
  <si>
    <t>,1684</t>
  </si>
  <si>
    <t>,1685</t>
  </si>
  <si>
    <t>,1686</t>
  </si>
  <si>
    <t>,1687</t>
  </si>
  <si>
    <t>,1688</t>
  </si>
  <si>
    <t>,1689</t>
  </si>
  <si>
    <t>,1690</t>
  </si>
  <si>
    <t>,1691</t>
  </si>
  <si>
    <t>,1692</t>
  </si>
  <si>
    <t>,1693</t>
  </si>
  <si>
    <t>,1694</t>
  </si>
  <si>
    <t>,1695</t>
  </si>
  <si>
    <t>,1696</t>
  </si>
  <si>
    <t>,1697</t>
  </si>
  <si>
    <t>,1698</t>
  </si>
  <si>
    <t>,1699</t>
  </si>
  <si>
    <t>,1700</t>
  </si>
  <si>
    <t>,1701</t>
  </si>
  <si>
    <t>,1702</t>
  </si>
  <si>
    <t>,1703</t>
  </si>
  <si>
    <t>,1704</t>
  </si>
  <si>
    <t>,1705</t>
  </si>
  <si>
    <t>,1706</t>
  </si>
  <si>
    <t>,1707</t>
  </si>
  <si>
    <t>,1708</t>
  </si>
  <si>
    <t>,1709</t>
  </si>
  <si>
    <t>,1710</t>
  </si>
  <si>
    <t>,1711</t>
  </si>
  <si>
    <t>,1712</t>
  </si>
  <si>
    <t>,1713</t>
  </si>
  <si>
    <t>,1714</t>
  </si>
  <si>
    <t>,1715</t>
  </si>
  <si>
    <t>,1716</t>
  </si>
  <si>
    <t>,1717</t>
  </si>
  <si>
    <t>,1718</t>
  </si>
  <si>
    <t>JON LEE</t>
  </si>
  <si>
    <t>,1719</t>
  </si>
  <si>
    <t>cic</t>
  </si>
  <si>
    <t>,1720</t>
  </si>
  <si>
    <t>,1721</t>
  </si>
  <si>
    <t>,1722</t>
  </si>
  <si>
    <t>,1723</t>
  </si>
  <si>
    <t>,1724</t>
  </si>
  <si>
    <t>AIDA  veracruz</t>
  </si>
  <si>
    <t>,1725</t>
  </si>
  <si>
    <t>SRA. SARA Veracruz</t>
  </si>
  <si>
    <t>31-Oct FACTURA  2304-A</t>
  </si>
  <si>
    <t>,1726</t>
  </si>
  <si>
    <t>,1727</t>
  </si>
  <si>
    <t>,1728</t>
  </si>
  <si>
    <t>DON EERNESTO</t>
  </si>
  <si>
    <t>,1729</t>
  </si>
  <si>
    <t>,1730</t>
  </si>
  <si>
    <t>31-Oct FACTURA 2289-A</t>
  </si>
  <si>
    <t>,1731</t>
  </si>
  <si>
    <t>ANA LAURA  ROBLES</t>
  </si>
  <si>
    <t>,1732</t>
  </si>
  <si>
    <t>,1733</t>
  </si>
  <si>
    <t>,1734</t>
  </si>
  <si>
    <t>,1735</t>
  </si>
  <si>
    <t>,1736</t>
  </si>
  <si>
    <t>,1737</t>
  </si>
  <si>
    <t>,1738</t>
  </si>
  <si>
    <t>,1739</t>
  </si>
  <si>
    <t>27-Oct 10,418.00---28-Oct 9,000.00</t>
  </si>
  <si>
    <t>,1740</t>
  </si>
  <si>
    <t>,1741</t>
  </si>
  <si>
    <t>,1742</t>
  </si>
  <si>
    <t>,1743</t>
  </si>
  <si>
    <t>,1744</t>
  </si>
  <si>
    <t>,1745</t>
  </si>
  <si>
    <t>,1746</t>
  </si>
  <si>
    <t>,1747</t>
  </si>
  <si>
    <t>,1748</t>
  </si>
  <si>
    <t>,1749</t>
  </si>
  <si>
    <t>por predio</t>
  </si>
  <si>
    <t>,1750</t>
  </si>
  <si>
    <t>,1751</t>
  </si>
  <si>
    <t>,1752</t>
  </si>
  <si>
    <t>,1753</t>
  </si>
  <si>
    <t>,1754</t>
  </si>
  <si>
    <t>,1755</t>
  </si>
  <si>
    <t>,1756</t>
  </si>
  <si>
    <t>,1757</t>
  </si>
  <si>
    <t>,1758</t>
  </si>
  <si>
    <t xml:space="preserve">JORGE  </t>
  </si>
  <si>
    <t>,1759</t>
  </si>
  <si>
    <t>,1760</t>
  </si>
  <si>
    <t>,1761</t>
  </si>
  <si>
    <t>,1762</t>
  </si>
  <si>
    <t>,1763</t>
  </si>
  <si>
    <t>,1764</t>
  </si>
  <si>
    <t>,1765</t>
  </si>
  <si>
    <t>,1766</t>
  </si>
  <si>
    <t>,1767</t>
  </si>
  <si>
    <t>,1768</t>
  </si>
  <si>
    <t>,1769</t>
  </si>
  <si>
    <t>,1770</t>
  </si>
  <si>
    <t>,1771</t>
  </si>
  <si>
    <t>,1772</t>
  </si>
  <si>
    <t>,1773</t>
  </si>
  <si>
    <t>,1774</t>
  </si>
  <si>
    <t>,1775</t>
  </si>
  <si>
    <t>,1776</t>
  </si>
  <si>
    <t>,1777</t>
  </si>
  <si>
    <t>,1778</t>
  </si>
  <si>
    <t>,1779</t>
  </si>
  <si>
    <t>,1780</t>
  </si>
  <si>
    <t>,1781</t>
  </si>
  <si>
    <t>,1782</t>
  </si>
  <si>
    <t>,1783</t>
  </si>
  <si>
    <t>,1784</t>
  </si>
  <si>
    <t>,1785</t>
  </si>
  <si>
    <t>,1786</t>
  </si>
  <si>
    <t>,1787</t>
  </si>
  <si>
    <t>,1788</t>
  </si>
  <si>
    <t>,1789</t>
  </si>
  <si>
    <t>,1790</t>
  </si>
  <si>
    <t>,1791</t>
  </si>
  <si>
    <t>,1792</t>
  </si>
  <si>
    <t>,1793</t>
  </si>
  <si>
    <t>,1794</t>
  </si>
  <si>
    <t>,1795</t>
  </si>
  <si>
    <t>,1796</t>
  </si>
  <si>
    <t>,1797</t>
  </si>
  <si>
    <t>,1798</t>
  </si>
  <si>
    <t>,1799</t>
  </si>
  <si>
    <t>,1800</t>
  </si>
  <si>
    <t>,1801</t>
  </si>
  <si>
    <t>,1802</t>
  </si>
  <si>
    <t>,1803</t>
  </si>
  <si>
    <t>,1804</t>
  </si>
  <si>
    <t>,1805</t>
  </si>
  <si>
    <t>,1806</t>
  </si>
  <si>
    <t>,1807</t>
  </si>
  <si>
    <t>,1808</t>
  </si>
  <si>
    <t>,1809</t>
  </si>
  <si>
    <t>JOSE ROCHA</t>
  </si>
  <si>
    <t>,1810</t>
  </si>
  <si>
    <t>,1811</t>
  </si>
  <si>
    <t>,1812</t>
  </si>
  <si>
    <t>,1813</t>
  </si>
  <si>
    <t>GERARDO VAZQUEZ</t>
  </si>
  <si>
    <t>,1814</t>
  </si>
  <si>
    <t>,1815</t>
  </si>
  <si>
    <t>,1816</t>
  </si>
  <si>
    <t>,1817</t>
  </si>
  <si>
    <t>,1818</t>
  </si>
  <si>
    <t>,1819</t>
  </si>
  <si>
    <t>,1820</t>
  </si>
  <si>
    <t>,1821</t>
  </si>
  <si>
    <t>,1822</t>
  </si>
  <si>
    <t>JOSE LUIS SUAREZ</t>
  </si>
  <si>
    <t>,1823</t>
  </si>
  <si>
    <t>,1824</t>
  </si>
  <si>
    <t>,1825</t>
  </si>
  <si>
    <t>,1826</t>
  </si>
  <si>
    <t>,1827</t>
  </si>
  <si>
    <t>se sustituye por la 1829</t>
  </si>
  <si>
    <t>,1828</t>
  </si>
  <si>
    <t>,1829</t>
  </si>
  <si>
    <t>,1830</t>
  </si>
  <si>
    <t>,1831</t>
  </si>
  <si>
    <t>,1832</t>
  </si>
  <si>
    <t>,1833</t>
  </si>
  <si>
    <t>JOSE FLORES</t>
  </si>
  <si>
    <t>,1834</t>
  </si>
  <si>
    <t>,1835</t>
  </si>
  <si>
    <t>,1836</t>
  </si>
  <si>
    <t>,1837</t>
  </si>
  <si>
    <t>,1838</t>
  </si>
  <si>
    <t>,1839</t>
  </si>
  <si>
    <t>,1840</t>
  </si>
  <si>
    <t>,1841</t>
  </si>
  <si>
    <t>,1842</t>
  </si>
  <si>
    <t>,1843</t>
  </si>
  <si>
    <t>,1844</t>
  </si>
  <si>
    <t>JAIME GONZALES</t>
  </si>
  <si>
    <t>,1845</t>
  </si>
  <si>
    <t>,1846</t>
  </si>
  <si>
    <t>,1847</t>
  </si>
  <si>
    <t>,1848</t>
  </si>
  <si>
    <t>,1849</t>
  </si>
  <si>
    <t>,1850</t>
  </si>
  <si>
    <t>,1851</t>
  </si>
  <si>
    <t>,1852</t>
  </si>
  <si>
    <t>,1853</t>
  </si>
  <si>
    <t>FRANCISCO OCHOA</t>
  </si>
  <si>
    <t>,1854</t>
  </si>
  <si>
    <t>,1855</t>
  </si>
  <si>
    <t>,1856</t>
  </si>
  <si>
    <t>,1857</t>
  </si>
  <si>
    <t>,1858</t>
  </si>
  <si>
    <t>,1859</t>
  </si>
  <si>
    <t>,1860</t>
  </si>
  <si>
    <t>,1861</t>
  </si>
  <si>
    <t>,1862</t>
  </si>
  <si>
    <t>,1863</t>
  </si>
  <si>
    <t>,1864</t>
  </si>
  <si>
    <t>,1865</t>
  </si>
  <si>
    <t>,1866</t>
  </si>
  <si>
    <t>,1867</t>
  </si>
  <si>
    <t>,1868</t>
  </si>
  <si>
    <t>,1869</t>
  </si>
  <si>
    <t>,1870</t>
  </si>
  <si>
    <t>,1871</t>
  </si>
  <si>
    <t>,1872</t>
  </si>
  <si>
    <t>,1873</t>
  </si>
  <si>
    <t>,1874</t>
  </si>
  <si>
    <t>,1875</t>
  </si>
  <si>
    <t>,1876</t>
  </si>
  <si>
    <t>,1877</t>
  </si>
  <si>
    <t>,1878</t>
  </si>
  <si>
    <t>,1879</t>
  </si>
  <si>
    <t>,1880</t>
  </si>
  <si>
    <t>,1881</t>
  </si>
  <si>
    <t>,1882</t>
  </si>
  <si>
    <t>,1883</t>
  </si>
  <si>
    <t>,1884</t>
  </si>
  <si>
    <t>,1885</t>
  </si>
  <si>
    <t xml:space="preserve">POMPO  ( carton ) </t>
  </si>
  <si>
    <t>,1886</t>
  </si>
  <si>
    <t>,1887</t>
  </si>
  <si>
    <t>devolcion de producto</t>
  </si>
  <si>
    <t>,1888</t>
  </si>
  <si>
    <t>,1889</t>
  </si>
  <si>
    <t>,1890</t>
  </si>
  <si>
    <t>,1891</t>
  </si>
  <si>
    <t>,1892</t>
  </si>
  <si>
    <t>,1893</t>
  </si>
  <si>
    <t>,1894</t>
  </si>
  <si>
    <t>,1895</t>
  </si>
  <si>
    <t>,1896</t>
  </si>
  <si>
    <t>,1897</t>
  </si>
  <si>
    <t>,1898</t>
  </si>
  <si>
    <t>,1899</t>
  </si>
  <si>
    <t>NO ERA EL PRODUCTO CORRECTO</t>
  </si>
  <si>
    <t>,1900</t>
  </si>
  <si>
    <t>,1901</t>
  </si>
  <si>
    <t>,1902</t>
  </si>
  <si>
    <t>,1903</t>
  </si>
  <si>
    <t>,1904</t>
  </si>
  <si>
    <t>,1905</t>
  </si>
  <si>
    <t>,1906</t>
  </si>
  <si>
    <t>,1907</t>
  </si>
  <si>
    <t>,1908</t>
  </si>
  <si>
    <t>,1909</t>
  </si>
  <si>
    <t>,1910</t>
  </si>
  <si>
    <t>,1911</t>
  </si>
  <si>
    <t>,1912</t>
  </si>
  <si>
    <t>,1913</t>
  </si>
  <si>
    <t>,1914</t>
  </si>
  <si>
    <t>,1915</t>
  </si>
  <si>
    <t>,1916</t>
  </si>
  <si>
    <t>,1917</t>
  </si>
  <si>
    <t>,1918</t>
  </si>
  <si>
    <t>,1919</t>
  </si>
  <si>
    <t>,1920</t>
  </si>
  <si>
    <t>,1921</t>
  </si>
  <si>
    <t>,1922</t>
  </si>
  <si>
    <t>,1923</t>
  </si>
  <si>
    <t>,1924</t>
  </si>
  <si>
    <t>,1925</t>
  </si>
  <si>
    <t>,1926</t>
  </si>
  <si>
    <t>,1927</t>
  </si>
  <si>
    <t>,1928</t>
  </si>
  <si>
    <t>,1929</t>
  </si>
  <si>
    <t>,1930</t>
  </si>
  <si>
    <t>BENITO GARCIA</t>
  </si>
  <si>
    <t>,1931</t>
  </si>
  <si>
    <t>,1932</t>
  </si>
  <si>
    <t>,1933</t>
  </si>
  <si>
    <t>,1934</t>
  </si>
  <si>
    <t>,1935</t>
  </si>
  <si>
    <t>,1936</t>
  </si>
  <si>
    <t>,1937</t>
  </si>
  <si>
    <t>,1938</t>
  </si>
  <si>
    <t>,1939</t>
  </si>
  <si>
    <t>,1940</t>
  </si>
  <si>
    <t>,1941</t>
  </si>
  <si>
    <t>,1942</t>
  </si>
  <si>
    <t>,1943</t>
  </si>
  <si>
    <t>GUSTAVO JIMENEZ  CANCELADA</t>
  </si>
  <si>
    <t>,1944</t>
  </si>
  <si>
    <t>,1945</t>
  </si>
  <si>
    <t>,1946</t>
  </si>
  <si>
    <t>,1947</t>
  </si>
  <si>
    <t>,1948</t>
  </si>
  <si>
    <t>,1949</t>
  </si>
  <si>
    <t>,1950</t>
  </si>
  <si>
    <t>,1951</t>
  </si>
  <si>
    <t>,1952</t>
  </si>
  <si>
    <t>,1953</t>
  </si>
  <si>
    <t>,1954</t>
  </si>
  <si>
    <t>,1955</t>
  </si>
  <si>
    <t>,1956</t>
  </si>
  <si>
    <t>SRA.CORONA</t>
  </si>
  <si>
    <t>,1957</t>
  </si>
  <si>
    <t>,1958</t>
  </si>
  <si>
    <t>,1959</t>
  </si>
  <si>
    <t>,1960</t>
  </si>
  <si>
    <t>,1961</t>
  </si>
  <si>
    <t>,1962</t>
  </si>
  <si>
    <t>,1963</t>
  </si>
  <si>
    <t>,1964</t>
  </si>
  <si>
    <t>,1965</t>
  </si>
  <si>
    <t>,1966</t>
  </si>
  <si>
    <t>,1967</t>
  </si>
  <si>
    <t>,1968</t>
  </si>
  <si>
    <t>,1969</t>
  </si>
  <si>
    <t>,1970</t>
  </si>
  <si>
    <t>,1971</t>
  </si>
  <si>
    <t>,1972</t>
  </si>
  <si>
    <t>,1973</t>
  </si>
  <si>
    <t>,1974</t>
  </si>
  <si>
    <t>,1975</t>
  </si>
  <si>
    <t>,1976</t>
  </si>
  <si>
    <t>,1977</t>
  </si>
  <si>
    <t>,1978</t>
  </si>
  <si>
    <t>,1979</t>
  </si>
  <si>
    <t>,1980</t>
  </si>
  <si>
    <t>LA CAPU</t>
  </si>
  <si>
    <t>,1981</t>
  </si>
  <si>
    <t>,1982</t>
  </si>
  <si>
    <t>,1983</t>
  </si>
  <si>
    <t>,1984</t>
  </si>
  <si>
    <t>,1985</t>
  </si>
  <si>
    <t>,1986</t>
  </si>
  <si>
    <t>,1987</t>
  </si>
  <si>
    <t>,1988</t>
  </si>
  <si>
    <t>,1989</t>
  </si>
  <si>
    <t>,1990</t>
  </si>
  <si>
    <t>,1991</t>
  </si>
  <si>
    <t>,1992</t>
  </si>
  <si>
    <t>,1993</t>
  </si>
  <si>
    <t>,1994</t>
  </si>
  <si>
    <t>,1995</t>
  </si>
  <si>
    <t>,1996</t>
  </si>
  <si>
    <t>,1997</t>
  </si>
  <si>
    <t>BAG DAD CENTRO</t>
  </si>
  <si>
    <t>,1998</t>
  </si>
  <si>
    <t>,1999</t>
  </si>
  <si>
    <t>,2000</t>
  </si>
  <si>
    <t>,2001</t>
  </si>
  <si>
    <t>,2002</t>
  </si>
  <si>
    <t>,2003</t>
  </si>
  <si>
    <t>,2004</t>
  </si>
  <si>
    <t>,2005</t>
  </si>
  <si>
    <t>,2006</t>
  </si>
  <si>
    <t>,2007</t>
  </si>
  <si>
    <t>,2008</t>
  </si>
  <si>
    <t>,2009</t>
  </si>
  <si>
    <t>,2010</t>
  </si>
  <si>
    <t>,2011</t>
  </si>
  <si>
    <t>28-Oct 10,300.00---30-Oct 2,973.60</t>
  </si>
  <si>
    <t>,2012</t>
  </si>
  <si>
    <t>,2013</t>
  </si>
  <si>
    <t>27-Oct 2,000.00---28-Oct 124.00</t>
  </si>
  <si>
    <t>,2014</t>
  </si>
  <si>
    <t>,2015</t>
  </si>
  <si>
    <t>,2016</t>
  </si>
  <si>
    <t>,2017</t>
  </si>
  <si>
    <t>,2018</t>
  </si>
  <si>
    <t>,2019</t>
  </si>
  <si>
    <t>,2020</t>
  </si>
  <si>
    <t>,2021</t>
  </si>
  <si>
    <t>,2022</t>
  </si>
  <si>
    <t>,2023</t>
  </si>
  <si>
    <t>,2024</t>
  </si>
  <si>
    <t>,2025</t>
  </si>
  <si>
    <t>,2026</t>
  </si>
  <si>
    <t>,2027</t>
  </si>
  <si>
    <t>,2028</t>
  </si>
  <si>
    <t>,2029</t>
  </si>
  <si>
    <t>,2030</t>
  </si>
  <si>
    <t>,2031</t>
  </si>
  <si>
    <t>,2032</t>
  </si>
  <si>
    <t>IGNACIO MEDEL</t>
  </si>
  <si>
    <t>,2033</t>
  </si>
  <si>
    <t>,2034</t>
  </si>
  <si>
    <t>,2035</t>
  </si>
  <si>
    <t>,2036</t>
  </si>
  <si>
    <t>,2037</t>
  </si>
  <si>
    <t>,2038</t>
  </si>
  <si>
    <t>,2039</t>
  </si>
  <si>
    <t>,2040</t>
  </si>
  <si>
    <t>,2041</t>
  </si>
  <si>
    <t>,2042</t>
  </si>
  <si>
    <t>,2043</t>
  </si>
  <si>
    <t>,2044</t>
  </si>
  <si>
    <t>,2045</t>
  </si>
  <si>
    <t>,2046</t>
  </si>
  <si>
    <t>29-Oct --FACTURA 2328</t>
  </si>
  <si>
    <t>,2047</t>
  </si>
  <si>
    <t>,2048</t>
  </si>
  <si>
    <t>SAN PEDRO veracruz</t>
  </si>
  <si>
    <t>,2049</t>
  </si>
  <si>
    <t>,2050</t>
  </si>
  <si>
    <t>MARIA DEL ROSARIO cardel</t>
  </si>
  <si>
    <t>,2051</t>
  </si>
  <si>
    <t>,2052</t>
  </si>
  <si>
    <t>,2053</t>
  </si>
  <si>
    <t>,2054</t>
  </si>
  <si>
    <t>FELIX Veracruz</t>
  </si>
  <si>
    <t>,2055</t>
  </si>
  <si>
    <t>,2056</t>
  </si>
  <si>
    <t>,2057</t>
  </si>
  <si>
    <t>,2058</t>
  </si>
  <si>
    <t>DON ERNESTO</t>
  </si>
  <si>
    <t>,2059</t>
  </si>
  <si>
    <t>,2060</t>
  </si>
  <si>
    <t>,2061</t>
  </si>
  <si>
    <t>,2062</t>
  </si>
  <si>
    <t>BAG DAD XILOTINGO</t>
  </si>
  <si>
    <t>,2063</t>
  </si>
  <si>
    <t>BAG DAD NACIONAL</t>
  </si>
  <si>
    <t>,2064</t>
  </si>
  <si>
    <t>ALFREDO veracruz</t>
  </si>
  <si>
    <t>,2065</t>
  </si>
  <si>
    <t>,2066</t>
  </si>
  <si>
    <t>SARA Veracruz</t>
  </si>
  <si>
    <t>31-Oct FACTURA 2330-A</t>
  </si>
  <si>
    <t>,2067</t>
  </si>
  <si>
    <t>31-Oct  FACTURA 2329-A</t>
  </si>
  <si>
    <t>,2068</t>
  </si>
  <si>
    <t>,2069</t>
  </si>
  <si>
    <t>MIGUEL Veracruz</t>
  </si>
  <si>
    <t>,2070</t>
  </si>
  <si>
    <t>,2071</t>
  </si>
  <si>
    <t>,2072</t>
  </si>
  <si>
    <t>,2073</t>
  </si>
  <si>
    <t>,2074</t>
  </si>
  <si>
    <t>,2075</t>
  </si>
  <si>
    <t>,2076</t>
  </si>
  <si>
    <t>,2077</t>
  </si>
  <si>
    <t>,2078</t>
  </si>
  <si>
    <t>MIGUEL XOH</t>
  </si>
  <si>
    <t>,2079</t>
  </si>
  <si>
    <t>,2080</t>
  </si>
  <si>
    <t>,2081</t>
  </si>
  <si>
    <t>,2082</t>
  </si>
  <si>
    <t>,2083</t>
  </si>
  <si>
    <t>,2084</t>
  </si>
  <si>
    <t>,2085</t>
  </si>
  <si>
    <t>,2086</t>
  </si>
  <si>
    <t>,2087</t>
  </si>
  <si>
    <t>,2088</t>
  </si>
  <si>
    <t>,2089</t>
  </si>
  <si>
    <t>DARO TIRO</t>
  </si>
  <si>
    <t>,2090</t>
  </si>
  <si>
    <t>,2091</t>
  </si>
  <si>
    <t>,2092</t>
  </si>
  <si>
    <t>,2093</t>
  </si>
  <si>
    <t>,2094</t>
  </si>
  <si>
    <t>,2095</t>
  </si>
  <si>
    <t>,2096</t>
  </si>
  <si>
    <t>,2097</t>
  </si>
  <si>
    <t>,2098</t>
  </si>
  <si>
    <t>,2099</t>
  </si>
  <si>
    <t>,2100</t>
  </si>
  <si>
    <t>,2101</t>
  </si>
  <si>
    <t>,2102</t>
  </si>
  <si>
    <t>,2103</t>
  </si>
  <si>
    <t>,2104</t>
  </si>
  <si>
    <t>,2105</t>
  </si>
  <si>
    <t>,2106</t>
  </si>
  <si>
    <t>,2107</t>
  </si>
  <si>
    <t>,2108</t>
  </si>
  <si>
    <t>,2109</t>
  </si>
  <si>
    <t>firmo Aimet</t>
  </si>
  <si>
    <t>,2110</t>
  </si>
  <si>
    <t>,2111</t>
  </si>
  <si>
    <t>,2112</t>
  </si>
  <si>
    <t>,2113</t>
  </si>
  <si>
    <t>,2114</t>
  </si>
  <si>
    <t>,2115</t>
  </si>
  <si>
    <t>,2116</t>
  </si>
  <si>
    <t>,2117</t>
  </si>
  <si>
    <t>,2118</t>
  </si>
  <si>
    <t>,2119</t>
  </si>
  <si>
    <t>LORANCA JOSE ESTEBAN</t>
  </si>
  <si>
    <t>,2120</t>
  </si>
  <si>
    <t>,2121</t>
  </si>
  <si>
    <t>,2122</t>
  </si>
  <si>
    <t>,2123</t>
  </si>
  <si>
    <t>,2124</t>
  </si>
  <si>
    <t>,2125</t>
  </si>
  <si>
    <t>,2126</t>
  </si>
  <si>
    <t>,2127</t>
  </si>
  <si>
    <t>,2128</t>
  </si>
  <si>
    <t>,2129</t>
  </si>
  <si>
    <t>,2130</t>
  </si>
  <si>
    <t>JOVANY CUATEPOTZO</t>
  </si>
  <si>
    <t>,2131</t>
  </si>
  <si>
    <t>,2132</t>
  </si>
  <si>
    <t>,2133</t>
  </si>
  <si>
    <t>,2134</t>
  </si>
  <si>
    <t>,2135</t>
  </si>
  <si>
    <t>,2136</t>
  </si>
  <si>
    <t>,2137</t>
  </si>
  <si>
    <t>,2138</t>
  </si>
  <si>
    <t>,2139</t>
  </si>
  <si>
    <t>,2140</t>
  </si>
  <si>
    <t>,2141</t>
  </si>
  <si>
    <t>,2142</t>
  </si>
  <si>
    <t>,2143</t>
  </si>
  <si>
    <t>,2144</t>
  </si>
  <si>
    <t>JOSE MANUEL</t>
  </si>
  <si>
    <t>,2145</t>
  </si>
  <si>
    <t>,2146</t>
  </si>
  <si>
    <t>,2147</t>
  </si>
  <si>
    <t>,2148</t>
  </si>
  <si>
    <t>,2149</t>
  </si>
  <si>
    <t>,2150</t>
  </si>
  <si>
    <t>,2151</t>
  </si>
  <si>
    <t>,2152</t>
  </si>
  <si>
    <t>,2153</t>
  </si>
  <si>
    <t>,2154</t>
  </si>
  <si>
    <t>,2155</t>
  </si>
  <si>
    <t>,2156</t>
  </si>
  <si>
    <t>,2157</t>
  </si>
  <si>
    <t>,2158</t>
  </si>
  <si>
    <t>,2159</t>
  </si>
  <si>
    <t>,2160</t>
  </si>
  <si>
    <t>,2161</t>
  </si>
  <si>
    <t>,2162</t>
  </si>
  <si>
    <t>,2163</t>
  </si>
  <si>
    <t>,2164</t>
  </si>
  <si>
    <t>,2165</t>
  </si>
  <si>
    <t>,2166</t>
  </si>
  <si>
    <t>,2167</t>
  </si>
  <si>
    <t>,2168</t>
  </si>
  <si>
    <t>,2169</t>
  </si>
  <si>
    <t>,2170</t>
  </si>
  <si>
    <t>,2171</t>
  </si>
  <si>
    <t>,2172</t>
  </si>
  <si>
    <t>,2173</t>
  </si>
  <si>
    <t>ISIDRO COYOLT</t>
  </si>
  <si>
    <t>,2174</t>
  </si>
  <si>
    <t>,2175</t>
  </si>
  <si>
    <t>,2176</t>
  </si>
  <si>
    <t>,2177</t>
  </si>
  <si>
    <t>,2178</t>
  </si>
  <si>
    <t>,2179</t>
  </si>
  <si>
    <t>,2180</t>
  </si>
  <si>
    <t>,2181</t>
  </si>
  <si>
    <t>,2182</t>
  </si>
  <si>
    <t>,2183</t>
  </si>
  <si>
    <t>,2184</t>
  </si>
  <si>
    <t>,2185</t>
  </si>
  <si>
    <t>JUAN PORTILLO</t>
  </si>
  <si>
    <t>,2186</t>
  </si>
  <si>
    <t>,2187</t>
  </si>
  <si>
    <t>,2188</t>
  </si>
  <si>
    <t>,2189</t>
  </si>
  <si>
    <t>,2190</t>
  </si>
  <si>
    <t>,2191</t>
  </si>
  <si>
    <t>,2192</t>
  </si>
  <si>
    <t>,2193</t>
  </si>
  <si>
    <t>,2194</t>
  </si>
  <si>
    <t>,2195</t>
  </si>
  <si>
    <t>,2196</t>
  </si>
  <si>
    <t>,2197</t>
  </si>
  <si>
    <t>,2198</t>
  </si>
  <si>
    <t>RAY LOPEZ</t>
  </si>
  <si>
    <t>,2199</t>
  </si>
  <si>
    <t>,2200</t>
  </si>
  <si>
    <t>,2201</t>
  </si>
  <si>
    <t>,2202</t>
  </si>
  <si>
    <t>,2203</t>
  </si>
  <si>
    <t>,2204</t>
  </si>
  <si>
    <t>,2205</t>
  </si>
  <si>
    <t>,2206</t>
  </si>
  <si>
    <t>ALEJANDRO HERNANDEZ  PEREZ</t>
  </si>
  <si>
    <t>,2207</t>
  </si>
  <si>
    <t>,2208</t>
  </si>
  <si>
    <t>,2209</t>
  </si>
  <si>
    <t>,2210</t>
  </si>
  <si>
    <t>,2211</t>
  </si>
  <si>
    <t>BAD DAD CENTRO</t>
  </si>
  <si>
    <t>,2212</t>
  </si>
  <si>
    <t>,2213</t>
  </si>
  <si>
    <t>,2214</t>
  </si>
  <si>
    <t>,2215</t>
  </si>
  <si>
    <t>,2216</t>
  </si>
  <si>
    <t>,2217</t>
  </si>
  <si>
    <t>,2218</t>
  </si>
  <si>
    <t>,2219</t>
  </si>
  <si>
    <t>,2220</t>
  </si>
  <si>
    <t>,2221</t>
  </si>
  <si>
    <t>,2222</t>
  </si>
  <si>
    <t>,2223</t>
  </si>
  <si>
    <t>,2224</t>
  </si>
  <si>
    <t>,2225</t>
  </si>
  <si>
    <t>,2226</t>
  </si>
  <si>
    <t xml:space="preserve">FABIAN XOCHIHUA  </t>
  </si>
  <si>
    <t>,2227</t>
  </si>
  <si>
    <t>,2228</t>
  </si>
  <si>
    <t>,2229</t>
  </si>
  <si>
    <t>,2230</t>
  </si>
  <si>
    <t>,2231</t>
  </si>
  <si>
    <t>,2232</t>
  </si>
  <si>
    <t>,2233</t>
  </si>
  <si>
    <t>,2234</t>
  </si>
  <si>
    <t>,2235</t>
  </si>
  <si>
    <t>,2236</t>
  </si>
  <si>
    <t>,2237</t>
  </si>
  <si>
    <t>,2238</t>
  </si>
  <si>
    <t>,2239</t>
  </si>
  <si>
    <t>,2240</t>
  </si>
  <si>
    <t>,2241</t>
  </si>
  <si>
    <t>,2242</t>
  </si>
  <si>
    <t>,2243</t>
  </si>
  <si>
    <t>,2244</t>
  </si>
  <si>
    <t>,2245</t>
  </si>
  <si>
    <t>,2246</t>
  </si>
  <si>
    <t>,2247</t>
  </si>
  <si>
    <t>,2248</t>
  </si>
  <si>
    <t>,2249</t>
  </si>
  <si>
    <t>,2250</t>
  </si>
  <si>
    <t>,2251</t>
  </si>
  <si>
    <t>,2252</t>
  </si>
  <si>
    <t>,2253</t>
  </si>
  <si>
    <t>,2254</t>
  </si>
  <si>
    <t>,2255</t>
  </si>
  <si>
    <t>,2256</t>
  </si>
  <si>
    <t>,2257</t>
  </si>
  <si>
    <t>,2258</t>
  </si>
  <si>
    <t>,2259</t>
  </si>
  <si>
    <t>,2260</t>
  </si>
  <si>
    <t>,2261</t>
  </si>
  <si>
    <t>,2262</t>
  </si>
  <si>
    <t>,2263</t>
  </si>
  <si>
    <t>,2264</t>
  </si>
  <si>
    <t>,2265</t>
  </si>
  <si>
    <t>,2266</t>
  </si>
  <si>
    <t>,2267</t>
  </si>
  <si>
    <t>,2268</t>
  </si>
  <si>
    <t>,2269</t>
  </si>
  <si>
    <t>,2270</t>
  </si>
  <si>
    <t>,2271</t>
  </si>
  <si>
    <t>,2272</t>
  </si>
  <si>
    <t>,2273</t>
  </si>
  <si>
    <t>se sustituyo por la 2274</t>
  </si>
  <si>
    <t>,2274</t>
  </si>
  <si>
    <t>,2275</t>
  </si>
  <si>
    <t>,2276</t>
  </si>
  <si>
    <t>,2277</t>
  </si>
  <si>
    <t>,2278</t>
  </si>
  <si>
    <t>,2279</t>
  </si>
  <si>
    <t>,2280</t>
  </si>
  <si>
    <t>,2281</t>
  </si>
  <si>
    <t>,2282</t>
  </si>
  <si>
    <t>,2283</t>
  </si>
  <si>
    <t>,2284</t>
  </si>
  <si>
    <t>,2285</t>
  </si>
  <si>
    <t>,2286</t>
  </si>
  <si>
    <t>,2287</t>
  </si>
  <si>
    <t>,2288</t>
  </si>
  <si>
    <t>,2289</t>
  </si>
  <si>
    <t>,2290</t>
  </si>
  <si>
    <t>,2291</t>
  </si>
  <si>
    <t>VALERIO Fveracruz</t>
  </si>
  <si>
    <t>,2292</t>
  </si>
  <si>
    <t xml:space="preserve">ALEJANDRO HERNANDEZ ver </t>
  </si>
  <si>
    <t>,2293</t>
  </si>
  <si>
    <t>,2294</t>
  </si>
  <si>
    <t>,2295</t>
  </si>
  <si>
    <t>,2296</t>
  </si>
  <si>
    <t>,2297</t>
  </si>
  <si>
    <t>,2298</t>
  </si>
  <si>
    <t>,2299</t>
  </si>
  <si>
    <t>,2300</t>
  </si>
  <si>
    <t>,2301</t>
  </si>
  <si>
    <t>,2302</t>
  </si>
  <si>
    <t>,2303</t>
  </si>
  <si>
    <t>,2304</t>
  </si>
  <si>
    <t>,2305</t>
  </si>
  <si>
    <t>,2306</t>
  </si>
  <si>
    <t>,2307</t>
  </si>
  <si>
    <t>,2308</t>
  </si>
  <si>
    <t>,2309</t>
  </si>
  <si>
    <t>,2310</t>
  </si>
  <si>
    <t>,2311</t>
  </si>
  <si>
    <t>,2312</t>
  </si>
  <si>
    <t>,2313</t>
  </si>
  <si>
    <t>,2314</t>
  </si>
  <si>
    <t>BAD DAD XILOTZINGO</t>
  </si>
  <si>
    <t>,2315</t>
  </si>
  <si>
    <t>,2316</t>
  </si>
  <si>
    <t>,2317</t>
  </si>
  <si>
    <t>,2318</t>
  </si>
  <si>
    <t>,2319</t>
  </si>
  <si>
    <t>,2320</t>
  </si>
  <si>
    <t>,2321</t>
  </si>
  <si>
    <t>,2322</t>
  </si>
  <si>
    <t>,2323</t>
  </si>
  <si>
    <t>,2324</t>
  </si>
  <si>
    <t>,2325</t>
  </si>
  <si>
    <t>,2326</t>
  </si>
  <si>
    <t>,2327</t>
  </si>
  <si>
    <t>,2328</t>
  </si>
  <si>
    <t>,2329</t>
  </si>
  <si>
    <t>,2330</t>
  </si>
  <si>
    <t>,2331</t>
  </si>
  <si>
    <t>,2332</t>
  </si>
  <si>
    <t>,2333</t>
  </si>
  <si>
    <t>,2334</t>
  </si>
  <si>
    <t>,2335</t>
  </si>
  <si>
    <t>,2336</t>
  </si>
  <si>
    <t>,2337</t>
  </si>
  <si>
    <t>,2338</t>
  </si>
  <si>
    <t>,2339</t>
  </si>
  <si>
    <t>,2340</t>
  </si>
  <si>
    <t>,2341</t>
  </si>
  <si>
    <t>,2342</t>
  </si>
  <si>
    <t>,2343</t>
  </si>
  <si>
    <t>,2344</t>
  </si>
  <si>
    <t>,2345</t>
  </si>
  <si>
    <t>CELSO</t>
  </si>
  <si>
    <t>,2346</t>
  </si>
  <si>
    <t>,2347</t>
  </si>
  <si>
    <t>,2348</t>
  </si>
  <si>
    <t>,2349</t>
  </si>
  <si>
    <t>,2350</t>
  </si>
  <si>
    <t>,2351</t>
  </si>
  <si>
    <t>,2352</t>
  </si>
  <si>
    <t>,2353</t>
  </si>
  <si>
    <t>,2354</t>
  </si>
  <si>
    <t>,2355</t>
  </si>
  <si>
    <t>,2356</t>
  </si>
  <si>
    <t>,2357</t>
  </si>
  <si>
    <t>,2358</t>
  </si>
  <si>
    <t>,2359</t>
  </si>
  <si>
    <t>,2360</t>
  </si>
  <si>
    <t>,2361</t>
  </si>
  <si>
    <t>,2362</t>
  </si>
  <si>
    <t>,2363</t>
  </si>
  <si>
    <t>,2364</t>
  </si>
  <si>
    <t>,2365</t>
  </si>
  <si>
    <t>,2366</t>
  </si>
  <si>
    <t>,2367</t>
  </si>
  <si>
    <t>,2368</t>
  </si>
  <si>
    <t>,2369</t>
  </si>
  <si>
    <t>,2370</t>
  </si>
  <si>
    <t>,2371</t>
  </si>
  <si>
    <t>PERI"S</t>
  </si>
  <si>
    <t>,2372</t>
  </si>
  <si>
    <t>,2373</t>
  </si>
  <si>
    <t>,2374</t>
  </si>
  <si>
    <t>,2375</t>
  </si>
  <si>
    <t>,2376</t>
  </si>
  <si>
    <t>,2377</t>
  </si>
  <si>
    <t>,2378</t>
  </si>
  <si>
    <t>,2379</t>
  </si>
  <si>
    <t>,2380</t>
  </si>
  <si>
    <t>,2381</t>
  </si>
  <si>
    <t>,2382</t>
  </si>
  <si>
    <t>,2383</t>
  </si>
  <si>
    <t>,2384</t>
  </si>
  <si>
    <t>,2385</t>
  </si>
  <si>
    <t>,2386</t>
  </si>
  <si>
    <t>,2387</t>
  </si>
  <si>
    <t>,2388</t>
  </si>
  <si>
    <t>,2389</t>
  </si>
  <si>
    <t>,2390</t>
  </si>
  <si>
    <t>,2391</t>
  </si>
  <si>
    <t>,2392</t>
  </si>
  <si>
    <t>,2393</t>
  </si>
  <si>
    <t>,2394</t>
  </si>
  <si>
    <t>,2395</t>
  </si>
  <si>
    <t>,2396</t>
  </si>
  <si>
    <t>12-OCT FACTURA 1708-A</t>
  </si>
  <si>
    <t>01-Nov FACTURA 2086-A</t>
  </si>
  <si>
    <t>01-Nov FACTURA 2211-A</t>
  </si>
  <si>
    <t>01-Nov FACTURA 2247-A</t>
  </si>
  <si>
    <t>01-Nov FACTURA 2237-A</t>
  </si>
  <si>
    <t>01-Nov FACTURA  2238-A</t>
  </si>
  <si>
    <t>27-Oct 61,739.90---01-Nov 4,111.90</t>
  </si>
  <si>
    <t>01-Nov FACTURA ?????</t>
  </si>
  <si>
    <t>01-Nov FACTURA 2246-A</t>
  </si>
  <si>
    <t>01-Nov FACTURA  2295-A</t>
  </si>
  <si>
    <t>01-Nov FACTURA   ????</t>
  </si>
  <si>
    <t>01-NOV FACTURA  ????</t>
  </si>
  <si>
    <t>01-Nov FACTURA 2317-A</t>
  </si>
  <si>
    <t>01-Nov FACTURA  2316-A</t>
  </si>
  <si>
    <t>29-Oct 19,800.00---01-Nov 404.80</t>
  </si>
  <si>
    <t>30-Oct 6,000.00--01-Nov 13,363.00</t>
  </si>
  <si>
    <t>01-Nov FACTURA 2448-A $ 149,227.00</t>
  </si>
  <si>
    <t xml:space="preserve">la envian cancelada el 01 de noviembre </t>
  </si>
  <si>
    <t>04-Nov 45,000.00 05-Nov $ 22,659.00</t>
  </si>
  <si>
    <t>sustituida por la 2631</t>
  </si>
  <si>
    <t>CIC 11 SUR   CANCELADA</t>
  </si>
  <si>
    <t>06-Nov FACTURA 2233-A</t>
  </si>
  <si>
    <t>30-Oct 2,042.00--06-Nov 12,682.70</t>
  </si>
  <si>
    <t>01-Nov 30,000.00--06-Nov 21,946.95</t>
  </si>
  <si>
    <t>31-Oct 1,880.00--05-Nov 300.00--07-Nov 2451.10</t>
  </si>
  <si>
    <t>07-Nov Dev folio 760  $ 7,511.00--efectivo 6,029.80</t>
  </si>
  <si>
    <t>08-Nov FACTURA 2314-A</t>
  </si>
  <si>
    <t>08-Nov FACTURA 2315-A</t>
  </si>
  <si>
    <t>08-Nov FACTURA  2313-A</t>
  </si>
  <si>
    <t>08-Nov FACTURA 2447-A</t>
  </si>
  <si>
    <t>08-Nov FACTURA 2446-A</t>
  </si>
  <si>
    <t>08-Nov FACTURA  2445-A</t>
  </si>
  <si>
    <t>13-Oct 1,250.00---21-Oct 3,000.00--24-Oct 3,500.00---29-Oct-1,500.00--08-Nov 2,030.00</t>
  </si>
  <si>
    <t>11 Nov FACTURA 2327-A</t>
  </si>
  <si>
    <t>11-Jun 10,000.00 23-Jun 5,000.00--02-Sept 500.00--09-Sep-14  $ 500.00--14-Oct 3,600.00--19-Nov 500.00</t>
  </si>
  <si>
    <t>19-Nov FACTURA 2049-A</t>
  </si>
  <si>
    <t>12-Nov 1,836.30---21-Nov 65,980.80</t>
  </si>
  <si>
    <t>TOTAL</t>
  </si>
  <si>
    <t>ok</t>
  </si>
  <si>
    <t>08-Jul 6,523.70  dif firmo Aimet 273.80</t>
  </si>
  <si>
    <t>ABOGADO</t>
  </si>
  <si>
    <t>07-Abril 15,982.00 dif x merma de 3.5kg a 46= 161.00 Aimet</t>
  </si>
  <si>
    <t>07-Jun 25,576.80 DIF 1,089.20 firmo adriana</t>
  </si>
  <si>
    <t>25-Ene 2,365.20 Dev de 195.6kg pulpa a 39= 7,628.40 mal cobrado juanita 460.40</t>
  </si>
  <si>
    <t>10-Mar 23,437.50  dif firmo adriana 1,562.50</t>
  </si>
  <si>
    <t>30-ene 29,716.00 dif de 176kg x pagar a 20.00=3520.00</t>
  </si>
  <si>
    <t>10-Mar 2,682.00 17-Mar 1,937.50 -+ 2,438.50----19 Mar  2,000.00  20-Mar 1,300.00 29-Mar 1,930.00 31-Mar 1,616.00 9-Abril 100.00</t>
  </si>
  <si>
    <t xml:space="preserve">FACTURAS 2146-2147---08-Mayo </t>
  </si>
  <si>
    <t>cancelada sustituida 299-O1</t>
  </si>
  <si>
    <t xml:space="preserve">JUVENCIO--y MAYOLA  Cajera </t>
  </si>
  <si>
    <t>27-Feb-14  4,164.00  **12 mar 2.00</t>
  </si>
  <si>
    <t>REMISIONES DE       NOVIEMBRE         2 0 1 4</t>
  </si>
  <si>
    <t>MIGUEL XOCHICHUATL</t>
  </si>
  <si>
    <t>FABIABN XOCHIHUA</t>
  </si>
  <si>
    <t>x cambio de producto</t>
  </si>
  <si>
    <t>04-Nov 1,076.00---14-Nov 1,283.60</t>
  </si>
  <si>
    <t>EL PASTORCITO II</t>
  </si>
  <si>
    <t>JAVIEER HERRERA</t>
  </si>
  <si>
    <t>PROFIRIO CRUZ</t>
  </si>
  <si>
    <t>ALEJANDRO HERNANDEZ PEREZ</t>
  </si>
  <si>
    <t>GABRIEL DOROTEO</t>
  </si>
  <si>
    <t>01-Nov 10,000.00--05-Nov 18,016.34</t>
  </si>
  <si>
    <t>MIGUEL DIAGONAL</t>
  </si>
  <si>
    <t>BAG DAD XILOTZINGO</t>
  </si>
  <si>
    <t>ALBERTO RODRIGUE</t>
  </si>
  <si>
    <t>no estubo el cliente</t>
  </si>
  <si>
    <t>SUPER DE LAS LOMAS VICTORINO</t>
  </si>
  <si>
    <t>15-Nov FACTURA 2514-A</t>
  </si>
  <si>
    <t>15-Nov FACTURA 2513-A</t>
  </si>
  <si>
    <t>05-Nov FACTURA 2512-A $ 202,395.76</t>
  </si>
  <si>
    <t>11-Nov FACTURA 2511-A</t>
  </si>
  <si>
    <t>DARIO CARDEL</t>
  </si>
  <si>
    <t>ALEJANDRO HDZ  veracruz</t>
  </si>
  <si>
    <t>05-Nov 16,710.60---08-Nov 1,500.00--12-Nov 754.00</t>
  </si>
  <si>
    <t xml:space="preserve">05-Nov 23,846.60---06-Nov 1,786.70 </t>
  </si>
  <si>
    <t>FELIZ CEREZO</t>
  </si>
  <si>
    <t>04-Nov 2,593.00--06-Nov 827.00</t>
  </si>
  <si>
    <t>04-Nov 25,000.00--05-Nov 4,131.20</t>
  </si>
  <si>
    <t>07-Nov 7,521.50---21-Nov 10,212.70</t>
  </si>
  <si>
    <t>FAVIAN CUAUTLE</t>
  </si>
  <si>
    <t>06-Nov 13,500.00--07-Nov 4,000.00--08-Nov 13,064.60</t>
  </si>
  <si>
    <t>devolucion cliente no tenia efectivo</t>
  </si>
  <si>
    <t>LUIS CORDERO</t>
  </si>
  <si>
    <t>VIKI</t>
  </si>
  <si>
    <t>10-Nov FACTURA 2552-A</t>
  </si>
  <si>
    <t>CENTRO COMERCIAL ALATRISTRE</t>
  </si>
  <si>
    <t>JUAN JOSE REYES</t>
  </si>
  <si>
    <t>MELITON CUAUHTEMOC</t>
  </si>
  <si>
    <t>JOSE CORDERO</t>
  </si>
  <si>
    <t>08-Nov FACTURA  2556 A</t>
  </si>
  <si>
    <t>BERNARDO JIMENEZ MTZ</t>
  </si>
  <si>
    <t>ALEJANDRO HERNANDEZ Ver</t>
  </si>
  <si>
    <t>ARTURO VERACRUZ</t>
  </si>
  <si>
    <t>12-Nov FACTURA 2555</t>
  </si>
  <si>
    <t>08-Nov FOLIO 762 $ 633.60</t>
  </si>
  <si>
    <t>devolucion cliente  firmo adriana enviada 9 Nov</t>
  </si>
  <si>
    <t>15-Nov FACTURA  2578-A</t>
  </si>
  <si>
    <t>15-Nov FACTURA 2577-A</t>
  </si>
  <si>
    <t>08-Nov FOLIO 761 $ 801.24</t>
  </si>
  <si>
    <t xml:space="preserve">devolucion cliente  </t>
  </si>
  <si>
    <t>JOVANY CUATEPOTCO</t>
  </si>
  <si>
    <t>RAMON  YAÑEZ</t>
  </si>
  <si>
    <t>07-Nov 300.00--08-Nov 31.20</t>
  </si>
  <si>
    <t>09-Nov FOLIO 767  $ 237.00</t>
  </si>
  <si>
    <t>09-Nov 17,236.80---10-Nov 15,000.00</t>
  </si>
  <si>
    <t>08-Nov FOLIO 763 $ 513.00</t>
  </si>
  <si>
    <t xml:space="preserve">PERI"S </t>
  </si>
  <si>
    <t>08-Nov 13,814.00--10-Nov 13,209.85</t>
  </si>
  <si>
    <t>09-Nov FOLIO 766 $ 192.40</t>
  </si>
  <si>
    <t>MARCO SANCHEZ</t>
  </si>
  <si>
    <t>BIJHO</t>
  </si>
  <si>
    <t>09-Nov FOLIO  768  $ 174.00</t>
  </si>
  <si>
    <t>10-Nov FOLIO 769  $ 919.80</t>
  </si>
  <si>
    <t>MIRAM</t>
  </si>
  <si>
    <t>10-Nov FOLIO 770 $ 122.50</t>
  </si>
  <si>
    <t>CHINOS Capu</t>
  </si>
  <si>
    <t xml:space="preserve">AIDA Ver </t>
  </si>
  <si>
    <t>ALFREDO VERZCRUZ</t>
  </si>
  <si>
    <t>22-Nov FACTURA 2599-A</t>
  </si>
  <si>
    <t>HECTOR VERACRUZ</t>
  </si>
  <si>
    <t>MIGUEL VERACRZU</t>
  </si>
  <si>
    <t>13-Nov FACTURA 2598-A</t>
  </si>
  <si>
    <t>ALEJANDRO HERNANDEZ  Ver</t>
  </si>
  <si>
    <t>SRA. SARA VERACRUZ</t>
  </si>
  <si>
    <t>MA. DEL ROSARIO  (CARDEL )</t>
  </si>
  <si>
    <t>se sustituyo por la 3261</t>
  </si>
  <si>
    <t>DIARIO TIRO</t>
  </si>
  <si>
    <t>21-Nov FOLIO 830  $ 7,155.20</t>
  </si>
  <si>
    <t>Devolucion de producto  13 Nov</t>
  </si>
  <si>
    <t>22-Nov FACTURA 2607-A</t>
  </si>
  <si>
    <t>SAGRADO CORAOZON CENTRO</t>
  </si>
  <si>
    <t>13-Nov FACTURA 2620-A</t>
  </si>
  <si>
    <t xml:space="preserve">LA SORPRESA </t>
  </si>
  <si>
    <t>TACILA</t>
  </si>
  <si>
    <t>20-Nov FACTURA 2624-A</t>
  </si>
  <si>
    <t>15-Nov FACTURA 2625-A $ 125,490.14---19-Nov 2,380.40</t>
  </si>
  <si>
    <t>SRA SARA veracruz</t>
  </si>
  <si>
    <t>19-Nov FOLIO  815 $ 586.69</t>
  </si>
  <si>
    <t>MA DEL ROSARIO  ( CARDEL )</t>
  </si>
  <si>
    <t>SERGIO HERNANDEX</t>
  </si>
  <si>
    <t>GUMARO VARGAS</t>
  </si>
  <si>
    <t xml:space="preserve">BUHO </t>
  </si>
  <si>
    <t>22-Nov FACTURA 2640-A</t>
  </si>
  <si>
    <t>22-Nov FACTURA 2641-A</t>
  </si>
  <si>
    <t>22-Nov FACTURA 2642-A</t>
  </si>
  <si>
    <t>OMAR A ATLIXCO</t>
  </si>
  <si>
    <t>error de sucursal</t>
  </si>
  <si>
    <t>ALICIA   ( HERRADURA )</t>
  </si>
  <si>
    <t xml:space="preserve">ALICIA   </t>
  </si>
  <si>
    <t xml:space="preserve">DARIO </t>
  </si>
  <si>
    <t>NU3</t>
  </si>
  <si>
    <t>HUMBERTO CABRERA</t>
  </si>
  <si>
    <t>ALICIA ( HERRADURA</t>
  </si>
  <si>
    <t>19-Nov FACTURA 2650-A</t>
  </si>
  <si>
    <t>AIDA Ver</t>
  </si>
  <si>
    <t>FELIX  VERACRUZ</t>
  </si>
  <si>
    <t>19-Nov 15,000.00--22-Nov 2,331.20</t>
  </si>
  <si>
    <t>DAMECIO VERACRUZ</t>
  </si>
  <si>
    <t>17-Nov 12,000.00---18-Nov 4,124.70</t>
  </si>
  <si>
    <t>29-Nov FACTURA 2654-A</t>
  </si>
  <si>
    <t>22-Nov 7,800.00---24-Nov 2,800.70</t>
  </si>
  <si>
    <t>SUPEER DESCUENTO VICTORINO</t>
  </si>
  <si>
    <t>29-Nov FACTURA 2655-A</t>
  </si>
  <si>
    <t>CANCELDA</t>
  </si>
  <si>
    <t>19-Nov FOLIO 814  $ 52.00</t>
  </si>
  <si>
    <t>29-Nov FACTURA 2656-A</t>
  </si>
  <si>
    <t>29-Nov FACTURA 2657-A</t>
  </si>
  <si>
    <t>por error de precio</t>
  </si>
  <si>
    <t>CHINOS OCOTLAN</t>
  </si>
  <si>
    <t>PECHO</t>
  </si>
  <si>
    <t>firmo Adriana</t>
  </si>
  <si>
    <t>ROGELIO ESCOBAr TLAXCO</t>
  </si>
  <si>
    <t>22-Nov FACTURA 2717-A</t>
  </si>
  <si>
    <t>JOVANNY CUATEPOTZO</t>
  </si>
  <si>
    <t>22-Nov FACTURA  2719-A</t>
  </si>
  <si>
    <t>22-Nov FACTURA 2719-A</t>
  </si>
  <si>
    <t>AIDA Veracruz</t>
  </si>
  <si>
    <t>SANDRA</t>
  </si>
  <si>
    <t>29-Nov FACTURA 2712-A</t>
  </si>
  <si>
    <t>29-Nov FACTURA  2713-A</t>
  </si>
  <si>
    <t>29-Nov FACTURA 2714-A</t>
  </si>
  <si>
    <t>SUPER DESCUENTO VICTORINO</t>
  </si>
  <si>
    <t>29-Nov FACTURA  2715-A</t>
  </si>
  <si>
    <t>LA GUADALUPANA</t>
  </si>
  <si>
    <t>21-Nov  FOLIO 824 16.00</t>
  </si>
  <si>
    <t>error de precio</t>
  </si>
  <si>
    <t>25-Nov 29,000.00 26-Nov 32,000.00--27-Nov 37,498.16</t>
  </si>
  <si>
    <t>CRISTOBAL ALCANTARA</t>
  </si>
  <si>
    <t>PERI´S</t>
  </si>
  <si>
    <t>26-Nov FACTURA 2749-A</t>
  </si>
  <si>
    <t>GRANJERO FELIZ DE RL CV</t>
  </si>
  <si>
    <t>TORRENTE</t>
  </si>
  <si>
    <t xml:space="preserve">MARIANO </t>
  </si>
  <si>
    <t>ISACC ACOSTA RIVERA</t>
  </si>
  <si>
    <t>MA DEL ROSARIO ( cardel )</t>
  </si>
  <si>
    <t>ALFREDO ACATIZCO</t>
  </si>
  <si>
    <t>FERNANDO ROMERO</t>
  </si>
  <si>
    <t>GRUPO JOLADFRAAN SA DE CV</t>
  </si>
  <si>
    <t>LEOANDRO FLORES</t>
  </si>
  <si>
    <t>PEDRO TEHUACAN</t>
  </si>
  <si>
    <t>ISAAC ACOSTA RIVERA</t>
  </si>
  <si>
    <t>LIC GABRIEL PEREZ</t>
  </si>
  <si>
    <t>15-Nov 2,520.31--01-DIC--70,293.44</t>
  </si>
  <si>
    <t>25-Nov 66,174.31---03-Dic 5,831.09</t>
  </si>
  <si>
    <t>03-Dic FACTURA  2814-A</t>
  </si>
  <si>
    <t>02-Dic 451.50---05-Dic 39,357.90</t>
  </si>
  <si>
    <t>06-Dic FACTURA 2608-A</t>
  </si>
  <si>
    <t>06-Dic FACTURA 2740-A</t>
  </si>
  <si>
    <t>06-Dic FACTURA  2741-A</t>
  </si>
  <si>
    <t>06-Dic FACTURA 2742-A</t>
  </si>
  <si>
    <t>06-Dic FACTURA 2743-A</t>
  </si>
  <si>
    <t>04-Dic 26,938.80---06-Dic 1,741.56</t>
  </si>
  <si>
    <t>06-Dic FACTURA 2780-A</t>
  </si>
  <si>
    <t>06-Dic FACTURA 2781-A</t>
  </si>
  <si>
    <t>04-Dic 36,065.60---06-Dic 26,895.60</t>
  </si>
  <si>
    <t>06-Dic FACTURA 2869-A</t>
  </si>
  <si>
    <t>11-Nov 2,942.00--21-Nov 500.00--01-Dic 300.00---03-Dic 400.00---08-Dic 408.00</t>
  </si>
  <si>
    <t>02-Dic 6,037.00---08-Dic 13,252.60</t>
  </si>
  <si>
    <t>09-Dic FACTURA 2785-A</t>
  </si>
  <si>
    <t>26-Nov FACTURA 2716-A</t>
  </si>
  <si>
    <t>18-Nov FACTURA 2597-A</t>
  </si>
  <si>
    <t>06-Dic 1,680.00---11-Dic -14  $  420.00</t>
  </si>
  <si>
    <t>13-Dic FACTURA 2579-A</t>
  </si>
  <si>
    <t>13-Dic FACTURA 2867-A</t>
  </si>
  <si>
    <t>13-Dic FACTURA   2868-A</t>
  </si>
  <si>
    <t>03-Dic 14,000.00---06-Dic 3,500.00---10-Dic 12,000.00--16-Dic-14 $ 5,510.62</t>
  </si>
  <si>
    <t>11-Oct-14 $ 3,000.00--14-Oct-14 $ 2,500.00--24-Oct-14  $  2,500.00--01-Nov 2,500.00--08-Nov 4,000.00---19-Nov 4,000.00---27-Nov 4,000.00---13-Dic-14  $ 8,500.00--20-Dic-14 $ 4,199.50</t>
  </si>
  <si>
    <t>11-Oct-14 $ 3,000.00--14-Oct-14 $ 2,500.00--24-Oct-14  $  2,500.00--01-Nov 2,500.00--08-Nov 4,000.00---19-Nov 4,000.00--27-Nov  $ 4,000.00--13-Dic -14  $ 8,500.00--20-Dic-14 $ 4,199.50</t>
  </si>
  <si>
    <t>08-Nov 1,500.00---19-Nov 3,100.00--27-Nov 3,500.00--13-Dic-14 $ 1,500.00---17-Dic -14  $ 1,500.00--20-Dic-14  $ 3,000.00--23-Dic-14  $ 708.60</t>
  </si>
  <si>
    <t>08-Nov 1,500.00---19-Nov 3,100.00---27-Nov 3,500.00--13-Dic-14  $ 1,500.00--17-Dic-14  $ 1,500.00--20-Dic-14 $ 3,000.00--23-Dic-14  $ 708.60</t>
  </si>
  <si>
    <t>25-Oct 16,653.50--27-Dic 696.10</t>
  </si>
  <si>
    <t>29-Dic FACTURA 3009-A</t>
  </si>
  <si>
    <t>29-Dic FACTURA 3008-A</t>
  </si>
  <si>
    <t>29-Dic FACTURA 3007-A</t>
  </si>
  <si>
    <t>29-Dic FACTURA 3006-A</t>
  </si>
  <si>
    <t>REMISIONES DE       DICIEMBRE          2 0 1 4</t>
  </si>
  <si>
    <t>nva</t>
  </si>
  <si>
    <t>LUIS GUILLEMO ZALASAR ANDRADE</t>
  </si>
  <si>
    <t>ROGELIO ESCOBAR TLAXCO</t>
  </si>
  <si>
    <t>BURRRO NORTEÑO</t>
  </si>
  <si>
    <t>FRANCISO ARMENTA</t>
  </si>
  <si>
    <t>JUAN MANUEL A</t>
  </si>
  <si>
    <t>27-Dic FACTURA  2980-A</t>
  </si>
  <si>
    <t>13-Dic FACTURA 2981-A</t>
  </si>
  <si>
    <t>13-DIC FACTURA   2982-A</t>
  </si>
  <si>
    <t>13-Dic FACTURA 2983-A</t>
  </si>
  <si>
    <t>MARCO GARZA</t>
  </si>
  <si>
    <t>BENTO ANGULO</t>
  </si>
  <si>
    <t>27-Dic FACTURA  2984-A</t>
  </si>
  <si>
    <t>KATY</t>
  </si>
  <si>
    <t>9-Dic FACTURA 3001-A</t>
  </si>
  <si>
    <t>03-Dic FACTURA 2988-A</t>
  </si>
  <si>
    <t>EL GRANERO</t>
  </si>
  <si>
    <t>FELIZ VERACRUZ</t>
  </si>
  <si>
    <t>AIDA ( Ver )</t>
  </si>
  <si>
    <t>SRA. SARA  VERACRUZ</t>
  </si>
  <si>
    <t>06-Dic FACTURA 3075-A</t>
  </si>
  <si>
    <t xml:space="preserve">ALEJANDRO HERNANDEZ ( Ver ) </t>
  </si>
  <si>
    <t>06-Dic FACTURA 2987-A</t>
  </si>
  <si>
    <t>SERGIO HERNANEZ</t>
  </si>
  <si>
    <t>ANTONJITOS SAN MIGUEL</t>
  </si>
  <si>
    <t xml:space="preserve">JOSE DANIEL </t>
  </si>
  <si>
    <t>02-Dic 40.85---05-Dic 43,595.55</t>
  </si>
  <si>
    <t>02-Dic 1,062.00  9-Dic 15,750.00</t>
  </si>
  <si>
    <t>ARNULFO CRUZ</t>
  </si>
  <si>
    <t xml:space="preserve">SANTOS </t>
  </si>
  <si>
    <t>27-Dic FACTURA  2994-A</t>
  </si>
  <si>
    <t xml:space="preserve">JORGE ARRIAGA  </t>
  </si>
  <si>
    <t>04-Dic 7,600.00---05-Dic 1,339.10</t>
  </si>
  <si>
    <t xml:space="preserve">CORTES FINOS LA MORENA </t>
  </si>
  <si>
    <t xml:space="preserve">PROSUBCA SA DE CV </t>
  </si>
  <si>
    <t>AGUILA REAL</t>
  </si>
  <si>
    <t>ALIMENTOS SUPREMOS DE ORIENTE SA DE CV</t>
  </si>
  <si>
    <t>29-Dic FACTURA  3005-A</t>
  </si>
  <si>
    <t>09-Dic FACTURA  3013-A</t>
  </si>
  <si>
    <t>05-Dic 22,500.00---06-Dic 31,890.54</t>
  </si>
  <si>
    <t>13-Dic FACTURA  3037-A</t>
  </si>
  <si>
    <t>20-Dic FACTURA 3035-A</t>
  </si>
  <si>
    <t>13-Dic FACTURA  3036-A</t>
  </si>
  <si>
    <t>JOSE LUSI DEL RAYO</t>
  </si>
  <si>
    <t>06-Dic 43,000.00---07-Dic 4,915.00</t>
  </si>
  <si>
    <t>MANUEL CARMONA</t>
  </si>
  <si>
    <t>VICTOR GARCIA</t>
  </si>
  <si>
    <t>CANCELADA LUIS HERRERA</t>
  </si>
  <si>
    <t>06-Dic 1,000.00 ---07-Dic 87.20</t>
  </si>
  <si>
    <t xml:space="preserve">30-Dic FACTURA </t>
  </si>
  <si>
    <t>FIDEL CHOLULA</t>
  </si>
  <si>
    <t>BAG DAD CENTRO CANCELADA</t>
  </si>
  <si>
    <t>la cancelan hasta el dia 18 Dic-14 x error de peso</t>
  </si>
  <si>
    <t>27-Dic FACTURA   3064-A</t>
  </si>
  <si>
    <t>27-Dic FACTURA   3065-A</t>
  </si>
  <si>
    <t>MOISES ARCE</t>
  </si>
  <si>
    <t>20-Dic FACTURA   3062-A</t>
  </si>
  <si>
    <t>20-Dic FACTURA  3063-A</t>
  </si>
  <si>
    <t>10-Dic 6,581.60---12-Dic 38,190.40</t>
  </si>
  <si>
    <t>13-Dic 36,000.00---16-Dic 1,896.25</t>
  </si>
  <si>
    <t>PRODUCTO DE AVES Y ANIMALES SA DE CV</t>
  </si>
  <si>
    <t>29-Dic FACTURA 3098-A</t>
  </si>
  <si>
    <t>13-Dic FACTURA  3059-A</t>
  </si>
  <si>
    <t>SERGIO HEERNANEZ</t>
  </si>
  <si>
    <t>ANTOJITOS SN MIGUEL</t>
  </si>
  <si>
    <t>13-Dic 29,000.00--14-Dic 9,663.00</t>
  </si>
  <si>
    <t>10-Dic 10,000.00---12-Dic 1,941.20</t>
  </si>
  <si>
    <t>20-Dic FACTURA  3067-A</t>
  </si>
  <si>
    <t>10-Dic 400.00---11-Dic --14  $ 3,505.00</t>
  </si>
  <si>
    <t>ANTONIO NAJERA</t>
  </si>
  <si>
    <t>ISAAC ACOSTA</t>
  </si>
  <si>
    <t>10-Dic 5,050.80--13-Dic 25,392.00</t>
  </si>
  <si>
    <t>RUBEN DIAZ</t>
  </si>
  <si>
    <t>MA. DEL ROSARIO ( cardel )</t>
  </si>
  <si>
    <t>13-Dic FACTURA 3094-A</t>
  </si>
  <si>
    <t>13-Dic FACTURA  ?????</t>
  </si>
  <si>
    <t>13-Dic 28,059.20---14-Dic 366.00</t>
  </si>
  <si>
    <t>13-Dic 15,870.00---14-Dic 634.80</t>
  </si>
  <si>
    <t>CHAVA MARTINEZ</t>
  </si>
  <si>
    <t>27-Dic FACTURA  3092-A</t>
  </si>
  <si>
    <t>LILIA PAZ</t>
  </si>
  <si>
    <t>ALBERTO TIRO</t>
  </si>
  <si>
    <t xml:space="preserve">LA SORPRESA  </t>
  </si>
  <si>
    <t>NU3  PEPE FILETE</t>
  </si>
  <si>
    <t>15-Dic 30,278.40--17-Dic 49,932.20</t>
  </si>
  <si>
    <t>LAURO PEREZ</t>
  </si>
  <si>
    <t xml:space="preserve">MIGUEL   </t>
  </si>
  <si>
    <t>17-Dic 855.55---18-Dic--14 $ 51,533.45</t>
  </si>
  <si>
    <t>17-Doc 53,933.40--19-Dic 54,224.60</t>
  </si>
  <si>
    <t>MARIA DEL ROSARIO GLZ</t>
  </si>
  <si>
    <t>16-Dic FACTURA 3113-A</t>
  </si>
  <si>
    <t>27-Dic FACTURA   3135-A</t>
  </si>
  <si>
    <t>27-Dic FACTURA 3111-A</t>
  </si>
  <si>
    <t>31-Dic FACTURA 3112-A</t>
  </si>
  <si>
    <t>SAGRADO CORAZON 3 CRUCES</t>
  </si>
  <si>
    <t xml:space="preserve">WELMER </t>
  </si>
  <si>
    <t>LUSI LEDO</t>
  </si>
  <si>
    <t>15-Dic 29,000.00--16-Dic 3322.40</t>
  </si>
  <si>
    <t>15-Dic 2.300.00--16-Dic 172.30</t>
  </si>
  <si>
    <t>19-Dic 45,775.40---20-Dic 60,898.40</t>
  </si>
  <si>
    <t>PRODUCTO PARA AVES Y ANIMALES SA DE CV</t>
  </si>
  <si>
    <t>29-Dic FACTURA  3152-A</t>
  </si>
  <si>
    <t>17-Dic 14-$ 10,150.00---18-Dic -14   $  3,385.20</t>
  </si>
  <si>
    <t xml:space="preserve">devolucion x k no le gusto </t>
  </si>
  <si>
    <t>NU3 PEPE FILETE</t>
  </si>
  <si>
    <t>ESTEBAN</t>
  </si>
  <si>
    <t>JORGE ARRIAGA  JR</t>
  </si>
  <si>
    <t>31-Dic FACTURA  3136-A</t>
  </si>
  <si>
    <t>20-Dic 89,101.60--22-Dic 20,368.40</t>
  </si>
  <si>
    <t>ARTURO FLORES PONCE</t>
  </si>
  <si>
    <t xml:space="preserve">PERI´S </t>
  </si>
  <si>
    <t>LUCIO AYALA</t>
  </si>
  <si>
    <t>19-Dic FACTURA 3141-A</t>
  </si>
  <si>
    <t>19-Dic 6,743.60---30-Dic 44,266.40</t>
  </si>
  <si>
    <t>BERNARDO VERACRUZ</t>
  </si>
  <si>
    <t>HILDA LOPEZ GONZALEZ</t>
  </si>
  <si>
    <t>21-Dic 40,000.00--24-Dic-14  $ 82,179.20</t>
  </si>
  <si>
    <t xml:space="preserve">JORGE </t>
  </si>
  <si>
    <t>18-Dic 2,000.00---20-Dic -14  $ 7,845.20</t>
  </si>
  <si>
    <t xml:space="preserve">TARCILA </t>
  </si>
  <si>
    <t>20-Dic 6,604.80--22-Dic 4,628.90</t>
  </si>
  <si>
    <t>CARNICERIA SANTA ANA</t>
  </si>
  <si>
    <t>31-Dic FACTURA  ????</t>
  </si>
  <si>
    <t xml:space="preserve"> CANCELADA       PEDRO ALDAMA</t>
  </si>
  <si>
    <t>la envian cancelada el 21 Dic x devolucion</t>
  </si>
  <si>
    <t>CANCELADA LA SORPRESA TEHUACAN</t>
  </si>
  <si>
    <t>JOVANNI CUATEPOTZO</t>
  </si>
  <si>
    <t xml:space="preserve">CIC HERRADURA </t>
  </si>
  <si>
    <t>19-Dic 19,200.00---20-Dic 674.60</t>
  </si>
  <si>
    <t>19-Dic 17,630.00---20-Dic -310.00</t>
  </si>
  <si>
    <t>GERMAN CEBADA SALAMANCA</t>
  </si>
  <si>
    <t>20-Dic 2,000.00---21-DIC 100.00--31-Dic-14  $ 73.00</t>
  </si>
  <si>
    <t>20-Dic 3,300.00--22-Dic 51.60</t>
  </si>
  <si>
    <t>ANGEL LUNA</t>
  </si>
  <si>
    <t>GRUPO GANADERO GURA S DE RL</t>
  </si>
  <si>
    <t xml:space="preserve">LA FORTUNA </t>
  </si>
  <si>
    <t>CHINOS 4 PONIENTE</t>
  </si>
  <si>
    <t>CATALINA CORONA</t>
  </si>
  <si>
    <t>RICARDO RAMIREZ</t>
  </si>
  <si>
    <t>22-Dic 37,993.20--27-Dic 68,374.80</t>
  </si>
  <si>
    <t>GUILLERMINA ZOQUIAPAN</t>
  </si>
  <si>
    <t>23-Dic FACTURA 3188-A</t>
  </si>
  <si>
    <t>21-Dic 15,000.00--22-Dic 21,794.00</t>
  </si>
  <si>
    <t>21-Dic 3,572.00--22-Dic 7,897.60</t>
  </si>
  <si>
    <t>OMAR CONTRERAS</t>
  </si>
  <si>
    <t>LA SELECTA</t>
  </si>
  <si>
    <t>LA ORIENTAL</t>
  </si>
  <si>
    <t xml:space="preserve">ALEJANDRO HERNADEZ  ( Ver ) </t>
  </si>
  <si>
    <t xml:space="preserve">23- Dic  FACTURA </t>
  </si>
  <si>
    <t>23-Dic FACTURA   3197-A</t>
  </si>
  <si>
    <t>LA ORIGINAL</t>
  </si>
  <si>
    <t>..</t>
  </si>
  <si>
    <t>22-Dic 3,750.00---23-Dic 237.20</t>
  </si>
  <si>
    <t>LA FORTUNA INFONAVIT</t>
  </si>
  <si>
    <t>CRISTOBAL NIETO</t>
  </si>
  <si>
    <t>22-Dic 14,000.00--23-Dic 52.50</t>
  </si>
  <si>
    <t xml:space="preserve">ALFREDO MEDINA   </t>
  </si>
  <si>
    <t>EDUARDO RODRIGUEZ</t>
  </si>
  <si>
    <t>CARNICERIA BARBIE</t>
  </si>
  <si>
    <t>CARLOS SANCHEZ</t>
  </si>
  <si>
    <t>24-Dic 17,647.00---29-Dic 4000.12</t>
  </si>
  <si>
    <t>ANGEL FABIAN</t>
  </si>
  <si>
    <t>AIMET PEREZ GARCIA</t>
  </si>
  <si>
    <t>23-Dic 19,000.00--24-Dic 3,093.40</t>
  </si>
  <si>
    <t>23-Dic 15,000.00--29-Dic 2,071.60</t>
  </si>
  <si>
    <t>LUZ HILDA LOPEZ GONZALEZ</t>
  </si>
  <si>
    <t>FERNANDO RAMIREZ</t>
  </si>
  <si>
    <t>BENITO  CANCELADA</t>
  </si>
  <si>
    <t xml:space="preserve">la cancelan el 24-Dic </t>
  </si>
  <si>
    <t>24-Dic 22,000.00--27-Dic 5,303.80</t>
  </si>
  <si>
    <t>24-Dic 1,500.00--26-Dic 14.00--30-Dic 1,700.80</t>
  </si>
  <si>
    <t xml:space="preserve">RAUL </t>
  </si>
  <si>
    <t>SAGERADO CORAZOBN HEROES</t>
  </si>
  <si>
    <t>24-Dic 10,410.00--26-Dic 600.8</t>
  </si>
  <si>
    <t>BOLIVAR MARTINEZ</t>
  </si>
  <si>
    <t>la original no la envian firma la sra NLP</t>
  </si>
  <si>
    <t>ANGELICA</t>
  </si>
  <si>
    <t>ALICIA ( HERRADURA )</t>
  </si>
  <si>
    <t>JOVANY CUAUTEPOTZO</t>
  </si>
  <si>
    <t>SUSTITUIDA POR LA 7305</t>
  </si>
  <si>
    <t xml:space="preserve">,0762 </t>
  </si>
  <si>
    <t>SUSTITUIDA POR LA 7402</t>
  </si>
  <si>
    <t>DAVID XILOE</t>
  </si>
  <si>
    <t>27-Dic -14  4,000.00--28-Dic-14  $ 2,128.00</t>
  </si>
  <si>
    <t>ANTOJITOS SAN MIGUEL</t>
  </si>
  <si>
    <t>27-Dic 19,600.00--29-Dic 1,643.50---30-Dic 0.10</t>
  </si>
  <si>
    <t>TONANZINTLA</t>
  </si>
  <si>
    <t xml:space="preserve">ROGELIO </t>
  </si>
  <si>
    <t>devolucion del cliente</t>
  </si>
  <si>
    <t>28-Dic 1,300.00--29-Dic 816.40</t>
  </si>
  <si>
    <t>29-Dic 9,523.80--30-Dic 1,000.00</t>
  </si>
  <si>
    <t>28-Dic 10,000.00--29-Dic 17,073.20</t>
  </si>
  <si>
    <t>29-Dic 5,100.00--31-Dic $ 228.00</t>
  </si>
  <si>
    <t>SAGRADO CORAZON HEROES CANCELADA</t>
  </si>
  <si>
    <t>envian el 30 Cancelada  nadie firma</t>
  </si>
  <si>
    <t>GRANJERO FELIZ DE RL DE CV</t>
  </si>
  <si>
    <t>ANTONIO HEERNANDEZ</t>
  </si>
  <si>
    <t>LEONEL PILOTZI</t>
  </si>
  <si>
    <t>SAGRADO 3 CRUCES</t>
  </si>
  <si>
    <t>LUIS MUÑOZ</t>
  </si>
  <si>
    <t>31-Dic FACTURA 3473-A</t>
  </si>
  <si>
    <t>ANGEL FLORES</t>
  </si>
  <si>
    <t>RICARDI SAUCEDO</t>
  </si>
  <si>
    <t>JOSE GIL</t>
  </si>
  <si>
    <t>27-Dic-14 $ 11,290.00---2-Ene-15 $ 91,111.20</t>
  </si>
  <si>
    <t>03-Ene FACTURA 3110-A</t>
  </si>
  <si>
    <t>03-Ene FACTURA ?????</t>
  </si>
  <si>
    <t>03-Ene FACTURA   3198-A</t>
  </si>
  <si>
    <t>03-Ene FACTURA   3199-A</t>
  </si>
  <si>
    <t>03-Ene FACTURA 3200-A</t>
  </si>
  <si>
    <t>29-Dic-14 $ 100,000.00---03-Ene-15 $ 14,116.92</t>
  </si>
  <si>
    <t>03-ENE FACTURA 3304-A</t>
  </si>
  <si>
    <t>03-Ene FACTURA  3306-A</t>
  </si>
  <si>
    <t>03 Ene FACTURA 3307-A</t>
  </si>
  <si>
    <t>30-Dic 23,000.00---03-Ene 19,141.00</t>
  </si>
  <si>
    <t>31-Dic 30,000.00---03-Ene-15 $ 21,771.50</t>
  </si>
  <si>
    <t>10-Dic 350.00---14-Dic-14  $  350.00--27-Dic 350.00--28-Dic-14  $ 350.00--05-+Ene-15 $ 350.00</t>
  </si>
  <si>
    <t>25-Feb-14--$ 3,632.00---Vale Firmado NLP 15-Ene-15 saldada 15,442.00</t>
  </si>
  <si>
    <t>10-Julio 5,00.00--15-Julio 5,000.00 21-Jul 2,108.50--15-Ene-15 vale firmado NLP $ 20,000.00</t>
  </si>
  <si>
    <t>25-Feb-14  $ 3,632.00--15-Ene-15 vale firmado NLP 15,442.00</t>
  </si>
  <si>
    <t>18-Dic 5,000.00--24-Dic 5,000.00--31-Dic-14  $ 5,000.00--06-Ene-15 $ 5,000.00</t>
  </si>
  <si>
    <t>30-Dic 60,600.98---07-Ene-15  $  33,734.50</t>
  </si>
  <si>
    <t>03-Ene 8,667.50--07-ENE 2,981.70</t>
  </si>
  <si>
    <t>07-NoV 2,219.00--17-Nov 100.00--20-Nov 100.00--23-Nov 200.00--24-Nov 100.00--27-Nov 100.00--29-Nov 100.00--03-Dic 100.00---06--Dic-14  $ 100.00--10-Dic 100.00--14-Dic -14  $ 100.00--16-Dic 100.00---20-Dic-14  $  100.00---21-Dic-14  $ 100.00--26-Dic-14  $ 100.00--28-Dic-14 $ 100.00--29-Dic-14 $ 100.00--31-Dic-14 $ 100.00--05-Ene-15  $ 100.00--08-Ene-15 $ 200.00--09-Ene 150.00</t>
  </si>
  <si>
    <t>03-Ene 60,000.00--10-Ene 36,009.80</t>
  </si>
  <si>
    <t>10-Ene FACTURA 3303-A</t>
  </si>
  <si>
    <t>10-Ene FACTURA   3309-A</t>
  </si>
  <si>
    <t>10-Ene FACTURA   3439-A</t>
  </si>
  <si>
    <t>10-Ene FACTURA   3438-A</t>
  </si>
  <si>
    <t>10-Ene FACTURA 3437-A</t>
  </si>
  <si>
    <t>07-Ene 21,850.10--13-Ene 39,203.20</t>
  </si>
  <si>
    <t>14-Ene FACTURA  3604-A</t>
  </si>
  <si>
    <t>14-Ene FACTURA 3616-A</t>
  </si>
  <si>
    <t>14-Ene FACTURA  3619-A</t>
  </si>
  <si>
    <r>
      <t>25-Feb 1,000.00</t>
    </r>
    <r>
      <rPr>
        <b/>
        <i/>
        <sz val="8"/>
        <color theme="1"/>
        <rFont val="Calibri"/>
        <family val="2"/>
        <scheme val="minor"/>
      </rPr>
      <t>--</t>
    </r>
    <r>
      <rPr>
        <b/>
        <i/>
        <sz val="8"/>
        <color rgb="FF0000FF"/>
        <rFont val="Calibri"/>
        <family val="2"/>
        <scheme val="minor"/>
      </rPr>
      <t>28 feb 1,000.00</t>
    </r>
    <r>
      <rPr>
        <b/>
        <i/>
        <sz val="8"/>
        <color theme="1"/>
        <rFont val="Calibri"/>
        <family val="2"/>
        <scheme val="minor"/>
      </rPr>
      <t>--</t>
    </r>
    <r>
      <rPr>
        <b/>
        <i/>
        <sz val="8"/>
        <color rgb="FF0000FF"/>
        <rFont val="Calibri"/>
        <family val="2"/>
        <scheme val="minor"/>
      </rPr>
      <t>4 mar 1,000.00**6 mar 1,000.00--12 mar  1,000.00 17-Mar 2,000.00 25-Mar 500.00 03-Abril 1,000.00 7-Abril 1,000.00 8-Abril 1,000.00--30-Abril 1,000.00 07-May 1,000.00--15-May 1,000.00  30-May 500.00 15-Jun 500.00 10-Julio 500.00--- 25-Jul 500.00--01-Ago 500.00  08-Ago 500.00--16-Ago 500.00-20-Ago 500.00--05-Sep 500.00--17-Sep-14  $  524.00--30-Sep $ 500.00--07-Oct  $  500.00----20-oCT 500.00---08-Nov $ 500.00--19-Nov 500.00---27-Nov $ 1,000.00---13-Dic-14  $  500.00--20-Dic-14  $ 1,000.00--23-Dic-14  $  1,000.00---14-Ene-15---$ 1,000.00</t>
    </r>
  </si>
  <si>
    <t>10-Mar 1,164.00 13-Mar 500.00 17-Mar 1,00.00--12-Ago 1,552.00--08-Nov $ 1,000.00--17-Dic-14  $ 1,000.00--27-Dic-14  $ 1,000.00--14-Ene-15--$ 1,304.00</t>
  </si>
  <si>
    <r>
      <t>25-Feb 1,000.00</t>
    </r>
    <r>
      <rPr>
        <b/>
        <i/>
        <sz val="8"/>
        <color theme="1"/>
        <rFont val="Calibri"/>
        <family val="2"/>
        <scheme val="minor"/>
      </rPr>
      <t>--</t>
    </r>
    <r>
      <rPr>
        <b/>
        <i/>
        <sz val="8"/>
        <color rgb="FF0000FF"/>
        <rFont val="Calibri"/>
        <family val="2"/>
        <scheme val="minor"/>
      </rPr>
      <t>28 feb 1,000.00</t>
    </r>
    <r>
      <rPr>
        <b/>
        <i/>
        <sz val="8"/>
        <color theme="1"/>
        <rFont val="Calibri"/>
        <family val="2"/>
        <scheme val="minor"/>
      </rPr>
      <t>--</t>
    </r>
    <r>
      <rPr>
        <b/>
        <i/>
        <sz val="8"/>
        <color rgb="FF0000FF"/>
        <rFont val="Calibri"/>
        <family val="2"/>
        <scheme val="minor"/>
      </rPr>
      <t>4 mar 1,000.00**6 mar 1,000.00--12 mar  1,000.00 17-Mar 2,000.00 25-Mar 500.00 03-Abril 1,000.00 7-Abril 1,000.00 8-Abril 1,000.00--30-Abril 1,000.00 07-May 1,000.00--15-May 1,000.00  30-May 500.00 15-Jun 500.00 10-Julio 500.00--- 25-Jul 500.00--01-Ago 500.00  08-Ago 500.00--16-Ago 500.00-20-Ago 500.00--05-Sep 500.00--17-Sep-14  $  524.00--30-Sep $ 500.00--07-Oct  $  500.00----20-oCT 500.00---08-Nov $ 500.00--19-Nov 500.00--27-Nov 1,000.00--13-Dic-14 $ 500.00--20-Dic-14  $ 1,000.00--23-DIc-14  $ 1,000.00--14-Ene-15---$ 1,000.00</t>
    </r>
  </si>
  <si>
    <t>10-Mar 1,164.00 13-Mar 500.00 17-Mar 1,00.00--12-Ago 1,552.00--08-Nov $ 1,000.00---17-Dic -14  $ 1,000.00--27-Dic-14  $ 1,.000.00--14-Ene-15--$ 1,304.00</t>
  </si>
  <si>
    <t>17-ENE FACTURA  3144-A</t>
  </si>
  <si>
    <t>17-Ene FACTURA  3201-A</t>
  </si>
  <si>
    <t>17-ENE FACTURA 3305-A</t>
  </si>
  <si>
    <t>17-ENE FACTURA 3308-A</t>
  </si>
  <si>
    <t>17-ENE  FACTURA  ??????</t>
  </si>
  <si>
    <t>20-Ene FACTURA 3664-A</t>
  </si>
  <si>
    <t>18-Dic 5,000.00--24-Dic 5,000.00--31-Dic-14  $ 5,000.00--06-Ene-15 $ 5,000.00--18-Ene-15 5,000.00--26-Ene 5,000.00---31-Ene 1,141.50</t>
  </si>
  <si>
    <t>18-Dic 5,000.00--24-Dic 5,000.00--31-Dic-14  $ 5,000.00--06-Ene-15 $ 5,000.00--18-Ene-15  $ 5,000.00--26Ene $ 5,000.00--31-Ene 1,141.50</t>
  </si>
  <si>
    <t>13-Ene 11.44--06-Feb 5,500.56</t>
  </si>
  <si>
    <t>13-Ene 11.44--6-Feb 5,500.56</t>
  </si>
  <si>
    <t>14-Feb FACTURA 4043-A</t>
  </si>
  <si>
    <t>13-Ene 34.64---20-Feb 9,830.48</t>
  </si>
  <si>
    <t>13-Ene 34.64--20-Feb 9,830.48</t>
  </si>
  <si>
    <t>15-Sep 1,000.00 07-Oct $ 1,000.00--14-Oct 1,000.00--08-Nov $ 1,000.00---13-Dic-14  $  1,000.00---17-Ene-15--$ 500.00--28-Feb 500.00---09 Marzo 2015--$ 28.00</t>
  </si>
  <si>
    <t>15-Sep 1,000.00 07-Oct $ 1,000.00--14-Oct 1,000.00--08-Nov $ 1,000.00--13-Dic-14  $ 1,000.00--17-Ene-15---$ 500.00--28-Feb 500.00---09-Mar 2015---$ 28.00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</si>
</sst>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7" formatCode="&quot;$&quot;#,##0.00;\-&quot;$&quot;#,##0.00"/>
    <numFmt numFmtId="44" formatCode="_-&quot;$&quot;* #,##0.00_-;\-&quot;$&quot;* #,##0.00_-;_-&quot;$&quot;* &quot;-&quot;??_-;_-@_-"/>
    <numFmt numFmtId="164" formatCode="[$-C0A]d\-mmm\-yy;@"/>
    <numFmt numFmtId="165" formatCode="&quot;$&quot;#,##0.00"/>
    <numFmt numFmtId="166" formatCode="[$-C0A]dd\-mmm\-yy;@"/>
    <numFmt numFmtId="167" formatCode="[$$-80A]#,##0.00"/>
  </numFmts>
  <fonts count="9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2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rgb="FF0000FF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sz val="8"/>
      <color indexed="8"/>
      <name val="Calibri"/>
      <family val="2"/>
    </font>
    <font>
      <b/>
      <sz val="8"/>
      <color theme="5" tint="-0.249977111117893"/>
      <name val="Calibri"/>
      <family val="2"/>
    </font>
    <font>
      <b/>
      <sz val="11"/>
      <color theme="5" tint="-0.249977111117893"/>
      <name val="Calibri"/>
      <family val="2"/>
    </font>
    <font>
      <b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8"/>
      <color theme="5" tint="-0.249977111117893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i/>
      <sz val="12"/>
      <color indexed="8"/>
      <name val="Calibri"/>
      <family val="2"/>
    </font>
    <font>
      <b/>
      <i/>
      <sz val="11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i/>
      <u/>
      <sz val="14"/>
      <color rgb="FF0000CC"/>
      <name val="Calibri"/>
      <family val="2"/>
      <scheme val="minor"/>
    </font>
    <font>
      <b/>
      <i/>
      <sz val="11"/>
      <color indexed="8"/>
      <name val="Calibri"/>
      <family val="2"/>
    </font>
    <font>
      <i/>
      <sz val="12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1"/>
      <color rgb="FFFF0000"/>
      <name val="Calibri"/>
      <family val="2"/>
    </font>
    <font>
      <b/>
      <i/>
      <sz val="11"/>
      <color rgb="FF0000FF"/>
      <name val="Calibri"/>
      <family val="2"/>
      <scheme val="minor"/>
    </font>
    <font>
      <b/>
      <i/>
      <sz val="11"/>
      <color rgb="FF0000FF"/>
      <name val="Calibri"/>
      <family val="2"/>
    </font>
    <font>
      <b/>
      <i/>
      <sz val="8"/>
      <color theme="1"/>
      <name val="Calibri"/>
      <family val="2"/>
      <scheme val="minor"/>
    </font>
    <font>
      <b/>
      <i/>
      <sz val="8"/>
      <color rgb="FF0000FF"/>
      <name val="Calibri"/>
      <family val="2"/>
      <scheme val="minor"/>
    </font>
    <font>
      <b/>
      <i/>
      <sz val="11"/>
      <color theme="1"/>
      <name val="Calibri"/>
      <family val="2"/>
    </font>
    <font>
      <b/>
      <i/>
      <sz val="10"/>
      <color rgb="FF0000FF"/>
      <name val="Calibri"/>
      <family val="2"/>
      <scheme val="minor"/>
    </font>
    <font>
      <b/>
      <i/>
      <sz val="11"/>
      <color theme="5" tint="-0.249977111117893"/>
      <name val="Calibri"/>
      <family val="2"/>
      <scheme val="minor"/>
    </font>
    <font>
      <b/>
      <i/>
      <sz val="11"/>
      <color theme="5" tint="-0.249977111117893"/>
      <name val="Calibri"/>
      <family val="2"/>
    </font>
    <font>
      <b/>
      <i/>
      <sz val="8"/>
      <color theme="5" tint="-0.249977111117893"/>
      <name val="Calibri"/>
      <family val="2"/>
      <scheme val="minor"/>
    </font>
    <font>
      <b/>
      <i/>
      <sz val="9"/>
      <color rgb="FF0000FF"/>
      <name val="Calibri"/>
      <family val="2"/>
      <scheme val="minor"/>
    </font>
    <font>
      <b/>
      <sz val="11"/>
      <color rgb="FF0000FF"/>
      <name val="Cambria"/>
      <family val="1"/>
      <scheme val="major"/>
    </font>
    <font>
      <b/>
      <u/>
      <sz val="11"/>
      <color rgb="FF0000CC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sz val="11"/>
      <color theme="1"/>
      <name val="Cambria"/>
      <family val="1"/>
      <scheme val="major"/>
    </font>
    <font>
      <b/>
      <i/>
      <sz val="11"/>
      <color theme="1"/>
      <name val="Cambria"/>
      <family val="1"/>
      <scheme val="major"/>
    </font>
    <font>
      <b/>
      <sz val="11"/>
      <color rgb="FF0000FF"/>
      <name val="Calibri"/>
      <family val="2"/>
    </font>
    <font>
      <b/>
      <sz val="9"/>
      <color rgb="FF0000FF"/>
      <name val="Calibri"/>
      <family val="2"/>
    </font>
    <font>
      <b/>
      <sz val="8"/>
      <color rgb="FF0000FF"/>
      <name val="Calibri"/>
      <family val="2"/>
    </font>
    <font>
      <b/>
      <sz val="11"/>
      <color theme="1"/>
      <name val="Calibri"/>
      <family val="2"/>
    </font>
    <font>
      <b/>
      <i/>
      <u/>
      <sz val="11"/>
      <color rgb="FF0000FF"/>
      <name val="Cambria"/>
      <family val="1"/>
      <scheme val="major"/>
    </font>
    <font>
      <b/>
      <i/>
      <sz val="11"/>
      <color rgb="FF0000FF"/>
      <name val="Cambria"/>
      <family val="1"/>
      <scheme val="major"/>
    </font>
    <font>
      <b/>
      <i/>
      <u/>
      <sz val="12"/>
      <color theme="1"/>
      <name val="Cambria"/>
      <family val="1"/>
      <scheme val="major"/>
    </font>
    <font>
      <b/>
      <sz val="12"/>
      <color theme="1"/>
      <name val="Cambria"/>
      <family val="1"/>
      <scheme val="major"/>
    </font>
    <font>
      <b/>
      <u/>
      <sz val="11"/>
      <color theme="1"/>
      <name val="Cambria"/>
      <family val="1"/>
      <scheme val="major"/>
    </font>
    <font>
      <b/>
      <sz val="10"/>
      <color rgb="FF0000FF"/>
      <name val="Calibri"/>
      <family val="2"/>
    </font>
    <font>
      <b/>
      <sz val="11"/>
      <color theme="6" tint="-0.249977111117893"/>
      <name val="Calibri"/>
      <family val="2"/>
      <scheme val="minor"/>
    </font>
    <font>
      <b/>
      <i/>
      <sz val="11"/>
      <color rgb="FF0000FF"/>
      <name val="Script MT Bold"/>
      <family val="4"/>
    </font>
    <font>
      <b/>
      <sz val="7"/>
      <color indexed="8"/>
      <name val="Calibri"/>
      <family val="2"/>
    </font>
    <font>
      <b/>
      <sz val="9"/>
      <color rgb="FF0000FF"/>
      <name val="Calibri"/>
      <family val="2"/>
      <scheme val="minor"/>
    </font>
    <font>
      <b/>
      <sz val="10"/>
      <color rgb="FF0000FF"/>
      <name val="Calibri"/>
      <family val="2"/>
      <scheme val="minor"/>
    </font>
    <font>
      <b/>
      <sz val="9"/>
      <color rgb="FFFF0000"/>
      <name val="Calibri"/>
      <family val="2"/>
    </font>
    <font>
      <b/>
      <sz val="9"/>
      <color theme="5" tint="-0.249977111117893"/>
      <name val="Calibri"/>
      <family val="2"/>
    </font>
    <font>
      <b/>
      <sz val="12"/>
      <color rgb="FF0000CC"/>
      <name val="Calibri"/>
      <family val="2"/>
      <scheme val="minor"/>
    </font>
    <font>
      <b/>
      <i/>
      <sz val="12"/>
      <color rgb="FF0000FF"/>
      <name val="Cambria"/>
      <family val="1"/>
      <scheme val="major"/>
    </font>
    <font>
      <b/>
      <u/>
      <sz val="11"/>
      <color rgb="FF0000FF"/>
      <name val="Cambria"/>
      <family val="1"/>
      <scheme val="major"/>
    </font>
    <font>
      <b/>
      <sz val="8"/>
      <color theme="1"/>
      <name val="Calibri"/>
      <family val="2"/>
    </font>
    <font>
      <b/>
      <i/>
      <sz val="11"/>
      <color theme="1"/>
      <name val="Script MT Bold"/>
      <family val="4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sz val="12"/>
      <color theme="1"/>
      <name val="Calibri"/>
      <family val="2"/>
    </font>
    <font>
      <b/>
      <sz val="10"/>
      <color indexed="8"/>
      <name val="Calibri"/>
      <family val="2"/>
    </font>
    <font>
      <b/>
      <u/>
      <sz val="12"/>
      <color theme="1"/>
      <name val="Cambria"/>
      <family val="1"/>
      <scheme val="major"/>
    </font>
    <font>
      <b/>
      <sz val="9"/>
      <color rgb="FFC00000"/>
      <name val="Calibri"/>
      <family val="2"/>
    </font>
    <font>
      <b/>
      <sz val="11"/>
      <color rgb="FFC00000"/>
      <name val="Calibri"/>
      <family val="2"/>
    </font>
    <font>
      <b/>
      <sz val="12"/>
      <color indexed="8"/>
      <name val="Calibri"/>
      <family val="2"/>
    </font>
    <font>
      <b/>
      <sz val="11"/>
      <name val="Calibri"/>
      <family val="2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rgb="FFFF3399"/>
      <name val="Calibri"/>
      <family val="2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1"/>
      <name val="Calibri"/>
      <family val="2"/>
    </font>
    <font>
      <b/>
      <sz val="12"/>
      <color rgb="FFFF0000"/>
      <name val="Calibri"/>
      <family val="2"/>
      <scheme val="minor"/>
    </font>
    <font>
      <b/>
      <sz val="9"/>
      <color indexed="8"/>
      <name val="Calibri"/>
      <family val="2"/>
    </font>
    <font>
      <b/>
      <sz val="18"/>
      <color theme="1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9"/>
      <color theme="1"/>
      <name val="Calibri"/>
      <family val="2"/>
    </font>
  </fonts>
  <fills count="2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9" tint="-0.249977111117893"/>
        <bgColor indexed="64"/>
      </patternFill>
    </fill>
  </fills>
  <borders count="3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auto="1"/>
      </top>
      <bottom/>
      <diagonal/>
    </border>
    <border>
      <left style="double">
        <color auto="1"/>
      </left>
      <right/>
      <top style="medium">
        <color auto="1"/>
      </top>
      <bottom/>
      <diagonal/>
    </border>
    <border>
      <left style="mediumDashed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/>
      <top/>
      <bottom style="medium">
        <color indexed="64"/>
      </bottom>
      <diagonal/>
    </border>
    <border>
      <left style="mediumDashed">
        <color auto="1"/>
      </left>
      <right style="medium">
        <color auto="1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</borders>
  <cellStyleXfs count="2">
    <xf numFmtId="0" fontId="0" fillId="0" borderId="0"/>
    <xf numFmtId="44" fontId="82" fillId="0" borderId="0" applyFont="0" applyFill="0" applyBorder="0" applyAlignment="0" applyProtection="0"/>
  </cellStyleXfs>
  <cellXfs count="851">
    <xf numFmtId="0" fontId="0" fillId="0" borderId="0" xfId="0"/>
    <xf numFmtId="0" fontId="3" fillId="0" borderId="0" xfId="0" applyFont="1"/>
    <xf numFmtId="164" fontId="1" fillId="3" borderId="4" xfId="0" applyNumberFormat="1" applyFont="1" applyFill="1" applyBorder="1" applyAlignment="1">
      <alignment horizontal="center"/>
    </xf>
    <xf numFmtId="165" fontId="1" fillId="3" borderId="4" xfId="0" applyNumberFormat="1" applyFont="1" applyFill="1" applyBorder="1"/>
    <xf numFmtId="166" fontId="1" fillId="3" borderId="4" xfId="0" applyNumberFormat="1" applyFont="1" applyFill="1" applyBorder="1" applyAlignment="1">
      <alignment horizontal="right"/>
    </xf>
    <xf numFmtId="0" fontId="1" fillId="3" borderId="4" xfId="0" applyFont="1" applyFill="1" applyBorder="1"/>
    <xf numFmtId="164" fontId="1" fillId="0" borderId="5" xfId="0" applyNumberFormat="1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5" fillId="0" borderId="6" xfId="0" applyFont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166" fontId="1" fillId="0" borderId="6" xfId="0" applyNumberFormat="1" applyFont="1" applyFill="1" applyBorder="1" applyAlignment="1">
      <alignment horizontal="center" vertical="center" wrapText="1"/>
    </xf>
    <xf numFmtId="165" fontId="1" fillId="4" borderId="6" xfId="0" applyNumberFormat="1" applyFont="1" applyFill="1" applyBorder="1" applyAlignment="1">
      <alignment horizontal="center" wrapText="1"/>
    </xf>
    <xf numFmtId="164" fontId="1" fillId="0" borderId="5" xfId="0" applyNumberFormat="1" applyFont="1" applyFill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0" xfId="0" applyFont="1" applyBorder="1" applyAlignment="1">
      <alignment horizontal="left" wrapText="1"/>
    </xf>
    <xf numFmtId="165" fontId="1" fillId="0" borderId="0" xfId="0" applyNumberFormat="1" applyFont="1" applyBorder="1" applyAlignment="1">
      <alignment horizontal="right"/>
    </xf>
    <xf numFmtId="166" fontId="1" fillId="0" borderId="0" xfId="0" applyNumberFormat="1" applyFont="1" applyFill="1" applyBorder="1" applyAlignment="1">
      <alignment horizontal="right" vertical="center" wrapText="1"/>
    </xf>
    <xf numFmtId="165" fontId="1" fillId="0" borderId="0" xfId="0" applyNumberFormat="1" applyFont="1" applyFill="1" applyBorder="1" applyAlignment="1">
      <alignment horizontal="right" wrapText="1"/>
    </xf>
    <xf numFmtId="165" fontId="3" fillId="0" borderId="7" xfId="0" applyNumberFormat="1" applyFont="1" applyFill="1" applyBorder="1"/>
    <xf numFmtId="164" fontId="3" fillId="0" borderId="7" xfId="0" applyNumberFormat="1" applyFont="1" applyFill="1" applyBorder="1"/>
    <xf numFmtId="0" fontId="3" fillId="0" borderId="7" xfId="0" applyFont="1" applyFill="1" applyBorder="1"/>
    <xf numFmtId="0" fontId="1" fillId="0" borderId="0" xfId="0" applyFont="1"/>
    <xf numFmtId="165" fontId="3" fillId="0" borderId="0" xfId="0" applyNumberFormat="1" applyFont="1"/>
    <xf numFmtId="16" fontId="1" fillId="0" borderId="0" xfId="0" applyNumberFormat="1" applyFont="1"/>
    <xf numFmtId="165" fontId="3" fillId="0" borderId="0" xfId="0" applyNumberFormat="1" applyFont="1" applyFill="1"/>
    <xf numFmtId="16" fontId="7" fillId="0" borderId="0" xfId="0" applyNumberFormat="1" applyFont="1" applyFill="1"/>
    <xf numFmtId="16" fontId="8" fillId="0" borderId="0" xfId="0" applyNumberFormat="1" applyFont="1"/>
    <xf numFmtId="0" fontId="1" fillId="0" borderId="0" xfId="0" applyFont="1" applyBorder="1"/>
    <xf numFmtId="0" fontId="1" fillId="0" borderId="0" xfId="0" applyFont="1" applyFill="1"/>
    <xf numFmtId="0" fontId="9" fillId="0" borderId="0" xfId="0" applyFont="1"/>
    <xf numFmtId="165" fontId="10" fillId="0" borderId="0" xfId="0" applyNumberFormat="1" applyFont="1"/>
    <xf numFmtId="164" fontId="1" fillId="0" borderId="7" xfId="0" applyNumberFormat="1" applyFont="1" applyFill="1" applyBorder="1"/>
    <xf numFmtId="0" fontId="1" fillId="0" borderId="7" xfId="0" applyFont="1" applyFill="1" applyBorder="1"/>
    <xf numFmtId="0" fontId="1" fillId="0" borderId="0" xfId="0" applyFont="1" applyFill="1" applyBorder="1"/>
    <xf numFmtId="165" fontId="1" fillId="0" borderId="0" xfId="0" applyNumberFormat="1" applyFont="1" applyFill="1" applyBorder="1"/>
    <xf numFmtId="16" fontId="1" fillId="0" borderId="0" xfId="0" applyNumberFormat="1" applyFont="1" applyFill="1" applyBorder="1"/>
    <xf numFmtId="165" fontId="1" fillId="0" borderId="7" xfId="0" applyNumberFormat="1" applyFont="1" applyFill="1" applyBorder="1"/>
    <xf numFmtId="16" fontId="8" fillId="0" borderId="0" xfId="0" applyNumberFormat="1" applyFont="1" applyFill="1" applyBorder="1" applyAlignment="1">
      <alignment horizontal="center"/>
    </xf>
    <xf numFmtId="16" fontId="8" fillId="0" borderId="0" xfId="0" applyNumberFormat="1" applyFont="1" applyFill="1" applyBorder="1"/>
    <xf numFmtId="16" fontId="11" fillId="0" borderId="0" xfId="0" applyNumberFormat="1" applyFont="1" applyFill="1" applyBorder="1"/>
    <xf numFmtId="165" fontId="8" fillId="0" borderId="0" xfId="0" applyNumberFormat="1" applyFont="1" applyFill="1" applyBorder="1"/>
    <xf numFmtId="0" fontId="3" fillId="0" borderId="0" xfId="0" applyFont="1" applyFill="1" applyBorder="1"/>
    <xf numFmtId="165" fontId="3" fillId="0" borderId="0" xfId="0" applyNumberFormat="1" applyFont="1" applyFill="1" applyBorder="1"/>
    <xf numFmtId="16" fontId="3" fillId="0" borderId="0" xfId="0" applyNumberFormat="1" applyFont="1" applyFill="1" applyBorder="1"/>
    <xf numFmtId="0" fontId="3" fillId="0" borderId="0" xfId="0" applyFont="1" applyBorder="1"/>
    <xf numFmtId="16" fontId="7" fillId="0" borderId="0" xfId="0" applyNumberFormat="1" applyFont="1" applyFill="1" applyBorder="1"/>
    <xf numFmtId="0" fontId="9" fillId="0" borderId="0" xfId="0" applyFont="1" applyFill="1" applyBorder="1"/>
    <xf numFmtId="165" fontId="9" fillId="0" borderId="0" xfId="0" applyNumberFormat="1" applyFont="1" applyFill="1" applyBorder="1"/>
    <xf numFmtId="165" fontId="1" fillId="0" borderId="0" xfId="0" applyNumberFormat="1" applyFont="1" applyBorder="1"/>
    <xf numFmtId="16" fontId="1" fillId="0" borderId="0" xfId="0" applyNumberFormat="1" applyFont="1" applyBorder="1"/>
    <xf numFmtId="165" fontId="1" fillId="0" borderId="7" xfId="0" applyNumberFormat="1" applyFont="1" applyBorder="1"/>
    <xf numFmtId="0" fontId="9" fillId="0" borderId="0" xfId="0" applyFont="1" applyBorder="1"/>
    <xf numFmtId="16" fontId="9" fillId="0" borderId="0" xfId="0" applyNumberFormat="1" applyFont="1" applyFill="1" applyBorder="1"/>
    <xf numFmtId="16" fontId="7" fillId="8" borderId="0" xfId="0" applyNumberFormat="1" applyFont="1" applyFill="1" applyBorder="1"/>
    <xf numFmtId="165" fontId="3" fillId="0" borderId="0" xfId="0" applyNumberFormat="1" applyFont="1" applyBorder="1"/>
    <xf numFmtId="16" fontId="3" fillId="0" borderId="0" xfId="0" applyNumberFormat="1" applyFont="1" applyBorder="1"/>
    <xf numFmtId="165" fontId="3" fillId="0" borderId="7" xfId="0" applyNumberFormat="1" applyFont="1" applyBorder="1"/>
    <xf numFmtId="16" fontId="11" fillId="9" borderId="0" xfId="0" applyNumberFormat="1" applyFont="1" applyFill="1" applyBorder="1"/>
    <xf numFmtId="16" fontId="12" fillId="0" borderId="0" xfId="0" applyNumberFormat="1" applyFont="1" applyFill="1" applyBorder="1"/>
    <xf numFmtId="165" fontId="12" fillId="0" borderId="0" xfId="0" applyNumberFormat="1" applyFont="1" applyFill="1" applyBorder="1"/>
    <xf numFmtId="16" fontId="13" fillId="0" borderId="0" xfId="0" applyNumberFormat="1" applyFont="1" applyFill="1" applyBorder="1"/>
    <xf numFmtId="16" fontId="14" fillId="0" borderId="0" xfId="0" applyNumberFormat="1" applyFont="1" applyFill="1" applyBorder="1"/>
    <xf numFmtId="165" fontId="15" fillId="0" borderId="0" xfId="0" applyNumberFormat="1" applyFont="1" applyFill="1" applyBorder="1"/>
    <xf numFmtId="16" fontId="7" fillId="8" borderId="0" xfId="0" applyNumberFormat="1" applyFont="1" applyFill="1" applyBorder="1" applyAlignment="1">
      <alignment wrapText="1"/>
    </xf>
    <xf numFmtId="165" fontId="1" fillId="10" borderId="0" xfId="0" applyNumberFormat="1" applyFont="1" applyFill="1" applyBorder="1"/>
    <xf numFmtId="165" fontId="1" fillId="10" borderId="7" xfId="0" applyNumberFormat="1" applyFont="1" applyFill="1" applyBorder="1"/>
    <xf numFmtId="16" fontId="7" fillId="0" borderId="0" xfId="0" applyNumberFormat="1" applyFont="1" applyFill="1" applyBorder="1" applyAlignment="1">
      <alignment wrapText="1"/>
    </xf>
    <xf numFmtId="165" fontId="1" fillId="0" borderId="0" xfId="0" applyNumberFormat="1" applyFont="1" applyFill="1"/>
    <xf numFmtId="16" fontId="1" fillId="0" borderId="0" xfId="0" applyNumberFormat="1" applyFont="1" applyFill="1"/>
    <xf numFmtId="165" fontId="1" fillId="0" borderId="0" xfId="0" applyNumberFormat="1" applyFont="1"/>
    <xf numFmtId="16" fontId="7" fillId="8" borderId="0" xfId="0" applyNumberFormat="1" applyFont="1" applyFill="1"/>
    <xf numFmtId="16" fontId="7" fillId="0" borderId="0" xfId="0" applyNumberFormat="1" applyFont="1" applyFill="1" applyAlignment="1">
      <alignment wrapText="1"/>
    </xf>
    <xf numFmtId="16" fontId="8" fillId="0" borderId="0" xfId="0" applyNumberFormat="1" applyFont="1" applyFill="1" applyAlignment="1">
      <alignment horizontal="center"/>
    </xf>
    <xf numFmtId="16" fontId="1" fillId="8" borderId="0" xfId="0" applyNumberFormat="1" applyFont="1" applyFill="1"/>
    <xf numFmtId="16" fontId="11" fillId="0" borderId="0" xfId="0" applyNumberFormat="1" applyFont="1" applyFill="1"/>
    <xf numFmtId="16" fontId="16" fillId="0" borderId="0" xfId="0" applyNumberFormat="1" applyFont="1" applyFill="1" applyBorder="1"/>
    <xf numFmtId="0" fontId="1" fillId="0" borderId="8" xfId="0" applyFont="1" applyFill="1" applyBorder="1"/>
    <xf numFmtId="165" fontId="1" fillId="0" borderId="9" xfId="0" applyNumberFormat="1" applyFont="1" applyFill="1" applyBorder="1"/>
    <xf numFmtId="0" fontId="8" fillId="0" borderId="0" xfId="0" applyFont="1"/>
    <xf numFmtId="16" fontId="9" fillId="8" borderId="0" xfId="0" applyNumberFormat="1" applyFont="1" applyFill="1"/>
    <xf numFmtId="16" fontId="8" fillId="0" borderId="0" xfId="0" applyNumberFormat="1" applyFont="1" applyAlignment="1">
      <alignment horizontal="center"/>
    </xf>
    <xf numFmtId="165" fontId="8" fillId="0" borderId="0" xfId="0" applyNumberFormat="1" applyFont="1" applyFill="1"/>
    <xf numFmtId="16" fontId="17" fillId="0" borderId="0" xfId="0" applyNumberFormat="1" applyFont="1"/>
    <xf numFmtId="165" fontId="17" fillId="0" borderId="0" xfId="0" applyNumberFormat="1" applyFont="1" applyFill="1" applyBorder="1"/>
    <xf numFmtId="16" fontId="18" fillId="0" borderId="0" xfId="0" applyNumberFormat="1" applyFont="1"/>
    <xf numFmtId="16" fontId="11" fillId="0" borderId="0" xfId="0" applyNumberFormat="1" applyFont="1" applyFill="1" applyAlignment="1">
      <alignment wrapText="1"/>
    </xf>
    <xf numFmtId="16" fontId="7" fillId="8" borderId="0" xfId="0" applyNumberFormat="1" applyFont="1" applyFill="1" applyAlignment="1">
      <alignment wrapText="1"/>
    </xf>
    <xf numFmtId="16" fontId="19" fillId="0" borderId="0" xfId="0" applyNumberFormat="1" applyFont="1" applyAlignment="1">
      <alignment wrapText="1"/>
    </xf>
    <xf numFmtId="16" fontId="1" fillId="10" borderId="0" xfId="0" applyNumberFormat="1" applyFont="1" applyFill="1" applyBorder="1"/>
    <xf numFmtId="16" fontId="18" fillId="0" borderId="0" xfId="0" applyNumberFormat="1" applyFont="1" applyFill="1" applyBorder="1" applyAlignment="1">
      <alignment wrapText="1"/>
    </xf>
    <xf numFmtId="16" fontId="8" fillId="0" borderId="0" xfId="0" applyNumberFormat="1" applyFont="1" applyBorder="1" applyAlignment="1">
      <alignment horizontal="center"/>
    </xf>
    <xf numFmtId="16" fontId="8" fillId="0" borderId="0" xfId="0" applyNumberFormat="1" applyFont="1" applyBorder="1"/>
    <xf numFmtId="16" fontId="11" fillId="0" borderId="0" xfId="0" applyNumberFormat="1" applyFont="1"/>
    <xf numFmtId="16" fontId="11" fillId="11" borderId="0" xfId="0" applyNumberFormat="1" applyFont="1" applyFill="1"/>
    <xf numFmtId="16" fontId="7" fillId="12" borderId="0" xfId="0" applyNumberFormat="1" applyFont="1" applyFill="1"/>
    <xf numFmtId="16" fontId="8" fillId="0" borderId="0" xfId="0" applyNumberFormat="1" applyFont="1" applyFill="1"/>
    <xf numFmtId="165" fontId="8" fillId="0" borderId="7" xfId="0" applyNumberFormat="1" applyFont="1" applyFill="1" applyBorder="1"/>
    <xf numFmtId="16" fontId="11" fillId="8" borderId="0" xfId="0" applyNumberFormat="1" applyFont="1" applyFill="1"/>
    <xf numFmtId="0" fontId="9" fillId="13" borderId="0" xfId="0" applyFont="1" applyFill="1"/>
    <xf numFmtId="165" fontId="9" fillId="13" borderId="0" xfId="0" applyNumberFormat="1" applyFont="1" applyFill="1" applyBorder="1"/>
    <xf numFmtId="16" fontId="12" fillId="0" borderId="0" xfId="0" applyNumberFormat="1" applyFont="1"/>
    <xf numFmtId="0" fontId="1" fillId="10" borderId="0" xfId="0" applyFont="1" applyFill="1"/>
    <xf numFmtId="16" fontId="16" fillId="0" borderId="0" xfId="0" applyNumberFormat="1" applyFont="1"/>
    <xf numFmtId="0" fontId="20" fillId="0" borderId="0" xfId="0" applyFont="1" applyFill="1" applyBorder="1"/>
    <xf numFmtId="164" fontId="1" fillId="0" borderId="7" xfId="0" applyNumberFormat="1" applyFont="1" applyBorder="1"/>
    <xf numFmtId="0" fontId="1" fillId="0" borderId="10" xfId="0" applyFont="1" applyFill="1" applyBorder="1"/>
    <xf numFmtId="165" fontId="1" fillId="0" borderId="11" xfId="0" applyNumberFormat="1" applyFont="1" applyFill="1" applyBorder="1"/>
    <xf numFmtId="16" fontId="1" fillId="0" borderId="11" xfId="0" applyNumberFormat="1" applyFont="1" applyBorder="1"/>
    <xf numFmtId="0" fontId="1" fillId="0" borderId="7" xfId="0" applyFont="1" applyBorder="1"/>
    <xf numFmtId="165" fontId="4" fillId="0" borderId="1" xfId="0" applyNumberFormat="1" applyFont="1" applyBorder="1"/>
    <xf numFmtId="0" fontId="1" fillId="0" borderId="2" xfId="0" applyFont="1" applyBorder="1"/>
    <xf numFmtId="165" fontId="4" fillId="0" borderId="2" xfId="0" applyNumberFormat="1" applyFont="1" applyBorder="1"/>
    <xf numFmtId="165" fontId="1" fillId="0" borderId="3" xfId="0" applyNumberFormat="1" applyFont="1" applyBorder="1"/>
    <xf numFmtId="164" fontId="1" fillId="0" borderId="0" xfId="0" applyNumberFormat="1" applyFont="1"/>
    <xf numFmtId="0" fontId="1" fillId="3" borderId="0" xfId="0" applyFont="1" applyFill="1"/>
    <xf numFmtId="166" fontId="1" fillId="3" borderId="0" xfId="0" applyNumberFormat="1" applyFont="1" applyFill="1" applyAlignment="1">
      <alignment horizontal="right"/>
    </xf>
    <xf numFmtId="0" fontId="21" fillId="3" borderId="0" xfId="0" applyFont="1" applyFill="1" applyAlignment="1">
      <alignment horizontal="center" wrapText="1"/>
    </xf>
    <xf numFmtId="0" fontId="12" fillId="3" borderId="0" xfId="0" applyFont="1" applyFill="1" applyAlignment="1">
      <alignment horizontal="center" wrapText="1"/>
    </xf>
    <xf numFmtId="0" fontId="23" fillId="0" borderId="0" xfId="0" applyFont="1"/>
    <xf numFmtId="0" fontId="25" fillId="0" borderId="0" xfId="0" applyFont="1"/>
    <xf numFmtId="164" fontId="26" fillId="3" borderId="4" xfId="0" applyNumberFormat="1" applyFont="1" applyFill="1" applyBorder="1" applyAlignment="1">
      <alignment horizontal="center"/>
    </xf>
    <xf numFmtId="165" fontId="26" fillId="3" borderId="4" xfId="0" applyNumberFormat="1" applyFont="1" applyFill="1" applyBorder="1"/>
    <xf numFmtId="166" fontId="26" fillId="3" borderId="4" xfId="0" applyNumberFormat="1" applyFont="1" applyFill="1" applyBorder="1" applyAlignment="1">
      <alignment horizontal="right"/>
    </xf>
    <xf numFmtId="0" fontId="26" fillId="3" borderId="4" xfId="0" applyFont="1" applyFill="1" applyBorder="1"/>
    <xf numFmtId="164" fontId="26" fillId="0" borderId="5" xfId="0" applyNumberFormat="1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8" fillId="0" borderId="6" xfId="0" applyFont="1" applyFill="1" applyBorder="1" applyAlignment="1">
      <alignment horizontal="center" wrapText="1"/>
    </xf>
    <xf numFmtId="165" fontId="26" fillId="0" borderId="6" xfId="0" applyNumberFormat="1" applyFont="1" applyBorder="1" applyAlignment="1">
      <alignment horizontal="center"/>
    </xf>
    <xf numFmtId="166" fontId="26" fillId="0" borderId="6" xfId="0" applyNumberFormat="1" applyFont="1" applyFill="1" applyBorder="1" applyAlignment="1">
      <alignment horizontal="center" vertical="center" wrapText="1"/>
    </xf>
    <xf numFmtId="165" fontId="26" fillId="4" borderId="6" xfId="0" applyNumberFormat="1" applyFont="1" applyFill="1" applyBorder="1" applyAlignment="1">
      <alignment horizontal="center" wrapText="1"/>
    </xf>
    <xf numFmtId="0" fontId="26" fillId="0" borderId="5" xfId="0" applyFont="1" applyBorder="1" applyAlignment="1">
      <alignment horizontal="right"/>
    </xf>
    <xf numFmtId="0" fontId="26" fillId="0" borderId="0" xfId="0" applyFont="1" applyFill="1" applyBorder="1" applyAlignment="1">
      <alignment horizontal="left" wrapText="1"/>
    </xf>
    <xf numFmtId="165" fontId="26" fillId="0" borderId="0" xfId="0" applyNumberFormat="1" applyFont="1" applyBorder="1" applyAlignment="1">
      <alignment horizontal="right"/>
    </xf>
    <xf numFmtId="166" fontId="26" fillId="0" borderId="0" xfId="0" applyNumberFormat="1" applyFont="1" applyFill="1" applyBorder="1" applyAlignment="1">
      <alignment horizontal="right" vertical="center" wrapText="1"/>
    </xf>
    <xf numFmtId="165" fontId="26" fillId="0" borderId="0" xfId="0" applyNumberFormat="1" applyFont="1" applyFill="1" applyBorder="1" applyAlignment="1">
      <alignment horizontal="center" wrapText="1"/>
    </xf>
    <xf numFmtId="165" fontId="30" fillId="0" borderId="7" xfId="0" applyNumberFormat="1" applyFont="1" applyFill="1" applyBorder="1"/>
    <xf numFmtId="16" fontId="30" fillId="0" borderId="7" xfId="0" applyNumberFormat="1" applyFont="1" applyFill="1" applyBorder="1"/>
    <xf numFmtId="0" fontId="30" fillId="0" borderId="7" xfId="0" applyFont="1" applyFill="1" applyBorder="1"/>
    <xf numFmtId="0" fontId="26" fillId="0" borderId="0" xfId="0" applyFont="1" applyFill="1"/>
    <xf numFmtId="165" fontId="30" fillId="0" borderId="0" xfId="0" applyNumberFormat="1" applyFont="1"/>
    <xf numFmtId="165" fontId="30" fillId="0" borderId="0" xfId="0" applyNumberFormat="1" applyFont="1" applyFill="1"/>
    <xf numFmtId="0" fontId="26" fillId="0" borderId="0" xfId="0" applyFont="1"/>
    <xf numFmtId="0" fontId="31" fillId="0" borderId="0" xfId="0" applyFont="1"/>
    <xf numFmtId="0" fontId="32" fillId="0" borderId="0" xfId="0" applyFont="1" applyFill="1"/>
    <xf numFmtId="165" fontId="33" fillId="0" borderId="0" xfId="0" applyNumberFormat="1" applyFont="1"/>
    <xf numFmtId="165" fontId="35" fillId="0" borderId="0" xfId="0" applyNumberFormat="1" applyFont="1" applyFill="1"/>
    <xf numFmtId="16" fontId="38" fillId="0" borderId="7" xfId="0" applyNumberFormat="1" applyFont="1" applyFill="1" applyBorder="1"/>
    <xf numFmtId="0" fontId="38" fillId="0" borderId="7" xfId="0" applyFont="1" applyFill="1" applyBorder="1"/>
    <xf numFmtId="165" fontId="33" fillId="0" borderId="0" xfId="0" applyNumberFormat="1" applyFont="1" applyFill="1"/>
    <xf numFmtId="16" fontId="26" fillId="0" borderId="7" xfId="0" applyNumberFormat="1" applyFont="1" applyFill="1" applyBorder="1"/>
    <xf numFmtId="0" fontId="26" fillId="0" borderId="7" xfId="0" applyFont="1" applyFill="1" applyBorder="1"/>
    <xf numFmtId="165" fontId="26" fillId="0" borderId="0" xfId="0" applyNumberFormat="1" applyFont="1"/>
    <xf numFmtId="0" fontId="26" fillId="0" borderId="0" xfId="0" applyFont="1" applyFill="1" applyBorder="1"/>
    <xf numFmtId="165" fontId="26" fillId="0" borderId="0" xfId="0" applyNumberFormat="1" applyFont="1" applyFill="1" applyBorder="1"/>
    <xf numFmtId="165" fontId="26" fillId="0" borderId="7" xfId="0" applyNumberFormat="1" applyFont="1" applyFill="1" applyBorder="1"/>
    <xf numFmtId="0" fontId="26" fillId="0" borderId="0" xfId="0" applyFont="1" applyBorder="1"/>
    <xf numFmtId="0" fontId="31" fillId="0" borderId="0" xfId="0" applyFont="1" applyBorder="1"/>
    <xf numFmtId="16" fontId="26" fillId="0" borderId="0" xfId="0" applyNumberFormat="1" applyFont="1" applyFill="1" applyBorder="1"/>
    <xf numFmtId="165" fontId="26" fillId="0" borderId="0" xfId="0" applyNumberFormat="1" applyFont="1" applyBorder="1"/>
    <xf numFmtId="165" fontId="34" fillId="0" borderId="0" xfId="0" applyNumberFormat="1" applyFont="1" applyFill="1" applyBorder="1"/>
    <xf numFmtId="165" fontId="41" fillId="0" borderId="0" xfId="0" applyNumberFormat="1" applyFont="1" applyFill="1"/>
    <xf numFmtId="165" fontId="26" fillId="0" borderId="0" xfId="0" applyNumberFormat="1" applyFont="1" applyFill="1"/>
    <xf numFmtId="165" fontId="32" fillId="0" borderId="0" xfId="0" applyNumberFormat="1" applyFont="1"/>
    <xf numFmtId="165" fontId="32" fillId="0" borderId="0" xfId="0" applyNumberFormat="1" applyFont="1" applyFill="1"/>
    <xf numFmtId="0" fontId="23" fillId="0" borderId="0" xfId="0" applyFont="1" applyFill="1"/>
    <xf numFmtId="165" fontId="38" fillId="0" borderId="0" xfId="0" applyNumberFormat="1" applyFont="1" applyFill="1"/>
    <xf numFmtId="165" fontId="23" fillId="0" borderId="0" xfId="0" applyNumberFormat="1" applyFont="1"/>
    <xf numFmtId="165" fontId="26" fillId="0" borderId="13" xfId="0" applyNumberFormat="1" applyFont="1" applyFill="1" applyBorder="1"/>
    <xf numFmtId="16" fontId="26" fillId="0" borderId="13" xfId="0" applyNumberFormat="1" applyFont="1" applyFill="1" applyBorder="1"/>
    <xf numFmtId="0" fontId="26" fillId="0" borderId="13" xfId="0" applyFont="1" applyFill="1" applyBorder="1"/>
    <xf numFmtId="0" fontId="26" fillId="0" borderId="10" xfId="0" applyFont="1" applyFill="1" applyBorder="1"/>
    <xf numFmtId="165" fontId="26" fillId="0" borderId="11" xfId="0" applyNumberFormat="1" applyFont="1" applyBorder="1"/>
    <xf numFmtId="165" fontId="30" fillId="0" borderId="11" xfId="0" applyNumberFormat="1" applyFont="1" applyFill="1" applyBorder="1"/>
    <xf numFmtId="165" fontId="26" fillId="0" borderId="11" xfId="0" applyNumberFormat="1" applyFont="1" applyFill="1" applyBorder="1"/>
    <xf numFmtId="0" fontId="31" fillId="0" borderId="0" xfId="0" applyFont="1" applyFill="1" applyBorder="1"/>
    <xf numFmtId="165" fontId="31" fillId="0" borderId="0" xfId="0" applyNumberFormat="1" applyFont="1"/>
    <xf numFmtId="0" fontId="31" fillId="0" borderId="0" xfId="0" applyFont="1" applyFill="1"/>
    <xf numFmtId="167" fontId="2" fillId="3" borderId="12" xfId="0" applyNumberFormat="1" applyFont="1" applyFill="1" applyBorder="1" applyAlignment="1">
      <alignment horizontal="center"/>
    </xf>
    <xf numFmtId="0" fontId="1" fillId="3" borderId="12" xfId="0" applyFont="1" applyFill="1" applyBorder="1"/>
    <xf numFmtId="166" fontId="1" fillId="0" borderId="11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44" fillId="0" borderId="0" xfId="0" applyFont="1" applyBorder="1" applyAlignment="1">
      <alignment horizontal="center"/>
    </xf>
    <xf numFmtId="0" fontId="21" fillId="0" borderId="11" xfId="0" applyFont="1" applyBorder="1" applyAlignment="1">
      <alignment horizontal="center" wrapText="1"/>
    </xf>
    <xf numFmtId="165" fontId="1" fillId="0" borderId="11" xfId="0" applyNumberFormat="1" applyFont="1" applyBorder="1" applyAlignment="1">
      <alignment horizontal="center"/>
    </xf>
    <xf numFmtId="166" fontId="1" fillId="0" borderId="11" xfId="0" applyNumberFormat="1" applyFont="1" applyFill="1" applyBorder="1" applyAlignment="1">
      <alignment horizontal="center" vertical="center" wrapText="1"/>
    </xf>
    <xf numFmtId="167" fontId="1" fillId="4" borderId="11" xfId="0" applyNumberFormat="1" applyFont="1" applyFill="1" applyBorder="1" applyAlignment="1">
      <alignment horizontal="center" wrapText="1"/>
    </xf>
    <xf numFmtId="0" fontId="2" fillId="0" borderId="7" xfId="0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center"/>
    </xf>
    <xf numFmtId="0" fontId="46" fillId="0" borderId="7" xfId="0" applyFont="1" applyFill="1" applyBorder="1" applyAlignment="1">
      <alignment horizontal="center"/>
    </xf>
    <xf numFmtId="0" fontId="47" fillId="0" borderId="7" xfId="0" applyFont="1" applyFill="1" applyBorder="1" applyAlignment="1">
      <alignment horizontal="center"/>
    </xf>
    <xf numFmtId="0" fontId="3" fillId="0" borderId="7" xfId="0" applyFont="1" applyBorder="1"/>
    <xf numFmtId="0" fontId="3" fillId="4" borderId="7" xfId="0" applyFont="1" applyFill="1" applyBorder="1"/>
    <xf numFmtId="166" fontId="1" fillId="0" borderId="7" xfId="0" applyNumberFormat="1" applyFont="1" applyFill="1" applyBorder="1" applyAlignment="1">
      <alignment horizontal="center"/>
    </xf>
    <xf numFmtId="0" fontId="46" fillId="0" borderId="8" xfId="0" applyFont="1" applyFill="1" applyBorder="1" applyAlignment="1">
      <alignment horizontal="center"/>
    </xf>
    <xf numFmtId="0" fontId="48" fillId="0" borderId="7" xfId="0" applyFont="1" applyFill="1" applyBorder="1" applyAlignment="1">
      <alignment horizontal="center"/>
    </xf>
    <xf numFmtId="166" fontId="16" fillId="0" borderId="7" xfId="0" applyNumberFormat="1" applyFont="1" applyFill="1" applyBorder="1" applyAlignment="1">
      <alignment horizontal="center"/>
    </xf>
    <xf numFmtId="0" fontId="10" fillId="0" borderId="7" xfId="0" applyFont="1" applyBorder="1"/>
    <xf numFmtId="165" fontId="10" fillId="0" borderId="7" xfId="0" applyNumberFormat="1" applyFont="1" applyBorder="1"/>
    <xf numFmtId="165" fontId="49" fillId="0" borderId="7" xfId="0" applyNumberFormat="1" applyFont="1" applyFill="1" applyBorder="1"/>
    <xf numFmtId="165" fontId="52" fillId="0" borderId="7" xfId="0" applyNumberFormat="1" applyFont="1" applyFill="1" applyBorder="1"/>
    <xf numFmtId="0" fontId="53" fillId="0" borderId="7" xfId="0" applyFont="1" applyFill="1" applyBorder="1" applyAlignment="1">
      <alignment horizontal="center"/>
    </xf>
    <xf numFmtId="167" fontId="1" fillId="0" borderId="0" xfId="0" applyNumberFormat="1" applyFont="1" applyFill="1" applyBorder="1"/>
    <xf numFmtId="165" fontId="3" fillId="0" borderId="24" xfId="0" applyNumberFormat="1" applyFont="1" applyFill="1" applyBorder="1"/>
    <xf numFmtId="0" fontId="55" fillId="0" borderId="7" xfId="0" applyFont="1" applyFill="1" applyBorder="1" applyAlignment="1">
      <alignment horizontal="center"/>
    </xf>
    <xf numFmtId="0" fontId="56" fillId="0" borderId="8" xfId="0" applyFont="1" applyFill="1" applyBorder="1" applyAlignment="1">
      <alignment horizontal="center"/>
    </xf>
    <xf numFmtId="165" fontId="3" fillId="0" borderId="13" xfId="0" applyNumberFormat="1" applyFont="1" applyFill="1" applyBorder="1"/>
    <xf numFmtId="165" fontId="3" fillId="4" borderId="7" xfId="0" applyNumberFormat="1" applyFont="1" applyFill="1" applyBorder="1"/>
    <xf numFmtId="0" fontId="1" fillId="0" borderId="13" xfId="0" applyFont="1" applyBorder="1"/>
    <xf numFmtId="0" fontId="47" fillId="0" borderId="8" xfId="0" applyFont="1" applyFill="1" applyBorder="1" applyAlignment="1">
      <alignment horizontal="center"/>
    </xf>
    <xf numFmtId="0" fontId="57" fillId="0" borderId="7" xfId="0" applyFont="1" applyFill="1" applyBorder="1" applyAlignment="1">
      <alignment horizontal="center"/>
    </xf>
    <xf numFmtId="165" fontId="3" fillId="0" borderId="8" xfId="0" applyNumberFormat="1" applyFont="1" applyBorder="1"/>
    <xf numFmtId="165" fontId="3" fillId="7" borderId="0" xfId="0" applyNumberFormat="1" applyFont="1" applyFill="1" applyBorder="1"/>
    <xf numFmtId="16" fontId="49" fillId="0" borderId="0" xfId="0" applyNumberFormat="1" applyFont="1" applyFill="1" applyBorder="1"/>
    <xf numFmtId="165" fontId="3" fillId="0" borderId="8" xfId="0" applyNumberFormat="1" applyFont="1" applyFill="1" applyBorder="1"/>
    <xf numFmtId="16" fontId="51" fillId="0" borderId="0" xfId="0" applyNumberFormat="1" applyFont="1" applyFill="1" applyBorder="1"/>
    <xf numFmtId="165" fontId="10" fillId="0" borderId="8" xfId="0" applyNumberFormat="1" applyFont="1" applyBorder="1"/>
    <xf numFmtId="16" fontId="58" fillId="0" borderId="0" xfId="0" applyNumberFormat="1" applyFont="1" applyFill="1" applyBorder="1"/>
    <xf numFmtId="165" fontId="3" fillId="0" borderId="9" xfId="0" applyNumberFormat="1" applyFont="1" applyFill="1" applyBorder="1"/>
    <xf numFmtId="16" fontId="13" fillId="8" borderId="0" xfId="0" applyNumberFormat="1" applyFont="1" applyFill="1" applyBorder="1"/>
    <xf numFmtId="165" fontId="49" fillId="0" borderId="0" xfId="0" applyNumberFormat="1" applyFont="1" applyFill="1" applyBorder="1"/>
    <xf numFmtId="165" fontId="3" fillId="0" borderId="25" xfId="0" applyNumberFormat="1" applyFont="1" applyBorder="1"/>
    <xf numFmtId="0" fontId="8" fillId="0" borderId="0" xfId="0" applyFont="1" applyFill="1" applyBorder="1" applyAlignment="1">
      <alignment horizontal="center"/>
    </xf>
    <xf numFmtId="165" fontId="1" fillId="0" borderId="9" xfId="0" applyNumberFormat="1" applyFont="1" applyBorder="1"/>
    <xf numFmtId="166" fontId="1" fillId="0" borderId="4" xfId="0" applyNumberFormat="1" applyFont="1" applyFill="1" applyBorder="1" applyAlignment="1">
      <alignment horizontal="center"/>
    </xf>
    <xf numFmtId="165" fontId="49" fillId="0" borderId="9" xfId="0" applyNumberFormat="1" applyFont="1" applyFill="1" applyBorder="1"/>
    <xf numFmtId="166" fontId="59" fillId="0" borderId="7" xfId="0" applyNumberFormat="1" applyFont="1" applyFill="1" applyBorder="1" applyAlignment="1">
      <alignment horizontal="center"/>
    </xf>
    <xf numFmtId="166" fontId="59" fillId="0" borderId="0" xfId="0" applyNumberFormat="1" applyFont="1" applyFill="1" applyBorder="1" applyAlignment="1">
      <alignment horizontal="center"/>
    </xf>
    <xf numFmtId="0" fontId="48" fillId="0" borderId="8" xfId="0" applyFont="1" applyFill="1" applyBorder="1" applyAlignment="1">
      <alignment horizontal="center"/>
    </xf>
    <xf numFmtId="166" fontId="9" fillId="0" borderId="7" xfId="0" applyNumberFormat="1" applyFont="1" applyFill="1" applyBorder="1"/>
    <xf numFmtId="165" fontId="52" fillId="0" borderId="0" xfId="0" applyNumberFormat="1" applyFont="1" applyFill="1" applyBorder="1"/>
    <xf numFmtId="165" fontId="52" fillId="0" borderId="9" xfId="0" applyNumberFormat="1" applyFont="1" applyFill="1" applyBorder="1"/>
    <xf numFmtId="0" fontId="60" fillId="0" borderId="8" xfId="0" applyFont="1" applyFill="1" applyBorder="1" applyAlignment="1">
      <alignment horizontal="center"/>
    </xf>
    <xf numFmtId="166" fontId="1" fillId="0" borderId="27" xfId="0" applyNumberFormat="1" applyFont="1" applyFill="1" applyBorder="1" applyAlignment="1">
      <alignment horizontal="center"/>
    </xf>
    <xf numFmtId="0" fontId="53" fillId="0" borderId="27" xfId="0" applyFont="1" applyFill="1" applyBorder="1" applyAlignment="1">
      <alignment horizontal="center"/>
    </xf>
    <xf numFmtId="165" fontId="3" fillId="7" borderId="9" xfId="0" applyNumberFormat="1" applyFont="1" applyFill="1" applyBorder="1"/>
    <xf numFmtId="0" fontId="54" fillId="0" borderId="7" xfId="0" applyFont="1" applyFill="1" applyBorder="1" applyAlignment="1">
      <alignment horizontal="center"/>
    </xf>
    <xf numFmtId="0" fontId="9" fillId="0" borderId="7" xfId="0" applyFont="1" applyFill="1" applyBorder="1"/>
    <xf numFmtId="165" fontId="9" fillId="0" borderId="8" xfId="0" applyNumberFormat="1" applyFont="1" applyFill="1" applyBorder="1"/>
    <xf numFmtId="165" fontId="1" fillId="0" borderId="8" xfId="0" applyNumberFormat="1" applyFont="1" applyFill="1" applyBorder="1"/>
    <xf numFmtId="165" fontId="1" fillId="0" borderId="13" xfId="0" applyNumberFormat="1" applyFont="1" applyFill="1" applyBorder="1"/>
    <xf numFmtId="0" fontId="1" fillId="0" borderId="7" xfId="0" applyFont="1" applyFill="1" applyBorder="1" applyAlignment="1">
      <alignment horizontal="left" indent="1"/>
    </xf>
    <xf numFmtId="16" fontId="62" fillId="0" borderId="0" xfId="0" applyNumberFormat="1" applyFont="1" applyFill="1" applyBorder="1"/>
    <xf numFmtId="165" fontId="8" fillId="0" borderId="9" xfId="0" applyNumberFormat="1" applyFont="1" applyFill="1" applyBorder="1"/>
    <xf numFmtId="0" fontId="54" fillId="0" borderId="8" xfId="0" applyFont="1" applyFill="1" applyBorder="1" applyAlignment="1">
      <alignment horizontal="center"/>
    </xf>
    <xf numFmtId="16" fontId="63" fillId="0" borderId="0" xfId="0" applyNumberFormat="1" applyFont="1" applyFill="1" applyBorder="1"/>
    <xf numFmtId="165" fontId="1" fillId="0" borderId="25" xfId="0" applyNumberFormat="1" applyFont="1" applyFill="1" applyBorder="1"/>
    <xf numFmtId="166" fontId="1" fillId="0" borderId="13" xfId="0" applyNumberFormat="1" applyFont="1" applyFill="1" applyBorder="1" applyAlignment="1">
      <alignment horizontal="center"/>
    </xf>
    <xf numFmtId="16" fontId="62" fillId="0" borderId="0" xfId="0" applyNumberFormat="1" applyFont="1" applyFill="1" applyBorder="1" applyAlignment="1">
      <alignment wrapText="1"/>
    </xf>
    <xf numFmtId="166" fontId="1" fillId="0" borderId="5" xfId="0" applyNumberFormat="1" applyFont="1" applyFill="1" applyBorder="1" applyAlignment="1">
      <alignment horizontal="center"/>
    </xf>
    <xf numFmtId="165" fontId="10" fillId="0" borderId="0" xfId="0" applyNumberFormat="1" applyFont="1" applyFill="1" applyBorder="1" applyAlignment="1">
      <alignment horizontal="center"/>
    </xf>
    <xf numFmtId="16" fontId="10" fillId="0" borderId="0" xfId="0" applyNumberFormat="1" applyFont="1" applyFill="1" applyBorder="1"/>
    <xf numFmtId="165" fontId="10" fillId="0" borderId="0" xfId="0" applyNumberFormat="1" applyFont="1" applyFill="1" applyBorder="1"/>
    <xf numFmtId="167" fontId="1" fillId="4" borderId="6" xfId="0" applyNumberFormat="1" applyFont="1" applyFill="1" applyBorder="1" applyAlignment="1">
      <alignment horizontal="center" wrapText="1"/>
    </xf>
    <xf numFmtId="165" fontId="49" fillId="10" borderId="0" xfId="0" applyNumberFormat="1" applyFont="1" applyFill="1" applyBorder="1"/>
    <xf numFmtId="0" fontId="53" fillId="0" borderId="8" xfId="0" applyFont="1" applyFill="1" applyBorder="1" applyAlignment="1">
      <alignment horizontal="center"/>
    </xf>
    <xf numFmtId="0" fontId="46" fillId="0" borderId="27" xfId="0" applyFont="1" applyFill="1" applyBorder="1" applyAlignment="1">
      <alignment horizontal="center"/>
    </xf>
    <xf numFmtId="166" fontId="1" fillId="0" borderId="0" xfId="0" applyNumberFormat="1" applyFont="1" applyFill="1" applyBorder="1"/>
    <xf numFmtId="165" fontId="49" fillId="0" borderId="0" xfId="0" applyNumberFormat="1" applyFont="1" applyBorder="1"/>
    <xf numFmtId="166" fontId="1" fillId="0" borderId="7" xfId="0" applyNumberFormat="1" applyFont="1" applyFill="1" applyBorder="1"/>
    <xf numFmtId="0" fontId="46" fillId="0" borderId="23" xfId="0" applyFont="1" applyFill="1" applyBorder="1" applyAlignment="1">
      <alignment horizontal="center"/>
    </xf>
    <xf numFmtId="165" fontId="1" fillId="0" borderId="26" xfId="0" applyNumberFormat="1" applyFont="1" applyFill="1" applyBorder="1"/>
    <xf numFmtId="165" fontId="3" fillId="0" borderId="23" xfId="0" applyNumberFormat="1" applyFont="1" applyBorder="1"/>
    <xf numFmtId="165" fontId="1" fillId="0" borderId="26" xfId="0" applyNumberFormat="1" applyFont="1" applyBorder="1"/>
    <xf numFmtId="165" fontId="49" fillId="3" borderId="0" xfId="0" applyNumberFormat="1" applyFont="1" applyFill="1" applyBorder="1"/>
    <xf numFmtId="165" fontId="1" fillId="3" borderId="9" xfId="0" applyNumberFormat="1" applyFont="1" applyFill="1" applyBorder="1"/>
    <xf numFmtId="0" fontId="4" fillId="0" borderId="7" xfId="0" applyFont="1" applyFill="1" applyBorder="1"/>
    <xf numFmtId="166" fontId="1" fillId="0" borderId="0" xfId="0" applyNumberFormat="1" applyFont="1" applyAlignment="1">
      <alignment horizontal="center"/>
    </xf>
    <xf numFmtId="0" fontId="44" fillId="0" borderId="0" xfId="0" applyFont="1"/>
    <xf numFmtId="0" fontId="1" fillId="0" borderId="11" xfId="0" applyFont="1" applyBorder="1"/>
    <xf numFmtId="166" fontId="1" fillId="0" borderId="11" xfId="0" applyNumberFormat="1" applyFont="1" applyBorder="1" applyAlignment="1"/>
    <xf numFmtId="167" fontId="1" fillId="0" borderId="0" xfId="0" applyNumberFormat="1" applyFont="1" applyBorder="1"/>
    <xf numFmtId="7" fontId="1" fillId="0" borderId="27" xfId="0" applyNumberFormat="1" applyFont="1" applyBorder="1"/>
    <xf numFmtId="166" fontId="1" fillId="3" borderId="0" xfId="0" applyNumberFormat="1" applyFont="1" applyFill="1" applyAlignment="1">
      <alignment horizontal="center"/>
    </xf>
    <xf numFmtId="0" fontId="8" fillId="3" borderId="0" xfId="0" applyFont="1" applyFill="1"/>
    <xf numFmtId="0" fontId="44" fillId="3" borderId="0" xfId="0" applyFont="1" applyFill="1"/>
    <xf numFmtId="165" fontId="1" fillId="3" borderId="29" xfId="0" applyNumberFormat="1" applyFont="1" applyFill="1" applyBorder="1"/>
    <xf numFmtId="166" fontId="1" fillId="3" borderId="0" xfId="0" applyNumberFormat="1" applyFont="1" applyFill="1" applyAlignment="1"/>
    <xf numFmtId="167" fontId="1" fillId="3" borderId="29" xfId="0" applyNumberFormat="1" applyFont="1" applyFill="1" applyBorder="1"/>
    <xf numFmtId="7" fontId="1" fillId="3" borderId="0" xfId="0" applyNumberFormat="1" applyFont="1" applyFill="1" applyBorder="1"/>
    <xf numFmtId="165" fontId="1" fillId="3" borderId="30" xfId="0" applyNumberFormat="1" applyFont="1" applyFill="1" applyBorder="1"/>
    <xf numFmtId="167" fontId="1" fillId="3" borderId="30" xfId="0" applyNumberFormat="1" applyFont="1" applyFill="1" applyBorder="1"/>
    <xf numFmtId="167" fontId="1" fillId="3" borderId="0" xfId="0" applyNumberFormat="1" applyFont="1" applyFill="1"/>
    <xf numFmtId="0" fontId="66" fillId="3" borderId="0" xfId="0" applyFont="1" applyFill="1" applyAlignment="1">
      <alignment horizontal="center" wrapText="1"/>
    </xf>
    <xf numFmtId="167" fontId="4" fillId="3" borderId="0" xfId="0" applyNumberFormat="1" applyFont="1" applyFill="1" applyAlignment="1">
      <alignment horizontal="center" wrapText="1"/>
    </xf>
    <xf numFmtId="166" fontId="1" fillId="0" borderId="0" xfId="0" applyNumberFormat="1" applyFont="1" applyAlignment="1"/>
    <xf numFmtId="167" fontId="1" fillId="0" borderId="0" xfId="0" applyNumberFormat="1" applyFont="1"/>
    <xf numFmtId="165" fontId="3" fillId="5" borderId="0" xfId="0" applyNumberFormat="1" applyFont="1" applyFill="1" applyBorder="1"/>
    <xf numFmtId="0" fontId="67" fillId="0" borderId="7" xfId="0" applyFont="1" applyFill="1" applyBorder="1" applyAlignment="1">
      <alignment horizontal="center"/>
    </xf>
    <xf numFmtId="0" fontId="44" fillId="0" borderId="8" xfId="0" applyFont="1" applyFill="1" applyBorder="1" applyAlignment="1">
      <alignment horizontal="center"/>
    </xf>
    <xf numFmtId="0" fontId="44" fillId="0" borderId="7" xfId="0" applyFont="1" applyFill="1" applyBorder="1" applyAlignment="1">
      <alignment horizontal="center"/>
    </xf>
    <xf numFmtId="0" fontId="68" fillId="0" borderId="7" xfId="0" applyFont="1" applyFill="1" applyBorder="1" applyAlignment="1">
      <alignment horizontal="center"/>
    </xf>
    <xf numFmtId="165" fontId="3" fillId="0" borderId="26" xfId="0" applyNumberFormat="1" applyFont="1" applyFill="1" applyBorder="1"/>
    <xf numFmtId="16" fontId="52" fillId="0" borderId="0" xfId="0" applyNumberFormat="1" applyFont="1" applyFill="1" applyBorder="1"/>
    <xf numFmtId="165" fontId="3" fillId="10" borderId="0" xfId="0" applyNumberFormat="1" applyFont="1" applyFill="1" applyBorder="1"/>
    <xf numFmtId="165" fontId="3" fillId="10" borderId="9" xfId="0" applyNumberFormat="1" applyFont="1" applyFill="1" applyBorder="1"/>
    <xf numFmtId="0" fontId="10" fillId="0" borderId="7" xfId="0" applyFont="1" applyFill="1" applyBorder="1"/>
    <xf numFmtId="165" fontId="10" fillId="0" borderId="8" xfId="0" applyNumberFormat="1" applyFont="1" applyFill="1" applyBorder="1"/>
    <xf numFmtId="16" fontId="69" fillId="0" borderId="0" xfId="0" applyNumberFormat="1" applyFont="1" applyFill="1" applyBorder="1"/>
    <xf numFmtId="0" fontId="70" fillId="0" borderId="8" xfId="0" applyFont="1" applyFill="1" applyBorder="1" applyAlignment="1">
      <alignment horizontal="center"/>
    </xf>
    <xf numFmtId="16" fontId="18" fillId="0" borderId="0" xfId="0" applyNumberFormat="1" applyFont="1" applyFill="1" applyBorder="1"/>
    <xf numFmtId="165" fontId="12" fillId="7" borderId="0" xfId="0" applyNumberFormat="1" applyFont="1" applyFill="1" applyBorder="1"/>
    <xf numFmtId="165" fontId="1" fillId="5" borderId="0" xfId="0" applyNumberFormat="1" applyFont="1" applyFill="1" applyBorder="1"/>
    <xf numFmtId="165" fontId="1" fillId="3" borderId="8" xfId="0" applyNumberFormat="1" applyFont="1" applyFill="1" applyBorder="1"/>
    <xf numFmtId="165" fontId="49" fillId="5" borderId="0" xfId="0" applyNumberFormat="1" applyFont="1" applyFill="1" applyBorder="1"/>
    <xf numFmtId="0" fontId="8" fillId="0" borderId="0" xfId="0" applyFont="1" applyFill="1" applyBorder="1"/>
    <xf numFmtId="0" fontId="1" fillId="5" borderId="0" xfId="0" applyFont="1" applyFill="1" applyBorder="1"/>
    <xf numFmtId="0" fontId="71" fillId="0" borderId="7" xfId="0" applyFont="1" applyFill="1" applyBorder="1" applyAlignment="1">
      <alignment horizontal="center"/>
    </xf>
    <xf numFmtId="0" fontId="72" fillId="0" borderId="8" xfId="0" applyFont="1" applyFill="1" applyBorder="1" applyAlignment="1">
      <alignment horizontal="center"/>
    </xf>
    <xf numFmtId="0" fontId="52" fillId="0" borderId="7" xfId="0" applyFont="1" applyFill="1" applyBorder="1"/>
    <xf numFmtId="165" fontId="52" fillId="0" borderId="8" xfId="0" applyNumberFormat="1" applyFont="1" applyFill="1" applyBorder="1"/>
    <xf numFmtId="166" fontId="1" fillId="0" borderId="0" xfId="0" applyNumberFormat="1" applyFont="1" applyFill="1" applyBorder="1" applyAlignment="1">
      <alignment horizontal="right"/>
    </xf>
    <xf numFmtId="16" fontId="73" fillId="0" borderId="0" xfId="0" applyNumberFormat="1" applyFont="1" applyFill="1" applyBorder="1" applyAlignment="1">
      <alignment wrapText="1"/>
    </xf>
    <xf numFmtId="16" fontId="3" fillId="0" borderId="0" xfId="0" applyNumberFormat="1" applyFont="1" applyFill="1" applyBorder="1" applyAlignment="1">
      <alignment wrapText="1"/>
    </xf>
    <xf numFmtId="165" fontId="3" fillId="0" borderId="25" xfId="0" applyNumberFormat="1" applyFont="1" applyFill="1" applyBorder="1"/>
    <xf numFmtId="16" fontId="52" fillId="0" borderId="0" xfId="0" applyNumberFormat="1" applyFont="1" applyFill="1" applyBorder="1" applyAlignment="1">
      <alignment horizontal="right"/>
    </xf>
    <xf numFmtId="16" fontId="51" fillId="0" borderId="0" xfId="0" applyNumberFormat="1" applyFont="1" applyFill="1" applyBorder="1" applyAlignment="1">
      <alignment horizontal="left"/>
    </xf>
    <xf numFmtId="0" fontId="3" fillId="0" borderId="13" xfId="0" applyFont="1" applyFill="1" applyBorder="1"/>
    <xf numFmtId="0" fontId="3" fillId="0" borderId="27" xfId="0" applyFont="1" applyFill="1" applyBorder="1"/>
    <xf numFmtId="165" fontId="3" fillId="0" borderId="23" xfId="0" applyNumberFormat="1" applyFont="1" applyFill="1" applyBorder="1"/>
    <xf numFmtId="0" fontId="11" fillId="0" borderId="0" xfId="0" applyFont="1" applyFill="1" applyBorder="1"/>
    <xf numFmtId="16" fontId="7" fillId="11" borderId="0" xfId="0" applyNumberFormat="1" applyFont="1" applyFill="1" applyBorder="1"/>
    <xf numFmtId="16" fontId="11" fillId="0" borderId="0" xfId="0" applyNumberFormat="1" applyFont="1" applyFill="1" applyBorder="1" applyAlignment="1">
      <alignment wrapText="1"/>
    </xf>
    <xf numFmtId="0" fontId="34" fillId="0" borderId="8" xfId="0" applyFont="1" applyFill="1" applyBorder="1" applyAlignment="1">
      <alignment horizontal="center"/>
    </xf>
    <xf numFmtId="0" fontId="62" fillId="0" borderId="0" xfId="0" applyFont="1" applyFill="1" applyBorder="1"/>
    <xf numFmtId="0" fontId="26" fillId="0" borderId="8" xfId="0" applyFont="1" applyFill="1" applyBorder="1" applyAlignment="1">
      <alignment horizontal="center"/>
    </xf>
    <xf numFmtId="165" fontId="1" fillId="0" borderId="8" xfId="0" applyNumberFormat="1" applyFont="1" applyBorder="1"/>
    <xf numFmtId="16" fontId="11" fillId="0" borderId="0" xfId="0" applyNumberFormat="1" applyFont="1" applyFill="1" applyBorder="1" applyAlignment="1">
      <alignment horizontal="left" indent="1"/>
    </xf>
    <xf numFmtId="166" fontId="1" fillId="17" borderId="7" xfId="0" applyNumberFormat="1" applyFont="1" applyFill="1" applyBorder="1" applyAlignment="1">
      <alignment horizontal="center"/>
    </xf>
    <xf numFmtId="0" fontId="71" fillId="17" borderId="7" xfId="0" applyFont="1" applyFill="1" applyBorder="1" applyAlignment="1">
      <alignment horizontal="center"/>
    </xf>
    <xf numFmtId="0" fontId="72" fillId="17" borderId="8" xfId="0" applyFont="1" applyFill="1" applyBorder="1" applyAlignment="1">
      <alignment horizontal="center"/>
    </xf>
    <xf numFmtId="166" fontId="1" fillId="18" borderId="7" xfId="0" applyNumberFormat="1" applyFont="1" applyFill="1" applyBorder="1" applyAlignment="1">
      <alignment horizontal="center"/>
    </xf>
    <xf numFmtId="0" fontId="71" fillId="18" borderId="7" xfId="0" applyFont="1" applyFill="1" applyBorder="1" applyAlignment="1">
      <alignment horizontal="center"/>
    </xf>
    <xf numFmtId="0" fontId="72" fillId="18" borderId="8" xfId="0" applyFont="1" applyFill="1" applyBorder="1" applyAlignment="1">
      <alignment horizontal="center"/>
    </xf>
    <xf numFmtId="0" fontId="63" fillId="0" borderId="0" xfId="0" applyFont="1" applyFill="1" applyBorder="1"/>
    <xf numFmtId="0" fontId="3" fillId="0" borderId="13" xfId="0" applyFont="1" applyBorder="1"/>
    <xf numFmtId="0" fontId="3" fillId="0" borderId="27" xfId="0" applyFont="1" applyBorder="1"/>
    <xf numFmtId="0" fontId="1" fillId="0" borderId="27" xfId="0" applyFont="1" applyBorder="1"/>
    <xf numFmtId="165" fontId="8" fillId="5" borderId="0" xfId="0" applyNumberFormat="1" applyFont="1" applyFill="1" applyBorder="1"/>
    <xf numFmtId="0" fontId="7" fillId="0" borderId="0" xfId="0" applyFont="1" applyFill="1" applyBorder="1"/>
    <xf numFmtId="0" fontId="1" fillId="0" borderId="12" xfId="0" applyFont="1" applyFill="1" applyBorder="1"/>
    <xf numFmtId="167" fontId="1" fillId="0" borderId="11" xfId="0" applyNumberFormat="1" applyFont="1" applyBorder="1" applyAlignment="1">
      <alignment horizontal="center"/>
    </xf>
    <xf numFmtId="0" fontId="2" fillId="0" borderId="28" xfId="0" applyFont="1" applyFill="1" applyBorder="1" applyAlignment="1">
      <alignment horizontal="center"/>
    </xf>
    <xf numFmtId="167" fontId="3" fillId="0" borderId="7" xfId="0" applyNumberFormat="1" applyFont="1" applyBorder="1"/>
    <xf numFmtId="167" fontId="3" fillId="0" borderId="8" xfId="0" applyNumberFormat="1" applyFont="1" applyBorder="1"/>
    <xf numFmtId="167" fontId="10" fillId="0" borderId="8" xfId="0" applyNumberFormat="1" applyFont="1" applyBorder="1"/>
    <xf numFmtId="167" fontId="1" fillId="0" borderId="8" xfId="0" applyNumberFormat="1" applyFont="1" applyBorder="1"/>
    <xf numFmtId="0" fontId="3" fillId="0" borderId="8" xfId="0" applyFont="1" applyBorder="1"/>
    <xf numFmtId="0" fontId="75" fillId="0" borderId="7" xfId="0" applyFont="1" applyFill="1" applyBorder="1" applyAlignment="1">
      <alignment horizontal="center"/>
    </xf>
    <xf numFmtId="167" fontId="3" fillId="0" borderId="8" xfId="0" applyNumberFormat="1" applyFont="1" applyFill="1" applyBorder="1"/>
    <xf numFmtId="167" fontId="1" fillId="0" borderId="7" xfId="0" applyNumberFormat="1" applyFont="1" applyFill="1" applyBorder="1"/>
    <xf numFmtId="7" fontId="1" fillId="0" borderId="27" xfId="0" applyNumberFormat="1" applyFont="1" applyFill="1" applyBorder="1"/>
    <xf numFmtId="7" fontId="1" fillId="0" borderId="0" xfId="0" applyNumberFormat="1" applyFont="1" applyFill="1" applyBorder="1"/>
    <xf numFmtId="167" fontId="66" fillId="3" borderId="0" xfId="0" applyNumberFormat="1" applyFont="1" applyFill="1" applyAlignment="1">
      <alignment horizontal="center" wrapText="1"/>
    </xf>
    <xf numFmtId="164" fontId="1" fillId="0" borderId="11" xfId="0" applyNumberFormat="1" applyFont="1" applyBorder="1" applyAlignment="1">
      <alignment horizontal="center"/>
    </xf>
    <xf numFmtId="164" fontId="1" fillId="0" borderId="0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4" fontId="16" fillId="0" borderId="7" xfId="0" applyNumberFormat="1" applyFont="1" applyFill="1" applyBorder="1" applyAlignment="1">
      <alignment horizontal="center"/>
    </xf>
    <xf numFmtId="164" fontId="1" fillId="0" borderId="4" xfId="0" applyNumberFormat="1" applyFont="1" applyFill="1" applyBorder="1" applyAlignment="1">
      <alignment horizontal="center"/>
    </xf>
    <xf numFmtId="164" fontId="59" fillId="0" borderId="7" xfId="0" applyNumberFormat="1" applyFont="1" applyFill="1" applyBorder="1" applyAlignment="1">
      <alignment horizontal="center"/>
    </xf>
    <xf numFmtId="164" fontId="59" fillId="0" borderId="0" xfId="0" applyNumberFormat="1" applyFont="1" applyFill="1" applyBorder="1" applyAlignment="1">
      <alignment horizontal="center"/>
    </xf>
    <xf numFmtId="164" fontId="9" fillId="0" borderId="7" xfId="0" applyNumberFormat="1" applyFont="1" applyFill="1" applyBorder="1"/>
    <xf numFmtId="164" fontId="1" fillId="0" borderId="27" xfId="0" applyNumberFormat="1" applyFont="1" applyFill="1" applyBorder="1" applyAlignment="1">
      <alignment horizontal="center"/>
    </xf>
    <xf numFmtId="164" fontId="1" fillId="0" borderId="13" xfId="0" applyNumberFormat="1" applyFont="1" applyFill="1" applyBorder="1" applyAlignment="1">
      <alignment horizontal="center"/>
    </xf>
    <xf numFmtId="164" fontId="8" fillId="0" borderId="7" xfId="0" applyNumberFormat="1" applyFont="1" applyFill="1" applyBorder="1" applyAlignment="1">
      <alignment horizontal="center"/>
    </xf>
    <xf numFmtId="164" fontId="1" fillId="0" borderId="0" xfId="0" applyNumberFormat="1" applyFont="1" applyAlignment="1">
      <alignment horizontal="center"/>
    </xf>
    <xf numFmtId="164" fontId="1" fillId="3" borderId="0" xfId="0" applyNumberFormat="1" applyFont="1" applyFill="1" applyAlignment="1">
      <alignment horizontal="center"/>
    </xf>
    <xf numFmtId="164" fontId="1" fillId="0" borderId="6" xfId="0" applyNumberFormat="1" applyFont="1" applyFill="1" applyBorder="1" applyAlignment="1">
      <alignment horizontal="center" vertical="center" wrapText="1"/>
    </xf>
    <xf numFmtId="164" fontId="1" fillId="0" borderId="13" xfId="0" applyNumberFormat="1" applyFont="1" applyFill="1" applyBorder="1"/>
    <xf numFmtId="164" fontId="1" fillId="0" borderId="0" xfId="0" applyNumberFormat="1" applyFont="1" applyFill="1" applyBorder="1"/>
    <xf numFmtId="164" fontId="7" fillId="0" borderId="0" xfId="0" applyNumberFormat="1" applyFont="1" applyFill="1" applyBorder="1"/>
    <xf numFmtId="164" fontId="8" fillId="0" borderId="0" xfId="0" applyNumberFormat="1" applyFont="1" applyFill="1" applyBorder="1"/>
    <xf numFmtId="164" fontId="7" fillId="8" borderId="0" xfId="0" applyNumberFormat="1" applyFont="1" applyFill="1" applyBorder="1"/>
    <xf numFmtId="164" fontId="1" fillId="5" borderId="0" xfId="0" applyNumberFormat="1" applyFont="1" applyFill="1" applyBorder="1"/>
    <xf numFmtId="164" fontId="7" fillId="0" borderId="0" xfId="0" applyNumberFormat="1" applyFont="1" applyFill="1" applyBorder="1" applyAlignment="1">
      <alignment wrapText="1"/>
    </xf>
    <xf numFmtId="164" fontId="3" fillId="0" borderId="0" xfId="0" applyNumberFormat="1" applyFont="1" applyFill="1" applyBorder="1"/>
    <xf numFmtId="164" fontId="49" fillId="0" borderId="0" xfId="0" applyNumberFormat="1" applyFont="1" applyFill="1" applyBorder="1"/>
    <xf numFmtId="164" fontId="13" fillId="0" borderId="0" xfId="0" applyNumberFormat="1" applyFont="1" applyFill="1" applyBorder="1"/>
    <xf numFmtId="164" fontId="3" fillId="5" borderId="0" xfId="0" applyNumberFormat="1" applyFont="1" applyFill="1" applyBorder="1"/>
    <xf numFmtId="164" fontId="13" fillId="8" borderId="0" xfId="0" applyNumberFormat="1" applyFont="1" applyFill="1" applyBorder="1"/>
    <xf numFmtId="164" fontId="13" fillId="0" borderId="0" xfId="0" applyNumberFormat="1" applyFont="1" applyFill="1" applyBorder="1" applyAlignment="1">
      <alignment wrapText="1"/>
    </xf>
    <xf numFmtId="164" fontId="58" fillId="0" borderId="0" xfId="0" applyNumberFormat="1" applyFont="1" applyFill="1" applyBorder="1"/>
    <xf numFmtId="164" fontId="11" fillId="0" borderId="0" xfId="0" applyNumberFormat="1" applyFont="1" applyFill="1" applyBorder="1"/>
    <xf numFmtId="164" fontId="7" fillId="19" borderId="0" xfId="0" applyNumberFormat="1" applyFont="1" applyFill="1" applyBorder="1" applyAlignment="1">
      <alignment wrapText="1"/>
    </xf>
    <xf numFmtId="164" fontId="11" fillId="8" borderId="0" xfId="0" applyNumberFormat="1" applyFont="1" applyFill="1" applyBorder="1"/>
    <xf numFmtId="164" fontId="7" fillId="8" borderId="0" xfId="0" applyNumberFormat="1" applyFont="1" applyFill="1" applyBorder="1" applyAlignment="1">
      <alignment wrapText="1"/>
    </xf>
    <xf numFmtId="164" fontId="7" fillId="20" borderId="0" xfId="0" applyNumberFormat="1" applyFont="1" applyFill="1" applyBorder="1" applyAlignment="1">
      <alignment wrapText="1"/>
    </xf>
    <xf numFmtId="164" fontId="18" fillId="6" borderId="0" xfId="0" applyNumberFormat="1" applyFont="1" applyFill="1" applyBorder="1" applyAlignment="1"/>
    <xf numFmtId="164" fontId="8" fillId="5" borderId="0" xfId="0" applyNumberFormat="1" applyFont="1" applyFill="1" applyBorder="1"/>
    <xf numFmtId="164" fontId="1" fillId="0" borderId="11" xfId="0" applyNumberFormat="1" applyFont="1" applyBorder="1" applyAlignment="1"/>
    <xf numFmtId="164" fontId="1" fillId="3" borderId="0" xfId="0" applyNumberFormat="1" applyFont="1" applyFill="1" applyAlignment="1"/>
    <xf numFmtId="164" fontId="1" fillId="0" borderId="0" xfId="0" applyNumberFormat="1" applyFont="1" applyAlignment="1"/>
    <xf numFmtId="164" fontId="1" fillId="0" borderId="0" xfId="0" applyNumberFormat="1" applyFont="1" applyFill="1"/>
    <xf numFmtId="165" fontId="77" fillId="10" borderId="0" xfId="0" applyNumberFormat="1" applyFont="1" applyFill="1" applyBorder="1"/>
    <xf numFmtId="16" fontId="7" fillId="6" borderId="0" xfId="0" applyNumberFormat="1" applyFont="1" applyFill="1" applyBorder="1"/>
    <xf numFmtId="16" fontId="18" fillId="8" borderId="0" xfId="0" applyNumberFormat="1" applyFont="1" applyFill="1" applyBorder="1"/>
    <xf numFmtId="164" fontId="11" fillId="21" borderId="0" xfId="0" applyNumberFormat="1" applyFont="1" applyFill="1" applyBorder="1" applyAlignment="1">
      <alignment wrapText="1"/>
    </xf>
    <xf numFmtId="167" fontId="1" fillId="4" borderId="32" xfId="0" applyNumberFormat="1" applyFont="1" applyFill="1" applyBorder="1" applyAlignment="1">
      <alignment horizontal="center" wrapText="1"/>
    </xf>
    <xf numFmtId="166" fontId="8" fillId="0" borderId="7" xfId="0" applyNumberFormat="1" applyFont="1" applyFill="1" applyBorder="1" applyAlignment="1">
      <alignment horizontal="center"/>
    </xf>
    <xf numFmtId="0" fontId="3" fillId="17" borderId="7" xfId="0" applyFont="1" applyFill="1" applyBorder="1"/>
    <xf numFmtId="0" fontId="64" fillId="0" borderId="7" xfId="0" applyFont="1" applyBorder="1"/>
    <xf numFmtId="164" fontId="9" fillId="0" borderId="0" xfId="0" applyNumberFormat="1" applyFont="1" applyFill="1" applyBorder="1"/>
    <xf numFmtId="0" fontId="3" fillId="2" borderId="7" xfId="0" applyFont="1" applyFill="1" applyBorder="1"/>
    <xf numFmtId="164" fontId="11" fillId="8" borderId="0" xfId="0" applyNumberFormat="1" applyFont="1" applyFill="1" applyBorder="1" applyAlignment="1"/>
    <xf numFmtId="164" fontId="7" fillId="19" borderId="0" xfId="0" applyNumberFormat="1" applyFont="1" applyFill="1" applyBorder="1"/>
    <xf numFmtId="166" fontId="1" fillId="17" borderId="13" xfId="0" applyNumberFormat="1" applyFont="1" applyFill="1" applyBorder="1" applyAlignment="1">
      <alignment horizontal="center"/>
    </xf>
    <xf numFmtId="0" fontId="53" fillId="17" borderId="8" xfId="0" applyFont="1" applyFill="1" applyBorder="1" applyAlignment="1">
      <alignment horizontal="center"/>
    </xf>
    <xf numFmtId="0" fontId="34" fillId="17" borderId="8" xfId="0" applyFont="1" applyFill="1" applyBorder="1" applyAlignment="1">
      <alignment horizontal="center"/>
    </xf>
    <xf numFmtId="164" fontId="63" fillId="0" borderId="0" xfId="0" applyNumberFormat="1" applyFont="1" applyFill="1" applyBorder="1"/>
    <xf numFmtId="164" fontId="11" fillId="22" borderId="0" xfId="0" applyNumberFormat="1" applyFont="1" applyFill="1" applyBorder="1"/>
    <xf numFmtId="164" fontId="7" fillId="22" borderId="0" xfId="0" applyNumberFormat="1" applyFont="1" applyFill="1" applyBorder="1"/>
    <xf numFmtId="164" fontId="7" fillId="21" borderId="0" xfId="0" applyNumberFormat="1" applyFont="1" applyFill="1" applyBorder="1" applyAlignment="1">
      <alignment wrapText="1"/>
    </xf>
    <xf numFmtId="164" fontId="11" fillId="0" borderId="0" xfId="0" applyNumberFormat="1" applyFont="1" applyFill="1" applyBorder="1" applyAlignment="1">
      <alignment wrapText="1"/>
    </xf>
    <xf numFmtId="166" fontId="8" fillId="0" borderId="0" xfId="0" applyNumberFormat="1" applyFont="1" applyFill="1" applyBorder="1"/>
    <xf numFmtId="166" fontId="11" fillId="8" borderId="0" xfId="0" applyNumberFormat="1" applyFont="1" applyFill="1" applyBorder="1"/>
    <xf numFmtId="164" fontId="11" fillId="8" borderId="0" xfId="0" applyNumberFormat="1" applyFont="1" applyFill="1" applyBorder="1" applyAlignment="1">
      <alignment wrapText="1"/>
    </xf>
    <xf numFmtId="164" fontId="62" fillId="0" borderId="0" xfId="0" applyNumberFormat="1" applyFont="1" applyFill="1" applyBorder="1"/>
    <xf numFmtId="164" fontId="51" fillId="0" borderId="0" xfId="0" applyNumberFormat="1" applyFont="1" applyFill="1" applyBorder="1"/>
    <xf numFmtId="164" fontId="50" fillId="0" borderId="0" xfId="0" applyNumberFormat="1" applyFont="1" applyFill="1" applyBorder="1"/>
    <xf numFmtId="164" fontId="7" fillId="21" borderId="0" xfId="0" applyNumberFormat="1" applyFont="1" applyFill="1" applyBorder="1"/>
    <xf numFmtId="166" fontId="63" fillId="0" borderId="0" xfId="0" applyNumberFormat="1" applyFont="1" applyFill="1" applyBorder="1"/>
    <xf numFmtId="166" fontId="7" fillId="0" borderId="0" xfId="0" applyNumberFormat="1" applyFont="1" applyFill="1" applyBorder="1" applyAlignment="1">
      <alignment wrapText="1"/>
    </xf>
    <xf numFmtId="166" fontId="7" fillId="0" borderId="0" xfId="0" applyNumberFormat="1" applyFont="1" applyFill="1" applyBorder="1"/>
    <xf numFmtId="7" fontId="79" fillId="0" borderId="25" xfId="0" applyNumberFormat="1" applyFont="1" applyFill="1" applyBorder="1"/>
    <xf numFmtId="166" fontId="9" fillId="0" borderId="0" xfId="0" applyNumberFormat="1" applyFont="1" applyFill="1" applyBorder="1"/>
    <xf numFmtId="166" fontId="7" fillId="8" borderId="0" xfId="0" applyNumberFormat="1" applyFont="1" applyFill="1" applyBorder="1" applyAlignment="1">
      <alignment wrapText="1"/>
    </xf>
    <xf numFmtId="166" fontId="16" fillId="0" borderId="0" xfId="0" applyNumberFormat="1" applyFont="1" applyFill="1" applyBorder="1"/>
    <xf numFmtId="166" fontId="1" fillId="5" borderId="0" xfId="0" applyNumberFormat="1" applyFont="1" applyFill="1" applyBorder="1"/>
    <xf numFmtId="0" fontId="13" fillId="0" borderId="0" xfId="0" applyFont="1" applyFill="1" applyBorder="1" applyAlignment="1"/>
    <xf numFmtId="166" fontId="11" fillId="0" borderId="0" xfId="0" applyNumberFormat="1" applyFont="1" applyFill="1" applyBorder="1"/>
    <xf numFmtId="166" fontId="11" fillId="0" borderId="0" xfId="0" applyNumberFormat="1" applyFont="1" applyFill="1" applyBorder="1" applyAlignment="1">
      <alignment wrapText="1"/>
    </xf>
    <xf numFmtId="0" fontId="1" fillId="0" borderId="9" xfId="0" applyFont="1" applyFill="1" applyBorder="1"/>
    <xf numFmtId="166" fontId="7" fillId="8" borderId="0" xfId="0" applyNumberFormat="1" applyFont="1" applyFill="1" applyBorder="1"/>
    <xf numFmtId="165" fontId="3" fillId="2" borderId="8" xfId="0" applyNumberFormat="1" applyFont="1" applyFill="1" applyBorder="1"/>
    <xf numFmtId="0" fontId="80" fillId="0" borderId="8" xfId="0" applyFont="1" applyFill="1" applyBorder="1" applyAlignment="1">
      <alignment horizontal="center"/>
    </xf>
    <xf numFmtId="0" fontId="40" fillId="0" borderId="8" xfId="0" applyFont="1" applyFill="1" applyBorder="1" applyAlignment="1">
      <alignment horizontal="center"/>
    </xf>
    <xf numFmtId="165" fontId="9" fillId="0" borderId="7" xfId="0" applyNumberFormat="1" applyFont="1" applyFill="1" applyBorder="1"/>
    <xf numFmtId="166" fontId="3" fillId="0" borderId="0" xfId="0" applyNumberFormat="1" applyFont="1" applyFill="1" applyBorder="1"/>
    <xf numFmtId="165" fontId="10" fillId="0" borderId="7" xfId="0" applyNumberFormat="1" applyFont="1" applyFill="1" applyBorder="1"/>
    <xf numFmtId="0" fontId="81" fillId="0" borderId="7" xfId="0" applyFont="1" applyBorder="1"/>
    <xf numFmtId="165" fontId="81" fillId="0" borderId="8" xfId="0" applyNumberFormat="1" applyFont="1" applyBorder="1"/>
    <xf numFmtId="166" fontId="62" fillId="0" borderId="0" xfId="0" applyNumberFormat="1" applyFont="1" applyFill="1" applyBorder="1"/>
    <xf numFmtId="164" fontId="18" fillId="0" borderId="0" xfId="0" applyNumberFormat="1" applyFont="1" applyFill="1" applyBorder="1"/>
    <xf numFmtId="0" fontId="7" fillId="0" borderId="0" xfId="0" applyFont="1"/>
    <xf numFmtId="0" fontId="11" fillId="0" borderId="0" xfId="0" applyFont="1"/>
    <xf numFmtId="166" fontId="1" fillId="0" borderId="0" xfId="0" applyNumberFormat="1" applyFont="1" applyBorder="1"/>
    <xf numFmtId="166" fontId="26" fillId="0" borderId="0" xfId="0" applyNumberFormat="1" applyFont="1"/>
    <xf numFmtId="166" fontId="34" fillId="0" borderId="0" xfId="0" applyNumberFormat="1" applyFont="1"/>
    <xf numFmtId="166" fontId="36" fillId="0" borderId="0" xfId="0" applyNumberFormat="1" applyFont="1" applyFill="1"/>
    <xf numFmtId="166" fontId="37" fillId="8" borderId="0" xfId="0" applyNumberFormat="1" applyFont="1" applyFill="1"/>
    <xf numFmtId="166" fontId="37" fillId="0" borderId="0" xfId="0" applyNumberFormat="1" applyFont="1" applyFill="1" applyAlignment="1">
      <alignment wrapText="1"/>
    </xf>
    <xf numFmtId="166" fontId="36" fillId="8" borderId="0" xfId="0" applyNumberFormat="1" applyFont="1" applyFill="1" applyAlignment="1">
      <alignment wrapText="1"/>
    </xf>
    <xf numFmtId="166" fontId="37" fillId="2" borderId="0" xfId="0" applyNumberFormat="1" applyFont="1" applyFill="1" applyAlignment="1">
      <alignment wrapText="1"/>
    </xf>
    <xf numFmtId="166" fontId="36" fillId="8" borderId="0" xfId="0" applyNumberFormat="1" applyFont="1" applyFill="1"/>
    <xf numFmtId="166" fontId="32" fillId="0" borderId="0" xfId="0" applyNumberFormat="1" applyFont="1" applyFill="1"/>
    <xf numFmtId="166" fontId="26" fillId="0" borderId="0" xfId="0" applyNumberFormat="1" applyFont="1" applyFill="1"/>
    <xf numFmtId="166" fontId="26" fillId="6" borderId="0" xfId="0" applyNumberFormat="1" applyFont="1" applyFill="1"/>
    <xf numFmtId="166" fontId="37" fillId="0" borderId="0" xfId="0" applyNumberFormat="1" applyFont="1"/>
    <xf numFmtId="166" fontId="39" fillId="0" borderId="0" xfId="0" applyNumberFormat="1" applyFont="1"/>
    <xf numFmtId="166" fontId="26" fillId="8" borderId="0" xfId="0" applyNumberFormat="1" applyFont="1" applyFill="1"/>
    <xf numFmtId="166" fontId="36" fillId="0" borderId="0" xfId="0" applyNumberFormat="1" applyFont="1" applyFill="1" applyBorder="1"/>
    <xf numFmtId="166" fontId="26" fillId="0" borderId="0" xfId="0" applyNumberFormat="1" applyFont="1" applyFill="1" applyBorder="1"/>
    <xf numFmtId="166" fontId="34" fillId="0" borderId="0" xfId="0" applyNumberFormat="1" applyFont="1" applyFill="1" applyBorder="1" applyAlignment="1">
      <alignment wrapText="1"/>
    </xf>
    <xf numFmtId="166" fontId="34" fillId="0" borderId="0" xfId="0" applyNumberFormat="1" applyFont="1" applyFill="1" applyBorder="1"/>
    <xf numFmtId="166" fontId="39" fillId="0" borderId="0" xfId="0" applyNumberFormat="1" applyFont="1" applyFill="1" applyBorder="1"/>
    <xf numFmtId="166" fontId="34" fillId="0" borderId="0" xfId="0" applyNumberFormat="1" applyFont="1" applyFill="1"/>
    <xf numFmtId="166" fontId="37" fillId="0" borderId="0" xfId="0" applyNumberFormat="1" applyFont="1" applyFill="1"/>
    <xf numFmtId="166" fontId="40" fillId="0" borderId="0" xfId="0" applyNumberFormat="1" applyFont="1"/>
    <xf numFmtId="166" fontId="42" fillId="6" borderId="0" xfId="0" applyNumberFormat="1" applyFont="1" applyFill="1" applyAlignment="1">
      <alignment wrapText="1"/>
    </xf>
    <xf numFmtId="166" fontId="36" fillId="6" borderId="0" xfId="0" applyNumberFormat="1" applyFont="1" applyFill="1"/>
    <xf numFmtId="166" fontId="36" fillId="0" borderId="0" xfId="0" applyNumberFormat="1" applyFont="1" applyFill="1" applyAlignment="1">
      <alignment wrapText="1"/>
    </xf>
    <xf numFmtId="166" fontId="37" fillId="8" borderId="0" xfId="0" applyNumberFormat="1" applyFont="1" applyFill="1" applyAlignment="1">
      <alignment wrapText="1"/>
    </xf>
    <xf numFmtId="166" fontId="37" fillId="0" borderId="0" xfId="0" applyNumberFormat="1" applyFont="1" applyAlignment="1">
      <alignment wrapText="1"/>
    </xf>
    <xf numFmtId="166" fontId="34" fillId="0" borderId="0" xfId="0" applyNumberFormat="1" applyFont="1" applyAlignment="1">
      <alignment horizontal="center"/>
    </xf>
    <xf numFmtId="166" fontId="43" fillId="0" borderId="0" xfId="0" applyNumberFormat="1" applyFont="1"/>
    <xf numFmtId="166" fontId="39" fillId="15" borderId="0" xfId="0" applyNumberFormat="1" applyFont="1" applyFill="1" applyAlignment="1">
      <alignment wrapText="1"/>
    </xf>
    <xf numFmtId="166" fontId="26" fillId="0" borderId="11" xfId="0" applyNumberFormat="1" applyFont="1" applyBorder="1"/>
    <xf numFmtId="166" fontId="27" fillId="0" borderId="16" xfId="0" applyNumberFormat="1" applyFont="1" applyBorder="1" applyAlignment="1">
      <alignment vertical="center"/>
    </xf>
    <xf numFmtId="166" fontId="27" fillId="0" borderId="20" xfId="0" applyNumberFormat="1" applyFont="1" applyBorder="1" applyAlignment="1">
      <alignment vertical="center"/>
    </xf>
    <xf numFmtId="166" fontId="23" fillId="0" borderId="0" xfId="0" applyNumberFormat="1" applyFont="1"/>
    <xf numFmtId="166" fontId="31" fillId="0" borderId="0" xfId="0" applyNumberFormat="1" applyFont="1"/>
    <xf numFmtId="166" fontId="36" fillId="0" borderId="0" xfId="0" applyNumberFormat="1" applyFont="1"/>
    <xf numFmtId="166" fontId="3" fillId="0" borderId="7" xfId="0" applyNumberFormat="1" applyFont="1" applyFill="1" applyBorder="1"/>
    <xf numFmtId="166" fontId="49" fillId="0" borderId="7" xfId="0" applyNumberFormat="1" applyFont="1" applyFill="1" applyBorder="1"/>
    <xf numFmtId="166" fontId="13" fillId="0" borderId="7" xfId="0" applyNumberFormat="1" applyFont="1" applyFill="1" applyBorder="1"/>
    <xf numFmtId="166" fontId="51" fillId="8" borderId="7" xfId="0" applyNumberFormat="1" applyFont="1" applyFill="1" applyBorder="1"/>
    <xf numFmtId="166" fontId="3" fillId="0" borderId="13" xfId="0" applyNumberFormat="1" applyFont="1" applyFill="1" applyBorder="1"/>
    <xf numFmtId="166" fontId="49" fillId="0" borderId="0" xfId="0" applyNumberFormat="1" applyFont="1" applyFill="1" applyBorder="1"/>
    <xf numFmtId="166" fontId="50" fillId="0" borderId="0" xfId="0" applyNumberFormat="1" applyFont="1" applyFill="1" applyBorder="1"/>
    <xf numFmtId="166" fontId="13" fillId="0" borderId="0" xfId="0" applyNumberFormat="1" applyFont="1" applyFill="1" applyBorder="1" applyAlignment="1">
      <alignment wrapText="1"/>
    </xf>
    <xf numFmtId="166" fontId="51" fillId="0" borderId="0" xfId="0" applyNumberFormat="1" applyFont="1" applyFill="1" applyBorder="1"/>
    <xf numFmtId="166" fontId="14" fillId="0" borderId="0" xfId="0" applyNumberFormat="1" applyFont="1" applyFill="1" applyBorder="1"/>
    <xf numFmtId="166" fontId="58" fillId="0" borderId="0" xfId="0" applyNumberFormat="1" applyFont="1" applyFill="1" applyBorder="1"/>
    <xf numFmtId="166" fontId="13" fillId="0" borderId="0" xfId="0" applyNumberFormat="1" applyFont="1" applyFill="1" applyBorder="1"/>
    <xf numFmtId="166" fontId="13" fillId="8" borderId="0" xfId="0" applyNumberFormat="1" applyFont="1" applyFill="1" applyBorder="1"/>
    <xf numFmtId="166" fontId="51" fillId="8" borderId="0" xfId="0" applyNumberFormat="1" applyFont="1" applyFill="1" applyBorder="1"/>
    <xf numFmtId="166" fontId="49" fillId="15" borderId="0" xfId="0" applyNumberFormat="1" applyFont="1" applyFill="1" applyBorder="1" applyAlignment="1">
      <alignment wrapText="1"/>
    </xf>
    <xf numFmtId="166" fontId="50" fillId="15" borderId="0" xfId="0" applyNumberFormat="1" applyFont="1" applyFill="1" applyBorder="1" applyAlignment="1">
      <alignment wrapText="1"/>
    </xf>
    <xf numFmtId="166" fontId="49" fillId="0" borderId="0" xfId="0" applyNumberFormat="1" applyFont="1" applyFill="1" applyBorder="1" applyAlignment="1">
      <alignment horizontal="center"/>
    </xf>
    <xf numFmtId="166" fontId="50" fillId="8" borderId="0" xfId="0" applyNumberFormat="1" applyFont="1" applyFill="1" applyBorder="1"/>
    <xf numFmtId="166" fontId="13" fillId="8" borderId="0" xfId="0" applyNumberFormat="1" applyFont="1" applyFill="1" applyBorder="1" applyAlignment="1">
      <alignment wrapText="1"/>
    </xf>
    <xf numFmtId="166" fontId="51" fillId="0" borderId="0" xfId="0" applyNumberFormat="1" applyFont="1" applyFill="1" applyBorder="1" applyAlignment="1">
      <alignment wrapText="1"/>
    </xf>
    <xf numFmtId="166" fontId="51" fillId="15" borderId="0" xfId="0" applyNumberFormat="1" applyFont="1" applyFill="1" applyBorder="1" applyAlignment="1">
      <alignment wrapText="1"/>
    </xf>
    <xf numFmtId="166" fontId="58" fillId="0" borderId="0" xfId="0" applyNumberFormat="1" applyFont="1" applyFill="1" applyBorder="1" applyAlignment="1">
      <alignment horizontal="center"/>
    </xf>
    <xf numFmtId="166" fontId="61" fillId="8" borderId="0" xfId="0" applyNumberFormat="1" applyFont="1" applyFill="1" applyBorder="1"/>
    <xf numFmtId="166" fontId="10" fillId="0" borderId="0" xfId="0" applyNumberFormat="1" applyFont="1" applyFill="1" applyBorder="1" applyAlignment="1">
      <alignment horizontal="left"/>
    </xf>
    <xf numFmtId="166" fontId="18" fillId="0" borderId="0" xfId="0" applyNumberFormat="1" applyFont="1" applyFill="1" applyBorder="1"/>
    <xf numFmtId="166" fontId="1" fillId="0" borderId="13" xfId="0" applyNumberFormat="1" applyFont="1" applyFill="1" applyBorder="1"/>
    <xf numFmtId="166" fontId="8" fillId="0" borderId="0" xfId="0" applyNumberFormat="1" applyFont="1" applyFill="1" applyBorder="1" applyAlignment="1">
      <alignment wrapText="1"/>
    </xf>
    <xf numFmtId="166" fontId="11" fillId="15" borderId="0" xfId="0" applyNumberFormat="1" applyFont="1" applyFill="1" applyBorder="1" applyAlignment="1">
      <alignment wrapText="1"/>
    </xf>
    <xf numFmtId="166" fontId="63" fillId="0" borderId="0" xfId="0" applyNumberFormat="1" applyFont="1" applyFill="1" applyBorder="1" applyAlignment="1">
      <alignment horizontal="center"/>
    </xf>
    <xf numFmtId="166" fontId="11" fillId="15" borderId="0" xfId="0" applyNumberFormat="1" applyFont="1" applyFill="1" applyBorder="1" applyAlignment="1">
      <alignment horizontal="left" wrapText="1"/>
    </xf>
    <xf numFmtId="166" fontId="8" fillId="0" borderId="0" xfId="0" applyNumberFormat="1" applyFont="1" applyFill="1" applyBorder="1" applyAlignment="1">
      <alignment horizontal="center"/>
    </xf>
    <xf numFmtId="166" fontId="11" fillId="8" borderId="0" xfId="0" applyNumberFormat="1" applyFont="1" applyFill="1" applyBorder="1" applyAlignment="1">
      <alignment wrapText="1"/>
    </xf>
    <xf numFmtId="166" fontId="62" fillId="0" borderId="0" xfId="0" applyNumberFormat="1" applyFont="1" applyFill="1" applyBorder="1" applyAlignment="1">
      <alignment wrapText="1"/>
    </xf>
    <xf numFmtId="166" fontId="50" fillId="0" borderId="0" xfId="0" applyNumberFormat="1" applyFont="1" applyFill="1" applyBorder="1" applyAlignment="1">
      <alignment horizontal="center"/>
    </xf>
    <xf numFmtId="166" fontId="15" fillId="0" borderId="0" xfId="0" applyNumberFormat="1" applyFont="1" applyFill="1" applyBorder="1"/>
    <xf numFmtId="166" fontId="58" fillId="0" borderId="0" xfId="0" applyNumberFormat="1" applyFont="1" applyFill="1" applyBorder="1" applyAlignment="1">
      <alignment wrapText="1"/>
    </xf>
    <xf numFmtId="166" fontId="49" fillId="0" borderId="0" xfId="0" applyNumberFormat="1" applyFont="1" applyFill="1" applyBorder="1" applyAlignment="1">
      <alignment wrapText="1"/>
    </xf>
    <xf numFmtId="166" fontId="58" fillId="15" borderId="0" xfId="0" applyNumberFormat="1" applyFont="1" applyFill="1" applyBorder="1" applyAlignment="1">
      <alignment wrapText="1"/>
    </xf>
    <xf numFmtId="166" fontId="14" fillId="0" borderId="0" xfId="0" applyNumberFormat="1" applyFont="1" applyFill="1" applyBorder="1" applyAlignment="1">
      <alignment wrapText="1"/>
    </xf>
    <xf numFmtId="166" fontId="10" fillId="0" borderId="0" xfId="0" applyNumberFormat="1" applyFont="1" applyFill="1" applyBorder="1" applyAlignment="1">
      <alignment horizontal="center"/>
    </xf>
    <xf numFmtId="166" fontId="10" fillId="0" borderId="0" xfId="0" applyNumberFormat="1" applyFont="1" applyFill="1" applyBorder="1"/>
    <xf numFmtId="166" fontId="50" fillId="15" borderId="0" xfId="0" applyNumberFormat="1" applyFont="1" applyFill="1" applyBorder="1"/>
    <xf numFmtId="166" fontId="51" fillId="8" borderId="0" xfId="0" applyNumberFormat="1" applyFont="1" applyFill="1" applyBorder="1" applyAlignment="1">
      <alignment horizontal="center" wrapText="1"/>
    </xf>
    <xf numFmtId="166" fontId="49" fillId="8" borderId="0" xfId="0" applyNumberFormat="1" applyFont="1" applyFill="1" applyBorder="1" applyAlignment="1">
      <alignment wrapText="1"/>
    </xf>
    <xf numFmtId="166" fontId="64" fillId="0" borderId="0" xfId="0" applyNumberFormat="1" applyFont="1" applyFill="1" applyBorder="1" applyAlignment="1"/>
    <xf numFmtId="166" fontId="49" fillId="16" borderId="0" xfId="0" applyNumberFormat="1" applyFont="1" applyFill="1" applyBorder="1" applyAlignment="1">
      <alignment wrapText="1"/>
    </xf>
    <xf numFmtId="166" fontId="65" fillId="0" borderId="0" xfId="0" applyNumberFormat="1" applyFont="1" applyFill="1" applyBorder="1" applyAlignment="1">
      <alignment wrapText="1"/>
    </xf>
    <xf numFmtId="166" fontId="50" fillId="0" borderId="0" xfId="0" applyNumberFormat="1" applyFont="1" applyFill="1" applyBorder="1" applyAlignment="1">
      <alignment wrapText="1"/>
    </xf>
    <xf numFmtId="166" fontId="51" fillId="8" borderId="0" xfId="0" applyNumberFormat="1" applyFont="1" applyFill="1" applyBorder="1" applyAlignment="1">
      <alignment wrapText="1"/>
    </xf>
    <xf numFmtId="166" fontId="51" fillId="15" borderId="0" xfId="0" applyNumberFormat="1" applyFont="1" applyFill="1" applyBorder="1"/>
    <xf numFmtId="166" fontId="64" fillId="0" borderId="0" xfId="0" applyNumberFormat="1" applyFont="1" applyFill="1" applyBorder="1"/>
    <xf numFmtId="166" fontId="15" fillId="0" borderId="0" xfId="0" applyNumberFormat="1" applyFont="1" applyFill="1" applyBorder="1" applyAlignment="1">
      <alignment horizontal="center"/>
    </xf>
    <xf numFmtId="166" fontId="1" fillId="0" borderId="0" xfId="0" applyNumberFormat="1" applyFont="1" applyFill="1"/>
    <xf numFmtId="166" fontId="51" fillId="0" borderId="7" xfId="0" applyNumberFormat="1" applyFont="1" applyFill="1" applyBorder="1"/>
    <xf numFmtId="166" fontId="65" fillId="0" borderId="7" xfId="0" applyNumberFormat="1" applyFont="1" applyFill="1" applyBorder="1" applyAlignment="1">
      <alignment wrapText="1"/>
    </xf>
    <xf numFmtId="166" fontId="3" fillId="0" borderId="8" xfId="0" applyNumberFormat="1" applyFont="1" applyFill="1" applyBorder="1"/>
    <xf numFmtId="166" fontId="49" fillId="0" borderId="7" xfId="0" applyNumberFormat="1" applyFont="1" applyFill="1" applyBorder="1" applyAlignment="1">
      <alignment horizontal="center"/>
    </xf>
    <xf numFmtId="166" fontId="51" fillId="8" borderId="7" xfId="0" applyNumberFormat="1" applyFont="1" applyFill="1" applyBorder="1" applyAlignment="1">
      <alignment horizontal="center" wrapText="1"/>
    </xf>
    <xf numFmtId="166" fontId="58" fillId="0" borderId="7" xfId="0" applyNumberFormat="1" applyFont="1" applyFill="1" applyBorder="1"/>
    <xf numFmtId="166" fontId="13" fillId="8" borderId="7" xfId="0" applyNumberFormat="1" applyFont="1" applyFill="1" applyBorder="1" applyAlignment="1">
      <alignment wrapText="1"/>
    </xf>
    <xf numFmtId="166" fontId="10" fillId="0" borderId="7" xfId="0" applyNumberFormat="1" applyFont="1" applyFill="1" applyBorder="1"/>
    <xf numFmtId="166" fontId="52" fillId="0" borderId="0" xfId="0" applyNumberFormat="1" applyFont="1" applyFill="1" applyBorder="1"/>
    <xf numFmtId="166" fontId="51" fillId="0" borderId="13" xfId="0" applyNumberFormat="1" applyFont="1" applyFill="1" applyBorder="1"/>
    <xf numFmtId="166" fontId="3" fillId="5" borderId="0" xfId="0" applyNumberFormat="1" applyFont="1" applyFill="1" applyBorder="1"/>
    <xf numFmtId="166" fontId="50" fillId="0" borderId="13" xfId="0" applyNumberFormat="1" applyFont="1" applyFill="1" applyBorder="1"/>
    <xf numFmtId="166" fontId="69" fillId="0" borderId="0" xfId="0" applyNumberFormat="1" applyFont="1" applyFill="1" applyBorder="1"/>
    <xf numFmtId="166" fontId="7" fillId="17" borderId="0" xfId="0" applyNumberFormat="1" applyFont="1" applyFill="1" applyBorder="1"/>
    <xf numFmtId="166" fontId="11" fillId="0" borderId="7" xfId="0" applyNumberFormat="1" applyFont="1" applyFill="1" applyBorder="1"/>
    <xf numFmtId="166" fontId="14" fillId="8" borderId="0" xfId="0" applyNumberFormat="1" applyFont="1" applyFill="1" applyBorder="1"/>
    <xf numFmtId="166" fontId="49" fillId="5" borderId="0" xfId="0" applyNumberFormat="1" applyFont="1" applyFill="1" applyBorder="1"/>
    <xf numFmtId="166" fontId="76" fillId="0" borderId="0" xfId="0" applyNumberFormat="1" applyFont="1" applyFill="1" applyBorder="1"/>
    <xf numFmtId="166" fontId="1" fillId="0" borderId="0" xfId="0" applyNumberFormat="1" applyFont="1"/>
    <xf numFmtId="165" fontId="1" fillId="5" borderId="9" xfId="0" applyNumberFormat="1" applyFont="1" applyFill="1" applyBorder="1"/>
    <xf numFmtId="0" fontId="1" fillId="0" borderId="7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0" xfId="0" applyAlignment="1">
      <alignment wrapText="1"/>
    </xf>
    <xf numFmtId="16" fontId="1" fillId="0" borderId="0" xfId="0" applyNumberFormat="1" applyFont="1" applyFill="1" applyBorder="1" applyAlignment="1">
      <alignment wrapText="1"/>
    </xf>
    <xf numFmtId="0" fontId="46" fillId="2" borderId="7" xfId="0" applyFont="1" applyFill="1" applyBorder="1" applyAlignment="1">
      <alignment horizontal="center"/>
    </xf>
    <xf numFmtId="0" fontId="26" fillId="2" borderId="8" xfId="0" applyFont="1" applyFill="1" applyBorder="1" applyAlignment="1">
      <alignment horizontal="center"/>
    </xf>
    <xf numFmtId="0" fontId="46" fillId="2" borderId="8" xfId="0" applyFont="1" applyFill="1" applyBorder="1" applyAlignment="1">
      <alignment horizontal="center"/>
    </xf>
    <xf numFmtId="167" fontId="3" fillId="0" borderId="0" xfId="0" applyNumberFormat="1" applyFont="1" applyFill="1" applyBorder="1"/>
    <xf numFmtId="0" fontId="3" fillId="11" borderId="7" xfId="0" applyFont="1" applyFill="1" applyBorder="1" applyAlignment="1">
      <alignment horizontal="center"/>
    </xf>
    <xf numFmtId="16" fontId="3" fillId="0" borderId="7" xfId="0" applyNumberFormat="1" applyFont="1" applyFill="1" applyBorder="1" applyAlignment="1">
      <alignment horizontal="left" wrapText="1"/>
    </xf>
    <xf numFmtId="44" fontId="3" fillId="0" borderId="7" xfId="1" applyFont="1" applyFill="1" applyBorder="1" applyAlignment="1">
      <alignment horizontal="center" wrapText="1"/>
    </xf>
    <xf numFmtId="44" fontId="3" fillId="0" borderId="13" xfId="1" applyFont="1" applyFill="1" applyBorder="1" applyAlignment="1">
      <alignment horizontal="center" wrapText="1"/>
    </xf>
    <xf numFmtId="0" fontId="3" fillId="18" borderId="8" xfId="0" applyFont="1" applyFill="1" applyBorder="1" applyAlignment="1">
      <alignment horizontal="center"/>
    </xf>
    <xf numFmtId="44" fontId="3" fillId="0" borderId="8" xfId="1" applyFont="1" applyFill="1" applyBorder="1" applyAlignment="1">
      <alignment horizontal="center" wrapText="1"/>
    </xf>
    <xf numFmtId="44" fontId="3" fillId="0" borderId="0" xfId="1" applyFont="1" applyFill="1" applyBorder="1" applyAlignment="1">
      <alignment horizontal="center" wrapText="1"/>
    </xf>
    <xf numFmtId="0" fontId="46" fillId="15" borderId="8" xfId="0" applyFont="1" applyFill="1" applyBorder="1" applyAlignment="1">
      <alignment horizontal="center"/>
    </xf>
    <xf numFmtId="0" fontId="26" fillId="15" borderId="8" xfId="0" applyFont="1" applyFill="1" applyBorder="1" applyAlignment="1">
      <alignment horizontal="center"/>
    </xf>
    <xf numFmtId="14" fontId="1" fillId="0" borderId="7" xfId="0" applyNumberFormat="1" applyFont="1" applyBorder="1"/>
    <xf numFmtId="0" fontId="57" fillId="15" borderId="8" xfId="0" applyFont="1" applyFill="1" applyBorder="1" applyAlignment="1">
      <alignment horizontal="center"/>
    </xf>
    <xf numFmtId="0" fontId="53" fillId="2" borderId="8" xfId="0" applyFont="1" applyFill="1" applyBorder="1" applyAlignment="1">
      <alignment horizontal="center"/>
    </xf>
    <xf numFmtId="0" fontId="34" fillId="2" borderId="8" xfId="0" applyFont="1" applyFill="1" applyBorder="1" applyAlignment="1">
      <alignment horizontal="center"/>
    </xf>
    <xf numFmtId="0" fontId="84" fillId="0" borderId="7" xfId="0" applyFont="1" applyFill="1" applyBorder="1"/>
    <xf numFmtId="0" fontId="74" fillId="0" borderId="7" xfId="0" applyFont="1" applyFill="1" applyBorder="1"/>
    <xf numFmtId="166" fontId="83" fillId="0" borderId="0" xfId="0" applyNumberFormat="1" applyFont="1" applyFill="1" applyBorder="1"/>
    <xf numFmtId="166" fontId="1" fillId="0" borderId="0" xfId="0" applyNumberFormat="1" applyFont="1" applyFill="1" applyBorder="1" applyAlignment="1">
      <alignment wrapText="1"/>
    </xf>
    <xf numFmtId="166" fontId="85" fillId="0" borderId="0" xfId="0" applyNumberFormat="1" applyFont="1" applyFill="1" applyBorder="1"/>
    <xf numFmtId="0" fontId="53" fillId="12" borderId="8" xfId="0" applyFont="1" applyFill="1" applyBorder="1" applyAlignment="1">
      <alignment horizontal="center"/>
    </xf>
    <xf numFmtId="0" fontId="86" fillId="0" borderId="7" xfId="0" applyFont="1" applyFill="1" applyBorder="1"/>
    <xf numFmtId="0" fontId="3" fillId="6" borderId="7" xfId="0" applyFont="1" applyFill="1" applyBorder="1"/>
    <xf numFmtId="165" fontId="3" fillId="6" borderId="8" xfId="0" applyNumberFormat="1" applyFont="1" applyFill="1" applyBorder="1"/>
    <xf numFmtId="0" fontId="13" fillId="0" borderId="7" xfId="0" applyFont="1" applyFill="1" applyBorder="1"/>
    <xf numFmtId="164" fontId="12" fillId="0" borderId="0" xfId="0" applyNumberFormat="1" applyFont="1" applyFill="1" applyBorder="1"/>
    <xf numFmtId="166" fontId="12" fillId="0" borderId="0" xfId="0" applyNumberFormat="1" applyFont="1" applyFill="1" applyBorder="1"/>
    <xf numFmtId="0" fontId="2" fillId="0" borderId="1" xfId="0" applyFont="1" applyBorder="1"/>
    <xf numFmtId="44" fontId="0" fillId="0" borderId="0" xfId="1" applyFont="1"/>
    <xf numFmtId="44" fontId="1" fillId="0" borderId="6" xfId="1" applyFont="1" applyBorder="1" applyAlignment="1">
      <alignment horizontal="center"/>
    </xf>
    <xf numFmtId="44" fontId="2" fillId="0" borderId="3" xfId="1" applyFont="1" applyBorder="1"/>
    <xf numFmtId="44" fontId="1" fillId="0" borderId="0" xfId="1" applyFont="1"/>
    <xf numFmtId="0" fontId="2" fillId="0" borderId="0" xfId="0" applyFont="1"/>
    <xf numFmtId="165" fontId="2" fillId="0" borderId="0" xfId="1" applyNumberFormat="1" applyFont="1"/>
    <xf numFmtId="164" fontId="7" fillId="12" borderId="0" xfId="0" applyNumberFormat="1" applyFont="1" applyFill="1" applyBorder="1"/>
    <xf numFmtId="165" fontId="2" fillId="0" borderId="3" xfId="1" applyNumberFormat="1" applyFont="1" applyBorder="1"/>
    <xf numFmtId="0" fontId="0" fillId="0" borderId="0" xfId="0" applyFill="1"/>
    <xf numFmtId="0" fontId="1" fillId="0" borderId="7" xfId="0" applyFont="1" applyFill="1" applyBorder="1" applyAlignment="1"/>
    <xf numFmtId="0" fontId="0" fillId="0" borderId="0" xfId="0" applyAlignment="1"/>
    <xf numFmtId="165" fontId="3" fillId="22" borderId="9" xfId="0" applyNumberFormat="1" applyFont="1" applyFill="1" applyBorder="1"/>
    <xf numFmtId="44" fontId="1" fillId="22" borderId="9" xfId="1" applyFont="1" applyFill="1" applyBorder="1"/>
    <xf numFmtId="44" fontId="3" fillId="22" borderId="9" xfId="1" applyFont="1" applyFill="1" applyBorder="1"/>
    <xf numFmtId="44" fontId="26" fillId="22" borderId="7" xfId="1" applyFont="1" applyFill="1" applyBorder="1"/>
    <xf numFmtId="44" fontId="1" fillId="22" borderId="7" xfId="1" applyFont="1" applyFill="1" applyBorder="1"/>
    <xf numFmtId="0" fontId="9" fillId="0" borderId="0" xfId="0" applyFont="1" applyFill="1"/>
    <xf numFmtId="166" fontId="2" fillId="0" borderId="0" xfId="0" applyNumberFormat="1" applyFont="1"/>
    <xf numFmtId="0" fontId="1" fillId="22" borderId="0" xfId="0" applyFont="1" applyFill="1" applyBorder="1"/>
    <xf numFmtId="166" fontId="26" fillId="5" borderId="0" xfId="0" applyNumberFormat="1" applyFont="1" applyFill="1"/>
    <xf numFmtId="165" fontId="30" fillId="5" borderId="0" xfId="0" applyNumberFormat="1" applyFont="1" applyFill="1"/>
    <xf numFmtId="166" fontId="1" fillId="0" borderId="0" xfId="0" applyNumberFormat="1" applyFont="1" applyFill="1" applyBorder="1" applyAlignment="1">
      <alignment horizontal="center" vertical="center" wrapText="1"/>
    </xf>
    <xf numFmtId="167" fontId="1" fillId="4" borderId="0" xfId="0" applyNumberFormat="1" applyFont="1" applyFill="1" applyBorder="1" applyAlignment="1">
      <alignment horizontal="center" wrapText="1"/>
    </xf>
    <xf numFmtId="166" fontId="13" fillId="2" borderId="0" xfId="0" applyNumberFormat="1" applyFont="1" applyFill="1" applyBorder="1" applyAlignment="1">
      <alignment wrapText="1"/>
    </xf>
    <xf numFmtId="165" fontId="3" fillId="5" borderId="9" xfId="0" applyNumberFormat="1" applyFont="1" applyFill="1" applyBorder="1"/>
    <xf numFmtId="165" fontId="15" fillId="0" borderId="8" xfId="0" applyNumberFormat="1" applyFont="1" applyFill="1" applyBorder="1"/>
    <xf numFmtId="165" fontId="49" fillId="0" borderId="25" xfId="0" applyNumberFormat="1" applyFont="1" applyFill="1" applyBorder="1"/>
    <xf numFmtId="165" fontId="49" fillId="0" borderId="23" xfId="0" applyNumberFormat="1" applyFont="1" applyFill="1" applyBorder="1"/>
    <xf numFmtId="165" fontId="58" fillId="0" borderId="8" xfId="0" applyNumberFormat="1" applyFont="1" applyFill="1" applyBorder="1"/>
    <xf numFmtId="165" fontId="8" fillId="0" borderId="8" xfId="0" applyNumberFormat="1" applyFont="1" applyFill="1" applyBorder="1"/>
    <xf numFmtId="167" fontId="1" fillId="3" borderId="15" xfId="0" applyNumberFormat="1" applyFont="1" applyFill="1" applyBorder="1"/>
    <xf numFmtId="167" fontId="1" fillId="3" borderId="19" xfId="0" applyNumberFormat="1" applyFont="1" applyFill="1" applyBorder="1"/>
    <xf numFmtId="0" fontId="3" fillId="0" borderId="9" xfId="0" applyFont="1" applyBorder="1"/>
    <xf numFmtId="0" fontId="3" fillId="0" borderId="9" xfId="0" applyFont="1" applyFill="1" applyBorder="1"/>
    <xf numFmtId="165" fontId="3" fillId="0" borderId="9" xfId="0" applyNumberFormat="1" applyFont="1" applyBorder="1"/>
    <xf numFmtId="0" fontId="1" fillId="3" borderId="0" xfId="0" applyFont="1" applyFill="1" applyBorder="1"/>
    <xf numFmtId="7" fontId="1" fillId="0" borderId="0" xfId="0" applyNumberFormat="1" applyFont="1" applyBorder="1"/>
    <xf numFmtId="0" fontId="2" fillId="0" borderId="11" xfId="0" applyFont="1" applyBorder="1" applyAlignment="1">
      <alignment horizontal="center"/>
    </xf>
    <xf numFmtId="165" fontId="1" fillId="7" borderId="7" xfId="0" applyNumberFormat="1" applyFont="1" applyFill="1" applyBorder="1"/>
    <xf numFmtId="0" fontId="74" fillId="0" borderId="9" xfId="0" applyFont="1" applyBorder="1"/>
    <xf numFmtId="167" fontId="1" fillId="3" borderId="0" xfId="0" applyNumberFormat="1" applyFont="1" applyFill="1" applyBorder="1"/>
    <xf numFmtId="167" fontId="3" fillId="0" borderId="7" xfId="0" applyNumberFormat="1" applyFont="1" applyFill="1" applyBorder="1"/>
    <xf numFmtId="167" fontId="1" fillId="5" borderId="7" xfId="0" applyNumberFormat="1" applyFont="1" applyFill="1" applyBorder="1"/>
    <xf numFmtId="167" fontId="3" fillId="10" borderId="7" xfId="0" applyNumberFormat="1" applyFont="1" applyFill="1" applyBorder="1"/>
    <xf numFmtId="167" fontId="52" fillId="0" borderId="7" xfId="0" applyNumberFormat="1" applyFont="1" applyFill="1" applyBorder="1"/>
    <xf numFmtId="167" fontId="1" fillId="0" borderId="27" xfId="0" applyNumberFormat="1" applyFont="1" applyFill="1" applyBorder="1"/>
    <xf numFmtId="167" fontId="2" fillId="0" borderId="11" xfId="0" applyNumberFormat="1" applyFont="1" applyBorder="1" applyAlignment="1">
      <alignment horizontal="center"/>
    </xf>
    <xf numFmtId="0" fontId="1" fillId="0" borderId="9" xfId="0" applyFont="1" applyBorder="1"/>
    <xf numFmtId="0" fontId="1" fillId="0" borderId="24" xfId="0" applyFont="1" applyBorder="1"/>
    <xf numFmtId="0" fontId="1" fillId="0" borderId="26" xfId="0" applyFont="1" applyBorder="1"/>
    <xf numFmtId="0" fontId="1" fillId="0" borderId="11" xfId="0" applyFont="1" applyBorder="1" applyAlignment="1">
      <alignment horizontal="center"/>
    </xf>
    <xf numFmtId="165" fontId="3" fillId="10" borderId="7" xfId="0" applyNumberFormat="1" applyFont="1" applyFill="1" applyBorder="1"/>
    <xf numFmtId="165" fontId="87" fillId="0" borderId="0" xfId="0" applyNumberFormat="1" applyFont="1" applyFill="1" applyBorder="1"/>
    <xf numFmtId="7" fontId="87" fillId="0" borderId="0" xfId="0" applyNumberFormat="1" applyFont="1" applyFill="1" applyBorder="1"/>
    <xf numFmtId="0" fontId="87" fillId="0" borderId="0" xfId="0" applyFont="1" applyFill="1" applyBorder="1"/>
    <xf numFmtId="0" fontId="3" fillId="0" borderId="12" xfId="0" applyFont="1" applyBorder="1"/>
    <xf numFmtId="165" fontId="3" fillId="0" borderId="12" xfId="0" applyNumberFormat="1" applyFont="1" applyBorder="1"/>
    <xf numFmtId="0" fontId="3" fillId="0" borderId="12" xfId="0" applyFont="1" applyFill="1" applyBorder="1"/>
    <xf numFmtId="0" fontId="1" fillId="0" borderId="0" xfId="0" applyFont="1" applyFill="1" applyBorder="1" applyAlignment="1">
      <alignment horizontal="center"/>
    </xf>
    <xf numFmtId="0" fontId="3" fillId="2" borderId="9" xfId="0" applyFont="1" applyFill="1" applyBorder="1"/>
    <xf numFmtId="0" fontId="78" fillId="0" borderId="9" xfId="0" applyFont="1" applyBorder="1"/>
    <xf numFmtId="0" fontId="78" fillId="0" borderId="9" xfId="0" applyFont="1" applyFill="1" applyBorder="1"/>
    <xf numFmtId="0" fontId="87" fillId="0" borderId="0" xfId="0" applyFont="1" applyFill="1" applyBorder="1" applyAlignment="1">
      <alignment horizontal="center"/>
    </xf>
    <xf numFmtId="0" fontId="1" fillId="0" borderId="28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22" fillId="0" borderId="0" xfId="0" applyFont="1"/>
    <xf numFmtId="0" fontId="22" fillId="0" borderId="0" xfId="0" applyFont="1" applyBorder="1"/>
    <xf numFmtId="0" fontId="22" fillId="0" borderId="0" xfId="0" applyFont="1" applyBorder="1" applyAlignment="1">
      <alignment horizontal="center"/>
    </xf>
    <xf numFmtId="44" fontId="22" fillId="0" borderId="0" xfId="1" applyFont="1" applyBorder="1"/>
    <xf numFmtId="16" fontId="52" fillId="0" borderId="7" xfId="0" applyNumberFormat="1" applyFont="1" applyFill="1" applyBorder="1" applyAlignment="1">
      <alignment horizontal="left" wrapText="1"/>
    </xf>
    <xf numFmtId="44" fontId="52" fillId="0" borderId="7" xfId="1" applyFont="1" applyFill="1" applyBorder="1" applyAlignment="1">
      <alignment horizontal="center" wrapText="1"/>
    </xf>
    <xf numFmtId="44" fontId="52" fillId="0" borderId="8" xfId="1" applyFont="1" applyFill="1" applyBorder="1" applyAlignment="1">
      <alignment horizontal="center" wrapText="1"/>
    </xf>
    <xf numFmtId="14" fontId="1" fillId="0" borderId="7" xfId="0" applyNumberFormat="1" applyFont="1" applyFill="1" applyBorder="1"/>
    <xf numFmtId="14" fontId="9" fillId="0" borderId="7" xfId="0" applyNumberFormat="1" applyFont="1" applyFill="1" applyBorder="1"/>
    <xf numFmtId="166" fontId="88" fillId="0" borderId="0" xfId="0" applyNumberFormat="1" applyFont="1" applyFill="1" applyBorder="1"/>
    <xf numFmtId="165" fontId="52" fillId="5" borderId="0" xfId="0" applyNumberFormat="1" applyFont="1" applyFill="1" applyBorder="1"/>
    <xf numFmtId="166" fontId="8" fillId="5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0" fillId="0" borderId="0" xfId="0" applyNumberFormat="1"/>
    <xf numFmtId="166" fontId="30" fillId="0" borderId="7" xfId="0" applyNumberFormat="1" applyFont="1" applyFill="1" applyBorder="1"/>
    <xf numFmtId="166" fontId="26" fillId="0" borderId="7" xfId="0" applyNumberFormat="1" applyFont="1" applyFill="1" applyBorder="1"/>
    <xf numFmtId="165" fontId="8" fillId="10" borderId="0" xfId="0" applyNumberFormat="1" applyFont="1" applyFill="1" applyBorder="1"/>
    <xf numFmtId="44" fontId="1" fillId="12" borderId="9" xfId="1" applyFont="1" applyFill="1" applyBorder="1"/>
    <xf numFmtId="0" fontId="1" fillId="12" borderId="7" xfId="0" applyFont="1" applyFill="1" applyBorder="1"/>
    <xf numFmtId="165" fontId="1" fillId="12" borderId="9" xfId="0" applyNumberFormat="1" applyFont="1" applyFill="1" applyBorder="1"/>
    <xf numFmtId="165" fontId="52" fillId="0" borderId="13" xfId="0" applyNumberFormat="1" applyFont="1" applyFill="1" applyBorder="1"/>
    <xf numFmtId="167" fontId="52" fillId="0" borderId="0" xfId="0" applyNumberFormat="1" applyFont="1" applyFill="1" applyBorder="1"/>
    <xf numFmtId="44" fontId="52" fillId="0" borderId="13" xfId="1" applyFont="1" applyFill="1" applyBorder="1" applyAlignment="1">
      <alignment horizontal="center" wrapText="1"/>
    </xf>
    <xf numFmtId="44" fontId="52" fillId="0" borderId="0" xfId="1" applyFont="1" applyFill="1" applyBorder="1" applyAlignment="1">
      <alignment horizontal="center" wrapText="1"/>
    </xf>
    <xf numFmtId="0" fontId="64" fillId="0" borderId="7" xfId="0" applyFont="1" applyFill="1" applyBorder="1"/>
    <xf numFmtId="0" fontId="89" fillId="0" borderId="7" xfId="0" applyFont="1" applyFill="1" applyBorder="1"/>
    <xf numFmtId="0" fontId="46" fillId="6" borderId="8" xfId="0" applyFont="1" applyFill="1" applyBorder="1" applyAlignment="1">
      <alignment horizontal="center"/>
    </xf>
    <xf numFmtId="0" fontId="26" fillId="6" borderId="8" xfId="0" applyFont="1" applyFill="1" applyBorder="1" applyAlignment="1">
      <alignment horizontal="center"/>
    </xf>
    <xf numFmtId="0" fontId="49" fillId="0" borderId="7" xfId="0" applyFont="1" applyFill="1" applyBorder="1"/>
    <xf numFmtId="165" fontId="49" fillId="0" borderId="8" xfId="0" applyNumberFormat="1" applyFont="1" applyFill="1" applyBorder="1"/>
    <xf numFmtId="44" fontId="26" fillId="12" borderId="7" xfId="1" applyFont="1" applyFill="1" applyBorder="1"/>
    <xf numFmtId="165" fontId="49" fillId="12" borderId="0" xfId="0" applyNumberFormat="1" applyFont="1" applyFill="1" applyBorder="1"/>
    <xf numFmtId="44" fontId="3" fillId="12" borderId="9" xfId="1" applyFont="1" applyFill="1" applyBorder="1"/>
    <xf numFmtId="0" fontId="3" fillId="12" borderId="7" xfId="0" applyFont="1" applyFill="1" applyBorder="1"/>
    <xf numFmtId="165" fontId="30" fillId="12" borderId="0" xfId="0" applyNumberFormat="1" applyFont="1" applyFill="1"/>
    <xf numFmtId="166" fontId="36" fillId="12" borderId="0" xfId="0" applyNumberFormat="1" applyFont="1" applyFill="1"/>
    <xf numFmtId="16" fontId="11" fillId="12" borderId="0" xfId="0" applyNumberFormat="1" applyFont="1" applyFill="1" applyBorder="1"/>
    <xf numFmtId="166" fontId="8" fillId="0" borderId="13" xfId="0" applyNumberFormat="1" applyFont="1" applyFill="1" applyBorder="1"/>
    <xf numFmtId="165" fontId="49" fillId="0" borderId="13" xfId="0" applyNumberFormat="1" applyFont="1" applyFill="1" applyBorder="1"/>
    <xf numFmtId="44" fontId="30" fillId="0" borderId="7" xfId="1" applyFont="1" applyFill="1" applyBorder="1"/>
    <xf numFmtId="165" fontId="1" fillId="12" borderId="0" xfId="0" applyNumberFormat="1" applyFont="1" applyFill="1" applyBorder="1"/>
    <xf numFmtId="0" fontId="30" fillId="0" borderId="7" xfId="0" applyFont="1" applyFill="1" applyBorder="1" applyAlignment="1">
      <alignment horizontal="center"/>
    </xf>
    <xf numFmtId="0" fontId="26" fillId="0" borderId="7" xfId="0" applyFont="1" applyFill="1" applyBorder="1" applyAlignment="1">
      <alignment horizontal="center"/>
    </xf>
    <xf numFmtId="44" fontId="0" fillId="0" borderId="0" xfId="1" applyFont="1" applyFill="1"/>
    <xf numFmtId="0" fontId="0" fillId="23" borderId="1" xfId="0" applyFill="1" applyBorder="1"/>
    <xf numFmtId="165" fontId="2" fillId="23" borderId="2" xfId="1" applyNumberFormat="1" applyFont="1" applyFill="1" applyBorder="1"/>
    <xf numFmtId="0" fontId="0" fillId="23" borderId="3" xfId="0" applyFill="1" applyBorder="1"/>
    <xf numFmtId="0" fontId="0" fillId="0" borderId="0" xfId="0" applyFill="1" applyAlignment="1">
      <alignment wrapText="1"/>
    </xf>
    <xf numFmtId="164" fontId="11" fillId="0" borderId="0" xfId="0" applyNumberFormat="1" applyFont="1" applyFill="1" applyBorder="1" applyAlignment="1">
      <alignment wrapText="1" shrinkToFit="1"/>
    </xf>
    <xf numFmtId="165" fontId="1" fillId="0" borderId="9" xfId="1" applyNumberFormat="1" applyFont="1" applyFill="1" applyBorder="1"/>
    <xf numFmtId="0" fontId="9" fillId="8" borderId="31" xfId="0" applyFont="1" applyFill="1" applyBorder="1" applyAlignment="1">
      <alignment horizontal="center"/>
    </xf>
    <xf numFmtId="0" fontId="9" fillId="8" borderId="0" xfId="0" applyFont="1" applyFill="1" applyAlignment="1">
      <alignment horizontal="center"/>
    </xf>
    <xf numFmtId="166" fontId="1" fillId="0" borderId="6" xfId="0" applyNumberFormat="1" applyFont="1" applyFill="1" applyBorder="1" applyAlignment="1">
      <alignment horizontal="center" vertical="center"/>
    </xf>
    <xf numFmtId="165" fontId="1" fillId="4" borderId="6" xfId="0" applyNumberFormat="1" applyFont="1" applyFill="1" applyBorder="1" applyAlignment="1">
      <alignment horizontal="center"/>
    </xf>
    <xf numFmtId="0" fontId="3" fillId="0" borderId="0" xfId="0" applyFont="1" applyAlignment="1"/>
    <xf numFmtId="166" fontId="0" fillId="0" borderId="0" xfId="0" applyNumberFormat="1" applyAlignment="1"/>
    <xf numFmtId="44" fontId="0" fillId="0" borderId="0" xfId="1" applyFont="1" applyAlignment="1"/>
    <xf numFmtId="0" fontId="1" fillId="0" borderId="0" xfId="0" applyFont="1" applyFill="1" applyBorder="1" applyAlignment="1"/>
    <xf numFmtId="165" fontId="1" fillId="0" borderId="0" xfId="0" applyNumberFormat="1" applyFont="1" applyFill="1" applyBorder="1" applyAlignment="1"/>
    <xf numFmtId="16" fontId="1" fillId="0" borderId="0" xfId="0" applyNumberFormat="1" applyFont="1" applyFill="1" applyBorder="1" applyAlignment="1"/>
    <xf numFmtId="44" fontId="1" fillId="22" borderId="7" xfId="1" applyFont="1" applyFill="1" applyBorder="1" applyAlignment="1"/>
    <xf numFmtId="166" fontId="2" fillId="0" borderId="0" xfId="0" applyNumberFormat="1" applyFont="1" applyAlignment="1"/>
    <xf numFmtId="166" fontId="30" fillId="0" borderId="7" xfId="0" applyNumberFormat="1" applyFont="1" applyFill="1" applyBorder="1" applyAlignment="1"/>
    <xf numFmtId="0" fontId="26" fillId="0" borderId="0" xfId="0" applyFont="1" applyFill="1" applyAlignment="1"/>
    <xf numFmtId="165" fontId="30" fillId="0" borderId="0" xfId="0" applyNumberFormat="1" applyFont="1" applyFill="1" applyAlignment="1"/>
    <xf numFmtId="166" fontId="37" fillId="0" borderId="0" xfId="0" applyNumberFormat="1" applyFont="1" applyFill="1" applyAlignment="1"/>
    <xf numFmtId="165" fontId="35" fillId="0" borderId="0" xfId="0" applyNumberFormat="1" applyFont="1" applyFill="1" applyAlignment="1"/>
    <xf numFmtId="166" fontId="26" fillId="0" borderId="7" xfId="0" applyNumberFormat="1" applyFont="1" applyFill="1" applyBorder="1" applyAlignment="1"/>
    <xf numFmtId="0" fontId="26" fillId="0" borderId="7" xfId="0" applyFont="1" applyFill="1" applyBorder="1" applyAlignment="1"/>
    <xf numFmtId="165" fontId="30" fillId="0" borderId="0" xfId="0" applyNumberFormat="1" applyFont="1" applyAlignment="1"/>
    <xf numFmtId="166" fontId="26" fillId="0" borderId="0" xfId="0" applyNumberFormat="1" applyFont="1" applyAlignment="1"/>
    <xf numFmtId="44" fontId="26" fillId="22" borderId="7" xfId="1" applyFont="1" applyFill="1" applyBorder="1" applyAlignment="1"/>
    <xf numFmtId="165" fontId="26" fillId="0" borderId="0" xfId="0" applyNumberFormat="1" applyFont="1" applyFill="1" applyAlignment="1"/>
    <xf numFmtId="166" fontId="36" fillId="0" borderId="0" xfId="0" applyNumberFormat="1" applyFont="1" applyFill="1" applyAlignment="1"/>
    <xf numFmtId="0" fontId="0" fillId="0" borderId="0" xfId="0" applyFill="1" applyAlignment="1"/>
    <xf numFmtId="0" fontId="3" fillId="0" borderId="7" xfId="0" applyFont="1" applyBorder="1" applyAlignment="1"/>
    <xf numFmtId="165" fontId="3" fillId="0" borderId="8" xfId="0" applyNumberFormat="1" applyFont="1" applyBorder="1" applyAlignment="1"/>
    <xf numFmtId="166" fontId="3" fillId="0" borderId="0" xfId="0" applyNumberFormat="1" applyFont="1" applyFill="1" applyBorder="1" applyAlignment="1"/>
    <xf numFmtId="165" fontId="3" fillId="0" borderId="0" xfId="0" applyNumberFormat="1" applyFont="1" applyFill="1" applyBorder="1" applyAlignment="1"/>
    <xf numFmtId="44" fontId="3" fillId="22" borderId="9" xfId="1" applyFont="1" applyFill="1" applyBorder="1" applyAlignment="1"/>
    <xf numFmtId="0" fontId="3" fillId="0" borderId="7" xfId="0" applyFont="1" applyFill="1" applyBorder="1" applyAlignment="1"/>
    <xf numFmtId="165" fontId="1" fillId="0" borderId="8" xfId="0" applyNumberFormat="1" applyFont="1" applyFill="1" applyBorder="1" applyAlignment="1"/>
    <xf numFmtId="166" fontId="18" fillId="0" borderId="0" xfId="0" applyNumberFormat="1" applyFont="1" applyFill="1" applyBorder="1" applyAlignment="1"/>
    <xf numFmtId="165" fontId="12" fillId="0" borderId="0" xfId="0" applyNumberFormat="1" applyFont="1" applyFill="1" applyBorder="1" applyAlignment="1"/>
    <xf numFmtId="166" fontId="1" fillId="0" borderId="0" xfId="0" applyNumberFormat="1" applyFont="1" applyFill="1" applyBorder="1" applyAlignment="1"/>
    <xf numFmtId="44" fontId="1" fillId="22" borderId="9" xfId="1" applyFont="1" applyFill="1" applyBorder="1" applyAlignment="1"/>
    <xf numFmtId="0" fontId="8" fillId="0" borderId="0" xfId="0" applyFont="1" applyAlignment="1"/>
    <xf numFmtId="166" fontId="11" fillId="0" borderId="0" xfId="0" applyNumberFormat="1" applyFont="1" applyFill="1" applyBorder="1" applyAlignment="1"/>
    <xf numFmtId="165" fontId="1" fillId="0" borderId="9" xfId="1" applyNumberFormat="1" applyFont="1" applyFill="1" applyBorder="1" applyAlignment="1"/>
    <xf numFmtId="166" fontId="49" fillId="0" borderId="0" xfId="0" applyNumberFormat="1" applyFont="1" applyFill="1" applyBorder="1" applyAlignment="1"/>
    <xf numFmtId="165" fontId="49" fillId="0" borderId="0" xfId="0" applyNumberFormat="1" applyFont="1" applyFill="1" applyBorder="1" applyAlignment="1"/>
    <xf numFmtId="166" fontId="76" fillId="0" borderId="0" xfId="0" applyNumberFormat="1" applyFont="1" applyFill="1" applyBorder="1" applyAlignment="1"/>
    <xf numFmtId="165" fontId="52" fillId="0" borderId="0" xfId="0" applyNumberFormat="1" applyFont="1" applyFill="1" applyBorder="1" applyAlignment="1"/>
    <xf numFmtId="16" fontId="18" fillId="0" borderId="0" xfId="0" applyNumberFormat="1" applyFont="1" applyFill="1" applyBorder="1" applyAlignment="1"/>
    <xf numFmtId="16" fontId="11" fillId="0" borderId="0" xfId="0" applyNumberFormat="1" applyFont="1" applyFill="1" applyBorder="1" applyAlignment="1"/>
    <xf numFmtId="165" fontId="49" fillId="12" borderId="0" xfId="0" applyNumberFormat="1" applyFont="1" applyFill="1" applyBorder="1" applyAlignment="1"/>
    <xf numFmtId="44" fontId="3" fillId="12" borderId="9" xfId="1" applyFont="1" applyFill="1" applyBorder="1" applyAlignment="1"/>
    <xf numFmtId="0" fontId="3" fillId="12" borderId="7" xfId="0" applyFont="1" applyFill="1" applyBorder="1" applyAlignment="1"/>
    <xf numFmtId="164" fontId="1" fillId="0" borderId="0" xfId="0" applyNumberFormat="1" applyFont="1" applyFill="1" applyBorder="1" applyAlignment="1"/>
    <xf numFmtId="165" fontId="3" fillId="22" borderId="9" xfId="0" applyNumberFormat="1" applyFont="1" applyFill="1" applyBorder="1" applyAlignment="1"/>
    <xf numFmtId="0" fontId="1" fillId="0" borderId="7" xfId="0" applyFont="1" applyBorder="1" applyAlignment="1"/>
    <xf numFmtId="164" fontId="3" fillId="0" borderId="0" xfId="0" applyNumberFormat="1" applyFont="1" applyFill="1" applyBorder="1" applyAlignment="1"/>
    <xf numFmtId="0" fontId="3" fillId="0" borderId="8" xfId="0" applyFont="1" applyBorder="1" applyAlignment="1"/>
    <xf numFmtId="164" fontId="18" fillId="0" borderId="0" xfId="0" applyNumberFormat="1" applyFont="1" applyFill="1" applyBorder="1" applyAlignment="1"/>
    <xf numFmtId="165" fontId="15" fillId="0" borderId="0" xfId="0" applyNumberFormat="1" applyFont="1" applyFill="1" applyBorder="1" applyAlignment="1"/>
    <xf numFmtId="165" fontId="1" fillId="0" borderId="9" xfId="0" applyNumberFormat="1" applyFont="1" applyFill="1" applyBorder="1" applyAlignment="1"/>
    <xf numFmtId="165" fontId="3" fillId="0" borderId="8" xfId="0" applyNumberFormat="1" applyFont="1" applyFill="1" applyBorder="1" applyAlignment="1"/>
    <xf numFmtId="164" fontId="8" fillId="0" borderId="0" xfId="0" applyNumberFormat="1" applyFont="1" applyFill="1" applyBorder="1" applyAlignment="1"/>
    <xf numFmtId="164" fontId="11" fillId="0" borderId="0" xfId="0" applyNumberFormat="1" applyFont="1" applyFill="1" applyBorder="1" applyAlignment="1"/>
    <xf numFmtId="165" fontId="3" fillId="0" borderId="9" xfId="0" applyNumberFormat="1" applyFont="1" applyFill="1" applyBorder="1" applyAlignment="1"/>
    <xf numFmtId="0" fontId="52" fillId="0" borderId="7" xfId="0" applyFont="1" applyFill="1" applyBorder="1" applyAlignment="1"/>
    <xf numFmtId="165" fontId="52" fillId="0" borderId="8" xfId="0" applyNumberFormat="1" applyFont="1" applyFill="1" applyBorder="1" applyAlignment="1"/>
    <xf numFmtId="165" fontId="1" fillId="10" borderId="0" xfId="0" applyNumberFormat="1" applyFont="1" applyFill="1" applyBorder="1" applyAlignment="1"/>
    <xf numFmtId="166" fontId="1" fillId="5" borderId="0" xfId="0" applyNumberFormat="1" applyFont="1" applyFill="1" applyBorder="1" applyAlignment="1"/>
    <xf numFmtId="165" fontId="3" fillId="5" borderId="0" xfId="0" applyNumberFormat="1" applyFont="1" applyFill="1" applyBorder="1" applyAlignment="1"/>
    <xf numFmtId="166" fontId="8" fillId="5" borderId="0" xfId="0" applyNumberFormat="1" applyFont="1" applyFill="1" applyBorder="1" applyAlignment="1"/>
    <xf numFmtId="165" fontId="49" fillId="5" borderId="0" xfId="0" applyNumberFormat="1" applyFont="1" applyFill="1" applyBorder="1" applyAlignment="1"/>
    <xf numFmtId="165" fontId="8" fillId="0" borderId="0" xfId="0" applyNumberFormat="1" applyFont="1" applyFill="1" applyBorder="1" applyAlignment="1"/>
    <xf numFmtId="165" fontId="52" fillId="5" borderId="0" xfId="0" applyNumberFormat="1" applyFont="1" applyFill="1" applyBorder="1" applyAlignment="1"/>
    <xf numFmtId="164" fontId="8" fillId="5" borderId="0" xfId="0" applyNumberFormat="1" applyFont="1" applyFill="1" applyBorder="1" applyAlignment="1"/>
    <xf numFmtId="165" fontId="8" fillId="5" borderId="0" xfId="0" applyNumberFormat="1" applyFont="1" applyFill="1" applyBorder="1" applyAlignment="1"/>
    <xf numFmtId="166" fontId="8" fillId="0" borderId="0" xfId="0" applyNumberFormat="1" applyFont="1" applyFill="1" applyBorder="1" applyAlignment="1"/>
    <xf numFmtId="165" fontId="52" fillId="0" borderId="7" xfId="0" applyNumberFormat="1" applyFont="1" applyFill="1" applyBorder="1" applyAlignment="1"/>
    <xf numFmtId="165" fontId="1" fillId="0" borderId="7" xfId="0" applyNumberFormat="1" applyFont="1" applyFill="1" applyBorder="1" applyAlignment="1"/>
    <xf numFmtId="166" fontId="26" fillId="0" borderId="0" xfId="0" applyNumberFormat="1" applyFont="1" applyFill="1" applyBorder="1" applyAlignment="1"/>
    <xf numFmtId="0" fontId="46" fillId="0" borderId="0" xfId="0" applyFont="1" applyFill="1" applyBorder="1" applyAlignment="1">
      <alignment horizontal="center"/>
    </xf>
    <xf numFmtId="0" fontId="53" fillId="0" borderId="0" xfId="0" applyFont="1" applyFill="1" applyBorder="1" applyAlignment="1">
      <alignment horizontal="center"/>
    </xf>
    <xf numFmtId="0" fontId="54" fillId="0" borderId="0" xfId="0" applyFont="1" applyFill="1" applyBorder="1" applyAlignment="1">
      <alignment horizontal="center"/>
    </xf>
    <xf numFmtId="0" fontId="80" fillId="0" borderId="7" xfId="0" applyFont="1" applyFill="1" applyBorder="1" applyAlignment="1">
      <alignment horizontal="center"/>
    </xf>
    <xf numFmtId="0" fontId="80" fillId="0" borderId="0" xfId="0" applyFont="1" applyFill="1" applyBorder="1" applyAlignment="1">
      <alignment horizontal="center"/>
    </xf>
    <xf numFmtId="0" fontId="26" fillId="0" borderId="0" xfId="0" applyFont="1" applyFill="1" applyBorder="1" applyAlignment="1">
      <alignment horizontal="center"/>
    </xf>
    <xf numFmtId="0" fontId="57" fillId="0" borderId="8" xfId="0" applyFont="1" applyFill="1" applyBorder="1" applyAlignment="1">
      <alignment horizontal="center"/>
    </xf>
    <xf numFmtId="0" fontId="71" fillId="0" borderId="0" xfId="0" applyFont="1" applyFill="1" applyBorder="1" applyAlignment="1">
      <alignment horizontal="center"/>
    </xf>
    <xf numFmtId="0" fontId="70" fillId="0" borderId="7" xfId="0" applyFont="1" applyFill="1" applyBorder="1" applyAlignment="1">
      <alignment horizontal="center"/>
    </xf>
    <xf numFmtId="0" fontId="48" fillId="0" borderId="0" xfId="0" applyFont="1" applyFill="1" applyBorder="1" applyAlignment="1">
      <alignment horizontal="center"/>
    </xf>
    <xf numFmtId="0" fontId="34" fillId="0" borderId="0" xfId="0" applyFont="1" applyFill="1" applyBorder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30" fillId="0" borderId="8" xfId="0" applyFont="1" applyFill="1" applyBorder="1" applyAlignment="1"/>
    <xf numFmtId="0" fontId="40" fillId="0" borderId="0" xfId="0" applyFont="1" applyFill="1" applyBorder="1" applyAlignment="1">
      <alignment horizontal="center"/>
    </xf>
    <xf numFmtId="0" fontId="26" fillId="0" borderId="0" xfId="0" applyFont="1" applyFill="1" applyBorder="1" applyAlignment="1"/>
    <xf numFmtId="0" fontId="34" fillId="0" borderId="7" xfId="0" applyFont="1" applyFill="1" applyBorder="1" applyAlignment="1">
      <alignment horizontal="center"/>
    </xf>
    <xf numFmtId="0" fontId="72" fillId="0" borderId="0" xfId="0" applyFont="1" applyFill="1" applyBorder="1" applyAlignment="1">
      <alignment horizontal="center"/>
    </xf>
    <xf numFmtId="0" fontId="70" fillId="0" borderId="0" xfId="0" applyFont="1" applyFill="1" applyBorder="1" applyAlignment="1">
      <alignment horizontal="center"/>
    </xf>
    <xf numFmtId="0" fontId="3" fillId="0" borderId="0" xfId="0" applyFont="1" applyBorder="1" applyAlignment="1"/>
    <xf numFmtId="0" fontId="52" fillId="0" borderId="0" xfId="0" applyFont="1" applyFill="1" applyBorder="1" applyAlignment="1"/>
    <xf numFmtId="0" fontId="3" fillId="0" borderId="0" xfId="0" applyFont="1" applyFill="1" applyBorder="1" applyAlignment="1"/>
    <xf numFmtId="165" fontId="3" fillId="0" borderId="0" xfId="0" applyNumberFormat="1" applyFont="1" applyBorder="1" applyAlignment="1"/>
    <xf numFmtId="165" fontId="30" fillId="0" borderId="8" xfId="0" applyNumberFormat="1" applyFont="1" applyFill="1" applyBorder="1" applyAlignment="1"/>
    <xf numFmtId="167" fontId="1" fillId="0" borderId="0" xfId="0" applyNumberFormat="1" applyFont="1" applyBorder="1" applyAlignment="1"/>
    <xf numFmtId="165" fontId="3" fillId="0" borderId="1" xfId="0" applyNumberFormat="1" applyFont="1" applyFill="1" applyBorder="1" applyAlignment="1"/>
    <xf numFmtId="165" fontId="12" fillId="0" borderId="1" xfId="0" applyNumberFormat="1" applyFont="1" applyFill="1" applyBorder="1" applyAlignment="1"/>
    <xf numFmtId="165" fontId="3" fillId="5" borderId="1" xfId="0" applyNumberFormat="1" applyFont="1" applyFill="1" applyBorder="1" applyAlignment="1"/>
    <xf numFmtId="165" fontId="30" fillId="0" borderId="1" xfId="0" applyNumberFormat="1" applyFont="1" applyFill="1" applyBorder="1" applyAlignment="1"/>
    <xf numFmtId="165" fontId="49" fillId="0" borderId="1" xfId="0" applyNumberFormat="1" applyFont="1" applyFill="1" applyBorder="1" applyAlignment="1"/>
    <xf numFmtId="44" fontId="3" fillId="22" borderId="3" xfId="1" applyFont="1" applyFill="1" applyBorder="1" applyAlignment="1"/>
    <xf numFmtId="165" fontId="3" fillId="0" borderId="3" xfId="0" applyNumberFormat="1" applyFont="1" applyFill="1" applyBorder="1" applyAlignment="1"/>
    <xf numFmtId="44" fontId="1" fillId="12" borderId="0" xfId="1" applyFont="1" applyFill="1" applyBorder="1" applyAlignment="1"/>
    <xf numFmtId="44" fontId="30" fillId="0" borderId="9" xfId="1" applyFont="1" applyFill="1" applyBorder="1" applyAlignment="1"/>
    <xf numFmtId="44" fontId="3" fillId="22" borderId="0" xfId="1" applyFont="1" applyFill="1" applyBorder="1" applyAlignment="1"/>
    <xf numFmtId="165" fontId="3" fillId="22" borderId="0" xfId="0" applyNumberFormat="1" applyFont="1" applyFill="1" applyBorder="1" applyAlignment="1"/>
    <xf numFmtId="44" fontId="1" fillId="22" borderId="0" xfId="1" applyFont="1" applyFill="1" applyBorder="1" applyAlignment="1"/>
    <xf numFmtId="44" fontId="26" fillId="12" borderId="3" xfId="1" applyFont="1" applyFill="1" applyBorder="1" applyAlignment="1"/>
    <xf numFmtId="165" fontId="3" fillId="22" borderId="7" xfId="0" applyNumberFormat="1" applyFont="1" applyFill="1" applyBorder="1" applyAlignment="1"/>
    <xf numFmtId="0" fontId="1" fillId="0" borderId="0" xfId="0" applyFont="1" applyBorder="1" applyAlignment="1"/>
    <xf numFmtId="0" fontId="1" fillId="12" borderId="0" xfId="0" applyFont="1" applyFill="1" applyBorder="1" applyAlignment="1"/>
    <xf numFmtId="0" fontId="26" fillId="0" borderId="7" xfId="0" applyFont="1" applyBorder="1" applyAlignment="1"/>
    <xf numFmtId="0" fontId="3" fillId="0" borderId="8" xfId="0" applyFont="1" applyFill="1" applyBorder="1" applyAlignment="1"/>
    <xf numFmtId="165" fontId="30" fillId="0" borderId="0" xfId="0" applyNumberFormat="1" applyFont="1" applyFill="1" applyBorder="1" applyAlignment="1"/>
    <xf numFmtId="44" fontId="26" fillId="0" borderId="0" xfId="1" applyFont="1" applyFill="1" applyBorder="1" applyAlignment="1"/>
    <xf numFmtId="44" fontId="3" fillId="0" borderId="9" xfId="1" applyFont="1" applyFill="1" applyBorder="1" applyAlignment="1"/>
    <xf numFmtId="44" fontId="1" fillId="0" borderId="9" xfId="1" applyFont="1" applyFill="1" applyBorder="1" applyAlignment="1"/>
    <xf numFmtId="44" fontId="1" fillId="0" borderId="0" xfId="1" applyFont="1" applyFill="1" applyBorder="1" applyAlignment="1"/>
    <xf numFmtId="0" fontId="9" fillId="8" borderId="0" xfId="0" applyFont="1" applyFill="1" applyBorder="1" applyAlignment="1">
      <alignment horizontal="center"/>
    </xf>
    <xf numFmtId="44" fontId="3" fillId="0" borderId="0" xfId="1" applyFont="1" applyFill="1" applyBorder="1" applyAlignmen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165" fontId="22" fillId="14" borderId="8" xfId="0" applyNumberFormat="1" applyFont="1" applyFill="1" applyBorder="1" applyAlignment="1">
      <alignment horizontal="center"/>
    </xf>
    <xf numFmtId="0" fontId="22" fillId="14" borderId="12" xfId="0" applyFont="1" applyFill="1" applyBorder="1" applyAlignment="1">
      <alignment horizontal="center"/>
    </xf>
    <xf numFmtId="0" fontId="22" fillId="14" borderId="9" xfId="0" applyFont="1" applyFill="1" applyBorder="1" applyAlignment="1">
      <alignment horizontal="center"/>
    </xf>
    <xf numFmtId="0" fontId="24" fillId="2" borderId="0" xfId="0" applyFont="1" applyFill="1" applyAlignment="1">
      <alignment horizontal="center"/>
    </xf>
    <xf numFmtId="0" fontId="27" fillId="3" borderId="4" xfId="0" applyFont="1" applyFill="1" applyBorder="1" applyAlignment="1">
      <alignment horizontal="center"/>
    </xf>
    <xf numFmtId="0" fontId="31" fillId="0" borderId="14" xfId="0" applyFont="1" applyFill="1" applyBorder="1" applyAlignment="1">
      <alignment horizontal="center"/>
    </xf>
    <xf numFmtId="165" fontId="27" fillId="0" borderId="15" xfId="0" applyNumberFormat="1" applyFont="1" applyBorder="1" applyAlignment="1">
      <alignment horizontal="center" vertical="center"/>
    </xf>
    <xf numFmtId="165" fontId="27" fillId="0" borderId="19" xfId="0" applyNumberFormat="1" applyFont="1" applyBorder="1" applyAlignment="1">
      <alignment horizontal="center" vertical="center"/>
    </xf>
    <xf numFmtId="165" fontId="27" fillId="0" borderId="17" xfId="0" applyNumberFormat="1" applyFont="1" applyBorder="1" applyAlignment="1">
      <alignment horizontal="center" vertical="center"/>
    </xf>
    <xf numFmtId="165" fontId="27" fillId="0" borderId="21" xfId="0" applyNumberFormat="1" applyFont="1" applyBorder="1" applyAlignment="1">
      <alignment horizontal="center" vertical="center"/>
    </xf>
    <xf numFmtId="165" fontId="27" fillId="0" borderId="18" xfId="0" applyNumberFormat="1" applyFont="1" applyBorder="1" applyAlignment="1">
      <alignment horizontal="center" vertical="center"/>
    </xf>
    <xf numFmtId="165" fontId="27" fillId="0" borderId="22" xfId="0" applyNumberFormat="1" applyFont="1" applyBorder="1" applyAlignment="1">
      <alignment horizontal="center" vertical="center"/>
    </xf>
    <xf numFmtId="0" fontId="2" fillId="2" borderId="12" xfId="0" applyFont="1" applyFill="1" applyBorder="1" applyAlignment="1">
      <alignment horizontal="center"/>
    </xf>
    <xf numFmtId="0" fontId="28" fillId="3" borderId="0" xfId="0" applyFont="1" applyFill="1" applyAlignment="1">
      <alignment horizontal="center"/>
    </xf>
    <xf numFmtId="0" fontId="9" fillId="8" borderId="31" xfId="0" applyFont="1" applyFill="1" applyBorder="1" applyAlignment="1">
      <alignment horizontal="center"/>
    </xf>
    <xf numFmtId="0" fontId="9" fillId="8" borderId="0" xfId="0" applyFont="1" applyFill="1" applyAlignment="1">
      <alignment horizontal="center"/>
    </xf>
    <xf numFmtId="0" fontId="13" fillId="0" borderId="0" xfId="0" applyFont="1" applyBorder="1" applyAlignment="1">
      <alignment horizontal="center"/>
    </xf>
    <xf numFmtId="44" fontId="2" fillId="0" borderId="33" xfId="1" applyFont="1" applyBorder="1" applyAlignment="1">
      <alignment horizontal="center"/>
    </xf>
    <xf numFmtId="44" fontId="2" fillId="0" borderId="0" xfId="1" applyFont="1" applyBorder="1" applyAlignment="1">
      <alignment horizontal="center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colors>
    <mruColors>
      <color rgb="FF0000FF"/>
      <color rgb="FFFF99CC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2898</xdr:row>
      <xdr:rowOff>85727</xdr:rowOff>
    </xdr:from>
    <xdr:to>
      <xdr:col>6</xdr:col>
      <xdr:colOff>504829</xdr:colOff>
      <xdr:row>2900</xdr:row>
      <xdr:rowOff>71445</xdr:rowOff>
    </xdr:to>
    <xdr:sp macro="" textlink="">
      <xdr:nvSpPr>
        <xdr:cNvPr id="2" name="1 Abrir llave"/>
        <xdr:cNvSpPr/>
      </xdr:nvSpPr>
      <xdr:spPr>
        <a:xfrm rot="16200000">
          <a:off x="4926806" y="554581222"/>
          <a:ext cx="366718" cy="25050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762006</xdr:colOff>
      <xdr:row>2328</xdr:row>
      <xdr:rowOff>28577</xdr:rowOff>
    </xdr:from>
    <xdr:to>
      <xdr:col>6</xdr:col>
      <xdr:colOff>200027</xdr:colOff>
      <xdr:row>2331</xdr:row>
      <xdr:rowOff>85729</xdr:rowOff>
    </xdr:to>
    <xdr:sp macro="" textlink="">
      <xdr:nvSpPr>
        <xdr:cNvPr id="3" name="2 Abrir llave"/>
        <xdr:cNvSpPr/>
      </xdr:nvSpPr>
      <xdr:spPr>
        <a:xfrm rot="16200000">
          <a:off x="4738691" y="446241492"/>
          <a:ext cx="628652" cy="2009771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571500</xdr:colOff>
      <xdr:row>2325</xdr:row>
      <xdr:rowOff>57150</xdr:rowOff>
    </xdr:from>
    <xdr:to>
      <xdr:col>4</xdr:col>
      <xdr:colOff>571504</xdr:colOff>
      <xdr:row>2327</xdr:row>
      <xdr:rowOff>0</xdr:rowOff>
    </xdr:to>
    <xdr:cxnSp macro="">
      <xdr:nvCxnSpPr>
        <xdr:cNvPr id="4" name="3 Conector recto de flecha"/>
        <xdr:cNvCxnSpPr/>
      </xdr:nvCxnSpPr>
      <xdr:spPr>
        <a:xfrm rot="16200000" flipH="1">
          <a:off x="3695702" y="44636054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456407</xdr:colOff>
      <xdr:row>2325</xdr:row>
      <xdr:rowOff>29374</xdr:rowOff>
    </xdr:from>
    <xdr:to>
      <xdr:col>6</xdr:col>
      <xdr:colOff>457995</xdr:colOff>
      <xdr:row>2326</xdr:row>
      <xdr:rowOff>115099</xdr:rowOff>
    </xdr:to>
    <xdr:cxnSp macro="">
      <xdr:nvCxnSpPr>
        <xdr:cNvPr id="5" name="4 Conector recto de flecha"/>
        <xdr:cNvCxnSpPr/>
      </xdr:nvCxnSpPr>
      <xdr:spPr>
        <a:xfrm rot="5400000">
          <a:off x="6176963" y="4463081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2328</xdr:row>
      <xdr:rowOff>28577</xdr:rowOff>
    </xdr:from>
    <xdr:to>
      <xdr:col>6</xdr:col>
      <xdr:colOff>200027</xdr:colOff>
      <xdr:row>2331</xdr:row>
      <xdr:rowOff>85729</xdr:rowOff>
    </xdr:to>
    <xdr:sp macro="" textlink="">
      <xdr:nvSpPr>
        <xdr:cNvPr id="6" name="5 Abrir llave"/>
        <xdr:cNvSpPr/>
      </xdr:nvSpPr>
      <xdr:spPr>
        <a:xfrm rot="16200000">
          <a:off x="4738691" y="446241492"/>
          <a:ext cx="628652" cy="2009771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2876</xdr:row>
      <xdr:rowOff>85727</xdr:rowOff>
    </xdr:from>
    <xdr:to>
      <xdr:col>6</xdr:col>
      <xdr:colOff>504829</xdr:colOff>
      <xdr:row>2878</xdr:row>
      <xdr:rowOff>71445</xdr:rowOff>
    </xdr:to>
    <xdr:sp macro="" textlink="">
      <xdr:nvSpPr>
        <xdr:cNvPr id="2" name="1 Abrir llave"/>
        <xdr:cNvSpPr/>
      </xdr:nvSpPr>
      <xdr:spPr>
        <a:xfrm rot="16200000">
          <a:off x="5274469" y="563072759"/>
          <a:ext cx="366718" cy="28003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2876</xdr:row>
      <xdr:rowOff>85727</xdr:rowOff>
    </xdr:from>
    <xdr:to>
      <xdr:col>6</xdr:col>
      <xdr:colOff>504829</xdr:colOff>
      <xdr:row>2878</xdr:row>
      <xdr:rowOff>71445</xdr:rowOff>
    </xdr:to>
    <xdr:sp macro="" textlink="">
      <xdr:nvSpPr>
        <xdr:cNvPr id="3" name="2 Abrir llave"/>
        <xdr:cNvSpPr/>
      </xdr:nvSpPr>
      <xdr:spPr>
        <a:xfrm rot="16200000">
          <a:off x="5274469" y="563072759"/>
          <a:ext cx="366718" cy="28003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762006</xdr:colOff>
      <xdr:row>2161</xdr:row>
      <xdr:rowOff>28577</xdr:rowOff>
    </xdr:from>
    <xdr:to>
      <xdr:col>6</xdr:col>
      <xdr:colOff>200027</xdr:colOff>
      <xdr:row>2164</xdr:row>
      <xdr:rowOff>85729</xdr:rowOff>
    </xdr:to>
    <xdr:sp macro="" textlink="">
      <xdr:nvSpPr>
        <xdr:cNvPr id="4" name="3 Abrir llave"/>
        <xdr:cNvSpPr/>
      </xdr:nvSpPr>
      <xdr:spPr>
        <a:xfrm rot="16200000">
          <a:off x="5076828" y="427101005"/>
          <a:ext cx="647702" cy="230504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571500</xdr:colOff>
      <xdr:row>2158</xdr:row>
      <xdr:rowOff>57150</xdr:rowOff>
    </xdr:from>
    <xdr:to>
      <xdr:col>4</xdr:col>
      <xdr:colOff>571504</xdr:colOff>
      <xdr:row>2160</xdr:row>
      <xdr:rowOff>0</xdr:rowOff>
    </xdr:to>
    <xdr:cxnSp macro="">
      <xdr:nvCxnSpPr>
        <xdr:cNvPr id="5" name="4 Conector recto de flecha"/>
        <xdr:cNvCxnSpPr/>
      </xdr:nvCxnSpPr>
      <xdr:spPr>
        <a:xfrm rot="16200000" flipH="1">
          <a:off x="3886202" y="427348648"/>
          <a:ext cx="34290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456407</xdr:colOff>
      <xdr:row>2158</xdr:row>
      <xdr:rowOff>29374</xdr:rowOff>
    </xdr:from>
    <xdr:to>
      <xdr:col>6</xdr:col>
      <xdr:colOff>457995</xdr:colOff>
      <xdr:row>2159</xdr:row>
      <xdr:rowOff>115099</xdr:rowOff>
    </xdr:to>
    <xdr:cxnSp macro="">
      <xdr:nvCxnSpPr>
        <xdr:cNvPr id="6" name="5 Conector recto de flecha"/>
        <xdr:cNvCxnSpPr/>
      </xdr:nvCxnSpPr>
      <xdr:spPr>
        <a:xfrm rot="5400000">
          <a:off x="6667501" y="427291505"/>
          <a:ext cx="285750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2161</xdr:row>
      <xdr:rowOff>28577</xdr:rowOff>
    </xdr:from>
    <xdr:to>
      <xdr:col>6</xdr:col>
      <xdr:colOff>200027</xdr:colOff>
      <xdr:row>2164</xdr:row>
      <xdr:rowOff>85729</xdr:rowOff>
    </xdr:to>
    <xdr:sp macro="" textlink="">
      <xdr:nvSpPr>
        <xdr:cNvPr id="7" name="6 Abrir llave"/>
        <xdr:cNvSpPr/>
      </xdr:nvSpPr>
      <xdr:spPr>
        <a:xfrm rot="16200000">
          <a:off x="5076828" y="427101005"/>
          <a:ext cx="647702" cy="230504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2260</xdr:row>
      <xdr:rowOff>85727</xdr:rowOff>
    </xdr:from>
    <xdr:to>
      <xdr:col>6</xdr:col>
      <xdr:colOff>504829</xdr:colOff>
      <xdr:row>2262</xdr:row>
      <xdr:rowOff>71445</xdr:rowOff>
    </xdr:to>
    <xdr:sp macro="" textlink="">
      <xdr:nvSpPr>
        <xdr:cNvPr id="2" name="1 Abrir llave"/>
        <xdr:cNvSpPr/>
      </xdr:nvSpPr>
      <xdr:spPr>
        <a:xfrm rot="16200000">
          <a:off x="5355431" y="484277197"/>
          <a:ext cx="366718" cy="233362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2260</xdr:row>
      <xdr:rowOff>85727</xdr:rowOff>
    </xdr:from>
    <xdr:to>
      <xdr:col>6</xdr:col>
      <xdr:colOff>504829</xdr:colOff>
      <xdr:row>2262</xdr:row>
      <xdr:rowOff>71445</xdr:rowOff>
    </xdr:to>
    <xdr:sp macro="" textlink="">
      <xdr:nvSpPr>
        <xdr:cNvPr id="3" name="2 Abrir llave"/>
        <xdr:cNvSpPr/>
      </xdr:nvSpPr>
      <xdr:spPr>
        <a:xfrm rot="16200000">
          <a:off x="5355431" y="484277197"/>
          <a:ext cx="366718" cy="233362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2068</xdr:row>
      <xdr:rowOff>85727</xdr:rowOff>
    </xdr:from>
    <xdr:to>
      <xdr:col>6</xdr:col>
      <xdr:colOff>504829</xdr:colOff>
      <xdr:row>2070</xdr:row>
      <xdr:rowOff>71445</xdr:rowOff>
    </xdr:to>
    <xdr:sp macro="" textlink="">
      <xdr:nvSpPr>
        <xdr:cNvPr id="4" name="3 Abrir llave"/>
        <xdr:cNvSpPr/>
      </xdr:nvSpPr>
      <xdr:spPr>
        <a:xfrm rot="16200000">
          <a:off x="5388769" y="395909009"/>
          <a:ext cx="366718" cy="24003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2068</xdr:row>
      <xdr:rowOff>85727</xdr:rowOff>
    </xdr:from>
    <xdr:to>
      <xdr:col>6</xdr:col>
      <xdr:colOff>504829</xdr:colOff>
      <xdr:row>2070</xdr:row>
      <xdr:rowOff>71445</xdr:rowOff>
    </xdr:to>
    <xdr:sp macro="" textlink="">
      <xdr:nvSpPr>
        <xdr:cNvPr id="5" name="4 Abrir llave"/>
        <xdr:cNvSpPr/>
      </xdr:nvSpPr>
      <xdr:spPr>
        <a:xfrm rot="16200000">
          <a:off x="5388769" y="395909009"/>
          <a:ext cx="366718" cy="24003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2278</xdr:row>
      <xdr:rowOff>85727</xdr:rowOff>
    </xdr:from>
    <xdr:to>
      <xdr:col>6</xdr:col>
      <xdr:colOff>504829</xdr:colOff>
      <xdr:row>2280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4364830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2278</xdr:row>
      <xdr:rowOff>85727</xdr:rowOff>
    </xdr:from>
    <xdr:to>
      <xdr:col>6</xdr:col>
      <xdr:colOff>504829</xdr:colOff>
      <xdr:row>2280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4364830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2170</xdr:row>
      <xdr:rowOff>85727</xdr:rowOff>
    </xdr:from>
    <xdr:to>
      <xdr:col>6</xdr:col>
      <xdr:colOff>504829</xdr:colOff>
      <xdr:row>2172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2257900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2170</xdr:row>
      <xdr:rowOff>85727</xdr:rowOff>
    </xdr:from>
    <xdr:to>
      <xdr:col>6</xdr:col>
      <xdr:colOff>504829</xdr:colOff>
      <xdr:row>2172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2257900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2257</xdr:row>
      <xdr:rowOff>85727</xdr:rowOff>
    </xdr:from>
    <xdr:to>
      <xdr:col>6</xdr:col>
      <xdr:colOff>504829</xdr:colOff>
      <xdr:row>2259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3863815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2257</xdr:row>
      <xdr:rowOff>85727</xdr:rowOff>
    </xdr:from>
    <xdr:to>
      <xdr:col>6</xdr:col>
      <xdr:colOff>504829</xdr:colOff>
      <xdr:row>2259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3863815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2298</xdr:row>
      <xdr:rowOff>85727</xdr:rowOff>
    </xdr:from>
    <xdr:to>
      <xdr:col>6</xdr:col>
      <xdr:colOff>504829</xdr:colOff>
      <xdr:row>2300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38019034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2298</xdr:row>
      <xdr:rowOff>85727</xdr:rowOff>
    </xdr:from>
    <xdr:to>
      <xdr:col>6</xdr:col>
      <xdr:colOff>504829</xdr:colOff>
      <xdr:row>2300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38019034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2719</xdr:row>
      <xdr:rowOff>85727</xdr:rowOff>
    </xdr:from>
    <xdr:to>
      <xdr:col>6</xdr:col>
      <xdr:colOff>504829</xdr:colOff>
      <xdr:row>2721</xdr:row>
      <xdr:rowOff>71445</xdr:rowOff>
    </xdr:to>
    <xdr:sp macro="" textlink="">
      <xdr:nvSpPr>
        <xdr:cNvPr id="2" name="1 Abrir llave"/>
        <xdr:cNvSpPr/>
      </xdr:nvSpPr>
      <xdr:spPr>
        <a:xfrm rot="16200000">
          <a:off x="5464969" y="519124409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2719</xdr:row>
      <xdr:rowOff>85727</xdr:rowOff>
    </xdr:from>
    <xdr:to>
      <xdr:col>6</xdr:col>
      <xdr:colOff>504829</xdr:colOff>
      <xdr:row>2721</xdr:row>
      <xdr:rowOff>71445</xdr:rowOff>
    </xdr:to>
    <xdr:sp macro="" textlink="">
      <xdr:nvSpPr>
        <xdr:cNvPr id="3" name="2 Abrir llave"/>
        <xdr:cNvSpPr/>
      </xdr:nvSpPr>
      <xdr:spPr>
        <a:xfrm rot="16200000">
          <a:off x="5464969" y="519124409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19050</xdr:colOff>
      <xdr:row>2031</xdr:row>
      <xdr:rowOff>57150</xdr:rowOff>
    </xdr:from>
    <xdr:to>
      <xdr:col>6</xdr:col>
      <xdr:colOff>152399</xdr:colOff>
      <xdr:row>2033</xdr:row>
      <xdr:rowOff>9525</xdr:rowOff>
    </xdr:to>
    <xdr:sp macro="" textlink="">
      <xdr:nvSpPr>
        <xdr:cNvPr id="4" name="3 Cerrar corchete"/>
        <xdr:cNvSpPr/>
      </xdr:nvSpPr>
      <xdr:spPr>
        <a:xfrm>
          <a:off x="4800600" y="388867650"/>
          <a:ext cx="1771649" cy="333375"/>
        </a:xfrm>
        <a:prstGeom prst="rightBracket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2618</xdr:row>
      <xdr:rowOff>85727</xdr:rowOff>
    </xdr:from>
    <xdr:to>
      <xdr:col>6</xdr:col>
      <xdr:colOff>504829</xdr:colOff>
      <xdr:row>2620</xdr:row>
      <xdr:rowOff>71445</xdr:rowOff>
    </xdr:to>
    <xdr:sp macro="" textlink="">
      <xdr:nvSpPr>
        <xdr:cNvPr id="2" name="1 Abrir llave"/>
        <xdr:cNvSpPr/>
      </xdr:nvSpPr>
      <xdr:spPr>
        <a:xfrm rot="16200000">
          <a:off x="5464969" y="498417059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2618</xdr:row>
      <xdr:rowOff>85727</xdr:rowOff>
    </xdr:from>
    <xdr:to>
      <xdr:col>6</xdr:col>
      <xdr:colOff>504829</xdr:colOff>
      <xdr:row>2620</xdr:row>
      <xdr:rowOff>71445</xdr:rowOff>
    </xdr:to>
    <xdr:sp macro="" textlink="">
      <xdr:nvSpPr>
        <xdr:cNvPr id="3" name="2 Abrir llave"/>
        <xdr:cNvSpPr/>
      </xdr:nvSpPr>
      <xdr:spPr>
        <a:xfrm rot="16200000">
          <a:off x="5464969" y="498417059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2485</xdr:row>
      <xdr:rowOff>85727</xdr:rowOff>
    </xdr:from>
    <xdr:to>
      <xdr:col>6</xdr:col>
      <xdr:colOff>504829</xdr:colOff>
      <xdr:row>2487</xdr:row>
      <xdr:rowOff>71445</xdr:rowOff>
    </xdr:to>
    <xdr:sp macro="" textlink="">
      <xdr:nvSpPr>
        <xdr:cNvPr id="2" name="1 Abrir llave"/>
        <xdr:cNvSpPr/>
      </xdr:nvSpPr>
      <xdr:spPr>
        <a:xfrm rot="16200000">
          <a:off x="5464969" y="472966259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2485</xdr:row>
      <xdr:rowOff>85727</xdr:rowOff>
    </xdr:from>
    <xdr:to>
      <xdr:col>6</xdr:col>
      <xdr:colOff>504829</xdr:colOff>
      <xdr:row>2487</xdr:row>
      <xdr:rowOff>71445</xdr:rowOff>
    </xdr:to>
    <xdr:sp macro="" textlink="">
      <xdr:nvSpPr>
        <xdr:cNvPr id="3" name="2 Abrir llave"/>
        <xdr:cNvSpPr/>
      </xdr:nvSpPr>
      <xdr:spPr>
        <a:xfrm rot="16200000">
          <a:off x="5464969" y="472966259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3053</xdr:row>
      <xdr:rowOff>85727</xdr:rowOff>
    </xdr:from>
    <xdr:to>
      <xdr:col>6</xdr:col>
      <xdr:colOff>504829</xdr:colOff>
      <xdr:row>3055</xdr:row>
      <xdr:rowOff>71445</xdr:rowOff>
    </xdr:to>
    <xdr:sp macro="" textlink="">
      <xdr:nvSpPr>
        <xdr:cNvPr id="2" name="1 Abrir llave"/>
        <xdr:cNvSpPr/>
      </xdr:nvSpPr>
      <xdr:spPr>
        <a:xfrm rot="16200000">
          <a:off x="5464969" y="581179784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3053</xdr:row>
      <xdr:rowOff>85727</xdr:rowOff>
    </xdr:from>
    <xdr:to>
      <xdr:col>6</xdr:col>
      <xdr:colOff>504829</xdr:colOff>
      <xdr:row>3055</xdr:row>
      <xdr:rowOff>71445</xdr:rowOff>
    </xdr:to>
    <xdr:sp macro="" textlink="">
      <xdr:nvSpPr>
        <xdr:cNvPr id="3" name="2 Abrir llave"/>
        <xdr:cNvSpPr/>
      </xdr:nvSpPr>
      <xdr:spPr>
        <a:xfrm rot="16200000">
          <a:off x="5464969" y="581179784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N2644"/>
  <sheetViews>
    <sheetView topLeftCell="A1369" workbookViewId="0">
      <selection activeCell="D1373" sqref="D1373"/>
    </sheetView>
  </sheetViews>
  <sheetFormatPr baseColWidth="10" defaultRowHeight="15" x14ac:dyDescent="0.25"/>
  <cols>
    <col min="1" max="1" width="9.85546875" style="113" bestFit="1" customWidth="1"/>
    <col min="2" max="2" width="5.5703125" style="21" bestFit="1" customWidth="1"/>
    <col min="3" max="3" width="4.5703125" style="21" bestFit="1" customWidth="1"/>
    <col min="4" max="4" width="29.28515625" style="21" customWidth="1"/>
    <col min="5" max="5" width="15.28515625" style="21" bestFit="1" customWidth="1"/>
    <col min="6" max="6" width="23.28515625" style="21" customWidth="1"/>
    <col min="7" max="7" width="19.28515625" style="21" bestFit="1" customWidth="1"/>
    <col min="8" max="8" width="14.42578125" style="21" bestFit="1" customWidth="1"/>
    <col min="9" max="9" width="13.42578125" style="21" bestFit="1" customWidth="1"/>
    <col min="10" max="16384" width="11.42578125" style="21"/>
  </cols>
  <sheetData>
    <row r="1" spans="1:9" s="1" customFormat="1" ht="19.5" thickBot="1" x14ac:dyDescent="0.35">
      <c r="A1" s="828" t="s">
        <v>0</v>
      </c>
      <c r="B1" s="829"/>
      <c r="C1" s="829"/>
      <c r="D1" s="829"/>
      <c r="E1" s="829"/>
      <c r="F1" s="829"/>
      <c r="G1" s="829"/>
      <c r="H1" s="830"/>
    </row>
    <row r="2" spans="1:9" s="1" customFormat="1" ht="15.75" x14ac:dyDescent="0.25">
      <c r="A2" s="2"/>
      <c r="B2" s="831"/>
      <c r="C2" s="831"/>
      <c r="D2" s="831"/>
      <c r="E2" s="3"/>
      <c r="F2" s="4"/>
      <c r="G2" s="3"/>
      <c r="H2" s="5"/>
    </row>
    <row r="3" spans="1:9" s="1" customFormat="1" ht="38.25" thickBot="1" x14ac:dyDescent="0.35">
      <c r="A3" s="6" t="s">
        <v>1</v>
      </c>
      <c r="B3" s="7" t="s">
        <v>2</v>
      </c>
      <c r="C3" s="7"/>
      <c r="D3" s="8" t="s">
        <v>3</v>
      </c>
      <c r="E3" s="9" t="s">
        <v>4</v>
      </c>
      <c r="F3" s="10" t="s">
        <v>5</v>
      </c>
      <c r="G3" s="11" t="s">
        <v>6</v>
      </c>
      <c r="H3" s="7" t="s">
        <v>7</v>
      </c>
      <c r="I3" s="1" t="s">
        <v>8</v>
      </c>
    </row>
    <row r="4" spans="1:9" s="1" customFormat="1" ht="15.75" thickTop="1" x14ac:dyDescent="0.25">
      <c r="A4" s="12">
        <v>41641</v>
      </c>
      <c r="B4" s="13">
        <v>132</v>
      </c>
      <c r="C4" s="13" t="s">
        <v>9</v>
      </c>
      <c r="D4" s="14" t="s">
        <v>8</v>
      </c>
      <c r="E4" s="15">
        <v>1178.5</v>
      </c>
      <c r="F4" s="16">
        <v>41641</v>
      </c>
      <c r="G4" s="17">
        <v>1178.5</v>
      </c>
      <c r="H4" s="18">
        <f t="shared" ref="H4:H67" si="0">E4-G4</f>
        <v>0</v>
      </c>
      <c r="I4" s="1" t="s">
        <v>10</v>
      </c>
    </row>
    <row r="5" spans="1:9" x14ac:dyDescent="0.25">
      <c r="A5" s="19">
        <v>41641</v>
      </c>
      <c r="B5" s="20">
        <v>133</v>
      </c>
      <c r="C5" s="20" t="s">
        <v>9</v>
      </c>
      <c r="D5" s="21" t="s">
        <v>11</v>
      </c>
      <c r="E5" s="22">
        <v>53195.86</v>
      </c>
      <c r="F5" s="23">
        <v>41655</v>
      </c>
      <c r="G5" s="24">
        <v>53195.86</v>
      </c>
      <c r="H5" s="18">
        <f t="shared" si="0"/>
        <v>0</v>
      </c>
      <c r="I5" s="21" t="s">
        <v>12</v>
      </c>
    </row>
    <row r="6" spans="1:9" x14ac:dyDescent="0.25">
      <c r="A6" s="19">
        <v>41641</v>
      </c>
      <c r="B6" s="20">
        <v>134</v>
      </c>
      <c r="C6" s="20" t="s">
        <v>9</v>
      </c>
      <c r="D6" s="21" t="s">
        <v>12</v>
      </c>
      <c r="E6" s="22">
        <v>90</v>
      </c>
      <c r="F6" s="23">
        <v>41641</v>
      </c>
      <c r="G6" s="24">
        <v>90</v>
      </c>
      <c r="H6" s="18">
        <f t="shared" si="0"/>
        <v>0</v>
      </c>
    </row>
    <row r="7" spans="1:9" x14ac:dyDescent="0.25">
      <c r="A7" s="19">
        <v>41641</v>
      </c>
      <c r="B7" s="20">
        <v>135</v>
      </c>
      <c r="C7" s="20" t="s">
        <v>9</v>
      </c>
      <c r="D7" s="21" t="s">
        <v>8</v>
      </c>
      <c r="E7" s="22">
        <v>10</v>
      </c>
      <c r="F7" s="23">
        <v>41641</v>
      </c>
      <c r="G7" s="24">
        <v>10</v>
      </c>
      <c r="H7" s="18">
        <f t="shared" si="0"/>
        <v>0</v>
      </c>
      <c r="I7" s="21" t="s">
        <v>8</v>
      </c>
    </row>
    <row r="8" spans="1:9" x14ac:dyDescent="0.25">
      <c r="A8" s="19">
        <v>41641</v>
      </c>
      <c r="B8" s="20">
        <v>136</v>
      </c>
      <c r="C8" s="20" t="s">
        <v>9</v>
      </c>
      <c r="D8" s="21" t="s">
        <v>13</v>
      </c>
      <c r="E8" s="22">
        <v>4133</v>
      </c>
      <c r="F8" s="23">
        <v>41645</v>
      </c>
      <c r="G8" s="24">
        <v>4133</v>
      </c>
      <c r="H8" s="18">
        <f t="shared" si="0"/>
        <v>0</v>
      </c>
    </row>
    <row r="9" spans="1:9" x14ac:dyDescent="0.25">
      <c r="A9" s="19">
        <v>41641</v>
      </c>
      <c r="B9" s="20">
        <v>137</v>
      </c>
      <c r="C9" s="20" t="s">
        <v>9</v>
      </c>
      <c r="D9" s="21" t="s">
        <v>14</v>
      </c>
      <c r="E9" s="22">
        <v>9797</v>
      </c>
      <c r="F9" s="23">
        <v>41641</v>
      </c>
      <c r="G9" s="24">
        <v>9797</v>
      </c>
      <c r="H9" s="18">
        <f t="shared" si="0"/>
        <v>0</v>
      </c>
      <c r="I9" s="21" t="s">
        <v>15</v>
      </c>
    </row>
    <row r="10" spans="1:9" x14ac:dyDescent="0.25">
      <c r="A10" s="19">
        <v>41641</v>
      </c>
      <c r="B10" s="20">
        <v>138</v>
      </c>
      <c r="C10" s="20" t="s">
        <v>9</v>
      </c>
      <c r="D10" s="21" t="s">
        <v>16</v>
      </c>
      <c r="E10" s="22">
        <v>4491.3</v>
      </c>
      <c r="F10" s="23">
        <v>41641</v>
      </c>
      <c r="G10" s="24">
        <v>4491.3</v>
      </c>
      <c r="H10" s="18">
        <f t="shared" si="0"/>
        <v>0</v>
      </c>
      <c r="I10" s="21" t="s">
        <v>15</v>
      </c>
    </row>
    <row r="11" spans="1:9" x14ac:dyDescent="0.25">
      <c r="A11" s="19">
        <v>41641</v>
      </c>
      <c r="B11" s="20">
        <v>139</v>
      </c>
      <c r="C11" s="20" t="s">
        <v>9</v>
      </c>
      <c r="D11" s="21" t="s">
        <v>17</v>
      </c>
      <c r="E11" s="22">
        <v>4499</v>
      </c>
      <c r="F11" s="23">
        <v>41641</v>
      </c>
      <c r="G11" s="24">
        <v>4499</v>
      </c>
      <c r="H11" s="18">
        <f t="shared" si="0"/>
        <v>0</v>
      </c>
    </row>
    <row r="12" spans="1:9" x14ac:dyDescent="0.25">
      <c r="A12" s="19">
        <v>41641</v>
      </c>
      <c r="B12" s="20">
        <v>140</v>
      </c>
      <c r="C12" s="20" t="s">
        <v>9</v>
      </c>
      <c r="D12" s="21" t="s">
        <v>18</v>
      </c>
      <c r="E12" s="22">
        <v>10173</v>
      </c>
      <c r="F12" s="23">
        <v>41641</v>
      </c>
      <c r="G12" s="24">
        <v>10173</v>
      </c>
      <c r="H12" s="18">
        <f t="shared" si="0"/>
        <v>0</v>
      </c>
    </row>
    <row r="13" spans="1:9" x14ac:dyDescent="0.25">
      <c r="A13" s="19">
        <v>41641</v>
      </c>
      <c r="B13" s="20">
        <v>141</v>
      </c>
      <c r="C13" s="20" t="s">
        <v>9</v>
      </c>
      <c r="D13" s="28" t="s">
        <v>19</v>
      </c>
      <c r="E13" s="22">
        <v>522223.62</v>
      </c>
      <c r="F13" s="442" t="s">
        <v>4883</v>
      </c>
      <c r="G13" s="24">
        <f>190526.16+256215+62958.25+12524.21</f>
        <v>522223.62000000005</v>
      </c>
      <c r="H13" s="18">
        <f t="shared" si="0"/>
        <v>0</v>
      </c>
    </row>
    <row r="14" spans="1:9" x14ac:dyDescent="0.25">
      <c r="A14" s="19">
        <v>41641</v>
      </c>
      <c r="B14" s="20">
        <v>142</v>
      </c>
      <c r="C14" s="20" t="s">
        <v>9</v>
      </c>
      <c r="D14" s="21" t="s">
        <v>8</v>
      </c>
      <c r="E14" s="22">
        <v>633.4</v>
      </c>
      <c r="F14" s="23">
        <v>41641</v>
      </c>
      <c r="G14" s="24">
        <v>633.4</v>
      </c>
      <c r="H14" s="18">
        <f t="shared" si="0"/>
        <v>0</v>
      </c>
      <c r="I14" s="21" t="s">
        <v>8</v>
      </c>
    </row>
    <row r="15" spans="1:9" x14ac:dyDescent="0.25">
      <c r="A15" s="19">
        <v>41641</v>
      </c>
      <c r="B15" s="20">
        <v>143</v>
      </c>
      <c r="C15" s="20" t="s">
        <v>9</v>
      </c>
      <c r="D15" s="21" t="s">
        <v>20</v>
      </c>
      <c r="E15" s="22">
        <v>6055.2</v>
      </c>
      <c r="F15" s="23">
        <v>41642</v>
      </c>
      <c r="G15" s="24">
        <v>6055.2</v>
      </c>
      <c r="H15" s="18">
        <f t="shared" si="0"/>
        <v>0</v>
      </c>
    </row>
    <row r="16" spans="1:9" x14ac:dyDescent="0.25">
      <c r="A16" s="19">
        <v>41641</v>
      </c>
      <c r="B16" s="20">
        <v>144</v>
      </c>
      <c r="C16" s="20" t="s">
        <v>9</v>
      </c>
      <c r="D16" s="21" t="s">
        <v>13</v>
      </c>
      <c r="E16" s="22">
        <v>2976</v>
      </c>
      <c r="F16" s="23">
        <v>41645</v>
      </c>
      <c r="G16" s="24">
        <v>2976</v>
      </c>
      <c r="H16" s="18">
        <f t="shared" si="0"/>
        <v>0</v>
      </c>
      <c r="I16" s="21" t="s">
        <v>21</v>
      </c>
    </row>
    <row r="17" spans="1:9" x14ac:dyDescent="0.25">
      <c r="A17" s="19">
        <v>41641</v>
      </c>
      <c r="B17" s="20">
        <v>145</v>
      </c>
      <c r="C17" s="20" t="s">
        <v>9</v>
      </c>
      <c r="D17" s="21" t="s">
        <v>22</v>
      </c>
      <c r="E17" s="22">
        <v>4618</v>
      </c>
      <c r="F17" s="23">
        <v>41646</v>
      </c>
      <c r="G17" s="24">
        <v>4618</v>
      </c>
      <c r="H17" s="18">
        <f t="shared" si="0"/>
        <v>0</v>
      </c>
      <c r="I17" s="21" t="s">
        <v>21</v>
      </c>
    </row>
    <row r="18" spans="1:9" x14ac:dyDescent="0.25">
      <c r="A18" s="19">
        <v>41641</v>
      </c>
      <c r="B18" s="20">
        <v>146</v>
      </c>
      <c r="C18" s="20" t="s">
        <v>9</v>
      </c>
      <c r="D18" s="21" t="s">
        <v>23</v>
      </c>
      <c r="E18" s="22">
        <v>2133.5</v>
      </c>
      <c r="F18" s="23">
        <v>41641</v>
      </c>
      <c r="G18" s="24">
        <v>2133.5</v>
      </c>
      <c r="H18" s="18">
        <f t="shared" si="0"/>
        <v>0</v>
      </c>
    </row>
    <row r="19" spans="1:9" x14ac:dyDescent="0.25">
      <c r="A19" s="19">
        <v>41641</v>
      </c>
      <c r="B19" s="20">
        <v>147</v>
      </c>
      <c r="C19" s="20" t="s">
        <v>9</v>
      </c>
      <c r="D19" s="21" t="s">
        <v>24</v>
      </c>
      <c r="E19" s="22">
        <v>2255.5</v>
      </c>
      <c r="F19" s="23">
        <v>41641</v>
      </c>
      <c r="G19" s="24">
        <v>2255.5</v>
      </c>
      <c r="H19" s="18">
        <f t="shared" si="0"/>
        <v>0</v>
      </c>
    </row>
    <row r="20" spans="1:9" x14ac:dyDescent="0.25">
      <c r="A20" s="19">
        <v>41641</v>
      </c>
      <c r="B20" s="20">
        <v>148</v>
      </c>
      <c r="C20" s="20" t="s">
        <v>9</v>
      </c>
      <c r="D20" s="21" t="s">
        <v>25</v>
      </c>
      <c r="E20" s="24">
        <v>28797</v>
      </c>
      <c r="F20" s="25" t="s">
        <v>26</v>
      </c>
      <c r="G20" s="24">
        <f>10800+9000+8997</f>
        <v>28797</v>
      </c>
      <c r="H20" s="18">
        <f t="shared" si="0"/>
        <v>0</v>
      </c>
      <c r="I20" s="21" t="s">
        <v>27</v>
      </c>
    </row>
    <row r="21" spans="1:9" x14ac:dyDescent="0.25">
      <c r="A21" s="19">
        <v>41641</v>
      </c>
      <c r="B21" s="20">
        <v>149</v>
      </c>
      <c r="C21" s="20" t="s">
        <v>9</v>
      </c>
      <c r="D21" s="21" t="s">
        <v>28</v>
      </c>
      <c r="E21" s="22">
        <v>14817.5</v>
      </c>
      <c r="F21" s="23">
        <v>41641</v>
      </c>
      <c r="G21" s="24">
        <v>14817.5</v>
      </c>
      <c r="H21" s="18">
        <f t="shared" si="0"/>
        <v>0</v>
      </c>
    </row>
    <row r="22" spans="1:9" x14ac:dyDescent="0.25">
      <c r="A22" s="19">
        <v>41641</v>
      </c>
      <c r="B22" s="20">
        <v>150</v>
      </c>
      <c r="C22" s="20" t="s">
        <v>9</v>
      </c>
      <c r="D22" s="21" t="s">
        <v>29</v>
      </c>
      <c r="E22" s="22">
        <v>19209.5</v>
      </c>
      <c r="F22" s="23">
        <v>41641</v>
      </c>
      <c r="G22" s="24">
        <v>19209.5</v>
      </c>
      <c r="H22" s="18">
        <f t="shared" si="0"/>
        <v>0</v>
      </c>
      <c r="I22" s="21" t="s">
        <v>30</v>
      </c>
    </row>
    <row r="23" spans="1:9" x14ac:dyDescent="0.25">
      <c r="A23" s="19">
        <v>41641</v>
      </c>
      <c r="B23" s="20">
        <v>151</v>
      </c>
      <c r="C23" s="20" t="s">
        <v>9</v>
      </c>
      <c r="D23" s="21" t="s">
        <v>31</v>
      </c>
      <c r="E23" s="22">
        <v>1607.5</v>
      </c>
      <c r="F23" s="23">
        <v>41641</v>
      </c>
      <c r="G23" s="24">
        <v>1607.5</v>
      </c>
      <c r="H23" s="18">
        <f t="shared" si="0"/>
        <v>0</v>
      </c>
    </row>
    <row r="24" spans="1:9" x14ac:dyDescent="0.25">
      <c r="A24" s="19">
        <v>41641</v>
      </c>
      <c r="B24" s="20">
        <v>152</v>
      </c>
      <c r="C24" s="20" t="s">
        <v>9</v>
      </c>
      <c r="D24" s="21" t="s">
        <v>32</v>
      </c>
      <c r="E24" s="22">
        <v>14199</v>
      </c>
      <c r="F24" s="23">
        <v>41641</v>
      </c>
      <c r="G24" s="24">
        <v>14199</v>
      </c>
      <c r="H24" s="18">
        <f t="shared" si="0"/>
        <v>0</v>
      </c>
      <c r="I24" s="21" t="s">
        <v>30</v>
      </c>
    </row>
    <row r="25" spans="1:9" x14ac:dyDescent="0.25">
      <c r="A25" s="19">
        <v>41641</v>
      </c>
      <c r="B25" s="20">
        <v>153</v>
      </c>
      <c r="C25" s="20" t="s">
        <v>9</v>
      </c>
      <c r="D25" s="21" t="s">
        <v>33</v>
      </c>
      <c r="E25" s="22">
        <v>10206.6</v>
      </c>
      <c r="F25" s="23">
        <v>41641</v>
      </c>
      <c r="G25" s="24">
        <v>10206.6</v>
      </c>
      <c r="H25" s="18">
        <f t="shared" si="0"/>
        <v>0</v>
      </c>
    </row>
    <row r="26" spans="1:9" x14ac:dyDescent="0.25">
      <c r="A26" s="19">
        <v>41641</v>
      </c>
      <c r="B26" s="20">
        <v>154</v>
      </c>
      <c r="C26" s="20" t="s">
        <v>9</v>
      </c>
      <c r="D26" s="21" t="s">
        <v>34</v>
      </c>
      <c r="E26" s="22">
        <v>2645.5</v>
      </c>
      <c r="F26" s="23">
        <v>41641</v>
      </c>
      <c r="G26" s="24">
        <v>2645.5</v>
      </c>
      <c r="H26" s="18">
        <f t="shared" si="0"/>
        <v>0</v>
      </c>
      <c r="I26" s="21" t="s">
        <v>30</v>
      </c>
    </row>
    <row r="27" spans="1:9" x14ac:dyDescent="0.25">
      <c r="A27" s="19">
        <v>41641</v>
      </c>
      <c r="B27" s="20">
        <v>155</v>
      </c>
      <c r="C27" s="20" t="s">
        <v>9</v>
      </c>
      <c r="D27" s="21" t="s">
        <v>35</v>
      </c>
      <c r="E27" s="22">
        <v>1430.5</v>
      </c>
      <c r="F27" s="23">
        <v>41641</v>
      </c>
      <c r="G27" s="24">
        <v>1430.5</v>
      </c>
      <c r="H27" s="18">
        <f t="shared" si="0"/>
        <v>0</v>
      </c>
      <c r="I27" s="21" t="s">
        <v>30</v>
      </c>
    </row>
    <row r="28" spans="1:9" x14ac:dyDescent="0.25">
      <c r="A28" s="19">
        <v>41641</v>
      </c>
      <c r="B28" s="20">
        <v>156</v>
      </c>
      <c r="C28" s="20" t="s">
        <v>9</v>
      </c>
      <c r="D28" s="21" t="s">
        <v>36</v>
      </c>
      <c r="E28" s="22">
        <v>25457.040000000001</v>
      </c>
      <c r="F28" s="23">
        <v>41646</v>
      </c>
      <c r="G28" s="24">
        <v>25457.040000000001</v>
      </c>
      <c r="H28" s="18">
        <f t="shared" si="0"/>
        <v>0</v>
      </c>
      <c r="I28" s="21" t="s">
        <v>37</v>
      </c>
    </row>
    <row r="29" spans="1:9" x14ac:dyDescent="0.25">
      <c r="A29" s="19">
        <v>41641</v>
      </c>
      <c r="B29" s="20">
        <v>157</v>
      </c>
      <c r="C29" s="20" t="s">
        <v>9</v>
      </c>
      <c r="D29" s="21" t="s">
        <v>38</v>
      </c>
      <c r="E29" s="22">
        <v>19137</v>
      </c>
      <c r="F29" s="23">
        <v>41641</v>
      </c>
      <c r="G29" s="24">
        <v>19137</v>
      </c>
      <c r="H29" s="18">
        <f t="shared" si="0"/>
        <v>0</v>
      </c>
    </row>
    <row r="30" spans="1:9" x14ac:dyDescent="0.25">
      <c r="A30" s="19">
        <v>41641</v>
      </c>
      <c r="B30" s="20">
        <v>158</v>
      </c>
      <c r="C30" s="20" t="s">
        <v>9</v>
      </c>
      <c r="D30" s="21" t="s">
        <v>39</v>
      </c>
      <c r="E30" s="22">
        <v>2715</v>
      </c>
      <c r="F30" s="26" t="s">
        <v>40</v>
      </c>
      <c r="G30" s="24">
        <v>2715</v>
      </c>
      <c r="H30" s="18">
        <f t="shared" si="0"/>
        <v>0</v>
      </c>
    </row>
    <row r="31" spans="1:9" x14ac:dyDescent="0.25">
      <c r="A31" s="19">
        <v>41641</v>
      </c>
      <c r="B31" s="20">
        <v>159</v>
      </c>
      <c r="C31" s="20" t="s">
        <v>9</v>
      </c>
      <c r="D31" s="21" t="s">
        <v>41</v>
      </c>
      <c r="E31" s="22">
        <v>14684</v>
      </c>
      <c r="F31" s="23">
        <v>41642</v>
      </c>
      <c r="G31" s="24">
        <v>14684</v>
      </c>
      <c r="H31" s="18">
        <f t="shared" si="0"/>
        <v>0</v>
      </c>
      <c r="I31" s="21" t="s">
        <v>21</v>
      </c>
    </row>
    <row r="32" spans="1:9" x14ac:dyDescent="0.25">
      <c r="A32" s="19">
        <v>41641</v>
      </c>
      <c r="B32" s="20">
        <v>160</v>
      </c>
      <c r="C32" s="20" t="s">
        <v>9</v>
      </c>
      <c r="D32" s="21" t="s">
        <v>36</v>
      </c>
      <c r="E32" s="22">
        <v>5582.5</v>
      </c>
      <c r="F32" s="23">
        <v>41641</v>
      </c>
      <c r="G32" s="24">
        <v>5582.5</v>
      </c>
      <c r="H32" s="18">
        <f t="shared" si="0"/>
        <v>0</v>
      </c>
    </row>
    <row r="33" spans="1:10" x14ac:dyDescent="0.25">
      <c r="A33" s="19">
        <v>41641</v>
      </c>
      <c r="B33" s="20">
        <v>161</v>
      </c>
      <c r="C33" s="20" t="s">
        <v>9</v>
      </c>
      <c r="D33" s="21" t="s">
        <v>42</v>
      </c>
      <c r="E33" s="22">
        <v>2000</v>
      </c>
      <c r="F33" s="23">
        <v>41657</v>
      </c>
      <c r="G33" s="24">
        <v>2000</v>
      </c>
      <c r="H33" s="18">
        <f t="shared" si="0"/>
        <v>0</v>
      </c>
      <c r="I33" s="21" t="s">
        <v>30</v>
      </c>
    </row>
    <row r="34" spans="1:10" x14ac:dyDescent="0.25">
      <c r="A34" s="19">
        <v>41641</v>
      </c>
      <c r="B34" s="20">
        <v>162</v>
      </c>
      <c r="C34" s="20" t="s">
        <v>9</v>
      </c>
      <c r="D34" s="21" t="s">
        <v>43</v>
      </c>
      <c r="E34" s="22">
        <v>2000</v>
      </c>
      <c r="F34" s="23">
        <v>41657</v>
      </c>
      <c r="G34" s="24">
        <v>2000</v>
      </c>
      <c r="H34" s="18">
        <f t="shared" si="0"/>
        <v>0</v>
      </c>
      <c r="I34" s="21" t="s">
        <v>30</v>
      </c>
      <c r="J34" s="27"/>
    </row>
    <row r="35" spans="1:10" x14ac:dyDescent="0.25">
      <c r="A35" s="19">
        <v>41641</v>
      </c>
      <c r="B35" s="20">
        <v>163</v>
      </c>
      <c r="C35" s="20" t="s">
        <v>9</v>
      </c>
      <c r="D35" s="21" t="s">
        <v>44</v>
      </c>
      <c r="E35" s="22">
        <v>6000</v>
      </c>
      <c r="F35" s="23">
        <v>41654</v>
      </c>
      <c r="G35" s="24">
        <v>6000</v>
      </c>
      <c r="H35" s="18">
        <f t="shared" si="0"/>
        <v>0</v>
      </c>
      <c r="I35" s="21" t="s">
        <v>45</v>
      </c>
    </row>
    <row r="36" spans="1:10" x14ac:dyDescent="0.25">
      <c r="A36" s="19">
        <v>41641</v>
      </c>
      <c r="B36" s="20">
        <v>164</v>
      </c>
      <c r="C36" s="20" t="s">
        <v>9</v>
      </c>
      <c r="D36" s="21" t="s">
        <v>46</v>
      </c>
      <c r="E36" s="22">
        <v>3304</v>
      </c>
      <c r="F36" s="23">
        <v>41641</v>
      </c>
      <c r="G36" s="24">
        <v>3304</v>
      </c>
      <c r="H36" s="18">
        <f t="shared" si="0"/>
        <v>0</v>
      </c>
      <c r="I36" s="21" t="s">
        <v>45</v>
      </c>
    </row>
    <row r="37" spans="1:10" x14ac:dyDescent="0.25">
      <c r="A37" s="19">
        <v>41641</v>
      </c>
      <c r="B37" s="20">
        <v>165</v>
      </c>
      <c r="C37" s="20" t="s">
        <v>9</v>
      </c>
      <c r="D37" s="28" t="s">
        <v>47</v>
      </c>
      <c r="E37" s="22">
        <v>3818.5</v>
      </c>
      <c r="F37" s="23">
        <v>41643</v>
      </c>
      <c r="G37" s="24">
        <v>3818.5</v>
      </c>
      <c r="H37" s="18">
        <f t="shared" si="0"/>
        <v>0</v>
      </c>
      <c r="I37" s="21" t="s">
        <v>30</v>
      </c>
    </row>
    <row r="38" spans="1:10" x14ac:dyDescent="0.25">
      <c r="A38" s="19">
        <v>41641</v>
      </c>
      <c r="B38" s="20">
        <v>166</v>
      </c>
      <c r="C38" s="20" t="s">
        <v>9</v>
      </c>
      <c r="D38" s="21" t="s">
        <v>48</v>
      </c>
      <c r="E38" s="22">
        <v>1132</v>
      </c>
      <c r="F38" s="23">
        <v>41641</v>
      </c>
      <c r="G38" s="24">
        <v>1132</v>
      </c>
      <c r="H38" s="18">
        <f t="shared" si="0"/>
        <v>0</v>
      </c>
      <c r="I38" s="21" t="s">
        <v>45</v>
      </c>
    </row>
    <row r="39" spans="1:10" x14ac:dyDescent="0.25">
      <c r="A39" s="19">
        <v>41641</v>
      </c>
      <c r="B39" s="20">
        <v>167</v>
      </c>
      <c r="C39" s="20" t="s">
        <v>9</v>
      </c>
      <c r="D39" s="21" t="s">
        <v>49</v>
      </c>
      <c r="E39" s="22">
        <v>1057</v>
      </c>
      <c r="F39" s="23">
        <v>41641</v>
      </c>
      <c r="G39" s="24">
        <v>1057</v>
      </c>
      <c r="H39" s="18">
        <f t="shared" si="0"/>
        <v>0</v>
      </c>
    </row>
    <row r="40" spans="1:10" x14ac:dyDescent="0.25">
      <c r="A40" s="19">
        <v>41641</v>
      </c>
      <c r="B40" s="20">
        <v>168</v>
      </c>
      <c r="C40" s="20" t="s">
        <v>9</v>
      </c>
      <c r="D40" s="21" t="s">
        <v>50</v>
      </c>
      <c r="E40" s="22">
        <v>5557.5</v>
      </c>
      <c r="F40" s="23">
        <v>41641</v>
      </c>
      <c r="G40" s="24">
        <v>5557.5</v>
      </c>
      <c r="H40" s="18">
        <f t="shared" si="0"/>
        <v>0</v>
      </c>
    </row>
    <row r="41" spans="1:10" x14ac:dyDescent="0.25">
      <c r="A41" s="19">
        <v>41641</v>
      </c>
      <c r="B41" s="20">
        <v>169</v>
      </c>
      <c r="C41" s="20" t="s">
        <v>9</v>
      </c>
      <c r="D41" s="21" t="s">
        <v>51</v>
      </c>
      <c r="E41" s="22">
        <v>1997.5</v>
      </c>
      <c r="F41" s="23">
        <v>41641</v>
      </c>
      <c r="G41" s="24">
        <v>1997.5</v>
      </c>
      <c r="H41" s="18">
        <f t="shared" si="0"/>
        <v>0</v>
      </c>
      <c r="I41" s="21" t="s">
        <v>45</v>
      </c>
    </row>
    <row r="42" spans="1:10" x14ac:dyDescent="0.25">
      <c r="A42" s="19">
        <v>41641</v>
      </c>
      <c r="B42" s="20">
        <v>170</v>
      </c>
      <c r="C42" s="20" t="s">
        <v>9</v>
      </c>
      <c r="D42" s="21" t="s">
        <v>52</v>
      </c>
      <c r="E42" s="22">
        <v>3150.5</v>
      </c>
      <c r="F42" s="23">
        <v>41641</v>
      </c>
      <c r="G42" s="24">
        <v>3150.5</v>
      </c>
      <c r="H42" s="18">
        <f t="shared" si="0"/>
        <v>0</v>
      </c>
      <c r="I42" s="21" t="s">
        <v>45</v>
      </c>
    </row>
    <row r="43" spans="1:10" x14ac:dyDescent="0.25">
      <c r="A43" s="19">
        <v>41641</v>
      </c>
      <c r="B43" s="20">
        <v>171</v>
      </c>
      <c r="C43" s="20" t="s">
        <v>9</v>
      </c>
      <c r="D43" s="29" t="s">
        <v>53</v>
      </c>
      <c r="E43" s="30">
        <v>0</v>
      </c>
      <c r="G43" s="24"/>
      <c r="H43" s="18">
        <f t="shared" si="0"/>
        <v>0</v>
      </c>
      <c r="I43" s="21" t="s">
        <v>30</v>
      </c>
    </row>
    <row r="44" spans="1:10" x14ac:dyDescent="0.25">
      <c r="A44" s="19">
        <v>41641</v>
      </c>
      <c r="B44" s="20">
        <v>172</v>
      </c>
      <c r="C44" s="20" t="s">
        <v>9</v>
      </c>
      <c r="D44" s="21" t="s">
        <v>54</v>
      </c>
      <c r="E44" s="22">
        <v>10751</v>
      </c>
      <c r="F44" s="23">
        <v>41643</v>
      </c>
      <c r="G44" s="24">
        <v>10751</v>
      </c>
      <c r="H44" s="18">
        <f t="shared" si="0"/>
        <v>0</v>
      </c>
      <c r="I44" s="21" t="s">
        <v>30</v>
      </c>
    </row>
    <row r="45" spans="1:10" x14ac:dyDescent="0.25">
      <c r="A45" s="19">
        <v>41641</v>
      </c>
      <c r="B45" s="20">
        <v>173</v>
      </c>
      <c r="C45" s="20" t="s">
        <v>9</v>
      </c>
      <c r="D45" s="21" t="s">
        <v>55</v>
      </c>
      <c r="E45" s="22">
        <v>5940</v>
      </c>
      <c r="F45" s="23">
        <v>41641</v>
      </c>
      <c r="G45" s="24">
        <v>5940</v>
      </c>
      <c r="H45" s="18">
        <f t="shared" si="0"/>
        <v>0</v>
      </c>
      <c r="J45" s="21" t="s">
        <v>56</v>
      </c>
    </row>
    <row r="46" spans="1:10" x14ac:dyDescent="0.25">
      <c r="A46" s="19">
        <v>41641</v>
      </c>
      <c r="B46" s="20">
        <v>174</v>
      </c>
      <c r="C46" s="20" t="s">
        <v>9</v>
      </c>
      <c r="D46" s="21" t="s">
        <v>57</v>
      </c>
      <c r="E46" s="22">
        <v>1470</v>
      </c>
      <c r="F46" s="23">
        <v>41641</v>
      </c>
      <c r="G46" s="24">
        <v>1470</v>
      </c>
      <c r="H46" s="18">
        <f t="shared" si="0"/>
        <v>0</v>
      </c>
      <c r="I46" s="21" t="s">
        <v>30</v>
      </c>
    </row>
    <row r="47" spans="1:10" x14ac:dyDescent="0.25">
      <c r="A47" s="19">
        <v>41641</v>
      </c>
      <c r="B47" s="20">
        <v>175</v>
      </c>
      <c r="C47" s="20" t="s">
        <v>9</v>
      </c>
      <c r="D47" s="21" t="s">
        <v>58</v>
      </c>
      <c r="E47" s="22">
        <v>518.5</v>
      </c>
      <c r="F47" s="23">
        <v>41641</v>
      </c>
      <c r="G47" s="24">
        <v>518.5</v>
      </c>
      <c r="H47" s="18">
        <f t="shared" si="0"/>
        <v>0</v>
      </c>
      <c r="I47" s="21" t="s">
        <v>30</v>
      </c>
    </row>
    <row r="48" spans="1:10" x14ac:dyDescent="0.25">
      <c r="A48" s="19">
        <v>41641</v>
      </c>
      <c r="B48" s="20">
        <v>176</v>
      </c>
      <c r="C48" s="20" t="s">
        <v>9</v>
      </c>
      <c r="D48" s="21" t="s">
        <v>59</v>
      </c>
      <c r="E48" s="22">
        <v>9708</v>
      </c>
      <c r="F48" s="23">
        <v>41645</v>
      </c>
      <c r="G48" s="24">
        <v>9708</v>
      </c>
      <c r="H48" s="18">
        <f t="shared" si="0"/>
        <v>0</v>
      </c>
      <c r="I48" s="21" t="s">
        <v>21</v>
      </c>
    </row>
    <row r="49" spans="1:9" x14ac:dyDescent="0.25">
      <c r="A49" s="19">
        <v>41641</v>
      </c>
      <c r="B49" s="20">
        <v>177</v>
      </c>
      <c r="C49" s="20" t="s">
        <v>9</v>
      </c>
      <c r="D49" s="21" t="s">
        <v>11</v>
      </c>
      <c r="E49" s="22">
        <v>67399.5</v>
      </c>
      <c r="F49" s="23">
        <v>41655</v>
      </c>
      <c r="G49" s="24">
        <v>67399.5</v>
      </c>
      <c r="H49" s="18">
        <f t="shared" si="0"/>
        <v>0</v>
      </c>
      <c r="I49" s="21" t="s">
        <v>12</v>
      </c>
    </row>
    <row r="50" spans="1:9" x14ac:dyDescent="0.25">
      <c r="A50" s="19">
        <v>41641</v>
      </c>
      <c r="B50" s="20">
        <v>178</v>
      </c>
      <c r="C50" s="20" t="s">
        <v>9</v>
      </c>
      <c r="D50" s="21" t="s">
        <v>60</v>
      </c>
      <c r="E50" s="22">
        <v>3788</v>
      </c>
      <c r="F50" s="26" t="s">
        <v>61</v>
      </c>
      <c r="G50" s="24">
        <v>3788</v>
      </c>
      <c r="H50" s="18">
        <f t="shared" si="0"/>
        <v>0</v>
      </c>
    </row>
    <row r="51" spans="1:9" x14ac:dyDescent="0.25">
      <c r="A51" s="19">
        <v>41641</v>
      </c>
      <c r="B51" s="20">
        <v>179</v>
      </c>
      <c r="C51" s="20" t="s">
        <v>9</v>
      </c>
      <c r="D51" s="21" t="s">
        <v>12</v>
      </c>
      <c r="E51" s="22">
        <v>11621.5</v>
      </c>
      <c r="F51" s="23">
        <v>41641</v>
      </c>
      <c r="G51" s="24">
        <v>11621.5</v>
      </c>
      <c r="H51" s="18">
        <f t="shared" si="0"/>
        <v>0</v>
      </c>
    </row>
    <row r="52" spans="1:9" x14ac:dyDescent="0.25">
      <c r="A52" s="19">
        <v>41641</v>
      </c>
      <c r="B52" s="20">
        <v>180</v>
      </c>
      <c r="C52" s="20" t="s">
        <v>9</v>
      </c>
      <c r="D52" s="21" t="s">
        <v>62</v>
      </c>
      <c r="E52" s="22">
        <v>31374.5</v>
      </c>
      <c r="F52" s="23">
        <v>41641</v>
      </c>
      <c r="G52" s="24">
        <v>31374.5</v>
      </c>
      <c r="H52" s="18">
        <f t="shared" si="0"/>
        <v>0</v>
      </c>
    </row>
    <row r="53" spans="1:9" x14ac:dyDescent="0.25">
      <c r="A53" s="19">
        <v>41641</v>
      </c>
      <c r="B53" s="20">
        <v>181</v>
      </c>
      <c r="C53" s="20" t="s">
        <v>9</v>
      </c>
      <c r="D53" s="21" t="s">
        <v>17</v>
      </c>
      <c r="E53" s="22">
        <v>45496.5</v>
      </c>
      <c r="F53" s="23">
        <v>41645</v>
      </c>
      <c r="G53" s="24">
        <v>45496.5</v>
      </c>
      <c r="H53" s="18">
        <f t="shared" si="0"/>
        <v>0</v>
      </c>
      <c r="I53" s="21" t="s">
        <v>21</v>
      </c>
    </row>
    <row r="54" spans="1:9" x14ac:dyDescent="0.25">
      <c r="A54" s="19">
        <v>41641</v>
      </c>
      <c r="B54" s="20">
        <v>182</v>
      </c>
      <c r="C54" s="20" t="s">
        <v>9</v>
      </c>
      <c r="D54" s="21" t="s">
        <v>63</v>
      </c>
      <c r="E54" s="22">
        <v>2091</v>
      </c>
      <c r="F54" s="23">
        <v>41641</v>
      </c>
      <c r="G54" s="24">
        <v>2091</v>
      </c>
      <c r="H54" s="18">
        <f t="shared" si="0"/>
        <v>0</v>
      </c>
      <c r="I54" s="21" t="s">
        <v>21</v>
      </c>
    </row>
    <row r="55" spans="1:9" x14ac:dyDescent="0.25">
      <c r="A55" s="19">
        <v>41641</v>
      </c>
      <c r="B55" s="20">
        <v>183</v>
      </c>
      <c r="C55" s="20" t="s">
        <v>9</v>
      </c>
      <c r="D55" s="21" t="s">
        <v>8</v>
      </c>
      <c r="E55" s="22">
        <v>2769</v>
      </c>
      <c r="F55" s="23">
        <v>41641</v>
      </c>
      <c r="G55" s="24">
        <v>2769</v>
      </c>
      <c r="H55" s="18">
        <f t="shared" si="0"/>
        <v>0</v>
      </c>
      <c r="I55" s="21" t="s">
        <v>8</v>
      </c>
    </row>
    <row r="56" spans="1:9" x14ac:dyDescent="0.25">
      <c r="A56" s="19">
        <v>41641</v>
      </c>
      <c r="B56" s="20">
        <v>184</v>
      </c>
      <c r="C56" s="20" t="s">
        <v>9</v>
      </c>
      <c r="D56" s="21" t="s">
        <v>64</v>
      </c>
      <c r="E56" s="22">
        <v>12372</v>
      </c>
      <c r="F56" s="23">
        <v>41641</v>
      </c>
      <c r="G56" s="24">
        <v>12372</v>
      </c>
      <c r="H56" s="18">
        <f t="shared" si="0"/>
        <v>0</v>
      </c>
      <c r="I56" s="21" t="s">
        <v>65</v>
      </c>
    </row>
    <row r="57" spans="1:9" x14ac:dyDescent="0.25">
      <c r="A57" s="19">
        <v>41641</v>
      </c>
      <c r="B57" s="20">
        <v>185</v>
      </c>
      <c r="C57" s="20" t="s">
        <v>9</v>
      </c>
      <c r="D57" s="21" t="s">
        <v>66</v>
      </c>
      <c r="E57" s="22">
        <v>1262</v>
      </c>
      <c r="F57" s="23">
        <v>41641</v>
      </c>
      <c r="G57" s="24">
        <v>1262</v>
      </c>
      <c r="H57" s="18">
        <f t="shared" si="0"/>
        <v>0</v>
      </c>
      <c r="I57" s="21" t="s">
        <v>15</v>
      </c>
    </row>
    <row r="58" spans="1:9" x14ac:dyDescent="0.25">
      <c r="A58" s="19">
        <v>41641</v>
      </c>
      <c r="B58" s="20">
        <v>186</v>
      </c>
      <c r="C58" s="20" t="s">
        <v>9</v>
      </c>
      <c r="D58" s="21" t="s">
        <v>67</v>
      </c>
      <c r="E58" s="22">
        <v>4377.5</v>
      </c>
      <c r="F58" s="23">
        <v>41646</v>
      </c>
      <c r="G58" s="24">
        <v>4377.5</v>
      </c>
      <c r="H58" s="18">
        <f t="shared" si="0"/>
        <v>0</v>
      </c>
      <c r="I58" s="21" t="s">
        <v>15</v>
      </c>
    </row>
    <row r="59" spans="1:9" x14ac:dyDescent="0.25">
      <c r="A59" s="19">
        <v>41641</v>
      </c>
      <c r="B59" s="20">
        <v>187</v>
      </c>
      <c r="C59" s="20" t="s">
        <v>9</v>
      </c>
      <c r="D59" s="21" t="s">
        <v>68</v>
      </c>
      <c r="E59" s="22">
        <v>14522.5</v>
      </c>
      <c r="F59" s="23">
        <v>41661</v>
      </c>
      <c r="G59" s="24">
        <v>14522.5</v>
      </c>
      <c r="H59" s="18">
        <f t="shared" si="0"/>
        <v>0</v>
      </c>
      <c r="I59" s="21" t="s">
        <v>65</v>
      </c>
    </row>
    <row r="60" spans="1:9" x14ac:dyDescent="0.25">
      <c r="A60" s="19">
        <v>41641</v>
      </c>
      <c r="B60" s="20">
        <v>188</v>
      </c>
      <c r="C60" s="20" t="s">
        <v>9</v>
      </c>
      <c r="D60" s="21" t="s">
        <v>69</v>
      </c>
      <c r="E60" s="22">
        <v>814</v>
      </c>
      <c r="F60" s="23">
        <v>41641</v>
      </c>
      <c r="G60" s="24">
        <v>814</v>
      </c>
      <c r="H60" s="18">
        <f t="shared" si="0"/>
        <v>0</v>
      </c>
    </row>
    <row r="61" spans="1:9" x14ac:dyDescent="0.25">
      <c r="A61" s="19">
        <v>41641</v>
      </c>
      <c r="B61" s="20">
        <v>189</v>
      </c>
      <c r="C61" s="20" t="s">
        <v>9</v>
      </c>
      <c r="D61" s="21" t="s">
        <v>69</v>
      </c>
      <c r="E61" s="22">
        <v>521</v>
      </c>
      <c r="F61" s="23">
        <v>41641</v>
      </c>
      <c r="G61" s="24">
        <v>521</v>
      </c>
      <c r="H61" s="18">
        <f t="shared" si="0"/>
        <v>0</v>
      </c>
    </row>
    <row r="62" spans="1:9" x14ac:dyDescent="0.25">
      <c r="A62" s="19">
        <v>41641</v>
      </c>
      <c r="B62" s="20">
        <v>190</v>
      </c>
      <c r="C62" s="20" t="s">
        <v>9</v>
      </c>
      <c r="D62" s="21" t="s">
        <v>70</v>
      </c>
      <c r="E62" s="22">
        <v>6173</v>
      </c>
      <c r="F62" s="23">
        <v>41641</v>
      </c>
      <c r="G62" s="24">
        <v>6173</v>
      </c>
      <c r="H62" s="18">
        <f t="shared" si="0"/>
        <v>0</v>
      </c>
    </row>
    <row r="63" spans="1:9" x14ac:dyDescent="0.25">
      <c r="A63" s="19">
        <v>41641</v>
      </c>
      <c r="B63" s="20">
        <v>191</v>
      </c>
      <c r="C63" s="20" t="s">
        <v>9</v>
      </c>
      <c r="D63" s="21" t="s">
        <v>71</v>
      </c>
      <c r="E63" s="22">
        <v>12857</v>
      </c>
      <c r="F63" s="23">
        <v>41641</v>
      </c>
      <c r="G63" s="24">
        <v>12857</v>
      </c>
      <c r="H63" s="18">
        <f t="shared" si="0"/>
        <v>0</v>
      </c>
      <c r="I63" s="21" t="s">
        <v>37</v>
      </c>
    </row>
    <row r="64" spans="1:9" x14ac:dyDescent="0.25">
      <c r="A64" s="19">
        <v>41641</v>
      </c>
      <c r="B64" s="20">
        <v>192</v>
      </c>
      <c r="C64" s="20" t="s">
        <v>9</v>
      </c>
      <c r="D64" s="21" t="s">
        <v>41</v>
      </c>
      <c r="E64" s="22">
        <v>18320</v>
      </c>
      <c r="F64" s="23">
        <v>41641</v>
      </c>
      <c r="G64" s="24">
        <v>18320</v>
      </c>
      <c r="H64" s="18">
        <f t="shared" si="0"/>
        <v>0</v>
      </c>
      <c r="I64" s="21" t="s">
        <v>37</v>
      </c>
    </row>
    <row r="65" spans="1:9" x14ac:dyDescent="0.25">
      <c r="A65" s="19">
        <v>41641</v>
      </c>
      <c r="B65" s="20">
        <v>193</v>
      </c>
      <c r="C65" s="20" t="s">
        <v>9</v>
      </c>
      <c r="D65" s="21" t="s">
        <v>72</v>
      </c>
      <c r="E65" s="22">
        <v>9896</v>
      </c>
      <c r="F65" s="23">
        <v>41641</v>
      </c>
      <c r="G65" s="24">
        <v>9896</v>
      </c>
      <c r="H65" s="18">
        <f t="shared" si="0"/>
        <v>0</v>
      </c>
    </row>
    <row r="66" spans="1:9" x14ac:dyDescent="0.25">
      <c r="A66" s="19">
        <v>41641</v>
      </c>
      <c r="B66" s="20">
        <v>194</v>
      </c>
      <c r="C66" s="20" t="s">
        <v>9</v>
      </c>
      <c r="D66" s="21" t="s">
        <v>73</v>
      </c>
      <c r="E66" s="22">
        <v>5100</v>
      </c>
      <c r="F66" s="23">
        <v>41641</v>
      </c>
      <c r="G66" s="24">
        <v>5100</v>
      </c>
      <c r="H66" s="18">
        <f t="shared" si="0"/>
        <v>0</v>
      </c>
    </row>
    <row r="67" spans="1:9" x14ac:dyDescent="0.25">
      <c r="A67" s="19">
        <v>41641</v>
      </c>
      <c r="B67" s="20">
        <v>195</v>
      </c>
      <c r="C67" s="20" t="s">
        <v>9</v>
      </c>
      <c r="D67" s="21" t="s">
        <v>74</v>
      </c>
      <c r="E67" s="22">
        <v>1328.5</v>
      </c>
      <c r="F67" s="23">
        <v>41641</v>
      </c>
      <c r="G67" s="24">
        <v>1328.5</v>
      </c>
      <c r="H67" s="18">
        <f t="shared" si="0"/>
        <v>0</v>
      </c>
    </row>
    <row r="68" spans="1:9" x14ac:dyDescent="0.25">
      <c r="A68" s="19">
        <v>41641</v>
      </c>
      <c r="B68" s="20">
        <v>196</v>
      </c>
      <c r="C68" s="20" t="s">
        <v>9</v>
      </c>
      <c r="D68" s="21" t="s">
        <v>75</v>
      </c>
      <c r="E68" s="22">
        <v>984</v>
      </c>
      <c r="F68" s="23">
        <v>41641</v>
      </c>
      <c r="G68" s="24">
        <v>984</v>
      </c>
      <c r="H68" s="18">
        <f t="shared" ref="H68:H131" si="1">E68-G68</f>
        <v>0</v>
      </c>
    </row>
    <row r="69" spans="1:9" x14ac:dyDescent="0.25">
      <c r="A69" s="19">
        <v>41641</v>
      </c>
      <c r="B69" s="20">
        <v>197</v>
      </c>
      <c r="C69" s="20" t="s">
        <v>9</v>
      </c>
      <c r="D69" s="21" t="s">
        <v>76</v>
      </c>
      <c r="E69" s="22">
        <v>3294</v>
      </c>
      <c r="F69" s="23">
        <v>41641</v>
      </c>
      <c r="G69" s="24">
        <v>3294</v>
      </c>
      <c r="H69" s="18">
        <f t="shared" si="1"/>
        <v>0</v>
      </c>
    </row>
    <row r="70" spans="1:9" x14ac:dyDescent="0.25">
      <c r="A70" s="19">
        <v>41641</v>
      </c>
      <c r="B70" s="20">
        <v>198</v>
      </c>
      <c r="C70" s="20" t="s">
        <v>9</v>
      </c>
      <c r="D70" s="21" t="s">
        <v>44</v>
      </c>
      <c r="E70" s="22">
        <v>4000</v>
      </c>
      <c r="F70" s="23">
        <v>41654</v>
      </c>
      <c r="G70" s="24">
        <v>4000</v>
      </c>
      <c r="H70" s="18">
        <f t="shared" si="1"/>
        <v>0</v>
      </c>
      <c r="I70" s="21" t="s">
        <v>45</v>
      </c>
    </row>
    <row r="71" spans="1:9" x14ac:dyDescent="0.25">
      <c r="A71" s="19">
        <v>41641</v>
      </c>
      <c r="B71" s="20">
        <v>199</v>
      </c>
      <c r="C71" s="20" t="s">
        <v>9</v>
      </c>
      <c r="D71" s="21" t="s">
        <v>8</v>
      </c>
      <c r="E71" s="22">
        <v>470</v>
      </c>
      <c r="F71" s="23">
        <v>41641</v>
      </c>
      <c r="G71" s="24">
        <v>470</v>
      </c>
      <c r="H71" s="18">
        <f t="shared" si="1"/>
        <v>0</v>
      </c>
    </row>
    <row r="72" spans="1:9" x14ac:dyDescent="0.25">
      <c r="A72" s="19">
        <v>41641</v>
      </c>
      <c r="B72" s="20">
        <v>200</v>
      </c>
      <c r="C72" s="20" t="s">
        <v>9</v>
      </c>
      <c r="D72" s="21" t="s">
        <v>16</v>
      </c>
      <c r="E72" s="22">
        <v>24525.5</v>
      </c>
      <c r="F72" s="23">
        <v>41666</v>
      </c>
      <c r="G72" s="24">
        <v>24525.5</v>
      </c>
      <c r="H72" s="18">
        <f t="shared" si="1"/>
        <v>0</v>
      </c>
    </row>
    <row r="73" spans="1:9" x14ac:dyDescent="0.25">
      <c r="A73" s="19">
        <v>41641</v>
      </c>
      <c r="B73" s="20">
        <v>201</v>
      </c>
      <c r="C73" s="20" t="s">
        <v>9</v>
      </c>
      <c r="D73" s="21" t="s">
        <v>77</v>
      </c>
      <c r="E73" s="22">
        <v>22957</v>
      </c>
      <c r="F73" s="23">
        <v>41641</v>
      </c>
      <c r="G73" s="24">
        <v>22957</v>
      </c>
      <c r="H73" s="18">
        <f t="shared" si="1"/>
        <v>0</v>
      </c>
      <c r="I73" s="21" t="s">
        <v>15</v>
      </c>
    </row>
    <row r="74" spans="1:9" x14ac:dyDescent="0.25">
      <c r="A74" s="19">
        <v>41641</v>
      </c>
      <c r="B74" s="20">
        <v>202</v>
      </c>
      <c r="C74" s="20" t="s">
        <v>9</v>
      </c>
      <c r="D74" s="21" t="s">
        <v>78</v>
      </c>
      <c r="E74" s="22">
        <v>4290</v>
      </c>
      <c r="F74" s="23">
        <v>41641</v>
      </c>
      <c r="G74" s="24">
        <v>4290</v>
      </c>
      <c r="H74" s="18">
        <f t="shared" si="1"/>
        <v>0</v>
      </c>
      <c r="I74" s="21" t="s">
        <v>15</v>
      </c>
    </row>
    <row r="75" spans="1:9" x14ac:dyDescent="0.25">
      <c r="A75" s="19">
        <v>41641</v>
      </c>
      <c r="B75" s="20">
        <v>203</v>
      </c>
      <c r="C75" s="20" t="s">
        <v>9</v>
      </c>
      <c r="D75" s="21" t="s">
        <v>79</v>
      </c>
      <c r="E75" s="22">
        <v>27399.5</v>
      </c>
      <c r="F75" s="23">
        <v>41642</v>
      </c>
      <c r="G75" s="24">
        <v>27399.5</v>
      </c>
      <c r="H75" s="18">
        <f t="shared" si="1"/>
        <v>0</v>
      </c>
      <c r="I75" s="21" t="s">
        <v>21</v>
      </c>
    </row>
    <row r="76" spans="1:9" x14ac:dyDescent="0.25">
      <c r="A76" s="19">
        <v>41641</v>
      </c>
      <c r="B76" s="20">
        <v>204</v>
      </c>
      <c r="C76" s="20" t="s">
        <v>9</v>
      </c>
      <c r="D76" s="21" t="s">
        <v>80</v>
      </c>
      <c r="E76" s="22">
        <v>1879.5</v>
      </c>
      <c r="F76" s="23">
        <v>41641</v>
      </c>
      <c r="G76" s="24">
        <v>1879.5</v>
      </c>
      <c r="H76" s="18">
        <f t="shared" si="1"/>
        <v>0</v>
      </c>
      <c r="I76" s="21" t="s">
        <v>15</v>
      </c>
    </row>
    <row r="77" spans="1:9" x14ac:dyDescent="0.25">
      <c r="A77" s="19">
        <v>41641</v>
      </c>
      <c r="B77" s="20">
        <v>205</v>
      </c>
      <c r="C77" s="20" t="s">
        <v>9</v>
      </c>
      <c r="D77" s="29" t="s">
        <v>53</v>
      </c>
      <c r="E77" s="30">
        <v>0</v>
      </c>
      <c r="G77" s="24"/>
      <c r="H77" s="18">
        <f t="shared" si="1"/>
        <v>0</v>
      </c>
      <c r="I77" s="21" t="s">
        <v>81</v>
      </c>
    </row>
    <row r="78" spans="1:9" x14ac:dyDescent="0.25">
      <c r="A78" s="19">
        <v>41641</v>
      </c>
      <c r="B78" s="20">
        <v>206</v>
      </c>
      <c r="C78" s="20" t="s">
        <v>9</v>
      </c>
      <c r="D78" s="21" t="s">
        <v>8</v>
      </c>
      <c r="E78" s="22">
        <v>457.5</v>
      </c>
      <c r="F78" s="23">
        <v>41641</v>
      </c>
      <c r="G78" s="24">
        <v>457.5</v>
      </c>
      <c r="H78" s="18">
        <f t="shared" si="1"/>
        <v>0</v>
      </c>
      <c r="I78" s="21" t="s">
        <v>8</v>
      </c>
    </row>
    <row r="79" spans="1:9" x14ac:dyDescent="0.25">
      <c r="A79" s="19">
        <v>41641</v>
      </c>
      <c r="B79" s="20">
        <v>207</v>
      </c>
      <c r="C79" s="20" t="s">
        <v>9</v>
      </c>
      <c r="D79" s="21" t="s">
        <v>82</v>
      </c>
      <c r="E79" s="22">
        <v>5749.2</v>
      </c>
      <c r="F79" s="23">
        <v>41641</v>
      </c>
      <c r="G79" s="24">
        <v>5749.2</v>
      </c>
      <c r="H79" s="18">
        <f t="shared" si="1"/>
        <v>0</v>
      </c>
      <c r="I79" s="21" t="s">
        <v>15</v>
      </c>
    </row>
    <row r="80" spans="1:9" x14ac:dyDescent="0.25">
      <c r="A80" s="19">
        <v>41641</v>
      </c>
      <c r="B80" s="20">
        <v>208</v>
      </c>
      <c r="C80" s="20" t="s">
        <v>9</v>
      </c>
      <c r="D80" s="21" t="s">
        <v>83</v>
      </c>
      <c r="E80" s="22">
        <v>1720</v>
      </c>
      <c r="F80" s="23">
        <v>41641</v>
      </c>
      <c r="G80" s="24">
        <v>1720</v>
      </c>
      <c r="H80" s="18">
        <f t="shared" si="1"/>
        <v>0</v>
      </c>
      <c r="I80" s="21" t="s">
        <v>15</v>
      </c>
    </row>
    <row r="81" spans="1:10" x14ac:dyDescent="0.25">
      <c r="A81" s="19">
        <v>41641</v>
      </c>
      <c r="B81" s="20">
        <v>209</v>
      </c>
      <c r="C81" s="20" t="s">
        <v>9</v>
      </c>
      <c r="D81" s="21" t="s">
        <v>84</v>
      </c>
      <c r="E81" s="22">
        <v>2033</v>
      </c>
      <c r="F81" s="23">
        <v>41641</v>
      </c>
      <c r="G81" s="24">
        <v>2033</v>
      </c>
      <c r="H81" s="18">
        <f t="shared" si="1"/>
        <v>0</v>
      </c>
      <c r="I81" s="21" t="s">
        <v>15</v>
      </c>
    </row>
    <row r="82" spans="1:10" x14ac:dyDescent="0.25">
      <c r="A82" s="19">
        <v>41641</v>
      </c>
      <c r="B82" s="20">
        <v>210</v>
      </c>
      <c r="C82" s="20" t="s">
        <v>9</v>
      </c>
      <c r="D82" s="21" t="s">
        <v>8</v>
      </c>
      <c r="E82" s="22">
        <v>1791.5</v>
      </c>
      <c r="F82" s="23">
        <v>41641</v>
      </c>
      <c r="G82" s="24">
        <v>1791.5</v>
      </c>
      <c r="H82" s="18">
        <f t="shared" si="1"/>
        <v>0</v>
      </c>
      <c r="I82" s="21" t="s">
        <v>8</v>
      </c>
    </row>
    <row r="83" spans="1:10" x14ac:dyDescent="0.25">
      <c r="A83" s="31">
        <v>41642</v>
      </c>
      <c r="B83" s="32">
        <v>211</v>
      </c>
      <c r="C83" s="20" t="s">
        <v>9</v>
      </c>
      <c r="D83" s="33" t="s">
        <v>85</v>
      </c>
      <c r="E83" s="34">
        <v>32562</v>
      </c>
      <c r="F83" s="35">
        <v>41642</v>
      </c>
      <c r="G83" s="34">
        <v>32562</v>
      </c>
      <c r="H83" s="36">
        <f t="shared" si="1"/>
        <v>0</v>
      </c>
      <c r="I83" s="34"/>
      <c r="J83" s="27"/>
    </row>
    <row r="84" spans="1:10" x14ac:dyDescent="0.25">
      <c r="A84" s="31">
        <v>41642</v>
      </c>
      <c r="B84" s="32">
        <v>212</v>
      </c>
      <c r="C84" s="20" t="s">
        <v>9</v>
      </c>
      <c r="D84" s="33" t="s">
        <v>86</v>
      </c>
      <c r="E84" s="34">
        <v>15494.5</v>
      </c>
      <c r="F84" s="35">
        <v>41643</v>
      </c>
      <c r="G84" s="34">
        <v>15494.5</v>
      </c>
      <c r="H84" s="36">
        <f t="shared" si="1"/>
        <v>0</v>
      </c>
      <c r="I84" s="33" t="s">
        <v>21</v>
      </c>
      <c r="J84" s="27"/>
    </row>
    <row r="85" spans="1:10" x14ac:dyDescent="0.25">
      <c r="A85" s="31">
        <v>41642</v>
      </c>
      <c r="B85" s="32">
        <v>213</v>
      </c>
      <c r="C85" s="20" t="s">
        <v>9</v>
      </c>
      <c r="D85" s="33" t="s">
        <v>87</v>
      </c>
      <c r="E85" s="34">
        <v>7589</v>
      </c>
      <c r="F85" s="35">
        <v>41642</v>
      </c>
      <c r="G85" s="34">
        <v>7589</v>
      </c>
      <c r="H85" s="36">
        <f t="shared" si="1"/>
        <v>0</v>
      </c>
      <c r="I85" s="33" t="s">
        <v>21</v>
      </c>
      <c r="J85" s="27"/>
    </row>
    <row r="86" spans="1:10" x14ac:dyDescent="0.25">
      <c r="A86" s="31">
        <v>41642</v>
      </c>
      <c r="B86" s="32">
        <v>214</v>
      </c>
      <c r="C86" s="20" t="s">
        <v>9</v>
      </c>
      <c r="D86" s="33" t="s">
        <v>88</v>
      </c>
      <c r="E86" s="34">
        <v>4598</v>
      </c>
      <c r="F86" s="35">
        <v>41642</v>
      </c>
      <c r="G86" s="34">
        <v>4598</v>
      </c>
      <c r="H86" s="36">
        <f t="shared" si="1"/>
        <v>0</v>
      </c>
      <c r="I86" s="33" t="s">
        <v>27</v>
      </c>
      <c r="J86" s="27"/>
    </row>
    <row r="87" spans="1:10" x14ac:dyDescent="0.25">
      <c r="A87" s="31">
        <v>41642</v>
      </c>
      <c r="B87" s="32">
        <v>215</v>
      </c>
      <c r="C87" s="20" t="s">
        <v>9</v>
      </c>
      <c r="D87" s="33" t="s">
        <v>89</v>
      </c>
      <c r="E87" s="34">
        <v>10219.5</v>
      </c>
      <c r="F87" s="37" t="s">
        <v>90</v>
      </c>
      <c r="G87" s="34">
        <v>10219.5</v>
      </c>
      <c r="H87" s="36">
        <f t="shared" si="1"/>
        <v>0</v>
      </c>
      <c r="I87" s="33" t="s">
        <v>21</v>
      </c>
      <c r="J87" s="27"/>
    </row>
    <row r="88" spans="1:10" x14ac:dyDescent="0.25">
      <c r="A88" s="31">
        <v>41642</v>
      </c>
      <c r="B88" s="32">
        <v>216</v>
      </c>
      <c r="C88" s="20" t="s">
        <v>9</v>
      </c>
      <c r="D88" s="33" t="s">
        <v>91</v>
      </c>
      <c r="E88" s="34">
        <v>8793</v>
      </c>
      <c r="F88" s="35">
        <v>41642</v>
      </c>
      <c r="G88" s="34">
        <v>8793</v>
      </c>
      <c r="H88" s="36">
        <f t="shared" si="1"/>
        <v>0</v>
      </c>
      <c r="I88" s="33" t="s">
        <v>27</v>
      </c>
      <c r="J88" s="27"/>
    </row>
    <row r="89" spans="1:10" x14ac:dyDescent="0.25">
      <c r="A89" s="31">
        <v>41642</v>
      </c>
      <c r="B89" s="32">
        <v>217</v>
      </c>
      <c r="C89" s="20" t="s">
        <v>9</v>
      </c>
      <c r="D89" s="33" t="s">
        <v>92</v>
      </c>
      <c r="E89" s="34">
        <v>6557.5</v>
      </c>
      <c r="F89" s="35">
        <v>41642</v>
      </c>
      <c r="G89" s="34">
        <v>6557.5</v>
      </c>
      <c r="H89" s="36">
        <f t="shared" si="1"/>
        <v>0</v>
      </c>
      <c r="I89" s="33" t="s">
        <v>27</v>
      </c>
      <c r="J89" s="27"/>
    </row>
    <row r="90" spans="1:10" x14ac:dyDescent="0.25">
      <c r="A90" s="31">
        <v>41642</v>
      </c>
      <c r="B90" s="32">
        <v>218</v>
      </c>
      <c r="C90" s="20" t="s">
        <v>9</v>
      </c>
      <c r="D90" s="33" t="s">
        <v>93</v>
      </c>
      <c r="E90" s="34">
        <v>5901</v>
      </c>
      <c r="F90" s="35">
        <v>41642</v>
      </c>
      <c r="G90" s="34">
        <v>5901</v>
      </c>
      <c r="H90" s="36">
        <f t="shared" si="1"/>
        <v>0</v>
      </c>
      <c r="I90" s="33" t="s">
        <v>27</v>
      </c>
      <c r="J90" s="27"/>
    </row>
    <row r="91" spans="1:10" x14ac:dyDescent="0.25">
      <c r="A91" s="31">
        <v>41642</v>
      </c>
      <c r="B91" s="32">
        <v>219</v>
      </c>
      <c r="C91" s="20" t="s">
        <v>9</v>
      </c>
      <c r="D91" s="33" t="s">
        <v>60</v>
      </c>
      <c r="E91" s="34">
        <v>2305</v>
      </c>
      <c r="F91" s="38" t="s">
        <v>61</v>
      </c>
      <c r="G91" s="34">
        <v>2305</v>
      </c>
      <c r="H91" s="36">
        <f t="shared" si="1"/>
        <v>0</v>
      </c>
      <c r="I91" s="33"/>
      <c r="J91" s="27"/>
    </row>
    <row r="92" spans="1:10" x14ac:dyDescent="0.25">
      <c r="A92" s="31">
        <v>41642</v>
      </c>
      <c r="B92" s="32">
        <v>220</v>
      </c>
      <c r="C92" s="20" t="s">
        <v>9</v>
      </c>
      <c r="D92" s="33" t="s">
        <v>94</v>
      </c>
      <c r="E92" s="34">
        <v>14492</v>
      </c>
      <c r="F92" s="39" t="s">
        <v>95</v>
      </c>
      <c r="G92" s="40">
        <f>12500+1992</f>
        <v>14492</v>
      </c>
      <c r="H92" s="36">
        <f t="shared" si="1"/>
        <v>0</v>
      </c>
      <c r="I92" s="33" t="s">
        <v>65</v>
      </c>
      <c r="J92" s="27"/>
    </row>
    <row r="93" spans="1:10" x14ac:dyDescent="0.25">
      <c r="A93" s="31">
        <v>41642</v>
      </c>
      <c r="B93" s="32">
        <v>221</v>
      </c>
      <c r="C93" s="20" t="s">
        <v>9</v>
      </c>
      <c r="D93" s="33" t="s">
        <v>96</v>
      </c>
      <c r="E93" s="34">
        <v>44023</v>
      </c>
      <c r="F93" s="35">
        <v>41645</v>
      </c>
      <c r="G93" s="34">
        <v>44023</v>
      </c>
      <c r="H93" s="36">
        <f t="shared" si="1"/>
        <v>0</v>
      </c>
      <c r="I93" s="33" t="s">
        <v>65</v>
      </c>
      <c r="J93" s="27" t="s">
        <v>97</v>
      </c>
    </row>
    <row r="94" spans="1:10" x14ac:dyDescent="0.25">
      <c r="A94" s="31">
        <v>41642</v>
      </c>
      <c r="B94" s="32">
        <v>222</v>
      </c>
      <c r="C94" s="20" t="s">
        <v>9</v>
      </c>
      <c r="D94" s="33" t="s">
        <v>8</v>
      </c>
      <c r="E94" s="34">
        <v>1031</v>
      </c>
      <c r="F94" s="35">
        <v>41642</v>
      </c>
      <c r="G94" s="34">
        <v>1031</v>
      </c>
      <c r="H94" s="36">
        <f t="shared" si="1"/>
        <v>0</v>
      </c>
      <c r="I94" s="33" t="s">
        <v>8</v>
      </c>
      <c r="J94" s="27"/>
    </row>
    <row r="95" spans="1:10" x14ac:dyDescent="0.25">
      <c r="A95" s="31">
        <v>41642</v>
      </c>
      <c r="B95" s="32">
        <v>223</v>
      </c>
      <c r="C95" s="20" t="s">
        <v>9</v>
      </c>
      <c r="D95" s="33" t="s">
        <v>98</v>
      </c>
      <c r="E95" s="34">
        <v>11344</v>
      </c>
      <c r="F95" s="35">
        <v>41642</v>
      </c>
      <c r="G95" s="34">
        <v>11344</v>
      </c>
      <c r="H95" s="36">
        <f t="shared" si="1"/>
        <v>0</v>
      </c>
      <c r="I95" s="33" t="s">
        <v>12</v>
      </c>
      <c r="J95" s="27"/>
    </row>
    <row r="96" spans="1:10" x14ac:dyDescent="0.25">
      <c r="A96" s="31">
        <v>41642</v>
      </c>
      <c r="B96" s="32">
        <v>224</v>
      </c>
      <c r="C96" s="20" t="s">
        <v>9</v>
      </c>
      <c r="D96" s="33" t="s">
        <v>99</v>
      </c>
      <c r="E96" s="34">
        <v>953</v>
      </c>
      <c r="F96" s="35">
        <v>41642</v>
      </c>
      <c r="G96" s="34">
        <v>953</v>
      </c>
      <c r="H96" s="36">
        <f t="shared" si="1"/>
        <v>0</v>
      </c>
      <c r="I96" s="33" t="s">
        <v>27</v>
      </c>
      <c r="J96" s="27"/>
    </row>
    <row r="97" spans="1:10" x14ac:dyDescent="0.25">
      <c r="A97" s="31">
        <v>41642</v>
      </c>
      <c r="B97" s="32">
        <v>225</v>
      </c>
      <c r="C97" s="20" t="s">
        <v>9</v>
      </c>
      <c r="D97" s="33" t="s">
        <v>100</v>
      </c>
      <c r="E97" s="34">
        <v>24494</v>
      </c>
      <c r="F97" s="35">
        <v>41642</v>
      </c>
      <c r="G97" s="34">
        <v>24494</v>
      </c>
      <c r="H97" s="36">
        <f t="shared" si="1"/>
        <v>0</v>
      </c>
      <c r="I97" s="33" t="s">
        <v>27</v>
      </c>
      <c r="J97" s="27"/>
    </row>
    <row r="98" spans="1:10" x14ac:dyDescent="0.25">
      <c r="A98" s="31">
        <v>41642</v>
      </c>
      <c r="B98" s="32">
        <v>226</v>
      </c>
      <c r="C98" s="20" t="s">
        <v>9</v>
      </c>
      <c r="D98" s="33" t="s">
        <v>101</v>
      </c>
      <c r="E98" s="34">
        <v>8039</v>
      </c>
      <c r="F98" s="37" t="s">
        <v>102</v>
      </c>
      <c r="G98" s="34">
        <v>8039</v>
      </c>
      <c r="H98" s="36">
        <f t="shared" si="1"/>
        <v>0</v>
      </c>
      <c r="I98" s="33" t="s">
        <v>27</v>
      </c>
      <c r="J98" s="27"/>
    </row>
    <row r="99" spans="1:10" x14ac:dyDescent="0.25">
      <c r="A99" s="31">
        <v>41642</v>
      </c>
      <c r="B99" s="32">
        <v>227</v>
      </c>
      <c r="C99" s="20" t="s">
        <v>9</v>
      </c>
      <c r="D99" s="33" t="s">
        <v>103</v>
      </c>
      <c r="E99" s="34">
        <v>7530</v>
      </c>
      <c r="F99" s="35">
        <v>41642</v>
      </c>
      <c r="G99" s="34">
        <v>7530</v>
      </c>
      <c r="H99" s="36">
        <f t="shared" si="1"/>
        <v>0</v>
      </c>
      <c r="I99" s="33"/>
      <c r="J99" s="27"/>
    </row>
    <row r="100" spans="1:10" x14ac:dyDescent="0.25">
      <c r="A100" s="31">
        <v>41642</v>
      </c>
      <c r="B100" s="32">
        <v>228</v>
      </c>
      <c r="C100" s="20" t="s">
        <v>9</v>
      </c>
      <c r="D100" s="33" t="s">
        <v>70</v>
      </c>
      <c r="E100" s="34">
        <v>5364</v>
      </c>
      <c r="F100" s="35">
        <v>41642</v>
      </c>
      <c r="G100" s="34">
        <v>5364</v>
      </c>
      <c r="H100" s="36">
        <f t="shared" si="1"/>
        <v>0</v>
      </c>
      <c r="I100" s="33"/>
      <c r="J100" s="27"/>
    </row>
    <row r="101" spans="1:10" x14ac:dyDescent="0.25">
      <c r="A101" s="31">
        <v>41642</v>
      </c>
      <c r="B101" s="32">
        <v>229</v>
      </c>
      <c r="C101" s="20" t="s">
        <v>9</v>
      </c>
      <c r="D101" s="33" t="s">
        <v>104</v>
      </c>
      <c r="E101" s="34">
        <v>727.5</v>
      </c>
      <c r="F101" s="35">
        <v>41642</v>
      </c>
      <c r="G101" s="34">
        <v>727.5</v>
      </c>
      <c r="H101" s="36">
        <f t="shared" si="1"/>
        <v>0</v>
      </c>
      <c r="I101" s="33"/>
      <c r="J101" s="27"/>
    </row>
    <row r="102" spans="1:10" x14ac:dyDescent="0.25">
      <c r="A102" s="31">
        <v>41642</v>
      </c>
      <c r="B102" s="32">
        <v>230</v>
      </c>
      <c r="C102" s="20" t="s">
        <v>9</v>
      </c>
      <c r="D102" s="33" t="s">
        <v>19</v>
      </c>
      <c r="E102" s="34">
        <v>31303</v>
      </c>
      <c r="F102" s="38">
        <v>41684</v>
      </c>
      <c r="G102" s="40">
        <v>31303</v>
      </c>
      <c r="H102" s="36">
        <f t="shared" si="1"/>
        <v>0</v>
      </c>
      <c r="I102" s="33" t="s">
        <v>105</v>
      </c>
      <c r="J102" s="27"/>
    </row>
    <row r="103" spans="1:10" x14ac:dyDescent="0.25">
      <c r="A103" s="31">
        <v>41642</v>
      </c>
      <c r="B103" s="32">
        <v>231</v>
      </c>
      <c r="C103" s="20" t="s">
        <v>9</v>
      </c>
      <c r="D103" s="33" t="s">
        <v>19</v>
      </c>
      <c r="E103" s="34">
        <v>31303</v>
      </c>
      <c r="F103" s="38">
        <v>41684</v>
      </c>
      <c r="G103" s="40">
        <v>31303</v>
      </c>
      <c r="H103" s="36">
        <f t="shared" si="1"/>
        <v>0</v>
      </c>
      <c r="I103" s="33"/>
      <c r="J103" s="27"/>
    </row>
    <row r="104" spans="1:10" x14ac:dyDescent="0.25">
      <c r="A104" s="31">
        <v>41642</v>
      </c>
      <c r="B104" s="32">
        <v>232</v>
      </c>
      <c r="C104" s="20" t="s">
        <v>9</v>
      </c>
      <c r="D104" s="33" t="s">
        <v>14</v>
      </c>
      <c r="E104" s="34">
        <v>7106</v>
      </c>
      <c r="F104" s="35">
        <v>41642</v>
      </c>
      <c r="G104" s="34">
        <v>7106</v>
      </c>
      <c r="H104" s="36">
        <f t="shared" si="1"/>
        <v>0</v>
      </c>
      <c r="I104" s="33" t="s">
        <v>30</v>
      </c>
      <c r="J104" s="27"/>
    </row>
    <row r="105" spans="1:10" x14ac:dyDescent="0.25">
      <c r="A105" s="31">
        <v>41642</v>
      </c>
      <c r="B105" s="32">
        <v>233</v>
      </c>
      <c r="C105" s="20" t="s">
        <v>9</v>
      </c>
      <c r="D105" s="33" t="s">
        <v>39</v>
      </c>
      <c r="E105" s="34">
        <v>14680</v>
      </c>
      <c r="F105" s="37" t="s">
        <v>40</v>
      </c>
      <c r="G105" s="34">
        <v>14680</v>
      </c>
      <c r="H105" s="36">
        <f t="shared" si="1"/>
        <v>0</v>
      </c>
      <c r="I105" s="33"/>
      <c r="J105" s="27"/>
    </row>
    <row r="106" spans="1:10" x14ac:dyDescent="0.25">
      <c r="A106" s="31">
        <v>41642</v>
      </c>
      <c r="B106" s="32">
        <v>234</v>
      </c>
      <c r="C106" s="20" t="s">
        <v>9</v>
      </c>
      <c r="D106" s="33" t="s">
        <v>106</v>
      </c>
      <c r="E106" s="34">
        <v>280723</v>
      </c>
      <c r="F106" s="35">
        <v>41645</v>
      </c>
      <c r="G106" s="34">
        <v>280723</v>
      </c>
      <c r="H106" s="36">
        <f t="shared" si="1"/>
        <v>0</v>
      </c>
      <c r="I106" s="33"/>
      <c r="J106" s="27"/>
    </row>
    <row r="107" spans="1:10" x14ac:dyDescent="0.25">
      <c r="A107" s="31">
        <v>41642</v>
      </c>
      <c r="B107" s="32">
        <v>235</v>
      </c>
      <c r="C107" s="20" t="s">
        <v>9</v>
      </c>
      <c r="D107" s="33" t="s">
        <v>106</v>
      </c>
      <c r="E107" s="34">
        <v>188962</v>
      </c>
      <c r="F107" s="35">
        <v>41647</v>
      </c>
      <c r="G107" s="34">
        <v>188962</v>
      </c>
      <c r="H107" s="36">
        <f t="shared" si="1"/>
        <v>0</v>
      </c>
      <c r="I107" s="33"/>
      <c r="J107" s="27"/>
    </row>
    <row r="108" spans="1:10" x14ac:dyDescent="0.25">
      <c r="A108" s="31">
        <v>41642</v>
      </c>
      <c r="B108" s="32">
        <v>236</v>
      </c>
      <c r="C108" s="20" t="s">
        <v>9</v>
      </c>
      <c r="D108" s="33" t="s">
        <v>19</v>
      </c>
      <c r="E108" s="34">
        <v>298073</v>
      </c>
      <c r="F108" s="39" t="s">
        <v>4884</v>
      </c>
      <c r="G108" s="40">
        <f>78832.65+165443.14+53797.21</f>
        <v>298073</v>
      </c>
      <c r="H108" s="36">
        <f t="shared" si="1"/>
        <v>0</v>
      </c>
      <c r="I108" s="33"/>
      <c r="J108" s="27"/>
    </row>
    <row r="109" spans="1:10" x14ac:dyDescent="0.25">
      <c r="A109" s="31">
        <v>41642</v>
      </c>
      <c r="B109" s="32">
        <v>237</v>
      </c>
      <c r="C109" s="20" t="s">
        <v>9</v>
      </c>
      <c r="D109" s="33" t="s">
        <v>106</v>
      </c>
      <c r="E109" s="34">
        <v>341788.5</v>
      </c>
      <c r="F109" s="35">
        <v>41662</v>
      </c>
      <c r="G109" s="34">
        <v>341788.5</v>
      </c>
      <c r="H109" s="36">
        <f t="shared" si="1"/>
        <v>0</v>
      </c>
      <c r="I109" s="33"/>
      <c r="J109" s="27"/>
    </row>
    <row r="110" spans="1:10" x14ac:dyDescent="0.25">
      <c r="A110" s="31">
        <v>41642</v>
      </c>
      <c r="B110" s="32">
        <v>238</v>
      </c>
      <c r="C110" s="20" t="s">
        <v>9</v>
      </c>
      <c r="D110" s="33" t="s">
        <v>19</v>
      </c>
      <c r="E110" s="34">
        <v>147128</v>
      </c>
      <c r="F110" s="38">
        <v>41684</v>
      </c>
      <c r="G110" s="40">
        <v>147128</v>
      </c>
      <c r="H110" s="36">
        <f t="shared" si="1"/>
        <v>0</v>
      </c>
      <c r="I110" s="33"/>
      <c r="J110" s="27"/>
    </row>
    <row r="111" spans="1:10" x14ac:dyDescent="0.25">
      <c r="A111" s="31">
        <v>41642</v>
      </c>
      <c r="B111" s="32">
        <v>239</v>
      </c>
      <c r="C111" s="20" t="s">
        <v>9</v>
      </c>
      <c r="D111" s="33" t="s">
        <v>106</v>
      </c>
      <c r="E111" s="34">
        <v>425750</v>
      </c>
      <c r="F111" s="35">
        <v>41647</v>
      </c>
      <c r="G111" s="34">
        <v>425750</v>
      </c>
      <c r="H111" s="36">
        <f t="shared" si="1"/>
        <v>0</v>
      </c>
      <c r="I111" s="33"/>
      <c r="J111" s="27"/>
    </row>
    <row r="112" spans="1:10" x14ac:dyDescent="0.25">
      <c r="A112" s="31">
        <v>41642</v>
      </c>
      <c r="B112" s="32">
        <v>240</v>
      </c>
      <c r="C112" s="20" t="s">
        <v>9</v>
      </c>
      <c r="D112" s="33" t="s">
        <v>107</v>
      </c>
      <c r="E112" s="34">
        <v>26631.5</v>
      </c>
      <c r="F112" s="35">
        <v>41652</v>
      </c>
      <c r="G112" s="34">
        <v>26631.5</v>
      </c>
      <c r="H112" s="36">
        <f t="shared" si="1"/>
        <v>0</v>
      </c>
      <c r="I112" s="33" t="s">
        <v>30</v>
      </c>
      <c r="J112" s="27"/>
    </row>
    <row r="113" spans="1:10" x14ac:dyDescent="0.25">
      <c r="A113" s="31">
        <v>41642</v>
      </c>
      <c r="B113" s="32">
        <v>241</v>
      </c>
      <c r="C113" s="20" t="s">
        <v>9</v>
      </c>
      <c r="D113" s="33" t="s">
        <v>20</v>
      </c>
      <c r="E113" s="34">
        <v>3056</v>
      </c>
      <c r="F113" s="35">
        <v>41645</v>
      </c>
      <c r="G113" s="34">
        <v>3056</v>
      </c>
      <c r="H113" s="36">
        <f t="shared" si="1"/>
        <v>0</v>
      </c>
      <c r="I113" s="33"/>
      <c r="J113" s="27"/>
    </row>
    <row r="114" spans="1:10" x14ac:dyDescent="0.25">
      <c r="A114" s="31">
        <v>41642</v>
      </c>
      <c r="B114" s="32">
        <v>242</v>
      </c>
      <c r="C114" s="20" t="s">
        <v>9</v>
      </c>
      <c r="D114" s="33" t="s">
        <v>108</v>
      </c>
      <c r="E114" s="34">
        <v>13292</v>
      </c>
      <c r="F114" s="35">
        <v>41642</v>
      </c>
      <c r="G114" s="34">
        <v>13292</v>
      </c>
      <c r="H114" s="36">
        <f t="shared" si="1"/>
        <v>0</v>
      </c>
      <c r="I114" s="33"/>
      <c r="J114" s="27"/>
    </row>
    <row r="115" spans="1:10" x14ac:dyDescent="0.25">
      <c r="A115" s="31">
        <v>41642</v>
      </c>
      <c r="B115" s="32">
        <v>243</v>
      </c>
      <c r="C115" s="20" t="s">
        <v>9</v>
      </c>
      <c r="D115" s="33" t="s">
        <v>109</v>
      </c>
      <c r="E115" s="34">
        <v>5199.5</v>
      </c>
      <c r="F115" s="35">
        <v>41642</v>
      </c>
      <c r="G115" s="34">
        <v>5199.5</v>
      </c>
      <c r="H115" s="36">
        <f t="shared" si="1"/>
        <v>0</v>
      </c>
      <c r="I115" s="33"/>
      <c r="J115" s="27"/>
    </row>
    <row r="116" spans="1:10" x14ac:dyDescent="0.25">
      <c r="A116" s="31">
        <v>41642</v>
      </c>
      <c r="B116" s="32">
        <v>244</v>
      </c>
      <c r="C116" s="20" t="s">
        <v>9</v>
      </c>
      <c r="D116" s="33" t="s">
        <v>29</v>
      </c>
      <c r="E116" s="34">
        <v>14253</v>
      </c>
      <c r="F116" s="35">
        <v>41642</v>
      </c>
      <c r="G116" s="34">
        <v>14253</v>
      </c>
      <c r="H116" s="36">
        <f t="shared" si="1"/>
        <v>0</v>
      </c>
      <c r="I116" s="33" t="s">
        <v>30</v>
      </c>
      <c r="J116" s="27"/>
    </row>
    <row r="117" spans="1:10" x14ac:dyDescent="0.25">
      <c r="A117" s="31">
        <v>41642</v>
      </c>
      <c r="B117" s="32">
        <v>245</v>
      </c>
      <c r="C117" s="20" t="s">
        <v>9</v>
      </c>
      <c r="D117" s="41" t="s">
        <v>70</v>
      </c>
      <c r="E117" s="42">
        <v>14560</v>
      </c>
      <c r="F117" s="43">
        <v>41645</v>
      </c>
      <c r="G117" s="42">
        <v>14560</v>
      </c>
      <c r="H117" s="18">
        <f t="shared" si="1"/>
        <v>0</v>
      </c>
      <c r="I117" s="41"/>
      <c r="J117" s="44"/>
    </row>
    <row r="118" spans="1:10" x14ac:dyDescent="0.25">
      <c r="A118" s="31">
        <v>41642</v>
      </c>
      <c r="B118" s="32">
        <v>246</v>
      </c>
      <c r="C118" s="20" t="s">
        <v>9</v>
      </c>
      <c r="D118" s="33" t="s">
        <v>8</v>
      </c>
      <c r="E118" s="34">
        <v>2180</v>
      </c>
      <c r="F118" s="35">
        <v>41642</v>
      </c>
      <c r="G118" s="34">
        <v>2180</v>
      </c>
      <c r="H118" s="36">
        <f t="shared" si="1"/>
        <v>0</v>
      </c>
      <c r="I118" s="33" t="s">
        <v>8</v>
      </c>
      <c r="J118" s="27"/>
    </row>
    <row r="119" spans="1:10" x14ac:dyDescent="0.25">
      <c r="A119" s="31">
        <v>41642</v>
      </c>
      <c r="B119" s="32">
        <v>247</v>
      </c>
      <c r="C119" s="20" t="s">
        <v>9</v>
      </c>
      <c r="D119" s="33" t="s">
        <v>110</v>
      </c>
      <c r="E119" s="34">
        <v>22520.05</v>
      </c>
      <c r="F119" s="35">
        <v>41654</v>
      </c>
      <c r="G119" s="34">
        <v>22520.05</v>
      </c>
      <c r="H119" s="36">
        <f t="shared" si="1"/>
        <v>0</v>
      </c>
      <c r="I119" s="33" t="s">
        <v>15</v>
      </c>
      <c r="J119" s="27"/>
    </row>
    <row r="120" spans="1:10" x14ac:dyDescent="0.25">
      <c r="A120" s="31">
        <v>41642</v>
      </c>
      <c r="B120" s="32">
        <v>248</v>
      </c>
      <c r="C120" s="20" t="s">
        <v>9</v>
      </c>
      <c r="D120" s="33" t="s">
        <v>111</v>
      </c>
      <c r="E120" s="34">
        <v>24852</v>
      </c>
      <c r="F120" s="35">
        <v>41651</v>
      </c>
      <c r="G120" s="34">
        <v>24852</v>
      </c>
      <c r="H120" s="36">
        <f t="shared" si="1"/>
        <v>0</v>
      </c>
      <c r="I120" s="33" t="s">
        <v>12</v>
      </c>
      <c r="J120" s="27"/>
    </row>
    <row r="121" spans="1:10" x14ac:dyDescent="0.25">
      <c r="A121" s="31">
        <v>41642</v>
      </c>
      <c r="B121" s="32">
        <v>249</v>
      </c>
      <c r="C121" s="20" t="s">
        <v>9</v>
      </c>
      <c r="D121" s="33" t="s">
        <v>8</v>
      </c>
      <c r="E121" s="34">
        <v>1207</v>
      </c>
      <c r="F121" s="35">
        <v>41642</v>
      </c>
      <c r="G121" s="34">
        <v>1207</v>
      </c>
      <c r="H121" s="36">
        <f t="shared" si="1"/>
        <v>0</v>
      </c>
      <c r="I121" s="33" t="s">
        <v>8</v>
      </c>
      <c r="J121" s="27"/>
    </row>
    <row r="122" spans="1:10" x14ac:dyDescent="0.25">
      <c r="A122" s="31">
        <v>41642</v>
      </c>
      <c r="B122" s="32">
        <v>250</v>
      </c>
      <c r="C122" s="20" t="s">
        <v>9</v>
      </c>
      <c r="D122" s="33" t="s">
        <v>32</v>
      </c>
      <c r="E122" s="34">
        <v>6975</v>
      </c>
      <c r="F122" s="35">
        <v>41643</v>
      </c>
      <c r="G122" s="34">
        <v>6975</v>
      </c>
      <c r="H122" s="36">
        <f t="shared" si="1"/>
        <v>0</v>
      </c>
      <c r="I122" s="33" t="s">
        <v>30</v>
      </c>
      <c r="J122" s="27"/>
    </row>
    <row r="123" spans="1:10" x14ac:dyDescent="0.25">
      <c r="A123" s="31">
        <v>41642</v>
      </c>
      <c r="B123" s="32">
        <v>251</v>
      </c>
      <c r="C123" s="20" t="s">
        <v>9</v>
      </c>
      <c r="D123" s="33" t="s">
        <v>13</v>
      </c>
      <c r="E123" s="34">
        <v>6936</v>
      </c>
      <c r="F123" s="35">
        <v>41645</v>
      </c>
      <c r="G123" s="34">
        <v>6936</v>
      </c>
      <c r="H123" s="36">
        <f t="shared" si="1"/>
        <v>0</v>
      </c>
      <c r="I123" s="33" t="s">
        <v>12</v>
      </c>
      <c r="J123" s="27"/>
    </row>
    <row r="124" spans="1:10" x14ac:dyDescent="0.25">
      <c r="A124" s="31">
        <v>41642</v>
      </c>
      <c r="B124" s="32">
        <v>252</v>
      </c>
      <c r="C124" s="20" t="s">
        <v>9</v>
      </c>
      <c r="D124" s="33" t="s">
        <v>112</v>
      </c>
      <c r="E124" s="34">
        <v>4039.5</v>
      </c>
      <c r="F124" s="35">
        <v>41642</v>
      </c>
      <c r="G124" s="34">
        <v>4039.5</v>
      </c>
      <c r="H124" s="36">
        <f t="shared" si="1"/>
        <v>0</v>
      </c>
      <c r="I124" s="33"/>
      <c r="J124" s="27"/>
    </row>
    <row r="125" spans="1:10" x14ac:dyDescent="0.25">
      <c r="A125" s="31">
        <v>41642</v>
      </c>
      <c r="B125" s="32">
        <v>253</v>
      </c>
      <c r="C125" s="20" t="s">
        <v>9</v>
      </c>
      <c r="D125" s="33" t="s">
        <v>113</v>
      </c>
      <c r="E125" s="34">
        <v>10779.5</v>
      </c>
      <c r="F125" s="45" t="s">
        <v>114</v>
      </c>
      <c r="G125" s="34">
        <f>10000+779.5</f>
        <v>10779.5</v>
      </c>
      <c r="H125" s="36">
        <f t="shared" si="1"/>
        <v>0</v>
      </c>
      <c r="I125" s="33"/>
      <c r="J125" s="27"/>
    </row>
    <row r="126" spans="1:10" x14ac:dyDescent="0.25">
      <c r="A126" s="31">
        <v>41642</v>
      </c>
      <c r="B126" s="32">
        <v>254</v>
      </c>
      <c r="C126" s="20" t="s">
        <v>9</v>
      </c>
      <c r="D126" s="33" t="s">
        <v>115</v>
      </c>
      <c r="E126" s="34">
        <v>213</v>
      </c>
      <c r="F126" s="35">
        <v>41642</v>
      </c>
      <c r="G126" s="34">
        <v>213</v>
      </c>
      <c r="H126" s="36">
        <f t="shared" si="1"/>
        <v>0</v>
      </c>
      <c r="I126" s="33"/>
      <c r="J126" s="27"/>
    </row>
    <row r="127" spans="1:10" x14ac:dyDescent="0.25">
      <c r="A127" s="31">
        <v>41642</v>
      </c>
      <c r="B127" s="32">
        <v>255</v>
      </c>
      <c r="C127" s="20" t="s">
        <v>9</v>
      </c>
      <c r="D127" s="33" t="s">
        <v>116</v>
      </c>
      <c r="E127" s="34">
        <v>6425</v>
      </c>
      <c r="F127" s="35">
        <v>41642</v>
      </c>
      <c r="G127" s="34">
        <v>6425</v>
      </c>
      <c r="H127" s="36">
        <f t="shared" si="1"/>
        <v>0</v>
      </c>
      <c r="I127" s="33"/>
      <c r="J127" s="27"/>
    </row>
    <row r="128" spans="1:10" x14ac:dyDescent="0.25">
      <c r="A128" s="31">
        <v>41642</v>
      </c>
      <c r="B128" s="32">
        <v>256</v>
      </c>
      <c r="C128" s="20" t="s">
        <v>9</v>
      </c>
      <c r="D128" s="33" t="s">
        <v>57</v>
      </c>
      <c r="E128" s="34">
        <v>1640</v>
      </c>
      <c r="F128" s="35">
        <v>41642</v>
      </c>
      <c r="G128" s="34">
        <v>1640</v>
      </c>
      <c r="H128" s="36">
        <f t="shared" si="1"/>
        <v>0</v>
      </c>
      <c r="I128" s="33" t="s">
        <v>30</v>
      </c>
      <c r="J128" s="27"/>
    </row>
    <row r="129" spans="1:10" x14ac:dyDescent="0.25">
      <c r="A129" s="31">
        <v>41642</v>
      </c>
      <c r="B129" s="32">
        <v>257</v>
      </c>
      <c r="C129" s="20" t="s">
        <v>9</v>
      </c>
      <c r="D129" s="33" t="s">
        <v>17</v>
      </c>
      <c r="E129" s="34">
        <v>28469</v>
      </c>
      <c r="F129" s="35">
        <v>41645</v>
      </c>
      <c r="G129" s="34">
        <v>28469</v>
      </c>
      <c r="H129" s="36">
        <f t="shared" si="1"/>
        <v>0</v>
      </c>
      <c r="I129" s="33" t="s">
        <v>37</v>
      </c>
      <c r="J129" s="27"/>
    </row>
    <row r="130" spans="1:10" x14ac:dyDescent="0.25">
      <c r="A130" s="31">
        <v>41642</v>
      </c>
      <c r="B130" s="32">
        <v>258</v>
      </c>
      <c r="C130" s="20" t="s">
        <v>9</v>
      </c>
      <c r="D130" s="33" t="s">
        <v>117</v>
      </c>
      <c r="E130" s="34">
        <v>1060</v>
      </c>
      <c r="F130" s="35">
        <v>41645</v>
      </c>
      <c r="G130" s="34">
        <v>1060</v>
      </c>
      <c r="H130" s="36">
        <f t="shared" si="1"/>
        <v>0</v>
      </c>
      <c r="I130" s="33" t="s">
        <v>37</v>
      </c>
      <c r="J130" s="27"/>
    </row>
    <row r="131" spans="1:10" x14ac:dyDescent="0.25">
      <c r="A131" s="31">
        <v>41642</v>
      </c>
      <c r="B131" s="32">
        <v>259</v>
      </c>
      <c r="C131" s="20" t="s">
        <v>9</v>
      </c>
      <c r="D131" s="46" t="s">
        <v>53</v>
      </c>
      <c r="E131" s="47">
        <v>0</v>
      </c>
      <c r="F131" s="35"/>
      <c r="G131" s="34">
        <v>0</v>
      </c>
      <c r="H131" s="36">
        <f t="shared" si="1"/>
        <v>0</v>
      </c>
      <c r="I131" s="33"/>
      <c r="J131" s="27" t="s">
        <v>118</v>
      </c>
    </row>
    <row r="132" spans="1:10" x14ac:dyDescent="0.25">
      <c r="A132" s="31">
        <v>41642</v>
      </c>
      <c r="B132" s="32">
        <v>260</v>
      </c>
      <c r="C132" s="20" t="s">
        <v>9</v>
      </c>
      <c r="D132" s="33" t="s">
        <v>119</v>
      </c>
      <c r="E132" s="34">
        <v>4472</v>
      </c>
      <c r="F132" s="35">
        <v>41642</v>
      </c>
      <c r="G132" s="34">
        <v>4472</v>
      </c>
      <c r="H132" s="36">
        <f t="shared" ref="H132:H195" si="2">E132-G132</f>
        <v>0</v>
      </c>
      <c r="I132" s="33" t="s">
        <v>120</v>
      </c>
      <c r="J132" s="27"/>
    </row>
    <row r="133" spans="1:10" x14ac:dyDescent="0.25">
      <c r="A133" s="31">
        <v>41642</v>
      </c>
      <c r="B133" s="32">
        <v>261</v>
      </c>
      <c r="C133" s="20" t="s">
        <v>9</v>
      </c>
      <c r="D133" s="33" t="s">
        <v>46</v>
      </c>
      <c r="E133" s="34">
        <v>3304</v>
      </c>
      <c r="F133" s="35">
        <v>41645</v>
      </c>
      <c r="G133" s="34">
        <v>3304</v>
      </c>
      <c r="H133" s="36">
        <f t="shared" si="2"/>
        <v>0</v>
      </c>
      <c r="I133" s="33" t="s">
        <v>120</v>
      </c>
      <c r="J133" s="27"/>
    </row>
    <row r="134" spans="1:10" x14ac:dyDescent="0.25">
      <c r="A134" s="31">
        <v>41642</v>
      </c>
      <c r="B134" s="32">
        <v>262</v>
      </c>
      <c r="C134" s="20" t="s">
        <v>9</v>
      </c>
      <c r="D134" s="33" t="s">
        <v>49</v>
      </c>
      <c r="E134" s="34">
        <v>5441</v>
      </c>
      <c r="F134" s="35">
        <v>41642</v>
      </c>
      <c r="G134" s="34">
        <v>5441</v>
      </c>
      <c r="H134" s="36">
        <f t="shared" si="2"/>
        <v>0</v>
      </c>
      <c r="I134" s="33"/>
      <c r="J134" s="27"/>
    </row>
    <row r="135" spans="1:10" x14ac:dyDescent="0.25">
      <c r="A135" s="31">
        <v>41642</v>
      </c>
      <c r="B135" s="32">
        <v>263</v>
      </c>
      <c r="C135" s="20" t="s">
        <v>9</v>
      </c>
      <c r="D135" s="33" t="s">
        <v>121</v>
      </c>
      <c r="E135" s="34">
        <v>1176</v>
      </c>
      <c r="F135" s="35">
        <v>41642</v>
      </c>
      <c r="G135" s="34">
        <v>1176</v>
      </c>
      <c r="H135" s="36">
        <f t="shared" si="2"/>
        <v>0</v>
      </c>
      <c r="I135" s="33" t="s">
        <v>120</v>
      </c>
      <c r="J135" s="33"/>
    </row>
    <row r="136" spans="1:10" x14ac:dyDescent="0.25">
      <c r="A136" s="31">
        <v>41642</v>
      </c>
      <c r="B136" s="32">
        <v>264</v>
      </c>
      <c r="C136" s="20" t="s">
        <v>9</v>
      </c>
      <c r="D136" s="33" t="s">
        <v>14</v>
      </c>
      <c r="E136" s="34">
        <v>3054</v>
      </c>
      <c r="F136" s="35">
        <v>41642</v>
      </c>
      <c r="G136" s="34">
        <v>3054</v>
      </c>
      <c r="H136" s="36">
        <f t="shared" si="2"/>
        <v>0</v>
      </c>
      <c r="I136" s="33"/>
      <c r="J136" s="27"/>
    </row>
    <row r="137" spans="1:10" x14ac:dyDescent="0.25">
      <c r="A137" s="31">
        <v>41642</v>
      </c>
      <c r="B137" s="32">
        <v>265</v>
      </c>
      <c r="C137" s="20" t="s">
        <v>9</v>
      </c>
      <c r="D137" s="33" t="s">
        <v>42</v>
      </c>
      <c r="E137" s="34">
        <v>4000</v>
      </c>
      <c r="F137" s="35">
        <v>41657</v>
      </c>
      <c r="G137" s="34">
        <v>4000</v>
      </c>
      <c r="H137" s="36">
        <f t="shared" si="2"/>
        <v>0</v>
      </c>
      <c r="I137" s="33" t="s">
        <v>120</v>
      </c>
    </row>
    <row r="138" spans="1:10" x14ac:dyDescent="0.25">
      <c r="A138" s="31">
        <v>41642</v>
      </c>
      <c r="B138" s="32">
        <v>266</v>
      </c>
      <c r="C138" s="20" t="s">
        <v>9</v>
      </c>
      <c r="D138" s="33" t="s">
        <v>43</v>
      </c>
      <c r="E138" s="34">
        <v>3200</v>
      </c>
      <c r="F138" s="35">
        <v>41657</v>
      </c>
      <c r="G138" s="34">
        <v>3200</v>
      </c>
      <c r="H138" s="36">
        <f t="shared" si="2"/>
        <v>0</v>
      </c>
      <c r="I138" s="27" t="s">
        <v>120</v>
      </c>
      <c r="J138" s="27"/>
    </row>
    <row r="139" spans="1:10" x14ac:dyDescent="0.25">
      <c r="A139" s="31">
        <v>41642</v>
      </c>
      <c r="B139" s="32">
        <v>267</v>
      </c>
      <c r="C139" s="20" t="s">
        <v>9</v>
      </c>
      <c r="D139" s="33" t="s">
        <v>44</v>
      </c>
      <c r="E139" s="48">
        <v>8000</v>
      </c>
      <c r="F139" s="49">
        <v>41654</v>
      </c>
      <c r="G139" s="48">
        <v>8000</v>
      </c>
      <c r="H139" s="50">
        <f t="shared" si="2"/>
        <v>0</v>
      </c>
      <c r="I139" s="27" t="s">
        <v>120</v>
      </c>
    </row>
    <row r="140" spans="1:10" x14ac:dyDescent="0.25">
      <c r="A140" s="31">
        <v>41642</v>
      </c>
      <c r="B140" s="32">
        <v>268</v>
      </c>
      <c r="C140" s="20" t="s">
        <v>9</v>
      </c>
      <c r="D140" s="33" t="s">
        <v>122</v>
      </c>
      <c r="E140" s="48">
        <v>2800</v>
      </c>
      <c r="F140" s="49">
        <v>41654</v>
      </c>
      <c r="G140" s="48">
        <v>2800</v>
      </c>
      <c r="H140" s="50">
        <f t="shared" si="2"/>
        <v>0</v>
      </c>
      <c r="I140" s="27" t="s">
        <v>120</v>
      </c>
    </row>
    <row r="141" spans="1:10" x14ac:dyDescent="0.25">
      <c r="A141" s="31">
        <v>41642</v>
      </c>
      <c r="B141" s="32">
        <v>269</v>
      </c>
      <c r="C141" s="20" t="s">
        <v>9</v>
      </c>
      <c r="D141" s="33" t="s">
        <v>123</v>
      </c>
      <c r="E141" s="48">
        <v>5907</v>
      </c>
      <c r="F141" s="49">
        <v>41642</v>
      </c>
      <c r="G141" s="48">
        <v>5907</v>
      </c>
      <c r="H141" s="50">
        <f t="shared" si="2"/>
        <v>0</v>
      </c>
      <c r="I141" s="27"/>
      <c r="J141" s="27"/>
    </row>
    <row r="142" spans="1:10" x14ac:dyDescent="0.25">
      <c r="A142" s="31">
        <v>41642</v>
      </c>
      <c r="B142" s="32">
        <v>270</v>
      </c>
      <c r="C142" s="20" t="s">
        <v>9</v>
      </c>
      <c r="D142" s="33" t="s">
        <v>124</v>
      </c>
      <c r="E142" s="34">
        <v>11645.5</v>
      </c>
      <c r="F142" s="35">
        <v>41642</v>
      </c>
      <c r="G142" s="34">
        <v>11645.5</v>
      </c>
      <c r="H142" s="36">
        <f t="shared" si="2"/>
        <v>0</v>
      </c>
      <c r="I142" s="27" t="s">
        <v>30</v>
      </c>
      <c r="J142" s="27"/>
    </row>
    <row r="143" spans="1:10" x14ac:dyDescent="0.25">
      <c r="A143" s="31">
        <v>41642</v>
      </c>
      <c r="B143" s="32">
        <v>271</v>
      </c>
      <c r="C143" s="20" t="s">
        <v>9</v>
      </c>
      <c r="D143" s="33" t="s">
        <v>12</v>
      </c>
      <c r="E143" s="34">
        <v>35982</v>
      </c>
      <c r="F143" s="45" t="s">
        <v>125</v>
      </c>
      <c r="G143" s="34">
        <f>33200+2782</f>
        <v>35982</v>
      </c>
      <c r="H143" s="36">
        <f t="shared" si="2"/>
        <v>0</v>
      </c>
      <c r="I143" s="27"/>
      <c r="J143" s="27"/>
    </row>
    <row r="144" spans="1:10" x14ac:dyDescent="0.25">
      <c r="A144" s="31">
        <v>41642</v>
      </c>
      <c r="B144" s="32">
        <v>272</v>
      </c>
      <c r="C144" s="20" t="s">
        <v>9</v>
      </c>
      <c r="D144" s="27" t="s">
        <v>66</v>
      </c>
      <c r="E144" s="34">
        <v>1234</v>
      </c>
      <c r="F144" s="35">
        <v>41642</v>
      </c>
      <c r="G144" s="34">
        <v>1234</v>
      </c>
      <c r="H144" s="36">
        <f t="shared" si="2"/>
        <v>0</v>
      </c>
      <c r="I144" s="27" t="s">
        <v>120</v>
      </c>
      <c r="J144" s="27"/>
    </row>
    <row r="145" spans="1:10" x14ac:dyDescent="0.25">
      <c r="A145" s="31">
        <v>41642</v>
      </c>
      <c r="B145" s="32">
        <v>273</v>
      </c>
      <c r="C145" s="20" t="s">
        <v>9</v>
      </c>
      <c r="D145" s="27" t="s">
        <v>126</v>
      </c>
      <c r="E145" s="34">
        <v>54355</v>
      </c>
      <c r="F145" s="45" t="s">
        <v>127</v>
      </c>
      <c r="G145" s="34">
        <f>40093+14262</f>
        <v>54355</v>
      </c>
      <c r="H145" s="36">
        <f t="shared" si="2"/>
        <v>0</v>
      </c>
      <c r="I145" s="27" t="s">
        <v>65</v>
      </c>
      <c r="J145" s="27"/>
    </row>
    <row r="146" spans="1:10" x14ac:dyDescent="0.25">
      <c r="A146" s="31">
        <v>41642</v>
      </c>
      <c r="B146" s="32">
        <v>274</v>
      </c>
      <c r="C146" s="20" t="s">
        <v>9</v>
      </c>
      <c r="D146" s="27" t="s">
        <v>128</v>
      </c>
      <c r="E146" s="48">
        <v>31411</v>
      </c>
      <c r="F146" s="49">
        <v>41642</v>
      </c>
      <c r="G146" s="48">
        <v>31411</v>
      </c>
      <c r="H146" s="50">
        <f t="shared" si="2"/>
        <v>0</v>
      </c>
      <c r="I146" s="27" t="s">
        <v>27</v>
      </c>
      <c r="J146" s="27"/>
    </row>
    <row r="147" spans="1:10" x14ac:dyDescent="0.25">
      <c r="A147" s="31">
        <v>41642</v>
      </c>
      <c r="B147" s="32">
        <v>275</v>
      </c>
      <c r="C147" s="20" t="s">
        <v>9</v>
      </c>
      <c r="D147" s="27" t="s">
        <v>8</v>
      </c>
      <c r="E147" s="48">
        <v>2327</v>
      </c>
      <c r="F147" s="49">
        <v>41642</v>
      </c>
      <c r="G147" s="48">
        <v>2327</v>
      </c>
      <c r="H147" s="50">
        <f t="shared" si="2"/>
        <v>0</v>
      </c>
      <c r="I147" s="27" t="s">
        <v>8</v>
      </c>
      <c r="J147" s="27"/>
    </row>
    <row r="148" spans="1:10" x14ac:dyDescent="0.25">
      <c r="A148" s="31">
        <v>41642</v>
      </c>
      <c r="B148" s="32">
        <v>276</v>
      </c>
      <c r="C148" s="20" t="s">
        <v>9</v>
      </c>
      <c r="D148" s="27" t="s">
        <v>41</v>
      </c>
      <c r="E148" s="48">
        <v>28435</v>
      </c>
      <c r="F148" s="49">
        <v>41642</v>
      </c>
      <c r="G148" s="48">
        <v>28435</v>
      </c>
      <c r="H148" s="50">
        <f t="shared" si="2"/>
        <v>0</v>
      </c>
      <c r="I148" s="27" t="s">
        <v>15</v>
      </c>
      <c r="J148" s="44"/>
    </row>
    <row r="149" spans="1:10" x14ac:dyDescent="0.25">
      <c r="A149" s="31">
        <v>41642</v>
      </c>
      <c r="B149" s="32">
        <v>277</v>
      </c>
      <c r="C149" s="20" t="s">
        <v>9</v>
      </c>
      <c r="D149" s="27" t="s">
        <v>129</v>
      </c>
      <c r="E149" s="48">
        <v>1699</v>
      </c>
      <c r="F149" s="49">
        <v>41642</v>
      </c>
      <c r="G149" s="48">
        <v>1699</v>
      </c>
      <c r="H149" s="50">
        <f t="shared" si="2"/>
        <v>0</v>
      </c>
      <c r="I149" s="27"/>
      <c r="J149" s="44"/>
    </row>
    <row r="150" spans="1:10" x14ac:dyDescent="0.25">
      <c r="A150" s="31">
        <v>41642</v>
      </c>
      <c r="B150" s="32">
        <v>278</v>
      </c>
      <c r="C150" s="20" t="s">
        <v>9</v>
      </c>
      <c r="D150" s="51" t="s">
        <v>130</v>
      </c>
      <c r="E150" s="47">
        <v>0</v>
      </c>
      <c r="F150" s="52" t="s">
        <v>131</v>
      </c>
      <c r="G150" s="34"/>
      <c r="H150" s="36">
        <f t="shared" si="2"/>
        <v>0</v>
      </c>
      <c r="I150" s="27" t="s">
        <v>37</v>
      </c>
      <c r="J150" s="44" t="s">
        <v>132</v>
      </c>
    </row>
    <row r="151" spans="1:10" x14ac:dyDescent="0.25">
      <c r="A151" s="31">
        <v>41642</v>
      </c>
      <c r="B151" s="32">
        <v>279</v>
      </c>
      <c r="C151" s="20" t="s">
        <v>9</v>
      </c>
      <c r="D151" s="51" t="s">
        <v>130</v>
      </c>
      <c r="E151" s="47">
        <v>0</v>
      </c>
      <c r="F151" s="52" t="s">
        <v>131</v>
      </c>
      <c r="G151" s="34"/>
      <c r="H151" s="36">
        <f t="shared" si="2"/>
        <v>0</v>
      </c>
      <c r="I151" s="27" t="s">
        <v>37</v>
      </c>
      <c r="J151" s="44" t="s">
        <v>132</v>
      </c>
    </row>
    <row r="152" spans="1:10" x14ac:dyDescent="0.25">
      <c r="A152" s="31">
        <v>41642</v>
      </c>
      <c r="B152" s="32">
        <v>280</v>
      </c>
      <c r="C152" s="20" t="s">
        <v>9</v>
      </c>
      <c r="D152" s="27" t="s">
        <v>133</v>
      </c>
      <c r="E152" s="48">
        <v>12969</v>
      </c>
      <c r="F152" s="49">
        <v>41642</v>
      </c>
      <c r="G152" s="48">
        <v>12969</v>
      </c>
      <c r="H152" s="50">
        <f t="shared" si="2"/>
        <v>0</v>
      </c>
      <c r="I152" s="27"/>
      <c r="J152" s="44"/>
    </row>
    <row r="153" spans="1:10" x14ac:dyDescent="0.25">
      <c r="A153" s="31">
        <v>41642</v>
      </c>
      <c r="B153" s="32">
        <v>281</v>
      </c>
      <c r="C153" s="20" t="s">
        <v>9</v>
      </c>
      <c r="D153" s="27" t="s">
        <v>134</v>
      </c>
      <c r="E153" s="48">
        <v>4119.5</v>
      </c>
      <c r="F153" s="49">
        <v>41642</v>
      </c>
      <c r="G153" s="48">
        <v>4119.5</v>
      </c>
      <c r="H153" s="50">
        <f t="shared" si="2"/>
        <v>0</v>
      </c>
      <c r="I153" s="27" t="s">
        <v>12</v>
      </c>
      <c r="J153" s="44"/>
    </row>
    <row r="154" spans="1:10" x14ac:dyDescent="0.25">
      <c r="A154" s="31">
        <v>41642</v>
      </c>
      <c r="B154" s="32">
        <v>282</v>
      </c>
      <c r="C154" s="20" t="s">
        <v>9</v>
      </c>
      <c r="D154" s="27" t="s">
        <v>135</v>
      </c>
      <c r="E154" s="48">
        <v>5387</v>
      </c>
      <c r="F154" s="49">
        <v>41642</v>
      </c>
      <c r="G154" s="48">
        <v>5387</v>
      </c>
      <c r="H154" s="50">
        <f t="shared" si="2"/>
        <v>0</v>
      </c>
      <c r="I154" s="27"/>
      <c r="J154" s="44"/>
    </row>
    <row r="155" spans="1:10" x14ac:dyDescent="0.25">
      <c r="A155" s="31">
        <v>41642</v>
      </c>
      <c r="B155" s="32">
        <v>283</v>
      </c>
      <c r="C155" s="20" t="s">
        <v>9</v>
      </c>
      <c r="D155" s="27" t="s">
        <v>136</v>
      </c>
      <c r="E155" s="48">
        <v>2276.5</v>
      </c>
      <c r="F155" s="49">
        <v>41642</v>
      </c>
      <c r="G155" s="48">
        <v>2276.5</v>
      </c>
      <c r="H155" s="50">
        <f t="shared" si="2"/>
        <v>0</v>
      </c>
      <c r="I155" s="27"/>
      <c r="J155" s="44"/>
    </row>
    <row r="156" spans="1:10" x14ac:dyDescent="0.25">
      <c r="A156" s="31">
        <v>41642</v>
      </c>
      <c r="B156" s="32">
        <v>284</v>
      </c>
      <c r="C156" s="20" t="s">
        <v>9</v>
      </c>
      <c r="D156" s="27" t="s">
        <v>137</v>
      </c>
      <c r="E156" s="34">
        <v>13451</v>
      </c>
      <c r="F156" s="45" t="s">
        <v>138</v>
      </c>
      <c r="G156" s="34">
        <f>12600+851</f>
        <v>13451</v>
      </c>
      <c r="H156" s="36">
        <f t="shared" si="2"/>
        <v>0</v>
      </c>
      <c r="I156" s="27" t="s">
        <v>37</v>
      </c>
      <c r="J156" s="44"/>
    </row>
    <row r="157" spans="1:10" x14ac:dyDescent="0.25">
      <c r="A157" s="31">
        <v>41642</v>
      </c>
      <c r="B157" s="32">
        <v>285</v>
      </c>
      <c r="C157" s="20" t="s">
        <v>9</v>
      </c>
      <c r="D157" s="27" t="s">
        <v>98</v>
      </c>
      <c r="E157" s="48">
        <v>9789</v>
      </c>
      <c r="F157" s="49">
        <v>41642</v>
      </c>
      <c r="G157" s="48">
        <v>9789</v>
      </c>
      <c r="H157" s="50">
        <f t="shared" si="2"/>
        <v>0</v>
      </c>
      <c r="I157" s="27" t="s">
        <v>12</v>
      </c>
      <c r="J157" s="44"/>
    </row>
    <row r="158" spans="1:10" x14ac:dyDescent="0.25">
      <c r="A158" s="31">
        <v>41642</v>
      </c>
      <c r="B158" s="32">
        <v>286</v>
      </c>
      <c r="C158" s="20" t="s">
        <v>9</v>
      </c>
      <c r="D158" s="27" t="s">
        <v>75</v>
      </c>
      <c r="E158" s="34">
        <v>642.6</v>
      </c>
      <c r="F158" s="35">
        <v>41642</v>
      </c>
      <c r="G158" s="34">
        <v>642.6</v>
      </c>
      <c r="H158" s="36">
        <f t="shared" si="2"/>
        <v>0</v>
      </c>
      <c r="I158" s="27"/>
      <c r="J158" s="44"/>
    </row>
    <row r="159" spans="1:10" x14ac:dyDescent="0.25">
      <c r="A159" s="31">
        <v>41642</v>
      </c>
      <c r="B159" s="32">
        <v>287</v>
      </c>
      <c r="C159" s="20" t="s">
        <v>9</v>
      </c>
      <c r="D159" s="27" t="s">
        <v>139</v>
      </c>
      <c r="E159" s="48">
        <v>19045.5</v>
      </c>
      <c r="F159" s="49">
        <v>41642</v>
      </c>
      <c r="G159" s="48">
        <v>19045.5</v>
      </c>
      <c r="H159" s="50">
        <f t="shared" si="2"/>
        <v>0</v>
      </c>
      <c r="I159" s="27" t="s">
        <v>12</v>
      </c>
      <c r="J159" s="44"/>
    </row>
    <row r="160" spans="1:10" x14ac:dyDescent="0.25">
      <c r="A160" s="31">
        <v>41642</v>
      </c>
      <c r="B160" s="32">
        <v>288</v>
      </c>
      <c r="C160" s="20" t="s">
        <v>9</v>
      </c>
      <c r="D160" s="27" t="s">
        <v>25</v>
      </c>
      <c r="E160" s="48">
        <v>7896.5</v>
      </c>
      <c r="F160" s="49">
        <v>41642</v>
      </c>
      <c r="G160" s="48">
        <v>7896.5</v>
      </c>
      <c r="H160" s="50">
        <f t="shared" si="2"/>
        <v>0</v>
      </c>
      <c r="I160" s="27" t="s">
        <v>12</v>
      </c>
      <c r="J160" s="44"/>
    </row>
    <row r="161" spans="1:10" x14ac:dyDescent="0.25">
      <c r="A161" s="31">
        <v>41642</v>
      </c>
      <c r="B161" s="32">
        <v>289</v>
      </c>
      <c r="C161" s="20" t="s">
        <v>9</v>
      </c>
      <c r="D161" s="27" t="s">
        <v>12</v>
      </c>
      <c r="E161" s="48">
        <v>30</v>
      </c>
      <c r="F161" s="49">
        <v>41648</v>
      </c>
      <c r="G161" s="48">
        <v>30</v>
      </c>
      <c r="H161" s="50">
        <f t="shared" si="2"/>
        <v>0</v>
      </c>
      <c r="I161" s="27"/>
      <c r="J161" s="44"/>
    </row>
    <row r="162" spans="1:10" x14ac:dyDescent="0.25">
      <c r="A162" s="31">
        <v>41642</v>
      </c>
      <c r="B162" s="32">
        <v>290</v>
      </c>
      <c r="C162" s="20" t="s">
        <v>9</v>
      </c>
      <c r="D162" s="27" t="s">
        <v>16</v>
      </c>
      <c r="E162" s="48">
        <v>5805</v>
      </c>
      <c r="F162" s="49">
        <v>41666</v>
      </c>
      <c r="G162" s="48">
        <v>5805</v>
      </c>
      <c r="H162" s="50">
        <f t="shared" si="2"/>
        <v>0</v>
      </c>
      <c r="I162" s="27"/>
      <c r="J162" s="44"/>
    </row>
    <row r="163" spans="1:10" x14ac:dyDescent="0.25">
      <c r="A163" s="31">
        <v>41642</v>
      </c>
      <c r="B163" s="32">
        <v>291</v>
      </c>
      <c r="C163" s="20" t="s">
        <v>9</v>
      </c>
      <c r="D163" s="27" t="s">
        <v>140</v>
      </c>
      <c r="E163" s="48">
        <v>1680.2</v>
      </c>
      <c r="F163" s="49">
        <v>41642</v>
      </c>
      <c r="G163" s="48">
        <v>1680.2</v>
      </c>
      <c r="H163" s="50">
        <f t="shared" si="2"/>
        <v>0</v>
      </c>
      <c r="I163" s="27"/>
      <c r="J163" s="44"/>
    </row>
    <row r="164" spans="1:10" x14ac:dyDescent="0.25">
      <c r="A164" s="31">
        <v>41642</v>
      </c>
      <c r="B164" s="32">
        <v>292</v>
      </c>
      <c r="C164" s="20" t="s">
        <v>9</v>
      </c>
      <c r="D164" s="27" t="s">
        <v>141</v>
      </c>
      <c r="E164" s="48">
        <v>9324</v>
      </c>
      <c r="F164" s="49">
        <v>41642</v>
      </c>
      <c r="G164" s="48">
        <v>9324</v>
      </c>
      <c r="H164" s="50">
        <f t="shared" si="2"/>
        <v>0</v>
      </c>
      <c r="I164" s="27"/>
      <c r="J164" s="44"/>
    </row>
    <row r="165" spans="1:10" x14ac:dyDescent="0.25">
      <c r="A165" s="31">
        <v>41642</v>
      </c>
      <c r="B165" s="32">
        <v>293</v>
      </c>
      <c r="C165" s="20" t="s">
        <v>9</v>
      </c>
      <c r="D165" s="27" t="s">
        <v>74</v>
      </c>
      <c r="E165" s="48">
        <v>13076</v>
      </c>
      <c r="F165" s="49">
        <v>41642</v>
      </c>
      <c r="G165" s="48">
        <v>13076</v>
      </c>
      <c r="H165" s="50">
        <f t="shared" si="2"/>
        <v>0</v>
      </c>
      <c r="I165" s="27"/>
      <c r="J165" s="44"/>
    </row>
    <row r="166" spans="1:10" x14ac:dyDescent="0.25">
      <c r="A166" s="31">
        <v>41642</v>
      </c>
      <c r="B166" s="32">
        <v>294</v>
      </c>
      <c r="C166" s="20" t="s">
        <v>9</v>
      </c>
      <c r="D166" s="27" t="s">
        <v>99</v>
      </c>
      <c r="E166" s="48">
        <v>9064.5</v>
      </c>
      <c r="F166" s="49">
        <v>41643</v>
      </c>
      <c r="G166" s="48">
        <v>9064.5</v>
      </c>
      <c r="H166" s="50">
        <f t="shared" si="2"/>
        <v>0</v>
      </c>
      <c r="I166" s="27" t="s">
        <v>65</v>
      </c>
      <c r="J166" s="44"/>
    </row>
    <row r="167" spans="1:10" x14ac:dyDescent="0.25">
      <c r="A167" s="31">
        <v>41642</v>
      </c>
      <c r="B167" s="32">
        <v>295</v>
      </c>
      <c r="C167" s="20" t="s">
        <v>9</v>
      </c>
      <c r="D167" s="27" t="s">
        <v>142</v>
      </c>
      <c r="E167" s="48">
        <v>985</v>
      </c>
      <c r="F167" s="49">
        <v>41643</v>
      </c>
      <c r="G167" s="48">
        <v>985</v>
      </c>
      <c r="H167" s="50">
        <f t="shared" si="2"/>
        <v>0</v>
      </c>
      <c r="I167" s="27" t="s">
        <v>65</v>
      </c>
      <c r="J167" s="44"/>
    </row>
    <row r="168" spans="1:10" x14ac:dyDescent="0.25">
      <c r="A168" s="31">
        <v>41642</v>
      </c>
      <c r="B168" s="32">
        <v>296</v>
      </c>
      <c r="C168" s="20" t="s">
        <v>9</v>
      </c>
      <c r="D168" s="27" t="s">
        <v>78</v>
      </c>
      <c r="E168" s="34">
        <v>3570</v>
      </c>
      <c r="F168" s="35">
        <v>41643</v>
      </c>
      <c r="G168" s="34">
        <v>3570</v>
      </c>
      <c r="H168" s="36">
        <f t="shared" si="2"/>
        <v>0</v>
      </c>
      <c r="I168" s="27" t="s">
        <v>65</v>
      </c>
      <c r="J168" s="44" t="s">
        <v>143</v>
      </c>
    </row>
    <row r="169" spans="1:10" x14ac:dyDescent="0.25">
      <c r="A169" s="31">
        <v>41642</v>
      </c>
      <c r="B169" s="32">
        <v>297</v>
      </c>
      <c r="C169" s="20" t="s">
        <v>9</v>
      </c>
      <c r="D169" s="27" t="s">
        <v>80</v>
      </c>
      <c r="E169" s="48">
        <v>2205</v>
      </c>
      <c r="F169" s="49">
        <v>41643</v>
      </c>
      <c r="G169" s="48">
        <v>2205</v>
      </c>
      <c r="H169" s="50">
        <f t="shared" si="2"/>
        <v>0</v>
      </c>
      <c r="I169" s="27" t="s">
        <v>65</v>
      </c>
      <c r="J169" s="44"/>
    </row>
    <row r="170" spans="1:10" x14ac:dyDescent="0.25">
      <c r="A170" s="31">
        <v>41642</v>
      </c>
      <c r="B170" s="32">
        <v>298</v>
      </c>
      <c r="C170" s="20" t="s">
        <v>9</v>
      </c>
      <c r="D170" s="27" t="s">
        <v>144</v>
      </c>
      <c r="E170" s="48">
        <v>4442.5</v>
      </c>
      <c r="F170" s="49">
        <v>41643</v>
      </c>
      <c r="G170" s="48">
        <v>4442.5</v>
      </c>
      <c r="H170" s="50">
        <f t="shared" si="2"/>
        <v>0</v>
      </c>
      <c r="I170" s="27" t="s">
        <v>65</v>
      </c>
      <c r="J170" s="44"/>
    </row>
    <row r="171" spans="1:10" x14ac:dyDescent="0.25">
      <c r="A171" s="31">
        <v>41642</v>
      </c>
      <c r="B171" s="32">
        <v>299</v>
      </c>
      <c r="C171" s="20" t="s">
        <v>9</v>
      </c>
      <c r="D171" s="27" t="s">
        <v>145</v>
      </c>
      <c r="E171" s="48">
        <v>2061</v>
      </c>
      <c r="F171" s="49">
        <v>41643</v>
      </c>
      <c r="G171" s="48">
        <v>2061</v>
      </c>
      <c r="H171" s="50">
        <f t="shared" si="2"/>
        <v>0</v>
      </c>
      <c r="I171" s="27" t="s">
        <v>65</v>
      </c>
      <c r="J171" s="44"/>
    </row>
    <row r="172" spans="1:10" x14ac:dyDescent="0.25">
      <c r="A172" s="31">
        <v>41642</v>
      </c>
      <c r="B172" s="32">
        <v>300</v>
      </c>
      <c r="C172" s="20" t="s">
        <v>9</v>
      </c>
      <c r="D172" s="27" t="s">
        <v>146</v>
      </c>
      <c r="E172" s="48">
        <v>6755.5</v>
      </c>
      <c r="F172" s="49">
        <v>41642</v>
      </c>
      <c r="G172" s="48">
        <v>6755.5</v>
      </c>
      <c r="H172" s="50">
        <f t="shared" si="2"/>
        <v>0</v>
      </c>
      <c r="I172" s="27" t="s">
        <v>15</v>
      </c>
      <c r="J172" s="44"/>
    </row>
    <row r="173" spans="1:10" x14ac:dyDescent="0.25">
      <c r="A173" s="31">
        <v>41643</v>
      </c>
      <c r="B173" s="32">
        <v>301</v>
      </c>
      <c r="C173" s="32" t="s">
        <v>9</v>
      </c>
      <c r="D173" s="33" t="s">
        <v>17</v>
      </c>
      <c r="E173" s="34">
        <v>1124</v>
      </c>
      <c r="F173" s="35">
        <v>41645</v>
      </c>
      <c r="G173" s="34">
        <v>1124</v>
      </c>
      <c r="H173" s="36">
        <f t="shared" si="2"/>
        <v>0</v>
      </c>
      <c r="I173" s="34" t="s">
        <v>15</v>
      </c>
      <c r="J173" s="27"/>
    </row>
    <row r="174" spans="1:10" x14ac:dyDescent="0.25">
      <c r="A174" s="31">
        <v>41643</v>
      </c>
      <c r="B174" s="32">
        <v>302</v>
      </c>
      <c r="C174" s="32" t="s">
        <v>9</v>
      </c>
      <c r="D174" s="33" t="s">
        <v>20</v>
      </c>
      <c r="E174" s="34">
        <v>7984.5</v>
      </c>
      <c r="F174" s="35">
        <v>41645</v>
      </c>
      <c r="G174" s="34">
        <v>7984.5</v>
      </c>
      <c r="H174" s="36">
        <f t="shared" si="2"/>
        <v>0</v>
      </c>
      <c r="I174" s="33"/>
      <c r="J174" s="27"/>
    </row>
    <row r="175" spans="1:10" x14ac:dyDescent="0.25">
      <c r="A175" s="31">
        <v>41643</v>
      </c>
      <c r="B175" s="32">
        <v>303</v>
      </c>
      <c r="C175" s="32" t="s">
        <v>9</v>
      </c>
      <c r="D175" s="33" t="s">
        <v>147</v>
      </c>
      <c r="E175" s="34">
        <v>45214</v>
      </c>
      <c r="F175" s="35">
        <v>41647</v>
      </c>
      <c r="G175" s="34">
        <v>45214</v>
      </c>
      <c r="H175" s="36">
        <f t="shared" si="2"/>
        <v>0</v>
      </c>
      <c r="I175" s="33" t="s">
        <v>37</v>
      </c>
      <c r="J175" s="27"/>
    </row>
    <row r="176" spans="1:10" x14ac:dyDescent="0.25">
      <c r="A176" s="31">
        <v>41643</v>
      </c>
      <c r="B176" s="32">
        <v>304</v>
      </c>
      <c r="C176" s="32" t="s">
        <v>9</v>
      </c>
      <c r="D176" s="33" t="s">
        <v>8</v>
      </c>
      <c r="E176" s="34">
        <v>751.5</v>
      </c>
      <c r="F176" s="35">
        <v>41643</v>
      </c>
      <c r="G176" s="34">
        <v>751.5</v>
      </c>
      <c r="H176" s="36">
        <f t="shared" si="2"/>
        <v>0</v>
      </c>
      <c r="I176" s="33" t="s">
        <v>8</v>
      </c>
      <c r="J176" s="27"/>
    </row>
    <row r="177" spans="1:10" x14ac:dyDescent="0.25">
      <c r="A177" s="31">
        <v>41643</v>
      </c>
      <c r="B177" s="32">
        <v>305</v>
      </c>
      <c r="C177" s="32" t="s">
        <v>9</v>
      </c>
      <c r="D177" s="33" t="s">
        <v>148</v>
      </c>
      <c r="E177" s="34">
        <v>4273.5</v>
      </c>
      <c r="F177" s="35">
        <v>41643</v>
      </c>
      <c r="G177" s="34">
        <v>4273.5</v>
      </c>
      <c r="H177" s="36">
        <f t="shared" si="2"/>
        <v>0</v>
      </c>
      <c r="I177" s="33" t="s">
        <v>37</v>
      </c>
      <c r="J177" s="27"/>
    </row>
    <row r="178" spans="1:10" x14ac:dyDescent="0.25">
      <c r="A178" s="31">
        <v>41643</v>
      </c>
      <c r="B178" s="32">
        <v>306</v>
      </c>
      <c r="C178" s="32" t="s">
        <v>9</v>
      </c>
      <c r="D178" s="33" t="s">
        <v>93</v>
      </c>
      <c r="E178" s="34">
        <v>5628</v>
      </c>
      <c r="F178" s="35">
        <v>41644</v>
      </c>
      <c r="G178" s="34">
        <v>5628</v>
      </c>
      <c r="H178" s="36">
        <f t="shared" si="2"/>
        <v>0</v>
      </c>
      <c r="I178" s="33" t="s">
        <v>27</v>
      </c>
      <c r="J178" s="27"/>
    </row>
    <row r="179" spans="1:10" x14ac:dyDescent="0.25">
      <c r="A179" s="31">
        <v>41643</v>
      </c>
      <c r="B179" s="32">
        <v>307</v>
      </c>
      <c r="C179" s="32" t="s">
        <v>9</v>
      </c>
      <c r="D179" s="33" t="s">
        <v>149</v>
      </c>
      <c r="E179" s="34">
        <v>14562.5</v>
      </c>
      <c r="F179" s="35">
        <v>41644</v>
      </c>
      <c r="G179" s="34">
        <v>14562.5</v>
      </c>
      <c r="H179" s="36">
        <f t="shared" si="2"/>
        <v>0</v>
      </c>
      <c r="I179" s="33" t="s">
        <v>27</v>
      </c>
      <c r="J179" s="27"/>
    </row>
    <row r="180" spans="1:10" x14ac:dyDescent="0.25">
      <c r="A180" s="31">
        <v>41643</v>
      </c>
      <c r="B180" s="32">
        <v>308</v>
      </c>
      <c r="C180" s="32" t="s">
        <v>9</v>
      </c>
      <c r="D180" s="33" t="s">
        <v>101</v>
      </c>
      <c r="E180" s="34">
        <v>19089</v>
      </c>
      <c r="F180" s="37" t="s">
        <v>150</v>
      </c>
      <c r="G180" s="34">
        <v>19089</v>
      </c>
      <c r="H180" s="36">
        <f t="shared" si="2"/>
        <v>0</v>
      </c>
      <c r="I180" s="33" t="s">
        <v>27</v>
      </c>
      <c r="J180" s="27"/>
    </row>
    <row r="181" spans="1:10" x14ac:dyDescent="0.25">
      <c r="A181" s="31">
        <v>41643</v>
      </c>
      <c r="B181" s="32">
        <v>309</v>
      </c>
      <c r="C181" s="32" t="s">
        <v>9</v>
      </c>
      <c r="D181" s="33" t="s">
        <v>151</v>
      </c>
      <c r="E181" s="34">
        <v>1020.5</v>
      </c>
      <c r="F181" s="35">
        <v>41643</v>
      </c>
      <c r="G181" s="34">
        <v>1020.5</v>
      </c>
      <c r="H181" s="36">
        <f t="shared" si="2"/>
        <v>0</v>
      </c>
      <c r="I181" s="33"/>
      <c r="J181" s="27"/>
    </row>
    <row r="182" spans="1:10" x14ac:dyDescent="0.25">
      <c r="A182" s="31">
        <v>41643</v>
      </c>
      <c r="B182" s="32">
        <v>310</v>
      </c>
      <c r="C182" s="32" t="s">
        <v>9</v>
      </c>
      <c r="D182" s="33" t="s">
        <v>152</v>
      </c>
      <c r="E182" s="34">
        <v>7503</v>
      </c>
      <c r="F182" s="35">
        <v>41643</v>
      </c>
      <c r="G182" s="34">
        <v>7503</v>
      </c>
      <c r="H182" s="36">
        <f t="shared" si="2"/>
        <v>0</v>
      </c>
      <c r="I182" s="33"/>
      <c r="J182" s="27"/>
    </row>
    <row r="183" spans="1:10" x14ac:dyDescent="0.25">
      <c r="A183" s="31">
        <v>41643</v>
      </c>
      <c r="B183" s="32">
        <v>311</v>
      </c>
      <c r="C183" s="32" t="s">
        <v>9</v>
      </c>
      <c r="D183" s="33" t="s">
        <v>13</v>
      </c>
      <c r="E183" s="34">
        <v>7719.5</v>
      </c>
      <c r="F183" s="35">
        <v>41645</v>
      </c>
      <c r="G183" s="34">
        <v>7719.5</v>
      </c>
      <c r="H183" s="36">
        <f t="shared" si="2"/>
        <v>0</v>
      </c>
      <c r="I183" s="33" t="s">
        <v>30</v>
      </c>
      <c r="J183" s="27"/>
    </row>
    <row r="184" spans="1:10" x14ac:dyDescent="0.25">
      <c r="A184" s="31">
        <v>41643</v>
      </c>
      <c r="B184" s="32">
        <v>312</v>
      </c>
      <c r="C184" s="32" t="s">
        <v>9</v>
      </c>
      <c r="D184" s="33" t="s">
        <v>153</v>
      </c>
      <c r="E184" s="34">
        <v>16590</v>
      </c>
      <c r="F184" s="38" t="s">
        <v>154</v>
      </c>
      <c r="G184" s="34">
        <v>16590</v>
      </c>
      <c r="H184" s="36">
        <f t="shared" si="2"/>
        <v>0</v>
      </c>
      <c r="I184" s="33" t="s">
        <v>27</v>
      </c>
      <c r="J184" s="27"/>
    </row>
    <row r="185" spans="1:10" x14ac:dyDescent="0.25">
      <c r="A185" s="31">
        <v>41643</v>
      </c>
      <c r="B185" s="32">
        <v>313</v>
      </c>
      <c r="C185" s="32" t="s">
        <v>9</v>
      </c>
      <c r="D185" s="33" t="s">
        <v>155</v>
      </c>
      <c r="E185" s="34">
        <v>35802</v>
      </c>
      <c r="F185" s="37" t="s">
        <v>156</v>
      </c>
      <c r="G185" s="34">
        <v>35802</v>
      </c>
      <c r="H185" s="36">
        <f t="shared" si="2"/>
        <v>0</v>
      </c>
      <c r="I185" s="33" t="s">
        <v>30</v>
      </c>
      <c r="J185" s="27"/>
    </row>
    <row r="186" spans="1:10" x14ac:dyDescent="0.25">
      <c r="A186" s="31">
        <v>41643</v>
      </c>
      <c r="B186" s="32">
        <v>314</v>
      </c>
      <c r="C186" s="32" t="s">
        <v>9</v>
      </c>
      <c r="D186" s="33" t="s">
        <v>91</v>
      </c>
      <c r="E186" s="34">
        <v>9126</v>
      </c>
      <c r="F186" s="35">
        <v>41644</v>
      </c>
      <c r="G186" s="34">
        <v>9126</v>
      </c>
      <c r="H186" s="36">
        <f t="shared" si="2"/>
        <v>0</v>
      </c>
      <c r="I186" s="33" t="s">
        <v>27</v>
      </c>
      <c r="J186" s="27"/>
    </row>
    <row r="187" spans="1:10" x14ac:dyDescent="0.25">
      <c r="A187" s="31">
        <v>41643</v>
      </c>
      <c r="B187" s="32">
        <v>315</v>
      </c>
      <c r="C187" s="32" t="s">
        <v>9</v>
      </c>
      <c r="D187" s="33" t="s">
        <v>85</v>
      </c>
      <c r="E187" s="34">
        <v>20958</v>
      </c>
      <c r="F187" s="35">
        <v>41644</v>
      </c>
      <c r="G187" s="34">
        <v>20958</v>
      </c>
      <c r="H187" s="36">
        <f t="shared" si="2"/>
        <v>0</v>
      </c>
      <c r="I187" s="33" t="s">
        <v>27</v>
      </c>
      <c r="J187" s="27"/>
    </row>
    <row r="188" spans="1:10" x14ac:dyDescent="0.25">
      <c r="A188" s="31">
        <v>41643</v>
      </c>
      <c r="B188" s="32">
        <v>316</v>
      </c>
      <c r="C188" s="32" t="s">
        <v>9</v>
      </c>
      <c r="D188" s="33" t="s">
        <v>62</v>
      </c>
      <c r="E188" s="34">
        <v>29895.5</v>
      </c>
      <c r="F188" s="35">
        <v>41645</v>
      </c>
      <c r="G188" s="34">
        <v>29895.5</v>
      </c>
      <c r="H188" s="36">
        <f t="shared" si="2"/>
        <v>0</v>
      </c>
      <c r="I188" s="33" t="s">
        <v>15</v>
      </c>
      <c r="J188" s="27"/>
    </row>
    <row r="189" spans="1:10" x14ac:dyDescent="0.25">
      <c r="A189" s="31">
        <v>41643</v>
      </c>
      <c r="B189" s="32">
        <v>317</v>
      </c>
      <c r="C189" s="32" t="s">
        <v>9</v>
      </c>
      <c r="D189" s="33" t="s">
        <v>92</v>
      </c>
      <c r="E189" s="34">
        <v>5769</v>
      </c>
      <c r="F189" s="35">
        <v>41644</v>
      </c>
      <c r="G189" s="34">
        <v>5769</v>
      </c>
      <c r="H189" s="36">
        <f t="shared" si="2"/>
        <v>0</v>
      </c>
      <c r="I189" s="33" t="s">
        <v>27</v>
      </c>
      <c r="J189" s="27"/>
    </row>
    <row r="190" spans="1:10" x14ac:dyDescent="0.25">
      <c r="A190" s="31">
        <v>41643</v>
      </c>
      <c r="B190" s="32">
        <v>318</v>
      </c>
      <c r="C190" s="32" t="s">
        <v>9</v>
      </c>
      <c r="D190" s="33" t="s">
        <v>100</v>
      </c>
      <c r="E190" s="34">
        <v>21528</v>
      </c>
      <c r="F190" s="35">
        <v>41644</v>
      </c>
      <c r="G190" s="34">
        <v>21528</v>
      </c>
      <c r="H190" s="36">
        <f t="shared" si="2"/>
        <v>0</v>
      </c>
      <c r="I190" s="33" t="s">
        <v>27</v>
      </c>
      <c r="J190" s="27"/>
    </row>
    <row r="191" spans="1:10" x14ac:dyDescent="0.25">
      <c r="A191" s="31">
        <v>41643</v>
      </c>
      <c r="B191" s="32">
        <v>319</v>
      </c>
      <c r="C191" s="32" t="s">
        <v>9</v>
      </c>
      <c r="D191" s="33" t="s">
        <v>157</v>
      </c>
      <c r="E191" s="34">
        <v>35039</v>
      </c>
      <c r="F191" s="37" t="s">
        <v>158</v>
      </c>
      <c r="G191" s="34">
        <v>35039</v>
      </c>
      <c r="H191" s="36">
        <f t="shared" si="2"/>
        <v>0</v>
      </c>
      <c r="I191" s="33" t="s">
        <v>27</v>
      </c>
      <c r="J191" s="27"/>
    </row>
    <row r="192" spans="1:10" x14ac:dyDescent="0.25">
      <c r="A192" s="31">
        <v>41643</v>
      </c>
      <c r="B192" s="32">
        <v>320</v>
      </c>
      <c r="C192" s="32" t="s">
        <v>9</v>
      </c>
      <c r="D192" s="33" t="s">
        <v>159</v>
      </c>
      <c r="E192" s="34">
        <v>6762</v>
      </c>
      <c r="F192" s="35">
        <v>41643</v>
      </c>
      <c r="G192" s="34">
        <v>6762</v>
      </c>
      <c r="H192" s="36">
        <f t="shared" si="2"/>
        <v>0</v>
      </c>
      <c r="I192" s="33"/>
      <c r="J192" s="27"/>
    </row>
    <row r="193" spans="1:10" x14ac:dyDescent="0.25">
      <c r="A193" s="31">
        <v>41643</v>
      </c>
      <c r="B193" s="32">
        <v>321</v>
      </c>
      <c r="C193" s="32" t="s">
        <v>9</v>
      </c>
      <c r="D193" s="33" t="s">
        <v>14</v>
      </c>
      <c r="E193" s="34">
        <v>12041.5</v>
      </c>
      <c r="F193" s="35">
        <v>41643</v>
      </c>
      <c r="G193" s="34">
        <v>12041.5</v>
      </c>
      <c r="H193" s="36">
        <f t="shared" si="2"/>
        <v>0</v>
      </c>
      <c r="I193" s="33" t="s">
        <v>12</v>
      </c>
      <c r="J193" s="27"/>
    </row>
    <row r="194" spans="1:10" x14ac:dyDescent="0.25">
      <c r="A194" s="31">
        <v>41643</v>
      </c>
      <c r="B194" s="32">
        <v>322</v>
      </c>
      <c r="C194" s="32" t="s">
        <v>9</v>
      </c>
      <c r="D194" s="33" t="s">
        <v>160</v>
      </c>
      <c r="E194" s="34">
        <v>103208</v>
      </c>
      <c r="F194" s="37" t="s">
        <v>161</v>
      </c>
      <c r="G194" s="34">
        <v>103208</v>
      </c>
      <c r="H194" s="36">
        <f t="shared" si="2"/>
        <v>0</v>
      </c>
      <c r="I194" s="33" t="s">
        <v>162</v>
      </c>
      <c r="J194" s="27"/>
    </row>
    <row r="195" spans="1:10" x14ac:dyDescent="0.25">
      <c r="A195" s="31">
        <v>41643</v>
      </c>
      <c r="B195" s="32">
        <v>323</v>
      </c>
      <c r="C195" s="32" t="s">
        <v>9</v>
      </c>
      <c r="D195" s="33" t="s">
        <v>163</v>
      </c>
      <c r="E195" s="34">
        <v>4611</v>
      </c>
      <c r="F195" s="35">
        <v>41645</v>
      </c>
      <c r="G195" s="34">
        <v>4611</v>
      </c>
      <c r="H195" s="36">
        <f t="shared" si="2"/>
        <v>0</v>
      </c>
      <c r="I195" s="33" t="s">
        <v>162</v>
      </c>
      <c r="J195" s="27"/>
    </row>
    <row r="196" spans="1:10" x14ac:dyDescent="0.25">
      <c r="A196" s="31">
        <v>41643</v>
      </c>
      <c r="B196" s="32">
        <v>324</v>
      </c>
      <c r="C196" s="32" t="s">
        <v>9</v>
      </c>
      <c r="D196" s="33" t="s">
        <v>164</v>
      </c>
      <c r="E196" s="34">
        <v>3745.5</v>
      </c>
      <c r="F196" s="37" t="s">
        <v>165</v>
      </c>
      <c r="G196" s="34">
        <v>3745.5</v>
      </c>
      <c r="H196" s="36">
        <f t="shared" ref="H196:H258" si="3">E196-G196</f>
        <v>0</v>
      </c>
      <c r="I196" s="33" t="s">
        <v>162</v>
      </c>
      <c r="J196" s="27"/>
    </row>
    <row r="197" spans="1:10" x14ac:dyDescent="0.25">
      <c r="A197" s="31">
        <v>41643</v>
      </c>
      <c r="B197" s="32">
        <v>325</v>
      </c>
      <c r="C197" s="32" t="s">
        <v>9</v>
      </c>
      <c r="D197" s="33" t="s">
        <v>166</v>
      </c>
      <c r="E197" s="34">
        <v>4394.5</v>
      </c>
      <c r="F197" s="35">
        <v>41645</v>
      </c>
      <c r="G197" s="34">
        <v>4394.5</v>
      </c>
      <c r="H197" s="36">
        <f t="shared" si="3"/>
        <v>0</v>
      </c>
      <c r="I197" s="33" t="s">
        <v>162</v>
      </c>
      <c r="J197" s="27"/>
    </row>
    <row r="198" spans="1:10" x14ac:dyDescent="0.25">
      <c r="A198" s="31">
        <v>41643</v>
      </c>
      <c r="B198" s="32">
        <v>326</v>
      </c>
      <c r="C198" s="32" t="s">
        <v>9</v>
      </c>
      <c r="D198" s="33" t="s">
        <v>167</v>
      </c>
      <c r="E198" s="34">
        <v>3291.5</v>
      </c>
      <c r="F198" s="35">
        <v>41645</v>
      </c>
      <c r="G198" s="34">
        <v>3291.5</v>
      </c>
      <c r="H198" s="36">
        <f t="shared" si="3"/>
        <v>0</v>
      </c>
      <c r="I198" s="33" t="s">
        <v>162</v>
      </c>
      <c r="J198" s="27"/>
    </row>
    <row r="199" spans="1:10" x14ac:dyDescent="0.25">
      <c r="A199" s="31">
        <v>41643</v>
      </c>
      <c r="B199" s="32">
        <v>327</v>
      </c>
      <c r="C199" s="32" t="s">
        <v>9</v>
      </c>
      <c r="D199" s="33" t="s">
        <v>168</v>
      </c>
      <c r="E199" s="34">
        <v>28823</v>
      </c>
      <c r="F199" s="35">
        <v>41645</v>
      </c>
      <c r="G199" s="34">
        <v>28823</v>
      </c>
      <c r="H199" s="36">
        <f t="shared" si="3"/>
        <v>0</v>
      </c>
      <c r="I199" s="33" t="s">
        <v>162</v>
      </c>
      <c r="J199" s="27"/>
    </row>
    <row r="200" spans="1:10" x14ac:dyDescent="0.25">
      <c r="A200" s="31">
        <v>41643</v>
      </c>
      <c r="B200" s="32">
        <v>328</v>
      </c>
      <c r="C200" s="32" t="s">
        <v>9</v>
      </c>
      <c r="D200" s="33" t="s">
        <v>169</v>
      </c>
      <c r="E200" s="34">
        <v>13473</v>
      </c>
      <c r="F200" s="53" t="s">
        <v>170</v>
      </c>
      <c r="G200" s="34">
        <v>13473</v>
      </c>
      <c r="H200" s="36">
        <f t="shared" si="3"/>
        <v>0</v>
      </c>
      <c r="I200" s="33" t="s">
        <v>162</v>
      </c>
      <c r="J200" s="27" t="s">
        <v>171</v>
      </c>
    </row>
    <row r="201" spans="1:10" x14ac:dyDescent="0.25">
      <c r="A201" s="31">
        <v>41643</v>
      </c>
      <c r="B201" s="32">
        <v>329</v>
      </c>
      <c r="C201" s="32" t="s">
        <v>9</v>
      </c>
      <c r="D201" s="33" t="s">
        <v>172</v>
      </c>
      <c r="E201" s="34">
        <v>6137.5</v>
      </c>
      <c r="F201" s="35">
        <v>41645</v>
      </c>
      <c r="G201" s="34">
        <v>6137.5</v>
      </c>
      <c r="H201" s="36">
        <f t="shared" si="3"/>
        <v>0</v>
      </c>
      <c r="I201" s="33" t="s">
        <v>162</v>
      </c>
      <c r="J201" s="27"/>
    </row>
    <row r="202" spans="1:10" x14ac:dyDescent="0.25">
      <c r="A202" s="31">
        <v>41643</v>
      </c>
      <c r="B202" s="32">
        <v>330</v>
      </c>
      <c r="C202" s="32" t="s">
        <v>9</v>
      </c>
      <c r="D202" s="33" t="s">
        <v>160</v>
      </c>
      <c r="E202" s="34">
        <v>9527</v>
      </c>
      <c r="F202" s="37" t="s">
        <v>173</v>
      </c>
      <c r="G202" s="34">
        <v>9527</v>
      </c>
      <c r="H202" s="36">
        <f t="shared" si="3"/>
        <v>0</v>
      </c>
      <c r="I202" s="33" t="s">
        <v>162</v>
      </c>
      <c r="J202" s="27"/>
    </row>
    <row r="203" spans="1:10" x14ac:dyDescent="0.25">
      <c r="A203" s="31">
        <v>41643</v>
      </c>
      <c r="B203" s="32">
        <v>331</v>
      </c>
      <c r="C203" s="32" t="s">
        <v>9</v>
      </c>
      <c r="D203" s="33" t="s">
        <v>174</v>
      </c>
      <c r="E203" s="34">
        <v>3591.5</v>
      </c>
      <c r="F203" s="35">
        <v>41645</v>
      </c>
      <c r="G203" s="34">
        <v>3591.5</v>
      </c>
      <c r="H203" s="36">
        <f t="shared" si="3"/>
        <v>0</v>
      </c>
      <c r="I203" s="33" t="s">
        <v>162</v>
      </c>
      <c r="J203" s="27"/>
    </row>
    <row r="204" spans="1:10" x14ac:dyDescent="0.25">
      <c r="A204" s="31">
        <v>41643</v>
      </c>
      <c r="B204" s="32">
        <v>332</v>
      </c>
      <c r="C204" s="32" t="s">
        <v>9</v>
      </c>
      <c r="D204" s="33" t="s">
        <v>174</v>
      </c>
      <c r="E204" s="34">
        <v>1436.5</v>
      </c>
      <c r="F204" s="35">
        <v>41645</v>
      </c>
      <c r="G204" s="34">
        <v>1436.5</v>
      </c>
      <c r="H204" s="36">
        <f t="shared" si="3"/>
        <v>0</v>
      </c>
      <c r="I204" s="33" t="s">
        <v>162</v>
      </c>
      <c r="J204" s="27"/>
    </row>
    <row r="205" spans="1:10" x14ac:dyDescent="0.25">
      <c r="A205" s="31">
        <v>41643</v>
      </c>
      <c r="B205" s="32">
        <v>333</v>
      </c>
      <c r="C205" s="32" t="s">
        <v>9</v>
      </c>
      <c r="D205" s="33" t="s">
        <v>175</v>
      </c>
      <c r="E205" s="34">
        <v>25654.5</v>
      </c>
      <c r="F205" s="35">
        <v>41645</v>
      </c>
      <c r="G205" s="34">
        <v>25654.5</v>
      </c>
      <c r="H205" s="36">
        <f t="shared" si="3"/>
        <v>0</v>
      </c>
      <c r="I205" s="33" t="s">
        <v>162</v>
      </c>
      <c r="J205" s="27" t="s">
        <v>143</v>
      </c>
    </row>
    <row r="206" spans="1:10" x14ac:dyDescent="0.25">
      <c r="A206" s="31">
        <v>41643</v>
      </c>
      <c r="B206" s="32">
        <v>334</v>
      </c>
      <c r="C206" s="32" t="s">
        <v>9</v>
      </c>
      <c r="D206" s="33" t="s">
        <v>175</v>
      </c>
      <c r="E206" s="34">
        <v>5427.86</v>
      </c>
      <c r="F206" s="35">
        <v>41645</v>
      </c>
      <c r="G206" s="34">
        <v>5427.86</v>
      </c>
      <c r="H206" s="36">
        <f t="shared" si="3"/>
        <v>0</v>
      </c>
      <c r="I206" s="33"/>
      <c r="J206" s="27"/>
    </row>
    <row r="207" spans="1:10" x14ac:dyDescent="0.25">
      <c r="A207" s="31">
        <v>41643</v>
      </c>
      <c r="B207" s="32">
        <v>335</v>
      </c>
      <c r="C207" s="32" t="s">
        <v>9</v>
      </c>
      <c r="D207" s="41" t="s">
        <v>176</v>
      </c>
      <c r="E207" s="42">
        <v>11178</v>
      </c>
      <c r="F207" s="43">
        <v>41656</v>
      </c>
      <c r="G207" s="42">
        <v>11178</v>
      </c>
      <c r="H207" s="18">
        <f t="shared" si="3"/>
        <v>0</v>
      </c>
      <c r="I207" s="41"/>
      <c r="J207" s="44"/>
    </row>
    <row r="208" spans="1:10" x14ac:dyDescent="0.25">
      <c r="A208" s="31">
        <v>41643</v>
      </c>
      <c r="B208" s="32">
        <v>336</v>
      </c>
      <c r="C208" s="32" t="s">
        <v>9</v>
      </c>
      <c r="D208" s="33" t="s">
        <v>176</v>
      </c>
      <c r="E208" s="34">
        <v>9381.6</v>
      </c>
      <c r="F208" s="35">
        <v>41656</v>
      </c>
      <c r="G208" s="34">
        <v>9381.6</v>
      </c>
      <c r="H208" s="36">
        <f t="shared" si="3"/>
        <v>0</v>
      </c>
      <c r="I208" s="33"/>
      <c r="J208" s="27"/>
    </row>
    <row r="209" spans="1:10" x14ac:dyDescent="0.25">
      <c r="A209" s="31">
        <v>41643</v>
      </c>
      <c r="B209" s="32">
        <v>337</v>
      </c>
      <c r="C209" s="32" t="s">
        <v>9</v>
      </c>
      <c r="D209" s="44" t="s">
        <v>177</v>
      </c>
      <c r="E209" s="54">
        <v>3135</v>
      </c>
      <c r="F209" s="55">
        <v>41649</v>
      </c>
      <c r="G209" s="54">
        <v>3135</v>
      </c>
      <c r="H209" s="56">
        <f t="shared" si="3"/>
        <v>0</v>
      </c>
      <c r="I209" s="44"/>
      <c r="J209" s="27"/>
    </row>
    <row r="210" spans="1:10" x14ac:dyDescent="0.25">
      <c r="A210" s="31">
        <v>41643</v>
      </c>
      <c r="B210" s="32">
        <v>338</v>
      </c>
      <c r="C210" s="32" t="s">
        <v>9</v>
      </c>
      <c r="D210" s="33" t="s">
        <v>178</v>
      </c>
      <c r="E210" s="34">
        <v>3537.7</v>
      </c>
      <c r="F210" s="35">
        <v>41654</v>
      </c>
      <c r="G210" s="34">
        <v>3537.7</v>
      </c>
      <c r="H210" s="36">
        <f t="shared" si="3"/>
        <v>0</v>
      </c>
      <c r="I210" s="33" t="s">
        <v>162</v>
      </c>
      <c r="J210" s="27"/>
    </row>
    <row r="211" spans="1:10" x14ac:dyDescent="0.25">
      <c r="A211" s="31">
        <v>41643</v>
      </c>
      <c r="B211" s="32">
        <v>339</v>
      </c>
      <c r="C211" s="32" t="s">
        <v>9</v>
      </c>
      <c r="D211" s="33" t="s">
        <v>175</v>
      </c>
      <c r="E211" s="34">
        <v>4953.6000000000004</v>
      </c>
      <c r="F211" s="35">
        <v>41645</v>
      </c>
      <c r="G211" s="34">
        <v>4953.6000000000004</v>
      </c>
      <c r="H211" s="36">
        <f t="shared" si="3"/>
        <v>0</v>
      </c>
      <c r="I211" s="33" t="s">
        <v>162</v>
      </c>
      <c r="J211" s="27"/>
    </row>
    <row r="212" spans="1:10" x14ac:dyDescent="0.25">
      <c r="A212" s="31">
        <v>41643</v>
      </c>
      <c r="B212" s="32">
        <v>340</v>
      </c>
      <c r="C212" s="32" t="s">
        <v>9</v>
      </c>
      <c r="D212" s="33" t="s">
        <v>168</v>
      </c>
      <c r="E212" s="34">
        <v>421</v>
      </c>
      <c r="F212" s="35">
        <v>41645</v>
      </c>
      <c r="G212" s="34">
        <v>421</v>
      </c>
      <c r="H212" s="36">
        <f t="shared" si="3"/>
        <v>0</v>
      </c>
      <c r="I212" s="33" t="s">
        <v>162</v>
      </c>
      <c r="J212" s="27"/>
    </row>
    <row r="213" spans="1:10" x14ac:dyDescent="0.25">
      <c r="A213" s="31">
        <v>41643</v>
      </c>
      <c r="B213" s="32">
        <v>341</v>
      </c>
      <c r="C213" s="32" t="s">
        <v>9</v>
      </c>
      <c r="D213" s="33" t="s">
        <v>16</v>
      </c>
      <c r="E213" s="34">
        <v>101639</v>
      </c>
      <c r="F213" s="35">
        <v>41666</v>
      </c>
      <c r="G213" s="34">
        <v>101639</v>
      </c>
      <c r="H213" s="36">
        <f t="shared" si="3"/>
        <v>0</v>
      </c>
      <c r="I213" s="33"/>
      <c r="J213" s="27"/>
    </row>
    <row r="214" spans="1:10" x14ac:dyDescent="0.25">
      <c r="A214" s="31">
        <v>41643</v>
      </c>
      <c r="B214" s="32">
        <v>342</v>
      </c>
      <c r="C214" s="32" t="s">
        <v>9</v>
      </c>
      <c r="D214" s="33" t="s">
        <v>179</v>
      </c>
      <c r="E214" s="34">
        <v>20544</v>
      </c>
      <c r="F214" s="35">
        <v>41645</v>
      </c>
      <c r="G214" s="34">
        <v>20544</v>
      </c>
      <c r="H214" s="36">
        <f t="shared" si="3"/>
        <v>0</v>
      </c>
      <c r="I214" s="33" t="s">
        <v>12</v>
      </c>
      <c r="J214" s="27"/>
    </row>
    <row r="215" spans="1:10" x14ac:dyDescent="0.25">
      <c r="A215" s="31">
        <v>41643</v>
      </c>
      <c r="B215" s="32">
        <v>343</v>
      </c>
      <c r="C215" s="32" t="s">
        <v>9</v>
      </c>
      <c r="D215" s="33" t="s">
        <v>180</v>
      </c>
      <c r="E215" s="34">
        <v>23932</v>
      </c>
      <c r="F215" s="35">
        <v>41643</v>
      </c>
      <c r="G215" s="34">
        <v>23932</v>
      </c>
      <c r="H215" s="36">
        <f t="shared" si="3"/>
        <v>0</v>
      </c>
      <c r="I215" s="33" t="s">
        <v>37</v>
      </c>
      <c r="J215" s="27"/>
    </row>
    <row r="216" spans="1:10" x14ac:dyDescent="0.25">
      <c r="A216" s="31">
        <v>41643</v>
      </c>
      <c r="B216" s="32">
        <v>344</v>
      </c>
      <c r="C216" s="32" t="s">
        <v>9</v>
      </c>
      <c r="D216" s="33" t="s">
        <v>181</v>
      </c>
      <c r="E216" s="34">
        <v>2337</v>
      </c>
      <c r="F216" s="35">
        <v>41643</v>
      </c>
      <c r="G216" s="34">
        <v>2337</v>
      </c>
      <c r="H216" s="36">
        <f t="shared" si="3"/>
        <v>0</v>
      </c>
      <c r="I216" s="33" t="s">
        <v>37</v>
      </c>
      <c r="J216" s="27"/>
    </row>
    <row r="217" spans="1:10" x14ac:dyDescent="0.25">
      <c r="A217" s="31">
        <v>41643</v>
      </c>
      <c r="B217" s="32">
        <v>345</v>
      </c>
      <c r="C217" s="32" t="s">
        <v>9</v>
      </c>
      <c r="D217" s="33" t="s">
        <v>115</v>
      </c>
      <c r="E217" s="34">
        <v>1796</v>
      </c>
      <c r="F217" s="35">
        <v>41643</v>
      </c>
      <c r="G217" s="34">
        <v>1796</v>
      </c>
      <c r="H217" s="36">
        <f t="shared" si="3"/>
        <v>0</v>
      </c>
      <c r="I217" s="33"/>
      <c r="J217" s="27"/>
    </row>
    <row r="218" spans="1:10" x14ac:dyDescent="0.25">
      <c r="A218" s="31">
        <v>41643</v>
      </c>
      <c r="B218" s="32">
        <v>346</v>
      </c>
      <c r="C218" s="32" t="s">
        <v>9</v>
      </c>
      <c r="D218" s="33" t="s">
        <v>123</v>
      </c>
      <c r="E218" s="34">
        <v>5868.2</v>
      </c>
      <c r="F218" s="35">
        <v>41645</v>
      </c>
      <c r="G218" s="34">
        <v>5868.2</v>
      </c>
      <c r="H218" s="36">
        <f t="shared" si="3"/>
        <v>0</v>
      </c>
      <c r="I218" s="33"/>
      <c r="J218" s="27"/>
    </row>
    <row r="219" spans="1:10" x14ac:dyDescent="0.25">
      <c r="A219" s="31">
        <v>41643</v>
      </c>
      <c r="B219" s="32">
        <v>347</v>
      </c>
      <c r="C219" s="32" t="s">
        <v>9</v>
      </c>
      <c r="D219" s="33" t="s">
        <v>182</v>
      </c>
      <c r="E219" s="34">
        <v>576</v>
      </c>
      <c r="F219" s="35">
        <v>41645</v>
      </c>
      <c r="G219" s="34">
        <v>576</v>
      </c>
      <c r="H219" s="36">
        <f t="shared" si="3"/>
        <v>0</v>
      </c>
      <c r="I219" s="33" t="s">
        <v>30</v>
      </c>
      <c r="J219" s="27"/>
    </row>
    <row r="220" spans="1:10" x14ac:dyDescent="0.25">
      <c r="A220" s="31">
        <v>41643</v>
      </c>
      <c r="B220" s="32">
        <v>348</v>
      </c>
      <c r="C220" s="32" t="s">
        <v>9</v>
      </c>
      <c r="D220" s="33" t="s">
        <v>33</v>
      </c>
      <c r="E220" s="34">
        <v>2713</v>
      </c>
      <c r="F220" s="35">
        <v>41643</v>
      </c>
      <c r="G220" s="34">
        <v>2713</v>
      </c>
      <c r="H220" s="36">
        <f t="shared" si="3"/>
        <v>0</v>
      </c>
      <c r="I220" s="33"/>
      <c r="J220" s="27"/>
    </row>
    <row r="221" spans="1:10" x14ac:dyDescent="0.25">
      <c r="A221" s="31">
        <v>41643</v>
      </c>
      <c r="B221" s="32">
        <v>349</v>
      </c>
      <c r="C221" s="32" t="s">
        <v>9</v>
      </c>
      <c r="D221" s="33" t="s">
        <v>17</v>
      </c>
      <c r="E221" s="34">
        <v>27853</v>
      </c>
      <c r="F221" s="35">
        <v>41645</v>
      </c>
      <c r="G221" s="34">
        <v>27853</v>
      </c>
      <c r="H221" s="36">
        <f t="shared" si="3"/>
        <v>0</v>
      </c>
      <c r="I221" s="33" t="s">
        <v>15</v>
      </c>
      <c r="J221" s="27"/>
    </row>
    <row r="222" spans="1:10" x14ac:dyDescent="0.25">
      <c r="A222" s="31">
        <v>41643</v>
      </c>
      <c r="B222" s="32">
        <v>350</v>
      </c>
      <c r="C222" s="32" t="s">
        <v>9</v>
      </c>
      <c r="D222" s="33" t="s">
        <v>152</v>
      </c>
      <c r="E222" s="34">
        <v>2816</v>
      </c>
      <c r="F222" s="35">
        <v>41643</v>
      </c>
      <c r="G222" s="34">
        <v>2816</v>
      </c>
      <c r="H222" s="36">
        <f t="shared" si="3"/>
        <v>0</v>
      </c>
      <c r="I222" s="33"/>
      <c r="J222" s="27"/>
    </row>
    <row r="223" spans="1:10" x14ac:dyDescent="0.25">
      <c r="A223" s="31">
        <v>41643</v>
      </c>
      <c r="B223" s="32">
        <v>351</v>
      </c>
      <c r="C223" s="32" t="s">
        <v>9</v>
      </c>
      <c r="D223" s="33" t="s">
        <v>68</v>
      </c>
      <c r="E223" s="34">
        <v>3253</v>
      </c>
      <c r="F223" s="35">
        <v>41643</v>
      </c>
      <c r="G223" s="34">
        <v>3253</v>
      </c>
      <c r="H223" s="36">
        <f t="shared" si="3"/>
        <v>0</v>
      </c>
      <c r="I223" s="33" t="s">
        <v>37</v>
      </c>
      <c r="J223" s="27"/>
    </row>
    <row r="224" spans="1:10" x14ac:dyDescent="0.25">
      <c r="A224" s="31">
        <v>41643</v>
      </c>
      <c r="B224" s="32">
        <v>352</v>
      </c>
      <c r="C224" s="32" t="s">
        <v>9</v>
      </c>
      <c r="D224" s="33" t="s">
        <v>29</v>
      </c>
      <c r="E224" s="34">
        <v>15058.5</v>
      </c>
      <c r="F224" s="35">
        <v>41645</v>
      </c>
      <c r="G224" s="34">
        <v>15058.5</v>
      </c>
      <c r="H224" s="36">
        <f t="shared" si="3"/>
        <v>0</v>
      </c>
      <c r="I224" s="33" t="s">
        <v>30</v>
      </c>
      <c r="J224" s="27"/>
    </row>
    <row r="225" spans="1:10" x14ac:dyDescent="0.25">
      <c r="A225" s="31">
        <v>41643</v>
      </c>
      <c r="B225" s="32">
        <v>353</v>
      </c>
      <c r="C225" s="32" t="s">
        <v>9</v>
      </c>
      <c r="D225" s="33" t="s">
        <v>8</v>
      </c>
      <c r="E225" s="34">
        <v>338</v>
      </c>
      <c r="F225" s="35">
        <v>41643</v>
      </c>
      <c r="G225" s="34">
        <v>338</v>
      </c>
      <c r="H225" s="36">
        <f t="shared" si="3"/>
        <v>0</v>
      </c>
      <c r="I225" s="33" t="s">
        <v>8</v>
      </c>
      <c r="J225" s="33"/>
    </row>
    <row r="226" spans="1:10" x14ac:dyDescent="0.25">
      <c r="A226" s="31">
        <v>41643</v>
      </c>
      <c r="B226" s="32">
        <v>354</v>
      </c>
      <c r="C226" s="32" t="s">
        <v>9</v>
      </c>
      <c r="D226" s="33" t="s">
        <v>8</v>
      </c>
      <c r="E226" s="34">
        <v>2348</v>
      </c>
      <c r="F226" s="35">
        <v>41643</v>
      </c>
      <c r="G226" s="34">
        <v>2348</v>
      </c>
      <c r="H226" s="36">
        <f t="shared" si="3"/>
        <v>0</v>
      </c>
      <c r="I226" s="33" t="s">
        <v>8</v>
      </c>
      <c r="J226" s="27"/>
    </row>
    <row r="227" spans="1:10" x14ac:dyDescent="0.25">
      <c r="A227" s="31">
        <v>41643</v>
      </c>
      <c r="B227" s="32">
        <v>355</v>
      </c>
      <c r="C227" s="32" t="s">
        <v>9</v>
      </c>
      <c r="D227" s="33" t="s">
        <v>8</v>
      </c>
      <c r="E227" s="34">
        <v>6590.5</v>
      </c>
      <c r="F227" s="35">
        <v>41643</v>
      </c>
      <c r="G227" s="34">
        <v>6590.5</v>
      </c>
      <c r="H227" s="36">
        <f t="shared" si="3"/>
        <v>0</v>
      </c>
      <c r="I227" s="33" t="s">
        <v>8</v>
      </c>
      <c r="J227" s="27"/>
    </row>
    <row r="228" spans="1:10" x14ac:dyDescent="0.25">
      <c r="A228" s="31">
        <v>41643</v>
      </c>
      <c r="B228" s="32">
        <v>356</v>
      </c>
      <c r="C228" s="32" t="s">
        <v>9</v>
      </c>
      <c r="D228" s="27" t="s">
        <v>183</v>
      </c>
      <c r="E228" s="34">
        <v>30270</v>
      </c>
      <c r="F228" s="35">
        <v>41643</v>
      </c>
      <c r="G228" s="34">
        <v>30270</v>
      </c>
      <c r="H228" s="36">
        <f t="shared" si="3"/>
        <v>0</v>
      </c>
      <c r="I228" s="27"/>
      <c r="J228" s="27"/>
    </row>
    <row r="229" spans="1:10" x14ac:dyDescent="0.25">
      <c r="A229" s="31">
        <v>41643</v>
      </c>
      <c r="B229" s="32">
        <v>357</v>
      </c>
      <c r="C229" s="32" t="s">
        <v>9</v>
      </c>
      <c r="D229" s="27" t="s">
        <v>184</v>
      </c>
      <c r="E229" s="48">
        <v>8654</v>
      </c>
      <c r="F229" s="49">
        <v>41645</v>
      </c>
      <c r="G229" s="48">
        <v>8654</v>
      </c>
      <c r="H229" s="50">
        <f t="shared" si="3"/>
        <v>0</v>
      </c>
      <c r="I229" s="27"/>
      <c r="J229" s="27"/>
    </row>
    <row r="230" spans="1:10" x14ac:dyDescent="0.25">
      <c r="A230" s="31">
        <v>41643</v>
      </c>
      <c r="B230" s="32">
        <v>358</v>
      </c>
      <c r="C230" s="32" t="s">
        <v>9</v>
      </c>
      <c r="D230" s="27" t="s">
        <v>47</v>
      </c>
      <c r="E230" s="48">
        <v>4484</v>
      </c>
      <c r="F230" s="49">
        <v>41643</v>
      </c>
      <c r="G230" s="48">
        <v>4484</v>
      </c>
      <c r="H230" s="50">
        <f t="shared" si="3"/>
        <v>0</v>
      </c>
      <c r="I230" s="27" t="s">
        <v>30</v>
      </c>
      <c r="J230" s="27"/>
    </row>
    <row r="231" spans="1:10" x14ac:dyDescent="0.25">
      <c r="A231" s="31">
        <v>41643</v>
      </c>
      <c r="B231" s="32">
        <v>359</v>
      </c>
      <c r="C231" s="32" t="s">
        <v>9</v>
      </c>
      <c r="D231" s="27" t="s">
        <v>57</v>
      </c>
      <c r="E231" s="48">
        <v>1600</v>
      </c>
      <c r="F231" s="49">
        <v>41643</v>
      </c>
      <c r="G231" s="48">
        <v>1600</v>
      </c>
      <c r="H231" s="50">
        <f t="shared" si="3"/>
        <v>0</v>
      </c>
      <c r="I231" s="27" t="s">
        <v>30</v>
      </c>
      <c r="J231" s="27"/>
    </row>
    <row r="232" spans="1:10" x14ac:dyDescent="0.25">
      <c r="A232" s="31">
        <v>41643</v>
      </c>
      <c r="B232" s="32">
        <v>360</v>
      </c>
      <c r="C232" s="32" t="s">
        <v>9</v>
      </c>
      <c r="D232" s="27" t="s">
        <v>55</v>
      </c>
      <c r="E232" s="34">
        <v>11333.6</v>
      </c>
      <c r="F232" s="35">
        <v>41643</v>
      </c>
      <c r="G232" s="34">
        <v>11333.6</v>
      </c>
      <c r="H232" s="36">
        <f t="shared" si="3"/>
        <v>0</v>
      </c>
      <c r="I232" s="27"/>
      <c r="J232" s="27"/>
    </row>
    <row r="233" spans="1:10" x14ac:dyDescent="0.25">
      <c r="A233" s="31">
        <v>41643</v>
      </c>
      <c r="B233" s="32">
        <v>361</v>
      </c>
      <c r="C233" s="32" t="s">
        <v>9</v>
      </c>
      <c r="D233" s="27" t="s">
        <v>44</v>
      </c>
      <c r="E233" s="34">
        <v>8000</v>
      </c>
      <c r="F233" s="35">
        <v>41654</v>
      </c>
      <c r="G233" s="34">
        <v>8000</v>
      </c>
      <c r="H233" s="36">
        <f t="shared" si="3"/>
        <v>0</v>
      </c>
      <c r="I233" s="27" t="s">
        <v>120</v>
      </c>
      <c r="J233" s="27"/>
    </row>
    <row r="234" spans="1:10" x14ac:dyDescent="0.25">
      <c r="A234" s="31">
        <v>41643</v>
      </c>
      <c r="B234" s="32">
        <v>362</v>
      </c>
      <c r="C234" s="32" t="s">
        <v>9</v>
      </c>
      <c r="D234" s="27" t="s">
        <v>43</v>
      </c>
      <c r="E234" s="34">
        <v>2000</v>
      </c>
      <c r="F234" s="35">
        <v>41657</v>
      </c>
      <c r="G234" s="34">
        <v>2000</v>
      </c>
      <c r="H234" s="36">
        <f t="shared" si="3"/>
        <v>0</v>
      </c>
      <c r="I234" s="27" t="s">
        <v>120</v>
      </c>
      <c r="J234" s="44"/>
    </row>
    <row r="235" spans="1:10" x14ac:dyDescent="0.25">
      <c r="A235" s="31">
        <v>41643</v>
      </c>
      <c r="B235" s="32">
        <v>363</v>
      </c>
      <c r="C235" s="32" t="s">
        <v>9</v>
      </c>
      <c r="D235" s="27" t="s">
        <v>48</v>
      </c>
      <c r="E235" s="48">
        <v>792</v>
      </c>
      <c r="F235" s="49">
        <v>41644</v>
      </c>
      <c r="G235" s="48">
        <v>792</v>
      </c>
      <c r="H235" s="50">
        <f t="shared" si="3"/>
        <v>0</v>
      </c>
      <c r="I235" s="27" t="s">
        <v>120</v>
      </c>
      <c r="J235" s="27"/>
    </row>
    <row r="236" spans="1:10" x14ac:dyDescent="0.25">
      <c r="A236" s="31">
        <v>41643</v>
      </c>
      <c r="B236" s="32">
        <v>364</v>
      </c>
      <c r="C236" s="32" t="s">
        <v>9</v>
      </c>
      <c r="D236" s="27" t="s">
        <v>8</v>
      </c>
      <c r="E236" s="48">
        <v>304</v>
      </c>
      <c r="F236" s="49">
        <v>41643</v>
      </c>
      <c r="G236" s="48">
        <v>304</v>
      </c>
      <c r="H236" s="50">
        <f t="shared" si="3"/>
        <v>0</v>
      </c>
      <c r="I236" s="27" t="s">
        <v>8</v>
      </c>
      <c r="J236" s="27"/>
    </row>
    <row r="237" spans="1:10" x14ac:dyDescent="0.25">
      <c r="A237" s="31">
        <v>41643</v>
      </c>
      <c r="B237" s="32">
        <v>365</v>
      </c>
      <c r="C237" s="32" t="s">
        <v>9</v>
      </c>
      <c r="D237" s="27" t="s">
        <v>185</v>
      </c>
      <c r="E237" s="48">
        <v>9957.6</v>
      </c>
      <c r="F237" s="49">
        <v>41643</v>
      </c>
      <c r="G237" s="48">
        <v>9957.6</v>
      </c>
      <c r="H237" s="50">
        <f t="shared" si="3"/>
        <v>0</v>
      </c>
      <c r="I237" s="27"/>
      <c r="J237" s="27"/>
    </row>
    <row r="238" spans="1:10" x14ac:dyDescent="0.25">
      <c r="A238" s="31">
        <v>41643</v>
      </c>
      <c r="B238" s="32">
        <v>366</v>
      </c>
      <c r="C238" s="32" t="s">
        <v>9</v>
      </c>
      <c r="D238" s="27" t="s">
        <v>42</v>
      </c>
      <c r="E238" s="48">
        <v>2000</v>
      </c>
      <c r="F238" s="49">
        <v>41657</v>
      </c>
      <c r="G238" s="48">
        <v>2000</v>
      </c>
      <c r="H238" s="50">
        <f t="shared" si="3"/>
        <v>0</v>
      </c>
      <c r="I238" s="27" t="s">
        <v>120</v>
      </c>
    </row>
    <row r="239" spans="1:10" x14ac:dyDescent="0.25">
      <c r="A239" s="31">
        <v>41643</v>
      </c>
      <c r="B239" s="32">
        <v>367</v>
      </c>
      <c r="C239" s="32" t="s">
        <v>9</v>
      </c>
      <c r="D239" s="27" t="s">
        <v>122</v>
      </c>
      <c r="E239" s="48">
        <v>2000</v>
      </c>
      <c r="F239" s="49">
        <v>41654</v>
      </c>
      <c r="G239" s="48">
        <v>2000</v>
      </c>
      <c r="H239" s="50">
        <f t="shared" si="3"/>
        <v>0</v>
      </c>
      <c r="I239" s="27" t="s">
        <v>120</v>
      </c>
    </row>
    <row r="240" spans="1:10" x14ac:dyDescent="0.25">
      <c r="A240" s="31">
        <v>41643</v>
      </c>
      <c r="B240" s="32">
        <v>368</v>
      </c>
      <c r="C240" s="32" t="s">
        <v>9</v>
      </c>
      <c r="D240" s="27" t="s">
        <v>119</v>
      </c>
      <c r="E240" s="48">
        <v>3930</v>
      </c>
      <c r="F240" s="49">
        <v>41644</v>
      </c>
      <c r="G240" s="48">
        <v>3930</v>
      </c>
      <c r="H240" s="50">
        <f t="shared" si="3"/>
        <v>0</v>
      </c>
      <c r="I240" s="27" t="s">
        <v>120</v>
      </c>
      <c r="J240" s="44"/>
    </row>
    <row r="241" spans="1:10" x14ac:dyDescent="0.25">
      <c r="A241" s="31">
        <v>41643</v>
      </c>
      <c r="B241" s="32">
        <v>369</v>
      </c>
      <c r="C241" s="32" t="s">
        <v>9</v>
      </c>
      <c r="D241" s="27" t="s">
        <v>51</v>
      </c>
      <c r="E241" s="48">
        <v>2332</v>
      </c>
      <c r="F241" s="49">
        <v>41644</v>
      </c>
      <c r="G241" s="48">
        <v>2332</v>
      </c>
      <c r="H241" s="50">
        <f t="shared" si="3"/>
        <v>0</v>
      </c>
      <c r="I241" s="27" t="s">
        <v>120</v>
      </c>
      <c r="J241" s="44"/>
    </row>
    <row r="242" spans="1:10" x14ac:dyDescent="0.25">
      <c r="A242" s="31">
        <v>41643</v>
      </c>
      <c r="B242" s="32">
        <v>370</v>
      </c>
      <c r="C242" s="32" t="s">
        <v>9</v>
      </c>
      <c r="D242" s="27" t="s">
        <v>12</v>
      </c>
      <c r="E242" s="48">
        <v>492</v>
      </c>
      <c r="F242" s="49">
        <v>41643</v>
      </c>
      <c r="G242" s="48">
        <v>492</v>
      </c>
      <c r="H242" s="50">
        <f t="shared" si="3"/>
        <v>0</v>
      </c>
      <c r="I242" s="27"/>
      <c r="J242" s="44"/>
    </row>
    <row r="243" spans="1:10" x14ac:dyDescent="0.25">
      <c r="A243" s="31">
        <v>41643</v>
      </c>
      <c r="B243" s="32">
        <v>371</v>
      </c>
      <c r="C243" s="32" t="s">
        <v>9</v>
      </c>
      <c r="D243" s="27" t="s">
        <v>186</v>
      </c>
      <c r="E243" s="48">
        <v>3857.5</v>
      </c>
      <c r="F243" s="49">
        <v>41652</v>
      </c>
      <c r="G243" s="48">
        <v>3857.5</v>
      </c>
      <c r="H243" s="50">
        <f t="shared" si="3"/>
        <v>0</v>
      </c>
      <c r="I243" s="27" t="s">
        <v>21</v>
      </c>
      <c r="J243" s="44"/>
    </row>
    <row r="244" spans="1:10" x14ac:dyDescent="0.25">
      <c r="A244" s="31">
        <v>41643</v>
      </c>
      <c r="B244" s="32">
        <v>372</v>
      </c>
      <c r="C244" s="32" t="s">
        <v>9</v>
      </c>
      <c r="D244" s="27" t="s">
        <v>187</v>
      </c>
      <c r="E244" s="48">
        <v>1316</v>
      </c>
      <c r="F244" s="49">
        <v>41643</v>
      </c>
      <c r="G244" s="48">
        <v>1316</v>
      </c>
      <c r="H244" s="50">
        <f t="shared" si="3"/>
        <v>0</v>
      </c>
      <c r="I244" s="27"/>
      <c r="J244" s="44"/>
    </row>
    <row r="245" spans="1:10" x14ac:dyDescent="0.25">
      <c r="A245" s="31">
        <v>41643</v>
      </c>
      <c r="B245" s="32">
        <v>373</v>
      </c>
      <c r="C245" s="32" t="s">
        <v>9</v>
      </c>
      <c r="D245" s="27" t="s">
        <v>8</v>
      </c>
      <c r="E245" s="48">
        <v>452</v>
      </c>
      <c r="F245" s="49">
        <v>41643</v>
      </c>
      <c r="G245" s="48">
        <v>452</v>
      </c>
      <c r="H245" s="50">
        <f t="shared" si="3"/>
        <v>0</v>
      </c>
      <c r="I245" s="27" t="s">
        <v>8</v>
      </c>
      <c r="J245" s="44"/>
    </row>
    <row r="246" spans="1:10" x14ac:dyDescent="0.25">
      <c r="A246" s="31">
        <v>41643</v>
      </c>
      <c r="B246" s="32">
        <v>374</v>
      </c>
      <c r="C246" s="32" t="s">
        <v>9</v>
      </c>
      <c r="D246" s="27" t="s">
        <v>8</v>
      </c>
      <c r="E246" s="34">
        <v>1127</v>
      </c>
      <c r="F246" s="35">
        <v>41643</v>
      </c>
      <c r="G246" s="34">
        <v>1127</v>
      </c>
      <c r="H246" s="36">
        <f t="shared" si="3"/>
        <v>0</v>
      </c>
      <c r="I246" s="27" t="s">
        <v>8</v>
      </c>
      <c r="J246" s="44"/>
    </row>
    <row r="247" spans="1:10" x14ac:dyDescent="0.25">
      <c r="A247" s="31">
        <v>41643</v>
      </c>
      <c r="B247" s="32">
        <v>375</v>
      </c>
      <c r="C247" s="32" t="s">
        <v>9</v>
      </c>
      <c r="D247" s="27" t="s">
        <v>41</v>
      </c>
      <c r="E247" s="48">
        <v>25605</v>
      </c>
      <c r="F247" s="49">
        <v>41643</v>
      </c>
      <c r="G247" s="48">
        <v>25605</v>
      </c>
      <c r="H247" s="50">
        <f t="shared" si="3"/>
        <v>0</v>
      </c>
      <c r="I247" s="27" t="s">
        <v>65</v>
      </c>
      <c r="J247" s="44"/>
    </row>
    <row r="248" spans="1:10" x14ac:dyDescent="0.25">
      <c r="A248" s="31">
        <v>41643</v>
      </c>
      <c r="B248" s="32">
        <v>376</v>
      </c>
      <c r="C248" s="32" t="s">
        <v>9</v>
      </c>
      <c r="D248" s="27" t="s">
        <v>136</v>
      </c>
      <c r="E248" s="34">
        <v>2707</v>
      </c>
      <c r="F248" s="35">
        <v>41643</v>
      </c>
      <c r="G248" s="34">
        <v>2707</v>
      </c>
      <c r="H248" s="36">
        <f t="shared" si="3"/>
        <v>0</v>
      </c>
      <c r="I248" s="27"/>
      <c r="J248" s="44"/>
    </row>
    <row r="249" spans="1:10" x14ac:dyDescent="0.25">
      <c r="A249" s="31">
        <v>41643</v>
      </c>
      <c r="B249" s="32">
        <v>377</v>
      </c>
      <c r="C249" s="32" t="s">
        <v>9</v>
      </c>
      <c r="D249" s="27" t="s">
        <v>46</v>
      </c>
      <c r="E249" s="48">
        <v>3004</v>
      </c>
      <c r="F249" s="49">
        <v>41643</v>
      </c>
      <c r="G249" s="48">
        <v>3004</v>
      </c>
      <c r="H249" s="50">
        <f t="shared" si="3"/>
        <v>0</v>
      </c>
      <c r="I249" s="27" t="s">
        <v>65</v>
      </c>
      <c r="J249" s="44"/>
    </row>
    <row r="250" spans="1:10" x14ac:dyDescent="0.25">
      <c r="A250" s="31">
        <v>41643</v>
      </c>
      <c r="B250" s="32">
        <v>378</v>
      </c>
      <c r="C250" s="32" t="s">
        <v>9</v>
      </c>
      <c r="D250" s="27" t="s">
        <v>8</v>
      </c>
      <c r="E250" s="48">
        <v>181.5</v>
      </c>
      <c r="F250" s="49">
        <v>41643</v>
      </c>
      <c r="G250" s="48">
        <v>181.5</v>
      </c>
      <c r="H250" s="50">
        <f t="shared" si="3"/>
        <v>0</v>
      </c>
      <c r="I250" s="27" t="s">
        <v>8</v>
      </c>
      <c r="J250" s="44"/>
    </row>
    <row r="251" spans="1:10" x14ac:dyDescent="0.25">
      <c r="A251" s="31">
        <v>41643</v>
      </c>
      <c r="B251" s="32">
        <v>379</v>
      </c>
      <c r="C251" s="32" t="s">
        <v>9</v>
      </c>
      <c r="D251" s="27" t="s">
        <v>146</v>
      </c>
      <c r="E251" s="48">
        <v>4574</v>
      </c>
      <c r="F251" s="49">
        <v>41643</v>
      </c>
      <c r="G251" s="48">
        <v>4574</v>
      </c>
      <c r="H251" s="50">
        <f t="shared" si="3"/>
        <v>0</v>
      </c>
      <c r="I251" s="27" t="s">
        <v>37</v>
      </c>
      <c r="J251" s="44"/>
    </row>
    <row r="252" spans="1:10" x14ac:dyDescent="0.25">
      <c r="A252" s="31">
        <v>41643</v>
      </c>
      <c r="B252" s="32">
        <v>380</v>
      </c>
      <c r="C252" s="32" t="s">
        <v>9</v>
      </c>
      <c r="D252" s="27" t="s">
        <v>188</v>
      </c>
      <c r="E252" s="48">
        <v>210</v>
      </c>
      <c r="F252" s="49">
        <v>41643</v>
      </c>
      <c r="G252" s="48">
        <v>210</v>
      </c>
      <c r="H252" s="50">
        <f t="shared" si="3"/>
        <v>0</v>
      </c>
      <c r="I252" s="27" t="s">
        <v>37</v>
      </c>
      <c r="J252" s="44"/>
    </row>
    <row r="253" spans="1:10" x14ac:dyDescent="0.25">
      <c r="A253" s="31">
        <v>41643</v>
      </c>
      <c r="B253" s="32">
        <v>381</v>
      </c>
      <c r="C253" s="32" t="s">
        <v>9</v>
      </c>
      <c r="D253" s="27" t="s">
        <v>28</v>
      </c>
      <c r="E253" s="48">
        <v>3811</v>
      </c>
      <c r="F253" s="49">
        <v>41643</v>
      </c>
      <c r="G253" s="48">
        <v>3811</v>
      </c>
      <c r="H253" s="50">
        <f t="shared" si="3"/>
        <v>0</v>
      </c>
      <c r="I253" s="27"/>
      <c r="J253" s="44"/>
    </row>
    <row r="254" spans="1:10" x14ac:dyDescent="0.25">
      <c r="A254" s="31">
        <v>41643</v>
      </c>
      <c r="B254" s="32">
        <v>382</v>
      </c>
      <c r="C254" s="32" t="s">
        <v>9</v>
      </c>
      <c r="D254" s="27" t="s">
        <v>74</v>
      </c>
      <c r="E254" s="48">
        <v>1059.5</v>
      </c>
      <c r="F254" s="49">
        <v>41643</v>
      </c>
      <c r="G254" s="48">
        <v>1059.5</v>
      </c>
      <c r="H254" s="50">
        <f t="shared" si="3"/>
        <v>0</v>
      </c>
      <c r="I254" s="27"/>
      <c r="J254" s="44"/>
    </row>
    <row r="255" spans="1:10" x14ac:dyDescent="0.25">
      <c r="A255" s="31">
        <v>41643</v>
      </c>
      <c r="B255" s="32">
        <v>383</v>
      </c>
      <c r="C255" s="32" t="s">
        <v>9</v>
      </c>
      <c r="D255" s="27" t="s">
        <v>189</v>
      </c>
      <c r="E255" s="48">
        <v>1560.5</v>
      </c>
      <c r="F255" s="49">
        <v>41643</v>
      </c>
      <c r="G255" s="48">
        <v>1560.5</v>
      </c>
      <c r="H255" s="50">
        <f t="shared" si="3"/>
        <v>0</v>
      </c>
      <c r="I255" s="27"/>
      <c r="J255" s="44"/>
    </row>
    <row r="256" spans="1:10" x14ac:dyDescent="0.25">
      <c r="A256" s="31">
        <v>41644</v>
      </c>
      <c r="B256" s="32">
        <v>384</v>
      </c>
      <c r="C256" s="32" t="s">
        <v>9</v>
      </c>
      <c r="D256" s="33" t="s">
        <v>190</v>
      </c>
      <c r="E256" s="34">
        <v>5040</v>
      </c>
      <c r="F256" s="35">
        <v>41644</v>
      </c>
      <c r="G256" s="34">
        <v>5040</v>
      </c>
      <c r="H256" s="50">
        <f t="shared" si="3"/>
        <v>0</v>
      </c>
      <c r="I256" s="34" t="s">
        <v>15</v>
      </c>
      <c r="J256" s="27"/>
    </row>
    <row r="257" spans="1:10" x14ac:dyDescent="0.25">
      <c r="A257" s="31">
        <v>41644</v>
      </c>
      <c r="B257" s="32">
        <v>385</v>
      </c>
      <c r="C257" s="32" t="s">
        <v>9</v>
      </c>
      <c r="D257" s="33" t="s">
        <v>144</v>
      </c>
      <c r="E257" s="34">
        <v>5078</v>
      </c>
      <c r="F257" s="35">
        <v>41644</v>
      </c>
      <c r="G257" s="34">
        <v>5078</v>
      </c>
      <c r="H257" s="50">
        <f t="shared" si="3"/>
        <v>0</v>
      </c>
      <c r="I257" s="33" t="s">
        <v>15</v>
      </c>
      <c r="J257" s="27"/>
    </row>
    <row r="258" spans="1:10" x14ac:dyDescent="0.25">
      <c r="A258" s="31">
        <v>41644</v>
      </c>
      <c r="B258" s="32">
        <v>386</v>
      </c>
      <c r="C258" s="32" t="s">
        <v>9</v>
      </c>
      <c r="D258" s="33" t="s">
        <v>191</v>
      </c>
      <c r="E258" s="34">
        <v>3370.5</v>
      </c>
      <c r="F258" s="35">
        <v>41644</v>
      </c>
      <c r="G258" s="34">
        <v>3370.5</v>
      </c>
      <c r="H258" s="36">
        <f t="shared" si="3"/>
        <v>0</v>
      </c>
      <c r="I258" s="33" t="s">
        <v>15</v>
      </c>
      <c r="J258" s="27"/>
    </row>
    <row r="259" spans="1:10" x14ac:dyDescent="0.25">
      <c r="A259" s="31">
        <v>41644</v>
      </c>
      <c r="B259" s="32">
        <v>387</v>
      </c>
      <c r="C259" s="32" t="s">
        <v>9</v>
      </c>
      <c r="D259" s="33" t="s">
        <v>99</v>
      </c>
      <c r="E259" s="34">
        <v>7117.5</v>
      </c>
      <c r="F259" s="35">
        <v>41644</v>
      </c>
      <c r="G259" s="34">
        <v>7117.5</v>
      </c>
      <c r="H259" s="36">
        <f t="shared" ref="H259:H322" si="4">E259-G259</f>
        <v>0</v>
      </c>
      <c r="I259" s="33" t="s">
        <v>15</v>
      </c>
      <c r="J259" s="27"/>
    </row>
    <row r="260" spans="1:10" x14ac:dyDescent="0.25">
      <c r="A260" s="31">
        <v>41644</v>
      </c>
      <c r="B260" s="32">
        <v>388</v>
      </c>
      <c r="C260" s="32" t="s">
        <v>9</v>
      </c>
      <c r="D260" s="33" t="s">
        <v>192</v>
      </c>
      <c r="E260" s="34">
        <v>1570</v>
      </c>
      <c r="F260" s="35">
        <v>41644</v>
      </c>
      <c r="G260" s="34">
        <v>1570</v>
      </c>
      <c r="H260" s="36">
        <f t="shared" si="4"/>
        <v>0</v>
      </c>
      <c r="I260" s="33" t="s">
        <v>15</v>
      </c>
      <c r="J260" s="27"/>
    </row>
    <row r="261" spans="1:10" x14ac:dyDescent="0.25">
      <c r="A261" s="31">
        <v>41644</v>
      </c>
      <c r="B261" s="32">
        <v>389</v>
      </c>
      <c r="C261" s="32" t="s">
        <v>9</v>
      </c>
      <c r="D261" s="33" t="s">
        <v>193</v>
      </c>
      <c r="E261" s="34">
        <v>7599.7</v>
      </c>
      <c r="F261" s="35">
        <v>41644</v>
      </c>
      <c r="G261" s="34">
        <v>7599.7</v>
      </c>
      <c r="H261" s="36">
        <f t="shared" si="4"/>
        <v>0</v>
      </c>
      <c r="I261" s="33" t="s">
        <v>15</v>
      </c>
      <c r="J261" s="27"/>
    </row>
    <row r="262" spans="1:10" x14ac:dyDescent="0.25">
      <c r="A262" s="31">
        <v>41644</v>
      </c>
      <c r="B262" s="32">
        <v>390</v>
      </c>
      <c r="C262" s="32" t="s">
        <v>9</v>
      </c>
      <c r="D262" s="33" t="s">
        <v>142</v>
      </c>
      <c r="E262" s="34">
        <v>966</v>
      </c>
      <c r="F262" s="35">
        <v>41644</v>
      </c>
      <c r="G262" s="34">
        <v>966</v>
      </c>
      <c r="H262" s="36">
        <f t="shared" si="4"/>
        <v>0</v>
      </c>
      <c r="I262" s="33" t="s">
        <v>15</v>
      </c>
      <c r="J262" s="27"/>
    </row>
    <row r="263" spans="1:10" x14ac:dyDescent="0.25">
      <c r="A263" s="31">
        <v>41644</v>
      </c>
      <c r="B263" s="32">
        <v>391</v>
      </c>
      <c r="C263" s="32" t="s">
        <v>9</v>
      </c>
      <c r="D263" s="33" t="s">
        <v>194</v>
      </c>
      <c r="E263" s="34">
        <v>5308.25</v>
      </c>
      <c r="F263" s="35">
        <v>41644</v>
      </c>
      <c r="G263" s="34">
        <v>5308.25</v>
      </c>
      <c r="H263" s="36">
        <f t="shared" si="4"/>
        <v>0</v>
      </c>
      <c r="I263" s="33" t="s">
        <v>15</v>
      </c>
      <c r="J263" s="27"/>
    </row>
    <row r="264" spans="1:10" x14ac:dyDescent="0.25">
      <c r="A264" s="31">
        <v>41644</v>
      </c>
      <c r="B264" s="32">
        <v>392</v>
      </c>
      <c r="C264" s="32" t="s">
        <v>9</v>
      </c>
      <c r="D264" s="33" t="s">
        <v>33</v>
      </c>
      <c r="E264" s="34">
        <v>5052.5</v>
      </c>
      <c r="F264" s="35">
        <v>41644</v>
      </c>
      <c r="G264" s="34">
        <v>5052.5</v>
      </c>
      <c r="H264" s="36">
        <f t="shared" si="4"/>
        <v>0</v>
      </c>
      <c r="I264" s="33" t="s">
        <v>15</v>
      </c>
      <c r="J264" s="27"/>
    </row>
    <row r="265" spans="1:10" x14ac:dyDescent="0.25">
      <c r="A265" s="31">
        <v>41644</v>
      </c>
      <c r="B265" s="32">
        <v>393</v>
      </c>
      <c r="C265" s="32" t="s">
        <v>9</v>
      </c>
      <c r="D265" s="33" t="s">
        <v>195</v>
      </c>
      <c r="E265" s="34">
        <v>1524.5</v>
      </c>
      <c r="F265" s="35">
        <v>41644</v>
      </c>
      <c r="G265" s="34">
        <v>1524.5</v>
      </c>
      <c r="H265" s="36">
        <f t="shared" si="4"/>
        <v>0</v>
      </c>
      <c r="I265" s="33" t="s">
        <v>15</v>
      </c>
      <c r="J265" s="27"/>
    </row>
    <row r="266" spans="1:10" x14ac:dyDescent="0.25">
      <c r="A266" s="31">
        <v>41644</v>
      </c>
      <c r="B266" s="32">
        <v>394</v>
      </c>
      <c r="C266" s="32" t="s">
        <v>9</v>
      </c>
      <c r="D266" s="46" t="s">
        <v>53</v>
      </c>
      <c r="E266" s="47">
        <v>0</v>
      </c>
      <c r="F266" s="35"/>
      <c r="G266" s="34">
        <v>0</v>
      </c>
      <c r="H266" s="36">
        <f t="shared" si="4"/>
        <v>0</v>
      </c>
      <c r="I266" s="33"/>
      <c r="J266" s="27" t="s">
        <v>196</v>
      </c>
    </row>
    <row r="267" spans="1:10" x14ac:dyDescent="0.25">
      <c r="A267" s="31">
        <v>41644</v>
      </c>
      <c r="B267" s="32">
        <v>395</v>
      </c>
      <c r="C267" s="32" t="s">
        <v>9</v>
      </c>
      <c r="D267" s="33" t="s">
        <v>16</v>
      </c>
      <c r="E267" s="34">
        <v>7121</v>
      </c>
      <c r="F267" s="35">
        <v>41666</v>
      </c>
      <c r="G267" s="34">
        <v>7121</v>
      </c>
      <c r="H267" s="36">
        <f t="shared" si="4"/>
        <v>0</v>
      </c>
      <c r="I267" s="33"/>
      <c r="J267" s="27"/>
    </row>
    <row r="268" spans="1:10" x14ac:dyDescent="0.25">
      <c r="A268" s="31">
        <v>41644</v>
      </c>
      <c r="B268" s="32">
        <v>396</v>
      </c>
      <c r="C268" s="32" t="s">
        <v>9</v>
      </c>
      <c r="D268" s="33" t="s">
        <v>106</v>
      </c>
      <c r="E268" s="34">
        <v>344800</v>
      </c>
      <c r="F268" s="57" t="s">
        <v>197</v>
      </c>
      <c r="G268" s="34">
        <v>344800</v>
      </c>
      <c r="H268" s="36">
        <f t="shared" si="4"/>
        <v>0</v>
      </c>
      <c r="I268" s="33"/>
      <c r="J268" s="27"/>
    </row>
    <row r="269" spans="1:10" x14ac:dyDescent="0.25">
      <c r="A269" s="31">
        <v>41644</v>
      </c>
      <c r="B269" s="32">
        <v>397</v>
      </c>
      <c r="C269" s="32" t="s">
        <v>9</v>
      </c>
      <c r="D269" s="33" t="s">
        <v>11</v>
      </c>
      <c r="E269" s="34">
        <v>21611</v>
      </c>
      <c r="F269" s="35">
        <v>41646</v>
      </c>
      <c r="G269" s="34">
        <v>21611</v>
      </c>
      <c r="H269" s="36">
        <f t="shared" si="4"/>
        <v>0</v>
      </c>
      <c r="I269" s="33" t="s">
        <v>12</v>
      </c>
      <c r="J269" s="27"/>
    </row>
    <row r="270" spans="1:10" x14ac:dyDescent="0.25">
      <c r="A270" s="31">
        <v>41644</v>
      </c>
      <c r="B270" s="32">
        <v>398</v>
      </c>
      <c r="C270" s="32" t="s">
        <v>9</v>
      </c>
      <c r="D270" s="33" t="s">
        <v>98</v>
      </c>
      <c r="E270" s="34">
        <v>14843.5</v>
      </c>
      <c r="F270" s="35">
        <v>41645</v>
      </c>
      <c r="G270" s="34">
        <v>14843.5</v>
      </c>
      <c r="H270" s="36">
        <f t="shared" si="4"/>
        <v>0</v>
      </c>
      <c r="I270" s="33" t="s">
        <v>12</v>
      </c>
      <c r="J270" s="27"/>
    </row>
    <row r="271" spans="1:10" x14ac:dyDescent="0.25">
      <c r="A271" s="31">
        <v>41644</v>
      </c>
      <c r="B271" s="32">
        <v>399</v>
      </c>
      <c r="C271" s="32" t="s">
        <v>9</v>
      </c>
      <c r="D271" s="33" t="s">
        <v>25</v>
      </c>
      <c r="E271" s="34">
        <v>11233.5</v>
      </c>
      <c r="F271" s="35">
        <v>41645</v>
      </c>
      <c r="G271" s="34">
        <v>11233.5</v>
      </c>
      <c r="H271" s="36">
        <f t="shared" si="4"/>
        <v>0</v>
      </c>
      <c r="I271" s="33" t="s">
        <v>12</v>
      </c>
      <c r="J271" s="27"/>
    </row>
    <row r="272" spans="1:10" x14ac:dyDescent="0.25">
      <c r="A272" s="31">
        <v>41644</v>
      </c>
      <c r="B272" s="32">
        <v>400</v>
      </c>
      <c r="C272" s="32" t="s">
        <v>9</v>
      </c>
      <c r="D272" s="33" t="s">
        <v>8</v>
      </c>
      <c r="E272" s="34">
        <v>1085.5</v>
      </c>
      <c r="F272" s="35">
        <v>41644</v>
      </c>
      <c r="G272" s="34">
        <v>1085.5</v>
      </c>
      <c r="H272" s="36">
        <f t="shared" si="4"/>
        <v>0</v>
      </c>
      <c r="I272" s="33" t="s">
        <v>8</v>
      </c>
      <c r="J272" s="27"/>
    </row>
    <row r="273" spans="1:10" x14ac:dyDescent="0.25">
      <c r="A273" s="31">
        <v>41644</v>
      </c>
      <c r="B273" s="32">
        <v>401</v>
      </c>
      <c r="C273" s="32" t="s">
        <v>9</v>
      </c>
      <c r="D273" s="33" t="s">
        <v>62</v>
      </c>
      <c r="E273" s="34">
        <v>24202.5</v>
      </c>
      <c r="F273" s="35">
        <v>41645</v>
      </c>
      <c r="G273" s="34">
        <v>24202.5</v>
      </c>
      <c r="H273" s="36">
        <f t="shared" si="4"/>
        <v>0</v>
      </c>
      <c r="I273" s="33" t="s">
        <v>12</v>
      </c>
      <c r="J273" s="27"/>
    </row>
    <row r="274" spans="1:10" x14ac:dyDescent="0.25">
      <c r="A274" s="31">
        <v>41644</v>
      </c>
      <c r="B274" s="32">
        <v>402</v>
      </c>
      <c r="C274" s="32" t="s">
        <v>9</v>
      </c>
      <c r="D274" s="33" t="s">
        <v>186</v>
      </c>
      <c r="E274" s="34">
        <v>1122.5</v>
      </c>
      <c r="F274" s="35">
        <v>41652</v>
      </c>
      <c r="G274" s="34">
        <v>1122.5</v>
      </c>
      <c r="H274" s="36">
        <f t="shared" si="4"/>
        <v>0</v>
      </c>
      <c r="I274" s="33"/>
      <c r="J274" s="27"/>
    </row>
    <row r="275" spans="1:10" x14ac:dyDescent="0.25">
      <c r="A275" s="31">
        <v>41644</v>
      </c>
      <c r="B275" s="32">
        <v>403</v>
      </c>
      <c r="C275" s="32" t="s">
        <v>9</v>
      </c>
      <c r="D275" s="33" t="s">
        <v>14</v>
      </c>
      <c r="E275" s="34">
        <v>9682</v>
      </c>
      <c r="F275" s="58">
        <v>41757</v>
      </c>
      <c r="G275" s="59">
        <v>9682</v>
      </c>
      <c r="H275" s="36">
        <f t="shared" si="4"/>
        <v>0</v>
      </c>
      <c r="I275" s="33" t="s">
        <v>30</v>
      </c>
      <c r="J275" s="27"/>
    </row>
    <row r="276" spans="1:10" x14ac:dyDescent="0.25">
      <c r="A276" s="31">
        <v>41644</v>
      </c>
      <c r="B276" s="32">
        <v>404</v>
      </c>
      <c r="C276" s="32" t="s">
        <v>9</v>
      </c>
      <c r="D276" s="33" t="s">
        <v>198</v>
      </c>
      <c r="E276" s="34">
        <v>13929.5</v>
      </c>
      <c r="F276" s="35">
        <v>41644</v>
      </c>
      <c r="G276" s="34">
        <v>13929.5</v>
      </c>
      <c r="H276" s="36">
        <f t="shared" si="4"/>
        <v>0</v>
      </c>
      <c r="I276" s="33"/>
      <c r="J276" s="27"/>
    </row>
    <row r="277" spans="1:10" x14ac:dyDescent="0.25">
      <c r="A277" s="31">
        <v>41644</v>
      </c>
      <c r="B277" s="32">
        <v>405</v>
      </c>
      <c r="C277" s="32" t="s">
        <v>9</v>
      </c>
      <c r="D277" s="33" t="s">
        <v>199</v>
      </c>
      <c r="E277" s="34">
        <v>1433</v>
      </c>
      <c r="F277" s="35">
        <v>41644</v>
      </c>
      <c r="G277" s="34">
        <v>1433</v>
      </c>
      <c r="H277" s="36">
        <f t="shared" si="4"/>
        <v>0</v>
      </c>
      <c r="I277" s="33"/>
      <c r="J277" s="27"/>
    </row>
    <row r="278" spans="1:10" x14ac:dyDescent="0.25">
      <c r="A278" s="31">
        <v>41644</v>
      </c>
      <c r="B278" s="32">
        <v>406</v>
      </c>
      <c r="C278" s="32" t="s">
        <v>9</v>
      </c>
      <c r="D278" s="33" t="s">
        <v>200</v>
      </c>
      <c r="E278" s="34">
        <v>24047</v>
      </c>
      <c r="F278" s="37" t="s">
        <v>201</v>
      </c>
      <c r="G278" s="34">
        <v>24047</v>
      </c>
      <c r="H278" s="36">
        <f t="shared" si="4"/>
        <v>0</v>
      </c>
      <c r="I278" s="33"/>
      <c r="J278" s="27"/>
    </row>
    <row r="279" spans="1:10" x14ac:dyDescent="0.25">
      <c r="A279" s="31">
        <v>41644</v>
      </c>
      <c r="B279" s="32">
        <v>407</v>
      </c>
      <c r="C279" s="32" t="s">
        <v>9</v>
      </c>
      <c r="D279" s="33" t="s">
        <v>13</v>
      </c>
      <c r="E279" s="34">
        <v>6560</v>
      </c>
      <c r="F279" s="35">
        <v>41645</v>
      </c>
      <c r="G279" s="34">
        <v>6560</v>
      </c>
      <c r="H279" s="36">
        <f t="shared" si="4"/>
        <v>0</v>
      </c>
      <c r="I279" s="33"/>
      <c r="J279" s="27"/>
    </row>
    <row r="280" spans="1:10" x14ac:dyDescent="0.25">
      <c r="A280" s="31">
        <v>41644</v>
      </c>
      <c r="B280" s="32">
        <v>408</v>
      </c>
      <c r="C280" s="32" t="s">
        <v>9</v>
      </c>
      <c r="D280" s="33" t="s">
        <v>202</v>
      </c>
      <c r="E280" s="34">
        <v>3203.5</v>
      </c>
      <c r="F280" s="35">
        <v>41644</v>
      </c>
      <c r="G280" s="34">
        <v>3203.5</v>
      </c>
      <c r="H280" s="36">
        <f t="shared" si="4"/>
        <v>0</v>
      </c>
      <c r="I280" s="33"/>
      <c r="J280" s="27"/>
    </row>
    <row r="281" spans="1:10" x14ac:dyDescent="0.25">
      <c r="A281" s="31">
        <v>41644</v>
      </c>
      <c r="B281" s="32">
        <v>409</v>
      </c>
      <c r="C281" s="32" t="s">
        <v>9</v>
      </c>
      <c r="D281" s="33" t="s">
        <v>106</v>
      </c>
      <c r="E281" s="34">
        <v>92012.800000000003</v>
      </c>
      <c r="F281" s="35">
        <v>41655</v>
      </c>
      <c r="G281" s="34">
        <v>92012.800000000003</v>
      </c>
      <c r="H281" s="36">
        <f t="shared" si="4"/>
        <v>0</v>
      </c>
      <c r="I281" s="33" t="s">
        <v>65</v>
      </c>
      <c r="J281" s="27"/>
    </row>
    <row r="282" spans="1:10" x14ac:dyDescent="0.25">
      <c r="A282" s="31">
        <v>41644</v>
      </c>
      <c r="B282" s="32">
        <v>410</v>
      </c>
      <c r="C282" s="32" t="s">
        <v>9</v>
      </c>
      <c r="D282" s="33" t="s">
        <v>116</v>
      </c>
      <c r="E282" s="34">
        <v>953</v>
      </c>
      <c r="F282" s="35">
        <v>41644</v>
      </c>
      <c r="G282" s="34">
        <v>953</v>
      </c>
      <c r="H282" s="36">
        <f t="shared" si="4"/>
        <v>0</v>
      </c>
      <c r="I282" s="33"/>
      <c r="J282" s="27"/>
    </row>
    <row r="283" spans="1:10" x14ac:dyDescent="0.25">
      <c r="A283" s="31">
        <v>41644</v>
      </c>
      <c r="B283" s="32">
        <v>411</v>
      </c>
      <c r="C283" s="32" t="s">
        <v>9</v>
      </c>
      <c r="D283" s="33" t="s">
        <v>18</v>
      </c>
      <c r="E283" s="34">
        <v>5926.5</v>
      </c>
      <c r="F283" s="35">
        <v>41644</v>
      </c>
      <c r="G283" s="34">
        <v>5926.5</v>
      </c>
      <c r="H283" s="36">
        <f t="shared" si="4"/>
        <v>0</v>
      </c>
      <c r="I283" s="33"/>
      <c r="J283" s="27"/>
    </row>
    <row r="284" spans="1:10" x14ac:dyDescent="0.25">
      <c r="A284" s="31">
        <v>41644</v>
      </c>
      <c r="B284" s="32">
        <v>412</v>
      </c>
      <c r="C284" s="32" t="s">
        <v>9</v>
      </c>
      <c r="D284" s="33" t="s">
        <v>129</v>
      </c>
      <c r="E284" s="34">
        <v>1159.5</v>
      </c>
      <c r="F284" s="35">
        <v>41644</v>
      </c>
      <c r="G284" s="34">
        <v>1159.5</v>
      </c>
      <c r="H284" s="36">
        <f t="shared" si="4"/>
        <v>0</v>
      </c>
      <c r="I284" s="33"/>
      <c r="J284" s="27"/>
    </row>
    <row r="285" spans="1:10" x14ac:dyDescent="0.25">
      <c r="A285" s="31">
        <v>41644</v>
      </c>
      <c r="B285" s="32">
        <v>413</v>
      </c>
      <c r="C285" s="32" t="s">
        <v>9</v>
      </c>
      <c r="D285" s="33" t="s">
        <v>11</v>
      </c>
      <c r="E285" s="34">
        <v>23807.5</v>
      </c>
      <c r="F285" s="45" t="s">
        <v>203</v>
      </c>
      <c r="G285" s="34">
        <v>23807.5</v>
      </c>
      <c r="H285" s="36">
        <f t="shared" si="4"/>
        <v>0</v>
      </c>
      <c r="I285" s="33" t="s">
        <v>12</v>
      </c>
      <c r="J285" s="27"/>
    </row>
    <row r="286" spans="1:10" x14ac:dyDescent="0.25">
      <c r="A286" s="31">
        <v>41644</v>
      </c>
      <c r="B286" s="32">
        <v>414</v>
      </c>
      <c r="C286" s="32" t="s">
        <v>9</v>
      </c>
      <c r="D286" s="33" t="s">
        <v>74</v>
      </c>
      <c r="E286" s="34">
        <v>993.5</v>
      </c>
      <c r="F286" s="35">
        <v>41644</v>
      </c>
      <c r="G286" s="34">
        <v>993.5</v>
      </c>
      <c r="H286" s="36">
        <f t="shared" si="4"/>
        <v>0</v>
      </c>
      <c r="I286" s="33"/>
      <c r="J286" s="27"/>
    </row>
    <row r="287" spans="1:10" x14ac:dyDescent="0.25">
      <c r="A287" s="31">
        <v>41644</v>
      </c>
      <c r="B287" s="32">
        <v>415</v>
      </c>
      <c r="C287" s="32" t="s">
        <v>9</v>
      </c>
      <c r="D287" s="33" t="s">
        <v>55</v>
      </c>
      <c r="E287" s="34">
        <v>12336</v>
      </c>
      <c r="F287" s="35">
        <v>41644</v>
      </c>
      <c r="G287" s="34">
        <v>12336</v>
      </c>
      <c r="H287" s="36">
        <f t="shared" si="4"/>
        <v>0</v>
      </c>
      <c r="I287" s="33"/>
      <c r="J287" s="27"/>
    </row>
    <row r="288" spans="1:10" x14ac:dyDescent="0.25">
      <c r="A288" s="31">
        <v>41644</v>
      </c>
      <c r="B288" s="32">
        <v>416</v>
      </c>
      <c r="C288" s="32" t="s">
        <v>9</v>
      </c>
      <c r="D288" s="33" t="s">
        <v>204</v>
      </c>
      <c r="E288" s="34">
        <v>7149.5</v>
      </c>
      <c r="F288" s="35">
        <v>41645</v>
      </c>
      <c r="G288" s="34">
        <v>7149.5</v>
      </c>
      <c r="H288" s="36">
        <f t="shared" si="4"/>
        <v>0</v>
      </c>
      <c r="I288" s="33"/>
      <c r="J288" s="27"/>
    </row>
    <row r="289" spans="1:10" x14ac:dyDescent="0.25">
      <c r="A289" s="31">
        <v>41644</v>
      </c>
      <c r="B289" s="32">
        <v>417</v>
      </c>
      <c r="C289" s="32" t="s">
        <v>9</v>
      </c>
      <c r="D289" s="33" t="s">
        <v>204</v>
      </c>
      <c r="E289" s="34">
        <v>8627</v>
      </c>
      <c r="F289" s="35">
        <v>41645</v>
      </c>
      <c r="G289" s="34">
        <v>8627</v>
      </c>
      <c r="H289" s="36">
        <f t="shared" si="4"/>
        <v>0</v>
      </c>
      <c r="I289" s="33" t="s">
        <v>30</v>
      </c>
      <c r="J289" s="27"/>
    </row>
    <row r="290" spans="1:10" x14ac:dyDescent="0.25">
      <c r="A290" s="31">
        <v>41644</v>
      </c>
      <c r="B290" s="32">
        <v>418</v>
      </c>
      <c r="C290" s="32" t="s">
        <v>9</v>
      </c>
      <c r="D290" s="41" t="s">
        <v>58</v>
      </c>
      <c r="E290" s="42">
        <v>160</v>
      </c>
      <c r="F290" s="43">
        <v>41645</v>
      </c>
      <c r="G290" s="42">
        <v>160</v>
      </c>
      <c r="H290" s="18">
        <f t="shared" si="4"/>
        <v>0</v>
      </c>
      <c r="I290" s="41" t="s">
        <v>30</v>
      </c>
      <c r="J290" s="44"/>
    </row>
    <row r="291" spans="1:10" x14ac:dyDescent="0.25">
      <c r="A291" s="31">
        <v>41644</v>
      </c>
      <c r="B291" s="32">
        <v>419</v>
      </c>
      <c r="C291" s="32" t="s">
        <v>9</v>
      </c>
      <c r="D291" s="33" t="s">
        <v>42</v>
      </c>
      <c r="E291" s="34">
        <v>1600</v>
      </c>
      <c r="F291" s="35">
        <v>41657</v>
      </c>
      <c r="G291" s="34">
        <v>1600</v>
      </c>
      <c r="H291" s="36">
        <f t="shared" si="4"/>
        <v>0</v>
      </c>
      <c r="I291" s="33" t="s">
        <v>30</v>
      </c>
    </row>
    <row r="292" spans="1:10" x14ac:dyDescent="0.25">
      <c r="A292" s="31">
        <v>41644</v>
      </c>
      <c r="B292" s="32">
        <v>420</v>
      </c>
      <c r="C292" s="32" t="s">
        <v>9</v>
      </c>
      <c r="D292" s="41" t="s">
        <v>43</v>
      </c>
      <c r="E292" s="54">
        <v>1600</v>
      </c>
      <c r="F292" s="55">
        <v>41657</v>
      </c>
      <c r="G292" s="54">
        <v>1600</v>
      </c>
      <c r="H292" s="56">
        <f t="shared" si="4"/>
        <v>0</v>
      </c>
      <c r="I292" s="44" t="s">
        <v>30</v>
      </c>
    </row>
    <row r="293" spans="1:10" x14ac:dyDescent="0.25">
      <c r="A293" s="31">
        <v>41644</v>
      </c>
      <c r="B293" s="32">
        <v>421</v>
      </c>
      <c r="C293" s="32" t="s">
        <v>9</v>
      </c>
      <c r="D293" s="33" t="s">
        <v>115</v>
      </c>
      <c r="E293" s="34">
        <v>3559</v>
      </c>
      <c r="F293" s="35">
        <v>41644</v>
      </c>
      <c r="G293" s="34">
        <v>3559</v>
      </c>
      <c r="H293" s="36">
        <f t="shared" si="4"/>
        <v>0</v>
      </c>
      <c r="I293" s="33"/>
      <c r="J293" s="27"/>
    </row>
    <row r="294" spans="1:10" x14ac:dyDescent="0.25">
      <c r="A294" s="31">
        <v>41644</v>
      </c>
      <c r="B294" s="32">
        <v>422</v>
      </c>
      <c r="C294" s="32" t="s">
        <v>9</v>
      </c>
      <c r="D294" s="33" t="s">
        <v>205</v>
      </c>
      <c r="E294" s="34">
        <v>2862</v>
      </c>
      <c r="F294" s="35">
        <v>41645</v>
      </c>
      <c r="G294" s="34">
        <v>2862</v>
      </c>
      <c r="H294" s="36">
        <f t="shared" si="4"/>
        <v>0</v>
      </c>
      <c r="I294" s="33" t="s">
        <v>30</v>
      </c>
      <c r="J294" s="27"/>
    </row>
    <row r="295" spans="1:10" x14ac:dyDescent="0.25">
      <c r="A295" s="31">
        <v>41644</v>
      </c>
      <c r="B295" s="32">
        <v>423</v>
      </c>
      <c r="C295" s="32" t="s">
        <v>9</v>
      </c>
      <c r="D295" s="33" t="s">
        <v>206</v>
      </c>
      <c r="E295" s="34">
        <v>1890</v>
      </c>
      <c r="F295" s="35">
        <v>41645</v>
      </c>
      <c r="G295" s="34">
        <v>1890</v>
      </c>
      <c r="H295" s="36">
        <f t="shared" si="4"/>
        <v>0</v>
      </c>
      <c r="I295" s="33" t="s">
        <v>30</v>
      </c>
      <c r="J295" s="27"/>
    </row>
    <row r="296" spans="1:10" x14ac:dyDescent="0.25">
      <c r="A296" s="31">
        <v>41644</v>
      </c>
      <c r="B296" s="32">
        <v>424</v>
      </c>
      <c r="C296" s="32" t="s">
        <v>9</v>
      </c>
      <c r="D296" s="46" t="s">
        <v>53</v>
      </c>
      <c r="E296" s="47">
        <v>0</v>
      </c>
      <c r="F296" s="35"/>
      <c r="G296" s="34"/>
      <c r="H296" s="36">
        <f t="shared" si="4"/>
        <v>0</v>
      </c>
      <c r="I296" s="33"/>
      <c r="J296" s="27" t="s">
        <v>207</v>
      </c>
    </row>
    <row r="297" spans="1:10" x14ac:dyDescent="0.25">
      <c r="A297" s="31">
        <v>41644</v>
      </c>
      <c r="B297" s="32">
        <v>425</v>
      </c>
      <c r="C297" s="32" t="s">
        <v>9</v>
      </c>
      <c r="D297" s="33" t="s">
        <v>17</v>
      </c>
      <c r="E297" s="34">
        <v>36948.5</v>
      </c>
      <c r="F297" s="35">
        <v>41645</v>
      </c>
      <c r="G297" s="34">
        <v>36948.5</v>
      </c>
      <c r="H297" s="36">
        <f t="shared" si="4"/>
        <v>0</v>
      </c>
      <c r="I297" s="33" t="s">
        <v>21</v>
      </c>
      <c r="J297" s="27"/>
    </row>
    <row r="298" spans="1:10" x14ac:dyDescent="0.25">
      <c r="A298" s="31">
        <v>41644</v>
      </c>
      <c r="B298" s="32">
        <v>426</v>
      </c>
      <c r="C298" s="32" t="s">
        <v>9</v>
      </c>
      <c r="D298" s="33" t="s">
        <v>44</v>
      </c>
      <c r="E298" s="34">
        <v>6000</v>
      </c>
      <c r="F298" s="35">
        <v>41654</v>
      </c>
      <c r="G298" s="34">
        <v>6000</v>
      </c>
      <c r="H298" s="36">
        <f t="shared" si="4"/>
        <v>0</v>
      </c>
      <c r="I298" s="33" t="s">
        <v>15</v>
      </c>
      <c r="J298" s="27"/>
    </row>
    <row r="299" spans="1:10" x14ac:dyDescent="0.25">
      <c r="A299" s="31">
        <v>41644</v>
      </c>
      <c r="B299" s="32">
        <v>427</v>
      </c>
      <c r="C299" s="32" t="s">
        <v>9</v>
      </c>
      <c r="D299" s="33" t="s">
        <v>122</v>
      </c>
      <c r="E299" s="34">
        <v>800</v>
      </c>
      <c r="F299" s="35">
        <v>41654</v>
      </c>
      <c r="G299" s="34">
        <v>800</v>
      </c>
      <c r="H299" s="36">
        <f t="shared" si="4"/>
        <v>0</v>
      </c>
      <c r="I299" s="33" t="s">
        <v>15</v>
      </c>
    </row>
    <row r="300" spans="1:10" x14ac:dyDescent="0.25">
      <c r="A300" s="31">
        <v>41644</v>
      </c>
      <c r="B300" s="32">
        <v>428</v>
      </c>
      <c r="C300" s="32" t="s">
        <v>9</v>
      </c>
      <c r="D300" s="33" t="s">
        <v>46</v>
      </c>
      <c r="E300" s="34">
        <v>944</v>
      </c>
      <c r="F300" s="35">
        <v>41644</v>
      </c>
      <c r="G300" s="34">
        <v>944</v>
      </c>
      <c r="H300" s="36">
        <f t="shared" si="4"/>
        <v>0</v>
      </c>
      <c r="I300" s="33" t="s">
        <v>15</v>
      </c>
      <c r="J300" s="27"/>
    </row>
    <row r="301" spans="1:10" x14ac:dyDescent="0.25">
      <c r="A301" s="31">
        <v>41644</v>
      </c>
      <c r="B301" s="32">
        <v>429</v>
      </c>
      <c r="C301" s="32" t="s">
        <v>9</v>
      </c>
      <c r="D301" s="33" t="s">
        <v>141</v>
      </c>
      <c r="E301" s="34">
        <v>9144</v>
      </c>
      <c r="F301" s="35">
        <v>41644</v>
      </c>
      <c r="G301" s="34">
        <v>9144</v>
      </c>
      <c r="H301" s="36">
        <f t="shared" si="4"/>
        <v>0</v>
      </c>
      <c r="I301" s="33"/>
      <c r="J301" s="27"/>
    </row>
    <row r="302" spans="1:10" x14ac:dyDescent="0.25">
      <c r="A302" s="31">
        <v>41644</v>
      </c>
      <c r="B302" s="32">
        <v>430</v>
      </c>
      <c r="C302" s="32" t="s">
        <v>9</v>
      </c>
      <c r="D302" s="33" t="s">
        <v>188</v>
      </c>
      <c r="E302" s="34">
        <v>7578.5</v>
      </c>
      <c r="F302" s="35">
        <v>41659</v>
      </c>
      <c r="G302" s="34">
        <v>7578.5</v>
      </c>
      <c r="H302" s="36">
        <f t="shared" si="4"/>
        <v>0</v>
      </c>
      <c r="I302" s="33"/>
      <c r="J302" s="27"/>
    </row>
    <row r="303" spans="1:10" x14ac:dyDescent="0.25">
      <c r="A303" s="31">
        <v>41644</v>
      </c>
      <c r="B303" s="32">
        <v>431</v>
      </c>
      <c r="C303" s="32" t="s">
        <v>9</v>
      </c>
      <c r="D303" s="33" t="s">
        <v>123</v>
      </c>
      <c r="E303" s="34">
        <v>3379.5</v>
      </c>
      <c r="F303" s="35">
        <v>41644</v>
      </c>
      <c r="G303" s="34">
        <v>3379.5</v>
      </c>
      <c r="H303" s="36">
        <f t="shared" si="4"/>
        <v>0</v>
      </c>
      <c r="I303" s="33"/>
      <c r="J303" s="27"/>
    </row>
    <row r="304" spans="1:10" x14ac:dyDescent="0.25">
      <c r="A304" s="31">
        <v>41644</v>
      </c>
      <c r="B304" s="32">
        <v>432</v>
      </c>
      <c r="C304" s="32" t="s">
        <v>9</v>
      </c>
      <c r="D304" s="33" t="s">
        <v>188</v>
      </c>
      <c r="E304" s="34">
        <v>598.5</v>
      </c>
      <c r="F304" s="35">
        <v>41644</v>
      </c>
      <c r="G304" s="34">
        <v>598.5</v>
      </c>
      <c r="H304" s="36">
        <f t="shared" si="4"/>
        <v>0</v>
      </c>
      <c r="I304" s="33"/>
      <c r="J304" s="27"/>
    </row>
    <row r="305" spans="1:10" x14ac:dyDescent="0.25">
      <c r="A305" s="31">
        <v>41644</v>
      </c>
      <c r="B305" s="32">
        <v>433</v>
      </c>
      <c r="C305" s="32" t="s">
        <v>9</v>
      </c>
      <c r="D305" s="33" t="s">
        <v>36</v>
      </c>
      <c r="E305" s="34">
        <v>24607.5</v>
      </c>
      <c r="F305" s="45" t="s">
        <v>208</v>
      </c>
      <c r="G305" s="34">
        <f>17500+7107.5</f>
        <v>24607.5</v>
      </c>
      <c r="H305" s="36">
        <f t="shared" si="4"/>
        <v>0</v>
      </c>
      <c r="I305" s="33"/>
      <c r="J305" s="27"/>
    </row>
    <row r="306" spans="1:10" x14ac:dyDescent="0.25">
      <c r="A306" s="31">
        <v>41644</v>
      </c>
      <c r="B306" s="32">
        <v>434</v>
      </c>
      <c r="C306" s="32" t="s">
        <v>9</v>
      </c>
      <c r="D306" s="33" t="s">
        <v>68</v>
      </c>
      <c r="E306" s="34">
        <v>3291</v>
      </c>
      <c r="F306" s="53" t="s">
        <v>209</v>
      </c>
      <c r="G306" s="34">
        <v>3291</v>
      </c>
      <c r="H306" s="36">
        <f t="shared" si="4"/>
        <v>0</v>
      </c>
      <c r="I306" s="33" t="s">
        <v>37</v>
      </c>
      <c r="J306" s="27" t="s">
        <v>210</v>
      </c>
    </row>
    <row r="307" spans="1:10" x14ac:dyDescent="0.25">
      <c r="A307" s="31">
        <v>41644</v>
      </c>
      <c r="B307" s="32">
        <v>435</v>
      </c>
      <c r="C307" s="32" t="s">
        <v>9</v>
      </c>
      <c r="D307" s="33" t="s">
        <v>211</v>
      </c>
      <c r="E307" s="34">
        <v>1279</v>
      </c>
      <c r="F307" s="35">
        <v>41644</v>
      </c>
      <c r="G307" s="34">
        <v>1279</v>
      </c>
      <c r="H307" s="36">
        <f t="shared" si="4"/>
        <v>0</v>
      </c>
      <c r="I307" s="33"/>
      <c r="J307" s="27"/>
    </row>
    <row r="308" spans="1:10" x14ac:dyDescent="0.25">
      <c r="A308" s="31">
        <v>41644</v>
      </c>
      <c r="B308" s="32">
        <v>436</v>
      </c>
      <c r="C308" s="32" t="s">
        <v>9</v>
      </c>
      <c r="D308" s="33" t="s">
        <v>144</v>
      </c>
      <c r="E308" s="34">
        <v>4588.5</v>
      </c>
      <c r="F308" s="35">
        <v>41644</v>
      </c>
      <c r="G308" s="34">
        <v>4588.5</v>
      </c>
      <c r="H308" s="36">
        <f t="shared" si="4"/>
        <v>0</v>
      </c>
      <c r="I308" s="33" t="s">
        <v>15</v>
      </c>
      <c r="J308" s="33"/>
    </row>
    <row r="309" spans="1:10" x14ac:dyDescent="0.25">
      <c r="A309" s="31">
        <v>41644</v>
      </c>
      <c r="B309" s="32">
        <v>437</v>
      </c>
      <c r="C309" s="32" t="s">
        <v>9</v>
      </c>
      <c r="D309" s="33" t="s">
        <v>119</v>
      </c>
      <c r="E309" s="34">
        <v>1755</v>
      </c>
      <c r="F309" s="35">
        <v>41644</v>
      </c>
      <c r="G309" s="34">
        <v>1755</v>
      </c>
      <c r="H309" s="36">
        <f t="shared" si="4"/>
        <v>0</v>
      </c>
      <c r="I309" s="33" t="s">
        <v>15</v>
      </c>
      <c r="J309" s="27"/>
    </row>
    <row r="310" spans="1:10" x14ac:dyDescent="0.25">
      <c r="A310" s="31">
        <v>41644</v>
      </c>
      <c r="B310" s="32">
        <v>438</v>
      </c>
      <c r="C310" s="32" t="s">
        <v>9</v>
      </c>
      <c r="D310" s="33" t="s">
        <v>148</v>
      </c>
      <c r="E310" s="34">
        <v>1281.5999999999999</v>
      </c>
      <c r="F310" s="35">
        <v>41645</v>
      </c>
      <c r="G310" s="34">
        <v>1281.5999999999999</v>
      </c>
      <c r="H310" s="36">
        <f t="shared" si="4"/>
        <v>0</v>
      </c>
      <c r="I310" s="33" t="s">
        <v>27</v>
      </c>
      <c r="J310" s="27"/>
    </row>
    <row r="311" spans="1:10" x14ac:dyDescent="0.25">
      <c r="A311" s="31">
        <v>41644</v>
      </c>
      <c r="B311" s="32">
        <v>439</v>
      </c>
      <c r="C311" s="32" t="s">
        <v>9</v>
      </c>
      <c r="D311" s="27" t="s">
        <v>140</v>
      </c>
      <c r="E311" s="34">
        <v>1054</v>
      </c>
      <c r="F311" s="35">
        <v>41644</v>
      </c>
      <c r="G311" s="34">
        <v>1054</v>
      </c>
      <c r="H311" s="36">
        <f t="shared" si="4"/>
        <v>0</v>
      </c>
      <c r="I311" s="27"/>
      <c r="J311" s="27"/>
    </row>
    <row r="312" spans="1:10" x14ac:dyDescent="0.25">
      <c r="A312" s="31">
        <v>41644</v>
      </c>
      <c r="B312" s="32">
        <v>440</v>
      </c>
      <c r="C312" s="32" t="s">
        <v>9</v>
      </c>
      <c r="D312" s="27" t="s">
        <v>41</v>
      </c>
      <c r="E312" s="48">
        <v>15489</v>
      </c>
      <c r="F312" s="49">
        <v>41645</v>
      </c>
      <c r="G312" s="48">
        <v>15489</v>
      </c>
      <c r="H312" s="50">
        <f t="shared" si="4"/>
        <v>0</v>
      </c>
      <c r="I312" s="27" t="s">
        <v>27</v>
      </c>
      <c r="J312" s="27"/>
    </row>
    <row r="313" spans="1:10" x14ac:dyDescent="0.25">
      <c r="A313" s="31">
        <v>41644</v>
      </c>
      <c r="B313" s="32">
        <v>441</v>
      </c>
      <c r="C313" s="32" t="s">
        <v>9</v>
      </c>
      <c r="D313" s="27" t="s">
        <v>212</v>
      </c>
      <c r="E313" s="48">
        <v>750</v>
      </c>
      <c r="F313" s="49">
        <v>41644</v>
      </c>
      <c r="G313" s="48">
        <v>750</v>
      </c>
      <c r="H313" s="50">
        <f t="shared" si="4"/>
        <v>0</v>
      </c>
      <c r="I313" s="27"/>
      <c r="J313" s="27"/>
    </row>
    <row r="314" spans="1:10" x14ac:dyDescent="0.25">
      <c r="A314" s="31">
        <v>41644</v>
      </c>
      <c r="B314" s="32">
        <v>442</v>
      </c>
      <c r="C314" s="32" t="s">
        <v>9</v>
      </c>
      <c r="D314" s="27" t="s">
        <v>115</v>
      </c>
      <c r="E314" s="48">
        <v>1435.5</v>
      </c>
      <c r="F314" s="49">
        <v>41644</v>
      </c>
      <c r="G314" s="48">
        <v>1435.5</v>
      </c>
      <c r="H314" s="50">
        <f t="shared" si="4"/>
        <v>0</v>
      </c>
      <c r="I314" s="27"/>
      <c r="J314" s="27"/>
    </row>
    <row r="315" spans="1:10" x14ac:dyDescent="0.25">
      <c r="A315" s="31">
        <v>41644</v>
      </c>
      <c r="B315" s="32">
        <v>443</v>
      </c>
      <c r="C315" s="32" t="s">
        <v>9</v>
      </c>
      <c r="D315" s="27" t="s">
        <v>136</v>
      </c>
      <c r="E315" s="34">
        <v>1461.5</v>
      </c>
      <c r="F315" s="35">
        <v>41644</v>
      </c>
      <c r="G315" s="34">
        <v>1461.5</v>
      </c>
      <c r="H315" s="36">
        <f t="shared" si="4"/>
        <v>0</v>
      </c>
      <c r="I315" s="27"/>
      <c r="J315" s="27"/>
    </row>
    <row r="316" spans="1:10" x14ac:dyDescent="0.25">
      <c r="A316" s="31">
        <v>41644</v>
      </c>
      <c r="B316" s="32">
        <v>444</v>
      </c>
      <c r="C316" s="32" t="s">
        <v>9</v>
      </c>
      <c r="D316" s="27" t="s">
        <v>185</v>
      </c>
      <c r="E316" s="34">
        <v>9075.6</v>
      </c>
      <c r="F316" s="35">
        <v>41645</v>
      </c>
      <c r="G316" s="34">
        <v>9075.6</v>
      </c>
      <c r="H316" s="36">
        <f t="shared" si="4"/>
        <v>0</v>
      </c>
      <c r="I316" s="27" t="s">
        <v>65</v>
      </c>
      <c r="J316" s="27"/>
    </row>
    <row r="317" spans="1:10" x14ac:dyDescent="0.25">
      <c r="A317" s="31">
        <v>41644</v>
      </c>
      <c r="B317" s="32">
        <v>445</v>
      </c>
      <c r="C317" s="32" t="s">
        <v>9</v>
      </c>
      <c r="D317" s="27" t="s">
        <v>75</v>
      </c>
      <c r="E317" s="34">
        <v>407.5</v>
      </c>
      <c r="F317" s="35">
        <v>41644</v>
      </c>
      <c r="G317" s="34">
        <v>407.5</v>
      </c>
      <c r="H317" s="36">
        <f t="shared" si="4"/>
        <v>0</v>
      </c>
      <c r="I317" s="27"/>
      <c r="J317" s="27"/>
    </row>
    <row r="318" spans="1:10" x14ac:dyDescent="0.25">
      <c r="A318" s="31">
        <v>41644</v>
      </c>
      <c r="B318" s="32">
        <v>446</v>
      </c>
      <c r="C318" s="32" t="s">
        <v>9</v>
      </c>
      <c r="D318" s="27" t="s">
        <v>213</v>
      </c>
      <c r="E318" s="48">
        <v>1862.5</v>
      </c>
      <c r="F318" s="49">
        <v>41645</v>
      </c>
      <c r="G318" s="48">
        <v>1862.5</v>
      </c>
      <c r="H318" s="50">
        <f t="shared" si="4"/>
        <v>0</v>
      </c>
      <c r="I318" s="27" t="s">
        <v>12</v>
      </c>
      <c r="J318" s="27"/>
    </row>
    <row r="319" spans="1:10" x14ac:dyDescent="0.25">
      <c r="A319" s="31">
        <v>41644</v>
      </c>
      <c r="B319" s="32">
        <v>447</v>
      </c>
      <c r="C319" s="32" t="s">
        <v>9</v>
      </c>
      <c r="D319" s="27" t="s">
        <v>152</v>
      </c>
      <c r="E319" s="48">
        <v>7512</v>
      </c>
      <c r="F319" s="49">
        <v>41644</v>
      </c>
      <c r="G319" s="48">
        <v>7512</v>
      </c>
      <c r="H319" s="50">
        <f t="shared" si="4"/>
        <v>0</v>
      </c>
      <c r="I319" s="27"/>
      <c r="J319" s="27"/>
    </row>
    <row r="320" spans="1:10" x14ac:dyDescent="0.25">
      <c r="A320" s="31">
        <v>41645</v>
      </c>
      <c r="B320" s="32">
        <v>448</v>
      </c>
      <c r="C320" s="32" t="s">
        <v>9</v>
      </c>
      <c r="D320" s="33" t="s">
        <v>213</v>
      </c>
      <c r="E320" s="34">
        <v>371.5</v>
      </c>
      <c r="F320" s="35">
        <v>41645</v>
      </c>
      <c r="G320" s="34">
        <v>371.5</v>
      </c>
      <c r="H320" s="36">
        <f t="shared" si="4"/>
        <v>0</v>
      </c>
      <c r="I320" s="34" t="s">
        <v>12</v>
      </c>
      <c r="J320" s="27"/>
    </row>
    <row r="321" spans="1:10" x14ac:dyDescent="0.25">
      <c r="A321" s="31">
        <v>41645</v>
      </c>
      <c r="B321" s="32">
        <v>449</v>
      </c>
      <c r="C321" s="32" t="s">
        <v>9</v>
      </c>
      <c r="D321" s="33" t="s">
        <v>14</v>
      </c>
      <c r="E321" s="34">
        <v>9971</v>
      </c>
      <c r="F321" s="35">
        <v>41645</v>
      </c>
      <c r="G321" s="34">
        <v>9971</v>
      </c>
      <c r="H321" s="36">
        <f t="shared" si="4"/>
        <v>0</v>
      </c>
      <c r="I321" s="33" t="s">
        <v>15</v>
      </c>
      <c r="J321" s="27"/>
    </row>
    <row r="322" spans="1:10" x14ac:dyDescent="0.25">
      <c r="A322" s="31">
        <v>41645</v>
      </c>
      <c r="B322" s="32">
        <v>450</v>
      </c>
      <c r="C322" s="32" t="s">
        <v>9</v>
      </c>
      <c r="D322" s="33" t="s">
        <v>148</v>
      </c>
      <c r="E322" s="34">
        <v>3305.5</v>
      </c>
      <c r="F322" s="35">
        <v>41647</v>
      </c>
      <c r="G322" s="34">
        <v>3305.5</v>
      </c>
      <c r="H322" s="36">
        <f t="shared" si="4"/>
        <v>0</v>
      </c>
      <c r="I322" s="33" t="s">
        <v>27</v>
      </c>
      <c r="J322" s="27"/>
    </row>
    <row r="323" spans="1:10" x14ac:dyDescent="0.25">
      <c r="A323" s="31">
        <v>41645</v>
      </c>
      <c r="B323" s="32">
        <v>451</v>
      </c>
      <c r="C323" s="32" t="s">
        <v>9</v>
      </c>
      <c r="D323" s="33" t="s">
        <v>106</v>
      </c>
      <c r="E323" s="34">
        <v>50209.279999999999</v>
      </c>
      <c r="F323" s="35">
        <v>41662</v>
      </c>
      <c r="G323" s="34">
        <v>50209.279999999999</v>
      </c>
      <c r="H323" s="36">
        <f t="shared" ref="H323:H386" si="5">E323-G323</f>
        <v>0</v>
      </c>
      <c r="I323" s="33" t="s">
        <v>15</v>
      </c>
      <c r="J323" s="27"/>
    </row>
    <row r="324" spans="1:10" x14ac:dyDescent="0.25">
      <c r="A324" s="31">
        <v>41645</v>
      </c>
      <c r="B324" s="32">
        <v>452</v>
      </c>
      <c r="C324" s="32" t="s">
        <v>9</v>
      </c>
      <c r="D324" s="33" t="s">
        <v>8</v>
      </c>
      <c r="E324" s="34">
        <v>345.6</v>
      </c>
      <c r="F324" s="35">
        <v>41645</v>
      </c>
      <c r="G324" s="34">
        <v>345.6</v>
      </c>
      <c r="H324" s="36">
        <f t="shared" si="5"/>
        <v>0</v>
      </c>
      <c r="I324" s="33" t="s">
        <v>8</v>
      </c>
      <c r="J324" s="27"/>
    </row>
    <row r="325" spans="1:10" x14ac:dyDescent="0.25">
      <c r="A325" s="31">
        <v>41645</v>
      </c>
      <c r="B325" s="32">
        <v>453</v>
      </c>
      <c r="C325" s="32" t="s">
        <v>9</v>
      </c>
      <c r="D325" s="33" t="s">
        <v>20</v>
      </c>
      <c r="E325" s="34">
        <v>2811.6</v>
      </c>
      <c r="F325" s="45" t="s">
        <v>214</v>
      </c>
      <c r="G325" s="34">
        <f>900+1911.6</f>
        <v>2811.6</v>
      </c>
      <c r="H325" s="36">
        <f t="shared" si="5"/>
        <v>0</v>
      </c>
      <c r="I325" s="33"/>
      <c r="J325" s="27"/>
    </row>
    <row r="326" spans="1:10" x14ac:dyDescent="0.25">
      <c r="A326" s="31">
        <v>41645</v>
      </c>
      <c r="B326" s="32">
        <v>454</v>
      </c>
      <c r="C326" s="32" t="s">
        <v>9</v>
      </c>
      <c r="D326" s="33" t="s">
        <v>215</v>
      </c>
      <c r="E326" s="34">
        <v>2959.5</v>
      </c>
      <c r="F326" s="35">
        <v>41645</v>
      </c>
      <c r="G326" s="34">
        <v>2959.5</v>
      </c>
      <c r="H326" s="36">
        <f t="shared" si="5"/>
        <v>0</v>
      </c>
      <c r="I326" s="33"/>
      <c r="J326" s="27"/>
    </row>
    <row r="327" spans="1:10" x14ac:dyDescent="0.25">
      <c r="A327" s="31">
        <v>41645</v>
      </c>
      <c r="B327" s="32">
        <v>455</v>
      </c>
      <c r="C327" s="32" t="s">
        <v>9</v>
      </c>
      <c r="D327" s="33" t="s">
        <v>216</v>
      </c>
      <c r="E327" s="34">
        <v>22701</v>
      </c>
      <c r="F327" s="35">
        <v>41645</v>
      </c>
      <c r="G327" s="34">
        <v>22701</v>
      </c>
      <c r="H327" s="36">
        <f t="shared" si="5"/>
        <v>0</v>
      </c>
      <c r="I327" s="33"/>
      <c r="J327" s="27"/>
    </row>
    <row r="328" spans="1:10" x14ac:dyDescent="0.25">
      <c r="A328" s="31">
        <v>41645</v>
      </c>
      <c r="B328" s="32">
        <v>456</v>
      </c>
      <c r="C328" s="32" t="s">
        <v>9</v>
      </c>
      <c r="D328" s="33" t="s">
        <v>17</v>
      </c>
      <c r="E328" s="34">
        <v>45316.5</v>
      </c>
      <c r="F328" s="35">
        <v>41645</v>
      </c>
      <c r="G328" s="34">
        <v>45316.5</v>
      </c>
      <c r="H328" s="36">
        <f t="shared" si="5"/>
        <v>0</v>
      </c>
      <c r="I328" s="33" t="s">
        <v>21</v>
      </c>
      <c r="J328" s="27"/>
    </row>
    <row r="329" spans="1:10" x14ac:dyDescent="0.25">
      <c r="A329" s="31">
        <v>41645</v>
      </c>
      <c r="B329" s="32">
        <v>457</v>
      </c>
      <c r="C329" s="32" t="s">
        <v>9</v>
      </c>
      <c r="D329" s="33" t="s">
        <v>19</v>
      </c>
      <c r="E329" s="34">
        <v>16094.5</v>
      </c>
      <c r="F329" s="35">
        <v>41646</v>
      </c>
      <c r="G329" s="34">
        <v>16094.5</v>
      </c>
      <c r="H329" s="36">
        <f t="shared" si="5"/>
        <v>0</v>
      </c>
      <c r="I329" s="33" t="s">
        <v>30</v>
      </c>
      <c r="J329" s="27"/>
    </row>
    <row r="330" spans="1:10" x14ac:dyDescent="0.25">
      <c r="A330" s="31">
        <v>41645</v>
      </c>
      <c r="B330" s="32">
        <v>458</v>
      </c>
      <c r="C330" s="32" t="s">
        <v>9</v>
      </c>
      <c r="D330" s="33" t="s">
        <v>130</v>
      </c>
      <c r="E330" s="34">
        <v>6044.5</v>
      </c>
      <c r="F330" s="35">
        <v>41652</v>
      </c>
      <c r="G330" s="34">
        <v>6044.5</v>
      </c>
      <c r="H330" s="36">
        <f t="shared" si="5"/>
        <v>0</v>
      </c>
      <c r="I330" s="33" t="s">
        <v>21</v>
      </c>
      <c r="J330" s="27"/>
    </row>
    <row r="331" spans="1:10" x14ac:dyDescent="0.25">
      <c r="A331" s="31">
        <v>41645</v>
      </c>
      <c r="B331" s="32">
        <v>459</v>
      </c>
      <c r="C331" s="32" t="s">
        <v>9</v>
      </c>
      <c r="D331" s="33" t="s">
        <v>33</v>
      </c>
      <c r="E331" s="34">
        <v>7507.5</v>
      </c>
      <c r="F331" s="35">
        <v>41645</v>
      </c>
      <c r="G331" s="34">
        <v>7507.5</v>
      </c>
      <c r="H331" s="36">
        <f t="shared" si="5"/>
        <v>0</v>
      </c>
      <c r="I331" s="33" t="s">
        <v>217</v>
      </c>
      <c r="J331" s="27"/>
    </row>
    <row r="332" spans="1:10" x14ac:dyDescent="0.25">
      <c r="A332" s="31">
        <v>41645</v>
      </c>
      <c r="B332" s="32">
        <v>460</v>
      </c>
      <c r="C332" s="32" t="s">
        <v>9</v>
      </c>
      <c r="D332" s="33" t="s">
        <v>8</v>
      </c>
      <c r="E332" s="34">
        <v>2261.6</v>
      </c>
      <c r="F332" s="35">
        <v>41645</v>
      </c>
      <c r="G332" s="34">
        <v>2261.6</v>
      </c>
      <c r="H332" s="36">
        <f t="shared" si="5"/>
        <v>0</v>
      </c>
      <c r="I332" s="33" t="s">
        <v>8</v>
      </c>
      <c r="J332" s="27"/>
    </row>
    <row r="333" spans="1:10" x14ac:dyDescent="0.25">
      <c r="A333" s="31">
        <v>41645</v>
      </c>
      <c r="B333" s="32">
        <v>461</v>
      </c>
      <c r="C333" s="32" t="s">
        <v>9</v>
      </c>
      <c r="D333" s="33" t="s">
        <v>218</v>
      </c>
      <c r="E333" s="34">
        <v>17369.650000000001</v>
      </c>
      <c r="F333" s="35">
        <v>41654</v>
      </c>
      <c r="G333" s="34">
        <v>17369.650000000001</v>
      </c>
      <c r="H333" s="36">
        <f t="shared" si="5"/>
        <v>0</v>
      </c>
      <c r="I333" s="33" t="s">
        <v>30</v>
      </c>
      <c r="J333" s="27"/>
    </row>
    <row r="334" spans="1:10" x14ac:dyDescent="0.25">
      <c r="A334" s="31">
        <v>41645</v>
      </c>
      <c r="B334" s="32">
        <v>462</v>
      </c>
      <c r="C334" s="32" t="s">
        <v>9</v>
      </c>
      <c r="D334" s="33" t="s">
        <v>44</v>
      </c>
      <c r="E334" s="34">
        <v>4800</v>
      </c>
      <c r="F334" s="45" t="s">
        <v>219</v>
      </c>
      <c r="G334" s="34">
        <f>4340+460</f>
        <v>4800</v>
      </c>
      <c r="H334" s="36">
        <f t="shared" si="5"/>
        <v>0</v>
      </c>
      <c r="I334" s="33" t="s">
        <v>45</v>
      </c>
      <c r="J334" s="27"/>
    </row>
    <row r="335" spans="1:10" x14ac:dyDescent="0.25">
      <c r="A335" s="31">
        <v>41645</v>
      </c>
      <c r="B335" s="32">
        <v>463</v>
      </c>
      <c r="C335" s="32" t="s">
        <v>9</v>
      </c>
      <c r="D335" s="33" t="s">
        <v>42</v>
      </c>
      <c r="E335" s="34">
        <v>2000</v>
      </c>
      <c r="F335" s="35">
        <v>41657</v>
      </c>
      <c r="G335" s="34">
        <v>2000</v>
      </c>
      <c r="H335" s="36">
        <f t="shared" si="5"/>
        <v>0</v>
      </c>
      <c r="I335" s="33" t="s">
        <v>45</v>
      </c>
    </row>
    <row r="336" spans="1:10" x14ac:dyDescent="0.25">
      <c r="A336" s="31">
        <v>41645</v>
      </c>
      <c r="B336" s="32">
        <v>464</v>
      </c>
      <c r="C336" s="32" t="s">
        <v>9</v>
      </c>
      <c r="D336" s="33" t="s">
        <v>46</v>
      </c>
      <c r="E336" s="34">
        <v>3304</v>
      </c>
      <c r="F336" s="35">
        <v>41645</v>
      </c>
      <c r="G336" s="34">
        <v>3304</v>
      </c>
      <c r="H336" s="36">
        <f t="shared" si="5"/>
        <v>0</v>
      </c>
      <c r="I336" s="33" t="s">
        <v>45</v>
      </c>
      <c r="J336" s="27"/>
    </row>
    <row r="337" spans="1:10" x14ac:dyDescent="0.25">
      <c r="A337" s="31">
        <v>41645</v>
      </c>
      <c r="B337" s="32">
        <v>465</v>
      </c>
      <c r="C337" s="32" t="s">
        <v>9</v>
      </c>
      <c r="D337" s="33" t="s">
        <v>220</v>
      </c>
      <c r="E337" s="34">
        <v>2393.5</v>
      </c>
      <c r="F337" s="39" t="s">
        <v>221</v>
      </c>
      <c r="G337" s="40">
        <v>2393.5</v>
      </c>
      <c r="H337" s="36">
        <f t="shared" si="5"/>
        <v>0</v>
      </c>
      <c r="I337" s="33" t="s">
        <v>45</v>
      </c>
      <c r="J337" s="27"/>
    </row>
    <row r="338" spans="1:10" x14ac:dyDescent="0.25">
      <c r="A338" s="31">
        <v>41645</v>
      </c>
      <c r="B338" s="32">
        <v>466</v>
      </c>
      <c r="C338" s="32" t="s">
        <v>9</v>
      </c>
      <c r="D338" s="33" t="s">
        <v>16</v>
      </c>
      <c r="E338" s="34">
        <v>151398</v>
      </c>
      <c r="F338" s="35">
        <v>41666</v>
      </c>
      <c r="G338" s="34">
        <v>151398</v>
      </c>
      <c r="H338" s="36">
        <f t="shared" si="5"/>
        <v>0</v>
      </c>
      <c r="I338" s="33"/>
      <c r="J338" s="27"/>
    </row>
    <row r="339" spans="1:10" x14ac:dyDescent="0.25">
      <c r="A339" s="31">
        <v>41645</v>
      </c>
      <c r="B339" s="32">
        <v>467</v>
      </c>
      <c r="C339" s="32" t="s">
        <v>9</v>
      </c>
      <c r="D339" s="33" t="s">
        <v>106</v>
      </c>
      <c r="E339" s="34">
        <v>137065</v>
      </c>
      <c r="F339" s="35">
        <v>41655</v>
      </c>
      <c r="G339" s="34">
        <v>137065</v>
      </c>
      <c r="H339" s="36">
        <f t="shared" si="5"/>
        <v>0</v>
      </c>
      <c r="I339" s="33"/>
      <c r="J339" s="27"/>
    </row>
    <row r="340" spans="1:10" x14ac:dyDescent="0.25">
      <c r="A340" s="31">
        <v>41645</v>
      </c>
      <c r="B340" s="32">
        <v>468</v>
      </c>
      <c r="C340" s="32" t="s">
        <v>9</v>
      </c>
      <c r="D340" s="33" t="s">
        <v>47</v>
      </c>
      <c r="E340" s="34">
        <v>3415.5</v>
      </c>
      <c r="F340" s="35">
        <v>41648</v>
      </c>
      <c r="G340" s="34">
        <v>3415.5</v>
      </c>
      <c r="H340" s="36">
        <f t="shared" si="5"/>
        <v>0</v>
      </c>
      <c r="I340" s="33" t="s">
        <v>30</v>
      </c>
      <c r="J340" s="27"/>
    </row>
    <row r="341" spans="1:10" x14ac:dyDescent="0.25">
      <c r="A341" s="31">
        <v>41645</v>
      </c>
      <c r="B341" s="32">
        <v>469</v>
      </c>
      <c r="C341" s="32" t="s">
        <v>9</v>
      </c>
      <c r="D341" s="33" t="s">
        <v>55</v>
      </c>
      <c r="E341" s="34">
        <v>10178</v>
      </c>
      <c r="F341" s="35">
        <v>41645</v>
      </c>
      <c r="G341" s="34">
        <v>10178</v>
      </c>
      <c r="H341" s="36">
        <f t="shared" si="5"/>
        <v>0</v>
      </c>
      <c r="I341" s="33"/>
      <c r="J341" s="27"/>
    </row>
    <row r="342" spans="1:10" x14ac:dyDescent="0.25">
      <c r="A342" s="31">
        <v>41645</v>
      </c>
      <c r="B342" s="32">
        <v>470</v>
      </c>
      <c r="C342" s="32" t="s">
        <v>9</v>
      </c>
      <c r="D342" s="33" t="s">
        <v>222</v>
      </c>
      <c r="E342" s="34">
        <v>2672</v>
      </c>
      <c r="F342" s="35">
        <v>41645</v>
      </c>
      <c r="G342" s="34">
        <v>2672</v>
      </c>
      <c r="H342" s="36">
        <f t="shared" si="5"/>
        <v>0</v>
      </c>
      <c r="I342" s="33"/>
      <c r="J342" s="27"/>
    </row>
    <row r="343" spans="1:10" x14ac:dyDescent="0.25">
      <c r="A343" s="31">
        <v>41645</v>
      </c>
      <c r="B343" s="32">
        <v>471</v>
      </c>
      <c r="C343" s="32" t="s">
        <v>9</v>
      </c>
      <c r="D343" s="33" t="s">
        <v>64</v>
      </c>
      <c r="E343" s="34">
        <v>15157</v>
      </c>
      <c r="F343" s="35">
        <v>41645</v>
      </c>
      <c r="G343" s="34">
        <v>15157</v>
      </c>
      <c r="H343" s="36">
        <f t="shared" si="5"/>
        <v>0</v>
      </c>
      <c r="I343" s="33" t="s">
        <v>65</v>
      </c>
      <c r="J343" s="27"/>
    </row>
    <row r="344" spans="1:10" x14ac:dyDescent="0.25">
      <c r="A344" s="31">
        <v>41645</v>
      </c>
      <c r="B344" s="32">
        <v>472</v>
      </c>
      <c r="C344" s="32" t="s">
        <v>9</v>
      </c>
      <c r="D344" s="33" t="s">
        <v>188</v>
      </c>
      <c r="E344" s="34">
        <v>5533.5</v>
      </c>
      <c r="F344" s="35">
        <v>41645</v>
      </c>
      <c r="G344" s="34">
        <v>5533.5</v>
      </c>
      <c r="H344" s="36">
        <f t="shared" si="5"/>
        <v>0</v>
      </c>
      <c r="I344" s="33"/>
      <c r="J344" s="27"/>
    </row>
    <row r="345" spans="1:10" x14ac:dyDescent="0.25">
      <c r="A345" s="31">
        <v>41645</v>
      </c>
      <c r="B345" s="32">
        <v>473</v>
      </c>
      <c r="C345" s="32" t="s">
        <v>9</v>
      </c>
      <c r="D345" s="33" t="s">
        <v>51</v>
      </c>
      <c r="E345" s="34">
        <v>1883.2</v>
      </c>
      <c r="F345" s="35">
        <v>41645</v>
      </c>
      <c r="G345" s="34">
        <v>1883.2</v>
      </c>
      <c r="H345" s="36">
        <f t="shared" si="5"/>
        <v>0</v>
      </c>
      <c r="I345" s="33" t="s">
        <v>45</v>
      </c>
      <c r="J345" s="27"/>
    </row>
    <row r="346" spans="1:10" x14ac:dyDescent="0.25">
      <c r="A346" s="31">
        <v>41645</v>
      </c>
      <c r="B346" s="32">
        <v>474</v>
      </c>
      <c r="C346" s="32" t="s">
        <v>9</v>
      </c>
      <c r="D346" s="33" t="s">
        <v>8</v>
      </c>
      <c r="E346" s="34">
        <v>819</v>
      </c>
      <c r="F346" s="35">
        <v>41645</v>
      </c>
      <c r="G346" s="34">
        <v>819</v>
      </c>
      <c r="H346" s="36">
        <f t="shared" si="5"/>
        <v>0</v>
      </c>
      <c r="I346" s="33" t="s">
        <v>8</v>
      </c>
      <c r="J346" s="27"/>
    </row>
    <row r="347" spans="1:10" x14ac:dyDescent="0.25">
      <c r="A347" s="31">
        <v>41645</v>
      </c>
      <c r="B347" s="32">
        <v>475</v>
      </c>
      <c r="C347" s="32" t="s">
        <v>9</v>
      </c>
      <c r="D347" s="33" t="s">
        <v>220</v>
      </c>
      <c r="E347" s="34">
        <v>5409.5</v>
      </c>
      <c r="F347" s="35">
        <v>41645</v>
      </c>
      <c r="G347" s="34">
        <v>5409.5</v>
      </c>
      <c r="H347" s="36">
        <f t="shared" si="5"/>
        <v>0</v>
      </c>
      <c r="I347" s="33" t="s">
        <v>45</v>
      </c>
      <c r="J347" s="27"/>
    </row>
    <row r="348" spans="1:10" x14ac:dyDescent="0.25">
      <c r="A348" s="31">
        <v>41645</v>
      </c>
      <c r="B348" s="32">
        <v>476</v>
      </c>
      <c r="C348" s="32" t="s">
        <v>9</v>
      </c>
      <c r="D348" s="46" t="s">
        <v>53</v>
      </c>
      <c r="E348" s="47">
        <v>0</v>
      </c>
      <c r="F348" s="35"/>
      <c r="G348" s="34">
        <v>0</v>
      </c>
      <c r="H348" s="36">
        <f t="shared" si="5"/>
        <v>0</v>
      </c>
      <c r="I348" s="33"/>
      <c r="J348" s="27" t="s">
        <v>223</v>
      </c>
    </row>
    <row r="349" spans="1:10" x14ac:dyDescent="0.25">
      <c r="A349" s="31">
        <v>41645</v>
      </c>
      <c r="B349" s="32">
        <v>477</v>
      </c>
      <c r="C349" s="32" t="s">
        <v>9</v>
      </c>
      <c r="D349" s="33" t="s">
        <v>54</v>
      </c>
      <c r="E349" s="34">
        <v>20998.2</v>
      </c>
      <c r="F349" s="35">
        <v>41645</v>
      </c>
      <c r="G349" s="34">
        <v>20998.2</v>
      </c>
      <c r="H349" s="36">
        <f t="shared" si="5"/>
        <v>0</v>
      </c>
      <c r="I349" s="33"/>
      <c r="J349" s="27"/>
    </row>
    <row r="350" spans="1:10" x14ac:dyDescent="0.25">
      <c r="A350" s="31">
        <v>41645</v>
      </c>
      <c r="B350" s="32">
        <v>478</v>
      </c>
      <c r="C350" s="32" t="s">
        <v>9</v>
      </c>
      <c r="D350" s="33" t="s">
        <v>66</v>
      </c>
      <c r="E350" s="34">
        <v>1405</v>
      </c>
      <c r="F350" s="35">
        <v>41645</v>
      </c>
      <c r="G350" s="34">
        <v>1405</v>
      </c>
      <c r="H350" s="36">
        <f t="shared" si="5"/>
        <v>0</v>
      </c>
      <c r="I350" s="33" t="s">
        <v>45</v>
      </c>
      <c r="J350" s="27"/>
    </row>
    <row r="351" spans="1:10" x14ac:dyDescent="0.25">
      <c r="A351" s="31">
        <v>41645</v>
      </c>
      <c r="B351" s="32">
        <v>479</v>
      </c>
      <c r="C351" s="32" t="s">
        <v>9</v>
      </c>
      <c r="D351" s="33" t="s">
        <v>54</v>
      </c>
      <c r="E351" s="34">
        <v>934</v>
      </c>
      <c r="F351" s="35">
        <v>41645</v>
      </c>
      <c r="G351" s="34">
        <v>934</v>
      </c>
      <c r="H351" s="36">
        <f t="shared" si="5"/>
        <v>0</v>
      </c>
      <c r="I351" s="33"/>
      <c r="J351" s="27"/>
    </row>
    <row r="352" spans="1:10" x14ac:dyDescent="0.25">
      <c r="A352" s="31">
        <v>41645</v>
      </c>
      <c r="B352" s="32">
        <v>480</v>
      </c>
      <c r="C352" s="32" t="s">
        <v>9</v>
      </c>
      <c r="D352" s="33" t="s">
        <v>8</v>
      </c>
      <c r="E352" s="34">
        <v>10000.5</v>
      </c>
      <c r="F352" s="35">
        <v>41645</v>
      </c>
      <c r="G352" s="34">
        <v>10000.5</v>
      </c>
      <c r="H352" s="36">
        <f t="shared" si="5"/>
        <v>0</v>
      </c>
      <c r="I352" s="33" t="s">
        <v>8</v>
      </c>
      <c r="J352" s="27"/>
    </row>
    <row r="353" spans="1:10" x14ac:dyDescent="0.25">
      <c r="A353" s="31">
        <v>41645</v>
      </c>
      <c r="B353" s="32">
        <v>481</v>
      </c>
      <c r="C353" s="32" t="s">
        <v>9</v>
      </c>
      <c r="D353" s="33" t="s">
        <v>20</v>
      </c>
      <c r="E353" s="34">
        <v>2262</v>
      </c>
      <c r="F353" s="35">
        <v>41645</v>
      </c>
      <c r="G353" s="34">
        <v>2262</v>
      </c>
      <c r="H353" s="36">
        <f t="shared" si="5"/>
        <v>0</v>
      </c>
      <c r="I353" s="33"/>
      <c r="J353" s="27"/>
    </row>
    <row r="354" spans="1:10" x14ac:dyDescent="0.25">
      <c r="A354" s="31">
        <v>41645</v>
      </c>
      <c r="B354" s="32">
        <v>482</v>
      </c>
      <c r="C354" s="32" t="s">
        <v>9</v>
      </c>
      <c r="D354" s="41" t="s">
        <v>137</v>
      </c>
      <c r="E354" s="42">
        <v>21867.599999999999</v>
      </c>
      <c r="F354" s="60" t="s">
        <v>224</v>
      </c>
      <c r="G354" s="42">
        <v>21867.599999999999</v>
      </c>
      <c r="H354" s="18">
        <f t="shared" si="5"/>
        <v>0</v>
      </c>
      <c r="I354" s="41" t="s">
        <v>8</v>
      </c>
      <c r="J354" s="44"/>
    </row>
    <row r="355" spans="1:10" x14ac:dyDescent="0.25">
      <c r="A355" s="31">
        <v>41645</v>
      </c>
      <c r="B355" s="32">
        <v>483</v>
      </c>
      <c r="C355" s="32" t="s">
        <v>9</v>
      </c>
      <c r="D355" s="33" t="s">
        <v>41</v>
      </c>
      <c r="E355" s="34">
        <v>6637</v>
      </c>
      <c r="F355" s="35">
        <v>41645</v>
      </c>
      <c r="G355" s="34">
        <v>6637</v>
      </c>
      <c r="H355" s="36">
        <f t="shared" si="5"/>
        <v>0</v>
      </c>
      <c r="I355" s="33" t="s">
        <v>21</v>
      </c>
      <c r="J355" s="27"/>
    </row>
    <row r="356" spans="1:10" x14ac:dyDescent="0.25">
      <c r="A356" s="31">
        <v>41645</v>
      </c>
      <c r="B356" s="32">
        <v>484</v>
      </c>
      <c r="C356" s="32" t="s">
        <v>9</v>
      </c>
      <c r="D356" s="44" t="s">
        <v>225</v>
      </c>
      <c r="E356" s="42">
        <v>4884</v>
      </c>
      <c r="F356" s="61" t="s">
        <v>226</v>
      </c>
      <c r="G356" s="62">
        <v>4884</v>
      </c>
      <c r="H356" s="56">
        <f t="shared" si="5"/>
        <v>0</v>
      </c>
      <c r="I356" s="44" t="s">
        <v>21</v>
      </c>
      <c r="J356" s="27" t="s">
        <v>227</v>
      </c>
    </row>
    <row r="357" spans="1:10" x14ac:dyDescent="0.25">
      <c r="A357" s="31">
        <v>41645</v>
      </c>
      <c r="B357" s="32">
        <v>485</v>
      </c>
      <c r="C357" s="32" t="s">
        <v>9</v>
      </c>
      <c r="D357" s="33" t="s">
        <v>136</v>
      </c>
      <c r="E357" s="34">
        <v>1419</v>
      </c>
      <c r="F357" s="35">
        <v>41645</v>
      </c>
      <c r="G357" s="34">
        <v>1419</v>
      </c>
      <c r="H357" s="36">
        <f t="shared" si="5"/>
        <v>0</v>
      </c>
      <c r="I357" s="33"/>
      <c r="J357" s="44"/>
    </row>
    <row r="358" spans="1:10" x14ac:dyDescent="0.25">
      <c r="A358" s="31">
        <v>41645</v>
      </c>
      <c r="B358" s="32">
        <v>486</v>
      </c>
      <c r="C358" s="32" t="s">
        <v>9</v>
      </c>
      <c r="D358" s="33" t="s">
        <v>106</v>
      </c>
      <c r="E358" s="34">
        <v>1878.5</v>
      </c>
      <c r="F358" s="35">
        <v>41655</v>
      </c>
      <c r="G358" s="34">
        <v>1878.5</v>
      </c>
      <c r="H358" s="36">
        <f t="shared" si="5"/>
        <v>0</v>
      </c>
      <c r="I358" s="33"/>
      <c r="J358" s="27"/>
    </row>
    <row r="359" spans="1:10" x14ac:dyDescent="0.25">
      <c r="A359" s="31">
        <v>41645</v>
      </c>
      <c r="B359" s="32">
        <v>487</v>
      </c>
      <c r="C359" s="32" t="s">
        <v>9</v>
      </c>
      <c r="D359" s="33" t="s">
        <v>124</v>
      </c>
      <c r="E359" s="34">
        <v>7752</v>
      </c>
      <c r="F359" s="35">
        <v>41645</v>
      </c>
      <c r="G359" s="34">
        <v>7752</v>
      </c>
      <c r="H359" s="36">
        <f t="shared" si="5"/>
        <v>0</v>
      </c>
      <c r="I359" s="33" t="s">
        <v>217</v>
      </c>
      <c r="J359" s="27"/>
    </row>
    <row r="360" spans="1:10" x14ac:dyDescent="0.25">
      <c r="A360" s="31">
        <v>41645</v>
      </c>
      <c r="B360" s="32">
        <v>488</v>
      </c>
      <c r="C360" s="32" t="s">
        <v>9</v>
      </c>
      <c r="D360" s="33" t="s">
        <v>57</v>
      </c>
      <c r="E360" s="34">
        <v>630</v>
      </c>
      <c r="F360" s="35">
        <v>41645</v>
      </c>
      <c r="G360" s="34">
        <v>630</v>
      </c>
      <c r="H360" s="36">
        <f t="shared" si="5"/>
        <v>0</v>
      </c>
      <c r="I360" s="33" t="s">
        <v>217</v>
      </c>
      <c r="J360" s="27"/>
    </row>
    <row r="361" spans="1:10" x14ac:dyDescent="0.25">
      <c r="A361" s="31">
        <v>41645</v>
      </c>
      <c r="B361" s="32">
        <v>489</v>
      </c>
      <c r="C361" s="32" t="s">
        <v>9</v>
      </c>
      <c r="D361" s="33" t="s">
        <v>32</v>
      </c>
      <c r="E361" s="34">
        <v>7939.5</v>
      </c>
      <c r="F361" s="35">
        <v>41645</v>
      </c>
      <c r="G361" s="34">
        <v>7939.5</v>
      </c>
      <c r="H361" s="36">
        <f t="shared" si="5"/>
        <v>0</v>
      </c>
      <c r="I361" s="33" t="s">
        <v>217</v>
      </c>
      <c r="J361" s="27"/>
    </row>
    <row r="362" spans="1:10" x14ac:dyDescent="0.25">
      <c r="A362" s="31">
        <v>41645</v>
      </c>
      <c r="B362" s="32">
        <v>490</v>
      </c>
      <c r="C362" s="32" t="s">
        <v>9</v>
      </c>
      <c r="D362" s="33" t="s">
        <v>228</v>
      </c>
      <c r="E362" s="34">
        <v>2760.5</v>
      </c>
      <c r="F362" s="35">
        <v>41645</v>
      </c>
      <c r="G362" s="34">
        <v>2760.5</v>
      </c>
      <c r="H362" s="36">
        <f t="shared" si="5"/>
        <v>0</v>
      </c>
      <c r="I362" s="33" t="s">
        <v>217</v>
      </c>
      <c r="J362" s="27"/>
    </row>
    <row r="363" spans="1:10" x14ac:dyDescent="0.25">
      <c r="A363" s="31">
        <v>41646</v>
      </c>
      <c r="B363" s="32">
        <v>491</v>
      </c>
      <c r="C363" s="32" t="s">
        <v>9</v>
      </c>
      <c r="D363" s="33" t="s">
        <v>229</v>
      </c>
      <c r="E363" s="34">
        <v>28067.5</v>
      </c>
      <c r="F363" s="35">
        <v>41648</v>
      </c>
      <c r="G363" s="34">
        <v>28067.5</v>
      </c>
      <c r="H363" s="36">
        <f t="shared" si="5"/>
        <v>0</v>
      </c>
      <c r="I363" s="34" t="s">
        <v>65</v>
      </c>
      <c r="J363" s="27"/>
    </row>
    <row r="364" spans="1:10" x14ac:dyDescent="0.25">
      <c r="A364" s="31">
        <v>41646</v>
      </c>
      <c r="B364" s="32">
        <v>492</v>
      </c>
      <c r="C364" s="32" t="s">
        <v>9</v>
      </c>
      <c r="D364" s="33" t="s">
        <v>230</v>
      </c>
      <c r="E364" s="34">
        <v>134.5</v>
      </c>
      <c r="F364" s="35">
        <v>41649</v>
      </c>
      <c r="G364" s="34">
        <v>134.5</v>
      </c>
      <c r="H364" s="36">
        <f t="shared" si="5"/>
        <v>0</v>
      </c>
      <c r="I364" s="33"/>
      <c r="J364" s="27"/>
    </row>
    <row r="365" spans="1:10" x14ac:dyDescent="0.25">
      <c r="A365" s="31">
        <v>41646</v>
      </c>
      <c r="B365" s="32">
        <v>493</v>
      </c>
      <c r="C365" s="32" t="s">
        <v>9</v>
      </c>
      <c r="D365" s="33" t="s">
        <v>99</v>
      </c>
      <c r="E365" s="34">
        <v>6548</v>
      </c>
      <c r="F365" s="35">
        <v>41646</v>
      </c>
      <c r="G365" s="34">
        <v>6548</v>
      </c>
      <c r="H365" s="36">
        <f t="shared" si="5"/>
        <v>0</v>
      </c>
      <c r="I365" s="33" t="s">
        <v>30</v>
      </c>
      <c r="J365" s="27"/>
    </row>
    <row r="366" spans="1:10" x14ac:dyDescent="0.25">
      <c r="A366" s="31">
        <v>41646</v>
      </c>
      <c r="B366" s="32">
        <v>494</v>
      </c>
      <c r="C366" s="32" t="s">
        <v>9</v>
      </c>
      <c r="D366" s="33" t="s">
        <v>191</v>
      </c>
      <c r="E366" s="34">
        <v>1890</v>
      </c>
      <c r="F366" s="35">
        <v>41646</v>
      </c>
      <c r="G366" s="34">
        <v>1890</v>
      </c>
      <c r="H366" s="36">
        <f t="shared" si="5"/>
        <v>0</v>
      </c>
      <c r="I366" s="33" t="s">
        <v>30</v>
      </c>
      <c r="J366" s="27"/>
    </row>
    <row r="367" spans="1:10" x14ac:dyDescent="0.25">
      <c r="A367" s="31">
        <v>41646</v>
      </c>
      <c r="B367" s="32">
        <v>495</v>
      </c>
      <c r="C367" s="32" t="s">
        <v>9</v>
      </c>
      <c r="D367" s="33" t="s">
        <v>231</v>
      </c>
      <c r="E367" s="34">
        <v>1378.5</v>
      </c>
      <c r="F367" s="35">
        <v>41646</v>
      </c>
      <c r="G367" s="34">
        <v>1378.5</v>
      </c>
      <c r="H367" s="36">
        <f t="shared" si="5"/>
        <v>0</v>
      </c>
      <c r="I367" s="33" t="s">
        <v>30</v>
      </c>
      <c r="J367" s="27"/>
    </row>
    <row r="368" spans="1:10" x14ac:dyDescent="0.25">
      <c r="A368" s="31">
        <v>41646</v>
      </c>
      <c r="B368" s="32">
        <v>496</v>
      </c>
      <c r="C368" s="32" t="s">
        <v>9</v>
      </c>
      <c r="D368" s="33" t="s">
        <v>232</v>
      </c>
      <c r="E368" s="34">
        <v>3420</v>
      </c>
      <c r="F368" s="35">
        <v>41646</v>
      </c>
      <c r="G368" s="34">
        <v>3420</v>
      </c>
      <c r="H368" s="36">
        <f t="shared" si="5"/>
        <v>0</v>
      </c>
      <c r="I368" s="33" t="s">
        <v>30</v>
      </c>
      <c r="J368" s="27"/>
    </row>
    <row r="369" spans="1:10" x14ac:dyDescent="0.25">
      <c r="A369" s="31">
        <v>41646</v>
      </c>
      <c r="B369" s="32">
        <v>497</v>
      </c>
      <c r="C369" s="32" t="s">
        <v>9</v>
      </c>
      <c r="D369" s="33" t="s">
        <v>233</v>
      </c>
      <c r="E369" s="34">
        <v>1616</v>
      </c>
      <c r="F369" s="35">
        <v>41646</v>
      </c>
      <c r="G369" s="34">
        <v>1616</v>
      </c>
      <c r="H369" s="36">
        <f t="shared" si="5"/>
        <v>0</v>
      </c>
      <c r="I369" s="33" t="s">
        <v>30</v>
      </c>
      <c r="J369" s="27"/>
    </row>
    <row r="370" spans="1:10" x14ac:dyDescent="0.25">
      <c r="A370" s="31">
        <v>41646</v>
      </c>
      <c r="B370" s="32">
        <v>498</v>
      </c>
      <c r="C370" s="32" t="s">
        <v>9</v>
      </c>
      <c r="D370" s="33" t="s">
        <v>234</v>
      </c>
      <c r="E370" s="34">
        <v>670.5</v>
      </c>
      <c r="F370" s="35">
        <v>7.1</v>
      </c>
      <c r="G370" s="34">
        <v>670.5</v>
      </c>
      <c r="H370" s="36">
        <f t="shared" si="5"/>
        <v>0</v>
      </c>
      <c r="I370" s="33" t="s">
        <v>30</v>
      </c>
      <c r="J370" s="27"/>
    </row>
    <row r="371" spans="1:10" x14ac:dyDescent="0.25">
      <c r="A371" s="31">
        <v>41646</v>
      </c>
      <c r="B371" s="32">
        <v>499</v>
      </c>
      <c r="C371" s="32" t="s">
        <v>9</v>
      </c>
      <c r="D371" s="33" t="s">
        <v>235</v>
      </c>
      <c r="E371" s="34">
        <v>4983</v>
      </c>
      <c r="F371" s="45" t="s">
        <v>236</v>
      </c>
      <c r="G371" s="34">
        <v>4983</v>
      </c>
      <c r="H371" s="36">
        <f t="shared" si="5"/>
        <v>0</v>
      </c>
      <c r="I371" s="33" t="s">
        <v>30</v>
      </c>
      <c r="J371" s="27"/>
    </row>
    <row r="372" spans="1:10" x14ac:dyDescent="0.25">
      <c r="A372" s="31">
        <v>41646</v>
      </c>
      <c r="B372" s="32">
        <v>500</v>
      </c>
      <c r="C372" s="32" t="s">
        <v>9</v>
      </c>
      <c r="D372" s="33" t="s">
        <v>86</v>
      </c>
      <c r="E372" s="34">
        <v>4637</v>
      </c>
      <c r="F372" s="35">
        <v>41647</v>
      </c>
      <c r="G372" s="34">
        <v>4637</v>
      </c>
      <c r="H372" s="36">
        <f t="shared" si="5"/>
        <v>0</v>
      </c>
      <c r="I372" s="33" t="s">
        <v>30</v>
      </c>
      <c r="J372" s="27"/>
    </row>
    <row r="373" spans="1:10" x14ac:dyDescent="0.25">
      <c r="A373" s="31">
        <v>41646</v>
      </c>
      <c r="B373" s="32">
        <v>501</v>
      </c>
      <c r="C373" s="32" t="s">
        <v>9</v>
      </c>
      <c r="D373" s="33" t="s">
        <v>8</v>
      </c>
      <c r="E373" s="34">
        <v>1094</v>
      </c>
      <c r="F373" s="35">
        <v>41646</v>
      </c>
      <c r="G373" s="34">
        <v>1094</v>
      </c>
      <c r="H373" s="36">
        <f t="shared" si="5"/>
        <v>0</v>
      </c>
      <c r="I373" s="33" t="s">
        <v>8</v>
      </c>
      <c r="J373" s="27"/>
    </row>
    <row r="374" spans="1:10" x14ac:dyDescent="0.25">
      <c r="A374" s="31">
        <v>41646</v>
      </c>
      <c r="B374" s="32">
        <v>502</v>
      </c>
      <c r="C374" s="32" t="s">
        <v>9</v>
      </c>
      <c r="D374" s="33" t="s">
        <v>98</v>
      </c>
      <c r="E374" s="34">
        <v>14860</v>
      </c>
      <c r="F374" s="35">
        <v>41646</v>
      </c>
      <c r="G374" s="34">
        <v>14860</v>
      </c>
      <c r="H374" s="36">
        <f t="shared" si="5"/>
        <v>0</v>
      </c>
      <c r="I374" s="33" t="s">
        <v>65</v>
      </c>
      <c r="J374" s="27"/>
    </row>
    <row r="375" spans="1:10" x14ac:dyDescent="0.25">
      <c r="A375" s="31">
        <v>41646</v>
      </c>
      <c r="B375" s="32">
        <v>503</v>
      </c>
      <c r="C375" s="32" t="s">
        <v>9</v>
      </c>
      <c r="D375" s="33" t="s">
        <v>25</v>
      </c>
      <c r="E375" s="34">
        <v>19067</v>
      </c>
      <c r="F375" s="35">
        <v>41646</v>
      </c>
      <c r="G375" s="34">
        <v>19067</v>
      </c>
      <c r="H375" s="36">
        <f t="shared" si="5"/>
        <v>0</v>
      </c>
      <c r="I375" s="33" t="s">
        <v>65</v>
      </c>
      <c r="J375" s="27"/>
    </row>
    <row r="376" spans="1:10" x14ac:dyDescent="0.25">
      <c r="A376" s="31">
        <v>41646</v>
      </c>
      <c r="B376" s="32">
        <v>504</v>
      </c>
      <c r="C376" s="32" t="s">
        <v>9</v>
      </c>
      <c r="D376" s="33" t="s">
        <v>68</v>
      </c>
      <c r="E376" s="34">
        <v>5332</v>
      </c>
      <c r="F376" s="35">
        <v>41646</v>
      </c>
      <c r="G376" s="34">
        <v>5332</v>
      </c>
      <c r="H376" s="36">
        <f t="shared" si="5"/>
        <v>0</v>
      </c>
      <c r="I376" s="33" t="s">
        <v>65</v>
      </c>
      <c r="J376" s="27"/>
    </row>
    <row r="377" spans="1:10" x14ac:dyDescent="0.25">
      <c r="A377" s="31">
        <v>41646</v>
      </c>
      <c r="B377" s="32">
        <v>505</v>
      </c>
      <c r="C377" s="32" t="s">
        <v>9</v>
      </c>
      <c r="D377" s="33" t="s">
        <v>14</v>
      </c>
      <c r="E377" s="34">
        <v>7909</v>
      </c>
      <c r="F377" s="35">
        <v>41646</v>
      </c>
      <c r="G377" s="34">
        <v>7909</v>
      </c>
      <c r="H377" s="36">
        <f t="shared" si="5"/>
        <v>0</v>
      </c>
      <c r="I377" s="33" t="s">
        <v>217</v>
      </c>
      <c r="J377" s="27"/>
    </row>
    <row r="378" spans="1:10" x14ac:dyDescent="0.25">
      <c r="A378" s="31">
        <v>41646</v>
      </c>
      <c r="B378" s="32">
        <v>506</v>
      </c>
      <c r="C378" s="32" t="s">
        <v>9</v>
      </c>
      <c r="D378" s="33" t="s">
        <v>152</v>
      </c>
      <c r="E378" s="34">
        <v>6919</v>
      </c>
      <c r="F378" s="35">
        <v>41646</v>
      </c>
      <c r="G378" s="34">
        <v>6919</v>
      </c>
      <c r="H378" s="36">
        <f t="shared" si="5"/>
        <v>0</v>
      </c>
      <c r="I378" s="33"/>
      <c r="J378" s="27"/>
    </row>
    <row r="379" spans="1:10" x14ac:dyDescent="0.25">
      <c r="A379" s="31">
        <v>41646</v>
      </c>
      <c r="B379" s="32">
        <v>507</v>
      </c>
      <c r="C379" s="32" t="s">
        <v>9</v>
      </c>
      <c r="D379" s="33" t="s">
        <v>237</v>
      </c>
      <c r="E379" s="34">
        <v>4919.5</v>
      </c>
      <c r="F379" s="35">
        <v>41646</v>
      </c>
      <c r="G379" s="34">
        <v>4919.5</v>
      </c>
      <c r="H379" s="36">
        <f t="shared" si="5"/>
        <v>0</v>
      </c>
      <c r="I379" s="33" t="s">
        <v>217</v>
      </c>
      <c r="J379" s="27"/>
    </row>
    <row r="380" spans="1:10" x14ac:dyDescent="0.25">
      <c r="A380" s="31">
        <v>41646</v>
      </c>
      <c r="B380" s="32">
        <v>508</v>
      </c>
      <c r="C380" s="32" t="s">
        <v>9</v>
      </c>
      <c r="D380" s="33" t="s">
        <v>238</v>
      </c>
      <c r="E380" s="34">
        <v>1052</v>
      </c>
      <c r="F380" s="58" t="s">
        <v>239</v>
      </c>
      <c r="G380" s="34">
        <v>1052</v>
      </c>
      <c r="H380" s="36">
        <f t="shared" si="5"/>
        <v>0</v>
      </c>
      <c r="I380" s="33"/>
      <c r="J380" s="27"/>
    </row>
    <row r="381" spans="1:10" x14ac:dyDescent="0.25">
      <c r="A381" s="31">
        <v>41646</v>
      </c>
      <c r="B381" s="32">
        <v>509</v>
      </c>
      <c r="C381" s="32" t="s">
        <v>9</v>
      </c>
      <c r="D381" s="33" t="s">
        <v>92</v>
      </c>
      <c r="E381" s="34">
        <v>14444</v>
      </c>
      <c r="F381" s="35">
        <v>41647</v>
      </c>
      <c r="G381" s="34">
        <v>14444</v>
      </c>
      <c r="H381" s="36">
        <f t="shared" si="5"/>
        <v>0</v>
      </c>
      <c r="I381" s="33" t="s">
        <v>27</v>
      </c>
      <c r="J381" s="27"/>
    </row>
    <row r="382" spans="1:10" x14ac:dyDescent="0.25">
      <c r="A382" s="31">
        <v>41646</v>
      </c>
      <c r="B382" s="32">
        <v>510</v>
      </c>
      <c r="C382" s="32" t="s">
        <v>9</v>
      </c>
      <c r="D382" s="33" t="s">
        <v>85</v>
      </c>
      <c r="E382" s="34">
        <v>21815</v>
      </c>
      <c r="F382" s="35">
        <v>41647</v>
      </c>
      <c r="G382" s="34">
        <v>21815</v>
      </c>
      <c r="H382" s="36">
        <f t="shared" si="5"/>
        <v>0</v>
      </c>
      <c r="I382" s="33"/>
      <c r="J382" s="27"/>
    </row>
    <row r="383" spans="1:10" x14ac:dyDescent="0.25">
      <c r="A383" s="31">
        <v>41646</v>
      </c>
      <c r="B383" s="32">
        <v>511</v>
      </c>
      <c r="C383" s="32" t="s">
        <v>9</v>
      </c>
      <c r="D383" s="33" t="s">
        <v>240</v>
      </c>
      <c r="E383" s="34">
        <v>20952</v>
      </c>
      <c r="F383" s="37" t="s">
        <v>241</v>
      </c>
      <c r="G383" s="34">
        <v>20952</v>
      </c>
      <c r="H383" s="36">
        <f t="shared" si="5"/>
        <v>0</v>
      </c>
      <c r="I383" s="33" t="s">
        <v>27</v>
      </c>
      <c r="J383" s="27"/>
    </row>
    <row r="384" spans="1:10" x14ac:dyDescent="0.25">
      <c r="A384" s="31">
        <v>41646</v>
      </c>
      <c r="B384" s="32">
        <v>512</v>
      </c>
      <c r="C384" s="32" t="s">
        <v>9</v>
      </c>
      <c r="D384" s="33" t="s">
        <v>242</v>
      </c>
      <c r="E384" s="34">
        <v>10664</v>
      </c>
      <c r="F384" s="37" t="s">
        <v>243</v>
      </c>
      <c r="G384" s="34">
        <v>10664</v>
      </c>
      <c r="H384" s="36">
        <f t="shared" si="5"/>
        <v>0</v>
      </c>
      <c r="I384" s="33" t="s">
        <v>27</v>
      </c>
      <c r="J384" s="27"/>
    </row>
    <row r="385" spans="1:10" x14ac:dyDescent="0.25">
      <c r="A385" s="31">
        <v>41646</v>
      </c>
      <c r="B385" s="32">
        <v>513</v>
      </c>
      <c r="C385" s="32" t="s">
        <v>9</v>
      </c>
      <c r="D385" s="33" t="s">
        <v>244</v>
      </c>
      <c r="E385" s="34">
        <v>8480</v>
      </c>
      <c r="F385" s="35">
        <v>41661</v>
      </c>
      <c r="G385" s="34">
        <v>8480</v>
      </c>
      <c r="H385" s="36">
        <f t="shared" si="5"/>
        <v>0</v>
      </c>
      <c r="I385" s="33" t="s">
        <v>27</v>
      </c>
      <c r="J385" s="27"/>
    </row>
    <row r="386" spans="1:10" x14ac:dyDescent="0.25">
      <c r="A386" s="31">
        <v>41646</v>
      </c>
      <c r="B386" s="32">
        <v>514</v>
      </c>
      <c r="C386" s="32" t="s">
        <v>9</v>
      </c>
      <c r="D386" s="33" t="s">
        <v>245</v>
      </c>
      <c r="E386" s="34">
        <v>38898.5</v>
      </c>
      <c r="F386" s="35">
        <v>41647</v>
      </c>
      <c r="G386" s="34">
        <v>38898.5</v>
      </c>
      <c r="H386" s="36">
        <f t="shared" si="5"/>
        <v>0</v>
      </c>
      <c r="I386" s="33"/>
      <c r="J386" s="27"/>
    </row>
    <row r="387" spans="1:10" x14ac:dyDescent="0.25">
      <c r="A387" s="31">
        <v>41646</v>
      </c>
      <c r="B387" s="32">
        <v>515</v>
      </c>
      <c r="C387" s="32" t="s">
        <v>9</v>
      </c>
      <c r="D387" s="33" t="s">
        <v>109</v>
      </c>
      <c r="E387" s="34">
        <v>6123</v>
      </c>
      <c r="F387" s="35">
        <v>41648</v>
      </c>
      <c r="G387" s="34">
        <v>6123</v>
      </c>
      <c r="H387" s="36">
        <f t="shared" ref="H387:H450" si="6">E387-G387</f>
        <v>0</v>
      </c>
      <c r="I387" s="33" t="s">
        <v>12</v>
      </c>
      <c r="J387" s="27"/>
    </row>
    <row r="388" spans="1:10" x14ac:dyDescent="0.25">
      <c r="A388" s="31">
        <v>41646</v>
      </c>
      <c r="B388" s="32">
        <v>516</v>
      </c>
      <c r="C388" s="32" t="s">
        <v>9</v>
      </c>
      <c r="D388" s="33" t="s">
        <v>13</v>
      </c>
      <c r="E388" s="34">
        <v>3512</v>
      </c>
      <c r="F388" s="35">
        <v>41656</v>
      </c>
      <c r="G388" s="34">
        <v>3512</v>
      </c>
      <c r="H388" s="36">
        <f t="shared" si="6"/>
        <v>0</v>
      </c>
      <c r="I388" s="33" t="s">
        <v>30</v>
      </c>
      <c r="J388" s="27"/>
    </row>
    <row r="389" spans="1:10" x14ac:dyDescent="0.25">
      <c r="A389" s="31">
        <v>41646</v>
      </c>
      <c r="B389" s="32">
        <v>517</v>
      </c>
      <c r="C389" s="32" t="s">
        <v>9</v>
      </c>
      <c r="D389" s="33" t="s">
        <v>246</v>
      </c>
      <c r="E389" s="34">
        <v>5056</v>
      </c>
      <c r="F389" s="35">
        <v>41647</v>
      </c>
      <c r="G389" s="34">
        <v>5056</v>
      </c>
      <c r="H389" s="36">
        <f t="shared" si="6"/>
        <v>0</v>
      </c>
      <c r="I389" s="33" t="s">
        <v>27</v>
      </c>
      <c r="J389" s="27"/>
    </row>
    <row r="390" spans="1:10" x14ac:dyDescent="0.25">
      <c r="A390" s="31">
        <v>41646</v>
      </c>
      <c r="B390" s="32">
        <v>518</v>
      </c>
      <c r="C390" s="32" t="s">
        <v>9</v>
      </c>
      <c r="D390" s="33" t="s">
        <v>149</v>
      </c>
      <c r="E390" s="34">
        <v>1674</v>
      </c>
      <c r="F390" s="35">
        <v>41650</v>
      </c>
      <c r="G390" s="34">
        <v>1674</v>
      </c>
      <c r="H390" s="36">
        <f t="shared" si="6"/>
        <v>0</v>
      </c>
      <c r="I390" s="33" t="s">
        <v>27</v>
      </c>
      <c r="J390" s="27"/>
    </row>
    <row r="391" spans="1:10" x14ac:dyDescent="0.25">
      <c r="A391" s="31">
        <v>41646</v>
      </c>
      <c r="B391" s="32">
        <v>519</v>
      </c>
      <c r="C391" s="32" t="s">
        <v>9</v>
      </c>
      <c r="D391" s="33" t="s">
        <v>99</v>
      </c>
      <c r="E391" s="34">
        <v>953</v>
      </c>
      <c r="F391" s="35">
        <v>41647</v>
      </c>
      <c r="G391" s="34">
        <v>953</v>
      </c>
      <c r="H391" s="36">
        <f t="shared" si="6"/>
        <v>0</v>
      </c>
      <c r="I391" s="33" t="s">
        <v>27</v>
      </c>
      <c r="J391" s="27"/>
    </row>
    <row r="392" spans="1:10" x14ac:dyDescent="0.25">
      <c r="A392" s="31">
        <v>41646</v>
      </c>
      <c r="B392" s="32">
        <v>520</v>
      </c>
      <c r="C392" s="32" t="s">
        <v>9</v>
      </c>
      <c r="D392" s="46" t="s">
        <v>53</v>
      </c>
      <c r="E392" s="47">
        <v>0</v>
      </c>
      <c r="F392" s="35"/>
      <c r="G392" s="34"/>
      <c r="H392" s="36">
        <f t="shared" si="6"/>
        <v>0</v>
      </c>
      <c r="I392" s="33"/>
      <c r="J392" s="27" t="s">
        <v>247</v>
      </c>
    </row>
    <row r="393" spans="1:10" x14ac:dyDescent="0.25">
      <c r="A393" s="31">
        <v>41646</v>
      </c>
      <c r="B393" s="32">
        <v>521</v>
      </c>
      <c r="C393" s="32" t="s">
        <v>9</v>
      </c>
      <c r="D393" s="33" t="s">
        <v>20</v>
      </c>
      <c r="E393" s="34">
        <v>8383</v>
      </c>
      <c r="F393" s="35">
        <v>41649</v>
      </c>
      <c r="G393" s="34">
        <v>8383</v>
      </c>
      <c r="H393" s="36">
        <f t="shared" si="6"/>
        <v>0</v>
      </c>
      <c r="I393" s="33"/>
      <c r="J393" s="27"/>
    </row>
    <row r="394" spans="1:10" x14ac:dyDescent="0.25">
      <c r="A394" s="31">
        <v>41646</v>
      </c>
      <c r="B394" s="32">
        <v>522</v>
      </c>
      <c r="C394" s="32" t="s">
        <v>9</v>
      </c>
      <c r="D394" s="33" t="s">
        <v>232</v>
      </c>
      <c r="E394" s="34">
        <v>4446</v>
      </c>
      <c r="F394" s="35">
        <v>41647</v>
      </c>
      <c r="G394" s="34">
        <v>4446</v>
      </c>
      <c r="H394" s="36">
        <f t="shared" si="6"/>
        <v>0</v>
      </c>
      <c r="I394" s="33" t="s">
        <v>15</v>
      </c>
      <c r="J394" s="27"/>
    </row>
    <row r="395" spans="1:10" x14ac:dyDescent="0.25">
      <c r="A395" s="31">
        <v>41646</v>
      </c>
      <c r="B395" s="32">
        <v>523</v>
      </c>
      <c r="C395" s="32" t="s">
        <v>9</v>
      </c>
      <c r="D395" s="33" t="s">
        <v>44</v>
      </c>
      <c r="E395" s="34">
        <v>3040</v>
      </c>
      <c r="F395" s="35">
        <v>41667</v>
      </c>
      <c r="G395" s="34">
        <v>3040</v>
      </c>
      <c r="H395" s="36">
        <f t="shared" si="6"/>
        <v>0</v>
      </c>
      <c r="I395" s="33" t="s">
        <v>45</v>
      </c>
      <c r="J395" s="27"/>
    </row>
    <row r="396" spans="1:10" x14ac:dyDescent="0.25">
      <c r="A396" s="31">
        <v>41646</v>
      </c>
      <c r="B396" s="32">
        <v>524</v>
      </c>
      <c r="C396" s="32" t="s">
        <v>9</v>
      </c>
      <c r="D396" s="33" t="s">
        <v>42</v>
      </c>
      <c r="E396" s="34">
        <v>1140</v>
      </c>
      <c r="F396" s="35">
        <v>41657</v>
      </c>
      <c r="G396" s="34">
        <v>1140</v>
      </c>
      <c r="H396" s="36">
        <f t="shared" si="6"/>
        <v>0</v>
      </c>
      <c r="I396" s="33" t="s">
        <v>45</v>
      </c>
      <c r="J396" s="27"/>
    </row>
    <row r="397" spans="1:10" x14ac:dyDescent="0.25">
      <c r="A397" s="31">
        <v>41646</v>
      </c>
      <c r="B397" s="32">
        <v>525</v>
      </c>
      <c r="C397" s="32" t="s">
        <v>9</v>
      </c>
      <c r="D397" s="41" t="s">
        <v>43</v>
      </c>
      <c r="E397" s="42">
        <v>1520</v>
      </c>
      <c r="F397" s="43">
        <v>41657</v>
      </c>
      <c r="G397" s="42">
        <v>1520</v>
      </c>
      <c r="H397" s="18">
        <f t="shared" si="6"/>
        <v>0</v>
      </c>
      <c r="I397" s="41" t="s">
        <v>45</v>
      </c>
    </row>
    <row r="398" spans="1:10" x14ac:dyDescent="0.25">
      <c r="A398" s="31">
        <v>41646</v>
      </c>
      <c r="B398" s="32">
        <v>526</v>
      </c>
      <c r="C398" s="32" t="s">
        <v>9</v>
      </c>
      <c r="D398" s="33" t="s">
        <v>220</v>
      </c>
      <c r="E398" s="34">
        <v>3206</v>
      </c>
      <c r="F398" s="35">
        <v>41646</v>
      </c>
      <c r="G398" s="34">
        <v>3206</v>
      </c>
      <c r="H398" s="36">
        <f t="shared" si="6"/>
        <v>0</v>
      </c>
      <c r="I398" s="33" t="s">
        <v>45</v>
      </c>
      <c r="J398" s="27"/>
    </row>
    <row r="399" spans="1:10" x14ac:dyDescent="0.25">
      <c r="A399" s="31">
        <v>41646</v>
      </c>
      <c r="B399" s="32">
        <v>527</v>
      </c>
      <c r="C399" s="32" t="s">
        <v>9</v>
      </c>
      <c r="D399" s="44" t="s">
        <v>123</v>
      </c>
      <c r="E399" s="54">
        <v>5804</v>
      </c>
      <c r="F399" s="55">
        <v>41649</v>
      </c>
      <c r="G399" s="54">
        <v>5804</v>
      </c>
      <c r="H399" s="56">
        <f t="shared" si="6"/>
        <v>0</v>
      </c>
      <c r="I399" s="44"/>
      <c r="J399" s="27"/>
    </row>
    <row r="400" spans="1:10" x14ac:dyDescent="0.25">
      <c r="A400" s="31">
        <v>41646</v>
      </c>
      <c r="B400" s="32">
        <v>528</v>
      </c>
      <c r="C400" s="32" t="s">
        <v>9</v>
      </c>
      <c r="D400" s="33" t="s">
        <v>8</v>
      </c>
      <c r="E400" s="34">
        <v>413</v>
      </c>
      <c r="F400" s="35">
        <v>41646</v>
      </c>
      <c r="G400" s="34">
        <v>413</v>
      </c>
      <c r="H400" s="36">
        <f t="shared" si="6"/>
        <v>0</v>
      </c>
      <c r="I400" s="33" t="s">
        <v>8</v>
      </c>
      <c r="J400" s="44"/>
    </row>
    <row r="401" spans="1:10" x14ac:dyDescent="0.25">
      <c r="A401" s="31">
        <v>41646</v>
      </c>
      <c r="B401" s="32">
        <v>529</v>
      </c>
      <c r="C401" s="32" t="s">
        <v>9</v>
      </c>
      <c r="D401" s="33" t="s">
        <v>8</v>
      </c>
      <c r="E401" s="34">
        <v>319.5</v>
      </c>
      <c r="F401" s="35">
        <v>41646</v>
      </c>
      <c r="G401" s="34">
        <v>319.5</v>
      </c>
      <c r="H401" s="36">
        <f t="shared" si="6"/>
        <v>0</v>
      </c>
      <c r="I401" s="33" t="s">
        <v>8</v>
      </c>
      <c r="J401" s="27"/>
    </row>
    <row r="402" spans="1:10" x14ac:dyDescent="0.25">
      <c r="A402" s="31">
        <v>41646</v>
      </c>
      <c r="B402" s="32">
        <v>530</v>
      </c>
      <c r="C402" s="32" t="s">
        <v>9</v>
      </c>
      <c r="D402" s="33" t="s">
        <v>115</v>
      </c>
      <c r="E402" s="34">
        <v>2472</v>
      </c>
      <c r="F402" s="35">
        <v>41646</v>
      </c>
      <c r="G402" s="34">
        <v>2472</v>
      </c>
      <c r="H402" s="36">
        <f t="shared" si="6"/>
        <v>0</v>
      </c>
      <c r="I402" s="33"/>
      <c r="J402" s="27"/>
    </row>
    <row r="403" spans="1:10" x14ac:dyDescent="0.25">
      <c r="A403" s="31">
        <v>41646</v>
      </c>
      <c r="B403" s="32">
        <v>531</v>
      </c>
      <c r="C403" s="32" t="s">
        <v>9</v>
      </c>
      <c r="D403" s="33" t="s">
        <v>248</v>
      </c>
      <c r="E403" s="34">
        <v>1020</v>
      </c>
      <c r="F403" s="35">
        <v>41646</v>
      </c>
      <c r="G403" s="34">
        <v>1020</v>
      </c>
      <c r="H403" s="36">
        <f t="shared" si="6"/>
        <v>0</v>
      </c>
      <c r="I403" s="33" t="s">
        <v>45</v>
      </c>
      <c r="J403" s="27"/>
    </row>
    <row r="404" spans="1:10" x14ac:dyDescent="0.25">
      <c r="A404" s="31">
        <v>41646</v>
      </c>
      <c r="B404" s="32">
        <v>532</v>
      </c>
      <c r="C404" s="32" t="s">
        <v>9</v>
      </c>
      <c r="D404" s="33" t="s">
        <v>64</v>
      </c>
      <c r="E404" s="34">
        <v>2685.5</v>
      </c>
      <c r="F404" s="35">
        <v>41646</v>
      </c>
      <c r="G404" s="34">
        <v>2685.5</v>
      </c>
      <c r="H404" s="36">
        <f t="shared" si="6"/>
        <v>0</v>
      </c>
      <c r="I404" s="33" t="s">
        <v>65</v>
      </c>
      <c r="J404" s="27"/>
    </row>
    <row r="405" spans="1:10" x14ac:dyDescent="0.25">
      <c r="A405" s="31">
        <v>41646</v>
      </c>
      <c r="B405" s="32">
        <v>533</v>
      </c>
      <c r="C405" s="32" t="s">
        <v>9</v>
      </c>
      <c r="D405" s="33" t="s">
        <v>180</v>
      </c>
      <c r="E405" s="34">
        <v>26314.5</v>
      </c>
      <c r="F405" s="45" t="s">
        <v>249</v>
      </c>
      <c r="G405" s="34">
        <v>26314.5</v>
      </c>
      <c r="H405" s="36">
        <f t="shared" si="6"/>
        <v>0</v>
      </c>
      <c r="I405" s="33" t="s">
        <v>65</v>
      </c>
      <c r="J405" s="27"/>
    </row>
    <row r="406" spans="1:10" x14ac:dyDescent="0.25">
      <c r="A406" s="31">
        <v>41646</v>
      </c>
      <c r="B406" s="32">
        <v>534</v>
      </c>
      <c r="C406" s="32" t="s">
        <v>9</v>
      </c>
      <c r="D406" s="33" t="s">
        <v>47</v>
      </c>
      <c r="E406" s="34">
        <v>2457</v>
      </c>
      <c r="F406" s="35">
        <v>41646</v>
      </c>
      <c r="G406" s="34">
        <v>2457</v>
      </c>
      <c r="H406" s="36">
        <f t="shared" si="6"/>
        <v>0</v>
      </c>
      <c r="I406" s="33" t="s">
        <v>30</v>
      </c>
      <c r="J406" s="44"/>
    </row>
    <row r="407" spans="1:10" x14ac:dyDescent="0.25">
      <c r="A407" s="31">
        <v>41646</v>
      </c>
      <c r="B407" s="32">
        <v>535</v>
      </c>
      <c r="C407" s="32" t="s">
        <v>9</v>
      </c>
      <c r="D407" s="33" t="s">
        <v>116</v>
      </c>
      <c r="E407" s="34">
        <v>2337</v>
      </c>
      <c r="F407" s="35">
        <v>41646</v>
      </c>
      <c r="G407" s="34">
        <v>2337</v>
      </c>
      <c r="H407" s="36">
        <f t="shared" si="6"/>
        <v>0</v>
      </c>
      <c r="I407" s="33"/>
      <c r="J407" s="44"/>
    </row>
    <row r="408" spans="1:10" x14ac:dyDescent="0.25">
      <c r="A408" s="31">
        <v>41646</v>
      </c>
      <c r="B408" s="32">
        <v>536</v>
      </c>
      <c r="C408" s="32" t="s">
        <v>9</v>
      </c>
      <c r="D408" s="33" t="s">
        <v>29</v>
      </c>
      <c r="E408" s="34">
        <v>10608</v>
      </c>
      <c r="F408" s="35">
        <v>41648</v>
      </c>
      <c r="G408" s="34">
        <v>10608</v>
      </c>
      <c r="H408" s="36">
        <f t="shared" si="6"/>
        <v>0</v>
      </c>
      <c r="I408" s="33" t="s">
        <v>30</v>
      </c>
      <c r="J408" s="44"/>
    </row>
    <row r="409" spans="1:10" x14ac:dyDescent="0.25">
      <c r="A409" s="31">
        <v>41646</v>
      </c>
      <c r="B409" s="32">
        <v>537</v>
      </c>
      <c r="C409" s="32" t="s">
        <v>9</v>
      </c>
      <c r="D409" s="33" t="s">
        <v>29</v>
      </c>
      <c r="E409" s="34">
        <v>1069</v>
      </c>
      <c r="F409" s="35">
        <v>41648</v>
      </c>
      <c r="G409" s="34">
        <v>1069</v>
      </c>
      <c r="H409" s="36">
        <f t="shared" si="6"/>
        <v>0</v>
      </c>
      <c r="I409" s="33" t="s">
        <v>30</v>
      </c>
      <c r="J409" s="44"/>
    </row>
    <row r="410" spans="1:10" x14ac:dyDescent="0.25">
      <c r="A410" s="31">
        <v>41646</v>
      </c>
      <c r="B410" s="32">
        <v>538</v>
      </c>
      <c r="C410" s="32" t="s">
        <v>9</v>
      </c>
      <c r="D410" s="33" t="s">
        <v>35</v>
      </c>
      <c r="E410" s="34">
        <v>3246.5</v>
      </c>
      <c r="F410" s="35">
        <v>41646</v>
      </c>
      <c r="G410" s="34">
        <v>3246.5</v>
      </c>
      <c r="H410" s="36">
        <f t="shared" si="6"/>
        <v>0</v>
      </c>
      <c r="I410" s="33" t="s">
        <v>30</v>
      </c>
      <c r="J410" s="44"/>
    </row>
    <row r="411" spans="1:10" x14ac:dyDescent="0.25">
      <c r="A411" s="31">
        <v>41646</v>
      </c>
      <c r="B411" s="32">
        <v>539</v>
      </c>
      <c r="C411" s="32" t="s">
        <v>9</v>
      </c>
      <c r="D411" s="33" t="s">
        <v>250</v>
      </c>
      <c r="E411" s="34">
        <v>18175</v>
      </c>
      <c r="F411" s="38">
        <v>41674</v>
      </c>
      <c r="G411" s="40">
        <v>18175</v>
      </c>
      <c r="H411" s="36">
        <f t="shared" si="6"/>
        <v>0</v>
      </c>
      <c r="I411" s="33" t="s">
        <v>12</v>
      </c>
      <c r="J411" s="44"/>
    </row>
    <row r="412" spans="1:10" x14ac:dyDescent="0.25">
      <c r="A412" s="31">
        <v>41646</v>
      </c>
      <c r="B412" s="32">
        <v>540</v>
      </c>
      <c r="C412" s="32" t="s">
        <v>9</v>
      </c>
      <c r="D412" s="33" t="s">
        <v>54</v>
      </c>
      <c r="E412" s="34">
        <v>10213</v>
      </c>
      <c r="F412" s="35">
        <v>41647</v>
      </c>
      <c r="G412" s="34">
        <v>10213</v>
      </c>
      <c r="H412" s="36">
        <f t="shared" si="6"/>
        <v>0</v>
      </c>
      <c r="I412" s="33" t="s">
        <v>30</v>
      </c>
      <c r="J412" s="44"/>
    </row>
    <row r="413" spans="1:10" x14ac:dyDescent="0.25">
      <c r="A413" s="31">
        <v>41646</v>
      </c>
      <c r="B413" s="32">
        <v>541</v>
      </c>
      <c r="C413" s="32" t="s">
        <v>9</v>
      </c>
      <c r="D413" s="33" t="s">
        <v>251</v>
      </c>
      <c r="E413" s="34">
        <v>7592.5</v>
      </c>
      <c r="F413" s="35">
        <v>41646</v>
      </c>
      <c r="G413" s="34">
        <v>7592.5</v>
      </c>
      <c r="H413" s="36">
        <f t="shared" si="6"/>
        <v>0</v>
      </c>
      <c r="I413" s="33" t="s">
        <v>30</v>
      </c>
      <c r="J413" s="44"/>
    </row>
    <row r="414" spans="1:10" x14ac:dyDescent="0.25">
      <c r="A414" s="31">
        <v>41646</v>
      </c>
      <c r="B414" s="32">
        <v>542</v>
      </c>
      <c r="C414" s="32" t="s">
        <v>9</v>
      </c>
      <c r="D414" s="33" t="s">
        <v>34</v>
      </c>
      <c r="E414" s="34">
        <v>3466</v>
      </c>
      <c r="F414" s="35">
        <v>41646</v>
      </c>
      <c r="G414" s="34">
        <v>3466</v>
      </c>
      <c r="H414" s="36">
        <f t="shared" si="6"/>
        <v>0</v>
      </c>
      <c r="I414" s="33" t="s">
        <v>30</v>
      </c>
      <c r="J414" s="44"/>
    </row>
    <row r="415" spans="1:10" x14ac:dyDescent="0.25">
      <c r="A415" s="31">
        <v>41646</v>
      </c>
      <c r="B415" s="32">
        <v>543</v>
      </c>
      <c r="C415" s="32" t="s">
        <v>9</v>
      </c>
      <c r="D415" s="33" t="s">
        <v>62</v>
      </c>
      <c r="E415" s="34">
        <v>8816</v>
      </c>
      <c r="F415" s="35">
        <v>41646</v>
      </c>
      <c r="G415" s="34">
        <v>8816</v>
      </c>
      <c r="H415" s="36">
        <f t="shared" si="6"/>
        <v>0</v>
      </c>
      <c r="I415" s="33"/>
      <c r="J415" s="44"/>
    </row>
    <row r="416" spans="1:10" x14ac:dyDescent="0.25">
      <c r="A416" s="31">
        <v>41646</v>
      </c>
      <c r="B416" s="32">
        <v>544</v>
      </c>
      <c r="C416" s="32" t="s">
        <v>9</v>
      </c>
      <c r="D416" s="33" t="s">
        <v>252</v>
      </c>
      <c r="E416" s="34">
        <v>1936</v>
      </c>
      <c r="F416" s="35">
        <v>41646</v>
      </c>
      <c r="G416" s="34">
        <v>1936</v>
      </c>
      <c r="H416" s="36">
        <f t="shared" si="6"/>
        <v>0</v>
      </c>
      <c r="I416" s="33" t="s">
        <v>45</v>
      </c>
      <c r="J416" s="44"/>
    </row>
    <row r="417" spans="1:10" x14ac:dyDescent="0.25">
      <c r="A417" s="31">
        <v>41646</v>
      </c>
      <c r="B417" s="32">
        <v>545</v>
      </c>
      <c r="C417" s="32" t="s">
        <v>9</v>
      </c>
      <c r="D417" s="33" t="s">
        <v>55</v>
      </c>
      <c r="E417" s="34">
        <v>6371.4</v>
      </c>
      <c r="F417" s="35">
        <v>41646</v>
      </c>
      <c r="G417" s="34">
        <v>6371.4</v>
      </c>
      <c r="H417" s="36">
        <f t="shared" si="6"/>
        <v>0</v>
      </c>
      <c r="I417" s="33"/>
      <c r="J417" s="44"/>
    </row>
    <row r="418" spans="1:10" x14ac:dyDescent="0.25">
      <c r="A418" s="31">
        <v>41646</v>
      </c>
      <c r="B418" s="32">
        <v>546</v>
      </c>
      <c r="C418" s="32" t="s">
        <v>9</v>
      </c>
      <c r="D418" s="33" t="s">
        <v>253</v>
      </c>
      <c r="E418" s="34">
        <v>3817.5</v>
      </c>
      <c r="F418" s="35">
        <v>41646</v>
      </c>
      <c r="G418" s="34">
        <v>3817.5</v>
      </c>
      <c r="H418" s="36">
        <f t="shared" si="6"/>
        <v>0</v>
      </c>
      <c r="I418" s="33" t="s">
        <v>21</v>
      </c>
      <c r="J418" s="44"/>
    </row>
    <row r="419" spans="1:10" x14ac:dyDescent="0.25">
      <c r="A419" s="31">
        <v>41646</v>
      </c>
      <c r="B419" s="32">
        <v>547</v>
      </c>
      <c r="C419" s="32" t="s">
        <v>9</v>
      </c>
      <c r="D419" s="33" t="s">
        <v>115</v>
      </c>
      <c r="E419" s="34">
        <v>763.5</v>
      </c>
      <c r="F419" s="35">
        <v>41646</v>
      </c>
      <c r="G419" s="34">
        <v>763.5</v>
      </c>
      <c r="H419" s="36">
        <f t="shared" si="6"/>
        <v>0</v>
      </c>
      <c r="I419" s="33"/>
      <c r="J419" s="44"/>
    </row>
    <row r="420" spans="1:10" x14ac:dyDescent="0.25">
      <c r="A420" s="31">
        <v>41646</v>
      </c>
      <c r="B420" s="32">
        <v>548</v>
      </c>
      <c r="C420" s="32" t="s">
        <v>9</v>
      </c>
      <c r="D420" s="33" t="s">
        <v>50</v>
      </c>
      <c r="E420" s="34">
        <v>17188.5</v>
      </c>
      <c r="F420" s="35">
        <v>41659</v>
      </c>
      <c r="G420" s="34">
        <v>17188.5</v>
      </c>
      <c r="H420" s="36">
        <f t="shared" si="6"/>
        <v>0</v>
      </c>
      <c r="I420" s="33"/>
      <c r="J420" s="44"/>
    </row>
    <row r="421" spans="1:10" x14ac:dyDescent="0.25">
      <c r="A421" s="31">
        <v>41646</v>
      </c>
      <c r="B421" s="32">
        <v>549</v>
      </c>
      <c r="C421" s="32" t="s">
        <v>9</v>
      </c>
      <c r="D421" s="33" t="s">
        <v>254</v>
      </c>
      <c r="E421" s="34">
        <v>1329</v>
      </c>
      <c r="F421" s="35">
        <v>41646</v>
      </c>
      <c r="G421" s="34">
        <v>1329</v>
      </c>
      <c r="H421" s="36">
        <f t="shared" si="6"/>
        <v>0</v>
      </c>
      <c r="I421" s="33"/>
      <c r="J421" s="44"/>
    </row>
    <row r="422" spans="1:10" x14ac:dyDescent="0.25">
      <c r="A422" s="31">
        <v>41646</v>
      </c>
      <c r="B422" s="32">
        <v>550</v>
      </c>
      <c r="C422" s="32" t="s">
        <v>9</v>
      </c>
      <c r="D422" s="33" t="s">
        <v>254</v>
      </c>
      <c r="E422" s="34">
        <v>3490.5</v>
      </c>
      <c r="F422" s="35">
        <v>41652</v>
      </c>
      <c r="G422" s="34">
        <v>3490.5</v>
      </c>
      <c r="H422" s="36">
        <f t="shared" si="6"/>
        <v>0</v>
      </c>
      <c r="I422" s="33" t="s">
        <v>21</v>
      </c>
      <c r="J422" s="44"/>
    </row>
    <row r="423" spans="1:10" x14ac:dyDescent="0.25">
      <c r="A423" s="31">
        <v>41646</v>
      </c>
      <c r="B423" s="32">
        <v>551</v>
      </c>
      <c r="C423" s="32" t="s">
        <v>9</v>
      </c>
      <c r="D423" s="33" t="s">
        <v>17</v>
      </c>
      <c r="E423" s="34">
        <v>28329</v>
      </c>
      <c r="F423" s="35">
        <v>41652</v>
      </c>
      <c r="G423" s="34">
        <v>28329</v>
      </c>
      <c r="H423" s="36">
        <f t="shared" si="6"/>
        <v>0</v>
      </c>
      <c r="I423" s="33" t="s">
        <v>21</v>
      </c>
      <c r="J423" s="44"/>
    </row>
    <row r="424" spans="1:10" x14ac:dyDescent="0.25">
      <c r="A424" s="31">
        <v>41646</v>
      </c>
      <c r="B424" s="32">
        <v>552</v>
      </c>
      <c r="C424" s="32" t="s">
        <v>9</v>
      </c>
      <c r="D424" s="33" t="s">
        <v>255</v>
      </c>
      <c r="E424" s="34">
        <v>8830.5</v>
      </c>
      <c r="F424" s="45" t="s">
        <v>256</v>
      </c>
      <c r="G424" s="34">
        <v>8830.5</v>
      </c>
      <c r="H424" s="36">
        <f t="shared" si="6"/>
        <v>0</v>
      </c>
      <c r="I424" s="33" t="s">
        <v>21</v>
      </c>
      <c r="J424" s="44"/>
    </row>
    <row r="425" spans="1:10" x14ac:dyDescent="0.25">
      <c r="A425" s="31">
        <v>41646</v>
      </c>
      <c r="B425" s="32">
        <v>553</v>
      </c>
      <c r="C425" s="32" t="s">
        <v>9</v>
      </c>
      <c r="D425" s="33" t="s">
        <v>257</v>
      </c>
      <c r="E425" s="34">
        <v>12916</v>
      </c>
      <c r="F425" s="35">
        <v>41647</v>
      </c>
      <c r="G425" s="34">
        <v>12916</v>
      </c>
      <c r="H425" s="36">
        <f t="shared" si="6"/>
        <v>0</v>
      </c>
      <c r="I425" s="33" t="s">
        <v>217</v>
      </c>
      <c r="J425" s="44"/>
    </row>
    <row r="426" spans="1:10" x14ac:dyDescent="0.25">
      <c r="A426" s="31">
        <v>41646</v>
      </c>
      <c r="B426" s="32">
        <v>554</v>
      </c>
      <c r="C426" s="32" t="s">
        <v>9</v>
      </c>
      <c r="D426" s="33" t="s">
        <v>190</v>
      </c>
      <c r="E426" s="34">
        <v>3444</v>
      </c>
      <c r="F426" s="35">
        <v>41647</v>
      </c>
      <c r="G426" s="34">
        <v>3444</v>
      </c>
      <c r="H426" s="36">
        <f t="shared" si="6"/>
        <v>0</v>
      </c>
      <c r="I426" s="33" t="s">
        <v>217</v>
      </c>
      <c r="J426" s="44"/>
    </row>
    <row r="427" spans="1:10" x14ac:dyDescent="0.25">
      <c r="A427" s="31">
        <v>41646</v>
      </c>
      <c r="B427" s="32">
        <v>555</v>
      </c>
      <c r="C427" s="32" t="s">
        <v>9</v>
      </c>
      <c r="D427" s="33" t="s">
        <v>191</v>
      </c>
      <c r="E427" s="34">
        <v>1464</v>
      </c>
      <c r="F427" s="35">
        <v>41647</v>
      </c>
      <c r="G427" s="34">
        <v>1464</v>
      </c>
      <c r="H427" s="36">
        <f t="shared" si="6"/>
        <v>0</v>
      </c>
      <c r="I427" s="33" t="s">
        <v>217</v>
      </c>
      <c r="J427" s="44"/>
    </row>
    <row r="428" spans="1:10" x14ac:dyDescent="0.25">
      <c r="A428" s="31">
        <v>41646</v>
      </c>
      <c r="B428" s="32">
        <v>556</v>
      </c>
      <c r="C428" s="32" t="s">
        <v>9</v>
      </c>
      <c r="D428" s="33" t="s">
        <v>233</v>
      </c>
      <c r="E428" s="34">
        <v>1601.5</v>
      </c>
      <c r="F428" s="35">
        <v>41647</v>
      </c>
      <c r="G428" s="34">
        <v>1601.5</v>
      </c>
      <c r="H428" s="36">
        <f t="shared" si="6"/>
        <v>0</v>
      </c>
      <c r="I428" s="33" t="s">
        <v>217</v>
      </c>
      <c r="J428" s="44"/>
    </row>
    <row r="429" spans="1:10" x14ac:dyDescent="0.25">
      <c r="A429" s="31">
        <v>41646</v>
      </c>
      <c r="B429" s="32">
        <v>557</v>
      </c>
      <c r="C429" s="32" t="s">
        <v>9</v>
      </c>
      <c r="D429" s="33" t="s">
        <v>258</v>
      </c>
      <c r="E429" s="34">
        <v>3369</v>
      </c>
      <c r="F429" s="35">
        <v>41647</v>
      </c>
      <c r="G429" s="34">
        <v>3369</v>
      </c>
      <c r="H429" s="36">
        <f t="shared" si="6"/>
        <v>0</v>
      </c>
      <c r="I429" s="33" t="s">
        <v>217</v>
      </c>
      <c r="J429" s="44"/>
    </row>
    <row r="430" spans="1:10" x14ac:dyDescent="0.25">
      <c r="A430" s="31">
        <v>41646</v>
      </c>
      <c r="B430" s="32">
        <v>558</v>
      </c>
      <c r="C430" s="32" t="s">
        <v>9</v>
      </c>
      <c r="D430" s="33" t="s">
        <v>99</v>
      </c>
      <c r="E430" s="34">
        <v>6996.5</v>
      </c>
      <c r="F430" s="35">
        <v>41647</v>
      </c>
      <c r="G430" s="34">
        <v>6996.5</v>
      </c>
      <c r="H430" s="36">
        <f t="shared" si="6"/>
        <v>0</v>
      </c>
      <c r="I430" s="33" t="s">
        <v>217</v>
      </c>
      <c r="J430" s="44"/>
    </row>
    <row r="431" spans="1:10" x14ac:dyDescent="0.25">
      <c r="A431" s="31">
        <v>41646</v>
      </c>
      <c r="B431" s="32">
        <v>559</v>
      </c>
      <c r="C431" s="32" t="s">
        <v>9</v>
      </c>
      <c r="D431" s="33" t="s">
        <v>206</v>
      </c>
      <c r="E431" s="34">
        <v>630</v>
      </c>
      <c r="F431" s="35">
        <v>41647</v>
      </c>
      <c r="G431" s="34">
        <v>630</v>
      </c>
      <c r="H431" s="36">
        <f t="shared" si="6"/>
        <v>0</v>
      </c>
      <c r="I431" s="33" t="s">
        <v>217</v>
      </c>
      <c r="J431" s="44"/>
    </row>
    <row r="432" spans="1:10" x14ac:dyDescent="0.25">
      <c r="A432" s="31">
        <v>41646</v>
      </c>
      <c r="B432" s="32">
        <v>560</v>
      </c>
      <c r="C432" s="32" t="s">
        <v>9</v>
      </c>
      <c r="D432" s="46" t="s">
        <v>53</v>
      </c>
      <c r="E432" s="47">
        <v>0</v>
      </c>
      <c r="F432" s="35"/>
      <c r="G432" s="34"/>
      <c r="H432" s="36">
        <f t="shared" si="6"/>
        <v>0</v>
      </c>
      <c r="I432" s="33" t="s">
        <v>259</v>
      </c>
      <c r="J432" s="44"/>
    </row>
    <row r="433" spans="1:10" x14ac:dyDescent="0.25">
      <c r="A433" s="31">
        <v>41646</v>
      </c>
      <c r="B433" s="32">
        <v>561</v>
      </c>
      <c r="C433" s="32" t="s">
        <v>9</v>
      </c>
      <c r="D433" s="33" t="s">
        <v>22</v>
      </c>
      <c r="E433" s="34">
        <v>1017</v>
      </c>
      <c r="F433" s="35">
        <v>41646</v>
      </c>
      <c r="G433" s="34">
        <v>1017</v>
      </c>
      <c r="H433" s="36">
        <f t="shared" si="6"/>
        <v>0</v>
      </c>
      <c r="I433" s="33"/>
      <c r="J433" s="44"/>
    </row>
    <row r="434" spans="1:10" x14ac:dyDescent="0.25">
      <c r="A434" s="31">
        <v>41646</v>
      </c>
      <c r="B434" s="32">
        <v>562</v>
      </c>
      <c r="C434" s="32" t="s">
        <v>9</v>
      </c>
      <c r="D434" s="33" t="s">
        <v>260</v>
      </c>
      <c r="E434" s="34">
        <v>1416</v>
      </c>
      <c r="F434" s="35">
        <v>41646</v>
      </c>
      <c r="G434" s="34">
        <v>1416</v>
      </c>
      <c r="H434" s="36">
        <f t="shared" si="6"/>
        <v>0</v>
      </c>
      <c r="I434" s="33" t="s">
        <v>217</v>
      </c>
      <c r="J434" s="44"/>
    </row>
    <row r="435" spans="1:10" x14ac:dyDescent="0.25">
      <c r="A435" s="31">
        <v>41646</v>
      </c>
      <c r="B435" s="32">
        <v>563</v>
      </c>
      <c r="C435" s="32" t="s">
        <v>9</v>
      </c>
      <c r="D435" s="33" t="s">
        <v>147</v>
      </c>
      <c r="E435" s="34">
        <v>3708</v>
      </c>
      <c r="F435" s="35">
        <v>41647</v>
      </c>
      <c r="G435" s="34">
        <v>3708</v>
      </c>
      <c r="H435" s="36">
        <f t="shared" si="6"/>
        <v>0</v>
      </c>
      <c r="I435" s="33" t="s">
        <v>217</v>
      </c>
      <c r="J435" s="44"/>
    </row>
    <row r="436" spans="1:10" x14ac:dyDescent="0.25">
      <c r="A436" s="31">
        <v>41646</v>
      </c>
      <c r="B436" s="32">
        <v>564</v>
      </c>
      <c r="C436" s="32" t="s">
        <v>9</v>
      </c>
      <c r="D436" s="33" t="s">
        <v>106</v>
      </c>
      <c r="E436" s="34">
        <v>6955</v>
      </c>
      <c r="F436" s="35">
        <v>41655</v>
      </c>
      <c r="G436" s="34">
        <v>6955</v>
      </c>
      <c r="H436" s="36">
        <f t="shared" si="6"/>
        <v>0</v>
      </c>
      <c r="I436" s="33"/>
      <c r="J436" s="44"/>
    </row>
    <row r="437" spans="1:10" x14ac:dyDescent="0.25">
      <c r="A437" s="31">
        <v>41646</v>
      </c>
      <c r="B437" s="32">
        <v>565</v>
      </c>
      <c r="C437" s="32" t="s">
        <v>9</v>
      </c>
      <c r="D437" s="33" t="s">
        <v>8</v>
      </c>
      <c r="E437" s="34">
        <v>891</v>
      </c>
      <c r="F437" s="35">
        <v>41646</v>
      </c>
      <c r="G437" s="34">
        <v>891</v>
      </c>
      <c r="H437" s="36">
        <f t="shared" si="6"/>
        <v>0</v>
      </c>
      <c r="I437" s="33" t="s">
        <v>8</v>
      </c>
      <c r="J437" s="44"/>
    </row>
    <row r="438" spans="1:10" x14ac:dyDescent="0.25">
      <c r="A438" s="31">
        <v>41646</v>
      </c>
      <c r="B438" s="32">
        <v>566</v>
      </c>
      <c r="C438" s="32" t="s">
        <v>9</v>
      </c>
      <c r="D438" s="33" t="s">
        <v>133</v>
      </c>
      <c r="E438" s="34">
        <v>8299</v>
      </c>
      <c r="F438" s="35">
        <v>41646</v>
      </c>
      <c r="G438" s="34">
        <v>8299</v>
      </c>
      <c r="H438" s="36">
        <f t="shared" si="6"/>
        <v>0</v>
      </c>
      <c r="I438" s="33"/>
      <c r="J438" s="44"/>
    </row>
    <row r="439" spans="1:10" x14ac:dyDescent="0.25">
      <c r="A439" s="31">
        <v>41646</v>
      </c>
      <c r="B439" s="32">
        <v>567</v>
      </c>
      <c r="C439" s="32" t="s">
        <v>9</v>
      </c>
      <c r="D439" s="33" t="s">
        <v>74</v>
      </c>
      <c r="E439" s="34">
        <v>1164.5</v>
      </c>
      <c r="F439" s="35">
        <v>41646</v>
      </c>
      <c r="G439" s="34">
        <v>1164.5</v>
      </c>
      <c r="H439" s="36">
        <f t="shared" si="6"/>
        <v>0</v>
      </c>
      <c r="I439" s="33"/>
      <c r="J439" s="44"/>
    </row>
    <row r="440" spans="1:10" x14ac:dyDescent="0.25">
      <c r="A440" s="31">
        <v>41647</v>
      </c>
      <c r="B440" s="32">
        <v>568</v>
      </c>
      <c r="C440" s="32" t="s">
        <v>9</v>
      </c>
      <c r="D440" s="33" t="s">
        <v>106</v>
      </c>
      <c r="E440" s="34">
        <v>206465</v>
      </c>
      <c r="F440" s="35">
        <v>41655</v>
      </c>
      <c r="G440" s="34">
        <v>206465</v>
      </c>
      <c r="H440" s="36">
        <f t="shared" si="6"/>
        <v>0</v>
      </c>
      <c r="I440" s="34"/>
      <c r="J440" s="27"/>
    </row>
    <row r="441" spans="1:10" x14ac:dyDescent="0.25">
      <c r="A441" s="31">
        <v>41647</v>
      </c>
      <c r="B441" s="32">
        <v>569</v>
      </c>
      <c r="C441" s="32" t="s">
        <v>9</v>
      </c>
      <c r="D441" s="33" t="s">
        <v>106</v>
      </c>
      <c r="E441" s="34">
        <v>134464</v>
      </c>
      <c r="F441" s="35">
        <v>41655</v>
      </c>
      <c r="G441" s="34">
        <v>134464</v>
      </c>
      <c r="H441" s="36">
        <f t="shared" si="6"/>
        <v>0</v>
      </c>
      <c r="I441" s="33"/>
      <c r="J441" s="27"/>
    </row>
    <row r="442" spans="1:10" x14ac:dyDescent="0.25">
      <c r="A442" s="31">
        <v>41647</v>
      </c>
      <c r="B442" s="32">
        <v>570</v>
      </c>
      <c r="C442" s="32" t="s">
        <v>9</v>
      </c>
      <c r="D442" s="33" t="s">
        <v>96</v>
      </c>
      <c r="E442" s="34">
        <v>28099.5</v>
      </c>
      <c r="F442" s="35">
        <v>41648</v>
      </c>
      <c r="G442" s="34">
        <v>28099.5</v>
      </c>
      <c r="H442" s="36">
        <f t="shared" si="6"/>
        <v>0</v>
      </c>
      <c r="I442" s="33" t="s">
        <v>12</v>
      </c>
      <c r="J442" s="27"/>
    </row>
    <row r="443" spans="1:10" x14ac:dyDescent="0.25">
      <c r="A443" s="31">
        <v>41647</v>
      </c>
      <c r="B443" s="32">
        <v>571</v>
      </c>
      <c r="C443" s="32" t="s">
        <v>9</v>
      </c>
      <c r="D443" s="33" t="s">
        <v>185</v>
      </c>
      <c r="E443" s="34">
        <v>5483</v>
      </c>
      <c r="F443" s="35">
        <v>41648</v>
      </c>
      <c r="G443" s="34">
        <v>5483</v>
      </c>
      <c r="H443" s="36">
        <f t="shared" si="6"/>
        <v>0</v>
      </c>
      <c r="I443" s="33" t="s">
        <v>12</v>
      </c>
      <c r="J443" s="27"/>
    </row>
    <row r="444" spans="1:10" x14ac:dyDescent="0.25">
      <c r="A444" s="31">
        <v>41647</v>
      </c>
      <c r="B444" s="32">
        <v>572</v>
      </c>
      <c r="C444" s="32" t="s">
        <v>9</v>
      </c>
      <c r="D444" s="33" t="s">
        <v>54</v>
      </c>
      <c r="E444" s="34">
        <v>33680.400000000001</v>
      </c>
      <c r="F444" s="35">
        <v>41647</v>
      </c>
      <c r="G444" s="34">
        <v>33680.400000000001</v>
      </c>
      <c r="H444" s="36">
        <f t="shared" si="6"/>
        <v>0</v>
      </c>
      <c r="I444" s="33"/>
      <c r="J444" s="27"/>
    </row>
    <row r="445" spans="1:10" x14ac:dyDescent="0.25">
      <c r="A445" s="31">
        <v>41647</v>
      </c>
      <c r="B445" s="32">
        <v>573</v>
      </c>
      <c r="C445" s="32" t="s">
        <v>9</v>
      </c>
      <c r="D445" s="33" t="s">
        <v>74</v>
      </c>
      <c r="E445" s="34">
        <v>1159</v>
      </c>
      <c r="F445" s="35">
        <v>41647</v>
      </c>
      <c r="G445" s="34">
        <v>1159</v>
      </c>
      <c r="H445" s="36">
        <f t="shared" si="6"/>
        <v>0</v>
      </c>
      <c r="I445" s="33"/>
      <c r="J445" s="27"/>
    </row>
    <row r="446" spans="1:10" x14ac:dyDescent="0.25">
      <c r="A446" s="31">
        <v>41647</v>
      </c>
      <c r="B446" s="32">
        <v>574</v>
      </c>
      <c r="C446" s="32" t="s">
        <v>9</v>
      </c>
      <c r="D446" s="33" t="s">
        <v>261</v>
      </c>
      <c r="E446" s="34">
        <v>1137</v>
      </c>
      <c r="F446" s="35">
        <v>41647</v>
      </c>
      <c r="G446" s="34">
        <v>1137</v>
      </c>
      <c r="H446" s="36">
        <f t="shared" si="6"/>
        <v>0</v>
      </c>
      <c r="I446" s="33"/>
      <c r="J446" s="27"/>
    </row>
    <row r="447" spans="1:10" x14ac:dyDescent="0.25">
      <c r="A447" s="31">
        <v>41647</v>
      </c>
      <c r="B447" s="32">
        <v>575</v>
      </c>
      <c r="C447" s="32" t="s">
        <v>9</v>
      </c>
      <c r="D447" s="33" t="s">
        <v>198</v>
      </c>
      <c r="E447" s="34">
        <v>8617.2000000000007</v>
      </c>
      <c r="F447" s="35">
        <v>41647</v>
      </c>
      <c r="G447" s="34">
        <v>8617.2000000000007</v>
      </c>
      <c r="H447" s="36">
        <f t="shared" si="6"/>
        <v>0</v>
      </c>
      <c r="I447" s="33"/>
      <c r="J447" s="27"/>
    </row>
    <row r="448" spans="1:10" x14ac:dyDescent="0.25">
      <c r="A448" s="31">
        <v>41647</v>
      </c>
      <c r="B448" s="32">
        <v>576</v>
      </c>
      <c r="C448" s="32" t="s">
        <v>9</v>
      </c>
      <c r="D448" s="33" t="s">
        <v>262</v>
      </c>
      <c r="E448" s="34">
        <v>140</v>
      </c>
      <c r="F448" s="35" t="s">
        <v>4066</v>
      </c>
      <c r="G448" s="34">
        <v>140</v>
      </c>
      <c r="H448" s="36">
        <f t="shared" si="6"/>
        <v>0</v>
      </c>
      <c r="I448" s="33"/>
      <c r="J448" s="27"/>
    </row>
    <row r="449" spans="1:10" x14ac:dyDescent="0.25">
      <c r="A449" s="31">
        <v>41647</v>
      </c>
      <c r="B449" s="32">
        <v>577</v>
      </c>
      <c r="C449" s="32" t="s">
        <v>9</v>
      </c>
      <c r="D449" s="33" t="s">
        <v>8</v>
      </c>
      <c r="E449" s="34">
        <v>677.5</v>
      </c>
      <c r="F449" s="35">
        <v>41647</v>
      </c>
      <c r="G449" s="34">
        <v>677.5</v>
      </c>
      <c r="H449" s="36">
        <f t="shared" si="6"/>
        <v>0</v>
      </c>
      <c r="I449" s="33" t="s">
        <v>8</v>
      </c>
      <c r="J449" s="27"/>
    </row>
    <row r="450" spans="1:10" ht="45.75" x14ac:dyDescent="0.25">
      <c r="A450" s="31">
        <v>41647</v>
      </c>
      <c r="B450" s="32">
        <v>578</v>
      </c>
      <c r="C450" s="32" t="s">
        <v>9</v>
      </c>
      <c r="D450" s="33" t="s">
        <v>25</v>
      </c>
      <c r="E450" s="34">
        <v>21918</v>
      </c>
      <c r="F450" s="63" t="s">
        <v>263</v>
      </c>
      <c r="G450" s="34">
        <f>3918+11000+7000</f>
        <v>21918</v>
      </c>
      <c r="H450" s="36">
        <f t="shared" si="6"/>
        <v>0</v>
      </c>
      <c r="I450" s="33" t="s">
        <v>65</v>
      </c>
      <c r="J450" s="27" t="s">
        <v>264</v>
      </c>
    </row>
    <row r="451" spans="1:10" x14ac:dyDescent="0.25">
      <c r="A451" s="31">
        <v>41647</v>
      </c>
      <c r="B451" s="32">
        <v>579</v>
      </c>
      <c r="C451" s="32" t="s">
        <v>9</v>
      </c>
      <c r="D451" s="33" t="s">
        <v>134</v>
      </c>
      <c r="E451" s="34">
        <v>7751</v>
      </c>
      <c r="F451" s="35">
        <v>41647</v>
      </c>
      <c r="G451" s="34">
        <v>7751</v>
      </c>
      <c r="H451" s="36">
        <f t="shared" ref="H451:H514" si="7">E451-G451</f>
        <v>0</v>
      </c>
      <c r="I451" s="33" t="s">
        <v>65</v>
      </c>
      <c r="J451" s="27"/>
    </row>
    <row r="452" spans="1:10" x14ac:dyDescent="0.25">
      <c r="A452" s="31">
        <v>41647</v>
      </c>
      <c r="B452" s="32">
        <v>580</v>
      </c>
      <c r="C452" s="32" t="s">
        <v>9</v>
      </c>
      <c r="D452" s="33" t="s">
        <v>265</v>
      </c>
      <c r="E452" s="34">
        <v>56309.599999999999</v>
      </c>
      <c r="F452" s="37" t="s">
        <v>266</v>
      </c>
      <c r="G452" s="34">
        <v>56309.599999999999</v>
      </c>
      <c r="H452" s="36">
        <f t="shared" si="7"/>
        <v>0</v>
      </c>
      <c r="I452" s="33" t="s">
        <v>30</v>
      </c>
      <c r="J452" s="27"/>
    </row>
    <row r="453" spans="1:10" x14ac:dyDescent="0.25">
      <c r="A453" s="31">
        <v>41647</v>
      </c>
      <c r="B453" s="32">
        <v>581</v>
      </c>
      <c r="C453" s="32" t="s">
        <v>9</v>
      </c>
      <c r="D453" s="33" t="s">
        <v>267</v>
      </c>
      <c r="E453" s="34">
        <v>1354</v>
      </c>
      <c r="F453" s="35">
        <v>41647</v>
      </c>
      <c r="G453" s="34">
        <v>1354</v>
      </c>
      <c r="H453" s="36">
        <f t="shared" si="7"/>
        <v>0</v>
      </c>
      <c r="I453" s="33"/>
      <c r="J453" s="27"/>
    </row>
    <row r="454" spans="1:10" x14ac:dyDescent="0.25">
      <c r="A454" s="31">
        <v>41647</v>
      </c>
      <c r="B454" s="32">
        <v>582</v>
      </c>
      <c r="C454" s="32" t="s">
        <v>9</v>
      </c>
      <c r="D454" s="33" t="s">
        <v>160</v>
      </c>
      <c r="E454" s="34">
        <v>88203</v>
      </c>
      <c r="F454" s="38" t="s">
        <v>268</v>
      </c>
      <c r="G454" s="34">
        <v>88203</v>
      </c>
      <c r="H454" s="36">
        <f t="shared" si="7"/>
        <v>0</v>
      </c>
      <c r="I454" s="33" t="s">
        <v>162</v>
      </c>
      <c r="J454" s="27"/>
    </row>
    <row r="455" spans="1:10" x14ac:dyDescent="0.25">
      <c r="A455" s="31">
        <v>41647</v>
      </c>
      <c r="B455" s="32">
        <v>583</v>
      </c>
      <c r="C455" s="32" t="s">
        <v>9</v>
      </c>
      <c r="D455" s="33" t="s">
        <v>269</v>
      </c>
      <c r="E455" s="34">
        <v>17636</v>
      </c>
      <c r="F455" s="53" t="s">
        <v>270</v>
      </c>
      <c r="G455" s="34">
        <v>17636</v>
      </c>
      <c r="H455" s="36">
        <f t="shared" si="7"/>
        <v>0</v>
      </c>
      <c r="I455" s="33" t="s">
        <v>162</v>
      </c>
      <c r="J455" s="27" t="s">
        <v>271</v>
      </c>
    </row>
    <row r="456" spans="1:10" x14ac:dyDescent="0.25">
      <c r="A456" s="31">
        <v>41647</v>
      </c>
      <c r="B456" s="32">
        <v>584</v>
      </c>
      <c r="C456" s="32" t="s">
        <v>9</v>
      </c>
      <c r="D456" s="33" t="s">
        <v>272</v>
      </c>
      <c r="E456" s="34">
        <v>10507</v>
      </c>
      <c r="F456" s="38" t="s">
        <v>273</v>
      </c>
      <c r="G456" s="34">
        <v>10507</v>
      </c>
      <c r="H456" s="36">
        <f t="shared" si="7"/>
        <v>0</v>
      </c>
      <c r="I456" s="33" t="s">
        <v>162</v>
      </c>
      <c r="J456" s="27"/>
    </row>
    <row r="457" spans="1:10" x14ac:dyDescent="0.25">
      <c r="A457" s="31">
        <v>41647</v>
      </c>
      <c r="B457" s="32">
        <v>585</v>
      </c>
      <c r="C457" s="32" t="s">
        <v>9</v>
      </c>
      <c r="D457" s="33" t="s">
        <v>17</v>
      </c>
      <c r="E457" s="34">
        <v>491617</v>
      </c>
      <c r="F457" s="45" t="s">
        <v>274</v>
      </c>
      <c r="G457" s="34">
        <f>250000+241617</f>
        <v>491617</v>
      </c>
      <c r="H457" s="36">
        <f t="shared" si="7"/>
        <v>0</v>
      </c>
      <c r="I457" s="33"/>
      <c r="J457" s="27"/>
    </row>
    <row r="458" spans="1:10" x14ac:dyDescent="0.25">
      <c r="A458" s="31">
        <v>41647</v>
      </c>
      <c r="B458" s="32">
        <v>586</v>
      </c>
      <c r="C458" s="32" t="s">
        <v>9</v>
      </c>
      <c r="D458" s="33" t="s">
        <v>168</v>
      </c>
      <c r="E458" s="34">
        <v>14962</v>
      </c>
      <c r="F458" s="35">
        <v>41648</v>
      </c>
      <c r="G458" s="34">
        <v>14962</v>
      </c>
      <c r="H458" s="36">
        <f t="shared" si="7"/>
        <v>0</v>
      </c>
      <c r="I458" s="33" t="s">
        <v>162</v>
      </c>
      <c r="J458" s="27"/>
    </row>
    <row r="459" spans="1:10" x14ac:dyDescent="0.25">
      <c r="A459" s="31">
        <v>41647</v>
      </c>
      <c r="B459" s="32">
        <v>587</v>
      </c>
      <c r="C459" s="32" t="s">
        <v>9</v>
      </c>
      <c r="D459" s="33" t="s">
        <v>163</v>
      </c>
      <c r="E459" s="34">
        <v>11747</v>
      </c>
      <c r="F459" s="35">
        <v>41648</v>
      </c>
      <c r="G459" s="34">
        <v>11747</v>
      </c>
      <c r="H459" s="36">
        <f t="shared" si="7"/>
        <v>0</v>
      </c>
      <c r="I459" s="33" t="s">
        <v>162</v>
      </c>
      <c r="J459" s="27" t="s">
        <v>275</v>
      </c>
    </row>
    <row r="460" spans="1:10" x14ac:dyDescent="0.25">
      <c r="A460" s="31">
        <v>41647</v>
      </c>
      <c r="B460" s="32">
        <v>588</v>
      </c>
      <c r="C460" s="32" t="s">
        <v>9</v>
      </c>
      <c r="D460" s="33" t="s">
        <v>169</v>
      </c>
      <c r="E460" s="34">
        <v>14725.5</v>
      </c>
      <c r="F460" s="35">
        <v>41648</v>
      </c>
      <c r="G460" s="34">
        <v>14725.5</v>
      </c>
      <c r="H460" s="36">
        <f t="shared" si="7"/>
        <v>0</v>
      </c>
      <c r="I460" s="33" t="s">
        <v>162</v>
      </c>
      <c r="J460" s="27"/>
    </row>
    <row r="461" spans="1:10" x14ac:dyDescent="0.25">
      <c r="A461" s="31">
        <v>41647</v>
      </c>
      <c r="B461" s="32">
        <v>589</v>
      </c>
      <c r="C461" s="32" t="s">
        <v>9</v>
      </c>
      <c r="D461" s="33" t="s">
        <v>82</v>
      </c>
      <c r="E461" s="34">
        <v>23423.5</v>
      </c>
      <c r="F461" s="35">
        <v>41647</v>
      </c>
      <c r="G461" s="34">
        <v>23423.5</v>
      </c>
      <c r="H461" s="36">
        <f t="shared" si="7"/>
        <v>0</v>
      </c>
      <c r="I461" s="33" t="s">
        <v>30</v>
      </c>
      <c r="J461" s="27"/>
    </row>
    <row r="462" spans="1:10" x14ac:dyDescent="0.25">
      <c r="A462" s="31">
        <v>41647</v>
      </c>
      <c r="B462" s="32">
        <v>590</v>
      </c>
      <c r="C462" s="32" t="s">
        <v>9</v>
      </c>
      <c r="D462" s="33" t="s">
        <v>99</v>
      </c>
      <c r="E462" s="34">
        <v>6394</v>
      </c>
      <c r="F462" s="35">
        <v>41648</v>
      </c>
      <c r="G462" s="34">
        <v>6394</v>
      </c>
      <c r="H462" s="36">
        <f t="shared" si="7"/>
        <v>0</v>
      </c>
      <c r="I462" s="33" t="s">
        <v>162</v>
      </c>
      <c r="J462" s="27"/>
    </row>
    <row r="463" spans="1:10" x14ac:dyDescent="0.25">
      <c r="A463" s="31">
        <v>41647</v>
      </c>
      <c r="B463" s="32">
        <v>591</v>
      </c>
      <c r="C463" s="32" t="s">
        <v>9</v>
      </c>
      <c r="D463" s="33" t="s">
        <v>276</v>
      </c>
      <c r="E463" s="34">
        <v>14943.5</v>
      </c>
      <c r="F463" s="35">
        <v>41648</v>
      </c>
      <c r="G463" s="34">
        <v>14943.5</v>
      </c>
      <c r="H463" s="36">
        <f t="shared" si="7"/>
        <v>0</v>
      </c>
      <c r="I463" s="33" t="s">
        <v>162</v>
      </c>
      <c r="J463" s="27"/>
    </row>
    <row r="464" spans="1:10" x14ac:dyDescent="0.25">
      <c r="A464" s="31">
        <v>41647</v>
      </c>
      <c r="B464" s="32">
        <v>592</v>
      </c>
      <c r="C464" s="32" t="s">
        <v>9</v>
      </c>
      <c r="D464" s="33" t="s">
        <v>277</v>
      </c>
      <c r="E464" s="34">
        <v>4277.5</v>
      </c>
      <c r="F464" s="35">
        <v>41648</v>
      </c>
      <c r="G464" s="34">
        <v>4277.5</v>
      </c>
      <c r="H464" s="36">
        <f t="shared" si="7"/>
        <v>0</v>
      </c>
      <c r="I464" s="33" t="s">
        <v>162</v>
      </c>
      <c r="J464" s="27"/>
    </row>
    <row r="465" spans="1:10" x14ac:dyDescent="0.25">
      <c r="A465" s="31">
        <v>41647</v>
      </c>
      <c r="B465" s="32">
        <v>593</v>
      </c>
      <c r="C465" s="32" t="s">
        <v>9</v>
      </c>
      <c r="D465" s="33" t="s">
        <v>175</v>
      </c>
      <c r="E465" s="34">
        <v>16686.5</v>
      </c>
      <c r="F465" s="38" t="s">
        <v>278</v>
      </c>
      <c r="G465" s="34">
        <v>16686.5</v>
      </c>
      <c r="H465" s="36">
        <f t="shared" si="7"/>
        <v>0</v>
      </c>
      <c r="I465" s="33" t="s">
        <v>162</v>
      </c>
      <c r="J465" s="27"/>
    </row>
    <row r="466" spans="1:10" x14ac:dyDescent="0.25">
      <c r="A466" s="31">
        <v>41647</v>
      </c>
      <c r="B466" s="32">
        <v>594</v>
      </c>
      <c r="C466" s="32" t="s">
        <v>9</v>
      </c>
      <c r="D466" s="33" t="s">
        <v>175</v>
      </c>
      <c r="E466" s="34">
        <v>32182</v>
      </c>
      <c r="F466" s="38" t="s">
        <v>279</v>
      </c>
      <c r="G466" s="34">
        <v>32182</v>
      </c>
      <c r="H466" s="36">
        <f>E466-G466</f>
        <v>0</v>
      </c>
      <c r="I466" s="33" t="s">
        <v>162</v>
      </c>
      <c r="J466" s="27"/>
    </row>
    <row r="467" spans="1:10" x14ac:dyDescent="0.25">
      <c r="A467" s="31">
        <v>41647</v>
      </c>
      <c r="B467" s="32">
        <v>595</v>
      </c>
      <c r="C467" s="32" t="s">
        <v>9</v>
      </c>
      <c r="D467" s="33" t="s">
        <v>237</v>
      </c>
      <c r="E467" s="34">
        <v>1402.5</v>
      </c>
      <c r="F467" s="35">
        <v>41647</v>
      </c>
      <c r="G467" s="34">
        <v>1402.5</v>
      </c>
      <c r="H467" s="36">
        <f t="shared" si="7"/>
        <v>0</v>
      </c>
      <c r="I467" s="33" t="s">
        <v>21</v>
      </c>
      <c r="J467" s="27"/>
    </row>
    <row r="468" spans="1:10" x14ac:dyDescent="0.25">
      <c r="A468" s="31">
        <v>41647</v>
      </c>
      <c r="B468" s="32">
        <v>596</v>
      </c>
      <c r="C468" s="32" t="s">
        <v>9</v>
      </c>
      <c r="D468" s="33" t="s">
        <v>8</v>
      </c>
      <c r="E468" s="34">
        <v>694</v>
      </c>
      <c r="F468" s="35">
        <v>41647</v>
      </c>
      <c r="G468" s="34">
        <v>694</v>
      </c>
      <c r="H468" s="36">
        <f t="shared" si="7"/>
        <v>0</v>
      </c>
      <c r="I468" s="33" t="s">
        <v>8</v>
      </c>
      <c r="J468" s="27"/>
    </row>
    <row r="469" spans="1:10" x14ac:dyDescent="0.25">
      <c r="A469" s="31">
        <v>41647</v>
      </c>
      <c r="B469" s="32">
        <v>597</v>
      </c>
      <c r="C469" s="32" t="s">
        <v>9</v>
      </c>
      <c r="D469" s="33" t="s">
        <v>280</v>
      </c>
      <c r="E469" s="34">
        <v>24011</v>
      </c>
      <c r="F469" s="35">
        <v>41664</v>
      </c>
      <c r="G469" s="34">
        <v>24011</v>
      </c>
      <c r="H469" s="36">
        <f t="shared" si="7"/>
        <v>0</v>
      </c>
      <c r="I469" s="33" t="s">
        <v>21</v>
      </c>
      <c r="J469" s="27"/>
    </row>
    <row r="470" spans="1:10" x14ac:dyDescent="0.25">
      <c r="A470" s="31">
        <v>41647</v>
      </c>
      <c r="B470" s="32">
        <v>598</v>
      </c>
      <c r="C470" s="32" t="s">
        <v>9</v>
      </c>
      <c r="D470" s="33" t="s">
        <v>269</v>
      </c>
      <c r="E470" s="34">
        <v>3636</v>
      </c>
      <c r="F470" s="35">
        <v>41647</v>
      </c>
      <c r="G470" s="34">
        <v>3636</v>
      </c>
      <c r="H470" s="36">
        <f t="shared" si="7"/>
        <v>0</v>
      </c>
      <c r="I470" s="33"/>
      <c r="J470" s="27"/>
    </row>
    <row r="471" spans="1:10" x14ac:dyDescent="0.25">
      <c r="A471" s="31">
        <v>41647</v>
      </c>
      <c r="B471" s="32">
        <v>599</v>
      </c>
      <c r="C471" s="32" t="s">
        <v>9</v>
      </c>
      <c r="D471" s="33" t="s">
        <v>59</v>
      </c>
      <c r="E471" s="34">
        <v>11277</v>
      </c>
      <c r="F471" s="37" t="s">
        <v>281</v>
      </c>
      <c r="G471" s="34">
        <v>11277</v>
      </c>
      <c r="H471" s="36">
        <f t="shared" si="7"/>
        <v>0</v>
      </c>
      <c r="I471" s="33" t="s">
        <v>21</v>
      </c>
      <c r="J471" s="27"/>
    </row>
    <row r="472" spans="1:10" x14ac:dyDescent="0.25">
      <c r="A472" s="31">
        <v>41647</v>
      </c>
      <c r="B472" s="32">
        <v>600</v>
      </c>
      <c r="C472" s="32" t="s">
        <v>9</v>
      </c>
      <c r="D472" s="33" t="s">
        <v>14</v>
      </c>
      <c r="E472" s="34">
        <v>7579</v>
      </c>
      <c r="F472" s="35">
        <v>41647</v>
      </c>
      <c r="G472" s="34">
        <v>7579</v>
      </c>
      <c r="H472" s="36">
        <f t="shared" si="7"/>
        <v>0</v>
      </c>
      <c r="I472" s="33" t="s">
        <v>21</v>
      </c>
      <c r="J472" s="27"/>
    </row>
    <row r="473" spans="1:10" x14ac:dyDescent="0.25">
      <c r="A473" s="31">
        <v>41647</v>
      </c>
      <c r="B473" s="32">
        <v>601</v>
      </c>
      <c r="C473" s="32" t="s">
        <v>9</v>
      </c>
      <c r="D473" s="33" t="s">
        <v>175</v>
      </c>
      <c r="E473" s="34">
        <v>5361.5</v>
      </c>
      <c r="F473" s="38" t="s">
        <v>282</v>
      </c>
      <c r="G473" s="34">
        <v>5361.5</v>
      </c>
      <c r="H473" s="36">
        <f t="shared" si="7"/>
        <v>0</v>
      </c>
      <c r="I473" s="33" t="s">
        <v>162</v>
      </c>
      <c r="J473" s="27"/>
    </row>
    <row r="474" spans="1:10" x14ac:dyDescent="0.25">
      <c r="A474" s="31">
        <v>41647</v>
      </c>
      <c r="B474" s="32">
        <v>602</v>
      </c>
      <c r="C474" s="32" t="s">
        <v>9</v>
      </c>
      <c r="D474" s="41" t="s">
        <v>115</v>
      </c>
      <c r="E474" s="42">
        <v>2260.5</v>
      </c>
      <c r="F474" s="43">
        <v>41647</v>
      </c>
      <c r="G474" s="42">
        <v>2260.5</v>
      </c>
      <c r="H474" s="18">
        <f t="shared" si="7"/>
        <v>0</v>
      </c>
      <c r="I474" s="41"/>
      <c r="J474" s="44"/>
    </row>
    <row r="475" spans="1:10" x14ac:dyDescent="0.25">
      <c r="A475" s="31">
        <v>41647</v>
      </c>
      <c r="B475" s="32">
        <v>603</v>
      </c>
      <c r="C475" s="32" t="s">
        <v>9</v>
      </c>
      <c r="D475" s="33" t="s">
        <v>283</v>
      </c>
      <c r="E475" s="34">
        <v>7279</v>
      </c>
      <c r="F475" s="35">
        <v>41647</v>
      </c>
      <c r="G475" s="34">
        <v>7279</v>
      </c>
      <c r="H475" s="36">
        <f t="shared" si="7"/>
        <v>0</v>
      </c>
      <c r="I475" s="33"/>
      <c r="J475" s="27"/>
    </row>
    <row r="476" spans="1:10" x14ac:dyDescent="0.25">
      <c r="A476" s="31">
        <v>41647</v>
      </c>
      <c r="B476" s="32">
        <v>604</v>
      </c>
      <c r="C476" s="32" t="s">
        <v>9</v>
      </c>
      <c r="D476" s="41" t="s">
        <v>63</v>
      </c>
      <c r="E476" s="42">
        <v>2738.5</v>
      </c>
      <c r="F476" s="43">
        <v>41647</v>
      </c>
      <c r="G476" s="42">
        <v>2738.5</v>
      </c>
      <c r="H476" s="56">
        <f t="shared" si="7"/>
        <v>0</v>
      </c>
      <c r="I476" s="44" t="s">
        <v>21</v>
      </c>
      <c r="J476" s="27"/>
    </row>
    <row r="477" spans="1:10" x14ac:dyDescent="0.25">
      <c r="A477" s="31">
        <v>41647</v>
      </c>
      <c r="B477" s="32">
        <v>605</v>
      </c>
      <c r="C477" s="32" t="s">
        <v>9</v>
      </c>
      <c r="D477" s="33" t="s">
        <v>152</v>
      </c>
      <c r="E477" s="34">
        <v>6215.5</v>
      </c>
      <c r="F477" s="35">
        <v>41647</v>
      </c>
      <c r="G477" s="34">
        <v>6215.5</v>
      </c>
      <c r="H477" s="36">
        <f t="shared" si="7"/>
        <v>0</v>
      </c>
      <c r="I477" s="33"/>
      <c r="J477" s="44"/>
    </row>
    <row r="478" spans="1:10" x14ac:dyDescent="0.25">
      <c r="A478" s="31">
        <v>41647</v>
      </c>
      <c r="B478" s="32">
        <v>606</v>
      </c>
      <c r="C478" s="32" t="s">
        <v>9</v>
      </c>
      <c r="D478" s="33" t="s">
        <v>265</v>
      </c>
      <c r="E478" s="34">
        <v>28802.5</v>
      </c>
      <c r="F478" s="38" t="s">
        <v>284</v>
      </c>
      <c r="G478" s="34">
        <v>28802.5</v>
      </c>
      <c r="H478" s="36">
        <f t="shared" si="7"/>
        <v>0</v>
      </c>
      <c r="I478" s="33" t="s">
        <v>65</v>
      </c>
      <c r="J478" s="27" t="s">
        <v>285</v>
      </c>
    </row>
    <row r="479" spans="1:10" x14ac:dyDescent="0.25">
      <c r="A479" s="31">
        <v>41647</v>
      </c>
      <c r="B479" s="32">
        <v>607</v>
      </c>
      <c r="C479" s="32" t="s">
        <v>9</v>
      </c>
      <c r="D479" s="33" t="s">
        <v>185</v>
      </c>
      <c r="E479" s="34">
        <v>3985</v>
      </c>
      <c r="F479" s="35">
        <v>41647</v>
      </c>
      <c r="G479" s="34">
        <v>3985</v>
      </c>
      <c r="H479" s="36">
        <f t="shared" si="7"/>
        <v>0</v>
      </c>
      <c r="I479" s="33"/>
      <c r="J479" s="27"/>
    </row>
    <row r="480" spans="1:10" x14ac:dyDescent="0.25">
      <c r="A480" s="31">
        <v>41647</v>
      </c>
      <c r="B480" s="32">
        <v>608</v>
      </c>
      <c r="C480" s="32" t="s">
        <v>9</v>
      </c>
      <c r="D480" s="33" t="s">
        <v>286</v>
      </c>
      <c r="E480" s="34">
        <v>837</v>
      </c>
      <c r="F480" s="35">
        <v>41647</v>
      </c>
      <c r="G480" s="34">
        <v>837</v>
      </c>
      <c r="H480" s="36">
        <f t="shared" si="7"/>
        <v>0</v>
      </c>
      <c r="I480" s="33"/>
      <c r="J480" s="27"/>
    </row>
    <row r="481" spans="1:10" x14ac:dyDescent="0.25">
      <c r="A481" s="31">
        <v>41647</v>
      </c>
      <c r="B481" s="32">
        <v>609</v>
      </c>
      <c r="C481" s="32" t="s">
        <v>9</v>
      </c>
      <c r="D481" s="33" t="s">
        <v>163</v>
      </c>
      <c r="E481" s="34">
        <v>2625</v>
      </c>
      <c r="F481" s="35">
        <v>41647</v>
      </c>
      <c r="G481" s="34">
        <v>2625</v>
      </c>
      <c r="H481" s="36">
        <f t="shared" si="7"/>
        <v>0</v>
      </c>
      <c r="I481" s="33"/>
      <c r="J481" s="27"/>
    </row>
    <row r="482" spans="1:10" x14ac:dyDescent="0.25">
      <c r="A482" s="31">
        <v>41647</v>
      </c>
      <c r="B482" s="32">
        <v>610</v>
      </c>
      <c r="C482" s="32" t="s">
        <v>9</v>
      </c>
      <c r="D482" s="33" t="s">
        <v>8</v>
      </c>
      <c r="E482" s="34">
        <v>1510</v>
      </c>
      <c r="F482" s="35">
        <v>41647</v>
      </c>
      <c r="G482" s="34">
        <v>1510</v>
      </c>
      <c r="H482" s="36">
        <f t="shared" si="7"/>
        <v>0</v>
      </c>
      <c r="I482" s="33" t="s">
        <v>8</v>
      </c>
      <c r="J482" s="27"/>
    </row>
    <row r="483" spans="1:10" x14ac:dyDescent="0.25">
      <c r="A483" s="31">
        <v>41647</v>
      </c>
      <c r="B483" s="32">
        <v>611</v>
      </c>
      <c r="C483" s="32" t="s">
        <v>9</v>
      </c>
      <c r="D483" s="33" t="s">
        <v>8</v>
      </c>
      <c r="E483" s="34">
        <v>63</v>
      </c>
      <c r="F483" s="35">
        <v>41647</v>
      </c>
      <c r="G483" s="34">
        <v>63</v>
      </c>
      <c r="H483" s="36">
        <f t="shared" si="7"/>
        <v>0</v>
      </c>
      <c r="I483" s="33" t="s">
        <v>8</v>
      </c>
      <c r="J483" s="44"/>
    </row>
    <row r="484" spans="1:10" x14ac:dyDescent="0.25">
      <c r="A484" s="31">
        <v>41647</v>
      </c>
      <c r="B484" s="32">
        <v>612</v>
      </c>
      <c r="C484" s="32" t="s">
        <v>9</v>
      </c>
      <c r="D484" s="33" t="s">
        <v>29</v>
      </c>
      <c r="E484" s="34">
        <v>9841</v>
      </c>
      <c r="F484" s="35">
        <v>41649</v>
      </c>
      <c r="G484" s="34">
        <v>9841</v>
      </c>
      <c r="H484" s="36">
        <f t="shared" si="7"/>
        <v>0</v>
      </c>
      <c r="I484" s="33" t="s">
        <v>30</v>
      </c>
      <c r="J484" s="44"/>
    </row>
    <row r="485" spans="1:10" x14ac:dyDescent="0.25">
      <c r="A485" s="31">
        <v>41647</v>
      </c>
      <c r="B485" s="32">
        <v>613</v>
      </c>
      <c r="C485" s="32" t="s">
        <v>9</v>
      </c>
      <c r="D485" s="33" t="s">
        <v>8</v>
      </c>
      <c r="E485" s="34">
        <v>355</v>
      </c>
      <c r="F485" s="35">
        <v>41647</v>
      </c>
      <c r="G485" s="34">
        <v>355</v>
      </c>
      <c r="H485" s="36">
        <f t="shared" si="7"/>
        <v>0</v>
      </c>
      <c r="I485" s="33" t="s">
        <v>8</v>
      </c>
      <c r="J485" s="44"/>
    </row>
    <row r="486" spans="1:10" x14ac:dyDescent="0.25">
      <c r="A486" s="31">
        <v>41647</v>
      </c>
      <c r="B486" s="32">
        <v>614</v>
      </c>
      <c r="C486" s="32" t="s">
        <v>9</v>
      </c>
      <c r="D486" s="33" t="s">
        <v>287</v>
      </c>
      <c r="E486" s="34">
        <v>21417</v>
      </c>
      <c r="F486" s="35">
        <v>41648</v>
      </c>
      <c r="G486" s="34">
        <v>21417</v>
      </c>
      <c r="H486" s="36">
        <f t="shared" si="7"/>
        <v>0</v>
      </c>
      <c r="I486" s="33" t="s">
        <v>30</v>
      </c>
      <c r="J486" s="44"/>
    </row>
    <row r="487" spans="1:10" x14ac:dyDescent="0.25">
      <c r="A487" s="31">
        <v>41647</v>
      </c>
      <c r="B487" s="32">
        <v>615</v>
      </c>
      <c r="C487" s="32" t="s">
        <v>9</v>
      </c>
      <c r="D487" s="33" t="s">
        <v>44</v>
      </c>
      <c r="E487" s="34">
        <v>2400</v>
      </c>
      <c r="F487" s="35">
        <v>41667</v>
      </c>
      <c r="G487" s="34">
        <v>2400</v>
      </c>
      <c r="H487" s="36">
        <f t="shared" si="7"/>
        <v>0</v>
      </c>
      <c r="I487" s="33" t="s">
        <v>45</v>
      </c>
      <c r="J487" s="27"/>
    </row>
    <row r="488" spans="1:10" x14ac:dyDescent="0.25">
      <c r="A488" s="31">
        <v>41647</v>
      </c>
      <c r="B488" s="32">
        <v>616</v>
      </c>
      <c r="C488" s="32" t="s">
        <v>9</v>
      </c>
      <c r="D488" s="33" t="s">
        <v>42</v>
      </c>
      <c r="E488" s="34">
        <v>1200</v>
      </c>
      <c r="F488" s="35">
        <v>41657</v>
      </c>
      <c r="G488" s="34">
        <v>1200</v>
      </c>
      <c r="H488" s="36">
        <f t="shared" si="7"/>
        <v>0</v>
      </c>
      <c r="I488" s="33" t="s">
        <v>45</v>
      </c>
      <c r="J488" s="27"/>
    </row>
    <row r="489" spans="1:10" x14ac:dyDescent="0.25">
      <c r="A489" s="31">
        <v>41647</v>
      </c>
      <c r="B489" s="32">
        <v>617</v>
      </c>
      <c r="C489" s="32" t="s">
        <v>9</v>
      </c>
      <c r="D489" s="33" t="s">
        <v>276</v>
      </c>
      <c r="E489" s="34">
        <v>6807</v>
      </c>
      <c r="F489" s="35">
        <v>41652</v>
      </c>
      <c r="G489" s="34">
        <v>6807</v>
      </c>
      <c r="H489" s="36">
        <f t="shared" si="7"/>
        <v>0</v>
      </c>
      <c r="I489" s="33"/>
      <c r="J489" s="44"/>
    </row>
    <row r="490" spans="1:10" x14ac:dyDescent="0.25">
      <c r="A490" s="31">
        <v>41647</v>
      </c>
      <c r="B490" s="32">
        <v>618</v>
      </c>
      <c r="C490" s="32" t="s">
        <v>9</v>
      </c>
      <c r="D490" s="33" t="s">
        <v>13</v>
      </c>
      <c r="E490" s="34">
        <v>4187</v>
      </c>
      <c r="F490" s="35">
        <v>41656</v>
      </c>
      <c r="G490" s="34">
        <v>4187</v>
      </c>
      <c r="H490" s="36">
        <f t="shared" si="7"/>
        <v>0</v>
      </c>
      <c r="I490" s="33" t="s">
        <v>27</v>
      </c>
      <c r="J490" s="44"/>
    </row>
    <row r="491" spans="1:10" x14ac:dyDescent="0.25">
      <c r="A491" s="31">
        <v>41647</v>
      </c>
      <c r="B491" s="32">
        <v>619</v>
      </c>
      <c r="C491" s="32" t="s">
        <v>9</v>
      </c>
      <c r="D491" s="33" t="s">
        <v>47</v>
      </c>
      <c r="E491" s="34">
        <v>3377</v>
      </c>
      <c r="F491" s="35">
        <v>41648</v>
      </c>
      <c r="G491" s="34">
        <v>3377</v>
      </c>
      <c r="H491" s="36">
        <f t="shared" si="7"/>
        <v>0</v>
      </c>
      <c r="I491" s="33" t="s">
        <v>30</v>
      </c>
      <c r="J491" s="44"/>
    </row>
    <row r="492" spans="1:10" x14ac:dyDescent="0.25">
      <c r="A492" s="31">
        <v>41647</v>
      </c>
      <c r="B492" s="32">
        <v>620</v>
      </c>
      <c r="C492" s="32" t="s">
        <v>9</v>
      </c>
      <c r="D492" s="33" t="s">
        <v>288</v>
      </c>
      <c r="E492" s="34">
        <v>2072</v>
      </c>
      <c r="F492" s="35">
        <v>41648</v>
      </c>
      <c r="G492" s="34">
        <v>2072</v>
      </c>
      <c r="H492" s="36">
        <f t="shared" si="7"/>
        <v>0</v>
      </c>
      <c r="I492" s="33" t="s">
        <v>30</v>
      </c>
      <c r="J492" s="44"/>
    </row>
    <row r="493" spans="1:10" x14ac:dyDescent="0.25">
      <c r="A493" s="31">
        <v>41647</v>
      </c>
      <c r="B493" s="32">
        <v>621</v>
      </c>
      <c r="C493" s="32" t="s">
        <v>9</v>
      </c>
      <c r="D493" s="33" t="s">
        <v>35</v>
      </c>
      <c r="E493" s="34">
        <v>3358</v>
      </c>
      <c r="F493" s="35">
        <v>41648</v>
      </c>
      <c r="G493" s="34">
        <v>3358</v>
      </c>
      <c r="H493" s="36">
        <f t="shared" si="7"/>
        <v>0</v>
      </c>
      <c r="I493" s="33" t="s">
        <v>30</v>
      </c>
      <c r="J493" s="44"/>
    </row>
    <row r="494" spans="1:10" x14ac:dyDescent="0.25">
      <c r="A494" s="31">
        <v>41647</v>
      </c>
      <c r="B494" s="32">
        <v>622</v>
      </c>
      <c r="C494" s="32" t="s">
        <v>9</v>
      </c>
      <c r="D494" s="33" t="s">
        <v>34</v>
      </c>
      <c r="E494" s="34">
        <v>2594</v>
      </c>
      <c r="F494" s="35">
        <v>41648</v>
      </c>
      <c r="G494" s="34">
        <v>2594</v>
      </c>
      <c r="H494" s="36">
        <f t="shared" si="7"/>
        <v>0</v>
      </c>
      <c r="I494" s="33" t="s">
        <v>30</v>
      </c>
      <c r="J494" s="44"/>
    </row>
    <row r="495" spans="1:10" x14ac:dyDescent="0.25">
      <c r="A495" s="31">
        <v>41647</v>
      </c>
      <c r="B495" s="32">
        <v>623</v>
      </c>
      <c r="C495" s="32" t="s">
        <v>9</v>
      </c>
      <c r="D495" s="33" t="s">
        <v>109</v>
      </c>
      <c r="E495" s="34">
        <v>6765</v>
      </c>
      <c r="F495" s="35">
        <v>41647</v>
      </c>
      <c r="G495" s="34">
        <v>6765</v>
      </c>
      <c r="H495" s="36">
        <f t="shared" si="7"/>
        <v>0</v>
      </c>
      <c r="I495" s="33" t="s">
        <v>37</v>
      </c>
      <c r="J495" s="44"/>
    </row>
    <row r="496" spans="1:10" x14ac:dyDescent="0.25">
      <c r="A496" s="31">
        <v>41647</v>
      </c>
      <c r="B496" s="32">
        <v>624</v>
      </c>
      <c r="C496" s="32" t="s">
        <v>9</v>
      </c>
      <c r="D496" s="33" t="s">
        <v>289</v>
      </c>
      <c r="E496" s="34">
        <v>1282</v>
      </c>
      <c r="F496" s="35">
        <v>41648</v>
      </c>
      <c r="G496" s="34">
        <v>1282</v>
      </c>
      <c r="H496" s="36">
        <f t="shared" si="7"/>
        <v>0</v>
      </c>
      <c r="I496" s="33" t="s">
        <v>30</v>
      </c>
      <c r="J496" s="44"/>
    </row>
    <row r="497" spans="1:10" x14ac:dyDescent="0.25">
      <c r="A497" s="31">
        <v>41647</v>
      </c>
      <c r="B497" s="32">
        <v>625</v>
      </c>
      <c r="C497" s="32" t="s">
        <v>9</v>
      </c>
      <c r="D497" s="33" t="s">
        <v>288</v>
      </c>
      <c r="E497" s="34">
        <v>1344</v>
      </c>
      <c r="F497" s="35">
        <v>41647</v>
      </c>
      <c r="G497" s="34">
        <v>1344</v>
      </c>
      <c r="H497" s="36">
        <f t="shared" si="7"/>
        <v>0</v>
      </c>
      <c r="I497" s="33" t="s">
        <v>45</v>
      </c>
      <c r="J497" s="44"/>
    </row>
    <row r="498" spans="1:10" x14ac:dyDescent="0.25">
      <c r="A498" s="31">
        <v>41647</v>
      </c>
      <c r="B498" s="32">
        <v>626</v>
      </c>
      <c r="C498" s="32" t="s">
        <v>9</v>
      </c>
      <c r="D498" s="33" t="s">
        <v>290</v>
      </c>
      <c r="E498" s="34">
        <v>1406</v>
      </c>
      <c r="F498" s="35">
        <v>41647</v>
      </c>
      <c r="G498" s="34">
        <v>1406</v>
      </c>
      <c r="H498" s="36">
        <f t="shared" si="7"/>
        <v>0</v>
      </c>
      <c r="I498" s="33" t="s">
        <v>37</v>
      </c>
      <c r="J498" s="44"/>
    </row>
    <row r="499" spans="1:10" x14ac:dyDescent="0.25">
      <c r="A499" s="31">
        <v>41647</v>
      </c>
      <c r="B499" s="32">
        <v>627</v>
      </c>
      <c r="C499" s="32" t="s">
        <v>9</v>
      </c>
      <c r="D499" s="33" t="s">
        <v>291</v>
      </c>
      <c r="E499" s="34">
        <v>366</v>
      </c>
      <c r="F499" s="35">
        <v>41648</v>
      </c>
      <c r="G499" s="34">
        <v>366</v>
      </c>
      <c r="H499" s="36">
        <f t="shared" si="7"/>
        <v>0</v>
      </c>
      <c r="I499" s="33" t="s">
        <v>30</v>
      </c>
      <c r="J499" s="44"/>
    </row>
    <row r="500" spans="1:10" x14ac:dyDescent="0.25">
      <c r="A500" s="31">
        <v>41647</v>
      </c>
      <c r="B500" s="32">
        <v>628</v>
      </c>
      <c r="C500" s="32" t="s">
        <v>9</v>
      </c>
      <c r="D500" s="33" t="s">
        <v>16</v>
      </c>
      <c r="E500" s="34">
        <v>40320</v>
      </c>
      <c r="F500" s="35">
        <v>41666</v>
      </c>
      <c r="G500" s="34">
        <v>40320</v>
      </c>
      <c r="H500" s="36">
        <f t="shared" si="7"/>
        <v>0</v>
      </c>
      <c r="I500" s="33" t="s">
        <v>37</v>
      </c>
      <c r="J500" s="44"/>
    </row>
    <row r="501" spans="1:10" x14ac:dyDescent="0.25">
      <c r="A501" s="31">
        <v>41647</v>
      </c>
      <c r="B501" s="32">
        <v>629</v>
      </c>
      <c r="C501" s="32" t="s">
        <v>9</v>
      </c>
      <c r="D501" s="33" t="s">
        <v>292</v>
      </c>
      <c r="E501" s="34">
        <v>4817</v>
      </c>
      <c r="F501" s="35">
        <v>41648</v>
      </c>
      <c r="G501" s="34">
        <v>4817</v>
      </c>
      <c r="H501" s="36">
        <f t="shared" si="7"/>
        <v>0</v>
      </c>
      <c r="I501" s="33" t="s">
        <v>30</v>
      </c>
      <c r="J501" s="44"/>
    </row>
    <row r="502" spans="1:10" x14ac:dyDescent="0.25">
      <c r="A502" s="31">
        <v>41647</v>
      </c>
      <c r="B502" s="32">
        <v>630</v>
      </c>
      <c r="C502" s="32" t="s">
        <v>9</v>
      </c>
      <c r="D502" s="33" t="s">
        <v>220</v>
      </c>
      <c r="E502" s="34">
        <v>10046.5</v>
      </c>
      <c r="F502" s="45" t="s">
        <v>293</v>
      </c>
      <c r="G502" s="34">
        <f>7546+2500.5</f>
        <v>10046.5</v>
      </c>
      <c r="H502" s="36">
        <f t="shared" si="7"/>
        <v>0</v>
      </c>
      <c r="I502" s="33" t="s">
        <v>45</v>
      </c>
      <c r="J502" s="44"/>
    </row>
    <row r="503" spans="1:10" x14ac:dyDescent="0.25">
      <c r="A503" s="31">
        <v>41647</v>
      </c>
      <c r="B503" s="32">
        <v>631</v>
      </c>
      <c r="C503" s="32" t="s">
        <v>9</v>
      </c>
      <c r="D503" s="33" t="s">
        <v>123</v>
      </c>
      <c r="E503" s="34">
        <v>2205</v>
      </c>
      <c r="F503" s="35">
        <v>41647</v>
      </c>
      <c r="G503" s="34">
        <v>2205</v>
      </c>
      <c r="H503" s="36">
        <f t="shared" si="7"/>
        <v>0</v>
      </c>
      <c r="I503" s="33"/>
      <c r="J503" s="44"/>
    </row>
    <row r="504" spans="1:10" x14ac:dyDescent="0.25">
      <c r="A504" s="31">
        <v>41647</v>
      </c>
      <c r="B504" s="32">
        <v>632</v>
      </c>
      <c r="C504" s="32" t="s">
        <v>9</v>
      </c>
      <c r="D504" s="33" t="s">
        <v>119</v>
      </c>
      <c r="E504" s="34">
        <v>2714</v>
      </c>
      <c r="F504" s="35">
        <v>41647</v>
      </c>
      <c r="G504" s="34">
        <v>2714</v>
      </c>
      <c r="H504" s="36">
        <f t="shared" si="7"/>
        <v>0</v>
      </c>
      <c r="I504" s="33" t="s">
        <v>45</v>
      </c>
      <c r="J504" s="44"/>
    </row>
    <row r="505" spans="1:10" x14ac:dyDescent="0.25">
      <c r="A505" s="31">
        <v>41647</v>
      </c>
      <c r="B505" s="32">
        <v>633</v>
      </c>
      <c r="C505" s="32" t="s">
        <v>9</v>
      </c>
      <c r="D505" s="33" t="s">
        <v>51</v>
      </c>
      <c r="E505" s="34">
        <v>2094</v>
      </c>
      <c r="F505" s="35">
        <v>41647</v>
      </c>
      <c r="G505" s="34">
        <v>2094</v>
      </c>
      <c r="H505" s="36">
        <f t="shared" si="7"/>
        <v>0</v>
      </c>
      <c r="I505" s="33" t="s">
        <v>217</v>
      </c>
      <c r="J505" s="44"/>
    </row>
    <row r="506" spans="1:10" x14ac:dyDescent="0.25">
      <c r="A506" s="31">
        <v>41647</v>
      </c>
      <c r="B506" s="32">
        <v>634</v>
      </c>
      <c r="C506" s="32" t="s">
        <v>9</v>
      </c>
      <c r="D506" s="33" t="s">
        <v>144</v>
      </c>
      <c r="E506" s="34">
        <v>3663</v>
      </c>
      <c r="F506" s="35">
        <v>41647</v>
      </c>
      <c r="G506" s="34">
        <v>3663</v>
      </c>
      <c r="H506" s="36">
        <f t="shared" si="7"/>
        <v>0</v>
      </c>
      <c r="I506" s="33" t="s">
        <v>37</v>
      </c>
      <c r="J506" s="44"/>
    </row>
    <row r="507" spans="1:10" x14ac:dyDescent="0.25">
      <c r="A507" s="31">
        <v>41647</v>
      </c>
      <c r="B507" s="32">
        <v>635</v>
      </c>
      <c r="C507" s="32" t="s">
        <v>9</v>
      </c>
      <c r="D507" s="33" t="s">
        <v>294</v>
      </c>
      <c r="E507" s="34">
        <v>5116</v>
      </c>
      <c r="F507" s="35">
        <v>41648</v>
      </c>
      <c r="G507" s="34">
        <v>5116</v>
      </c>
      <c r="H507" s="36">
        <f t="shared" si="7"/>
        <v>0</v>
      </c>
      <c r="I507" s="33" t="s">
        <v>30</v>
      </c>
      <c r="J507" s="44"/>
    </row>
    <row r="508" spans="1:10" x14ac:dyDescent="0.25">
      <c r="A508" s="31">
        <v>41647</v>
      </c>
      <c r="B508" s="32">
        <v>636</v>
      </c>
      <c r="C508" s="32" t="s">
        <v>9</v>
      </c>
      <c r="D508" s="33" t="s">
        <v>55</v>
      </c>
      <c r="E508" s="34">
        <v>9473</v>
      </c>
      <c r="F508" s="35">
        <v>41647</v>
      </c>
      <c r="G508" s="34">
        <v>9473</v>
      </c>
      <c r="H508" s="36">
        <f t="shared" si="7"/>
        <v>0</v>
      </c>
      <c r="I508" s="33"/>
      <c r="J508" s="44"/>
    </row>
    <row r="509" spans="1:10" x14ac:dyDescent="0.25">
      <c r="A509" s="31">
        <v>41647</v>
      </c>
      <c r="B509" s="32">
        <v>637</v>
      </c>
      <c r="C509" s="32" t="s">
        <v>9</v>
      </c>
      <c r="D509" s="33" t="s">
        <v>251</v>
      </c>
      <c r="E509" s="34">
        <v>7888</v>
      </c>
      <c r="F509" s="35">
        <v>41648</v>
      </c>
      <c r="G509" s="34">
        <v>7888</v>
      </c>
      <c r="H509" s="36">
        <f t="shared" si="7"/>
        <v>0</v>
      </c>
      <c r="I509" s="33" t="s">
        <v>30</v>
      </c>
      <c r="J509" s="44"/>
    </row>
    <row r="510" spans="1:10" x14ac:dyDescent="0.25">
      <c r="A510" s="31">
        <v>41647</v>
      </c>
      <c r="B510" s="32">
        <v>638</v>
      </c>
      <c r="C510" s="32" t="s">
        <v>9</v>
      </c>
      <c r="D510" s="33" t="s">
        <v>130</v>
      </c>
      <c r="E510" s="34">
        <v>5038</v>
      </c>
      <c r="F510" s="35">
        <v>41652</v>
      </c>
      <c r="G510" s="34">
        <v>5038</v>
      </c>
      <c r="H510" s="36">
        <f t="shared" si="7"/>
        <v>0</v>
      </c>
      <c r="I510" s="33" t="s">
        <v>65</v>
      </c>
      <c r="J510" s="44"/>
    </row>
    <row r="511" spans="1:10" x14ac:dyDescent="0.25">
      <c r="A511" s="31">
        <v>41647</v>
      </c>
      <c r="B511" s="32">
        <v>639</v>
      </c>
      <c r="C511" s="32" t="s">
        <v>9</v>
      </c>
      <c r="D511" s="33" t="s">
        <v>8</v>
      </c>
      <c r="E511" s="34">
        <v>2651</v>
      </c>
      <c r="F511" s="35">
        <v>41647</v>
      </c>
      <c r="G511" s="34">
        <v>2651</v>
      </c>
      <c r="H511" s="36">
        <f t="shared" si="7"/>
        <v>0</v>
      </c>
      <c r="I511" s="33" t="s">
        <v>8</v>
      </c>
      <c r="J511" s="44"/>
    </row>
    <row r="512" spans="1:10" x14ac:dyDescent="0.25">
      <c r="A512" s="31">
        <v>41647</v>
      </c>
      <c r="B512" s="32">
        <v>640</v>
      </c>
      <c r="C512" s="32" t="s">
        <v>9</v>
      </c>
      <c r="D512" s="33" t="s">
        <v>17</v>
      </c>
      <c r="E512" s="34">
        <v>44943</v>
      </c>
      <c r="F512" s="35">
        <v>41652</v>
      </c>
      <c r="G512" s="34">
        <v>44943</v>
      </c>
      <c r="H512" s="36">
        <f t="shared" si="7"/>
        <v>0</v>
      </c>
      <c r="I512" s="33" t="s">
        <v>65</v>
      </c>
      <c r="J512" s="44"/>
    </row>
    <row r="513" spans="1:10" x14ac:dyDescent="0.25">
      <c r="A513" s="31">
        <v>41647</v>
      </c>
      <c r="B513" s="32">
        <v>641</v>
      </c>
      <c r="C513" s="32" t="s">
        <v>9</v>
      </c>
      <c r="D513" s="33" t="s">
        <v>50</v>
      </c>
      <c r="E513" s="34">
        <v>1576</v>
      </c>
      <c r="F513" s="35">
        <v>41659</v>
      </c>
      <c r="G513" s="34">
        <v>1576</v>
      </c>
      <c r="H513" s="36">
        <f t="shared" si="7"/>
        <v>0</v>
      </c>
      <c r="I513" s="33" t="s">
        <v>65</v>
      </c>
      <c r="J513" s="44"/>
    </row>
    <row r="514" spans="1:10" x14ac:dyDescent="0.25">
      <c r="A514" s="31">
        <v>41647</v>
      </c>
      <c r="B514" s="32">
        <v>642</v>
      </c>
      <c r="C514" s="32" t="s">
        <v>9</v>
      </c>
      <c r="D514" s="33" t="s">
        <v>62</v>
      </c>
      <c r="E514" s="34">
        <v>32873</v>
      </c>
      <c r="F514" s="35">
        <v>41647</v>
      </c>
      <c r="G514" s="34">
        <v>32873</v>
      </c>
      <c r="H514" s="36">
        <f t="shared" si="7"/>
        <v>0</v>
      </c>
      <c r="I514" s="33"/>
      <c r="J514" s="44"/>
    </row>
    <row r="515" spans="1:10" x14ac:dyDescent="0.25">
      <c r="A515" s="31">
        <v>41647</v>
      </c>
      <c r="B515" s="32">
        <v>643</v>
      </c>
      <c r="C515" s="32" t="s">
        <v>9</v>
      </c>
      <c r="D515" s="33" t="s">
        <v>50</v>
      </c>
      <c r="E515" s="34">
        <v>8214</v>
      </c>
      <c r="F515" s="35">
        <v>41659</v>
      </c>
      <c r="G515" s="34">
        <v>8214</v>
      </c>
      <c r="H515" s="36">
        <f t="shared" ref="H515:H578" si="8">E515-G515</f>
        <v>0</v>
      </c>
      <c r="I515" s="33"/>
      <c r="J515" s="44"/>
    </row>
    <row r="516" spans="1:10" x14ac:dyDescent="0.25">
      <c r="A516" s="31">
        <v>41647</v>
      </c>
      <c r="B516" s="32">
        <v>644</v>
      </c>
      <c r="C516" s="32" t="s">
        <v>9</v>
      </c>
      <c r="D516" s="33" t="s">
        <v>237</v>
      </c>
      <c r="E516" s="34">
        <v>4995</v>
      </c>
      <c r="F516" s="35">
        <v>41647</v>
      </c>
      <c r="G516" s="34">
        <v>4995</v>
      </c>
      <c r="H516" s="36">
        <f t="shared" si="8"/>
        <v>0</v>
      </c>
      <c r="I516" s="33" t="s">
        <v>65</v>
      </c>
      <c r="J516" s="44"/>
    </row>
    <row r="517" spans="1:10" x14ac:dyDescent="0.25">
      <c r="A517" s="31">
        <v>41647</v>
      </c>
      <c r="B517" s="32">
        <v>645</v>
      </c>
      <c r="C517" s="32" t="s">
        <v>9</v>
      </c>
      <c r="D517" s="33" t="s">
        <v>295</v>
      </c>
      <c r="E517" s="34">
        <v>18782</v>
      </c>
      <c r="F517" s="35">
        <v>41662</v>
      </c>
      <c r="G517" s="34">
        <v>18782</v>
      </c>
      <c r="H517" s="36">
        <f t="shared" si="8"/>
        <v>0</v>
      </c>
      <c r="I517" s="33" t="s">
        <v>65</v>
      </c>
      <c r="J517" s="44"/>
    </row>
    <row r="518" spans="1:10" x14ac:dyDescent="0.25">
      <c r="A518" s="31">
        <v>41647</v>
      </c>
      <c r="B518" s="32">
        <v>646</v>
      </c>
      <c r="C518" s="32" t="s">
        <v>9</v>
      </c>
      <c r="D518" s="33" t="s">
        <v>12</v>
      </c>
      <c r="E518" s="34">
        <v>12094</v>
      </c>
      <c r="F518" s="35">
        <v>41647</v>
      </c>
      <c r="G518" s="34">
        <v>12094</v>
      </c>
      <c r="H518" s="36">
        <f t="shared" si="8"/>
        <v>0</v>
      </c>
      <c r="I518" s="33"/>
      <c r="J518" s="44"/>
    </row>
    <row r="519" spans="1:10" x14ac:dyDescent="0.25">
      <c r="A519" s="31">
        <v>41647</v>
      </c>
      <c r="B519" s="32">
        <v>647</v>
      </c>
      <c r="C519" s="32" t="s">
        <v>9</v>
      </c>
      <c r="D519" s="33" t="s">
        <v>296</v>
      </c>
      <c r="E519" s="34">
        <v>476.5</v>
      </c>
      <c r="F519" s="35">
        <v>41647</v>
      </c>
      <c r="G519" s="34">
        <v>476.5</v>
      </c>
      <c r="H519" s="36">
        <f t="shared" si="8"/>
        <v>0</v>
      </c>
      <c r="I519" s="33"/>
      <c r="J519" s="44"/>
    </row>
    <row r="520" spans="1:10" x14ac:dyDescent="0.25">
      <c r="A520" s="31">
        <v>41647</v>
      </c>
      <c r="B520" s="32">
        <v>648</v>
      </c>
      <c r="C520" s="32" t="s">
        <v>9</v>
      </c>
      <c r="D520" s="33" t="s">
        <v>136</v>
      </c>
      <c r="E520" s="34">
        <v>515</v>
      </c>
      <c r="F520" s="35">
        <v>41647</v>
      </c>
      <c r="G520" s="34">
        <v>515</v>
      </c>
      <c r="H520" s="36">
        <f t="shared" si="8"/>
        <v>0</v>
      </c>
      <c r="I520" s="33"/>
      <c r="J520" s="44"/>
    </row>
    <row r="521" spans="1:10" x14ac:dyDescent="0.25">
      <c r="A521" s="31">
        <v>41647</v>
      </c>
      <c r="B521" s="32">
        <v>649</v>
      </c>
      <c r="C521" s="32" t="s">
        <v>9</v>
      </c>
      <c r="D521" s="33" t="s">
        <v>19</v>
      </c>
      <c r="E521" s="34">
        <v>22075</v>
      </c>
      <c r="F521" s="38">
        <v>41684</v>
      </c>
      <c r="G521" s="40">
        <v>22075</v>
      </c>
      <c r="H521" s="36">
        <f t="shared" si="8"/>
        <v>0</v>
      </c>
      <c r="I521" s="33" t="s">
        <v>21</v>
      </c>
      <c r="J521" s="44"/>
    </row>
    <row r="522" spans="1:10" x14ac:dyDescent="0.25">
      <c r="A522" s="31">
        <v>41647</v>
      </c>
      <c r="B522" s="32">
        <v>650</v>
      </c>
      <c r="C522" s="32" t="s">
        <v>9</v>
      </c>
      <c r="D522" s="33" t="s">
        <v>297</v>
      </c>
      <c r="E522" s="34">
        <v>4431</v>
      </c>
      <c r="F522" s="37" t="s">
        <v>298</v>
      </c>
      <c r="G522" s="34">
        <v>4431</v>
      </c>
      <c r="H522" s="36">
        <f t="shared" si="8"/>
        <v>0</v>
      </c>
      <c r="I522" s="33"/>
      <c r="J522" s="44"/>
    </row>
    <row r="523" spans="1:10" x14ac:dyDescent="0.25">
      <c r="A523" s="31">
        <v>41647</v>
      </c>
      <c r="B523" s="32">
        <v>651</v>
      </c>
      <c r="C523" s="32" t="s">
        <v>9</v>
      </c>
      <c r="D523" s="33" t="s">
        <v>299</v>
      </c>
      <c r="E523" s="34">
        <v>4478</v>
      </c>
      <c r="F523" s="35">
        <v>41647</v>
      </c>
      <c r="G523" s="34">
        <v>4478</v>
      </c>
      <c r="H523" s="36">
        <f t="shared" si="8"/>
        <v>0</v>
      </c>
      <c r="I523" s="33"/>
      <c r="J523" s="44"/>
    </row>
    <row r="524" spans="1:10" x14ac:dyDescent="0.25">
      <c r="A524" s="31">
        <v>41647</v>
      </c>
      <c r="B524" s="32">
        <v>652</v>
      </c>
      <c r="C524" s="32" t="s">
        <v>9</v>
      </c>
      <c r="D524" s="33" t="s">
        <v>8</v>
      </c>
      <c r="E524" s="34">
        <v>78</v>
      </c>
      <c r="F524" s="35">
        <v>41647</v>
      </c>
      <c r="G524" s="34">
        <v>78</v>
      </c>
      <c r="H524" s="36">
        <f t="shared" si="8"/>
        <v>0</v>
      </c>
      <c r="I524" s="33" t="s">
        <v>8</v>
      </c>
      <c r="J524" s="44"/>
    </row>
    <row r="525" spans="1:10" x14ac:dyDescent="0.25">
      <c r="A525" s="31">
        <v>41647</v>
      </c>
      <c r="B525" s="32">
        <v>653</v>
      </c>
      <c r="C525" s="32" t="s">
        <v>9</v>
      </c>
      <c r="D525" s="33" t="s">
        <v>8</v>
      </c>
      <c r="E525" s="34">
        <v>2457</v>
      </c>
      <c r="F525" s="35">
        <v>41647</v>
      </c>
      <c r="G525" s="34">
        <v>2457</v>
      </c>
      <c r="H525" s="36">
        <f t="shared" si="8"/>
        <v>0</v>
      </c>
      <c r="I525" s="33" t="s">
        <v>8</v>
      </c>
      <c r="J525" s="44"/>
    </row>
    <row r="526" spans="1:10" x14ac:dyDescent="0.25">
      <c r="A526" s="31">
        <v>41647</v>
      </c>
      <c r="B526" s="32">
        <v>654</v>
      </c>
      <c r="C526" s="32" t="s">
        <v>9</v>
      </c>
      <c r="D526" s="33" t="s">
        <v>8</v>
      </c>
      <c r="E526" s="34">
        <v>2241</v>
      </c>
      <c r="F526" s="35">
        <v>41647</v>
      </c>
      <c r="G526" s="34">
        <v>2241</v>
      </c>
      <c r="H526" s="36">
        <f t="shared" si="8"/>
        <v>0</v>
      </c>
      <c r="I526" s="33" t="s">
        <v>8</v>
      </c>
      <c r="J526" s="44"/>
    </row>
    <row r="527" spans="1:10" x14ac:dyDescent="0.25">
      <c r="A527" s="31">
        <v>41647</v>
      </c>
      <c r="B527" s="32">
        <v>655</v>
      </c>
      <c r="C527" s="32" t="s">
        <v>9</v>
      </c>
      <c r="D527" s="33" t="s">
        <v>147</v>
      </c>
      <c r="E527" s="34">
        <v>8726</v>
      </c>
      <c r="F527" s="35">
        <v>41650</v>
      </c>
      <c r="G527" s="34">
        <v>8726</v>
      </c>
      <c r="H527" s="36">
        <f t="shared" si="8"/>
        <v>0</v>
      </c>
      <c r="I527" s="33"/>
      <c r="J527" s="44"/>
    </row>
    <row r="528" spans="1:10" x14ac:dyDescent="0.25">
      <c r="A528" s="31">
        <v>41647</v>
      </c>
      <c r="B528" s="32">
        <v>656</v>
      </c>
      <c r="C528" s="32" t="s">
        <v>9</v>
      </c>
      <c r="D528" s="33" t="s">
        <v>218</v>
      </c>
      <c r="E528" s="34">
        <v>18144</v>
      </c>
      <c r="F528" s="35">
        <v>41654</v>
      </c>
      <c r="G528" s="34">
        <v>18144</v>
      </c>
      <c r="H528" s="36">
        <f t="shared" si="8"/>
        <v>0</v>
      </c>
      <c r="I528" s="33" t="s">
        <v>21</v>
      </c>
      <c r="J528" s="44"/>
    </row>
    <row r="529" spans="1:10" x14ac:dyDescent="0.25">
      <c r="A529" s="31">
        <v>41647</v>
      </c>
      <c r="B529" s="32">
        <v>657</v>
      </c>
      <c r="C529" s="32" t="s">
        <v>9</v>
      </c>
      <c r="D529" s="33" t="s">
        <v>8</v>
      </c>
      <c r="E529" s="34">
        <v>297</v>
      </c>
      <c r="F529" s="35">
        <v>41647</v>
      </c>
      <c r="G529" s="34">
        <v>297</v>
      </c>
      <c r="H529" s="36">
        <f t="shared" si="8"/>
        <v>0</v>
      </c>
      <c r="I529" s="33" t="s">
        <v>8</v>
      </c>
      <c r="J529" s="44"/>
    </row>
    <row r="530" spans="1:10" x14ac:dyDescent="0.25">
      <c r="A530" s="31">
        <v>41647</v>
      </c>
      <c r="B530" s="32">
        <v>658</v>
      </c>
      <c r="C530" s="32" t="s">
        <v>9</v>
      </c>
      <c r="D530" s="33" t="s">
        <v>186</v>
      </c>
      <c r="E530" s="34">
        <v>2801</v>
      </c>
      <c r="F530" s="35">
        <v>41652</v>
      </c>
      <c r="G530" s="34">
        <v>2801</v>
      </c>
      <c r="H530" s="36">
        <f t="shared" si="8"/>
        <v>0</v>
      </c>
      <c r="I530" s="33"/>
      <c r="J530" s="44"/>
    </row>
    <row r="531" spans="1:10" x14ac:dyDescent="0.25">
      <c r="A531" s="31">
        <v>41647</v>
      </c>
      <c r="B531" s="32">
        <v>659</v>
      </c>
      <c r="C531" s="32" t="s">
        <v>9</v>
      </c>
      <c r="D531" s="33" t="s">
        <v>23</v>
      </c>
      <c r="E531" s="34">
        <v>1110</v>
      </c>
      <c r="F531" s="35">
        <v>41647</v>
      </c>
      <c r="G531" s="34">
        <v>1110</v>
      </c>
      <c r="H531" s="36">
        <f t="shared" si="8"/>
        <v>0</v>
      </c>
      <c r="I531" s="33"/>
      <c r="J531" s="44"/>
    </row>
    <row r="532" spans="1:10" x14ac:dyDescent="0.25">
      <c r="A532" s="31">
        <v>41647</v>
      </c>
      <c r="B532" s="32">
        <v>660</v>
      </c>
      <c r="C532" s="32" t="s">
        <v>9</v>
      </c>
      <c r="D532" s="33" t="s">
        <v>8</v>
      </c>
      <c r="E532" s="34">
        <v>710</v>
      </c>
      <c r="F532" s="35">
        <v>41647</v>
      </c>
      <c r="G532" s="34">
        <v>710</v>
      </c>
      <c r="H532" s="36">
        <f t="shared" si="8"/>
        <v>0</v>
      </c>
      <c r="I532" s="33" t="s">
        <v>8</v>
      </c>
      <c r="J532" s="44"/>
    </row>
    <row r="533" spans="1:10" x14ac:dyDescent="0.25">
      <c r="A533" s="31">
        <v>41648</v>
      </c>
      <c r="B533" s="32">
        <v>661</v>
      </c>
      <c r="C533" s="32" t="s">
        <v>9</v>
      </c>
      <c r="D533" s="33" t="s">
        <v>300</v>
      </c>
      <c r="E533" s="34">
        <v>3239</v>
      </c>
      <c r="F533" s="35">
        <v>41648</v>
      </c>
      <c r="G533" s="34">
        <v>3239</v>
      </c>
      <c r="H533" s="36">
        <f t="shared" si="8"/>
        <v>0</v>
      </c>
      <c r="I533" s="34" t="s">
        <v>65</v>
      </c>
      <c r="J533" s="27"/>
    </row>
    <row r="534" spans="1:10" x14ac:dyDescent="0.25">
      <c r="A534" s="31">
        <v>41648</v>
      </c>
      <c r="B534" s="32">
        <v>662</v>
      </c>
      <c r="C534" s="32" t="s">
        <v>9</v>
      </c>
      <c r="D534" s="33" t="s">
        <v>301</v>
      </c>
      <c r="E534" s="34">
        <v>10243</v>
      </c>
      <c r="F534" s="35">
        <v>41648</v>
      </c>
      <c r="G534" s="34">
        <v>10243</v>
      </c>
      <c r="H534" s="36">
        <f t="shared" si="8"/>
        <v>0</v>
      </c>
      <c r="I534" s="33" t="s">
        <v>27</v>
      </c>
      <c r="J534" s="27"/>
    </row>
    <row r="535" spans="1:10" x14ac:dyDescent="0.25">
      <c r="A535" s="31">
        <v>41648</v>
      </c>
      <c r="B535" s="32">
        <v>663</v>
      </c>
      <c r="C535" s="32" t="s">
        <v>9</v>
      </c>
      <c r="D535" s="46" t="s">
        <v>53</v>
      </c>
      <c r="E535" s="47">
        <v>0</v>
      </c>
      <c r="F535" s="35"/>
      <c r="G535" s="34"/>
      <c r="H535" s="36">
        <f t="shared" si="8"/>
        <v>0</v>
      </c>
      <c r="I535" s="33" t="s">
        <v>302</v>
      </c>
      <c r="J535" s="27" t="s">
        <v>303</v>
      </c>
    </row>
    <row r="536" spans="1:10" x14ac:dyDescent="0.25">
      <c r="A536" s="31">
        <v>41648</v>
      </c>
      <c r="B536" s="32">
        <v>664</v>
      </c>
      <c r="C536" s="32" t="s">
        <v>9</v>
      </c>
      <c r="D536" s="33" t="s">
        <v>304</v>
      </c>
      <c r="E536" s="34">
        <v>14400</v>
      </c>
      <c r="F536" s="35">
        <v>41648</v>
      </c>
      <c r="G536" s="34">
        <v>14400</v>
      </c>
      <c r="H536" s="36">
        <f t="shared" si="8"/>
        <v>0</v>
      </c>
      <c r="I536" s="33" t="s">
        <v>65</v>
      </c>
      <c r="J536" s="27"/>
    </row>
    <row r="537" spans="1:10" x14ac:dyDescent="0.25">
      <c r="A537" s="31">
        <v>41648</v>
      </c>
      <c r="B537" s="32">
        <v>665</v>
      </c>
      <c r="C537" s="32" t="s">
        <v>9</v>
      </c>
      <c r="D537" s="33" t="s">
        <v>80</v>
      </c>
      <c r="E537" s="34">
        <v>2084</v>
      </c>
      <c r="F537" s="35">
        <v>41648</v>
      </c>
      <c r="G537" s="34">
        <v>2084</v>
      </c>
      <c r="H537" s="36">
        <f t="shared" si="8"/>
        <v>0</v>
      </c>
      <c r="I537" s="33" t="s">
        <v>65</v>
      </c>
      <c r="J537" s="27"/>
    </row>
    <row r="538" spans="1:10" x14ac:dyDescent="0.25">
      <c r="A538" s="31">
        <v>41648</v>
      </c>
      <c r="B538" s="32">
        <v>666</v>
      </c>
      <c r="C538" s="32" t="s">
        <v>9</v>
      </c>
      <c r="D538" s="33" t="s">
        <v>206</v>
      </c>
      <c r="E538" s="34">
        <v>1170</v>
      </c>
      <c r="F538" s="35">
        <v>41648</v>
      </c>
      <c r="G538" s="34">
        <v>1170</v>
      </c>
      <c r="H538" s="36">
        <f t="shared" si="8"/>
        <v>0</v>
      </c>
      <c r="I538" s="33" t="s">
        <v>65</v>
      </c>
      <c r="J538" s="27"/>
    </row>
    <row r="539" spans="1:10" x14ac:dyDescent="0.25">
      <c r="A539" s="31">
        <v>41648</v>
      </c>
      <c r="B539" s="32">
        <v>667</v>
      </c>
      <c r="C539" s="32" t="s">
        <v>9</v>
      </c>
      <c r="D539" s="33" t="s">
        <v>305</v>
      </c>
      <c r="E539" s="34">
        <v>387</v>
      </c>
      <c r="F539" s="35">
        <v>41648</v>
      </c>
      <c r="G539" s="34">
        <v>387</v>
      </c>
      <c r="H539" s="36">
        <f t="shared" si="8"/>
        <v>0</v>
      </c>
      <c r="I539" s="33" t="s">
        <v>65</v>
      </c>
      <c r="J539" s="27"/>
    </row>
    <row r="540" spans="1:10" x14ac:dyDescent="0.25">
      <c r="A540" s="31">
        <v>41648</v>
      </c>
      <c r="B540" s="32">
        <v>668</v>
      </c>
      <c r="C540" s="32" t="s">
        <v>9</v>
      </c>
      <c r="D540" s="33" t="s">
        <v>98</v>
      </c>
      <c r="E540" s="34">
        <v>10777</v>
      </c>
      <c r="F540" s="35">
        <v>41648</v>
      </c>
      <c r="G540" s="34">
        <v>10777</v>
      </c>
      <c r="H540" s="36">
        <f t="shared" si="8"/>
        <v>0</v>
      </c>
      <c r="I540" s="33" t="s">
        <v>217</v>
      </c>
      <c r="J540" s="27"/>
    </row>
    <row r="541" spans="1:10" x14ac:dyDescent="0.25">
      <c r="A541" s="31">
        <v>41648</v>
      </c>
      <c r="B541" s="32">
        <v>669</v>
      </c>
      <c r="C541" s="32" t="s">
        <v>9</v>
      </c>
      <c r="D541" s="33" t="s">
        <v>27</v>
      </c>
      <c r="E541" s="34">
        <v>2368</v>
      </c>
      <c r="F541" s="35">
        <v>41648</v>
      </c>
      <c r="G541" s="34">
        <v>2368</v>
      </c>
      <c r="H541" s="36">
        <f t="shared" si="8"/>
        <v>0</v>
      </c>
      <c r="I541" s="33" t="s">
        <v>27</v>
      </c>
      <c r="J541" s="27"/>
    </row>
    <row r="542" spans="1:10" x14ac:dyDescent="0.25">
      <c r="A542" s="31">
        <v>41648</v>
      </c>
      <c r="B542" s="32">
        <v>670</v>
      </c>
      <c r="C542" s="32" t="s">
        <v>9</v>
      </c>
      <c r="D542" s="33" t="s">
        <v>92</v>
      </c>
      <c r="E542" s="34">
        <v>1724</v>
      </c>
      <c r="F542" s="35">
        <v>41648</v>
      </c>
      <c r="G542" s="34">
        <v>1724</v>
      </c>
      <c r="H542" s="36">
        <f t="shared" si="8"/>
        <v>0</v>
      </c>
      <c r="I542" s="33" t="s">
        <v>27</v>
      </c>
      <c r="J542" s="27"/>
    </row>
    <row r="543" spans="1:10" x14ac:dyDescent="0.25">
      <c r="A543" s="31">
        <v>41648</v>
      </c>
      <c r="B543" s="32">
        <v>671</v>
      </c>
      <c r="C543" s="32" t="s">
        <v>9</v>
      </c>
      <c r="D543" s="33" t="s">
        <v>115</v>
      </c>
      <c r="E543" s="34">
        <v>1981</v>
      </c>
      <c r="F543" s="35">
        <v>41648</v>
      </c>
      <c r="G543" s="34">
        <v>1981</v>
      </c>
      <c r="H543" s="36">
        <f t="shared" si="8"/>
        <v>0</v>
      </c>
      <c r="I543" s="33"/>
      <c r="J543" s="27"/>
    </row>
    <row r="544" spans="1:10" x14ac:dyDescent="0.25">
      <c r="A544" s="31">
        <v>41648</v>
      </c>
      <c r="B544" s="32">
        <v>672</v>
      </c>
      <c r="C544" s="32" t="s">
        <v>9</v>
      </c>
      <c r="D544" s="46" t="s">
        <v>53</v>
      </c>
      <c r="E544" s="47">
        <v>0</v>
      </c>
      <c r="F544" s="35"/>
      <c r="G544" s="34"/>
      <c r="H544" s="36">
        <f t="shared" si="8"/>
        <v>0</v>
      </c>
      <c r="I544" s="33" t="s">
        <v>302</v>
      </c>
      <c r="J544" s="27" t="s">
        <v>306</v>
      </c>
    </row>
    <row r="545" spans="1:10" x14ac:dyDescent="0.25">
      <c r="A545" s="31">
        <v>41648</v>
      </c>
      <c r="B545" s="32">
        <v>673</v>
      </c>
      <c r="C545" s="32" t="s">
        <v>9</v>
      </c>
      <c r="D545" s="33" t="s">
        <v>307</v>
      </c>
      <c r="E545" s="34">
        <v>9046</v>
      </c>
      <c r="F545" s="35">
        <v>41648</v>
      </c>
      <c r="G545" s="34">
        <v>9046</v>
      </c>
      <c r="H545" s="36">
        <f t="shared" si="8"/>
        <v>0</v>
      </c>
      <c r="I545" s="33" t="s">
        <v>65</v>
      </c>
      <c r="J545" s="27"/>
    </row>
    <row r="546" spans="1:10" x14ac:dyDescent="0.25">
      <c r="A546" s="31">
        <v>41648</v>
      </c>
      <c r="B546" s="32">
        <v>674</v>
      </c>
      <c r="C546" s="32" t="s">
        <v>9</v>
      </c>
      <c r="D546" s="33" t="s">
        <v>101</v>
      </c>
      <c r="E546" s="34">
        <v>18312</v>
      </c>
      <c r="F546" s="37" t="s">
        <v>308</v>
      </c>
      <c r="G546" s="34">
        <v>18312</v>
      </c>
      <c r="H546" s="36">
        <f t="shared" si="8"/>
        <v>0</v>
      </c>
      <c r="I546" s="33" t="s">
        <v>27</v>
      </c>
      <c r="J546" s="27"/>
    </row>
    <row r="547" spans="1:10" x14ac:dyDescent="0.25">
      <c r="A547" s="31">
        <v>41648</v>
      </c>
      <c r="B547" s="32">
        <v>675</v>
      </c>
      <c r="C547" s="32" t="s">
        <v>9</v>
      </c>
      <c r="D547" s="33" t="s">
        <v>244</v>
      </c>
      <c r="E547" s="34">
        <v>9278</v>
      </c>
      <c r="F547" s="37" t="s">
        <v>309</v>
      </c>
      <c r="G547" s="40">
        <v>9278</v>
      </c>
      <c r="H547" s="36">
        <f t="shared" si="8"/>
        <v>0</v>
      </c>
      <c r="I547" s="33"/>
      <c r="J547" s="27"/>
    </row>
    <row r="548" spans="1:10" x14ac:dyDescent="0.25">
      <c r="A548" s="31">
        <v>41648</v>
      </c>
      <c r="B548" s="32">
        <v>676</v>
      </c>
      <c r="C548" s="32" t="s">
        <v>9</v>
      </c>
      <c r="D548" s="33" t="s">
        <v>310</v>
      </c>
      <c r="E548" s="34">
        <v>14552.5</v>
      </c>
      <c r="F548" s="37" t="s">
        <v>311</v>
      </c>
      <c r="G548" s="34">
        <v>14552.5</v>
      </c>
      <c r="H548" s="36">
        <f t="shared" si="8"/>
        <v>0</v>
      </c>
      <c r="I548" s="33" t="s">
        <v>27</v>
      </c>
      <c r="J548" s="27"/>
    </row>
    <row r="549" spans="1:10" x14ac:dyDescent="0.25">
      <c r="A549" s="31">
        <v>41648</v>
      </c>
      <c r="B549" s="32">
        <v>677</v>
      </c>
      <c r="C549" s="32" t="s">
        <v>9</v>
      </c>
      <c r="D549" s="33" t="s">
        <v>312</v>
      </c>
      <c r="E549" s="34">
        <v>3988</v>
      </c>
      <c r="F549" s="35">
        <v>41648</v>
      </c>
      <c r="G549" s="34">
        <v>3988</v>
      </c>
      <c r="H549" s="36">
        <f t="shared" si="8"/>
        <v>0</v>
      </c>
      <c r="I549" s="33"/>
      <c r="J549" s="27"/>
    </row>
    <row r="550" spans="1:10" x14ac:dyDescent="0.25">
      <c r="A550" s="31">
        <v>41648</v>
      </c>
      <c r="B550" s="32">
        <v>678</v>
      </c>
      <c r="C550" s="32" t="s">
        <v>9</v>
      </c>
      <c r="D550" s="33" t="s">
        <v>96</v>
      </c>
      <c r="E550" s="34">
        <v>57409.5</v>
      </c>
      <c r="F550" s="35">
        <v>41648</v>
      </c>
      <c r="G550" s="34">
        <v>57409.5</v>
      </c>
      <c r="H550" s="36">
        <f t="shared" si="8"/>
        <v>0</v>
      </c>
      <c r="I550" s="33" t="s">
        <v>37</v>
      </c>
      <c r="J550" s="27"/>
    </row>
    <row r="551" spans="1:10" x14ac:dyDescent="0.25">
      <c r="A551" s="31">
        <v>41648</v>
      </c>
      <c r="B551" s="32">
        <v>679</v>
      </c>
      <c r="C551" s="32" t="s">
        <v>9</v>
      </c>
      <c r="D551" s="33" t="s">
        <v>136</v>
      </c>
      <c r="E551" s="34">
        <v>403</v>
      </c>
      <c r="F551" s="35">
        <v>41648</v>
      </c>
      <c r="G551" s="34">
        <v>403</v>
      </c>
      <c r="H551" s="36">
        <f t="shared" si="8"/>
        <v>0</v>
      </c>
      <c r="I551" s="33"/>
      <c r="J551" s="27"/>
    </row>
    <row r="552" spans="1:10" x14ac:dyDescent="0.25">
      <c r="A552" s="31">
        <v>41648</v>
      </c>
      <c r="B552" s="32">
        <v>680</v>
      </c>
      <c r="C552" s="32" t="s">
        <v>9</v>
      </c>
      <c r="D552" s="33" t="s">
        <v>14</v>
      </c>
      <c r="E552" s="34">
        <v>4702.5</v>
      </c>
      <c r="F552" s="35">
        <v>41649</v>
      </c>
      <c r="G552" s="34">
        <v>4702.5</v>
      </c>
      <c r="H552" s="36">
        <f t="shared" si="8"/>
        <v>0</v>
      </c>
      <c r="I552" s="33"/>
      <c r="J552" s="27"/>
    </row>
    <row r="553" spans="1:10" x14ac:dyDescent="0.25">
      <c r="A553" s="31">
        <v>41648</v>
      </c>
      <c r="B553" s="32">
        <v>681</v>
      </c>
      <c r="C553" s="32" t="s">
        <v>9</v>
      </c>
      <c r="D553" s="33" t="s">
        <v>180</v>
      </c>
      <c r="E553" s="34">
        <v>22450.5</v>
      </c>
      <c r="F553" s="35">
        <v>41648</v>
      </c>
      <c r="G553" s="34">
        <v>22450.5</v>
      </c>
      <c r="H553" s="36">
        <f t="shared" si="8"/>
        <v>0</v>
      </c>
      <c r="I553" s="33" t="s">
        <v>30</v>
      </c>
      <c r="J553" s="27"/>
    </row>
    <row r="554" spans="1:10" x14ac:dyDescent="0.25">
      <c r="A554" s="31">
        <v>41648</v>
      </c>
      <c r="B554" s="32">
        <v>682</v>
      </c>
      <c r="C554" s="32" t="s">
        <v>9</v>
      </c>
      <c r="D554" s="33" t="s">
        <v>98</v>
      </c>
      <c r="E554" s="34">
        <v>4665.5</v>
      </c>
      <c r="F554" s="35">
        <v>41654</v>
      </c>
      <c r="G554" s="34">
        <v>4665.5</v>
      </c>
      <c r="H554" s="36">
        <f t="shared" si="8"/>
        <v>0</v>
      </c>
      <c r="I554" s="33" t="s">
        <v>30</v>
      </c>
      <c r="J554" s="27"/>
    </row>
    <row r="555" spans="1:10" x14ac:dyDescent="0.25">
      <c r="A555" s="31">
        <v>41648</v>
      </c>
      <c r="B555" s="32">
        <v>683</v>
      </c>
      <c r="C555" s="32" t="s">
        <v>9</v>
      </c>
      <c r="D555" s="33" t="s">
        <v>99</v>
      </c>
      <c r="E555" s="34">
        <v>5523</v>
      </c>
      <c r="F555" s="35">
        <v>41648</v>
      </c>
      <c r="G555" s="34">
        <v>5523</v>
      </c>
      <c r="H555" s="36">
        <f t="shared" si="8"/>
        <v>0</v>
      </c>
      <c r="I555" s="33" t="s">
        <v>65</v>
      </c>
      <c r="J555" s="27"/>
    </row>
    <row r="556" spans="1:10" x14ac:dyDescent="0.25">
      <c r="A556" s="31">
        <v>41648</v>
      </c>
      <c r="B556" s="32">
        <v>684</v>
      </c>
      <c r="C556" s="32" t="s">
        <v>9</v>
      </c>
      <c r="D556" s="33" t="s">
        <v>20</v>
      </c>
      <c r="E556" s="34">
        <v>6033.5</v>
      </c>
      <c r="F556" s="45" t="s">
        <v>313</v>
      </c>
      <c r="G556" s="34">
        <f>1400+4633.5</f>
        <v>6033.5</v>
      </c>
      <c r="H556" s="36">
        <f t="shared" si="8"/>
        <v>0</v>
      </c>
      <c r="I556" s="33"/>
      <c r="J556" s="27"/>
    </row>
    <row r="557" spans="1:10" x14ac:dyDescent="0.25">
      <c r="A557" s="31">
        <v>41648</v>
      </c>
      <c r="B557" s="32">
        <v>685</v>
      </c>
      <c r="C557" s="32" t="s">
        <v>9</v>
      </c>
      <c r="D557" s="33" t="s">
        <v>13</v>
      </c>
      <c r="E557" s="34">
        <v>3139</v>
      </c>
      <c r="F557" s="35">
        <v>41656</v>
      </c>
      <c r="G557" s="34">
        <v>3139</v>
      </c>
      <c r="H557" s="36">
        <f t="shared" si="8"/>
        <v>0</v>
      </c>
      <c r="I557" s="33" t="s">
        <v>27</v>
      </c>
      <c r="J557" s="27"/>
    </row>
    <row r="558" spans="1:10" x14ac:dyDescent="0.25">
      <c r="A558" s="31">
        <v>41648</v>
      </c>
      <c r="B558" s="32">
        <v>686</v>
      </c>
      <c r="C558" s="32" t="s">
        <v>9</v>
      </c>
      <c r="D558" s="33" t="s">
        <v>144</v>
      </c>
      <c r="E558" s="34">
        <v>3655.6</v>
      </c>
      <c r="F558" s="35">
        <v>41648</v>
      </c>
      <c r="G558" s="34">
        <v>3655.6</v>
      </c>
      <c r="H558" s="36">
        <f t="shared" si="8"/>
        <v>0</v>
      </c>
      <c r="I558" s="33" t="s">
        <v>217</v>
      </c>
      <c r="J558" s="27"/>
    </row>
    <row r="559" spans="1:10" x14ac:dyDescent="0.25">
      <c r="A559" s="31">
        <v>41648</v>
      </c>
      <c r="B559" s="32">
        <v>687</v>
      </c>
      <c r="C559" s="32" t="s">
        <v>9</v>
      </c>
      <c r="D559" s="33" t="s">
        <v>47</v>
      </c>
      <c r="E559" s="34">
        <v>4303.5</v>
      </c>
      <c r="F559" s="35">
        <v>41648</v>
      </c>
      <c r="G559" s="34">
        <v>4303.5</v>
      </c>
      <c r="H559" s="36">
        <f t="shared" si="8"/>
        <v>0</v>
      </c>
      <c r="I559" s="33" t="s">
        <v>30</v>
      </c>
      <c r="J559" s="27"/>
    </row>
    <row r="560" spans="1:10" x14ac:dyDescent="0.25">
      <c r="A560" s="31">
        <v>41648</v>
      </c>
      <c r="B560" s="32">
        <v>688</v>
      </c>
      <c r="C560" s="32" t="s">
        <v>9</v>
      </c>
      <c r="D560" s="33" t="s">
        <v>123</v>
      </c>
      <c r="E560" s="34">
        <v>2017</v>
      </c>
      <c r="F560" s="35">
        <v>41648</v>
      </c>
      <c r="G560" s="34">
        <v>2017</v>
      </c>
      <c r="H560" s="36">
        <f t="shared" si="8"/>
        <v>0</v>
      </c>
      <c r="I560" s="33"/>
      <c r="J560" s="27"/>
    </row>
    <row r="561" spans="1:10" x14ac:dyDescent="0.25">
      <c r="A561" s="31">
        <v>41648</v>
      </c>
      <c r="B561" s="32">
        <v>689</v>
      </c>
      <c r="C561" s="32" t="s">
        <v>9</v>
      </c>
      <c r="D561" s="33" t="s">
        <v>260</v>
      </c>
      <c r="E561" s="34">
        <v>1416</v>
      </c>
      <c r="F561" s="35">
        <v>41648</v>
      </c>
      <c r="G561" s="34">
        <v>1416</v>
      </c>
      <c r="H561" s="36">
        <f t="shared" si="8"/>
        <v>0</v>
      </c>
      <c r="I561" s="33" t="s">
        <v>217</v>
      </c>
      <c r="J561" s="27"/>
    </row>
    <row r="562" spans="1:10" x14ac:dyDescent="0.25">
      <c r="A562" s="31">
        <v>41648</v>
      </c>
      <c r="B562" s="32">
        <v>690</v>
      </c>
      <c r="C562" s="32" t="s">
        <v>9</v>
      </c>
      <c r="D562" s="33" t="s">
        <v>314</v>
      </c>
      <c r="E562" s="34">
        <v>2280</v>
      </c>
      <c r="F562" s="35">
        <v>41667</v>
      </c>
      <c r="G562" s="34">
        <v>2280</v>
      </c>
      <c r="H562" s="36">
        <f t="shared" si="8"/>
        <v>0</v>
      </c>
      <c r="I562" s="33" t="s">
        <v>45</v>
      </c>
    </row>
    <row r="563" spans="1:10" x14ac:dyDescent="0.25">
      <c r="A563" s="31">
        <v>41648</v>
      </c>
      <c r="B563" s="32">
        <v>691</v>
      </c>
      <c r="C563" s="32" t="s">
        <v>9</v>
      </c>
      <c r="D563" s="33" t="s">
        <v>315</v>
      </c>
      <c r="E563" s="34">
        <v>480</v>
      </c>
      <c r="F563" s="35">
        <v>41648</v>
      </c>
      <c r="G563" s="34">
        <v>480</v>
      </c>
      <c r="H563" s="36">
        <f t="shared" si="8"/>
        <v>0</v>
      </c>
      <c r="I563" s="33" t="s">
        <v>30</v>
      </c>
      <c r="J563" s="27"/>
    </row>
    <row r="564" spans="1:10" x14ac:dyDescent="0.25">
      <c r="A564" s="31">
        <v>41648</v>
      </c>
      <c r="B564" s="32">
        <v>692</v>
      </c>
      <c r="C564" s="32" t="s">
        <v>9</v>
      </c>
      <c r="D564" s="33" t="s">
        <v>43</v>
      </c>
      <c r="E564" s="34">
        <v>1900</v>
      </c>
      <c r="F564" s="35">
        <v>41657</v>
      </c>
      <c r="G564" s="34">
        <v>1900</v>
      </c>
      <c r="H564" s="36">
        <f t="shared" si="8"/>
        <v>0</v>
      </c>
      <c r="I564" s="33" t="s">
        <v>45</v>
      </c>
    </row>
    <row r="565" spans="1:10" x14ac:dyDescent="0.25">
      <c r="A565" s="31">
        <v>41648</v>
      </c>
      <c r="B565" s="32">
        <v>693</v>
      </c>
      <c r="C565" s="32" t="s">
        <v>9</v>
      </c>
      <c r="D565" s="33" t="s">
        <v>42</v>
      </c>
      <c r="E565" s="34">
        <v>1520</v>
      </c>
      <c r="F565" s="35">
        <v>41657</v>
      </c>
      <c r="G565" s="34">
        <v>1520</v>
      </c>
      <c r="H565" s="36">
        <f t="shared" si="8"/>
        <v>0</v>
      </c>
      <c r="I565" s="33" t="s">
        <v>45</v>
      </c>
      <c r="J565" s="27"/>
    </row>
    <row r="566" spans="1:10" x14ac:dyDescent="0.25">
      <c r="A566" s="31">
        <v>41648</v>
      </c>
      <c r="B566" s="32">
        <v>694</v>
      </c>
      <c r="C566" s="32" t="s">
        <v>9</v>
      </c>
      <c r="D566" s="33" t="s">
        <v>316</v>
      </c>
      <c r="E566" s="34">
        <v>1050</v>
      </c>
      <c r="F566" s="35">
        <v>41648</v>
      </c>
      <c r="G566" s="34">
        <v>1050</v>
      </c>
      <c r="H566" s="36">
        <f t="shared" si="8"/>
        <v>0</v>
      </c>
      <c r="I566" s="33" t="s">
        <v>30</v>
      </c>
      <c r="J566" s="27"/>
    </row>
    <row r="567" spans="1:10" x14ac:dyDescent="0.25">
      <c r="A567" s="31">
        <v>41648</v>
      </c>
      <c r="B567" s="32">
        <v>695</v>
      </c>
      <c r="C567" s="32" t="s">
        <v>9</v>
      </c>
      <c r="D567" s="41" t="s">
        <v>33</v>
      </c>
      <c r="E567" s="42">
        <v>4426.5</v>
      </c>
      <c r="F567" s="43">
        <v>41648</v>
      </c>
      <c r="G567" s="42">
        <v>4426.5</v>
      </c>
      <c r="H567" s="18">
        <f t="shared" si="8"/>
        <v>0</v>
      </c>
      <c r="I567" s="41" t="s">
        <v>217</v>
      </c>
      <c r="J567" s="44"/>
    </row>
    <row r="568" spans="1:10" x14ac:dyDescent="0.25">
      <c r="A568" s="31">
        <v>41648</v>
      </c>
      <c r="B568" s="32">
        <v>696</v>
      </c>
      <c r="C568" s="32" t="s">
        <v>9</v>
      </c>
      <c r="D568" s="33" t="s">
        <v>220</v>
      </c>
      <c r="E568" s="34">
        <v>3786</v>
      </c>
      <c r="F568" s="35">
        <v>41649</v>
      </c>
      <c r="G568" s="34">
        <v>3786</v>
      </c>
      <c r="H568" s="36">
        <f t="shared" si="8"/>
        <v>0</v>
      </c>
      <c r="I568" s="33" t="s">
        <v>45</v>
      </c>
      <c r="J568" s="27"/>
    </row>
    <row r="569" spans="1:10" x14ac:dyDescent="0.25">
      <c r="A569" s="31">
        <v>41648</v>
      </c>
      <c r="B569" s="32">
        <v>697</v>
      </c>
      <c r="C569" s="32" t="s">
        <v>9</v>
      </c>
      <c r="D569" s="44" t="s">
        <v>116</v>
      </c>
      <c r="E569" s="54">
        <v>4065.5</v>
      </c>
      <c r="F569" s="55">
        <v>41648</v>
      </c>
      <c r="G569" s="54">
        <v>4065.5</v>
      </c>
      <c r="H569" s="56">
        <f t="shared" si="8"/>
        <v>0</v>
      </c>
      <c r="I569" s="44"/>
      <c r="J569" s="27"/>
    </row>
    <row r="570" spans="1:10" x14ac:dyDescent="0.25">
      <c r="A570" s="31">
        <v>41648</v>
      </c>
      <c r="B570" s="32">
        <v>698</v>
      </c>
      <c r="C570" s="32" t="s">
        <v>9</v>
      </c>
      <c r="D570" s="33" t="s">
        <v>253</v>
      </c>
      <c r="E570" s="34">
        <v>3204</v>
      </c>
      <c r="F570" s="35">
        <v>41649</v>
      </c>
      <c r="G570" s="34">
        <v>3204</v>
      </c>
      <c r="H570" s="36">
        <f t="shared" si="8"/>
        <v>0</v>
      </c>
      <c r="I570" s="33" t="s">
        <v>21</v>
      </c>
      <c r="J570" s="44"/>
    </row>
    <row r="571" spans="1:10" x14ac:dyDescent="0.25">
      <c r="A571" s="31">
        <v>41648</v>
      </c>
      <c r="B571" s="32">
        <v>699</v>
      </c>
      <c r="C571" s="32" t="s">
        <v>9</v>
      </c>
      <c r="D571" s="33" t="s">
        <v>29</v>
      </c>
      <c r="E571" s="34">
        <v>11889</v>
      </c>
      <c r="F571" s="35">
        <v>41649</v>
      </c>
      <c r="G571" s="34">
        <v>11889</v>
      </c>
      <c r="H571" s="36">
        <f t="shared" si="8"/>
        <v>0</v>
      </c>
      <c r="I571" s="33" t="s">
        <v>30</v>
      </c>
      <c r="J571" s="27"/>
    </row>
    <row r="572" spans="1:10" x14ac:dyDescent="0.25">
      <c r="A572" s="31">
        <v>41648</v>
      </c>
      <c r="B572" s="32">
        <v>700</v>
      </c>
      <c r="C572" s="32" t="s">
        <v>9</v>
      </c>
      <c r="D572" s="33" t="s">
        <v>50</v>
      </c>
      <c r="E572" s="34">
        <v>4742</v>
      </c>
      <c r="F572" s="35">
        <v>41648</v>
      </c>
      <c r="G572" s="34">
        <v>4742</v>
      </c>
      <c r="H572" s="36">
        <f t="shared" si="8"/>
        <v>0</v>
      </c>
      <c r="I572" s="33"/>
      <c r="J572" s="27"/>
    </row>
    <row r="573" spans="1:10" x14ac:dyDescent="0.25">
      <c r="A573" s="31">
        <v>41648</v>
      </c>
      <c r="B573" s="32">
        <v>701</v>
      </c>
      <c r="C573" s="32" t="s">
        <v>9</v>
      </c>
      <c r="D573" s="33" t="s">
        <v>317</v>
      </c>
      <c r="E573" s="34">
        <v>2851</v>
      </c>
      <c r="F573" s="35">
        <v>41648</v>
      </c>
      <c r="G573" s="34">
        <v>2851</v>
      </c>
      <c r="H573" s="36">
        <f t="shared" si="8"/>
        <v>0</v>
      </c>
      <c r="I573" s="33" t="s">
        <v>21</v>
      </c>
      <c r="J573" s="27"/>
    </row>
    <row r="574" spans="1:10" x14ac:dyDescent="0.25">
      <c r="A574" s="31">
        <v>41648</v>
      </c>
      <c r="B574" s="32">
        <v>702</v>
      </c>
      <c r="C574" s="32" t="s">
        <v>9</v>
      </c>
      <c r="D574" s="33" t="s">
        <v>206</v>
      </c>
      <c r="E574" s="34">
        <v>468</v>
      </c>
      <c r="F574" s="35">
        <v>41648</v>
      </c>
      <c r="G574" s="34">
        <v>468</v>
      </c>
      <c r="H574" s="36">
        <f t="shared" si="8"/>
        <v>0</v>
      </c>
      <c r="I574" s="33" t="s">
        <v>30</v>
      </c>
      <c r="J574" s="27"/>
    </row>
    <row r="575" spans="1:10" x14ac:dyDescent="0.25">
      <c r="A575" s="31">
        <v>41648</v>
      </c>
      <c r="B575" s="32">
        <v>703</v>
      </c>
      <c r="C575" s="32" t="s">
        <v>9</v>
      </c>
      <c r="D575" s="33" t="s">
        <v>115</v>
      </c>
      <c r="E575" s="34">
        <v>573</v>
      </c>
      <c r="F575" s="35">
        <v>41648</v>
      </c>
      <c r="G575" s="34">
        <v>573</v>
      </c>
      <c r="H575" s="36">
        <f t="shared" si="8"/>
        <v>0</v>
      </c>
      <c r="I575" s="33"/>
      <c r="J575" s="27"/>
    </row>
    <row r="576" spans="1:10" x14ac:dyDescent="0.25">
      <c r="A576" s="31">
        <v>41648</v>
      </c>
      <c r="B576" s="32">
        <v>704</v>
      </c>
      <c r="C576" s="32" t="s">
        <v>9</v>
      </c>
      <c r="D576" s="33" t="s">
        <v>318</v>
      </c>
      <c r="E576" s="34">
        <v>5618</v>
      </c>
      <c r="F576" s="35">
        <v>41648</v>
      </c>
      <c r="G576" s="34">
        <v>5618</v>
      </c>
      <c r="H576" s="36">
        <f t="shared" si="8"/>
        <v>0</v>
      </c>
      <c r="I576" s="33"/>
      <c r="J576" s="44"/>
    </row>
    <row r="577" spans="1:10" x14ac:dyDescent="0.25">
      <c r="A577" s="31">
        <v>41648</v>
      </c>
      <c r="B577" s="32">
        <v>705</v>
      </c>
      <c r="C577" s="32" t="s">
        <v>9</v>
      </c>
      <c r="D577" s="33" t="s">
        <v>183</v>
      </c>
      <c r="E577" s="34">
        <v>16559</v>
      </c>
      <c r="F577" s="35">
        <v>41648</v>
      </c>
      <c r="G577" s="34">
        <v>16559</v>
      </c>
      <c r="H577" s="36">
        <f t="shared" si="8"/>
        <v>0</v>
      </c>
      <c r="I577" s="33" t="s">
        <v>30</v>
      </c>
      <c r="J577" s="44"/>
    </row>
    <row r="578" spans="1:10" x14ac:dyDescent="0.25">
      <c r="A578" s="31">
        <v>41648</v>
      </c>
      <c r="B578" s="32">
        <v>706</v>
      </c>
      <c r="C578" s="32" t="s">
        <v>9</v>
      </c>
      <c r="D578" s="33" t="s">
        <v>319</v>
      </c>
      <c r="E578" s="34">
        <v>10000</v>
      </c>
      <c r="F578" s="35">
        <v>41648</v>
      </c>
      <c r="G578" s="34">
        <v>10000</v>
      </c>
      <c r="H578" s="36">
        <f t="shared" si="8"/>
        <v>0</v>
      </c>
      <c r="I578" s="33" t="s">
        <v>27</v>
      </c>
      <c r="J578" s="44"/>
    </row>
    <row r="579" spans="1:10" x14ac:dyDescent="0.25">
      <c r="A579" s="31">
        <v>41648</v>
      </c>
      <c r="B579" s="32">
        <v>707</v>
      </c>
      <c r="C579" s="32" t="s">
        <v>9</v>
      </c>
      <c r="D579" s="33" t="s">
        <v>106</v>
      </c>
      <c r="E579" s="34">
        <v>2000</v>
      </c>
      <c r="F579" s="35">
        <v>41655</v>
      </c>
      <c r="G579" s="34">
        <v>2000</v>
      </c>
      <c r="H579" s="36">
        <f t="shared" ref="H579:H642" si="9">E579-G579</f>
        <v>0</v>
      </c>
      <c r="I579" s="33" t="s">
        <v>27</v>
      </c>
      <c r="J579" s="44"/>
    </row>
    <row r="580" spans="1:10" x14ac:dyDescent="0.25">
      <c r="A580" s="31">
        <v>41648</v>
      </c>
      <c r="B580" s="32">
        <v>708</v>
      </c>
      <c r="C580" s="32" t="s">
        <v>9</v>
      </c>
      <c r="D580" s="33" t="s">
        <v>16</v>
      </c>
      <c r="E580" s="34">
        <v>137516.4</v>
      </c>
      <c r="F580" s="35">
        <v>41666</v>
      </c>
      <c r="G580" s="34">
        <v>137516.4</v>
      </c>
      <c r="H580" s="36">
        <f t="shared" si="9"/>
        <v>0</v>
      </c>
      <c r="I580" s="33" t="s">
        <v>65</v>
      </c>
      <c r="J580" s="44"/>
    </row>
    <row r="581" spans="1:10" x14ac:dyDescent="0.25">
      <c r="A581" s="31">
        <v>41648</v>
      </c>
      <c r="B581" s="32">
        <v>709</v>
      </c>
      <c r="C581" s="32" t="s">
        <v>9</v>
      </c>
      <c r="D581" s="33" t="s">
        <v>320</v>
      </c>
      <c r="E581" s="34">
        <v>3365</v>
      </c>
      <c r="F581" s="35">
        <v>41648</v>
      </c>
      <c r="G581" s="34">
        <v>3365</v>
      </c>
      <c r="H581" s="36">
        <f t="shared" si="9"/>
        <v>0</v>
      </c>
      <c r="I581" s="33"/>
      <c r="J581" s="44"/>
    </row>
    <row r="582" spans="1:10" x14ac:dyDescent="0.25">
      <c r="A582" s="31">
        <v>41648</v>
      </c>
      <c r="B582" s="32">
        <v>710</v>
      </c>
      <c r="C582" s="32" t="s">
        <v>9</v>
      </c>
      <c r="D582" s="33" t="s">
        <v>228</v>
      </c>
      <c r="E582" s="34">
        <v>3343</v>
      </c>
      <c r="F582" s="35">
        <v>41648</v>
      </c>
      <c r="G582" s="34">
        <v>3343</v>
      </c>
      <c r="H582" s="36">
        <f t="shared" si="9"/>
        <v>0</v>
      </c>
      <c r="I582" s="33" t="s">
        <v>30</v>
      </c>
      <c r="J582" s="44"/>
    </row>
    <row r="583" spans="1:10" x14ac:dyDescent="0.25">
      <c r="A583" s="31">
        <v>41648</v>
      </c>
      <c r="B583" s="32">
        <v>711</v>
      </c>
      <c r="C583" s="32" t="s">
        <v>9</v>
      </c>
      <c r="D583" s="33" t="s">
        <v>55</v>
      </c>
      <c r="E583" s="34">
        <v>8688</v>
      </c>
      <c r="F583" s="35">
        <v>41648</v>
      </c>
      <c r="G583" s="34">
        <v>8688</v>
      </c>
      <c r="H583" s="36">
        <f t="shared" si="9"/>
        <v>0</v>
      </c>
      <c r="I583" s="33"/>
      <c r="J583" s="44"/>
    </row>
    <row r="584" spans="1:10" x14ac:dyDescent="0.25">
      <c r="A584" s="31">
        <v>41648</v>
      </c>
      <c r="B584" s="32">
        <v>712</v>
      </c>
      <c r="C584" s="32" t="s">
        <v>9</v>
      </c>
      <c r="D584" s="33" t="s">
        <v>312</v>
      </c>
      <c r="E584" s="34">
        <v>5624</v>
      </c>
      <c r="F584" s="35">
        <v>41648</v>
      </c>
      <c r="G584" s="34">
        <v>5624</v>
      </c>
      <c r="H584" s="36">
        <f t="shared" si="9"/>
        <v>0</v>
      </c>
      <c r="I584" s="33" t="s">
        <v>27</v>
      </c>
      <c r="J584" s="44"/>
    </row>
    <row r="585" spans="1:10" x14ac:dyDescent="0.25">
      <c r="A585" s="31">
        <v>41648</v>
      </c>
      <c r="B585" s="32">
        <v>713</v>
      </c>
      <c r="C585" s="32" t="s">
        <v>9</v>
      </c>
      <c r="D585" s="33" t="s">
        <v>262</v>
      </c>
      <c r="E585" s="34">
        <v>1287.5</v>
      </c>
      <c r="F585" s="35">
        <v>41649</v>
      </c>
      <c r="G585" s="34">
        <v>1287.5</v>
      </c>
      <c r="H585" s="36">
        <f t="shared" si="9"/>
        <v>0</v>
      </c>
      <c r="I585" s="33" t="s">
        <v>45</v>
      </c>
      <c r="J585" s="44"/>
    </row>
    <row r="586" spans="1:10" x14ac:dyDescent="0.25">
      <c r="A586" s="31">
        <v>41648</v>
      </c>
      <c r="B586" s="32">
        <v>714</v>
      </c>
      <c r="C586" s="32" t="s">
        <v>9</v>
      </c>
      <c r="D586" s="33" t="s">
        <v>68</v>
      </c>
      <c r="E586" s="34">
        <v>5616</v>
      </c>
      <c r="F586" s="35">
        <v>41648</v>
      </c>
      <c r="G586" s="34">
        <v>5616</v>
      </c>
      <c r="H586" s="36">
        <f t="shared" si="9"/>
        <v>0</v>
      </c>
      <c r="I586" s="33" t="s">
        <v>27</v>
      </c>
      <c r="J586" s="44"/>
    </row>
    <row r="587" spans="1:10" x14ac:dyDescent="0.25">
      <c r="A587" s="31">
        <v>41648</v>
      </c>
      <c r="B587" s="32">
        <v>715</v>
      </c>
      <c r="C587" s="32" t="s">
        <v>9</v>
      </c>
      <c r="D587" s="33" t="s">
        <v>35</v>
      </c>
      <c r="E587" s="34">
        <v>3184</v>
      </c>
      <c r="F587" s="35">
        <v>41648</v>
      </c>
      <c r="G587" s="34">
        <v>3184</v>
      </c>
      <c r="H587" s="36">
        <f t="shared" si="9"/>
        <v>0</v>
      </c>
      <c r="I587" s="33"/>
      <c r="J587" s="44"/>
    </row>
    <row r="588" spans="1:10" x14ac:dyDescent="0.25">
      <c r="A588" s="31">
        <v>41648</v>
      </c>
      <c r="B588" s="32">
        <v>716</v>
      </c>
      <c r="C588" s="32" t="s">
        <v>9</v>
      </c>
      <c r="D588" s="33" t="s">
        <v>66</v>
      </c>
      <c r="E588" s="34">
        <v>2508</v>
      </c>
      <c r="F588" s="35">
        <v>41649</v>
      </c>
      <c r="G588" s="34">
        <v>2508</v>
      </c>
      <c r="H588" s="36">
        <f t="shared" si="9"/>
        <v>0</v>
      </c>
      <c r="I588" s="33" t="s">
        <v>45</v>
      </c>
      <c r="J588" s="44"/>
    </row>
    <row r="589" spans="1:10" ht="34.5" x14ac:dyDescent="0.25">
      <c r="A589" s="31">
        <v>41648</v>
      </c>
      <c r="B589" s="32">
        <v>717</v>
      </c>
      <c r="C589" s="32" t="s">
        <v>9</v>
      </c>
      <c r="D589" s="33" t="s">
        <v>321</v>
      </c>
      <c r="E589" s="34">
        <v>10284.6</v>
      </c>
      <c r="F589" s="66" t="s">
        <v>322</v>
      </c>
      <c r="G589" s="34">
        <f>5500+2000+1000+1000+784.6</f>
        <v>10284.6</v>
      </c>
      <c r="H589" s="36">
        <f t="shared" si="9"/>
        <v>0</v>
      </c>
      <c r="I589" s="33"/>
      <c r="J589" s="44"/>
    </row>
    <row r="590" spans="1:10" x14ac:dyDescent="0.25">
      <c r="A590" s="31">
        <v>41648</v>
      </c>
      <c r="B590" s="32">
        <v>718</v>
      </c>
      <c r="C590" s="32" t="s">
        <v>9</v>
      </c>
      <c r="D590" s="33" t="s">
        <v>323</v>
      </c>
      <c r="E590" s="34">
        <v>767</v>
      </c>
      <c r="F590" s="35">
        <v>41649</v>
      </c>
      <c r="G590" s="34">
        <v>767</v>
      </c>
      <c r="H590" s="36">
        <f t="shared" si="9"/>
        <v>0</v>
      </c>
      <c r="I590" s="33" t="s">
        <v>45</v>
      </c>
      <c r="J590" s="44"/>
    </row>
    <row r="591" spans="1:10" x14ac:dyDescent="0.25">
      <c r="A591" s="31">
        <v>41648</v>
      </c>
      <c r="B591" s="32">
        <v>719</v>
      </c>
      <c r="C591" s="32" t="s">
        <v>9</v>
      </c>
      <c r="D591" s="46" t="s">
        <v>53</v>
      </c>
      <c r="E591" s="47">
        <v>0</v>
      </c>
      <c r="F591" s="35"/>
      <c r="G591" s="34"/>
      <c r="H591" s="36">
        <f t="shared" si="9"/>
        <v>0</v>
      </c>
      <c r="I591" s="33" t="s">
        <v>324</v>
      </c>
      <c r="J591" s="44" t="s">
        <v>325</v>
      </c>
    </row>
    <row r="592" spans="1:10" x14ac:dyDescent="0.25">
      <c r="A592" s="31">
        <v>41648</v>
      </c>
      <c r="B592" s="32">
        <v>720</v>
      </c>
      <c r="C592" s="32" t="s">
        <v>9</v>
      </c>
      <c r="D592" s="33" t="s">
        <v>251</v>
      </c>
      <c r="E592" s="34">
        <v>14104</v>
      </c>
      <c r="F592" s="35">
        <v>41648</v>
      </c>
      <c r="G592" s="34">
        <v>14104</v>
      </c>
      <c r="H592" s="36">
        <f t="shared" si="9"/>
        <v>0</v>
      </c>
      <c r="I592" s="33" t="s">
        <v>21</v>
      </c>
      <c r="J592" s="44"/>
    </row>
    <row r="593" spans="1:10" x14ac:dyDescent="0.25">
      <c r="A593" s="31">
        <v>41648</v>
      </c>
      <c r="B593" s="32">
        <v>721</v>
      </c>
      <c r="C593" s="32" t="s">
        <v>9</v>
      </c>
      <c r="D593" s="33" t="s">
        <v>22</v>
      </c>
      <c r="E593" s="34">
        <v>461</v>
      </c>
      <c r="F593" s="35">
        <v>41648</v>
      </c>
      <c r="G593" s="34">
        <v>461</v>
      </c>
      <c r="H593" s="36">
        <f t="shared" si="9"/>
        <v>0</v>
      </c>
      <c r="I593" s="33"/>
      <c r="J593" s="44"/>
    </row>
    <row r="594" spans="1:10" x14ac:dyDescent="0.25">
      <c r="A594" s="31">
        <v>41648</v>
      </c>
      <c r="B594" s="32">
        <v>722</v>
      </c>
      <c r="C594" s="32" t="s">
        <v>9</v>
      </c>
      <c r="D594" s="33" t="s">
        <v>152</v>
      </c>
      <c r="E594" s="34">
        <v>10853</v>
      </c>
      <c r="F594" s="39" t="s">
        <v>326</v>
      </c>
      <c r="G594" s="40">
        <f>9500+1353</f>
        <v>10853</v>
      </c>
      <c r="H594" s="36">
        <f t="shared" si="9"/>
        <v>0</v>
      </c>
      <c r="I594" s="33"/>
      <c r="J594" s="44"/>
    </row>
    <row r="595" spans="1:10" x14ac:dyDescent="0.25">
      <c r="A595" s="31">
        <v>41648</v>
      </c>
      <c r="B595" s="32">
        <v>723</v>
      </c>
      <c r="C595" s="32" t="s">
        <v>9</v>
      </c>
      <c r="D595" s="33" t="s">
        <v>17</v>
      </c>
      <c r="E595" s="34">
        <v>20419.599999999999</v>
      </c>
      <c r="F595" s="35">
        <v>41652</v>
      </c>
      <c r="G595" s="34">
        <v>20419.599999999999</v>
      </c>
      <c r="H595" s="36">
        <f t="shared" si="9"/>
        <v>0</v>
      </c>
      <c r="I595" s="33"/>
      <c r="J595" s="44"/>
    </row>
    <row r="596" spans="1:10" x14ac:dyDescent="0.25">
      <c r="A596" s="31">
        <v>41648</v>
      </c>
      <c r="B596" s="32">
        <v>724</v>
      </c>
      <c r="C596" s="32" t="s">
        <v>9</v>
      </c>
      <c r="D596" s="33" t="s">
        <v>327</v>
      </c>
      <c r="E596" s="34">
        <v>9087.5</v>
      </c>
      <c r="F596" s="35">
        <v>41648</v>
      </c>
      <c r="G596" s="34">
        <v>9087.5</v>
      </c>
      <c r="H596" s="36">
        <f t="shared" si="9"/>
        <v>0</v>
      </c>
      <c r="I596" s="33"/>
      <c r="J596" s="44"/>
    </row>
    <row r="597" spans="1:10" x14ac:dyDescent="0.25">
      <c r="A597" s="31">
        <v>41648</v>
      </c>
      <c r="B597" s="32">
        <v>725</v>
      </c>
      <c r="C597" s="32" t="s">
        <v>9</v>
      </c>
      <c r="D597" s="33" t="s">
        <v>28</v>
      </c>
      <c r="E597" s="34">
        <v>5457.5</v>
      </c>
      <c r="F597" s="35">
        <v>41648</v>
      </c>
      <c r="G597" s="34">
        <v>5457.5</v>
      </c>
      <c r="H597" s="36">
        <f t="shared" si="9"/>
        <v>0</v>
      </c>
      <c r="I597" s="33"/>
      <c r="J597" s="44"/>
    </row>
    <row r="598" spans="1:10" x14ac:dyDescent="0.25">
      <c r="A598" s="31">
        <v>41648</v>
      </c>
      <c r="B598" s="32">
        <v>726</v>
      </c>
      <c r="C598" s="32" t="s">
        <v>9</v>
      </c>
      <c r="D598" s="33" t="s">
        <v>74</v>
      </c>
      <c r="E598" s="34">
        <v>1281</v>
      </c>
      <c r="F598" s="35">
        <v>41648</v>
      </c>
      <c r="G598" s="34">
        <v>1281</v>
      </c>
      <c r="H598" s="36">
        <f t="shared" si="9"/>
        <v>0</v>
      </c>
      <c r="I598" s="33"/>
      <c r="J598" s="44"/>
    </row>
    <row r="599" spans="1:10" x14ac:dyDescent="0.25">
      <c r="A599" s="31">
        <v>41648</v>
      </c>
      <c r="B599" s="32">
        <v>727</v>
      </c>
      <c r="C599" s="32" t="s">
        <v>9</v>
      </c>
      <c r="D599" s="33" t="s">
        <v>124</v>
      </c>
      <c r="E599" s="34">
        <v>9545.6</v>
      </c>
      <c r="F599" s="35">
        <v>41649</v>
      </c>
      <c r="G599" s="34">
        <v>9545.6</v>
      </c>
      <c r="H599" s="36">
        <f t="shared" si="9"/>
        <v>0</v>
      </c>
      <c r="I599" s="33" t="s">
        <v>12</v>
      </c>
      <c r="J599" s="44"/>
    </row>
    <row r="600" spans="1:10" x14ac:dyDescent="0.25">
      <c r="A600" s="31">
        <v>41648</v>
      </c>
      <c r="B600" s="32">
        <v>728</v>
      </c>
      <c r="C600" s="32" t="s">
        <v>9</v>
      </c>
      <c r="D600" s="33" t="s">
        <v>106</v>
      </c>
      <c r="E600" s="34">
        <v>10948</v>
      </c>
      <c r="F600" s="35">
        <v>41655</v>
      </c>
      <c r="G600" s="34">
        <v>10948</v>
      </c>
      <c r="H600" s="36">
        <f t="shared" si="9"/>
        <v>0</v>
      </c>
      <c r="I600" s="33" t="s">
        <v>12</v>
      </c>
      <c r="J600" s="44"/>
    </row>
    <row r="601" spans="1:10" x14ac:dyDescent="0.25">
      <c r="A601" s="31">
        <v>41648</v>
      </c>
      <c r="B601" s="32">
        <v>729</v>
      </c>
      <c r="C601" s="32" t="s">
        <v>9</v>
      </c>
      <c r="D601" s="33" t="s">
        <v>312</v>
      </c>
      <c r="E601" s="34">
        <v>484</v>
      </c>
      <c r="F601" s="35">
        <v>41649</v>
      </c>
      <c r="G601" s="34">
        <v>484</v>
      </c>
      <c r="H601" s="36">
        <f t="shared" si="9"/>
        <v>0</v>
      </c>
      <c r="I601" s="33" t="s">
        <v>12</v>
      </c>
      <c r="J601" s="44"/>
    </row>
    <row r="602" spans="1:10" x14ac:dyDescent="0.25">
      <c r="A602" s="31">
        <v>41648</v>
      </c>
      <c r="B602" s="32">
        <v>730</v>
      </c>
      <c r="C602" s="32" t="s">
        <v>9</v>
      </c>
      <c r="D602" s="33" t="s">
        <v>328</v>
      </c>
      <c r="E602" s="34">
        <v>4581</v>
      </c>
      <c r="F602" s="35">
        <v>41648</v>
      </c>
      <c r="G602" s="34">
        <v>4581</v>
      </c>
      <c r="H602" s="36">
        <f t="shared" si="9"/>
        <v>0</v>
      </c>
      <c r="I602" s="33"/>
      <c r="J602" s="44"/>
    </row>
    <row r="603" spans="1:10" x14ac:dyDescent="0.25">
      <c r="A603" s="31">
        <v>41648</v>
      </c>
      <c r="B603" s="32">
        <v>731</v>
      </c>
      <c r="C603" s="32" t="s">
        <v>9</v>
      </c>
      <c r="D603" s="33" t="s">
        <v>329</v>
      </c>
      <c r="E603" s="34">
        <v>660</v>
      </c>
      <c r="F603" s="35">
        <v>41648</v>
      </c>
      <c r="G603" s="34">
        <v>660</v>
      </c>
      <c r="H603" s="36">
        <f t="shared" si="9"/>
        <v>0</v>
      </c>
      <c r="I603" s="33"/>
      <c r="J603" s="44"/>
    </row>
    <row r="604" spans="1:10" x14ac:dyDescent="0.25">
      <c r="A604" s="31">
        <v>41648</v>
      </c>
      <c r="B604" s="32">
        <v>732</v>
      </c>
      <c r="C604" s="32" t="s">
        <v>9</v>
      </c>
      <c r="D604" s="33" t="s">
        <v>199</v>
      </c>
      <c r="E604" s="34">
        <v>926</v>
      </c>
      <c r="F604" s="35">
        <v>41648</v>
      </c>
      <c r="G604" s="34">
        <v>926</v>
      </c>
      <c r="H604" s="36">
        <f t="shared" si="9"/>
        <v>0</v>
      </c>
      <c r="I604" s="33"/>
      <c r="J604" s="44"/>
    </row>
    <row r="605" spans="1:10" x14ac:dyDescent="0.25">
      <c r="A605" s="31">
        <v>41648</v>
      </c>
      <c r="B605" s="32">
        <v>733</v>
      </c>
      <c r="C605" s="32" t="s">
        <v>9</v>
      </c>
      <c r="D605" s="33" t="s">
        <v>152</v>
      </c>
      <c r="E605" s="34">
        <v>3840</v>
      </c>
      <c r="F605" s="35">
        <v>41648</v>
      </c>
      <c r="G605" s="34">
        <v>3840</v>
      </c>
      <c r="H605" s="36">
        <f t="shared" si="9"/>
        <v>0</v>
      </c>
      <c r="I605" s="33"/>
      <c r="J605" s="44"/>
    </row>
    <row r="606" spans="1:10" x14ac:dyDescent="0.25">
      <c r="A606" s="31">
        <v>41648</v>
      </c>
      <c r="B606" s="32">
        <v>734</v>
      </c>
      <c r="C606" s="32" t="s">
        <v>9</v>
      </c>
      <c r="D606" s="33" t="s">
        <v>147</v>
      </c>
      <c r="E606" s="34">
        <v>5029.5</v>
      </c>
      <c r="F606" s="35">
        <v>41648</v>
      </c>
      <c r="G606" s="34">
        <v>5029.5</v>
      </c>
      <c r="H606" s="36">
        <f t="shared" si="9"/>
        <v>0</v>
      </c>
      <c r="I606" s="33"/>
      <c r="J606" s="44"/>
    </row>
    <row r="607" spans="1:10" x14ac:dyDescent="0.25">
      <c r="A607" s="31">
        <v>41648</v>
      </c>
      <c r="B607" s="32">
        <v>735</v>
      </c>
      <c r="C607" s="32" t="s">
        <v>9</v>
      </c>
      <c r="D607" s="33" t="s">
        <v>74</v>
      </c>
      <c r="E607" s="34">
        <v>2458.6</v>
      </c>
      <c r="F607" s="35">
        <v>41648</v>
      </c>
      <c r="G607" s="34">
        <v>2458.6</v>
      </c>
      <c r="H607" s="36">
        <f t="shared" si="9"/>
        <v>0</v>
      </c>
      <c r="I607" s="33"/>
      <c r="J607" s="44"/>
    </row>
    <row r="608" spans="1:10" x14ac:dyDescent="0.25">
      <c r="A608" s="31">
        <v>41649</v>
      </c>
      <c r="B608" s="32">
        <v>736</v>
      </c>
      <c r="C608" s="32" t="s">
        <v>9</v>
      </c>
      <c r="D608" s="33" t="s">
        <v>19</v>
      </c>
      <c r="E608" s="34">
        <v>486522.3</v>
      </c>
      <c r="F608" s="45" t="s">
        <v>4885</v>
      </c>
      <c r="G608" s="34">
        <f>138186.79+342000+6335.51</f>
        <v>486522.30000000005</v>
      </c>
      <c r="H608" s="36">
        <f t="shared" si="9"/>
        <v>0</v>
      </c>
      <c r="I608" s="34"/>
      <c r="J608" s="27"/>
    </row>
    <row r="609" spans="1:10" x14ac:dyDescent="0.25">
      <c r="A609" s="31">
        <v>41649</v>
      </c>
      <c r="B609" s="32">
        <v>737</v>
      </c>
      <c r="C609" s="32" t="s">
        <v>9</v>
      </c>
      <c r="D609" s="33" t="s">
        <v>330</v>
      </c>
      <c r="E609" s="34">
        <v>4600</v>
      </c>
      <c r="F609" s="35">
        <v>41649</v>
      </c>
      <c r="G609" s="34">
        <v>4600</v>
      </c>
      <c r="H609" s="36">
        <f t="shared" si="9"/>
        <v>0</v>
      </c>
      <c r="I609" s="33" t="s">
        <v>30</v>
      </c>
      <c r="J609" s="27"/>
    </row>
    <row r="610" spans="1:10" x14ac:dyDescent="0.25">
      <c r="A610" s="31">
        <v>41649</v>
      </c>
      <c r="B610" s="32">
        <v>738</v>
      </c>
      <c r="C610" s="32" t="s">
        <v>9</v>
      </c>
      <c r="D610" s="33" t="s">
        <v>62</v>
      </c>
      <c r="E610" s="34">
        <v>22497.5</v>
      </c>
      <c r="F610" s="35">
        <v>41649</v>
      </c>
      <c r="G610" s="34">
        <v>22497.5</v>
      </c>
      <c r="H610" s="36">
        <f t="shared" si="9"/>
        <v>0</v>
      </c>
      <c r="I610" s="33" t="s">
        <v>37</v>
      </c>
      <c r="J610" s="27"/>
    </row>
    <row r="611" spans="1:10" x14ac:dyDescent="0.25">
      <c r="A611" s="31">
        <v>41649</v>
      </c>
      <c r="B611" s="32">
        <v>739</v>
      </c>
      <c r="C611" s="32" t="s">
        <v>9</v>
      </c>
      <c r="D611" s="33" t="s">
        <v>331</v>
      </c>
      <c r="E611" s="34">
        <v>22476</v>
      </c>
      <c r="F611" s="35">
        <v>41649</v>
      </c>
      <c r="G611" s="34">
        <v>22476</v>
      </c>
      <c r="H611" s="36">
        <f t="shared" si="9"/>
        <v>0</v>
      </c>
      <c r="I611" s="33" t="s">
        <v>30</v>
      </c>
      <c r="J611" s="27"/>
    </row>
    <row r="612" spans="1:10" x14ac:dyDescent="0.25">
      <c r="A612" s="31">
        <v>41649</v>
      </c>
      <c r="B612" s="32">
        <v>740</v>
      </c>
      <c r="C612" s="32" t="s">
        <v>9</v>
      </c>
      <c r="D612" s="33" t="s">
        <v>332</v>
      </c>
      <c r="E612" s="34">
        <v>1617</v>
      </c>
      <c r="F612" s="35">
        <v>41649</v>
      </c>
      <c r="G612" s="34">
        <v>1617</v>
      </c>
      <c r="H612" s="36">
        <f t="shared" si="9"/>
        <v>0</v>
      </c>
      <c r="I612" s="33" t="s">
        <v>30</v>
      </c>
      <c r="J612" s="27"/>
    </row>
    <row r="613" spans="1:10" x14ac:dyDescent="0.25">
      <c r="A613" s="31">
        <v>41649</v>
      </c>
      <c r="B613" s="32">
        <v>741</v>
      </c>
      <c r="C613" s="32" t="s">
        <v>9</v>
      </c>
      <c r="D613" s="33" t="s">
        <v>333</v>
      </c>
      <c r="E613" s="34">
        <v>1232</v>
      </c>
      <c r="F613" s="35">
        <v>41649</v>
      </c>
      <c r="G613" s="34">
        <v>1232</v>
      </c>
      <c r="H613" s="36">
        <f t="shared" si="9"/>
        <v>0</v>
      </c>
      <c r="I613" s="33"/>
      <c r="J613" s="27"/>
    </row>
    <row r="614" spans="1:10" x14ac:dyDescent="0.25">
      <c r="A614" s="31">
        <v>41649</v>
      </c>
      <c r="B614" s="32">
        <v>742</v>
      </c>
      <c r="C614" s="32" t="s">
        <v>9</v>
      </c>
      <c r="D614" s="33" t="s">
        <v>14</v>
      </c>
      <c r="E614" s="34">
        <v>7657</v>
      </c>
      <c r="F614" s="35">
        <v>41649</v>
      </c>
      <c r="G614" s="34">
        <v>7657</v>
      </c>
      <c r="H614" s="36">
        <f t="shared" si="9"/>
        <v>0</v>
      </c>
      <c r="I614" s="33" t="s">
        <v>217</v>
      </c>
      <c r="J614" s="27"/>
    </row>
    <row r="615" spans="1:10" x14ac:dyDescent="0.25">
      <c r="A615" s="31">
        <v>41649</v>
      </c>
      <c r="B615" s="32">
        <v>743</v>
      </c>
      <c r="C615" s="32" t="s">
        <v>9</v>
      </c>
      <c r="D615" s="33" t="s">
        <v>152</v>
      </c>
      <c r="E615" s="34">
        <v>7629</v>
      </c>
      <c r="F615" s="35">
        <v>41649</v>
      </c>
      <c r="G615" s="34">
        <v>7629</v>
      </c>
      <c r="H615" s="36">
        <f t="shared" si="9"/>
        <v>0</v>
      </c>
      <c r="I615" s="33"/>
      <c r="J615" s="27"/>
    </row>
    <row r="616" spans="1:10" x14ac:dyDescent="0.25">
      <c r="A616" s="31">
        <v>41649</v>
      </c>
      <c r="B616" s="32">
        <v>744</v>
      </c>
      <c r="C616" s="32" t="s">
        <v>9</v>
      </c>
      <c r="D616" s="33" t="s">
        <v>334</v>
      </c>
      <c r="E616" s="34">
        <v>18962</v>
      </c>
      <c r="F616" s="35">
        <v>41649</v>
      </c>
      <c r="G616" s="34">
        <v>18962</v>
      </c>
      <c r="H616" s="36">
        <f t="shared" si="9"/>
        <v>0</v>
      </c>
      <c r="I616" s="33"/>
      <c r="J616" s="27"/>
    </row>
    <row r="617" spans="1:10" x14ac:dyDescent="0.25">
      <c r="A617" s="31">
        <v>41649</v>
      </c>
      <c r="B617" s="32">
        <v>745</v>
      </c>
      <c r="C617" s="32" t="s">
        <v>9</v>
      </c>
      <c r="D617" s="33" t="s">
        <v>335</v>
      </c>
      <c r="E617" s="34">
        <v>98</v>
      </c>
      <c r="F617" s="35">
        <v>41650</v>
      </c>
      <c r="G617" s="34">
        <v>98</v>
      </c>
      <c r="H617" s="36">
        <f t="shared" si="9"/>
        <v>0</v>
      </c>
      <c r="I617" s="33"/>
      <c r="J617" s="27"/>
    </row>
    <row r="618" spans="1:10" x14ac:dyDescent="0.25">
      <c r="A618" s="31">
        <v>41649</v>
      </c>
      <c r="B618" s="32">
        <v>746</v>
      </c>
      <c r="C618" s="32" t="s">
        <v>9</v>
      </c>
      <c r="D618" s="33" t="s">
        <v>269</v>
      </c>
      <c r="E618" s="34">
        <v>3722.5</v>
      </c>
      <c r="F618" s="35">
        <v>41649</v>
      </c>
      <c r="G618" s="34">
        <v>3722.5</v>
      </c>
      <c r="H618" s="36">
        <f t="shared" si="9"/>
        <v>0</v>
      </c>
      <c r="I618" s="33"/>
      <c r="J618" s="27"/>
    </row>
    <row r="619" spans="1:10" x14ac:dyDescent="0.25">
      <c r="A619" s="31">
        <v>41649</v>
      </c>
      <c r="B619" s="32">
        <v>747</v>
      </c>
      <c r="C619" s="32" t="s">
        <v>9</v>
      </c>
      <c r="D619" s="33" t="s">
        <v>336</v>
      </c>
      <c r="E619" s="34">
        <v>4857.5</v>
      </c>
      <c r="F619" s="35">
        <v>41652</v>
      </c>
      <c r="G619" s="34">
        <v>4857.5</v>
      </c>
      <c r="H619" s="36">
        <f t="shared" si="9"/>
        <v>0</v>
      </c>
      <c r="I619" s="33" t="s">
        <v>21</v>
      </c>
      <c r="J619" s="27"/>
    </row>
    <row r="620" spans="1:10" x14ac:dyDescent="0.25">
      <c r="A620" s="31">
        <v>41649</v>
      </c>
      <c r="B620" s="32">
        <v>748</v>
      </c>
      <c r="C620" s="32" t="s">
        <v>9</v>
      </c>
      <c r="D620" s="33" t="s">
        <v>17</v>
      </c>
      <c r="E620" s="34">
        <v>60250.5</v>
      </c>
      <c r="F620" s="35">
        <v>41652</v>
      </c>
      <c r="G620" s="34">
        <v>60250.5</v>
      </c>
      <c r="H620" s="36">
        <f t="shared" si="9"/>
        <v>0</v>
      </c>
      <c r="I620" s="33" t="s">
        <v>21</v>
      </c>
      <c r="J620" s="27"/>
    </row>
    <row r="621" spans="1:10" x14ac:dyDescent="0.25">
      <c r="A621" s="31">
        <v>41649</v>
      </c>
      <c r="B621" s="32">
        <v>749</v>
      </c>
      <c r="C621" s="32" t="s">
        <v>9</v>
      </c>
      <c r="D621" s="33" t="s">
        <v>13</v>
      </c>
      <c r="E621" s="34">
        <v>4157</v>
      </c>
      <c r="F621" s="35">
        <v>41656</v>
      </c>
      <c r="G621" s="34">
        <v>4157</v>
      </c>
      <c r="H621" s="36">
        <f t="shared" si="9"/>
        <v>0</v>
      </c>
      <c r="I621" s="33" t="s">
        <v>21</v>
      </c>
      <c r="J621" s="27"/>
    </row>
    <row r="622" spans="1:10" x14ac:dyDescent="0.25">
      <c r="A622" s="31">
        <v>41649</v>
      </c>
      <c r="B622" s="32">
        <v>750</v>
      </c>
      <c r="C622" s="32" t="s">
        <v>9</v>
      </c>
      <c r="D622" s="33" t="s">
        <v>34</v>
      </c>
      <c r="E622" s="34">
        <v>2636</v>
      </c>
      <c r="F622" s="35">
        <v>41649</v>
      </c>
      <c r="G622" s="34">
        <v>2636</v>
      </c>
      <c r="H622" s="36">
        <f t="shared" si="9"/>
        <v>0</v>
      </c>
      <c r="I622" s="33" t="s">
        <v>30</v>
      </c>
      <c r="J622" s="27"/>
    </row>
    <row r="623" spans="1:10" x14ac:dyDescent="0.25">
      <c r="A623" s="31">
        <v>41649</v>
      </c>
      <c r="B623" s="32">
        <v>751</v>
      </c>
      <c r="C623" s="32" t="s">
        <v>9</v>
      </c>
      <c r="D623" s="33" t="s">
        <v>35</v>
      </c>
      <c r="E623" s="34">
        <v>2822</v>
      </c>
      <c r="F623" s="35">
        <v>41649</v>
      </c>
      <c r="G623" s="34">
        <v>2822</v>
      </c>
      <c r="H623" s="36">
        <f t="shared" si="9"/>
        <v>0</v>
      </c>
      <c r="I623" s="33" t="s">
        <v>30</v>
      </c>
      <c r="J623" s="27"/>
    </row>
    <row r="624" spans="1:10" x14ac:dyDescent="0.25">
      <c r="A624" s="31">
        <v>41649</v>
      </c>
      <c r="B624" s="32">
        <v>752</v>
      </c>
      <c r="C624" s="32" t="s">
        <v>9</v>
      </c>
      <c r="D624" s="33" t="s">
        <v>50</v>
      </c>
      <c r="E624" s="34">
        <v>3326</v>
      </c>
      <c r="F624" s="35">
        <v>41659</v>
      </c>
      <c r="G624" s="34">
        <v>3326</v>
      </c>
      <c r="H624" s="36">
        <f t="shared" si="9"/>
        <v>0</v>
      </c>
      <c r="I624" s="33" t="s">
        <v>21</v>
      </c>
      <c r="J624" s="27"/>
    </row>
    <row r="625" spans="1:10" x14ac:dyDescent="0.25">
      <c r="A625" s="31">
        <v>41649</v>
      </c>
      <c r="B625" s="32">
        <v>753</v>
      </c>
      <c r="C625" s="32" t="s">
        <v>9</v>
      </c>
      <c r="D625" s="33" t="s">
        <v>286</v>
      </c>
      <c r="E625" s="34">
        <v>1551</v>
      </c>
      <c r="F625" s="35">
        <v>41649</v>
      </c>
      <c r="G625" s="34">
        <v>1551</v>
      </c>
      <c r="H625" s="36">
        <f t="shared" si="9"/>
        <v>0</v>
      </c>
      <c r="I625" s="33"/>
      <c r="J625" s="27"/>
    </row>
    <row r="626" spans="1:10" x14ac:dyDescent="0.25">
      <c r="A626" s="31">
        <v>41649</v>
      </c>
      <c r="B626" s="32">
        <v>754</v>
      </c>
      <c r="C626" s="32" t="s">
        <v>9</v>
      </c>
      <c r="D626" s="33" t="s">
        <v>123</v>
      </c>
      <c r="E626" s="34">
        <v>11424</v>
      </c>
      <c r="F626" s="45" t="s">
        <v>337</v>
      </c>
      <c r="G626" s="34">
        <f>6400+5024</f>
        <v>11424</v>
      </c>
      <c r="H626" s="36">
        <f t="shared" si="9"/>
        <v>0</v>
      </c>
      <c r="I626" s="33"/>
      <c r="J626" s="27"/>
    </row>
    <row r="627" spans="1:10" x14ac:dyDescent="0.25">
      <c r="A627" s="31">
        <v>41649</v>
      </c>
      <c r="B627" s="32">
        <v>755</v>
      </c>
      <c r="C627" s="32" t="s">
        <v>9</v>
      </c>
      <c r="D627" s="33" t="s">
        <v>29</v>
      </c>
      <c r="E627" s="34">
        <v>13912</v>
      </c>
      <c r="F627" s="35">
        <v>41650</v>
      </c>
      <c r="G627" s="34">
        <v>13912</v>
      </c>
      <c r="H627" s="36">
        <f t="shared" si="9"/>
        <v>0</v>
      </c>
      <c r="I627" s="33" t="s">
        <v>30</v>
      </c>
      <c r="J627" s="27"/>
    </row>
    <row r="628" spans="1:10" x14ac:dyDescent="0.25">
      <c r="A628" s="31">
        <v>41649</v>
      </c>
      <c r="B628" s="32">
        <v>756</v>
      </c>
      <c r="C628" s="32" t="s">
        <v>9</v>
      </c>
      <c r="D628" s="33" t="s">
        <v>338</v>
      </c>
      <c r="E628" s="34">
        <v>548</v>
      </c>
      <c r="F628" s="35">
        <v>41649</v>
      </c>
      <c r="G628" s="34">
        <v>548</v>
      </c>
      <c r="H628" s="36">
        <f t="shared" si="9"/>
        <v>0</v>
      </c>
      <c r="I628" s="33" t="s">
        <v>30</v>
      </c>
      <c r="J628" s="27"/>
    </row>
    <row r="629" spans="1:10" x14ac:dyDescent="0.25">
      <c r="A629" s="31">
        <v>41649</v>
      </c>
      <c r="B629" s="32">
        <v>757</v>
      </c>
      <c r="C629" s="32" t="s">
        <v>9</v>
      </c>
      <c r="D629" s="33" t="s">
        <v>44</v>
      </c>
      <c r="E629" s="34">
        <v>5700</v>
      </c>
      <c r="F629" s="35">
        <v>41667</v>
      </c>
      <c r="G629" s="34">
        <v>5700</v>
      </c>
      <c r="H629" s="36">
        <f t="shared" si="9"/>
        <v>0</v>
      </c>
      <c r="I629" s="33" t="s">
        <v>45</v>
      </c>
      <c r="J629" s="27"/>
    </row>
    <row r="630" spans="1:10" x14ac:dyDescent="0.25">
      <c r="A630" s="31">
        <v>41649</v>
      </c>
      <c r="B630" s="32">
        <v>758</v>
      </c>
      <c r="C630" s="32" t="s">
        <v>9</v>
      </c>
      <c r="D630" s="33" t="s">
        <v>43</v>
      </c>
      <c r="E630" s="34">
        <v>3200</v>
      </c>
      <c r="F630" s="35">
        <v>41657</v>
      </c>
      <c r="G630" s="34">
        <v>3200</v>
      </c>
      <c r="H630" s="36">
        <f t="shared" si="9"/>
        <v>0</v>
      </c>
      <c r="I630" s="33" t="s">
        <v>45</v>
      </c>
    </row>
    <row r="631" spans="1:10" x14ac:dyDescent="0.25">
      <c r="A631" s="31">
        <v>41649</v>
      </c>
      <c r="B631" s="32">
        <v>759</v>
      </c>
      <c r="C631" s="32" t="s">
        <v>9</v>
      </c>
      <c r="D631" s="33" t="s">
        <v>42</v>
      </c>
      <c r="E631" s="34">
        <v>2660</v>
      </c>
      <c r="F631" s="35">
        <v>41657</v>
      </c>
      <c r="G631" s="34">
        <v>2660</v>
      </c>
      <c r="H631" s="36">
        <f t="shared" si="9"/>
        <v>0</v>
      </c>
      <c r="I631" s="33" t="s">
        <v>45</v>
      </c>
      <c r="J631" s="27"/>
    </row>
    <row r="632" spans="1:10" x14ac:dyDescent="0.25">
      <c r="A632" s="31">
        <v>41649</v>
      </c>
      <c r="B632" s="32">
        <v>760</v>
      </c>
      <c r="C632" s="32" t="s">
        <v>9</v>
      </c>
      <c r="D632" s="33" t="s">
        <v>253</v>
      </c>
      <c r="E632" s="34">
        <v>6012</v>
      </c>
      <c r="F632" s="35">
        <v>41649</v>
      </c>
      <c r="G632" s="34">
        <v>6012</v>
      </c>
      <c r="H632" s="36">
        <f t="shared" si="9"/>
        <v>0</v>
      </c>
      <c r="I632" s="33" t="s">
        <v>21</v>
      </c>
      <c r="J632" s="27"/>
    </row>
    <row r="633" spans="1:10" x14ac:dyDescent="0.25">
      <c r="A633" s="31">
        <v>41649</v>
      </c>
      <c r="B633" s="32">
        <v>761</v>
      </c>
      <c r="C633" s="32" t="s">
        <v>9</v>
      </c>
      <c r="D633" s="33" t="s">
        <v>339</v>
      </c>
      <c r="E633" s="34">
        <v>974</v>
      </c>
      <c r="F633" s="35">
        <v>41649</v>
      </c>
      <c r="G633" s="34">
        <v>974</v>
      </c>
      <c r="H633" s="36">
        <f t="shared" si="9"/>
        <v>0</v>
      </c>
      <c r="I633" s="33"/>
      <c r="J633" s="27"/>
    </row>
    <row r="634" spans="1:10" x14ac:dyDescent="0.25">
      <c r="A634" s="31">
        <v>41649</v>
      </c>
      <c r="B634" s="32">
        <v>762</v>
      </c>
      <c r="C634" s="32" t="s">
        <v>9</v>
      </c>
      <c r="D634" s="33" t="s">
        <v>76</v>
      </c>
      <c r="E634" s="34">
        <v>956</v>
      </c>
      <c r="F634" s="35">
        <v>41649</v>
      </c>
      <c r="G634" s="34">
        <v>956</v>
      </c>
      <c r="H634" s="36">
        <f t="shared" si="9"/>
        <v>0</v>
      </c>
      <c r="I634" s="33"/>
      <c r="J634" s="27"/>
    </row>
    <row r="635" spans="1:10" x14ac:dyDescent="0.25">
      <c r="A635" s="31">
        <v>41649</v>
      </c>
      <c r="B635" s="32">
        <v>763</v>
      </c>
      <c r="C635" s="32" t="s">
        <v>9</v>
      </c>
      <c r="D635" s="33" t="s">
        <v>98</v>
      </c>
      <c r="E635" s="34">
        <v>13715</v>
      </c>
      <c r="F635" s="35">
        <v>41649</v>
      </c>
      <c r="G635" s="34">
        <v>13715</v>
      </c>
      <c r="H635" s="36">
        <f t="shared" si="9"/>
        <v>0</v>
      </c>
      <c r="I635" s="33" t="s">
        <v>217</v>
      </c>
      <c r="J635" s="27"/>
    </row>
    <row r="636" spans="1:10" x14ac:dyDescent="0.25">
      <c r="A636" s="31">
        <v>41649</v>
      </c>
      <c r="B636" s="32">
        <v>764</v>
      </c>
      <c r="C636" s="32" t="s">
        <v>9</v>
      </c>
      <c r="D636" s="33" t="s">
        <v>54</v>
      </c>
      <c r="E636" s="34">
        <v>18863</v>
      </c>
      <c r="F636" s="35">
        <v>41649</v>
      </c>
      <c r="G636" s="34">
        <v>18863</v>
      </c>
      <c r="H636" s="36">
        <f t="shared" si="9"/>
        <v>0</v>
      </c>
      <c r="I636" s="33" t="s">
        <v>30</v>
      </c>
      <c r="J636" s="27"/>
    </row>
    <row r="637" spans="1:10" x14ac:dyDescent="0.25">
      <c r="A637" s="31">
        <v>41649</v>
      </c>
      <c r="B637" s="32">
        <v>765</v>
      </c>
      <c r="C637" s="32" t="s">
        <v>9</v>
      </c>
      <c r="D637" s="33" t="s">
        <v>48</v>
      </c>
      <c r="E637" s="34">
        <v>792</v>
      </c>
      <c r="F637" s="35">
        <v>41649</v>
      </c>
      <c r="G637" s="34">
        <v>792</v>
      </c>
      <c r="H637" s="36">
        <f t="shared" si="9"/>
        <v>0</v>
      </c>
      <c r="I637" s="33" t="s">
        <v>45</v>
      </c>
      <c r="J637" s="27"/>
    </row>
    <row r="638" spans="1:10" x14ac:dyDescent="0.25">
      <c r="A638" s="31">
        <v>41649</v>
      </c>
      <c r="B638" s="32">
        <v>766</v>
      </c>
      <c r="C638" s="32" t="s">
        <v>9</v>
      </c>
      <c r="D638" s="33" t="s">
        <v>115</v>
      </c>
      <c r="E638" s="34">
        <v>2355.5</v>
      </c>
      <c r="F638" s="35">
        <v>41649</v>
      </c>
      <c r="G638" s="34">
        <v>2355.5</v>
      </c>
      <c r="H638" s="36">
        <f t="shared" si="9"/>
        <v>0</v>
      </c>
      <c r="I638" s="33"/>
      <c r="J638" s="27"/>
    </row>
    <row r="639" spans="1:10" x14ac:dyDescent="0.25">
      <c r="A639" s="31">
        <v>41649</v>
      </c>
      <c r="B639" s="32">
        <v>767</v>
      </c>
      <c r="C639" s="32" t="s">
        <v>9</v>
      </c>
      <c r="D639" s="33" t="s">
        <v>47</v>
      </c>
      <c r="E639" s="34">
        <v>4024</v>
      </c>
      <c r="F639" s="35">
        <v>41650</v>
      </c>
      <c r="G639" s="34">
        <v>4024</v>
      </c>
      <c r="H639" s="36">
        <f t="shared" si="9"/>
        <v>0</v>
      </c>
      <c r="I639" s="33" t="s">
        <v>30</v>
      </c>
      <c r="J639" s="27"/>
    </row>
    <row r="640" spans="1:10" x14ac:dyDescent="0.25">
      <c r="A640" s="31">
        <v>41649</v>
      </c>
      <c r="B640" s="32">
        <v>768</v>
      </c>
      <c r="C640" s="32" t="s">
        <v>9</v>
      </c>
      <c r="D640" s="33" t="s">
        <v>57</v>
      </c>
      <c r="E640" s="34">
        <v>1560</v>
      </c>
      <c r="F640" s="35">
        <v>41649</v>
      </c>
      <c r="G640" s="34">
        <v>1560</v>
      </c>
      <c r="H640" s="36">
        <f t="shared" si="9"/>
        <v>0</v>
      </c>
      <c r="I640" s="33" t="s">
        <v>30</v>
      </c>
      <c r="J640" s="27"/>
    </row>
    <row r="641" spans="1:10" x14ac:dyDescent="0.25">
      <c r="A641" s="31">
        <v>41649</v>
      </c>
      <c r="B641" s="32">
        <v>769</v>
      </c>
      <c r="C641" s="32" t="s">
        <v>9</v>
      </c>
      <c r="D641" s="33" t="s">
        <v>51</v>
      </c>
      <c r="E641" s="34">
        <v>2136</v>
      </c>
      <c r="F641" s="35">
        <v>41649</v>
      </c>
      <c r="G641" s="34">
        <v>2136</v>
      </c>
      <c r="H641" s="36">
        <f t="shared" si="9"/>
        <v>0</v>
      </c>
      <c r="I641" s="33" t="s">
        <v>45</v>
      </c>
      <c r="J641" s="27"/>
    </row>
    <row r="642" spans="1:10" x14ac:dyDescent="0.25">
      <c r="A642" s="31">
        <v>41649</v>
      </c>
      <c r="B642" s="32">
        <v>770</v>
      </c>
      <c r="C642" s="32" t="s">
        <v>9</v>
      </c>
      <c r="D642" s="41" t="s">
        <v>301</v>
      </c>
      <c r="E642" s="42">
        <v>28325</v>
      </c>
      <c r="F642" s="43">
        <v>41650</v>
      </c>
      <c r="G642" s="42">
        <v>28325</v>
      </c>
      <c r="H642" s="18">
        <f t="shared" si="9"/>
        <v>0</v>
      </c>
      <c r="I642" s="41" t="s">
        <v>27</v>
      </c>
      <c r="J642" s="44"/>
    </row>
    <row r="643" spans="1:10" x14ac:dyDescent="0.25">
      <c r="A643" s="31">
        <v>41649</v>
      </c>
      <c r="B643" s="32">
        <v>771</v>
      </c>
      <c r="C643" s="32" t="s">
        <v>9</v>
      </c>
      <c r="D643" s="33" t="s">
        <v>119</v>
      </c>
      <c r="E643" s="34">
        <v>3937.5</v>
      </c>
      <c r="F643" s="35">
        <v>41649</v>
      </c>
      <c r="G643" s="34">
        <v>3937.5</v>
      </c>
      <c r="H643" s="36">
        <f t="shared" ref="H643:H706" si="10">E643-G643</f>
        <v>0</v>
      </c>
      <c r="I643" s="33" t="s">
        <v>45</v>
      </c>
      <c r="J643" s="27"/>
    </row>
    <row r="644" spans="1:10" x14ac:dyDescent="0.25">
      <c r="A644" s="31">
        <v>41649</v>
      </c>
      <c r="B644" s="32">
        <v>772</v>
      </c>
      <c r="C644" s="32" t="s">
        <v>9</v>
      </c>
      <c r="D644" s="41" t="s">
        <v>16</v>
      </c>
      <c r="E644" s="42">
        <v>114858</v>
      </c>
      <c r="F644" s="43">
        <v>41666</v>
      </c>
      <c r="G644" s="42">
        <v>114858</v>
      </c>
      <c r="H644" s="18">
        <f t="shared" si="10"/>
        <v>0</v>
      </c>
      <c r="I644" s="41" t="s">
        <v>65</v>
      </c>
      <c r="J644" s="27"/>
    </row>
    <row r="645" spans="1:10" x14ac:dyDescent="0.25">
      <c r="A645" s="31">
        <v>41649</v>
      </c>
      <c r="B645" s="32">
        <v>773</v>
      </c>
      <c r="C645" s="32" t="s">
        <v>9</v>
      </c>
      <c r="D645" s="33" t="s">
        <v>8</v>
      </c>
      <c r="E645" s="34">
        <v>420</v>
      </c>
      <c r="F645" s="35">
        <v>41649</v>
      </c>
      <c r="G645" s="34">
        <v>420</v>
      </c>
      <c r="H645" s="36">
        <f t="shared" si="10"/>
        <v>0</v>
      </c>
      <c r="I645" s="33" t="s">
        <v>8</v>
      </c>
      <c r="J645" s="44"/>
    </row>
    <row r="646" spans="1:10" x14ac:dyDescent="0.25">
      <c r="A646" s="31">
        <v>41649</v>
      </c>
      <c r="B646" s="32">
        <v>774</v>
      </c>
      <c r="C646" s="32" t="s">
        <v>9</v>
      </c>
      <c r="D646" s="33" t="s">
        <v>340</v>
      </c>
      <c r="E646" s="34">
        <v>26705</v>
      </c>
      <c r="F646" s="35">
        <v>41650</v>
      </c>
      <c r="G646" s="34">
        <v>26705</v>
      </c>
      <c r="H646" s="36">
        <f t="shared" si="10"/>
        <v>0</v>
      </c>
      <c r="I646" s="33" t="s">
        <v>27</v>
      </c>
      <c r="J646" s="27"/>
    </row>
    <row r="647" spans="1:10" x14ac:dyDescent="0.25">
      <c r="A647" s="31">
        <v>41649</v>
      </c>
      <c r="B647" s="32">
        <v>775</v>
      </c>
      <c r="C647" s="32" t="s">
        <v>9</v>
      </c>
      <c r="D647" s="33" t="s">
        <v>12</v>
      </c>
      <c r="E647" s="34">
        <v>764.5</v>
      </c>
      <c r="F647" s="35">
        <v>41649</v>
      </c>
      <c r="G647" s="34">
        <v>764.5</v>
      </c>
      <c r="H647" s="36">
        <f t="shared" si="10"/>
        <v>0</v>
      </c>
      <c r="I647" s="33"/>
      <c r="J647" s="27"/>
    </row>
    <row r="648" spans="1:10" x14ac:dyDescent="0.25">
      <c r="A648" s="31">
        <v>41649</v>
      </c>
      <c r="B648" s="32">
        <v>776</v>
      </c>
      <c r="C648" s="32" t="s">
        <v>9</v>
      </c>
      <c r="D648" s="33" t="s">
        <v>251</v>
      </c>
      <c r="E648" s="34">
        <v>18447</v>
      </c>
      <c r="F648" s="35">
        <v>41649</v>
      </c>
      <c r="G648" s="34">
        <v>18447</v>
      </c>
      <c r="H648" s="36">
        <f t="shared" si="10"/>
        <v>0</v>
      </c>
      <c r="I648" s="33" t="s">
        <v>37</v>
      </c>
      <c r="J648" s="27"/>
    </row>
    <row r="649" spans="1:10" x14ac:dyDescent="0.25">
      <c r="A649" s="31">
        <v>41649</v>
      </c>
      <c r="B649" s="32">
        <v>777</v>
      </c>
      <c r="C649" s="32" t="s">
        <v>9</v>
      </c>
      <c r="D649" s="33" t="s">
        <v>68</v>
      </c>
      <c r="E649" s="34">
        <v>3794</v>
      </c>
      <c r="F649" s="35">
        <v>41649</v>
      </c>
      <c r="G649" s="34">
        <v>3794</v>
      </c>
      <c r="H649" s="36">
        <f t="shared" si="10"/>
        <v>0</v>
      </c>
      <c r="I649" s="33" t="s">
        <v>217</v>
      </c>
      <c r="J649" s="27"/>
    </row>
    <row r="650" spans="1:10" x14ac:dyDescent="0.25">
      <c r="A650" s="31">
        <v>41649</v>
      </c>
      <c r="B650" s="32">
        <v>778</v>
      </c>
      <c r="C650" s="32" t="s">
        <v>9</v>
      </c>
      <c r="D650" s="33" t="s">
        <v>101</v>
      </c>
      <c r="E650" s="34">
        <v>23188</v>
      </c>
      <c r="F650" s="37" t="s">
        <v>341</v>
      </c>
      <c r="G650" s="34">
        <v>23188</v>
      </c>
      <c r="H650" s="36">
        <f t="shared" si="10"/>
        <v>0</v>
      </c>
      <c r="I650" s="33" t="s">
        <v>27</v>
      </c>
      <c r="J650" s="27"/>
    </row>
    <row r="651" spans="1:10" x14ac:dyDescent="0.25">
      <c r="A651" s="31">
        <v>41649</v>
      </c>
      <c r="B651" s="32">
        <v>779</v>
      </c>
      <c r="C651" s="32" t="s">
        <v>9</v>
      </c>
      <c r="D651" s="33" t="s">
        <v>331</v>
      </c>
      <c r="E651" s="34">
        <v>26785</v>
      </c>
      <c r="F651" s="45" t="s">
        <v>342</v>
      </c>
      <c r="G651" s="34">
        <f>5068+21717</f>
        <v>26785</v>
      </c>
      <c r="H651" s="36">
        <f t="shared" si="10"/>
        <v>0</v>
      </c>
      <c r="I651" s="33" t="s">
        <v>217</v>
      </c>
      <c r="J651" s="44"/>
    </row>
    <row r="652" spans="1:10" x14ac:dyDescent="0.25">
      <c r="A652" s="31">
        <v>41649</v>
      </c>
      <c r="B652" s="32">
        <v>780</v>
      </c>
      <c r="C652" s="32" t="s">
        <v>9</v>
      </c>
      <c r="D652" s="33" t="s">
        <v>343</v>
      </c>
      <c r="E652" s="34">
        <v>8635.5</v>
      </c>
      <c r="F652" s="35">
        <v>41650</v>
      </c>
      <c r="G652" s="34">
        <v>8635.5</v>
      </c>
      <c r="H652" s="36">
        <f t="shared" si="10"/>
        <v>0</v>
      </c>
      <c r="I652" s="33" t="s">
        <v>27</v>
      </c>
      <c r="J652" s="44"/>
    </row>
    <row r="653" spans="1:10" x14ac:dyDescent="0.25">
      <c r="A653" s="31">
        <v>41649</v>
      </c>
      <c r="B653" s="32">
        <v>781</v>
      </c>
      <c r="C653" s="32" t="s">
        <v>9</v>
      </c>
      <c r="D653" s="33" t="s">
        <v>55</v>
      </c>
      <c r="E653" s="34">
        <v>12991.5</v>
      </c>
      <c r="F653" s="35">
        <v>41649</v>
      </c>
      <c r="G653" s="34">
        <v>12991.5</v>
      </c>
      <c r="H653" s="36">
        <f t="shared" si="10"/>
        <v>0</v>
      </c>
      <c r="I653" s="33"/>
      <c r="J653" s="44"/>
    </row>
    <row r="654" spans="1:10" x14ac:dyDescent="0.25">
      <c r="A654" s="31">
        <v>41649</v>
      </c>
      <c r="B654" s="32">
        <v>782</v>
      </c>
      <c r="C654" s="32" t="s">
        <v>9</v>
      </c>
      <c r="D654" s="33" t="s">
        <v>93</v>
      </c>
      <c r="E654" s="34">
        <v>9152</v>
      </c>
      <c r="F654" s="35">
        <v>41650</v>
      </c>
      <c r="G654" s="34">
        <v>9152</v>
      </c>
      <c r="H654" s="36">
        <f t="shared" si="10"/>
        <v>0</v>
      </c>
      <c r="I654" s="33" t="s">
        <v>27</v>
      </c>
      <c r="J654" s="44"/>
    </row>
    <row r="655" spans="1:10" x14ac:dyDescent="0.25">
      <c r="A655" s="31">
        <v>41649</v>
      </c>
      <c r="B655" s="32">
        <v>783</v>
      </c>
      <c r="C655" s="32" t="s">
        <v>9</v>
      </c>
      <c r="D655" s="33" t="s">
        <v>62</v>
      </c>
      <c r="E655" s="34">
        <v>16056</v>
      </c>
      <c r="F655" s="35">
        <v>41653</v>
      </c>
      <c r="G655" s="34">
        <v>16056</v>
      </c>
      <c r="H655" s="36">
        <f t="shared" si="10"/>
        <v>0</v>
      </c>
      <c r="I655" s="33" t="s">
        <v>217</v>
      </c>
      <c r="J655" s="44"/>
    </row>
    <row r="656" spans="1:10" x14ac:dyDescent="0.25">
      <c r="A656" s="31">
        <v>41649</v>
      </c>
      <c r="B656" s="32">
        <v>784</v>
      </c>
      <c r="C656" s="32" t="s">
        <v>9</v>
      </c>
      <c r="D656" s="33" t="s">
        <v>304</v>
      </c>
      <c r="E656" s="34">
        <v>14540</v>
      </c>
      <c r="F656" s="35">
        <v>41650</v>
      </c>
      <c r="G656" s="34">
        <v>14540</v>
      </c>
      <c r="H656" s="36">
        <f t="shared" si="10"/>
        <v>0</v>
      </c>
      <c r="I656" s="33" t="s">
        <v>12</v>
      </c>
      <c r="J656" s="44"/>
    </row>
    <row r="657" spans="1:10" x14ac:dyDescent="0.25">
      <c r="A657" s="31">
        <v>41649</v>
      </c>
      <c r="B657" s="32">
        <v>785</v>
      </c>
      <c r="C657" s="32" t="s">
        <v>9</v>
      </c>
      <c r="D657" s="33" t="s">
        <v>129</v>
      </c>
      <c r="E657" s="34">
        <v>609</v>
      </c>
      <c r="F657" s="35">
        <v>41649</v>
      </c>
      <c r="G657" s="34">
        <v>609</v>
      </c>
      <c r="H657" s="36">
        <f t="shared" si="10"/>
        <v>0</v>
      </c>
      <c r="I657" s="33"/>
      <c r="J657" s="44"/>
    </row>
    <row r="658" spans="1:10" x14ac:dyDescent="0.25">
      <c r="A658" s="31">
        <v>41649</v>
      </c>
      <c r="B658" s="32">
        <v>786</v>
      </c>
      <c r="C658" s="32" t="s">
        <v>9</v>
      </c>
      <c r="D658" s="33" t="s">
        <v>310</v>
      </c>
      <c r="E658" s="34">
        <v>39336</v>
      </c>
      <c r="F658" s="37" t="s">
        <v>344</v>
      </c>
      <c r="G658" s="34">
        <v>39336</v>
      </c>
      <c r="H658" s="36">
        <f t="shared" si="10"/>
        <v>0</v>
      </c>
      <c r="I658" s="33" t="s">
        <v>27</v>
      </c>
      <c r="J658" s="44"/>
    </row>
    <row r="659" spans="1:10" x14ac:dyDescent="0.25">
      <c r="A659" s="31">
        <v>41649</v>
      </c>
      <c r="B659" s="32">
        <v>787</v>
      </c>
      <c r="C659" s="32" t="s">
        <v>9</v>
      </c>
      <c r="D659" s="33" t="s">
        <v>244</v>
      </c>
      <c r="E659" s="34">
        <v>11227</v>
      </c>
      <c r="F659" s="37" t="s">
        <v>345</v>
      </c>
      <c r="G659" s="40">
        <v>11227</v>
      </c>
      <c r="H659" s="36">
        <f t="shared" si="10"/>
        <v>0</v>
      </c>
      <c r="I659" s="33" t="s">
        <v>27</v>
      </c>
      <c r="J659" s="44"/>
    </row>
    <row r="660" spans="1:10" x14ac:dyDescent="0.25">
      <c r="A660" s="31">
        <v>41649</v>
      </c>
      <c r="B660" s="32">
        <v>788</v>
      </c>
      <c r="C660" s="32" t="s">
        <v>9</v>
      </c>
      <c r="D660" s="33" t="s">
        <v>88</v>
      </c>
      <c r="E660" s="34">
        <v>5469.5</v>
      </c>
      <c r="F660" s="35">
        <v>41650</v>
      </c>
      <c r="G660" s="34">
        <v>5469.5</v>
      </c>
      <c r="H660" s="36">
        <f t="shared" si="10"/>
        <v>0</v>
      </c>
      <c r="I660" s="33" t="s">
        <v>27</v>
      </c>
      <c r="J660" s="44"/>
    </row>
    <row r="661" spans="1:10" x14ac:dyDescent="0.25">
      <c r="A661" s="31">
        <v>41649</v>
      </c>
      <c r="B661" s="32">
        <v>789</v>
      </c>
      <c r="C661" s="32" t="s">
        <v>9</v>
      </c>
      <c r="D661" s="33" t="s">
        <v>346</v>
      </c>
      <c r="E661" s="34">
        <v>1142</v>
      </c>
      <c r="F661" s="35">
        <v>41650</v>
      </c>
      <c r="G661" s="34">
        <v>1142</v>
      </c>
      <c r="H661" s="36">
        <f t="shared" si="10"/>
        <v>0</v>
      </c>
      <c r="I661" s="33" t="s">
        <v>27</v>
      </c>
      <c r="J661" s="44"/>
    </row>
    <row r="662" spans="1:10" x14ac:dyDescent="0.25">
      <c r="A662" s="31">
        <v>41649</v>
      </c>
      <c r="B662" s="32">
        <v>790</v>
      </c>
      <c r="C662" s="32" t="s">
        <v>9</v>
      </c>
      <c r="D662" s="33" t="s">
        <v>260</v>
      </c>
      <c r="E662" s="34">
        <v>2360</v>
      </c>
      <c r="F662" s="35">
        <v>41649</v>
      </c>
      <c r="G662" s="34">
        <v>2360</v>
      </c>
      <c r="H662" s="36">
        <f t="shared" si="10"/>
        <v>0</v>
      </c>
      <c r="I662" s="33" t="s">
        <v>162</v>
      </c>
      <c r="J662" s="44"/>
    </row>
    <row r="663" spans="1:10" x14ac:dyDescent="0.25">
      <c r="A663" s="31">
        <v>41649</v>
      </c>
      <c r="B663" s="32">
        <v>791</v>
      </c>
      <c r="C663" s="32" t="s">
        <v>9</v>
      </c>
      <c r="D663" s="33" t="s">
        <v>129</v>
      </c>
      <c r="E663" s="34">
        <v>1229</v>
      </c>
      <c r="F663" s="35">
        <v>41649</v>
      </c>
      <c r="G663" s="34">
        <v>1229</v>
      </c>
      <c r="H663" s="36">
        <f t="shared" si="10"/>
        <v>0</v>
      </c>
      <c r="I663" s="33"/>
      <c r="J663" s="44"/>
    </row>
    <row r="664" spans="1:10" x14ac:dyDescent="0.25">
      <c r="A664" s="31">
        <v>41649</v>
      </c>
      <c r="B664" s="32">
        <v>792</v>
      </c>
      <c r="C664" s="32" t="s">
        <v>9</v>
      </c>
      <c r="D664" s="33" t="s">
        <v>347</v>
      </c>
      <c r="E664" s="34">
        <v>3009</v>
      </c>
      <c r="F664" s="35">
        <v>41650</v>
      </c>
      <c r="G664" s="34">
        <v>3009</v>
      </c>
      <c r="H664" s="36">
        <f t="shared" si="10"/>
        <v>0</v>
      </c>
      <c r="I664" s="33" t="s">
        <v>12</v>
      </c>
      <c r="J664" s="44"/>
    </row>
    <row r="665" spans="1:10" x14ac:dyDescent="0.25">
      <c r="A665" s="31">
        <v>41649</v>
      </c>
      <c r="B665" s="32">
        <v>793</v>
      </c>
      <c r="C665" s="32" t="s">
        <v>9</v>
      </c>
      <c r="D665" s="33" t="s">
        <v>334</v>
      </c>
      <c r="E665" s="34">
        <v>33479</v>
      </c>
      <c r="F665" s="35">
        <v>41650</v>
      </c>
      <c r="G665" s="34">
        <v>33479</v>
      </c>
      <c r="H665" s="36">
        <f t="shared" si="10"/>
        <v>0</v>
      </c>
      <c r="I665" s="33" t="s">
        <v>27</v>
      </c>
      <c r="J665" s="44"/>
    </row>
    <row r="666" spans="1:10" x14ac:dyDescent="0.25">
      <c r="A666" s="31">
        <v>41649</v>
      </c>
      <c r="B666" s="32">
        <v>794</v>
      </c>
      <c r="C666" s="32" t="s">
        <v>9</v>
      </c>
      <c r="D666" s="33" t="s">
        <v>233</v>
      </c>
      <c r="E666" s="34">
        <v>2240</v>
      </c>
      <c r="F666" s="35">
        <v>41650</v>
      </c>
      <c r="G666" s="34">
        <v>2240</v>
      </c>
      <c r="H666" s="36">
        <f t="shared" si="10"/>
        <v>0</v>
      </c>
      <c r="I666" s="33" t="s">
        <v>12</v>
      </c>
      <c r="J666" s="44"/>
    </row>
    <row r="667" spans="1:10" x14ac:dyDescent="0.25">
      <c r="A667" s="31">
        <v>41649</v>
      </c>
      <c r="B667" s="32">
        <v>795</v>
      </c>
      <c r="C667" s="32" t="s">
        <v>9</v>
      </c>
      <c r="D667" s="33" t="s">
        <v>136</v>
      </c>
      <c r="E667" s="34">
        <v>2327</v>
      </c>
      <c r="F667" s="35">
        <v>41649</v>
      </c>
      <c r="G667" s="34">
        <v>2327</v>
      </c>
      <c r="H667" s="36">
        <f t="shared" si="10"/>
        <v>0</v>
      </c>
      <c r="I667" s="33"/>
      <c r="J667" s="44"/>
    </row>
    <row r="668" spans="1:10" x14ac:dyDescent="0.25">
      <c r="A668" s="31">
        <v>41649</v>
      </c>
      <c r="B668" s="32">
        <v>796</v>
      </c>
      <c r="C668" s="32" t="s">
        <v>9</v>
      </c>
      <c r="D668" s="33" t="s">
        <v>348</v>
      </c>
      <c r="E668" s="34">
        <v>1233</v>
      </c>
      <c r="F668" s="35">
        <v>41650</v>
      </c>
      <c r="G668" s="34">
        <v>1233</v>
      </c>
      <c r="H668" s="36">
        <f t="shared" si="10"/>
        <v>0</v>
      </c>
      <c r="I668" s="33" t="s">
        <v>12</v>
      </c>
      <c r="J668" s="44"/>
    </row>
    <row r="669" spans="1:10" x14ac:dyDescent="0.25">
      <c r="A669" s="31">
        <v>41649</v>
      </c>
      <c r="B669" s="32">
        <v>797</v>
      </c>
      <c r="C669" s="32" t="s">
        <v>9</v>
      </c>
      <c r="D669" s="33" t="s">
        <v>8</v>
      </c>
      <c r="E669" s="34">
        <v>2553.5</v>
      </c>
      <c r="F669" s="35">
        <v>41649</v>
      </c>
      <c r="G669" s="34">
        <v>2553.5</v>
      </c>
      <c r="H669" s="36">
        <f t="shared" si="10"/>
        <v>0</v>
      </c>
      <c r="I669" s="33" t="s">
        <v>8</v>
      </c>
      <c r="J669" s="44"/>
    </row>
    <row r="670" spans="1:10" x14ac:dyDescent="0.25">
      <c r="A670" s="31">
        <v>41649</v>
      </c>
      <c r="B670" s="32">
        <v>798</v>
      </c>
      <c r="C670" s="32" t="s">
        <v>9</v>
      </c>
      <c r="D670" s="33" t="s">
        <v>349</v>
      </c>
      <c r="E670" s="34">
        <v>5588.5</v>
      </c>
      <c r="F670" s="35">
        <v>41650</v>
      </c>
      <c r="G670" s="34">
        <v>5588.5</v>
      </c>
      <c r="H670" s="36">
        <f t="shared" si="10"/>
        <v>0</v>
      </c>
      <c r="I670" s="33" t="s">
        <v>12</v>
      </c>
      <c r="J670" s="44"/>
    </row>
    <row r="671" spans="1:10" x14ac:dyDescent="0.25">
      <c r="A671" s="31">
        <v>41649</v>
      </c>
      <c r="B671" s="32">
        <v>799</v>
      </c>
      <c r="C671" s="32" t="s">
        <v>9</v>
      </c>
      <c r="D671" s="33" t="s">
        <v>144</v>
      </c>
      <c r="E671" s="34">
        <v>2447</v>
      </c>
      <c r="F671" s="35">
        <v>41650</v>
      </c>
      <c r="G671" s="34">
        <v>2447</v>
      </c>
      <c r="H671" s="36">
        <f t="shared" si="10"/>
        <v>0</v>
      </c>
      <c r="I671" s="33" t="s">
        <v>12</v>
      </c>
      <c r="J671" s="44"/>
    </row>
    <row r="672" spans="1:10" x14ac:dyDescent="0.25">
      <c r="A672" s="31">
        <v>41649</v>
      </c>
      <c r="B672" s="32">
        <v>800</v>
      </c>
      <c r="C672" s="32" t="s">
        <v>9</v>
      </c>
      <c r="D672" s="33" t="s">
        <v>334</v>
      </c>
      <c r="E672" s="34">
        <v>4869</v>
      </c>
      <c r="F672" s="35">
        <v>41650</v>
      </c>
      <c r="G672" s="34">
        <v>4869</v>
      </c>
      <c r="H672" s="36">
        <f t="shared" si="10"/>
        <v>0</v>
      </c>
      <c r="I672" s="33" t="s">
        <v>27</v>
      </c>
      <c r="J672" s="44"/>
    </row>
    <row r="673" spans="1:10" x14ac:dyDescent="0.25">
      <c r="A673" s="31">
        <v>41649</v>
      </c>
      <c r="B673" s="32">
        <v>801</v>
      </c>
      <c r="C673" s="32" t="s">
        <v>9</v>
      </c>
      <c r="D673" s="33" t="s">
        <v>350</v>
      </c>
      <c r="E673" s="34">
        <v>3052</v>
      </c>
      <c r="F673" s="35">
        <v>41650</v>
      </c>
      <c r="G673" s="34">
        <v>3052</v>
      </c>
      <c r="H673" s="36">
        <f t="shared" si="10"/>
        <v>0</v>
      </c>
      <c r="I673" s="33" t="s">
        <v>12</v>
      </c>
      <c r="J673" s="44"/>
    </row>
    <row r="674" spans="1:10" x14ac:dyDescent="0.25">
      <c r="A674" s="31">
        <v>41649</v>
      </c>
      <c r="B674" s="32">
        <v>802</v>
      </c>
      <c r="C674" s="32" t="s">
        <v>9</v>
      </c>
      <c r="D674" s="33" t="s">
        <v>351</v>
      </c>
      <c r="E674" s="34">
        <v>3616</v>
      </c>
      <c r="F674" s="35">
        <v>41650</v>
      </c>
      <c r="G674" s="34">
        <v>3616</v>
      </c>
      <c r="H674" s="36">
        <f t="shared" si="10"/>
        <v>0</v>
      </c>
      <c r="I674" s="33" t="s">
        <v>12</v>
      </c>
      <c r="J674" s="44"/>
    </row>
    <row r="675" spans="1:10" x14ac:dyDescent="0.25">
      <c r="A675" s="31">
        <v>41649</v>
      </c>
      <c r="B675" s="32">
        <v>803</v>
      </c>
      <c r="C675" s="32" t="s">
        <v>9</v>
      </c>
      <c r="D675" s="33" t="s">
        <v>8</v>
      </c>
      <c r="E675" s="34">
        <v>571</v>
      </c>
      <c r="F675" s="35">
        <v>41649</v>
      </c>
      <c r="G675" s="34">
        <v>571</v>
      </c>
      <c r="H675" s="36">
        <f t="shared" si="10"/>
        <v>0</v>
      </c>
      <c r="I675" s="33" t="s">
        <v>8</v>
      </c>
      <c r="J675" s="44"/>
    </row>
    <row r="676" spans="1:10" x14ac:dyDescent="0.25">
      <c r="A676" s="31">
        <v>41649</v>
      </c>
      <c r="B676" s="32">
        <v>804</v>
      </c>
      <c r="C676" s="32" t="s">
        <v>9</v>
      </c>
      <c r="D676" s="33" t="s">
        <v>352</v>
      </c>
      <c r="E676" s="34">
        <v>3392</v>
      </c>
      <c r="F676" s="35">
        <v>41650</v>
      </c>
      <c r="G676" s="34">
        <v>3392</v>
      </c>
      <c r="H676" s="36">
        <f t="shared" si="10"/>
        <v>0</v>
      </c>
      <c r="I676" s="33" t="s">
        <v>12</v>
      </c>
      <c r="J676" s="44"/>
    </row>
    <row r="677" spans="1:10" x14ac:dyDescent="0.25">
      <c r="A677" s="31">
        <v>41649</v>
      </c>
      <c r="B677" s="32">
        <v>805</v>
      </c>
      <c r="C677" s="32" t="s">
        <v>9</v>
      </c>
      <c r="D677" s="33" t="s">
        <v>353</v>
      </c>
      <c r="E677" s="34">
        <v>3352</v>
      </c>
      <c r="F677" s="35">
        <v>41650</v>
      </c>
      <c r="G677" s="34">
        <v>3352</v>
      </c>
      <c r="H677" s="36">
        <f t="shared" si="10"/>
        <v>0</v>
      </c>
      <c r="I677" s="33" t="s">
        <v>12</v>
      </c>
      <c r="J677" s="44"/>
    </row>
    <row r="678" spans="1:10" x14ac:dyDescent="0.25">
      <c r="A678" s="31">
        <v>41649</v>
      </c>
      <c r="B678" s="32">
        <v>806</v>
      </c>
      <c r="C678" s="32" t="s">
        <v>9</v>
      </c>
      <c r="D678" s="33" t="s">
        <v>133</v>
      </c>
      <c r="E678" s="34">
        <v>12248</v>
      </c>
      <c r="F678" s="35">
        <v>41649</v>
      </c>
      <c r="G678" s="34">
        <v>12248</v>
      </c>
      <c r="H678" s="36">
        <f t="shared" si="10"/>
        <v>0</v>
      </c>
      <c r="I678" s="33"/>
      <c r="J678" s="44"/>
    </row>
    <row r="679" spans="1:10" x14ac:dyDescent="0.25">
      <c r="A679" s="31">
        <v>41650</v>
      </c>
      <c r="B679" s="32">
        <v>807</v>
      </c>
      <c r="C679" s="32" t="s">
        <v>9</v>
      </c>
      <c r="D679" s="33" t="s">
        <v>16</v>
      </c>
      <c r="E679" s="67">
        <v>4864</v>
      </c>
      <c r="F679" s="68">
        <v>41650</v>
      </c>
      <c r="G679" s="67">
        <v>4864</v>
      </c>
      <c r="H679" s="36">
        <f t="shared" si="10"/>
        <v>0</v>
      </c>
      <c r="I679" s="33" t="s">
        <v>12</v>
      </c>
    </row>
    <row r="680" spans="1:10" x14ac:dyDescent="0.25">
      <c r="A680" s="31">
        <v>41650</v>
      </c>
      <c r="B680" s="32">
        <v>808</v>
      </c>
      <c r="C680" s="32" t="s">
        <v>9</v>
      </c>
      <c r="D680" s="33" t="s">
        <v>86</v>
      </c>
      <c r="E680" s="34">
        <v>5209</v>
      </c>
      <c r="F680" s="68">
        <v>41650</v>
      </c>
      <c r="G680" s="34">
        <v>5209</v>
      </c>
      <c r="H680" s="36">
        <f t="shared" si="10"/>
        <v>0</v>
      </c>
      <c r="I680" s="69" t="s">
        <v>12</v>
      </c>
    </row>
    <row r="681" spans="1:10" x14ac:dyDescent="0.25">
      <c r="A681" s="31">
        <v>41650</v>
      </c>
      <c r="B681" s="32">
        <v>809</v>
      </c>
      <c r="C681" s="32" t="s">
        <v>9</v>
      </c>
      <c r="D681" s="33" t="s">
        <v>20</v>
      </c>
      <c r="E681" s="34">
        <v>11928</v>
      </c>
      <c r="F681" s="23">
        <v>41653</v>
      </c>
      <c r="G681" s="34">
        <v>11928</v>
      </c>
      <c r="H681" s="36">
        <f t="shared" si="10"/>
        <v>0</v>
      </c>
    </row>
    <row r="682" spans="1:10" x14ac:dyDescent="0.25">
      <c r="A682" s="31">
        <v>41650</v>
      </c>
      <c r="B682" s="32">
        <v>810</v>
      </c>
      <c r="C682" s="32" t="s">
        <v>9</v>
      </c>
      <c r="D682" s="33" t="s">
        <v>160</v>
      </c>
      <c r="E682" s="34">
        <v>75875.5</v>
      </c>
      <c r="F682" s="26" t="s">
        <v>354</v>
      </c>
      <c r="G682" s="34">
        <v>75875.5</v>
      </c>
      <c r="H682" s="36">
        <f t="shared" si="10"/>
        <v>0</v>
      </c>
      <c r="I682" s="33" t="s">
        <v>162</v>
      </c>
    </row>
    <row r="683" spans="1:10" x14ac:dyDescent="0.25">
      <c r="A683" s="31">
        <v>41650</v>
      </c>
      <c r="B683" s="32">
        <v>811</v>
      </c>
      <c r="C683" s="32" t="s">
        <v>9</v>
      </c>
      <c r="D683" s="33" t="s">
        <v>269</v>
      </c>
      <c r="E683" s="34">
        <v>4038</v>
      </c>
      <c r="F683" s="23">
        <v>41652</v>
      </c>
      <c r="G683" s="34">
        <v>4038</v>
      </c>
      <c r="H683" s="36">
        <f t="shared" si="10"/>
        <v>0</v>
      </c>
      <c r="I683" s="33" t="s">
        <v>162</v>
      </c>
    </row>
    <row r="684" spans="1:10" x14ac:dyDescent="0.25">
      <c r="A684" s="31">
        <v>41650</v>
      </c>
      <c r="B684" s="32">
        <v>812</v>
      </c>
      <c r="C684" s="32" t="s">
        <v>9</v>
      </c>
      <c r="D684" s="33" t="s">
        <v>355</v>
      </c>
      <c r="E684" s="34">
        <v>4200</v>
      </c>
      <c r="F684" s="23">
        <v>41652</v>
      </c>
      <c r="G684" s="34">
        <v>4200</v>
      </c>
      <c r="H684" s="36">
        <f t="shared" si="10"/>
        <v>0</v>
      </c>
      <c r="I684" s="33" t="s">
        <v>21</v>
      </c>
    </row>
    <row r="685" spans="1:10" x14ac:dyDescent="0.25">
      <c r="A685" s="31">
        <v>41650</v>
      </c>
      <c r="B685" s="32">
        <v>813</v>
      </c>
      <c r="C685" s="32" t="s">
        <v>9</v>
      </c>
      <c r="D685" s="33" t="s">
        <v>66</v>
      </c>
      <c r="E685" s="34">
        <v>1888</v>
      </c>
      <c r="F685" s="70" t="s">
        <v>356</v>
      </c>
      <c r="G685" s="34">
        <v>1888</v>
      </c>
      <c r="H685" s="36">
        <f t="shared" si="10"/>
        <v>0</v>
      </c>
      <c r="I685" s="33" t="s">
        <v>21</v>
      </c>
      <c r="J685" s="21" t="s">
        <v>264</v>
      </c>
    </row>
    <row r="686" spans="1:10" x14ac:dyDescent="0.25">
      <c r="A686" s="31">
        <v>41650</v>
      </c>
      <c r="B686" s="32">
        <v>814</v>
      </c>
      <c r="C686" s="32" t="s">
        <v>9</v>
      </c>
      <c r="D686" s="33" t="s">
        <v>8</v>
      </c>
      <c r="E686" s="34">
        <v>1418</v>
      </c>
      <c r="F686" s="23">
        <v>41650</v>
      </c>
      <c r="G686" s="34">
        <v>1418</v>
      </c>
      <c r="H686" s="36">
        <f t="shared" si="10"/>
        <v>0</v>
      </c>
      <c r="I686" s="33" t="s">
        <v>8</v>
      </c>
    </row>
    <row r="687" spans="1:10" x14ac:dyDescent="0.25">
      <c r="A687" s="31">
        <v>41650</v>
      </c>
      <c r="B687" s="32">
        <v>815</v>
      </c>
      <c r="C687" s="32" t="s">
        <v>9</v>
      </c>
      <c r="D687" s="33" t="s">
        <v>160</v>
      </c>
      <c r="E687" s="34">
        <v>5119.5</v>
      </c>
      <c r="F687" s="26" t="s">
        <v>357</v>
      </c>
      <c r="G687" s="34">
        <v>5119.5</v>
      </c>
      <c r="H687" s="36">
        <f t="shared" si="10"/>
        <v>0</v>
      </c>
      <c r="I687" s="33" t="s">
        <v>162</v>
      </c>
    </row>
    <row r="688" spans="1:10" x14ac:dyDescent="0.25">
      <c r="A688" s="31">
        <v>41650</v>
      </c>
      <c r="B688" s="32">
        <v>816</v>
      </c>
      <c r="C688" s="32" t="s">
        <v>9</v>
      </c>
      <c r="D688" s="33" t="s">
        <v>358</v>
      </c>
      <c r="E688" s="34">
        <v>9867</v>
      </c>
      <c r="F688" s="23">
        <v>41654</v>
      </c>
      <c r="G688" s="34">
        <v>9867</v>
      </c>
      <c r="H688" s="36">
        <f t="shared" si="10"/>
        <v>0</v>
      </c>
      <c r="I688" s="33" t="s">
        <v>162</v>
      </c>
    </row>
    <row r="689" spans="1:10" x14ac:dyDescent="0.25">
      <c r="A689" s="31">
        <v>41650</v>
      </c>
      <c r="B689" s="32">
        <v>817</v>
      </c>
      <c r="C689" s="32" t="s">
        <v>9</v>
      </c>
      <c r="D689" s="33" t="s">
        <v>99</v>
      </c>
      <c r="E689" s="34">
        <v>2239</v>
      </c>
      <c r="F689" s="23">
        <v>41652</v>
      </c>
      <c r="G689" s="34">
        <v>2239</v>
      </c>
      <c r="H689" s="36">
        <f t="shared" si="10"/>
        <v>0</v>
      </c>
      <c r="I689" s="33" t="s">
        <v>162</v>
      </c>
    </row>
    <row r="690" spans="1:10" x14ac:dyDescent="0.25">
      <c r="A690" s="31">
        <v>41650</v>
      </c>
      <c r="B690" s="32">
        <v>818</v>
      </c>
      <c r="C690" s="32" t="s">
        <v>9</v>
      </c>
      <c r="D690" s="33" t="s">
        <v>359</v>
      </c>
      <c r="E690" s="34">
        <v>12345.5</v>
      </c>
      <c r="F690" s="68">
        <v>41652</v>
      </c>
      <c r="G690" s="34">
        <v>12345.5</v>
      </c>
      <c r="H690" s="36">
        <f t="shared" si="10"/>
        <v>0</v>
      </c>
    </row>
    <row r="691" spans="1:10" x14ac:dyDescent="0.25">
      <c r="A691" s="31">
        <v>41650</v>
      </c>
      <c r="B691" s="32">
        <v>819</v>
      </c>
      <c r="C691" s="32" t="s">
        <v>9</v>
      </c>
      <c r="D691" s="46" t="s">
        <v>53</v>
      </c>
      <c r="E691" s="47">
        <v>0</v>
      </c>
      <c r="G691" s="34"/>
      <c r="H691" s="36">
        <f t="shared" si="10"/>
        <v>0</v>
      </c>
      <c r="I691" s="33" t="s">
        <v>324</v>
      </c>
      <c r="J691" s="21" t="s">
        <v>360</v>
      </c>
    </row>
    <row r="692" spans="1:10" x14ac:dyDescent="0.25">
      <c r="A692" s="31">
        <v>41650</v>
      </c>
      <c r="B692" s="32">
        <v>820</v>
      </c>
      <c r="C692" s="32" t="s">
        <v>9</v>
      </c>
      <c r="D692" s="33" t="s">
        <v>361</v>
      </c>
      <c r="E692" s="34">
        <v>1967</v>
      </c>
      <c r="F692" s="23">
        <v>41652</v>
      </c>
      <c r="G692" s="34">
        <v>1967</v>
      </c>
      <c r="H692" s="36">
        <f t="shared" si="10"/>
        <v>0</v>
      </c>
      <c r="I692" s="33" t="s">
        <v>162</v>
      </c>
    </row>
    <row r="693" spans="1:10" x14ac:dyDescent="0.25">
      <c r="A693" s="31">
        <v>41650</v>
      </c>
      <c r="B693" s="32">
        <v>821</v>
      </c>
      <c r="C693" s="32" t="s">
        <v>9</v>
      </c>
      <c r="D693" s="33" t="s">
        <v>362</v>
      </c>
      <c r="E693" s="34">
        <v>9060</v>
      </c>
      <c r="F693" s="70" t="s">
        <v>363</v>
      </c>
      <c r="G693" s="34">
        <f>7500+1560</f>
        <v>9060</v>
      </c>
      <c r="H693" s="36">
        <f t="shared" si="10"/>
        <v>0</v>
      </c>
      <c r="I693" s="33" t="s">
        <v>162</v>
      </c>
      <c r="J693" s="21" t="s">
        <v>364</v>
      </c>
    </row>
    <row r="694" spans="1:10" x14ac:dyDescent="0.25">
      <c r="A694" s="31">
        <v>41650</v>
      </c>
      <c r="B694" s="32">
        <v>822</v>
      </c>
      <c r="C694" s="32" t="s">
        <v>9</v>
      </c>
      <c r="D694" s="33" t="s">
        <v>365</v>
      </c>
      <c r="E694" s="34">
        <v>4706</v>
      </c>
      <c r="F694" s="23">
        <v>41652</v>
      </c>
      <c r="G694" s="34">
        <v>4706</v>
      </c>
      <c r="H694" s="36">
        <f t="shared" si="10"/>
        <v>0</v>
      </c>
      <c r="I694" s="33" t="s">
        <v>162</v>
      </c>
    </row>
    <row r="695" spans="1:10" x14ac:dyDescent="0.25">
      <c r="A695" s="31">
        <v>41650</v>
      </c>
      <c r="B695" s="32">
        <v>823</v>
      </c>
      <c r="C695" s="32" t="s">
        <v>9</v>
      </c>
      <c r="D695" s="33" t="s">
        <v>168</v>
      </c>
      <c r="E695" s="34">
        <v>19235</v>
      </c>
      <c r="F695" s="23">
        <v>41652</v>
      </c>
      <c r="G695" s="34">
        <v>19235</v>
      </c>
      <c r="H695" s="36">
        <f t="shared" si="10"/>
        <v>0</v>
      </c>
      <c r="I695" s="33" t="s">
        <v>162</v>
      </c>
    </row>
    <row r="696" spans="1:10" x14ac:dyDescent="0.25">
      <c r="A696" s="31">
        <v>41650</v>
      </c>
      <c r="B696" s="32">
        <v>824</v>
      </c>
      <c r="C696" s="32" t="s">
        <v>9</v>
      </c>
      <c r="D696" s="33" t="s">
        <v>169</v>
      </c>
      <c r="E696" s="34">
        <v>11455</v>
      </c>
      <c r="F696" s="23">
        <v>41652</v>
      </c>
      <c r="G696" s="34">
        <v>11455</v>
      </c>
      <c r="H696" s="36">
        <f t="shared" si="10"/>
        <v>0</v>
      </c>
      <c r="I696" s="33" t="s">
        <v>162</v>
      </c>
    </row>
    <row r="697" spans="1:10" x14ac:dyDescent="0.25">
      <c r="A697" s="31">
        <v>41650</v>
      </c>
      <c r="B697" s="32">
        <v>825</v>
      </c>
      <c r="C697" s="32" t="s">
        <v>9</v>
      </c>
      <c r="D697" s="33" t="s">
        <v>22</v>
      </c>
      <c r="E697" s="34">
        <v>14678.5</v>
      </c>
      <c r="F697" s="23">
        <v>41652</v>
      </c>
      <c r="G697" s="34">
        <v>14678.5</v>
      </c>
      <c r="H697" s="36">
        <f t="shared" si="10"/>
        <v>0</v>
      </c>
      <c r="I697" s="33" t="s">
        <v>162</v>
      </c>
    </row>
    <row r="698" spans="1:10" x14ac:dyDescent="0.25">
      <c r="A698" s="31">
        <v>41650</v>
      </c>
      <c r="B698" s="32">
        <v>826</v>
      </c>
      <c r="C698" s="32" t="s">
        <v>9</v>
      </c>
      <c r="D698" s="33" t="s">
        <v>237</v>
      </c>
      <c r="E698" s="34">
        <v>8754</v>
      </c>
      <c r="F698" s="23">
        <v>41652</v>
      </c>
      <c r="G698" s="34">
        <v>8754</v>
      </c>
      <c r="H698" s="36">
        <f t="shared" si="10"/>
        <v>0</v>
      </c>
      <c r="I698" s="33" t="s">
        <v>65</v>
      </c>
    </row>
    <row r="699" spans="1:10" x14ac:dyDescent="0.25">
      <c r="A699" s="31">
        <v>41650</v>
      </c>
      <c r="B699" s="32">
        <v>827</v>
      </c>
      <c r="C699" s="32" t="s">
        <v>9</v>
      </c>
      <c r="D699" s="33" t="s">
        <v>28</v>
      </c>
      <c r="E699" s="34">
        <v>630</v>
      </c>
      <c r="F699" s="23">
        <v>41650</v>
      </c>
      <c r="G699" s="34">
        <v>630</v>
      </c>
      <c r="H699" s="36">
        <f t="shared" si="10"/>
        <v>0</v>
      </c>
    </row>
    <row r="700" spans="1:10" x14ac:dyDescent="0.25">
      <c r="A700" s="31">
        <v>41650</v>
      </c>
      <c r="B700" s="32">
        <v>828</v>
      </c>
      <c r="C700" s="32" t="s">
        <v>9</v>
      </c>
      <c r="D700" s="33" t="s">
        <v>269</v>
      </c>
      <c r="E700" s="34">
        <v>5766</v>
      </c>
      <c r="F700" s="23">
        <v>41652</v>
      </c>
      <c r="G700" s="34">
        <v>5766</v>
      </c>
      <c r="H700" s="36">
        <f t="shared" si="10"/>
        <v>0</v>
      </c>
      <c r="I700" s="33" t="s">
        <v>162</v>
      </c>
    </row>
    <row r="701" spans="1:10" x14ac:dyDescent="0.25">
      <c r="A701" s="31">
        <v>41650</v>
      </c>
      <c r="B701" s="32">
        <v>829</v>
      </c>
      <c r="C701" s="32" t="s">
        <v>9</v>
      </c>
      <c r="D701" s="33" t="s">
        <v>8</v>
      </c>
      <c r="E701" s="34">
        <v>701</v>
      </c>
      <c r="F701" s="23">
        <v>41650</v>
      </c>
      <c r="G701" s="34">
        <v>701</v>
      </c>
      <c r="H701" s="36">
        <f t="shared" si="10"/>
        <v>0</v>
      </c>
      <c r="I701" s="33" t="s">
        <v>8</v>
      </c>
    </row>
    <row r="702" spans="1:10" x14ac:dyDescent="0.25">
      <c r="A702" s="31">
        <v>41650</v>
      </c>
      <c r="B702" s="32">
        <v>830</v>
      </c>
      <c r="C702" s="32" t="s">
        <v>9</v>
      </c>
      <c r="D702" s="33" t="s">
        <v>366</v>
      </c>
      <c r="E702" s="34">
        <v>9079</v>
      </c>
      <c r="F702" s="23">
        <v>41650</v>
      </c>
      <c r="G702" s="34">
        <v>9079</v>
      </c>
      <c r="H702" s="36">
        <f t="shared" si="10"/>
        <v>0</v>
      </c>
      <c r="I702" s="33" t="s">
        <v>37</v>
      </c>
    </row>
    <row r="703" spans="1:10" x14ac:dyDescent="0.25">
      <c r="A703" s="31">
        <v>41650</v>
      </c>
      <c r="B703" s="32">
        <v>831</v>
      </c>
      <c r="C703" s="32" t="s">
        <v>9</v>
      </c>
      <c r="D703" s="33" t="s">
        <v>59</v>
      </c>
      <c r="E703" s="34">
        <v>3213.5</v>
      </c>
      <c r="F703" s="23">
        <v>41653</v>
      </c>
      <c r="G703" s="34">
        <v>3213.5</v>
      </c>
      <c r="H703" s="36">
        <f t="shared" si="10"/>
        <v>0</v>
      </c>
      <c r="I703" s="33" t="s">
        <v>21</v>
      </c>
    </row>
    <row r="704" spans="1:10" x14ac:dyDescent="0.25">
      <c r="A704" s="31">
        <v>41650</v>
      </c>
      <c r="B704" s="32">
        <v>832</v>
      </c>
      <c r="C704" s="32" t="s">
        <v>9</v>
      </c>
      <c r="D704" s="33" t="s">
        <v>218</v>
      </c>
      <c r="E704" s="34">
        <v>16041.6</v>
      </c>
      <c r="F704" s="23">
        <v>41674</v>
      </c>
      <c r="G704" s="34">
        <v>16041.6</v>
      </c>
      <c r="H704" s="36">
        <f t="shared" si="10"/>
        <v>0</v>
      </c>
      <c r="I704" s="33" t="s">
        <v>21</v>
      </c>
    </row>
    <row r="705" spans="1:9" x14ac:dyDescent="0.25">
      <c r="A705" s="31">
        <v>41650</v>
      </c>
      <c r="B705" s="32">
        <v>833</v>
      </c>
      <c r="C705" s="32" t="s">
        <v>9</v>
      </c>
      <c r="D705" s="33" t="s">
        <v>367</v>
      </c>
      <c r="E705" s="34">
        <v>3533</v>
      </c>
      <c r="F705" s="23">
        <v>41650</v>
      </c>
      <c r="G705" s="34">
        <v>3533</v>
      </c>
      <c r="H705" s="36">
        <f t="shared" si="10"/>
        <v>0</v>
      </c>
    </row>
    <row r="706" spans="1:9" x14ac:dyDescent="0.25">
      <c r="A706" s="31">
        <v>41650</v>
      </c>
      <c r="B706" s="32">
        <v>834</v>
      </c>
      <c r="C706" s="32" t="s">
        <v>9</v>
      </c>
      <c r="D706" s="33" t="s">
        <v>186</v>
      </c>
      <c r="E706" s="34">
        <v>2216</v>
      </c>
      <c r="F706" s="23">
        <v>41653</v>
      </c>
      <c r="G706" s="34">
        <v>2216</v>
      </c>
      <c r="H706" s="36">
        <f t="shared" si="10"/>
        <v>0</v>
      </c>
      <c r="I706" s="33" t="s">
        <v>21</v>
      </c>
    </row>
    <row r="707" spans="1:9" x14ac:dyDescent="0.25">
      <c r="A707" s="31">
        <v>41650</v>
      </c>
      <c r="B707" s="32">
        <v>835</v>
      </c>
      <c r="C707" s="32" t="s">
        <v>9</v>
      </c>
      <c r="D707" s="33" t="s">
        <v>8</v>
      </c>
      <c r="E707" s="34">
        <v>1106.5</v>
      </c>
      <c r="F707" s="23">
        <v>41650</v>
      </c>
      <c r="G707" s="34">
        <v>1106.5</v>
      </c>
      <c r="H707" s="36">
        <f t="shared" ref="H707:H770" si="11">E707-G707</f>
        <v>0</v>
      </c>
      <c r="I707" s="33" t="s">
        <v>8</v>
      </c>
    </row>
    <row r="708" spans="1:9" x14ac:dyDescent="0.25">
      <c r="A708" s="31">
        <v>41650</v>
      </c>
      <c r="B708" s="32">
        <v>836</v>
      </c>
      <c r="C708" s="32" t="s">
        <v>9</v>
      </c>
      <c r="D708" s="33" t="s">
        <v>106</v>
      </c>
      <c r="E708" s="34">
        <v>204210</v>
      </c>
      <c r="F708" s="23">
        <v>41662</v>
      </c>
      <c r="G708" s="34">
        <v>204210</v>
      </c>
      <c r="H708" s="36">
        <f t="shared" si="11"/>
        <v>0</v>
      </c>
    </row>
    <row r="709" spans="1:9" x14ac:dyDescent="0.25">
      <c r="A709" s="31">
        <v>41650</v>
      </c>
      <c r="B709" s="32">
        <v>837</v>
      </c>
      <c r="C709" s="32" t="s">
        <v>9</v>
      </c>
      <c r="D709" s="33" t="s">
        <v>106</v>
      </c>
      <c r="E709" s="34">
        <v>194693</v>
      </c>
      <c r="F709" s="23">
        <v>41662</v>
      </c>
      <c r="G709" s="34">
        <v>194693</v>
      </c>
      <c r="H709" s="36">
        <f t="shared" si="11"/>
        <v>0</v>
      </c>
    </row>
    <row r="710" spans="1:9" x14ac:dyDescent="0.25">
      <c r="A710" s="31">
        <v>41650</v>
      </c>
      <c r="B710" s="32">
        <v>838</v>
      </c>
      <c r="C710" s="32" t="s">
        <v>9</v>
      </c>
      <c r="D710" s="33" t="s">
        <v>175</v>
      </c>
      <c r="E710" s="34">
        <v>19285.5</v>
      </c>
      <c r="F710" s="26" t="s">
        <v>368</v>
      </c>
      <c r="G710" s="34">
        <v>19285.5</v>
      </c>
      <c r="H710" s="36">
        <f t="shared" si="11"/>
        <v>0</v>
      </c>
      <c r="I710" s="21" t="s">
        <v>162</v>
      </c>
    </row>
    <row r="711" spans="1:9" x14ac:dyDescent="0.25">
      <c r="A711" s="31">
        <v>41650</v>
      </c>
      <c r="B711" s="32">
        <v>839</v>
      </c>
      <c r="C711" s="32" t="s">
        <v>9</v>
      </c>
      <c r="D711" s="33" t="s">
        <v>160</v>
      </c>
      <c r="E711" s="34">
        <v>42577.64</v>
      </c>
      <c r="F711" s="26" t="s">
        <v>369</v>
      </c>
      <c r="G711" s="34">
        <v>42577.64</v>
      </c>
      <c r="H711" s="36">
        <f t="shared" si="11"/>
        <v>0</v>
      </c>
      <c r="I711" s="21" t="s">
        <v>162</v>
      </c>
    </row>
    <row r="712" spans="1:9" x14ac:dyDescent="0.25">
      <c r="A712" s="31">
        <v>41650</v>
      </c>
      <c r="B712" s="32">
        <v>840</v>
      </c>
      <c r="C712" s="32" t="s">
        <v>9</v>
      </c>
      <c r="D712" s="33" t="s">
        <v>152</v>
      </c>
      <c r="E712" s="34">
        <v>7614</v>
      </c>
      <c r="F712" s="68">
        <v>41650</v>
      </c>
      <c r="G712" s="34">
        <v>7614</v>
      </c>
      <c r="H712" s="36">
        <f t="shared" si="11"/>
        <v>0</v>
      </c>
    </row>
    <row r="713" spans="1:9" x14ac:dyDescent="0.25">
      <c r="A713" s="31">
        <v>41650</v>
      </c>
      <c r="B713" s="32">
        <v>841</v>
      </c>
      <c r="C713" s="32" t="s">
        <v>9</v>
      </c>
      <c r="D713" s="33" t="s">
        <v>14</v>
      </c>
      <c r="E713" s="34">
        <v>6260.5</v>
      </c>
      <c r="F713" s="68">
        <v>41650</v>
      </c>
      <c r="G713" s="34">
        <v>6260.5</v>
      </c>
      <c r="H713" s="36">
        <f t="shared" si="11"/>
        <v>0</v>
      </c>
      <c r="I713" s="21" t="s">
        <v>37</v>
      </c>
    </row>
    <row r="714" spans="1:9" x14ac:dyDescent="0.25">
      <c r="A714" s="31">
        <v>41650</v>
      </c>
      <c r="B714" s="32">
        <v>842</v>
      </c>
      <c r="C714" s="32" t="s">
        <v>9</v>
      </c>
      <c r="D714" s="33" t="s">
        <v>8</v>
      </c>
      <c r="E714" s="34">
        <v>336</v>
      </c>
      <c r="F714" s="68">
        <v>41650</v>
      </c>
      <c r="G714" s="34">
        <v>336</v>
      </c>
      <c r="H714" s="36">
        <f t="shared" si="11"/>
        <v>0</v>
      </c>
      <c r="I714" s="21" t="s">
        <v>8</v>
      </c>
    </row>
    <row r="715" spans="1:9" x14ac:dyDescent="0.25">
      <c r="A715" s="31">
        <v>41650</v>
      </c>
      <c r="B715" s="32">
        <v>843</v>
      </c>
      <c r="C715" s="32" t="s">
        <v>9</v>
      </c>
      <c r="D715" s="33" t="s">
        <v>370</v>
      </c>
      <c r="E715" s="34">
        <v>1281</v>
      </c>
      <c r="F715" s="23">
        <v>41652</v>
      </c>
      <c r="G715" s="34">
        <v>1281</v>
      </c>
      <c r="H715" s="36">
        <f t="shared" si="11"/>
        <v>0</v>
      </c>
      <c r="I715" s="21" t="s">
        <v>162</v>
      </c>
    </row>
    <row r="716" spans="1:9" x14ac:dyDescent="0.25">
      <c r="A716" s="31">
        <v>41650</v>
      </c>
      <c r="B716" s="32">
        <v>844</v>
      </c>
      <c r="C716" s="32" t="s">
        <v>9</v>
      </c>
      <c r="D716" s="33" t="s">
        <v>269</v>
      </c>
      <c r="E716" s="34">
        <v>2757.5</v>
      </c>
      <c r="F716" s="23">
        <v>41650</v>
      </c>
      <c r="G716" s="34">
        <v>2757.5</v>
      </c>
      <c r="H716" s="36">
        <f t="shared" si="11"/>
        <v>0</v>
      </c>
    </row>
    <row r="717" spans="1:9" x14ac:dyDescent="0.25">
      <c r="A717" s="31">
        <v>41650</v>
      </c>
      <c r="B717" s="32">
        <v>845</v>
      </c>
      <c r="C717" s="32" t="s">
        <v>9</v>
      </c>
      <c r="D717" s="33" t="s">
        <v>367</v>
      </c>
      <c r="E717" s="34">
        <v>1363</v>
      </c>
      <c r="F717" s="23">
        <v>41652</v>
      </c>
      <c r="G717" s="34">
        <v>1363</v>
      </c>
      <c r="H717" s="36">
        <f t="shared" si="11"/>
        <v>0</v>
      </c>
      <c r="I717" s="21" t="s">
        <v>371</v>
      </c>
    </row>
    <row r="718" spans="1:9" x14ac:dyDescent="0.25">
      <c r="A718" s="31">
        <v>41650</v>
      </c>
      <c r="B718" s="32">
        <v>846</v>
      </c>
      <c r="C718" s="32" t="s">
        <v>9</v>
      </c>
      <c r="D718" s="33" t="s">
        <v>147</v>
      </c>
      <c r="E718" s="34">
        <v>7915.2</v>
      </c>
      <c r="F718" s="23">
        <v>41650</v>
      </c>
      <c r="G718" s="34">
        <v>7915.2</v>
      </c>
      <c r="H718" s="36">
        <f t="shared" si="11"/>
        <v>0</v>
      </c>
    </row>
    <row r="719" spans="1:9" ht="23.25" x14ac:dyDescent="0.25">
      <c r="A719" s="31">
        <v>41650</v>
      </c>
      <c r="B719" s="32">
        <v>847</v>
      </c>
      <c r="C719" s="32" t="s">
        <v>9</v>
      </c>
      <c r="D719" s="33" t="s">
        <v>11</v>
      </c>
      <c r="E719" s="34">
        <v>63402</v>
      </c>
      <c r="F719" s="71" t="s">
        <v>372</v>
      </c>
      <c r="G719" s="34">
        <f>2657.5+17900+42844.5</f>
        <v>63402</v>
      </c>
      <c r="H719" s="36">
        <f t="shared" si="11"/>
        <v>0</v>
      </c>
      <c r="I719" s="21" t="s">
        <v>65</v>
      </c>
    </row>
    <row r="720" spans="1:9" x14ac:dyDescent="0.25">
      <c r="A720" s="31">
        <v>41650</v>
      </c>
      <c r="B720" s="32">
        <v>848</v>
      </c>
      <c r="C720" s="32" t="s">
        <v>9</v>
      </c>
      <c r="D720" s="33" t="s">
        <v>373</v>
      </c>
      <c r="E720" s="34">
        <v>23979</v>
      </c>
      <c r="F720" s="23">
        <v>41650</v>
      </c>
      <c r="G720" s="34">
        <v>23979</v>
      </c>
      <c r="H720" s="36">
        <f t="shared" si="11"/>
        <v>0</v>
      </c>
      <c r="I720" s="21" t="s">
        <v>12</v>
      </c>
    </row>
    <row r="721" spans="1:10" x14ac:dyDescent="0.25">
      <c r="A721" s="31">
        <v>41650</v>
      </c>
      <c r="B721" s="32">
        <v>849</v>
      </c>
      <c r="C721" s="32" t="s">
        <v>9</v>
      </c>
      <c r="D721" s="33" t="s">
        <v>13</v>
      </c>
      <c r="E721" s="34">
        <v>5951</v>
      </c>
      <c r="F721" s="23">
        <v>41653</v>
      </c>
      <c r="G721" s="34">
        <v>5951</v>
      </c>
      <c r="H721" s="36">
        <f t="shared" si="11"/>
        <v>0</v>
      </c>
      <c r="I721" s="21" t="s">
        <v>21</v>
      </c>
    </row>
    <row r="722" spans="1:10" x14ac:dyDescent="0.25">
      <c r="A722" s="31">
        <v>41650</v>
      </c>
      <c r="B722" s="32">
        <v>850</v>
      </c>
      <c r="C722" s="32" t="s">
        <v>9</v>
      </c>
      <c r="D722" s="33" t="s">
        <v>260</v>
      </c>
      <c r="E722" s="34">
        <v>2360</v>
      </c>
      <c r="F722" s="23">
        <v>41652</v>
      </c>
      <c r="G722" s="34">
        <v>2360</v>
      </c>
      <c r="H722" s="36">
        <f t="shared" si="11"/>
        <v>0</v>
      </c>
      <c r="I722" s="21" t="s">
        <v>21</v>
      </c>
    </row>
    <row r="723" spans="1:10" x14ac:dyDescent="0.25">
      <c r="A723" s="31">
        <v>41650</v>
      </c>
      <c r="B723" s="32">
        <v>851</v>
      </c>
      <c r="C723" s="32" t="s">
        <v>9</v>
      </c>
      <c r="D723" s="33" t="s">
        <v>33</v>
      </c>
      <c r="E723" s="34">
        <v>10753</v>
      </c>
      <c r="F723" s="68">
        <v>41650</v>
      </c>
      <c r="G723" s="34">
        <v>10753</v>
      </c>
      <c r="H723" s="36">
        <f t="shared" si="11"/>
        <v>0</v>
      </c>
    </row>
    <row r="724" spans="1:10" x14ac:dyDescent="0.25">
      <c r="A724" s="31">
        <v>41650</v>
      </c>
      <c r="B724" s="32">
        <v>852</v>
      </c>
      <c r="C724" s="32" t="s">
        <v>9</v>
      </c>
      <c r="D724" s="33" t="s">
        <v>374</v>
      </c>
      <c r="E724" s="34">
        <v>15120</v>
      </c>
      <c r="F724" s="68">
        <v>41650</v>
      </c>
      <c r="G724" s="34">
        <v>15120</v>
      </c>
      <c r="H724" s="36">
        <f t="shared" si="11"/>
        <v>0</v>
      </c>
    </row>
    <row r="725" spans="1:10" x14ac:dyDescent="0.25">
      <c r="A725" s="31">
        <v>41650</v>
      </c>
      <c r="B725" s="32">
        <v>853</v>
      </c>
      <c r="C725" s="32" t="s">
        <v>9</v>
      </c>
      <c r="D725" s="33" t="s">
        <v>35</v>
      </c>
      <c r="E725" s="34">
        <v>23474</v>
      </c>
      <c r="F725" s="23">
        <v>41657</v>
      </c>
      <c r="G725" s="34">
        <v>23474</v>
      </c>
      <c r="H725" s="36">
        <f t="shared" si="11"/>
        <v>0</v>
      </c>
      <c r="I725" s="21" t="s">
        <v>30</v>
      </c>
    </row>
    <row r="726" spans="1:10" x14ac:dyDescent="0.25">
      <c r="A726" s="31">
        <v>41650</v>
      </c>
      <c r="B726" s="32">
        <v>854</v>
      </c>
      <c r="C726" s="32" t="s">
        <v>9</v>
      </c>
      <c r="D726" s="33" t="s">
        <v>44</v>
      </c>
      <c r="E726" s="34">
        <v>5700</v>
      </c>
      <c r="F726" s="23">
        <v>41667</v>
      </c>
      <c r="G726" s="34">
        <v>5700</v>
      </c>
      <c r="H726" s="36">
        <f t="shared" si="11"/>
        <v>0</v>
      </c>
      <c r="I726" s="21" t="s">
        <v>45</v>
      </c>
      <c r="J726" s="44"/>
    </row>
    <row r="727" spans="1:10" x14ac:dyDescent="0.25">
      <c r="A727" s="31">
        <v>41650</v>
      </c>
      <c r="B727" s="32">
        <v>855</v>
      </c>
      <c r="C727" s="32" t="s">
        <v>9</v>
      </c>
      <c r="D727" s="33" t="s">
        <v>43</v>
      </c>
      <c r="E727" s="34">
        <v>1900</v>
      </c>
      <c r="F727" s="23">
        <v>41657</v>
      </c>
      <c r="G727" s="34">
        <v>1900</v>
      </c>
      <c r="H727" s="36">
        <f t="shared" si="11"/>
        <v>0</v>
      </c>
      <c r="I727" s="21" t="s">
        <v>45</v>
      </c>
    </row>
    <row r="728" spans="1:10" x14ac:dyDescent="0.25">
      <c r="A728" s="31">
        <v>41650</v>
      </c>
      <c r="B728" s="32">
        <v>856</v>
      </c>
      <c r="C728" s="32" t="s">
        <v>9</v>
      </c>
      <c r="D728" s="33" t="s">
        <v>42</v>
      </c>
      <c r="E728" s="34">
        <v>1140</v>
      </c>
      <c r="F728" s="23">
        <v>41657</v>
      </c>
      <c r="G728" s="34">
        <v>1140</v>
      </c>
      <c r="H728" s="36">
        <f t="shared" si="11"/>
        <v>0</v>
      </c>
      <c r="I728" s="21" t="s">
        <v>45</v>
      </c>
      <c r="J728" s="27"/>
    </row>
    <row r="729" spans="1:10" x14ac:dyDescent="0.25">
      <c r="A729" s="31">
        <v>41650</v>
      </c>
      <c r="B729" s="32">
        <v>857</v>
      </c>
      <c r="C729" s="32" t="s">
        <v>9</v>
      </c>
      <c r="D729" s="33" t="s">
        <v>122</v>
      </c>
      <c r="E729" s="34">
        <v>2660</v>
      </c>
      <c r="F729" s="23">
        <v>41657</v>
      </c>
      <c r="G729" s="34">
        <v>2660</v>
      </c>
      <c r="H729" s="36">
        <f t="shared" si="11"/>
        <v>0</v>
      </c>
      <c r="I729" s="21" t="s">
        <v>45</v>
      </c>
    </row>
    <row r="730" spans="1:10" x14ac:dyDescent="0.25">
      <c r="A730" s="31">
        <v>41650</v>
      </c>
      <c r="B730" s="32">
        <v>858</v>
      </c>
      <c r="C730" s="32" t="s">
        <v>9</v>
      </c>
      <c r="D730" s="33" t="s">
        <v>29</v>
      </c>
      <c r="E730" s="34">
        <v>18035</v>
      </c>
      <c r="F730" s="25" t="s">
        <v>375</v>
      </c>
      <c r="G730" s="34">
        <f>13535+4500</f>
        <v>18035</v>
      </c>
      <c r="H730" s="36">
        <f t="shared" si="11"/>
        <v>0</v>
      </c>
      <c r="I730" s="21" t="s">
        <v>30</v>
      </c>
    </row>
    <row r="731" spans="1:10" x14ac:dyDescent="0.25">
      <c r="A731" s="31">
        <v>41650</v>
      </c>
      <c r="B731" s="32">
        <v>859</v>
      </c>
      <c r="C731" s="32" t="s">
        <v>9</v>
      </c>
      <c r="D731" s="33" t="s">
        <v>8</v>
      </c>
      <c r="E731" s="34">
        <v>1541</v>
      </c>
      <c r="F731" s="68">
        <v>41650</v>
      </c>
      <c r="G731" s="34">
        <v>1541</v>
      </c>
      <c r="H731" s="36">
        <f t="shared" si="11"/>
        <v>0</v>
      </c>
      <c r="I731" s="21" t="s">
        <v>8</v>
      </c>
    </row>
    <row r="732" spans="1:10" x14ac:dyDescent="0.25">
      <c r="A732" s="31">
        <v>41650</v>
      </c>
      <c r="B732" s="32">
        <v>860</v>
      </c>
      <c r="C732" s="32" t="s">
        <v>9</v>
      </c>
      <c r="D732" s="33" t="s">
        <v>34</v>
      </c>
      <c r="E732" s="34">
        <v>4142</v>
      </c>
      <c r="F732" s="68">
        <v>41650</v>
      </c>
      <c r="G732" s="34">
        <v>4142</v>
      </c>
      <c r="H732" s="36">
        <f t="shared" si="11"/>
        <v>0</v>
      </c>
      <c r="I732" s="21" t="s">
        <v>30</v>
      </c>
    </row>
    <row r="733" spans="1:10" x14ac:dyDescent="0.25">
      <c r="A733" s="31">
        <v>41650</v>
      </c>
      <c r="B733" s="32">
        <v>861</v>
      </c>
      <c r="C733" s="32" t="s">
        <v>9</v>
      </c>
      <c r="D733" s="33" t="s">
        <v>17</v>
      </c>
      <c r="E733" s="34">
        <v>23305</v>
      </c>
      <c r="F733" s="23">
        <v>41654</v>
      </c>
      <c r="G733" s="34">
        <v>23305</v>
      </c>
      <c r="H733" s="36">
        <f t="shared" si="11"/>
        <v>0</v>
      </c>
      <c r="I733" s="21" t="s">
        <v>21</v>
      </c>
    </row>
    <row r="734" spans="1:10" x14ac:dyDescent="0.25">
      <c r="A734" s="31">
        <v>41650</v>
      </c>
      <c r="B734" s="32">
        <v>862</v>
      </c>
      <c r="C734" s="32" t="s">
        <v>9</v>
      </c>
      <c r="D734" s="33" t="s">
        <v>130</v>
      </c>
      <c r="E734" s="34">
        <v>6105.5</v>
      </c>
      <c r="F734" s="23">
        <v>41652</v>
      </c>
      <c r="G734" s="34">
        <v>6105.5</v>
      </c>
      <c r="H734" s="36">
        <f t="shared" si="11"/>
        <v>0</v>
      </c>
      <c r="I734" s="21" t="s">
        <v>21</v>
      </c>
    </row>
    <row r="735" spans="1:10" x14ac:dyDescent="0.25">
      <c r="A735" s="31">
        <v>41650</v>
      </c>
      <c r="B735" s="32">
        <v>863</v>
      </c>
      <c r="C735" s="32" t="s">
        <v>9</v>
      </c>
      <c r="D735" s="33" t="s">
        <v>180</v>
      </c>
      <c r="E735" s="34">
        <v>23403.24</v>
      </c>
      <c r="F735" s="68">
        <v>41650</v>
      </c>
      <c r="G735" s="34">
        <v>23403.24</v>
      </c>
      <c r="H735" s="36">
        <f t="shared" si="11"/>
        <v>0</v>
      </c>
      <c r="I735" s="21" t="s">
        <v>217</v>
      </c>
    </row>
    <row r="736" spans="1:10" x14ac:dyDescent="0.25">
      <c r="A736" s="31">
        <v>41650</v>
      </c>
      <c r="B736" s="32">
        <v>864</v>
      </c>
      <c r="C736" s="32" t="s">
        <v>9</v>
      </c>
      <c r="D736" s="33" t="s">
        <v>108</v>
      </c>
      <c r="E736" s="34">
        <v>14956.5</v>
      </c>
      <c r="F736" s="68">
        <v>41650</v>
      </c>
      <c r="G736" s="34">
        <v>14956.5</v>
      </c>
      <c r="H736" s="36">
        <f t="shared" si="11"/>
        <v>0</v>
      </c>
    </row>
    <row r="737" spans="1:9" x14ac:dyDescent="0.25">
      <c r="A737" s="31">
        <v>41650</v>
      </c>
      <c r="B737" s="32">
        <v>865</v>
      </c>
      <c r="C737" s="32" t="s">
        <v>9</v>
      </c>
      <c r="D737" s="33" t="s">
        <v>116</v>
      </c>
      <c r="E737" s="34">
        <v>1755</v>
      </c>
      <c r="F737" s="68">
        <v>41650</v>
      </c>
      <c r="G737" s="34">
        <v>1755</v>
      </c>
      <c r="H737" s="36">
        <f t="shared" si="11"/>
        <v>0</v>
      </c>
    </row>
    <row r="738" spans="1:9" x14ac:dyDescent="0.25">
      <c r="A738" s="31">
        <v>41650</v>
      </c>
      <c r="B738" s="32">
        <v>866</v>
      </c>
      <c r="C738" s="32" t="s">
        <v>9</v>
      </c>
      <c r="D738" s="33" t="s">
        <v>376</v>
      </c>
      <c r="E738" s="34">
        <v>4667</v>
      </c>
      <c r="F738" s="68">
        <v>41650</v>
      </c>
      <c r="G738" s="34">
        <v>4667</v>
      </c>
      <c r="H738" s="36">
        <f t="shared" si="11"/>
        <v>0</v>
      </c>
      <c r="I738" s="21" t="s">
        <v>217</v>
      </c>
    </row>
    <row r="739" spans="1:9" x14ac:dyDescent="0.25">
      <c r="A739" s="31">
        <v>41650</v>
      </c>
      <c r="B739" s="32">
        <v>867</v>
      </c>
      <c r="C739" s="32" t="s">
        <v>9</v>
      </c>
      <c r="D739" s="33" t="s">
        <v>55</v>
      </c>
      <c r="E739" s="34">
        <v>9108.5</v>
      </c>
      <c r="F739" s="68">
        <v>41650</v>
      </c>
      <c r="G739" s="34">
        <v>9108.5</v>
      </c>
      <c r="H739" s="36">
        <f t="shared" si="11"/>
        <v>0</v>
      </c>
    </row>
    <row r="740" spans="1:9" x14ac:dyDescent="0.25">
      <c r="A740" s="31">
        <v>41650</v>
      </c>
      <c r="B740" s="32">
        <v>868</v>
      </c>
      <c r="C740" s="32" t="s">
        <v>9</v>
      </c>
      <c r="D740" s="33" t="s">
        <v>64</v>
      </c>
      <c r="E740" s="34">
        <v>4116.6000000000004</v>
      </c>
      <c r="F740" s="68">
        <v>41650</v>
      </c>
      <c r="G740" s="34">
        <v>4116.6000000000004</v>
      </c>
      <c r="H740" s="36">
        <f t="shared" si="11"/>
        <v>0</v>
      </c>
      <c r="I740" s="21" t="s">
        <v>217</v>
      </c>
    </row>
    <row r="741" spans="1:9" x14ac:dyDescent="0.25">
      <c r="A741" s="31">
        <v>41650</v>
      </c>
      <c r="B741" s="32">
        <v>869</v>
      </c>
      <c r="C741" s="32" t="s">
        <v>9</v>
      </c>
      <c r="D741" s="33" t="s">
        <v>251</v>
      </c>
      <c r="E741" s="34">
        <v>8364</v>
      </c>
      <c r="F741" s="23">
        <v>41652</v>
      </c>
      <c r="G741" s="34">
        <v>8364</v>
      </c>
      <c r="H741" s="36">
        <f t="shared" si="11"/>
        <v>0</v>
      </c>
      <c r="I741" s="21" t="s">
        <v>30</v>
      </c>
    </row>
    <row r="742" spans="1:9" x14ac:dyDescent="0.25">
      <c r="A742" s="31">
        <v>41650</v>
      </c>
      <c r="B742" s="32">
        <v>870</v>
      </c>
      <c r="C742" s="32" t="s">
        <v>9</v>
      </c>
      <c r="D742" s="33" t="s">
        <v>54</v>
      </c>
      <c r="E742" s="34">
        <v>10683.5</v>
      </c>
      <c r="F742" s="23">
        <v>41652</v>
      </c>
      <c r="G742" s="34">
        <v>10683.5</v>
      </c>
      <c r="H742" s="36">
        <f t="shared" si="11"/>
        <v>0</v>
      </c>
      <c r="I742" s="21" t="s">
        <v>30</v>
      </c>
    </row>
    <row r="743" spans="1:9" x14ac:dyDescent="0.25">
      <c r="A743" s="31">
        <v>41650</v>
      </c>
      <c r="B743" s="32">
        <v>871</v>
      </c>
      <c r="C743" s="32" t="s">
        <v>9</v>
      </c>
      <c r="D743" s="33" t="s">
        <v>377</v>
      </c>
      <c r="E743" s="34">
        <v>5907.8</v>
      </c>
      <c r="F743" s="68">
        <v>41650</v>
      </c>
      <c r="G743" s="34">
        <v>5907.8</v>
      </c>
      <c r="H743" s="36">
        <f t="shared" si="11"/>
        <v>0</v>
      </c>
    </row>
    <row r="744" spans="1:9" x14ac:dyDescent="0.25">
      <c r="A744" s="31">
        <v>41650</v>
      </c>
      <c r="B744" s="32">
        <v>872</v>
      </c>
      <c r="C744" s="32" t="s">
        <v>9</v>
      </c>
      <c r="D744" s="33" t="s">
        <v>199</v>
      </c>
      <c r="E744" s="34">
        <v>6063</v>
      </c>
      <c r="F744" s="68">
        <v>41650</v>
      </c>
      <c r="G744" s="34">
        <v>6063</v>
      </c>
      <c r="H744" s="36">
        <f t="shared" si="11"/>
        <v>0</v>
      </c>
      <c r="I744" s="21" t="s">
        <v>45</v>
      </c>
    </row>
    <row r="745" spans="1:9" x14ac:dyDescent="0.25">
      <c r="A745" s="31">
        <v>41650</v>
      </c>
      <c r="B745" s="32">
        <v>873</v>
      </c>
      <c r="C745" s="32" t="s">
        <v>9</v>
      </c>
      <c r="D745" s="33" t="s">
        <v>136</v>
      </c>
      <c r="E745" s="34">
        <v>62</v>
      </c>
      <c r="F745" s="68">
        <v>41650</v>
      </c>
      <c r="G745" s="34">
        <v>62</v>
      </c>
      <c r="H745" s="36">
        <f t="shared" si="11"/>
        <v>0</v>
      </c>
    </row>
    <row r="746" spans="1:9" x14ac:dyDescent="0.25">
      <c r="A746" s="31">
        <v>41650</v>
      </c>
      <c r="B746" s="32">
        <v>874</v>
      </c>
      <c r="C746" s="32" t="s">
        <v>9</v>
      </c>
      <c r="D746" s="33" t="s">
        <v>123</v>
      </c>
      <c r="E746" s="34">
        <v>4115</v>
      </c>
      <c r="F746" s="68">
        <v>41650</v>
      </c>
      <c r="G746" s="34">
        <v>4115</v>
      </c>
      <c r="H746" s="36">
        <f t="shared" si="11"/>
        <v>0</v>
      </c>
    </row>
    <row r="747" spans="1:9" x14ac:dyDescent="0.25">
      <c r="A747" s="31">
        <v>41650</v>
      </c>
      <c r="B747" s="32">
        <v>875</v>
      </c>
      <c r="C747" s="32" t="s">
        <v>9</v>
      </c>
      <c r="D747" s="33" t="s">
        <v>68</v>
      </c>
      <c r="E747" s="34">
        <v>3679</v>
      </c>
      <c r="F747" s="68">
        <v>41650</v>
      </c>
      <c r="G747" s="34">
        <v>3679</v>
      </c>
      <c r="H747" s="36">
        <f t="shared" si="11"/>
        <v>0</v>
      </c>
      <c r="I747" s="21" t="s">
        <v>217</v>
      </c>
    </row>
    <row r="748" spans="1:9" x14ac:dyDescent="0.25">
      <c r="A748" s="31">
        <v>41650</v>
      </c>
      <c r="B748" s="32">
        <v>876</v>
      </c>
      <c r="C748" s="32" t="s">
        <v>9</v>
      </c>
      <c r="D748" s="33" t="s">
        <v>220</v>
      </c>
      <c r="E748" s="34">
        <v>5290.5</v>
      </c>
      <c r="F748" s="68">
        <v>41650</v>
      </c>
      <c r="G748" s="34">
        <v>5290.5</v>
      </c>
      <c r="H748" s="36">
        <f t="shared" si="11"/>
        <v>0</v>
      </c>
      <c r="I748" s="21" t="s">
        <v>45</v>
      </c>
    </row>
    <row r="749" spans="1:9" x14ac:dyDescent="0.25">
      <c r="A749" s="31">
        <v>41650</v>
      </c>
      <c r="B749" s="32">
        <v>877</v>
      </c>
      <c r="C749" s="32" t="s">
        <v>9</v>
      </c>
      <c r="D749" s="33" t="s">
        <v>16</v>
      </c>
      <c r="E749" s="34">
        <v>2520</v>
      </c>
      <c r="F749" s="68">
        <v>41650</v>
      </c>
      <c r="G749" s="34">
        <v>2520</v>
      </c>
      <c r="H749" s="36">
        <f t="shared" si="11"/>
        <v>0</v>
      </c>
      <c r="I749" s="21" t="s">
        <v>37</v>
      </c>
    </row>
    <row r="750" spans="1:9" x14ac:dyDescent="0.25">
      <c r="A750" s="31">
        <v>41650</v>
      </c>
      <c r="B750" s="32">
        <v>878</v>
      </c>
      <c r="C750" s="32" t="s">
        <v>9</v>
      </c>
      <c r="D750" s="33" t="s">
        <v>215</v>
      </c>
      <c r="E750" s="34">
        <v>1198</v>
      </c>
      <c r="F750" s="68">
        <v>41650</v>
      </c>
      <c r="G750" s="34">
        <v>1198</v>
      </c>
      <c r="H750" s="36">
        <f t="shared" si="11"/>
        <v>0</v>
      </c>
    </row>
    <row r="751" spans="1:9" x14ac:dyDescent="0.25">
      <c r="A751" s="31">
        <v>41650</v>
      </c>
      <c r="B751" s="32">
        <v>879</v>
      </c>
      <c r="C751" s="32" t="s">
        <v>9</v>
      </c>
      <c r="D751" s="33" t="s">
        <v>211</v>
      </c>
      <c r="E751" s="34">
        <v>2026</v>
      </c>
      <c r="F751" s="68">
        <v>41650</v>
      </c>
      <c r="G751" s="34">
        <v>2026</v>
      </c>
      <c r="H751" s="36">
        <f t="shared" si="11"/>
        <v>0</v>
      </c>
    </row>
    <row r="752" spans="1:9" x14ac:dyDescent="0.25">
      <c r="A752" s="31">
        <v>41650</v>
      </c>
      <c r="B752" s="32">
        <v>880</v>
      </c>
      <c r="C752" s="32" t="s">
        <v>9</v>
      </c>
      <c r="D752" s="33" t="s">
        <v>8</v>
      </c>
      <c r="E752" s="34">
        <v>4618</v>
      </c>
      <c r="F752" s="68">
        <v>41650</v>
      </c>
      <c r="G752" s="34">
        <v>4618</v>
      </c>
      <c r="H752" s="36">
        <f t="shared" si="11"/>
        <v>0</v>
      </c>
      <c r="I752" s="21" t="s">
        <v>8</v>
      </c>
    </row>
    <row r="753" spans="1:10" x14ac:dyDescent="0.25">
      <c r="A753" s="31">
        <v>41650</v>
      </c>
      <c r="B753" s="32">
        <v>881</v>
      </c>
      <c r="C753" s="32" t="s">
        <v>9</v>
      </c>
      <c r="D753" s="33" t="s">
        <v>39</v>
      </c>
      <c r="E753" s="34">
        <v>59733.3</v>
      </c>
      <c r="F753" s="72" t="s">
        <v>378</v>
      </c>
      <c r="G753" s="34">
        <v>59733.3</v>
      </c>
      <c r="H753" s="36">
        <f t="shared" si="11"/>
        <v>0</v>
      </c>
      <c r="J753" s="21" t="s">
        <v>379</v>
      </c>
    </row>
    <row r="754" spans="1:10" x14ac:dyDescent="0.25">
      <c r="A754" s="31">
        <v>41650</v>
      </c>
      <c r="B754" s="32">
        <v>882</v>
      </c>
      <c r="C754" s="32" t="s">
        <v>9</v>
      </c>
      <c r="D754" s="33" t="s">
        <v>380</v>
      </c>
      <c r="E754" s="34">
        <v>6804</v>
      </c>
      <c r="F754" s="23">
        <v>41657</v>
      </c>
      <c r="G754" s="34">
        <v>6804</v>
      </c>
      <c r="H754" s="36">
        <f t="shared" si="11"/>
        <v>0</v>
      </c>
    </row>
    <row r="755" spans="1:10" x14ac:dyDescent="0.25">
      <c r="A755" s="31">
        <v>41650</v>
      </c>
      <c r="B755" s="32">
        <v>883</v>
      </c>
      <c r="C755" s="32" t="s">
        <v>9</v>
      </c>
      <c r="D755" s="33" t="s">
        <v>52</v>
      </c>
      <c r="E755" s="34">
        <v>2783</v>
      </c>
      <c r="F755" s="68">
        <v>41650</v>
      </c>
      <c r="G755" s="34">
        <v>2783</v>
      </c>
      <c r="H755" s="36">
        <f t="shared" si="11"/>
        <v>0</v>
      </c>
      <c r="I755" s="21" t="s">
        <v>45</v>
      </c>
      <c r="J755" s="21" t="s">
        <v>381</v>
      </c>
    </row>
    <row r="756" spans="1:10" x14ac:dyDescent="0.25">
      <c r="A756" s="31">
        <v>41650</v>
      </c>
      <c r="B756" s="32">
        <v>884</v>
      </c>
      <c r="C756" s="32" t="s">
        <v>9</v>
      </c>
      <c r="D756" s="33" t="s">
        <v>74</v>
      </c>
      <c r="E756" s="34">
        <v>2657</v>
      </c>
      <c r="F756" s="68">
        <v>41650</v>
      </c>
      <c r="G756" s="34">
        <v>2657</v>
      </c>
      <c r="H756" s="36">
        <f t="shared" si="11"/>
        <v>0</v>
      </c>
    </row>
    <row r="757" spans="1:10" x14ac:dyDescent="0.25">
      <c r="A757" s="31">
        <v>41650</v>
      </c>
      <c r="B757" s="32">
        <v>885</v>
      </c>
      <c r="C757" s="32" t="s">
        <v>9</v>
      </c>
      <c r="D757" s="33" t="s">
        <v>186</v>
      </c>
      <c r="E757" s="34">
        <v>5796</v>
      </c>
      <c r="F757" s="23">
        <v>41653</v>
      </c>
      <c r="G757" s="34">
        <v>5796</v>
      </c>
      <c r="H757" s="36">
        <f t="shared" si="11"/>
        <v>0</v>
      </c>
    </row>
    <row r="758" spans="1:10" x14ac:dyDescent="0.25">
      <c r="A758" s="31">
        <v>41650</v>
      </c>
      <c r="B758" s="32">
        <v>886</v>
      </c>
      <c r="C758" s="32" t="s">
        <v>9</v>
      </c>
      <c r="D758" s="33" t="s">
        <v>304</v>
      </c>
      <c r="E758" s="34">
        <v>784</v>
      </c>
      <c r="F758" s="23">
        <v>41652</v>
      </c>
      <c r="G758" s="34">
        <v>784</v>
      </c>
      <c r="H758" s="36">
        <f t="shared" si="11"/>
        <v>0</v>
      </c>
      <c r="I758" s="21" t="s">
        <v>65</v>
      </c>
    </row>
    <row r="759" spans="1:10" x14ac:dyDescent="0.25">
      <c r="A759" s="31">
        <v>41650</v>
      </c>
      <c r="B759" s="32">
        <v>887</v>
      </c>
      <c r="C759" s="32" t="s">
        <v>9</v>
      </c>
      <c r="D759" s="33" t="s">
        <v>251</v>
      </c>
      <c r="E759" s="34">
        <v>4039.5</v>
      </c>
      <c r="F759" s="23">
        <v>41652</v>
      </c>
      <c r="G759" s="34">
        <v>4039.5</v>
      </c>
      <c r="H759" s="36">
        <f t="shared" si="11"/>
        <v>0</v>
      </c>
      <c r="I759" s="21" t="s">
        <v>65</v>
      </c>
    </row>
    <row r="760" spans="1:10" x14ac:dyDescent="0.25">
      <c r="A760" s="31">
        <v>41650</v>
      </c>
      <c r="B760" s="32">
        <v>888</v>
      </c>
      <c r="C760" s="32" t="s">
        <v>9</v>
      </c>
      <c r="D760" s="33" t="s">
        <v>179</v>
      </c>
      <c r="E760" s="34">
        <v>25049.5</v>
      </c>
      <c r="F760" s="23">
        <v>41653</v>
      </c>
      <c r="G760" s="34">
        <v>25049.5</v>
      </c>
      <c r="H760" s="36">
        <f t="shared" si="11"/>
        <v>0</v>
      </c>
    </row>
    <row r="761" spans="1:10" x14ac:dyDescent="0.25">
      <c r="A761" s="31">
        <v>41650</v>
      </c>
      <c r="B761" s="32">
        <v>889</v>
      </c>
      <c r="C761" s="32" t="s">
        <v>9</v>
      </c>
      <c r="D761" s="33" t="s">
        <v>382</v>
      </c>
      <c r="E761" s="34">
        <v>1754</v>
      </c>
      <c r="F761" s="23">
        <v>41652</v>
      </c>
      <c r="G761" s="34">
        <v>1754</v>
      </c>
      <c r="H761" s="36">
        <f t="shared" si="11"/>
        <v>0</v>
      </c>
      <c r="I761" s="21" t="s">
        <v>65</v>
      </c>
    </row>
    <row r="762" spans="1:10" x14ac:dyDescent="0.25">
      <c r="A762" s="31">
        <v>41650</v>
      </c>
      <c r="B762" s="32">
        <v>890</v>
      </c>
      <c r="C762" s="32" t="s">
        <v>9</v>
      </c>
      <c r="D762" s="33" t="s">
        <v>233</v>
      </c>
      <c r="E762" s="34">
        <v>1566</v>
      </c>
      <c r="F762" s="23">
        <v>41652</v>
      </c>
      <c r="G762" s="34">
        <v>1566</v>
      </c>
      <c r="H762" s="36">
        <f t="shared" si="11"/>
        <v>0</v>
      </c>
      <c r="I762" s="21" t="s">
        <v>65</v>
      </c>
    </row>
    <row r="763" spans="1:10" x14ac:dyDescent="0.25">
      <c r="A763" s="31">
        <v>41650</v>
      </c>
      <c r="B763" s="32">
        <v>891</v>
      </c>
      <c r="C763" s="32" t="s">
        <v>9</v>
      </c>
      <c r="D763" s="33" t="s">
        <v>8</v>
      </c>
      <c r="E763" s="34">
        <v>508.5</v>
      </c>
      <c r="F763" s="23">
        <v>41650</v>
      </c>
      <c r="G763" s="34">
        <v>508.5</v>
      </c>
      <c r="H763" s="36">
        <f t="shared" si="11"/>
        <v>0</v>
      </c>
      <c r="I763" s="21" t="s">
        <v>8</v>
      </c>
    </row>
    <row r="764" spans="1:10" x14ac:dyDescent="0.25">
      <c r="A764" s="31">
        <v>41650</v>
      </c>
      <c r="B764" s="32">
        <v>892</v>
      </c>
      <c r="C764" s="32" t="s">
        <v>9</v>
      </c>
      <c r="D764" s="33" t="s">
        <v>383</v>
      </c>
      <c r="E764" s="34">
        <v>193.5</v>
      </c>
      <c r="F764" s="23">
        <v>41650</v>
      </c>
      <c r="G764" s="34">
        <v>193.5</v>
      </c>
      <c r="H764" s="36">
        <f t="shared" si="11"/>
        <v>0</v>
      </c>
    </row>
    <row r="765" spans="1:10" x14ac:dyDescent="0.25">
      <c r="A765" s="31">
        <v>41650</v>
      </c>
      <c r="B765" s="32">
        <v>893</v>
      </c>
      <c r="C765" s="32" t="s">
        <v>9</v>
      </c>
      <c r="D765" s="33" t="s">
        <v>218</v>
      </c>
      <c r="E765" s="34">
        <v>19164</v>
      </c>
      <c r="F765" s="70" t="s">
        <v>384</v>
      </c>
      <c r="G765" s="34">
        <v>19164</v>
      </c>
      <c r="H765" s="36">
        <f t="shared" si="11"/>
        <v>0</v>
      </c>
      <c r="I765" s="21" t="s">
        <v>65</v>
      </c>
      <c r="J765" s="21" t="s">
        <v>385</v>
      </c>
    </row>
    <row r="766" spans="1:10" x14ac:dyDescent="0.25">
      <c r="A766" s="31">
        <v>41650</v>
      </c>
      <c r="B766" s="32">
        <v>894</v>
      </c>
      <c r="C766" s="32" t="s">
        <v>9</v>
      </c>
      <c r="D766" s="33" t="s">
        <v>99</v>
      </c>
      <c r="E766" s="34">
        <v>2329</v>
      </c>
      <c r="F766" s="23">
        <v>41652</v>
      </c>
      <c r="G766" s="34">
        <v>2329</v>
      </c>
      <c r="H766" s="36">
        <f t="shared" si="11"/>
        <v>0</v>
      </c>
      <c r="I766" s="21" t="s">
        <v>65</v>
      </c>
    </row>
    <row r="767" spans="1:10" x14ac:dyDescent="0.25">
      <c r="A767" s="31">
        <v>41650</v>
      </c>
      <c r="B767" s="32">
        <v>895</v>
      </c>
      <c r="C767" s="32" t="s">
        <v>9</v>
      </c>
      <c r="D767" s="33" t="s">
        <v>231</v>
      </c>
      <c r="E767" s="34">
        <v>1102</v>
      </c>
      <c r="F767" s="23">
        <v>41652</v>
      </c>
      <c r="G767" s="34">
        <v>1102</v>
      </c>
      <c r="H767" s="36">
        <f t="shared" si="11"/>
        <v>0</v>
      </c>
      <c r="I767" s="21" t="s">
        <v>65</v>
      </c>
    </row>
    <row r="768" spans="1:10" x14ac:dyDescent="0.25">
      <c r="A768" s="31">
        <v>41650</v>
      </c>
      <c r="B768" s="32">
        <v>896</v>
      </c>
      <c r="C768" s="32" t="s">
        <v>9</v>
      </c>
      <c r="D768" s="33" t="s">
        <v>386</v>
      </c>
      <c r="E768" s="34">
        <v>1087</v>
      </c>
      <c r="F768" s="70" t="s">
        <v>387</v>
      </c>
      <c r="G768" s="34">
        <v>1087</v>
      </c>
      <c r="H768" s="36">
        <f t="shared" si="11"/>
        <v>0</v>
      </c>
      <c r="I768" s="21" t="s">
        <v>65</v>
      </c>
      <c r="J768" s="21" t="s">
        <v>388</v>
      </c>
    </row>
    <row r="769" spans="1:10" x14ac:dyDescent="0.25">
      <c r="A769" s="31">
        <v>41650</v>
      </c>
      <c r="B769" s="32">
        <v>897</v>
      </c>
      <c r="C769" s="32" t="s">
        <v>9</v>
      </c>
      <c r="D769" s="33" t="s">
        <v>19</v>
      </c>
      <c r="E769" s="34">
        <v>31983.5</v>
      </c>
      <c r="F769" s="26">
        <v>41684</v>
      </c>
      <c r="G769" s="40">
        <v>31983.5</v>
      </c>
      <c r="H769" s="36">
        <f t="shared" si="11"/>
        <v>0</v>
      </c>
      <c r="I769" s="21" t="s">
        <v>152</v>
      </c>
    </row>
    <row r="770" spans="1:10" x14ac:dyDescent="0.25">
      <c r="A770" s="31">
        <v>41650</v>
      </c>
      <c r="B770" s="32">
        <v>898</v>
      </c>
      <c r="C770" s="32" t="s">
        <v>9</v>
      </c>
      <c r="D770" s="33" t="s">
        <v>22</v>
      </c>
      <c r="E770" s="34">
        <v>1550</v>
      </c>
      <c r="F770" s="23">
        <v>41650</v>
      </c>
      <c r="G770" s="34">
        <v>1550</v>
      </c>
      <c r="H770" s="36">
        <f t="shared" si="11"/>
        <v>0</v>
      </c>
    </row>
    <row r="771" spans="1:10" x14ac:dyDescent="0.25">
      <c r="A771" s="31">
        <v>41650</v>
      </c>
      <c r="B771" s="32">
        <v>899</v>
      </c>
      <c r="C771" s="32" t="s">
        <v>9</v>
      </c>
      <c r="D771" s="33" t="s">
        <v>133</v>
      </c>
      <c r="E771" s="34">
        <v>16993.5</v>
      </c>
      <c r="F771" s="25" t="s">
        <v>389</v>
      </c>
      <c r="G771" s="34">
        <f>13000+3993.5</f>
        <v>16993.5</v>
      </c>
      <c r="H771" s="36">
        <f t="shared" ref="H771:H834" si="12">E771-G771</f>
        <v>0</v>
      </c>
    </row>
    <row r="772" spans="1:10" x14ac:dyDescent="0.25">
      <c r="A772" s="31">
        <v>41650</v>
      </c>
      <c r="B772" s="32">
        <v>900</v>
      </c>
      <c r="C772" s="32" t="s">
        <v>9</v>
      </c>
      <c r="D772" s="46" t="s">
        <v>53</v>
      </c>
      <c r="E772" s="47">
        <v>0</v>
      </c>
      <c r="G772" s="34"/>
      <c r="H772" s="36">
        <f t="shared" si="12"/>
        <v>0</v>
      </c>
      <c r="I772" s="21" t="s">
        <v>81</v>
      </c>
      <c r="J772" s="21" t="s">
        <v>390</v>
      </c>
    </row>
    <row r="773" spans="1:10" x14ac:dyDescent="0.25">
      <c r="A773" s="31">
        <v>41650</v>
      </c>
      <c r="B773" s="32">
        <v>901</v>
      </c>
      <c r="C773" s="32" t="s">
        <v>9</v>
      </c>
      <c r="D773" s="33" t="s">
        <v>14</v>
      </c>
      <c r="E773" s="34">
        <v>1206.5</v>
      </c>
      <c r="F773" s="68">
        <v>41650</v>
      </c>
      <c r="G773" s="34">
        <v>1206.5</v>
      </c>
      <c r="H773" s="36">
        <f t="shared" si="12"/>
        <v>0</v>
      </c>
    </row>
    <row r="774" spans="1:10" x14ac:dyDescent="0.25">
      <c r="A774" s="31">
        <v>41650</v>
      </c>
      <c r="B774" s="32">
        <v>902</v>
      </c>
      <c r="C774" s="32" t="s">
        <v>9</v>
      </c>
      <c r="D774" s="33" t="s">
        <v>8</v>
      </c>
      <c r="E774" s="34">
        <v>370.5</v>
      </c>
      <c r="F774" s="68">
        <v>41650</v>
      </c>
      <c r="G774" s="34">
        <v>370.5</v>
      </c>
      <c r="H774" s="36">
        <f t="shared" si="12"/>
        <v>0</v>
      </c>
      <c r="I774" s="21" t="s">
        <v>8</v>
      </c>
    </row>
    <row r="775" spans="1:10" x14ac:dyDescent="0.25">
      <c r="A775" s="31">
        <v>41650</v>
      </c>
      <c r="B775" s="32">
        <v>903</v>
      </c>
      <c r="C775" s="32" t="s">
        <v>9</v>
      </c>
      <c r="D775" s="33" t="s">
        <v>8</v>
      </c>
      <c r="E775" s="34">
        <v>264</v>
      </c>
      <c r="F775" s="68">
        <v>41650</v>
      </c>
      <c r="G775" s="34">
        <v>264</v>
      </c>
      <c r="H775" s="36">
        <f t="shared" si="12"/>
        <v>0</v>
      </c>
      <c r="I775" s="21" t="s">
        <v>8</v>
      </c>
    </row>
    <row r="776" spans="1:10" x14ac:dyDescent="0.25">
      <c r="A776" s="31">
        <v>41650</v>
      </c>
      <c r="B776" s="32">
        <v>904</v>
      </c>
      <c r="C776" s="32" t="s">
        <v>9</v>
      </c>
      <c r="D776" s="33" t="s">
        <v>16</v>
      </c>
      <c r="E776" s="34">
        <v>83912.5</v>
      </c>
      <c r="F776" s="23">
        <v>41666</v>
      </c>
      <c r="G776" s="34">
        <v>83912.5</v>
      </c>
      <c r="H776" s="36">
        <f t="shared" si="12"/>
        <v>0</v>
      </c>
      <c r="I776" s="21" t="s">
        <v>37</v>
      </c>
    </row>
    <row r="777" spans="1:10" x14ac:dyDescent="0.25">
      <c r="A777" s="31">
        <v>41650</v>
      </c>
      <c r="B777" s="32">
        <v>905</v>
      </c>
      <c r="C777" s="32" t="s">
        <v>9</v>
      </c>
      <c r="D777" s="33" t="s">
        <v>8</v>
      </c>
      <c r="E777" s="34">
        <v>431.5</v>
      </c>
      <c r="F777" s="23">
        <v>41650</v>
      </c>
      <c r="G777" s="34">
        <v>431.5</v>
      </c>
      <c r="H777" s="36">
        <f t="shared" si="12"/>
        <v>0</v>
      </c>
      <c r="I777" s="21" t="s">
        <v>8</v>
      </c>
    </row>
    <row r="778" spans="1:10" x14ac:dyDescent="0.25">
      <c r="A778" s="31">
        <v>41650</v>
      </c>
      <c r="B778" s="32">
        <v>906</v>
      </c>
      <c r="C778" s="32" t="s">
        <v>9</v>
      </c>
      <c r="D778" s="33" t="s">
        <v>25</v>
      </c>
      <c r="E778" s="34">
        <v>5803</v>
      </c>
      <c r="F778" s="23">
        <v>41652</v>
      </c>
      <c r="G778" s="34">
        <v>5803</v>
      </c>
      <c r="H778" s="36">
        <f t="shared" si="12"/>
        <v>0</v>
      </c>
      <c r="I778" s="21" t="s">
        <v>217</v>
      </c>
    </row>
    <row r="779" spans="1:10" x14ac:dyDescent="0.25">
      <c r="A779" s="31">
        <v>41650</v>
      </c>
      <c r="B779" s="32">
        <v>907</v>
      </c>
      <c r="C779" s="32" t="s">
        <v>9</v>
      </c>
      <c r="D779" s="33" t="s">
        <v>120</v>
      </c>
      <c r="E779" s="34">
        <v>1680</v>
      </c>
      <c r="F779" s="23">
        <v>41652</v>
      </c>
      <c r="G779" s="34">
        <v>1680</v>
      </c>
      <c r="H779" s="36">
        <f t="shared" si="12"/>
        <v>0</v>
      </c>
      <c r="I779" s="21" t="s">
        <v>217</v>
      </c>
    </row>
    <row r="780" spans="1:10" x14ac:dyDescent="0.25">
      <c r="A780" s="31">
        <v>41650</v>
      </c>
      <c r="B780" s="32">
        <v>908</v>
      </c>
      <c r="C780" s="32" t="s">
        <v>9</v>
      </c>
      <c r="D780" s="33" t="s">
        <v>98</v>
      </c>
      <c r="E780" s="34">
        <v>10290.5</v>
      </c>
      <c r="F780" s="23">
        <v>41652</v>
      </c>
      <c r="G780" s="34">
        <v>10290.5</v>
      </c>
      <c r="H780" s="36">
        <f t="shared" si="12"/>
        <v>0</v>
      </c>
      <c r="I780" s="21" t="s">
        <v>217</v>
      </c>
    </row>
    <row r="781" spans="1:10" x14ac:dyDescent="0.25">
      <c r="A781" s="31">
        <v>41650</v>
      </c>
      <c r="B781" s="32">
        <v>909</v>
      </c>
      <c r="C781" s="32" t="s">
        <v>9</v>
      </c>
      <c r="D781" s="33" t="s">
        <v>62</v>
      </c>
      <c r="E781" s="34">
        <v>20184</v>
      </c>
      <c r="F781" s="23">
        <v>41653</v>
      </c>
      <c r="G781" s="34">
        <v>20184</v>
      </c>
      <c r="H781" s="36">
        <f t="shared" si="12"/>
        <v>0</v>
      </c>
      <c r="I781" s="21" t="s">
        <v>217</v>
      </c>
    </row>
    <row r="782" spans="1:10" x14ac:dyDescent="0.25">
      <c r="A782" s="31">
        <v>41650</v>
      </c>
      <c r="B782" s="32">
        <v>910</v>
      </c>
      <c r="C782" s="32" t="s">
        <v>9</v>
      </c>
      <c r="D782" s="33" t="s">
        <v>8</v>
      </c>
      <c r="E782" s="34">
        <v>712</v>
      </c>
      <c r="F782" s="68">
        <v>41650</v>
      </c>
      <c r="G782" s="34">
        <v>712</v>
      </c>
      <c r="H782" s="36">
        <f t="shared" si="12"/>
        <v>0</v>
      </c>
      <c r="I782" s="21" t="s">
        <v>8</v>
      </c>
    </row>
    <row r="783" spans="1:10" x14ac:dyDescent="0.25">
      <c r="A783" s="31">
        <v>41650</v>
      </c>
      <c r="B783" s="32">
        <v>911</v>
      </c>
      <c r="C783" s="32" t="s">
        <v>9</v>
      </c>
      <c r="D783" s="33" t="s">
        <v>8</v>
      </c>
      <c r="E783" s="34">
        <v>808</v>
      </c>
      <c r="F783" s="68">
        <v>41650</v>
      </c>
      <c r="G783" s="34">
        <v>808</v>
      </c>
      <c r="H783" s="36">
        <f t="shared" si="12"/>
        <v>0</v>
      </c>
      <c r="I783" s="21" t="s">
        <v>8</v>
      </c>
    </row>
    <row r="784" spans="1:10" x14ac:dyDescent="0.25">
      <c r="A784" s="31">
        <v>41650</v>
      </c>
      <c r="B784" s="32">
        <v>912</v>
      </c>
      <c r="C784" s="32" t="s">
        <v>9</v>
      </c>
      <c r="D784" s="33" t="s">
        <v>391</v>
      </c>
      <c r="E784" s="34">
        <v>2326.5</v>
      </c>
      <c r="F784" s="68">
        <v>41650</v>
      </c>
      <c r="G784" s="34">
        <v>2326.5</v>
      </c>
      <c r="H784" s="36">
        <f t="shared" si="12"/>
        <v>0</v>
      </c>
      <c r="I784" s="21" t="s">
        <v>8</v>
      </c>
    </row>
    <row r="785" spans="1:10" x14ac:dyDescent="0.25">
      <c r="A785" s="31">
        <v>41650</v>
      </c>
      <c r="B785" s="32">
        <v>913</v>
      </c>
      <c r="C785" s="32" t="s">
        <v>9</v>
      </c>
      <c r="D785" s="33" t="s">
        <v>8</v>
      </c>
      <c r="E785" s="34">
        <v>883.5</v>
      </c>
      <c r="F785" s="68">
        <v>41650</v>
      </c>
      <c r="G785" s="34">
        <v>883.5</v>
      </c>
      <c r="H785" s="36">
        <f t="shared" si="12"/>
        <v>0</v>
      </c>
      <c r="I785" s="21" t="s">
        <v>8</v>
      </c>
    </row>
    <row r="786" spans="1:10" x14ac:dyDescent="0.25">
      <c r="A786" s="31">
        <v>41650</v>
      </c>
      <c r="B786" s="32">
        <v>914</v>
      </c>
      <c r="C786" s="32" t="s">
        <v>9</v>
      </c>
      <c r="D786" s="33" t="s">
        <v>391</v>
      </c>
      <c r="E786" s="34">
        <v>220</v>
      </c>
      <c r="F786" s="68">
        <v>41650</v>
      </c>
      <c r="G786" s="34">
        <v>220</v>
      </c>
      <c r="H786" s="36">
        <f t="shared" si="12"/>
        <v>0</v>
      </c>
      <c r="I786" s="21" t="s">
        <v>8</v>
      </c>
    </row>
    <row r="787" spans="1:10" x14ac:dyDescent="0.25">
      <c r="A787" s="31">
        <v>41650</v>
      </c>
      <c r="B787" s="32">
        <v>915</v>
      </c>
      <c r="C787" s="32" t="s">
        <v>9</v>
      </c>
      <c r="D787" s="33" t="s">
        <v>392</v>
      </c>
      <c r="E787" s="34">
        <v>2083.5</v>
      </c>
      <c r="F787" s="68">
        <v>41650</v>
      </c>
      <c r="G787" s="34">
        <v>2083.5</v>
      </c>
      <c r="H787" s="36">
        <f t="shared" si="12"/>
        <v>0</v>
      </c>
    </row>
    <row r="788" spans="1:10" x14ac:dyDescent="0.25">
      <c r="A788" s="31">
        <v>41650</v>
      </c>
      <c r="B788" s="32">
        <v>916</v>
      </c>
      <c r="C788" s="32" t="s">
        <v>9</v>
      </c>
      <c r="D788" s="33" t="s">
        <v>136</v>
      </c>
      <c r="E788" s="34">
        <v>2860.5</v>
      </c>
      <c r="F788" s="68">
        <v>41650</v>
      </c>
      <c r="G788" s="34">
        <v>2860.5</v>
      </c>
      <c r="H788" s="36">
        <f t="shared" si="12"/>
        <v>0</v>
      </c>
    </row>
    <row r="789" spans="1:10" x14ac:dyDescent="0.25">
      <c r="A789" s="31">
        <v>41650</v>
      </c>
      <c r="B789" s="32">
        <v>917</v>
      </c>
      <c r="C789" s="32" t="s">
        <v>9</v>
      </c>
      <c r="D789" s="33" t="s">
        <v>20</v>
      </c>
      <c r="E789" s="34">
        <v>1120.5</v>
      </c>
      <c r="F789" s="23">
        <v>41651</v>
      </c>
      <c r="G789" s="34">
        <v>1120.5</v>
      </c>
      <c r="H789" s="36">
        <f t="shared" si="12"/>
        <v>0</v>
      </c>
    </row>
    <row r="790" spans="1:10" x14ac:dyDescent="0.25">
      <c r="A790" s="31">
        <v>41650</v>
      </c>
      <c r="B790" s="32">
        <v>918</v>
      </c>
      <c r="C790" s="32" t="s">
        <v>9</v>
      </c>
      <c r="D790" s="46" t="s">
        <v>393</v>
      </c>
      <c r="E790" s="47">
        <v>0</v>
      </c>
      <c r="F790" s="68">
        <v>41655</v>
      </c>
      <c r="G790" s="34">
        <v>0</v>
      </c>
      <c r="H790" s="36">
        <f t="shared" si="12"/>
        <v>0</v>
      </c>
      <c r="I790" s="21" t="s">
        <v>12</v>
      </c>
      <c r="J790" s="21" t="s">
        <v>394</v>
      </c>
    </row>
    <row r="791" spans="1:10" x14ac:dyDescent="0.25">
      <c r="A791" s="31">
        <v>41650</v>
      </c>
      <c r="B791" s="32">
        <v>919</v>
      </c>
      <c r="C791" s="32" t="s">
        <v>9</v>
      </c>
      <c r="D791" s="33" t="s">
        <v>395</v>
      </c>
      <c r="E791" s="34">
        <v>24886</v>
      </c>
      <c r="F791" s="23">
        <v>41650</v>
      </c>
      <c r="G791" s="34">
        <v>24886</v>
      </c>
      <c r="H791" s="36">
        <f t="shared" si="12"/>
        <v>0</v>
      </c>
    </row>
    <row r="792" spans="1:10" x14ac:dyDescent="0.25">
      <c r="A792" s="31">
        <v>41651</v>
      </c>
      <c r="B792" s="32">
        <v>920</v>
      </c>
      <c r="C792" s="32" t="s">
        <v>9</v>
      </c>
      <c r="D792" s="33" t="s">
        <v>14</v>
      </c>
      <c r="E792" s="67">
        <v>5659.5</v>
      </c>
      <c r="F792" s="68">
        <v>41653</v>
      </c>
      <c r="G792" s="34">
        <v>5659.5</v>
      </c>
      <c r="H792" s="36">
        <f t="shared" si="12"/>
        <v>0</v>
      </c>
      <c r="I792" s="21" t="s">
        <v>12</v>
      </c>
    </row>
    <row r="793" spans="1:10" x14ac:dyDescent="0.25">
      <c r="A793" s="31">
        <v>41651</v>
      </c>
      <c r="B793" s="32">
        <v>921</v>
      </c>
      <c r="C793" s="32" t="s">
        <v>9</v>
      </c>
      <c r="D793" s="33" t="s">
        <v>396</v>
      </c>
      <c r="E793" s="34">
        <v>412</v>
      </c>
      <c r="F793" s="23">
        <v>41652</v>
      </c>
      <c r="G793" s="34">
        <v>412</v>
      </c>
      <c r="H793" s="36">
        <f t="shared" si="12"/>
        <v>0</v>
      </c>
      <c r="I793" s="69"/>
    </row>
    <row r="794" spans="1:10" x14ac:dyDescent="0.25">
      <c r="A794" s="31">
        <v>41651</v>
      </c>
      <c r="B794" s="32">
        <v>922</v>
      </c>
      <c r="C794" s="32" t="s">
        <v>9</v>
      </c>
      <c r="D794" s="33" t="s">
        <v>63</v>
      </c>
      <c r="E794" s="34">
        <v>1809.5</v>
      </c>
      <c r="F794" s="23">
        <v>41652</v>
      </c>
      <c r="G794" s="34">
        <v>1809.5</v>
      </c>
      <c r="H794" s="36">
        <f t="shared" si="12"/>
        <v>0</v>
      </c>
      <c r="I794" s="21" t="s">
        <v>21</v>
      </c>
    </row>
    <row r="795" spans="1:10" x14ac:dyDescent="0.25">
      <c r="A795" s="31">
        <v>41651</v>
      </c>
      <c r="B795" s="32">
        <v>923</v>
      </c>
      <c r="C795" s="32" t="s">
        <v>9</v>
      </c>
      <c r="D795" s="33" t="s">
        <v>23</v>
      </c>
      <c r="E795" s="34">
        <v>989</v>
      </c>
      <c r="F795" s="68">
        <v>41651</v>
      </c>
      <c r="G795" s="34">
        <v>989</v>
      </c>
      <c r="H795" s="36">
        <f t="shared" si="12"/>
        <v>0</v>
      </c>
    </row>
    <row r="796" spans="1:10" x14ac:dyDescent="0.25">
      <c r="A796" s="31">
        <v>41651</v>
      </c>
      <c r="B796" s="32">
        <v>924</v>
      </c>
      <c r="C796" s="32" t="s">
        <v>9</v>
      </c>
      <c r="D796" s="33" t="s">
        <v>33</v>
      </c>
      <c r="E796" s="34">
        <v>4805</v>
      </c>
      <c r="F796" s="68">
        <v>41651</v>
      </c>
      <c r="G796" s="34">
        <v>4805</v>
      </c>
      <c r="H796" s="36">
        <f t="shared" si="12"/>
        <v>0</v>
      </c>
    </row>
    <row r="797" spans="1:10" x14ac:dyDescent="0.25">
      <c r="A797" s="31">
        <v>41651</v>
      </c>
      <c r="B797" s="32">
        <v>925</v>
      </c>
      <c r="C797" s="32" t="s">
        <v>9</v>
      </c>
      <c r="D797" s="33" t="s">
        <v>383</v>
      </c>
      <c r="E797" s="34">
        <v>2367.5</v>
      </c>
      <c r="F797" s="68">
        <v>41651</v>
      </c>
      <c r="G797" s="34">
        <v>2367.5</v>
      </c>
      <c r="H797" s="36">
        <f t="shared" si="12"/>
        <v>0</v>
      </c>
    </row>
    <row r="798" spans="1:10" x14ac:dyDescent="0.25">
      <c r="A798" s="31">
        <v>41651</v>
      </c>
      <c r="B798" s="32">
        <v>926</v>
      </c>
      <c r="C798" s="32" t="s">
        <v>9</v>
      </c>
      <c r="D798" s="33" t="s">
        <v>129</v>
      </c>
      <c r="E798" s="34">
        <v>649.5</v>
      </c>
      <c r="F798" s="68">
        <v>41651</v>
      </c>
      <c r="G798" s="34">
        <v>649.5</v>
      </c>
      <c r="H798" s="36">
        <f t="shared" si="12"/>
        <v>0</v>
      </c>
    </row>
    <row r="799" spans="1:10" x14ac:dyDescent="0.25">
      <c r="A799" s="31">
        <v>41651</v>
      </c>
      <c r="B799" s="32">
        <v>927</v>
      </c>
      <c r="C799" s="32" t="s">
        <v>9</v>
      </c>
      <c r="D799" s="33" t="s">
        <v>115</v>
      </c>
      <c r="E799" s="34">
        <v>257</v>
      </c>
      <c r="F799" s="68">
        <v>41651</v>
      </c>
      <c r="G799" s="34">
        <v>257</v>
      </c>
      <c r="H799" s="36">
        <f t="shared" si="12"/>
        <v>0</v>
      </c>
    </row>
    <row r="800" spans="1:10" x14ac:dyDescent="0.25">
      <c r="A800" s="31">
        <v>41651</v>
      </c>
      <c r="B800" s="32">
        <v>928</v>
      </c>
      <c r="C800" s="32" t="s">
        <v>9</v>
      </c>
      <c r="D800" s="33" t="s">
        <v>11</v>
      </c>
      <c r="E800" s="34">
        <v>48045.5</v>
      </c>
      <c r="F800" s="74" t="s">
        <v>397</v>
      </c>
      <c r="G800" s="40">
        <f>43439+4606.5</f>
        <v>48045.5</v>
      </c>
      <c r="H800" s="36">
        <f t="shared" si="12"/>
        <v>0</v>
      </c>
      <c r="I800" s="21" t="s">
        <v>65</v>
      </c>
    </row>
    <row r="801" spans="1:10" x14ac:dyDescent="0.25">
      <c r="A801" s="31">
        <v>41651</v>
      </c>
      <c r="B801" s="32">
        <v>929</v>
      </c>
      <c r="C801" s="32" t="s">
        <v>9</v>
      </c>
      <c r="D801" s="33" t="s">
        <v>115</v>
      </c>
      <c r="E801" s="34">
        <v>25180.5</v>
      </c>
      <c r="F801" s="23">
        <v>41651</v>
      </c>
      <c r="G801" s="34">
        <v>25180.5</v>
      </c>
      <c r="H801" s="36">
        <f t="shared" si="12"/>
        <v>0</v>
      </c>
      <c r="I801" s="21" t="s">
        <v>37</v>
      </c>
    </row>
    <row r="802" spans="1:10" x14ac:dyDescent="0.25">
      <c r="A802" s="31">
        <v>41651</v>
      </c>
      <c r="B802" s="32">
        <v>930</v>
      </c>
      <c r="C802" s="32" t="s">
        <v>9</v>
      </c>
      <c r="D802" s="33" t="s">
        <v>64</v>
      </c>
      <c r="E802" s="34">
        <v>7200</v>
      </c>
      <c r="F802" s="23">
        <v>41652</v>
      </c>
      <c r="G802" s="34">
        <v>7200</v>
      </c>
      <c r="H802" s="36">
        <f t="shared" si="12"/>
        <v>0</v>
      </c>
      <c r="I802" s="21" t="s">
        <v>65</v>
      </c>
    </row>
    <row r="803" spans="1:10" x14ac:dyDescent="0.25">
      <c r="A803" s="31">
        <v>41651</v>
      </c>
      <c r="B803" s="32">
        <v>931</v>
      </c>
      <c r="C803" s="32" t="s">
        <v>9</v>
      </c>
      <c r="D803" s="33" t="s">
        <v>29</v>
      </c>
      <c r="E803" s="34">
        <v>11402.5</v>
      </c>
      <c r="F803" s="23">
        <v>41653</v>
      </c>
      <c r="G803" s="34">
        <v>11402.5</v>
      </c>
      <c r="H803" s="36">
        <f t="shared" si="12"/>
        <v>0</v>
      </c>
      <c r="I803" s="21" t="s">
        <v>12</v>
      </c>
    </row>
    <row r="804" spans="1:10" x14ac:dyDescent="0.25">
      <c r="A804" s="31">
        <v>41651</v>
      </c>
      <c r="B804" s="32">
        <v>932</v>
      </c>
      <c r="C804" s="32" t="s">
        <v>9</v>
      </c>
      <c r="D804" s="33" t="s">
        <v>111</v>
      </c>
      <c r="E804" s="34">
        <v>11078</v>
      </c>
      <c r="F804" s="23">
        <v>41655</v>
      </c>
      <c r="G804" s="34">
        <v>11078</v>
      </c>
      <c r="H804" s="36">
        <f t="shared" si="12"/>
        <v>0</v>
      </c>
      <c r="I804" s="21" t="s">
        <v>21</v>
      </c>
    </row>
    <row r="805" spans="1:10" x14ac:dyDescent="0.25">
      <c r="A805" s="31">
        <v>41651</v>
      </c>
      <c r="B805" s="32">
        <v>933</v>
      </c>
      <c r="C805" s="32" t="s">
        <v>9</v>
      </c>
      <c r="D805" s="33" t="s">
        <v>260</v>
      </c>
      <c r="E805" s="34">
        <v>1416</v>
      </c>
      <c r="F805" s="23">
        <v>41651</v>
      </c>
      <c r="G805" s="34">
        <v>1416</v>
      </c>
      <c r="H805" s="36">
        <f t="shared" si="12"/>
        <v>0</v>
      </c>
      <c r="I805" s="21" t="s">
        <v>27</v>
      </c>
    </row>
    <row r="806" spans="1:10" x14ac:dyDescent="0.25">
      <c r="A806" s="31">
        <v>41651</v>
      </c>
      <c r="B806" s="32">
        <v>934</v>
      </c>
      <c r="C806" s="32" t="s">
        <v>9</v>
      </c>
      <c r="D806" s="33" t="s">
        <v>44</v>
      </c>
      <c r="E806" s="34">
        <v>5700</v>
      </c>
      <c r="F806" s="23">
        <v>41667</v>
      </c>
      <c r="G806" s="34">
        <v>5700</v>
      </c>
      <c r="H806" s="36">
        <f t="shared" si="12"/>
        <v>0</v>
      </c>
      <c r="I806" s="21" t="s">
        <v>27</v>
      </c>
      <c r="J806" s="44"/>
    </row>
    <row r="807" spans="1:10" x14ac:dyDescent="0.25">
      <c r="A807" s="31">
        <v>41651</v>
      </c>
      <c r="B807" s="32">
        <v>935</v>
      </c>
      <c r="C807" s="32" t="s">
        <v>9</v>
      </c>
      <c r="D807" s="33" t="s">
        <v>42</v>
      </c>
      <c r="E807" s="34">
        <v>1900</v>
      </c>
      <c r="F807" s="23">
        <v>41657</v>
      </c>
      <c r="G807" s="34">
        <v>1900</v>
      </c>
      <c r="H807" s="36">
        <f t="shared" si="12"/>
        <v>0</v>
      </c>
      <c r="I807" s="21" t="s">
        <v>27</v>
      </c>
      <c r="J807" s="27"/>
    </row>
    <row r="808" spans="1:10" x14ac:dyDescent="0.25">
      <c r="A808" s="31">
        <v>41651</v>
      </c>
      <c r="B808" s="32">
        <v>936</v>
      </c>
      <c r="C808" s="32" t="s">
        <v>9</v>
      </c>
      <c r="D808" s="33" t="s">
        <v>43</v>
      </c>
      <c r="E808" s="34">
        <v>1900</v>
      </c>
      <c r="F808" s="23">
        <v>41657</v>
      </c>
      <c r="G808" s="34">
        <v>1900</v>
      </c>
      <c r="H808" s="36">
        <f t="shared" si="12"/>
        <v>0</v>
      </c>
      <c r="I808" s="21" t="s">
        <v>27</v>
      </c>
    </row>
    <row r="809" spans="1:10" x14ac:dyDescent="0.25">
      <c r="A809" s="31">
        <v>41651</v>
      </c>
      <c r="B809" s="32">
        <v>937</v>
      </c>
      <c r="C809" s="32" t="s">
        <v>9</v>
      </c>
      <c r="D809" s="33" t="s">
        <v>36</v>
      </c>
      <c r="E809" s="34">
        <v>17927.5</v>
      </c>
      <c r="F809" s="23">
        <v>41651</v>
      </c>
      <c r="G809" s="34">
        <v>17927.5</v>
      </c>
      <c r="H809" s="36">
        <f t="shared" si="12"/>
        <v>0</v>
      </c>
    </row>
    <row r="810" spans="1:10" x14ac:dyDescent="0.25">
      <c r="A810" s="31">
        <v>41651</v>
      </c>
      <c r="B810" s="32">
        <v>938</v>
      </c>
      <c r="C810" s="32" t="s">
        <v>9</v>
      </c>
      <c r="D810" s="33" t="s">
        <v>13</v>
      </c>
      <c r="E810" s="34">
        <v>5624</v>
      </c>
      <c r="F810" s="23">
        <v>41653</v>
      </c>
      <c r="G810" s="34">
        <v>5624</v>
      </c>
      <c r="H810" s="36">
        <f t="shared" si="12"/>
        <v>0</v>
      </c>
      <c r="I810" s="21" t="s">
        <v>21</v>
      </c>
    </row>
    <row r="811" spans="1:10" x14ac:dyDescent="0.25">
      <c r="A811" s="31">
        <v>41651</v>
      </c>
      <c r="B811" s="32">
        <v>939</v>
      </c>
      <c r="C811" s="32" t="s">
        <v>9</v>
      </c>
      <c r="D811" s="33" t="s">
        <v>20</v>
      </c>
      <c r="E811" s="34">
        <v>2962</v>
      </c>
      <c r="F811" s="23">
        <v>41651</v>
      </c>
      <c r="G811" s="34">
        <v>2962</v>
      </c>
      <c r="H811" s="36">
        <f t="shared" si="12"/>
        <v>0</v>
      </c>
    </row>
    <row r="812" spans="1:10" x14ac:dyDescent="0.25">
      <c r="A812" s="31">
        <v>41651</v>
      </c>
      <c r="B812" s="32">
        <v>940</v>
      </c>
      <c r="C812" s="32" t="s">
        <v>9</v>
      </c>
      <c r="D812" s="33" t="s">
        <v>17</v>
      </c>
      <c r="E812" s="34">
        <v>17641.5</v>
      </c>
      <c r="F812" s="23">
        <v>41654</v>
      </c>
      <c r="G812" s="34">
        <v>17641.5</v>
      </c>
      <c r="H812" s="36">
        <f t="shared" si="12"/>
        <v>0</v>
      </c>
      <c r="I812" s="21" t="s">
        <v>21</v>
      </c>
    </row>
    <row r="813" spans="1:10" x14ac:dyDescent="0.25">
      <c r="A813" s="31">
        <v>41651</v>
      </c>
      <c r="B813" s="32">
        <v>941</v>
      </c>
      <c r="C813" s="32" t="s">
        <v>9</v>
      </c>
      <c r="D813" s="33" t="s">
        <v>50</v>
      </c>
      <c r="E813" s="34">
        <v>11058</v>
      </c>
      <c r="F813" s="23">
        <v>41659</v>
      </c>
      <c r="G813" s="34">
        <v>11058</v>
      </c>
      <c r="H813" s="36">
        <f t="shared" si="12"/>
        <v>0</v>
      </c>
    </row>
    <row r="814" spans="1:10" x14ac:dyDescent="0.25">
      <c r="A814" s="31">
        <v>41651</v>
      </c>
      <c r="B814" s="32">
        <v>942</v>
      </c>
      <c r="C814" s="32" t="s">
        <v>9</v>
      </c>
      <c r="D814" s="33" t="s">
        <v>130</v>
      </c>
      <c r="E814" s="34">
        <v>6206.5</v>
      </c>
      <c r="F814" s="23">
        <v>41652</v>
      </c>
      <c r="G814" s="34">
        <v>6206.5</v>
      </c>
      <c r="H814" s="36">
        <f t="shared" si="12"/>
        <v>0</v>
      </c>
      <c r="I814" s="21" t="s">
        <v>21</v>
      </c>
    </row>
    <row r="815" spans="1:10" x14ac:dyDescent="0.25">
      <c r="A815" s="31">
        <v>41651</v>
      </c>
      <c r="B815" s="32">
        <v>943</v>
      </c>
      <c r="C815" s="32" t="s">
        <v>9</v>
      </c>
      <c r="D815" s="33" t="s">
        <v>55</v>
      </c>
      <c r="E815" s="34">
        <v>14841</v>
      </c>
      <c r="F815" s="25" t="s">
        <v>398</v>
      </c>
      <c r="G815" s="34">
        <f>13000+1841</f>
        <v>14841</v>
      </c>
      <c r="H815" s="36">
        <f t="shared" si="12"/>
        <v>0</v>
      </c>
    </row>
    <row r="816" spans="1:10" x14ac:dyDescent="0.25">
      <c r="A816" s="31">
        <v>41651</v>
      </c>
      <c r="B816" s="32">
        <v>944</v>
      </c>
      <c r="C816" s="32" t="s">
        <v>9</v>
      </c>
      <c r="D816" s="33" t="s">
        <v>251</v>
      </c>
      <c r="E816" s="34">
        <v>9173</v>
      </c>
      <c r="F816" s="23">
        <v>41653</v>
      </c>
      <c r="G816" s="34">
        <v>9173</v>
      </c>
      <c r="H816" s="36">
        <f t="shared" si="12"/>
        <v>0</v>
      </c>
      <c r="I816" s="21" t="s">
        <v>12</v>
      </c>
    </row>
    <row r="817" spans="1:10" x14ac:dyDescent="0.25">
      <c r="A817" s="31">
        <v>41651</v>
      </c>
      <c r="B817" s="32">
        <v>945</v>
      </c>
      <c r="C817" s="32" t="s">
        <v>9</v>
      </c>
      <c r="D817" s="33" t="s">
        <v>33</v>
      </c>
      <c r="E817" s="34">
        <v>6708</v>
      </c>
      <c r="F817" s="68">
        <v>41651</v>
      </c>
      <c r="G817" s="34">
        <v>6708</v>
      </c>
      <c r="H817" s="36">
        <f t="shared" si="12"/>
        <v>0</v>
      </c>
      <c r="I817" s="21" t="s">
        <v>37</v>
      </c>
    </row>
    <row r="818" spans="1:10" x14ac:dyDescent="0.25">
      <c r="A818" s="31">
        <v>41651</v>
      </c>
      <c r="B818" s="32">
        <v>946</v>
      </c>
      <c r="C818" s="32" t="s">
        <v>9</v>
      </c>
      <c r="D818" s="33" t="s">
        <v>48</v>
      </c>
      <c r="E818" s="34">
        <v>963.5</v>
      </c>
      <c r="F818" s="68">
        <v>41651</v>
      </c>
      <c r="G818" s="34">
        <v>963.5</v>
      </c>
      <c r="H818" s="36">
        <f t="shared" si="12"/>
        <v>0</v>
      </c>
      <c r="I818" s="21" t="s">
        <v>27</v>
      </c>
    </row>
    <row r="819" spans="1:10" x14ac:dyDescent="0.25">
      <c r="A819" s="31">
        <v>41651</v>
      </c>
      <c r="B819" s="32">
        <v>947</v>
      </c>
      <c r="C819" s="32" t="s">
        <v>9</v>
      </c>
      <c r="D819" s="33" t="s">
        <v>47</v>
      </c>
      <c r="E819" s="34">
        <v>4488</v>
      </c>
      <c r="F819" s="23">
        <v>41653</v>
      </c>
      <c r="G819" s="34">
        <v>4488</v>
      </c>
      <c r="H819" s="36">
        <f t="shared" si="12"/>
        <v>0</v>
      </c>
      <c r="I819" s="21" t="s">
        <v>12</v>
      </c>
    </row>
    <row r="820" spans="1:10" x14ac:dyDescent="0.25">
      <c r="A820" s="31">
        <v>41651</v>
      </c>
      <c r="B820" s="32">
        <v>948</v>
      </c>
      <c r="C820" s="32" t="s">
        <v>9</v>
      </c>
      <c r="D820" s="33" t="s">
        <v>57</v>
      </c>
      <c r="E820" s="34">
        <v>1470</v>
      </c>
      <c r="F820" s="23">
        <v>41653</v>
      </c>
      <c r="G820" s="34">
        <v>1470</v>
      </c>
      <c r="H820" s="36">
        <f t="shared" si="12"/>
        <v>0</v>
      </c>
      <c r="I820" s="21" t="s">
        <v>12</v>
      </c>
    </row>
    <row r="821" spans="1:10" x14ac:dyDescent="0.25">
      <c r="A821" s="31">
        <v>41651</v>
      </c>
      <c r="B821" s="32">
        <v>949</v>
      </c>
      <c r="C821" s="32" t="s">
        <v>9</v>
      </c>
      <c r="D821" s="33" t="s">
        <v>36</v>
      </c>
      <c r="E821" s="34">
        <v>24764.5</v>
      </c>
      <c r="F821" s="23">
        <v>41652</v>
      </c>
      <c r="G821" s="34">
        <v>24764.5</v>
      </c>
      <c r="H821" s="36">
        <f t="shared" si="12"/>
        <v>0</v>
      </c>
    </row>
    <row r="822" spans="1:10" x14ac:dyDescent="0.25">
      <c r="A822" s="31">
        <v>41651</v>
      </c>
      <c r="B822" s="32">
        <v>950</v>
      </c>
      <c r="C822" s="32" t="s">
        <v>9</v>
      </c>
      <c r="D822" s="33" t="s">
        <v>144</v>
      </c>
      <c r="E822" s="34">
        <v>3488.5</v>
      </c>
      <c r="F822" s="68">
        <v>41651</v>
      </c>
      <c r="G822" s="34">
        <v>3488.5</v>
      </c>
      <c r="H822" s="36">
        <f t="shared" si="12"/>
        <v>0</v>
      </c>
      <c r="I822" s="21" t="s">
        <v>37</v>
      </c>
    </row>
    <row r="823" spans="1:10" x14ac:dyDescent="0.25">
      <c r="A823" s="31">
        <v>41651</v>
      </c>
      <c r="B823" s="32">
        <v>951</v>
      </c>
      <c r="C823" s="32" t="s">
        <v>9</v>
      </c>
      <c r="D823" s="33" t="s">
        <v>269</v>
      </c>
      <c r="E823" s="34">
        <v>10364.5</v>
      </c>
      <c r="F823" s="68">
        <v>41651</v>
      </c>
      <c r="G823" s="34">
        <v>10364.5</v>
      </c>
      <c r="H823" s="36">
        <f t="shared" si="12"/>
        <v>0</v>
      </c>
    </row>
    <row r="824" spans="1:10" x14ac:dyDescent="0.25">
      <c r="A824" s="31">
        <v>41651</v>
      </c>
      <c r="B824" s="32">
        <v>952</v>
      </c>
      <c r="C824" s="32" t="s">
        <v>9</v>
      </c>
      <c r="D824" s="33" t="s">
        <v>269</v>
      </c>
      <c r="E824" s="34">
        <v>210</v>
      </c>
      <c r="F824" s="68">
        <v>41651</v>
      </c>
      <c r="G824" s="34">
        <v>210</v>
      </c>
      <c r="H824" s="36">
        <f t="shared" si="12"/>
        <v>0</v>
      </c>
    </row>
    <row r="825" spans="1:10" x14ac:dyDescent="0.25">
      <c r="A825" s="31">
        <v>41651</v>
      </c>
      <c r="B825" s="32">
        <v>953</v>
      </c>
      <c r="C825" s="32" t="s">
        <v>9</v>
      </c>
      <c r="D825" s="33" t="s">
        <v>367</v>
      </c>
      <c r="E825" s="34">
        <v>1619</v>
      </c>
      <c r="F825" s="25" t="s">
        <v>399</v>
      </c>
      <c r="G825" s="34">
        <f>1220+399</f>
        <v>1619</v>
      </c>
      <c r="H825" s="36">
        <f t="shared" si="12"/>
        <v>0</v>
      </c>
    </row>
    <row r="826" spans="1:10" x14ac:dyDescent="0.25">
      <c r="A826" s="31">
        <v>41651</v>
      </c>
      <c r="B826" s="32">
        <v>954</v>
      </c>
      <c r="C826" s="32" t="s">
        <v>9</v>
      </c>
      <c r="D826" s="33" t="s">
        <v>99</v>
      </c>
      <c r="E826" s="34">
        <v>395</v>
      </c>
      <c r="F826" s="68">
        <v>41651</v>
      </c>
      <c r="G826" s="34">
        <v>395</v>
      </c>
      <c r="H826" s="36">
        <f t="shared" si="12"/>
        <v>0</v>
      </c>
    </row>
    <row r="827" spans="1:10" x14ac:dyDescent="0.25">
      <c r="A827" s="31">
        <v>41651</v>
      </c>
      <c r="B827" s="32">
        <v>955</v>
      </c>
      <c r="C827" s="32" t="s">
        <v>9</v>
      </c>
      <c r="D827" s="33" t="s">
        <v>20</v>
      </c>
      <c r="E827" s="34">
        <v>1517.5</v>
      </c>
      <c r="F827" s="23">
        <v>41653</v>
      </c>
      <c r="G827" s="34">
        <v>1517.5</v>
      </c>
      <c r="H827" s="36">
        <f t="shared" si="12"/>
        <v>0</v>
      </c>
    </row>
    <row r="828" spans="1:10" x14ac:dyDescent="0.25">
      <c r="A828" s="31">
        <v>41651</v>
      </c>
      <c r="B828" s="32">
        <v>956</v>
      </c>
      <c r="C828" s="32" t="s">
        <v>9</v>
      </c>
      <c r="D828" s="33" t="s">
        <v>186</v>
      </c>
      <c r="E828" s="34">
        <v>13191</v>
      </c>
      <c r="F828" s="23">
        <v>41653</v>
      </c>
      <c r="G828" s="34">
        <v>13191</v>
      </c>
      <c r="H828" s="36">
        <f t="shared" si="12"/>
        <v>0</v>
      </c>
      <c r="J828" s="21" t="s">
        <v>400</v>
      </c>
    </row>
    <row r="829" spans="1:10" x14ac:dyDescent="0.25">
      <c r="A829" s="31">
        <v>41651</v>
      </c>
      <c r="B829" s="32">
        <v>957</v>
      </c>
      <c r="C829" s="32" t="s">
        <v>9</v>
      </c>
      <c r="D829" s="33" t="s">
        <v>136</v>
      </c>
      <c r="E829" s="34">
        <v>1291.5</v>
      </c>
      <c r="F829" s="68">
        <v>41651</v>
      </c>
      <c r="G829" s="34">
        <v>1291.5</v>
      </c>
      <c r="H829" s="36">
        <f t="shared" si="12"/>
        <v>0</v>
      </c>
    </row>
    <row r="830" spans="1:10" x14ac:dyDescent="0.25">
      <c r="A830" s="31">
        <v>41651</v>
      </c>
      <c r="B830" s="32">
        <v>958</v>
      </c>
      <c r="C830" s="32" t="s">
        <v>9</v>
      </c>
      <c r="D830" s="33" t="s">
        <v>51</v>
      </c>
      <c r="E830" s="34">
        <v>1925.5</v>
      </c>
      <c r="F830" s="25" t="s">
        <v>401</v>
      </c>
      <c r="G830" s="34">
        <f>1200+725.5</f>
        <v>1925.5</v>
      </c>
      <c r="H830" s="36">
        <f t="shared" si="12"/>
        <v>0</v>
      </c>
    </row>
    <row r="831" spans="1:10" x14ac:dyDescent="0.25">
      <c r="A831" s="31">
        <v>41651</v>
      </c>
      <c r="B831" s="32">
        <v>959</v>
      </c>
      <c r="C831" s="32" t="s">
        <v>9</v>
      </c>
      <c r="D831" s="33" t="s">
        <v>8</v>
      </c>
      <c r="E831" s="34">
        <v>621.5</v>
      </c>
      <c r="F831" s="68">
        <v>41651</v>
      </c>
      <c r="G831" s="34">
        <v>621.5</v>
      </c>
      <c r="H831" s="36">
        <f t="shared" si="12"/>
        <v>0</v>
      </c>
      <c r="I831" s="21" t="s">
        <v>8</v>
      </c>
    </row>
    <row r="832" spans="1:10" x14ac:dyDescent="0.25">
      <c r="A832" s="31">
        <v>41651</v>
      </c>
      <c r="B832" s="32">
        <v>960</v>
      </c>
      <c r="C832" s="32" t="s">
        <v>9</v>
      </c>
      <c r="D832" s="33" t="s">
        <v>269</v>
      </c>
      <c r="E832" s="34">
        <v>3578.5</v>
      </c>
      <c r="F832" s="68">
        <v>41651</v>
      </c>
      <c r="G832" s="34">
        <v>3578.5</v>
      </c>
      <c r="H832" s="36">
        <f t="shared" si="12"/>
        <v>0</v>
      </c>
    </row>
    <row r="833" spans="1:10" x14ac:dyDescent="0.25">
      <c r="A833" s="31">
        <v>41651</v>
      </c>
      <c r="B833" s="32">
        <v>961</v>
      </c>
      <c r="C833" s="32" t="s">
        <v>9</v>
      </c>
      <c r="D833" s="33" t="s">
        <v>267</v>
      </c>
      <c r="E833" s="34">
        <v>1416</v>
      </c>
      <c r="F833" s="68">
        <v>41651</v>
      </c>
      <c r="G833" s="34">
        <v>1416</v>
      </c>
      <c r="H833" s="36">
        <f t="shared" si="12"/>
        <v>0</v>
      </c>
    </row>
    <row r="834" spans="1:10" x14ac:dyDescent="0.25">
      <c r="A834" s="31">
        <v>41651</v>
      </c>
      <c r="B834" s="32">
        <v>962</v>
      </c>
      <c r="C834" s="32" t="s">
        <v>9</v>
      </c>
      <c r="D834" s="33" t="s">
        <v>8</v>
      </c>
      <c r="E834" s="34">
        <v>1194</v>
      </c>
      <c r="F834" s="68">
        <v>41651</v>
      </c>
      <c r="G834" s="34">
        <v>1194</v>
      </c>
      <c r="H834" s="36">
        <f t="shared" si="12"/>
        <v>0</v>
      </c>
      <c r="I834" s="21" t="s">
        <v>8</v>
      </c>
    </row>
    <row r="835" spans="1:10" x14ac:dyDescent="0.25">
      <c r="A835" s="31">
        <v>41651</v>
      </c>
      <c r="B835" s="32">
        <v>963</v>
      </c>
      <c r="C835" s="32" t="s">
        <v>9</v>
      </c>
      <c r="D835" s="33" t="s">
        <v>8</v>
      </c>
      <c r="E835" s="34">
        <v>351</v>
      </c>
      <c r="F835" s="68">
        <v>41651</v>
      </c>
      <c r="G835" s="34">
        <v>351</v>
      </c>
      <c r="H835" s="36">
        <f t="shared" ref="H835:H874" si="13">E835-G835</f>
        <v>0</v>
      </c>
      <c r="I835" s="21" t="s">
        <v>8</v>
      </c>
    </row>
    <row r="836" spans="1:10" x14ac:dyDescent="0.25">
      <c r="A836" s="31">
        <v>41651</v>
      </c>
      <c r="B836" s="32">
        <v>964</v>
      </c>
      <c r="C836" s="32" t="s">
        <v>9</v>
      </c>
      <c r="D836" s="33" t="s">
        <v>186</v>
      </c>
      <c r="E836" s="34">
        <v>6924</v>
      </c>
      <c r="F836" s="23">
        <v>41653</v>
      </c>
      <c r="G836" s="34">
        <v>6924</v>
      </c>
      <c r="H836" s="36">
        <f t="shared" si="13"/>
        <v>0</v>
      </c>
    </row>
    <row r="837" spans="1:10" x14ac:dyDescent="0.25">
      <c r="A837" s="31">
        <v>41651</v>
      </c>
      <c r="B837" s="32">
        <v>965</v>
      </c>
      <c r="C837" s="32" t="s">
        <v>9</v>
      </c>
      <c r="D837" s="33" t="s">
        <v>152</v>
      </c>
      <c r="E837" s="34">
        <v>6018</v>
      </c>
      <c r="F837" s="23">
        <v>41651</v>
      </c>
      <c r="G837" s="34">
        <v>6018</v>
      </c>
      <c r="H837" s="36">
        <f t="shared" si="13"/>
        <v>0</v>
      </c>
    </row>
    <row r="838" spans="1:10" x14ac:dyDescent="0.25">
      <c r="A838" s="31">
        <v>41652</v>
      </c>
      <c r="B838" s="32">
        <v>966</v>
      </c>
      <c r="C838" s="32" t="s">
        <v>9</v>
      </c>
      <c r="D838" s="33" t="s">
        <v>14</v>
      </c>
      <c r="E838" s="34">
        <v>2078.5</v>
      </c>
      <c r="F838" s="35">
        <v>41652</v>
      </c>
      <c r="G838" s="34">
        <v>2078.5</v>
      </c>
      <c r="H838" s="36">
        <f t="shared" si="13"/>
        <v>0</v>
      </c>
      <c r="I838" s="34" t="s">
        <v>27</v>
      </c>
      <c r="J838" s="27"/>
    </row>
    <row r="839" spans="1:10" x14ac:dyDescent="0.25">
      <c r="A839" s="31">
        <v>41652</v>
      </c>
      <c r="B839" s="32">
        <v>967</v>
      </c>
      <c r="C839" s="32" t="s">
        <v>9</v>
      </c>
      <c r="D839" s="33" t="s">
        <v>20</v>
      </c>
      <c r="E839" s="34">
        <v>7953</v>
      </c>
      <c r="F839" s="45" t="s">
        <v>402</v>
      </c>
      <c r="G839" s="34">
        <f>500+7453</f>
        <v>7953</v>
      </c>
      <c r="H839" s="36">
        <f t="shared" si="13"/>
        <v>0</v>
      </c>
      <c r="I839" s="33"/>
      <c r="J839" s="27"/>
    </row>
    <row r="840" spans="1:10" x14ac:dyDescent="0.25">
      <c r="A840" s="31">
        <v>41652</v>
      </c>
      <c r="B840" s="32">
        <v>968</v>
      </c>
      <c r="C840" s="32" t="s">
        <v>9</v>
      </c>
      <c r="D840" s="33" t="s">
        <v>176</v>
      </c>
      <c r="E840" s="34">
        <v>15137</v>
      </c>
      <c r="F840" s="35">
        <v>41652</v>
      </c>
      <c r="G840" s="34">
        <v>15137</v>
      </c>
      <c r="H840" s="36">
        <f t="shared" si="13"/>
        <v>0</v>
      </c>
      <c r="I840" s="33"/>
      <c r="J840" s="27"/>
    </row>
    <row r="841" spans="1:10" x14ac:dyDescent="0.25">
      <c r="A841" s="31">
        <v>41652</v>
      </c>
      <c r="B841" s="32">
        <v>969</v>
      </c>
      <c r="C841" s="32" t="s">
        <v>9</v>
      </c>
      <c r="D841" s="33" t="s">
        <v>13</v>
      </c>
      <c r="E841" s="34">
        <v>1885</v>
      </c>
      <c r="F841" s="35">
        <v>41653</v>
      </c>
      <c r="G841" s="34">
        <v>1885</v>
      </c>
      <c r="H841" s="36">
        <f t="shared" si="13"/>
        <v>0</v>
      </c>
      <c r="I841" s="33" t="s">
        <v>21</v>
      </c>
      <c r="J841" s="27"/>
    </row>
    <row r="842" spans="1:10" x14ac:dyDescent="0.25">
      <c r="A842" s="31">
        <v>41652</v>
      </c>
      <c r="B842" s="32">
        <v>970</v>
      </c>
      <c r="C842" s="32" t="s">
        <v>9</v>
      </c>
      <c r="D842" s="33" t="s">
        <v>129</v>
      </c>
      <c r="E842" s="34">
        <v>959</v>
      </c>
      <c r="F842" s="35">
        <v>41652</v>
      </c>
      <c r="G842" s="34">
        <v>959</v>
      </c>
      <c r="H842" s="36">
        <f t="shared" si="13"/>
        <v>0</v>
      </c>
      <c r="I842" s="33"/>
      <c r="J842" s="27"/>
    </row>
    <row r="843" spans="1:10" x14ac:dyDescent="0.25">
      <c r="A843" s="31">
        <v>41652</v>
      </c>
      <c r="B843" s="32">
        <v>971</v>
      </c>
      <c r="C843" s="32" t="s">
        <v>9</v>
      </c>
      <c r="D843" s="33" t="s">
        <v>44</v>
      </c>
      <c r="E843" s="34">
        <v>3800</v>
      </c>
      <c r="F843" s="75" t="s">
        <v>403</v>
      </c>
      <c r="G843" s="34">
        <f>3280+520</f>
        <v>3800</v>
      </c>
      <c r="H843" s="36">
        <f t="shared" si="13"/>
        <v>0</v>
      </c>
      <c r="I843" s="33" t="s">
        <v>45</v>
      </c>
      <c r="J843" s="27"/>
    </row>
    <row r="844" spans="1:10" x14ac:dyDescent="0.25">
      <c r="A844" s="31">
        <v>41652</v>
      </c>
      <c r="B844" s="32">
        <v>972</v>
      </c>
      <c r="C844" s="32" t="s">
        <v>9</v>
      </c>
      <c r="D844" s="33" t="s">
        <v>43</v>
      </c>
      <c r="E844" s="34">
        <v>1520</v>
      </c>
      <c r="F844" s="35">
        <v>41667</v>
      </c>
      <c r="G844" s="34">
        <v>1520</v>
      </c>
      <c r="H844" s="36">
        <f t="shared" si="13"/>
        <v>0</v>
      </c>
      <c r="I844" s="33" t="s">
        <v>30</v>
      </c>
    </row>
    <row r="845" spans="1:10" x14ac:dyDescent="0.25">
      <c r="A845" s="31">
        <v>41652</v>
      </c>
      <c r="B845" s="32">
        <v>973</v>
      </c>
      <c r="C845" s="32" t="s">
        <v>9</v>
      </c>
      <c r="D845" s="33" t="s">
        <v>42</v>
      </c>
      <c r="E845" s="34">
        <v>1520</v>
      </c>
      <c r="F845" s="35">
        <v>41667</v>
      </c>
      <c r="G845" s="34">
        <v>1520</v>
      </c>
      <c r="H845" s="36">
        <f t="shared" si="13"/>
        <v>0</v>
      </c>
      <c r="I845" s="33" t="s">
        <v>30</v>
      </c>
    </row>
    <row r="846" spans="1:10" x14ac:dyDescent="0.25">
      <c r="A846" s="31">
        <v>41652</v>
      </c>
      <c r="B846" s="32">
        <v>974</v>
      </c>
      <c r="C846" s="32" t="s">
        <v>9</v>
      </c>
      <c r="D846" s="33" t="s">
        <v>338</v>
      </c>
      <c r="E846" s="34">
        <v>444</v>
      </c>
      <c r="F846" s="35">
        <v>41652</v>
      </c>
      <c r="G846" s="34">
        <v>444</v>
      </c>
      <c r="H846" s="36">
        <f t="shared" si="13"/>
        <v>0</v>
      </c>
      <c r="I846" s="33" t="s">
        <v>30</v>
      </c>
      <c r="J846" s="27"/>
    </row>
    <row r="847" spans="1:10" x14ac:dyDescent="0.25">
      <c r="A847" s="31">
        <v>41652</v>
      </c>
      <c r="B847" s="32">
        <v>975</v>
      </c>
      <c r="C847" s="32" t="s">
        <v>9</v>
      </c>
      <c r="D847" s="33" t="s">
        <v>29</v>
      </c>
      <c r="E847" s="34">
        <v>12531.5</v>
      </c>
      <c r="F847" s="45" t="s">
        <v>404</v>
      </c>
      <c r="G847" s="34">
        <f>10531.5+2000</f>
        <v>12531.5</v>
      </c>
      <c r="H847" s="36">
        <f t="shared" si="13"/>
        <v>0</v>
      </c>
      <c r="I847" s="33" t="s">
        <v>30</v>
      </c>
      <c r="J847" s="27"/>
    </row>
    <row r="848" spans="1:10" x14ac:dyDescent="0.25">
      <c r="A848" s="31">
        <v>41652</v>
      </c>
      <c r="B848" s="32">
        <v>976</v>
      </c>
      <c r="C848" s="32" t="s">
        <v>9</v>
      </c>
      <c r="D848" s="33" t="s">
        <v>76</v>
      </c>
      <c r="E848" s="34">
        <v>1809</v>
      </c>
      <c r="F848" s="35">
        <v>41652</v>
      </c>
      <c r="G848" s="34">
        <v>1809</v>
      </c>
      <c r="H848" s="36">
        <f t="shared" si="13"/>
        <v>0</v>
      </c>
      <c r="I848" s="33"/>
      <c r="J848" s="27"/>
    </row>
    <row r="849" spans="1:10" x14ac:dyDescent="0.25">
      <c r="A849" s="31">
        <v>41652</v>
      </c>
      <c r="B849" s="32">
        <v>977</v>
      </c>
      <c r="C849" s="32" t="s">
        <v>9</v>
      </c>
      <c r="D849" s="33" t="s">
        <v>34</v>
      </c>
      <c r="E849" s="34">
        <v>2454</v>
      </c>
      <c r="F849" s="35">
        <v>41652</v>
      </c>
      <c r="G849" s="34">
        <v>2454</v>
      </c>
      <c r="H849" s="36">
        <f t="shared" si="13"/>
        <v>0</v>
      </c>
      <c r="I849" s="33" t="s">
        <v>30</v>
      </c>
      <c r="J849" s="27"/>
    </row>
    <row r="850" spans="1:10" x14ac:dyDescent="0.25">
      <c r="A850" s="31">
        <v>41652</v>
      </c>
      <c r="B850" s="32">
        <v>978</v>
      </c>
      <c r="C850" s="32" t="s">
        <v>9</v>
      </c>
      <c r="D850" s="33" t="s">
        <v>253</v>
      </c>
      <c r="E850" s="34">
        <v>6163</v>
      </c>
      <c r="F850" s="35">
        <v>41652</v>
      </c>
      <c r="G850" s="34">
        <v>6163</v>
      </c>
      <c r="H850" s="36">
        <f t="shared" si="13"/>
        <v>0</v>
      </c>
      <c r="I850" s="33" t="s">
        <v>30</v>
      </c>
      <c r="J850" s="27"/>
    </row>
    <row r="851" spans="1:10" x14ac:dyDescent="0.25">
      <c r="A851" s="31">
        <v>41652</v>
      </c>
      <c r="B851" s="32">
        <v>979</v>
      </c>
      <c r="C851" s="32" t="s">
        <v>9</v>
      </c>
      <c r="D851" s="33" t="s">
        <v>47</v>
      </c>
      <c r="E851" s="34">
        <v>4349.5</v>
      </c>
      <c r="F851" s="35">
        <v>41653</v>
      </c>
      <c r="G851" s="34">
        <v>4349.5</v>
      </c>
      <c r="H851" s="36">
        <f t="shared" si="13"/>
        <v>0</v>
      </c>
      <c r="I851" s="33" t="s">
        <v>30</v>
      </c>
      <c r="J851" s="27"/>
    </row>
    <row r="852" spans="1:10" x14ac:dyDescent="0.25">
      <c r="A852" s="31">
        <v>41652</v>
      </c>
      <c r="B852" s="32">
        <v>980</v>
      </c>
      <c r="C852" s="32" t="s">
        <v>9</v>
      </c>
      <c r="D852" s="33" t="s">
        <v>16</v>
      </c>
      <c r="E852" s="34">
        <v>57679.199999999997</v>
      </c>
      <c r="F852" s="38">
        <v>41710</v>
      </c>
      <c r="G852" s="40">
        <v>57679.199999999997</v>
      </c>
      <c r="H852" s="36">
        <f t="shared" si="13"/>
        <v>0</v>
      </c>
      <c r="I852" s="33"/>
      <c r="J852" s="27"/>
    </row>
    <row r="853" spans="1:10" x14ac:dyDescent="0.25">
      <c r="A853" s="31">
        <v>41652</v>
      </c>
      <c r="B853" s="32">
        <v>981</v>
      </c>
      <c r="C853" s="32" t="s">
        <v>9</v>
      </c>
      <c r="D853" s="33" t="s">
        <v>99</v>
      </c>
      <c r="E853" s="34">
        <v>28903</v>
      </c>
      <c r="F853" s="35">
        <v>41652</v>
      </c>
      <c r="G853" s="34">
        <v>28903</v>
      </c>
      <c r="H853" s="36">
        <f t="shared" si="13"/>
        <v>0</v>
      </c>
      <c r="I853" s="33" t="s">
        <v>27</v>
      </c>
      <c r="J853" s="27"/>
    </row>
    <row r="854" spans="1:10" x14ac:dyDescent="0.25">
      <c r="A854" s="31">
        <v>41652</v>
      </c>
      <c r="B854" s="32">
        <v>982</v>
      </c>
      <c r="C854" s="32" t="s">
        <v>9</v>
      </c>
      <c r="D854" s="33" t="s">
        <v>124</v>
      </c>
      <c r="E854" s="34">
        <v>122</v>
      </c>
      <c r="F854" s="35">
        <v>41652</v>
      </c>
      <c r="G854" s="34">
        <v>122</v>
      </c>
      <c r="H854" s="36">
        <f t="shared" si="13"/>
        <v>0</v>
      </c>
      <c r="I854" s="33" t="s">
        <v>30</v>
      </c>
      <c r="J854" s="27"/>
    </row>
    <row r="855" spans="1:10" x14ac:dyDescent="0.25">
      <c r="A855" s="31">
        <v>41652</v>
      </c>
      <c r="B855" s="32">
        <v>983</v>
      </c>
      <c r="C855" s="32" t="s">
        <v>9</v>
      </c>
      <c r="D855" s="33" t="s">
        <v>54</v>
      </c>
      <c r="E855" s="34">
        <v>12986.5</v>
      </c>
      <c r="F855" s="35">
        <v>41653</v>
      </c>
      <c r="G855" s="34">
        <v>12986.5</v>
      </c>
      <c r="H855" s="36">
        <f t="shared" si="13"/>
        <v>0</v>
      </c>
      <c r="I855" s="33" t="s">
        <v>30</v>
      </c>
      <c r="J855" s="27"/>
    </row>
    <row r="856" spans="1:10" x14ac:dyDescent="0.25">
      <c r="A856" s="31">
        <v>41652</v>
      </c>
      <c r="B856" s="32">
        <v>984</v>
      </c>
      <c r="C856" s="32" t="s">
        <v>9</v>
      </c>
      <c r="D856" s="33" t="s">
        <v>57</v>
      </c>
      <c r="E856" s="34">
        <v>780</v>
      </c>
      <c r="F856" s="35">
        <v>41652</v>
      </c>
      <c r="G856" s="34">
        <v>780</v>
      </c>
      <c r="H856" s="36">
        <f t="shared" si="13"/>
        <v>0</v>
      </c>
      <c r="I856" s="33" t="s">
        <v>30</v>
      </c>
      <c r="J856" s="27"/>
    </row>
    <row r="857" spans="1:10" x14ac:dyDescent="0.25">
      <c r="A857" s="31">
        <v>41652</v>
      </c>
      <c r="B857" s="32">
        <v>985</v>
      </c>
      <c r="C857" s="32" t="s">
        <v>9</v>
      </c>
      <c r="D857" s="33" t="s">
        <v>17</v>
      </c>
      <c r="E857" s="34">
        <v>476509.01</v>
      </c>
      <c r="F857" s="35">
        <v>41657</v>
      </c>
      <c r="G857" s="34">
        <v>476509.01</v>
      </c>
      <c r="H857" s="36">
        <f t="shared" si="13"/>
        <v>0</v>
      </c>
      <c r="I857" s="33"/>
      <c r="J857" s="27"/>
    </row>
    <row r="858" spans="1:10" x14ac:dyDescent="0.25">
      <c r="A858" s="31">
        <v>41652</v>
      </c>
      <c r="B858" s="32">
        <v>986</v>
      </c>
      <c r="C858" s="32" t="s">
        <v>9</v>
      </c>
      <c r="D858" s="33" t="s">
        <v>22</v>
      </c>
      <c r="E858" s="34">
        <v>1084.5</v>
      </c>
      <c r="F858" s="35">
        <v>41652</v>
      </c>
      <c r="G858" s="34">
        <v>1084.5</v>
      </c>
      <c r="H858" s="36">
        <f t="shared" si="13"/>
        <v>0</v>
      </c>
      <c r="I858" s="33"/>
      <c r="J858" s="27"/>
    </row>
    <row r="859" spans="1:10" x14ac:dyDescent="0.25">
      <c r="A859" s="31">
        <v>41652</v>
      </c>
      <c r="B859" s="32">
        <v>987</v>
      </c>
      <c r="C859" s="32" t="s">
        <v>9</v>
      </c>
      <c r="D859" s="33" t="s">
        <v>405</v>
      </c>
      <c r="E859" s="34">
        <v>3852</v>
      </c>
      <c r="F859" s="35">
        <v>41652</v>
      </c>
      <c r="G859" s="34">
        <v>3852</v>
      </c>
      <c r="H859" s="36">
        <f t="shared" si="13"/>
        <v>0</v>
      </c>
      <c r="I859" s="33"/>
      <c r="J859" s="27"/>
    </row>
    <row r="860" spans="1:10" x14ac:dyDescent="0.25">
      <c r="A860" s="31">
        <v>41652</v>
      </c>
      <c r="B860" s="32">
        <v>988</v>
      </c>
      <c r="C860" s="32" t="s">
        <v>9</v>
      </c>
      <c r="D860" s="33" t="s">
        <v>49</v>
      </c>
      <c r="E860" s="34">
        <v>914</v>
      </c>
      <c r="F860" s="35">
        <v>41652</v>
      </c>
      <c r="G860" s="34">
        <v>914</v>
      </c>
      <c r="H860" s="36">
        <f t="shared" si="13"/>
        <v>0</v>
      </c>
      <c r="I860" s="33"/>
      <c r="J860" s="27"/>
    </row>
    <row r="861" spans="1:10" x14ac:dyDescent="0.25">
      <c r="A861" s="31">
        <v>41652</v>
      </c>
      <c r="B861" s="32">
        <v>989</v>
      </c>
      <c r="C861" s="32" t="s">
        <v>9</v>
      </c>
      <c r="D861" s="33" t="s">
        <v>149</v>
      </c>
      <c r="E861" s="34">
        <v>14453.5</v>
      </c>
      <c r="F861" s="35">
        <v>41652</v>
      </c>
      <c r="G861" s="34">
        <v>14453.5</v>
      </c>
      <c r="H861" s="36">
        <f t="shared" si="13"/>
        <v>0</v>
      </c>
      <c r="I861" s="33"/>
      <c r="J861" s="27"/>
    </row>
    <row r="862" spans="1:10" x14ac:dyDescent="0.25">
      <c r="A862" s="31">
        <v>41652</v>
      </c>
      <c r="B862" s="32">
        <v>990</v>
      </c>
      <c r="C862" s="32" t="s">
        <v>9</v>
      </c>
      <c r="D862" s="33" t="s">
        <v>215</v>
      </c>
      <c r="E862" s="34">
        <v>3161</v>
      </c>
      <c r="F862" s="35">
        <v>41652</v>
      </c>
      <c r="G862" s="34">
        <v>3161</v>
      </c>
      <c r="H862" s="36">
        <f t="shared" si="13"/>
        <v>0</v>
      </c>
      <c r="I862" s="33"/>
      <c r="J862" s="27"/>
    </row>
    <row r="863" spans="1:10" x14ac:dyDescent="0.25">
      <c r="A863" s="31">
        <v>41652</v>
      </c>
      <c r="B863" s="32">
        <v>991</v>
      </c>
      <c r="C863" s="32" t="s">
        <v>9</v>
      </c>
      <c r="D863" s="33" t="s">
        <v>55</v>
      </c>
      <c r="E863" s="34">
        <v>11559</v>
      </c>
      <c r="F863" s="35">
        <v>41652</v>
      </c>
      <c r="G863" s="34">
        <v>11559</v>
      </c>
      <c r="H863" s="36">
        <f t="shared" si="13"/>
        <v>0</v>
      </c>
      <c r="I863" s="33"/>
      <c r="J863" s="27"/>
    </row>
    <row r="864" spans="1:10" x14ac:dyDescent="0.25">
      <c r="A864" s="31">
        <v>41652</v>
      </c>
      <c r="B864" s="32">
        <v>992</v>
      </c>
      <c r="C864" s="32" t="s">
        <v>9</v>
      </c>
      <c r="D864" s="33" t="s">
        <v>152</v>
      </c>
      <c r="E864" s="34">
        <v>19988.5</v>
      </c>
      <c r="F864" s="35">
        <v>41652</v>
      </c>
      <c r="G864" s="34">
        <v>19988.5</v>
      </c>
      <c r="H864" s="36">
        <f t="shared" si="13"/>
        <v>0</v>
      </c>
      <c r="I864" s="33"/>
      <c r="J864" s="27"/>
    </row>
    <row r="865" spans="1:10" x14ac:dyDescent="0.25">
      <c r="A865" s="31">
        <v>41652</v>
      </c>
      <c r="B865" s="32">
        <v>993</v>
      </c>
      <c r="C865" s="32" t="s">
        <v>9</v>
      </c>
      <c r="D865" s="33" t="s">
        <v>58</v>
      </c>
      <c r="E865" s="34">
        <v>1303</v>
      </c>
      <c r="F865" s="35">
        <v>41652</v>
      </c>
      <c r="G865" s="34">
        <v>1303</v>
      </c>
      <c r="H865" s="36">
        <f t="shared" si="13"/>
        <v>0</v>
      </c>
      <c r="I865" s="33" t="s">
        <v>30</v>
      </c>
      <c r="J865" s="27"/>
    </row>
    <row r="866" spans="1:10" x14ac:dyDescent="0.25">
      <c r="A866" s="31">
        <v>41652</v>
      </c>
      <c r="B866" s="32">
        <v>994</v>
      </c>
      <c r="C866" s="32" t="s">
        <v>9</v>
      </c>
      <c r="D866" s="33" t="s">
        <v>50</v>
      </c>
      <c r="E866" s="34">
        <v>7143</v>
      </c>
      <c r="F866" s="35">
        <v>41659</v>
      </c>
      <c r="G866" s="34">
        <v>7143</v>
      </c>
      <c r="H866" s="36">
        <f t="shared" si="13"/>
        <v>0</v>
      </c>
      <c r="I866" s="33"/>
      <c r="J866" s="27"/>
    </row>
    <row r="867" spans="1:10" x14ac:dyDescent="0.25">
      <c r="A867" s="31">
        <v>41652</v>
      </c>
      <c r="B867" s="32">
        <v>995</v>
      </c>
      <c r="C867" s="32" t="s">
        <v>9</v>
      </c>
      <c r="D867" s="33" t="s">
        <v>294</v>
      </c>
      <c r="E867" s="34">
        <v>1909.5</v>
      </c>
      <c r="F867" s="35">
        <v>41653</v>
      </c>
      <c r="G867" s="34">
        <v>1909.5</v>
      </c>
      <c r="H867" s="36">
        <f t="shared" si="13"/>
        <v>0</v>
      </c>
      <c r="I867" s="33" t="s">
        <v>30</v>
      </c>
      <c r="J867" s="27"/>
    </row>
    <row r="868" spans="1:10" x14ac:dyDescent="0.25">
      <c r="A868" s="31">
        <v>41652</v>
      </c>
      <c r="B868" s="32">
        <v>996</v>
      </c>
      <c r="C868" s="32" t="s">
        <v>9</v>
      </c>
      <c r="D868" s="33" t="s">
        <v>96</v>
      </c>
      <c r="E868" s="34">
        <v>46233</v>
      </c>
      <c r="F868" s="35">
        <v>41659</v>
      </c>
      <c r="G868" s="34">
        <v>46233</v>
      </c>
      <c r="H868" s="36">
        <f t="shared" si="13"/>
        <v>0</v>
      </c>
      <c r="I868" s="33" t="s">
        <v>27</v>
      </c>
      <c r="J868" s="27"/>
    </row>
    <row r="869" spans="1:10" x14ac:dyDescent="0.25">
      <c r="A869" s="31">
        <v>41652</v>
      </c>
      <c r="B869" s="32">
        <v>997</v>
      </c>
      <c r="C869" s="32" t="s">
        <v>9</v>
      </c>
      <c r="D869" s="33" t="s">
        <v>251</v>
      </c>
      <c r="E869" s="34">
        <v>6170.5</v>
      </c>
      <c r="F869" s="35">
        <v>41652</v>
      </c>
      <c r="G869" s="34">
        <v>6170.5</v>
      </c>
      <c r="H869" s="36">
        <f t="shared" si="13"/>
        <v>0</v>
      </c>
      <c r="I869" s="33" t="s">
        <v>30</v>
      </c>
      <c r="J869" s="27"/>
    </row>
    <row r="870" spans="1:10" x14ac:dyDescent="0.25">
      <c r="A870" s="31">
        <v>41652</v>
      </c>
      <c r="B870" s="32">
        <v>998</v>
      </c>
      <c r="C870" s="32" t="s">
        <v>9</v>
      </c>
      <c r="D870" s="33" t="s">
        <v>115</v>
      </c>
      <c r="E870" s="34">
        <v>480</v>
      </c>
      <c r="F870" s="35">
        <v>41652</v>
      </c>
      <c r="G870" s="34">
        <v>480</v>
      </c>
      <c r="H870" s="36">
        <f t="shared" si="13"/>
        <v>0</v>
      </c>
      <c r="I870" s="33"/>
      <c r="J870" s="27"/>
    </row>
    <row r="871" spans="1:10" x14ac:dyDescent="0.25">
      <c r="A871" s="31">
        <v>41652</v>
      </c>
      <c r="B871" s="32">
        <v>999</v>
      </c>
      <c r="C871" s="32" t="s">
        <v>9</v>
      </c>
      <c r="D871" s="33" t="s">
        <v>51</v>
      </c>
      <c r="E871" s="34">
        <v>2200</v>
      </c>
      <c r="F871" s="35">
        <v>41661</v>
      </c>
      <c r="G871" s="34">
        <v>2200</v>
      </c>
      <c r="H871" s="36">
        <f t="shared" si="13"/>
        <v>0</v>
      </c>
      <c r="I871" s="33" t="s">
        <v>45</v>
      </c>
      <c r="J871" s="27"/>
    </row>
    <row r="872" spans="1:10" x14ac:dyDescent="0.25">
      <c r="A872" s="31">
        <v>41652</v>
      </c>
      <c r="B872" s="32">
        <v>1000</v>
      </c>
      <c r="C872" s="76" t="s">
        <v>406</v>
      </c>
      <c r="D872" s="41" t="s">
        <v>109</v>
      </c>
      <c r="E872" s="42">
        <v>4354.5</v>
      </c>
      <c r="F872" s="43">
        <v>41652</v>
      </c>
      <c r="G872" s="42">
        <v>4354.5</v>
      </c>
      <c r="H872" s="36">
        <f t="shared" si="13"/>
        <v>0</v>
      </c>
      <c r="I872" s="33"/>
      <c r="J872" s="27"/>
    </row>
    <row r="873" spans="1:10" x14ac:dyDescent="0.25">
      <c r="A873" s="31">
        <v>41652</v>
      </c>
      <c r="B873" s="32">
        <v>1</v>
      </c>
      <c r="C873" s="32" t="s">
        <v>407</v>
      </c>
      <c r="D873" s="33" t="s">
        <v>288</v>
      </c>
      <c r="E873" s="34">
        <v>1346</v>
      </c>
      <c r="F873" s="35">
        <v>41652</v>
      </c>
      <c r="G873" s="34">
        <v>1346</v>
      </c>
      <c r="H873" s="36">
        <f t="shared" si="13"/>
        <v>0</v>
      </c>
      <c r="I873" s="33" t="s">
        <v>45</v>
      </c>
      <c r="J873" s="27"/>
    </row>
    <row r="874" spans="1:10" x14ac:dyDescent="0.25">
      <c r="A874" s="31">
        <v>41652</v>
      </c>
      <c r="B874" s="32">
        <v>2</v>
      </c>
      <c r="C874" s="32" t="s">
        <v>407</v>
      </c>
      <c r="D874" s="41" t="s">
        <v>237</v>
      </c>
      <c r="E874" s="42">
        <v>6531.5</v>
      </c>
      <c r="F874" s="43">
        <v>41652</v>
      </c>
      <c r="G874" s="42">
        <v>6531.5</v>
      </c>
      <c r="H874" s="36">
        <f t="shared" si="13"/>
        <v>0</v>
      </c>
      <c r="I874" s="41" t="s">
        <v>21</v>
      </c>
      <c r="J874" s="27"/>
    </row>
    <row r="875" spans="1:10" x14ac:dyDescent="0.25">
      <c r="A875" s="31">
        <v>41652</v>
      </c>
      <c r="B875" s="32">
        <v>3</v>
      </c>
      <c r="C875" s="32" t="s">
        <v>407</v>
      </c>
      <c r="D875" s="33" t="s">
        <v>89</v>
      </c>
      <c r="E875" s="34">
        <v>775</v>
      </c>
      <c r="F875" s="35">
        <v>41652</v>
      </c>
      <c r="G875" s="34">
        <v>775</v>
      </c>
      <c r="H875" s="36">
        <f t="shared" ref="H875:H936" si="14">E875-G875</f>
        <v>0</v>
      </c>
      <c r="I875" s="33"/>
      <c r="J875" s="44"/>
    </row>
    <row r="876" spans="1:10" x14ac:dyDescent="0.25">
      <c r="A876" s="31">
        <v>41652</v>
      </c>
      <c r="B876" s="32">
        <v>4</v>
      </c>
      <c r="C876" s="32" t="s">
        <v>407</v>
      </c>
      <c r="D876" s="33" t="s">
        <v>408</v>
      </c>
      <c r="E876" s="34">
        <v>10944</v>
      </c>
      <c r="F876" s="35">
        <v>41652</v>
      </c>
      <c r="G876" s="34">
        <v>10944</v>
      </c>
      <c r="H876" s="36">
        <f t="shared" si="14"/>
        <v>0</v>
      </c>
      <c r="I876" s="33" t="s">
        <v>21</v>
      </c>
      <c r="J876" s="27"/>
    </row>
    <row r="877" spans="1:10" x14ac:dyDescent="0.25">
      <c r="A877" s="31">
        <v>41652</v>
      </c>
      <c r="B877" s="32">
        <v>5</v>
      </c>
      <c r="C877" s="32" t="s">
        <v>407</v>
      </c>
      <c r="D877" s="33" t="s">
        <v>253</v>
      </c>
      <c r="E877" s="34">
        <v>3864.5</v>
      </c>
      <c r="F877" s="35">
        <v>41652</v>
      </c>
      <c r="G877" s="34">
        <v>3864.5</v>
      </c>
      <c r="H877" s="36">
        <f t="shared" si="14"/>
        <v>0</v>
      </c>
      <c r="I877" s="33" t="s">
        <v>21</v>
      </c>
      <c r="J877" s="27"/>
    </row>
    <row r="878" spans="1:10" x14ac:dyDescent="0.25">
      <c r="A878" s="31">
        <v>41652</v>
      </c>
      <c r="B878" s="32">
        <v>6</v>
      </c>
      <c r="C878" s="32" t="s">
        <v>407</v>
      </c>
      <c r="D878" s="33" t="s">
        <v>130</v>
      </c>
      <c r="E878" s="34">
        <v>2932</v>
      </c>
      <c r="F878" s="35">
        <v>41652</v>
      </c>
      <c r="G878" s="34">
        <v>2932</v>
      </c>
      <c r="H878" s="36">
        <f t="shared" si="14"/>
        <v>0</v>
      </c>
      <c r="I878" s="33" t="s">
        <v>21</v>
      </c>
      <c r="J878" s="27"/>
    </row>
    <row r="879" spans="1:10" x14ac:dyDescent="0.25">
      <c r="A879" s="31">
        <v>41652</v>
      </c>
      <c r="B879" s="32">
        <v>7</v>
      </c>
      <c r="C879" s="32" t="s">
        <v>407</v>
      </c>
      <c r="D879" s="33" t="s">
        <v>380</v>
      </c>
      <c r="E879" s="34">
        <v>6105.5</v>
      </c>
      <c r="F879" s="35">
        <v>41652</v>
      </c>
      <c r="G879" s="34">
        <v>6105.5</v>
      </c>
      <c r="H879" s="36">
        <f t="shared" si="14"/>
        <v>0</v>
      </c>
      <c r="I879" s="33" t="s">
        <v>21</v>
      </c>
      <c r="J879" s="27"/>
    </row>
    <row r="880" spans="1:10" x14ac:dyDescent="0.25">
      <c r="A880" s="31">
        <v>41652</v>
      </c>
      <c r="B880" s="32">
        <v>8</v>
      </c>
      <c r="C880" s="32" t="s">
        <v>407</v>
      </c>
      <c r="D880" s="33" t="s">
        <v>409</v>
      </c>
      <c r="E880" s="34">
        <v>2809.5</v>
      </c>
      <c r="F880" s="35">
        <v>41652</v>
      </c>
      <c r="G880" s="34">
        <v>2809.5</v>
      </c>
      <c r="H880" s="36">
        <f t="shared" si="14"/>
        <v>0</v>
      </c>
      <c r="I880" s="33"/>
      <c r="J880" s="27"/>
    </row>
    <row r="881" spans="1:10" x14ac:dyDescent="0.25">
      <c r="A881" s="31">
        <v>41652</v>
      </c>
      <c r="B881" s="32">
        <v>9</v>
      </c>
      <c r="C881" s="32" t="s">
        <v>407</v>
      </c>
      <c r="D881" s="33" t="s">
        <v>50</v>
      </c>
      <c r="E881" s="34">
        <v>5437.5</v>
      </c>
      <c r="F881" s="35">
        <v>41659</v>
      </c>
      <c r="G881" s="34">
        <v>5437.5</v>
      </c>
      <c r="H881" s="36">
        <f t="shared" si="14"/>
        <v>0</v>
      </c>
      <c r="I881" s="33" t="s">
        <v>21</v>
      </c>
      <c r="J881" s="44"/>
    </row>
    <row r="882" spans="1:10" x14ac:dyDescent="0.25">
      <c r="A882" s="31">
        <v>41652</v>
      </c>
      <c r="B882" s="32">
        <v>10</v>
      </c>
      <c r="C882" s="32" t="s">
        <v>407</v>
      </c>
      <c r="D882" s="33" t="s">
        <v>235</v>
      </c>
      <c r="E882" s="34">
        <v>3680.2</v>
      </c>
      <c r="F882" s="35">
        <v>41653</v>
      </c>
      <c r="G882" s="34">
        <v>3680.2</v>
      </c>
      <c r="H882" s="36">
        <f t="shared" si="14"/>
        <v>0</v>
      </c>
      <c r="I882" s="33" t="s">
        <v>65</v>
      </c>
      <c r="J882" s="44"/>
    </row>
    <row r="883" spans="1:10" x14ac:dyDescent="0.25">
      <c r="A883" s="31">
        <v>41652</v>
      </c>
      <c r="B883" s="32">
        <v>11</v>
      </c>
      <c r="C883" s="32" t="s">
        <v>407</v>
      </c>
      <c r="D883" s="33" t="s">
        <v>186</v>
      </c>
      <c r="E883" s="34">
        <v>3625</v>
      </c>
      <c r="F883" s="35">
        <v>41654</v>
      </c>
      <c r="G883" s="34">
        <v>3625</v>
      </c>
      <c r="H883" s="36">
        <f t="shared" si="14"/>
        <v>0</v>
      </c>
      <c r="I883" s="33"/>
      <c r="J883" s="44" t="s">
        <v>410</v>
      </c>
    </row>
    <row r="884" spans="1:10" x14ac:dyDescent="0.25">
      <c r="A884" s="31">
        <v>41652</v>
      </c>
      <c r="B884" s="32">
        <v>12</v>
      </c>
      <c r="C884" s="32" t="s">
        <v>407</v>
      </c>
      <c r="D884" s="33" t="s">
        <v>145</v>
      </c>
      <c r="E884" s="34">
        <v>3069.5</v>
      </c>
      <c r="F884" s="35">
        <v>41653</v>
      </c>
      <c r="G884" s="34">
        <v>3069.5</v>
      </c>
      <c r="H884" s="36">
        <f t="shared" si="14"/>
        <v>0</v>
      </c>
      <c r="I884" s="33" t="s">
        <v>65</v>
      </c>
      <c r="J884" s="44" t="s">
        <v>411</v>
      </c>
    </row>
    <row r="885" spans="1:10" x14ac:dyDescent="0.25">
      <c r="A885" s="31">
        <v>41652</v>
      </c>
      <c r="B885" s="32">
        <v>13</v>
      </c>
      <c r="C885" s="32" t="s">
        <v>407</v>
      </c>
      <c r="D885" s="33" t="s">
        <v>348</v>
      </c>
      <c r="E885" s="34">
        <v>3588</v>
      </c>
      <c r="F885" s="35">
        <v>41653</v>
      </c>
      <c r="G885" s="34">
        <v>3588</v>
      </c>
      <c r="H885" s="36">
        <f t="shared" si="14"/>
        <v>0</v>
      </c>
      <c r="I885" s="33" t="s">
        <v>65</v>
      </c>
      <c r="J885" s="44"/>
    </row>
    <row r="886" spans="1:10" x14ac:dyDescent="0.25">
      <c r="A886" s="31">
        <v>41652</v>
      </c>
      <c r="B886" s="32">
        <v>14</v>
      </c>
      <c r="C886" s="32" t="s">
        <v>407</v>
      </c>
      <c r="D886" s="33" t="s">
        <v>190</v>
      </c>
      <c r="E886" s="34">
        <v>2000</v>
      </c>
      <c r="F886" s="35">
        <v>41653</v>
      </c>
      <c r="G886" s="34">
        <v>2000</v>
      </c>
      <c r="H886" s="36">
        <f t="shared" si="14"/>
        <v>0</v>
      </c>
      <c r="I886" s="33" t="s">
        <v>65</v>
      </c>
      <c r="J886" s="44"/>
    </row>
    <row r="887" spans="1:10" x14ac:dyDescent="0.25">
      <c r="A887" s="31">
        <v>41652</v>
      </c>
      <c r="B887" s="32">
        <v>15</v>
      </c>
      <c r="C887" s="32" t="s">
        <v>407</v>
      </c>
      <c r="D887" s="33" t="s">
        <v>191</v>
      </c>
      <c r="E887" s="34">
        <v>1180</v>
      </c>
      <c r="F887" s="35">
        <v>41653</v>
      </c>
      <c r="G887" s="34">
        <v>1180</v>
      </c>
      <c r="H887" s="36">
        <f t="shared" si="14"/>
        <v>0</v>
      </c>
      <c r="I887" s="33" t="s">
        <v>65</v>
      </c>
      <c r="J887" s="44"/>
    </row>
    <row r="888" spans="1:10" x14ac:dyDescent="0.25">
      <c r="A888" s="31">
        <v>41652</v>
      </c>
      <c r="B888" s="32">
        <v>16</v>
      </c>
      <c r="C888" s="32" t="s">
        <v>407</v>
      </c>
      <c r="D888" s="33" t="s">
        <v>412</v>
      </c>
      <c r="E888" s="34">
        <v>1976.5</v>
      </c>
      <c r="F888" s="35">
        <v>41652</v>
      </c>
      <c r="G888" s="34">
        <v>1976.5</v>
      </c>
      <c r="H888" s="36">
        <f t="shared" si="14"/>
        <v>0</v>
      </c>
      <c r="I888" s="33" t="s">
        <v>217</v>
      </c>
      <c r="J888" s="44"/>
    </row>
    <row r="889" spans="1:10" x14ac:dyDescent="0.25">
      <c r="A889" s="31">
        <v>41652</v>
      </c>
      <c r="B889" s="32">
        <v>17</v>
      </c>
      <c r="C889" s="32" t="s">
        <v>407</v>
      </c>
      <c r="D889" s="33" t="s">
        <v>260</v>
      </c>
      <c r="E889" s="34">
        <v>960</v>
      </c>
      <c r="F889" s="35">
        <v>41652</v>
      </c>
      <c r="G889" s="34">
        <v>960</v>
      </c>
      <c r="H889" s="36">
        <f t="shared" si="14"/>
        <v>0</v>
      </c>
      <c r="I889" s="33" t="s">
        <v>217</v>
      </c>
      <c r="J889" s="44"/>
    </row>
    <row r="890" spans="1:10" x14ac:dyDescent="0.25">
      <c r="A890" s="31">
        <v>41652</v>
      </c>
      <c r="B890" s="32">
        <v>18</v>
      </c>
      <c r="C890" s="32" t="s">
        <v>407</v>
      </c>
      <c r="D890" s="33" t="s">
        <v>233</v>
      </c>
      <c r="E890" s="34">
        <v>2270.5</v>
      </c>
      <c r="F890" s="35">
        <v>41653</v>
      </c>
      <c r="G890" s="34">
        <v>2270.5</v>
      </c>
      <c r="H890" s="36">
        <f t="shared" si="14"/>
        <v>0</v>
      </c>
      <c r="I890" s="33" t="s">
        <v>65</v>
      </c>
      <c r="J890" s="44"/>
    </row>
    <row r="891" spans="1:10" x14ac:dyDescent="0.25">
      <c r="A891" s="31">
        <v>41652</v>
      </c>
      <c r="B891" s="32">
        <v>19</v>
      </c>
      <c r="C891" s="32" t="s">
        <v>407</v>
      </c>
      <c r="D891" s="33" t="s">
        <v>144</v>
      </c>
      <c r="E891" s="34">
        <v>4000</v>
      </c>
      <c r="F891" s="35">
        <v>41653</v>
      </c>
      <c r="G891" s="34">
        <v>4000</v>
      </c>
      <c r="H891" s="36">
        <f t="shared" si="14"/>
        <v>0</v>
      </c>
      <c r="I891" s="33" t="s">
        <v>65</v>
      </c>
      <c r="J891" s="44"/>
    </row>
    <row r="892" spans="1:10" x14ac:dyDescent="0.25">
      <c r="A892" s="31">
        <v>41652</v>
      </c>
      <c r="B892" s="32">
        <v>20</v>
      </c>
      <c r="C892" s="32" t="s">
        <v>407</v>
      </c>
      <c r="D892" s="33" t="s">
        <v>413</v>
      </c>
      <c r="E892" s="34">
        <v>1106</v>
      </c>
      <c r="F892" s="35">
        <v>41653</v>
      </c>
      <c r="G892" s="34">
        <v>1106</v>
      </c>
      <c r="H892" s="36">
        <f t="shared" si="14"/>
        <v>0</v>
      </c>
      <c r="I892" s="33" t="s">
        <v>65</v>
      </c>
      <c r="J892" s="44"/>
    </row>
    <row r="893" spans="1:10" x14ac:dyDescent="0.25">
      <c r="A893" s="31">
        <v>41652</v>
      </c>
      <c r="B893" s="32">
        <v>21</v>
      </c>
      <c r="C893" s="32" t="s">
        <v>407</v>
      </c>
      <c r="D893" s="33" t="s">
        <v>228</v>
      </c>
      <c r="E893" s="34">
        <v>2471</v>
      </c>
      <c r="F893" s="35">
        <v>41653</v>
      </c>
      <c r="G893" s="34">
        <v>2471</v>
      </c>
      <c r="H893" s="36">
        <f t="shared" si="14"/>
        <v>0</v>
      </c>
      <c r="I893" s="33" t="s">
        <v>65</v>
      </c>
      <c r="J893" s="44"/>
    </row>
    <row r="894" spans="1:10" x14ac:dyDescent="0.25">
      <c r="A894" s="31">
        <v>41652</v>
      </c>
      <c r="B894" s="32">
        <v>22</v>
      </c>
      <c r="C894" s="32" t="s">
        <v>407</v>
      </c>
      <c r="D894" s="33" t="s">
        <v>133</v>
      </c>
      <c r="E894" s="34">
        <v>8652</v>
      </c>
      <c r="F894" s="45" t="s">
        <v>414</v>
      </c>
      <c r="G894" s="34">
        <f>3800+4852</f>
        <v>8652</v>
      </c>
      <c r="H894" s="36">
        <f t="shared" si="14"/>
        <v>0</v>
      </c>
      <c r="I894" s="33"/>
      <c r="J894" s="44"/>
    </row>
    <row r="895" spans="1:10" x14ac:dyDescent="0.25">
      <c r="A895" s="31">
        <v>41652</v>
      </c>
      <c r="B895" s="32">
        <v>23</v>
      </c>
      <c r="C895" s="32" t="s">
        <v>407</v>
      </c>
      <c r="D895" s="33" t="s">
        <v>86</v>
      </c>
      <c r="E895" s="34">
        <v>16424</v>
      </c>
      <c r="F895" s="35">
        <v>41652</v>
      </c>
      <c r="G895" s="34">
        <v>16424</v>
      </c>
      <c r="H895" s="36">
        <f t="shared" si="14"/>
        <v>0</v>
      </c>
      <c r="I895" s="33"/>
      <c r="J895" s="44"/>
    </row>
    <row r="896" spans="1:10" x14ac:dyDescent="0.25">
      <c r="A896" s="31">
        <v>41652</v>
      </c>
      <c r="B896" s="32">
        <v>24</v>
      </c>
      <c r="C896" s="32" t="s">
        <v>407</v>
      </c>
      <c r="D896" s="33" t="s">
        <v>304</v>
      </c>
      <c r="E896" s="34">
        <v>14339</v>
      </c>
      <c r="F896" s="53" t="s">
        <v>415</v>
      </c>
      <c r="G896" s="34">
        <v>14339</v>
      </c>
      <c r="H896" s="36">
        <f t="shared" si="14"/>
        <v>0</v>
      </c>
      <c r="I896" s="33" t="s">
        <v>65</v>
      </c>
      <c r="J896" s="44" t="s">
        <v>416</v>
      </c>
    </row>
    <row r="897" spans="1:10" x14ac:dyDescent="0.25">
      <c r="A897" s="31">
        <v>41652</v>
      </c>
      <c r="B897" s="32">
        <v>25</v>
      </c>
      <c r="C897" s="32" t="s">
        <v>407</v>
      </c>
      <c r="D897" s="33" t="s">
        <v>11</v>
      </c>
      <c r="E897" s="34">
        <v>73393.5</v>
      </c>
      <c r="F897" s="35">
        <v>41680</v>
      </c>
      <c r="G897" s="34">
        <v>73393.5</v>
      </c>
      <c r="H897" s="36">
        <f t="shared" si="14"/>
        <v>0</v>
      </c>
      <c r="I897" s="33" t="s">
        <v>37</v>
      </c>
      <c r="J897" s="44"/>
    </row>
    <row r="898" spans="1:10" x14ac:dyDescent="0.25">
      <c r="A898" s="31">
        <v>41652</v>
      </c>
      <c r="B898" s="32">
        <v>26</v>
      </c>
      <c r="C898" s="32" t="s">
        <v>407</v>
      </c>
      <c r="D898" s="33" t="s">
        <v>198</v>
      </c>
      <c r="E898" s="34">
        <v>14155.6</v>
      </c>
      <c r="F898" s="35">
        <v>41653</v>
      </c>
      <c r="G898" s="34">
        <v>14155.6</v>
      </c>
      <c r="H898" s="36">
        <f t="shared" si="14"/>
        <v>0</v>
      </c>
      <c r="I898" s="33" t="s">
        <v>65</v>
      </c>
      <c r="J898" s="44"/>
    </row>
    <row r="899" spans="1:10" x14ac:dyDescent="0.25">
      <c r="A899" s="31">
        <v>41652</v>
      </c>
      <c r="B899" s="32">
        <v>27</v>
      </c>
      <c r="C899" s="32" t="s">
        <v>407</v>
      </c>
      <c r="D899" s="33" t="s">
        <v>86</v>
      </c>
      <c r="E899" s="34">
        <v>170</v>
      </c>
      <c r="F899" s="35">
        <v>41652</v>
      </c>
      <c r="G899" s="34">
        <v>170</v>
      </c>
      <c r="H899" s="36">
        <f t="shared" si="14"/>
        <v>0</v>
      </c>
      <c r="I899" s="33"/>
      <c r="J899" s="44"/>
    </row>
    <row r="900" spans="1:10" x14ac:dyDescent="0.25">
      <c r="A900" s="31">
        <v>41652</v>
      </c>
      <c r="B900" s="32">
        <v>28</v>
      </c>
      <c r="C900" s="32" t="s">
        <v>407</v>
      </c>
      <c r="D900" s="33" t="s">
        <v>392</v>
      </c>
      <c r="E900" s="34">
        <v>1968</v>
      </c>
      <c r="F900" s="35">
        <v>41652</v>
      </c>
      <c r="G900" s="34">
        <v>1968</v>
      </c>
      <c r="H900" s="36">
        <f t="shared" si="14"/>
        <v>0</v>
      </c>
      <c r="I900" s="33"/>
      <c r="J900" s="44"/>
    </row>
    <row r="901" spans="1:10" x14ac:dyDescent="0.25">
      <c r="A901" s="31">
        <v>41652</v>
      </c>
      <c r="B901" s="32">
        <v>29</v>
      </c>
      <c r="C901" s="32" t="s">
        <v>407</v>
      </c>
      <c r="D901" s="33" t="s">
        <v>417</v>
      </c>
      <c r="E901" s="34">
        <v>5625.5</v>
      </c>
      <c r="F901" s="35">
        <v>41653</v>
      </c>
      <c r="G901" s="34">
        <v>5625.5</v>
      </c>
      <c r="H901" s="36">
        <f t="shared" si="14"/>
        <v>0</v>
      </c>
      <c r="I901" s="33" t="s">
        <v>37</v>
      </c>
      <c r="J901" s="44"/>
    </row>
    <row r="902" spans="1:10" x14ac:dyDescent="0.25">
      <c r="A902" s="31">
        <v>41652</v>
      </c>
      <c r="B902" s="32">
        <v>30</v>
      </c>
      <c r="C902" s="32" t="s">
        <v>407</v>
      </c>
      <c r="D902" s="33" t="s">
        <v>307</v>
      </c>
      <c r="E902" s="34">
        <v>5738</v>
      </c>
      <c r="F902" s="35">
        <v>41653</v>
      </c>
      <c r="G902" s="34">
        <v>5738</v>
      </c>
      <c r="H902" s="36">
        <f t="shared" si="14"/>
        <v>0</v>
      </c>
      <c r="I902" s="33" t="s">
        <v>65</v>
      </c>
      <c r="J902" s="44"/>
    </row>
    <row r="903" spans="1:10" x14ac:dyDescent="0.25">
      <c r="A903" s="31">
        <v>41652</v>
      </c>
      <c r="B903" s="32">
        <v>31</v>
      </c>
      <c r="C903" s="32" t="s">
        <v>407</v>
      </c>
      <c r="D903" s="33" t="s">
        <v>98</v>
      </c>
      <c r="E903" s="34">
        <v>11811.5</v>
      </c>
      <c r="F903" s="35">
        <v>41653</v>
      </c>
      <c r="G903" s="34">
        <v>11811.5</v>
      </c>
      <c r="H903" s="36">
        <f t="shared" si="14"/>
        <v>0</v>
      </c>
      <c r="I903" s="33" t="s">
        <v>37</v>
      </c>
      <c r="J903" s="44"/>
    </row>
    <row r="904" spans="1:10" x14ac:dyDescent="0.25">
      <c r="A904" s="31">
        <v>41652</v>
      </c>
      <c r="B904" s="32">
        <v>32</v>
      </c>
      <c r="C904" s="32" t="s">
        <v>407</v>
      </c>
      <c r="D904" s="33" t="s">
        <v>370</v>
      </c>
      <c r="E904" s="34">
        <v>20541</v>
      </c>
      <c r="F904" s="35">
        <v>41654</v>
      </c>
      <c r="G904" s="34">
        <v>20541</v>
      </c>
      <c r="H904" s="36">
        <f t="shared" si="14"/>
        <v>0</v>
      </c>
      <c r="I904" s="33" t="s">
        <v>162</v>
      </c>
      <c r="J904" s="44"/>
    </row>
    <row r="905" spans="1:10" x14ac:dyDescent="0.25">
      <c r="A905" s="31">
        <v>41652</v>
      </c>
      <c r="B905" s="32">
        <v>33</v>
      </c>
      <c r="C905" s="32" t="s">
        <v>407</v>
      </c>
      <c r="D905" s="33" t="s">
        <v>99</v>
      </c>
      <c r="E905" s="34">
        <v>7428.6</v>
      </c>
      <c r="F905" s="35">
        <v>41654</v>
      </c>
      <c r="G905" s="34">
        <v>7428.6</v>
      </c>
      <c r="H905" s="36">
        <f t="shared" si="14"/>
        <v>0</v>
      </c>
      <c r="I905" s="33" t="s">
        <v>162</v>
      </c>
      <c r="J905" s="44"/>
    </row>
    <row r="906" spans="1:10" x14ac:dyDescent="0.25">
      <c r="A906" s="31">
        <v>41652</v>
      </c>
      <c r="B906" s="32">
        <v>34</v>
      </c>
      <c r="C906" s="32" t="s">
        <v>407</v>
      </c>
      <c r="D906" s="33" t="s">
        <v>163</v>
      </c>
      <c r="E906" s="34">
        <v>1770.5</v>
      </c>
      <c r="F906" s="35">
        <v>41654</v>
      </c>
      <c r="G906" s="34">
        <v>1770.5</v>
      </c>
      <c r="H906" s="36">
        <f t="shared" si="14"/>
        <v>0</v>
      </c>
      <c r="I906" s="33" t="s">
        <v>162</v>
      </c>
      <c r="J906" s="44"/>
    </row>
    <row r="907" spans="1:10" x14ac:dyDescent="0.25">
      <c r="A907" s="31">
        <v>41652</v>
      </c>
      <c r="B907" s="32">
        <v>35</v>
      </c>
      <c r="C907" s="32" t="s">
        <v>407</v>
      </c>
      <c r="D907" s="33" t="s">
        <v>418</v>
      </c>
      <c r="E907" s="34">
        <v>7766.5</v>
      </c>
      <c r="F907" s="37" t="s">
        <v>419</v>
      </c>
      <c r="G907" s="34">
        <v>7766.5</v>
      </c>
      <c r="H907" s="36">
        <f t="shared" si="14"/>
        <v>0</v>
      </c>
      <c r="I907" s="33" t="s">
        <v>162</v>
      </c>
      <c r="J907" s="44"/>
    </row>
    <row r="908" spans="1:10" x14ac:dyDescent="0.25">
      <c r="A908" s="31">
        <v>41652</v>
      </c>
      <c r="B908" s="32">
        <v>36</v>
      </c>
      <c r="C908" s="32" t="s">
        <v>407</v>
      </c>
      <c r="D908" s="33" t="s">
        <v>22</v>
      </c>
      <c r="E908" s="34">
        <v>11817</v>
      </c>
      <c r="F908" s="35">
        <v>41654</v>
      </c>
      <c r="G908" s="34">
        <v>11817</v>
      </c>
      <c r="H908" s="36">
        <f t="shared" si="14"/>
        <v>0</v>
      </c>
      <c r="I908" s="33" t="s">
        <v>162</v>
      </c>
      <c r="J908" s="44"/>
    </row>
    <row r="909" spans="1:10" x14ac:dyDescent="0.25">
      <c r="A909" s="31">
        <v>41652</v>
      </c>
      <c r="B909" s="32">
        <v>37</v>
      </c>
      <c r="C909" s="32" t="s">
        <v>407</v>
      </c>
      <c r="D909" s="33" t="s">
        <v>169</v>
      </c>
      <c r="E909" s="34">
        <v>13153.5</v>
      </c>
      <c r="F909" s="35">
        <v>41654</v>
      </c>
      <c r="G909" s="34">
        <v>13153.5</v>
      </c>
      <c r="H909" s="36">
        <f t="shared" si="14"/>
        <v>0</v>
      </c>
      <c r="I909" s="33" t="s">
        <v>162</v>
      </c>
      <c r="J909" s="44"/>
    </row>
    <row r="910" spans="1:10" x14ac:dyDescent="0.25">
      <c r="A910" s="31">
        <v>41652</v>
      </c>
      <c r="B910" s="32">
        <v>38</v>
      </c>
      <c r="C910" s="32" t="s">
        <v>407</v>
      </c>
      <c r="D910" s="33" t="s">
        <v>358</v>
      </c>
      <c r="E910" s="34">
        <v>10044</v>
      </c>
      <c r="F910" s="35">
        <v>41657</v>
      </c>
      <c r="G910" s="34">
        <v>10044</v>
      </c>
      <c r="H910" s="36">
        <f t="shared" si="14"/>
        <v>0</v>
      </c>
      <c r="I910" s="33" t="s">
        <v>162</v>
      </c>
      <c r="J910" s="44"/>
    </row>
    <row r="911" spans="1:10" x14ac:dyDescent="0.25">
      <c r="A911" s="31">
        <v>41652</v>
      </c>
      <c r="B911" s="32">
        <v>39</v>
      </c>
      <c r="C911" s="32" t="s">
        <v>407</v>
      </c>
      <c r="D911" s="33" t="s">
        <v>168</v>
      </c>
      <c r="E911" s="34">
        <v>17253</v>
      </c>
      <c r="F911" s="35">
        <v>41654</v>
      </c>
      <c r="G911" s="34">
        <v>17253</v>
      </c>
      <c r="H911" s="36">
        <f t="shared" si="14"/>
        <v>0</v>
      </c>
      <c r="I911" s="33" t="s">
        <v>162</v>
      </c>
      <c r="J911" s="44"/>
    </row>
    <row r="912" spans="1:10" x14ac:dyDescent="0.25">
      <c r="A912" s="31">
        <v>41652</v>
      </c>
      <c r="B912" s="32">
        <v>40</v>
      </c>
      <c r="C912" s="32" t="s">
        <v>407</v>
      </c>
      <c r="D912" s="33" t="s">
        <v>277</v>
      </c>
      <c r="E912" s="34">
        <v>4616.8</v>
      </c>
      <c r="F912" s="35">
        <v>41654</v>
      </c>
      <c r="G912" s="34">
        <v>4616.8</v>
      </c>
      <c r="H912" s="36">
        <f t="shared" si="14"/>
        <v>0</v>
      </c>
      <c r="I912" s="33" t="s">
        <v>162</v>
      </c>
      <c r="J912" s="44"/>
    </row>
    <row r="913" spans="1:10" x14ac:dyDescent="0.25">
      <c r="A913" s="31">
        <v>41652</v>
      </c>
      <c r="B913" s="32">
        <v>41</v>
      </c>
      <c r="C913" s="32" t="s">
        <v>407</v>
      </c>
      <c r="D913" s="33" t="s">
        <v>420</v>
      </c>
      <c r="E913" s="34">
        <v>14950.5</v>
      </c>
      <c r="F913" s="35">
        <v>41654</v>
      </c>
      <c r="G913" s="34">
        <v>14950.5</v>
      </c>
      <c r="H913" s="36">
        <f t="shared" si="14"/>
        <v>0</v>
      </c>
      <c r="I913" s="33" t="s">
        <v>162</v>
      </c>
      <c r="J913" s="44"/>
    </row>
    <row r="914" spans="1:10" x14ac:dyDescent="0.25">
      <c r="A914" s="31">
        <v>41652</v>
      </c>
      <c r="B914" s="32">
        <v>42</v>
      </c>
      <c r="C914" s="32" t="s">
        <v>407</v>
      </c>
      <c r="D914" s="33" t="s">
        <v>160</v>
      </c>
      <c r="E914" s="34">
        <v>79202</v>
      </c>
      <c r="F914" s="37" t="s">
        <v>421</v>
      </c>
      <c r="G914" s="34">
        <v>79202</v>
      </c>
      <c r="H914" s="36">
        <f t="shared" si="14"/>
        <v>0</v>
      </c>
      <c r="I914" s="33" t="s">
        <v>162</v>
      </c>
      <c r="J914" s="44"/>
    </row>
    <row r="915" spans="1:10" x14ac:dyDescent="0.25">
      <c r="A915" s="31">
        <v>41652</v>
      </c>
      <c r="B915" s="32">
        <v>43</v>
      </c>
      <c r="C915" s="32" t="s">
        <v>407</v>
      </c>
      <c r="D915" s="33" t="s">
        <v>178</v>
      </c>
      <c r="E915" s="34">
        <v>840</v>
      </c>
      <c r="F915" s="35">
        <v>41654</v>
      </c>
      <c r="G915" s="34">
        <v>840</v>
      </c>
      <c r="H915" s="36">
        <f t="shared" si="14"/>
        <v>0</v>
      </c>
      <c r="I915" s="33" t="s">
        <v>162</v>
      </c>
      <c r="J915" s="44"/>
    </row>
    <row r="916" spans="1:10" x14ac:dyDescent="0.25">
      <c r="A916" s="31">
        <v>41652</v>
      </c>
      <c r="B916" s="32">
        <v>44</v>
      </c>
      <c r="C916" s="32" t="s">
        <v>407</v>
      </c>
      <c r="D916" s="33" t="s">
        <v>186</v>
      </c>
      <c r="E916" s="34">
        <v>3689.2</v>
      </c>
      <c r="F916" s="35">
        <v>41653</v>
      </c>
      <c r="G916" s="34">
        <v>3689.2</v>
      </c>
      <c r="H916" s="36">
        <f t="shared" si="14"/>
        <v>0</v>
      </c>
      <c r="I916" s="33"/>
      <c r="J916" s="44"/>
    </row>
    <row r="917" spans="1:10" x14ac:dyDescent="0.25">
      <c r="A917" s="31">
        <v>41652</v>
      </c>
      <c r="B917" s="32">
        <v>45</v>
      </c>
      <c r="C917" s="32" t="s">
        <v>407</v>
      </c>
      <c r="D917" s="33" t="s">
        <v>93</v>
      </c>
      <c r="E917" s="34">
        <v>8166.5</v>
      </c>
      <c r="F917" s="35">
        <v>41653</v>
      </c>
      <c r="G917" s="34">
        <v>8166.5</v>
      </c>
      <c r="H917" s="36">
        <f t="shared" si="14"/>
        <v>0</v>
      </c>
      <c r="I917" s="33" t="s">
        <v>27</v>
      </c>
      <c r="J917" s="44"/>
    </row>
    <row r="918" spans="1:10" x14ac:dyDescent="0.25">
      <c r="A918" s="31">
        <v>41652</v>
      </c>
      <c r="B918" s="32">
        <v>46</v>
      </c>
      <c r="C918" s="32" t="s">
        <v>407</v>
      </c>
      <c r="D918" s="33" t="s">
        <v>101</v>
      </c>
      <c r="E918" s="34">
        <v>27847.5</v>
      </c>
      <c r="F918" s="37" t="s">
        <v>422</v>
      </c>
      <c r="G918" s="34">
        <v>27847.5</v>
      </c>
      <c r="H918" s="36">
        <f t="shared" si="14"/>
        <v>0</v>
      </c>
      <c r="I918" s="33" t="s">
        <v>27</v>
      </c>
      <c r="J918" s="44"/>
    </row>
    <row r="919" spans="1:10" x14ac:dyDescent="0.25">
      <c r="A919" s="31">
        <v>41652</v>
      </c>
      <c r="B919" s="32">
        <v>47</v>
      </c>
      <c r="C919" s="32" t="s">
        <v>407</v>
      </c>
      <c r="D919" s="33" t="s">
        <v>240</v>
      </c>
      <c r="E919" s="34">
        <v>34166</v>
      </c>
      <c r="F919" s="37" t="s">
        <v>423</v>
      </c>
      <c r="G919" s="34">
        <v>34166</v>
      </c>
      <c r="H919" s="36">
        <f t="shared" si="14"/>
        <v>0</v>
      </c>
      <c r="I919" s="33" t="s">
        <v>27</v>
      </c>
      <c r="J919" s="44"/>
    </row>
    <row r="920" spans="1:10" x14ac:dyDescent="0.25">
      <c r="A920" s="31">
        <v>41652</v>
      </c>
      <c r="B920" s="32">
        <v>48</v>
      </c>
      <c r="C920" s="32" t="s">
        <v>407</v>
      </c>
      <c r="D920" s="33" t="s">
        <v>244</v>
      </c>
      <c r="E920" s="34">
        <v>17727.599999999999</v>
      </c>
      <c r="F920" s="37" t="s">
        <v>424</v>
      </c>
      <c r="G920" s="40">
        <v>17727.599999999999</v>
      </c>
      <c r="H920" s="36">
        <f t="shared" si="14"/>
        <v>0</v>
      </c>
      <c r="I920" s="33" t="s">
        <v>27</v>
      </c>
      <c r="J920" s="44"/>
    </row>
    <row r="921" spans="1:10" x14ac:dyDescent="0.25">
      <c r="A921" s="31">
        <v>41652</v>
      </c>
      <c r="B921" s="32">
        <v>49</v>
      </c>
      <c r="C921" s="32" t="s">
        <v>407</v>
      </c>
      <c r="D921" s="33" t="s">
        <v>301</v>
      </c>
      <c r="E921" s="34">
        <v>23261</v>
      </c>
      <c r="F921" s="35">
        <v>41653</v>
      </c>
      <c r="G921" s="34">
        <v>23261</v>
      </c>
      <c r="H921" s="36">
        <f t="shared" si="14"/>
        <v>0</v>
      </c>
      <c r="I921" s="33" t="s">
        <v>27</v>
      </c>
      <c r="J921" s="44"/>
    </row>
    <row r="922" spans="1:10" x14ac:dyDescent="0.25">
      <c r="A922" s="31">
        <v>41652</v>
      </c>
      <c r="B922" s="32">
        <v>50</v>
      </c>
      <c r="C922" s="32" t="s">
        <v>407</v>
      </c>
      <c r="D922" s="46" t="s">
        <v>53</v>
      </c>
      <c r="E922" s="47">
        <v>0</v>
      </c>
      <c r="F922" s="35"/>
      <c r="G922" s="34"/>
      <c r="H922" s="36">
        <f t="shared" si="14"/>
        <v>0</v>
      </c>
      <c r="I922" s="33" t="s">
        <v>324</v>
      </c>
      <c r="J922" s="44" t="s">
        <v>425</v>
      </c>
    </row>
    <row r="923" spans="1:10" x14ac:dyDescent="0.25">
      <c r="A923" s="31">
        <v>41652</v>
      </c>
      <c r="B923" s="32">
        <v>51</v>
      </c>
      <c r="C923" s="32" t="s">
        <v>407</v>
      </c>
      <c r="D923" s="33" t="s">
        <v>59</v>
      </c>
      <c r="E923" s="34">
        <v>6306.3</v>
      </c>
      <c r="F923" s="37" t="s">
        <v>426</v>
      </c>
      <c r="G923" s="34">
        <v>6306.3</v>
      </c>
      <c r="H923" s="36">
        <f t="shared" si="14"/>
        <v>0</v>
      </c>
      <c r="I923" s="33" t="s">
        <v>21</v>
      </c>
      <c r="J923" s="44"/>
    </row>
    <row r="924" spans="1:10" x14ac:dyDescent="0.25">
      <c r="A924" s="31">
        <v>41652</v>
      </c>
      <c r="B924" s="32">
        <v>52</v>
      </c>
      <c r="C924" s="32" t="s">
        <v>407</v>
      </c>
      <c r="D924" s="33" t="s">
        <v>175</v>
      </c>
      <c r="E924" s="34">
        <v>23828.5</v>
      </c>
      <c r="F924" s="37" t="s">
        <v>427</v>
      </c>
      <c r="G924" s="34">
        <v>23828.5</v>
      </c>
      <c r="H924" s="36">
        <f t="shared" si="14"/>
        <v>0</v>
      </c>
      <c r="I924" s="33" t="s">
        <v>162</v>
      </c>
      <c r="J924" s="44" t="s">
        <v>428</v>
      </c>
    </row>
    <row r="925" spans="1:10" x14ac:dyDescent="0.25">
      <c r="A925" s="31">
        <v>41652</v>
      </c>
      <c r="B925" s="32">
        <v>53</v>
      </c>
      <c r="C925" s="32" t="s">
        <v>407</v>
      </c>
      <c r="D925" s="33" t="s">
        <v>429</v>
      </c>
      <c r="E925" s="34">
        <v>8534</v>
      </c>
      <c r="F925" s="53" t="s">
        <v>430</v>
      </c>
      <c r="G925" s="34">
        <v>8534</v>
      </c>
      <c r="H925" s="36">
        <f t="shared" si="14"/>
        <v>0</v>
      </c>
      <c r="I925" s="33" t="s">
        <v>27</v>
      </c>
      <c r="J925" s="44" t="s">
        <v>431</v>
      </c>
    </row>
    <row r="926" spans="1:10" x14ac:dyDescent="0.25">
      <c r="A926" s="31">
        <v>41652</v>
      </c>
      <c r="B926" s="32">
        <v>54</v>
      </c>
      <c r="C926" s="32" t="s">
        <v>407</v>
      </c>
      <c r="D926" s="33" t="s">
        <v>432</v>
      </c>
      <c r="E926" s="34">
        <v>1066.5</v>
      </c>
      <c r="F926" s="35">
        <v>41652</v>
      </c>
      <c r="G926" s="34">
        <v>1066.5</v>
      </c>
      <c r="H926" s="36">
        <f t="shared" si="14"/>
        <v>0</v>
      </c>
      <c r="I926" s="33"/>
      <c r="J926" s="44"/>
    </row>
    <row r="927" spans="1:10" x14ac:dyDescent="0.25">
      <c r="A927" s="31">
        <v>41652</v>
      </c>
      <c r="B927" s="32">
        <v>55</v>
      </c>
      <c r="C927" s="32" t="s">
        <v>407</v>
      </c>
      <c r="D927" s="33" t="s">
        <v>433</v>
      </c>
      <c r="E927" s="34">
        <v>490</v>
      </c>
      <c r="F927" s="35">
        <v>41652</v>
      </c>
      <c r="G927" s="34">
        <v>490</v>
      </c>
      <c r="H927" s="36">
        <f t="shared" si="14"/>
        <v>0</v>
      </c>
      <c r="I927" s="33"/>
      <c r="J927" s="44"/>
    </row>
    <row r="928" spans="1:10" x14ac:dyDescent="0.25">
      <c r="A928" s="31">
        <v>41652</v>
      </c>
      <c r="B928" s="32">
        <v>56</v>
      </c>
      <c r="C928" s="32" t="s">
        <v>407</v>
      </c>
      <c r="D928" s="33" t="s">
        <v>432</v>
      </c>
      <c r="E928" s="34">
        <v>48</v>
      </c>
      <c r="F928" s="35">
        <v>41652</v>
      </c>
      <c r="G928" s="34">
        <v>48</v>
      </c>
      <c r="H928" s="36">
        <f t="shared" si="14"/>
        <v>0</v>
      </c>
      <c r="I928" s="33"/>
      <c r="J928" s="44"/>
    </row>
    <row r="929" spans="1:10" x14ac:dyDescent="0.25">
      <c r="A929" s="31">
        <v>41652</v>
      </c>
      <c r="B929" s="32">
        <v>57</v>
      </c>
      <c r="C929" s="32" t="s">
        <v>407</v>
      </c>
      <c r="D929" s="33" t="s">
        <v>370</v>
      </c>
      <c r="E929" s="34">
        <v>14038.5</v>
      </c>
      <c r="F929" s="35">
        <v>41654</v>
      </c>
      <c r="G929" s="34">
        <v>14038.5</v>
      </c>
      <c r="H929" s="36">
        <f t="shared" si="14"/>
        <v>0</v>
      </c>
      <c r="I929" s="33" t="s">
        <v>162</v>
      </c>
      <c r="J929" s="44"/>
    </row>
    <row r="930" spans="1:10" x14ac:dyDescent="0.25">
      <c r="A930" s="31">
        <v>41652</v>
      </c>
      <c r="B930" s="32">
        <v>58</v>
      </c>
      <c r="C930" s="32" t="s">
        <v>407</v>
      </c>
      <c r="D930" s="33" t="s">
        <v>359</v>
      </c>
      <c r="E930" s="34">
        <v>8156.2</v>
      </c>
      <c r="F930" s="35">
        <v>41654</v>
      </c>
      <c r="G930" s="34">
        <v>8156.2</v>
      </c>
      <c r="H930" s="36">
        <f t="shared" si="14"/>
        <v>0</v>
      </c>
      <c r="I930" s="33" t="s">
        <v>162</v>
      </c>
      <c r="J930" s="44"/>
    </row>
    <row r="931" spans="1:10" x14ac:dyDescent="0.25">
      <c r="A931" s="31">
        <v>41652</v>
      </c>
      <c r="B931" s="32">
        <v>59</v>
      </c>
      <c r="C931" s="32" t="s">
        <v>407</v>
      </c>
      <c r="D931" s="33" t="s">
        <v>434</v>
      </c>
      <c r="E931" s="34">
        <v>8028</v>
      </c>
      <c r="F931" s="35">
        <v>41652</v>
      </c>
      <c r="G931" s="34">
        <v>8028</v>
      </c>
      <c r="H931" s="36">
        <f t="shared" si="14"/>
        <v>0</v>
      </c>
      <c r="I931" s="33"/>
      <c r="J931" s="44"/>
    </row>
    <row r="932" spans="1:10" x14ac:dyDescent="0.25">
      <c r="A932" s="31">
        <v>41652</v>
      </c>
      <c r="B932" s="32">
        <v>60</v>
      </c>
      <c r="C932" s="32" t="s">
        <v>407</v>
      </c>
      <c r="D932" s="33" t="s">
        <v>8</v>
      </c>
      <c r="E932" s="34">
        <v>496.5</v>
      </c>
      <c r="F932" s="35">
        <v>41652</v>
      </c>
      <c r="G932" s="34">
        <v>496.5</v>
      </c>
      <c r="H932" s="36">
        <f t="shared" si="14"/>
        <v>0</v>
      </c>
      <c r="I932" s="33" t="s">
        <v>8</v>
      </c>
      <c r="J932" s="44"/>
    </row>
    <row r="933" spans="1:10" x14ac:dyDescent="0.25">
      <c r="A933" s="31">
        <v>41653</v>
      </c>
      <c r="B933" s="32">
        <v>61</v>
      </c>
      <c r="C933" s="32" t="s">
        <v>407</v>
      </c>
      <c r="D933" s="33" t="s">
        <v>133</v>
      </c>
      <c r="E933" s="34">
        <v>10332</v>
      </c>
      <c r="F933" s="35">
        <v>14</v>
      </c>
      <c r="G933" s="34">
        <v>10332</v>
      </c>
      <c r="H933" s="36">
        <f t="shared" si="14"/>
        <v>0</v>
      </c>
      <c r="I933" s="34" t="s">
        <v>27</v>
      </c>
      <c r="J933" s="27"/>
    </row>
    <row r="934" spans="1:10" x14ac:dyDescent="0.25">
      <c r="A934" s="31">
        <v>41653</v>
      </c>
      <c r="B934" s="32">
        <v>62</v>
      </c>
      <c r="C934" s="32" t="s">
        <v>407</v>
      </c>
      <c r="D934" s="33" t="s">
        <v>435</v>
      </c>
      <c r="E934" s="34">
        <v>5313.6</v>
      </c>
      <c r="F934" s="35">
        <v>14</v>
      </c>
      <c r="G934" s="34">
        <v>5313.6</v>
      </c>
      <c r="H934" s="36">
        <f t="shared" si="14"/>
        <v>0</v>
      </c>
      <c r="I934" s="33"/>
      <c r="J934" s="27"/>
    </row>
    <row r="935" spans="1:10" x14ac:dyDescent="0.25">
      <c r="A935" s="31">
        <v>41653</v>
      </c>
      <c r="B935" s="32">
        <v>63</v>
      </c>
      <c r="C935" s="32" t="s">
        <v>407</v>
      </c>
      <c r="D935" s="33" t="s">
        <v>152</v>
      </c>
      <c r="E935" s="34">
        <v>7500</v>
      </c>
      <c r="F935" s="35">
        <v>14</v>
      </c>
      <c r="G935" s="34">
        <v>7500</v>
      </c>
      <c r="H935" s="36">
        <f t="shared" si="14"/>
        <v>0</v>
      </c>
      <c r="I935" s="33"/>
      <c r="J935" s="27"/>
    </row>
    <row r="936" spans="1:10" x14ac:dyDescent="0.25">
      <c r="A936" s="31">
        <v>41653</v>
      </c>
      <c r="B936" s="32">
        <v>64</v>
      </c>
      <c r="C936" s="32" t="s">
        <v>407</v>
      </c>
      <c r="D936" s="33" t="s">
        <v>147</v>
      </c>
      <c r="E936" s="34">
        <v>37961</v>
      </c>
      <c r="F936" s="35">
        <v>41655</v>
      </c>
      <c r="G936" s="34">
        <v>37961</v>
      </c>
      <c r="H936" s="36">
        <f t="shared" si="14"/>
        <v>0</v>
      </c>
      <c r="I936" s="33"/>
      <c r="J936" s="27"/>
    </row>
    <row r="937" spans="1:10" x14ac:dyDescent="0.25">
      <c r="A937" s="31">
        <v>41653</v>
      </c>
      <c r="B937" s="32">
        <v>65</v>
      </c>
      <c r="C937" s="32" t="s">
        <v>407</v>
      </c>
      <c r="D937" s="33" t="s">
        <v>436</v>
      </c>
      <c r="E937" s="34">
        <v>8307.5</v>
      </c>
      <c r="F937" s="35">
        <v>14</v>
      </c>
      <c r="G937" s="34">
        <v>8307.5</v>
      </c>
      <c r="H937" s="36">
        <f t="shared" ref="H937:H1000" si="15">E937-G937</f>
        <v>0</v>
      </c>
      <c r="I937" s="33"/>
      <c r="J937" s="27"/>
    </row>
    <row r="938" spans="1:10" x14ac:dyDescent="0.25">
      <c r="A938" s="31">
        <v>41653</v>
      </c>
      <c r="B938" s="32">
        <v>66</v>
      </c>
      <c r="C938" s="32" t="s">
        <v>407</v>
      </c>
      <c r="D938" s="33" t="s">
        <v>346</v>
      </c>
      <c r="E938" s="34">
        <v>680.5</v>
      </c>
      <c r="F938" s="35">
        <v>14</v>
      </c>
      <c r="G938" s="34">
        <v>680.5</v>
      </c>
      <c r="H938" s="36">
        <f t="shared" si="15"/>
        <v>0</v>
      </c>
      <c r="I938" s="33" t="s">
        <v>27</v>
      </c>
      <c r="J938" s="27"/>
    </row>
    <row r="939" spans="1:10" x14ac:dyDescent="0.25">
      <c r="A939" s="31">
        <v>41653</v>
      </c>
      <c r="B939" s="32">
        <v>67</v>
      </c>
      <c r="C939" s="32" t="s">
        <v>407</v>
      </c>
      <c r="D939" s="33" t="s">
        <v>99</v>
      </c>
      <c r="E939" s="34">
        <v>1905.5</v>
      </c>
      <c r="F939" s="35">
        <v>14</v>
      </c>
      <c r="G939" s="34">
        <v>1905.5</v>
      </c>
      <c r="H939" s="36">
        <f t="shared" si="15"/>
        <v>0</v>
      </c>
      <c r="I939" s="33" t="s">
        <v>27</v>
      </c>
      <c r="J939" s="27"/>
    </row>
    <row r="940" spans="1:10" x14ac:dyDescent="0.25">
      <c r="A940" s="31">
        <v>41653</v>
      </c>
      <c r="B940" s="32">
        <v>68</v>
      </c>
      <c r="C940" s="32" t="s">
        <v>407</v>
      </c>
      <c r="D940" s="33" t="s">
        <v>391</v>
      </c>
      <c r="E940" s="34">
        <v>2753.5</v>
      </c>
      <c r="F940" s="35">
        <v>14</v>
      </c>
      <c r="G940" s="34">
        <v>2753.5</v>
      </c>
      <c r="H940" s="36">
        <f t="shared" si="15"/>
        <v>0</v>
      </c>
      <c r="I940" s="33"/>
      <c r="J940" s="27"/>
    </row>
    <row r="941" spans="1:10" x14ac:dyDescent="0.25">
      <c r="A941" s="31">
        <v>41653</v>
      </c>
      <c r="B941" s="32">
        <v>69</v>
      </c>
      <c r="C941" s="32" t="s">
        <v>407</v>
      </c>
      <c r="D941" s="33" t="s">
        <v>13</v>
      </c>
      <c r="E941" s="34">
        <v>2113</v>
      </c>
      <c r="F941" s="35">
        <v>41656</v>
      </c>
      <c r="G941" s="34">
        <v>2113</v>
      </c>
      <c r="H941" s="36">
        <f t="shared" si="15"/>
        <v>0</v>
      </c>
      <c r="I941" s="33" t="s">
        <v>437</v>
      </c>
      <c r="J941" s="27"/>
    </row>
    <row r="942" spans="1:10" x14ac:dyDescent="0.25">
      <c r="A942" s="31">
        <v>41653</v>
      </c>
      <c r="B942" s="32">
        <v>70</v>
      </c>
      <c r="C942" s="32" t="s">
        <v>407</v>
      </c>
      <c r="D942" s="33" t="s">
        <v>20</v>
      </c>
      <c r="E942" s="34">
        <v>3283</v>
      </c>
      <c r="F942" s="45" t="s">
        <v>438</v>
      </c>
      <c r="G942" s="34">
        <f>1633+1650</f>
        <v>3283</v>
      </c>
      <c r="H942" s="36">
        <f t="shared" si="15"/>
        <v>0</v>
      </c>
      <c r="I942" s="33"/>
      <c r="J942" s="27"/>
    </row>
    <row r="943" spans="1:10" x14ac:dyDescent="0.25">
      <c r="A943" s="31">
        <v>41653</v>
      </c>
      <c r="B943" s="32">
        <v>71</v>
      </c>
      <c r="C943" s="32" t="s">
        <v>407</v>
      </c>
      <c r="D943" s="33" t="s">
        <v>8</v>
      </c>
      <c r="E943" s="34">
        <v>324</v>
      </c>
      <c r="F943" s="35">
        <v>14</v>
      </c>
      <c r="G943" s="34">
        <v>324</v>
      </c>
      <c r="H943" s="36">
        <f t="shared" si="15"/>
        <v>0</v>
      </c>
      <c r="I943" s="33" t="s">
        <v>8</v>
      </c>
      <c r="J943" s="27"/>
    </row>
    <row r="944" spans="1:10" x14ac:dyDescent="0.25">
      <c r="A944" s="31">
        <v>41653</v>
      </c>
      <c r="B944" s="32">
        <v>72</v>
      </c>
      <c r="C944" s="32" t="s">
        <v>407</v>
      </c>
      <c r="D944" s="33" t="s">
        <v>257</v>
      </c>
      <c r="E944" s="34">
        <v>13419</v>
      </c>
      <c r="F944" s="35">
        <v>41654</v>
      </c>
      <c r="G944" s="34">
        <v>13419</v>
      </c>
      <c r="H944" s="36">
        <f t="shared" si="15"/>
        <v>0</v>
      </c>
      <c r="I944" s="33" t="s">
        <v>15</v>
      </c>
      <c r="J944" s="27"/>
    </row>
    <row r="945" spans="1:10" x14ac:dyDescent="0.25">
      <c r="A945" s="31">
        <v>41653</v>
      </c>
      <c r="B945" s="32">
        <v>73</v>
      </c>
      <c r="C945" s="32" t="s">
        <v>407</v>
      </c>
      <c r="D945" s="33" t="s">
        <v>28</v>
      </c>
      <c r="E945" s="34">
        <v>8009</v>
      </c>
      <c r="F945" s="35">
        <v>14</v>
      </c>
      <c r="G945" s="34">
        <v>8009</v>
      </c>
      <c r="H945" s="36">
        <f t="shared" si="15"/>
        <v>0</v>
      </c>
      <c r="I945" s="33"/>
      <c r="J945" s="27"/>
    </row>
    <row r="946" spans="1:10" x14ac:dyDescent="0.25">
      <c r="A946" s="31">
        <v>41653</v>
      </c>
      <c r="B946" s="32">
        <v>74</v>
      </c>
      <c r="C946" s="32" t="s">
        <v>407</v>
      </c>
      <c r="D946" s="33" t="s">
        <v>47</v>
      </c>
      <c r="E946" s="34">
        <v>3826</v>
      </c>
      <c r="F946" s="35">
        <v>14</v>
      </c>
      <c r="G946" s="34">
        <v>3826</v>
      </c>
      <c r="H946" s="36">
        <f t="shared" si="15"/>
        <v>0</v>
      </c>
      <c r="I946" s="33" t="s">
        <v>30</v>
      </c>
      <c r="J946" s="27"/>
    </row>
    <row r="947" spans="1:10" x14ac:dyDescent="0.25">
      <c r="A947" s="31">
        <v>41653</v>
      </c>
      <c r="B947" s="32">
        <v>75</v>
      </c>
      <c r="C947" s="32" t="s">
        <v>407</v>
      </c>
      <c r="D947" s="33" t="s">
        <v>29</v>
      </c>
      <c r="E947" s="34">
        <v>12989</v>
      </c>
      <c r="F947" s="35">
        <v>41654</v>
      </c>
      <c r="G947" s="34">
        <v>12989</v>
      </c>
      <c r="H947" s="36">
        <f t="shared" si="15"/>
        <v>0</v>
      </c>
      <c r="I947" s="33" t="s">
        <v>30</v>
      </c>
      <c r="J947" s="27"/>
    </row>
    <row r="948" spans="1:10" x14ac:dyDescent="0.25">
      <c r="A948" s="31">
        <v>41653</v>
      </c>
      <c r="B948" s="32">
        <v>76</v>
      </c>
      <c r="C948" s="32" t="s">
        <v>407</v>
      </c>
      <c r="D948" s="33" t="s">
        <v>144</v>
      </c>
      <c r="E948" s="34">
        <v>4000</v>
      </c>
      <c r="F948" s="35">
        <v>41654</v>
      </c>
      <c r="G948" s="34">
        <v>4000</v>
      </c>
      <c r="H948" s="36">
        <f t="shared" si="15"/>
        <v>0</v>
      </c>
      <c r="I948" s="33" t="s">
        <v>15</v>
      </c>
      <c r="J948" s="27"/>
    </row>
    <row r="949" spans="1:10" x14ac:dyDescent="0.25">
      <c r="A949" s="31">
        <v>41653</v>
      </c>
      <c r="B949" s="32">
        <v>77</v>
      </c>
      <c r="C949" s="32" t="s">
        <v>407</v>
      </c>
      <c r="D949" s="33" t="s">
        <v>44</v>
      </c>
      <c r="E949" s="34">
        <v>3800</v>
      </c>
      <c r="F949" s="35">
        <v>41668</v>
      </c>
      <c r="G949" s="34">
        <v>3800</v>
      </c>
      <c r="H949" s="36">
        <f t="shared" si="15"/>
        <v>0</v>
      </c>
      <c r="I949" s="33" t="s">
        <v>45</v>
      </c>
      <c r="J949" s="27"/>
    </row>
    <row r="950" spans="1:10" x14ac:dyDescent="0.25">
      <c r="A950" s="31">
        <v>41653</v>
      </c>
      <c r="B950" s="32">
        <v>78</v>
      </c>
      <c r="C950" s="32" t="s">
        <v>407</v>
      </c>
      <c r="D950" s="33" t="s">
        <v>43</v>
      </c>
      <c r="E950" s="34">
        <v>1140</v>
      </c>
      <c r="F950" s="35">
        <v>41667</v>
      </c>
      <c r="G950" s="34">
        <v>1140</v>
      </c>
      <c r="H950" s="36">
        <f t="shared" si="15"/>
        <v>0</v>
      </c>
      <c r="I950" s="33" t="s">
        <v>45</v>
      </c>
    </row>
    <row r="951" spans="1:10" x14ac:dyDescent="0.25">
      <c r="A951" s="31">
        <v>41653</v>
      </c>
      <c r="B951" s="32">
        <v>79</v>
      </c>
      <c r="C951" s="32" t="s">
        <v>407</v>
      </c>
      <c r="D951" s="33" t="s">
        <v>439</v>
      </c>
      <c r="E951" s="34">
        <v>26498</v>
      </c>
      <c r="F951" s="35">
        <v>41654</v>
      </c>
      <c r="G951" s="34">
        <v>26498</v>
      </c>
      <c r="H951" s="36">
        <f t="shared" si="15"/>
        <v>0</v>
      </c>
      <c r="I951" s="33" t="s">
        <v>30</v>
      </c>
      <c r="J951" s="27"/>
    </row>
    <row r="952" spans="1:10" x14ac:dyDescent="0.25">
      <c r="A952" s="31">
        <v>41653</v>
      </c>
      <c r="B952" s="32">
        <v>80</v>
      </c>
      <c r="C952" s="32" t="s">
        <v>407</v>
      </c>
      <c r="D952" s="33" t="s">
        <v>74</v>
      </c>
      <c r="E952" s="34">
        <v>2456.5</v>
      </c>
      <c r="F952" s="35">
        <v>14</v>
      </c>
      <c r="G952" s="34">
        <v>2456.5</v>
      </c>
      <c r="H952" s="36">
        <f t="shared" si="15"/>
        <v>0</v>
      </c>
      <c r="I952" s="33"/>
      <c r="J952" s="27"/>
    </row>
    <row r="953" spans="1:10" x14ac:dyDescent="0.25">
      <c r="A953" s="31">
        <v>41653</v>
      </c>
      <c r="B953" s="32">
        <v>81</v>
      </c>
      <c r="C953" s="32" t="s">
        <v>407</v>
      </c>
      <c r="D953" s="33" t="s">
        <v>42</v>
      </c>
      <c r="E953" s="34">
        <v>1140</v>
      </c>
      <c r="F953" s="35">
        <v>41667</v>
      </c>
      <c r="G953" s="34">
        <v>1140</v>
      </c>
      <c r="H953" s="36">
        <f t="shared" si="15"/>
        <v>0</v>
      </c>
      <c r="I953" s="33" t="s">
        <v>45</v>
      </c>
    </row>
    <row r="954" spans="1:10" x14ac:dyDescent="0.25">
      <c r="A954" s="31">
        <v>41653</v>
      </c>
      <c r="B954" s="32">
        <v>82</v>
      </c>
      <c r="C954" s="32" t="s">
        <v>407</v>
      </c>
      <c r="D954" s="33" t="s">
        <v>440</v>
      </c>
      <c r="E954" s="34">
        <v>5119</v>
      </c>
      <c r="F954" s="35">
        <v>14</v>
      </c>
      <c r="G954" s="34">
        <v>5119</v>
      </c>
      <c r="H954" s="36">
        <f t="shared" si="15"/>
        <v>0</v>
      </c>
      <c r="I954" s="33" t="s">
        <v>217</v>
      </c>
      <c r="J954" s="27"/>
    </row>
    <row r="955" spans="1:10" x14ac:dyDescent="0.25">
      <c r="A955" s="31">
        <v>41653</v>
      </c>
      <c r="B955" s="32">
        <v>83</v>
      </c>
      <c r="C955" s="32" t="s">
        <v>407</v>
      </c>
      <c r="D955" s="33" t="s">
        <v>34</v>
      </c>
      <c r="E955" s="34">
        <v>1908</v>
      </c>
      <c r="F955" s="35">
        <v>14</v>
      </c>
      <c r="G955" s="34">
        <v>1908</v>
      </c>
      <c r="H955" s="36">
        <f t="shared" si="15"/>
        <v>0</v>
      </c>
      <c r="I955" s="33" t="s">
        <v>30</v>
      </c>
      <c r="J955" s="27"/>
    </row>
    <row r="956" spans="1:10" x14ac:dyDescent="0.25">
      <c r="A956" s="31">
        <v>41653</v>
      </c>
      <c r="B956" s="32">
        <v>84</v>
      </c>
      <c r="C956" s="32" t="s">
        <v>407</v>
      </c>
      <c r="D956" s="33" t="s">
        <v>417</v>
      </c>
      <c r="E956" s="34">
        <v>3672</v>
      </c>
      <c r="F956" s="35">
        <v>14</v>
      </c>
      <c r="G956" s="34">
        <v>3672</v>
      </c>
      <c r="H956" s="36">
        <f t="shared" si="15"/>
        <v>0</v>
      </c>
      <c r="I956" s="33" t="s">
        <v>12</v>
      </c>
      <c r="J956" s="27"/>
    </row>
    <row r="957" spans="1:10" x14ac:dyDescent="0.25">
      <c r="A957" s="31">
        <v>41653</v>
      </c>
      <c r="B957" s="32">
        <v>85</v>
      </c>
      <c r="C957" s="32" t="s">
        <v>407</v>
      </c>
      <c r="D957" s="33" t="s">
        <v>262</v>
      </c>
      <c r="E957" s="34">
        <v>1145.4000000000001</v>
      </c>
      <c r="F957" s="35">
        <v>14</v>
      </c>
      <c r="G957" s="34">
        <v>1145.4000000000001</v>
      </c>
      <c r="H957" s="36">
        <f t="shared" si="15"/>
        <v>0</v>
      </c>
      <c r="I957" s="33" t="s">
        <v>45</v>
      </c>
      <c r="J957" s="27"/>
    </row>
    <row r="958" spans="1:10" x14ac:dyDescent="0.25">
      <c r="A958" s="31">
        <v>41653</v>
      </c>
      <c r="B958" s="32">
        <v>86</v>
      </c>
      <c r="C958" s="32" t="s">
        <v>407</v>
      </c>
      <c r="D958" s="33" t="s">
        <v>64</v>
      </c>
      <c r="E958" s="34">
        <v>5366</v>
      </c>
      <c r="F958" s="35">
        <v>14</v>
      </c>
      <c r="G958" s="34">
        <v>5366</v>
      </c>
      <c r="H958" s="36">
        <f t="shared" si="15"/>
        <v>0</v>
      </c>
      <c r="I958" s="33" t="s">
        <v>12</v>
      </c>
      <c r="J958" s="27"/>
    </row>
    <row r="959" spans="1:10" x14ac:dyDescent="0.25">
      <c r="A959" s="31">
        <v>41653</v>
      </c>
      <c r="B959" s="32">
        <v>87</v>
      </c>
      <c r="C959" s="32" t="s">
        <v>407</v>
      </c>
      <c r="D959" s="33" t="s">
        <v>441</v>
      </c>
      <c r="E959" s="34">
        <v>1270</v>
      </c>
      <c r="F959" s="35">
        <v>14</v>
      </c>
      <c r="G959" s="34">
        <v>1270</v>
      </c>
      <c r="H959" s="36">
        <f t="shared" si="15"/>
        <v>0</v>
      </c>
      <c r="I959" s="33" t="s">
        <v>30</v>
      </c>
      <c r="J959" s="27"/>
    </row>
    <row r="960" spans="1:10" x14ac:dyDescent="0.25">
      <c r="A960" s="31">
        <v>41653</v>
      </c>
      <c r="B960" s="32">
        <v>88</v>
      </c>
      <c r="C960" s="32" t="s">
        <v>407</v>
      </c>
      <c r="D960" s="33" t="s">
        <v>115</v>
      </c>
      <c r="E960" s="34">
        <v>616</v>
      </c>
      <c r="F960" s="35">
        <v>14</v>
      </c>
      <c r="G960" s="34">
        <v>616</v>
      </c>
      <c r="H960" s="36">
        <f t="shared" si="15"/>
        <v>0</v>
      </c>
      <c r="I960" s="33"/>
      <c r="J960" s="27"/>
    </row>
    <row r="961" spans="1:10" x14ac:dyDescent="0.25">
      <c r="A961" s="31">
        <v>41653</v>
      </c>
      <c r="B961" s="32">
        <v>89</v>
      </c>
      <c r="C961" s="32" t="s">
        <v>407</v>
      </c>
      <c r="D961" s="46" t="s">
        <v>53</v>
      </c>
      <c r="E961" s="47">
        <v>0</v>
      </c>
      <c r="F961" s="35"/>
      <c r="G961" s="34"/>
      <c r="H961" s="36">
        <f t="shared" si="15"/>
        <v>0</v>
      </c>
      <c r="I961" s="33" t="s">
        <v>81</v>
      </c>
      <c r="J961" s="27" t="s">
        <v>442</v>
      </c>
    </row>
    <row r="962" spans="1:10" x14ac:dyDescent="0.25">
      <c r="A962" s="31">
        <v>41653</v>
      </c>
      <c r="B962" s="32">
        <v>90</v>
      </c>
      <c r="C962" s="32" t="s">
        <v>407</v>
      </c>
      <c r="D962" s="33" t="s">
        <v>55</v>
      </c>
      <c r="E962" s="34">
        <v>11049</v>
      </c>
      <c r="F962" s="35">
        <v>14</v>
      </c>
      <c r="G962" s="34">
        <v>11049</v>
      </c>
      <c r="H962" s="36">
        <f t="shared" si="15"/>
        <v>0</v>
      </c>
      <c r="I962" s="33"/>
      <c r="J962" s="27"/>
    </row>
    <row r="963" spans="1:10" x14ac:dyDescent="0.25">
      <c r="A963" s="31">
        <v>41653</v>
      </c>
      <c r="B963" s="32">
        <v>91</v>
      </c>
      <c r="C963" s="32" t="s">
        <v>407</v>
      </c>
      <c r="D963" s="33" t="s">
        <v>50</v>
      </c>
      <c r="E963" s="34">
        <v>7133.5</v>
      </c>
      <c r="F963" s="35">
        <v>41659</v>
      </c>
      <c r="G963" s="34">
        <v>7133.5</v>
      </c>
      <c r="H963" s="36">
        <f t="shared" si="15"/>
        <v>0</v>
      </c>
      <c r="I963" s="33"/>
      <c r="J963" s="27"/>
    </row>
    <row r="964" spans="1:10" x14ac:dyDescent="0.25">
      <c r="A964" s="31">
        <v>41653</v>
      </c>
      <c r="B964" s="32">
        <v>92</v>
      </c>
      <c r="C964" s="32" t="s">
        <v>407</v>
      </c>
      <c r="D964" s="33" t="s">
        <v>74</v>
      </c>
      <c r="E964" s="34">
        <v>6504</v>
      </c>
      <c r="F964" s="35">
        <v>14</v>
      </c>
      <c r="G964" s="34">
        <v>6504</v>
      </c>
      <c r="H964" s="36">
        <f t="shared" si="15"/>
        <v>0</v>
      </c>
      <c r="I964" s="33"/>
      <c r="J964" s="27"/>
    </row>
    <row r="965" spans="1:10" x14ac:dyDescent="0.25">
      <c r="A965" s="31">
        <v>41653</v>
      </c>
      <c r="B965" s="32">
        <v>93</v>
      </c>
      <c r="C965" s="32" t="s">
        <v>407</v>
      </c>
      <c r="D965" s="33" t="s">
        <v>16</v>
      </c>
      <c r="E965" s="34">
        <v>110213</v>
      </c>
      <c r="F965" s="38">
        <v>41710</v>
      </c>
      <c r="G965" s="40">
        <v>110213</v>
      </c>
      <c r="H965" s="36">
        <f t="shared" si="15"/>
        <v>0</v>
      </c>
      <c r="I965" s="33"/>
      <c r="J965" s="27"/>
    </row>
    <row r="966" spans="1:10" x14ac:dyDescent="0.25">
      <c r="A966" s="31">
        <v>41653</v>
      </c>
      <c r="B966" s="32">
        <v>94</v>
      </c>
      <c r="C966" s="32" t="s">
        <v>407</v>
      </c>
      <c r="D966" s="33" t="s">
        <v>136</v>
      </c>
      <c r="E966" s="34">
        <v>468.5</v>
      </c>
      <c r="F966" s="35">
        <v>14</v>
      </c>
      <c r="G966" s="34">
        <v>468.5</v>
      </c>
      <c r="H966" s="36">
        <f t="shared" si="15"/>
        <v>0</v>
      </c>
      <c r="I966" s="33"/>
      <c r="J966" s="27"/>
    </row>
    <row r="967" spans="1:10" x14ac:dyDescent="0.25">
      <c r="A967" s="31">
        <v>41653</v>
      </c>
      <c r="B967" s="32">
        <v>95</v>
      </c>
      <c r="C967" s="32" t="s">
        <v>407</v>
      </c>
      <c r="D967" s="41" t="s">
        <v>8</v>
      </c>
      <c r="E967" s="42">
        <v>500</v>
      </c>
      <c r="F967" s="43">
        <v>14</v>
      </c>
      <c r="G967" s="42">
        <v>500</v>
      </c>
      <c r="H967" s="18">
        <f t="shared" si="15"/>
        <v>0</v>
      </c>
      <c r="I967" s="41" t="s">
        <v>8</v>
      </c>
      <c r="J967" s="44"/>
    </row>
    <row r="968" spans="1:10" x14ac:dyDescent="0.25">
      <c r="A968" s="31">
        <v>41653</v>
      </c>
      <c r="B968" s="32">
        <v>96</v>
      </c>
      <c r="C968" s="32" t="s">
        <v>407</v>
      </c>
      <c r="D968" s="33" t="s">
        <v>123</v>
      </c>
      <c r="E968" s="34">
        <v>5359</v>
      </c>
      <c r="F968" s="35">
        <v>14</v>
      </c>
      <c r="G968" s="34">
        <v>5359</v>
      </c>
      <c r="H968" s="36">
        <f t="shared" si="15"/>
        <v>0</v>
      </c>
      <c r="I968" s="33"/>
      <c r="J968" s="27"/>
    </row>
    <row r="969" spans="1:10" x14ac:dyDescent="0.25">
      <c r="A969" s="31">
        <v>41653</v>
      </c>
      <c r="B969" s="32">
        <v>97</v>
      </c>
      <c r="C969" s="32" t="s">
        <v>407</v>
      </c>
      <c r="D969" s="41" t="s">
        <v>8</v>
      </c>
      <c r="E969" s="42">
        <v>413</v>
      </c>
      <c r="F969" s="43">
        <v>14</v>
      </c>
      <c r="G969" s="42">
        <v>413</v>
      </c>
      <c r="H969" s="18">
        <f t="shared" si="15"/>
        <v>0</v>
      </c>
      <c r="I969" s="41" t="s">
        <v>8</v>
      </c>
      <c r="J969" s="27"/>
    </row>
    <row r="970" spans="1:10" x14ac:dyDescent="0.25">
      <c r="A970" s="31">
        <v>41653</v>
      </c>
      <c r="B970" s="32">
        <v>98</v>
      </c>
      <c r="C970" s="32" t="s">
        <v>407</v>
      </c>
      <c r="D970" s="33" t="s">
        <v>408</v>
      </c>
      <c r="E970" s="34">
        <v>5479.5</v>
      </c>
      <c r="F970" s="35">
        <v>14</v>
      </c>
      <c r="G970" s="34">
        <v>5479.5</v>
      </c>
      <c r="H970" s="36">
        <f t="shared" si="15"/>
        <v>0</v>
      </c>
      <c r="I970" s="33" t="s">
        <v>437</v>
      </c>
      <c r="J970" s="44"/>
    </row>
    <row r="971" spans="1:10" x14ac:dyDescent="0.25">
      <c r="A971" s="31">
        <v>41653</v>
      </c>
      <c r="B971" s="32">
        <v>99</v>
      </c>
      <c r="C971" s="32" t="s">
        <v>407</v>
      </c>
      <c r="D971" s="33" t="s">
        <v>51</v>
      </c>
      <c r="E971" s="34">
        <v>1752.5</v>
      </c>
      <c r="F971" s="35">
        <v>14</v>
      </c>
      <c r="G971" s="34">
        <v>1752.5</v>
      </c>
      <c r="H971" s="36">
        <f t="shared" si="15"/>
        <v>0</v>
      </c>
      <c r="I971" s="33"/>
      <c r="J971" s="27"/>
    </row>
    <row r="972" spans="1:10" x14ac:dyDescent="0.25">
      <c r="A972" s="31">
        <v>41653</v>
      </c>
      <c r="B972" s="32">
        <v>100</v>
      </c>
      <c r="C972" s="32" t="s">
        <v>407</v>
      </c>
      <c r="D972" s="33" t="s">
        <v>329</v>
      </c>
      <c r="E972" s="34">
        <v>1366</v>
      </c>
      <c r="F972" s="35">
        <v>14</v>
      </c>
      <c r="G972" s="34">
        <v>1366</v>
      </c>
      <c r="H972" s="36">
        <f t="shared" si="15"/>
        <v>0</v>
      </c>
      <c r="I972" s="33"/>
      <c r="J972" s="27"/>
    </row>
    <row r="973" spans="1:10" x14ac:dyDescent="0.25">
      <c r="A973" s="31">
        <v>41653</v>
      </c>
      <c r="B973" s="32">
        <v>101</v>
      </c>
      <c r="C973" s="32" t="s">
        <v>407</v>
      </c>
      <c r="D973" s="33" t="s">
        <v>260</v>
      </c>
      <c r="E973" s="34">
        <v>960</v>
      </c>
      <c r="F973" s="35">
        <v>41659</v>
      </c>
      <c r="G973" s="34">
        <v>960</v>
      </c>
      <c r="H973" s="36">
        <f t="shared" si="15"/>
        <v>0</v>
      </c>
      <c r="I973" s="33" t="s">
        <v>45</v>
      </c>
      <c r="J973" s="27"/>
    </row>
    <row r="974" spans="1:10" x14ac:dyDescent="0.25">
      <c r="A974" s="31">
        <v>41653</v>
      </c>
      <c r="B974" s="32">
        <v>102</v>
      </c>
      <c r="C974" s="32" t="s">
        <v>407</v>
      </c>
      <c r="D974" s="33" t="s">
        <v>96</v>
      </c>
      <c r="E974" s="34">
        <v>52624.6</v>
      </c>
      <c r="F974" s="35">
        <v>41659</v>
      </c>
      <c r="G974" s="34">
        <v>52624.6</v>
      </c>
      <c r="H974" s="36">
        <f t="shared" si="15"/>
        <v>0</v>
      </c>
      <c r="I974" s="33" t="s">
        <v>37</v>
      </c>
      <c r="J974" s="27"/>
    </row>
    <row r="975" spans="1:10" x14ac:dyDescent="0.25">
      <c r="A975" s="31">
        <v>41653</v>
      </c>
      <c r="B975" s="32">
        <v>103</v>
      </c>
      <c r="C975" s="32" t="s">
        <v>407</v>
      </c>
      <c r="D975" s="33" t="s">
        <v>436</v>
      </c>
      <c r="E975" s="34">
        <v>14797.5</v>
      </c>
      <c r="F975" s="35">
        <v>41654</v>
      </c>
      <c r="G975" s="34">
        <v>14797.5</v>
      </c>
      <c r="H975" s="36">
        <f t="shared" si="15"/>
        <v>0</v>
      </c>
      <c r="I975" s="33" t="s">
        <v>437</v>
      </c>
      <c r="J975" s="27"/>
    </row>
    <row r="976" spans="1:10" x14ac:dyDescent="0.25">
      <c r="A976" s="31">
        <v>41653</v>
      </c>
      <c r="B976" s="32">
        <v>104</v>
      </c>
      <c r="C976" s="32" t="s">
        <v>407</v>
      </c>
      <c r="D976" s="33" t="s">
        <v>167</v>
      </c>
      <c r="E976" s="34">
        <v>1893.6</v>
      </c>
      <c r="F976" s="35">
        <v>41653</v>
      </c>
      <c r="G976" s="34">
        <v>1893.6</v>
      </c>
      <c r="H976" s="36">
        <f t="shared" si="15"/>
        <v>0</v>
      </c>
      <c r="I976" s="33"/>
      <c r="J976" s="44"/>
    </row>
    <row r="977" spans="1:10" x14ac:dyDescent="0.25">
      <c r="A977" s="31">
        <v>41653</v>
      </c>
      <c r="B977" s="32">
        <v>105</v>
      </c>
      <c r="C977" s="32" t="s">
        <v>407</v>
      </c>
      <c r="D977" s="33" t="s">
        <v>14</v>
      </c>
      <c r="E977" s="34">
        <v>7937.6</v>
      </c>
      <c r="F977" s="35">
        <v>14</v>
      </c>
      <c r="G977" s="34">
        <v>7937.6</v>
      </c>
      <c r="H977" s="36">
        <f t="shared" si="15"/>
        <v>0</v>
      </c>
      <c r="I977" s="33" t="s">
        <v>12</v>
      </c>
      <c r="J977" s="44"/>
    </row>
    <row r="978" spans="1:10" x14ac:dyDescent="0.25">
      <c r="A978" s="31">
        <v>41653</v>
      </c>
      <c r="B978" s="32">
        <v>106</v>
      </c>
      <c r="C978" s="32" t="s">
        <v>407</v>
      </c>
      <c r="D978" s="33" t="s">
        <v>443</v>
      </c>
      <c r="E978" s="34">
        <v>14522.5</v>
      </c>
      <c r="F978" s="35">
        <v>14</v>
      </c>
      <c r="G978" s="34">
        <v>14522.5</v>
      </c>
      <c r="H978" s="36">
        <f t="shared" si="15"/>
        <v>0</v>
      </c>
      <c r="I978" s="33" t="s">
        <v>12</v>
      </c>
      <c r="J978" s="44"/>
    </row>
    <row r="979" spans="1:10" x14ac:dyDescent="0.25">
      <c r="A979" s="31">
        <v>41653</v>
      </c>
      <c r="B979" s="32">
        <v>107</v>
      </c>
      <c r="C979" s="32" t="s">
        <v>407</v>
      </c>
      <c r="D979" s="33" t="s">
        <v>185</v>
      </c>
      <c r="E979" s="34">
        <v>15000</v>
      </c>
      <c r="F979" s="35">
        <v>14</v>
      </c>
      <c r="G979" s="34">
        <v>15000</v>
      </c>
      <c r="H979" s="36">
        <f t="shared" si="15"/>
        <v>0</v>
      </c>
      <c r="I979" s="33" t="s">
        <v>30</v>
      </c>
      <c r="J979" s="44" t="s">
        <v>444</v>
      </c>
    </row>
    <row r="980" spans="1:10" x14ac:dyDescent="0.25">
      <c r="A980" s="31">
        <v>41653</v>
      </c>
      <c r="B980" s="32">
        <v>108</v>
      </c>
      <c r="C980" s="32" t="s">
        <v>407</v>
      </c>
      <c r="D980" s="33" t="s">
        <v>12</v>
      </c>
      <c r="E980" s="34">
        <v>41</v>
      </c>
      <c r="F980" s="35">
        <v>41653</v>
      </c>
      <c r="G980" s="34">
        <v>41</v>
      </c>
      <c r="H980" s="36">
        <f t="shared" si="15"/>
        <v>0</v>
      </c>
      <c r="I980" s="33"/>
      <c r="J980" s="44"/>
    </row>
    <row r="981" spans="1:10" x14ac:dyDescent="0.25">
      <c r="A981" s="31">
        <v>41653</v>
      </c>
      <c r="B981" s="32">
        <v>109</v>
      </c>
      <c r="C981" s="32" t="s">
        <v>407</v>
      </c>
      <c r="D981" s="33" t="s">
        <v>445</v>
      </c>
      <c r="E981" s="34">
        <v>22037.5</v>
      </c>
      <c r="F981" s="35">
        <v>14</v>
      </c>
      <c r="G981" s="34">
        <v>22037.5</v>
      </c>
      <c r="H981" s="36">
        <f t="shared" si="15"/>
        <v>0</v>
      </c>
      <c r="I981" s="33"/>
      <c r="J981" s="44"/>
    </row>
    <row r="982" spans="1:10" x14ac:dyDescent="0.25">
      <c r="A982" s="31">
        <v>41653</v>
      </c>
      <c r="B982" s="32">
        <v>110</v>
      </c>
      <c r="C982" s="32" t="s">
        <v>407</v>
      </c>
      <c r="D982" s="33" t="s">
        <v>152</v>
      </c>
      <c r="E982" s="34">
        <v>8009.5</v>
      </c>
      <c r="F982" s="35">
        <v>14</v>
      </c>
      <c r="G982" s="34">
        <v>8009.5</v>
      </c>
      <c r="H982" s="36">
        <f t="shared" si="15"/>
        <v>0</v>
      </c>
      <c r="I982" s="33"/>
      <c r="J982" s="44"/>
    </row>
    <row r="983" spans="1:10" x14ac:dyDescent="0.25">
      <c r="A983" s="31">
        <v>41654</v>
      </c>
      <c r="B983" s="32">
        <v>111</v>
      </c>
      <c r="C983" s="32" t="s">
        <v>407</v>
      </c>
      <c r="D983" s="33" t="s">
        <v>20</v>
      </c>
      <c r="E983" s="69">
        <v>6125</v>
      </c>
      <c r="F983" s="23">
        <v>41656</v>
      </c>
      <c r="G983" s="69">
        <v>6125</v>
      </c>
      <c r="H983" s="36">
        <f t="shared" si="15"/>
        <v>0</v>
      </c>
    </row>
    <row r="984" spans="1:10" x14ac:dyDescent="0.25">
      <c r="A984" s="31">
        <v>41654</v>
      </c>
      <c r="B984" s="32">
        <v>112</v>
      </c>
      <c r="C984" s="32" t="s">
        <v>407</v>
      </c>
      <c r="D984" s="33" t="s">
        <v>13</v>
      </c>
      <c r="E984" s="34">
        <v>1928.5</v>
      </c>
      <c r="F984" s="23">
        <v>41656</v>
      </c>
      <c r="G984" s="34">
        <v>1928.5</v>
      </c>
      <c r="H984" s="36">
        <f t="shared" si="15"/>
        <v>0</v>
      </c>
      <c r="I984" s="69" t="s">
        <v>437</v>
      </c>
    </row>
    <row r="985" spans="1:10" x14ac:dyDescent="0.25">
      <c r="A985" s="31">
        <v>41654</v>
      </c>
      <c r="B985" s="32">
        <v>113</v>
      </c>
      <c r="C985" s="32" t="s">
        <v>407</v>
      </c>
      <c r="D985" s="33" t="s">
        <v>30</v>
      </c>
      <c r="E985" s="34">
        <v>2374.9499999999998</v>
      </c>
      <c r="F985" s="25" t="s">
        <v>446</v>
      </c>
      <c r="G985" s="34">
        <f>2000+374.95</f>
        <v>2374.9499999999998</v>
      </c>
      <c r="H985" s="36">
        <f t="shared" si="15"/>
        <v>0</v>
      </c>
      <c r="I985" s="21" t="s">
        <v>30</v>
      </c>
    </row>
    <row r="986" spans="1:10" x14ac:dyDescent="0.25">
      <c r="A986" s="31">
        <v>41654</v>
      </c>
      <c r="B986" s="32">
        <v>114</v>
      </c>
      <c r="C986" s="32" t="s">
        <v>407</v>
      </c>
      <c r="D986" s="33" t="s">
        <v>180</v>
      </c>
      <c r="E986" s="34">
        <v>24533.5</v>
      </c>
      <c r="F986" s="25" t="s">
        <v>447</v>
      </c>
      <c r="G986" s="34">
        <f>5443+19090.5</f>
        <v>24533.5</v>
      </c>
      <c r="H986" s="36">
        <f t="shared" si="15"/>
        <v>0</v>
      </c>
      <c r="I986" s="21" t="s">
        <v>65</v>
      </c>
    </row>
    <row r="987" spans="1:10" x14ac:dyDescent="0.25">
      <c r="A987" s="31">
        <v>41654</v>
      </c>
      <c r="B987" s="32">
        <v>115</v>
      </c>
      <c r="C987" s="32" t="s">
        <v>407</v>
      </c>
      <c r="D987" s="33" t="s">
        <v>260</v>
      </c>
      <c r="E987" s="34">
        <v>960</v>
      </c>
      <c r="F987" s="23">
        <v>41655</v>
      </c>
      <c r="G987" s="34">
        <v>960</v>
      </c>
      <c r="H987" s="36">
        <f t="shared" si="15"/>
        <v>0</v>
      </c>
      <c r="I987" s="21" t="s">
        <v>12</v>
      </c>
    </row>
    <row r="988" spans="1:10" x14ac:dyDescent="0.25">
      <c r="A988" s="31">
        <v>41654</v>
      </c>
      <c r="B988" s="32">
        <v>116</v>
      </c>
      <c r="C988" s="32" t="s">
        <v>407</v>
      </c>
      <c r="D988" s="33" t="s">
        <v>44</v>
      </c>
      <c r="E988" s="34">
        <v>3800</v>
      </c>
      <c r="F988" s="23">
        <v>41668</v>
      </c>
      <c r="G988" s="34">
        <v>3800</v>
      </c>
      <c r="H988" s="36">
        <f t="shared" si="15"/>
        <v>0</v>
      </c>
      <c r="I988" s="21" t="s">
        <v>12</v>
      </c>
      <c r="J988" s="27"/>
    </row>
    <row r="989" spans="1:10" x14ac:dyDescent="0.25">
      <c r="A989" s="31">
        <v>41654</v>
      </c>
      <c r="B989" s="32">
        <v>117</v>
      </c>
      <c r="C989" s="32" t="s">
        <v>407</v>
      </c>
      <c r="D989" s="33" t="s">
        <v>42</v>
      </c>
      <c r="E989" s="34">
        <v>1520</v>
      </c>
      <c r="F989" s="23">
        <v>41667</v>
      </c>
      <c r="G989" s="34">
        <v>1520</v>
      </c>
      <c r="H989" s="36">
        <f t="shared" si="15"/>
        <v>0</v>
      </c>
      <c r="I989" s="21" t="s">
        <v>30</v>
      </c>
    </row>
    <row r="990" spans="1:10" x14ac:dyDescent="0.25">
      <c r="A990" s="31">
        <v>41654</v>
      </c>
      <c r="B990" s="32">
        <v>118</v>
      </c>
      <c r="C990" s="32" t="s">
        <v>407</v>
      </c>
      <c r="D990" s="33" t="s">
        <v>43</v>
      </c>
      <c r="E990" s="34">
        <v>1520</v>
      </c>
      <c r="F990" s="23">
        <v>41667</v>
      </c>
      <c r="G990" s="34">
        <v>1520</v>
      </c>
      <c r="H990" s="36">
        <f t="shared" si="15"/>
        <v>0</v>
      </c>
      <c r="I990" s="21" t="s">
        <v>30</v>
      </c>
    </row>
    <row r="991" spans="1:10" x14ac:dyDescent="0.25">
      <c r="A991" s="31">
        <v>41654</v>
      </c>
      <c r="B991" s="32">
        <v>119</v>
      </c>
      <c r="C991" s="32" t="s">
        <v>407</v>
      </c>
      <c r="D991" s="33" t="s">
        <v>134</v>
      </c>
      <c r="E991" s="34">
        <v>6176</v>
      </c>
      <c r="F991" s="23">
        <v>41654</v>
      </c>
      <c r="G991" s="34">
        <v>6176</v>
      </c>
      <c r="H991" s="36">
        <f t="shared" si="15"/>
        <v>0</v>
      </c>
      <c r="I991" s="21" t="s">
        <v>65</v>
      </c>
    </row>
    <row r="992" spans="1:10" x14ac:dyDescent="0.25">
      <c r="A992" s="31">
        <v>41654</v>
      </c>
      <c r="B992" s="32">
        <v>120</v>
      </c>
      <c r="C992" s="32" t="s">
        <v>407</v>
      </c>
      <c r="D992" s="33" t="s">
        <v>64</v>
      </c>
      <c r="E992" s="34">
        <v>11121</v>
      </c>
      <c r="F992" s="23">
        <v>41654</v>
      </c>
      <c r="G992" s="34">
        <v>11121</v>
      </c>
      <c r="H992" s="36">
        <f t="shared" si="15"/>
        <v>0</v>
      </c>
      <c r="I992" s="21" t="s">
        <v>65</v>
      </c>
    </row>
    <row r="993" spans="1:9" x14ac:dyDescent="0.25">
      <c r="A993" s="31">
        <v>41654</v>
      </c>
      <c r="B993" s="32">
        <v>121</v>
      </c>
      <c r="C993" s="32" t="s">
        <v>407</v>
      </c>
      <c r="D993" s="33" t="s">
        <v>47</v>
      </c>
      <c r="E993" s="34">
        <v>3573</v>
      </c>
      <c r="F993" s="23">
        <v>41654</v>
      </c>
      <c r="G993" s="34">
        <v>3573</v>
      </c>
      <c r="H993" s="36">
        <f t="shared" si="15"/>
        <v>0</v>
      </c>
      <c r="I993" s="21" t="s">
        <v>30</v>
      </c>
    </row>
    <row r="994" spans="1:9" x14ac:dyDescent="0.25">
      <c r="A994" s="31">
        <v>41654</v>
      </c>
      <c r="B994" s="32">
        <v>122</v>
      </c>
      <c r="C994" s="32" t="s">
        <v>407</v>
      </c>
      <c r="D994" s="33" t="s">
        <v>35</v>
      </c>
      <c r="E994" s="34">
        <v>25297.439999999999</v>
      </c>
      <c r="F994" s="23">
        <v>41664</v>
      </c>
      <c r="G994" s="34">
        <v>25297.439999999999</v>
      </c>
      <c r="H994" s="36">
        <f t="shared" si="15"/>
        <v>0</v>
      </c>
      <c r="I994" s="21" t="s">
        <v>30</v>
      </c>
    </row>
    <row r="995" spans="1:9" x14ac:dyDescent="0.25">
      <c r="A995" s="31">
        <v>41654</v>
      </c>
      <c r="B995" s="32">
        <v>123</v>
      </c>
      <c r="C995" s="32" t="s">
        <v>407</v>
      </c>
      <c r="D995" s="46" t="s">
        <v>53</v>
      </c>
      <c r="E995" s="47">
        <v>0</v>
      </c>
      <c r="G995" s="34"/>
      <c r="H995" s="36">
        <f t="shared" si="15"/>
        <v>0</v>
      </c>
      <c r="I995" s="21" t="s">
        <v>448</v>
      </c>
    </row>
    <row r="996" spans="1:9" x14ac:dyDescent="0.25">
      <c r="A996" s="31">
        <v>41654</v>
      </c>
      <c r="B996" s="32">
        <v>124</v>
      </c>
      <c r="C996" s="32" t="s">
        <v>407</v>
      </c>
      <c r="D996" s="33" t="s">
        <v>144</v>
      </c>
      <c r="E996" s="34">
        <v>4400</v>
      </c>
      <c r="F996" s="23">
        <v>41655</v>
      </c>
      <c r="G996" s="34">
        <v>4400</v>
      </c>
      <c r="H996" s="36">
        <f t="shared" si="15"/>
        <v>0</v>
      </c>
      <c r="I996" s="21" t="s">
        <v>15</v>
      </c>
    </row>
    <row r="997" spans="1:9" x14ac:dyDescent="0.25">
      <c r="A997" s="31">
        <v>41654</v>
      </c>
      <c r="B997" s="32">
        <v>125</v>
      </c>
      <c r="C997" s="32" t="s">
        <v>407</v>
      </c>
      <c r="D997" s="33" t="s">
        <v>148</v>
      </c>
      <c r="E997" s="34">
        <v>1612.5</v>
      </c>
      <c r="F997" s="23">
        <v>41654</v>
      </c>
      <c r="G997" s="34">
        <v>1612.5</v>
      </c>
      <c r="H997" s="36">
        <f t="shared" si="15"/>
        <v>0</v>
      </c>
      <c r="I997" s="21" t="s">
        <v>30</v>
      </c>
    </row>
    <row r="998" spans="1:9" x14ac:dyDescent="0.25">
      <c r="A998" s="31">
        <v>41654</v>
      </c>
      <c r="B998" s="32">
        <v>126</v>
      </c>
      <c r="C998" s="32" t="s">
        <v>407</v>
      </c>
      <c r="D998" s="33" t="s">
        <v>449</v>
      </c>
      <c r="E998" s="34">
        <v>424</v>
      </c>
      <c r="F998" s="23">
        <v>41654</v>
      </c>
      <c r="G998" s="34">
        <v>424</v>
      </c>
      <c r="H998" s="36">
        <f t="shared" si="15"/>
        <v>0</v>
      </c>
      <c r="I998" s="21" t="s">
        <v>30</v>
      </c>
    </row>
    <row r="999" spans="1:9" x14ac:dyDescent="0.25">
      <c r="A999" s="31">
        <v>41654</v>
      </c>
      <c r="B999" s="32">
        <v>127</v>
      </c>
      <c r="C999" s="32" t="s">
        <v>407</v>
      </c>
      <c r="D999" s="33" t="s">
        <v>29</v>
      </c>
      <c r="E999" s="34">
        <v>10999</v>
      </c>
      <c r="F999" s="23">
        <v>41655</v>
      </c>
      <c r="G999" s="34">
        <v>10999</v>
      </c>
      <c r="H999" s="36">
        <f t="shared" si="15"/>
        <v>0</v>
      </c>
      <c r="I999" s="21" t="s">
        <v>30</v>
      </c>
    </row>
    <row r="1000" spans="1:9" x14ac:dyDescent="0.25">
      <c r="A1000" s="31">
        <v>41654</v>
      </c>
      <c r="B1000" s="32">
        <v>128</v>
      </c>
      <c r="C1000" s="32" t="s">
        <v>407</v>
      </c>
      <c r="D1000" s="33" t="s">
        <v>450</v>
      </c>
      <c r="E1000" s="34">
        <v>2146.5</v>
      </c>
      <c r="F1000" s="23">
        <v>41654</v>
      </c>
      <c r="G1000" s="34">
        <v>2146.5</v>
      </c>
      <c r="H1000" s="36">
        <f t="shared" si="15"/>
        <v>0</v>
      </c>
    </row>
    <row r="1001" spans="1:9" x14ac:dyDescent="0.25">
      <c r="A1001" s="31">
        <v>41654</v>
      </c>
      <c r="B1001" s="32">
        <v>129</v>
      </c>
      <c r="C1001" s="32" t="s">
        <v>407</v>
      </c>
      <c r="D1001" s="33" t="s">
        <v>237</v>
      </c>
      <c r="E1001" s="34">
        <v>7610</v>
      </c>
      <c r="F1001" s="23">
        <v>41654</v>
      </c>
      <c r="G1001" s="34">
        <v>7610</v>
      </c>
      <c r="H1001" s="36">
        <f t="shared" ref="H1001:H1064" si="16">E1001-G1001</f>
        <v>0</v>
      </c>
      <c r="I1001" s="21" t="s">
        <v>21</v>
      </c>
    </row>
    <row r="1002" spans="1:9" x14ac:dyDescent="0.25">
      <c r="A1002" s="31">
        <v>41654</v>
      </c>
      <c r="B1002" s="32">
        <v>130</v>
      </c>
      <c r="C1002" s="32" t="s">
        <v>407</v>
      </c>
      <c r="D1002" s="33" t="s">
        <v>8</v>
      </c>
      <c r="E1002" s="34">
        <v>939</v>
      </c>
      <c r="F1002" s="23">
        <v>41654</v>
      </c>
      <c r="G1002" s="34">
        <v>939</v>
      </c>
      <c r="H1002" s="36">
        <f t="shared" si="16"/>
        <v>0</v>
      </c>
    </row>
    <row r="1003" spans="1:9" x14ac:dyDescent="0.25">
      <c r="A1003" s="31">
        <v>41654</v>
      </c>
      <c r="B1003" s="32">
        <v>131</v>
      </c>
      <c r="C1003" s="32" t="s">
        <v>407</v>
      </c>
      <c r="D1003" s="33" t="s">
        <v>8</v>
      </c>
      <c r="E1003" s="34">
        <v>3224</v>
      </c>
      <c r="F1003" s="23">
        <v>41654</v>
      </c>
      <c r="G1003" s="34">
        <v>3224</v>
      </c>
      <c r="H1003" s="36">
        <f t="shared" si="16"/>
        <v>0</v>
      </c>
      <c r="I1003" s="21" t="s">
        <v>8</v>
      </c>
    </row>
    <row r="1004" spans="1:9" x14ac:dyDescent="0.25">
      <c r="A1004" s="31">
        <v>41654</v>
      </c>
      <c r="B1004" s="32">
        <v>132</v>
      </c>
      <c r="C1004" s="32" t="s">
        <v>407</v>
      </c>
      <c r="D1004" s="33" t="s">
        <v>8</v>
      </c>
      <c r="E1004" s="34">
        <v>963</v>
      </c>
      <c r="F1004" s="23">
        <v>41654</v>
      </c>
      <c r="G1004" s="34">
        <v>963</v>
      </c>
      <c r="H1004" s="36">
        <f t="shared" si="16"/>
        <v>0</v>
      </c>
    </row>
    <row r="1005" spans="1:9" x14ac:dyDescent="0.25">
      <c r="A1005" s="31">
        <v>41654</v>
      </c>
      <c r="B1005" s="32">
        <v>133</v>
      </c>
      <c r="C1005" s="32" t="s">
        <v>407</v>
      </c>
      <c r="D1005" s="33" t="s">
        <v>338</v>
      </c>
      <c r="E1005" s="34">
        <v>568</v>
      </c>
      <c r="F1005" s="23">
        <v>41654</v>
      </c>
      <c r="G1005" s="34">
        <v>568</v>
      </c>
      <c r="H1005" s="36">
        <f t="shared" si="16"/>
        <v>0</v>
      </c>
      <c r="I1005" s="21" t="s">
        <v>30</v>
      </c>
    </row>
    <row r="1006" spans="1:9" x14ac:dyDescent="0.25">
      <c r="A1006" s="31">
        <v>41654</v>
      </c>
      <c r="B1006" s="32">
        <v>134</v>
      </c>
      <c r="C1006" s="32" t="s">
        <v>407</v>
      </c>
      <c r="D1006" s="33" t="s">
        <v>57</v>
      </c>
      <c r="E1006" s="34">
        <v>1365</v>
      </c>
      <c r="F1006" s="23">
        <v>41654</v>
      </c>
      <c r="G1006" s="34">
        <v>1365</v>
      </c>
      <c r="H1006" s="36">
        <f t="shared" si="16"/>
        <v>0</v>
      </c>
      <c r="I1006" s="21" t="s">
        <v>30</v>
      </c>
    </row>
    <row r="1007" spans="1:9" x14ac:dyDescent="0.25">
      <c r="A1007" s="31">
        <v>41654</v>
      </c>
      <c r="B1007" s="32">
        <v>135</v>
      </c>
      <c r="C1007" s="32" t="s">
        <v>407</v>
      </c>
      <c r="D1007" s="33" t="s">
        <v>123</v>
      </c>
      <c r="E1007" s="34">
        <v>2098</v>
      </c>
      <c r="F1007" s="23">
        <v>41655</v>
      </c>
      <c r="G1007" s="34">
        <v>2098</v>
      </c>
      <c r="H1007" s="36">
        <f t="shared" si="16"/>
        <v>0</v>
      </c>
    </row>
    <row r="1008" spans="1:9" x14ac:dyDescent="0.25">
      <c r="A1008" s="31">
        <v>41654</v>
      </c>
      <c r="B1008" s="32">
        <v>136</v>
      </c>
      <c r="C1008" s="32" t="s">
        <v>407</v>
      </c>
      <c r="D1008" s="33" t="s">
        <v>54</v>
      </c>
      <c r="E1008" s="34">
        <v>65379</v>
      </c>
      <c r="F1008" s="23">
        <v>41654</v>
      </c>
      <c r="G1008" s="34">
        <v>65379</v>
      </c>
      <c r="H1008" s="36">
        <f t="shared" si="16"/>
        <v>0</v>
      </c>
      <c r="I1008" s="21" t="s">
        <v>30</v>
      </c>
    </row>
    <row r="1009" spans="1:9" x14ac:dyDescent="0.25">
      <c r="A1009" s="31">
        <v>41654</v>
      </c>
      <c r="B1009" s="32">
        <v>137</v>
      </c>
      <c r="C1009" s="32" t="s">
        <v>407</v>
      </c>
      <c r="D1009" s="33" t="s">
        <v>34</v>
      </c>
      <c r="E1009" s="34">
        <v>1964</v>
      </c>
      <c r="F1009" s="23">
        <v>41654</v>
      </c>
      <c r="G1009" s="34">
        <v>1964</v>
      </c>
      <c r="H1009" s="36">
        <f t="shared" si="16"/>
        <v>0</v>
      </c>
      <c r="I1009" s="21" t="s">
        <v>30</v>
      </c>
    </row>
    <row r="1010" spans="1:9" x14ac:dyDescent="0.25">
      <c r="A1010" s="31">
        <v>41654</v>
      </c>
      <c r="B1010" s="32">
        <v>138</v>
      </c>
      <c r="C1010" s="32" t="s">
        <v>407</v>
      </c>
      <c r="D1010" s="33" t="s">
        <v>451</v>
      </c>
      <c r="E1010" s="34">
        <v>8417</v>
      </c>
      <c r="F1010" s="23">
        <v>41654</v>
      </c>
      <c r="G1010" s="34">
        <v>8417</v>
      </c>
      <c r="H1010" s="36">
        <f t="shared" si="16"/>
        <v>0</v>
      </c>
    </row>
    <row r="1011" spans="1:9" x14ac:dyDescent="0.25">
      <c r="A1011" s="31">
        <v>41654</v>
      </c>
      <c r="B1011" s="32">
        <v>139</v>
      </c>
      <c r="C1011" s="32" t="s">
        <v>407</v>
      </c>
      <c r="D1011" s="33" t="s">
        <v>66</v>
      </c>
      <c r="E1011" s="34">
        <v>1416</v>
      </c>
      <c r="F1011" s="23">
        <v>41655</v>
      </c>
      <c r="G1011" s="34">
        <v>1416</v>
      </c>
      <c r="H1011" s="36">
        <f t="shared" si="16"/>
        <v>0</v>
      </c>
      <c r="I1011" s="21" t="s">
        <v>12</v>
      </c>
    </row>
    <row r="1012" spans="1:9" x14ac:dyDescent="0.25">
      <c r="A1012" s="31">
        <v>41654</v>
      </c>
      <c r="B1012" s="32">
        <v>140</v>
      </c>
      <c r="C1012" s="32" t="s">
        <v>407</v>
      </c>
      <c r="D1012" s="33" t="s">
        <v>51</v>
      </c>
      <c r="E1012" s="34">
        <v>1055</v>
      </c>
      <c r="F1012" s="25" t="s">
        <v>4067</v>
      </c>
      <c r="G1012" s="34">
        <v>1055</v>
      </c>
      <c r="H1012" s="36">
        <f t="shared" si="16"/>
        <v>0</v>
      </c>
      <c r="I1012" s="21" t="s">
        <v>12</v>
      </c>
    </row>
    <row r="1013" spans="1:9" x14ac:dyDescent="0.25">
      <c r="A1013" s="31">
        <v>41654</v>
      </c>
      <c r="B1013" s="32">
        <v>141</v>
      </c>
      <c r="C1013" s="32" t="s">
        <v>407</v>
      </c>
      <c r="D1013" s="33" t="s">
        <v>50</v>
      </c>
      <c r="E1013" s="34">
        <v>8473.56</v>
      </c>
      <c r="F1013" s="23">
        <v>41667</v>
      </c>
      <c r="G1013" s="34">
        <v>8473.56</v>
      </c>
      <c r="H1013" s="36">
        <f t="shared" si="16"/>
        <v>0</v>
      </c>
    </row>
    <row r="1014" spans="1:9" x14ac:dyDescent="0.25">
      <c r="A1014" s="31">
        <v>41654</v>
      </c>
      <c r="B1014" s="32">
        <v>142</v>
      </c>
      <c r="C1014" s="32" t="s">
        <v>407</v>
      </c>
      <c r="D1014" s="33" t="s">
        <v>18</v>
      </c>
      <c r="E1014" s="34">
        <v>841.6</v>
      </c>
      <c r="F1014" s="23">
        <v>41654</v>
      </c>
      <c r="G1014" s="34">
        <v>841.6</v>
      </c>
      <c r="H1014" s="36">
        <f t="shared" si="16"/>
        <v>0</v>
      </c>
    </row>
    <row r="1015" spans="1:9" x14ac:dyDescent="0.25">
      <c r="A1015" s="31">
        <v>41654</v>
      </c>
      <c r="B1015" s="32">
        <v>143</v>
      </c>
      <c r="C1015" s="32" t="s">
        <v>407</v>
      </c>
      <c r="D1015" s="33" t="s">
        <v>68</v>
      </c>
      <c r="E1015" s="34">
        <v>3522.6</v>
      </c>
      <c r="F1015" s="23">
        <v>41654</v>
      </c>
      <c r="G1015" s="34">
        <v>3522.6</v>
      </c>
      <c r="H1015" s="36">
        <f t="shared" si="16"/>
        <v>0</v>
      </c>
      <c r="I1015" s="21" t="s">
        <v>65</v>
      </c>
    </row>
    <row r="1016" spans="1:9" x14ac:dyDescent="0.25">
      <c r="A1016" s="31">
        <v>41654</v>
      </c>
      <c r="B1016" s="32">
        <v>144</v>
      </c>
      <c r="C1016" s="32" t="s">
        <v>407</v>
      </c>
      <c r="D1016" s="33" t="s">
        <v>119</v>
      </c>
      <c r="E1016" s="34">
        <v>3728</v>
      </c>
      <c r="F1016" s="23">
        <v>41655</v>
      </c>
      <c r="G1016" s="34">
        <v>3728</v>
      </c>
      <c r="H1016" s="36">
        <f t="shared" si="16"/>
        <v>0</v>
      </c>
      <c r="I1016" s="21" t="s">
        <v>12</v>
      </c>
    </row>
    <row r="1017" spans="1:9" x14ac:dyDescent="0.25">
      <c r="A1017" s="31">
        <v>41654</v>
      </c>
      <c r="B1017" s="32">
        <v>145</v>
      </c>
      <c r="C1017" s="32" t="s">
        <v>407</v>
      </c>
      <c r="D1017" s="33" t="s">
        <v>17</v>
      </c>
      <c r="E1017" s="34">
        <v>3813</v>
      </c>
      <c r="F1017" s="23">
        <v>41654</v>
      </c>
      <c r="G1017" s="34">
        <v>3813</v>
      </c>
      <c r="H1017" s="36">
        <f t="shared" si="16"/>
        <v>0</v>
      </c>
    </row>
    <row r="1018" spans="1:9" x14ac:dyDescent="0.25">
      <c r="A1018" s="31">
        <v>41654</v>
      </c>
      <c r="B1018" s="32">
        <v>146</v>
      </c>
      <c r="C1018" s="32" t="s">
        <v>407</v>
      </c>
      <c r="D1018" s="33" t="s">
        <v>199</v>
      </c>
      <c r="E1018" s="34">
        <v>1509</v>
      </c>
      <c r="F1018" s="23">
        <v>41654</v>
      </c>
      <c r="G1018" s="34">
        <v>1509</v>
      </c>
      <c r="H1018" s="36">
        <f t="shared" si="16"/>
        <v>0</v>
      </c>
    </row>
    <row r="1019" spans="1:9" x14ac:dyDescent="0.25">
      <c r="A1019" s="31">
        <v>41654</v>
      </c>
      <c r="B1019" s="32">
        <v>147</v>
      </c>
      <c r="C1019" s="32" t="s">
        <v>407</v>
      </c>
      <c r="D1019" s="33" t="s">
        <v>199</v>
      </c>
      <c r="E1019" s="34">
        <v>374</v>
      </c>
      <c r="F1019" s="23">
        <v>41654</v>
      </c>
      <c r="G1019" s="34">
        <v>374</v>
      </c>
      <c r="H1019" s="36">
        <f t="shared" si="16"/>
        <v>0</v>
      </c>
    </row>
    <row r="1020" spans="1:9" x14ac:dyDescent="0.25">
      <c r="A1020" s="31">
        <v>41654</v>
      </c>
      <c r="B1020" s="32">
        <v>148</v>
      </c>
      <c r="C1020" s="32" t="s">
        <v>407</v>
      </c>
      <c r="D1020" s="33" t="s">
        <v>115</v>
      </c>
      <c r="E1020" s="34">
        <v>1421.5</v>
      </c>
      <c r="F1020" s="23">
        <v>41654</v>
      </c>
      <c r="G1020" s="34">
        <v>1421.5</v>
      </c>
      <c r="H1020" s="36">
        <f t="shared" si="16"/>
        <v>0</v>
      </c>
    </row>
    <row r="1021" spans="1:9" x14ac:dyDescent="0.25">
      <c r="A1021" s="31">
        <v>41654</v>
      </c>
      <c r="B1021" s="32">
        <v>149</v>
      </c>
      <c r="C1021" s="32" t="s">
        <v>407</v>
      </c>
      <c r="D1021" s="33" t="s">
        <v>130</v>
      </c>
      <c r="E1021" s="34">
        <v>4289.5</v>
      </c>
      <c r="F1021" s="23">
        <v>41660</v>
      </c>
      <c r="G1021" s="34">
        <v>4289.5</v>
      </c>
      <c r="H1021" s="36">
        <f t="shared" si="16"/>
        <v>0</v>
      </c>
      <c r="I1021" s="21" t="s">
        <v>21</v>
      </c>
    </row>
    <row r="1022" spans="1:9" x14ac:dyDescent="0.25">
      <c r="A1022" s="31">
        <v>41654</v>
      </c>
      <c r="B1022" s="32">
        <v>150</v>
      </c>
      <c r="C1022" s="32" t="s">
        <v>407</v>
      </c>
      <c r="D1022" s="33" t="s">
        <v>62</v>
      </c>
      <c r="E1022" s="34">
        <v>36900.5</v>
      </c>
      <c r="F1022" s="23">
        <v>41654</v>
      </c>
      <c r="G1022" s="34">
        <v>36900.5</v>
      </c>
      <c r="H1022" s="36">
        <f t="shared" si="16"/>
        <v>0</v>
      </c>
    </row>
    <row r="1023" spans="1:9" x14ac:dyDescent="0.25">
      <c r="A1023" s="31">
        <v>41654</v>
      </c>
      <c r="B1023" s="32">
        <v>151</v>
      </c>
      <c r="C1023" s="32" t="s">
        <v>407</v>
      </c>
      <c r="D1023" s="33" t="s">
        <v>251</v>
      </c>
      <c r="E1023" s="34">
        <v>9043</v>
      </c>
      <c r="F1023" s="23">
        <v>41655</v>
      </c>
      <c r="G1023" s="34">
        <v>9043</v>
      </c>
      <c r="H1023" s="36">
        <f t="shared" si="16"/>
        <v>0</v>
      </c>
      <c r="I1023" s="21" t="s">
        <v>217</v>
      </c>
    </row>
    <row r="1024" spans="1:9" x14ac:dyDescent="0.25">
      <c r="A1024" s="31">
        <v>41654</v>
      </c>
      <c r="B1024" s="32">
        <v>152</v>
      </c>
      <c r="C1024" s="32" t="s">
        <v>407</v>
      </c>
      <c r="D1024" s="33" t="s">
        <v>60</v>
      </c>
      <c r="E1024" s="34">
        <v>3769.75</v>
      </c>
      <c r="F1024" s="26" t="s">
        <v>452</v>
      </c>
      <c r="G1024" s="34">
        <v>3769.75</v>
      </c>
      <c r="H1024" s="36">
        <f t="shared" si="16"/>
        <v>0</v>
      </c>
      <c r="I1024" s="21" t="s">
        <v>8</v>
      </c>
    </row>
    <row r="1025" spans="1:10" x14ac:dyDescent="0.25">
      <c r="A1025" s="31">
        <v>41654</v>
      </c>
      <c r="B1025" s="32">
        <v>153</v>
      </c>
      <c r="C1025" s="32" t="s">
        <v>407</v>
      </c>
      <c r="D1025" s="33" t="s">
        <v>50</v>
      </c>
      <c r="E1025" s="34">
        <v>1285.5</v>
      </c>
      <c r="F1025" s="23">
        <v>41682</v>
      </c>
      <c r="G1025" s="34">
        <v>1285.5</v>
      </c>
      <c r="H1025" s="36">
        <f t="shared" si="16"/>
        <v>0</v>
      </c>
      <c r="I1025" s="21" t="s">
        <v>21</v>
      </c>
    </row>
    <row r="1026" spans="1:10" x14ac:dyDescent="0.25">
      <c r="A1026" s="31">
        <v>41654</v>
      </c>
      <c r="B1026" s="32">
        <v>154</v>
      </c>
      <c r="C1026" s="32" t="s">
        <v>407</v>
      </c>
      <c r="D1026" s="33" t="s">
        <v>366</v>
      </c>
      <c r="E1026" s="34">
        <v>5472</v>
      </c>
      <c r="F1026" s="23">
        <v>41654</v>
      </c>
      <c r="G1026" s="34">
        <v>5472</v>
      </c>
      <c r="H1026" s="36">
        <f t="shared" si="16"/>
        <v>0</v>
      </c>
      <c r="I1026" s="21" t="s">
        <v>21</v>
      </c>
    </row>
    <row r="1027" spans="1:10" x14ac:dyDescent="0.25">
      <c r="A1027" s="31">
        <v>41654</v>
      </c>
      <c r="B1027" s="32">
        <v>155</v>
      </c>
      <c r="C1027" s="32" t="s">
        <v>407</v>
      </c>
      <c r="D1027" s="33" t="s">
        <v>12</v>
      </c>
      <c r="E1027" s="34">
        <v>11460.5</v>
      </c>
      <c r="F1027" s="23">
        <v>41654</v>
      </c>
      <c r="G1027" s="34">
        <v>11460.5</v>
      </c>
      <c r="H1027" s="36">
        <f t="shared" si="16"/>
        <v>0</v>
      </c>
    </row>
    <row r="1028" spans="1:10" x14ac:dyDescent="0.25">
      <c r="A1028" s="31">
        <v>41654</v>
      </c>
      <c r="B1028" s="32">
        <v>156</v>
      </c>
      <c r="C1028" s="32" t="s">
        <v>407</v>
      </c>
      <c r="D1028" s="33" t="s">
        <v>83</v>
      </c>
      <c r="E1028" s="34">
        <v>2523.5</v>
      </c>
      <c r="F1028" s="23">
        <v>41654</v>
      </c>
      <c r="G1028" s="34">
        <v>2523.5</v>
      </c>
      <c r="H1028" s="36">
        <f t="shared" si="16"/>
        <v>0</v>
      </c>
      <c r="I1028" s="21" t="s">
        <v>21</v>
      </c>
    </row>
    <row r="1029" spans="1:10" x14ac:dyDescent="0.25">
      <c r="A1029" s="31">
        <v>41654</v>
      </c>
      <c r="B1029" s="32">
        <v>157</v>
      </c>
      <c r="C1029" s="32" t="s">
        <v>407</v>
      </c>
      <c r="D1029" s="33" t="s">
        <v>391</v>
      </c>
      <c r="E1029" s="34">
        <v>2860.5</v>
      </c>
      <c r="F1029" s="23">
        <v>41654</v>
      </c>
      <c r="G1029" s="34">
        <v>2860.5</v>
      </c>
      <c r="H1029" s="36">
        <f t="shared" si="16"/>
        <v>0</v>
      </c>
    </row>
    <row r="1030" spans="1:10" x14ac:dyDescent="0.25">
      <c r="A1030" s="31">
        <v>41654</v>
      </c>
      <c r="B1030" s="32">
        <v>158</v>
      </c>
      <c r="C1030" s="32" t="s">
        <v>407</v>
      </c>
      <c r="D1030" s="33" t="s">
        <v>8</v>
      </c>
      <c r="E1030" s="34">
        <v>445.5</v>
      </c>
      <c r="F1030" s="23">
        <v>41654</v>
      </c>
      <c r="G1030" s="34">
        <v>445.5</v>
      </c>
      <c r="H1030" s="36">
        <f t="shared" si="16"/>
        <v>0</v>
      </c>
      <c r="I1030" s="21" t="s">
        <v>8</v>
      </c>
    </row>
    <row r="1031" spans="1:10" x14ac:dyDescent="0.25">
      <c r="A1031" s="31">
        <v>41654</v>
      </c>
      <c r="B1031" s="32">
        <v>159</v>
      </c>
      <c r="C1031" s="32" t="s">
        <v>407</v>
      </c>
      <c r="D1031" s="33" t="s">
        <v>453</v>
      </c>
      <c r="E1031" s="34">
        <v>16726</v>
      </c>
      <c r="F1031" s="23">
        <v>41654</v>
      </c>
      <c r="G1031" s="34">
        <v>16726</v>
      </c>
      <c r="H1031" s="36">
        <f t="shared" si="16"/>
        <v>0</v>
      </c>
    </row>
    <row r="1032" spans="1:10" x14ac:dyDescent="0.25">
      <c r="A1032" s="31">
        <v>41654</v>
      </c>
      <c r="B1032" s="32">
        <v>160</v>
      </c>
      <c r="C1032" s="32" t="s">
        <v>407</v>
      </c>
      <c r="D1032" s="33" t="s">
        <v>312</v>
      </c>
      <c r="E1032" s="34">
        <v>8092</v>
      </c>
      <c r="F1032" s="23">
        <v>41655</v>
      </c>
      <c r="G1032" s="34">
        <v>8092</v>
      </c>
      <c r="H1032" s="36">
        <f t="shared" si="16"/>
        <v>0</v>
      </c>
      <c r="I1032" s="21" t="s">
        <v>12</v>
      </c>
    </row>
    <row r="1033" spans="1:10" x14ac:dyDescent="0.25">
      <c r="A1033" s="31">
        <v>41654</v>
      </c>
      <c r="B1033" s="32">
        <v>161</v>
      </c>
      <c r="C1033" s="32" t="s">
        <v>407</v>
      </c>
      <c r="D1033" s="46" t="s">
        <v>53</v>
      </c>
      <c r="E1033" s="47">
        <v>0</v>
      </c>
      <c r="G1033" s="34"/>
      <c r="H1033" s="36">
        <f t="shared" si="16"/>
        <v>0</v>
      </c>
      <c r="I1033" s="21" t="s">
        <v>81</v>
      </c>
      <c r="J1033" s="21" t="s">
        <v>454</v>
      </c>
    </row>
    <row r="1034" spans="1:10" x14ac:dyDescent="0.25">
      <c r="A1034" s="31">
        <v>41654</v>
      </c>
      <c r="B1034" s="32">
        <v>162</v>
      </c>
      <c r="C1034" s="32" t="s">
        <v>407</v>
      </c>
      <c r="D1034" s="33" t="s">
        <v>251</v>
      </c>
      <c r="E1034" s="34">
        <v>2546.5</v>
      </c>
      <c r="F1034" s="23">
        <v>41657</v>
      </c>
      <c r="G1034" s="34">
        <v>2546.5</v>
      </c>
      <c r="H1034" s="36">
        <f t="shared" si="16"/>
        <v>0</v>
      </c>
      <c r="I1034" s="21" t="s">
        <v>27</v>
      </c>
    </row>
    <row r="1035" spans="1:10" x14ac:dyDescent="0.25">
      <c r="A1035" s="31">
        <v>41654</v>
      </c>
      <c r="B1035" s="32">
        <v>163</v>
      </c>
      <c r="C1035" s="32" t="s">
        <v>407</v>
      </c>
      <c r="D1035" s="33" t="s">
        <v>198</v>
      </c>
      <c r="E1035" s="34">
        <v>6390</v>
      </c>
      <c r="F1035" s="23">
        <v>41655</v>
      </c>
      <c r="G1035" s="34">
        <v>6390</v>
      </c>
      <c r="H1035" s="36">
        <f t="shared" si="16"/>
        <v>0</v>
      </c>
      <c r="I1035" s="21" t="s">
        <v>27</v>
      </c>
    </row>
    <row r="1036" spans="1:10" x14ac:dyDescent="0.25">
      <c r="A1036" s="31">
        <v>41654</v>
      </c>
      <c r="B1036" s="32">
        <v>164</v>
      </c>
      <c r="C1036" s="32" t="s">
        <v>407</v>
      </c>
      <c r="D1036" s="33" t="s">
        <v>455</v>
      </c>
      <c r="E1036" s="34">
        <v>2072</v>
      </c>
      <c r="F1036" s="23">
        <v>41655</v>
      </c>
      <c r="G1036" s="34">
        <v>2072</v>
      </c>
      <c r="H1036" s="36">
        <f t="shared" si="16"/>
        <v>0</v>
      </c>
      <c r="I1036" s="21" t="s">
        <v>27</v>
      </c>
    </row>
    <row r="1037" spans="1:10" x14ac:dyDescent="0.25">
      <c r="A1037" s="31">
        <v>41654</v>
      </c>
      <c r="B1037" s="32">
        <v>165</v>
      </c>
      <c r="C1037" s="32" t="s">
        <v>407</v>
      </c>
      <c r="D1037" s="33" t="s">
        <v>80</v>
      </c>
      <c r="E1037" s="34">
        <v>1200</v>
      </c>
      <c r="F1037" s="23">
        <v>41655</v>
      </c>
      <c r="G1037" s="34">
        <v>1200</v>
      </c>
      <c r="H1037" s="36">
        <f t="shared" si="16"/>
        <v>0</v>
      </c>
      <c r="I1037" s="21" t="s">
        <v>27</v>
      </c>
    </row>
    <row r="1038" spans="1:10" x14ac:dyDescent="0.25">
      <c r="A1038" s="31">
        <v>41654</v>
      </c>
      <c r="B1038" s="32">
        <v>166</v>
      </c>
      <c r="C1038" s="32" t="s">
        <v>407</v>
      </c>
      <c r="D1038" s="33" t="s">
        <v>456</v>
      </c>
      <c r="E1038" s="34">
        <v>1010</v>
      </c>
      <c r="F1038" s="23">
        <v>41655</v>
      </c>
      <c r="G1038" s="34">
        <v>1010</v>
      </c>
      <c r="H1038" s="36">
        <f t="shared" si="16"/>
        <v>0</v>
      </c>
      <c r="I1038" s="21" t="s">
        <v>12</v>
      </c>
    </row>
    <row r="1039" spans="1:10" x14ac:dyDescent="0.25">
      <c r="A1039" s="31">
        <v>41654</v>
      </c>
      <c r="B1039" s="32">
        <v>167</v>
      </c>
      <c r="C1039" s="32" t="s">
        <v>407</v>
      </c>
      <c r="D1039" s="33" t="s">
        <v>145</v>
      </c>
      <c r="E1039" s="34">
        <v>2654</v>
      </c>
      <c r="F1039" s="23">
        <v>41655</v>
      </c>
      <c r="G1039" s="34">
        <v>2654</v>
      </c>
      <c r="H1039" s="36">
        <f t="shared" si="16"/>
        <v>0</v>
      </c>
      <c r="I1039" s="21" t="s">
        <v>27</v>
      </c>
    </row>
    <row r="1040" spans="1:10" x14ac:dyDescent="0.25">
      <c r="A1040" s="31">
        <v>41654</v>
      </c>
      <c r="B1040" s="32">
        <v>168</v>
      </c>
      <c r="C1040" s="32" t="s">
        <v>407</v>
      </c>
      <c r="D1040" s="33" t="s">
        <v>304</v>
      </c>
      <c r="E1040" s="34">
        <v>14457.6</v>
      </c>
      <c r="F1040" s="23">
        <v>41655</v>
      </c>
      <c r="G1040" s="34">
        <v>14457.6</v>
      </c>
      <c r="H1040" s="36">
        <f t="shared" si="16"/>
        <v>0</v>
      </c>
      <c r="I1040" s="21" t="s">
        <v>12</v>
      </c>
    </row>
    <row r="1041" spans="1:10" x14ac:dyDescent="0.25">
      <c r="A1041" s="31">
        <v>41654</v>
      </c>
      <c r="B1041" s="32">
        <v>169</v>
      </c>
      <c r="C1041" s="32" t="s">
        <v>407</v>
      </c>
      <c r="D1041" s="33" t="s">
        <v>218</v>
      </c>
      <c r="E1041" s="34">
        <v>17584</v>
      </c>
      <c r="F1041" s="23">
        <v>41674</v>
      </c>
      <c r="G1041" s="34">
        <v>17584</v>
      </c>
      <c r="H1041" s="36">
        <f t="shared" si="16"/>
        <v>0</v>
      </c>
      <c r="I1041" s="21" t="s">
        <v>27</v>
      </c>
    </row>
    <row r="1042" spans="1:10" x14ac:dyDescent="0.25">
      <c r="A1042" s="31">
        <v>41654</v>
      </c>
      <c r="B1042" s="32">
        <v>170</v>
      </c>
      <c r="C1042" s="32" t="s">
        <v>407</v>
      </c>
      <c r="D1042" s="33" t="s">
        <v>106</v>
      </c>
      <c r="E1042" s="34">
        <v>401720</v>
      </c>
      <c r="F1042" s="23">
        <v>41664</v>
      </c>
      <c r="G1042" s="34">
        <v>401720</v>
      </c>
      <c r="H1042" s="36">
        <f t="shared" si="16"/>
        <v>0</v>
      </c>
    </row>
    <row r="1043" spans="1:10" x14ac:dyDescent="0.25">
      <c r="A1043" s="31">
        <v>41654</v>
      </c>
      <c r="B1043" s="32">
        <v>171</v>
      </c>
      <c r="C1043" s="32" t="s">
        <v>407</v>
      </c>
      <c r="D1043" s="33" t="s">
        <v>8</v>
      </c>
      <c r="E1043" s="34">
        <v>701.5</v>
      </c>
      <c r="F1043" s="23">
        <v>41654</v>
      </c>
      <c r="G1043" s="34">
        <v>701.5</v>
      </c>
      <c r="H1043" s="36">
        <f t="shared" si="16"/>
        <v>0</v>
      </c>
    </row>
    <row r="1044" spans="1:10" x14ac:dyDescent="0.25">
      <c r="A1044" s="31">
        <v>41654</v>
      </c>
      <c r="B1044" s="32">
        <v>172</v>
      </c>
      <c r="C1044" s="32" t="s">
        <v>407</v>
      </c>
      <c r="D1044" s="33" t="s">
        <v>330</v>
      </c>
      <c r="E1044" s="34">
        <v>4968</v>
      </c>
      <c r="F1044" s="23">
        <v>41654</v>
      </c>
      <c r="G1044" s="34">
        <v>4968</v>
      </c>
      <c r="H1044" s="36">
        <f t="shared" si="16"/>
        <v>0</v>
      </c>
      <c r="I1044" s="21" t="s">
        <v>65</v>
      </c>
    </row>
    <row r="1045" spans="1:10" x14ac:dyDescent="0.25">
      <c r="A1045" s="31">
        <v>41655</v>
      </c>
      <c r="B1045" s="32">
        <v>173</v>
      </c>
      <c r="C1045" s="32" t="s">
        <v>407</v>
      </c>
      <c r="D1045" s="33" t="s">
        <v>106</v>
      </c>
      <c r="E1045" s="69">
        <v>190022</v>
      </c>
      <c r="F1045" s="23">
        <v>41662</v>
      </c>
      <c r="G1045" s="34">
        <v>190022</v>
      </c>
      <c r="H1045" s="36">
        <f t="shared" si="16"/>
        <v>0</v>
      </c>
    </row>
    <row r="1046" spans="1:10" x14ac:dyDescent="0.25">
      <c r="A1046" s="31">
        <v>41655</v>
      </c>
      <c r="B1046" s="32">
        <v>174</v>
      </c>
      <c r="C1046" s="32" t="s">
        <v>407</v>
      </c>
      <c r="D1046" s="33" t="s">
        <v>106</v>
      </c>
      <c r="E1046" s="34">
        <v>158440</v>
      </c>
      <c r="F1046" s="23">
        <v>41662</v>
      </c>
      <c r="G1046" s="34">
        <v>158440</v>
      </c>
      <c r="H1046" s="36">
        <f t="shared" si="16"/>
        <v>0</v>
      </c>
      <c r="I1046" s="69"/>
    </row>
    <row r="1047" spans="1:10" x14ac:dyDescent="0.25">
      <c r="A1047" s="31">
        <v>41655</v>
      </c>
      <c r="B1047" s="32">
        <v>175</v>
      </c>
      <c r="C1047" s="32" t="s">
        <v>407</v>
      </c>
      <c r="D1047" s="33" t="s">
        <v>106</v>
      </c>
      <c r="E1047" s="34">
        <v>130683</v>
      </c>
      <c r="F1047" s="23">
        <v>41662</v>
      </c>
      <c r="G1047" s="34">
        <v>130683</v>
      </c>
      <c r="H1047" s="36">
        <f t="shared" si="16"/>
        <v>0</v>
      </c>
    </row>
    <row r="1048" spans="1:10" x14ac:dyDescent="0.25">
      <c r="A1048" s="31">
        <v>41655</v>
      </c>
      <c r="B1048" s="32">
        <v>176</v>
      </c>
      <c r="C1048" s="32" t="s">
        <v>407</v>
      </c>
      <c r="D1048" s="33" t="s">
        <v>98</v>
      </c>
      <c r="E1048" s="34">
        <v>10972</v>
      </c>
      <c r="F1048" s="25" t="s">
        <v>457</v>
      </c>
      <c r="G1048" s="34">
        <f>2972+8000</f>
        <v>10972</v>
      </c>
      <c r="H1048" s="36">
        <f t="shared" si="16"/>
        <v>0</v>
      </c>
      <c r="I1048" s="21" t="s">
        <v>12</v>
      </c>
    </row>
    <row r="1049" spans="1:10" x14ac:dyDescent="0.25">
      <c r="A1049" s="31">
        <v>41655</v>
      </c>
      <c r="B1049" s="32">
        <v>177</v>
      </c>
      <c r="C1049" s="32" t="s">
        <v>407</v>
      </c>
      <c r="D1049" s="33" t="s">
        <v>63</v>
      </c>
      <c r="E1049" s="34">
        <v>2092.5</v>
      </c>
      <c r="F1049" s="23">
        <v>41655</v>
      </c>
      <c r="G1049" s="34">
        <v>2092.5</v>
      </c>
      <c r="H1049" s="36">
        <f t="shared" si="16"/>
        <v>0</v>
      </c>
      <c r="I1049" s="21" t="s">
        <v>21</v>
      </c>
    </row>
    <row r="1050" spans="1:10" x14ac:dyDescent="0.25">
      <c r="A1050" s="31">
        <v>41655</v>
      </c>
      <c r="B1050" s="32">
        <v>178</v>
      </c>
      <c r="C1050" s="32" t="s">
        <v>407</v>
      </c>
      <c r="D1050" s="33" t="s">
        <v>14</v>
      </c>
      <c r="E1050" s="34">
        <v>6952</v>
      </c>
      <c r="F1050" s="23">
        <v>41655</v>
      </c>
      <c r="G1050" s="34">
        <v>6952</v>
      </c>
      <c r="H1050" s="36">
        <f t="shared" si="16"/>
        <v>0</v>
      </c>
      <c r="I1050" s="21" t="s">
        <v>65</v>
      </c>
    </row>
    <row r="1051" spans="1:10" x14ac:dyDescent="0.25">
      <c r="A1051" s="31">
        <v>41655</v>
      </c>
      <c r="B1051" s="32">
        <v>179</v>
      </c>
      <c r="C1051" s="32" t="s">
        <v>407</v>
      </c>
      <c r="D1051" s="33" t="s">
        <v>8</v>
      </c>
      <c r="E1051" s="34">
        <v>8069.5</v>
      </c>
      <c r="F1051" s="23">
        <v>41655</v>
      </c>
      <c r="G1051" s="34">
        <v>8069.5</v>
      </c>
      <c r="H1051" s="36">
        <f t="shared" si="16"/>
        <v>0</v>
      </c>
      <c r="I1051" s="21" t="s">
        <v>8</v>
      </c>
    </row>
    <row r="1052" spans="1:10" x14ac:dyDescent="0.25">
      <c r="A1052" s="31">
        <v>41655</v>
      </c>
      <c r="B1052" s="32">
        <v>180</v>
      </c>
      <c r="C1052" s="32" t="s">
        <v>407</v>
      </c>
      <c r="D1052" s="33" t="s">
        <v>147</v>
      </c>
      <c r="E1052" s="34">
        <v>9444</v>
      </c>
      <c r="F1052" s="23">
        <v>41658</v>
      </c>
      <c r="G1052" s="34">
        <v>9444</v>
      </c>
      <c r="H1052" s="36">
        <f t="shared" si="16"/>
        <v>0</v>
      </c>
    </row>
    <row r="1053" spans="1:10" x14ac:dyDescent="0.25">
      <c r="A1053" s="31">
        <v>41655</v>
      </c>
      <c r="B1053" s="32">
        <v>181</v>
      </c>
      <c r="C1053" s="32" t="s">
        <v>407</v>
      </c>
      <c r="D1053" s="33" t="s">
        <v>435</v>
      </c>
      <c r="E1053" s="34">
        <v>6013.5</v>
      </c>
      <c r="F1053" s="23">
        <v>41655</v>
      </c>
      <c r="G1053" s="34">
        <v>6013.5</v>
      </c>
      <c r="H1053" s="36">
        <f t="shared" si="16"/>
        <v>0</v>
      </c>
      <c r="I1053" s="21" t="s">
        <v>8</v>
      </c>
    </row>
    <row r="1054" spans="1:10" x14ac:dyDescent="0.25">
      <c r="A1054" s="31">
        <v>41655</v>
      </c>
      <c r="B1054" s="32">
        <v>182</v>
      </c>
      <c r="C1054" s="32" t="s">
        <v>407</v>
      </c>
      <c r="D1054" s="33" t="s">
        <v>44</v>
      </c>
      <c r="E1054" s="34">
        <v>3800</v>
      </c>
      <c r="F1054" s="23">
        <v>41668</v>
      </c>
      <c r="G1054" s="34">
        <v>3800</v>
      </c>
      <c r="H1054" s="36">
        <f t="shared" si="16"/>
        <v>0</v>
      </c>
      <c r="I1054" s="21" t="s">
        <v>30</v>
      </c>
      <c r="J1054" s="27"/>
    </row>
    <row r="1055" spans="1:10" x14ac:dyDescent="0.25">
      <c r="A1055" s="31">
        <v>41655</v>
      </c>
      <c r="B1055" s="32">
        <v>183</v>
      </c>
      <c r="C1055" s="32" t="s">
        <v>407</v>
      </c>
      <c r="D1055" s="33" t="s">
        <v>43</v>
      </c>
      <c r="E1055" s="34">
        <v>1140</v>
      </c>
      <c r="F1055" s="23">
        <v>41667</v>
      </c>
      <c r="G1055" s="34">
        <v>1140</v>
      </c>
      <c r="H1055" s="36">
        <f t="shared" si="16"/>
        <v>0</v>
      </c>
      <c r="I1055" s="21" t="s">
        <v>30</v>
      </c>
      <c r="J1055" s="44"/>
    </row>
    <row r="1056" spans="1:10" x14ac:dyDescent="0.25">
      <c r="A1056" s="31">
        <v>41655</v>
      </c>
      <c r="B1056" s="32">
        <v>184</v>
      </c>
      <c r="C1056" s="32" t="s">
        <v>407</v>
      </c>
      <c r="D1056" s="33" t="s">
        <v>42</v>
      </c>
      <c r="E1056" s="34">
        <v>2660</v>
      </c>
      <c r="F1056" s="23">
        <v>41667</v>
      </c>
      <c r="G1056" s="34">
        <v>2660</v>
      </c>
      <c r="H1056" s="36">
        <f t="shared" si="16"/>
        <v>0</v>
      </c>
      <c r="I1056" s="21" t="s">
        <v>30</v>
      </c>
    </row>
    <row r="1057" spans="1:9" x14ac:dyDescent="0.25">
      <c r="A1057" s="31">
        <v>41655</v>
      </c>
      <c r="B1057" s="32">
        <v>185</v>
      </c>
      <c r="C1057" s="32" t="s">
        <v>407</v>
      </c>
      <c r="D1057" s="33" t="s">
        <v>260</v>
      </c>
      <c r="E1057" s="34">
        <v>2360</v>
      </c>
      <c r="F1057" s="23">
        <v>41655</v>
      </c>
      <c r="G1057" s="34">
        <v>2360</v>
      </c>
      <c r="H1057" s="36">
        <f t="shared" si="16"/>
        <v>0</v>
      </c>
      <c r="I1057" s="21" t="s">
        <v>30</v>
      </c>
    </row>
    <row r="1058" spans="1:9" x14ac:dyDescent="0.25">
      <c r="A1058" s="31">
        <v>41655</v>
      </c>
      <c r="B1058" s="32">
        <v>186</v>
      </c>
      <c r="C1058" s="32" t="s">
        <v>407</v>
      </c>
      <c r="D1058" s="33" t="s">
        <v>20</v>
      </c>
      <c r="E1058" s="34">
        <v>8774</v>
      </c>
      <c r="F1058" s="25" t="s">
        <v>458</v>
      </c>
      <c r="G1058" s="34">
        <f>2000+4500+2274</f>
        <v>8774</v>
      </c>
      <c r="H1058" s="36">
        <f t="shared" si="16"/>
        <v>0</v>
      </c>
    </row>
    <row r="1059" spans="1:9" x14ac:dyDescent="0.25">
      <c r="A1059" s="31">
        <v>41655</v>
      </c>
      <c r="B1059" s="32">
        <v>187</v>
      </c>
      <c r="C1059" s="32" t="s">
        <v>407</v>
      </c>
      <c r="D1059" s="33" t="s">
        <v>180</v>
      </c>
      <c r="E1059" s="34">
        <v>22857.5</v>
      </c>
      <c r="F1059" s="25" t="s">
        <v>459</v>
      </c>
      <c r="G1059" s="34">
        <f>7410+15447.5</f>
        <v>22857.5</v>
      </c>
      <c r="H1059" s="36">
        <f t="shared" si="16"/>
        <v>0</v>
      </c>
      <c r="I1059" s="21" t="s">
        <v>65</v>
      </c>
    </row>
    <row r="1060" spans="1:9" x14ac:dyDescent="0.25">
      <c r="A1060" s="31">
        <v>41655</v>
      </c>
      <c r="B1060" s="32">
        <v>188</v>
      </c>
      <c r="C1060" s="32" t="s">
        <v>407</v>
      </c>
      <c r="D1060" s="33" t="s">
        <v>13</v>
      </c>
      <c r="E1060" s="34">
        <v>2766.5</v>
      </c>
      <c r="F1060" s="23">
        <v>41656</v>
      </c>
      <c r="G1060" s="34">
        <v>2766.5</v>
      </c>
      <c r="H1060" s="36">
        <f t="shared" si="16"/>
        <v>0</v>
      </c>
      <c r="I1060" s="21" t="s">
        <v>37</v>
      </c>
    </row>
    <row r="1061" spans="1:9" x14ac:dyDescent="0.25">
      <c r="A1061" s="31">
        <v>41655</v>
      </c>
      <c r="B1061" s="32">
        <v>189</v>
      </c>
      <c r="C1061" s="32" t="s">
        <v>407</v>
      </c>
      <c r="D1061" s="33" t="s">
        <v>28</v>
      </c>
      <c r="E1061" s="34">
        <v>9038</v>
      </c>
      <c r="F1061" s="23">
        <v>41655</v>
      </c>
      <c r="G1061" s="34">
        <v>9038</v>
      </c>
      <c r="H1061" s="36">
        <f t="shared" si="16"/>
        <v>0</v>
      </c>
    </row>
    <row r="1062" spans="1:9" x14ac:dyDescent="0.25">
      <c r="A1062" s="31">
        <v>41655</v>
      </c>
      <c r="B1062" s="32">
        <v>190</v>
      </c>
      <c r="C1062" s="32" t="s">
        <v>407</v>
      </c>
      <c r="D1062" s="33" t="s">
        <v>149</v>
      </c>
      <c r="E1062" s="34">
        <v>19636</v>
      </c>
      <c r="F1062" s="25" t="s">
        <v>460</v>
      </c>
      <c r="G1062" s="34">
        <f>10636+9000</f>
        <v>19636</v>
      </c>
      <c r="H1062" s="36">
        <f t="shared" si="16"/>
        <v>0</v>
      </c>
      <c r="I1062" s="21" t="s">
        <v>27</v>
      </c>
    </row>
    <row r="1063" spans="1:9" x14ac:dyDescent="0.25">
      <c r="A1063" s="31">
        <v>41655</v>
      </c>
      <c r="B1063" s="32">
        <v>191</v>
      </c>
      <c r="C1063" s="32" t="s">
        <v>407</v>
      </c>
      <c r="D1063" s="33" t="s">
        <v>98</v>
      </c>
      <c r="E1063" s="34">
        <v>3422</v>
      </c>
      <c r="F1063" s="23">
        <v>41655</v>
      </c>
      <c r="G1063" s="34">
        <v>3422</v>
      </c>
      <c r="H1063" s="36">
        <f t="shared" si="16"/>
        <v>0</v>
      </c>
      <c r="I1063" s="21" t="s">
        <v>65</v>
      </c>
    </row>
    <row r="1064" spans="1:9" x14ac:dyDescent="0.25">
      <c r="A1064" s="31">
        <v>41655</v>
      </c>
      <c r="B1064" s="32">
        <v>192</v>
      </c>
      <c r="C1064" s="32" t="s">
        <v>407</v>
      </c>
      <c r="D1064" s="33" t="s">
        <v>92</v>
      </c>
      <c r="E1064" s="34">
        <v>9373</v>
      </c>
      <c r="F1064" s="23">
        <v>41656</v>
      </c>
      <c r="G1064" s="34">
        <v>9373</v>
      </c>
      <c r="H1064" s="36">
        <f t="shared" si="16"/>
        <v>0</v>
      </c>
      <c r="I1064" s="21" t="s">
        <v>27</v>
      </c>
    </row>
    <row r="1065" spans="1:9" x14ac:dyDescent="0.25">
      <c r="A1065" s="31">
        <v>41655</v>
      </c>
      <c r="B1065" s="32">
        <v>193</v>
      </c>
      <c r="C1065" s="32" t="s">
        <v>407</v>
      </c>
      <c r="D1065" s="33" t="s">
        <v>47</v>
      </c>
      <c r="E1065" s="34">
        <v>3597</v>
      </c>
      <c r="F1065" s="23">
        <v>41655</v>
      </c>
      <c r="G1065" s="34">
        <v>3597</v>
      </c>
      <c r="H1065" s="36">
        <f t="shared" ref="H1065:H1128" si="17">E1065-G1065</f>
        <v>0</v>
      </c>
      <c r="I1065" s="21" t="s">
        <v>30</v>
      </c>
    </row>
    <row r="1066" spans="1:9" x14ac:dyDescent="0.25">
      <c r="A1066" s="31">
        <v>41655</v>
      </c>
      <c r="B1066" s="32">
        <v>194</v>
      </c>
      <c r="C1066" s="32" t="s">
        <v>407</v>
      </c>
      <c r="D1066" s="33" t="s">
        <v>29</v>
      </c>
      <c r="E1066" s="34">
        <v>9897</v>
      </c>
      <c r="F1066" s="23">
        <v>41656</v>
      </c>
      <c r="G1066" s="34">
        <v>9897</v>
      </c>
      <c r="H1066" s="36">
        <f t="shared" si="17"/>
        <v>0</v>
      </c>
      <c r="I1066" s="21" t="s">
        <v>30</v>
      </c>
    </row>
    <row r="1067" spans="1:9" x14ac:dyDescent="0.25">
      <c r="A1067" s="31">
        <v>41655</v>
      </c>
      <c r="B1067" s="32">
        <v>195</v>
      </c>
      <c r="C1067" s="32" t="s">
        <v>407</v>
      </c>
      <c r="D1067" s="33" t="s">
        <v>25</v>
      </c>
      <c r="E1067" s="34">
        <v>25676</v>
      </c>
      <c r="F1067" s="25" t="s">
        <v>461</v>
      </c>
      <c r="G1067" s="34">
        <f>10000+5000+5000+5676</f>
        <v>25676</v>
      </c>
      <c r="H1067" s="36">
        <f t="shared" si="17"/>
        <v>0</v>
      </c>
      <c r="I1067" s="21" t="s">
        <v>65</v>
      </c>
    </row>
    <row r="1068" spans="1:9" x14ac:dyDescent="0.25">
      <c r="A1068" s="31">
        <v>41655</v>
      </c>
      <c r="B1068" s="32">
        <v>196</v>
      </c>
      <c r="C1068" s="32" t="s">
        <v>407</v>
      </c>
      <c r="D1068" s="33" t="s">
        <v>301</v>
      </c>
      <c r="E1068" s="34">
        <v>26801</v>
      </c>
      <c r="F1068" s="23">
        <v>41656</v>
      </c>
      <c r="G1068" s="34">
        <v>26801</v>
      </c>
      <c r="H1068" s="36">
        <f t="shared" si="17"/>
        <v>0</v>
      </c>
      <c r="I1068" s="21" t="s">
        <v>27</v>
      </c>
    </row>
    <row r="1069" spans="1:9" x14ac:dyDescent="0.25">
      <c r="A1069" s="31">
        <v>41655</v>
      </c>
      <c r="B1069" s="32">
        <v>197</v>
      </c>
      <c r="C1069" s="32" t="s">
        <v>407</v>
      </c>
      <c r="D1069" s="33" t="s">
        <v>116</v>
      </c>
      <c r="E1069" s="34">
        <v>2818</v>
      </c>
      <c r="F1069" s="23">
        <v>41655</v>
      </c>
      <c r="G1069" s="34">
        <v>2818</v>
      </c>
      <c r="H1069" s="36">
        <f t="shared" si="17"/>
        <v>0</v>
      </c>
    </row>
    <row r="1070" spans="1:9" x14ac:dyDescent="0.25">
      <c r="A1070" s="31">
        <v>41655</v>
      </c>
      <c r="B1070" s="32">
        <v>198</v>
      </c>
      <c r="C1070" s="32" t="s">
        <v>407</v>
      </c>
      <c r="D1070" s="33" t="s">
        <v>54</v>
      </c>
      <c r="E1070" s="34">
        <v>22694</v>
      </c>
      <c r="F1070" s="23">
        <v>41655</v>
      </c>
      <c r="G1070" s="34">
        <v>22694</v>
      </c>
      <c r="H1070" s="36">
        <f t="shared" si="17"/>
        <v>0</v>
      </c>
      <c r="I1070" s="21" t="s">
        <v>30</v>
      </c>
    </row>
    <row r="1071" spans="1:9" x14ac:dyDescent="0.25">
      <c r="A1071" s="31">
        <v>41655</v>
      </c>
      <c r="B1071" s="32">
        <v>199</v>
      </c>
      <c r="C1071" s="32" t="s">
        <v>407</v>
      </c>
      <c r="D1071" s="33" t="s">
        <v>462</v>
      </c>
      <c r="E1071" s="34">
        <v>1290</v>
      </c>
      <c r="F1071" s="23">
        <v>41655</v>
      </c>
      <c r="G1071" s="34">
        <v>1290</v>
      </c>
      <c r="H1071" s="36">
        <f t="shared" si="17"/>
        <v>0</v>
      </c>
      <c r="I1071" s="21" t="s">
        <v>65</v>
      </c>
    </row>
    <row r="1072" spans="1:9" x14ac:dyDescent="0.25">
      <c r="A1072" s="31">
        <v>41655</v>
      </c>
      <c r="B1072" s="32">
        <v>200</v>
      </c>
      <c r="C1072" s="32" t="s">
        <v>407</v>
      </c>
      <c r="D1072" s="33" t="s">
        <v>34</v>
      </c>
      <c r="E1072" s="34">
        <v>2546</v>
      </c>
      <c r="F1072" s="23">
        <v>41655</v>
      </c>
      <c r="G1072" s="34">
        <v>2546</v>
      </c>
      <c r="H1072" s="36">
        <f t="shared" si="17"/>
        <v>0</v>
      </c>
      <c r="I1072" s="21" t="s">
        <v>30</v>
      </c>
    </row>
    <row r="1073" spans="1:9" x14ac:dyDescent="0.25">
      <c r="A1073" s="31">
        <v>41655</v>
      </c>
      <c r="B1073" s="32">
        <v>201</v>
      </c>
      <c r="C1073" s="32" t="s">
        <v>407</v>
      </c>
      <c r="D1073" s="33" t="s">
        <v>116</v>
      </c>
      <c r="E1073" s="34">
        <v>800</v>
      </c>
      <c r="F1073" s="23">
        <v>41655</v>
      </c>
      <c r="G1073" s="34">
        <v>800</v>
      </c>
      <c r="H1073" s="36">
        <f t="shared" si="17"/>
        <v>0</v>
      </c>
    </row>
    <row r="1074" spans="1:9" x14ac:dyDescent="0.25">
      <c r="A1074" s="31">
        <v>41655</v>
      </c>
      <c r="B1074" s="32">
        <v>202</v>
      </c>
      <c r="C1074" s="32" t="s">
        <v>407</v>
      </c>
      <c r="D1074" s="33" t="s">
        <v>123</v>
      </c>
      <c r="E1074" s="34">
        <v>3409</v>
      </c>
      <c r="F1074" s="23">
        <v>41655</v>
      </c>
      <c r="G1074" s="34">
        <v>3409</v>
      </c>
      <c r="H1074" s="36">
        <f t="shared" si="17"/>
        <v>0</v>
      </c>
    </row>
    <row r="1075" spans="1:9" x14ac:dyDescent="0.25">
      <c r="A1075" s="31">
        <v>41655</v>
      </c>
      <c r="B1075" s="32">
        <v>203</v>
      </c>
      <c r="C1075" s="32" t="s">
        <v>407</v>
      </c>
      <c r="D1075" s="33" t="s">
        <v>463</v>
      </c>
      <c r="E1075" s="34">
        <v>1100</v>
      </c>
      <c r="F1075" s="23">
        <v>41655</v>
      </c>
      <c r="G1075" s="34">
        <v>1100</v>
      </c>
      <c r="H1075" s="36">
        <f t="shared" si="17"/>
        <v>0</v>
      </c>
    </row>
    <row r="1076" spans="1:9" x14ac:dyDescent="0.25">
      <c r="A1076" s="31">
        <v>41655</v>
      </c>
      <c r="B1076" s="32">
        <v>204</v>
      </c>
      <c r="C1076" s="32" t="s">
        <v>407</v>
      </c>
      <c r="D1076" s="33" t="s">
        <v>57</v>
      </c>
      <c r="E1076" s="34">
        <v>1365</v>
      </c>
      <c r="F1076" s="23">
        <v>41655</v>
      </c>
      <c r="G1076" s="34">
        <v>1365</v>
      </c>
      <c r="H1076" s="36">
        <f t="shared" si="17"/>
        <v>0</v>
      </c>
      <c r="I1076" s="21" t="s">
        <v>30</v>
      </c>
    </row>
    <row r="1077" spans="1:9" x14ac:dyDescent="0.25">
      <c r="A1077" s="31">
        <v>41655</v>
      </c>
      <c r="B1077" s="32">
        <v>205</v>
      </c>
      <c r="C1077" s="32" t="s">
        <v>407</v>
      </c>
      <c r="D1077" s="33" t="s">
        <v>215</v>
      </c>
      <c r="E1077" s="34">
        <v>2875.5</v>
      </c>
      <c r="F1077" s="23">
        <v>41655</v>
      </c>
      <c r="G1077" s="34">
        <v>2875.5</v>
      </c>
      <c r="H1077" s="36">
        <f t="shared" si="17"/>
        <v>0</v>
      </c>
    </row>
    <row r="1078" spans="1:9" x14ac:dyDescent="0.25">
      <c r="A1078" s="31">
        <v>41655</v>
      </c>
      <c r="B1078" s="32">
        <v>206</v>
      </c>
      <c r="C1078" s="32" t="s">
        <v>407</v>
      </c>
      <c r="D1078" s="33" t="s">
        <v>464</v>
      </c>
      <c r="E1078" s="34">
        <v>19155</v>
      </c>
      <c r="F1078" s="23">
        <v>41656</v>
      </c>
      <c r="G1078" s="34">
        <v>19155</v>
      </c>
      <c r="H1078" s="36">
        <f t="shared" si="17"/>
        <v>0</v>
      </c>
      <c r="I1078" s="21" t="s">
        <v>27</v>
      </c>
    </row>
    <row r="1079" spans="1:9" x14ac:dyDescent="0.25">
      <c r="A1079" s="31">
        <v>41655</v>
      </c>
      <c r="B1079" s="32">
        <v>207</v>
      </c>
      <c r="C1079" s="32" t="s">
        <v>407</v>
      </c>
      <c r="D1079" s="33" t="s">
        <v>50</v>
      </c>
      <c r="E1079" s="34">
        <v>5378.5</v>
      </c>
      <c r="F1079" s="23">
        <v>41655</v>
      </c>
      <c r="G1079" s="34">
        <v>5378.5</v>
      </c>
      <c r="H1079" s="36">
        <f t="shared" si="17"/>
        <v>0</v>
      </c>
    </row>
    <row r="1080" spans="1:9" x14ac:dyDescent="0.25">
      <c r="A1080" s="31">
        <v>41655</v>
      </c>
      <c r="B1080" s="32">
        <v>208</v>
      </c>
      <c r="C1080" s="32" t="s">
        <v>407</v>
      </c>
      <c r="D1080" s="33" t="s">
        <v>68</v>
      </c>
      <c r="E1080" s="34">
        <v>4413.5</v>
      </c>
      <c r="F1080" s="23">
        <v>41655</v>
      </c>
      <c r="G1080" s="34">
        <v>4413.5</v>
      </c>
      <c r="H1080" s="36">
        <f t="shared" si="17"/>
        <v>0</v>
      </c>
      <c r="I1080" s="21" t="s">
        <v>65</v>
      </c>
    </row>
    <row r="1081" spans="1:9" x14ac:dyDescent="0.25">
      <c r="A1081" s="31">
        <v>41655</v>
      </c>
      <c r="B1081" s="32">
        <v>209</v>
      </c>
      <c r="C1081" s="32" t="s">
        <v>407</v>
      </c>
      <c r="D1081" s="33" t="s">
        <v>147</v>
      </c>
      <c r="E1081" s="34">
        <v>14884</v>
      </c>
      <c r="F1081" s="23">
        <v>41655</v>
      </c>
      <c r="G1081" s="34">
        <v>14884</v>
      </c>
      <c r="H1081" s="36">
        <f t="shared" si="17"/>
        <v>0</v>
      </c>
      <c r="I1081" s="21" t="s">
        <v>37</v>
      </c>
    </row>
    <row r="1082" spans="1:9" x14ac:dyDescent="0.25">
      <c r="A1082" s="31">
        <v>41655</v>
      </c>
      <c r="B1082" s="32">
        <v>210</v>
      </c>
      <c r="C1082" s="32" t="s">
        <v>407</v>
      </c>
      <c r="D1082" s="33" t="s">
        <v>50</v>
      </c>
      <c r="E1082" s="34">
        <v>5271</v>
      </c>
      <c r="F1082" s="23">
        <v>41655</v>
      </c>
      <c r="G1082" s="34">
        <v>5271</v>
      </c>
      <c r="H1082" s="36">
        <f t="shared" si="17"/>
        <v>0</v>
      </c>
    </row>
    <row r="1083" spans="1:9" x14ac:dyDescent="0.25">
      <c r="A1083" s="31">
        <v>41655</v>
      </c>
      <c r="B1083" s="32">
        <v>211</v>
      </c>
      <c r="C1083" s="32" t="s">
        <v>407</v>
      </c>
      <c r="D1083" s="33" t="s">
        <v>346</v>
      </c>
      <c r="E1083" s="34">
        <v>2591.5</v>
      </c>
      <c r="F1083" s="23">
        <v>41656</v>
      </c>
      <c r="G1083" s="34">
        <v>2591.5</v>
      </c>
      <c r="H1083" s="36">
        <f t="shared" si="17"/>
        <v>0</v>
      </c>
      <c r="I1083" s="21" t="s">
        <v>27</v>
      </c>
    </row>
    <row r="1084" spans="1:9" x14ac:dyDescent="0.25">
      <c r="A1084" s="31">
        <v>41655</v>
      </c>
      <c r="B1084" s="32">
        <v>212</v>
      </c>
      <c r="C1084" s="32" t="s">
        <v>407</v>
      </c>
      <c r="D1084" s="33" t="s">
        <v>16</v>
      </c>
      <c r="E1084" s="34">
        <v>55399.5</v>
      </c>
      <c r="F1084" s="26">
        <v>41710</v>
      </c>
      <c r="G1084" s="40">
        <v>55399.5</v>
      </c>
      <c r="H1084" s="36">
        <f t="shared" si="17"/>
        <v>0</v>
      </c>
    </row>
    <row r="1085" spans="1:9" x14ac:dyDescent="0.25">
      <c r="A1085" s="31">
        <v>41655</v>
      </c>
      <c r="B1085" s="32">
        <v>213</v>
      </c>
      <c r="C1085" s="32" t="s">
        <v>407</v>
      </c>
      <c r="D1085" s="33" t="s">
        <v>33</v>
      </c>
      <c r="E1085" s="34">
        <v>5801</v>
      </c>
      <c r="F1085" s="23">
        <v>41655</v>
      </c>
      <c r="G1085" s="34">
        <v>5801</v>
      </c>
      <c r="H1085" s="36">
        <f t="shared" si="17"/>
        <v>0</v>
      </c>
      <c r="I1085" s="21" t="s">
        <v>37</v>
      </c>
    </row>
    <row r="1086" spans="1:9" x14ac:dyDescent="0.25">
      <c r="A1086" s="31">
        <v>41655</v>
      </c>
      <c r="B1086" s="32">
        <v>214</v>
      </c>
      <c r="C1086" s="32" t="s">
        <v>407</v>
      </c>
      <c r="D1086" s="33" t="s">
        <v>55</v>
      </c>
      <c r="E1086" s="34">
        <v>8830.5</v>
      </c>
      <c r="F1086" s="23">
        <v>41655</v>
      </c>
      <c r="G1086" s="34">
        <v>8830.5</v>
      </c>
      <c r="H1086" s="36">
        <f t="shared" si="17"/>
        <v>0</v>
      </c>
    </row>
    <row r="1087" spans="1:9" x14ac:dyDescent="0.25">
      <c r="A1087" s="31">
        <v>41655</v>
      </c>
      <c r="B1087" s="32">
        <v>215</v>
      </c>
      <c r="C1087" s="32" t="s">
        <v>407</v>
      </c>
      <c r="D1087" s="33" t="s">
        <v>176</v>
      </c>
      <c r="E1087" s="34">
        <v>2279</v>
      </c>
      <c r="F1087" s="23">
        <v>41655</v>
      </c>
      <c r="G1087" s="34">
        <v>2279</v>
      </c>
      <c r="H1087" s="36">
        <f t="shared" si="17"/>
        <v>0</v>
      </c>
    </row>
    <row r="1088" spans="1:9" x14ac:dyDescent="0.25">
      <c r="A1088" s="31">
        <v>41655</v>
      </c>
      <c r="B1088" s="32">
        <v>216</v>
      </c>
      <c r="C1088" s="32" t="s">
        <v>407</v>
      </c>
      <c r="D1088" s="33" t="s">
        <v>144</v>
      </c>
      <c r="E1088" s="34">
        <v>4256</v>
      </c>
      <c r="F1088" s="23">
        <v>41655</v>
      </c>
      <c r="G1088" s="34">
        <v>4256</v>
      </c>
      <c r="H1088" s="36">
        <f t="shared" si="17"/>
        <v>0</v>
      </c>
      <c r="I1088" s="21" t="s">
        <v>37</v>
      </c>
    </row>
    <row r="1089" spans="1:10" x14ac:dyDescent="0.25">
      <c r="A1089" s="31">
        <v>41655</v>
      </c>
      <c r="B1089" s="32">
        <v>217</v>
      </c>
      <c r="C1089" s="32" t="s">
        <v>407</v>
      </c>
      <c r="D1089" s="33" t="s">
        <v>66</v>
      </c>
      <c r="E1089" s="34">
        <v>1108</v>
      </c>
      <c r="F1089" s="23">
        <v>41655</v>
      </c>
      <c r="G1089" s="34">
        <v>1108</v>
      </c>
      <c r="H1089" s="36">
        <f t="shared" si="17"/>
        <v>0</v>
      </c>
      <c r="I1089" s="21" t="s">
        <v>45</v>
      </c>
    </row>
    <row r="1090" spans="1:10" x14ac:dyDescent="0.25">
      <c r="A1090" s="31">
        <v>41655</v>
      </c>
      <c r="B1090" s="32">
        <v>218</v>
      </c>
      <c r="C1090" s="32" t="s">
        <v>407</v>
      </c>
      <c r="D1090" s="33" t="s">
        <v>48</v>
      </c>
      <c r="E1090" s="34">
        <v>905</v>
      </c>
      <c r="F1090" s="23">
        <v>41655</v>
      </c>
      <c r="G1090" s="34">
        <v>905</v>
      </c>
      <c r="H1090" s="36">
        <f t="shared" si="17"/>
        <v>0</v>
      </c>
      <c r="I1090" s="21" t="s">
        <v>45</v>
      </c>
    </row>
    <row r="1091" spans="1:10" x14ac:dyDescent="0.25">
      <c r="A1091" s="31">
        <v>41655</v>
      </c>
      <c r="B1091" s="32">
        <v>219</v>
      </c>
      <c r="C1091" s="32" t="s">
        <v>407</v>
      </c>
      <c r="D1091" s="33" t="s">
        <v>465</v>
      </c>
      <c r="E1091" s="34">
        <v>7400</v>
      </c>
      <c r="F1091" s="23">
        <v>41655</v>
      </c>
      <c r="G1091" s="34">
        <v>7400</v>
      </c>
      <c r="H1091" s="36">
        <f t="shared" si="17"/>
        <v>0</v>
      </c>
      <c r="I1091" s="21" t="s">
        <v>45</v>
      </c>
    </row>
    <row r="1092" spans="1:10" x14ac:dyDescent="0.25">
      <c r="A1092" s="31">
        <v>41655</v>
      </c>
      <c r="B1092" s="32">
        <v>220</v>
      </c>
      <c r="C1092" s="32" t="s">
        <v>407</v>
      </c>
      <c r="D1092" s="33" t="s">
        <v>36</v>
      </c>
      <c r="E1092" s="34">
        <v>3168</v>
      </c>
      <c r="F1092" s="23">
        <v>41655</v>
      </c>
      <c r="G1092" s="34">
        <v>3168</v>
      </c>
      <c r="H1092" s="36">
        <f t="shared" si="17"/>
        <v>0</v>
      </c>
      <c r="I1092" s="21" t="s">
        <v>37</v>
      </c>
    </row>
    <row r="1093" spans="1:10" x14ac:dyDescent="0.25">
      <c r="A1093" s="31">
        <v>41655</v>
      </c>
      <c r="B1093" s="32">
        <v>221</v>
      </c>
      <c r="C1093" s="32" t="s">
        <v>407</v>
      </c>
      <c r="D1093" s="33" t="s">
        <v>115</v>
      </c>
      <c r="E1093" s="34">
        <v>23334.5</v>
      </c>
      <c r="F1093" s="23">
        <v>41655</v>
      </c>
      <c r="G1093" s="34">
        <v>23334.5</v>
      </c>
      <c r="H1093" s="36">
        <f t="shared" si="17"/>
        <v>0</v>
      </c>
    </row>
    <row r="1094" spans="1:10" x14ac:dyDescent="0.25">
      <c r="A1094" s="31">
        <v>41655</v>
      </c>
      <c r="B1094" s="32">
        <v>222</v>
      </c>
      <c r="C1094" s="32" t="s">
        <v>407</v>
      </c>
      <c r="D1094" s="33" t="s">
        <v>115</v>
      </c>
      <c r="E1094" s="34">
        <v>474</v>
      </c>
      <c r="F1094" s="23">
        <v>41655</v>
      </c>
      <c r="G1094" s="34">
        <v>474</v>
      </c>
      <c r="H1094" s="36">
        <f t="shared" si="17"/>
        <v>0</v>
      </c>
    </row>
    <row r="1095" spans="1:10" x14ac:dyDescent="0.25">
      <c r="A1095" s="31">
        <v>41655</v>
      </c>
      <c r="B1095" s="32">
        <v>223</v>
      </c>
      <c r="C1095" s="32" t="s">
        <v>407</v>
      </c>
      <c r="D1095" s="33" t="s">
        <v>74</v>
      </c>
      <c r="E1095" s="34">
        <v>1049.5</v>
      </c>
      <c r="F1095" s="23">
        <v>41655</v>
      </c>
      <c r="G1095" s="34">
        <v>1049.5</v>
      </c>
      <c r="H1095" s="36">
        <f t="shared" si="17"/>
        <v>0</v>
      </c>
    </row>
    <row r="1096" spans="1:10" x14ac:dyDescent="0.25">
      <c r="A1096" s="31">
        <v>41655</v>
      </c>
      <c r="B1096" s="32">
        <v>224</v>
      </c>
      <c r="C1096" s="32" t="s">
        <v>407</v>
      </c>
      <c r="D1096" s="33" t="s">
        <v>106</v>
      </c>
      <c r="E1096" s="34">
        <v>2100</v>
      </c>
      <c r="F1096" s="23">
        <v>41662</v>
      </c>
      <c r="G1096" s="34">
        <v>2100</v>
      </c>
      <c r="H1096" s="36">
        <f t="shared" si="17"/>
        <v>0</v>
      </c>
      <c r="I1096" s="21" t="s">
        <v>45</v>
      </c>
    </row>
    <row r="1097" spans="1:10" x14ac:dyDescent="0.25">
      <c r="A1097" s="31">
        <v>41655</v>
      </c>
      <c r="B1097" s="32">
        <v>225</v>
      </c>
      <c r="C1097" s="32" t="s">
        <v>407</v>
      </c>
      <c r="D1097" s="33" t="s">
        <v>366</v>
      </c>
      <c r="E1097" s="34">
        <v>5371</v>
      </c>
      <c r="F1097" s="23">
        <v>41655</v>
      </c>
      <c r="G1097" s="34">
        <v>5371</v>
      </c>
      <c r="H1097" s="36">
        <f t="shared" si="17"/>
        <v>0</v>
      </c>
      <c r="I1097" s="21" t="s">
        <v>12</v>
      </c>
    </row>
    <row r="1098" spans="1:10" x14ac:dyDescent="0.25">
      <c r="A1098" s="31">
        <v>41655</v>
      </c>
      <c r="B1098" s="32">
        <v>226</v>
      </c>
      <c r="C1098" s="32" t="s">
        <v>407</v>
      </c>
      <c r="D1098" s="33" t="s">
        <v>133</v>
      </c>
      <c r="E1098" s="34">
        <v>10718.4</v>
      </c>
      <c r="F1098" s="23">
        <v>41655</v>
      </c>
      <c r="G1098" s="34">
        <v>10718.4</v>
      </c>
      <c r="H1098" s="36">
        <f t="shared" si="17"/>
        <v>0</v>
      </c>
    </row>
    <row r="1099" spans="1:10" x14ac:dyDescent="0.25">
      <c r="A1099" s="31">
        <v>41655</v>
      </c>
      <c r="B1099" s="32">
        <v>227</v>
      </c>
      <c r="C1099" s="32" t="s">
        <v>407</v>
      </c>
      <c r="D1099" s="33" t="s">
        <v>99</v>
      </c>
      <c r="E1099" s="34">
        <v>367.5</v>
      </c>
      <c r="F1099" s="23">
        <v>41655</v>
      </c>
      <c r="G1099" s="34">
        <v>367.5</v>
      </c>
      <c r="H1099" s="36">
        <f t="shared" si="17"/>
        <v>0</v>
      </c>
    </row>
    <row r="1100" spans="1:10" x14ac:dyDescent="0.25">
      <c r="A1100" s="31">
        <v>41655</v>
      </c>
      <c r="B1100" s="32">
        <v>228</v>
      </c>
      <c r="C1100" s="32" t="s">
        <v>407</v>
      </c>
      <c r="D1100" s="33" t="s">
        <v>111</v>
      </c>
      <c r="E1100" s="34">
        <v>22363</v>
      </c>
      <c r="F1100" s="23">
        <v>41670</v>
      </c>
      <c r="G1100" s="34">
        <v>22363</v>
      </c>
      <c r="H1100" s="36">
        <f t="shared" si="17"/>
        <v>0</v>
      </c>
      <c r="I1100" s="21" t="s">
        <v>21</v>
      </c>
    </row>
    <row r="1101" spans="1:10" x14ac:dyDescent="0.25">
      <c r="A1101" s="31">
        <v>41655</v>
      </c>
      <c r="B1101" s="32">
        <v>229</v>
      </c>
      <c r="C1101" s="32" t="s">
        <v>407</v>
      </c>
      <c r="D1101" s="33" t="s">
        <v>251</v>
      </c>
      <c r="E1101" s="34">
        <v>7234.5</v>
      </c>
      <c r="F1101" s="23">
        <v>41655</v>
      </c>
      <c r="G1101" s="34">
        <v>7234.5</v>
      </c>
      <c r="H1101" s="36">
        <f t="shared" si="17"/>
        <v>0</v>
      </c>
      <c r="I1101" s="21" t="s">
        <v>217</v>
      </c>
    </row>
    <row r="1102" spans="1:10" x14ac:dyDescent="0.25">
      <c r="A1102" s="31">
        <v>41655</v>
      </c>
      <c r="B1102" s="32">
        <v>230</v>
      </c>
      <c r="C1102" s="32" t="s">
        <v>407</v>
      </c>
      <c r="D1102" s="33" t="s">
        <v>186</v>
      </c>
      <c r="E1102" s="34">
        <v>1755</v>
      </c>
      <c r="F1102" s="23">
        <v>41657</v>
      </c>
      <c r="G1102" s="34">
        <v>1755</v>
      </c>
      <c r="H1102" s="36">
        <f t="shared" si="17"/>
        <v>0</v>
      </c>
    </row>
    <row r="1103" spans="1:10" x14ac:dyDescent="0.25">
      <c r="A1103" s="31">
        <v>41655</v>
      </c>
      <c r="B1103" s="32">
        <v>231</v>
      </c>
      <c r="C1103" s="32" t="s">
        <v>407</v>
      </c>
      <c r="D1103" s="46" t="s">
        <v>53</v>
      </c>
      <c r="E1103" s="47">
        <v>0</v>
      </c>
      <c r="G1103" s="34"/>
      <c r="H1103" s="36">
        <f t="shared" si="17"/>
        <v>0</v>
      </c>
      <c r="I1103" s="21" t="s">
        <v>324</v>
      </c>
      <c r="J1103" s="21" t="s">
        <v>466</v>
      </c>
    </row>
    <row r="1104" spans="1:10" x14ac:dyDescent="0.25">
      <c r="A1104" s="31">
        <v>41655</v>
      </c>
      <c r="B1104" s="32">
        <v>232</v>
      </c>
      <c r="C1104" s="32" t="s">
        <v>407</v>
      </c>
      <c r="D1104" s="33" t="s">
        <v>22</v>
      </c>
      <c r="E1104" s="34">
        <v>6402</v>
      </c>
      <c r="F1104" s="23">
        <v>41659</v>
      </c>
      <c r="G1104" s="34">
        <v>6402</v>
      </c>
      <c r="H1104" s="36">
        <f t="shared" si="17"/>
        <v>0</v>
      </c>
    </row>
    <row r="1105" spans="1:10" x14ac:dyDescent="0.25">
      <c r="A1105" s="31">
        <v>41655</v>
      </c>
      <c r="B1105" s="32">
        <v>233</v>
      </c>
      <c r="C1105" s="32" t="s">
        <v>407</v>
      </c>
      <c r="D1105" s="33" t="s">
        <v>19</v>
      </c>
      <c r="E1105" s="34">
        <v>497479.58</v>
      </c>
      <c r="F1105" s="443" t="s">
        <v>4886</v>
      </c>
      <c r="G1105" s="40">
        <f>2664.49+56994.5+221500+120452.5+1833.01+94035.08</f>
        <v>497479.58</v>
      </c>
      <c r="H1105" s="36">
        <f t="shared" si="17"/>
        <v>0</v>
      </c>
    </row>
    <row r="1106" spans="1:10" x14ac:dyDescent="0.25">
      <c r="A1106" s="31">
        <v>41655</v>
      </c>
      <c r="B1106" s="32">
        <v>234</v>
      </c>
      <c r="C1106" s="32" t="s">
        <v>407</v>
      </c>
      <c r="D1106" s="33" t="s">
        <v>17</v>
      </c>
      <c r="E1106" s="34">
        <v>8815</v>
      </c>
      <c r="F1106" s="23">
        <v>41668</v>
      </c>
      <c r="G1106" s="34">
        <v>8815</v>
      </c>
      <c r="H1106" s="36">
        <f t="shared" si="17"/>
        <v>0</v>
      </c>
      <c r="I1106" s="21" t="s">
        <v>21</v>
      </c>
    </row>
    <row r="1107" spans="1:10" x14ac:dyDescent="0.25">
      <c r="A1107" s="31">
        <v>41655</v>
      </c>
      <c r="B1107" s="32">
        <v>235</v>
      </c>
      <c r="C1107" s="32" t="s">
        <v>407</v>
      </c>
      <c r="D1107" s="33" t="s">
        <v>8</v>
      </c>
      <c r="E1107" s="34">
        <v>4733.5</v>
      </c>
      <c r="F1107" s="23">
        <v>41655</v>
      </c>
      <c r="G1107" s="34">
        <v>4733.5</v>
      </c>
      <c r="H1107" s="36">
        <f t="shared" si="17"/>
        <v>0</v>
      </c>
      <c r="I1107" s="21" t="s">
        <v>8</v>
      </c>
    </row>
    <row r="1108" spans="1:10" x14ac:dyDescent="0.25">
      <c r="A1108" s="31">
        <v>41655</v>
      </c>
      <c r="B1108" s="32">
        <v>236</v>
      </c>
      <c r="C1108" s="32" t="s">
        <v>407</v>
      </c>
      <c r="D1108" s="33" t="s">
        <v>380</v>
      </c>
      <c r="E1108" s="34">
        <v>2619</v>
      </c>
      <c r="F1108" s="23">
        <v>41655</v>
      </c>
      <c r="G1108" s="34">
        <v>2619</v>
      </c>
      <c r="H1108" s="36">
        <f t="shared" si="17"/>
        <v>0</v>
      </c>
      <c r="I1108" s="21" t="s">
        <v>21</v>
      </c>
    </row>
    <row r="1109" spans="1:10" x14ac:dyDescent="0.25">
      <c r="A1109" s="31">
        <v>41655</v>
      </c>
      <c r="B1109" s="32">
        <v>237</v>
      </c>
      <c r="C1109" s="32" t="s">
        <v>407</v>
      </c>
      <c r="D1109" s="33" t="s">
        <v>83</v>
      </c>
      <c r="E1109" s="34">
        <v>2767</v>
      </c>
      <c r="F1109" s="23">
        <v>41655</v>
      </c>
      <c r="G1109" s="34">
        <v>2767</v>
      </c>
      <c r="H1109" s="36">
        <f t="shared" si="17"/>
        <v>0</v>
      </c>
      <c r="I1109" s="21" t="s">
        <v>21</v>
      </c>
    </row>
    <row r="1110" spans="1:10" x14ac:dyDescent="0.25">
      <c r="A1110" s="31">
        <v>41655</v>
      </c>
      <c r="B1110" s="32">
        <v>238</v>
      </c>
      <c r="C1110" s="32" t="s">
        <v>407</v>
      </c>
      <c r="D1110" s="33" t="s">
        <v>8</v>
      </c>
      <c r="E1110" s="34">
        <v>264</v>
      </c>
      <c r="F1110" s="23">
        <v>41655</v>
      </c>
      <c r="G1110" s="34">
        <v>264</v>
      </c>
      <c r="H1110" s="36">
        <f t="shared" si="17"/>
        <v>0</v>
      </c>
    </row>
    <row r="1111" spans="1:10" x14ac:dyDescent="0.25">
      <c r="A1111" s="31">
        <v>41655</v>
      </c>
      <c r="B1111" s="32">
        <v>239</v>
      </c>
      <c r="C1111" s="32" t="s">
        <v>407</v>
      </c>
      <c r="D1111" s="33" t="s">
        <v>19</v>
      </c>
      <c r="E1111" s="34">
        <v>31983.5</v>
      </c>
      <c r="F1111" s="26">
        <v>41684</v>
      </c>
      <c r="G1111" s="40">
        <v>31983.5</v>
      </c>
      <c r="H1111" s="36">
        <f t="shared" si="17"/>
        <v>0</v>
      </c>
      <c r="I1111" s="21" t="s">
        <v>152</v>
      </c>
    </row>
    <row r="1112" spans="1:10" x14ac:dyDescent="0.25">
      <c r="A1112" s="31">
        <v>41655</v>
      </c>
      <c r="B1112" s="32">
        <v>240</v>
      </c>
      <c r="C1112" s="32" t="s">
        <v>407</v>
      </c>
      <c r="D1112" s="33" t="s">
        <v>233</v>
      </c>
      <c r="E1112" s="34">
        <v>1247.5</v>
      </c>
      <c r="F1112" s="23">
        <v>41656</v>
      </c>
      <c r="G1112" s="34">
        <v>1247.5</v>
      </c>
      <c r="H1112" s="36">
        <f t="shared" si="17"/>
        <v>0</v>
      </c>
      <c r="I1112" s="21" t="s">
        <v>12</v>
      </c>
    </row>
    <row r="1113" spans="1:10" x14ac:dyDescent="0.25">
      <c r="A1113" s="31">
        <v>41655</v>
      </c>
      <c r="B1113" s="32">
        <v>241</v>
      </c>
      <c r="C1113" s="32" t="s">
        <v>407</v>
      </c>
      <c r="D1113" s="33" t="s">
        <v>467</v>
      </c>
      <c r="E1113" s="34">
        <v>3965</v>
      </c>
      <c r="F1113" s="23">
        <v>41662</v>
      </c>
      <c r="G1113" s="34">
        <v>3965</v>
      </c>
      <c r="H1113" s="36">
        <f t="shared" si="17"/>
        <v>0</v>
      </c>
      <c r="I1113" s="21" t="s">
        <v>12</v>
      </c>
    </row>
    <row r="1114" spans="1:10" x14ac:dyDescent="0.25">
      <c r="A1114" s="31">
        <v>41655</v>
      </c>
      <c r="B1114" s="32">
        <v>242</v>
      </c>
      <c r="C1114" s="32" t="s">
        <v>407</v>
      </c>
      <c r="D1114" s="33" t="s">
        <v>468</v>
      </c>
      <c r="E1114" s="34">
        <v>11570</v>
      </c>
      <c r="F1114" s="70" t="s">
        <v>469</v>
      </c>
      <c r="G1114" s="34">
        <v>11570</v>
      </c>
      <c r="H1114" s="36">
        <f t="shared" si="17"/>
        <v>0</v>
      </c>
      <c r="I1114" s="21" t="s">
        <v>12</v>
      </c>
      <c r="J1114" s="21" t="s">
        <v>470</v>
      </c>
    </row>
    <row r="1115" spans="1:10" x14ac:dyDescent="0.25">
      <c r="A1115" s="31">
        <v>41655</v>
      </c>
      <c r="B1115" s="32">
        <v>243</v>
      </c>
      <c r="C1115" s="32" t="s">
        <v>407</v>
      </c>
      <c r="D1115" s="33" t="s">
        <v>231</v>
      </c>
      <c r="E1115" s="34">
        <v>1226.5</v>
      </c>
      <c r="F1115" s="23">
        <v>41656</v>
      </c>
      <c r="G1115" s="34">
        <v>1226.5</v>
      </c>
      <c r="H1115" s="36">
        <f t="shared" si="17"/>
        <v>0</v>
      </c>
      <c r="I1115" s="21" t="s">
        <v>12</v>
      </c>
    </row>
    <row r="1116" spans="1:10" x14ac:dyDescent="0.25">
      <c r="A1116" s="31">
        <v>41655</v>
      </c>
      <c r="B1116" s="32">
        <v>244</v>
      </c>
      <c r="C1116" s="32" t="s">
        <v>407</v>
      </c>
      <c r="D1116" s="33" t="s">
        <v>471</v>
      </c>
      <c r="E1116" s="34">
        <v>1716.7</v>
      </c>
      <c r="F1116" s="23">
        <v>41656</v>
      </c>
      <c r="G1116" s="34">
        <v>1716.7</v>
      </c>
      <c r="H1116" s="36">
        <f t="shared" si="17"/>
        <v>0</v>
      </c>
      <c r="I1116" s="21" t="s">
        <v>12</v>
      </c>
    </row>
    <row r="1117" spans="1:10" x14ac:dyDescent="0.25">
      <c r="A1117" s="31">
        <v>41655</v>
      </c>
      <c r="B1117" s="32">
        <v>245</v>
      </c>
      <c r="C1117" s="32" t="s">
        <v>407</v>
      </c>
      <c r="D1117" s="33" t="s">
        <v>472</v>
      </c>
      <c r="E1117" s="34">
        <v>1708</v>
      </c>
      <c r="F1117" s="23">
        <v>41656</v>
      </c>
      <c r="G1117" s="34">
        <v>1708</v>
      </c>
      <c r="H1117" s="36">
        <f t="shared" si="17"/>
        <v>0</v>
      </c>
      <c r="I1117" s="21" t="s">
        <v>12</v>
      </c>
    </row>
    <row r="1118" spans="1:10" x14ac:dyDescent="0.25">
      <c r="A1118" s="31">
        <v>41655</v>
      </c>
      <c r="B1118" s="32">
        <v>246</v>
      </c>
      <c r="C1118" s="32" t="s">
        <v>407</v>
      </c>
      <c r="D1118" s="33" t="s">
        <v>78</v>
      </c>
      <c r="E1118" s="34">
        <v>2100</v>
      </c>
      <c r="F1118" s="23">
        <v>41656</v>
      </c>
      <c r="G1118" s="34">
        <v>2100</v>
      </c>
      <c r="H1118" s="36">
        <f t="shared" si="17"/>
        <v>0</v>
      </c>
      <c r="I1118" s="21" t="s">
        <v>12</v>
      </c>
    </row>
    <row r="1119" spans="1:10" x14ac:dyDescent="0.25">
      <c r="A1119" s="31">
        <v>41655</v>
      </c>
      <c r="B1119" s="32">
        <v>247</v>
      </c>
      <c r="C1119" s="32" t="s">
        <v>407</v>
      </c>
      <c r="D1119" s="33" t="s">
        <v>349</v>
      </c>
      <c r="E1119" s="34">
        <v>680.5</v>
      </c>
      <c r="F1119" s="23">
        <v>41656</v>
      </c>
      <c r="G1119" s="34">
        <v>680.5</v>
      </c>
      <c r="H1119" s="36">
        <f t="shared" si="17"/>
        <v>0</v>
      </c>
      <c r="I1119" s="21" t="s">
        <v>12</v>
      </c>
    </row>
    <row r="1120" spans="1:10" x14ac:dyDescent="0.25">
      <c r="A1120" s="31">
        <v>41655</v>
      </c>
      <c r="B1120" s="32">
        <v>248</v>
      </c>
      <c r="C1120" s="32" t="s">
        <v>407</v>
      </c>
      <c r="D1120" s="33" t="s">
        <v>269</v>
      </c>
      <c r="E1120" s="34">
        <v>2491.5</v>
      </c>
      <c r="F1120" s="23">
        <v>41655</v>
      </c>
      <c r="G1120" s="34">
        <v>2491.5</v>
      </c>
      <c r="H1120" s="36">
        <f t="shared" si="17"/>
        <v>0</v>
      </c>
    </row>
    <row r="1121" spans="1:9" x14ac:dyDescent="0.25">
      <c r="A1121" s="31">
        <v>41655</v>
      </c>
      <c r="B1121" s="32">
        <v>249</v>
      </c>
      <c r="C1121" s="32" t="s">
        <v>407</v>
      </c>
      <c r="D1121" s="33" t="s">
        <v>473</v>
      </c>
      <c r="E1121" s="34">
        <v>1609.5</v>
      </c>
      <c r="F1121" s="23">
        <v>41660</v>
      </c>
      <c r="G1121" s="34">
        <v>1609.5</v>
      </c>
      <c r="H1121" s="36">
        <f t="shared" si="17"/>
        <v>0</v>
      </c>
    </row>
    <row r="1122" spans="1:9" x14ac:dyDescent="0.25">
      <c r="A1122" s="31">
        <v>41655</v>
      </c>
      <c r="B1122" s="32">
        <v>250</v>
      </c>
      <c r="C1122" s="32" t="s">
        <v>407</v>
      </c>
      <c r="D1122" s="33" t="s">
        <v>198</v>
      </c>
      <c r="E1122" s="34">
        <v>6527.5</v>
      </c>
      <c r="F1122" s="23">
        <v>41656</v>
      </c>
      <c r="G1122" s="34">
        <v>6527.5</v>
      </c>
      <c r="H1122" s="36">
        <f t="shared" si="17"/>
        <v>0</v>
      </c>
      <c r="I1122" s="21" t="s">
        <v>12</v>
      </c>
    </row>
    <row r="1123" spans="1:9" x14ac:dyDescent="0.25">
      <c r="A1123" s="31">
        <v>41655</v>
      </c>
      <c r="B1123" s="32">
        <v>251</v>
      </c>
      <c r="C1123" s="32" t="s">
        <v>407</v>
      </c>
      <c r="D1123" s="33" t="s">
        <v>148</v>
      </c>
      <c r="E1123" s="34">
        <v>690</v>
      </c>
      <c r="F1123" s="23">
        <v>41656</v>
      </c>
      <c r="G1123" s="34">
        <v>690</v>
      </c>
      <c r="H1123" s="36">
        <f t="shared" si="17"/>
        <v>0</v>
      </c>
      <c r="I1123" s="21" t="s">
        <v>12</v>
      </c>
    </row>
    <row r="1124" spans="1:9" x14ac:dyDescent="0.25">
      <c r="A1124" s="31">
        <v>41655</v>
      </c>
      <c r="B1124" s="32">
        <v>252</v>
      </c>
      <c r="C1124" s="32" t="s">
        <v>407</v>
      </c>
      <c r="D1124" s="33" t="s">
        <v>160</v>
      </c>
      <c r="E1124" s="34">
        <v>83641.5</v>
      </c>
      <c r="F1124" s="23" t="s">
        <v>474</v>
      </c>
      <c r="G1124" s="34">
        <v>83641.5</v>
      </c>
      <c r="H1124" s="36">
        <f t="shared" si="17"/>
        <v>0</v>
      </c>
      <c r="I1124" s="21" t="s">
        <v>162</v>
      </c>
    </row>
    <row r="1125" spans="1:9" x14ac:dyDescent="0.25">
      <c r="A1125" s="31">
        <v>41655</v>
      </c>
      <c r="B1125" s="32">
        <v>253</v>
      </c>
      <c r="C1125" s="32" t="s">
        <v>407</v>
      </c>
      <c r="D1125" s="33" t="s">
        <v>475</v>
      </c>
      <c r="E1125" s="34">
        <v>604</v>
      </c>
      <c r="F1125" s="23">
        <v>41655</v>
      </c>
      <c r="G1125" s="34">
        <v>604</v>
      </c>
      <c r="H1125" s="36">
        <f t="shared" si="17"/>
        <v>0</v>
      </c>
    </row>
    <row r="1126" spans="1:9" x14ac:dyDescent="0.25">
      <c r="A1126" s="31">
        <v>41655</v>
      </c>
      <c r="B1126" s="32">
        <v>254</v>
      </c>
      <c r="C1126" s="32" t="s">
        <v>407</v>
      </c>
      <c r="D1126" s="33" t="s">
        <v>269</v>
      </c>
      <c r="E1126" s="34">
        <v>20138.5</v>
      </c>
      <c r="F1126" s="23">
        <v>41657</v>
      </c>
      <c r="G1126" s="34">
        <v>20138.5</v>
      </c>
      <c r="H1126" s="36">
        <f t="shared" si="17"/>
        <v>0</v>
      </c>
      <c r="I1126" s="21" t="s">
        <v>162</v>
      </c>
    </row>
    <row r="1127" spans="1:9" x14ac:dyDescent="0.25">
      <c r="A1127" s="31">
        <v>41655</v>
      </c>
      <c r="B1127" s="32">
        <v>255</v>
      </c>
      <c r="C1127" s="32" t="s">
        <v>407</v>
      </c>
      <c r="D1127" s="33" t="s">
        <v>160</v>
      </c>
      <c r="E1127" s="34">
        <v>6369</v>
      </c>
      <c r="F1127" s="26" t="s">
        <v>476</v>
      </c>
      <c r="G1127" s="34">
        <v>6369</v>
      </c>
      <c r="H1127" s="36">
        <f t="shared" si="17"/>
        <v>0</v>
      </c>
      <c r="I1127" s="21" t="s">
        <v>162</v>
      </c>
    </row>
    <row r="1128" spans="1:9" x14ac:dyDescent="0.25">
      <c r="A1128" s="31">
        <v>41655</v>
      </c>
      <c r="B1128" s="32">
        <v>256</v>
      </c>
      <c r="C1128" s="32" t="s">
        <v>407</v>
      </c>
      <c r="D1128" s="33" t="s">
        <v>168</v>
      </c>
      <c r="E1128" s="34">
        <v>20981.599999999999</v>
      </c>
      <c r="F1128" s="23">
        <v>41657</v>
      </c>
      <c r="G1128" s="34">
        <v>20981.599999999999</v>
      </c>
      <c r="H1128" s="36">
        <f t="shared" si="17"/>
        <v>0</v>
      </c>
      <c r="I1128" s="21" t="s">
        <v>162</v>
      </c>
    </row>
    <row r="1129" spans="1:9" x14ac:dyDescent="0.25">
      <c r="A1129" s="31">
        <v>41655</v>
      </c>
      <c r="B1129" s="32">
        <v>257</v>
      </c>
      <c r="C1129" s="32" t="s">
        <v>407</v>
      </c>
      <c r="D1129" s="33" t="s">
        <v>163</v>
      </c>
      <c r="E1129" s="34">
        <v>687</v>
      </c>
      <c r="F1129" s="23">
        <v>41657</v>
      </c>
      <c r="G1129" s="34">
        <v>687</v>
      </c>
      <c r="H1129" s="36">
        <f t="shared" ref="H1129:H1192" si="18">E1129-G1129</f>
        <v>0</v>
      </c>
      <c r="I1129" s="21" t="s">
        <v>162</v>
      </c>
    </row>
    <row r="1130" spans="1:9" x14ac:dyDescent="0.25">
      <c r="A1130" s="31">
        <v>41655</v>
      </c>
      <c r="B1130" s="32">
        <v>258</v>
      </c>
      <c r="C1130" s="32" t="s">
        <v>407</v>
      </c>
      <c r="D1130" s="33" t="s">
        <v>358</v>
      </c>
      <c r="E1130" s="34">
        <v>7266</v>
      </c>
      <c r="F1130" s="23">
        <v>41661</v>
      </c>
      <c r="G1130" s="34">
        <v>7266</v>
      </c>
      <c r="H1130" s="36">
        <f t="shared" si="18"/>
        <v>0</v>
      </c>
      <c r="I1130" s="21" t="s">
        <v>162</v>
      </c>
    </row>
    <row r="1131" spans="1:9" x14ac:dyDescent="0.25">
      <c r="A1131" s="31">
        <v>41655</v>
      </c>
      <c r="B1131" s="32">
        <v>259</v>
      </c>
      <c r="C1131" s="32" t="s">
        <v>407</v>
      </c>
      <c r="D1131" s="33" t="s">
        <v>175</v>
      </c>
      <c r="E1131" s="34">
        <v>26097</v>
      </c>
      <c r="F1131" s="26" t="s">
        <v>477</v>
      </c>
      <c r="G1131" s="34">
        <v>26097</v>
      </c>
      <c r="H1131" s="36">
        <f t="shared" si="18"/>
        <v>0</v>
      </c>
      <c r="I1131" s="21" t="s">
        <v>162</v>
      </c>
    </row>
    <row r="1132" spans="1:9" x14ac:dyDescent="0.25">
      <c r="A1132" s="31">
        <v>41655</v>
      </c>
      <c r="B1132" s="32">
        <v>260</v>
      </c>
      <c r="C1132" s="32" t="s">
        <v>407</v>
      </c>
      <c r="D1132" s="33" t="s">
        <v>370</v>
      </c>
      <c r="E1132" s="34">
        <v>3542</v>
      </c>
      <c r="F1132" s="23">
        <v>41657</v>
      </c>
      <c r="G1132" s="34">
        <v>3542</v>
      </c>
      <c r="H1132" s="36">
        <f t="shared" si="18"/>
        <v>0</v>
      </c>
      <c r="I1132" s="21" t="s">
        <v>162</v>
      </c>
    </row>
    <row r="1133" spans="1:9" x14ac:dyDescent="0.25">
      <c r="A1133" s="31">
        <v>41655</v>
      </c>
      <c r="B1133" s="32">
        <v>261</v>
      </c>
      <c r="C1133" s="32" t="s">
        <v>407</v>
      </c>
      <c r="D1133" s="33" t="s">
        <v>478</v>
      </c>
      <c r="E1133" s="34">
        <v>19060</v>
      </c>
      <c r="F1133" s="23">
        <v>41656</v>
      </c>
      <c r="G1133" s="34">
        <v>19060</v>
      </c>
      <c r="H1133" s="36">
        <f t="shared" si="18"/>
        <v>0</v>
      </c>
      <c r="I1133" s="21" t="s">
        <v>37</v>
      </c>
    </row>
    <row r="1134" spans="1:9" x14ac:dyDescent="0.25">
      <c r="A1134" s="31">
        <v>41655</v>
      </c>
      <c r="B1134" s="32">
        <v>262</v>
      </c>
      <c r="C1134" s="32" t="s">
        <v>407</v>
      </c>
      <c r="D1134" s="33" t="s">
        <v>479</v>
      </c>
      <c r="E1134" s="34">
        <v>16083</v>
      </c>
      <c r="F1134" s="23">
        <v>41656</v>
      </c>
      <c r="G1134" s="34">
        <v>16083</v>
      </c>
      <c r="H1134" s="36">
        <f t="shared" si="18"/>
        <v>0</v>
      </c>
      <c r="I1134" s="21" t="s">
        <v>37</v>
      </c>
    </row>
    <row r="1135" spans="1:9" x14ac:dyDescent="0.25">
      <c r="A1135" s="31">
        <v>41655</v>
      </c>
      <c r="B1135" s="32">
        <v>263</v>
      </c>
      <c r="C1135" s="32" t="s">
        <v>407</v>
      </c>
      <c r="D1135" s="33" t="s">
        <v>22</v>
      </c>
      <c r="E1135" s="34">
        <v>17297.599999999999</v>
      </c>
      <c r="F1135" s="23">
        <v>41657</v>
      </c>
      <c r="G1135" s="34">
        <v>17297.599999999999</v>
      </c>
      <c r="H1135" s="36">
        <f t="shared" si="18"/>
        <v>0</v>
      </c>
      <c r="I1135" s="21" t="s">
        <v>162</v>
      </c>
    </row>
    <row r="1136" spans="1:9" x14ac:dyDescent="0.25">
      <c r="A1136" s="31">
        <v>41655</v>
      </c>
      <c r="B1136" s="32">
        <v>264</v>
      </c>
      <c r="C1136" s="32" t="s">
        <v>407</v>
      </c>
      <c r="D1136" s="33" t="s">
        <v>169</v>
      </c>
      <c r="E1136" s="34">
        <v>7407.5</v>
      </c>
      <c r="F1136" s="23">
        <v>41657</v>
      </c>
      <c r="G1136" s="34">
        <v>7407.5</v>
      </c>
      <c r="H1136" s="36">
        <f t="shared" si="18"/>
        <v>0</v>
      </c>
      <c r="I1136" s="21" t="s">
        <v>162</v>
      </c>
    </row>
    <row r="1137" spans="1:10" x14ac:dyDescent="0.25">
      <c r="A1137" s="31">
        <v>41655</v>
      </c>
      <c r="B1137" s="32">
        <v>265</v>
      </c>
      <c r="C1137" s="32" t="s">
        <v>407</v>
      </c>
      <c r="D1137" s="33" t="s">
        <v>480</v>
      </c>
      <c r="E1137" s="34">
        <v>1813</v>
      </c>
      <c r="F1137" s="26" t="s">
        <v>481</v>
      </c>
      <c r="G1137" s="40">
        <v>1813</v>
      </c>
      <c r="H1137" s="36">
        <f t="shared" si="18"/>
        <v>0</v>
      </c>
      <c r="I1137" s="21" t="s">
        <v>162</v>
      </c>
    </row>
    <row r="1138" spans="1:10" x14ac:dyDescent="0.25">
      <c r="A1138" s="31">
        <v>41655</v>
      </c>
      <c r="B1138" s="32">
        <v>266</v>
      </c>
      <c r="C1138" s="32" t="s">
        <v>407</v>
      </c>
      <c r="D1138" s="46" t="s">
        <v>482</v>
      </c>
      <c r="E1138" s="34">
        <v>0</v>
      </c>
      <c r="F1138" s="79">
        <v>41656</v>
      </c>
      <c r="G1138" s="34"/>
      <c r="H1138" s="36">
        <f t="shared" si="18"/>
        <v>0</v>
      </c>
      <c r="I1138" s="21" t="s">
        <v>37</v>
      </c>
      <c r="J1138" s="21" t="s">
        <v>483</v>
      </c>
    </row>
    <row r="1139" spans="1:10" x14ac:dyDescent="0.25">
      <c r="A1139" s="31">
        <v>41655</v>
      </c>
      <c r="B1139" s="32">
        <v>267</v>
      </c>
      <c r="C1139" s="32" t="s">
        <v>407</v>
      </c>
      <c r="D1139" s="33" t="s">
        <v>361</v>
      </c>
      <c r="E1139" s="34">
        <v>1495</v>
      </c>
      <c r="F1139" s="23">
        <v>41657</v>
      </c>
      <c r="G1139" s="34">
        <v>1495</v>
      </c>
      <c r="H1139" s="36">
        <f t="shared" si="18"/>
        <v>0</v>
      </c>
      <c r="I1139" s="21" t="s">
        <v>162</v>
      </c>
    </row>
    <row r="1140" spans="1:10" x14ac:dyDescent="0.25">
      <c r="A1140" s="31">
        <v>41655</v>
      </c>
      <c r="B1140" s="32">
        <v>268</v>
      </c>
      <c r="C1140" s="32" t="s">
        <v>407</v>
      </c>
      <c r="D1140" s="33" t="s">
        <v>484</v>
      </c>
      <c r="E1140" s="34">
        <v>1143</v>
      </c>
      <c r="F1140" s="23">
        <v>41655</v>
      </c>
      <c r="G1140" s="34">
        <v>1143</v>
      </c>
      <c r="H1140" s="36">
        <f t="shared" si="18"/>
        <v>0</v>
      </c>
    </row>
    <row r="1141" spans="1:10" x14ac:dyDescent="0.25">
      <c r="A1141" s="31">
        <v>41656</v>
      </c>
      <c r="B1141" s="32">
        <v>269</v>
      </c>
      <c r="C1141" s="32" t="s">
        <v>407</v>
      </c>
      <c r="D1141" s="33" t="s">
        <v>14</v>
      </c>
      <c r="E1141" s="69">
        <v>8861.6</v>
      </c>
      <c r="F1141" s="23">
        <v>41656</v>
      </c>
      <c r="G1141" s="34">
        <v>8861.6</v>
      </c>
      <c r="H1141" s="36">
        <f t="shared" si="18"/>
        <v>0</v>
      </c>
      <c r="I1141" s="21" t="s">
        <v>65</v>
      </c>
    </row>
    <row r="1142" spans="1:10" x14ac:dyDescent="0.25">
      <c r="A1142" s="31">
        <v>41656</v>
      </c>
      <c r="B1142" s="32">
        <v>270</v>
      </c>
      <c r="C1142" s="32" t="s">
        <v>407</v>
      </c>
      <c r="D1142" s="33" t="s">
        <v>62</v>
      </c>
      <c r="E1142" s="34">
        <v>31123.5</v>
      </c>
      <c r="F1142" s="23">
        <v>41656</v>
      </c>
      <c r="G1142" s="34">
        <v>31123.5</v>
      </c>
      <c r="H1142" s="36">
        <f t="shared" si="18"/>
        <v>0</v>
      </c>
      <c r="I1142" s="69" t="s">
        <v>30</v>
      </c>
      <c r="J1142" s="21" t="s">
        <v>485</v>
      </c>
    </row>
    <row r="1143" spans="1:10" x14ac:dyDescent="0.25">
      <c r="A1143" s="31">
        <v>41656</v>
      </c>
      <c r="B1143" s="32">
        <v>271</v>
      </c>
      <c r="C1143" s="32" t="s">
        <v>407</v>
      </c>
      <c r="D1143" s="33" t="s">
        <v>8</v>
      </c>
      <c r="E1143" s="34">
        <v>1610</v>
      </c>
      <c r="F1143" s="23">
        <v>41656</v>
      </c>
      <c r="G1143" s="34">
        <v>1610</v>
      </c>
      <c r="H1143" s="36">
        <f t="shared" si="18"/>
        <v>0</v>
      </c>
      <c r="I1143" s="21" t="s">
        <v>8</v>
      </c>
    </row>
    <row r="1144" spans="1:10" x14ac:dyDescent="0.25">
      <c r="A1144" s="31">
        <v>41656</v>
      </c>
      <c r="B1144" s="32">
        <v>272</v>
      </c>
      <c r="C1144" s="32" t="s">
        <v>407</v>
      </c>
      <c r="D1144" s="33" t="s">
        <v>175</v>
      </c>
      <c r="E1144" s="34">
        <v>2489</v>
      </c>
      <c r="F1144" s="26" t="s">
        <v>486</v>
      </c>
      <c r="G1144" s="34">
        <v>2489</v>
      </c>
      <c r="H1144" s="36">
        <f t="shared" si="18"/>
        <v>0</v>
      </c>
      <c r="I1144" s="21" t="s">
        <v>162</v>
      </c>
    </row>
    <row r="1145" spans="1:10" x14ac:dyDescent="0.25">
      <c r="A1145" s="31">
        <v>41656</v>
      </c>
      <c r="B1145" s="32">
        <v>273</v>
      </c>
      <c r="C1145" s="32" t="s">
        <v>407</v>
      </c>
      <c r="D1145" s="33" t="s">
        <v>8</v>
      </c>
      <c r="E1145" s="34">
        <v>1311</v>
      </c>
      <c r="F1145" s="23">
        <v>41656</v>
      </c>
      <c r="G1145" s="34">
        <v>1311</v>
      </c>
      <c r="H1145" s="36">
        <f t="shared" si="18"/>
        <v>0</v>
      </c>
      <c r="I1145" s="21" t="s">
        <v>8</v>
      </c>
    </row>
    <row r="1146" spans="1:10" x14ac:dyDescent="0.25">
      <c r="A1146" s="31">
        <v>41656</v>
      </c>
      <c r="B1146" s="32">
        <v>274</v>
      </c>
      <c r="C1146" s="32" t="s">
        <v>407</v>
      </c>
      <c r="D1146" s="33" t="s">
        <v>28</v>
      </c>
      <c r="E1146" s="34">
        <v>10530</v>
      </c>
      <c r="F1146" s="23">
        <v>41656</v>
      </c>
      <c r="G1146" s="34">
        <v>10530</v>
      </c>
      <c r="H1146" s="36">
        <f t="shared" si="18"/>
        <v>0</v>
      </c>
    </row>
    <row r="1147" spans="1:10" x14ac:dyDescent="0.25">
      <c r="A1147" s="31">
        <v>41656</v>
      </c>
      <c r="B1147" s="32">
        <v>275</v>
      </c>
      <c r="C1147" s="32" t="s">
        <v>407</v>
      </c>
      <c r="D1147" s="33" t="s">
        <v>16</v>
      </c>
      <c r="E1147" s="34">
        <v>183387.5</v>
      </c>
      <c r="F1147" s="26">
        <v>41710</v>
      </c>
      <c r="G1147" s="40">
        <v>183387.5</v>
      </c>
      <c r="H1147" s="36">
        <f t="shared" si="18"/>
        <v>0</v>
      </c>
    </row>
    <row r="1148" spans="1:10" x14ac:dyDescent="0.25">
      <c r="A1148" s="31">
        <v>41656</v>
      </c>
      <c r="B1148" s="32">
        <v>276</v>
      </c>
      <c r="C1148" s="32" t="s">
        <v>407</v>
      </c>
      <c r="D1148" s="33" t="s">
        <v>13</v>
      </c>
      <c r="E1148" s="34">
        <v>3283</v>
      </c>
      <c r="F1148" s="23">
        <v>41662</v>
      </c>
      <c r="G1148" s="34">
        <v>3283</v>
      </c>
      <c r="H1148" s="36">
        <f t="shared" si="18"/>
        <v>0</v>
      </c>
      <c r="I1148" s="21" t="s">
        <v>21</v>
      </c>
    </row>
    <row r="1149" spans="1:10" x14ac:dyDescent="0.25">
      <c r="A1149" s="31">
        <v>41656</v>
      </c>
      <c r="B1149" s="32">
        <v>277</v>
      </c>
      <c r="C1149" s="32" t="s">
        <v>407</v>
      </c>
      <c r="D1149" s="33" t="s">
        <v>149</v>
      </c>
      <c r="E1149" s="34">
        <v>6131.5</v>
      </c>
      <c r="F1149" s="23">
        <v>41656</v>
      </c>
      <c r="G1149" s="34">
        <v>6131.5</v>
      </c>
      <c r="H1149" s="36">
        <f t="shared" si="18"/>
        <v>0</v>
      </c>
    </row>
    <row r="1150" spans="1:10" x14ac:dyDescent="0.25">
      <c r="A1150" s="31">
        <v>41656</v>
      </c>
      <c r="B1150" s="32">
        <v>278</v>
      </c>
      <c r="C1150" s="32" t="s">
        <v>407</v>
      </c>
      <c r="D1150" s="33" t="s">
        <v>54</v>
      </c>
      <c r="E1150" s="34">
        <v>45165</v>
      </c>
      <c r="F1150" s="23">
        <v>41656</v>
      </c>
      <c r="G1150" s="34">
        <v>45165</v>
      </c>
      <c r="H1150" s="36">
        <f t="shared" si="18"/>
        <v>0</v>
      </c>
      <c r="I1150" s="21" t="s">
        <v>217</v>
      </c>
    </row>
    <row r="1151" spans="1:10" x14ac:dyDescent="0.25">
      <c r="A1151" s="31">
        <v>41656</v>
      </c>
      <c r="B1151" s="32">
        <v>279</v>
      </c>
      <c r="C1151" s="32" t="s">
        <v>407</v>
      </c>
      <c r="D1151" s="33" t="s">
        <v>64</v>
      </c>
      <c r="E1151" s="34">
        <v>17353</v>
      </c>
      <c r="F1151" s="23">
        <v>41656</v>
      </c>
      <c r="G1151" s="34">
        <v>17353</v>
      </c>
      <c r="H1151" s="36">
        <f t="shared" si="18"/>
        <v>0</v>
      </c>
      <c r="I1151" s="21" t="s">
        <v>12</v>
      </c>
    </row>
    <row r="1152" spans="1:10" x14ac:dyDescent="0.25">
      <c r="A1152" s="31">
        <v>41656</v>
      </c>
      <c r="B1152" s="32">
        <v>280</v>
      </c>
      <c r="C1152" s="32" t="s">
        <v>407</v>
      </c>
      <c r="D1152" s="33" t="s">
        <v>487</v>
      </c>
      <c r="E1152" s="34">
        <v>230</v>
      </c>
      <c r="F1152" s="23">
        <v>41656</v>
      </c>
      <c r="G1152" s="34">
        <v>230</v>
      </c>
      <c r="H1152" s="36">
        <f t="shared" si="18"/>
        <v>0</v>
      </c>
    </row>
    <row r="1153" spans="1:9" x14ac:dyDescent="0.25">
      <c r="A1153" s="31">
        <v>41656</v>
      </c>
      <c r="B1153" s="32">
        <v>281</v>
      </c>
      <c r="C1153" s="32" t="s">
        <v>407</v>
      </c>
      <c r="D1153" s="33" t="s">
        <v>108</v>
      </c>
      <c r="E1153" s="34">
        <v>12711</v>
      </c>
      <c r="F1153" s="23">
        <v>41656</v>
      </c>
      <c r="G1153" s="34">
        <v>12711</v>
      </c>
      <c r="H1153" s="36">
        <f t="shared" si="18"/>
        <v>0</v>
      </c>
    </row>
    <row r="1154" spans="1:9" x14ac:dyDescent="0.25">
      <c r="A1154" s="31">
        <v>41656</v>
      </c>
      <c r="B1154" s="32">
        <v>282</v>
      </c>
      <c r="C1154" s="32" t="s">
        <v>407</v>
      </c>
      <c r="D1154" s="33" t="s">
        <v>176</v>
      </c>
      <c r="E1154" s="34">
        <v>22185</v>
      </c>
      <c r="F1154" s="23">
        <v>41659</v>
      </c>
      <c r="G1154" s="34">
        <v>22185</v>
      </c>
      <c r="H1154" s="36">
        <f t="shared" si="18"/>
        <v>0</v>
      </c>
    </row>
    <row r="1155" spans="1:9" x14ac:dyDescent="0.25">
      <c r="A1155" s="31">
        <v>41656</v>
      </c>
      <c r="B1155" s="32">
        <v>283</v>
      </c>
      <c r="C1155" s="32" t="s">
        <v>407</v>
      </c>
      <c r="D1155" s="33" t="s">
        <v>386</v>
      </c>
      <c r="E1155" s="34">
        <v>1332</v>
      </c>
      <c r="F1155" s="23">
        <v>41656</v>
      </c>
      <c r="G1155" s="34">
        <v>1332</v>
      </c>
      <c r="H1155" s="36">
        <f t="shared" si="18"/>
        <v>0</v>
      </c>
      <c r="I1155" s="21" t="s">
        <v>217</v>
      </c>
    </row>
    <row r="1156" spans="1:9" x14ac:dyDescent="0.25">
      <c r="A1156" s="31">
        <v>41656</v>
      </c>
      <c r="B1156" s="32">
        <v>284</v>
      </c>
      <c r="C1156" s="32" t="s">
        <v>407</v>
      </c>
      <c r="D1156" s="33" t="s">
        <v>488</v>
      </c>
      <c r="E1156" s="34">
        <v>1903</v>
      </c>
      <c r="F1156" s="23">
        <v>41656</v>
      </c>
      <c r="G1156" s="34">
        <v>1903</v>
      </c>
      <c r="H1156" s="36">
        <f t="shared" si="18"/>
        <v>0</v>
      </c>
    </row>
    <row r="1157" spans="1:9" x14ac:dyDescent="0.25">
      <c r="A1157" s="31">
        <v>41656</v>
      </c>
      <c r="B1157" s="32">
        <v>285</v>
      </c>
      <c r="C1157" s="32" t="s">
        <v>407</v>
      </c>
      <c r="D1157" s="33" t="s">
        <v>8</v>
      </c>
      <c r="E1157" s="34">
        <v>284</v>
      </c>
      <c r="F1157" s="23">
        <v>41656</v>
      </c>
      <c r="G1157" s="34">
        <v>284</v>
      </c>
      <c r="H1157" s="36">
        <f t="shared" si="18"/>
        <v>0</v>
      </c>
      <c r="I1157" s="21" t="s">
        <v>8</v>
      </c>
    </row>
    <row r="1158" spans="1:9" x14ac:dyDescent="0.25">
      <c r="A1158" s="31">
        <v>41656</v>
      </c>
      <c r="B1158" s="32">
        <v>286</v>
      </c>
      <c r="C1158" s="32" t="s">
        <v>407</v>
      </c>
      <c r="D1158" s="33" t="s">
        <v>8</v>
      </c>
      <c r="E1158" s="34">
        <v>867</v>
      </c>
      <c r="F1158" s="23">
        <v>41656</v>
      </c>
      <c r="G1158" s="34">
        <v>867</v>
      </c>
      <c r="H1158" s="36">
        <f t="shared" si="18"/>
        <v>0</v>
      </c>
      <c r="I1158" s="21" t="s">
        <v>8</v>
      </c>
    </row>
    <row r="1159" spans="1:9" x14ac:dyDescent="0.25">
      <c r="A1159" s="31">
        <v>41656</v>
      </c>
      <c r="B1159" s="32">
        <v>287</v>
      </c>
      <c r="C1159" s="32" t="s">
        <v>407</v>
      </c>
      <c r="D1159" s="33" t="s">
        <v>29</v>
      </c>
      <c r="E1159" s="34">
        <v>15366</v>
      </c>
      <c r="F1159" s="23">
        <v>41657</v>
      </c>
      <c r="G1159" s="34">
        <v>15366</v>
      </c>
      <c r="H1159" s="36">
        <f t="shared" si="18"/>
        <v>0</v>
      </c>
      <c r="I1159" s="21" t="s">
        <v>30</v>
      </c>
    </row>
    <row r="1160" spans="1:9" x14ac:dyDescent="0.25">
      <c r="A1160" s="31">
        <v>41656</v>
      </c>
      <c r="B1160" s="32">
        <v>288</v>
      </c>
      <c r="C1160" s="32" t="s">
        <v>407</v>
      </c>
      <c r="D1160" s="33" t="s">
        <v>269</v>
      </c>
      <c r="E1160" s="34">
        <v>2368</v>
      </c>
      <c r="F1160" s="23">
        <v>41656</v>
      </c>
      <c r="G1160" s="34">
        <v>2368</v>
      </c>
      <c r="H1160" s="36">
        <f t="shared" si="18"/>
        <v>0</v>
      </c>
      <c r="I1160" s="21" t="s">
        <v>30</v>
      </c>
    </row>
    <row r="1161" spans="1:9" x14ac:dyDescent="0.25">
      <c r="A1161" s="31">
        <v>41656</v>
      </c>
      <c r="B1161" s="32">
        <v>289</v>
      </c>
      <c r="C1161" s="32" t="s">
        <v>407</v>
      </c>
      <c r="D1161" s="33" t="s">
        <v>489</v>
      </c>
      <c r="E1161" s="34">
        <v>1909.5</v>
      </c>
      <c r="F1161" s="23">
        <v>41656</v>
      </c>
      <c r="G1161" s="34">
        <v>1909.5</v>
      </c>
      <c r="H1161" s="36">
        <f t="shared" si="18"/>
        <v>0</v>
      </c>
      <c r="I1161" s="21" t="s">
        <v>30</v>
      </c>
    </row>
    <row r="1162" spans="1:9" x14ac:dyDescent="0.25">
      <c r="A1162" s="31">
        <v>41656</v>
      </c>
      <c r="B1162" s="32">
        <v>290</v>
      </c>
      <c r="C1162" s="32" t="s">
        <v>407</v>
      </c>
      <c r="D1162" s="33" t="s">
        <v>74</v>
      </c>
      <c r="E1162" s="34">
        <v>2212</v>
      </c>
      <c r="F1162" s="23">
        <v>41656</v>
      </c>
      <c r="G1162" s="34">
        <v>2212</v>
      </c>
      <c r="H1162" s="36">
        <f t="shared" si="18"/>
        <v>0</v>
      </c>
    </row>
    <row r="1163" spans="1:9" x14ac:dyDescent="0.25">
      <c r="A1163" s="31">
        <v>41656</v>
      </c>
      <c r="B1163" s="32">
        <v>291</v>
      </c>
      <c r="C1163" s="32" t="s">
        <v>407</v>
      </c>
      <c r="D1163" s="33" t="s">
        <v>490</v>
      </c>
      <c r="E1163" s="34">
        <v>884</v>
      </c>
      <c r="F1163" s="23">
        <v>41656</v>
      </c>
      <c r="G1163" s="34">
        <v>884</v>
      </c>
      <c r="H1163" s="36">
        <f t="shared" si="18"/>
        <v>0</v>
      </c>
      <c r="I1163" s="21" t="s">
        <v>30</v>
      </c>
    </row>
    <row r="1164" spans="1:9" x14ac:dyDescent="0.25">
      <c r="A1164" s="31">
        <v>41656</v>
      </c>
      <c r="B1164" s="32">
        <v>292</v>
      </c>
      <c r="C1164" s="32" t="s">
        <v>407</v>
      </c>
      <c r="D1164" s="33" t="s">
        <v>55</v>
      </c>
      <c r="E1164" s="34">
        <v>14529</v>
      </c>
      <c r="F1164" s="23">
        <v>41656</v>
      </c>
      <c r="G1164" s="34">
        <v>14529</v>
      </c>
      <c r="H1164" s="36">
        <f t="shared" si="18"/>
        <v>0</v>
      </c>
    </row>
    <row r="1165" spans="1:9" x14ac:dyDescent="0.25">
      <c r="A1165" s="31">
        <v>41656</v>
      </c>
      <c r="B1165" s="32">
        <v>293</v>
      </c>
      <c r="C1165" s="32" t="s">
        <v>407</v>
      </c>
      <c r="D1165" s="33" t="s">
        <v>123</v>
      </c>
      <c r="E1165" s="34">
        <v>2227</v>
      </c>
      <c r="F1165" s="23">
        <v>41656</v>
      </c>
      <c r="G1165" s="34">
        <v>2227</v>
      </c>
      <c r="H1165" s="36">
        <f t="shared" si="18"/>
        <v>0</v>
      </c>
      <c r="I1165" s="21" t="s">
        <v>8</v>
      </c>
    </row>
    <row r="1166" spans="1:9" x14ac:dyDescent="0.25">
      <c r="A1166" s="31">
        <v>41656</v>
      </c>
      <c r="B1166" s="32">
        <v>294</v>
      </c>
      <c r="C1166" s="32" t="s">
        <v>407</v>
      </c>
      <c r="D1166" s="33" t="s">
        <v>215</v>
      </c>
      <c r="E1166" s="34">
        <v>2332</v>
      </c>
      <c r="F1166" s="23">
        <v>41656</v>
      </c>
      <c r="G1166" s="34">
        <v>2332</v>
      </c>
      <c r="H1166" s="36">
        <f t="shared" si="18"/>
        <v>0</v>
      </c>
    </row>
    <row r="1167" spans="1:9" x14ac:dyDescent="0.25">
      <c r="A1167" s="31">
        <v>41656</v>
      </c>
      <c r="B1167" s="32">
        <v>295</v>
      </c>
      <c r="C1167" s="32" t="s">
        <v>407</v>
      </c>
      <c r="D1167" s="33" t="s">
        <v>338</v>
      </c>
      <c r="E1167" s="34">
        <v>585</v>
      </c>
      <c r="F1167" s="23">
        <v>41656</v>
      </c>
      <c r="G1167" s="34">
        <v>585</v>
      </c>
      <c r="H1167" s="36">
        <f t="shared" si="18"/>
        <v>0</v>
      </c>
      <c r="I1167" s="21" t="s">
        <v>30</v>
      </c>
    </row>
    <row r="1168" spans="1:9" x14ac:dyDescent="0.25">
      <c r="A1168" s="31">
        <v>41656</v>
      </c>
      <c r="B1168" s="32">
        <v>296</v>
      </c>
      <c r="C1168" s="32" t="s">
        <v>407</v>
      </c>
      <c r="D1168" s="33" t="s">
        <v>32</v>
      </c>
      <c r="E1168" s="34">
        <v>5928</v>
      </c>
      <c r="F1168" s="23">
        <v>41656</v>
      </c>
      <c r="G1168" s="34">
        <v>5928</v>
      </c>
      <c r="H1168" s="36">
        <f t="shared" si="18"/>
        <v>0</v>
      </c>
      <c r="I1168" s="21" t="s">
        <v>30</v>
      </c>
    </row>
    <row r="1169" spans="1:10" x14ac:dyDescent="0.25">
      <c r="A1169" s="31">
        <v>41656</v>
      </c>
      <c r="B1169" s="32">
        <v>297</v>
      </c>
      <c r="C1169" s="32" t="s">
        <v>407</v>
      </c>
      <c r="D1169" s="33" t="s">
        <v>49</v>
      </c>
      <c r="E1169" s="34">
        <v>3919</v>
      </c>
      <c r="F1169" s="23">
        <v>41656</v>
      </c>
      <c r="G1169" s="34">
        <v>3919</v>
      </c>
      <c r="H1169" s="36">
        <f t="shared" si="18"/>
        <v>0</v>
      </c>
    </row>
    <row r="1170" spans="1:10" x14ac:dyDescent="0.25">
      <c r="A1170" s="31">
        <v>41656</v>
      </c>
      <c r="B1170" s="32">
        <v>298</v>
      </c>
      <c r="C1170" s="32" t="s">
        <v>407</v>
      </c>
      <c r="D1170" s="33" t="s">
        <v>42</v>
      </c>
      <c r="E1170" s="34">
        <v>1140</v>
      </c>
      <c r="F1170" s="23">
        <v>41667</v>
      </c>
      <c r="G1170" s="34">
        <v>1140</v>
      </c>
      <c r="H1170" s="36">
        <f t="shared" si="18"/>
        <v>0</v>
      </c>
      <c r="I1170" s="21" t="s">
        <v>30</v>
      </c>
    </row>
    <row r="1171" spans="1:10" x14ac:dyDescent="0.25">
      <c r="A1171" s="31">
        <v>41656</v>
      </c>
      <c r="B1171" s="32">
        <v>299</v>
      </c>
      <c r="C1171" s="32" t="s">
        <v>407</v>
      </c>
      <c r="D1171" s="33" t="s">
        <v>43</v>
      </c>
      <c r="E1171" s="34">
        <v>1140</v>
      </c>
      <c r="F1171" s="23">
        <v>41667</v>
      </c>
      <c r="G1171" s="34">
        <v>1140</v>
      </c>
      <c r="H1171" s="36">
        <f t="shared" si="18"/>
        <v>0</v>
      </c>
      <c r="I1171" s="21" t="s">
        <v>30</v>
      </c>
      <c r="J1171" s="44"/>
    </row>
    <row r="1172" spans="1:10" x14ac:dyDescent="0.25">
      <c r="A1172" s="31">
        <v>41656</v>
      </c>
      <c r="B1172" s="32">
        <v>300</v>
      </c>
      <c r="C1172" s="32" t="s">
        <v>407</v>
      </c>
      <c r="D1172" s="33" t="s">
        <v>58</v>
      </c>
      <c r="E1172" s="34">
        <v>963</v>
      </c>
      <c r="F1172" s="23">
        <v>41656</v>
      </c>
      <c r="G1172" s="34">
        <v>963</v>
      </c>
      <c r="H1172" s="36">
        <f t="shared" si="18"/>
        <v>0</v>
      </c>
      <c r="I1172" s="21" t="s">
        <v>30</v>
      </c>
    </row>
    <row r="1173" spans="1:10" x14ac:dyDescent="0.25">
      <c r="A1173" s="31">
        <v>41656</v>
      </c>
      <c r="B1173" s="32">
        <v>301</v>
      </c>
      <c r="C1173" s="32" t="s">
        <v>407</v>
      </c>
      <c r="D1173" s="33" t="s">
        <v>251</v>
      </c>
      <c r="E1173" s="34">
        <v>15858</v>
      </c>
      <c r="F1173" s="25" t="s">
        <v>491</v>
      </c>
      <c r="G1173" s="34">
        <f>15800+58</f>
        <v>15858</v>
      </c>
      <c r="H1173" s="36">
        <f t="shared" si="18"/>
        <v>0</v>
      </c>
      <c r="I1173" s="21" t="s">
        <v>21</v>
      </c>
    </row>
    <row r="1174" spans="1:10" x14ac:dyDescent="0.25">
      <c r="A1174" s="31">
        <v>41656</v>
      </c>
      <c r="B1174" s="32">
        <v>302</v>
      </c>
      <c r="C1174" s="32" t="s">
        <v>407</v>
      </c>
      <c r="D1174" s="33" t="s">
        <v>144</v>
      </c>
      <c r="E1174" s="34">
        <v>4750</v>
      </c>
      <c r="F1174" s="23">
        <v>41656</v>
      </c>
      <c r="G1174" s="34">
        <v>4750</v>
      </c>
      <c r="H1174" s="36">
        <f t="shared" si="18"/>
        <v>0</v>
      </c>
      <c r="I1174" s="21" t="s">
        <v>492</v>
      </c>
    </row>
    <row r="1175" spans="1:10" x14ac:dyDescent="0.25">
      <c r="A1175" s="31">
        <v>41656</v>
      </c>
      <c r="B1175" s="32">
        <v>303</v>
      </c>
      <c r="C1175" s="32" t="s">
        <v>407</v>
      </c>
      <c r="D1175" s="33" t="s">
        <v>124</v>
      </c>
      <c r="E1175" s="34">
        <v>9576</v>
      </c>
      <c r="F1175" s="23">
        <v>41656</v>
      </c>
      <c r="G1175" s="34">
        <v>9576</v>
      </c>
      <c r="H1175" s="36">
        <f t="shared" si="18"/>
        <v>0</v>
      </c>
      <c r="I1175" s="21" t="s">
        <v>30</v>
      </c>
    </row>
    <row r="1176" spans="1:10" x14ac:dyDescent="0.25">
      <c r="A1176" s="31">
        <v>41656</v>
      </c>
      <c r="B1176" s="32">
        <v>304</v>
      </c>
      <c r="C1176" s="32" t="s">
        <v>407</v>
      </c>
      <c r="D1176" s="33" t="s">
        <v>12</v>
      </c>
      <c r="E1176" s="34">
        <v>31795</v>
      </c>
      <c r="F1176" s="23">
        <v>41656</v>
      </c>
      <c r="G1176" s="34">
        <v>31795</v>
      </c>
      <c r="H1176" s="36">
        <f t="shared" si="18"/>
        <v>0</v>
      </c>
    </row>
    <row r="1177" spans="1:10" x14ac:dyDescent="0.25">
      <c r="A1177" s="31">
        <v>41656</v>
      </c>
      <c r="B1177" s="32">
        <v>305</v>
      </c>
      <c r="C1177" s="32" t="s">
        <v>407</v>
      </c>
      <c r="D1177" s="33" t="s">
        <v>228</v>
      </c>
      <c r="E1177" s="34">
        <v>800</v>
      </c>
      <c r="F1177" s="23">
        <v>41656</v>
      </c>
      <c r="G1177" s="34">
        <v>800</v>
      </c>
      <c r="H1177" s="36">
        <f t="shared" si="18"/>
        <v>0</v>
      </c>
      <c r="I1177" s="21" t="s">
        <v>30</v>
      </c>
    </row>
    <row r="1178" spans="1:10" x14ac:dyDescent="0.25">
      <c r="A1178" s="31">
        <v>41656</v>
      </c>
      <c r="B1178" s="32">
        <v>306</v>
      </c>
      <c r="C1178" s="32" t="s">
        <v>407</v>
      </c>
      <c r="D1178" s="33" t="s">
        <v>57</v>
      </c>
      <c r="E1178" s="34">
        <v>1170</v>
      </c>
      <c r="F1178" s="23">
        <v>41656</v>
      </c>
      <c r="G1178" s="34">
        <v>1170</v>
      </c>
      <c r="H1178" s="36">
        <f t="shared" si="18"/>
        <v>0</v>
      </c>
      <c r="I1178" s="21" t="s">
        <v>30</v>
      </c>
    </row>
    <row r="1179" spans="1:10" x14ac:dyDescent="0.25">
      <c r="A1179" s="31">
        <v>41656</v>
      </c>
      <c r="B1179" s="32">
        <v>307</v>
      </c>
      <c r="C1179" s="32" t="s">
        <v>407</v>
      </c>
      <c r="D1179" s="33" t="s">
        <v>493</v>
      </c>
      <c r="E1179" s="34">
        <v>1096.5</v>
      </c>
      <c r="F1179" s="23">
        <v>41656</v>
      </c>
      <c r="G1179" s="34">
        <v>1096.5</v>
      </c>
      <c r="H1179" s="36">
        <f t="shared" si="18"/>
        <v>0</v>
      </c>
      <c r="I1179" s="21" t="s">
        <v>30</v>
      </c>
    </row>
    <row r="1180" spans="1:10" x14ac:dyDescent="0.25">
      <c r="A1180" s="31">
        <v>41656</v>
      </c>
      <c r="B1180" s="32">
        <v>308</v>
      </c>
      <c r="C1180" s="32" t="s">
        <v>407</v>
      </c>
      <c r="D1180" s="33" t="s">
        <v>494</v>
      </c>
      <c r="E1180" s="34">
        <v>2701</v>
      </c>
      <c r="F1180" s="23">
        <v>41656</v>
      </c>
      <c r="G1180" s="34">
        <v>2701</v>
      </c>
      <c r="H1180" s="36">
        <f t="shared" si="18"/>
        <v>0</v>
      </c>
      <c r="I1180" s="21" t="s">
        <v>65</v>
      </c>
    </row>
    <row r="1181" spans="1:10" x14ac:dyDescent="0.25">
      <c r="A1181" s="31">
        <v>41656</v>
      </c>
      <c r="B1181" s="32">
        <v>309</v>
      </c>
      <c r="C1181" s="32" t="s">
        <v>407</v>
      </c>
      <c r="D1181" s="33" t="s">
        <v>495</v>
      </c>
      <c r="E1181" s="34">
        <v>1274</v>
      </c>
      <c r="F1181" s="23">
        <v>41656</v>
      </c>
      <c r="G1181" s="34">
        <v>1274</v>
      </c>
      <c r="H1181" s="36">
        <f t="shared" si="18"/>
        <v>0</v>
      </c>
    </row>
    <row r="1182" spans="1:10" x14ac:dyDescent="0.25">
      <c r="A1182" s="31">
        <v>41656</v>
      </c>
      <c r="B1182" s="32">
        <v>310</v>
      </c>
      <c r="C1182" s="32" t="s">
        <v>407</v>
      </c>
      <c r="D1182" s="33" t="s">
        <v>47</v>
      </c>
      <c r="E1182" s="34">
        <v>2044</v>
      </c>
      <c r="F1182" s="23">
        <v>41656</v>
      </c>
      <c r="G1182" s="34">
        <v>2044</v>
      </c>
      <c r="H1182" s="36">
        <f t="shared" si="18"/>
        <v>0</v>
      </c>
      <c r="I1182" s="21" t="s">
        <v>30</v>
      </c>
    </row>
    <row r="1183" spans="1:10" x14ac:dyDescent="0.25">
      <c r="A1183" s="31">
        <v>41656</v>
      </c>
      <c r="B1183" s="32">
        <v>311</v>
      </c>
      <c r="C1183" s="32" t="s">
        <v>407</v>
      </c>
      <c r="D1183" s="33" t="s">
        <v>44</v>
      </c>
      <c r="E1183" s="34">
        <v>7600</v>
      </c>
      <c r="F1183" s="23">
        <v>41668</v>
      </c>
      <c r="G1183" s="34">
        <v>7600</v>
      </c>
      <c r="H1183" s="36">
        <f t="shared" si="18"/>
        <v>0</v>
      </c>
      <c r="I1183" s="21" t="s">
        <v>45</v>
      </c>
      <c r="J1183" s="27"/>
    </row>
    <row r="1184" spans="1:10" x14ac:dyDescent="0.25">
      <c r="A1184" s="31">
        <v>41656</v>
      </c>
      <c r="B1184" s="32">
        <v>312</v>
      </c>
      <c r="C1184" s="32" t="s">
        <v>407</v>
      </c>
      <c r="D1184" s="33" t="s">
        <v>66</v>
      </c>
      <c r="E1184" s="34">
        <v>1216</v>
      </c>
      <c r="F1184" s="23">
        <v>41656</v>
      </c>
      <c r="G1184" s="34">
        <v>1216</v>
      </c>
      <c r="H1184" s="36">
        <f t="shared" si="18"/>
        <v>0</v>
      </c>
      <c r="I1184" s="21" t="s">
        <v>45</v>
      </c>
    </row>
    <row r="1185" spans="1:9" x14ac:dyDescent="0.25">
      <c r="A1185" s="31">
        <v>41656</v>
      </c>
      <c r="B1185" s="32">
        <v>313</v>
      </c>
      <c r="C1185" s="32" t="s">
        <v>407</v>
      </c>
      <c r="D1185" s="33" t="s">
        <v>8</v>
      </c>
      <c r="E1185" s="34">
        <v>5880.5</v>
      </c>
      <c r="F1185" s="23">
        <v>41656</v>
      </c>
      <c r="G1185" s="34">
        <v>5880.5</v>
      </c>
      <c r="H1185" s="36">
        <f t="shared" si="18"/>
        <v>0</v>
      </c>
      <c r="I1185" s="21" t="s">
        <v>8</v>
      </c>
    </row>
    <row r="1186" spans="1:9" x14ac:dyDescent="0.25">
      <c r="A1186" s="31">
        <v>41656</v>
      </c>
      <c r="B1186" s="32">
        <v>314</v>
      </c>
      <c r="C1186" s="32" t="s">
        <v>407</v>
      </c>
      <c r="D1186" s="33" t="s">
        <v>119</v>
      </c>
      <c r="E1186" s="34">
        <v>6096</v>
      </c>
      <c r="F1186" s="70" t="s">
        <v>4068</v>
      </c>
      <c r="G1186" s="34">
        <v>6096</v>
      </c>
      <c r="H1186" s="36">
        <f t="shared" si="18"/>
        <v>0</v>
      </c>
      <c r="I1186" s="21" t="s">
        <v>45</v>
      </c>
    </row>
    <row r="1187" spans="1:9" x14ac:dyDescent="0.25">
      <c r="A1187" s="31">
        <v>41656</v>
      </c>
      <c r="B1187" s="32">
        <v>315</v>
      </c>
      <c r="C1187" s="32" t="s">
        <v>407</v>
      </c>
      <c r="D1187" s="33" t="s">
        <v>48</v>
      </c>
      <c r="E1187" s="34">
        <v>830</v>
      </c>
      <c r="F1187" s="23">
        <v>41656</v>
      </c>
      <c r="G1187" s="34">
        <v>830</v>
      </c>
      <c r="H1187" s="36">
        <f t="shared" si="18"/>
        <v>0</v>
      </c>
      <c r="I1187" s="21" t="s">
        <v>45</v>
      </c>
    </row>
    <row r="1188" spans="1:9" x14ac:dyDescent="0.25">
      <c r="A1188" s="31">
        <v>41656</v>
      </c>
      <c r="B1188" s="32">
        <v>316</v>
      </c>
      <c r="C1188" s="32" t="s">
        <v>407</v>
      </c>
      <c r="D1188" s="33" t="s">
        <v>51</v>
      </c>
      <c r="E1188" s="34">
        <v>1813</v>
      </c>
      <c r="F1188" s="23">
        <v>41656</v>
      </c>
      <c r="G1188" s="34">
        <v>1813</v>
      </c>
      <c r="H1188" s="36">
        <f t="shared" si="18"/>
        <v>0</v>
      </c>
      <c r="I1188" s="21" t="s">
        <v>45</v>
      </c>
    </row>
    <row r="1189" spans="1:9" x14ac:dyDescent="0.25">
      <c r="A1189" s="31">
        <v>41656</v>
      </c>
      <c r="B1189" s="32">
        <v>317</v>
      </c>
      <c r="C1189" s="32" t="s">
        <v>407</v>
      </c>
      <c r="D1189" s="33" t="s">
        <v>473</v>
      </c>
      <c r="E1189" s="34">
        <v>2402</v>
      </c>
      <c r="F1189" s="23">
        <v>41660</v>
      </c>
      <c r="G1189" s="34">
        <v>2402</v>
      </c>
      <c r="H1189" s="36">
        <f t="shared" si="18"/>
        <v>0</v>
      </c>
      <c r="I1189" s="21" t="s">
        <v>65</v>
      </c>
    </row>
    <row r="1190" spans="1:9" x14ac:dyDescent="0.25">
      <c r="A1190" s="31">
        <v>41656</v>
      </c>
      <c r="B1190" s="32">
        <v>318</v>
      </c>
      <c r="C1190" s="32" t="s">
        <v>407</v>
      </c>
      <c r="D1190" s="33" t="s">
        <v>260</v>
      </c>
      <c r="E1190" s="34">
        <v>2832</v>
      </c>
      <c r="F1190" s="23">
        <v>41656</v>
      </c>
      <c r="G1190" s="34">
        <v>2832</v>
      </c>
      <c r="H1190" s="36">
        <f t="shared" si="18"/>
        <v>0</v>
      </c>
      <c r="I1190" s="21" t="s">
        <v>65</v>
      </c>
    </row>
    <row r="1191" spans="1:9" x14ac:dyDescent="0.25">
      <c r="A1191" s="31">
        <v>41656</v>
      </c>
      <c r="B1191" s="32">
        <v>319</v>
      </c>
      <c r="C1191" s="32" t="s">
        <v>407</v>
      </c>
      <c r="D1191" s="33" t="s">
        <v>8</v>
      </c>
      <c r="E1191" s="34">
        <v>300</v>
      </c>
      <c r="F1191" s="23">
        <v>41656</v>
      </c>
      <c r="G1191" s="34">
        <v>300</v>
      </c>
      <c r="H1191" s="36">
        <f t="shared" si="18"/>
        <v>0</v>
      </c>
      <c r="I1191" s="21" t="s">
        <v>8</v>
      </c>
    </row>
    <row r="1192" spans="1:9" x14ac:dyDescent="0.25">
      <c r="A1192" s="31">
        <v>41656</v>
      </c>
      <c r="B1192" s="32">
        <v>320</v>
      </c>
      <c r="C1192" s="32" t="s">
        <v>407</v>
      </c>
      <c r="D1192" s="33" t="s">
        <v>83</v>
      </c>
      <c r="E1192" s="34">
        <v>2598</v>
      </c>
      <c r="F1192" s="23">
        <v>41656</v>
      </c>
      <c r="G1192" s="34">
        <v>2598</v>
      </c>
      <c r="H1192" s="36">
        <f t="shared" si="18"/>
        <v>0</v>
      </c>
      <c r="I1192" s="21" t="s">
        <v>21</v>
      </c>
    </row>
    <row r="1193" spans="1:9" x14ac:dyDescent="0.25">
      <c r="A1193" s="31">
        <v>41656</v>
      </c>
      <c r="B1193" s="32">
        <v>321</v>
      </c>
      <c r="C1193" s="32" t="s">
        <v>407</v>
      </c>
      <c r="D1193" s="33" t="s">
        <v>130</v>
      </c>
      <c r="E1193" s="34">
        <v>4104</v>
      </c>
      <c r="F1193" s="23">
        <v>41660</v>
      </c>
      <c r="G1193" s="34">
        <v>4104</v>
      </c>
      <c r="H1193" s="36">
        <f t="shared" ref="H1193:H1256" si="19">E1193-G1193</f>
        <v>0</v>
      </c>
      <c r="I1193" s="21" t="s">
        <v>21</v>
      </c>
    </row>
    <row r="1194" spans="1:9" x14ac:dyDescent="0.25">
      <c r="A1194" s="31">
        <v>41656</v>
      </c>
      <c r="B1194" s="32">
        <v>322</v>
      </c>
      <c r="C1194" s="32" t="s">
        <v>407</v>
      </c>
      <c r="D1194" s="33" t="s">
        <v>496</v>
      </c>
      <c r="E1194" s="34">
        <v>3077</v>
      </c>
      <c r="F1194" s="23">
        <v>41668</v>
      </c>
      <c r="G1194" s="34">
        <v>3077</v>
      </c>
      <c r="H1194" s="36">
        <f t="shared" si="19"/>
        <v>0</v>
      </c>
      <c r="I1194" s="21" t="s">
        <v>21</v>
      </c>
    </row>
    <row r="1195" spans="1:9" x14ac:dyDescent="0.25">
      <c r="A1195" s="31">
        <v>41656</v>
      </c>
      <c r="B1195" s="32">
        <v>323</v>
      </c>
      <c r="C1195" s="32" t="s">
        <v>407</v>
      </c>
      <c r="D1195" s="33" t="s">
        <v>8</v>
      </c>
      <c r="E1195" s="34">
        <v>1770</v>
      </c>
      <c r="F1195" s="23">
        <v>41656</v>
      </c>
      <c r="G1195" s="34">
        <v>1770</v>
      </c>
      <c r="H1195" s="36">
        <f t="shared" si="19"/>
        <v>0</v>
      </c>
      <c r="I1195" s="21" t="s">
        <v>8</v>
      </c>
    </row>
    <row r="1196" spans="1:9" x14ac:dyDescent="0.25">
      <c r="A1196" s="31">
        <v>41656</v>
      </c>
      <c r="B1196" s="32">
        <v>324</v>
      </c>
      <c r="C1196" s="32" t="s">
        <v>407</v>
      </c>
      <c r="D1196" s="33" t="s">
        <v>8</v>
      </c>
      <c r="E1196" s="34">
        <v>113</v>
      </c>
      <c r="F1196" s="23">
        <v>41656</v>
      </c>
      <c r="G1196" s="34">
        <v>113</v>
      </c>
      <c r="H1196" s="36">
        <f t="shared" si="19"/>
        <v>0</v>
      </c>
      <c r="I1196" s="21" t="s">
        <v>8</v>
      </c>
    </row>
    <row r="1197" spans="1:9" x14ac:dyDescent="0.25">
      <c r="A1197" s="31">
        <v>41656</v>
      </c>
      <c r="B1197" s="32">
        <v>325</v>
      </c>
      <c r="C1197" s="32" t="s">
        <v>407</v>
      </c>
      <c r="D1197" s="33" t="s">
        <v>237</v>
      </c>
      <c r="E1197" s="34">
        <v>8457</v>
      </c>
      <c r="F1197" s="23">
        <v>41656</v>
      </c>
      <c r="G1197" s="34">
        <v>8457</v>
      </c>
      <c r="H1197" s="36">
        <f t="shared" si="19"/>
        <v>0</v>
      </c>
      <c r="I1197" s="21" t="s">
        <v>21</v>
      </c>
    </row>
    <row r="1198" spans="1:9" x14ac:dyDescent="0.25">
      <c r="A1198" s="31">
        <v>41656</v>
      </c>
      <c r="B1198" s="32">
        <v>326</v>
      </c>
      <c r="C1198" s="32" t="s">
        <v>407</v>
      </c>
      <c r="D1198" s="33" t="s">
        <v>136</v>
      </c>
      <c r="E1198" s="34">
        <v>3074</v>
      </c>
      <c r="F1198" s="45" t="s">
        <v>497</v>
      </c>
      <c r="G1198" s="34">
        <f>3000+74</f>
        <v>3074</v>
      </c>
      <c r="H1198" s="36">
        <f t="shared" si="19"/>
        <v>0</v>
      </c>
    </row>
    <row r="1199" spans="1:9" x14ac:dyDescent="0.25">
      <c r="A1199" s="31">
        <v>41656</v>
      </c>
      <c r="B1199" s="32">
        <v>327</v>
      </c>
      <c r="C1199" s="32" t="s">
        <v>407</v>
      </c>
      <c r="D1199" s="33" t="s">
        <v>11</v>
      </c>
      <c r="E1199" s="34">
        <v>44424.5</v>
      </c>
      <c r="F1199" s="23">
        <v>41667</v>
      </c>
      <c r="G1199" s="34">
        <v>44424.5</v>
      </c>
      <c r="H1199" s="36">
        <f t="shared" si="19"/>
        <v>0</v>
      </c>
      <c r="I1199" s="21" t="s">
        <v>37</v>
      </c>
    </row>
    <row r="1200" spans="1:9" x14ac:dyDescent="0.25">
      <c r="A1200" s="31">
        <v>41656</v>
      </c>
      <c r="B1200" s="32">
        <v>328</v>
      </c>
      <c r="C1200" s="32" t="s">
        <v>407</v>
      </c>
      <c r="D1200" s="33" t="s">
        <v>304</v>
      </c>
      <c r="E1200" s="34">
        <v>3327</v>
      </c>
      <c r="F1200" s="23">
        <v>41657</v>
      </c>
      <c r="G1200" s="34">
        <v>3327</v>
      </c>
      <c r="H1200" s="36">
        <f t="shared" si="19"/>
        <v>0</v>
      </c>
      <c r="I1200" s="21" t="s">
        <v>12</v>
      </c>
    </row>
    <row r="1201" spans="1:10" x14ac:dyDescent="0.25">
      <c r="A1201" s="31">
        <v>41656</v>
      </c>
      <c r="B1201" s="32">
        <v>329</v>
      </c>
      <c r="C1201" s="32" t="s">
        <v>407</v>
      </c>
      <c r="D1201" s="33" t="s">
        <v>68</v>
      </c>
      <c r="E1201" s="34">
        <v>1771</v>
      </c>
      <c r="F1201" s="23">
        <v>41656</v>
      </c>
      <c r="G1201" s="34">
        <v>1771</v>
      </c>
      <c r="H1201" s="36">
        <f t="shared" si="19"/>
        <v>0</v>
      </c>
    </row>
    <row r="1202" spans="1:10" x14ac:dyDescent="0.25">
      <c r="A1202" s="31">
        <v>41656</v>
      </c>
      <c r="B1202" s="32">
        <v>330</v>
      </c>
      <c r="C1202" s="32" t="s">
        <v>407</v>
      </c>
      <c r="D1202" s="33" t="s">
        <v>349</v>
      </c>
      <c r="E1202" s="34">
        <v>4950</v>
      </c>
      <c r="F1202" s="23">
        <v>41657</v>
      </c>
      <c r="G1202" s="34">
        <v>4950</v>
      </c>
      <c r="H1202" s="36">
        <f t="shared" si="19"/>
        <v>0</v>
      </c>
      <c r="I1202" s="21" t="s">
        <v>12</v>
      </c>
    </row>
    <row r="1203" spans="1:10" x14ac:dyDescent="0.25">
      <c r="A1203" s="31">
        <v>41656</v>
      </c>
      <c r="B1203" s="32">
        <v>331</v>
      </c>
      <c r="C1203" s="32" t="s">
        <v>407</v>
      </c>
      <c r="D1203" s="33" t="s">
        <v>498</v>
      </c>
      <c r="E1203" s="34">
        <v>589</v>
      </c>
      <c r="F1203" s="23">
        <v>41657</v>
      </c>
      <c r="G1203" s="34">
        <v>589</v>
      </c>
      <c r="H1203" s="36">
        <f t="shared" si="19"/>
        <v>0</v>
      </c>
      <c r="I1203" s="21" t="s">
        <v>12</v>
      </c>
    </row>
    <row r="1204" spans="1:10" x14ac:dyDescent="0.25">
      <c r="A1204" s="31">
        <v>41656</v>
      </c>
      <c r="B1204" s="32">
        <v>332</v>
      </c>
      <c r="C1204" s="32" t="s">
        <v>407</v>
      </c>
      <c r="D1204" s="33" t="s">
        <v>145</v>
      </c>
      <c r="E1204" s="34">
        <v>1198</v>
      </c>
      <c r="F1204" s="23">
        <v>41657</v>
      </c>
      <c r="G1204" s="34">
        <v>1198</v>
      </c>
      <c r="H1204" s="36">
        <f t="shared" si="19"/>
        <v>0</v>
      </c>
      <c r="I1204" s="21" t="s">
        <v>12</v>
      </c>
    </row>
    <row r="1205" spans="1:10" x14ac:dyDescent="0.25">
      <c r="A1205" s="31">
        <v>41656</v>
      </c>
      <c r="B1205" s="32">
        <v>333</v>
      </c>
      <c r="C1205" s="32" t="s">
        <v>407</v>
      </c>
      <c r="D1205" s="33" t="s">
        <v>348</v>
      </c>
      <c r="E1205" s="34">
        <v>8400</v>
      </c>
      <c r="F1205" s="23">
        <v>41657</v>
      </c>
      <c r="G1205" s="34">
        <v>8400</v>
      </c>
      <c r="H1205" s="36">
        <f t="shared" si="19"/>
        <v>0</v>
      </c>
      <c r="I1205" s="21" t="s">
        <v>12</v>
      </c>
    </row>
    <row r="1206" spans="1:10" x14ac:dyDescent="0.25">
      <c r="A1206" s="31">
        <v>41656</v>
      </c>
      <c r="B1206" s="32">
        <v>334</v>
      </c>
      <c r="C1206" s="32" t="s">
        <v>407</v>
      </c>
      <c r="D1206" s="33" t="s">
        <v>235</v>
      </c>
      <c r="E1206" s="34">
        <v>3677.5</v>
      </c>
      <c r="F1206" s="23">
        <v>41657</v>
      </c>
      <c r="G1206" s="34">
        <v>3677.5</v>
      </c>
      <c r="H1206" s="36">
        <f t="shared" si="19"/>
        <v>0</v>
      </c>
      <c r="I1206" s="21" t="s">
        <v>12</v>
      </c>
    </row>
    <row r="1207" spans="1:10" x14ac:dyDescent="0.25">
      <c r="A1207" s="31">
        <v>41656</v>
      </c>
      <c r="B1207" s="32">
        <v>335</v>
      </c>
      <c r="C1207" s="32" t="s">
        <v>407</v>
      </c>
      <c r="D1207" s="33" t="s">
        <v>98</v>
      </c>
      <c r="E1207" s="34">
        <v>12417</v>
      </c>
      <c r="F1207" s="23">
        <v>41656</v>
      </c>
      <c r="G1207" s="34">
        <v>12417</v>
      </c>
      <c r="H1207" s="36">
        <f t="shared" si="19"/>
        <v>0</v>
      </c>
      <c r="I1207" s="21" t="s">
        <v>37</v>
      </c>
    </row>
    <row r="1208" spans="1:10" x14ac:dyDescent="0.25">
      <c r="A1208" s="31">
        <v>41656</v>
      </c>
      <c r="B1208" s="32">
        <v>336</v>
      </c>
      <c r="C1208" s="32" t="s">
        <v>407</v>
      </c>
      <c r="D1208" s="33" t="s">
        <v>78</v>
      </c>
      <c r="E1208" s="34">
        <v>3004</v>
      </c>
      <c r="F1208" s="23">
        <v>41657</v>
      </c>
      <c r="G1208" s="34">
        <v>3004</v>
      </c>
      <c r="H1208" s="36">
        <f t="shared" si="19"/>
        <v>0</v>
      </c>
      <c r="I1208" s="21" t="s">
        <v>12</v>
      </c>
    </row>
    <row r="1209" spans="1:10" x14ac:dyDescent="0.25">
      <c r="A1209" s="31">
        <v>41656</v>
      </c>
      <c r="B1209" s="32">
        <v>337</v>
      </c>
      <c r="C1209" s="32" t="s">
        <v>407</v>
      </c>
      <c r="D1209" s="33" t="s">
        <v>413</v>
      </c>
      <c r="E1209" s="34">
        <v>957</v>
      </c>
      <c r="F1209" s="23">
        <v>41657</v>
      </c>
      <c r="G1209" s="34">
        <v>957</v>
      </c>
      <c r="H1209" s="36">
        <f t="shared" si="19"/>
        <v>0</v>
      </c>
      <c r="I1209" s="21" t="s">
        <v>12</v>
      </c>
    </row>
    <row r="1210" spans="1:10" x14ac:dyDescent="0.25">
      <c r="A1210" s="31">
        <v>41656</v>
      </c>
      <c r="B1210" s="32">
        <v>338</v>
      </c>
      <c r="C1210" s="32" t="s">
        <v>407</v>
      </c>
      <c r="D1210" s="33" t="s">
        <v>80</v>
      </c>
      <c r="E1210" s="34">
        <v>3693.5</v>
      </c>
      <c r="F1210" s="23">
        <v>41657</v>
      </c>
      <c r="G1210" s="34">
        <v>3693.5</v>
      </c>
      <c r="H1210" s="36">
        <f t="shared" si="19"/>
        <v>0</v>
      </c>
      <c r="I1210" s="21" t="s">
        <v>12</v>
      </c>
    </row>
    <row r="1211" spans="1:10" x14ac:dyDescent="0.25">
      <c r="A1211" s="31">
        <v>41656</v>
      </c>
      <c r="B1211" s="32">
        <v>339</v>
      </c>
      <c r="C1211" s="32" t="s">
        <v>407</v>
      </c>
      <c r="D1211" s="46" t="s">
        <v>53</v>
      </c>
      <c r="E1211" s="47">
        <v>0</v>
      </c>
      <c r="G1211" s="34"/>
      <c r="H1211" s="36">
        <f t="shared" si="19"/>
        <v>0</v>
      </c>
      <c r="I1211" s="21" t="s">
        <v>499</v>
      </c>
      <c r="J1211" s="21" t="s">
        <v>500</v>
      </c>
    </row>
    <row r="1212" spans="1:10" x14ac:dyDescent="0.25">
      <c r="A1212" s="31">
        <v>41656</v>
      </c>
      <c r="B1212" s="32">
        <v>340</v>
      </c>
      <c r="C1212" s="32" t="s">
        <v>407</v>
      </c>
      <c r="D1212" s="33" t="s">
        <v>62</v>
      </c>
      <c r="E1212" s="34">
        <v>16618</v>
      </c>
      <c r="F1212" s="23">
        <v>41656</v>
      </c>
      <c r="G1212" s="34">
        <v>16618</v>
      </c>
      <c r="H1212" s="36">
        <f t="shared" si="19"/>
        <v>0</v>
      </c>
      <c r="I1212" s="21" t="s">
        <v>37</v>
      </c>
    </row>
    <row r="1213" spans="1:10" x14ac:dyDescent="0.25">
      <c r="A1213" s="31">
        <v>41656</v>
      </c>
      <c r="B1213" s="32">
        <v>341</v>
      </c>
      <c r="C1213" s="32" t="s">
        <v>407</v>
      </c>
      <c r="D1213" s="33" t="s">
        <v>68</v>
      </c>
      <c r="E1213" s="34">
        <v>3463</v>
      </c>
      <c r="F1213" s="23">
        <v>41656</v>
      </c>
      <c r="G1213" s="34">
        <v>3463</v>
      </c>
      <c r="H1213" s="36">
        <f t="shared" si="19"/>
        <v>0</v>
      </c>
      <c r="I1213" s="21" t="s">
        <v>37</v>
      </c>
    </row>
    <row r="1214" spans="1:10" x14ac:dyDescent="0.25">
      <c r="A1214" s="31">
        <v>41656</v>
      </c>
      <c r="B1214" s="32">
        <v>342</v>
      </c>
      <c r="C1214" s="32" t="s">
        <v>407</v>
      </c>
      <c r="D1214" s="33" t="s">
        <v>22</v>
      </c>
      <c r="E1214" s="34">
        <v>774</v>
      </c>
      <c r="F1214" s="23">
        <v>41656</v>
      </c>
      <c r="G1214" s="34">
        <v>774</v>
      </c>
      <c r="H1214" s="36">
        <f t="shared" si="19"/>
        <v>0</v>
      </c>
    </row>
    <row r="1215" spans="1:10" x14ac:dyDescent="0.25">
      <c r="A1215" s="31">
        <v>41656</v>
      </c>
      <c r="B1215" s="32">
        <v>343</v>
      </c>
      <c r="C1215" s="32" t="s">
        <v>407</v>
      </c>
      <c r="D1215" s="33" t="s">
        <v>148</v>
      </c>
      <c r="E1215" s="34">
        <v>2079</v>
      </c>
      <c r="F1215" s="23">
        <v>41656</v>
      </c>
      <c r="G1215" s="34">
        <v>2079</v>
      </c>
      <c r="H1215" s="36">
        <f t="shared" si="19"/>
        <v>0</v>
      </c>
    </row>
    <row r="1216" spans="1:10" x14ac:dyDescent="0.25">
      <c r="A1216" s="31">
        <v>41656</v>
      </c>
      <c r="B1216" s="32">
        <v>344</v>
      </c>
      <c r="C1216" s="32" t="s">
        <v>407</v>
      </c>
      <c r="D1216" s="33" t="s">
        <v>494</v>
      </c>
      <c r="E1216" s="34">
        <v>1212</v>
      </c>
      <c r="F1216" s="23">
        <v>41656</v>
      </c>
      <c r="G1216" s="34">
        <v>1212</v>
      </c>
      <c r="H1216" s="36">
        <f t="shared" si="19"/>
        <v>0</v>
      </c>
    </row>
    <row r="1217" spans="1:9" x14ac:dyDescent="0.25">
      <c r="A1217" s="31">
        <v>41656</v>
      </c>
      <c r="B1217" s="32">
        <v>345</v>
      </c>
      <c r="C1217" s="32" t="s">
        <v>407</v>
      </c>
      <c r="D1217" s="33" t="s">
        <v>501</v>
      </c>
      <c r="E1217" s="34">
        <v>4313</v>
      </c>
      <c r="F1217" s="23">
        <v>41656</v>
      </c>
      <c r="G1217" s="34">
        <v>4313</v>
      </c>
      <c r="H1217" s="36">
        <f t="shared" si="19"/>
        <v>0</v>
      </c>
    </row>
    <row r="1218" spans="1:9" x14ac:dyDescent="0.25">
      <c r="A1218" s="31">
        <v>41656</v>
      </c>
      <c r="B1218" s="32">
        <v>346</v>
      </c>
      <c r="C1218" s="32" t="s">
        <v>407</v>
      </c>
      <c r="D1218" s="33" t="s">
        <v>20</v>
      </c>
      <c r="E1218" s="34">
        <v>9610</v>
      </c>
      <c r="F1218" s="23">
        <v>41657</v>
      </c>
      <c r="G1218" s="34">
        <v>9610</v>
      </c>
      <c r="H1218" s="36">
        <f t="shared" si="19"/>
        <v>0</v>
      </c>
    </row>
    <row r="1219" spans="1:9" x14ac:dyDescent="0.25">
      <c r="A1219" s="31">
        <v>41656</v>
      </c>
      <c r="B1219" s="32">
        <v>347</v>
      </c>
      <c r="C1219" s="32" t="s">
        <v>407</v>
      </c>
      <c r="D1219" s="33" t="s">
        <v>502</v>
      </c>
      <c r="E1219" s="34">
        <v>2281.5</v>
      </c>
      <c r="F1219" s="23">
        <v>41657</v>
      </c>
      <c r="G1219" s="34">
        <v>2281.5</v>
      </c>
      <c r="H1219" s="36">
        <f t="shared" si="19"/>
        <v>0</v>
      </c>
    </row>
    <row r="1220" spans="1:9" x14ac:dyDescent="0.25">
      <c r="A1220" s="31">
        <v>41656</v>
      </c>
      <c r="B1220" s="32">
        <v>348</v>
      </c>
      <c r="C1220" s="32" t="s">
        <v>407</v>
      </c>
      <c r="D1220" s="33" t="s">
        <v>366</v>
      </c>
      <c r="E1220" s="34">
        <v>6120</v>
      </c>
      <c r="F1220" s="23">
        <v>41656</v>
      </c>
      <c r="G1220" s="34">
        <v>6120</v>
      </c>
      <c r="H1220" s="36">
        <f t="shared" si="19"/>
        <v>0</v>
      </c>
      <c r="I1220" s="21" t="s">
        <v>65</v>
      </c>
    </row>
    <row r="1221" spans="1:9" x14ac:dyDescent="0.25">
      <c r="A1221" s="31">
        <v>41656</v>
      </c>
      <c r="B1221" s="32">
        <v>349</v>
      </c>
      <c r="C1221" s="32" t="s">
        <v>407</v>
      </c>
      <c r="D1221" s="33" t="s">
        <v>8</v>
      </c>
      <c r="E1221" s="34">
        <v>2701</v>
      </c>
      <c r="F1221" s="23">
        <v>41656</v>
      </c>
      <c r="G1221" s="34">
        <v>2701</v>
      </c>
      <c r="H1221" s="36">
        <f t="shared" si="19"/>
        <v>0</v>
      </c>
    </row>
    <row r="1222" spans="1:9" x14ac:dyDescent="0.25">
      <c r="A1222" s="31">
        <v>41656</v>
      </c>
      <c r="B1222" s="32">
        <v>350</v>
      </c>
      <c r="C1222" s="32" t="s">
        <v>407</v>
      </c>
      <c r="D1222" s="33" t="s">
        <v>101</v>
      </c>
      <c r="E1222" s="34">
        <v>37102</v>
      </c>
      <c r="F1222" s="26" t="s">
        <v>503</v>
      </c>
      <c r="G1222" s="40">
        <v>37102</v>
      </c>
      <c r="H1222" s="36">
        <f t="shared" si="19"/>
        <v>0</v>
      </c>
      <c r="I1222" s="21" t="s">
        <v>27</v>
      </c>
    </row>
    <row r="1223" spans="1:9" x14ac:dyDescent="0.25">
      <c r="A1223" s="31">
        <v>41656</v>
      </c>
      <c r="B1223" s="32">
        <v>351</v>
      </c>
      <c r="C1223" s="32" t="s">
        <v>407</v>
      </c>
      <c r="D1223" s="33" t="s">
        <v>310</v>
      </c>
      <c r="E1223" s="34">
        <v>44622</v>
      </c>
      <c r="F1223" s="23">
        <v>41669</v>
      </c>
      <c r="G1223" s="34">
        <v>44622</v>
      </c>
      <c r="H1223" s="36">
        <f t="shared" si="19"/>
        <v>0</v>
      </c>
      <c r="I1223" s="21" t="s">
        <v>27</v>
      </c>
    </row>
    <row r="1224" spans="1:9" x14ac:dyDescent="0.25">
      <c r="A1224" s="31">
        <v>41656</v>
      </c>
      <c r="B1224" s="32">
        <v>352</v>
      </c>
      <c r="C1224" s="32" t="s">
        <v>407</v>
      </c>
      <c r="D1224" s="33" t="s">
        <v>244</v>
      </c>
      <c r="E1224" s="34">
        <v>15821.5</v>
      </c>
      <c r="F1224" s="80" t="s">
        <v>504</v>
      </c>
      <c r="G1224" s="40">
        <v>15821.5</v>
      </c>
      <c r="H1224" s="36">
        <f t="shared" si="19"/>
        <v>0</v>
      </c>
      <c r="I1224" s="21" t="s">
        <v>27</v>
      </c>
    </row>
    <row r="1225" spans="1:9" x14ac:dyDescent="0.25">
      <c r="A1225" s="31">
        <v>41656</v>
      </c>
      <c r="B1225" s="32">
        <v>353</v>
      </c>
      <c r="C1225" s="32" t="s">
        <v>407</v>
      </c>
      <c r="D1225" s="33" t="s">
        <v>92</v>
      </c>
      <c r="E1225" s="34">
        <v>2693</v>
      </c>
      <c r="F1225" s="23">
        <v>41656</v>
      </c>
      <c r="G1225" s="34">
        <v>2693</v>
      </c>
      <c r="H1225" s="36">
        <f t="shared" si="19"/>
        <v>0</v>
      </c>
      <c r="I1225" s="21" t="s">
        <v>27</v>
      </c>
    </row>
    <row r="1226" spans="1:9" x14ac:dyDescent="0.25">
      <c r="A1226" s="31">
        <v>41656</v>
      </c>
      <c r="B1226" s="32">
        <v>354</v>
      </c>
      <c r="C1226" s="32" t="s">
        <v>407</v>
      </c>
      <c r="D1226" s="33" t="s">
        <v>505</v>
      </c>
      <c r="E1226" s="34">
        <v>7862</v>
      </c>
      <c r="F1226" s="23">
        <v>41656</v>
      </c>
      <c r="G1226" s="34">
        <v>7862</v>
      </c>
      <c r="H1226" s="36">
        <f t="shared" si="19"/>
        <v>0</v>
      </c>
    </row>
    <row r="1227" spans="1:9" x14ac:dyDescent="0.25">
      <c r="A1227" s="31">
        <v>41656</v>
      </c>
      <c r="B1227" s="32">
        <v>355</v>
      </c>
      <c r="C1227" s="32" t="s">
        <v>407</v>
      </c>
      <c r="D1227" s="33" t="s">
        <v>91</v>
      </c>
      <c r="E1227" s="34">
        <v>5705</v>
      </c>
      <c r="F1227" s="23">
        <v>41656</v>
      </c>
      <c r="G1227" s="34">
        <v>5705</v>
      </c>
      <c r="H1227" s="36">
        <f t="shared" si="19"/>
        <v>0</v>
      </c>
      <c r="I1227" s="21" t="s">
        <v>27</v>
      </c>
    </row>
    <row r="1228" spans="1:9" x14ac:dyDescent="0.25">
      <c r="A1228" s="31">
        <v>41656</v>
      </c>
      <c r="B1228" s="32">
        <v>356</v>
      </c>
      <c r="C1228" s="32" t="s">
        <v>407</v>
      </c>
      <c r="D1228" s="33" t="s">
        <v>346</v>
      </c>
      <c r="E1228" s="34">
        <v>2755</v>
      </c>
      <c r="F1228" s="23">
        <v>41656</v>
      </c>
      <c r="G1228" s="34">
        <v>2755</v>
      </c>
      <c r="H1228" s="36">
        <f t="shared" si="19"/>
        <v>0</v>
      </c>
      <c r="I1228" s="21" t="s">
        <v>27</v>
      </c>
    </row>
    <row r="1229" spans="1:9" x14ac:dyDescent="0.25">
      <c r="A1229" s="31">
        <v>41656</v>
      </c>
      <c r="B1229" s="32">
        <v>357</v>
      </c>
      <c r="C1229" s="32" t="s">
        <v>407</v>
      </c>
      <c r="D1229" s="33" t="s">
        <v>93</v>
      </c>
      <c r="E1229" s="34">
        <v>5977.5</v>
      </c>
      <c r="F1229" s="23">
        <v>41656</v>
      </c>
      <c r="G1229" s="34">
        <v>5977.5</v>
      </c>
      <c r="H1229" s="36">
        <f t="shared" si="19"/>
        <v>0</v>
      </c>
      <c r="I1229" s="21" t="s">
        <v>27</v>
      </c>
    </row>
    <row r="1230" spans="1:9" x14ac:dyDescent="0.25">
      <c r="A1230" s="31">
        <v>41656</v>
      </c>
      <c r="B1230" s="32">
        <v>358</v>
      </c>
      <c r="C1230" s="32" t="s">
        <v>407</v>
      </c>
      <c r="D1230" s="33" t="s">
        <v>367</v>
      </c>
      <c r="E1230" s="34">
        <v>5019</v>
      </c>
      <c r="F1230" s="25" t="s">
        <v>506</v>
      </c>
      <c r="G1230" s="34">
        <f>4719+300</f>
        <v>5019</v>
      </c>
      <c r="H1230" s="36">
        <f t="shared" si="19"/>
        <v>0</v>
      </c>
    </row>
    <row r="1231" spans="1:9" x14ac:dyDescent="0.25">
      <c r="A1231" s="31">
        <v>41656</v>
      </c>
      <c r="B1231" s="32">
        <v>359</v>
      </c>
      <c r="C1231" s="32" t="s">
        <v>407</v>
      </c>
      <c r="D1231" s="33" t="s">
        <v>88</v>
      </c>
      <c r="E1231" s="34">
        <v>4817</v>
      </c>
      <c r="F1231" s="23">
        <v>41656</v>
      </c>
      <c r="G1231" s="34">
        <v>4817</v>
      </c>
      <c r="H1231" s="36">
        <f t="shared" si="19"/>
        <v>0</v>
      </c>
      <c r="I1231" s="21" t="s">
        <v>27</v>
      </c>
    </row>
    <row r="1232" spans="1:9" x14ac:dyDescent="0.25">
      <c r="A1232" s="31">
        <v>41656</v>
      </c>
      <c r="B1232" s="32">
        <v>360</v>
      </c>
      <c r="C1232" s="32" t="s">
        <v>407</v>
      </c>
      <c r="D1232" s="33" t="s">
        <v>429</v>
      </c>
      <c r="E1232" s="34">
        <v>10819</v>
      </c>
      <c r="F1232" s="23">
        <v>41656</v>
      </c>
      <c r="G1232" s="34">
        <v>10819</v>
      </c>
      <c r="H1232" s="36">
        <f t="shared" si="19"/>
        <v>0</v>
      </c>
      <c r="I1232" s="21" t="s">
        <v>27</v>
      </c>
    </row>
    <row r="1233" spans="1:9" x14ac:dyDescent="0.25">
      <c r="A1233" s="31">
        <v>41656</v>
      </c>
      <c r="B1233" s="32">
        <v>361</v>
      </c>
      <c r="C1233" s="32" t="s">
        <v>407</v>
      </c>
      <c r="D1233" s="33" t="s">
        <v>218</v>
      </c>
      <c r="E1233" s="34">
        <v>17500</v>
      </c>
      <c r="F1233" s="26">
        <v>41674</v>
      </c>
      <c r="G1233" s="40">
        <v>17500</v>
      </c>
      <c r="H1233" s="36">
        <f t="shared" si="19"/>
        <v>0</v>
      </c>
      <c r="I1233" s="21" t="s">
        <v>65</v>
      </c>
    </row>
    <row r="1234" spans="1:9" x14ac:dyDescent="0.25">
      <c r="A1234" s="31">
        <v>41656</v>
      </c>
      <c r="B1234" s="32">
        <v>362</v>
      </c>
      <c r="C1234" s="32" t="s">
        <v>407</v>
      </c>
      <c r="D1234" s="33" t="s">
        <v>70</v>
      </c>
      <c r="E1234" s="34">
        <v>3928</v>
      </c>
      <c r="F1234" s="23">
        <v>41667</v>
      </c>
      <c r="G1234" s="34">
        <v>3928</v>
      </c>
      <c r="H1234" s="36">
        <f t="shared" si="19"/>
        <v>0</v>
      </c>
    </row>
    <row r="1235" spans="1:9" x14ac:dyDescent="0.25">
      <c r="A1235" s="31">
        <v>41656</v>
      </c>
      <c r="B1235" s="32">
        <v>363</v>
      </c>
      <c r="C1235" s="32" t="s">
        <v>407</v>
      </c>
      <c r="D1235" s="33" t="s">
        <v>8</v>
      </c>
      <c r="E1235" s="34">
        <v>569</v>
      </c>
      <c r="F1235" s="23">
        <v>41656</v>
      </c>
      <c r="G1235" s="34">
        <v>569</v>
      </c>
      <c r="H1235" s="36">
        <f t="shared" si="19"/>
        <v>0</v>
      </c>
      <c r="I1235" s="21" t="s">
        <v>8</v>
      </c>
    </row>
    <row r="1236" spans="1:9" x14ac:dyDescent="0.25">
      <c r="A1236" s="31">
        <v>41656</v>
      </c>
      <c r="B1236" s="32">
        <v>364</v>
      </c>
      <c r="C1236" s="32" t="s">
        <v>407</v>
      </c>
      <c r="D1236" s="33" t="s">
        <v>245</v>
      </c>
      <c r="E1236" s="34">
        <v>33218</v>
      </c>
      <c r="F1236" s="23">
        <v>41656</v>
      </c>
      <c r="G1236" s="34">
        <v>33218</v>
      </c>
      <c r="H1236" s="36">
        <f t="shared" si="19"/>
        <v>0</v>
      </c>
      <c r="I1236" s="21" t="s">
        <v>217</v>
      </c>
    </row>
    <row r="1237" spans="1:9" x14ac:dyDescent="0.25">
      <c r="A1237" s="31">
        <v>41656</v>
      </c>
      <c r="B1237" s="32">
        <v>365</v>
      </c>
      <c r="C1237" s="32" t="s">
        <v>407</v>
      </c>
      <c r="D1237" s="33" t="s">
        <v>149</v>
      </c>
      <c r="E1237" s="34">
        <v>7302.5</v>
      </c>
      <c r="F1237" s="23">
        <v>41656</v>
      </c>
      <c r="G1237" s="34">
        <v>7302.5</v>
      </c>
      <c r="H1237" s="36">
        <f t="shared" si="19"/>
        <v>0</v>
      </c>
      <c r="I1237" s="21" t="s">
        <v>217</v>
      </c>
    </row>
    <row r="1238" spans="1:9" x14ac:dyDescent="0.25">
      <c r="A1238" s="31">
        <v>41656</v>
      </c>
      <c r="B1238" s="32">
        <v>366</v>
      </c>
      <c r="C1238" s="32" t="s">
        <v>407</v>
      </c>
      <c r="D1238" s="33" t="s">
        <v>301</v>
      </c>
      <c r="E1238" s="34">
        <v>20464</v>
      </c>
      <c r="F1238" s="23">
        <v>41656</v>
      </c>
      <c r="G1238" s="34">
        <v>20464</v>
      </c>
      <c r="H1238" s="36">
        <f t="shared" si="19"/>
        <v>0</v>
      </c>
      <c r="I1238" s="21" t="s">
        <v>217</v>
      </c>
    </row>
    <row r="1239" spans="1:9" x14ac:dyDescent="0.25">
      <c r="A1239" s="31">
        <v>41656</v>
      </c>
      <c r="B1239" s="32">
        <v>367</v>
      </c>
      <c r="C1239" s="32" t="s">
        <v>407</v>
      </c>
      <c r="D1239" s="33" t="s">
        <v>147</v>
      </c>
      <c r="E1239" s="34">
        <v>12617</v>
      </c>
      <c r="F1239" s="68">
        <v>41660</v>
      </c>
      <c r="G1239" s="34">
        <v>12617</v>
      </c>
      <c r="H1239" s="36">
        <f t="shared" si="19"/>
        <v>0</v>
      </c>
    </row>
    <row r="1240" spans="1:9" x14ac:dyDescent="0.25">
      <c r="A1240" s="31">
        <v>41656</v>
      </c>
      <c r="B1240" s="32">
        <v>368</v>
      </c>
      <c r="C1240" s="32" t="s">
        <v>407</v>
      </c>
      <c r="D1240" s="33" t="s">
        <v>8</v>
      </c>
      <c r="E1240" s="34">
        <v>313</v>
      </c>
      <c r="F1240" s="23">
        <v>41656</v>
      </c>
      <c r="G1240" s="34">
        <v>313</v>
      </c>
      <c r="H1240" s="36">
        <f t="shared" si="19"/>
        <v>0</v>
      </c>
      <c r="I1240" s="21" t="s">
        <v>8</v>
      </c>
    </row>
    <row r="1241" spans="1:9" x14ac:dyDescent="0.25">
      <c r="A1241" s="31">
        <v>41656</v>
      </c>
      <c r="B1241" s="32">
        <v>369</v>
      </c>
      <c r="C1241" s="32" t="s">
        <v>407</v>
      </c>
      <c r="D1241" s="33" t="s">
        <v>269</v>
      </c>
      <c r="E1241" s="34">
        <v>41484</v>
      </c>
      <c r="F1241" s="23">
        <v>41668</v>
      </c>
      <c r="G1241" s="34">
        <v>41484</v>
      </c>
      <c r="H1241" s="36">
        <f t="shared" si="19"/>
        <v>0</v>
      </c>
      <c r="I1241" s="21" t="s">
        <v>65</v>
      </c>
    </row>
    <row r="1242" spans="1:9" x14ac:dyDescent="0.25">
      <c r="A1242" s="31">
        <v>41656</v>
      </c>
      <c r="B1242" s="32">
        <v>370</v>
      </c>
      <c r="C1242" s="32" t="s">
        <v>407</v>
      </c>
      <c r="D1242" s="33" t="s">
        <v>8</v>
      </c>
      <c r="E1242" s="34">
        <v>1538</v>
      </c>
      <c r="F1242" s="23">
        <v>41656</v>
      </c>
      <c r="G1242" s="34">
        <v>1538</v>
      </c>
      <c r="H1242" s="36">
        <f t="shared" si="19"/>
        <v>0</v>
      </c>
      <c r="I1242" s="21" t="s">
        <v>8</v>
      </c>
    </row>
    <row r="1243" spans="1:9" x14ac:dyDescent="0.25">
      <c r="A1243" s="31">
        <v>41656</v>
      </c>
      <c r="B1243" s="32">
        <v>371</v>
      </c>
      <c r="C1243" s="32" t="s">
        <v>407</v>
      </c>
      <c r="D1243" s="33" t="s">
        <v>14</v>
      </c>
      <c r="E1243" s="34">
        <v>8685.5</v>
      </c>
      <c r="F1243" s="23">
        <v>41656</v>
      </c>
      <c r="G1243" s="34">
        <v>8685.5</v>
      </c>
      <c r="H1243" s="36">
        <f t="shared" si="19"/>
        <v>0</v>
      </c>
      <c r="I1243" s="21" t="s">
        <v>65</v>
      </c>
    </row>
    <row r="1244" spans="1:9" x14ac:dyDescent="0.25">
      <c r="A1244" s="31">
        <v>41656</v>
      </c>
      <c r="B1244" s="32">
        <v>372</v>
      </c>
      <c r="C1244" s="32" t="s">
        <v>407</v>
      </c>
      <c r="D1244" s="33" t="s">
        <v>507</v>
      </c>
      <c r="E1244" s="34">
        <v>3595</v>
      </c>
      <c r="F1244" s="23">
        <v>41656</v>
      </c>
      <c r="G1244" s="34">
        <v>3595</v>
      </c>
      <c r="H1244" s="36">
        <f t="shared" si="19"/>
        <v>0</v>
      </c>
    </row>
    <row r="1245" spans="1:9" x14ac:dyDescent="0.25">
      <c r="A1245" s="31">
        <v>41656</v>
      </c>
      <c r="B1245" s="32">
        <v>373</v>
      </c>
      <c r="C1245" s="32" t="s">
        <v>407</v>
      </c>
      <c r="D1245" s="33" t="s">
        <v>508</v>
      </c>
      <c r="E1245" s="34">
        <v>13297</v>
      </c>
      <c r="F1245" s="23">
        <v>41656</v>
      </c>
      <c r="G1245" s="34">
        <v>13297</v>
      </c>
      <c r="H1245" s="36">
        <f t="shared" si="19"/>
        <v>0</v>
      </c>
      <c r="I1245" s="21" t="s">
        <v>37</v>
      </c>
    </row>
    <row r="1246" spans="1:9" x14ac:dyDescent="0.25">
      <c r="A1246" s="31">
        <v>41657</v>
      </c>
      <c r="B1246" s="32">
        <v>374</v>
      </c>
      <c r="C1246" s="32" t="s">
        <v>407</v>
      </c>
      <c r="D1246" s="33" t="s">
        <v>152</v>
      </c>
      <c r="E1246" s="69">
        <v>7605</v>
      </c>
      <c r="F1246" s="23">
        <v>41657</v>
      </c>
      <c r="G1246" s="69">
        <v>7605</v>
      </c>
      <c r="H1246" s="36">
        <f t="shared" si="19"/>
        <v>0</v>
      </c>
    </row>
    <row r="1247" spans="1:9" x14ac:dyDescent="0.25">
      <c r="A1247" s="31">
        <v>41657</v>
      </c>
      <c r="B1247" s="32">
        <v>375</v>
      </c>
      <c r="C1247" s="32" t="s">
        <v>407</v>
      </c>
      <c r="D1247" s="33" t="s">
        <v>435</v>
      </c>
      <c r="E1247" s="34">
        <v>2549</v>
      </c>
      <c r="F1247" s="23">
        <v>41657</v>
      </c>
      <c r="G1247" s="34">
        <v>2549</v>
      </c>
      <c r="H1247" s="36">
        <f t="shared" si="19"/>
        <v>0</v>
      </c>
      <c r="I1247" s="69"/>
    </row>
    <row r="1248" spans="1:9" x14ac:dyDescent="0.25">
      <c r="A1248" s="31">
        <v>41657</v>
      </c>
      <c r="B1248" s="32">
        <v>376</v>
      </c>
      <c r="C1248" s="32" t="s">
        <v>407</v>
      </c>
      <c r="D1248" s="33" t="s">
        <v>509</v>
      </c>
      <c r="E1248" s="34">
        <v>1588</v>
      </c>
      <c r="F1248" s="23">
        <v>41657</v>
      </c>
      <c r="G1248" s="34">
        <v>1588</v>
      </c>
      <c r="H1248" s="36">
        <f t="shared" si="19"/>
        <v>0</v>
      </c>
    </row>
    <row r="1249" spans="1:10" x14ac:dyDescent="0.25">
      <c r="A1249" s="31">
        <v>41657</v>
      </c>
      <c r="B1249" s="32">
        <v>377</v>
      </c>
      <c r="C1249" s="32" t="s">
        <v>407</v>
      </c>
      <c r="D1249" s="33" t="s">
        <v>28</v>
      </c>
      <c r="E1249" s="34">
        <v>19103</v>
      </c>
      <c r="F1249" s="23">
        <v>41657</v>
      </c>
      <c r="G1249" s="34">
        <v>19103</v>
      </c>
      <c r="H1249" s="36">
        <f t="shared" si="19"/>
        <v>0</v>
      </c>
    </row>
    <row r="1250" spans="1:10" x14ac:dyDescent="0.25">
      <c r="A1250" s="31">
        <v>41657</v>
      </c>
      <c r="B1250" s="32">
        <v>378</v>
      </c>
      <c r="C1250" s="32" t="s">
        <v>407</v>
      </c>
      <c r="D1250" s="33" t="s">
        <v>28</v>
      </c>
      <c r="E1250" s="34">
        <v>240</v>
      </c>
      <c r="F1250" s="23">
        <v>41657</v>
      </c>
      <c r="G1250" s="34">
        <v>240</v>
      </c>
      <c r="H1250" s="36">
        <f t="shared" si="19"/>
        <v>0</v>
      </c>
    </row>
    <row r="1251" spans="1:10" x14ac:dyDescent="0.25">
      <c r="A1251" s="31">
        <v>41657</v>
      </c>
      <c r="B1251" s="32">
        <v>379</v>
      </c>
      <c r="C1251" s="32" t="s">
        <v>407</v>
      </c>
      <c r="D1251" s="33" t="s">
        <v>20</v>
      </c>
      <c r="E1251" s="34">
        <v>6481</v>
      </c>
      <c r="F1251" s="25" t="s">
        <v>510</v>
      </c>
      <c r="G1251" s="34">
        <f>6000+481</f>
        <v>6481</v>
      </c>
      <c r="H1251" s="36">
        <f t="shared" si="19"/>
        <v>0</v>
      </c>
    </row>
    <row r="1252" spans="1:10" x14ac:dyDescent="0.25">
      <c r="A1252" s="31">
        <v>41657</v>
      </c>
      <c r="B1252" s="32">
        <v>380</v>
      </c>
      <c r="C1252" s="32" t="s">
        <v>407</v>
      </c>
      <c r="D1252" s="33" t="s">
        <v>28</v>
      </c>
      <c r="E1252" s="34">
        <v>181.5</v>
      </c>
      <c r="F1252" s="23">
        <v>41657</v>
      </c>
      <c r="G1252" s="34">
        <v>181.5</v>
      </c>
      <c r="H1252" s="36">
        <f t="shared" si="19"/>
        <v>0</v>
      </c>
    </row>
    <row r="1253" spans="1:10" x14ac:dyDescent="0.25">
      <c r="A1253" s="31">
        <v>41657</v>
      </c>
      <c r="B1253" s="32">
        <v>381</v>
      </c>
      <c r="C1253" s="32" t="s">
        <v>407</v>
      </c>
      <c r="D1253" s="33" t="s">
        <v>13</v>
      </c>
      <c r="E1253" s="34">
        <v>6513.5</v>
      </c>
      <c r="F1253" s="23">
        <v>41662</v>
      </c>
      <c r="G1253" s="34">
        <v>6513.5</v>
      </c>
      <c r="H1253" s="36">
        <f t="shared" si="19"/>
        <v>0</v>
      </c>
      <c r="I1253" s="21" t="s">
        <v>21</v>
      </c>
    </row>
    <row r="1254" spans="1:10" x14ac:dyDescent="0.25">
      <c r="A1254" s="31">
        <v>41657</v>
      </c>
      <c r="B1254" s="32">
        <v>382</v>
      </c>
      <c r="C1254" s="32" t="s">
        <v>407</v>
      </c>
      <c r="D1254" s="33" t="s">
        <v>147</v>
      </c>
      <c r="E1254" s="34">
        <v>19515.599999999999</v>
      </c>
      <c r="F1254" s="25" t="s">
        <v>511</v>
      </c>
      <c r="G1254" s="34">
        <v>19515.599999999999</v>
      </c>
      <c r="H1254" s="36">
        <f t="shared" si="19"/>
        <v>0</v>
      </c>
      <c r="I1254" s="21" t="s">
        <v>65</v>
      </c>
    </row>
    <row r="1255" spans="1:10" x14ac:dyDescent="0.25">
      <c r="A1255" s="31">
        <v>41657</v>
      </c>
      <c r="B1255" s="32">
        <v>383</v>
      </c>
      <c r="C1255" s="32" t="s">
        <v>407</v>
      </c>
      <c r="D1255" s="33" t="s">
        <v>396</v>
      </c>
      <c r="E1255" s="34">
        <v>516.5</v>
      </c>
      <c r="F1255" s="23">
        <v>41661</v>
      </c>
      <c r="G1255" s="34">
        <v>516.5</v>
      </c>
      <c r="H1255" s="36">
        <f t="shared" si="19"/>
        <v>0</v>
      </c>
    </row>
    <row r="1256" spans="1:10" x14ac:dyDescent="0.25">
      <c r="A1256" s="31">
        <v>41657</v>
      </c>
      <c r="B1256" s="32">
        <v>384</v>
      </c>
      <c r="C1256" s="32" t="s">
        <v>407</v>
      </c>
      <c r="D1256" s="33" t="s">
        <v>8</v>
      </c>
      <c r="E1256" s="34">
        <v>554.5</v>
      </c>
      <c r="F1256" s="23">
        <v>41657</v>
      </c>
      <c r="G1256" s="34">
        <v>554.5</v>
      </c>
      <c r="H1256" s="36">
        <f t="shared" si="19"/>
        <v>0</v>
      </c>
      <c r="I1256" s="21" t="s">
        <v>8</v>
      </c>
    </row>
    <row r="1257" spans="1:10" x14ac:dyDescent="0.25">
      <c r="A1257" s="31">
        <v>41657</v>
      </c>
      <c r="B1257" s="32">
        <v>385</v>
      </c>
      <c r="C1257" s="32" t="s">
        <v>407</v>
      </c>
      <c r="D1257" s="46" t="s">
        <v>53</v>
      </c>
      <c r="E1257" s="47">
        <v>0</v>
      </c>
      <c r="G1257" s="34"/>
      <c r="H1257" s="36">
        <f t="shared" ref="H1257:H1320" si="20">E1257-G1257</f>
        <v>0</v>
      </c>
      <c r="I1257" s="21" t="s">
        <v>512</v>
      </c>
      <c r="J1257" s="21" t="s">
        <v>513</v>
      </c>
    </row>
    <row r="1258" spans="1:10" x14ac:dyDescent="0.25">
      <c r="A1258" s="31">
        <v>41657</v>
      </c>
      <c r="B1258" s="32">
        <v>386</v>
      </c>
      <c r="C1258" s="32" t="s">
        <v>407</v>
      </c>
      <c r="D1258" s="33" t="s">
        <v>44</v>
      </c>
      <c r="E1258" s="34">
        <v>5700</v>
      </c>
      <c r="F1258" s="23">
        <v>41668</v>
      </c>
      <c r="G1258" s="34">
        <v>5700</v>
      </c>
      <c r="H1258" s="36">
        <f t="shared" si="20"/>
        <v>0</v>
      </c>
      <c r="I1258" s="21" t="s">
        <v>45</v>
      </c>
      <c r="J1258" s="27"/>
    </row>
    <row r="1259" spans="1:10" x14ac:dyDescent="0.25">
      <c r="A1259" s="31">
        <v>41657</v>
      </c>
      <c r="B1259" s="32">
        <v>387</v>
      </c>
      <c r="C1259" s="32" t="s">
        <v>407</v>
      </c>
      <c r="D1259" s="33" t="s">
        <v>42</v>
      </c>
      <c r="E1259" s="34">
        <v>1140</v>
      </c>
      <c r="F1259" s="23">
        <v>41667</v>
      </c>
      <c r="G1259" s="34">
        <v>1140</v>
      </c>
      <c r="H1259" s="36">
        <f t="shared" si="20"/>
        <v>0</v>
      </c>
      <c r="I1259" s="21" t="s">
        <v>30</v>
      </c>
    </row>
    <row r="1260" spans="1:10" x14ac:dyDescent="0.25">
      <c r="A1260" s="31">
        <v>41657</v>
      </c>
      <c r="B1260" s="32">
        <v>388</v>
      </c>
      <c r="C1260" s="32" t="s">
        <v>407</v>
      </c>
      <c r="D1260" s="33" t="s">
        <v>43</v>
      </c>
      <c r="E1260" s="34">
        <v>1520</v>
      </c>
      <c r="F1260" s="23">
        <v>41667</v>
      </c>
      <c r="G1260" s="34">
        <v>1520</v>
      </c>
      <c r="H1260" s="36">
        <f t="shared" si="20"/>
        <v>0</v>
      </c>
      <c r="I1260" s="21" t="s">
        <v>30</v>
      </c>
      <c r="J1260" s="44" t="s">
        <v>514</v>
      </c>
    </row>
    <row r="1261" spans="1:10" x14ac:dyDescent="0.25">
      <c r="A1261" s="31">
        <v>41657</v>
      </c>
      <c r="B1261" s="32">
        <v>389</v>
      </c>
      <c r="C1261" s="32" t="s">
        <v>407</v>
      </c>
      <c r="D1261" s="33" t="s">
        <v>122</v>
      </c>
      <c r="E1261" s="34">
        <v>1520</v>
      </c>
      <c r="F1261" s="23">
        <v>41667</v>
      </c>
      <c r="G1261" s="34">
        <v>1520</v>
      </c>
      <c r="H1261" s="36">
        <f t="shared" si="20"/>
        <v>0</v>
      </c>
      <c r="I1261" s="21" t="s">
        <v>45</v>
      </c>
      <c r="J1261" s="27"/>
    </row>
    <row r="1262" spans="1:10" x14ac:dyDescent="0.25">
      <c r="A1262" s="31">
        <v>41657</v>
      </c>
      <c r="B1262" s="32">
        <v>390</v>
      </c>
      <c r="C1262" s="32" t="s">
        <v>407</v>
      </c>
      <c r="D1262" s="33" t="s">
        <v>106</v>
      </c>
      <c r="E1262" s="34">
        <v>13065.5</v>
      </c>
      <c r="F1262" s="23">
        <v>41662</v>
      </c>
      <c r="G1262" s="34">
        <v>13065.5</v>
      </c>
      <c r="H1262" s="36">
        <f t="shared" si="20"/>
        <v>0</v>
      </c>
      <c r="I1262" s="21" t="s">
        <v>12</v>
      </c>
    </row>
    <row r="1263" spans="1:10" x14ac:dyDescent="0.25">
      <c r="A1263" s="31">
        <v>41657</v>
      </c>
      <c r="B1263" s="32">
        <v>391</v>
      </c>
      <c r="C1263" s="32" t="s">
        <v>407</v>
      </c>
      <c r="D1263" s="33" t="s">
        <v>144</v>
      </c>
      <c r="E1263" s="34">
        <v>4632.5</v>
      </c>
      <c r="F1263" s="23">
        <v>41657</v>
      </c>
      <c r="G1263" s="34">
        <v>4632.5</v>
      </c>
      <c r="H1263" s="36">
        <f t="shared" si="20"/>
        <v>0</v>
      </c>
      <c r="I1263" s="21" t="s">
        <v>65</v>
      </c>
    </row>
    <row r="1264" spans="1:10" x14ac:dyDescent="0.25">
      <c r="A1264" s="31">
        <v>41657</v>
      </c>
      <c r="B1264" s="32">
        <v>392</v>
      </c>
      <c r="C1264" s="32" t="s">
        <v>407</v>
      </c>
      <c r="D1264" s="33" t="s">
        <v>78</v>
      </c>
      <c r="E1264" s="34">
        <v>5160</v>
      </c>
      <c r="F1264" s="23">
        <v>41657</v>
      </c>
      <c r="G1264" s="34">
        <v>5160</v>
      </c>
      <c r="H1264" s="36">
        <f t="shared" si="20"/>
        <v>0</v>
      </c>
      <c r="I1264" s="21" t="s">
        <v>65</v>
      </c>
    </row>
    <row r="1265" spans="1:9" x14ac:dyDescent="0.25">
      <c r="A1265" s="31">
        <v>41657</v>
      </c>
      <c r="B1265" s="32">
        <v>393</v>
      </c>
      <c r="C1265" s="32" t="s">
        <v>407</v>
      </c>
      <c r="D1265" s="33" t="s">
        <v>468</v>
      </c>
      <c r="E1265" s="34">
        <v>23715.5</v>
      </c>
      <c r="F1265" s="23">
        <v>41664</v>
      </c>
      <c r="G1265" s="34">
        <v>23715.5</v>
      </c>
      <c r="H1265" s="36">
        <f t="shared" si="20"/>
        <v>0</v>
      </c>
    </row>
    <row r="1266" spans="1:9" x14ac:dyDescent="0.25">
      <c r="A1266" s="31">
        <v>41657</v>
      </c>
      <c r="B1266" s="32">
        <v>394</v>
      </c>
      <c r="C1266" s="32" t="s">
        <v>407</v>
      </c>
      <c r="D1266" s="33" t="s">
        <v>29</v>
      </c>
      <c r="E1266" s="34">
        <v>23819</v>
      </c>
      <c r="F1266" s="35">
        <v>41660</v>
      </c>
      <c r="G1266" s="34">
        <v>23819</v>
      </c>
      <c r="H1266" s="36">
        <f t="shared" si="20"/>
        <v>0</v>
      </c>
      <c r="I1266" s="21" t="s">
        <v>30</v>
      </c>
    </row>
    <row r="1267" spans="1:9" x14ac:dyDescent="0.25">
      <c r="A1267" s="31">
        <v>41657</v>
      </c>
      <c r="B1267" s="32">
        <v>395</v>
      </c>
      <c r="C1267" s="32" t="s">
        <v>407</v>
      </c>
      <c r="D1267" s="33" t="s">
        <v>99</v>
      </c>
      <c r="E1267" s="34">
        <v>2009</v>
      </c>
      <c r="F1267" s="23">
        <v>41657</v>
      </c>
      <c r="G1267" s="34">
        <v>2009</v>
      </c>
      <c r="H1267" s="36">
        <f t="shared" si="20"/>
        <v>0</v>
      </c>
      <c r="I1267" s="21" t="s">
        <v>65</v>
      </c>
    </row>
    <row r="1268" spans="1:9" x14ac:dyDescent="0.25">
      <c r="A1268" s="31">
        <v>41657</v>
      </c>
      <c r="B1268" s="32">
        <v>396</v>
      </c>
      <c r="C1268" s="32" t="s">
        <v>407</v>
      </c>
      <c r="D1268" s="33" t="s">
        <v>20</v>
      </c>
      <c r="E1268" s="34">
        <v>210</v>
      </c>
      <c r="F1268" s="23">
        <v>41657</v>
      </c>
      <c r="G1268" s="34">
        <v>210</v>
      </c>
      <c r="H1268" s="36">
        <f t="shared" si="20"/>
        <v>0</v>
      </c>
    </row>
    <row r="1269" spans="1:9" x14ac:dyDescent="0.25">
      <c r="A1269" s="31">
        <v>41657</v>
      </c>
      <c r="B1269" s="32">
        <v>397</v>
      </c>
      <c r="C1269" s="32" t="s">
        <v>407</v>
      </c>
      <c r="D1269" s="33" t="s">
        <v>35</v>
      </c>
      <c r="E1269" s="34">
        <v>1071</v>
      </c>
      <c r="F1269" s="23">
        <v>41657</v>
      </c>
      <c r="G1269" s="34">
        <v>1071</v>
      </c>
      <c r="H1269" s="36">
        <f t="shared" si="20"/>
        <v>0</v>
      </c>
      <c r="I1269" s="21" t="s">
        <v>30</v>
      </c>
    </row>
    <row r="1270" spans="1:9" x14ac:dyDescent="0.25">
      <c r="A1270" s="31">
        <v>41657</v>
      </c>
      <c r="B1270" s="32">
        <v>398</v>
      </c>
      <c r="C1270" s="32" t="s">
        <v>407</v>
      </c>
      <c r="D1270" s="33" t="s">
        <v>123</v>
      </c>
      <c r="E1270" s="34">
        <v>4007.5</v>
      </c>
      <c r="F1270" s="23">
        <v>41657</v>
      </c>
      <c r="G1270" s="34">
        <v>4007.5</v>
      </c>
      <c r="H1270" s="36">
        <f t="shared" si="20"/>
        <v>0</v>
      </c>
      <c r="I1270" s="21" t="s">
        <v>8</v>
      </c>
    </row>
    <row r="1271" spans="1:9" x14ac:dyDescent="0.25">
      <c r="A1271" s="31">
        <v>41657</v>
      </c>
      <c r="B1271" s="32">
        <v>399</v>
      </c>
      <c r="C1271" s="32" t="s">
        <v>407</v>
      </c>
      <c r="D1271" s="33" t="s">
        <v>515</v>
      </c>
      <c r="E1271" s="34">
        <v>1150</v>
      </c>
      <c r="F1271" s="23">
        <v>41657</v>
      </c>
      <c r="G1271" s="34">
        <v>1150</v>
      </c>
      <c r="H1271" s="36">
        <f t="shared" si="20"/>
        <v>0</v>
      </c>
      <c r="I1271" s="21" t="s">
        <v>45</v>
      </c>
    </row>
    <row r="1272" spans="1:9" x14ac:dyDescent="0.25">
      <c r="A1272" s="31">
        <v>41657</v>
      </c>
      <c r="B1272" s="32">
        <v>400</v>
      </c>
      <c r="C1272" s="32" t="s">
        <v>407</v>
      </c>
      <c r="D1272" s="33" t="s">
        <v>58</v>
      </c>
      <c r="E1272" s="34">
        <v>1123</v>
      </c>
      <c r="F1272" s="23">
        <v>41657</v>
      </c>
      <c r="G1272" s="34">
        <v>1123</v>
      </c>
      <c r="H1272" s="36">
        <f t="shared" si="20"/>
        <v>0</v>
      </c>
      <c r="I1272" s="21" t="s">
        <v>30</v>
      </c>
    </row>
    <row r="1273" spans="1:9" x14ac:dyDescent="0.25">
      <c r="A1273" s="31">
        <v>41657</v>
      </c>
      <c r="B1273" s="32">
        <v>401</v>
      </c>
      <c r="C1273" s="32" t="s">
        <v>407</v>
      </c>
      <c r="D1273" s="33" t="s">
        <v>34</v>
      </c>
      <c r="E1273" s="34">
        <v>4036</v>
      </c>
      <c r="F1273" s="25" t="s">
        <v>516</v>
      </c>
      <c r="G1273" s="34">
        <f>2000+2036</f>
        <v>4036</v>
      </c>
      <c r="H1273" s="36">
        <f t="shared" si="20"/>
        <v>0</v>
      </c>
      <c r="I1273" s="21" t="s">
        <v>30</v>
      </c>
    </row>
    <row r="1274" spans="1:9" x14ac:dyDescent="0.25">
      <c r="A1274" s="31">
        <v>41657</v>
      </c>
      <c r="B1274" s="32">
        <v>402</v>
      </c>
      <c r="C1274" s="32" t="s">
        <v>407</v>
      </c>
      <c r="D1274" s="33" t="s">
        <v>55</v>
      </c>
      <c r="E1274" s="34">
        <v>8784</v>
      </c>
      <c r="F1274" s="23">
        <v>41657</v>
      </c>
      <c r="G1274" s="34">
        <v>8784</v>
      </c>
      <c r="H1274" s="36">
        <f t="shared" si="20"/>
        <v>0</v>
      </c>
      <c r="I1274" s="21" t="s">
        <v>8</v>
      </c>
    </row>
    <row r="1275" spans="1:9" x14ac:dyDescent="0.25">
      <c r="A1275" s="31">
        <v>41657</v>
      </c>
      <c r="B1275" s="32">
        <v>403</v>
      </c>
      <c r="C1275" s="32" t="s">
        <v>407</v>
      </c>
      <c r="D1275" s="33" t="s">
        <v>12</v>
      </c>
      <c r="E1275" s="34">
        <v>182</v>
      </c>
      <c r="F1275" s="23">
        <v>41657</v>
      </c>
      <c r="G1275" s="34">
        <v>182</v>
      </c>
      <c r="H1275" s="36">
        <f t="shared" si="20"/>
        <v>0</v>
      </c>
    </row>
    <row r="1276" spans="1:9" x14ac:dyDescent="0.25">
      <c r="A1276" s="31">
        <v>41657</v>
      </c>
      <c r="B1276" s="32">
        <v>404</v>
      </c>
      <c r="C1276" s="32" t="s">
        <v>407</v>
      </c>
      <c r="D1276" s="33" t="s">
        <v>377</v>
      </c>
      <c r="E1276" s="34">
        <v>5253</v>
      </c>
      <c r="F1276" s="23">
        <v>41657</v>
      </c>
      <c r="G1276" s="34">
        <v>5253</v>
      </c>
      <c r="H1276" s="36">
        <f t="shared" si="20"/>
        <v>0</v>
      </c>
    </row>
    <row r="1277" spans="1:9" x14ac:dyDescent="0.25">
      <c r="A1277" s="31">
        <v>41657</v>
      </c>
      <c r="B1277" s="32">
        <v>405</v>
      </c>
      <c r="C1277" s="32" t="s">
        <v>407</v>
      </c>
      <c r="D1277" s="33" t="s">
        <v>517</v>
      </c>
      <c r="E1277" s="34">
        <v>736.5</v>
      </c>
      <c r="F1277" s="23">
        <v>41657</v>
      </c>
      <c r="G1277" s="34">
        <v>736.5</v>
      </c>
      <c r="H1277" s="36">
        <f t="shared" si="20"/>
        <v>0</v>
      </c>
    </row>
    <row r="1278" spans="1:9" x14ac:dyDescent="0.25">
      <c r="A1278" s="31">
        <v>41657</v>
      </c>
      <c r="B1278" s="32">
        <v>406</v>
      </c>
      <c r="C1278" s="32" t="s">
        <v>407</v>
      </c>
      <c r="D1278" s="33" t="s">
        <v>287</v>
      </c>
      <c r="E1278" s="34">
        <v>4256</v>
      </c>
      <c r="F1278" s="23">
        <v>41657</v>
      </c>
      <c r="G1278" s="34">
        <v>4256</v>
      </c>
      <c r="H1278" s="36">
        <f t="shared" si="20"/>
        <v>0</v>
      </c>
      <c r="I1278" s="21" t="s">
        <v>30</v>
      </c>
    </row>
    <row r="1279" spans="1:9" x14ac:dyDescent="0.25">
      <c r="A1279" s="31">
        <v>41657</v>
      </c>
      <c r="B1279" s="32">
        <v>407</v>
      </c>
      <c r="C1279" s="32" t="s">
        <v>407</v>
      </c>
      <c r="D1279" s="33" t="s">
        <v>413</v>
      </c>
      <c r="E1279" s="34">
        <v>1573</v>
      </c>
      <c r="F1279" s="23">
        <v>41657</v>
      </c>
      <c r="G1279" s="34">
        <v>1573</v>
      </c>
      <c r="H1279" s="36">
        <f t="shared" si="20"/>
        <v>0</v>
      </c>
      <c r="I1279" s="21" t="s">
        <v>65</v>
      </c>
    </row>
    <row r="1280" spans="1:9" x14ac:dyDescent="0.25">
      <c r="A1280" s="31">
        <v>41657</v>
      </c>
      <c r="B1280" s="32">
        <v>408</v>
      </c>
      <c r="C1280" s="32" t="s">
        <v>407</v>
      </c>
      <c r="D1280" s="33" t="s">
        <v>52</v>
      </c>
      <c r="E1280" s="34">
        <v>1831.5</v>
      </c>
      <c r="F1280" s="23">
        <v>41657</v>
      </c>
      <c r="G1280" s="34">
        <v>1831.5</v>
      </c>
      <c r="H1280" s="36">
        <f t="shared" si="20"/>
        <v>0</v>
      </c>
      <c r="I1280" s="21" t="s">
        <v>45</v>
      </c>
    </row>
    <row r="1281" spans="1:9" x14ac:dyDescent="0.25">
      <c r="A1281" s="31">
        <v>41657</v>
      </c>
      <c r="B1281" s="32">
        <v>409</v>
      </c>
      <c r="C1281" s="32" t="s">
        <v>407</v>
      </c>
      <c r="D1281" s="33" t="s">
        <v>33</v>
      </c>
      <c r="E1281" s="34">
        <v>6999.5</v>
      </c>
      <c r="F1281" s="23">
        <v>41657</v>
      </c>
      <c r="G1281" s="34">
        <v>6999.5</v>
      </c>
      <c r="H1281" s="36">
        <f t="shared" si="20"/>
        <v>0</v>
      </c>
      <c r="I1281" s="21" t="s">
        <v>65</v>
      </c>
    </row>
    <row r="1282" spans="1:9" x14ac:dyDescent="0.25">
      <c r="A1282" s="31">
        <v>41657</v>
      </c>
      <c r="B1282" s="32">
        <v>410</v>
      </c>
      <c r="C1282" s="32" t="s">
        <v>407</v>
      </c>
      <c r="D1282" s="33" t="s">
        <v>233</v>
      </c>
      <c r="E1282" s="34">
        <v>1906.5</v>
      </c>
      <c r="F1282" s="23">
        <v>41657</v>
      </c>
      <c r="G1282" s="34">
        <v>1906.5</v>
      </c>
      <c r="H1282" s="36">
        <f t="shared" si="20"/>
        <v>0</v>
      </c>
      <c r="I1282" s="21" t="s">
        <v>65</v>
      </c>
    </row>
    <row r="1283" spans="1:9" x14ac:dyDescent="0.25">
      <c r="A1283" s="31">
        <v>41657</v>
      </c>
      <c r="B1283" s="32">
        <v>411</v>
      </c>
      <c r="C1283" s="32" t="s">
        <v>407</v>
      </c>
      <c r="D1283" s="33" t="s">
        <v>54</v>
      </c>
      <c r="E1283" s="34">
        <v>30433.5</v>
      </c>
      <c r="F1283" s="23">
        <v>41657</v>
      </c>
      <c r="G1283" s="34">
        <v>30433.5</v>
      </c>
      <c r="H1283" s="36">
        <f t="shared" si="20"/>
        <v>0</v>
      </c>
      <c r="I1283" s="21" t="s">
        <v>30</v>
      </c>
    </row>
    <row r="1284" spans="1:9" x14ac:dyDescent="0.25">
      <c r="A1284" s="31">
        <v>41657</v>
      </c>
      <c r="B1284" s="32">
        <v>412</v>
      </c>
      <c r="C1284" s="32" t="s">
        <v>407</v>
      </c>
      <c r="D1284" s="33" t="s">
        <v>80</v>
      </c>
      <c r="E1284" s="34">
        <v>2048</v>
      </c>
      <c r="F1284" s="23">
        <v>41657</v>
      </c>
      <c r="G1284" s="34">
        <v>2048</v>
      </c>
      <c r="H1284" s="36">
        <f t="shared" si="20"/>
        <v>0</v>
      </c>
      <c r="I1284" s="21" t="s">
        <v>65</v>
      </c>
    </row>
    <row r="1285" spans="1:9" x14ac:dyDescent="0.25">
      <c r="A1285" s="31">
        <v>41657</v>
      </c>
      <c r="B1285" s="32">
        <v>413</v>
      </c>
      <c r="C1285" s="32" t="s">
        <v>407</v>
      </c>
      <c r="D1285" s="33" t="s">
        <v>218</v>
      </c>
      <c r="E1285" s="34">
        <v>17535</v>
      </c>
      <c r="F1285" s="26">
        <v>41674</v>
      </c>
      <c r="G1285" s="40">
        <v>17535</v>
      </c>
      <c r="H1285" s="36">
        <f t="shared" si="20"/>
        <v>0</v>
      </c>
      <c r="I1285" s="21" t="s">
        <v>37</v>
      </c>
    </row>
    <row r="1286" spans="1:9" x14ac:dyDescent="0.25">
      <c r="A1286" s="31">
        <v>41657</v>
      </c>
      <c r="B1286" s="32">
        <v>414</v>
      </c>
      <c r="C1286" s="32" t="s">
        <v>407</v>
      </c>
      <c r="D1286" s="33" t="s">
        <v>47</v>
      </c>
      <c r="E1286" s="34">
        <v>2477</v>
      </c>
      <c r="F1286" s="23">
        <v>41660</v>
      </c>
      <c r="G1286" s="34">
        <v>2477</v>
      </c>
      <c r="H1286" s="36">
        <f t="shared" si="20"/>
        <v>0</v>
      </c>
    </row>
    <row r="1287" spans="1:9" x14ac:dyDescent="0.25">
      <c r="A1287" s="31">
        <v>41657</v>
      </c>
      <c r="B1287" s="32">
        <v>415</v>
      </c>
      <c r="C1287" s="32" t="s">
        <v>407</v>
      </c>
      <c r="D1287" s="33" t="s">
        <v>380</v>
      </c>
      <c r="E1287" s="34">
        <v>7578.5</v>
      </c>
      <c r="F1287" s="23">
        <v>41660</v>
      </c>
      <c r="G1287" s="34">
        <v>7578.5</v>
      </c>
      <c r="H1287" s="36">
        <f t="shared" si="20"/>
        <v>0</v>
      </c>
      <c r="I1287" s="21" t="s">
        <v>21</v>
      </c>
    </row>
    <row r="1288" spans="1:9" x14ac:dyDescent="0.25">
      <c r="A1288" s="31">
        <v>41657</v>
      </c>
      <c r="B1288" s="32">
        <v>416</v>
      </c>
      <c r="C1288" s="32" t="s">
        <v>407</v>
      </c>
      <c r="D1288" s="33" t="s">
        <v>130</v>
      </c>
      <c r="E1288" s="34">
        <v>5163.2</v>
      </c>
      <c r="F1288" s="23">
        <v>41660</v>
      </c>
      <c r="G1288" s="34">
        <v>5163.2</v>
      </c>
      <c r="H1288" s="36">
        <f t="shared" si="20"/>
        <v>0</v>
      </c>
      <c r="I1288" s="21" t="s">
        <v>37</v>
      </c>
    </row>
    <row r="1289" spans="1:9" x14ac:dyDescent="0.25">
      <c r="A1289" s="31">
        <v>41657</v>
      </c>
      <c r="B1289" s="32">
        <v>417</v>
      </c>
      <c r="C1289" s="32" t="s">
        <v>407</v>
      </c>
      <c r="D1289" s="33" t="s">
        <v>83</v>
      </c>
      <c r="E1289" s="34">
        <v>4081</v>
      </c>
      <c r="F1289" s="23">
        <v>41659</v>
      </c>
      <c r="G1289" s="34">
        <v>4081</v>
      </c>
      <c r="H1289" s="36">
        <f t="shared" si="20"/>
        <v>0</v>
      </c>
      <c r="I1289" s="21" t="s">
        <v>21</v>
      </c>
    </row>
    <row r="1290" spans="1:9" x14ac:dyDescent="0.25">
      <c r="A1290" s="31">
        <v>41657</v>
      </c>
      <c r="B1290" s="32">
        <v>418</v>
      </c>
      <c r="C1290" s="32" t="s">
        <v>407</v>
      </c>
      <c r="D1290" s="33" t="s">
        <v>57</v>
      </c>
      <c r="E1290" s="34">
        <v>1365</v>
      </c>
      <c r="F1290" s="35">
        <v>41657</v>
      </c>
      <c r="G1290" s="34">
        <v>1365</v>
      </c>
      <c r="H1290" s="36">
        <f t="shared" si="20"/>
        <v>0</v>
      </c>
      <c r="I1290" s="21" t="s">
        <v>30</v>
      </c>
    </row>
    <row r="1291" spans="1:9" x14ac:dyDescent="0.25">
      <c r="A1291" s="31">
        <v>41657</v>
      </c>
      <c r="B1291" s="32">
        <v>419</v>
      </c>
      <c r="C1291" s="32" t="s">
        <v>407</v>
      </c>
      <c r="D1291" s="33" t="s">
        <v>17</v>
      </c>
      <c r="E1291" s="34">
        <v>96650.95</v>
      </c>
      <c r="F1291" s="23">
        <v>41668</v>
      </c>
      <c r="G1291" s="34">
        <v>96650.95</v>
      </c>
      <c r="H1291" s="36">
        <f t="shared" si="20"/>
        <v>0</v>
      </c>
      <c r="I1291" s="21" t="s">
        <v>37</v>
      </c>
    </row>
    <row r="1292" spans="1:9" x14ac:dyDescent="0.25">
      <c r="A1292" s="31">
        <v>41657</v>
      </c>
      <c r="B1292" s="32">
        <v>420</v>
      </c>
      <c r="C1292" s="32" t="s">
        <v>407</v>
      </c>
      <c r="D1292" s="33" t="s">
        <v>251</v>
      </c>
      <c r="E1292" s="34">
        <v>7961.5</v>
      </c>
      <c r="F1292" s="23">
        <v>41657</v>
      </c>
      <c r="G1292" s="34">
        <v>7961.5</v>
      </c>
      <c r="H1292" s="36">
        <f t="shared" si="20"/>
        <v>0</v>
      </c>
      <c r="I1292" s="21" t="s">
        <v>37</v>
      </c>
    </row>
    <row r="1293" spans="1:9" x14ac:dyDescent="0.25">
      <c r="A1293" s="31">
        <v>41657</v>
      </c>
      <c r="B1293" s="32">
        <v>421</v>
      </c>
      <c r="C1293" s="32" t="s">
        <v>407</v>
      </c>
      <c r="D1293" s="33" t="s">
        <v>349</v>
      </c>
      <c r="E1293" s="34">
        <v>19319</v>
      </c>
      <c r="F1293" s="23">
        <v>41659</v>
      </c>
      <c r="G1293" s="34">
        <v>19319</v>
      </c>
      <c r="H1293" s="36">
        <f t="shared" si="20"/>
        <v>0</v>
      </c>
      <c r="I1293" s="21" t="s">
        <v>217</v>
      </c>
    </row>
    <row r="1294" spans="1:9" x14ac:dyDescent="0.25">
      <c r="A1294" s="31">
        <v>41657</v>
      </c>
      <c r="B1294" s="32">
        <v>422</v>
      </c>
      <c r="C1294" s="32" t="s">
        <v>407</v>
      </c>
      <c r="D1294" s="33" t="s">
        <v>496</v>
      </c>
      <c r="E1294" s="34">
        <v>2197</v>
      </c>
      <c r="F1294" s="23">
        <v>41668</v>
      </c>
      <c r="G1294" s="34">
        <v>2197</v>
      </c>
      <c r="H1294" s="36">
        <f t="shared" si="20"/>
        <v>0</v>
      </c>
      <c r="I1294" s="21" t="s">
        <v>217</v>
      </c>
    </row>
    <row r="1295" spans="1:9" x14ac:dyDescent="0.25">
      <c r="A1295" s="31">
        <v>41657</v>
      </c>
      <c r="B1295" s="32">
        <v>423</v>
      </c>
      <c r="C1295" s="32" t="s">
        <v>407</v>
      </c>
      <c r="D1295" s="33" t="s">
        <v>332</v>
      </c>
      <c r="E1295" s="34">
        <v>1525</v>
      </c>
      <c r="F1295" s="23">
        <v>41659</v>
      </c>
      <c r="G1295" s="34">
        <v>1525</v>
      </c>
      <c r="H1295" s="36">
        <f t="shared" si="20"/>
        <v>0</v>
      </c>
      <c r="I1295" s="21" t="s">
        <v>217</v>
      </c>
    </row>
    <row r="1296" spans="1:9" x14ac:dyDescent="0.25">
      <c r="A1296" s="31">
        <v>41657</v>
      </c>
      <c r="B1296" s="32">
        <v>424</v>
      </c>
      <c r="C1296" s="32" t="s">
        <v>407</v>
      </c>
      <c r="D1296" s="33" t="s">
        <v>260</v>
      </c>
      <c r="E1296" s="34">
        <v>2832</v>
      </c>
      <c r="F1296" s="23">
        <v>41659</v>
      </c>
      <c r="G1296" s="34">
        <v>2832</v>
      </c>
      <c r="H1296" s="36">
        <f t="shared" si="20"/>
        <v>0</v>
      </c>
      <c r="I1296" s="21" t="s">
        <v>217</v>
      </c>
    </row>
    <row r="1297" spans="1:14" x14ac:dyDescent="0.25">
      <c r="A1297" s="31">
        <v>41657</v>
      </c>
      <c r="B1297" s="32">
        <v>425</v>
      </c>
      <c r="C1297" s="32" t="s">
        <v>407</v>
      </c>
      <c r="D1297" s="33" t="s">
        <v>11</v>
      </c>
      <c r="E1297" s="34">
        <v>21661.3</v>
      </c>
      <c r="F1297" s="23">
        <v>41667</v>
      </c>
      <c r="G1297" s="34">
        <v>21661.3</v>
      </c>
      <c r="H1297" s="36">
        <f t="shared" si="20"/>
        <v>0</v>
      </c>
      <c r="I1297" s="21" t="s">
        <v>21</v>
      </c>
    </row>
    <row r="1298" spans="1:14" x14ac:dyDescent="0.25">
      <c r="A1298" s="31">
        <v>41657</v>
      </c>
      <c r="B1298" s="32">
        <v>426</v>
      </c>
      <c r="C1298" s="32" t="s">
        <v>407</v>
      </c>
      <c r="D1298" s="33" t="s">
        <v>68</v>
      </c>
      <c r="E1298" s="34">
        <v>2793.6</v>
      </c>
      <c r="F1298" s="23">
        <v>41659</v>
      </c>
      <c r="G1298" s="34">
        <v>2793.6</v>
      </c>
      <c r="H1298" s="36">
        <f t="shared" si="20"/>
        <v>0</v>
      </c>
      <c r="I1298" s="21" t="s">
        <v>21</v>
      </c>
    </row>
    <row r="1299" spans="1:14" x14ac:dyDescent="0.25">
      <c r="A1299" s="31">
        <v>41657</v>
      </c>
      <c r="B1299" s="32">
        <v>427</v>
      </c>
      <c r="C1299" s="32" t="s">
        <v>407</v>
      </c>
      <c r="D1299" s="33" t="s">
        <v>64</v>
      </c>
      <c r="E1299" s="34">
        <v>14984.5</v>
      </c>
      <c r="F1299" s="23">
        <v>41659</v>
      </c>
      <c r="G1299" s="34">
        <v>14984.5</v>
      </c>
      <c r="H1299" s="36">
        <f t="shared" si="20"/>
        <v>0</v>
      </c>
      <c r="I1299" s="21" t="s">
        <v>21</v>
      </c>
    </row>
    <row r="1300" spans="1:14" x14ac:dyDescent="0.25">
      <c r="A1300" s="31">
        <v>41657</v>
      </c>
      <c r="B1300" s="32">
        <v>428</v>
      </c>
      <c r="C1300" s="32" t="s">
        <v>407</v>
      </c>
      <c r="D1300" s="33" t="s">
        <v>98</v>
      </c>
      <c r="E1300" s="34">
        <v>11316.8</v>
      </c>
      <c r="F1300" s="25" t="s">
        <v>518</v>
      </c>
      <c r="G1300" s="34">
        <f>10100+1216.8</f>
        <v>11316.8</v>
      </c>
      <c r="H1300" s="36">
        <f t="shared" si="20"/>
        <v>0</v>
      </c>
      <c r="I1300" s="21" t="s">
        <v>21</v>
      </c>
    </row>
    <row r="1301" spans="1:14" x14ac:dyDescent="0.25">
      <c r="A1301" s="31">
        <v>41657</v>
      </c>
      <c r="B1301" s="32">
        <v>429</v>
      </c>
      <c r="C1301" s="32" t="s">
        <v>407</v>
      </c>
      <c r="D1301" s="33" t="s">
        <v>22</v>
      </c>
      <c r="E1301" s="34">
        <v>9012</v>
      </c>
      <c r="F1301" s="23">
        <v>41657</v>
      </c>
      <c r="G1301" s="34">
        <v>9012</v>
      </c>
      <c r="H1301" s="36">
        <f t="shared" si="20"/>
        <v>0</v>
      </c>
    </row>
    <row r="1302" spans="1:14" x14ac:dyDescent="0.25">
      <c r="A1302" s="31">
        <v>41657</v>
      </c>
      <c r="B1302" s="32">
        <v>430</v>
      </c>
      <c r="C1302" s="32" t="s">
        <v>407</v>
      </c>
      <c r="D1302" s="46" t="s">
        <v>53</v>
      </c>
      <c r="E1302" s="47">
        <v>0</v>
      </c>
      <c r="G1302" s="34"/>
      <c r="H1302" s="36">
        <f t="shared" si="20"/>
        <v>0</v>
      </c>
      <c r="I1302" s="21" t="s">
        <v>324</v>
      </c>
      <c r="J1302" s="21" t="s">
        <v>519</v>
      </c>
    </row>
    <row r="1303" spans="1:14" x14ac:dyDescent="0.25">
      <c r="A1303" s="31">
        <v>41657</v>
      </c>
      <c r="B1303" s="32">
        <v>431</v>
      </c>
      <c r="C1303" s="32" t="s">
        <v>407</v>
      </c>
      <c r="D1303" s="33" t="s">
        <v>62</v>
      </c>
      <c r="E1303" s="34">
        <v>18440</v>
      </c>
      <c r="F1303" s="23">
        <v>41660</v>
      </c>
      <c r="G1303" s="34">
        <v>18440</v>
      </c>
      <c r="H1303" s="36">
        <f t="shared" si="20"/>
        <v>0</v>
      </c>
      <c r="I1303" s="21" t="s">
        <v>30</v>
      </c>
    </row>
    <row r="1304" spans="1:14" x14ac:dyDescent="0.25">
      <c r="A1304" s="31">
        <v>41657</v>
      </c>
      <c r="B1304" s="32">
        <v>432</v>
      </c>
      <c r="C1304" s="32" t="s">
        <v>407</v>
      </c>
      <c r="D1304" s="46" t="s">
        <v>53</v>
      </c>
      <c r="E1304" s="47">
        <v>0</v>
      </c>
      <c r="F1304" s="28"/>
      <c r="G1304" s="34"/>
      <c r="H1304" s="36">
        <f t="shared" si="20"/>
        <v>0</v>
      </c>
      <c r="I1304" s="28" t="s">
        <v>520</v>
      </c>
      <c r="J1304" s="28" t="s">
        <v>521</v>
      </c>
    </row>
    <row r="1305" spans="1:14" s="28" customFormat="1" x14ac:dyDescent="0.25">
      <c r="A1305" s="31">
        <v>41657</v>
      </c>
      <c r="B1305" s="32">
        <v>433</v>
      </c>
      <c r="C1305" s="32" t="s">
        <v>407</v>
      </c>
      <c r="D1305" s="33" t="s">
        <v>522</v>
      </c>
      <c r="E1305" s="34">
        <v>18324.5</v>
      </c>
      <c r="F1305" s="23">
        <v>41657</v>
      </c>
      <c r="G1305" s="34">
        <v>18324.5</v>
      </c>
      <c r="H1305" s="36">
        <f t="shared" si="20"/>
        <v>0</v>
      </c>
      <c r="I1305" s="21"/>
      <c r="J1305" s="21"/>
      <c r="K1305" s="21"/>
      <c r="L1305" s="21"/>
      <c r="M1305" s="21"/>
      <c r="N1305" s="21"/>
    </row>
    <row r="1306" spans="1:14" x14ac:dyDescent="0.25">
      <c r="A1306" s="31">
        <v>41657</v>
      </c>
      <c r="B1306" s="32">
        <v>434</v>
      </c>
      <c r="C1306" s="32" t="s">
        <v>407</v>
      </c>
      <c r="D1306" s="33" t="s">
        <v>8</v>
      </c>
      <c r="E1306" s="34">
        <v>558</v>
      </c>
      <c r="F1306" s="23">
        <v>41657</v>
      </c>
      <c r="G1306" s="34">
        <v>558</v>
      </c>
      <c r="H1306" s="36">
        <f t="shared" si="20"/>
        <v>0</v>
      </c>
      <c r="I1306" s="21" t="s">
        <v>8</v>
      </c>
    </row>
    <row r="1307" spans="1:14" x14ac:dyDescent="0.25">
      <c r="A1307" s="31">
        <v>41657</v>
      </c>
      <c r="B1307" s="32">
        <v>435</v>
      </c>
      <c r="C1307" s="32" t="s">
        <v>407</v>
      </c>
      <c r="D1307" s="33" t="s">
        <v>523</v>
      </c>
      <c r="E1307" s="34">
        <v>9502.5</v>
      </c>
      <c r="F1307" s="23">
        <v>41664</v>
      </c>
      <c r="G1307" s="34">
        <v>9502.5</v>
      </c>
      <c r="H1307" s="36">
        <f t="shared" si="20"/>
        <v>0</v>
      </c>
    </row>
    <row r="1308" spans="1:14" x14ac:dyDescent="0.25">
      <c r="A1308" s="31">
        <v>41657</v>
      </c>
      <c r="B1308" s="32">
        <v>436</v>
      </c>
      <c r="C1308" s="32" t="s">
        <v>407</v>
      </c>
      <c r="D1308" s="33" t="s">
        <v>63</v>
      </c>
      <c r="E1308" s="34">
        <v>2355.6</v>
      </c>
      <c r="F1308" s="23">
        <v>41659</v>
      </c>
      <c r="G1308" s="34">
        <v>2355.6</v>
      </c>
      <c r="H1308" s="36">
        <f t="shared" si="20"/>
        <v>0</v>
      </c>
      <c r="I1308" s="21" t="s">
        <v>21</v>
      </c>
      <c r="K1308" s="28"/>
      <c r="L1308" s="28"/>
      <c r="M1308" s="28"/>
      <c r="N1308" s="28"/>
    </row>
    <row r="1309" spans="1:14" x14ac:dyDescent="0.25">
      <c r="A1309" s="31">
        <v>41657</v>
      </c>
      <c r="B1309" s="32">
        <v>437</v>
      </c>
      <c r="C1309" s="32" t="s">
        <v>407</v>
      </c>
      <c r="D1309" s="33" t="s">
        <v>28</v>
      </c>
      <c r="E1309" s="34">
        <v>777.6</v>
      </c>
      <c r="F1309" s="23">
        <v>41657</v>
      </c>
      <c r="G1309" s="34">
        <v>777.6</v>
      </c>
      <c r="H1309" s="36">
        <f t="shared" si="20"/>
        <v>0</v>
      </c>
    </row>
    <row r="1310" spans="1:14" x14ac:dyDescent="0.25">
      <c r="A1310" s="31">
        <v>41657</v>
      </c>
      <c r="B1310" s="32">
        <v>438</v>
      </c>
      <c r="C1310" s="32" t="s">
        <v>407</v>
      </c>
      <c r="D1310" s="33" t="s">
        <v>51</v>
      </c>
      <c r="E1310" s="34">
        <v>1668</v>
      </c>
      <c r="F1310" s="23">
        <v>41657</v>
      </c>
      <c r="G1310" s="34">
        <v>1668</v>
      </c>
      <c r="H1310" s="36">
        <f t="shared" si="20"/>
        <v>0</v>
      </c>
    </row>
    <row r="1311" spans="1:14" x14ac:dyDescent="0.25">
      <c r="A1311" s="31">
        <v>41657</v>
      </c>
      <c r="B1311" s="32">
        <v>439</v>
      </c>
      <c r="C1311" s="32" t="s">
        <v>407</v>
      </c>
      <c r="D1311" s="33" t="s">
        <v>524</v>
      </c>
      <c r="E1311" s="34">
        <v>1050</v>
      </c>
      <c r="F1311" s="25" t="s">
        <v>525</v>
      </c>
      <c r="G1311" s="34">
        <f>500+550</f>
        <v>1050</v>
      </c>
      <c r="H1311" s="36">
        <f t="shared" si="20"/>
        <v>0</v>
      </c>
    </row>
    <row r="1312" spans="1:14" x14ac:dyDescent="0.25">
      <c r="A1312" s="31">
        <v>41657</v>
      </c>
      <c r="B1312" s="32">
        <v>440</v>
      </c>
      <c r="C1312" s="32" t="s">
        <v>407</v>
      </c>
      <c r="D1312" s="33" t="s">
        <v>136</v>
      </c>
      <c r="E1312" s="34">
        <v>2948.5</v>
      </c>
      <c r="F1312" s="23">
        <v>41657</v>
      </c>
      <c r="G1312" s="34">
        <v>2948.5</v>
      </c>
      <c r="H1312" s="36">
        <f t="shared" si="20"/>
        <v>0</v>
      </c>
    </row>
    <row r="1313" spans="1:9" x14ac:dyDescent="0.25">
      <c r="A1313" s="31">
        <v>41657</v>
      </c>
      <c r="B1313" s="32">
        <v>441</v>
      </c>
      <c r="C1313" s="32" t="s">
        <v>407</v>
      </c>
      <c r="D1313" s="33" t="s">
        <v>494</v>
      </c>
      <c r="E1313" s="34">
        <v>4747</v>
      </c>
      <c r="F1313" s="23">
        <v>41657</v>
      </c>
      <c r="G1313" s="34">
        <v>4747</v>
      </c>
      <c r="H1313" s="36">
        <f t="shared" si="20"/>
        <v>0</v>
      </c>
      <c r="I1313" s="21" t="s">
        <v>12</v>
      </c>
    </row>
    <row r="1314" spans="1:9" x14ac:dyDescent="0.25">
      <c r="A1314" s="31">
        <v>41657</v>
      </c>
      <c r="B1314" s="32">
        <v>442</v>
      </c>
      <c r="C1314" s="32" t="s">
        <v>407</v>
      </c>
      <c r="D1314" s="33" t="s">
        <v>20</v>
      </c>
      <c r="E1314" s="34">
        <v>2964.5</v>
      </c>
      <c r="F1314" s="23">
        <v>41659</v>
      </c>
      <c r="G1314" s="34">
        <v>2964.5</v>
      </c>
      <c r="H1314" s="36">
        <f t="shared" si="20"/>
        <v>0</v>
      </c>
    </row>
    <row r="1315" spans="1:9" x14ac:dyDescent="0.25">
      <c r="A1315" s="31">
        <v>41657</v>
      </c>
      <c r="B1315" s="32">
        <v>443</v>
      </c>
      <c r="C1315" s="32" t="s">
        <v>407</v>
      </c>
      <c r="D1315" s="33" t="s">
        <v>8</v>
      </c>
      <c r="E1315" s="34">
        <v>971</v>
      </c>
      <c r="F1315" s="23">
        <v>41657</v>
      </c>
      <c r="G1315" s="34">
        <v>971</v>
      </c>
      <c r="H1315" s="36">
        <f t="shared" si="20"/>
        <v>0</v>
      </c>
      <c r="I1315" s="21" t="s">
        <v>8</v>
      </c>
    </row>
    <row r="1316" spans="1:9" x14ac:dyDescent="0.25">
      <c r="A1316" s="31">
        <v>41657</v>
      </c>
      <c r="B1316" s="32">
        <v>444</v>
      </c>
      <c r="C1316" s="32" t="s">
        <v>407</v>
      </c>
      <c r="D1316" s="33" t="s">
        <v>17</v>
      </c>
      <c r="E1316" s="34">
        <v>241742.69</v>
      </c>
      <c r="F1316" s="23">
        <v>41668</v>
      </c>
      <c r="G1316" s="34">
        <v>241742.69</v>
      </c>
      <c r="H1316" s="36">
        <f t="shared" si="20"/>
        <v>0</v>
      </c>
    </row>
    <row r="1317" spans="1:9" x14ac:dyDescent="0.25">
      <c r="A1317" s="31">
        <v>41657</v>
      </c>
      <c r="B1317" s="32">
        <v>445</v>
      </c>
      <c r="C1317" s="32" t="s">
        <v>407</v>
      </c>
      <c r="D1317" s="33" t="s">
        <v>198</v>
      </c>
      <c r="E1317" s="34">
        <v>8746.5</v>
      </c>
      <c r="F1317" s="23">
        <v>41658</v>
      </c>
      <c r="G1317" s="34">
        <v>8746.5</v>
      </c>
      <c r="H1317" s="36">
        <f t="shared" si="20"/>
        <v>0</v>
      </c>
      <c r="I1317" s="21" t="s">
        <v>12</v>
      </c>
    </row>
    <row r="1318" spans="1:9" x14ac:dyDescent="0.25">
      <c r="A1318" s="31">
        <v>41657</v>
      </c>
      <c r="B1318" s="32">
        <v>446</v>
      </c>
      <c r="C1318" s="32" t="s">
        <v>407</v>
      </c>
      <c r="D1318" s="33" t="s">
        <v>18</v>
      </c>
      <c r="E1318" s="34">
        <v>2125.5</v>
      </c>
      <c r="F1318" s="23">
        <v>41657</v>
      </c>
      <c r="G1318" s="34">
        <v>2125.5</v>
      </c>
      <c r="H1318" s="36">
        <f t="shared" si="20"/>
        <v>0</v>
      </c>
    </row>
    <row r="1319" spans="1:9" x14ac:dyDescent="0.25">
      <c r="A1319" s="31">
        <v>41657</v>
      </c>
      <c r="B1319" s="32">
        <v>447</v>
      </c>
      <c r="C1319" s="32" t="s">
        <v>407</v>
      </c>
      <c r="D1319" s="33" t="s">
        <v>24</v>
      </c>
      <c r="E1319" s="34">
        <v>725.9</v>
      </c>
      <c r="F1319" s="23">
        <v>41657</v>
      </c>
      <c r="G1319" s="34">
        <v>725.9</v>
      </c>
      <c r="H1319" s="36">
        <f t="shared" si="20"/>
        <v>0</v>
      </c>
    </row>
    <row r="1320" spans="1:9" x14ac:dyDescent="0.25">
      <c r="A1320" s="31">
        <v>41657</v>
      </c>
      <c r="B1320" s="32">
        <v>448</v>
      </c>
      <c r="C1320" s="32" t="s">
        <v>407</v>
      </c>
      <c r="D1320" s="33" t="s">
        <v>8</v>
      </c>
      <c r="E1320" s="34">
        <v>256</v>
      </c>
      <c r="F1320" s="23">
        <v>41657</v>
      </c>
      <c r="G1320" s="34">
        <v>256</v>
      </c>
      <c r="H1320" s="36">
        <f t="shared" si="20"/>
        <v>0</v>
      </c>
      <c r="I1320" s="21" t="s">
        <v>8</v>
      </c>
    </row>
    <row r="1321" spans="1:9" x14ac:dyDescent="0.25">
      <c r="A1321" s="31">
        <v>41657</v>
      </c>
      <c r="B1321" s="32">
        <v>449</v>
      </c>
      <c r="C1321" s="32" t="s">
        <v>407</v>
      </c>
      <c r="D1321" s="33" t="s">
        <v>14</v>
      </c>
      <c r="E1321" s="34">
        <v>8351.5</v>
      </c>
      <c r="F1321" s="23">
        <v>41658</v>
      </c>
      <c r="G1321" s="34">
        <v>8351.5</v>
      </c>
      <c r="H1321" s="36">
        <f t="shared" ref="H1321:H1384" si="21">E1321-G1321</f>
        <v>0</v>
      </c>
      <c r="I1321" s="21" t="s">
        <v>12</v>
      </c>
    </row>
    <row r="1322" spans="1:9" x14ac:dyDescent="0.25">
      <c r="A1322" s="31">
        <v>41657</v>
      </c>
      <c r="B1322" s="32">
        <v>450</v>
      </c>
      <c r="C1322" s="32" t="s">
        <v>407</v>
      </c>
      <c r="D1322" s="33" t="s">
        <v>8</v>
      </c>
      <c r="E1322" s="34">
        <v>2296</v>
      </c>
      <c r="F1322" s="23">
        <v>41657</v>
      </c>
      <c r="G1322" s="34">
        <v>2296</v>
      </c>
      <c r="H1322" s="36">
        <f t="shared" si="21"/>
        <v>0</v>
      </c>
      <c r="I1322" s="21" t="s">
        <v>8</v>
      </c>
    </row>
    <row r="1323" spans="1:9" x14ac:dyDescent="0.25">
      <c r="A1323" s="31">
        <v>41657</v>
      </c>
      <c r="B1323" s="32">
        <v>451</v>
      </c>
      <c r="C1323" s="32" t="s">
        <v>407</v>
      </c>
      <c r="D1323" s="33" t="s">
        <v>106</v>
      </c>
      <c r="E1323" s="34">
        <v>176070</v>
      </c>
      <c r="F1323" s="23">
        <v>41664</v>
      </c>
      <c r="G1323" s="34">
        <v>176070</v>
      </c>
      <c r="H1323" s="36">
        <f t="shared" si="21"/>
        <v>0</v>
      </c>
      <c r="I1323" s="21" t="s">
        <v>37</v>
      </c>
    </row>
    <row r="1324" spans="1:9" x14ac:dyDescent="0.25">
      <c r="A1324" s="31">
        <v>41657</v>
      </c>
      <c r="B1324" s="32">
        <v>452</v>
      </c>
      <c r="C1324" s="32" t="s">
        <v>407</v>
      </c>
      <c r="D1324" s="33" t="s">
        <v>106</v>
      </c>
      <c r="E1324" s="34">
        <v>154628</v>
      </c>
      <c r="F1324" s="23">
        <v>41662</v>
      </c>
      <c r="G1324" s="34">
        <v>154628</v>
      </c>
      <c r="H1324" s="36">
        <f t="shared" si="21"/>
        <v>0</v>
      </c>
      <c r="I1324" s="21" t="s">
        <v>37</v>
      </c>
    </row>
    <row r="1325" spans="1:9" x14ac:dyDescent="0.25">
      <c r="A1325" s="31">
        <v>41657</v>
      </c>
      <c r="B1325" s="32">
        <v>453</v>
      </c>
      <c r="C1325" s="32" t="s">
        <v>407</v>
      </c>
      <c r="D1325" s="33" t="s">
        <v>106</v>
      </c>
      <c r="E1325" s="34">
        <v>308832</v>
      </c>
      <c r="F1325" s="23">
        <v>41664</v>
      </c>
      <c r="G1325" s="34">
        <v>308832</v>
      </c>
      <c r="H1325" s="36">
        <f t="shared" si="21"/>
        <v>0</v>
      </c>
      <c r="I1325" s="21" t="s">
        <v>37</v>
      </c>
    </row>
    <row r="1326" spans="1:9" x14ac:dyDescent="0.25">
      <c r="A1326" s="31">
        <v>41657</v>
      </c>
      <c r="B1326" s="32">
        <v>454</v>
      </c>
      <c r="C1326" s="32" t="s">
        <v>407</v>
      </c>
      <c r="D1326" s="33" t="s">
        <v>99</v>
      </c>
      <c r="E1326" s="34">
        <v>230</v>
      </c>
      <c r="F1326" s="23">
        <v>41657</v>
      </c>
      <c r="G1326" s="34">
        <v>230</v>
      </c>
      <c r="H1326" s="36">
        <f t="shared" si="21"/>
        <v>0</v>
      </c>
      <c r="I1326" s="21" t="s">
        <v>65</v>
      </c>
    </row>
    <row r="1327" spans="1:9" x14ac:dyDescent="0.25">
      <c r="A1327" s="31">
        <v>41658</v>
      </c>
      <c r="B1327" s="32">
        <v>455</v>
      </c>
      <c r="C1327" s="32" t="s">
        <v>407</v>
      </c>
      <c r="D1327" s="33" t="s">
        <v>20</v>
      </c>
      <c r="E1327" s="69">
        <v>18</v>
      </c>
      <c r="F1327" s="26">
        <v>41713</v>
      </c>
      <c r="G1327" s="40">
        <v>18</v>
      </c>
      <c r="H1327" s="36">
        <f t="shared" si="21"/>
        <v>0</v>
      </c>
    </row>
    <row r="1328" spans="1:9" x14ac:dyDescent="0.25">
      <c r="A1328" s="31">
        <v>41658</v>
      </c>
      <c r="B1328" s="32">
        <v>456</v>
      </c>
      <c r="C1328" s="32" t="s">
        <v>407</v>
      </c>
      <c r="D1328" s="33" t="s">
        <v>55</v>
      </c>
      <c r="E1328" s="34">
        <v>3789.5</v>
      </c>
      <c r="F1328" s="23">
        <v>41659</v>
      </c>
      <c r="G1328" s="34">
        <v>3789.5</v>
      </c>
      <c r="H1328" s="36">
        <f t="shared" si="21"/>
        <v>0</v>
      </c>
      <c r="I1328" s="69"/>
    </row>
    <row r="1329" spans="1:10" x14ac:dyDescent="0.25">
      <c r="A1329" s="31">
        <v>41658</v>
      </c>
      <c r="B1329" s="32">
        <v>457</v>
      </c>
      <c r="C1329" s="32" t="s">
        <v>407</v>
      </c>
      <c r="D1329" s="33" t="s">
        <v>129</v>
      </c>
      <c r="E1329" s="34">
        <v>1012</v>
      </c>
      <c r="F1329" s="23">
        <v>41658</v>
      </c>
      <c r="G1329" s="34">
        <v>1012</v>
      </c>
      <c r="H1329" s="36">
        <f t="shared" si="21"/>
        <v>0</v>
      </c>
    </row>
    <row r="1330" spans="1:10" x14ac:dyDescent="0.25">
      <c r="A1330" s="31">
        <v>41658</v>
      </c>
      <c r="B1330" s="32">
        <v>458</v>
      </c>
      <c r="C1330" s="32" t="s">
        <v>407</v>
      </c>
      <c r="D1330" s="33" t="s">
        <v>122</v>
      </c>
      <c r="E1330" s="34">
        <v>1900</v>
      </c>
      <c r="F1330" s="23">
        <v>41667</v>
      </c>
      <c r="G1330" s="34">
        <v>1900</v>
      </c>
      <c r="H1330" s="36">
        <f t="shared" si="21"/>
        <v>0</v>
      </c>
      <c r="I1330" s="21" t="s">
        <v>27</v>
      </c>
      <c r="J1330" s="27"/>
    </row>
    <row r="1331" spans="1:10" x14ac:dyDescent="0.25">
      <c r="A1331" s="31">
        <v>41658</v>
      </c>
      <c r="B1331" s="32">
        <v>459</v>
      </c>
      <c r="C1331" s="32" t="s">
        <v>407</v>
      </c>
      <c r="D1331" s="33" t="s">
        <v>44</v>
      </c>
      <c r="E1331" s="34">
        <v>5700</v>
      </c>
      <c r="F1331" s="23">
        <v>41668</v>
      </c>
      <c r="G1331" s="34">
        <v>5700</v>
      </c>
      <c r="H1331" s="36">
        <f t="shared" si="21"/>
        <v>0</v>
      </c>
      <c r="I1331" s="21" t="s">
        <v>27</v>
      </c>
      <c r="J1331" s="27"/>
    </row>
    <row r="1332" spans="1:10" x14ac:dyDescent="0.25">
      <c r="A1332" s="31">
        <v>41658</v>
      </c>
      <c r="B1332" s="32">
        <v>460</v>
      </c>
      <c r="C1332" s="32" t="s">
        <v>407</v>
      </c>
      <c r="D1332" s="33" t="s">
        <v>43</v>
      </c>
      <c r="E1332" s="34">
        <v>1900</v>
      </c>
      <c r="F1332" s="23">
        <v>41667</v>
      </c>
      <c r="G1332" s="34">
        <v>1900</v>
      </c>
      <c r="H1332" s="36">
        <f t="shared" si="21"/>
        <v>0</v>
      </c>
      <c r="I1332" s="21" t="s">
        <v>27</v>
      </c>
      <c r="J1332" s="44"/>
    </row>
    <row r="1333" spans="1:10" x14ac:dyDescent="0.25">
      <c r="A1333" s="31">
        <v>41658</v>
      </c>
      <c r="B1333" s="32">
        <v>461</v>
      </c>
      <c r="C1333" s="32" t="s">
        <v>407</v>
      </c>
      <c r="D1333" s="33" t="s">
        <v>42</v>
      </c>
      <c r="E1333" s="34">
        <v>1520</v>
      </c>
      <c r="F1333" s="23">
        <v>41667</v>
      </c>
      <c r="G1333" s="34">
        <v>1520</v>
      </c>
      <c r="H1333" s="36">
        <f t="shared" si="21"/>
        <v>0</v>
      </c>
      <c r="I1333" s="21" t="s">
        <v>27</v>
      </c>
    </row>
    <row r="1334" spans="1:10" x14ac:dyDescent="0.25">
      <c r="A1334" s="31">
        <v>41658</v>
      </c>
      <c r="B1334" s="32">
        <v>462</v>
      </c>
      <c r="C1334" s="32" t="s">
        <v>407</v>
      </c>
      <c r="D1334" s="33" t="s">
        <v>260</v>
      </c>
      <c r="E1334" s="34">
        <v>1416</v>
      </c>
      <c r="F1334" s="23">
        <v>41658</v>
      </c>
      <c r="G1334" s="34">
        <v>1416</v>
      </c>
      <c r="H1334" s="36">
        <f t="shared" si="21"/>
        <v>0</v>
      </c>
    </row>
    <row r="1335" spans="1:10" x14ac:dyDescent="0.25">
      <c r="A1335" s="31">
        <v>41658</v>
      </c>
      <c r="B1335" s="32">
        <v>463</v>
      </c>
      <c r="C1335" s="32" t="s">
        <v>407</v>
      </c>
      <c r="D1335" s="33" t="s">
        <v>13</v>
      </c>
      <c r="E1335" s="34">
        <v>6581.6</v>
      </c>
      <c r="F1335" s="23">
        <v>41662</v>
      </c>
      <c r="G1335" s="34">
        <v>6581.6</v>
      </c>
      <c r="H1335" s="36">
        <f t="shared" si="21"/>
        <v>0</v>
      </c>
      <c r="I1335" s="21" t="s">
        <v>21</v>
      </c>
    </row>
    <row r="1336" spans="1:10" x14ac:dyDescent="0.25">
      <c r="A1336" s="31">
        <v>41658</v>
      </c>
      <c r="B1336" s="32">
        <v>464</v>
      </c>
      <c r="C1336" s="32" t="s">
        <v>407</v>
      </c>
      <c r="D1336" s="33" t="s">
        <v>468</v>
      </c>
      <c r="E1336" s="34">
        <v>11362</v>
      </c>
      <c r="F1336" s="23">
        <v>41658</v>
      </c>
      <c r="G1336" s="34">
        <v>11362</v>
      </c>
      <c r="H1336" s="36">
        <f t="shared" si="21"/>
        <v>0</v>
      </c>
    </row>
    <row r="1337" spans="1:10" x14ac:dyDescent="0.25">
      <c r="A1337" s="31">
        <v>41658</v>
      </c>
      <c r="B1337" s="32">
        <v>465</v>
      </c>
      <c r="C1337" s="32" t="s">
        <v>407</v>
      </c>
      <c r="D1337" s="33" t="s">
        <v>115</v>
      </c>
      <c r="E1337" s="34">
        <v>1652</v>
      </c>
      <c r="F1337" s="23">
        <v>41658</v>
      </c>
      <c r="G1337" s="34">
        <v>1652</v>
      </c>
      <c r="H1337" s="36">
        <f t="shared" si="21"/>
        <v>0</v>
      </c>
    </row>
    <row r="1338" spans="1:10" x14ac:dyDescent="0.25">
      <c r="A1338" s="31">
        <v>41658</v>
      </c>
      <c r="B1338" s="32">
        <v>466</v>
      </c>
      <c r="C1338" s="32" t="s">
        <v>407</v>
      </c>
      <c r="D1338" s="33" t="s">
        <v>49</v>
      </c>
      <c r="E1338" s="34">
        <v>6306.5</v>
      </c>
      <c r="F1338" s="23">
        <v>41658</v>
      </c>
      <c r="G1338" s="34">
        <v>6306.5</v>
      </c>
      <c r="H1338" s="36">
        <f t="shared" si="21"/>
        <v>0</v>
      </c>
    </row>
    <row r="1339" spans="1:10" x14ac:dyDescent="0.25">
      <c r="A1339" s="31">
        <v>41658</v>
      </c>
      <c r="B1339" s="32">
        <v>467</v>
      </c>
      <c r="C1339" s="32" t="s">
        <v>407</v>
      </c>
      <c r="D1339" s="33" t="s">
        <v>17</v>
      </c>
      <c r="E1339" s="34">
        <v>2566</v>
      </c>
      <c r="F1339" s="23">
        <v>41668</v>
      </c>
      <c r="G1339" s="34">
        <v>2566</v>
      </c>
      <c r="H1339" s="36">
        <f t="shared" si="21"/>
        <v>0</v>
      </c>
    </row>
    <row r="1340" spans="1:10" x14ac:dyDescent="0.25">
      <c r="A1340" s="31">
        <v>41658</v>
      </c>
      <c r="B1340" s="32">
        <v>468</v>
      </c>
      <c r="C1340" s="32" t="s">
        <v>407</v>
      </c>
      <c r="D1340" s="33" t="s">
        <v>130</v>
      </c>
      <c r="E1340" s="34">
        <v>7767.5</v>
      </c>
      <c r="F1340" s="23">
        <v>41660</v>
      </c>
      <c r="G1340" s="34">
        <v>7767.5</v>
      </c>
      <c r="H1340" s="36">
        <f t="shared" si="21"/>
        <v>0</v>
      </c>
      <c r="I1340" s="21" t="s">
        <v>21</v>
      </c>
    </row>
    <row r="1341" spans="1:10" x14ac:dyDescent="0.25">
      <c r="A1341" s="31">
        <v>41658</v>
      </c>
      <c r="B1341" s="32">
        <v>469</v>
      </c>
      <c r="C1341" s="32" t="s">
        <v>407</v>
      </c>
      <c r="D1341" s="33" t="s">
        <v>83</v>
      </c>
      <c r="E1341" s="34">
        <v>2925.2</v>
      </c>
      <c r="F1341" s="23">
        <v>41660</v>
      </c>
      <c r="G1341" s="34">
        <v>2925.2</v>
      </c>
      <c r="H1341" s="36">
        <f t="shared" si="21"/>
        <v>0</v>
      </c>
      <c r="I1341" s="21" t="s">
        <v>21</v>
      </c>
    </row>
    <row r="1342" spans="1:10" x14ac:dyDescent="0.25">
      <c r="A1342" s="31">
        <v>41658</v>
      </c>
      <c r="B1342" s="32">
        <v>470</v>
      </c>
      <c r="C1342" s="32" t="s">
        <v>407</v>
      </c>
      <c r="D1342" s="33" t="s">
        <v>48</v>
      </c>
      <c r="E1342" s="34">
        <v>922.8</v>
      </c>
      <c r="F1342" s="23">
        <v>41658</v>
      </c>
      <c r="G1342" s="34">
        <v>922.8</v>
      </c>
      <c r="H1342" s="36">
        <f t="shared" si="21"/>
        <v>0</v>
      </c>
      <c r="I1342" s="21" t="s">
        <v>27</v>
      </c>
    </row>
    <row r="1343" spans="1:10" x14ac:dyDescent="0.25">
      <c r="A1343" s="31">
        <v>41658</v>
      </c>
      <c r="B1343" s="32">
        <v>471</v>
      </c>
      <c r="C1343" s="32" t="s">
        <v>407</v>
      </c>
      <c r="D1343" s="33" t="s">
        <v>55</v>
      </c>
      <c r="E1343" s="34">
        <v>10916.8</v>
      </c>
      <c r="F1343" s="23">
        <v>41658</v>
      </c>
      <c r="G1343" s="34">
        <v>10916.8</v>
      </c>
      <c r="H1343" s="36">
        <f t="shared" si="21"/>
        <v>0</v>
      </c>
    </row>
    <row r="1344" spans="1:10" x14ac:dyDescent="0.25">
      <c r="A1344" s="31">
        <v>41658</v>
      </c>
      <c r="B1344" s="32">
        <v>472</v>
      </c>
      <c r="C1344" s="32" t="s">
        <v>407</v>
      </c>
      <c r="D1344" s="33" t="s">
        <v>526</v>
      </c>
      <c r="E1344" s="34">
        <v>6407.5</v>
      </c>
      <c r="F1344" s="23">
        <v>41658</v>
      </c>
      <c r="G1344" s="34">
        <v>6407.5</v>
      </c>
      <c r="H1344" s="36">
        <f t="shared" si="21"/>
        <v>0</v>
      </c>
    </row>
    <row r="1345" spans="1:10" x14ac:dyDescent="0.25">
      <c r="A1345" s="31">
        <v>41658</v>
      </c>
      <c r="B1345" s="32">
        <v>473</v>
      </c>
      <c r="C1345" s="32" t="s">
        <v>407</v>
      </c>
      <c r="D1345" s="33" t="s">
        <v>68</v>
      </c>
      <c r="E1345" s="34">
        <v>3542.5</v>
      </c>
      <c r="F1345" s="23">
        <v>41659</v>
      </c>
      <c r="G1345" s="34">
        <v>3542.5</v>
      </c>
      <c r="H1345" s="36">
        <f t="shared" si="21"/>
        <v>0</v>
      </c>
      <c r="I1345" s="21" t="s">
        <v>65</v>
      </c>
    </row>
    <row r="1346" spans="1:10" x14ac:dyDescent="0.25">
      <c r="A1346" s="31">
        <v>41658</v>
      </c>
      <c r="B1346" s="32">
        <v>474</v>
      </c>
      <c r="C1346" s="32" t="s">
        <v>407</v>
      </c>
      <c r="D1346" s="33" t="s">
        <v>124</v>
      </c>
      <c r="E1346" s="34">
        <v>7714</v>
      </c>
      <c r="F1346" s="23">
        <v>41659</v>
      </c>
      <c r="G1346" s="34">
        <v>7714</v>
      </c>
      <c r="H1346" s="36">
        <f t="shared" si="21"/>
        <v>0</v>
      </c>
      <c r="I1346" s="21" t="s">
        <v>12</v>
      </c>
    </row>
    <row r="1347" spans="1:10" x14ac:dyDescent="0.25">
      <c r="A1347" s="31">
        <v>41658</v>
      </c>
      <c r="B1347" s="32">
        <v>475</v>
      </c>
      <c r="C1347" s="32" t="s">
        <v>407</v>
      </c>
      <c r="D1347" s="33" t="s">
        <v>29</v>
      </c>
      <c r="E1347" s="34">
        <v>10147.200000000001</v>
      </c>
      <c r="F1347" s="23">
        <v>41659</v>
      </c>
      <c r="G1347" s="34">
        <v>10147.200000000001</v>
      </c>
      <c r="H1347" s="36">
        <f t="shared" si="21"/>
        <v>0</v>
      </c>
      <c r="I1347" s="21" t="s">
        <v>12</v>
      </c>
    </row>
    <row r="1348" spans="1:10" x14ac:dyDescent="0.25">
      <c r="A1348" s="31">
        <v>41658</v>
      </c>
      <c r="B1348" s="32">
        <v>476</v>
      </c>
      <c r="C1348" s="32" t="s">
        <v>407</v>
      </c>
      <c r="D1348" s="33" t="s">
        <v>47</v>
      </c>
      <c r="E1348" s="34">
        <v>4016</v>
      </c>
      <c r="F1348" s="70" t="s">
        <v>527</v>
      </c>
      <c r="G1348" s="34">
        <v>4016</v>
      </c>
      <c r="H1348" s="36">
        <f t="shared" si="21"/>
        <v>0</v>
      </c>
      <c r="I1348" s="21" t="s">
        <v>12</v>
      </c>
      <c r="J1348" s="21" t="s">
        <v>528</v>
      </c>
    </row>
    <row r="1349" spans="1:10" x14ac:dyDescent="0.25">
      <c r="A1349" s="31">
        <v>41658</v>
      </c>
      <c r="B1349" s="32">
        <v>477</v>
      </c>
      <c r="C1349" s="32" t="s">
        <v>407</v>
      </c>
      <c r="D1349" s="33" t="s">
        <v>35</v>
      </c>
      <c r="E1349" s="34">
        <v>1269.5999999999999</v>
      </c>
      <c r="F1349" s="23">
        <v>41659</v>
      </c>
      <c r="G1349" s="34">
        <v>1269.5999999999999</v>
      </c>
      <c r="H1349" s="36">
        <f t="shared" si="21"/>
        <v>0</v>
      </c>
      <c r="I1349" s="21" t="s">
        <v>12</v>
      </c>
    </row>
    <row r="1350" spans="1:10" x14ac:dyDescent="0.25">
      <c r="A1350" s="31">
        <v>41658</v>
      </c>
      <c r="B1350" s="32">
        <v>478</v>
      </c>
      <c r="C1350" s="32" t="s">
        <v>407</v>
      </c>
      <c r="D1350" s="33" t="s">
        <v>529</v>
      </c>
      <c r="E1350" s="34">
        <v>680.5</v>
      </c>
      <c r="F1350" s="23">
        <v>41668</v>
      </c>
      <c r="G1350" s="34">
        <v>680.5</v>
      </c>
      <c r="H1350" s="36">
        <f t="shared" si="21"/>
        <v>0</v>
      </c>
      <c r="I1350" s="21" t="s">
        <v>37</v>
      </c>
    </row>
    <row r="1351" spans="1:10" x14ac:dyDescent="0.25">
      <c r="A1351" s="31">
        <v>41658</v>
      </c>
      <c r="B1351" s="32">
        <v>479</v>
      </c>
      <c r="C1351" s="32" t="s">
        <v>407</v>
      </c>
      <c r="D1351" s="33" t="s">
        <v>12</v>
      </c>
      <c r="E1351" s="34">
        <v>275.5</v>
      </c>
      <c r="F1351" s="23">
        <v>41660</v>
      </c>
      <c r="G1351" s="34">
        <v>275.5</v>
      </c>
      <c r="H1351" s="36">
        <f t="shared" si="21"/>
        <v>0</v>
      </c>
      <c r="I1351" s="21" t="s">
        <v>12</v>
      </c>
    </row>
    <row r="1352" spans="1:10" x14ac:dyDescent="0.25">
      <c r="A1352" s="31">
        <v>41658</v>
      </c>
      <c r="B1352" s="32">
        <v>480</v>
      </c>
      <c r="C1352" s="32" t="s">
        <v>407</v>
      </c>
      <c r="D1352" s="33" t="s">
        <v>11</v>
      </c>
      <c r="E1352" s="34">
        <v>49945.02</v>
      </c>
      <c r="F1352" s="23">
        <v>41667</v>
      </c>
      <c r="G1352" s="34">
        <v>49945.02</v>
      </c>
      <c r="H1352" s="36">
        <f t="shared" si="21"/>
        <v>0</v>
      </c>
      <c r="I1352" s="21" t="s">
        <v>65</v>
      </c>
    </row>
    <row r="1353" spans="1:10" x14ac:dyDescent="0.25">
      <c r="A1353" s="31">
        <v>41658</v>
      </c>
      <c r="B1353" s="32">
        <v>481</v>
      </c>
      <c r="C1353" s="32" t="s">
        <v>407</v>
      </c>
      <c r="D1353" s="33" t="s">
        <v>89</v>
      </c>
      <c r="E1353" s="34">
        <v>1159.5</v>
      </c>
      <c r="F1353" s="26" t="s">
        <v>530</v>
      </c>
      <c r="G1353" s="34">
        <v>1159.5</v>
      </c>
      <c r="H1353" s="36">
        <f t="shared" si="21"/>
        <v>0</v>
      </c>
    </row>
    <row r="1354" spans="1:10" x14ac:dyDescent="0.25">
      <c r="A1354" s="31">
        <v>41658</v>
      </c>
      <c r="B1354" s="32">
        <v>482</v>
      </c>
      <c r="C1354" s="32" t="s">
        <v>407</v>
      </c>
      <c r="D1354" s="33" t="s">
        <v>531</v>
      </c>
      <c r="E1354" s="34">
        <v>4431</v>
      </c>
      <c r="F1354" s="23">
        <v>41658</v>
      </c>
      <c r="G1354" s="34">
        <v>4431</v>
      </c>
      <c r="H1354" s="36">
        <f t="shared" si="21"/>
        <v>0</v>
      </c>
    </row>
    <row r="1355" spans="1:10" x14ac:dyDescent="0.25">
      <c r="A1355" s="31">
        <v>41658</v>
      </c>
      <c r="B1355" s="32">
        <v>483</v>
      </c>
      <c r="C1355" s="32" t="s">
        <v>407</v>
      </c>
      <c r="D1355" s="21" t="s">
        <v>99</v>
      </c>
      <c r="E1355" s="34">
        <v>357</v>
      </c>
      <c r="F1355" s="23">
        <v>41658</v>
      </c>
      <c r="G1355" s="34">
        <v>357</v>
      </c>
      <c r="H1355" s="36">
        <f t="shared" si="21"/>
        <v>0</v>
      </c>
    </row>
    <row r="1356" spans="1:10" x14ac:dyDescent="0.25">
      <c r="A1356" s="31">
        <v>41658</v>
      </c>
      <c r="B1356" s="32">
        <v>484</v>
      </c>
      <c r="C1356" s="32" t="s">
        <v>407</v>
      </c>
      <c r="D1356" s="33" t="s">
        <v>14</v>
      </c>
      <c r="E1356" s="34">
        <v>6820</v>
      </c>
      <c r="F1356" s="23">
        <v>41659</v>
      </c>
      <c r="G1356" s="34">
        <v>6820</v>
      </c>
      <c r="H1356" s="36">
        <f t="shared" si="21"/>
        <v>0</v>
      </c>
      <c r="I1356" s="21" t="s">
        <v>27</v>
      </c>
    </row>
    <row r="1357" spans="1:10" x14ac:dyDescent="0.25">
      <c r="A1357" s="31">
        <v>41658</v>
      </c>
      <c r="B1357" s="32">
        <v>485</v>
      </c>
      <c r="C1357" s="32" t="s">
        <v>407</v>
      </c>
      <c r="D1357" s="33" t="s">
        <v>269</v>
      </c>
      <c r="E1357" s="34">
        <v>4226.5</v>
      </c>
      <c r="F1357" s="23">
        <v>41658</v>
      </c>
      <c r="G1357" s="34">
        <v>4226.5</v>
      </c>
      <c r="H1357" s="36">
        <f t="shared" si="21"/>
        <v>0</v>
      </c>
    </row>
    <row r="1358" spans="1:10" x14ac:dyDescent="0.25">
      <c r="A1358" s="31">
        <v>41658</v>
      </c>
      <c r="B1358" s="32">
        <v>486</v>
      </c>
      <c r="C1358" s="32" t="s">
        <v>407</v>
      </c>
      <c r="D1358" s="33" t="s">
        <v>136</v>
      </c>
      <c r="E1358" s="34">
        <v>842.5</v>
      </c>
      <c r="F1358" s="23">
        <v>41658</v>
      </c>
      <c r="G1358" s="34">
        <v>842.5</v>
      </c>
      <c r="H1358" s="36">
        <f t="shared" si="21"/>
        <v>0</v>
      </c>
    </row>
    <row r="1359" spans="1:10" x14ac:dyDescent="0.25">
      <c r="A1359" s="31">
        <v>41658</v>
      </c>
      <c r="B1359" s="32">
        <v>487</v>
      </c>
      <c r="C1359" s="32" t="s">
        <v>407</v>
      </c>
      <c r="D1359" s="33" t="s">
        <v>20</v>
      </c>
      <c r="E1359" s="34">
        <v>1534.5</v>
      </c>
      <c r="F1359" s="23">
        <v>41659</v>
      </c>
      <c r="G1359" s="34">
        <v>1534.5</v>
      </c>
      <c r="H1359" s="36">
        <f t="shared" si="21"/>
        <v>0</v>
      </c>
    </row>
    <row r="1360" spans="1:10" x14ac:dyDescent="0.25">
      <c r="A1360" s="31">
        <v>41658</v>
      </c>
      <c r="B1360" s="32">
        <v>488</v>
      </c>
      <c r="C1360" s="32" t="s">
        <v>407</v>
      </c>
      <c r="D1360" s="33" t="s">
        <v>237</v>
      </c>
      <c r="E1360" s="34">
        <v>6986</v>
      </c>
      <c r="F1360" s="68">
        <v>41659</v>
      </c>
      <c r="G1360" s="34">
        <v>6986</v>
      </c>
      <c r="H1360" s="36">
        <f t="shared" si="21"/>
        <v>0</v>
      </c>
      <c r="I1360" s="21" t="s">
        <v>21</v>
      </c>
      <c r="J1360" s="21" t="s">
        <v>532</v>
      </c>
    </row>
    <row r="1361" spans="1:9" x14ac:dyDescent="0.25">
      <c r="A1361" s="31">
        <v>41658</v>
      </c>
      <c r="B1361" s="32">
        <v>489</v>
      </c>
      <c r="C1361" s="32" t="s">
        <v>407</v>
      </c>
      <c r="D1361" s="33" t="s">
        <v>86</v>
      </c>
      <c r="E1361" s="34">
        <v>16776</v>
      </c>
      <c r="F1361" s="23">
        <v>41658</v>
      </c>
      <c r="G1361" s="34">
        <v>16776</v>
      </c>
      <c r="H1361" s="36">
        <f t="shared" si="21"/>
        <v>0</v>
      </c>
    </row>
    <row r="1362" spans="1:9" x14ac:dyDescent="0.25">
      <c r="A1362" s="31">
        <v>41658</v>
      </c>
      <c r="B1362" s="32">
        <v>490</v>
      </c>
      <c r="C1362" s="32" t="s">
        <v>407</v>
      </c>
      <c r="D1362" s="33" t="s">
        <v>533</v>
      </c>
      <c r="E1362" s="34">
        <v>245</v>
      </c>
      <c r="F1362" s="23">
        <v>41659</v>
      </c>
      <c r="G1362" s="34">
        <v>245</v>
      </c>
      <c r="H1362" s="36">
        <f t="shared" si="21"/>
        <v>0</v>
      </c>
    </row>
    <row r="1363" spans="1:9" x14ac:dyDescent="0.25">
      <c r="A1363" s="31">
        <v>41658</v>
      </c>
      <c r="B1363" s="32">
        <v>491</v>
      </c>
      <c r="C1363" s="32" t="s">
        <v>407</v>
      </c>
      <c r="D1363" s="33" t="s">
        <v>186</v>
      </c>
      <c r="E1363" s="34">
        <v>2088</v>
      </c>
      <c r="F1363" s="23">
        <v>41660</v>
      </c>
      <c r="G1363" s="34">
        <v>2088</v>
      </c>
      <c r="H1363" s="36">
        <f t="shared" si="21"/>
        <v>0</v>
      </c>
    </row>
    <row r="1364" spans="1:9" x14ac:dyDescent="0.25">
      <c r="A1364" s="31">
        <v>41658</v>
      </c>
      <c r="B1364" s="32">
        <v>492</v>
      </c>
      <c r="C1364" s="32" t="s">
        <v>407</v>
      </c>
      <c r="D1364" s="33" t="s">
        <v>152</v>
      </c>
      <c r="E1364" s="34">
        <v>6582</v>
      </c>
      <c r="F1364" s="23">
        <v>41658</v>
      </c>
      <c r="G1364" s="34">
        <v>6582</v>
      </c>
      <c r="H1364" s="36">
        <f t="shared" si="21"/>
        <v>0</v>
      </c>
    </row>
    <row r="1365" spans="1:9" x14ac:dyDescent="0.25">
      <c r="A1365" s="31">
        <v>41659</v>
      </c>
      <c r="B1365" s="32">
        <v>493</v>
      </c>
      <c r="C1365" s="32" t="s">
        <v>407</v>
      </c>
      <c r="D1365" s="33" t="s">
        <v>20</v>
      </c>
      <c r="E1365" s="67">
        <v>8915.5</v>
      </c>
      <c r="F1365" s="74" t="s">
        <v>534</v>
      </c>
      <c r="G1365" s="81">
        <f>2915.5+6000</f>
        <v>8915.5</v>
      </c>
      <c r="H1365" s="36">
        <f t="shared" si="21"/>
        <v>0</v>
      </c>
      <c r="I1365" s="28"/>
    </row>
    <row r="1366" spans="1:9" x14ac:dyDescent="0.25">
      <c r="A1366" s="31">
        <v>41659</v>
      </c>
      <c r="B1366" s="32">
        <v>494</v>
      </c>
      <c r="C1366" s="32" t="s">
        <v>407</v>
      </c>
      <c r="D1366" s="33" t="s">
        <v>115</v>
      </c>
      <c r="E1366" s="34">
        <v>244</v>
      </c>
      <c r="F1366" s="23">
        <v>41659</v>
      </c>
      <c r="G1366" s="34">
        <v>244</v>
      </c>
      <c r="H1366" s="36">
        <f t="shared" si="21"/>
        <v>0</v>
      </c>
      <c r="I1366" s="69"/>
    </row>
    <row r="1367" spans="1:9" x14ac:dyDescent="0.25">
      <c r="A1367" s="31">
        <v>41659</v>
      </c>
      <c r="B1367" s="32">
        <v>495</v>
      </c>
      <c r="C1367" s="32" t="s">
        <v>407</v>
      </c>
      <c r="D1367" s="33" t="s">
        <v>13</v>
      </c>
      <c r="E1367" s="34">
        <v>1907.6</v>
      </c>
      <c r="F1367" s="23">
        <v>41662</v>
      </c>
      <c r="G1367" s="34">
        <v>1907.6</v>
      </c>
      <c r="H1367" s="36">
        <f t="shared" si="21"/>
        <v>0</v>
      </c>
      <c r="I1367" s="21" t="s">
        <v>21</v>
      </c>
    </row>
    <row r="1368" spans="1:9" x14ac:dyDescent="0.25">
      <c r="A1368" s="31">
        <v>41659</v>
      </c>
      <c r="B1368" s="32">
        <v>496</v>
      </c>
      <c r="C1368" s="32" t="s">
        <v>407</v>
      </c>
      <c r="D1368" s="33" t="s">
        <v>16</v>
      </c>
      <c r="E1368" s="34">
        <v>120163.51</v>
      </c>
      <c r="F1368" s="82">
        <v>41710</v>
      </c>
      <c r="G1368" s="83">
        <v>120163.51</v>
      </c>
      <c r="H1368" s="36">
        <f t="shared" si="21"/>
        <v>0</v>
      </c>
    </row>
    <row r="1369" spans="1:9" x14ac:dyDescent="0.25">
      <c r="A1369" s="31">
        <v>41659</v>
      </c>
      <c r="B1369" s="32">
        <v>497</v>
      </c>
      <c r="C1369" s="32" t="s">
        <v>407</v>
      </c>
      <c r="D1369" s="33" t="s">
        <v>338</v>
      </c>
      <c r="E1369" s="34">
        <v>510</v>
      </c>
      <c r="F1369" s="23">
        <v>41660</v>
      </c>
      <c r="G1369" s="34">
        <v>510</v>
      </c>
      <c r="H1369" s="36">
        <f t="shared" si="21"/>
        <v>0</v>
      </c>
      <c r="I1369" s="21" t="s">
        <v>30</v>
      </c>
    </row>
    <row r="1370" spans="1:9" x14ac:dyDescent="0.25">
      <c r="A1370" s="31">
        <v>41659</v>
      </c>
      <c r="B1370" s="32">
        <v>498</v>
      </c>
      <c r="C1370" s="32" t="s">
        <v>407</v>
      </c>
      <c r="D1370" s="33" t="s">
        <v>34</v>
      </c>
      <c r="E1370" s="34">
        <v>2116</v>
      </c>
      <c r="F1370" s="23">
        <v>41660</v>
      </c>
      <c r="G1370" s="34">
        <v>2116</v>
      </c>
      <c r="H1370" s="36">
        <f t="shared" si="21"/>
        <v>0</v>
      </c>
      <c r="I1370" s="21" t="s">
        <v>30</v>
      </c>
    </row>
    <row r="1371" spans="1:9" x14ac:dyDescent="0.25">
      <c r="A1371" s="31">
        <v>41659</v>
      </c>
      <c r="B1371" s="32">
        <v>499</v>
      </c>
      <c r="C1371" s="32" t="s">
        <v>407</v>
      </c>
      <c r="D1371" s="33" t="s">
        <v>349</v>
      </c>
      <c r="E1371" s="34">
        <v>2391</v>
      </c>
      <c r="F1371" s="23">
        <v>41659</v>
      </c>
      <c r="G1371" s="34">
        <v>2391</v>
      </c>
      <c r="H1371" s="36">
        <f t="shared" si="21"/>
        <v>0</v>
      </c>
    </row>
    <row r="1372" spans="1:9" x14ac:dyDescent="0.25">
      <c r="A1372" s="31">
        <v>41659</v>
      </c>
      <c r="B1372" s="32">
        <v>500</v>
      </c>
      <c r="C1372" s="32" t="s">
        <v>407</v>
      </c>
      <c r="D1372" s="33" t="s">
        <v>8</v>
      </c>
      <c r="E1372" s="34">
        <v>1132</v>
      </c>
      <c r="F1372" s="23">
        <v>41659</v>
      </c>
      <c r="G1372" s="34">
        <v>1132</v>
      </c>
      <c r="H1372" s="36">
        <f t="shared" si="21"/>
        <v>0</v>
      </c>
    </row>
    <row r="1373" spans="1:9" x14ac:dyDescent="0.25">
      <c r="A1373" s="31">
        <v>41659</v>
      </c>
      <c r="B1373" s="32">
        <v>501</v>
      </c>
      <c r="C1373" s="32" t="s">
        <v>407</v>
      </c>
      <c r="D1373" s="33" t="s">
        <v>144</v>
      </c>
      <c r="E1373" s="34">
        <v>2761</v>
      </c>
      <c r="F1373" s="23">
        <v>41659</v>
      </c>
      <c r="G1373" s="34">
        <v>2761</v>
      </c>
      <c r="H1373" s="36">
        <f t="shared" si="21"/>
        <v>0</v>
      </c>
      <c r="I1373" s="21" t="s">
        <v>217</v>
      </c>
    </row>
    <row r="1374" spans="1:9" x14ac:dyDescent="0.25">
      <c r="A1374" s="31">
        <v>41659</v>
      </c>
      <c r="B1374" s="32">
        <v>502</v>
      </c>
      <c r="C1374" s="32" t="s">
        <v>407</v>
      </c>
      <c r="D1374" s="33" t="s">
        <v>116</v>
      </c>
      <c r="E1374" s="34">
        <v>953</v>
      </c>
      <c r="F1374" s="23">
        <v>41659</v>
      </c>
      <c r="G1374" s="34">
        <v>953</v>
      </c>
      <c r="H1374" s="36">
        <f t="shared" si="21"/>
        <v>0</v>
      </c>
    </row>
    <row r="1375" spans="1:9" x14ac:dyDescent="0.25">
      <c r="A1375" s="31">
        <v>41659</v>
      </c>
      <c r="B1375" s="32">
        <v>503</v>
      </c>
      <c r="C1375" s="32" t="s">
        <v>407</v>
      </c>
      <c r="D1375" s="33" t="s">
        <v>83</v>
      </c>
      <c r="E1375" s="34">
        <v>6493.2</v>
      </c>
      <c r="F1375" s="23">
        <v>41660</v>
      </c>
      <c r="G1375" s="34">
        <v>6493.2</v>
      </c>
      <c r="H1375" s="36">
        <f t="shared" si="21"/>
        <v>0</v>
      </c>
    </row>
    <row r="1376" spans="1:9" x14ac:dyDescent="0.25">
      <c r="A1376" s="31">
        <v>41659</v>
      </c>
      <c r="B1376" s="32">
        <v>504</v>
      </c>
      <c r="C1376" s="32" t="s">
        <v>407</v>
      </c>
      <c r="D1376" s="33" t="s">
        <v>366</v>
      </c>
      <c r="E1376" s="34">
        <v>3600</v>
      </c>
      <c r="F1376" s="23">
        <v>41659</v>
      </c>
      <c r="G1376" s="34">
        <v>3600</v>
      </c>
      <c r="H1376" s="36">
        <f t="shared" si="21"/>
        <v>0</v>
      </c>
    </row>
    <row r="1377" spans="1:10" x14ac:dyDescent="0.25">
      <c r="A1377" s="31">
        <v>41659</v>
      </c>
      <c r="B1377" s="32">
        <v>505</v>
      </c>
      <c r="C1377" s="32" t="s">
        <v>407</v>
      </c>
      <c r="D1377" s="33" t="s">
        <v>74</v>
      </c>
      <c r="E1377" s="34">
        <v>1192</v>
      </c>
      <c r="F1377" s="23">
        <v>41659</v>
      </c>
      <c r="G1377" s="34">
        <v>1192</v>
      </c>
      <c r="H1377" s="36">
        <f t="shared" si="21"/>
        <v>0</v>
      </c>
    </row>
    <row r="1378" spans="1:10" x14ac:dyDescent="0.25">
      <c r="A1378" s="31">
        <v>41659</v>
      </c>
      <c r="B1378" s="32">
        <v>506</v>
      </c>
      <c r="C1378" s="32" t="s">
        <v>407</v>
      </c>
      <c r="D1378" s="33" t="s">
        <v>22</v>
      </c>
      <c r="E1378" s="34">
        <v>4641.5</v>
      </c>
      <c r="F1378" s="23">
        <v>41659</v>
      </c>
      <c r="G1378" s="34">
        <v>4641.5</v>
      </c>
      <c r="H1378" s="36">
        <f t="shared" si="21"/>
        <v>0</v>
      </c>
    </row>
    <row r="1379" spans="1:10" x14ac:dyDescent="0.25">
      <c r="A1379" s="31">
        <v>41659</v>
      </c>
      <c r="B1379" s="32">
        <v>507</v>
      </c>
      <c r="C1379" s="32" t="s">
        <v>407</v>
      </c>
      <c r="D1379" s="33" t="s">
        <v>535</v>
      </c>
      <c r="E1379" s="34">
        <v>3110.5</v>
      </c>
      <c r="F1379" s="23">
        <v>41659</v>
      </c>
      <c r="G1379" s="34">
        <v>3110.5</v>
      </c>
      <c r="H1379" s="36">
        <f t="shared" si="21"/>
        <v>0</v>
      </c>
    </row>
    <row r="1380" spans="1:10" x14ac:dyDescent="0.25">
      <c r="A1380" s="31">
        <v>41659</v>
      </c>
      <c r="B1380" s="32">
        <v>508</v>
      </c>
      <c r="C1380" s="32" t="s">
        <v>407</v>
      </c>
      <c r="D1380" s="33" t="s">
        <v>49</v>
      </c>
      <c r="E1380" s="34">
        <v>5757.5</v>
      </c>
      <c r="F1380" s="84" t="s">
        <v>536</v>
      </c>
      <c r="G1380" s="59">
        <v>5757.5</v>
      </c>
      <c r="H1380" s="36">
        <f t="shared" si="21"/>
        <v>0</v>
      </c>
    </row>
    <row r="1381" spans="1:10" x14ac:dyDescent="0.25">
      <c r="A1381" s="31">
        <v>41659</v>
      </c>
      <c r="B1381" s="32">
        <v>509</v>
      </c>
      <c r="C1381" s="32" t="s">
        <v>407</v>
      </c>
      <c r="D1381" s="33" t="s">
        <v>54</v>
      </c>
      <c r="E1381" s="34">
        <v>37083.699999999997</v>
      </c>
      <c r="F1381" s="23">
        <v>41660</v>
      </c>
      <c r="G1381" s="34">
        <v>37083.699999999997</v>
      </c>
      <c r="H1381" s="36">
        <f t="shared" si="21"/>
        <v>0</v>
      </c>
      <c r="I1381" s="21" t="s">
        <v>30</v>
      </c>
    </row>
    <row r="1382" spans="1:10" x14ac:dyDescent="0.25">
      <c r="A1382" s="31">
        <v>41659</v>
      </c>
      <c r="B1382" s="32">
        <v>510</v>
      </c>
      <c r="C1382" s="32" t="s">
        <v>407</v>
      </c>
      <c r="D1382" s="33" t="s">
        <v>14</v>
      </c>
      <c r="E1382" s="34">
        <v>1483</v>
      </c>
      <c r="F1382" s="23">
        <v>41659</v>
      </c>
      <c r="G1382" s="34">
        <v>1483</v>
      </c>
      <c r="H1382" s="36">
        <f t="shared" si="21"/>
        <v>0</v>
      </c>
    </row>
    <row r="1383" spans="1:10" x14ac:dyDescent="0.25">
      <c r="A1383" s="31">
        <v>41659</v>
      </c>
      <c r="B1383" s="32">
        <v>511</v>
      </c>
      <c r="C1383" s="32" t="s">
        <v>407</v>
      </c>
      <c r="D1383" s="33" t="s">
        <v>526</v>
      </c>
      <c r="E1383" s="34">
        <v>2236</v>
      </c>
      <c r="F1383" s="23">
        <v>41659</v>
      </c>
      <c r="G1383" s="34">
        <v>2236</v>
      </c>
      <c r="H1383" s="36">
        <f t="shared" si="21"/>
        <v>0</v>
      </c>
    </row>
    <row r="1384" spans="1:10" x14ac:dyDescent="0.25">
      <c r="A1384" s="31">
        <v>41659</v>
      </c>
      <c r="B1384" s="32">
        <v>512</v>
      </c>
      <c r="C1384" s="32" t="s">
        <v>407</v>
      </c>
      <c r="D1384" s="33" t="s">
        <v>129</v>
      </c>
      <c r="E1384" s="34">
        <v>905</v>
      </c>
      <c r="F1384" s="23">
        <v>41659</v>
      </c>
      <c r="G1384" s="34">
        <v>905</v>
      </c>
      <c r="H1384" s="36">
        <f t="shared" si="21"/>
        <v>0</v>
      </c>
    </row>
    <row r="1385" spans="1:10" x14ac:dyDescent="0.25">
      <c r="A1385" s="31">
        <v>41659</v>
      </c>
      <c r="B1385" s="32">
        <v>513</v>
      </c>
      <c r="C1385" s="32" t="s">
        <v>407</v>
      </c>
      <c r="D1385" s="33" t="s">
        <v>29</v>
      </c>
      <c r="E1385" s="34">
        <v>5929</v>
      </c>
      <c r="F1385" s="23">
        <v>41661</v>
      </c>
      <c r="G1385" s="34">
        <v>5929</v>
      </c>
      <c r="H1385" s="36">
        <f t="shared" ref="H1385:H1448" si="22">E1385-G1385</f>
        <v>0</v>
      </c>
      <c r="I1385" s="21" t="s">
        <v>30</v>
      </c>
    </row>
    <row r="1386" spans="1:10" x14ac:dyDescent="0.25">
      <c r="A1386" s="31">
        <v>41659</v>
      </c>
      <c r="B1386" s="32">
        <v>514</v>
      </c>
      <c r="C1386" s="32" t="s">
        <v>407</v>
      </c>
      <c r="D1386" s="33" t="s">
        <v>43</v>
      </c>
      <c r="E1386" s="34">
        <v>1140</v>
      </c>
      <c r="F1386" s="26">
        <v>41678</v>
      </c>
      <c r="G1386" s="40">
        <v>1140</v>
      </c>
      <c r="H1386" s="36">
        <f t="shared" si="22"/>
        <v>0</v>
      </c>
      <c r="I1386" s="21" t="s">
        <v>30</v>
      </c>
      <c r="J1386" s="44"/>
    </row>
    <row r="1387" spans="1:10" x14ac:dyDescent="0.25">
      <c r="A1387" s="31">
        <v>41659</v>
      </c>
      <c r="B1387" s="32">
        <v>515</v>
      </c>
      <c r="C1387" s="32" t="s">
        <v>407</v>
      </c>
      <c r="D1387" s="33" t="s">
        <v>42</v>
      </c>
      <c r="E1387" s="34">
        <v>1520</v>
      </c>
      <c r="F1387" s="26">
        <v>41678</v>
      </c>
      <c r="G1387" s="40">
        <v>1520</v>
      </c>
      <c r="H1387" s="36">
        <f t="shared" si="22"/>
        <v>0</v>
      </c>
      <c r="I1387" s="21" t="s">
        <v>30</v>
      </c>
    </row>
    <row r="1388" spans="1:10" x14ac:dyDescent="0.25">
      <c r="A1388" s="31">
        <v>41659</v>
      </c>
      <c r="B1388" s="32">
        <v>516</v>
      </c>
      <c r="C1388" s="32" t="s">
        <v>407</v>
      </c>
      <c r="D1388" s="33" t="s">
        <v>35</v>
      </c>
      <c r="E1388" s="34">
        <v>1320.2</v>
      </c>
      <c r="F1388" s="23">
        <v>41660</v>
      </c>
      <c r="G1388" s="34">
        <v>1320.2</v>
      </c>
      <c r="H1388" s="36">
        <f t="shared" si="22"/>
        <v>0</v>
      </c>
      <c r="I1388" s="21" t="s">
        <v>30</v>
      </c>
    </row>
    <row r="1389" spans="1:10" x14ac:dyDescent="0.25">
      <c r="A1389" s="31">
        <v>41659</v>
      </c>
      <c r="B1389" s="32">
        <v>517</v>
      </c>
      <c r="C1389" s="32" t="s">
        <v>407</v>
      </c>
      <c r="D1389" s="33" t="s">
        <v>57</v>
      </c>
      <c r="E1389" s="34">
        <v>1170</v>
      </c>
      <c r="F1389" s="23">
        <v>41660</v>
      </c>
      <c r="G1389" s="34">
        <v>1170</v>
      </c>
      <c r="H1389" s="36">
        <f t="shared" si="22"/>
        <v>0</v>
      </c>
      <c r="I1389" s="21" t="s">
        <v>30</v>
      </c>
    </row>
    <row r="1390" spans="1:10" x14ac:dyDescent="0.25">
      <c r="A1390" s="31">
        <v>41659</v>
      </c>
      <c r="B1390" s="32">
        <v>518</v>
      </c>
      <c r="C1390" s="32" t="s">
        <v>407</v>
      </c>
      <c r="D1390" s="33" t="s">
        <v>29</v>
      </c>
      <c r="E1390" s="34">
        <v>7313</v>
      </c>
      <c r="F1390" s="23">
        <v>41661</v>
      </c>
      <c r="G1390" s="34">
        <v>7313</v>
      </c>
      <c r="H1390" s="36">
        <f t="shared" si="22"/>
        <v>0</v>
      </c>
      <c r="I1390" s="21" t="s">
        <v>30</v>
      </c>
    </row>
    <row r="1391" spans="1:10" x14ac:dyDescent="0.25">
      <c r="A1391" s="31">
        <v>41659</v>
      </c>
      <c r="B1391" s="32">
        <v>519</v>
      </c>
      <c r="C1391" s="32" t="s">
        <v>407</v>
      </c>
      <c r="D1391" s="33" t="s">
        <v>28</v>
      </c>
      <c r="E1391" s="34">
        <v>1050</v>
      </c>
      <c r="F1391" s="23">
        <v>41659</v>
      </c>
      <c r="G1391" s="34">
        <v>1050</v>
      </c>
      <c r="H1391" s="36">
        <f t="shared" si="22"/>
        <v>0</v>
      </c>
    </row>
    <row r="1392" spans="1:10" x14ac:dyDescent="0.25">
      <c r="A1392" s="31">
        <v>41659</v>
      </c>
      <c r="B1392" s="32">
        <v>520</v>
      </c>
      <c r="C1392" s="32" t="s">
        <v>407</v>
      </c>
      <c r="D1392" s="33" t="s">
        <v>80</v>
      </c>
      <c r="E1392" s="34">
        <v>2424.5</v>
      </c>
      <c r="F1392" s="68">
        <v>41660</v>
      </c>
      <c r="G1392" s="34">
        <v>2424.5</v>
      </c>
      <c r="H1392" s="36">
        <f t="shared" si="22"/>
        <v>0</v>
      </c>
      <c r="I1392" s="21" t="s">
        <v>30</v>
      </c>
    </row>
    <row r="1393" spans="1:14" x14ac:dyDescent="0.25">
      <c r="A1393" s="31">
        <v>41659</v>
      </c>
      <c r="B1393" s="32">
        <v>521</v>
      </c>
      <c r="C1393" s="32" t="s">
        <v>407</v>
      </c>
      <c r="D1393" s="33" t="s">
        <v>33</v>
      </c>
      <c r="E1393" s="34">
        <v>7532.2</v>
      </c>
      <c r="F1393" s="23">
        <v>41659</v>
      </c>
      <c r="G1393" s="34">
        <v>7532.2</v>
      </c>
      <c r="H1393" s="36">
        <f t="shared" si="22"/>
        <v>0</v>
      </c>
      <c r="I1393" s="21" t="s">
        <v>65</v>
      </c>
    </row>
    <row r="1394" spans="1:14" x14ac:dyDescent="0.25">
      <c r="A1394" s="31">
        <v>41659</v>
      </c>
      <c r="B1394" s="32">
        <v>522</v>
      </c>
      <c r="C1394" s="32" t="s">
        <v>407</v>
      </c>
      <c r="D1394" s="33" t="s">
        <v>78</v>
      </c>
      <c r="E1394" s="34">
        <v>2129</v>
      </c>
      <c r="F1394" s="23">
        <v>41660</v>
      </c>
      <c r="G1394" s="34">
        <v>2129</v>
      </c>
      <c r="H1394" s="36">
        <f t="shared" si="22"/>
        <v>0</v>
      </c>
      <c r="I1394" s="21" t="s">
        <v>30</v>
      </c>
    </row>
    <row r="1395" spans="1:14" x14ac:dyDescent="0.25">
      <c r="A1395" s="31">
        <v>41659</v>
      </c>
      <c r="B1395" s="32">
        <v>523</v>
      </c>
      <c r="C1395" s="32" t="s">
        <v>407</v>
      </c>
      <c r="D1395" s="33" t="s">
        <v>58</v>
      </c>
      <c r="E1395" s="34">
        <v>444</v>
      </c>
      <c r="F1395" s="23">
        <v>41660</v>
      </c>
      <c r="G1395" s="34">
        <v>444</v>
      </c>
      <c r="H1395" s="36">
        <f t="shared" si="22"/>
        <v>0</v>
      </c>
      <c r="I1395" s="21" t="s">
        <v>30</v>
      </c>
    </row>
    <row r="1396" spans="1:14" x14ac:dyDescent="0.25">
      <c r="A1396" s="31">
        <v>41659</v>
      </c>
      <c r="B1396" s="32">
        <v>524</v>
      </c>
      <c r="C1396" s="32" t="s">
        <v>407</v>
      </c>
      <c r="D1396" s="33" t="s">
        <v>413</v>
      </c>
      <c r="E1396" s="34">
        <v>720</v>
      </c>
      <c r="F1396" s="23">
        <v>41660</v>
      </c>
      <c r="G1396" s="34">
        <v>720</v>
      </c>
      <c r="H1396" s="36">
        <f t="shared" si="22"/>
        <v>0</v>
      </c>
      <c r="I1396" s="21" t="s">
        <v>30</v>
      </c>
    </row>
    <row r="1397" spans="1:14" x14ac:dyDescent="0.25">
      <c r="A1397" s="31">
        <v>41659</v>
      </c>
      <c r="B1397" s="32">
        <v>525</v>
      </c>
      <c r="C1397" s="32" t="s">
        <v>407</v>
      </c>
      <c r="D1397" s="33" t="s">
        <v>66</v>
      </c>
      <c r="E1397" s="34">
        <v>1034</v>
      </c>
      <c r="F1397" s="23">
        <v>41659</v>
      </c>
      <c r="G1397" s="34">
        <v>1034</v>
      </c>
      <c r="H1397" s="36">
        <f t="shared" si="22"/>
        <v>0</v>
      </c>
      <c r="I1397" s="21" t="s">
        <v>162</v>
      </c>
    </row>
    <row r="1398" spans="1:14" x14ac:dyDescent="0.25">
      <c r="A1398" s="31">
        <v>41659</v>
      </c>
      <c r="B1398" s="32">
        <v>526</v>
      </c>
      <c r="C1398" s="32" t="s">
        <v>407</v>
      </c>
      <c r="D1398" s="33" t="s">
        <v>304</v>
      </c>
      <c r="E1398" s="34">
        <v>8978.5</v>
      </c>
      <c r="F1398" s="23">
        <v>41659</v>
      </c>
      <c r="G1398" s="34">
        <v>8978.5</v>
      </c>
      <c r="H1398" s="36">
        <f t="shared" si="22"/>
        <v>0</v>
      </c>
      <c r="I1398" s="21" t="s">
        <v>65</v>
      </c>
    </row>
    <row r="1399" spans="1:14" ht="26.25" customHeight="1" x14ac:dyDescent="0.25">
      <c r="A1399" s="31">
        <v>41659</v>
      </c>
      <c r="B1399" s="32">
        <v>527</v>
      </c>
      <c r="C1399" s="32" t="s">
        <v>407</v>
      </c>
      <c r="D1399" s="33" t="s">
        <v>522</v>
      </c>
      <c r="E1399" s="34">
        <v>30086</v>
      </c>
      <c r="F1399" s="85" t="s">
        <v>537</v>
      </c>
      <c r="G1399" s="34">
        <f>25086+4700+300</f>
        <v>30086</v>
      </c>
      <c r="H1399" s="36">
        <f t="shared" si="22"/>
        <v>0</v>
      </c>
    </row>
    <row r="1400" spans="1:14" x14ac:dyDescent="0.25">
      <c r="A1400" s="31">
        <v>41659</v>
      </c>
      <c r="B1400" s="32">
        <v>528</v>
      </c>
      <c r="C1400" s="32" t="s">
        <v>407</v>
      </c>
      <c r="D1400" s="33" t="s">
        <v>149</v>
      </c>
      <c r="E1400" s="34">
        <v>7541.5</v>
      </c>
      <c r="F1400" s="23">
        <v>41659</v>
      </c>
      <c r="G1400" s="34">
        <v>7541.5</v>
      </c>
      <c r="H1400" s="36">
        <f t="shared" si="22"/>
        <v>0</v>
      </c>
    </row>
    <row r="1401" spans="1:14" x14ac:dyDescent="0.25">
      <c r="A1401" s="31">
        <v>41659</v>
      </c>
      <c r="B1401" s="32">
        <v>529</v>
      </c>
      <c r="C1401" s="32" t="s">
        <v>407</v>
      </c>
      <c r="D1401" s="33" t="s">
        <v>44</v>
      </c>
      <c r="E1401" s="34">
        <v>3420</v>
      </c>
      <c r="F1401" s="26">
        <v>41678</v>
      </c>
      <c r="G1401" s="40">
        <v>3420</v>
      </c>
      <c r="H1401" s="36">
        <f t="shared" si="22"/>
        <v>0</v>
      </c>
      <c r="I1401" s="21" t="s">
        <v>45</v>
      </c>
      <c r="J1401" s="27"/>
    </row>
    <row r="1402" spans="1:14" x14ac:dyDescent="0.25">
      <c r="A1402" s="31">
        <v>41659</v>
      </c>
      <c r="B1402" s="32">
        <v>530</v>
      </c>
      <c r="C1402" s="32" t="s">
        <v>407</v>
      </c>
      <c r="D1402" s="33" t="s">
        <v>55</v>
      </c>
      <c r="E1402" s="34">
        <v>19431.400000000001</v>
      </c>
      <c r="F1402" s="23">
        <v>41659</v>
      </c>
      <c r="G1402" s="34">
        <v>19431.400000000001</v>
      </c>
      <c r="H1402" s="36">
        <f t="shared" si="22"/>
        <v>0</v>
      </c>
    </row>
    <row r="1403" spans="1:14" x14ac:dyDescent="0.25">
      <c r="A1403" s="31">
        <v>41659</v>
      </c>
      <c r="B1403" s="32">
        <v>531</v>
      </c>
      <c r="C1403" s="32" t="s">
        <v>407</v>
      </c>
      <c r="D1403" s="33" t="s">
        <v>133</v>
      </c>
      <c r="E1403" s="34">
        <v>9155</v>
      </c>
      <c r="F1403" s="23">
        <v>41659</v>
      </c>
      <c r="G1403" s="34">
        <v>9155</v>
      </c>
      <c r="H1403" s="36">
        <f t="shared" si="22"/>
        <v>0</v>
      </c>
    </row>
    <row r="1404" spans="1:14" ht="57" x14ac:dyDescent="0.25">
      <c r="A1404" s="31">
        <v>41659</v>
      </c>
      <c r="B1404" s="32">
        <v>532</v>
      </c>
      <c r="C1404" s="32" t="s">
        <v>407</v>
      </c>
      <c r="D1404" s="33" t="s">
        <v>321</v>
      </c>
      <c r="E1404" s="34">
        <v>5407</v>
      </c>
      <c r="F1404" s="71" t="s">
        <v>538</v>
      </c>
      <c r="G1404" s="34">
        <v>5407</v>
      </c>
      <c r="H1404" s="36">
        <f t="shared" si="22"/>
        <v>0</v>
      </c>
      <c r="I1404" s="28"/>
      <c r="J1404" s="28"/>
      <c r="K1404" s="28"/>
      <c r="L1404" s="28"/>
      <c r="M1404" s="28"/>
      <c r="N1404" s="28"/>
    </row>
    <row r="1405" spans="1:14" x14ac:dyDescent="0.25">
      <c r="A1405" s="31">
        <v>41659</v>
      </c>
      <c r="B1405" s="32">
        <v>533</v>
      </c>
      <c r="C1405" s="32" t="s">
        <v>407</v>
      </c>
      <c r="D1405" s="33" t="s">
        <v>51</v>
      </c>
      <c r="E1405" s="34">
        <v>1936</v>
      </c>
      <c r="F1405" s="23">
        <v>41659</v>
      </c>
      <c r="G1405" s="34">
        <v>1936</v>
      </c>
      <c r="H1405" s="36">
        <f t="shared" si="22"/>
        <v>0</v>
      </c>
      <c r="I1405" s="21" t="s">
        <v>45</v>
      </c>
    </row>
    <row r="1406" spans="1:14" x14ac:dyDescent="0.25">
      <c r="A1406" s="31">
        <v>41659</v>
      </c>
      <c r="B1406" s="32">
        <v>534</v>
      </c>
      <c r="C1406" s="32" t="s">
        <v>407</v>
      </c>
      <c r="D1406" s="33" t="s">
        <v>332</v>
      </c>
      <c r="E1406" s="34">
        <v>1470</v>
      </c>
      <c r="F1406" s="23">
        <v>41659</v>
      </c>
      <c r="G1406" s="34">
        <v>1470</v>
      </c>
      <c r="H1406" s="36">
        <f t="shared" si="22"/>
        <v>0</v>
      </c>
      <c r="I1406" s="21" t="s">
        <v>45</v>
      </c>
    </row>
    <row r="1407" spans="1:14" x14ac:dyDescent="0.25">
      <c r="A1407" s="31">
        <v>41659</v>
      </c>
      <c r="B1407" s="32">
        <v>535</v>
      </c>
      <c r="C1407" s="32" t="s">
        <v>407</v>
      </c>
      <c r="D1407" s="33" t="s">
        <v>149</v>
      </c>
      <c r="E1407" s="34">
        <v>10796</v>
      </c>
      <c r="F1407" s="23">
        <v>41663</v>
      </c>
      <c r="G1407" s="34">
        <v>10796</v>
      </c>
      <c r="H1407" s="36">
        <f t="shared" si="22"/>
        <v>0</v>
      </c>
      <c r="I1407" s="21" t="s">
        <v>27</v>
      </c>
    </row>
    <row r="1408" spans="1:14" x14ac:dyDescent="0.25">
      <c r="A1408" s="31">
        <v>41659</v>
      </c>
      <c r="B1408" s="32">
        <v>536</v>
      </c>
      <c r="C1408" s="32" t="s">
        <v>407</v>
      </c>
      <c r="D1408" s="33" t="s">
        <v>130</v>
      </c>
      <c r="E1408" s="34">
        <v>2993.5</v>
      </c>
      <c r="F1408" s="23">
        <v>41660</v>
      </c>
      <c r="G1408" s="34">
        <v>2993.5</v>
      </c>
      <c r="H1408" s="36">
        <f t="shared" si="22"/>
        <v>0</v>
      </c>
      <c r="I1408" s="21" t="s">
        <v>21</v>
      </c>
    </row>
    <row r="1409" spans="1:10" x14ac:dyDescent="0.25">
      <c r="A1409" s="31">
        <v>41659</v>
      </c>
      <c r="B1409" s="32">
        <v>537</v>
      </c>
      <c r="C1409" s="32" t="s">
        <v>407</v>
      </c>
      <c r="D1409" s="33" t="s">
        <v>301</v>
      </c>
      <c r="E1409" s="34">
        <v>14977.5</v>
      </c>
      <c r="F1409" s="23">
        <v>41659</v>
      </c>
      <c r="G1409" s="34">
        <v>14977.5</v>
      </c>
      <c r="H1409" s="36">
        <f t="shared" si="22"/>
        <v>0</v>
      </c>
      <c r="I1409" s="21" t="s">
        <v>27</v>
      </c>
    </row>
    <row r="1410" spans="1:10" x14ac:dyDescent="0.25">
      <c r="A1410" s="31">
        <v>41659</v>
      </c>
      <c r="B1410" s="32">
        <v>538</v>
      </c>
      <c r="C1410" s="32" t="s">
        <v>407</v>
      </c>
      <c r="D1410" s="33" t="s">
        <v>17</v>
      </c>
      <c r="E1410" s="34">
        <v>3433</v>
      </c>
      <c r="F1410" s="23">
        <v>41668</v>
      </c>
      <c r="G1410" s="34">
        <v>3433</v>
      </c>
      <c r="H1410" s="36">
        <f t="shared" si="22"/>
        <v>0</v>
      </c>
      <c r="I1410" s="21" t="s">
        <v>21</v>
      </c>
    </row>
    <row r="1411" spans="1:10" x14ac:dyDescent="0.25">
      <c r="A1411" s="31">
        <v>41659</v>
      </c>
      <c r="B1411" s="32">
        <v>539</v>
      </c>
      <c r="C1411" s="32" t="s">
        <v>407</v>
      </c>
      <c r="D1411" s="33" t="s">
        <v>8</v>
      </c>
      <c r="E1411" s="34">
        <v>766.6</v>
      </c>
      <c r="F1411" s="23">
        <v>41659</v>
      </c>
      <c r="G1411" s="34">
        <v>766.6</v>
      </c>
      <c r="H1411" s="36">
        <f t="shared" si="22"/>
        <v>0</v>
      </c>
      <c r="I1411" s="21" t="s">
        <v>8</v>
      </c>
    </row>
    <row r="1412" spans="1:10" x14ac:dyDescent="0.25">
      <c r="A1412" s="31">
        <v>41659</v>
      </c>
      <c r="B1412" s="32">
        <v>540</v>
      </c>
      <c r="C1412" s="32" t="s">
        <v>407</v>
      </c>
      <c r="D1412" s="33" t="s">
        <v>101</v>
      </c>
      <c r="E1412" s="34">
        <v>30386.799999999999</v>
      </c>
      <c r="F1412" s="80" t="s">
        <v>539</v>
      </c>
      <c r="G1412" s="40">
        <v>30386.799999999999</v>
      </c>
      <c r="H1412" s="36">
        <f t="shared" si="22"/>
        <v>0</v>
      </c>
      <c r="I1412" s="21" t="s">
        <v>27</v>
      </c>
    </row>
    <row r="1413" spans="1:10" x14ac:dyDescent="0.25">
      <c r="A1413" s="31">
        <v>41659</v>
      </c>
      <c r="B1413" s="32">
        <v>541</v>
      </c>
      <c r="C1413" s="32" t="s">
        <v>407</v>
      </c>
      <c r="D1413" s="33" t="s">
        <v>380</v>
      </c>
      <c r="E1413" s="34">
        <v>2335.1999999999998</v>
      </c>
      <c r="F1413" s="23">
        <v>41660</v>
      </c>
      <c r="G1413" s="34">
        <v>2335.1999999999998</v>
      </c>
      <c r="H1413" s="36">
        <f t="shared" si="22"/>
        <v>0</v>
      </c>
      <c r="I1413" s="21" t="s">
        <v>21</v>
      </c>
    </row>
    <row r="1414" spans="1:10" x14ac:dyDescent="0.25">
      <c r="A1414" s="31">
        <v>41659</v>
      </c>
      <c r="B1414" s="32">
        <v>542</v>
      </c>
      <c r="C1414" s="32" t="s">
        <v>407</v>
      </c>
      <c r="D1414" s="33" t="s">
        <v>59</v>
      </c>
      <c r="E1414" s="34">
        <v>10321.200000000001</v>
      </c>
      <c r="F1414" s="80" t="s">
        <v>540</v>
      </c>
      <c r="G1414" s="34">
        <v>10321.200000000001</v>
      </c>
      <c r="H1414" s="36">
        <f t="shared" si="22"/>
        <v>0</v>
      </c>
      <c r="I1414" s="21" t="s">
        <v>21</v>
      </c>
    </row>
    <row r="1415" spans="1:10" ht="34.5" x14ac:dyDescent="0.25">
      <c r="A1415" s="31">
        <v>41659</v>
      </c>
      <c r="B1415" s="32">
        <v>543</v>
      </c>
      <c r="C1415" s="32" t="s">
        <v>407</v>
      </c>
      <c r="D1415" s="33" t="s">
        <v>186</v>
      </c>
      <c r="E1415" s="34">
        <v>6199</v>
      </c>
      <c r="F1415" s="86" t="s">
        <v>541</v>
      </c>
      <c r="G1415" s="34">
        <v>6199</v>
      </c>
      <c r="H1415" s="36">
        <f t="shared" si="22"/>
        <v>0</v>
      </c>
      <c r="I1415" s="21" t="s">
        <v>21</v>
      </c>
      <c r="J1415" s="21" t="s">
        <v>542</v>
      </c>
    </row>
    <row r="1416" spans="1:10" x14ac:dyDescent="0.25">
      <c r="A1416" s="31">
        <v>41659</v>
      </c>
      <c r="B1416" s="32">
        <v>544</v>
      </c>
      <c r="C1416" s="32" t="s">
        <v>407</v>
      </c>
      <c r="D1416" s="33" t="s">
        <v>245</v>
      </c>
      <c r="E1416" s="34">
        <v>20758.45</v>
      </c>
      <c r="F1416" s="23">
        <v>41659</v>
      </c>
      <c r="G1416" s="34">
        <v>20758.45</v>
      </c>
      <c r="H1416" s="36">
        <f t="shared" si="22"/>
        <v>0</v>
      </c>
      <c r="I1416" s="21" t="s">
        <v>27</v>
      </c>
    </row>
    <row r="1417" spans="1:10" x14ac:dyDescent="0.25">
      <c r="A1417" s="31">
        <v>41659</v>
      </c>
      <c r="B1417" s="32">
        <v>545</v>
      </c>
      <c r="C1417" s="32" t="s">
        <v>407</v>
      </c>
      <c r="D1417" s="33" t="s">
        <v>99</v>
      </c>
      <c r="E1417" s="34">
        <v>953</v>
      </c>
      <c r="F1417" s="23">
        <v>41659</v>
      </c>
      <c r="G1417" s="34">
        <v>953</v>
      </c>
      <c r="H1417" s="36">
        <f t="shared" si="22"/>
        <v>0</v>
      </c>
      <c r="I1417" s="21" t="s">
        <v>27</v>
      </c>
    </row>
    <row r="1418" spans="1:10" x14ac:dyDescent="0.25">
      <c r="A1418" s="31">
        <v>41659</v>
      </c>
      <c r="B1418" s="32">
        <v>546</v>
      </c>
      <c r="C1418" s="32" t="s">
        <v>407</v>
      </c>
      <c r="D1418" s="33" t="s">
        <v>74</v>
      </c>
      <c r="E1418" s="34">
        <v>7173.5</v>
      </c>
      <c r="F1418" s="23">
        <v>41659</v>
      </c>
      <c r="G1418" s="34">
        <v>7173.5</v>
      </c>
      <c r="H1418" s="36">
        <f t="shared" si="22"/>
        <v>0</v>
      </c>
    </row>
    <row r="1419" spans="1:10" x14ac:dyDescent="0.25">
      <c r="A1419" s="31">
        <v>41659</v>
      </c>
      <c r="B1419" s="32">
        <v>547</v>
      </c>
      <c r="C1419" s="32" t="s">
        <v>407</v>
      </c>
      <c r="D1419" s="33" t="s">
        <v>260</v>
      </c>
      <c r="E1419" s="34">
        <v>1416</v>
      </c>
      <c r="F1419" s="23">
        <v>41659</v>
      </c>
      <c r="G1419" s="34">
        <v>1416</v>
      </c>
      <c r="H1419" s="36">
        <f t="shared" si="22"/>
        <v>0</v>
      </c>
      <c r="I1419" s="21" t="s">
        <v>543</v>
      </c>
    </row>
    <row r="1420" spans="1:10" x14ac:dyDescent="0.25">
      <c r="A1420" s="31">
        <v>41659</v>
      </c>
      <c r="B1420" s="32">
        <v>548</v>
      </c>
      <c r="C1420" s="32" t="s">
        <v>407</v>
      </c>
      <c r="D1420" s="33" t="s">
        <v>93</v>
      </c>
      <c r="E1420" s="34">
        <v>9478</v>
      </c>
      <c r="F1420" s="23">
        <v>41659</v>
      </c>
      <c r="G1420" s="34">
        <v>9478</v>
      </c>
      <c r="H1420" s="36">
        <f t="shared" si="22"/>
        <v>0</v>
      </c>
      <c r="I1420" s="21" t="s">
        <v>27</v>
      </c>
    </row>
    <row r="1421" spans="1:10" x14ac:dyDescent="0.25">
      <c r="A1421" s="31">
        <v>41659</v>
      </c>
      <c r="B1421" s="32">
        <v>549</v>
      </c>
      <c r="C1421" s="32" t="s">
        <v>407</v>
      </c>
      <c r="D1421" s="33" t="s">
        <v>92</v>
      </c>
      <c r="E1421" s="34">
        <v>7168</v>
      </c>
      <c r="F1421" s="23">
        <v>41659</v>
      </c>
      <c r="G1421" s="34">
        <v>7168</v>
      </c>
      <c r="H1421" s="36">
        <f t="shared" si="22"/>
        <v>0</v>
      </c>
      <c r="I1421" s="21" t="s">
        <v>27</v>
      </c>
    </row>
    <row r="1422" spans="1:10" x14ac:dyDescent="0.25">
      <c r="A1422" s="31">
        <v>41659</v>
      </c>
      <c r="B1422" s="32">
        <v>550</v>
      </c>
      <c r="C1422" s="32" t="s">
        <v>407</v>
      </c>
      <c r="D1422" s="33" t="s">
        <v>544</v>
      </c>
      <c r="E1422" s="34">
        <v>9272</v>
      </c>
      <c r="F1422" s="23">
        <v>41659</v>
      </c>
      <c r="G1422" s="34">
        <v>9272</v>
      </c>
      <c r="H1422" s="36">
        <f t="shared" si="22"/>
        <v>0</v>
      </c>
      <c r="I1422" s="21" t="s">
        <v>27</v>
      </c>
    </row>
    <row r="1423" spans="1:10" x14ac:dyDescent="0.25">
      <c r="A1423" s="31">
        <v>41659</v>
      </c>
      <c r="B1423" s="32">
        <v>551</v>
      </c>
      <c r="C1423" s="32" t="s">
        <v>407</v>
      </c>
      <c r="D1423" s="33" t="s">
        <v>346</v>
      </c>
      <c r="E1423" s="34">
        <v>2675.5</v>
      </c>
      <c r="F1423" s="23">
        <v>41659</v>
      </c>
      <c r="G1423" s="34">
        <v>2675.5</v>
      </c>
      <c r="H1423" s="36">
        <f t="shared" si="22"/>
        <v>0</v>
      </c>
      <c r="I1423" s="21" t="s">
        <v>27</v>
      </c>
    </row>
    <row r="1424" spans="1:10" x14ac:dyDescent="0.25">
      <c r="A1424" s="31">
        <v>41659</v>
      </c>
      <c r="B1424" s="32">
        <v>552</v>
      </c>
      <c r="C1424" s="32" t="s">
        <v>407</v>
      </c>
      <c r="D1424" s="33" t="s">
        <v>496</v>
      </c>
      <c r="E1424" s="34">
        <v>1020</v>
      </c>
      <c r="F1424" s="23">
        <v>41659</v>
      </c>
      <c r="G1424" s="34">
        <v>1020</v>
      </c>
      <c r="H1424" s="36">
        <f t="shared" si="22"/>
        <v>0</v>
      </c>
      <c r="I1424" s="21" t="s">
        <v>45</v>
      </c>
    </row>
    <row r="1425" spans="1:10" x14ac:dyDescent="0.25">
      <c r="A1425" s="31">
        <v>41659</v>
      </c>
      <c r="B1425" s="32">
        <v>553</v>
      </c>
      <c r="C1425" s="32" t="s">
        <v>407</v>
      </c>
      <c r="D1425" s="33" t="s">
        <v>28</v>
      </c>
      <c r="E1425" s="34">
        <v>14200</v>
      </c>
      <c r="F1425" s="23">
        <v>41659</v>
      </c>
      <c r="G1425" s="34">
        <v>14200</v>
      </c>
      <c r="H1425" s="36">
        <f t="shared" si="22"/>
        <v>0</v>
      </c>
    </row>
    <row r="1426" spans="1:10" x14ac:dyDescent="0.25">
      <c r="A1426" s="31">
        <v>41659</v>
      </c>
      <c r="B1426" s="32">
        <v>554</v>
      </c>
      <c r="C1426" s="32" t="s">
        <v>407</v>
      </c>
      <c r="D1426" s="33" t="s">
        <v>96</v>
      </c>
      <c r="E1426" s="34">
        <v>36519</v>
      </c>
      <c r="F1426" s="23">
        <v>41659</v>
      </c>
      <c r="G1426" s="34">
        <v>36519</v>
      </c>
      <c r="H1426" s="36">
        <f t="shared" si="22"/>
        <v>0</v>
      </c>
      <c r="I1426" s="21" t="s">
        <v>37</v>
      </c>
    </row>
    <row r="1427" spans="1:10" x14ac:dyDescent="0.25">
      <c r="A1427" s="31">
        <v>41659</v>
      </c>
      <c r="B1427" s="32">
        <v>555</v>
      </c>
      <c r="C1427" s="32" t="s">
        <v>407</v>
      </c>
      <c r="D1427" s="33" t="s">
        <v>88</v>
      </c>
      <c r="E1427" s="34">
        <v>4554</v>
      </c>
      <c r="F1427" s="23">
        <v>41659</v>
      </c>
      <c r="G1427" s="34">
        <v>4554</v>
      </c>
      <c r="H1427" s="36">
        <f t="shared" si="22"/>
        <v>0</v>
      </c>
      <c r="I1427" s="21" t="s">
        <v>27</v>
      </c>
    </row>
    <row r="1428" spans="1:10" x14ac:dyDescent="0.25">
      <c r="A1428" s="31">
        <v>41659</v>
      </c>
      <c r="B1428" s="32">
        <v>556</v>
      </c>
      <c r="C1428" s="32" t="s">
        <v>407</v>
      </c>
      <c r="D1428" s="33" t="s">
        <v>136</v>
      </c>
      <c r="E1428" s="34">
        <v>482.5</v>
      </c>
      <c r="F1428" s="23">
        <v>41659</v>
      </c>
      <c r="G1428" s="34">
        <v>482.5</v>
      </c>
      <c r="H1428" s="36">
        <f t="shared" si="22"/>
        <v>0</v>
      </c>
    </row>
    <row r="1429" spans="1:10" x14ac:dyDescent="0.25">
      <c r="A1429" s="31">
        <v>41659</v>
      </c>
      <c r="B1429" s="32">
        <v>557</v>
      </c>
      <c r="C1429" s="32" t="s">
        <v>407</v>
      </c>
      <c r="D1429" s="33" t="s">
        <v>23</v>
      </c>
      <c r="E1429" s="34">
        <v>1891.5</v>
      </c>
      <c r="F1429" s="23">
        <v>41659</v>
      </c>
      <c r="G1429" s="34">
        <v>1891.5</v>
      </c>
      <c r="H1429" s="36">
        <f t="shared" si="22"/>
        <v>0</v>
      </c>
    </row>
    <row r="1430" spans="1:10" x14ac:dyDescent="0.25">
      <c r="A1430" s="31">
        <v>41659</v>
      </c>
      <c r="B1430" s="32">
        <v>558</v>
      </c>
      <c r="C1430" s="32" t="s">
        <v>407</v>
      </c>
      <c r="D1430" s="33" t="s">
        <v>99</v>
      </c>
      <c r="E1430" s="34">
        <v>7937</v>
      </c>
      <c r="F1430" s="23">
        <v>41661</v>
      </c>
      <c r="G1430" s="34">
        <v>7937</v>
      </c>
      <c r="H1430" s="36">
        <f t="shared" si="22"/>
        <v>0</v>
      </c>
      <c r="I1430" s="21" t="s">
        <v>162</v>
      </c>
    </row>
    <row r="1431" spans="1:10" x14ac:dyDescent="0.25">
      <c r="A1431" s="31">
        <v>41659</v>
      </c>
      <c r="B1431" s="32">
        <v>559</v>
      </c>
      <c r="C1431" s="32" t="s">
        <v>407</v>
      </c>
      <c r="D1431" s="33" t="s">
        <v>169</v>
      </c>
      <c r="E1431" s="34">
        <v>12266.5</v>
      </c>
      <c r="F1431" s="68">
        <v>41661</v>
      </c>
      <c r="G1431" s="34">
        <v>12266.5</v>
      </c>
      <c r="H1431" s="36">
        <f t="shared" si="22"/>
        <v>0</v>
      </c>
      <c r="I1431" s="21" t="s">
        <v>162</v>
      </c>
    </row>
    <row r="1432" spans="1:10" x14ac:dyDescent="0.25">
      <c r="A1432" s="31">
        <v>41659</v>
      </c>
      <c r="B1432" s="32">
        <v>560</v>
      </c>
      <c r="C1432" s="32" t="s">
        <v>407</v>
      </c>
      <c r="D1432" s="33" t="s">
        <v>545</v>
      </c>
      <c r="E1432" s="34">
        <v>7177</v>
      </c>
      <c r="F1432" s="23">
        <v>41661</v>
      </c>
      <c r="G1432" s="34">
        <v>7177</v>
      </c>
      <c r="H1432" s="36">
        <f t="shared" si="22"/>
        <v>0</v>
      </c>
      <c r="I1432" s="21" t="s">
        <v>162</v>
      </c>
    </row>
    <row r="1433" spans="1:10" x14ac:dyDescent="0.25">
      <c r="A1433" s="31">
        <v>41659</v>
      </c>
      <c r="B1433" s="32">
        <v>561</v>
      </c>
      <c r="C1433" s="32" t="s">
        <v>407</v>
      </c>
      <c r="D1433" s="33" t="s">
        <v>185</v>
      </c>
      <c r="E1433" s="34">
        <v>7359</v>
      </c>
      <c r="F1433" s="23">
        <v>41659</v>
      </c>
      <c r="G1433" s="34">
        <v>7359</v>
      </c>
      <c r="H1433" s="36">
        <f t="shared" si="22"/>
        <v>0</v>
      </c>
      <c r="I1433" s="21" t="s">
        <v>37</v>
      </c>
      <c r="J1433" s="21" t="s">
        <v>546</v>
      </c>
    </row>
    <row r="1434" spans="1:10" x14ac:dyDescent="0.25">
      <c r="A1434" s="31">
        <v>41659</v>
      </c>
      <c r="B1434" s="32">
        <v>562</v>
      </c>
      <c r="C1434" s="32" t="s">
        <v>407</v>
      </c>
      <c r="D1434" s="33" t="s">
        <v>473</v>
      </c>
      <c r="E1434" s="34">
        <v>1562</v>
      </c>
      <c r="F1434" s="23">
        <v>41660</v>
      </c>
      <c r="G1434" s="34">
        <v>1562</v>
      </c>
      <c r="H1434" s="36">
        <f t="shared" si="22"/>
        <v>0</v>
      </c>
    </row>
    <row r="1435" spans="1:10" x14ac:dyDescent="0.25">
      <c r="A1435" s="31">
        <v>41659</v>
      </c>
      <c r="B1435" s="32">
        <v>563</v>
      </c>
      <c r="C1435" s="32" t="s">
        <v>407</v>
      </c>
      <c r="D1435" s="33" t="s">
        <v>547</v>
      </c>
      <c r="E1435" s="34">
        <v>8278.5</v>
      </c>
      <c r="F1435" s="23">
        <v>41664</v>
      </c>
      <c r="G1435" s="34">
        <v>8278.5</v>
      </c>
      <c r="H1435" s="36">
        <f t="shared" si="22"/>
        <v>0</v>
      </c>
      <c r="I1435" s="21" t="s">
        <v>162</v>
      </c>
    </row>
    <row r="1436" spans="1:10" x14ac:dyDescent="0.25">
      <c r="A1436" s="31">
        <v>41659</v>
      </c>
      <c r="B1436" s="32">
        <v>564</v>
      </c>
      <c r="C1436" s="32" t="s">
        <v>407</v>
      </c>
      <c r="D1436" s="33" t="s">
        <v>8</v>
      </c>
      <c r="E1436" s="34">
        <v>1034</v>
      </c>
      <c r="F1436" s="23">
        <v>41659</v>
      </c>
      <c r="G1436" s="34">
        <v>1034</v>
      </c>
      <c r="H1436" s="36">
        <f t="shared" si="22"/>
        <v>0</v>
      </c>
      <c r="I1436" s="21" t="s">
        <v>8</v>
      </c>
    </row>
    <row r="1437" spans="1:10" x14ac:dyDescent="0.25">
      <c r="A1437" s="31">
        <v>41659</v>
      </c>
      <c r="B1437" s="32">
        <v>565</v>
      </c>
      <c r="C1437" s="32" t="s">
        <v>407</v>
      </c>
      <c r="D1437" s="33" t="s">
        <v>548</v>
      </c>
      <c r="E1437" s="34">
        <v>25262</v>
      </c>
      <c r="F1437" s="23">
        <v>41659</v>
      </c>
      <c r="G1437" s="34">
        <v>25262</v>
      </c>
      <c r="H1437" s="36">
        <f t="shared" si="22"/>
        <v>0</v>
      </c>
      <c r="I1437" s="21" t="s">
        <v>37</v>
      </c>
    </row>
    <row r="1438" spans="1:10" x14ac:dyDescent="0.25">
      <c r="A1438" s="31">
        <v>41659</v>
      </c>
      <c r="B1438" s="32">
        <v>566</v>
      </c>
      <c r="C1438" s="32" t="s">
        <v>407</v>
      </c>
      <c r="D1438" s="33" t="s">
        <v>549</v>
      </c>
      <c r="E1438" s="34">
        <v>7102.2</v>
      </c>
      <c r="F1438" s="23">
        <v>41659</v>
      </c>
      <c r="G1438" s="34">
        <v>7102.2</v>
      </c>
      <c r="H1438" s="36">
        <f t="shared" si="22"/>
        <v>0</v>
      </c>
      <c r="I1438" s="21" t="s">
        <v>37</v>
      </c>
    </row>
    <row r="1439" spans="1:10" x14ac:dyDescent="0.25">
      <c r="A1439" s="31">
        <v>41659</v>
      </c>
      <c r="B1439" s="32">
        <v>567</v>
      </c>
      <c r="C1439" s="32" t="s">
        <v>407</v>
      </c>
      <c r="D1439" s="33" t="s">
        <v>11</v>
      </c>
      <c r="E1439" s="34">
        <v>25114</v>
      </c>
      <c r="F1439" s="23">
        <v>41667</v>
      </c>
      <c r="G1439" s="34">
        <v>25114</v>
      </c>
      <c r="H1439" s="36">
        <f t="shared" si="22"/>
        <v>0</v>
      </c>
      <c r="I1439" s="21" t="s">
        <v>65</v>
      </c>
    </row>
    <row r="1440" spans="1:10" x14ac:dyDescent="0.25">
      <c r="A1440" s="31">
        <v>41659</v>
      </c>
      <c r="B1440" s="32">
        <v>568</v>
      </c>
      <c r="C1440" s="32" t="s">
        <v>407</v>
      </c>
      <c r="D1440" s="33" t="s">
        <v>160</v>
      </c>
      <c r="E1440" s="34">
        <v>119128</v>
      </c>
      <c r="F1440" s="80" t="s">
        <v>550</v>
      </c>
      <c r="G1440" s="34">
        <v>119128</v>
      </c>
      <c r="H1440" s="36">
        <f t="shared" si="22"/>
        <v>0</v>
      </c>
      <c r="I1440" s="21" t="s">
        <v>162</v>
      </c>
    </row>
    <row r="1441" spans="1:10" x14ac:dyDescent="0.25">
      <c r="A1441" s="31">
        <v>41659</v>
      </c>
      <c r="B1441" s="32">
        <v>569</v>
      </c>
      <c r="C1441" s="32" t="s">
        <v>407</v>
      </c>
      <c r="D1441" s="33" t="s">
        <v>178</v>
      </c>
      <c r="E1441" s="34">
        <v>4329</v>
      </c>
      <c r="F1441" s="23">
        <v>41661</v>
      </c>
      <c r="G1441" s="34">
        <v>4329</v>
      </c>
      <c r="H1441" s="36">
        <f t="shared" si="22"/>
        <v>0</v>
      </c>
    </row>
    <row r="1442" spans="1:10" x14ac:dyDescent="0.25">
      <c r="A1442" s="31">
        <v>41659</v>
      </c>
      <c r="B1442" s="32">
        <v>570</v>
      </c>
      <c r="C1442" s="32" t="s">
        <v>407</v>
      </c>
      <c r="D1442" s="33" t="s">
        <v>180</v>
      </c>
      <c r="E1442" s="34">
        <v>25646.5</v>
      </c>
      <c r="F1442" s="25" t="s">
        <v>551</v>
      </c>
      <c r="G1442" s="34">
        <f>9090+16556.5</f>
        <v>25646.5</v>
      </c>
      <c r="H1442" s="36">
        <f t="shared" si="22"/>
        <v>0</v>
      </c>
      <c r="I1442" s="21" t="s">
        <v>65</v>
      </c>
    </row>
    <row r="1443" spans="1:10" x14ac:dyDescent="0.25">
      <c r="A1443" s="31">
        <v>41659</v>
      </c>
      <c r="B1443" s="32">
        <v>571</v>
      </c>
      <c r="C1443" s="32" t="s">
        <v>407</v>
      </c>
      <c r="D1443" s="33" t="s">
        <v>160</v>
      </c>
      <c r="E1443" s="34">
        <v>16689</v>
      </c>
      <c r="F1443" s="80" t="s">
        <v>552</v>
      </c>
      <c r="G1443" s="34">
        <v>16689</v>
      </c>
      <c r="H1443" s="36">
        <f t="shared" si="22"/>
        <v>0</v>
      </c>
      <c r="I1443" s="21" t="s">
        <v>162</v>
      </c>
    </row>
    <row r="1444" spans="1:10" x14ac:dyDescent="0.25">
      <c r="A1444" s="31">
        <v>41659</v>
      </c>
      <c r="B1444" s="32">
        <v>572</v>
      </c>
      <c r="C1444" s="32" t="s">
        <v>407</v>
      </c>
      <c r="D1444" s="33" t="s">
        <v>68</v>
      </c>
      <c r="E1444" s="34">
        <v>4886.3999999999996</v>
      </c>
      <c r="F1444" s="23">
        <v>41659</v>
      </c>
      <c r="G1444" s="34">
        <v>4886.3999999999996</v>
      </c>
      <c r="H1444" s="36">
        <f t="shared" si="22"/>
        <v>0</v>
      </c>
      <c r="I1444" s="21" t="s">
        <v>65</v>
      </c>
    </row>
    <row r="1445" spans="1:10" x14ac:dyDescent="0.25">
      <c r="A1445" s="31">
        <v>41659</v>
      </c>
      <c r="B1445" s="32">
        <v>573</v>
      </c>
      <c r="C1445" s="32" t="s">
        <v>407</v>
      </c>
      <c r="D1445" s="33" t="s">
        <v>553</v>
      </c>
      <c r="E1445" s="34">
        <v>11377</v>
      </c>
      <c r="F1445" s="68">
        <v>41661</v>
      </c>
      <c r="G1445" s="34">
        <v>11377</v>
      </c>
      <c r="H1445" s="36">
        <f t="shared" si="22"/>
        <v>0</v>
      </c>
      <c r="I1445" s="21" t="s">
        <v>162</v>
      </c>
      <c r="J1445" s="21" t="s">
        <v>554</v>
      </c>
    </row>
    <row r="1446" spans="1:10" x14ac:dyDescent="0.25">
      <c r="A1446" s="31">
        <v>41659</v>
      </c>
      <c r="B1446" s="32">
        <v>574</v>
      </c>
      <c r="C1446" s="32" t="s">
        <v>407</v>
      </c>
      <c r="D1446" s="33" t="s">
        <v>22</v>
      </c>
      <c r="E1446" s="34">
        <v>16917.5</v>
      </c>
      <c r="F1446" s="23">
        <v>41661</v>
      </c>
      <c r="G1446" s="34">
        <v>16917.5</v>
      </c>
      <c r="H1446" s="36">
        <f t="shared" si="22"/>
        <v>0</v>
      </c>
      <c r="I1446" s="21" t="s">
        <v>162</v>
      </c>
    </row>
    <row r="1447" spans="1:10" x14ac:dyDescent="0.25">
      <c r="A1447" s="31">
        <v>41659</v>
      </c>
      <c r="B1447" s="32">
        <v>575</v>
      </c>
      <c r="C1447" s="32" t="s">
        <v>407</v>
      </c>
      <c r="D1447" s="33" t="s">
        <v>98</v>
      </c>
      <c r="E1447" s="34">
        <v>11599.8</v>
      </c>
      <c r="F1447" s="23">
        <v>41659</v>
      </c>
      <c r="G1447" s="34">
        <v>11599.8</v>
      </c>
      <c r="H1447" s="36">
        <f t="shared" si="22"/>
        <v>0</v>
      </c>
      <c r="I1447" s="21" t="s">
        <v>65</v>
      </c>
    </row>
    <row r="1448" spans="1:10" x14ac:dyDescent="0.25">
      <c r="A1448" s="31">
        <v>41659</v>
      </c>
      <c r="B1448" s="32">
        <v>576</v>
      </c>
      <c r="C1448" s="32" t="s">
        <v>407</v>
      </c>
      <c r="D1448" s="33" t="s">
        <v>168</v>
      </c>
      <c r="E1448" s="34">
        <v>14060</v>
      </c>
      <c r="F1448" s="23">
        <v>41661</v>
      </c>
      <c r="G1448" s="34">
        <v>14060</v>
      </c>
      <c r="H1448" s="36">
        <f t="shared" si="22"/>
        <v>0</v>
      </c>
      <c r="I1448" s="21" t="s">
        <v>162</v>
      </c>
    </row>
    <row r="1449" spans="1:10" x14ac:dyDescent="0.25">
      <c r="A1449" s="31">
        <v>41659</v>
      </c>
      <c r="B1449" s="32">
        <v>577</v>
      </c>
      <c r="C1449" s="32" t="s">
        <v>407</v>
      </c>
      <c r="D1449" s="33" t="s">
        <v>129</v>
      </c>
      <c r="E1449" s="34">
        <v>1015</v>
      </c>
      <c r="F1449" s="23">
        <v>41659</v>
      </c>
      <c r="G1449" s="34">
        <v>1015</v>
      </c>
      <c r="H1449" s="36">
        <f t="shared" ref="H1449:H1512" si="23">E1449-G1449</f>
        <v>0</v>
      </c>
    </row>
    <row r="1450" spans="1:10" x14ac:dyDescent="0.25">
      <c r="A1450" s="31">
        <v>41659</v>
      </c>
      <c r="B1450" s="32">
        <v>578</v>
      </c>
      <c r="C1450" s="32" t="s">
        <v>407</v>
      </c>
      <c r="D1450" s="33" t="s">
        <v>269</v>
      </c>
      <c r="E1450" s="34">
        <v>19546</v>
      </c>
      <c r="F1450" s="23">
        <v>41661</v>
      </c>
      <c r="G1450" s="34">
        <v>19546</v>
      </c>
      <c r="H1450" s="36">
        <f t="shared" si="23"/>
        <v>0</v>
      </c>
      <c r="I1450" s="21" t="s">
        <v>162</v>
      </c>
    </row>
    <row r="1451" spans="1:10" x14ac:dyDescent="0.25">
      <c r="A1451" s="31">
        <v>41659</v>
      </c>
      <c r="B1451" s="32">
        <v>579</v>
      </c>
      <c r="C1451" s="32" t="s">
        <v>407</v>
      </c>
      <c r="D1451" s="33" t="s">
        <v>175</v>
      </c>
      <c r="E1451" s="34">
        <v>16456.5</v>
      </c>
      <c r="F1451" s="80" t="s">
        <v>555</v>
      </c>
      <c r="G1451" s="34">
        <v>16456.5</v>
      </c>
      <c r="H1451" s="36">
        <f t="shared" si="23"/>
        <v>0</v>
      </c>
      <c r="I1451" s="21" t="s">
        <v>162</v>
      </c>
    </row>
    <row r="1452" spans="1:10" x14ac:dyDescent="0.25">
      <c r="A1452" s="31">
        <v>41659</v>
      </c>
      <c r="B1452" s="32">
        <v>580</v>
      </c>
      <c r="C1452" s="32" t="s">
        <v>407</v>
      </c>
      <c r="D1452" s="33" t="s">
        <v>175</v>
      </c>
      <c r="E1452" s="34">
        <v>17104.5</v>
      </c>
      <c r="F1452" s="80" t="s">
        <v>555</v>
      </c>
      <c r="G1452" s="34">
        <v>17104.5</v>
      </c>
      <c r="H1452" s="36">
        <f t="shared" si="23"/>
        <v>0</v>
      </c>
      <c r="I1452" s="21" t="s">
        <v>162</v>
      </c>
    </row>
    <row r="1453" spans="1:10" x14ac:dyDescent="0.25">
      <c r="A1453" s="31">
        <v>41659</v>
      </c>
      <c r="B1453" s="32">
        <v>581</v>
      </c>
      <c r="C1453" s="32" t="s">
        <v>407</v>
      </c>
      <c r="D1453" s="33" t="s">
        <v>370</v>
      </c>
      <c r="E1453" s="34">
        <v>35298.400000000001</v>
      </c>
      <c r="F1453" s="23">
        <v>41661</v>
      </c>
      <c r="G1453" s="34">
        <v>35298.400000000001</v>
      </c>
      <c r="H1453" s="36">
        <f t="shared" si="23"/>
        <v>0</v>
      </c>
      <c r="I1453" s="21" t="s">
        <v>162</v>
      </c>
    </row>
    <row r="1454" spans="1:10" x14ac:dyDescent="0.25">
      <c r="A1454" s="31">
        <v>41659</v>
      </c>
      <c r="B1454" s="32">
        <v>582</v>
      </c>
      <c r="C1454" s="32" t="s">
        <v>407</v>
      </c>
      <c r="D1454" s="33" t="s">
        <v>14</v>
      </c>
      <c r="E1454" s="34">
        <v>3311</v>
      </c>
      <c r="F1454" s="23">
        <v>41660</v>
      </c>
      <c r="G1454" s="34">
        <v>3311</v>
      </c>
      <c r="H1454" s="36">
        <f t="shared" si="23"/>
        <v>0</v>
      </c>
      <c r="I1454" s="21" t="s">
        <v>21</v>
      </c>
    </row>
    <row r="1455" spans="1:10" x14ac:dyDescent="0.25">
      <c r="A1455" s="31">
        <v>41659</v>
      </c>
      <c r="B1455" s="32">
        <v>583</v>
      </c>
      <c r="C1455" s="32" t="s">
        <v>407</v>
      </c>
      <c r="D1455" s="33" t="s">
        <v>147</v>
      </c>
      <c r="E1455" s="34">
        <v>39777.1</v>
      </c>
      <c r="F1455" s="23">
        <v>41660</v>
      </c>
      <c r="G1455" s="34">
        <v>39777.1</v>
      </c>
      <c r="H1455" s="36">
        <f t="shared" si="23"/>
        <v>0</v>
      </c>
      <c r="I1455" s="21" t="s">
        <v>21</v>
      </c>
    </row>
    <row r="1456" spans="1:10" x14ac:dyDescent="0.25">
      <c r="A1456" s="31">
        <v>41659</v>
      </c>
      <c r="B1456" s="32">
        <v>584</v>
      </c>
      <c r="C1456" s="32" t="s">
        <v>407</v>
      </c>
      <c r="D1456" s="33" t="s">
        <v>16</v>
      </c>
      <c r="E1456" s="34">
        <v>8277.4</v>
      </c>
      <c r="F1456" s="26">
        <v>41710</v>
      </c>
      <c r="G1456" s="40">
        <v>8277.4</v>
      </c>
      <c r="H1456" s="36">
        <f t="shared" si="23"/>
        <v>0</v>
      </c>
      <c r="I1456" s="21" t="s">
        <v>21</v>
      </c>
    </row>
    <row r="1457" spans="1:9" x14ac:dyDescent="0.25">
      <c r="A1457" s="31">
        <v>41659</v>
      </c>
      <c r="B1457" s="32">
        <v>585</v>
      </c>
      <c r="C1457" s="32" t="s">
        <v>407</v>
      </c>
      <c r="D1457" s="33" t="s">
        <v>412</v>
      </c>
      <c r="E1457" s="34">
        <v>676</v>
      </c>
      <c r="F1457" s="23">
        <v>41660</v>
      </c>
      <c r="G1457" s="34">
        <v>676</v>
      </c>
      <c r="H1457" s="36">
        <f t="shared" si="23"/>
        <v>0</v>
      </c>
      <c r="I1457" s="21" t="s">
        <v>21</v>
      </c>
    </row>
    <row r="1458" spans="1:9" x14ac:dyDescent="0.25">
      <c r="A1458" s="31">
        <v>41659</v>
      </c>
      <c r="B1458" s="32">
        <v>586</v>
      </c>
      <c r="C1458" s="32" t="s">
        <v>407</v>
      </c>
      <c r="D1458" s="33" t="s">
        <v>8</v>
      </c>
      <c r="E1458" s="34">
        <v>630</v>
      </c>
      <c r="F1458" s="35">
        <v>41659</v>
      </c>
      <c r="G1458" s="34">
        <v>630</v>
      </c>
      <c r="H1458" s="36">
        <f t="shared" si="23"/>
        <v>0</v>
      </c>
      <c r="I1458" s="21" t="s">
        <v>8</v>
      </c>
    </row>
    <row r="1459" spans="1:9" x14ac:dyDescent="0.25">
      <c r="A1459" s="31">
        <v>41659</v>
      </c>
      <c r="B1459" s="32">
        <v>587</v>
      </c>
      <c r="C1459" s="32" t="s">
        <v>407</v>
      </c>
      <c r="D1459" s="33" t="s">
        <v>359</v>
      </c>
      <c r="E1459" s="34">
        <v>4932</v>
      </c>
      <c r="F1459" s="23">
        <v>41661</v>
      </c>
      <c r="G1459" s="34">
        <v>4932</v>
      </c>
      <c r="H1459" s="36">
        <f t="shared" si="23"/>
        <v>0</v>
      </c>
      <c r="I1459" s="21" t="s">
        <v>162</v>
      </c>
    </row>
    <row r="1460" spans="1:9" x14ac:dyDescent="0.25">
      <c r="A1460" s="31">
        <v>41659</v>
      </c>
      <c r="B1460" s="32">
        <v>588</v>
      </c>
      <c r="C1460" s="32" t="s">
        <v>407</v>
      </c>
      <c r="D1460" s="33" t="s">
        <v>152</v>
      </c>
      <c r="E1460" s="34">
        <v>6534.4</v>
      </c>
      <c r="F1460" s="23">
        <v>41659</v>
      </c>
      <c r="G1460" s="34">
        <v>6534.4</v>
      </c>
      <c r="H1460" s="36">
        <f t="shared" si="23"/>
        <v>0</v>
      </c>
    </row>
    <row r="1461" spans="1:9" x14ac:dyDescent="0.25">
      <c r="A1461" s="31">
        <v>41660</v>
      </c>
      <c r="B1461" s="32">
        <v>589</v>
      </c>
      <c r="C1461" s="32" t="s">
        <v>407</v>
      </c>
      <c r="D1461" s="33" t="s">
        <v>233</v>
      </c>
      <c r="E1461" s="69">
        <v>2878</v>
      </c>
      <c r="F1461" s="23">
        <v>41660</v>
      </c>
      <c r="G1461" s="34">
        <v>2878</v>
      </c>
      <c r="H1461" s="36">
        <f t="shared" si="23"/>
        <v>0</v>
      </c>
    </row>
    <row r="1462" spans="1:9" x14ac:dyDescent="0.25">
      <c r="A1462" s="31">
        <v>41660</v>
      </c>
      <c r="B1462" s="32">
        <v>590</v>
      </c>
      <c r="C1462" s="32" t="s">
        <v>407</v>
      </c>
      <c r="D1462" s="33" t="s">
        <v>13</v>
      </c>
      <c r="E1462" s="34">
        <v>1883</v>
      </c>
      <c r="F1462" s="23">
        <v>41662</v>
      </c>
      <c r="G1462" s="34">
        <v>1883</v>
      </c>
      <c r="H1462" s="36">
        <f t="shared" si="23"/>
        <v>0</v>
      </c>
      <c r="I1462" s="69" t="s">
        <v>21</v>
      </c>
    </row>
    <row r="1463" spans="1:9" x14ac:dyDescent="0.25">
      <c r="A1463" s="31">
        <v>41660</v>
      </c>
      <c r="B1463" s="32">
        <v>591</v>
      </c>
      <c r="C1463" s="32" t="s">
        <v>407</v>
      </c>
      <c r="D1463" s="33" t="s">
        <v>8</v>
      </c>
      <c r="E1463" s="34">
        <v>556</v>
      </c>
      <c r="F1463" s="23">
        <v>41660</v>
      </c>
      <c r="G1463" s="34">
        <v>556</v>
      </c>
      <c r="H1463" s="36">
        <f t="shared" si="23"/>
        <v>0</v>
      </c>
      <c r="I1463" s="21" t="s">
        <v>8</v>
      </c>
    </row>
    <row r="1464" spans="1:9" x14ac:dyDescent="0.25">
      <c r="A1464" s="31">
        <v>41660</v>
      </c>
      <c r="B1464" s="32">
        <v>592</v>
      </c>
      <c r="C1464" s="32" t="s">
        <v>407</v>
      </c>
      <c r="D1464" s="33" t="s">
        <v>123</v>
      </c>
      <c r="E1464" s="34">
        <v>7310.5</v>
      </c>
      <c r="F1464" s="23">
        <v>41660</v>
      </c>
      <c r="G1464" s="34">
        <v>7310.5</v>
      </c>
      <c r="H1464" s="36">
        <f t="shared" si="23"/>
        <v>0</v>
      </c>
      <c r="I1464" s="21" t="s">
        <v>8</v>
      </c>
    </row>
    <row r="1465" spans="1:9" x14ac:dyDescent="0.25">
      <c r="A1465" s="31">
        <v>41660</v>
      </c>
      <c r="B1465" s="32">
        <v>593</v>
      </c>
      <c r="C1465" s="32" t="s">
        <v>407</v>
      </c>
      <c r="D1465" s="33" t="s">
        <v>25</v>
      </c>
      <c r="E1465" s="34">
        <v>5717</v>
      </c>
      <c r="F1465" s="23">
        <v>41660</v>
      </c>
      <c r="G1465" s="34">
        <v>5717</v>
      </c>
      <c r="H1465" s="36">
        <f t="shared" si="23"/>
        <v>0</v>
      </c>
      <c r="I1465" s="21" t="s">
        <v>217</v>
      </c>
    </row>
    <row r="1466" spans="1:9" x14ac:dyDescent="0.25">
      <c r="A1466" s="31">
        <v>41660</v>
      </c>
      <c r="B1466" s="32">
        <v>594</v>
      </c>
      <c r="C1466" s="32" t="s">
        <v>407</v>
      </c>
      <c r="D1466" s="33" t="s">
        <v>68</v>
      </c>
      <c r="E1466" s="34">
        <v>4387</v>
      </c>
      <c r="F1466" s="23">
        <v>41660</v>
      </c>
      <c r="G1466" s="34">
        <v>4387</v>
      </c>
      <c r="H1466" s="36">
        <f t="shared" si="23"/>
        <v>0</v>
      </c>
      <c r="I1466" s="21" t="s">
        <v>217</v>
      </c>
    </row>
    <row r="1467" spans="1:9" x14ac:dyDescent="0.25">
      <c r="A1467" s="31">
        <v>41660</v>
      </c>
      <c r="B1467" s="32">
        <v>595</v>
      </c>
      <c r="C1467" s="32" t="s">
        <v>407</v>
      </c>
      <c r="D1467" s="33" t="s">
        <v>8</v>
      </c>
      <c r="E1467" s="34">
        <v>734</v>
      </c>
      <c r="F1467" s="23">
        <v>41660</v>
      </c>
      <c r="G1467" s="34">
        <v>734</v>
      </c>
      <c r="H1467" s="36">
        <f t="shared" si="23"/>
        <v>0</v>
      </c>
      <c r="I1467" s="21" t="s">
        <v>8</v>
      </c>
    </row>
    <row r="1468" spans="1:9" x14ac:dyDescent="0.25">
      <c r="A1468" s="31">
        <v>41660</v>
      </c>
      <c r="B1468" s="32">
        <v>596</v>
      </c>
      <c r="C1468" s="32" t="s">
        <v>407</v>
      </c>
      <c r="D1468" s="33" t="s">
        <v>434</v>
      </c>
      <c r="E1468" s="34">
        <v>2705</v>
      </c>
      <c r="F1468" s="23">
        <v>41660</v>
      </c>
      <c r="G1468" s="34">
        <v>2705</v>
      </c>
      <c r="H1468" s="36">
        <f t="shared" si="23"/>
        <v>0</v>
      </c>
      <c r="I1468" s="21" t="s">
        <v>217</v>
      </c>
    </row>
    <row r="1469" spans="1:9" x14ac:dyDescent="0.25">
      <c r="A1469" s="31">
        <v>41660</v>
      </c>
      <c r="B1469" s="32">
        <v>597</v>
      </c>
      <c r="C1469" s="32" t="s">
        <v>407</v>
      </c>
      <c r="D1469" s="33" t="s">
        <v>47</v>
      </c>
      <c r="E1469" s="34">
        <v>4807</v>
      </c>
      <c r="F1469" s="23">
        <v>41661</v>
      </c>
      <c r="G1469" s="34">
        <v>4807</v>
      </c>
      <c r="H1469" s="36">
        <f t="shared" si="23"/>
        <v>0</v>
      </c>
      <c r="I1469" s="21" t="s">
        <v>30</v>
      </c>
    </row>
    <row r="1470" spans="1:9" x14ac:dyDescent="0.25">
      <c r="A1470" s="31">
        <v>41660</v>
      </c>
      <c r="B1470" s="32">
        <v>598</v>
      </c>
      <c r="C1470" s="32" t="s">
        <v>407</v>
      </c>
      <c r="D1470" s="33" t="s">
        <v>8</v>
      </c>
      <c r="E1470" s="34">
        <v>3851</v>
      </c>
      <c r="F1470" s="23">
        <v>41660</v>
      </c>
      <c r="G1470" s="34">
        <v>3851</v>
      </c>
      <c r="H1470" s="36">
        <f t="shared" si="23"/>
        <v>0</v>
      </c>
      <c r="I1470" s="21" t="s">
        <v>8</v>
      </c>
    </row>
    <row r="1471" spans="1:9" x14ac:dyDescent="0.25">
      <c r="A1471" s="31">
        <v>41660</v>
      </c>
      <c r="B1471" s="32">
        <v>599</v>
      </c>
      <c r="C1471" s="32" t="s">
        <v>407</v>
      </c>
      <c r="D1471" s="33" t="s">
        <v>8</v>
      </c>
      <c r="E1471" s="34">
        <v>295</v>
      </c>
      <c r="F1471" s="23">
        <v>41660</v>
      </c>
      <c r="G1471" s="34">
        <v>295</v>
      </c>
      <c r="H1471" s="36">
        <f t="shared" si="23"/>
        <v>0</v>
      </c>
      <c r="I1471" s="21" t="s">
        <v>8</v>
      </c>
    </row>
    <row r="1472" spans="1:9" x14ac:dyDescent="0.25">
      <c r="A1472" s="31">
        <v>41660</v>
      </c>
      <c r="B1472" s="32">
        <v>600</v>
      </c>
      <c r="C1472" s="32" t="s">
        <v>407</v>
      </c>
      <c r="D1472" s="33" t="s">
        <v>29</v>
      </c>
      <c r="E1472" s="34">
        <v>11854</v>
      </c>
      <c r="F1472" s="23">
        <v>41662</v>
      </c>
      <c r="G1472" s="34">
        <v>11854</v>
      </c>
      <c r="H1472" s="36">
        <f t="shared" si="23"/>
        <v>0</v>
      </c>
      <c r="I1472" s="21" t="s">
        <v>30</v>
      </c>
    </row>
    <row r="1473" spans="1:10" ht="24.75" x14ac:dyDescent="0.25">
      <c r="A1473" s="31">
        <v>41660</v>
      </c>
      <c r="B1473" s="32">
        <v>601</v>
      </c>
      <c r="C1473" s="32" t="s">
        <v>407</v>
      </c>
      <c r="D1473" s="33" t="s">
        <v>49</v>
      </c>
      <c r="E1473" s="34">
        <v>5205</v>
      </c>
      <c r="F1473" s="87" t="s">
        <v>556</v>
      </c>
      <c r="G1473" s="59">
        <v>5205</v>
      </c>
      <c r="H1473" s="36">
        <f t="shared" si="23"/>
        <v>0</v>
      </c>
    </row>
    <row r="1474" spans="1:10" x14ac:dyDescent="0.25">
      <c r="A1474" s="31">
        <v>41660</v>
      </c>
      <c r="B1474" s="32">
        <v>602</v>
      </c>
      <c r="C1474" s="32" t="s">
        <v>407</v>
      </c>
      <c r="D1474" s="33" t="s">
        <v>33</v>
      </c>
      <c r="E1474" s="34">
        <v>4256.3999999999996</v>
      </c>
      <c r="F1474" s="25" t="s">
        <v>557</v>
      </c>
      <c r="G1474" s="34">
        <v>4256.3999999999996</v>
      </c>
      <c r="H1474" s="36">
        <f t="shared" si="23"/>
        <v>0</v>
      </c>
      <c r="I1474" s="21" t="s">
        <v>65</v>
      </c>
      <c r="J1474" s="21" t="s">
        <v>558</v>
      </c>
    </row>
    <row r="1475" spans="1:10" x14ac:dyDescent="0.25">
      <c r="A1475" s="31">
        <v>41660</v>
      </c>
      <c r="B1475" s="32">
        <v>603</v>
      </c>
      <c r="C1475" s="32" t="s">
        <v>407</v>
      </c>
      <c r="D1475" s="33" t="s">
        <v>54</v>
      </c>
      <c r="E1475" s="34">
        <v>18144</v>
      </c>
      <c r="F1475" s="68">
        <v>41661</v>
      </c>
      <c r="G1475" s="34">
        <v>18144</v>
      </c>
      <c r="H1475" s="36">
        <f t="shared" si="23"/>
        <v>0</v>
      </c>
      <c r="I1475" s="21" t="s">
        <v>30</v>
      </c>
    </row>
    <row r="1476" spans="1:10" x14ac:dyDescent="0.25">
      <c r="A1476" s="31">
        <v>41660</v>
      </c>
      <c r="B1476" s="32">
        <v>604</v>
      </c>
      <c r="C1476" s="32" t="s">
        <v>407</v>
      </c>
      <c r="D1476" s="33" t="s">
        <v>300</v>
      </c>
      <c r="E1476" s="34">
        <v>3734</v>
      </c>
      <c r="F1476" s="23">
        <v>41660</v>
      </c>
      <c r="G1476" s="34">
        <v>3734</v>
      </c>
      <c r="H1476" s="36">
        <f t="shared" si="23"/>
        <v>0</v>
      </c>
      <c r="I1476" s="21" t="s">
        <v>65</v>
      </c>
    </row>
    <row r="1477" spans="1:10" x14ac:dyDescent="0.25">
      <c r="A1477" s="31">
        <v>41660</v>
      </c>
      <c r="B1477" s="32">
        <v>605</v>
      </c>
      <c r="C1477" s="32" t="s">
        <v>407</v>
      </c>
      <c r="D1477" s="33" t="s">
        <v>348</v>
      </c>
      <c r="E1477" s="34">
        <v>1664</v>
      </c>
      <c r="F1477" s="23">
        <v>41660</v>
      </c>
      <c r="G1477" s="34">
        <v>1664</v>
      </c>
      <c r="H1477" s="36">
        <f t="shared" si="23"/>
        <v>0</v>
      </c>
      <c r="I1477" s="21" t="s">
        <v>65</v>
      </c>
    </row>
    <row r="1478" spans="1:10" x14ac:dyDescent="0.25">
      <c r="A1478" s="31">
        <v>41660</v>
      </c>
      <c r="B1478" s="32">
        <v>606</v>
      </c>
      <c r="C1478" s="32" t="s">
        <v>407</v>
      </c>
      <c r="D1478" s="33" t="s">
        <v>473</v>
      </c>
      <c r="E1478" s="34">
        <v>2939</v>
      </c>
      <c r="F1478" s="23">
        <v>41668</v>
      </c>
      <c r="G1478" s="34">
        <v>2939</v>
      </c>
      <c r="H1478" s="36">
        <f t="shared" si="23"/>
        <v>0</v>
      </c>
      <c r="I1478" s="21" t="s">
        <v>27</v>
      </c>
    </row>
    <row r="1479" spans="1:10" x14ac:dyDescent="0.25">
      <c r="A1479" s="31">
        <v>41660</v>
      </c>
      <c r="B1479" s="32">
        <v>607</v>
      </c>
      <c r="C1479" s="32" t="s">
        <v>407</v>
      </c>
      <c r="D1479" s="33" t="s">
        <v>233</v>
      </c>
      <c r="E1479" s="34">
        <v>1462</v>
      </c>
      <c r="F1479" s="23">
        <v>41660</v>
      </c>
      <c r="G1479" s="34">
        <v>1462</v>
      </c>
      <c r="H1479" s="36">
        <f t="shared" si="23"/>
        <v>0</v>
      </c>
      <c r="I1479" s="21" t="s">
        <v>65</v>
      </c>
    </row>
    <row r="1480" spans="1:10" x14ac:dyDescent="0.25">
      <c r="A1480" s="31">
        <v>41660</v>
      </c>
      <c r="B1480" s="32">
        <v>608</v>
      </c>
      <c r="C1480" s="32" t="s">
        <v>407</v>
      </c>
      <c r="D1480" s="33" t="s">
        <v>304</v>
      </c>
      <c r="E1480" s="34">
        <v>14529.5</v>
      </c>
      <c r="F1480" s="23">
        <v>41660</v>
      </c>
      <c r="G1480" s="34">
        <v>14529.5</v>
      </c>
      <c r="H1480" s="36">
        <f t="shared" si="23"/>
        <v>0</v>
      </c>
      <c r="I1480" s="21" t="s">
        <v>65</v>
      </c>
    </row>
    <row r="1481" spans="1:10" x14ac:dyDescent="0.25">
      <c r="A1481" s="31">
        <v>41660</v>
      </c>
      <c r="B1481" s="32">
        <v>609</v>
      </c>
      <c r="C1481" s="32" t="s">
        <v>407</v>
      </c>
      <c r="D1481" s="33" t="s">
        <v>257</v>
      </c>
      <c r="E1481" s="34">
        <v>13235</v>
      </c>
      <c r="F1481" s="23">
        <v>41660</v>
      </c>
      <c r="G1481" s="34">
        <v>13235</v>
      </c>
      <c r="H1481" s="36">
        <f t="shared" si="23"/>
        <v>0</v>
      </c>
      <c r="I1481" s="21" t="s">
        <v>65</v>
      </c>
    </row>
    <row r="1482" spans="1:10" x14ac:dyDescent="0.25">
      <c r="A1482" s="31">
        <v>41660</v>
      </c>
      <c r="B1482" s="32">
        <v>610</v>
      </c>
      <c r="C1482" s="32" t="s">
        <v>407</v>
      </c>
      <c r="D1482" s="33" t="s">
        <v>62</v>
      </c>
      <c r="E1482" s="34">
        <v>8020</v>
      </c>
      <c r="F1482" s="23">
        <v>41660</v>
      </c>
      <c r="G1482" s="34">
        <v>8020</v>
      </c>
      <c r="H1482" s="36">
        <f t="shared" si="23"/>
        <v>0</v>
      </c>
    </row>
    <row r="1483" spans="1:10" x14ac:dyDescent="0.25">
      <c r="A1483" s="31">
        <v>41660</v>
      </c>
      <c r="B1483" s="32">
        <v>611</v>
      </c>
      <c r="C1483" s="32" t="s">
        <v>407</v>
      </c>
      <c r="D1483" s="33" t="s">
        <v>36</v>
      </c>
      <c r="E1483" s="34">
        <v>5984</v>
      </c>
      <c r="F1483" s="23">
        <v>41664</v>
      </c>
      <c r="G1483" s="34">
        <v>5984</v>
      </c>
      <c r="H1483" s="36">
        <f t="shared" si="23"/>
        <v>0</v>
      </c>
      <c r="I1483" s="21" t="s">
        <v>65</v>
      </c>
    </row>
    <row r="1484" spans="1:10" x14ac:dyDescent="0.25">
      <c r="A1484" s="31">
        <v>41660</v>
      </c>
      <c r="B1484" s="32">
        <v>612</v>
      </c>
      <c r="C1484" s="32" t="s">
        <v>407</v>
      </c>
      <c r="D1484" s="33" t="s">
        <v>144</v>
      </c>
      <c r="E1484" s="34">
        <v>3621.5</v>
      </c>
      <c r="F1484" s="23">
        <v>41660</v>
      </c>
      <c r="G1484" s="34">
        <v>3621.5</v>
      </c>
      <c r="H1484" s="36">
        <f t="shared" si="23"/>
        <v>0</v>
      </c>
      <c r="I1484" s="21" t="s">
        <v>65</v>
      </c>
    </row>
    <row r="1485" spans="1:10" x14ac:dyDescent="0.25">
      <c r="A1485" s="31">
        <v>41660</v>
      </c>
      <c r="B1485" s="32">
        <v>613</v>
      </c>
      <c r="C1485" s="32" t="s">
        <v>407</v>
      </c>
      <c r="D1485" s="33" t="s">
        <v>34</v>
      </c>
      <c r="E1485" s="34">
        <v>2062</v>
      </c>
      <c r="F1485" s="23">
        <v>41660</v>
      </c>
      <c r="G1485" s="34">
        <v>2062</v>
      </c>
      <c r="H1485" s="36">
        <f t="shared" si="23"/>
        <v>0</v>
      </c>
      <c r="I1485" s="21" t="s">
        <v>30</v>
      </c>
    </row>
    <row r="1486" spans="1:10" x14ac:dyDescent="0.25">
      <c r="A1486" s="31">
        <v>41660</v>
      </c>
      <c r="B1486" s="32">
        <v>614</v>
      </c>
      <c r="C1486" s="32" t="s">
        <v>407</v>
      </c>
      <c r="D1486" s="33" t="s">
        <v>35</v>
      </c>
      <c r="E1486" s="34">
        <v>4160</v>
      </c>
      <c r="F1486" s="23">
        <v>41660</v>
      </c>
      <c r="G1486" s="34">
        <v>4160</v>
      </c>
      <c r="H1486" s="36">
        <f t="shared" si="23"/>
        <v>0</v>
      </c>
      <c r="I1486" s="21" t="s">
        <v>30</v>
      </c>
    </row>
    <row r="1487" spans="1:10" x14ac:dyDescent="0.25">
      <c r="A1487" s="31">
        <v>41660</v>
      </c>
      <c r="B1487" s="32">
        <v>615</v>
      </c>
      <c r="C1487" s="32" t="s">
        <v>407</v>
      </c>
      <c r="D1487" s="33" t="s">
        <v>57</v>
      </c>
      <c r="E1487" s="34">
        <v>858</v>
      </c>
      <c r="F1487" s="23">
        <v>41660</v>
      </c>
      <c r="G1487" s="34">
        <v>858</v>
      </c>
      <c r="H1487" s="36">
        <f t="shared" si="23"/>
        <v>0</v>
      </c>
      <c r="I1487" s="21" t="s">
        <v>30</v>
      </c>
    </row>
    <row r="1488" spans="1:10" x14ac:dyDescent="0.25">
      <c r="A1488" s="31">
        <v>41660</v>
      </c>
      <c r="B1488" s="32">
        <v>616</v>
      </c>
      <c r="C1488" s="32" t="s">
        <v>407</v>
      </c>
      <c r="D1488" s="33" t="s">
        <v>441</v>
      </c>
      <c r="E1488" s="34">
        <v>1312</v>
      </c>
      <c r="F1488" s="23">
        <v>41660</v>
      </c>
      <c r="G1488" s="34">
        <v>1312</v>
      </c>
      <c r="H1488" s="36">
        <f t="shared" si="23"/>
        <v>0</v>
      </c>
      <c r="I1488" s="21" t="s">
        <v>30</v>
      </c>
    </row>
    <row r="1489" spans="1:10" x14ac:dyDescent="0.25">
      <c r="A1489" s="31">
        <v>41660</v>
      </c>
      <c r="B1489" s="32">
        <v>617</v>
      </c>
      <c r="C1489" s="32" t="s">
        <v>407</v>
      </c>
      <c r="D1489" s="33" t="s">
        <v>66</v>
      </c>
      <c r="E1489" s="34">
        <v>1616</v>
      </c>
      <c r="F1489" s="23">
        <v>41660</v>
      </c>
      <c r="G1489" s="34">
        <v>1616</v>
      </c>
      <c r="H1489" s="36">
        <f t="shared" si="23"/>
        <v>0</v>
      </c>
      <c r="I1489" s="21" t="s">
        <v>45</v>
      </c>
    </row>
    <row r="1490" spans="1:10" x14ac:dyDescent="0.25">
      <c r="A1490" s="31">
        <v>41660</v>
      </c>
      <c r="B1490" s="32">
        <v>618</v>
      </c>
      <c r="C1490" s="32" t="s">
        <v>407</v>
      </c>
      <c r="D1490" s="33" t="s">
        <v>33</v>
      </c>
      <c r="E1490" s="34">
        <v>626.5</v>
      </c>
      <c r="F1490" s="23">
        <v>41662</v>
      </c>
      <c r="G1490" s="34">
        <v>626.5</v>
      </c>
      <c r="H1490" s="36">
        <f t="shared" si="23"/>
        <v>0</v>
      </c>
      <c r="I1490" s="21" t="s">
        <v>65</v>
      </c>
    </row>
    <row r="1491" spans="1:10" x14ac:dyDescent="0.25">
      <c r="A1491" s="31">
        <v>41660</v>
      </c>
      <c r="B1491" s="32">
        <v>619</v>
      </c>
      <c r="C1491" s="32" t="s">
        <v>407</v>
      </c>
      <c r="D1491" s="33" t="s">
        <v>42</v>
      </c>
      <c r="E1491" s="34">
        <v>1520</v>
      </c>
      <c r="F1491" s="26">
        <v>41678</v>
      </c>
      <c r="G1491" s="40">
        <v>1520</v>
      </c>
      <c r="H1491" s="36">
        <f t="shared" si="23"/>
        <v>0</v>
      </c>
      <c r="I1491" s="21" t="s">
        <v>30</v>
      </c>
    </row>
    <row r="1492" spans="1:10" x14ac:dyDescent="0.25">
      <c r="A1492" s="31">
        <v>41660</v>
      </c>
      <c r="B1492" s="32">
        <v>620</v>
      </c>
      <c r="C1492" s="32" t="s">
        <v>407</v>
      </c>
      <c r="D1492" s="33" t="s">
        <v>44</v>
      </c>
      <c r="E1492" s="34">
        <v>3420</v>
      </c>
      <c r="F1492" s="26">
        <v>41678</v>
      </c>
      <c r="G1492" s="40">
        <v>3420</v>
      </c>
      <c r="H1492" s="36">
        <f t="shared" si="23"/>
        <v>0</v>
      </c>
      <c r="I1492" s="21" t="s">
        <v>45</v>
      </c>
      <c r="J1492" s="44"/>
    </row>
    <row r="1493" spans="1:10" x14ac:dyDescent="0.25">
      <c r="A1493" s="31">
        <v>41660</v>
      </c>
      <c r="B1493" s="32">
        <v>621</v>
      </c>
      <c r="C1493" s="32" t="s">
        <v>407</v>
      </c>
      <c r="D1493" s="33" t="s">
        <v>52</v>
      </c>
      <c r="E1493" s="34">
        <v>3512</v>
      </c>
      <c r="F1493" s="23">
        <v>41660</v>
      </c>
      <c r="G1493" s="34">
        <v>3512</v>
      </c>
      <c r="H1493" s="36">
        <f t="shared" si="23"/>
        <v>0</v>
      </c>
      <c r="I1493" s="21" t="s">
        <v>45</v>
      </c>
    </row>
    <row r="1494" spans="1:10" x14ac:dyDescent="0.25">
      <c r="A1494" s="31">
        <v>41660</v>
      </c>
      <c r="B1494" s="32">
        <v>622</v>
      </c>
      <c r="C1494" s="32" t="s">
        <v>407</v>
      </c>
      <c r="D1494" s="33" t="s">
        <v>43</v>
      </c>
      <c r="E1494" s="34">
        <v>1520</v>
      </c>
      <c r="F1494" s="26">
        <v>41678</v>
      </c>
      <c r="G1494" s="40">
        <v>1520</v>
      </c>
      <c r="H1494" s="36">
        <f t="shared" si="23"/>
        <v>0</v>
      </c>
      <c r="I1494" s="21" t="s">
        <v>30</v>
      </c>
      <c r="J1494" s="44"/>
    </row>
    <row r="1495" spans="1:10" x14ac:dyDescent="0.25">
      <c r="A1495" s="31">
        <v>41660</v>
      </c>
      <c r="B1495" s="32">
        <v>623</v>
      </c>
      <c r="C1495" s="32" t="s">
        <v>407</v>
      </c>
      <c r="D1495" s="33" t="s">
        <v>260</v>
      </c>
      <c r="E1495" s="34">
        <v>480</v>
      </c>
      <c r="F1495" s="23">
        <v>41660</v>
      </c>
      <c r="G1495" s="34">
        <v>480</v>
      </c>
      <c r="H1495" s="36">
        <f t="shared" si="23"/>
        <v>0</v>
      </c>
      <c r="I1495" s="21" t="s">
        <v>45</v>
      </c>
    </row>
    <row r="1496" spans="1:10" x14ac:dyDescent="0.25">
      <c r="A1496" s="31">
        <v>41660</v>
      </c>
      <c r="B1496" s="32">
        <v>624</v>
      </c>
      <c r="C1496" s="32" t="s">
        <v>407</v>
      </c>
      <c r="D1496" s="33" t="s">
        <v>559</v>
      </c>
      <c r="E1496" s="34">
        <v>1454</v>
      </c>
      <c r="F1496" s="23">
        <v>41660</v>
      </c>
      <c r="G1496" s="34">
        <v>1454</v>
      </c>
      <c r="H1496" s="36">
        <f t="shared" si="23"/>
        <v>0</v>
      </c>
      <c r="I1496" s="21" t="s">
        <v>30</v>
      </c>
    </row>
    <row r="1497" spans="1:10" x14ac:dyDescent="0.25">
      <c r="A1497" s="31">
        <v>41660</v>
      </c>
      <c r="B1497" s="32">
        <v>625</v>
      </c>
      <c r="C1497" s="32" t="s">
        <v>407</v>
      </c>
      <c r="D1497" s="33" t="s">
        <v>560</v>
      </c>
      <c r="E1497" s="34">
        <v>14312</v>
      </c>
      <c r="F1497" s="23">
        <v>41660</v>
      </c>
      <c r="G1497" s="34">
        <v>14312</v>
      </c>
      <c r="H1497" s="36">
        <f t="shared" si="23"/>
        <v>0</v>
      </c>
      <c r="I1497" s="21" t="s">
        <v>45</v>
      </c>
    </row>
    <row r="1498" spans="1:10" x14ac:dyDescent="0.25">
      <c r="A1498" s="31">
        <v>41660</v>
      </c>
      <c r="B1498" s="32">
        <v>626</v>
      </c>
      <c r="C1498" s="32" t="s">
        <v>407</v>
      </c>
      <c r="D1498" s="33" t="s">
        <v>16</v>
      </c>
      <c r="E1498" s="34">
        <v>10588</v>
      </c>
      <c r="F1498" s="26">
        <v>41710</v>
      </c>
      <c r="G1498" s="40">
        <v>10588</v>
      </c>
      <c r="H1498" s="36">
        <f t="shared" si="23"/>
        <v>0</v>
      </c>
      <c r="I1498" s="21" t="s">
        <v>65</v>
      </c>
    </row>
    <row r="1499" spans="1:10" x14ac:dyDescent="0.25">
      <c r="A1499" s="31">
        <v>41660</v>
      </c>
      <c r="B1499" s="32">
        <v>627</v>
      </c>
      <c r="C1499" s="32" t="s">
        <v>407</v>
      </c>
      <c r="D1499" s="33" t="s">
        <v>133</v>
      </c>
      <c r="E1499" s="34">
        <v>12894</v>
      </c>
      <c r="F1499" s="23">
        <v>41660</v>
      </c>
      <c r="G1499" s="34">
        <v>12894</v>
      </c>
      <c r="H1499" s="36">
        <f t="shared" si="23"/>
        <v>0</v>
      </c>
    </row>
    <row r="1500" spans="1:10" x14ac:dyDescent="0.25">
      <c r="A1500" s="31">
        <v>41660</v>
      </c>
      <c r="B1500" s="32">
        <v>628</v>
      </c>
      <c r="C1500" s="32" t="s">
        <v>407</v>
      </c>
      <c r="D1500" s="33" t="s">
        <v>8</v>
      </c>
      <c r="E1500" s="34">
        <v>259.5</v>
      </c>
      <c r="F1500" s="23">
        <v>41660</v>
      </c>
      <c r="G1500" s="34">
        <v>259.5</v>
      </c>
      <c r="H1500" s="36">
        <f t="shared" si="23"/>
        <v>0</v>
      </c>
      <c r="I1500" s="21" t="s">
        <v>8</v>
      </c>
    </row>
    <row r="1501" spans="1:10" x14ac:dyDescent="0.25">
      <c r="A1501" s="31">
        <v>41660</v>
      </c>
      <c r="B1501" s="32">
        <v>629</v>
      </c>
      <c r="C1501" s="32" t="s">
        <v>407</v>
      </c>
      <c r="D1501" s="33" t="s">
        <v>255</v>
      </c>
      <c r="E1501" s="34">
        <v>9386.9</v>
      </c>
      <c r="F1501" s="23">
        <v>41660</v>
      </c>
      <c r="G1501" s="34">
        <v>9386.9</v>
      </c>
      <c r="H1501" s="36">
        <f t="shared" si="23"/>
        <v>0</v>
      </c>
      <c r="I1501" s="21" t="s">
        <v>21</v>
      </c>
    </row>
    <row r="1502" spans="1:10" x14ac:dyDescent="0.25">
      <c r="A1502" s="31">
        <v>41660</v>
      </c>
      <c r="B1502" s="32">
        <v>630</v>
      </c>
      <c r="C1502" s="32" t="s">
        <v>407</v>
      </c>
      <c r="D1502" s="33" t="s">
        <v>494</v>
      </c>
      <c r="E1502" s="34">
        <v>26</v>
      </c>
      <c r="F1502" s="23">
        <v>41660</v>
      </c>
      <c r="G1502" s="34">
        <v>26</v>
      </c>
      <c r="H1502" s="36">
        <f t="shared" si="23"/>
        <v>0</v>
      </c>
    </row>
    <row r="1503" spans="1:10" x14ac:dyDescent="0.25">
      <c r="A1503" s="31">
        <v>41660</v>
      </c>
      <c r="B1503" s="32">
        <v>631</v>
      </c>
      <c r="C1503" s="32" t="s">
        <v>407</v>
      </c>
      <c r="D1503" s="33" t="s">
        <v>366</v>
      </c>
      <c r="E1503" s="34">
        <v>5544</v>
      </c>
      <c r="F1503" s="23">
        <v>41660</v>
      </c>
      <c r="G1503" s="34">
        <v>5544</v>
      </c>
      <c r="H1503" s="36">
        <f t="shared" si="23"/>
        <v>0</v>
      </c>
      <c r="I1503" s="21" t="s">
        <v>21</v>
      </c>
    </row>
    <row r="1504" spans="1:10" x14ac:dyDescent="0.25">
      <c r="A1504" s="31">
        <v>41660</v>
      </c>
      <c r="B1504" s="32">
        <v>632</v>
      </c>
      <c r="C1504" s="32" t="s">
        <v>407</v>
      </c>
      <c r="D1504" s="33" t="s">
        <v>51</v>
      </c>
      <c r="E1504" s="34">
        <v>550</v>
      </c>
      <c r="F1504" s="23">
        <v>41660</v>
      </c>
      <c r="G1504" s="34">
        <v>550</v>
      </c>
      <c r="H1504" s="36">
        <f t="shared" si="23"/>
        <v>0</v>
      </c>
    </row>
    <row r="1505" spans="1:10" x14ac:dyDescent="0.25">
      <c r="A1505" s="31">
        <v>41660</v>
      </c>
      <c r="B1505" s="32">
        <v>633</v>
      </c>
      <c r="C1505" s="32" t="s">
        <v>407</v>
      </c>
      <c r="D1505" s="46" t="s">
        <v>53</v>
      </c>
      <c r="E1505" s="47">
        <v>0</v>
      </c>
      <c r="G1505" s="34"/>
      <c r="H1505" s="36">
        <f t="shared" si="23"/>
        <v>0</v>
      </c>
      <c r="I1505" s="21" t="s">
        <v>81</v>
      </c>
      <c r="J1505" s="21" t="s">
        <v>561</v>
      </c>
    </row>
    <row r="1506" spans="1:10" x14ac:dyDescent="0.25">
      <c r="A1506" s="31">
        <v>41660</v>
      </c>
      <c r="B1506" s="32">
        <v>634</v>
      </c>
      <c r="C1506" s="32" t="s">
        <v>407</v>
      </c>
      <c r="D1506" s="33" t="s">
        <v>478</v>
      </c>
      <c r="E1506" s="34">
        <v>14701</v>
      </c>
      <c r="F1506" s="23">
        <v>41660</v>
      </c>
      <c r="G1506" s="34">
        <v>14701</v>
      </c>
      <c r="H1506" s="36">
        <f t="shared" si="23"/>
        <v>0</v>
      </c>
      <c r="I1506" s="21" t="s">
        <v>37</v>
      </c>
    </row>
    <row r="1507" spans="1:10" x14ac:dyDescent="0.25">
      <c r="A1507" s="31">
        <v>41660</v>
      </c>
      <c r="B1507" s="32">
        <v>635</v>
      </c>
      <c r="C1507" s="32" t="s">
        <v>407</v>
      </c>
      <c r="D1507" s="46" t="s">
        <v>53</v>
      </c>
      <c r="E1507" s="47">
        <v>0</v>
      </c>
      <c r="G1507" s="34"/>
      <c r="H1507" s="36">
        <f t="shared" si="23"/>
        <v>0</v>
      </c>
      <c r="I1507" s="21" t="s">
        <v>520</v>
      </c>
      <c r="J1507" s="21" t="s">
        <v>442</v>
      </c>
    </row>
    <row r="1508" spans="1:10" x14ac:dyDescent="0.25">
      <c r="A1508" s="31">
        <v>41660</v>
      </c>
      <c r="B1508" s="32">
        <v>636</v>
      </c>
      <c r="C1508" s="32" t="s">
        <v>407</v>
      </c>
      <c r="D1508" s="33" t="s">
        <v>346</v>
      </c>
      <c r="E1508" s="34">
        <v>1737.5</v>
      </c>
      <c r="F1508" s="23">
        <v>41663</v>
      </c>
      <c r="G1508" s="34">
        <v>1737.5</v>
      </c>
      <c r="H1508" s="36">
        <f t="shared" si="23"/>
        <v>0</v>
      </c>
      <c r="I1508" s="21" t="s">
        <v>27</v>
      </c>
    </row>
    <row r="1509" spans="1:10" x14ac:dyDescent="0.25">
      <c r="A1509" s="31">
        <v>41660</v>
      </c>
      <c r="B1509" s="32">
        <v>637</v>
      </c>
      <c r="C1509" s="32" t="s">
        <v>407</v>
      </c>
      <c r="D1509" s="33" t="s">
        <v>91</v>
      </c>
      <c r="E1509" s="34">
        <v>3330</v>
      </c>
      <c r="F1509" s="23">
        <v>41663</v>
      </c>
      <c r="G1509" s="34">
        <v>3330</v>
      </c>
      <c r="H1509" s="36">
        <f t="shared" si="23"/>
        <v>0</v>
      </c>
      <c r="I1509" s="21" t="s">
        <v>27</v>
      </c>
    </row>
    <row r="1510" spans="1:10" x14ac:dyDescent="0.25">
      <c r="A1510" s="31">
        <v>41660</v>
      </c>
      <c r="B1510" s="32">
        <v>638</v>
      </c>
      <c r="C1510" s="32" t="s">
        <v>407</v>
      </c>
      <c r="D1510" s="33" t="s">
        <v>92</v>
      </c>
      <c r="E1510" s="34">
        <v>2531</v>
      </c>
      <c r="F1510" s="23">
        <v>41663</v>
      </c>
      <c r="G1510" s="34">
        <v>2531</v>
      </c>
      <c r="H1510" s="36">
        <f t="shared" si="23"/>
        <v>0</v>
      </c>
      <c r="I1510" s="21" t="s">
        <v>27</v>
      </c>
    </row>
    <row r="1511" spans="1:10" x14ac:dyDescent="0.25">
      <c r="A1511" s="31">
        <v>41660</v>
      </c>
      <c r="B1511" s="32">
        <v>639</v>
      </c>
      <c r="C1511" s="32" t="s">
        <v>407</v>
      </c>
      <c r="D1511" s="33" t="s">
        <v>100</v>
      </c>
      <c r="E1511" s="34">
        <v>15510.5</v>
      </c>
      <c r="F1511" s="23">
        <v>41663</v>
      </c>
      <c r="G1511" s="34">
        <v>15510.5</v>
      </c>
      <c r="H1511" s="36">
        <f t="shared" si="23"/>
        <v>0</v>
      </c>
      <c r="I1511" s="21" t="s">
        <v>27</v>
      </c>
    </row>
    <row r="1512" spans="1:10" x14ac:dyDescent="0.25">
      <c r="A1512" s="31">
        <v>41660</v>
      </c>
      <c r="B1512" s="32">
        <v>640</v>
      </c>
      <c r="C1512" s="32" t="s">
        <v>407</v>
      </c>
      <c r="D1512" s="33" t="s">
        <v>100</v>
      </c>
      <c r="E1512" s="34">
        <v>2497</v>
      </c>
      <c r="F1512" s="23">
        <v>41663</v>
      </c>
      <c r="G1512" s="34">
        <v>2497</v>
      </c>
      <c r="H1512" s="36">
        <f t="shared" si="23"/>
        <v>0</v>
      </c>
      <c r="I1512" s="21" t="s">
        <v>27</v>
      </c>
    </row>
    <row r="1513" spans="1:10" x14ac:dyDescent="0.25">
      <c r="A1513" s="31">
        <v>41660</v>
      </c>
      <c r="B1513" s="32">
        <v>641</v>
      </c>
      <c r="C1513" s="32" t="s">
        <v>407</v>
      </c>
      <c r="D1513" s="46" t="s">
        <v>53</v>
      </c>
      <c r="E1513" s="47">
        <v>0</v>
      </c>
      <c r="G1513" s="34"/>
      <c r="H1513" s="36">
        <f t="shared" ref="H1513:H1576" si="24">E1513-G1513</f>
        <v>0</v>
      </c>
      <c r="I1513" s="21" t="s">
        <v>520</v>
      </c>
      <c r="J1513" s="21" t="s">
        <v>562</v>
      </c>
    </row>
    <row r="1514" spans="1:10" x14ac:dyDescent="0.25">
      <c r="A1514" s="31">
        <v>41660</v>
      </c>
      <c r="B1514" s="32">
        <v>642</v>
      </c>
      <c r="C1514" s="32" t="s">
        <v>407</v>
      </c>
      <c r="D1514" s="33" t="s">
        <v>136</v>
      </c>
      <c r="E1514" s="34">
        <v>535</v>
      </c>
      <c r="F1514" s="23">
        <v>41660</v>
      </c>
      <c r="G1514" s="34">
        <v>535</v>
      </c>
      <c r="H1514" s="36">
        <f t="shared" si="24"/>
        <v>0</v>
      </c>
    </row>
    <row r="1515" spans="1:10" x14ac:dyDescent="0.25">
      <c r="A1515" s="31">
        <v>41660</v>
      </c>
      <c r="B1515" s="32">
        <v>643</v>
      </c>
      <c r="C1515" s="32" t="s">
        <v>407</v>
      </c>
      <c r="D1515" s="33" t="s">
        <v>74</v>
      </c>
      <c r="E1515" s="34">
        <v>1111.5</v>
      </c>
      <c r="F1515" s="23">
        <v>41660</v>
      </c>
      <c r="G1515" s="34">
        <v>1111.5</v>
      </c>
      <c r="H1515" s="36">
        <f t="shared" si="24"/>
        <v>0</v>
      </c>
    </row>
    <row r="1516" spans="1:10" x14ac:dyDescent="0.25">
      <c r="A1516" s="31">
        <v>41660</v>
      </c>
      <c r="B1516" s="32">
        <v>644</v>
      </c>
      <c r="C1516" s="32" t="s">
        <v>407</v>
      </c>
      <c r="D1516" s="33" t="s">
        <v>89</v>
      </c>
      <c r="E1516" s="34">
        <v>111298.24000000001</v>
      </c>
      <c r="F1516" s="26" t="s">
        <v>563</v>
      </c>
      <c r="G1516" s="34">
        <v>111298.24000000001</v>
      </c>
      <c r="H1516" s="36">
        <f t="shared" si="24"/>
        <v>0</v>
      </c>
      <c r="I1516" s="21" t="s">
        <v>217</v>
      </c>
    </row>
    <row r="1517" spans="1:10" x14ac:dyDescent="0.25">
      <c r="A1517" s="31">
        <v>41660</v>
      </c>
      <c r="B1517" s="32">
        <v>645</v>
      </c>
      <c r="C1517" s="32" t="s">
        <v>407</v>
      </c>
      <c r="D1517" s="33" t="s">
        <v>69</v>
      </c>
      <c r="E1517" s="34">
        <v>1666</v>
      </c>
      <c r="F1517" s="23">
        <v>41660</v>
      </c>
      <c r="G1517" s="34">
        <v>1666</v>
      </c>
      <c r="H1517" s="36">
        <f t="shared" si="24"/>
        <v>0</v>
      </c>
    </row>
    <row r="1518" spans="1:10" x14ac:dyDescent="0.25">
      <c r="A1518" s="31">
        <v>41660</v>
      </c>
      <c r="B1518" s="32">
        <v>646</v>
      </c>
      <c r="C1518" s="32" t="s">
        <v>407</v>
      </c>
      <c r="D1518" s="33" t="s">
        <v>8</v>
      </c>
      <c r="E1518" s="34">
        <v>550</v>
      </c>
      <c r="F1518" s="23">
        <v>41660</v>
      </c>
      <c r="G1518" s="34">
        <v>550</v>
      </c>
      <c r="H1518" s="36">
        <f t="shared" si="24"/>
        <v>0</v>
      </c>
      <c r="I1518" s="21" t="s">
        <v>8</v>
      </c>
    </row>
    <row r="1519" spans="1:10" x14ac:dyDescent="0.25">
      <c r="A1519" s="31">
        <v>41660</v>
      </c>
      <c r="B1519" s="32">
        <v>647</v>
      </c>
      <c r="C1519" s="32" t="s">
        <v>407</v>
      </c>
      <c r="D1519" s="33" t="s">
        <v>564</v>
      </c>
      <c r="E1519" s="34">
        <v>4952</v>
      </c>
      <c r="F1519" s="23">
        <v>41660</v>
      </c>
      <c r="G1519" s="34">
        <v>4952</v>
      </c>
      <c r="H1519" s="36">
        <f t="shared" si="24"/>
        <v>0</v>
      </c>
    </row>
    <row r="1520" spans="1:10" x14ac:dyDescent="0.25">
      <c r="A1520" s="31">
        <v>41660</v>
      </c>
      <c r="B1520" s="32">
        <v>648</v>
      </c>
      <c r="C1520" s="32" t="s">
        <v>407</v>
      </c>
      <c r="D1520" s="33" t="s">
        <v>152</v>
      </c>
      <c r="E1520" s="34">
        <v>11259.5</v>
      </c>
      <c r="F1520" s="23">
        <v>41661</v>
      </c>
      <c r="G1520" s="34">
        <v>11259.5</v>
      </c>
      <c r="H1520" s="36">
        <f t="shared" si="24"/>
        <v>0</v>
      </c>
      <c r="I1520" s="21" t="s">
        <v>21</v>
      </c>
    </row>
    <row r="1521" spans="1:10" x14ac:dyDescent="0.25">
      <c r="A1521" s="31">
        <v>41660</v>
      </c>
      <c r="B1521" s="32">
        <v>649</v>
      </c>
      <c r="C1521" s="32" t="s">
        <v>407</v>
      </c>
      <c r="D1521" s="33" t="s">
        <v>21</v>
      </c>
      <c r="E1521" s="34">
        <v>38</v>
      </c>
      <c r="F1521" s="23">
        <v>41662</v>
      </c>
      <c r="G1521" s="34">
        <v>38</v>
      </c>
      <c r="H1521" s="36">
        <f t="shared" si="24"/>
        <v>0</v>
      </c>
    </row>
    <row r="1522" spans="1:10" x14ac:dyDescent="0.25">
      <c r="A1522" s="31">
        <v>41660</v>
      </c>
      <c r="B1522" s="32">
        <v>650</v>
      </c>
      <c r="C1522" s="32" t="s">
        <v>407</v>
      </c>
      <c r="D1522" s="33" t="s">
        <v>269</v>
      </c>
      <c r="E1522" s="34">
        <v>3578.5</v>
      </c>
      <c r="F1522" s="23">
        <v>41660</v>
      </c>
      <c r="G1522" s="34">
        <v>3578.5</v>
      </c>
      <c r="H1522" s="36">
        <f t="shared" si="24"/>
        <v>0</v>
      </c>
    </row>
    <row r="1523" spans="1:10" x14ac:dyDescent="0.25">
      <c r="A1523" s="31">
        <v>41661</v>
      </c>
      <c r="B1523" s="32">
        <v>651</v>
      </c>
      <c r="C1523" s="32" t="s">
        <v>407</v>
      </c>
      <c r="D1523" s="33" t="s">
        <v>11</v>
      </c>
      <c r="E1523" s="34">
        <v>45213.54</v>
      </c>
      <c r="F1523" s="35">
        <v>41667</v>
      </c>
      <c r="G1523" s="34">
        <v>45213.54</v>
      </c>
      <c r="H1523" s="36">
        <f t="shared" si="24"/>
        <v>0</v>
      </c>
      <c r="I1523" s="34" t="s">
        <v>37</v>
      </c>
      <c r="J1523" s="27"/>
    </row>
    <row r="1524" spans="1:10" x14ac:dyDescent="0.25">
      <c r="A1524" s="31">
        <v>41661</v>
      </c>
      <c r="B1524" s="32">
        <v>652</v>
      </c>
      <c r="C1524" s="32" t="s">
        <v>407</v>
      </c>
      <c r="D1524" s="33" t="s">
        <v>391</v>
      </c>
      <c r="E1524" s="34">
        <v>2714</v>
      </c>
      <c r="F1524" s="35">
        <v>41661</v>
      </c>
      <c r="G1524" s="34">
        <v>2714</v>
      </c>
      <c r="H1524" s="36">
        <f t="shared" si="24"/>
        <v>0</v>
      </c>
      <c r="I1524" s="33"/>
      <c r="J1524" s="27"/>
    </row>
    <row r="1525" spans="1:10" x14ac:dyDescent="0.25">
      <c r="A1525" s="31">
        <v>41661</v>
      </c>
      <c r="B1525" s="32">
        <v>653</v>
      </c>
      <c r="C1525" s="32" t="s">
        <v>407</v>
      </c>
      <c r="D1525" s="33" t="s">
        <v>111</v>
      </c>
      <c r="E1525" s="34">
        <v>11152</v>
      </c>
      <c r="F1525" s="35">
        <v>41661</v>
      </c>
      <c r="G1525" s="34">
        <v>11152</v>
      </c>
      <c r="H1525" s="36">
        <f t="shared" si="24"/>
        <v>0</v>
      </c>
      <c r="I1525" s="33" t="s">
        <v>217</v>
      </c>
      <c r="J1525" s="27"/>
    </row>
    <row r="1526" spans="1:10" x14ac:dyDescent="0.25">
      <c r="A1526" s="31">
        <v>41661</v>
      </c>
      <c r="B1526" s="32">
        <v>654</v>
      </c>
      <c r="C1526" s="32" t="s">
        <v>407</v>
      </c>
      <c r="D1526" s="33" t="s">
        <v>14</v>
      </c>
      <c r="E1526" s="34">
        <v>6987.5</v>
      </c>
      <c r="F1526" s="35">
        <v>41662</v>
      </c>
      <c r="G1526" s="34">
        <v>6987.5</v>
      </c>
      <c r="H1526" s="36">
        <f t="shared" si="24"/>
        <v>0</v>
      </c>
      <c r="I1526" s="33" t="s">
        <v>30</v>
      </c>
      <c r="J1526" s="27"/>
    </row>
    <row r="1527" spans="1:10" x14ac:dyDescent="0.25">
      <c r="A1527" s="31">
        <v>41661</v>
      </c>
      <c r="B1527" s="32">
        <v>655</v>
      </c>
      <c r="C1527" s="32" t="s">
        <v>407</v>
      </c>
      <c r="D1527" s="33" t="s">
        <v>436</v>
      </c>
      <c r="E1527" s="34">
        <v>10768</v>
      </c>
      <c r="F1527" s="35">
        <v>41662</v>
      </c>
      <c r="G1527" s="34">
        <v>10768</v>
      </c>
      <c r="H1527" s="36">
        <f t="shared" si="24"/>
        <v>0</v>
      </c>
      <c r="I1527" s="33" t="s">
        <v>8</v>
      </c>
      <c r="J1527" s="27"/>
    </row>
    <row r="1528" spans="1:10" x14ac:dyDescent="0.25">
      <c r="A1528" s="31">
        <v>41661</v>
      </c>
      <c r="B1528" s="32">
        <v>656</v>
      </c>
      <c r="C1528" s="32" t="s">
        <v>407</v>
      </c>
      <c r="D1528" s="33" t="s">
        <v>269</v>
      </c>
      <c r="E1528" s="34">
        <v>3089</v>
      </c>
      <c r="F1528" s="35">
        <v>41662</v>
      </c>
      <c r="G1528" s="34">
        <v>3089</v>
      </c>
      <c r="H1528" s="36">
        <f t="shared" si="24"/>
        <v>0</v>
      </c>
      <c r="I1528" s="33"/>
      <c r="J1528" s="27"/>
    </row>
    <row r="1529" spans="1:10" x14ac:dyDescent="0.25">
      <c r="A1529" s="31">
        <v>41661</v>
      </c>
      <c r="B1529" s="32">
        <v>657</v>
      </c>
      <c r="C1529" s="32" t="s">
        <v>407</v>
      </c>
      <c r="D1529" s="33" t="s">
        <v>20</v>
      </c>
      <c r="E1529" s="34">
        <v>4068</v>
      </c>
      <c r="F1529" s="88">
        <v>41662</v>
      </c>
      <c r="G1529" s="64">
        <v>450</v>
      </c>
      <c r="H1529" s="65">
        <f t="shared" si="24"/>
        <v>3618</v>
      </c>
      <c r="I1529" s="607" t="s">
        <v>512</v>
      </c>
      <c r="J1529" s="27"/>
    </row>
    <row r="1530" spans="1:10" x14ac:dyDescent="0.25">
      <c r="A1530" s="31">
        <v>41661</v>
      </c>
      <c r="B1530" s="32">
        <v>658</v>
      </c>
      <c r="C1530" s="32" t="s">
        <v>407</v>
      </c>
      <c r="D1530" s="33" t="s">
        <v>16</v>
      </c>
      <c r="E1530" s="34">
        <v>54231</v>
      </c>
      <c r="F1530" s="39" t="s">
        <v>565</v>
      </c>
      <c r="G1530" s="40">
        <v>54231</v>
      </c>
      <c r="H1530" s="36">
        <f t="shared" si="24"/>
        <v>0</v>
      </c>
      <c r="I1530" s="33"/>
      <c r="J1530" s="27" t="s">
        <v>566</v>
      </c>
    </row>
    <row r="1531" spans="1:10" x14ac:dyDescent="0.25">
      <c r="A1531" s="31">
        <v>41661</v>
      </c>
      <c r="B1531" s="32">
        <v>659</v>
      </c>
      <c r="C1531" s="32" t="s">
        <v>407</v>
      </c>
      <c r="D1531" s="33" t="s">
        <v>287</v>
      </c>
      <c r="E1531" s="34">
        <v>21994</v>
      </c>
      <c r="F1531" s="35">
        <v>41661</v>
      </c>
      <c r="G1531" s="34">
        <v>21994</v>
      </c>
      <c r="H1531" s="36">
        <f t="shared" si="24"/>
        <v>0</v>
      </c>
      <c r="I1531" s="33" t="s">
        <v>30</v>
      </c>
      <c r="J1531" s="27"/>
    </row>
    <row r="1532" spans="1:10" x14ac:dyDescent="0.25">
      <c r="A1532" s="31">
        <v>41661</v>
      </c>
      <c r="B1532" s="32">
        <v>660</v>
      </c>
      <c r="C1532" s="32" t="s">
        <v>407</v>
      </c>
      <c r="D1532" s="33" t="s">
        <v>13</v>
      </c>
      <c r="E1532" s="34">
        <v>1938</v>
      </c>
      <c r="F1532" s="35">
        <v>41662</v>
      </c>
      <c r="G1532" s="34">
        <v>1938</v>
      </c>
      <c r="H1532" s="36">
        <f t="shared" si="24"/>
        <v>0</v>
      </c>
      <c r="I1532" s="33" t="s">
        <v>21</v>
      </c>
      <c r="J1532" s="27"/>
    </row>
    <row r="1533" spans="1:10" x14ac:dyDescent="0.25">
      <c r="A1533" s="31">
        <v>41661</v>
      </c>
      <c r="B1533" s="32">
        <v>661</v>
      </c>
      <c r="C1533" s="32" t="s">
        <v>407</v>
      </c>
      <c r="D1533" s="33" t="s">
        <v>29</v>
      </c>
      <c r="E1533" s="34">
        <v>10590</v>
      </c>
      <c r="F1533" s="35">
        <v>41663</v>
      </c>
      <c r="G1533" s="34">
        <v>10590</v>
      </c>
      <c r="H1533" s="36">
        <f t="shared" si="24"/>
        <v>0</v>
      </c>
      <c r="I1533" s="33" t="s">
        <v>30</v>
      </c>
      <c r="J1533" s="27"/>
    </row>
    <row r="1534" spans="1:10" x14ac:dyDescent="0.25">
      <c r="A1534" s="31">
        <v>41661</v>
      </c>
      <c r="B1534" s="32">
        <v>662</v>
      </c>
      <c r="C1534" s="32" t="s">
        <v>407</v>
      </c>
      <c r="D1534" s="33" t="s">
        <v>567</v>
      </c>
      <c r="E1534" s="34">
        <v>3777.5</v>
      </c>
      <c r="F1534" s="35">
        <v>41661</v>
      </c>
      <c r="G1534" s="34">
        <v>3777.5</v>
      </c>
      <c r="H1534" s="36">
        <f t="shared" si="24"/>
        <v>0</v>
      </c>
      <c r="I1534" s="33" t="s">
        <v>30</v>
      </c>
      <c r="J1534" s="27"/>
    </row>
    <row r="1535" spans="1:10" x14ac:dyDescent="0.25">
      <c r="A1535" s="31">
        <v>41661</v>
      </c>
      <c r="B1535" s="32">
        <v>663</v>
      </c>
      <c r="C1535" s="32" t="s">
        <v>407</v>
      </c>
      <c r="D1535" s="33" t="s">
        <v>47</v>
      </c>
      <c r="E1535" s="34">
        <v>3633.5</v>
      </c>
      <c r="F1535" s="35">
        <v>41662</v>
      </c>
      <c r="G1535" s="34">
        <v>3633.5</v>
      </c>
      <c r="H1535" s="36">
        <f t="shared" si="24"/>
        <v>0</v>
      </c>
      <c r="I1535" s="33" t="s">
        <v>30</v>
      </c>
      <c r="J1535" s="27"/>
    </row>
    <row r="1536" spans="1:10" x14ac:dyDescent="0.25">
      <c r="A1536" s="31">
        <v>41661</v>
      </c>
      <c r="B1536" s="32">
        <v>664</v>
      </c>
      <c r="C1536" s="32" t="s">
        <v>407</v>
      </c>
      <c r="D1536" s="33" t="s">
        <v>42</v>
      </c>
      <c r="E1536" s="34">
        <v>2280</v>
      </c>
      <c r="F1536" s="38">
        <v>41678</v>
      </c>
      <c r="G1536" s="40">
        <v>2280</v>
      </c>
      <c r="H1536" s="36">
        <f t="shared" si="24"/>
        <v>0</v>
      </c>
      <c r="I1536" s="33" t="s">
        <v>30</v>
      </c>
    </row>
    <row r="1537" spans="1:10" x14ac:dyDescent="0.25">
      <c r="A1537" s="31">
        <v>41661</v>
      </c>
      <c r="B1537" s="32">
        <v>665</v>
      </c>
      <c r="C1537" s="32" t="s">
        <v>407</v>
      </c>
      <c r="D1537" s="33" t="s">
        <v>32</v>
      </c>
      <c r="E1537" s="34">
        <v>8800</v>
      </c>
      <c r="F1537" s="35">
        <v>41662</v>
      </c>
      <c r="G1537" s="34">
        <v>8800</v>
      </c>
      <c r="H1537" s="36">
        <f t="shared" si="24"/>
        <v>0</v>
      </c>
      <c r="I1537" s="33" t="s">
        <v>217</v>
      </c>
      <c r="J1537" s="27"/>
    </row>
    <row r="1538" spans="1:10" x14ac:dyDescent="0.25">
      <c r="A1538" s="31">
        <v>41661</v>
      </c>
      <c r="B1538" s="32">
        <v>666</v>
      </c>
      <c r="C1538" s="32" t="s">
        <v>407</v>
      </c>
      <c r="D1538" s="33" t="s">
        <v>183</v>
      </c>
      <c r="E1538" s="34">
        <v>15015</v>
      </c>
      <c r="F1538" s="35">
        <v>41662</v>
      </c>
      <c r="G1538" s="34">
        <v>15015</v>
      </c>
      <c r="H1538" s="36">
        <f t="shared" si="24"/>
        <v>0</v>
      </c>
      <c r="I1538" s="33" t="s">
        <v>30</v>
      </c>
      <c r="J1538" s="27"/>
    </row>
    <row r="1539" spans="1:10" x14ac:dyDescent="0.25">
      <c r="A1539" s="31">
        <v>41661</v>
      </c>
      <c r="B1539" s="32">
        <v>667</v>
      </c>
      <c r="C1539" s="32" t="s">
        <v>407</v>
      </c>
      <c r="D1539" s="33" t="s">
        <v>83</v>
      </c>
      <c r="E1539" s="34">
        <v>5588</v>
      </c>
      <c r="F1539" s="35">
        <v>41661</v>
      </c>
      <c r="G1539" s="34">
        <v>5588</v>
      </c>
      <c r="H1539" s="36">
        <f t="shared" si="24"/>
        <v>0</v>
      </c>
      <c r="I1539" s="33"/>
      <c r="J1539" s="27"/>
    </row>
    <row r="1540" spans="1:10" x14ac:dyDescent="0.25">
      <c r="A1540" s="31">
        <v>41661</v>
      </c>
      <c r="B1540" s="32">
        <v>668</v>
      </c>
      <c r="C1540" s="32" t="s">
        <v>407</v>
      </c>
      <c r="D1540" s="33" t="s">
        <v>124</v>
      </c>
      <c r="E1540" s="34">
        <v>7919</v>
      </c>
      <c r="F1540" s="35">
        <v>41661</v>
      </c>
      <c r="G1540" s="34">
        <v>7919</v>
      </c>
      <c r="H1540" s="36">
        <f t="shared" si="24"/>
        <v>0</v>
      </c>
      <c r="I1540" s="33" t="s">
        <v>30</v>
      </c>
      <c r="J1540" s="27"/>
    </row>
    <row r="1541" spans="1:10" x14ac:dyDescent="0.25">
      <c r="A1541" s="31">
        <v>41661</v>
      </c>
      <c r="B1541" s="32">
        <v>669</v>
      </c>
      <c r="C1541" s="32" t="s">
        <v>407</v>
      </c>
      <c r="D1541" s="33" t="s">
        <v>22</v>
      </c>
      <c r="E1541" s="34">
        <v>11457</v>
      </c>
      <c r="F1541" s="35">
        <v>41663</v>
      </c>
      <c r="G1541" s="34">
        <v>11457</v>
      </c>
      <c r="H1541" s="36">
        <f t="shared" si="24"/>
        <v>0</v>
      </c>
      <c r="I1541" s="33" t="s">
        <v>15</v>
      </c>
      <c r="J1541" s="27"/>
    </row>
    <row r="1542" spans="1:10" x14ac:dyDescent="0.25">
      <c r="A1542" s="31">
        <v>41661</v>
      </c>
      <c r="B1542" s="32">
        <v>670</v>
      </c>
      <c r="C1542" s="32" t="s">
        <v>407</v>
      </c>
      <c r="D1542" s="33" t="s">
        <v>74</v>
      </c>
      <c r="E1542" s="34">
        <v>594</v>
      </c>
      <c r="F1542" s="35">
        <v>41661</v>
      </c>
      <c r="G1542" s="34">
        <v>594</v>
      </c>
      <c r="H1542" s="36">
        <f t="shared" si="24"/>
        <v>0</v>
      </c>
      <c r="I1542" s="33"/>
      <c r="J1542" s="27"/>
    </row>
    <row r="1543" spans="1:10" x14ac:dyDescent="0.25">
      <c r="A1543" s="31">
        <v>41661</v>
      </c>
      <c r="B1543" s="32">
        <v>671</v>
      </c>
      <c r="C1543" s="32" t="s">
        <v>407</v>
      </c>
      <c r="D1543" s="33" t="s">
        <v>116</v>
      </c>
      <c r="E1543" s="34">
        <v>3729</v>
      </c>
      <c r="F1543" s="35">
        <v>41661</v>
      </c>
      <c r="G1543" s="34">
        <v>3729</v>
      </c>
      <c r="H1543" s="36">
        <f t="shared" si="24"/>
        <v>0</v>
      </c>
      <c r="I1543" s="33"/>
      <c r="J1543" s="27"/>
    </row>
    <row r="1544" spans="1:10" x14ac:dyDescent="0.25">
      <c r="A1544" s="31">
        <v>41661</v>
      </c>
      <c r="B1544" s="32">
        <v>672</v>
      </c>
      <c r="C1544" s="32" t="s">
        <v>407</v>
      </c>
      <c r="D1544" s="33" t="s">
        <v>57</v>
      </c>
      <c r="E1544" s="34">
        <v>858</v>
      </c>
      <c r="F1544" s="35">
        <v>41661</v>
      </c>
      <c r="G1544" s="34">
        <v>858</v>
      </c>
      <c r="H1544" s="36">
        <f t="shared" si="24"/>
        <v>0</v>
      </c>
      <c r="I1544" s="33" t="s">
        <v>30</v>
      </c>
      <c r="J1544" s="27"/>
    </row>
    <row r="1545" spans="1:10" x14ac:dyDescent="0.25">
      <c r="A1545" s="31">
        <v>41661</v>
      </c>
      <c r="B1545" s="32">
        <v>673</v>
      </c>
      <c r="C1545" s="32" t="s">
        <v>407</v>
      </c>
      <c r="D1545" s="33" t="s">
        <v>568</v>
      </c>
      <c r="E1545" s="34">
        <v>2477</v>
      </c>
      <c r="F1545" s="45" t="s">
        <v>569</v>
      </c>
      <c r="G1545" s="34">
        <f>2200+277</f>
        <v>2477</v>
      </c>
      <c r="H1545" s="36">
        <f t="shared" si="24"/>
        <v>0</v>
      </c>
      <c r="I1545" s="33"/>
      <c r="J1545" s="27"/>
    </row>
    <row r="1546" spans="1:10" x14ac:dyDescent="0.25">
      <c r="A1546" s="31">
        <v>41661</v>
      </c>
      <c r="B1546" s="32">
        <v>674</v>
      </c>
      <c r="C1546" s="32" t="s">
        <v>407</v>
      </c>
      <c r="D1546" s="33" t="s">
        <v>34</v>
      </c>
      <c r="E1546" s="34">
        <v>2184</v>
      </c>
      <c r="F1546" s="35">
        <v>41661</v>
      </c>
      <c r="G1546" s="34">
        <v>2184</v>
      </c>
      <c r="H1546" s="36">
        <f t="shared" si="24"/>
        <v>0</v>
      </c>
      <c r="I1546" s="33" t="s">
        <v>30</v>
      </c>
      <c r="J1546" s="27"/>
    </row>
    <row r="1547" spans="1:10" x14ac:dyDescent="0.25">
      <c r="A1547" s="31">
        <v>41661</v>
      </c>
      <c r="B1547" s="32">
        <v>675</v>
      </c>
      <c r="C1547" s="32" t="s">
        <v>407</v>
      </c>
      <c r="D1547" s="33" t="s">
        <v>441</v>
      </c>
      <c r="E1547" s="34">
        <v>4632</v>
      </c>
      <c r="F1547" s="35">
        <v>41661</v>
      </c>
      <c r="G1547" s="34">
        <v>4632</v>
      </c>
      <c r="H1547" s="36">
        <f t="shared" si="24"/>
        <v>0</v>
      </c>
      <c r="I1547" s="33" t="s">
        <v>30</v>
      </c>
      <c r="J1547" s="27"/>
    </row>
    <row r="1548" spans="1:10" x14ac:dyDescent="0.25">
      <c r="A1548" s="31">
        <v>41661</v>
      </c>
      <c r="B1548" s="32">
        <v>676</v>
      </c>
      <c r="C1548" s="32" t="s">
        <v>407</v>
      </c>
      <c r="D1548" s="33" t="s">
        <v>136</v>
      </c>
      <c r="E1548" s="34">
        <v>350</v>
      </c>
      <c r="F1548" s="35">
        <v>41661</v>
      </c>
      <c r="G1548" s="34">
        <v>350</v>
      </c>
      <c r="H1548" s="36">
        <f t="shared" si="24"/>
        <v>0</v>
      </c>
      <c r="I1548" s="33"/>
      <c r="J1548" s="27"/>
    </row>
    <row r="1549" spans="1:10" x14ac:dyDescent="0.25">
      <c r="A1549" s="31">
        <v>41661</v>
      </c>
      <c r="B1549" s="32">
        <v>677</v>
      </c>
      <c r="C1549" s="32" t="s">
        <v>407</v>
      </c>
      <c r="D1549" s="33" t="s">
        <v>35</v>
      </c>
      <c r="E1549" s="34">
        <v>1289</v>
      </c>
      <c r="F1549" s="35">
        <v>41661</v>
      </c>
      <c r="G1549" s="34">
        <v>1289</v>
      </c>
      <c r="H1549" s="36">
        <f t="shared" si="24"/>
        <v>0</v>
      </c>
      <c r="I1549" s="33" t="s">
        <v>30</v>
      </c>
      <c r="J1549" s="27"/>
    </row>
    <row r="1550" spans="1:10" x14ac:dyDescent="0.25">
      <c r="A1550" s="31">
        <v>41661</v>
      </c>
      <c r="B1550" s="32">
        <v>678</v>
      </c>
      <c r="C1550" s="32" t="s">
        <v>407</v>
      </c>
      <c r="D1550" s="33" t="s">
        <v>62</v>
      </c>
      <c r="E1550" s="34">
        <v>29221</v>
      </c>
      <c r="F1550" s="35">
        <v>41661</v>
      </c>
      <c r="G1550" s="34">
        <v>29221</v>
      </c>
      <c r="H1550" s="36">
        <f t="shared" si="24"/>
        <v>0</v>
      </c>
      <c r="I1550" s="33"/>
      <c r="J1550" s="27"/>
    </row>
    <row r="1551" spans="1:10" x14ac:dyDescent="0.25">
      <c r="A1551" s="31">
        <v>41661</v>
      </c>
      <c r="B1551" s="32">
        <v>679</v>
      </c>
      <c r="C1551" s="32" t="s">
        <v>407</v>
      </c>
      <c r="D1551" s="33" t="s">
        <v>123</v>
      </c>
      <c r="E1551" s="34">
        <v>2389</v>
      </c>
      <c r="F1551" s="35">
        <v>41661</v>
      </c>
      <c r="G1551" s="34">
        <v>2389</v>
      </c>
      <c r="H1551" s="36">
        <f t="shared" si="24"/>
        <v>0</v>
      </c>
      <c r="I1551" s="33"/>
      <c r="J1551" s="27"/>
    </row>
    <row r="1552" spans="1:10" x14ac:dyDescent="0.25">
      <c r="A1552" s="31">
        <v>41661</v>
      </c>
      <c r="B1552" s="32">
        <v>680</v>
      </c>
      <c r="C1552" s="32" t="s">
        <v>407</v>
      </c>
      <c r="D1552" s="33" t="s">
        <v>58</v>
      </c>
      <c r="E1552" s="34">
        <v>1149.5</v>
      </c>
      <c r="F1552" s="35">
        <v>41661</v>
      </c>
      <c r="G1552" s="34">
        <v>1149.5</v>
      </c>
      <c r="H1552" s="36">
        <f t="shared" si="24"/>
        <v>0</v>
      </c>
      <c r="I1552" s="33" t="s">
        <v>30</v>
      </c>
      <c r="J1552" s="27"/>
    </row>
    <row r="1553" spans="1:10" x14ac:dyDescent="0.25">
      <c r="A1553" s="31">
        <v>41661</v>
      </c>
      <c r="B1553" s="32">
        <v>681</v>
      </c>
      <c r="C1553" s="32" t="s">
        <v>407</v>
      </c>
      <c r="D1553" s="33" t="s">
        <v>36</v>
      </c>
      <c r="E1553" s="34">
        <v>21906</v>
      </c>
      <c r="F1553" s="35">
        <v>41666</v>
      </c>
      <c r="G1553" s="34">
        <v>21906</v>
      </c>
      <c r="H1553" s="36">
        <f t="shared" si="24"/>
        <v>0</v>
      </c>
      <c r="I1553" s="33" t="s">
        <v>15</v>
      </c>
      <c r="J1553" s="27"/>
    </row>
    <row r="1554" spans="1:10" x14ac:dyDescent="0.25">
      <c r="A1554" s="31">
        <v>41661</v>
      </c>
      <c r="B1554" s="32">
        <v>682</v>
      </c>
      <c r="C1554" s="32" t="s">
        <v>407</v>
      </c>
      <c r="D1554" s="33" t="s">
        <v>260</v>
      </c>
      <c r="E1554" s="34">
        <v>1416</v>
      </c>
      <c r="F1554" s="35">
        <v>41661</v>
      </c>
      <c r="G1554" s="34">
        <v>1416</v>
      </c>
      <c r="H1554" s="36">
        <f t="shared" si="24"/>
        <v>0</v>
      </c>
      <c r="I1554" s="33" t="s">
        <v>15</v>
      </c>
      <c r="J1554" s="27"/>
    </row>
    <row r="1555" spans="1:10" x14ac:dyDescent="0.25">
      <c r="A1555" s="31">
        <v>41661</v>
      </c>
      <c r="B1555" s="32">
        <v>683</v>
      </c>
      <c r="C1555" s="32" t="s">
        <v>407</v>
      </c>
      <c r="D1555" s="33" t="s">
        <v>66</v>
      </c>
      <c r="E1555" s="34">
        <v>1899</v>
      </c>
      <c r="F1555" s="35">
        <v>41661</v>
      </c>
      <c r="G1555" s="34">
        <v>1899</v>
      </c>
      <c r="H1555" s="36">
        <f t="shared" si="24"/>
        <v>0</v>
      </c>
      <c r="I1555" s="33" t="s">
        <v>15</v>
      </c>
      <c r="J1555" s="27"/>
    </row>
    <row r="1556" spans="1:10" x14ac:dyDescent="0.25">
      <c r="A1556" s="31">
        <v>41661</v>
      </c>
      <c r="B1556" s="32">
        <v>684</v>
      </c>
      <c r="C1556" s="32" t="s">
        <v>407</v>
      </c>
      <c r="D1556" s="33" t="s">
        <v>237</v>
      </c>
      <c r="E1556" s="34">
        <v>7683</v>
      </c>
      <c r="F1556" s="35">
        <v>41661</v>
      </c>
      <c r="G1556" s="34">
        <v>7683</v>
      </c>
      <c r="H1556" s="36">
        <f t="shared" si="24"/>
        <v>0</v>
      </c>
      <c r="I1556" s="33" t="s">
        <v>21</v>
      </c>
      <c r="J1556" s="27"/>
    </row>
    <row r="1557" spans="1:10" x14ac:dyDescent="0.25">
      <c r="A1557" s="31">
        <v>41661</v>
      </c>
      <c r="B1557" s="32">
        <v>685</v>
      </c>
      <c r="C1557" s="32" t="s">
        <v>407</v>
      </c>
      <c r="D1557" s="41" t="s">
        <v>134</v>
      </c>
      <c r="E1557" s="42">
        <v>7333</v>
      </c>
      <c r="F1557" s="43">
        <v>41661</v>
      </c>
      <c r="G1557" s="42">
        <v>7333</v>
      </c>
      <c r="H1557" s="18">
        <f t="shared" si="24"/>
        <v>0</v>
      </c>
      <c r="I1557" s="41" t="s">
        <v>65</v>
      </c>
      <c r="J1557" s="44"/>
    </row>
    <row r="1558" spans="1:10" x14ac:dyDescent="0.25">
      <c r="A1558" s="31">
        <v>41661</v>
      </c>
      <c r="B1558" s="32">
        <v>686</v>
      </c>
      <c r="C1558" s="32" t="s">
        <v>407</v>
      </c>
      <c r="D1558" s="33" t="s">
        <v>98</v>
      </c>
      <c r="E1558" s="34">
        <v>9514</v>
      </c>
      <c r="F1558" s="35">
        <v>41661</v>
      </c>
      <c r="G1558" s="34">
        <v>9514</v>
      </c>
      <c r="H1558" s="36">
        <f t="shared" si="24"/>
        <v>0</v>
      </c>
      <c r="I1558" s="33" t="s">
        <v>65</v>
      </c>
      <c r="J1558" s="27"/>
    </row>
    <row r="1559" spans="1:10" x14ac:dyDescent="0.25">
      <c r="A1559" s="31">
        <v>41661</v>
      </c>
      <c r="B1559" s="32">
        <v>687</v>
      </c>
      <c r="C1559" s="32" t="s">
        <v>407</v>
      </c>
      <c r="D1559" s="41" t="s">
        <v>8</v>
      </c>
      <c r="E1559" s="42">
        <v>431</v>
      </c>
      <c r="F1559" s="43">
        <v>41661</v>
      </c>
      <c r="G1559" s="42">
        <v>431</v>
      </c>
      <c r="H1559" s="18">
        <f t="shared" si="24"/>
        <v>0</v>
      </c>
      <c r="I1559" s="41" t="s">
        <v>8</v>
      </c>
      <c r="J1559" s="27"/>
    </row>
    <row r="1560" spans="1:10" x14ac:dyDescent="0.25">
      <c r="A1560" s="31">
        <v>41661</v>
      </c>
      <c r="B1560" s="32">
        <v>688</v>
      </c>
      <c r="C1560" s="32" t="s">
        <v>407</v>
      </c>
      <c r="D1560" s="33" t="s">
        <v>64</v>
      </c>
      <c r="E1560" s="34">
        <v>9516</v>
      </c>
      <c r="F1560" s="35">
        <v>41661</v>
      </c>
      <c r="G1560" s="34">
        <v>9516</v>
      </c>
      <c r="H1560" s="36">
        <f t="shared" si="24"/>
        <v>0</v>
      </c>
      <c r="I1560" s="33" t="s">
        <v>65</v>
      </c>
      <c r="J1560" s="44"/>
    </row>
    <row r="1561" spans="1:10" x14ac:dyDescent="0.25">
      <c r="A1561" s="31">
        <v>41661</v>
      </c>
      <c r="B1561" s="32">
        <v>689</v>
      </c>
      <c r="C1561" s="32" t="s">
        <v>407</v>
      </c>
      <c r="D1561" s="33" t="s">
        <v>496</v>
      </c>
      <c r="E1561" s="34">
        <v>5584</v>
      </c>
      <c r="F1561" s="35">
        <v>41661</v>
      </c>
      <c r="G1561" s="34">
        <v>5584</v>
      </c>
      <c r="H1561" s="36">
        <f t="shared" si="24"/>
        <v>0</v>
      </c>
      <c r="I1561" s="33" t="s">
        <v>217</v>
      </c>
      <c r="J1561" s="27"/>
    </row>
    <row r="1562" spans="1:10" x14ac:dyDescent="0.25">
      <c r="A1562" s="31">
        <v>41661</v>
      </c>
      <c r="B1562" s="32">
        <v>690</v>
      </c>
      <c r="C1562" s="32" t="s">
        <v>407</v>
      </c>
      <c r="D1562" s="33" t="s">
        <v>570</v>
      </c>
      <c r="E1562" s="34">
        <v>2863</v>
      </c>
      <c r="F1562" s="35">
        <v>41661</v>
      </c>
      <c r="G1562" s="34">
        <v>2863</v>
      </c>
      <c r="H1562" s="36">
        <f t="shared" si="24"/>
        <v>0</v>
      </c>
      <c r="I1562" s="33" t="s">
        <v>217</v>
      </c>
      <c r="J1562" s="27"/>
    </row>
    <row r="1563" spans="1:10" x14ac:dyDescent="0.25">
      <c r="A1563" s="31">
        <v>41661</v>
      </c>
      <c r="B1563" s="32">
        <v>691</v>
      </c>
      <c r="C1563" s="32" t="s">
        <v>407</v>
      </c>
      <c r="D1563" s="33" t="s">
        <v>44</v>
      </c>
      <c r="E1563" s="34">
        <v>2280</v>
      </c>
      <c r="F1563" s="38">
        <v>41678</v>
      </c>
      <c r="G1563" s="40">
        <v>2280</v>
      </c>
      <c r="H1563" s="36">
        <f t="shared" si="24"/>
        <v>0</v>
      </c>
      <c r="I1563" s="33" t="s">
        <v>45</v>
      </c>
      <c r="J1563" s="44"/>
    </row>
    <row r="1564" spans="1:10" x14ac:dyDescent="0.25">
      <c r="A1564" s="31">
        <v>41661</v>
      </c>
      <c r="B1564" s="32">
        <v>692</v>
      </c>
      <c r="C1564" s="32" t="s">
        <v>407</v>
      </c>
      <c r="D1564" s="33" t="s">
        <v>130</v>
      </c>
      <c r="E1564" s="34">
        <v>4906</v>
      </c>
      <c r="F1564" s="35">
        <v>41666</v>
      </c>
      <c r="G1564" s="34">
        <v>4906</v>
      </c>
      <c r="H1564" s="36">
        <f t="shared" si="24"/>
        <v>0</v>
      </c>
      <c r="I1564" s="33" t="s">
        <v>21</v>
      </c>
      <c r="J1564" s="27"/>
    </row>
    <row r="1565" spans="1:10" x14ac:dyDescent="0.25">
      <c r="A1565" s="31">
        <v>41661</v>
      </c>
      <c r="B1565" s="32">
        <v>693</v>
      </c>
      <c r="C1565" s="32" t="s">
        <v>407</v>
      </c>
      <c r="D1565" s="33" t="s">
        <v>122</v>
      </c>
      <c r="E1565" s="34">
        <v>1140</v>
      </c>
      <c r="F1565" s="38">
        <v>41678</v>
      </c>
      <c r="G1565" s="40">
        <v>1140</v>
      </c>
      <c r="H1565" s="36">
        <f t="shared" si="24"/>
        <v>0</v>
      </c>
      <c r="I1565" s="33" t="s">
        <v>45</v>
      </c>
      <c r="J1565" s="27"/>
    </row>
    <row r="1566" spans="1:10" x14ac:dyDescent="0.25">
      <c r="A1566" s="31">
        <v>41661</v>
      </c>
      <c r="B1566" s="32">
        <v>694</v>
      </c>
      <c r="C1566" s="32" t="s">
        <v>407</v>
      </c>
      <c r="D1566" s="33" t="s">
        <v>380</v>
      </c>
      <c r="E1566" s="34">
        <v>2772</v>
      </c>
      <c r="F1566" s="35">
        <v>41661</v>
      </c>
      <c r="G1566" s="34">
        <v>2772</v>
      </c>
      <c r="H1566" s="36">
        <f t="shared" si="24"/>
        <v>0</v>
      </c>
      <c r="I1566" s="33" t="s">
        <v>21</v>
      </c>
      <c r="J1566" s="44"/>
    </row>
    <row r="1567" spans="1:10" x14ac:dyDescent="0.25">
      <c r="A1567" s="31">
        <v>41661</v>
      </c>
      <c r="B1567" s="32">
        <v>695</v>
      </c>
      <c r="C1567" s="32" t="s">
        <v>407</v>
      </c>
      <c r="D1567" s="33" t="s">
        <v>55</v>
      </c>
      <c r="E1567" s="34">
        <v>7291</v>
      </c>
      <c r="F1567" s="35">
        <v>41661</v>
      </c>
      <c r="G1567" s="34">
        <v>7291</v>
      </c>
      <c r="H1567" s="36">
        <f t="shared" si="24"/>
        <v>0</v>
      </c>
      <c r="I1567" s="33"/>
      <c r="J1567" s="44"/>
    </row>
    <row r="1568" spans="1:10" ht="23.25" x14ac:dyDescent="0.25">
      <c r="A1568" s="31">
        <v>41661</v>
      </c>
      <c r="B1568" s="32">
        <v>696</v>
      </c>
      <c r="C1568" s="32" t="s">
        <v>407</v>
      </c>
      <c r="D1568" s="33" t="s">
        <v>68</v>
      </c>
      <c r="E1568" s="34">
        <v>14478</v>
      </c>
      <c r="F1568" s="89" t="s">
        <v>571</v>
      </c>
      <c r="G1568" s="59">
        <v>14478</v>
      </c>
      <c r="H1568" s="36">
        <f t="shared" si="24"/>
        <v>0</v>
      </c>
      <c r="I1568" s="33" t="s">
        <v>65</v>
      </c>
      <c r="J1568" s="44"/>
    </row>
    <row r="1569" spans="1:10" x14ac:dyDescent="0.25">
      <c r="A1569" s="31">
        <v>41661</v>
      </c>
      <c r="B1569" s="32">
        <v>697</v>
      </c>
      <c r="C1569" s="32" t="s">
        <v>407</v>
      </c>
      <c r="D1569" s="33" t="s">
        <v>51</v>
      </c>
      <c r="E1569" s="34">
        <v>2129.5</v>
      </c>
      <c r="F1569" s="35">
        <v>41661</v>
      </c>
      <c r="G1569" s="34">
        <v>2129.5</v>
      </c>
      <c r="H1569" s="36">
        <f t="shared" si="24"/>
        <v>0</v>
      </c>
      <c r="I1569" s="33" t="s">
        <v>45</v>
      </c>
      <c r="J1569" s="44"/>
    </row>
    <row r="1570" spans="1:10" x14ac:dyDescent="0.25">
      <c r="A1570" s="31">
        <v>41661</v>
      </c>
      <c r="B1570" s="32">
        <v>698</v>
      </c>
      <c r="C1570" s="32" t="s">
        <v>407</v>
      </c>
      <c r="D1570" s="33" t="s">
        <v>250</v>
      </c>
      <c r="E1570" s="34">
        <v>10389</v>
      </c>
      <c r="F1570" s="35">
        <v>41661</v>
      </c>
      <c r="G1570" s="34">
        <v>10389</v>
      </c>
      <c r="H1570" s="36">
        <f t="shared" si="24"/>
        <v>0</v>
      </c>
      <c r="I1570" s="33" t="s">
        <v>21</v>
      </c>
      <c r="J1570" s="44"/>
    </row>
    <row r="1571" spans="1:10" x14ac:dyDescent="0.25">
      <c r="A1571" s="31">
        <v>41661</v>
      </c>
      <c r="B1571" s="32">
        <v>699</v>
      </c>
      <c r="C1571" s="32" t="s">
        <v>407</v>
      </c>
      <c r="D1571" s="33" t="s">
        <v>572</v>
      </c>
      <c r="E1571" s="34">
        <v>2182</v>
      </c>
      <c r="F1571" s="35">
        <v>41661</v>
      </c>
      <c r="G1571" s="34">
        <v>2182</v>
      </c>
      <c r="H1571" s="36">
        <f t="shared" si="24"/>
        <v>0</v>
      </c>
      <c r="I1571" s="33" t="s">
        <v>45</v>
      </c>
      <c r="J1571" s="44"/>
    </row>
    <row r="1572" spans="1:10" x14ac:dyDescent="0.25">
      <c r="A1572" s="31">
        <v>41661</v>
      </c>
      <c r="B1572" s="32">
        <v>700</v>
      </c>
      <c r="C1572" s="32" t="s">
        <v>407</v>
      </c>
      <c r="D1572" s="33" t="s">
        <v>17</v>
      </c>
      <c r="E1572" s="34">
        <v>52385</v>
      </c>
      <c r="F1572" s="35">
        <v>41668</v>
      </c>
      <c r="G1572" s="34">
        <v>52385</v>
      </c>
      <c r="H1572" s="36">
        <f t="shared" si="24"/>
        <v>0</v>
      </c>
      <c r="I1572" s="33" t="s">
        <v>162</v>
      </c>
      <c r="J1572" s="44"/>
    </row>
    <row r="1573" spans="1:10" x14ac:dyDescent="0.25">
      <c r="A1573" s="31">
        <v>41661</v>
      </c>
      <c r="B1573" s="32">
        <v>701</v>
      </c>
      <c r="C1573" s="32" t="s">
        <v>407</v>
      </c>
      <c r="D1573" s="33" t="s">
        <v>133</v>
      </c>
      <c r="E1573" s="34">
        <v>47414.5</v>
      </c>
      <c r="F1573" s="45" t="s">
        <v>573</v>
      </c>
      <c r="G1573" s="34">
        <f>46000+1414.5</f>
        <v>47414.5</v>
      </c>
      <c r="H1573" s="36">
        <f t="shared" si="24"/>
        <v>0</v>
      </c>
      <c r="I1573" s="33"/>
      <c r="J1573" s="44"/>
    </row>
    <row r="1574" spans="1:10" x14ac:dyDescent="0.25">
      <c r="A1574" s="31">
        <v>41661</v>
      </c>
      <c r="B1574" s="32">
        <v>702</v>
      </c>
      <c r="C1574" s="32" t="s">
        <v>407</v>
      </c>
      <c r="D1574" s="33" t="s">
        <v>296</v>
      </c>
      <c r="E1574" s="34">
        <v>198</v>
      </c>
      <c r="F1574" s="35">
        <v>41661</v>
      </c>
      <c r="G1574" s="34">
        <v>198</v>
      </c>
      <c r="H1574" s="36">
        <f t="shared" si="24"/>
        <v>0</v>
      </c>
      <c r="I1574" s="33"/>
      <c r="J1574" s="44"/>
    </row>
    <row r="1575" spans="1:10" x14ac:dyDescent="0.25">
      <c r="A1575" s="31">
        <v>41661</v>
      </c>
      <c r="B1575" s="32">
        <v>703</v>
      </c>
      <c r="C1575" s="32" t="s">
        <v>407</v>
      </c>
      <c r="D1575" s="46" t="s">
        <v>53</v>
      </c>
      <c r="E1575" s="47">
        <v>0</v>
      </c>
      <c r="F1575" s="35"/>
      <c r="G1575" s="34"/>
      <c r="H1575" s="36">
        <f t="shared" si="24"/>
        <v>0</v>
      </c>
      <c r="I1575" s="33" t="s">
        <v>512</v>
      </c>
      <c r="J1575" s="44"/>
    </row>
    <row r="1576" spans="1:10" x14ac:dyDescent="0.25">
      <c r="A1576" s="31">
        <v>41661</v>
      </c>
      <c r="B1576" s="32">
        <v>704</v>
      </c>
      <c r="C1576" s="32" t="s">
        <v>407</v>
      </c>
      <c r="D1576" s="33" t="s">
        <v>228</v>
      </c>
      <c r="E1576" s="34">
        <v>2356</v>
      </c>
      <c r="F1576" s="35">
        <v>41661</v>
      </c>
      <c r="G1576" s="34">
        <v>2356</v>
      </c>
      <c r="H1576" s="36">
        <f t="shared" si="24"/>
        <v>0</v>
      </c>
      <c r="I1576" s="33" t="s">
        <v>21</v>
      </c>
      <c r="J1576" s="44"/>
    </row>
    <row r="1577" spans="1:10" x14ac:dyDescent="0.25">
      <c r="A1577" s="31">
        <v>41661</v>
      </c>
      <c r="B1577" s="32">
        <v>705</v>
      </c>
      <c r="C1577" s="32" t="s">
        <v>407</v>
      </c>
      <c r="D1577" s="33" t="s">
        <v>12</v>
      </c>
      <c r="E1577" s="34">
        <v>9938</v>
      </c>
      <c r="F1577" s="35">
        <v>41661</v>
      </c>
      <c r="G1577" s="34">
        <v>9938</v>
      </c>
      <c r="H1577" s="36">
        <f t="shared" ref="H1577:H1640" si="25">E1577-G1577</f>
        <v>0</v>
      </c>
      <c r="I1577" s="33"/>
      <c r="J1577" s="44"/>
    </row>
    <row r="1578" spans="1:10" x14ac:dyDescent="0.25">
      <c r="A1578" s="31">
        <v>41661</v>
      </c>
      <c r="B1578" s="32">
        <v>706</v>
      </c>
      <c r="C1578" s="32" t="s">
        <v>407</v>
      </c>
      <c r="D1578" s="33" t="s">
        <v>523</v>
      </c>
      <c r="E1578" s="34">
        <v>9936</v>
      </c>
      <c r="F1578" s="35">
        <v>41661</v>
      </c>
      <c r="G1578" s="34">
        <v>9936</v>
      </c>
      <c r="H1578" s="36">
        <f t="shared" si="25"/>
        <v>0</v>
      </c>
      <c r="I1578" s="33"/>
      <c r="J1578" s="44"/>
    </row>
    <row r="1579" spans="1:10" x14ac:dyDescent="0.25">
      <c r="A1579" s="31">
        <v>41661</v>
      </c>
      <c r="B1579" s="32">
        <v>707</v>
      </c>
      <c r="C1579" s="32" t="s">
        <v>407</v>
      </c>
      <c r="D1579" s="33" t="s">
        <v>60</v>
      </c>
      <c r="E1579" s="34">
        <v>5361</v>
      </c>
      <c r="F1579" s="37" t="s">
        <v>574</v>
      </c>
      <c r="G1579" s="34">
        <v>5361</v>
      </c>
      <c r="H1579" s="36">
        <f t="shared" si="25"/>
        <v>0</v>
      </c>
      <c r="I1579" s="33"/>
      <c r="J1579" s="44"/>
    </row>
    <row r="1580" spans="1:10" x14ac:dyDescent="0.25">
      <c r="A1580" s="31">
        <v>41661</v>
      </c>
      <c r="B1580" s="32">
        <v>708</v>
      </c>
      <c r="C1580" s="32" t="s">
        <v>407</v>
      </c>
      <c r="D1580" s="33" t="s">
        <v>299</v>
      </c>
      <c r="E1580" s="34">
        <v>4785</v>
      </c>
      <c r="F1580" s="35">
        <v>41661</v>
      </c>
      <c r="G1580" s="34">
        <v>4785</v>
      </c>
      <c r="H1580" s="36">
        <f t="shared" si="25"/>
        <v>0</v>
      </c>
      <c r="I1580" s="33"/>
      <c r="J1580" s="44"/>
    </row>
    <row r="1581" spans="1:10" x14ac:dyDescent="0.25">
      <c r="A1581" s="31">
        <v>41661</v>
      </c>
      <c r="B1581" s="32">
        <v>709</v>
      </c>
      <c r="C1581" s="32" t="s">
        <v>407</v>
      </c>
      <c r="D1581" s="33" t="s">
        <v>149</v>
      </c>
      <c r="E1581" s="34">
        <v>11194</v>
      </c>
      <c r="F1581" s="35">
        <v>41663</v>
      </c>
      <c r="G1581" s="34">
        <v>11194</v>
      </c>
      <c r="H1581" s="36">
        <f t="shared" si="25"/>
        <v>0</v>
      </c>
      <c r="I1581" s="33" t="s">
        <v>27</v>
      </c>
      <c r="J1581" s="44"/>
    </row>
    <row r="1582" spans="1:10" x14ac:dyDescent="0.25">
      <c r="A1582" s="31">
        <v>41661</v>
      </c>
      <c r="B1582" s="32">
        <v>710</v>
      </c>
      <c r="C1582" s="32" t="s">
        <v>407</v>
      </c>
      <c r="D1582" s="33" t="s">
        <v>85</v>
      </c>
      <c r="E1582" s="34">
        <v>26532</v>
      </c>
      <c r="F1582" s="35">
        <v>41663</v>
      </c>
      <c r="G1582" s="34">
        <v>26532</v>
      </c>
      <c r="H1582" s="36">
        <f t="shared" si="25"/>
        <v>0</v>
      </c>
      <c r="I1582" s="33" t="s">
        <v>27</v>
      </c>
      <c r="J1582" s="27"/>
    </row>
    <row r="1583" spans="1:10" x14ac:dyDescent="0.25">
      <c r="A1583" s="31">
        <v>41661</v>
      </c>
      <c r="B1583" s="32">
        <v>711</v>
      </c>
      <c r="C1583" s="32" t="s">
        <v>407</v>
      </c>
      <c r="D1583" s="33" t="s">
        <v>55</v>
      </c>
      <c r="E1583" s="34">
        <v>4267</v>
      </c>
      <c r="F1583" s="35">
        <v>41661</v>
      </c>
      <c r="G1583" s="34">
        <v>4267</v>
      </c>
      <c r="H1583" s="36">
        <f t="shared" si="25"/>
        <v>0</v>
      </c>
      <c r="I1583" s="33"/>
      <c r="J1583" s="27"/>
    </row>
    <row r="1584" spans="1:10" x14ac:dyDescent="0.25">
      <c r="A1584" s="31">
        <v>41661</v>
      </c>
      <c r="B1584" s="32">
        <v>712</v>
      </c>
      <c r="C1584" s="32" t="s">
        <v>407</v>
      </c>
      <c r="D1584" s="33" t="s">
        <v>575</v>
      </c>
      <c r="E1584" s="34">
        <v>1370</v>
      </c>
      <c r="F1584" s="35">
        <v>41661</v>
      </c>
      <c r="G1584" s="34">
        <v>1370</v>
      </c>
      <c r="H1584" s="36">
        <f t="shared" si="25"/>
        <v>0</v>
      </c>
      <c r="I1584" s="33"/>
      <c r="J1584" s="27"/>
    </row>
    <row r="1585" spans="1:10" x14ac:dyDescent="0.25">
      <c r="A1585" s="31">
        <v>41661</v>
      </c>
      <c r="B1585" s="32">
        <v>713</v>
      </c>
      <c r="C1585" s="32" t="s">
        <v>407</v>
      </c>
      <c r="D1585" s="33" t="s">
        <v>149</v>
      </c>
      <c r="E1585" s="34">
        <v>168</v>
      </c>
      <c r="F1585" s="35">
        <v>41663</v>
      </c>
      <c r="G1585" s="34">
        <v>168</v>
      </c>
      <c r="H1585" s="36">
        <f t="shared" si="25"/>
        <v>0</v>
      </c>
      <c r="I1585" s="33" t="s">
        <v>27</v>
      </c>
      <c r="J1585" s="27"/>
    </row>
    <row r="1586" spans="1:10" x14ac:dyDescent="0.25">
      <c r="A1586" s="31">
        <v>41661</v>
      </c>
      <c r="B1586" s="32">
        <v>714</v>
      </c>
      <c r="C1586" s="32" t="s">
        <v>407</v>
      </c>
      <c r="D1586" s="33" t="s">
        <v>576</v>
      </c>
      <c r="E1586" s="34">
        <v>931</v>
      </c>
      <c r="F1586" s="35">
        <v>41661</v>
      </c>
      <c r="G1586" s="34">
        <v>931</v>
      </c>
      <c r="H1586" s="36">
        <f t="shared" si="25"/>
        <v>0</v>
      </c>
      <c r="I1586" s="33" t="s">
        <v>162</v>
      </c>
      <c r="J1586" s="27"/>
    </row>
    <row r="1587" spans="1:10" x14ac:dyDescent="0.25">
      <c r="A1587" s="31">
        <v>41661</v>
      </c>
      <c r="B1587" s="32">
        <v>715</v>
      </c>
      <c r="C1587" s="32" t="s">
        <v>407</v>
      </c>
      <c r="D1587" s="33" t="s">
        <v>8</v>
      </c>
      <c r="E1587" s="34">
        <v>84</v>
      </c>
      <c r="F1587" s="35">
        <v>41661</v>
      </c>
      <c r="G1587" s="34">
        <v>84</v>
      </c>
      <c r="H1587" s="36">
        <f t="shared" si="25"/>
        <v>0</v>
      </c>
      <c r="I1587" s="33"/>
      <c r="J1587" s="27"/>
    </row>
    <row r="1588" spans="1:10" x14ac:dyDescent="0.25">
      <c r="A1588" s="31">
        <v>41661</v>
      </c>
      <c r="B1588" s="32">
        <v>716</v>
      </c>
      <c r="C1588" s="32" t="s">
        <v>407</v>
      </c>
      <c r="D1588" s="33" t="s">
        <v>137</v>
      </c>
      <c r="E1588" s="34">
        <v>5523</v>
      </c>
      <c r="F1588" s="35">
        <v>41661</v>
      </c>
      <c r="G1588" s="34">
        <v>5523</v>
      </c>
      <c r="H1588" s="36">
        <f t="shared" si="25"/>
        <v>0</v>
      </c>
      <c r="I1588" s="33"/>
      <c r="J1588" s="27"/>
    </row>
    <row r="1589" spans="1:10" x14ac:dyDescent="0.25">
      <c r="A1589" s="31">
        <v>41662</v>
      </c>
      <c r="B1589" s="32">
        <v>717</v>
      </c>
      <c r="C1589" s="32" t="s">
        <v>407</v>
      </c>
      <c r="D1589" s="33" t="s">
        <v>570</v>
      </c>
      <c r="E1589" s="48">
        <v>2190</v>
      </c>
      <c r="F1589" s="49">
        <v>41662</v>
      </c>
      <c r="G1589" s="34">
        <v>2190</v>
      </c>
      <c r="H1589" s="36">
        <f t="shared" si="25"/>
        <v>0</v>
      </c>
      <c r="I1589" s="27" t="s">
        <v>15</v>
      </c>
      <c r="J1589" s="27"/>
    </row>
    <row r="1590" spans="1:10" x14ac:dyDescent="0.25">
      <c r="A1590" s="31">
        <v>41662</v>
      </c>
      <c r="B1590" s="32">
        <v>718</v>
      </c>
      <c r="C1590" s="32" t="s">
        <v>407</v>
      </c>
      <c r="D1590" s="33" t="s">
        <v>316</v>
      </c>
      <c r="E1590" s="34">
        <v>1150</v>
      </c>
      <c r="F1590" s="49">
        <v>41662</v>
      </c>
      <c r="G1590" s="34">
        <v>1150</v>
      </c>
      <c r="H1590" s="36">
        <f t="shared" si="25"/>
        <v>0</v>
      </c>
      <c r="I1590" s="48" t="s">
        <v>217</v>
      </c>
      <c r="J1590" s="27"/>
    </row>
    <row r="1591" spans="1:10" x14ac:dyDescent="0.25">
      <c r="A1591" s="31">
        <v>41662</v>
      </c>
      <c r="B1591" s="32">
        <v>719</v>
      </c>
      <c r="C1591" s="32" t="s">
        <v>407</v>
      </c>
      <c r="D1591" s="33" t="s">
        <v>307</v>
      </c>
      <c r="E1591" s="34">
        <v>15906.5</v>
      </c>
      <c r="F1591" s="45" t="s">
        <v>577</v>
      </c>
      <c r="G1591" s="34">
        <f>4237.5+9950+1719</f>
        <v>15906.5</v>
      </c>
      <c r="H1591" s="36">
        <f t="shared" si="25"/>
        <v>0</v>
      </c>
      <c r="I1591" s="27" t="s">
        <v>15</v>
      </c>
      <c r="J1591" s="27" t="s">
        <v>578</v>
      </c>
    </row>
    <row r="1592" spans="1:10" x14ac:dyDescent="0.25">
      <c r="A1592" s="31">
        <v>41662</v>
      </c>
      <c r="B1592" s="32">
        <v>720</v>
      </c>
      <c r="C1592" s="32" t="s">
        <v>407</v>
      </c>
      <c r="D1592" s="33" t="s">
        <v>92</v>
      </c>
      <c r="E1592" s="34">
        <v>5014.5</v>
      </c>
      <c r="F1592" s="35">
        <v>41663</v>
      </c>
      <c r="G1592" s="34">
        <v>5014.5</v>
      </c>
      <c r="H1592" s="36">
        <f t="shared" si="25"/>
        <v>0</v>
      </c>
      <c r="I1592" s="27" t="s">
        <v>27</v>
      </c>
      <c r="J1592" s="27"/>
    </row>
    <row r="1593" spans="1:10" x14ac:dyDescent="0.25">
      <c r="A1593" s="31">
        <v>41662</v>
      </c>
      <c r="B1593" s="32">
        <v>721</v>
      </c>
      <c r="C1593" s="32" t="s">
        <v>407</v>
      </c>
      <c r="D1593" s="33" t="s">
        <v>144</v>
      </c>
      <c r="E1593" s="34">
        <v>3049</v>
      </c>
      <c r="F1593" s="49">
        <v>41662</v>
      </c>
      <c r="G1593" s="34">
        <v>3049</v>
      </c>
      <c r="H1593" s="36">
        <f t="shared" si="25"/>
        <v>0</v>
      </c>
      <c r="I1593" s="27" t="s">
        <v>15</v>
      </c>
      <c r="J1593" s="27"/>
    </row>
    <row r="1594" spans="1:10" x14ac:dyDescent="0.25">
      <c r="A1594" s="31">
        <v>41662</v>
      </c>
      <c r="B1594" s="32">
        <v>722</v>
      </c>
      <c r="C1594" s="32" t="s">
        <v>407</v>
      </c>
      <c r="D1594" s="33" t="s">
        <v>80</v>
      </c>
      <c r="E1594" s="34">
        <v>1305</v>
      </c>
      <c r="F1594" s="49">
        <v>41662</v>
      </c>
      <c r="G1594" s="34">
        <v>1305</v>
      </c>
      <c r="H1594" s="36">
        <f t="shared" si="25"/>
        <v>0</v>
      </c>
      <c r="I1594" s="27" t="s">
        <v>15</v>
      </c>
      <c r="J1594" s="27"/>
    </row>
    <row r="1595" spans="1:10" x14ac:dyDescent="0.25">
      <c r="A1595" s="31">
        <v>41662</v>
      </c>
      <c r="B1595" s="32">
        <v>723</v>
      </c>
      <c r="C1595" s="32" t="s">
        <v>407</v>
      </c>
      <c r="D1595" s="33" t="s">
        <v>579</v>
      </c>
      <c r="E1595" s="34">
        <v>356</v>
      </c>
      <c r="F1595" s="49">
        <v>41662</v>
      </c>
      <c r="G1595" s="34">
        <v>356</v>
      </c>
      <c r="H1595" s="36">
        <f t="shared" si="25"/>
        <v>0</v>
      </c>
      <c r="I1595" s="27"/>
      <c r="J1595" s="27"/>
    </row>
    <row r="1596" spans="1:10" x14ac:dyDescent="0.25">
      <c r="A1596" s="31">
        <v>41662</v>
      </c>
      <c r="B1596" s="32">
        <v>724</v>
      </c>
      <c r="C1596" s="32" t="s">
        <v>407</v>
      </c>
      <c r="D1596" s="33" t="s">
        <v>152</v>
      </c>
      <c r="E1596" s="34">
        <v>7200</v>
      </c>
      <c r="F1596" s="49">
        <v>41662</v>
      </c>
      <c r="G1596" s="34">
        <v>7200</v>
      </c>
      <c r="H1596" s="36">
        <f t="shared" si="25"/>
        <v>0</v>
      </c>
      <c r="I1596" s="27" t="s">
        <v>15</v>
      </c>
      <c r="J1596" s="27"/>
    </row>
    <row r="1597" spans="1:10" x14ac:dyDescent="0.25">
      <c r="A1597" s="31">
        <v>41662</v>
      </c>
      <c r="B1597" s="32">
        <v>725</v>
      </c>
      <c r="C1597" s="32" t="s">
        <v>407</v>
      </c>
      <c r="D1597" s="33" t="s">
        <v>580</v>
      </c>
      <c r="E1597" s="34">
        <v>14457.5</v>
      </c>
      <c r="F1597" s="49">
        <v>41662</v>
      </c>
      <c r="G1597" s="34">
        <v>14457.5</v>
      </c>
      <c r="H1597" s="36">
        <f t="shared" si="25"/>
        <v>0</v>
      </c>
      <c r="I1597" s="27" t="s">
        <v>15</v>
      </c>
      <c r="J1597" s="27"/>
    </row>
    <row r="1598" spans="1:10" x14ac:dyDescent="0.25">
      <c r="A1598" s="31">
        <v>41662</v>
      </c>
      <c r="B1598" s="32">
        <v>726</v>
      </c>
      <c r="C1598" s="32" t="s">
        <v>407</v>
      </c>
      <c r="D1598" s="46" t="s">
        <v>581</v>
      </c>
      <c r="E1598" s="47">
        <v>0</v>
      </c>
      <c r="F1598" s="52" t="s">
        <v>582</v>
      </c>
      <c r="G1598" s="34">
        <v>0</v>
      </c>
      <c r="H1598" s="36">
        <f t="shared" si="25"/>
        <v>0</v>
      </c>
      <c r="I1598" s="27" t="s">
        <v>15</v>
      </c>
      <c r="J1598" s="27"/>
    </row>
    <row r="1599" spans="1:10" x14ac:dyDescent="0.25">
      <c r="A1599" s="31">
        <v>41662</v>
      </c>
      <c r="B1599" s="32">
        <v>727</v>
      </c>
      <c r="C1599" s="32" t="s">
        <v>407</v>
      </c>
      <c r="D1599" s="33" t="s">
        <v>310</v>
      </c>
      <c r="E1599" s="34">
        <v>41835</v>
      </c>
      <c r="F1599" s="90" t="s">
        <v>583</v>
      </c>
      <c r="G1599" s="40">
        <v>41835</v>
      </c>
      <c r="H1599" s="36">
        <f t="shared" si="25"/>
        <v>0</v>
      </c>
      <c r="I1599" s="27" t="s">
        <v>27</v>
      </c>
      <c r="J1599" s="27"/>
    </row>
    <row r="1600" spans="1:10" x14ac:dyDescent="0.25">
      <c r="A1600" s="31">
        <v>41662</v>
      </c>
      <c r="B1600" s="32">
        <v>728</v>
      </c>
      <c r="C1600" s="32" t="s">
        <v>407</v>
      </c>
      <c r="D1600" s="33" t="s">
        <v>244</v>
      </c>
      <c r="E1600" s="34">
        <v>16721</v>
      </c>
      <c r="F1600" s="90" t="s">
        <v>584</v>
      </c>
      <c r="G1600" s="40">
        <v>16721</v>
      </c>
      <c r="H1600" s="36">
        <f t="shared" si="25"/>
        <v>0</v>
      </c>
      <c r="I1600" s="27" t="s">
        <v>27</v>
      </c>
      <c r="J1600" s="27"/>
    </row>
    <row r="1601" spans="1:10" x14ac:dyDescent="0.25">
      <c r="A1601" s="31">
        <v>41662</v>
      </c>
      <c r="B1601" s="32">
        <v>729</v>
      </c>
      <c r="C1601" s="32" t="s">
        <v>407</v>
      </c>
      <c r="D1601" s="33" t="s">
        <v>110</v>
      </c>
      <c r="E1601" s="34">
        <v>14000</v>
      </c>
      <c r="F1601" s="91">
        <v>41674</v>
      </c>
      <c r="G1601" s="40">
        <v>14000</v>
      </c>
      <c r="H1601" s="36">
        <f t="shared" si="25"/>
        <v>0</v>
      </c>
      <c r="I1601" s="27" t="s">
        <v>217</v>
      </c>
      <c r="J1601" s="27"/>
    </row>
    <row r="1602" spans="1:10" x14ac:dyDescent="0.25">
      <c r="A1602" s="31">
        <v>41662</v>
      </c>
      <c r="B1602" s="32">
        <v>730</v>
      </c>
      <c r="C1602" s="32" t="s">
        <v>407</v>
      </c>
      <c r="D1602" s="33" t="s">
        <v>585</v>
      </c>
      <c r="E1602" s="34">
        <v>18468</v>
      </c>
      <c r="F1602" s="91">
        <v>41680</v>
      </c>
      <c r="G1602" s="40">
        <v>18468</v>
      </c>
      <c r="H1602" s="36">
        <f t="shared" si="25"/>
        <v>0</v>
      </c>
      <c r="I1602" s="27" t="s">
        <v>217</v>
      </c>
      <c r="J1602" s="27"/>
    </row>
    <row r="1603" spans="1:10" x14ac:dyDescent="0.25">
      <c r="A1603" s="31">
        <v>41662</v>
      </c>
      <c r="B1603" s="32">
        <v>731</v>
      </c>
      <c r="C1603" s="32" t="s">
        <v>407</v>
      </c>
      <c r="D1603" s="33" t="s">
        <v>334</v>
      </c>
      <c r="E1603" s="34">
        <v>9687.5</v>
      </c>
      <c r="F1603" s="49">
        <v>41663</v>
      </c>
      <c r="G1603" s="34">
        <v>9687.5</v>
      </c>
      <c r="H1603" s="36">
        <f t="shared" si="25"/>
        <v>0</v>
      </c>
      <c r="I1603" s="27" t="s">
        <v>27</v>
      </c>
      <c r="J1603" s="27"/>
    </row>
    <row r="1604" spans="1:10" x14ac:dyDescent="0.25">
      <c r="A1604" s="31">
        <v>41662</v>
      </c>
      <c r="B1604" s="32">
        <v>732</v>
      </c>
      <c r="C1604" s="32" t="s">
        <v>407</v>
      </c>
      <c r="D1604" s="33" t="s">
        <v>490</v>
      </c>
      <c r="E1604" s="34">
        <v>2072</v>
      </c>
      <c r="F1604" s="49">
        <v>41662</v>
      </c>
      <c r="G1604" s="34">
        <v>2072</v>
      </c>
      <c r="H1604" s="36">
        <f t="shared" si="25"/>
        <v>0</v>
      </c>
      <c r="I1604" s="27" t="s">
        <v>217</v>
      </c>
      <c r="J1604" s="27"/>
    </row>
    <row r="1605" spans="1:10" x14ac:dyDescent="0.25">
      <c r="A1605" s="31">
        <v>41662</v>
      </c>
      <c r="B1605" s="32">
        <v>733</v>
      </c>
      <c r="C1605" s="32" t="s">
        <v>407</v>
      </c>
      <c r="D1605" s="33" t="s">
        <v>63</v>
      </c>
      <c r="E1605" s="34">
        <v>2368</v>
      </c>
      <c r="F1605" s="49">
        <v>41662</v>
      </c>
      <c r="G1605" s="34">
        <v>2368</v>
      </c>
      <c r="H1605" s="36">
        <f t="shared" si="25"/>
        <v>0</v>
      </c>
      <c r="I1605" s="27" t="s">
        <v>21</v>
      </c>
      <c r="J1605" s="27"/>
    </row>
    <row r="1606" spans="1:10" x14ac:dyDescent="0.25">
      <c r="A1606" s="31">
        <v>41662</v>
      </c>
      <c r="B1606" s="32">
        <v>734</v>
      </c>
      <c r="C1606" s="32" t="s">
        <v>407</v>
      </c>
      <c r="D1606" s="33" t="s">
        <v>330</v>
      </c>
      <c r="E1606" s="34">
        <v>4883</v>
      </c>
      <c r="F1606" s="45" t="s">
        <v>586</v>
      </c>
      <c r="G1606" s="34">
        <f>4750+133</f>
        <v>4883</v>
      </c>
      <c r="H1606" s="36">
        <f t="shared" si="25"/>
        <v>0</v>
      </c>
      <c r="I1606" s="27" t="s">
        <v>21</v>
      </c>
      <c r="J1606" s="27"/>
    </row>
    <row r="1607" spans="1:10" x14ac:dyDescent="0.25">
      <c r="A1607" s="31">
        <v>41662</v>
      </c>
      <c r="B1607" s="32">
        <v>735</v>
      </c>
      <c r="C1607" s="32" t="s">
        <v>407</v>
      </c>
      <c r="D1607" s="33" t="s">
        <v>479</v>
      </c>
      <c r="E1607" s="34">
        <v>8622</v>
      </c>
      <c r="F1607" s="49">
        <v>41662</v>
      </c>
      <c r="G1607" s="34">
        <v>8622</v>
      </c>
      <c r="H1607" s="36">
        <f t="shared" si="25"/>
        <v>0</v>
      </c>
      <c r="I1607" s="27" t="s">
        <v>21</v>
      </c>
      <c r="J1607" s="27"/>
    </row>
    <row r="1608" spans="1:10" x14ac:dyDescent="0.25">
      <c r="A1608" s="31">
        <v>41662</v>
      </c>
      <c r="B1608" s="32">
        <v>736</v>
      </c>
      <c r="C1608" s="32" t="s">
        <v>407</v>
      </c>
      <c r="D1608" s="33" t="s">
        <v>14</v>
      </c>
      <c r="E1608" s="34">
        <v>4536</v>
      </c>
      <c r="F1608" s="49">
        <v>41662</v>
      </c>
      <c r="G1608" s="34">
        <v>4536</v>
      </c>
      <c r="H1608" s="36">
        <f t="shared" si="25"/>
        <v>0</v>
      </c>
      <c r="I1608" s="27" t="s">
        <v>162</v>
      </c>
      <c r="J1608" s="27"/>
    </row>
    <row r="1609" spans="1:10" x14ac:dyDescent="0.25">
      <c r="A1609" s="31">
        <v>41662</v>
      </c>
      <c r="B1609" s="32">
        <v>737</v>
      </c>
      <c r="C1609" s="32" t="s">
        <v>407</v>
      </c>
      <c r="D1609" s="33" t="s">
        <v>587</v>
      </c>
      <c r="E1609" s="34">
        <v>10176</v>
      </c>
      <c r="F1609" s="49">
        <v>41662</v>
      </c>
      <c r="G1609" s="34">
        <v>10176</v>
      </c>
      <c r="H1609" s="36">
        <f t="shared" si="25"/>
        <v>0</v>
      </c>
      <c r="I1609" s="27"/>
      <c r="J1609" s="27"/>
    </row>
    <row r="1610" spans="1:10" x14ac:dyDescent="0.25">
      <c r="A1610" s="31">
        <v>41662</v>
      </c>
      <c r="B1610" s="32">
        <v>738</v>
      </c>
      <c r="C1610" s="32" t="s">
        <v>407</v>
      </c>
      <c r="D1610" s="33" t="s">
        <v>8</v>
      </c>
      <c r="E1610" s="34">
        <v>28</v>
      </c>
      <c r="F1610" s="49">
        <v>41662</v>
      </c>
      <c r="G1610" s="34">
        <v>28</v>
      </c>
      <c r="H1610" s="36">
        <f t="shared" si="25"/>
        <v>0</v>
      </c>
      <c r="I1610" s="27" t="s">
        <v>8</v>
      </c>
      <c r="J1610" s="27"/>
    </row>
    <row r="1611" spans="1:10" x14ac:dyDescent="0.25">
      <c r="A1611" s="31">
        <v>41662</v>
      </c>
      <c r="B1611" s="32">
        <v>739</v>
      </c>
      <c r="C1611" s="32" t="s">
        <v>407</v>
      </c>
      <c r="D1611" s="33" t="s">
        <v>159</v>
      </c>
      <c r="E1611" s="34">
        <v>5925</v>
      </c>
      <c r="F1611" s="49">
        <v>41662</v>
      </c>
      <c r="G1611" s="34">
        <v>5925</v>
      </c>
      <c r="H1611" s="36">
        <f t="shared" si="25"/>
        <v>0</v>
      </c>
      <c r="I1611" s="27"/>
      <c r="J1611" s="27"/>
    </row>
    <row r="1612" spans="1:10" x14ac:dyDescent="0.25">
      <c r="A1612" s="31">
        <v>41662</v>
      </c>
      <c r="B1612" s="32">
        <v>740</v>
      </c>
      <c r="C1612" s="32" t="s">
        <v>407</v>
      </c>
      <c r="D1612" s="33" t="s">
        <v>16</v>
      </c>
      <c r="E1612" s="34">
        <v>77405</v>
      </c>
      <c r="F1612" s="91">
        <v>41710</v>
      </c>
      <c r="G1612" s="40">
        <v>77405</v>
      </c>
      <c r="H1612" s="36">
        <f t="shared" si="25"/>
        <v>0</v>
      </c>
      <c r="I1612" s="27" t="s">
        <v>37</v>
      </c>
      <c r="J1612" s="27"/>
    </row>
    <row r="1613" spans="1:10" x14ac:dyDescent="0.25">
      <c r="A1613" s="31">
        <v>41662</v>
      </c>
      <c r="B1613" s="32">
        <v>741</v>
      </c>
      <c r="C1613" s="32" t="s">
        <v>407</v>
      </c>
      <c r="D1613" s="33" t="s">
        <v>13</v>
      </c>
      <c r="E1613" s="34">
        <v>3230</v>
      </c>
      <c r="F1613" s="49">
        <v>41664</v>
      </c>
      <c r="G1613" s="34">
        <v>3230</v>
      </c>
      <c r="H1613" s="36">
        <f t="shared" si="25"/>
        <v>0</v>
      </c>
      <c r="I1613" s="27" t="s">
        <v>21</v>
      </c>
      <c r="J1613" s="27"/>
    </row>
    <row r="1614" spans="1:10" x14ac:dyDescent="0.25">
      <c r="A1614" s="31">
        <v>41662</v>
      </c>
      <c r="B1614" s="32">
        <v>742</v>
      </c>
      <c r="C1614" s="32" t="s">
        <v>407</v>
      </c>
      <c r="D1614" s="33" t="s">
        <v>20</v>
      </c>
      <c r="E1614" s="34">
        <v>3310</v>
      </c>
      <c r="F1614" s="49">
        <v>41662</v>
      </c>
      <c r="G1614" s="34">
        <v>3310</v>
      </c>
      <c r="H1614" s="36">
        <f t="shared" si="25"/>
        <v>0</v>
      </c>
      <c r="I1614" s="27"/>
      <c r="J1614" s="27"/>
    </row>
    <row r="1615" spans="1:10" x14ac:dyDescent="0.25">
      <c r="A1615" s="31">
        <v>41662</v>
      </c>
      <c r="B1615" s="32">
        <v>743</v>
      </c>
      <c r="C1615" s="32" t="s">
        <v>407</v>
      </c>
      <c r="D1615" s="33" t="s">
        <v>269</v>
      </c>
      <c r="E1615" s="34">
        <v>8800</v>
      </c>
      <c r="F1615" s="49">
        <v>41662</v>
      </c>
      <c r="G1615" s="34">
        <v>8800</v>
      </c>
      <c r="H1615" s="36">
        <f t="shared" si="25"/>
        <v>0</v>
      </c>
      <c r="I1615" s="27"/>
      <c r="J1615" s="27"/>
    </row>
    <row r="1616" spans="1:10" x14ac:dyDescent="0.25">
      <c r="A1616" s="31">
        <v>41662</v>
      </c>
      <c r="B1616" s="32">
        <v>744</v>
      </c>
      <c r="C1616" s="32" t="s">
        <v>407</v>
      </c>
      <c r="D1616" s="33" t="s">
        <v>28</v>
      </c>
      <c r="E1616" s="34">
        <v>11601.5</v>
      </c>
      <c r="F1616" s="49">
        <v>41662</v>
      </c>
      <c r="G1616" s="34">
        <v>11601.5</v>
      </c>
      <c r="H1616" s="36">
        <f t="shared" si="25"/>
        <v>0</v>
      </c>
      <c r="I1616" s="27"/>
      <c r="J1616" s="27"/>
    </row>
    <row r="1617" spans="1:10" x14ac:dyDescent="0.25">
      <c r="A1617" s="31">
        <v>41662</v>
      </c>
      <c r="B1617" s="32">
        <v>745</v>
      </c>
      <c r="C1617" s="32" t="s">
        <v>407</v>
      </c>
      <c r="D1617" s="33" t="s">
        <v>29</v>
      </c>
      <c r="E1617" s="34">
        <v>12749</v>
      </c>
      <c r="F1617" s="49">
        <v>41664</v>
      </c>
      <c r="G1617" s="34">
        <v>12749</v>
      </c>
      <c r="H1617" s="36">
        <f t="shared" si="25"/>
        <v>0</v>
      </c>
      <c r="I1617" s="27" t="s">
        <v>30</v>
      </c>
    </row>
    <row r="1618" spans="1:10" x14ac:dyDescent="0.25">
      <c r="A1618" s="31">
        <v>41662</v>
      </c>
      <c r="B1618" s="32">
        <v>746</v>
      </c>
      <c r="C1618" s="32" t="s">
        <v>407</v>
      </c>
      <c r="D1618" s="33" t="s">
        <v>34</v>
      </c>
      <c r="E1618" s="34">
        <v>3409.5</v>
      </c>
      <c r="F1618" s="49">
        <v>41662</v>
      </c>
      <c r="G1618" s="34">
        <v>3409.5</v>
      </c>
      <c r="H1618" s="36">
        <f t="shared" si="25"/>
        <v>0</v>
      </c>
      <c r="I1618" s="27" t="s">
        <v>30</v>
      </c>
      <c r="J1618" s="27"/>
    </row>
    <row r="1619" spans="1:10" x14ac:dyDescent="0.25">
      <c r="A1619" s="31">
        <v>41662</v>
      </c>
      <c r="B1619" s="32">
        <v>747</v>
      </c>
      <c r="C1619" s="32" t="s">
        <v>407</v>
      </c>
      <c r="D1619" s="33" t="s">
        <v>588</v>
      </c>
      <c r="E1619" s="34">
        <v>8936</v>
      </c>
      <c r="F1619" s="49">
        <v>41662</v>
      </c>
      <c r="G1619" s="34">
        <v>8936</v>
      </c>
      <c r="H1619" s="36">
        <f t="shared" si="25"/>
        <v>0</v>
      </c>
      <c r="I1619" s="27"/>
      <c r="J1619" s="27"/>
    </row>
    <row r="1620" spans="1:10" x14ac:dyDescent="0.25">
      <c r="A1620" s="31">
        <v>41662</v>
      </c>
      <c r="B1620" s="32">
        <v>748</v>
      </c>
      <c r="C1620" s="32" t="s">
        <v>407</v>
      </c>
      <c r="D1620" s="33" t="s">
        <v>123</v>
      </c>
      <c r="E1620" s="34">
        <v>4228</v>
      </c>
      <c r="F1620" s="49">
        <v>41662</v>
      </c>
      <c r="G1620" s="34">
        <v>4228</v>
      </c>
      <c r="H1620" s="36">
        <f t="shared" si="25"/>
        <v>0</v>
      </c>
      <c r="I1620" s="27"/>
      <c r="J1620" s="27"/>
    </row>
    <row r="1621" spans="1:10" x14ac:dyDescent="0.25">
      <c r="A1621" s="31">
        <v>41662</v>
      </c>
      <c r="B1621" s="32">
        <v>749</v>
      </c>
      <c r="C1621" s="32" t="s">
        <v>407</v>
      </c>
      <c r="D1621" s="33" t="s">
        <v>47</v>
      </c>
      <c r="E1621" s="34">
        <v>2356.5</v>
      </c>
      <c r="F1621" s="49">
        <v>41663</v>
      </c>
      <c r="G1621" s="34">
        <v>2356.5</v>
      </c>
      <c r="H1621" s="36">
        <f t="shared" si="25"/>
        <v>0</v>
      </c>
      <c r="I1621" s="27" t="s">
        <v>30</v>
      </c>
      <c r="J1621" s="27" t="s">
        <v>589</v>
      </c>
    </row>
    <row r="1622" spans="1:10" x14ac:dyDescent="0.25">
      <c r="A1622" s="31">
        <v>41662</v>
      </c>
      <c r="B1622" s="32">
        <v>750</v>
      </c>
      <c r="C1622" s="32" t="s">
        <v>407</v>
      </c>
      <c r="D1622" s="33" t="s">
        <v>8</v>
      </c>
      <c r="E1622" s="34">
        <v>957.5</v>
      </c>
      <c r="F1622" s="49">
        <v>41662</v>
      </c>
      <c r="G1622" s="34">
        <v>957.5</v>
      </c>
      <c r="H1622" s="36">
        <f t="shared" si="25"/>
        <v>0</v>
      </c>
      <c r="I1622" s="27" t="s">
        <v>8</v>
      </c>
      <c r="J1622" s="27"/>
    </row>
    <row r="1623" spans="1:10" x14ac:dyDescent="0.25">
      <c r="A1623" s="31">
        <v>41662</v>
      </c>
      <c r="B1623" s="32">
        <v>751</v>
      </c>
      <c r="C1623" s="32" t="s">
        <v>407</v>
      </c>
      <c r="D1623" s="33" t="s">
        <v>590</v>
      </c>
      <c r="E1623" s="34">
        <v>22895</v>
      </c>
      <c r="F1623" s="39" t="s">
        <v>591</v>
      </c>
      <c r="G1623" s="40">
        <f>15127+7768</f>
        <v>22895</v>
      </c>
      <c r="H1623" s="36">
        <f t="shared" si="25"/>
        <v>0</v>
      </c>
      <c r="I1623" s="27" t="s">
        <v>217</v>
      </c>
      <c r="J1623" s="27"/>
    </row>
    <row r="1624" spans="1:10" x14ac:dyDescent="0.25">
      <c r="A1624" s="31">
        <v>41662</v>
      </c>
      <c r="B1624" s="32">
        <v>752</v>
      </c>
      <c r="C1624" s="32" t="s">
        <v>407</v>
      </c>
      <c r="D1624" s="33" t="s">
        <v>42</v>
      </c>
      <c r="E1624" s="34">
        <v>1140</v>
      </c>
      <c r="F1624" s="91">
        <v>41678</v>
      </c>
      <c r="G1624" s="40">
        <v>1140</v>
      </c>
      <c r="H1624" s="36">
        <f t="shared" si="25"/>
        <v>0</v>
      </c>
      <c r="I1624" s="27" t="s">
        <v>30</v>
      </c>
      <c r="J1624" s="27"/>
    </row>
    <row r="1625" spans="1:10" x14ac:dyDescent="0.25">
      <c r="A1625" s="31">
        <v>41662</v>
      </c>
      <c r="B1625" s="32">
        <v>753</v>
      </c>
      <c r="C1625" s="32" t="s">
        <v>407</v>
      </c>
      <c r="D1625" s="33" t="s">
        <v>8</v>
      </c>
      <c r="E1625" s="34">
        <v>389.5</v>
      </c>
      <c r="F1625" s="49">
        <v>41662</v>
      </c>
      <c r="G1625" s="34">
        <v>389.5</v>
      </c>
      <c r="H1625" s="36">
        <f t="shared" si="25"/>
        <v>0</v>
      </c>
      <c r="I1625" s="27" t="s">
        <v>8</v>
      </c>
      <c r="J1625" s="27"/>
    </row>
    <row r="1626" spans="1:10" x14ac:dyDescent="0.25">
      <c r="A1626" s="31">
        <v>41662</v>
      </c>
      <c r="B1626" s="32">
        <v>754</v>
      </c>
      <c r="C1626" s="32" t="s">
        <v>407</v>
      </c>
      <c r="D1626" s="33" t="s">
        <v>43</v>
      </c>
      <c r="E1626" s="34">
        <v>1140</v>
      </c>
      <c r="F1626" s="91">
        <v>41678</v>
      </c>
      <c r="G1626" s="40">
        <v>1140</v>
      </c>
      <c r="H1626" s="36">
        <f t="shared" si="25"/>
        <v>0</v>
      </c>
      <c r="I1626" s="27" t="s">
        <v>30</v>
      </c>
    </row>
    <row r="1627" spans="1:10" x14ac:dyDescent="0.25">
      <c r="A1627" s="31">
        <v>41662</v>
      </c>
      <c r="B1627" s="32">
        <v>755</v>
      </c>
      <c r="C1627" s="32" t="s">
        <v>407</v>
      </c>
      <c r="D1627" s="33" t="s">
        <v>115</v>
      </c>
      <c r="E1627" s="34">
        <v>450.5</v>
      </c>
      <c r="F1627" s="49">
        <v>41662</v>
      </c>
      <c r="G1627" s="34">
        <v>450.5</v>
      </c>
      <c r="H1627" s="36">
        <f t="shared" si="25"/>
        <v>0</v>
      </c>
      <c r="I1627" s="27"/>
      <c r="J1627" s="27"/>
    </row>
    <row r="1628" spans="1:10" x14ac:dyDescent="0.25">
      <c r="A1628" s="31">
        <v>41662</v>
      </c>
      <c r="B1628" s="32">
        <v>756</v>
      </c>
      <c r="C1628" s="32" t="s">
        <v>407</v>
      </c>
      <c r="D1628" s="33" t="s">
        <v>57</v>
      </c>
      <c r="E1628" s="34">
        <v>780</v>
      </c>
      <c r="F1628" s="49">
        <v>41662</v>
      </c>
      <c r="G1628" s="34">
        <v>780</v>
      </c>
      <c r="H1628" s="36">
        <f t="shared" si="25"/>
        <v>0</v>
      </c>
      <c r="I1628" s="27" t="s">
        <v>30</v>
      </c>
      <c r="J1628" s="27"/>
    </row>
    <row r="1629" spans="1:10" x14ac:dyDescent="0.25">
      <c r="A1629" s="31">
        <v>41662</v>
      </c>
      <c r="B1629" s="32">
        <v>757</v>
      </c>
      <c r="C1629" s="32" t="s">
        <v>407</v>
      </c>
      <c r="D1629" s="46" t="s">
        <v>53</v>
      </c>
      <c r="E1629" s="47">
        <v>0</v>
      </c>
      <c r="F1629" s="49"/>
      <c r="G1629" s="34"/>
      <c r="H1629" s="36">
        <f t="shared" si="25"/>
        <v>0</v>
      </c>
      <c r="I1629" s="27" t="s">
        <v>324</v>
      </c>
      <c r="J1629" s="27"/>
    </row>
    <row r="1630" spans="1:10" x14ac:dyDescent="0.25">
      <c r="A1630" s="31">
        <v>41662</v>
      </c>
      <c r="B1630" s="32">
        <v>758</v>
      </c>
      <c r="C1630" s="32" t="s">
        <v>407</v>
      </c>
      <c r="D1630" s="33" t="s">
        <v>50</v>
      </c>
      <c r="E1630" s="34">
        <v>5808</v>
      </c>
      <c r="F1630" s="49">
        <v>41662</v>
      </c>
      <c r="G1630" s="34">
        <v>5808</v>
      </c>
      <c r="H1630" s="36">
        <f t="shared" si="25"/>
        <v>0</v>
      </c>
      <c r="I1630" s="27"/>
      <c r="J1630" s="27"/>
    </row>
    <row r="1631" spans="1:10" x14ac:dyDescent="0.25">
      <c r="A1631" s="31">
        <v>41662</v>
      </c>
      <c r="B1631" s="32">
        <v>759</v>
      </c>
      <c r="C1631" s="32" t="s">
        <v>407</v>
      </c>
      <c r="D1631" s="33" t="s">
        <v>592</v>
      </c>
      <c r="E1631" s="34">
        <v>4462</v>
      </c>
      <c r="F1631" s="49">
        <v>41662</v>
      </c>
      <c r="G1631" s="34">
        <v>4462</v>
      </c>
      <c r="H1631" s="36">
        <f t="shared" si="25"/>
        <v>0</v>
      </c>
      <c r="I1631" s="27"/>
      <c r="J1631" s="27"/>
    </row>
    <row r="1632" spans="1:10" x14ac:dyDescent="0.25">
      <c r="A1632" s="31">
        <v>41662</v>
      </c>
      <c r="B1632" s="32">
        <v>760</v>
      </c>
      <c r="C1632" s="32" t="s">
        <v>407</v>
      </c>
      <c r="D1632" s="33" t="s">
        <v>250</v>
      </c>
      <c r="E1632" s="34">
        <v>7502.5</v>
      </c>
      <c r="F1632" s="49">
        <v>41662</v>
      </c>
      <c r="G1632" s="34">
        <v>7502.5</v>
      </c>
      <c r="H1632" s="36">
        <f t="shared" si="25"/>
        <v>0</v>
      </c>
      <c r="I1632" s="27" t="s">
        <v>30</v>
      </c>
      <c r="J1632" s="27"/>
    </row>
    <row r="1633" spans="1:10" x14ac:dyDescent="0.25">
      <c r="A1633" s="31">
        <v>41662</v>
      </c>
      <c r="B1633" s="32">
        <v>761</v>
      </c>
      <c r="C1633" s="32" t="s">
        <v>407</v>
      </c>
      <c r="D1633" s="33" t="s">
        <v>55</v>
      </c>
      <c r="E1633" s="34">
        <v>6711.2</v>
      </c>
      <c r="F1633" s="49">
        <v>41662</v>
      </c>
      <c r="G1633" s="34">
        <v>6711.2</v>
      </c>
      <c r="H1633" s="36">
        <f t="shared" si="25"/>
        <v>0</v>
      </c>
      <c r="I1633" s="27" t="s">
        <v>21</v>
      </c>
      <c r="J1633" s="27"/>
    </row>
    <row r="1634" spans="1:10" x14ac:dyDescent="0.25">
      <c r="A1634" s="31">
        <v>41662</v>
      </c>
      <c r="B1634" s="32">
        <v>762</v>
      </c>
      <c r="C1634" s="32" t="s">
        <v>407</v>
      </c>
      <c r="D1634" s="33" t="s">
        <v>320</v>
      </c>
      <c r="E1634" s="34">
        <v>3147.5</v>
      </c>
      <c r="F1634" s="49">
        <v>41662</v>
      </c>
      <c r="G1634" s="34">
        <v>3147.5</v>
      </c>
      <c r="H1634" s="36">
        <f t="shared" si="25"/>
        <v>0</v>
      </c>
      <c r="I1634" s="27"/>
      <c r="J1634" s="27"/>
    </row>
    <row r="1635" spans="1:10" x14ac:dyDescent="0.25">
      <c r="A1635" s="31">
        <v>41662</v>
      </c>
      <c r="B1635" s="32">
        <v>763</v>
      </c>
      <c r="C1635" s="32" t="s">
        <v>407</v>
      </c>
      <c r="D1635" s="33" t="s">
        <v>260</v>
      </c>
      <c r="E1635" s="34">
        <v>1400</v>
      </c>
      <c r="F1635" s="49">
        <v>41662</v>
      </c>
      <c r="G1635" s="34">
        <v>1400</v>
      </c>
      <c r="H1635" s="36">
        <f t="shared" si="25"/>
        <v>0</v>
      </c>
      <c r="I1635" s="27" t="s">
        <v>30</v>
      </c>
      <c r="J1635" s="27"/>
    </row>
    <row r="1636" spans="1:10" ht="45.75" x14ac:dyDescent="0.25">
      <c r="A1636" s="31">
        <v>41662</v>
      </c>
      <c r="B1636" s="32">
        <v>764</v>
      </c>
      <c r="C1636" s="32" t="s">
        <v>407</v>
      </c>
      <c r="D1636" s="33" t="s">
        <v>307</v>
      </c>
      <c r="E1636" s="34">
        <v>19671.5</v>
      </c>
      <c r="F1636" s="66" t="s">
        <v>593</v>
      </c>
      <c r="G1636" s="34">
        <f>1902.5+4000+650+5000+5000+3000+119</f>
        <v>19671.5</v>
      </c>
      <c r="H1636" s="36">
        <f t="shared" si="25"/>
        <v>0</v>
      </c>
      <c r="I1636" s="27" t="s">
        <v>15</v>
      </c>
      <c r="J1636" s="27"/>
    </row>
    <row r="1637" spans="1:10" x14ac:dyDescent="0.25">
      <c r="A1637" s="31">
        <v>41662</v>
      </c>
      <c r="B1637" s="32">
        <v>765</v>
      </c>
      <c r="C1637" s="32" t="s">
        <v>407</v>
      </c>
      <c r="D1637" s="33" t="s">
        <v>307</v>
      </c>
      <c r="E1637" s="34">
        <v>9924</v>
      </c>
      <c r="F1637" s="39" t="s">
        <v>594</v>
      </c>
      <c r="G1637" s="34">
        <f>6826.5+3097.5</f>
        <v>9924</v>
      </c>
      <c r="H1637" s="36">
        <f t="shared" si="25"/>
        <v>0</v>
      </c>
      <c r="I1637" s="33" t="s">
        <v>15</v>
      </c>
      <c r="J1637" s="27" t="s">
        <v>595</v>
      </c>
    </row>
    <row r="1638" spans="1:10" x14ac:dyDescent="0.25">
      <c r="A1638" s="31">
        <v>41662</v>
      </c>
      <c r="B1638" s="32">
        <v>766</v>
      </c>
      <c r="C1638" s="32" t="s">
        <v>407</v>
      </c>
      <c r="D1638" s="33" t="s">
        <v>366</v>
      </c>
      <c r="E1638" s="34">
        <v>3751</v>
      </c>
      <c r="F1638" s="49">
        <v>41662</v>
      </c>
      <c r="G1638" s="34">
        <v>3751</v>
      </c>
      <c r="H1638" s="36">
        <f t="shared" si="25"/>
        <v>0</v>
      </c>
      <c r="I1638" s="27" t="s">
        <v>65</v>
      </c>
      <c r="J1638" s="27"/>
    </row>
    <row r="1639" spans="1:10" x14ac:dyDescent="0.25">
      <c r="A1639" s="31">
        <v>41662</v>
      </c>
      <c r="B1639" s="32">
        <v>767</v>
      </c>
      <c r="C1639" s="32" t="s">
        <v>407</v>
      </c>
      <c r="D1639" s="33" t="s">
        <v>596</v>
      </c>
      <c r="E1639" s="34">
        <v>13197</v>
      </c>
      <c r="F1639" s="49">
        <v>41662</v>
      </c>
      <c r="G1639" s="34">
        <v>13197</v>
      </c>
      <c r="H1639" s="36">
        <f t="shared" si="25"/>
        <v>0</v>
      </c>
      <c r="I1639" s="27" t="s">
        <v>65</v>
      </c>
      <c r="J1639" s="27"/>
    </row>
    <row r="1640" spans="1:10" x14ac:dyDescent="0.25">
      <c r="A1640" s="31">
        <v>41662</v>
      </c>
      <c r="B1640" s="32">
        <v>768</v>
      </c>
      <c r="C1640" s="32" t="s">
        <v>407</v>
      </c>
      <c r="D1640" s="33" t="s">
        <v>11</v>
      </c>
      <c r="E1640" s="34">
        <v>71111</v>
      </c>
      <c r="F1640" s="49">
        <v>41667</v>
      </c>
      <c r="G1640" s="34">
        <v>71111</v>
      </c>
      <c r="H1640" s="36">
        <f t="shared" si="25"/>
        <v>0</v>
      </c>
      <c r="I1640" s="27" t="s">
        <v>37</v>
      </c>
      <c r="J1640" s="27"/>
    </row>
    <row r="1641" spans="1:10" x14ac:dyDescent="0.25">
      <c r="A1641" s="31">
        <v>41662</v>
      </c>
      <c r="B1641" s="32">
        <v>769</v>
      </c>
      <c r="C1641" s="32" t="s">
        <v>407</v>
      </c>
      <c r="D1641" s="33" t="s">
        <v>144</v>
      </c>
      <c r="E1641" s="34">
        <v>3290</v>
      </c>
      <c r="F1641" s="49">
        <v>41663</v>
      </c>
      <c r="G1641" s="34">
        <v>3290</v>
      </c>
      <c r="H1641" s="36">
        <f t="shared" ref="H1641:H1704" si="26">E1641-G1641</f>
        <v>0</v>
      </c>
      <c r="I1641" s="27" t="s">
        <v>12</v>
      </c>
      <c r="J1641" s="27"/>
    </row>
    <row r="1642" spans="1:10" x14ac:dyDescent="0.25">
      <c r="A1642" s="31">
        <v>41662</v>
      </c>
      <c r="B1642" s="32">
        <v>770</v>
      </c>
      <c r="C1642" s="32" t="s">
        <v>407</v>
      </c>
      <c r="D1642" s="33" t="s">
        <v>70</v>
      </c>
      <c r="E1642" s="34">
        <v>6240</v>
      </c>
      <c r="F1642" s="49">
        <v>41667</v>
      </c>
      <c r="G1642" s="34">
        <v>6240</v>
      </c>
      <c r="H1642" s="36">
        <f t="shared" si="26"/>
        <v>0</v>
      </c>
      <c r="I1642" s="27"/>
      <c r="J1642" s="27"/>
    </row>
    <row r="1643" spans="1:10" x14ac:dyDescent="0.25">
      <c r="A1643" s="31">
        <v>41662</v>
      </c>
      <c r="B1643" s="32">
        <v>771</v>
      </c>
      <c r="C1643" s="32" t="s">
        <v>407</v>
      </c>
      <c r="D1643" s="33" t="s">
        <v>50</v>
      </c>
      <c r="E1643" s="34">
        <v>5870</v>
      </c>
      <c r="F1643" s="49">
        <v>41667</v>
      </c>
      <c r="G1643" s="34">
        <v>5870</v>
      </c>
      <c r="H1643" s="36">
        <f t="shared" si="26"/>
        <v>0</v>
      </c>
      <c r="I1643" s="27"/>
      <c r="J1643" s="27"/>
    </row>
    <row r="1644" spans="1:10" x14ac:dyDescent="0.25">
      <c r="A1644" s="31">
        <v>41662</v>
      </c>
      <c r="B1644" s="32">
        <v>772</v>
      </c>
      <c r="C1644" s="32" t="s">
        <v>407</v>
      </c>
      <c r="D1644" s="46" t="s">
        <v>53</v>
      </c>
      <c r="E1644" s="47">
        <v>0</v>
      </c>
      <c r="F1644" s="49"/>
      <c r="G1644" s="34">
        <v>0</v>
      </c>
      <c r="H1644" s="36">
        <f t="shared" si="26"/>
        <v>0</v>
      </c>
      <c r="I1644" s="27" t="s">
        <v>512</v>
      </c>
      <c r="J1644" s="44"/>
    </row>
    <row r="1645" spans="1:10" x14ac:dyDescent="0.25">
      <c r="A1645" s="31">
        <v>41662</v>
      </c>
      <c r="B1645" s="32">
        <v>773</v>
      </c>
      <c r="C1645" s="32" t="s">
        <v>407</v>
      </c>
      <c r="D1645" s="33" t="s">
        <v>8</v>
      </c>
      <c r="E1645" s="34">
        <v>2880.5</v>
      </c>
      <c r="F1645" s="49">
        <v>41662</v>
      </c>
      <c r="G1645" s="34">
        <v>2880.5</v>
      </c>
      <c r="H1645" s="36">
        <f t="shared" si="26"/>
        <v>0</v>
      </c>
      <c r="I1645" s="27" t="s">
        <v>8</v>
      </c>
      <c r="J1645" s="44"/>
    </row>
    <row r="1646" spans="1:10" x14ac:dyDescent="0.25">
      <c r="A1646" s="31">
        <v>41662</v>
      </c>
      <c r="B1646" s="32">
        <v>774</v>
      </c>
      <c r="C1646" s="32" t="s">
        <v>407</v>
      </c>
      <c r="D1646" s="33" t="s">
        <v>502</v>
      </c>
      <c r="E1646" s="34">
        <v>6335</v>
      </c>
      <c r="F1646" s="49">
        <v>41664</v>
      </c>
      <c r="G1646" s="34">
        <v>6335</v>
      </c>
      <c r="H1646" s="36">
        <f t="shared" si="26"/>
        <v>0</v>
      </c>
      <c r="I1646" s="27" t="s">
        <v>21</v>
      </c>
      <c r="J1646" s="44"/>
    </row>
    <row r="1647" spans="1:10" x14ac:dyDescent="0.25">
      <c r="A1647" s="31">
        <v>41662</v>
      </c>
      <c r="B1647" s="32">
        <v>775</v>
      </c>
      <c r="C1647" s="32" t="s">
        <v>407</v>
      </c>
      <c r="D1647" s="33" t="s">
        <v>119</v>
      </c>
      <c r="E1647" s="34">
        <v>2550</v>
      </c>
      <c r="F1647" s="49">
        <v>41662</v>
      </c>
      <c r="G1647" s="34">
        <v>2550</v>
      </c>
      <c r="H1647" s="36">
        <f t="shared" si="26"/>
        <v>0</v>
      </c>
      <c r="I1647" s="27" t="s">
        <v>45</v>
      </c>
      <c r="J1647" s="44"/>
    </row>
    <row r="1648" spans="1:10" x14ac:dyDescent="0.25">
      <c r="A1648" s="31">
        <v>41662</v>
      </c>
      <c r="B1648" s="32">
        <v>776</v>
      </c>
      <c r="C1648" s="32" t="s">
        <v>407</v>
      </c>
      <c r="D1648" s="33" t="s">
        <v>597</v>
      </c>
      <c r="E1648" s="34">
        <v>1772</v>
      </c>
      <c r="F1648" s="49">
        <v>41663</v>
      </c>
      <c r="G1648" s="34">
        <v>1772</v>
      </c>
      <c r="H1648" s="36">
        <f t="shared" si="26"/>
        <v>0</v>
      </c>
      <c r="I1648" s="27" t="s">
        <v>15</v>
      </c>
      <c r="J1648" s="44"/>
    </row>
    <row r="1649" spans="1:10" x14ac:dyDescent="0.25">
      <c r="A1649" s="31">
        <v>41662</v>
      </c>
      <c r="B1649" s="32">
        <v>777</v>
      </c>
      <c r="C1649" s="32" t="s">
        <v>407</v>
      </c>
      <c r="D1649" s="33" t="s">
        <v>48</v>
      </c>
      <c r="E1649" s="34">
        <v>838.5</v>
      </c>
      <c r="F1649" s="49">
        <v>41662</v>
      </c>
      <c r="G1649" s="34">
        <v>838.5</v>
      </c>
      <c r="H1649" s="36">
        <f t="shared" si="26"/>
        <v>0</v>
      </c>
      <c r="I1649" s="27" t="s">
        <v>45</v>
      </c>
    </row>
    <row r="1650" spans="1:10" x14ac:dyDescent="0.25">
      <c r="A1650" s="31">
        <v>41662</v>
      </c>
      <c r="B1650" s="32">
        <v>778</v>
      </c>
      <c r="C1650" s="32" t="s">
        <v>407</v>
      </c>
      <c r="D1650" s="33" t="s">
        <v>78</v>
      </c>
      <c r="E1650" s="34">
        <v>3338</v>
      </c>
      <c r="F1650" s="49">
        <v>41663</v>
      </c>
      <c r="G1650" s="34">
        <v>3338</v>
      </c>
      <c r="H1650" s="36">
        <f t="shared" si="26"/>
        <v>0</v>
      </c>
      <c r="I1650" s="27" t="s">
        <v>15</v>
      </c>
      <c r="J1650" s="44"/>
    </row>
    <row r="1651" spans="1:10" x14ac:dyDescent="0.25">
      <c r="A1651" s="31">
        <v>41662</v>
      </c>
      <c r="B1651" s="32">
        <v>779</v>
      </c>
      <c r="C1651" s="32" t="s">
        <v>407</v>
      </c>
      <c r="D1651" s="33" t="s">
        <v>312</v>
      </c>
      <c r="E1651" s="34">
        <v>7744</v>
      </c>
      <c r="F1651" s="35">
        <v>41663</v>
      </c>
      <c r="G1651" s="34">
        <v>7744</v>
      </c>
      <c r="H1651" s="36">
        <f t="shared" si="26"/>
        <v>0</v>
      </c>
      <c r="I1651" s="27" t="s">
        <v>15</v>
      </c>
      <c r="J1651" s="44"/>
    </row>
    <row r="1652" spans="1:10" x14ac:dyDescent="0.25">
      <c r="A1652" s="31">
        <v>41662</v>
      </c>
      <c r="B1652" s="32">
        <v>780</v>
      </c>
      <c r="C1652" s="32" t="s">
        <v>407</v>
      </c>
      <c r="D1652" s="33" t="s">
        <v>349</v>
      </c>
      <c r="E1652" s="34">
        <v>1804</v>
      </c>
      <c r="F1652" s="49">
        <v>41663</v>
      </c>
      <c r="G1652" s="34">
        <v>1804</v>
      </c>
      <c r="H1652" s="36">
        <f t="shared" si="26"/>
        <v>0</v>
      </c>
      <c r="I1652" s="27" t="s">
        <v>15</v>
      </c>
      <c r="J1652" s="44"/>
    </row>
    <row r="1653" spans="1:10" x14ac:dyDescent="0.25">
      <c r="A1653" s="31">
        <v>41662</v>
      </c>
      <c r="B1653" s="32">
        <v>781</v>
      </c>
      <c r="C1653" s="32" t="s">
        <v>407</v>
      </c>
      <c r="D1653" s="33" t="s">
        <v>288</v>
      </c>
      <c r="E1653" s="34">
        <v>1266</v>
      </c>
      <c r="F1653" s="49">
        <v>41662</v>
      </c>
      <c r="G1653" s="34">
        <v>1266</v>
      </c>
      <c r="H1653" s="36">
        <f t="shared" si="26"/>
        <v>0</v>
      </c>
      <c r="I1653" s="27" t="s">
        <v>45</v>
      </c>
      <c r="J1653" s="44"/>
    </row>
    <row r="1654" spans="1:10" x14ac:dyDescent="0.25">
      <c r="A1654" s="31">
        <v>41662</v>
      </c>
      <c r="B1654" s="32">
        <v>782</v>
      </c>
      <c r="C1654" s="32" t="s">
        <v>407</v>
      </c>
      <c r="D1654" s="33" t="s">
        <v>8</v>
      </c>
      <c r="E1654" s="34">
        <v>496.5</v>
      </c>
      <c r="F1654" s="49">
        <v>41662</v>
      </c>
      <c r="G1654" s="34">
        <v>496.5</v>
      </c>
      <c r="H1654" s="36">
        <f t="shared" si="26"/>
        <v>0</v>
      </c>
      <c r="I1654" s="27" t="s">
        <v>8</v>
      </c>
      <c r="J1654" s="44"/>
    </row>
    <row r="1655" spans="1:10" x14ac:dyDescent="0.25">
      <c r="A1655" s="31">
        <v>41662</v>
      </c>
      <c r="B1655" s="32">
        <v>783</v>
      </c>
      <c r="C1655" s="32" t="s">
        <v>407</v>
      </c>
      <c r="D1655" s="33" t="s">
        <v>598</v>
      </c>
      <c r="E1655" s="34">
        <v>630</v>
      </c>
      <c r="F1655" s="49">
        <v>41663</v>
      </c>
      <c r="G1655" s="34">
        <v>630</v>
      </c>
      <c r="H1655" s="36">
        <f t="shared" si="26"/>
        <v>0</v>
      </c>
      <c r="I1655" s="27" t="s">
        <v>15</v>
      </c>
      <c r="J1655" s="44"/>
    </row>
    <row r="1656" spans="1:10" x14ac:dyDescent="0.25">
      <c r="A1656" s="31">
        <v>41662</v>
      </c>
      <c r="B1656" s="32">
        <v>784</v>
      </c>
      <c r="C1656" s="32" t="s">
        <v>407</v>
      </c>
      <c r="D1656" s="33" t="s">
        <v>599</v>
      </c>
      <c r="E1656" s="34">
        <v>2280</v>
      </c>
      <c r="F1656" s="49">
        <v>41647</v>
      </c>
      <c r="G1656" s="34">
        <v>2280</v>
      </c>
      <c r="H1656" s="36">
        <f t="shared" si="26"/>
        <v>0</v>
      </c>
      <c r="I1656" s="27" t="s">
        <v>45</v>
      </c>
      <c r="J1656" s="44"/>
    </row>
    <row r="1657" spans="1:10" x14ac:dyDescent="0.25">
      <c r="A1657" s="31">
        <v>41662</v>
      </c>
      <c r="B1657" s="32">
        <v>785</v>
      </c>
      <c r="C1657" s="32" t="s">
        <v>407</v>
      </c>
      <c r="D1657" s="33" t="s">
        <v>473</v>
      </c>
      <c r="E1657" s="34">
        <v>1489</v>
      </c>
      <c r="F1657" s="49">
        <v>41668</v>
      </c>
      <c r="G1657" s="34">
        <v>1489</v>
      </c>
      <c r="H1657" s="36">
        <f t="shared" si="26"/>
        <v>0</v>
      </c>
      <c r="I1657" s="27" t="s">
        <v>15</v>
      </c>
      <c r="J1657" s="44"/>
    </row>
    <row r="1658" spans="1:10" x14ac:dyDescent="0.25">
      <c r="A1658" s="31">
        <v>41662</v>
      </c>
      <c r="B1658" s="32">
        <v>786</v>
      </c>
      <c r="C1658" s="32" t="s">
        <v>407</v>
      </c>
      <c r="D1658" s="33" t="s">
        <v>600</v>
      </c>
      <c r="E1658" s="34">
        <v>9755</v>
      </c>
      <c r="F1658" s="49">
        <v>41668</v>
      </c>
      <c r="G1658" s="34">
        <v>9755</v>
      </c>
      <c r="H1658" s="36">
        <f t="shared" si="26"/>
        <v>0</v>
      </c>
      <c r="I1658" s="27" t="s">
        <v>21</v>
      </c>
      <c r="J1658" s="44"/>
    </row>
    <row r="1659" spans="1:10" x14ac:dyDescent="0.25">
      <c r="A1659" s="31">
        <v>41662</v>
      </c>
      <c r="B1659" s="32">
        <v>787</v>
      </c>
      <c r="C1659" s="32" t="s">
        <v>407</v>
      </c>
      <c r="D1659" s="33" t="s">
        <v>130</v>
      </c>
      <c r="E1659" s="34">
        <v>6568.5</v>
      </c>
      <c r="F1659" s="49">
        <v>41666</v>
      </c>
      <c r="G1659" s="34">
        <v>6568.5</v>
      </c>
      <c r="H1659" s="36">
        <f t="shared" si="26"/>
        <v>0</v>
      </c>
      <c r="I1659" s="27" t="s">
        <v>21</v>
      </c>
      <c r="J1659" s="44"/>
    </row>
    <row r="1660" spans="1:10" x14ac:dyDescent="0.25">
      <c r="A1660" s="31">
        <v>41662</v>
      </c>
      <c r="B1660" s="32">
        <v>788</v>
      </c>
      <c r="C1660" s="32" t="s">
        <v>407</v>
      </c>
      <c r="D1660" s="33" t="s">
        <v>8</v>
      </c>
      <c r="E1660" s="34">
        <v>605</v>
      </c>
      <c r="F1660" s="49">
        <v>41662</v>
      </c>
      <c r="G1660" s="34">
        <v>605</v>
      </c>
      <c r="H1660" s="36">
        <f t="shared" si="26"/>
        <v>0</v>
      </c>
      <c r="I1660" s="27" t="s">
        <v>8</v>
      </c>
      <c r="J1660" s="44"/>
    </row>
    <row r="1661" spans="1:10" x14ac:dyDescent="0.25">
      <c r="A1661" s="31">
        <v>41662</v>
      </c>
      <c r="B1661" s="32">
        <v>789</v>
      </c>
      <c r="C1661" s="32" t="s">
        <v>407</v>
      </c>
      <c r="D1661" s="33" t="s">
        <v>22</v>
      </c>
      <c r="E1661" s="34">
        <v>386</v>
      </c>
      <c r="F1661" s="49">
        <v>23</v>
      </c>
      <c r="G1661" s="34">
        <v>386</v>
      </c>
      <c r="H1661" s="36">
        <f t="shared" si="26"/>
        <v>0</v>
      </c>
      <c r="I1661" s="27"/>
      <c r="J1661" s="44"/>
    </row>
    <row r="1662" spans="1:10" x14ac:dyDescent="0.25">
      <c r="A1662" s="31">
        <v>41662</v>
      </c>
      <c r="B1662" s="32">
        <v>790</v>
      </c>
      <c r="C1662" s="32" t="s">
        <v>407</v>
      </c>
      <c r="D1662" s="33" t="s">
        <v>184</v>
      </c>
      <c r="E1662" s="34">
        <v>3003</v>
      </c>
      <c r="F1662" s="49">
        <v>41662</v>
      </c>
      <c r="G1662" s="34">
        <v>3003</v>
      </c>
      <c r="H1662" s="36">
        <f t="shared" si="26"/>
        <v>0</v>
      </c>
      <c r="I1662" s="27" t="s">
        <v>21</v>
      </c>
      <c r="J1662" s="44"/>
    </row>
    <row r="1663" spans="1:10" x14ac:dyDescent="0.25">
      <c r="A1663" s="31">
        <v>41662</v>
      </c>
      <c r="B1663" s="32">
        <v>791</v>
      </c>
      <c r="C1663" s="32" t="s">
        <v>407</v>
      </c>
      <c r="D1663" s="33" t="s">
        <v>67</v>
      </c>
      <c r="E1663" s="34">
        <v>2419</v>
      </c>
      <c r="F1663" s="49">
        <v>41670</v>
      </c>
      <c r="G1663" s="34">
        <v>2419</v>
      </c>
      <c r="H1663" s="36">
        <f t="shared" si="26"/>
        <v>0</v>
      </c>
      <c r="I1663" s="27" t="s">
        <v>21</v>
      </c>
      <c r="J1663" s="44"/>
    </row>
    <row r="1664" spans="1:10" x14ac:dyDescent="0.25">
      <c r="A1664" s="31">
        <v>41662</v>
      </c>
      <c r="B1664" s="32">
        <v>792</v>
      </c>
      <c r="C1664" s="32" t="s">
        <v>407</v>
      </c>
      <c r="D1664" s="33" t="s">
        <v>8</v>
      </c>
      <c r="E1664" s="34">
        <v>305</v>
      </c>
      <c r="F1664" s="49">
        <v>41662</v>
      </c>
      <c r="G1664" s="34">
        <v>305</v>
      </c>
      <c r="H1664" s="36">
        <f t="shared" si="26"/>
        <v>0</v>
      </c>
      <c r="I1664" s="27" t="s">
        <v>8</v>
      </c>
      <c r="J1664" s="44"/>
    </row>
    <row r="1665" spans="1:10" x14ac:dyDescent="0.25">
      <c r="A1665" s="31">
        <v>41662</v>
      </c>
      <c r="B1665" s="32">
        <v>793</v>
      </c>
      <c r="C1665" s="32" t="s">
        <v>407</v>
      </c>
      <c r="D1665" s="33" t="s">
        <v>601</v>
      </c>
      <c r="E1665" s="34">
        <v>3444</v>
      </c>
      <c r="F1665" s="49">
        <v>41662</v>
      </c>
      <c r="G1665" s="34">
        <v>3444</v>
      </c>
      <c r="H1665" s="36">
        <f t="shared" si="26"/>
        <v>0</v>
      </c>
      <c r="I1665" s="27" t="s">
        <v>12</v>
      </c>
      <c r="J1665" s="44"/>
    </row>
    <row r="1666" spans="1:10" x14ac:dyDescent="0.25">
      <c r="A1666" s="31">
        <v>41662</v>
      </c>
      <c r="B1666" s="32">
        <v>794</v>
      </c>
      <c r="C1666" s="32" t="s">
        <v>407</v>
      </c>
      <c r="D1666" s="33" t="s">
        <v>147</v>
      </c>
      <c r="E1666" s="34">
        <v>3724</v>
      </c>
      <c r="F1666" s="49">
        <v>41667</v>
      </c>
      <c r="G1666" s="34">
        <v>3724</v>
      </c>
      <c r="H1666" s="36">
        <f t="shared" si="26"/>
        <v>0</v>
      </c>
      <c r="I1666" s="27"/>
      <c r="J1666" s="44"/>
    </row>
    <row r="1667" spans="1:10" x14ac:dyDescent="0.25">
      <c r="A1667" s="31">
        <v>41662</v>
      </c>
      <c r="B1667" s="32">
        <v>795</v>
      </c>
      <c r="C1667" s="32" t="s">
        <v>407</v>
      </c>
      <c r="D1667" s="33" t="s">
        <v>160</v>
      </c>
      <c r="E1667" s="34">
        <v>86106</v>
      </c>
      <c r="F1667" s="90" t="s">
        <v>602</v>
      </c>
      <c r="G1667" s="40">
        <v>86106</v>
      </c>
      <c r="H1667" s="36">
        <f t="shared" si="26"/>
        <v>0</v>
      </c>
      <c r="I1667" s="27" t="s">
        <v>162</v>
      </c>
      <c r="J1667" s="44"/>
    </row>
    <row r="1668" spans="1:10" x14ac:dyDescent="0.25">
      <c r="A1668" s="31">
        <v>41662</v>
      </c>
      <c r="B1668" s="32">
        <v>796</v>
      </c>
      <c r="C1668" s="32" t="s">
        <v>407</v>
      </c>
      <c r="D1668" s="33" t="s">
        <v>140</v>
      </c>
      <c r="E1668" s="34">
        <v>4662</v>
      </c>
      <c r="F1668" s="49">
        <v>41662</v>
      </c>
      <c r="G1668" s="34">
        <v>4662</v>
      </c>
      <c r="H1668" s="36">
        <f t="shared" si="26"/>
        <v>0</v>
      </c>
      <c r="I1668" s="27"/>
      <c r="J1668" s="44"/>
    </row>
    <row r="1669" spans="1:10" x14ac:dyDescent="0.25">
      <c r="A1669" s="31">
        <v>41662</v>
      </c>
      <c r="B1669" s="32">
        <v>797</v>
      </c>
      <c r="C1669" s="32" t="s">
        <v>407</v>
      </c>
      <c r="D1669" s="33" t="s">
        <v>20</v>
      </c>
      <c r="E1669" s="34">
        <v>10614</v>
      </c>
      <c r="F1669" s="49">
        <v>41664</v>
      </c>
      <c r="G1669" s="34">
        <v>10614</v>
      </c>
      <c r="H1669" s="36">
        <f t="shared" si="26"/>
        <v>0</v>
      </c>
      <c r="I1669" s="27"/>
      <c r="J1669" s="44"/>
    </row>
    <row r="1670" spans="1:10" x14ac:dyDescent="0.25">
      <c r="A1670" s="31">
        <v>41662</v>
      </c>
      <c r="B1670" s="32">
        <v>798</v>
      </c>
      <c r="C1670" s="32" t="s">
        <v>407</v>
      </c>
      <c r="D1670" s="33" t="s">
        <v>160</v>
      </c>
      <c r="E1670" s="34">
        <v>13816</v>
      </c>
      <c r="F1670" s="90" t="s">
        <v>603</v>
      </c>
      <c r="G1670" s="40">
        <v>13816</v>
      </c>
      <c r="H1670" s="36">
        <f t="shared" si="26"/>
        <v>0</v>
      </c>
      <c r="I1670" s="27" t="s">
        <v>162</v>
      </c>
      <c r="J1670" s="44"/>
    </row>
    <row r="1671" spans="1:10" x14ac:dyDescent="0.25">
      <c r="A1671" s="31">
        <v>41662</v>
      </c>
      <c r="B1671" s="32">
        <v>799</v>
      </c>
      <c r="C1671" s="32" t="s">
        <v>407</v>
      </c>
      <c r="D1671" s="33" t="s">
        <v>8</v>
      </c>
      <c r="E1671" s="34">
        <v>384</v>
      </c>
      <c r="F1671" s="49">
        <v>41662</v>
      </c>
      <c r="G1671" s="34">
        <v>384</v>
      </c>
      <c r="H1671" s="36">
        <f t="shared" si="26"/>
        <v>0</v>
      </c>
      <c r="I1671" s="27" t="s">
        <v>8</v>
      </c>
      <c r="J1671" s="44"/>
    </row>
    <row r="1672" spans="1:10" x14ac:dyDescent="0.25">
      <c r="A1672" s="31">
        <v>41662</v>
      </c>
      <c r="B1672" s="32">
        <v>800</v>
      </c>
      <c r="C1672" s="32" t="s">
        <v>407</v>
      </c>
      <c r="D1672" s="33" t="s">
        <v>604</v>
      </c>
      <c r="E1672" s="34">
        <v>15400</v>
      </c>
      <c r="F1672" s="49">
        <v>41664</v>
      </c>
      <c r="G1672" s="34">
        <v>15400</v>
      </c>
      <c r="H1672" s="36">
        <f t="shared" si="26"/>
        <v>0</v>
      </c>
      <c r="I1672" s="27" t="s">
        <v>162</v>
      </c>
      <c r="J1672" s="44"/>
    </row>
    <row r="1673" spans="1:10" x14ac:dyDescent="0.25">
      <c r="A1673" s="31">
        <v>41662</v>
      </c>
      <c r="B1673" s="32">
        <v>801</v>
      </c>
      <c r="C1673" s="32" t="s">
        <v>407</v>
      </c>
      <c r="D1673" s="33" t="s">
        <v>22</v>
      </c>
      <c r="E1673" s="34">
        <v>15375.5</v>
      </c>
      <c r="F1673" s="35">
        <v>41664</v>
      </c>
      <c r="G1673" s="34">
        <v>15375.5</v>
      </c>
      <c r="H1673" s="36">
        <f t="shared" si="26"/>
        <v>0</v>
      </c>
      <c r="I1673" s="27" t="s">
        <v>45</v>
      </c>
      <c r="J1673" s="44"/>
    </row>
    <row r="1674" spans="1:10" x14ac:dyDescent="0.25">
      <c r="A1674" s="31">
        <v>41662</v>
      </c>
      <c r="B1674" s="32">
        <v>802</v>
      </c>
      <c r="C1674" s="32" t="s">
        <v>407</v>
      </c>
      <c r="D1674" s="33" t="s">
        <v>147</v>
      </c>
      <c r="E1674" s="34">
        <v>31371.5</v>
      </c>
      <c r="F1674" s="35">
        <v>41667</v>
      </c>
      <c r="G1674" s="34">
        <v>31371.5</v>
      </c>
      <c r="H1674" s="36">
        <f t="shared" si="26"/>
        <v>0</v>
      </c>
      <c r="I1674" s="27"/>
      <c r="J1674" s="44"/>
    </row>
    <row r="1675" spans="1:10" x14ac:dyDescent="0.25">
      <c r="A1675" s="31">
        <v>41662</v>
      </c>
      <c r="B1675" s="32">
        <v>803</v>
      </c>
      <c r="C1675" s="32" t="s">
        <v>407</v>
      </c>
      <c r="D1675" s="33" t="s">
        <v>269</v>
      </c>
      <c r="E1675" s="34">
        <v>3664</v>
      </c>
      <c r="F1675" s="49">
        <v>41662</v>
      </c>
      <c r="G1675" s="34">
        <v>3664</v>
      </c>
      <c r="H1675" s="36">
        <f t="shared" si="26"/>
        <v>0</v>
      </c>
      <c r="I1675" s="27"/>
      <c r="J1675" s="44"/>
    </row>
    <row r="1676" spans="1:10" x14ac:dyDescent="0.25">
      <c r="A1676" s="31">
        <v>41662</v>
      </c>
      <c r="B1676" s="32">
        <v>804</v>
      </c>
      <c r="C1676" s="32" t="s">
        <v>407</v>
      </c>
      <c r="D1676" s="33" t="s">
        <v>605</v>
      </c>
      <c r="E1676" s="34">
        <v>5900</v>
      </c>
      <c r="F1676" s="49">
        <v>41662</v>
      </c>
      <c r="G1676" s="34">
        <v>5900</v>
      </c>
      <c r="H1676" s="36">
        <f t="shared" si="26"/>
        <v>0</v>
      </c>
      <c r="I1676" s="27" t="s">
        <v>45</v>
      </c>
      <c r="J1676" s="44"/>
    </row>
    <row r="1677" spans="1:10" x14ac:dyDescent="0.25">
      <c r="A1677" s="31">
        <v>41662</v>
      </c>
      <c r="B1677" s="32">
        <v>805</v>
      </c>
      <c r="C1677" s="32" t="s">
        <v>407</v>
      </c>
      <c r="D1677" s="33" t="s">
        <v>358</v>
      </c>
      <c r="E1677" s="34">
        <v>9669.5</v>
      </c>
      <c r="F1677" s="49">
        <v>41668</v>
      </c>
      <c r="G1677" s="34">
        <v>9669.5</v>
      </c>
      <c r="H1677" s="36">
        <f t="shared" si="26"/>
        <v>0</v>
      </c>
      <c r="I1677" s="27" t="s">
        <v>162</v>
      </c>
      <c r="J1677" s="44"/>
    </row>
    <row r="1678" spans="1:10" x14ac:dyDescent="0.25">
      <c r="A1678" s="31">
        <v>41662</v>
      </c>
      <c r="B1678" s="32">
        <v>806</v>
      </c>
      <c r="C1678" s="32" t="s">
        <v>407</v>
      </c>
      <c r="D1678" s="33" t="s">
        <v>606</v>
      </c>
      <c r="E1678" s="34">
        <v>1377</v>
      </c>
      <c r="F1678" s="49">
        <v>41664</v>
      </c>
      <c r="G1678" s="34">
        <v>1377</v>
      </c>
      <c r="H1678" s="36">
        <f t="shared" si="26"/>
        <v>0</v>
      </c>
      <c r="I1678" s="27" t="s">
        <v>162</v>
      </c>
      <c r="J1678" s="44" t="s">
        <v>607</v>
      </c>
    </row>
    <row r="1679" spans="1:10" x14ac:dyDescent="0.25">
      <c r="A1679" s="31">
        <v>41662</v>
      </c>
      <c r="B1679" s="32">
        <v>807</v>
      </c>
      <c r="C1679" s="32" t="s">
        <v>407</v>
      </c>
      <c r="D1679" s="33" t="s">
        <v>608</v>
      </c>
      <c r="E1679" s="34">
        <v>6424</v>
      </c>
      <c r="F1679" s="49">
        <v>41664</v>
      </c>
      <c r="G1679" s="34">
        <v>6424</v>
      </c>
      <c r="H1679" s="36">
        <f t="shared" si="26"/>
        <v>0</v>
      </c>
      <c r="I1679" s="27" t="s">
        <v>162</v>
      </c>
      <c r="J1679" s="44"/>
    </row>
    <row r="1680" spans="1:10" x14ac:dyDescent="0.25">
      <c r="A1680" s="31">
        <v>41662</v>
      </c>
      <c r="B1680" s="32">
        <v>808</v>
      </c>
      <c r="C1680" s="32" t="s">
        <v>407</v>
      </c>
      <c r="D1680" s="33" t="s">
        <v>169</v>
      </c>
      <c r="E1680" s="34">
        <v>12760</v>
      </c>
      <c r="F1680" s="49">
        <v>41664</v>
      </c>
      <c r="G1680" s="34">
        <v>12760</v>
      </c>
      <c r="H1680" s="36">
        <f t="shared" si="26"/>
        <v>0</v>
      </c>
      <c r="I1680" s="27" t="s">
        <v>162</v>
      </c>
      <c r="J1680" s="44"/>
    </row>
    <row r="1681" spans="1:10" x14ac:dyDescent="0.25">
      <c r="A1681" s="31">
        <v>41662</v>
      </c>
      <c r="B1681" s="32">
        <v>809</v>
      </c>
      <c r="C1681" s="32" t="s">
        <v>407</v>
      </c>
      <c r="D1681" s="33" t="s">
        <v>609</v>
      </c>
      <c r="E1681" s="34">
        <v>8404</v>
      </c>
      <c r="F1681" s="49">
        <v>41662</v>
      </c>
      <c r="G1681" s="34">
        <v>8404</v>
      </c>
      <c r="H1681" s="36">
        <f t="shared" si="26"/>
        <v>0</v>
      </c>
      <c r="I1681" s="27"/>
      <c r="J1681" s="44"/>
    </row>
    <row r="1682" spans="1:10" x14ac:dyDescent="0.25">
      <c r="A1682" s="31">
        <v>41662</v>
      </c>
      <c r="B1682" s="32">
        <v>810</v>
      </c>
      <c r="C1682" s="32" t="s">
        <v>407</v>
      </c>
      <c r="D1682" s="33" t="s">
        <v>272</v>
      </c>
      <c r="E1682" s="34">
        <v>12538.5</v>
      </c>
      <c r="F1682" s="90" t="s">
        <v>610</v>
      </c>
      <c r="G1682" s="40">
        <v>12538.5</v>
      </c>
      <c r="H1682" s="36">
        <f t="shared" si="26"/>
        <v>0</v>
      </c>
      <c r="I1682" s="27" t="s">
        <v>162</v>
      </c>
      <c r="J1682" s="44"/>
    </row>
    <row r="1683" spans="1:10" x14ac:dyDescent="0.25">
      <c r="A1683" s="31">
        <v>41662</v>
      </c>
      <c r="B1683" s="32">
        <v>811</v>
      </c>
      <c r="C1683" s="32" t="s">
        <v>407</v>
      </c>
      <c r="D1683" s="33" t="s">
        <v>370</v>
      </c>
      <c r="E1683" s="34">
        <v>19475</v>
      </c>
      <c r="F1683" s="49">
        <v>41664</v>
      </c>
      <c r="G1683" s="34">
        <v>19475</v>
      </c>
      <c r="H1683" s="36">
        <f t="shared" si="26"/>
        <v>0</v>
      </c>
      <c r="I1683" s="27" t="s">
        <v>162</v>
      </c>
      <c r="J1683" s="44"/>
    </row>
    <row r="1684" spans="1:10" x14ac:dyDescent="0.25">
      <c r="A1684" s="31">
        <v>41662</v>
      </c>
      <c r="B1684" s="32">
        <v>812</v>
      </c>
      <c r="C1684" s="32" t="s">
        <v>407</v>
      </c>
      <c r="D1684" s="33" t="s">
        <v>8</v>
      </c>
      <c r="E1684" s="34">
        <v>680</v>
      </c>
      <c r="F1684" s="49">
        <v>41662</v>
      </c>
      <c r="G1684" s="34">
        <v>680</v>
      </c>
      <c r="H1684" s="36">
        <f t="shared" si="26"/>
        <v>0</v>
      </c>
      <c r="I1684" s="27" t="s">
        <v>8</v>
      </c>
      <c r="J1684" s="44"/>
    </row>
    <row r="1685" spans="1:10" x14ac:dyDescent="0.25">
      <c r="A1685" s="31">
        <v>41662</v>
      </c>
      <c r="B1685" s="32">
        <v>813</v>
      </c>
      <c r="C1685" s="32" t="s">
        <v>407</v>
      </c>
      <c r="D1685" s="46" t="s">
        <v>53</v>
      </c>
      <c r="E1685" s="47">
        <v>0</v>
      </c>
      <c r="F1685" s="49"/>
      <c r="G1685" s="34">
        <v>0</v>
      </c>
      <c r="H1685" s="36">
        <f t="shared" si="26"/>
        <v>0</v>
      </c>
      <c r="I1685" s="27" t="s">
        <v>512</v>
      </c>
      <c r="J1685" s="44"/>
    </row>
    <row r="1686" spans="1:10" x14ac:dyDescent="0.25">
      <c r="A1686" s="31">
        <v>41662</v>
      </c>
      <c r="B1686" s="32">
        <v>814</v>
      </c>
      <c r="C1686" s="32" t="s">
        <v>407</v>
      </c>
      <c r="D1686" s="33" t="s">
        <v>19</v>
      </c>
      <c r="E1686" s="34">
        <v>31983.5</v>
      </c>
      <c r="F1686" s="444">
        <v>41670</v>
      </c>
      <c r="G1686" s="34">
        <v>31983.5</v>
      </c>
      <c r="H1686" s="36">
        <f t="shared" si="26"/>
        <v>0</v>
      </c>
      <c r="I1686" s="27" t="s">
        <v>37</v>
      </c>
      <c r="J1686" s="44"/>
    </row>
    <row r="1687" spans="1:10" x14ac:dyDescent="0.25">
      <c r="A1687" s="31">
        <v>41662</v>
      </c>
      <c r="B1687" s="32">
        <v>815</v>
      </c>
      <c r="C1687" s="32" t="s">
        <v>407</v>
      </c>
      <c r="D1687" s="33" t="s">
        <v>89</v>
      </c>
      <c r="E1687" s="34">
        <v>31043</v>
      </c>
      <c r="F1687" s="90" t="s">
        <v>611</v>
      </c>
      <c r="G1687" s="34">
        <v>31043</v>
      </c>
      <c r="H1687" s="36">
        <f t="shared" si="26"/>
        <v>0</v>
      </c>
      <c r="I1687" s="27" t="s">
        <v>37</v>
      </c>
      <c r="J1687" s="44"/>
    </row>
    <row r="1688" spans="1:10" x14ac:dyDescent="0.25">
      <c r="A1688" s="31">
        <v>41662</v>
      </c>
      <c r="B1688" s="32">
        <v>816</v>
      </c>
      <c r="C1688" s="32" t="s">
        <v>407</v>
      </c>
      <c r="D1688" s="33" t="s">
        <v>601</v>
      </c>
      <c r="E1688" s="34">
        <v>2566</v>
      </c>
      <c r="F1688" s="49">
        <v>41662</v>
      </c>
      <c r="G1688" s="34">
        <v>2566</v>
      </c>
      <c r="H1688" s="36">
        <f t="shared" si="26"/>
        <v>0</v>
      </c>
      <c r="I1688" s="27"/>
    </row>
    <row r="1689" spans="1:10" x14ac:dyDescent="0.25">
      <c r="A1689" s="31">
        <v>41662</v>
      </c>
      <c r="B1689" s="32">
        <v>817</v>
      </c>
      <c r="C1689" s="32" t="s">
        <v>407</v>
      </c>
      <c r="D1689" s="33" t="s">
        <v>8</v>
      </c>
      <c r="E1689" s="34">
        <v>1226</v>
      </c>
      <c r="F1689" s="49">
        <v>41662</v>
      </c>
      <c r="G1689" s="34">
        <v>1226</v>
      </c>
      <c r="H1689" s="36">
        <f t="shared" si="26"/>
        <v>0</v>
      </c>
      <c r="I1689" s="27" t="s">
        <v>8</v>
      </c>
    </row>
    <row r="1690" spans="1:10" x14ac:dyDescent="0.25">
      <c r="A1690" s="31">
        <v>41662</v>
      </c>
      <c r="B1690" s="32">
        <v>818</v>
      </c>
      <c r="C1690" s="32" t="s">
        <v>407</v>
      </c>
      <c r="D1690" s="33" t="s">
        <v>14</v>
      </c>
      <c r="E1690" s="34">
        <v>4420</v>
      </c>
      <c r="F1690" s="49">
        <v>41663</v>
      </c>
      <c r="G1690" s="34">
        <v>4420</v>
      </c>
      <c r="H1690" s="36">
        <f t="shared" si="26"/>
        <v>0</v>
      </c>
      <c r="I1690" s="27" t="s">
        <v>37</v>
      </c>
    </row>
    <row r="1691" spans="1:10" x14ac:dyDescent="0.25">
      <c r="A1691" s="31">
        <v>41662</v>
      </c>
      <c r="B1691" s="32">
        <v>819</v>
      </c>
      <c r="C1691" s="32" t="s">
        <v>407</v>
      </c>
      <c r="D1691" s="33" t="s">
        <v>175</v>
      </c>
      <c r="E1691" s="34">
        <v>8177</v>
      </c>
      <c r="F1691" s="90" t="s">
        <v>612</v>
      </c>
      <c r="G1691" s="34">
        <v>8177</v>
      </c>
      <c r="H1691" s="36">
        <f t="shared" si="26"/>
        <v>0</v>
      </c>
      <c r="I1691" s="27" t="s">
        <v>162</v>
      </c>
    </row>
    <row r="1692" spans="1:10" x14ac:dyDescent="0.25">
      <c r="A1692" s="31">
        <v>41662</v>
      </c>
      <c r="B1692" s="32">
        <v>820</v>
      </c>
      <c r="C1692" s="32" t="s">
        <v>407</v>
      </c>
      <c r="D1692" s="33" t="s">
        <v>598</v>
      </c>
      <c r="E1692" s="34">
        <v>9644</v>
      </c>
      <c r="F1692" s="49">
        <v>41663</v>
      </c>
      <c r="G1692" s="34">
        <v>9644</v>
      </c>
      <c r="H1692" s="36">
        <f t="shared" si="26"/>
        <v>0</v>
      </c>
      <c r="I1692" s="27" t="s">
        <v>37</v>
      </c>
    </row>
    <row r="1693" spans="1:10" x14ac:dyDescent="0.25">
      <c r="A1693" s="31">
        <v>41662</v>
      </c>
      <c r="B1693" s="32">
        <v>821</v>
      </c>
      <c r="C1693" s="32" t="s">
        <v>407</v>
      </c>
      <c r="D1693" s="33" t="s">
        <v>160</v>
      </c>
      <c r="E1693" s="34">
        <v>178</v>
      </c>
      <c r="F1693" s="49">
        <v>41664</v>
      </c>
      <c r="G1693" s="34">
        <v>178</v>
      </c>
      <c r="H1693" s="36">
        <f t="shared" si="26"/>
        <v>0</v>
      </c>
      <c r="I1693" s="27" t="s">
        <v>162</v>
      </c>
      <c r="J1693" s="44"/>
    </row>
    <row r="1694" spans="1:10" x14ac:dyDescent="0.25">
      <c r="A1694" s="31">
        <v>41662</v>
      </c>
      <c r="B1694" s="32">
        <v>822</v>
      </c>
      <c r="C1694" s="32" t="s">
        <v>407</v>
      </c>
      <c r="D1694" s="33" t="s">
        <v>49</v>
      </c>
      <c r="E1694" s="34">
        <v>331</v>
      </c>
      <c r="F1694" s="49">
        <v>41662</v>
      </c>
      <c r="G1694" s="34">
        <v>331</v>
      </c>
      <c r="H1694" s="36">
        <f t="shared" si="26"/>
        <v>0</v>
      </c>
      <c r="I1694" s="27"/>
    </row>
    <row r="1695" spans="1:10" x14ac:dyDescent="0.25">
      <c r="A1695" s="31">
        <v>41663</v>
      </c>
      <c r="B1695" s="32">
        <v>823</v>
      </c>
      <c r="C1695" s="32" t="s">
        <v>407</v>
      </c>
      <c r="D1695" s="33" t="s">
        <v>8</v>
      </c>
      <c r="E1695" s="69">
        <v>913.5</v>
      </c>
      <c r="F1695" s="23">
        <v>41664</v>
      </c>
      <c r="G1695" s="34">
        <v>913.5</v>
      </c>
      <c r="H1695" s="36">
        <f t="shared" si="26"/>
        <v>0</v>
      </c>
      <c r="I1695" s="33" t="s">
        <v>8</v>
      </c>
    </row>
    <row r="1696" spans="1:10" x14ac:dyDescent="0.25">
      <c r="A1696" s="31">
        <v>41663</v>
      </c>
      <c r="B1696" s="32">
        <v>824</v>
      </c>
      <c r="C1696" s="32" t="s">
        <v>407</v>
      </c>
      <c r="D1696" s="33" t="s">
        <v>62</v>
      </c>
      <c r="E1696" s="34">
        <v>34004.5</v>
      </c>
      <c r="F1696" s="92" t="s">
        <v>613</v>
      </c>
      <c r="G1696" s="34">
        <v>34004.5</v>
      </c>
      <c r="H1696" s="36">
        <f t="shared" si="26"/>
        <v>0</v>
      </c>
      <c r="I1696" s="69" t="s">
        <v>30</v>
      </c>
    </row>
    <row r="1697" spans="1:9" x14ac:dyDescent="0.25">
      <c r="A1697" s="31">
        <v>41663</v>
      </c>
      <c r="B1697" s="32">
        <v>825</v>
      </c>
      <c r="C1697" s="32" t="s">
        <v>407</v>
      </c>
      <c r="D1697" s="33" t="s">
        <v>168</v>
      </c>
      <c r="E1697" s="34">
        <v>18196</v>
      </c>
      <c r="F1697" s="23">
        <v>41664</v>
      </c>
      <c r="G1697" s="34">
        <v>18196</v>
      </c>
      <c r="H1697" s="36">
        <f t="shared" si="26"/>
        <v>0</v>
      </c>
      <c r="I1697" s="33" t="s">
        <v>162</v>
      </c>
    </row>
    <row r="1698" spans="1:9" x14ac:dyDescent="0.25">
      <c r="A1698" s="31">
        <v>41663</v>
      </c>
      <c r="B1698" s="32">
        <v>826</v>
      </c>
      <c r="C1698" s="32" t="s">
        <v>407</v>
      </c>
      <c r="D1698" s="33" t="s">
        <v>20</v>
      </c>
      <c r="E1698" s="34">
        <v>2793.5</v>
      </c>
      <c r="F1698" s="25" t="s">
        <v>614</v>
      </c>
      <c r="G1698" s="34">
        <f>850+1300+643.5</f>
        <v>2793.5</v>
      </c>
      <c r="H1698" s="36">
        <f t="shared" si="26"/>
        <v>0</v>
      </c>
    </row>
    <row r="1699" spans="1:9" x14ac:dyDescent="0.25">
      <c r="A1699" s="31">
        <v>41663</v>
      </c>
      <c r="B1699" s="32">
        <v>827</v>
      </c>
      <c r="C1699" s="32" t="s">
        <v>407</v>
      </c>
      <c r="D1699" s="33" t="s">
        <v>144</v>
      </c>
      <c r="E1699" s="34">
        <v>4097</v>
      </c>
      <c r="F1699" s="23">
        <v>41663</v>
      </c>
      <c r="G1699" s="34">
        <v>4097</v>
      </c>
      <c r="H1699" s="36">
        <f t="shared" si="26"/>
        <v>0</v>
      </c>
      <c r="I1699" s="33" t="s">
        <v>12</v>
      </c>
    </row>
    <row r="1700" spans="1:9" x14ac:dyDescent="0.25">
      <c r="A1700" s="31">
        <v>41663</v>
      </c>
      <c r="B1700" s="32">
        <v>828</v>
      </c>
      <c r="C1700" s="32" t="s">
        <v>407</v>
      </c>
      <c r="D1700" s="33" t="s">
        <v>44</v>
      </c>
      <c r="E1700" s="34">
        <v>5700</v>
      </c>
      <c r="F1700" s="26">
        <v>41678</v>
      </c>
      <c r="G1700" s="40">
        <v>5700</v>
      </c>
      <c r="H1700" s="36">
        <f t="shared" si="26"/>
        <v>0</v>
      </c>
      <c r="I1700" s="33" t="s">
        <v>15</v>
      </c>
    </row>
    <row r="1701" spans="1:9" x14ac:dyDescent="0.25">
      <c r="A1701" s="31">
        <v>41663</v>
      </c>
      <c r="B1701" s="32">
        <v>829</v>
      </c>
      <c r="C1701" s="32" t="s">
        <v>407</v>
      </c>
      <c r="D1701" s="33" t="s">
        <v>43</v>
      </c>
      <c r="E1701" s="34">
        <v>1900</v>
      </c>
      <c r="F1701" s="26">
        <v>41678</v>
      </c>
      <c r="G1701" s="40">
        <v>1900</v>
      </c>
      <c r="H1701" s="36">
        <f t="shared" si="26"/>
        <v>0</v>
      </c>
      <c r="I1701" s="33" t="s">
        <v>30</v>
      </c>
    </row>
    <row r="1702" spans="1:9" x14ac:dyDescent="0.25">
      <c r="A1702" s="31">
        <v>41663</v>
      </c>
      <c r="B1702" s="32">
        <v>830</v>
      </c>
      <c r="C1702" s="32" t="s">
        <v>407</v>
      </c>
      <c r="D1702" s="33" t="s">
        <v>42</v>
      </c>
      <c r="E1702" s="34">
        <v>2660</v>
      </c>
      <c r="F1702" s="26">
        <v>41678</v>
      </c>
      <c r="G1702" s="40">
        <v>2660</v>
      </c>
      <c r="H1702" s="36">
        <f t="shared" si="26"/>
        <v>0</v>
      </c>
      <c r="I1702" s="33" t="s">
        <v>30</v>
      </c>
    </row>
    <row r="1703" spans="1:9" x14ac:dyDescent="0.25">
      <c r="A1703" s="31">
        <v>41663</v>
      </c>
      <c r="B1703" s="32">
        <v>831</v>
      </c>
      <c r="C1703" s="32" t="s">
        <v>407</v>
      </c>
      <c r="D1703" s="33" t="s">
        <v>615</v>
      </c>
      <c r="E1703" s="34">
        <v>48608</v>
      </c>
      <c r="F1703" s="23">
        <v>41663</v>
      </c>
      <c r="G1703" s="34">
        <v>48608</v>
      </c>
      <c r="H1703" s="36">
        <f t="shared" si="26"/>
        <v>0</v>
      </c>
      <c r="I1703" s="33" t="s">
        <v>27</v>
      </c>
    </row>
    <row r="1704" spans="1:9" x14ac:dyDescent="0.25">
      <c r="A1704" s="31">
        <v>41663</v>
      </c>
      <c r="B1704" s="32">
        <v>832</v>
      </c>
      <c r="C1704" s="32" t="s">
        <v>407</v>
      </c>
      <c r="D1704" s="33" t="s">
        <v>16</v>
      </c>
      <c r="E1704" s="34">
        <v>216459.81</v>
      </c>
      <c r="F1704" s="26">
        <v>41710</v>
      </c>
      <c r="G1704" s="40">
        <v>216459.81</v>
      </c>
      <c r="H1704" s="36">
        <f t="shared" si="26"/>
        <v>0</v>
      </c>
    </row>
    <row r="1705" spans="1:9" x14ac:dyDescent="0.25">
      <c r="A1705" s="31">
        <v>41663</v>
      </c>
      <c r="B1705" s="32">
        <v>833</v>
      </c>
      <c r="C1705" s="32" t="s">
        <v>407</v>
      </c>
      <c r="D1705" s="33" t="s">
        <v>188</v>
      </c>
      <c r="E1705" s="34">
        <v>22529</v>
      </c>
      <c r="F1705" s="23">
        <v>41667</v>
      </c>
      <c r="G1705" s="34">
        <v>22529</v>
      </c>
      <c r="H1705" s="36">
        <f t="shared" ref="H1705:H1768" si="27">E1705-G1705</f>
        <v>0</v>
      </c>
      <c r="I1705" s="33" t="s">
        <v>21</v>
      </c>
    </row>
    <row r="1706" spans="1:9" x14ac:dyDescent="0.25">
      <c r="A1706" s="31">
        <v>41663</v>
      </c>
      <c r="B1706" s="32">
        <v>834</v>
      </c>
      <c r="C1706" s="32" t="s">
        <v>407</v>
      </c>
      <c r="D1706" s="33" t="s">
        <v>47</v>
      </c>
      <c r="E1706" s="34">
        <v>2859.5</v>
      </c>
      <c r="F1706" s="23">
        <v>41663</v>
      </c>
      <c r="G1706" s="34">
        <v>2859.5</v>
      </c>
      <c r="H1706" s="36">
        <f t="shared" si="27"/>
        <v>0</v>
      </c>
      <c r="I1706" s="33" t="s">
        <v>30</v>
      </c>
    </row>
    <row r="1707" spans="1:9" x14ac:dyDescent="0.25">
      <c r="A1707" s="31">
        <v>41663</v>
      </c>
      <c r="B1707" s="32">
        <v>835</v>
      </c>
      <c r="C1707" s="32" t="s">
        <v>407</v>
      </c>
      <c r="D1707" s="33" t="s">
        <v>108</v>
      </c>
      <c r="E1707" s="34">
        <v>18257</v>
      </c>
      <c r="F1707" s="23">
        <v>41663</v>
      </c>
      <c r="G1707" s="34">
        <v>18257</v>
      </c>
      <c r="H1707" s="36">
        <f t="shared" si="27"/>
        <v>0</v>
      </c>
    </row>
    <row r="1708" spans="1:9" x14ac:dyDescent="0.25">
      <c r="A1708" s="31">
        <v>41663</v>
      </c>
      <c r="B1708" s="32">
        <v>836</v>
      </c>
      <c r="C1708" s="32" t="s">
        <v>407</v>
      </c>
      <c r="D1708" s="33" t="s">
        <v>64</v>
      </c>
      <c r="E1708" s="34">
        <v>17542</v>
      </c>
      <c r="F1708" s="23">
        <v>41663</v>
      </c>
      <c r="G1708" s="34">
        <v>17542</v>
      </c>
      <c r="H1708" s="36">
        <f t="shared" si="27"/>
        <v>0</v>
      </c>
      <c r="I1708" s="33" t="s">
        <v>217</v>
      </c>
    </row>
    <row r="1709" spans="1:9" x14ac:dyDescent="0.25">
      <c r="A1709" s="31">
        <v>41663</v>
      </c>
      <c r="B1709" s="32">
        <v>837</v>
      </c>
      <c r="C1709" s="32" t="s">
        <v>407</v>
      </c>
      <c r="D1709" s="33" t="s">
        <v>13</v>
      </c>
      <c r="E1709" s="34">
        <v>5723</v>
      </c>
      <c r="F1709" s="23">
        <v>41667</v>
      </c>
      <c r="G1709" s="34">
        <v>5723</v>
      </c>
      <c r="H1709" s="36">
        <f t="shared" si="27"/>
        <v>0</v>
      </c>
      <c r="I1709" s="33" t="s">
        <v>21</v>
      </c>
    </row>
    <row r="1710" spans="1:9" x14ac:dyDescent="0.25">
      <c r="A1710" s="31">
        <v>41663</v>
      </c>
      <c r="B1710" s="32">
        <v>838</v>
      </c>
      <c r="C1710" s="32" t="s">
        <v>407</v>
      </c>
      <c r="D1710" s="33" t="s">
        <v>8</v>
      </c>
      <c r="E1710" s="34">
        <v>484</v>
      </c>
      <c r="F1710" s="23">
        <v>41663</v>
      </c>
      <c r="G1710" s="34">
        <v>484</v>
      </c>
      <c r="H1710" s="36">
        <f t="shared" si="27"/>
        <v>0</v>
      </c>
      <c r="I1710" s="33" t="s">
        <v>8</v>
      </c>
    </row>
    <row r="1711" spans="1:9" x14ac:dyDescent="0.25">
      <c r="A1711" s="31">
        <v>41663</v>
      </c>
      <c r="B1711" s="32">
        <v>839</v>
      </c>
      <c r="C1711" s="32" t="s">
        <v>407</v>
      </c>
      <c r="D1711" s="33" t="s">
        <v>130</v>
      </c>
      <c r="E1711" s="34">
        <v>6398</v>
      </c>
      <c r="F1711" s="23">
        <v>41666</v>
      </c>
      <c r="G1711" s="34">
        <v>6398</v>
      </c>
      <c r="H1711" s="36">
        <f t="shared" si="27"/>
        <v>0</v>
      </c>
      <c r="I1711" s="33" t="s">
        <v>21</v>
      </c>
    </row>
    <row r="1712" spans="1:9" x14ac:dyDescent="0.25">
      <c r="A1712" s="31">
        <v>41663</v>
      </c>
      <c r="B1712" s="32">
        <v>840</v>
      </c>
      <c r="C1712" s="32" t="s">
        <v>407</v>
      </c>
      <c r="D1712" s="33" t="s">
        <v>49</v>
      </c>
      <c r="E1712" s="34">
        <v>1847</v>
      </c>
      <c r="F1712" s="26">
        <v>41676</v>
      </c>
      <c r="G1712" s="40">
        <v>1847</v>
      </c>
      <c r="H1712" s="36">
        <f t="shared" si="27"/>
        <v>0</v>
      </c>
    </row>
    <row r="1713" spans="1:10" x14ac:dyDescent="0.25">
      <c r="A1713" s="31">
        <v>41663</v>
      </c>
      <c r="B1713" s="32">
        <v>841</v>
      </c>
      <c r="C1713" s="32" t="s">
        <v>407</v>
      </c>
      <c r="D1713" s="33" t="s">
        <v>488</v>
      </c>
      <c r="E1713" s="34">
        <v>1228</v>
      </c>
      <c r="F1713" s="23">
        <v>41663</v>
      </c>
      <c r="G1713" s="34">
        <v>1228</v>
      </c>
      <c r="H1713" s="36">
        <f t="shared" si="27"/>
        <v>0</v>
      </c>
      <c r="J1713" s="21" t="s">
        <v>616</v>
      </c>
    </row>
    <row r="1714" spans="1:10" x14ac:dyDescent="0.25">
      <c r="A1714" s="31">
        <v>41663</v>
      </c>
      <c r="B1714" s="32">
        <v>842</v>
      </c>
      <c r="C1714" s="32" t="s">
        <v>407</v>
      </c>
      <c r="D1714" s="33" t="s">
        <v>116</v>
      </c>
      <c r="E1714" s="34">
        <v>4666</v>
      </c>
      <c r="F1714" s="23">
        <v>41663</v>
      </c>
      <c r="G1714" s="34">
        <v>4666</v>
      </c>
      <c r="H1714" s="36">
        <f t="shared" si="27"/>
        <v>0</v>
      </c>
    </row>
    <row r="1715" spans="1:10" x14ac:dyDescent="0.25">
      <c r="A1715" s="31">
        <v>41663</v>
      </c>
      <c r="B1715" s="32">
        <v>843</v>
      </c>
      <c r="C1715" s="32" t="s">
        <v>407</v>
      </c>
      <c r="D1715" s="33" t="s">
        <v>29</v>
      </c>
      <c r="E1715" s="34">
        <v>19452</v>
      </c>
      <c r="F1715" s="25" t="s">
        <v>617</v>
      </c>
      <c r="G1715" s="34">
        <f>10000+9452</f>
        <v>19452</v>
      </c>
      <c r="H1715" s="36">
        <f t="shared" si="27"/>
        <v>0</v>
      </c>
      <c r="I1715" s="21" t="s">
        <v>30</v>
      </c>
    </row>
    <row r="1716" spans="1:10" x14ac:dyDescent="0.25">
      <c r="A1716" s="31">
        <v>41663</v>
      </c>
      <c r="B1716" s="32">
        <v>844</v>
      </c>
      <c r="C1716" s="32" t="s">
        <v>407</v>
      </c>
      <c r="D1716" s="33" t="s">
        <v>24</v>
      </c>
      <c r="E1716" s="34">
        <v>836.8</v>
      </c>
      <c r="F1716" s="23">
        <v>41663</v>
      </c>
      <c r="G1716" s="34">
        <v>836.8</v>
      </c>
      <c r="H1716" s="36">
        <f t="shared" si="27"/>
        <v>0</v>
      </c>
    </row>
    <row r="1717" spans="1:10" x14ac:dyDescent="0.25">
      <c r="A1717" s="31">
        <v>41663</v>
      </c>
      <c r="B1717" s="32">
        <v>845</v>
      </c>
      <c r="C1717" s="32" t="s">
        <v>407</v>
      </c>
      <c r="D1717" s="33" t="s">
        <v>57</v>
      </c>
      <c r="E1717" s="34">
        <v>390</v>
      </c>
      <c r="F1717" s="23">
        <v>41663</v>
      </c>
      <c r="G1717" s="34">
        <v>390</v>
      </c>
      <c r="H1717" s="36">
        <f t="shared" si="27"/>
        <v>0</v>
      </c>
      <c r="I1717" s="21" t="s">
        <v>30</v>
      </c>
    </row>
    <row r="1718" spans="1:10" x14ac:dyDescent="0.25">
      <c r="A1718" s="31">
        <v>41663</v>
      </c>
      <c r="B1718" s="32">
        <v>846</v>
      </c>
      <c r="C1718" s="32" t="s">
        <v>407</v>
      </c>
      <c r="D1718" s="33" t="s">
        <v>55</v>
      </c>
      <c r="E1718" s="34">
        <v>12257.5</v>
      </c>
      <c r="F1718" s="25" t="s">
        <v>618</v>
      </c>
      <c r="G1718" s="34">
        <f>10000+2257.5</f>
        <v>12257.5</v>
      </c>
      <c r="H1718" s="36">
        <f t="shared" si="27"/>
        <v>0</v>
      </c>
    </row>
    <row r="1719" spans="1:10" x14ac:dyDescent="0.25">
      <c r="A1719" s="31">
        <v>41663</v>
      </c>
      <c r="B1719" s="32">
        <v>847</v>
      </c>
      <c r="C1719" s="32" t="s">
        <v>407</v>
      </c>
      <c r="D1719" s="33" t="s">
        <v>129</v>
      </c>
      <c r="E1719" s="34">
        <v>884</v>
      </c>
      <c r="F1719" s="23">
        <v>41663</v>
      </c>
      <c r="G1719" s="34">
        <v>884</v>
      </c>
      <c r="H1719" s="36">
        <f t="shared" si="27"/>
        <v>0</v>
      </c>
    </row>
    <row r="1720" spans="1:10" x14ac:dyDescent="0.25">
      <c r="A1720" s="31">
        <v>41663</v>
      </c>
      <c r="B1720" s="32">
        <v>848</v>
      </c>
      <c r="C1720" s="32" t="s">
        <v>407</v>
      </c>
      <c r="D1720" s="33" t="s">
        <v>64</v>
      </c>
      <c r="E1720" s="34">
        <v>2748</v>
      </c>
      <c r="F1720" s="23">
        <v>41663</v>
      </c>
      <c r="G1720" s="34">
        <v>2748</v>
      </c>
      <c r="H1720" s="36">
        <f t="shared" si="27"/>
        <v>0</v>
      </c>
      <c r="I1720" s="21" t="s">
        <v>217</v>
      </c>
    </row>
    <row r="1721" spans="1:10" x14ac:dyDescent="0.25">
      <c r="A1721" s="31">
        <v>41663</v>
      </c>
      <c r="B1721" s="32">
        <v>849</v>
      </c>
      <c r="C1721" s="32" t="s">
        <v>407</v>
      </c>
      <c r="D1721" s="46" t="s">
        <v>53</v>
      </c>
      <c r="E1721" s="47">
        <v>0</v>
      </c>
      <c r="G1721" s="34"/>
      <c r="H1721" s="36">
        <f t="shared" si="27"/>
        <v>0</v>
      </c>
      <c r="I1721" s="21" t="s">
        <v>520</v>
      </c>
      <c r="J1721" s="21" t="s">
        <v>619</v>
      </c>
    </row>
    <row r="1722" spans="1:10" x14ac:dyDescent="0.25">
      <c r="A1722" s="31">
        <v>41663</v>
      </c>
      <c r="B1722" s="32">
        <v>850</v>
      </c>
      <c r="C1722" s="32" t="s">
        <v>407</v>
      </c>
      <c r="D1722" s="33" t="s">
        <v>123</v>
      </c>
      <c r="E1722" s="34">
        <v>3711</v>
      </c>
      <c r="F1722" s="23">
        <v>41663</v>
      </c>
      <c r="G1722" s="34">
        <v>3711</v>
      </c>
      <c r="H1722" s="36">
        <f t="shared" si="27"/>
        <v>0</v>
      </c>
    </row>
    <row r="1723" spans="1:10" x14ac:dyDescent="0.25">
      <c r="A1723" s="31">
        <v>41663</v>
      </c>
      <c r="B1723" s="32">
        <v>851</v>
      </c>
      <c r="C1723" s="32" t="s">
        <v>407</v>
      </c>
      <c r="D1723" s="33" t="s">
        <v>98</v>
      </c>
      <c r="E1723" s="34">
        <v>15447</v>
      </c>
      <c r="F1723" s="23">
        <v>41663</v>
      </c>
      <c r="G1723" s="34">
        <v>15447</v>
      </c>
      <c r="H1723" s="36">
        <f t="shared" si="27"/>
        <v>0</v>
      </c>
      <c r="I1723" s="21" t="s">
        <v>217</v>
      </c>
    </row>
    <row r="1724" spans="1:10" x14ac:dyDescent="0.25">
      <c r="A1724" s="31">
        <v>41663</v>
      </c>
      <c r="B1724" s="32">
        <v>852</v>
      </c>
      <c r="C1724" s="32" t="s">
        <v>407</v>
      </c>
      <c r="D1724" s="33" t="s">
        <v>66</v>
      </c>
      <c r="E1724" s="34">
        <v>1859.5</v>
      </c>
      <c r="F1724" s="23">
        <v>41663</v>
      </c>
      <c r="G1724" s="34">
        <v>1859.5</v>
      </c>
      <c r="H1724" s="36">
        <f t="shared" si="27"/>
        <v>0</v>
      </c>
      <c r="I1724" s="21" t="s">
        <v>15</v>
      </c>
    </row>
    <row r="1725" spans="1:10" x14ac:dyDescent="0.25">
      <c r="A1725" s="31">
        <v>41663</v>
      </c>
      <c r="B1725" s="32">
        <v>853</v>
      </c>
      <c r="C1725" s="32" t="s">
        <v>407</v>
      </c>
      <c r="D1725" s="33" t="s">
        <v>18</v>
      </c>
      <c r="E1725" s="34">
        <v>2657.4</v>
      </c>
      <c r="F1725" s="23">
        <v>41663</v>
      </c>
      <c r="G1725" s="34">
        <v>2657.4</v>
      </c>
      <c r="H1725" s="36">
        <f t="shared" si="27"/>
        <v>0</v>
      </c>
    </row>
    <row r="1726" spans="1:10" x14ac:dyDescent="0.25">
      <c r="A1726" s="31">
        <v>41663</v>
      </c>
      <c r="B1726" s="32">
        <v>854</v>
      </c>
      <c r="C1726" s="32" t="s">
        <v>407</v>
      </c>
      <c r="D1726" s="33" t="s">
        <v>115</v>
      </c>
      <c r="E1726" s="34">
        <v>422.5</v>
      </c>
      <c r="F1726" s="23">
        <v>41663</v>
      </c>
      <c r="G1726" s="34">
        <v>422.5</v>
      </c>
      <c r="H1726" s="36">
        <f t="shared" si="27"/>
        <v>0</v>
      </c>
    </row>
    <row r="1727" spans="1:10" x14ac:dyDescent="0.25">
      <c r="A1727" s="31">
        <v>41663</v>
      </c>
      <c r="B1727" s="32">
        <v>855</v>
      </c>
      <c r="C1727" s="32" t="s">
        <v>407</v>
      </c>
      <c r="D1727" s="33" t="s">
        <v>58</v>
      </c>
      <c r="E1727" s="34">
        <v>1836</v>
      </c>
      <c r="F1727" s="23">
        <v>41663</v>
      </c>
      <c r="G1727" s="34">
        <v>1836</v>
      </c>
      <c r="H1727" s="36">
        <f t="shared" si="27"/>
        <v>0</v>
      </c>
      <c r="I1727" s="21" t="s">
        <v>30</v>
      </c>
    </row>
    <row r="1728" spans="1:10" x14ac:dyDescent="0.25">
      <c r="A1728" s="31">
        <v>41663</v>
      </c>
      <c r="B1728" s="32">
        <v>856</v>
      </c>
      <c r="C1728" s="32" t="s">
        <v>407</v>
      </c>
      <c r="D1728" s="33" t="s">
        <v>48</v>
      </c>
      <c r="E1728" s="34">
        <v>878</v>
      </c>
      <c r="F1728" s="23">
        <v>41663</v>
      </c>
      <c r="G1728" s="34">
        <v>878</v>
      </c>
      <c r="H1728" s="36">
        <f t="shared" si="27"/>
        <v>0</v>
      </c>
      <c r="I1728" s="21" t="s">
        <v>15</v>
      </c>
      <c r="J1728" s="21" t="s">
        <v>620</v>
      </c>
    </row>
    <row r="1729" spans="1:10" x14ac:dyDescent="0.25">
      <c r="A1729" s="31">
        <v>41663</v>
      </c>
      <c r="B1729" s="32">
        <v>857</v>
      </c>
      <c r="C1729" s="32" t="s">
        <v>407</v>
      </c>
      <c r="D1729" s="33" t="s">
        <v>62</v>
      </c>
      <c r="E1729" s="34">
        <v>12236.8</v>
      </c>
      <c r="F1729" s="23">
        <v>41663</v>
      </c>
      <c r="G1729" s="34">
        <v>12236.8</v>
      </c>
      <c r="H1729" s="36">
        <f t="shared" si="27"/>
        <v>0</v>
      </c>
      <c r="I1729" s="21" t="s">
        <v>217</v>
      </c>
    </row>
    <row r="1730" spans="1:10" x14ac:dyDescent="0.25">
      <c r="A1730" s="31">
        <v>41663</v>
      </c>
      <c r="B1730" s="32">
        <v>858</v>
      </c>
      <c r="C1730" s="32" t="s">
        <v>407</v>
      </c>
      <c r="D1730" s="33" t="s">
        <v>338</v>
      </c>
      <c r="E1730" s="34">
        <v>446</v>
      </c>
      <c r="F1730" s="23">
        <v>41664</v>
      </c>
      <c r="G1730" s="34">
        <v>446</v>
      </c>
      <c r="H1730" s="36">
        <f t="shared" si="27"/>
        <v>0</v>
      </c>
      <c r="I1730" s="21" t="s">
        <v>30</v>
      </c>
    </row>
    <row r="1731" spans="1:10" x14ac:dyDescent="0.25">
      <c r="A1731" s="31">
        <v>41663</v>
      </c>
      <c r="B1731" s="32">
        <v>859</v>
      </c>
      <c r="C1731" s="32" t="s">
        <v>407</v>
      </c>
      <c r="D1731" s="33" t="s">
        <v>51</v>
      </c>
      <c r="E1731" s="34">
        <v>2182</v>
      </c>
      <c r="F1731" s="23">
        <v>41666</v>
      </c>
      <c r="G1731" s="34">
        <v>2182</v>
      </c>
      <c r="H1731" s="36">
        <f t="shared" si="27"/>
        <v>0</v>
      </c>
      <c r="I1731" s="21" t="s">
        <v>15</v>
      </c>
    </row>
    <row r="1732" spans="1:10" x14ac:dyDescent="0.25">
      <c r="A1732" s="31">
        <v>41663</v>
      </c>
      <c r="B1732" s="32">
        <v>860</v>
      </c>
      <c r="C1732" s="32" t="s">
        <v>407</v>
      </c>
      <c r="D1732" s="33" t="s">
        <v>66</v>
      </c>
      <c r="E1732" s="34">
        <v>308</v>
      </c>
      <c r="F1732" s="23">
        <v>41663</v>
      </c>
      <c r="G1732" s="34">
        <v>308</v>
      </c>
      <c r="H1732" s="36">
        <f t="shared" si="27"/>
        <v>0</v>
      </c>
      <c r="I1732" s="21" t="s">
        <v>30</v>
      </c>
    </row>
    <row r="1733" spans="1:10" x14ac:dyDescent="0.25">
      <c r="A1733" s="31">
        <v>41663</v>
      </c>
      <c r="B1733" s="32">
        <v>861</v>
      </c>
      <c r="C1733" s="32" t="s">
        <v>407</v>
      </c>
      <c r="D1733" s="33" t="s">
        <v>183</v>
      </c>
      <c r="E1733" s="34">
        <v>5372</v>
      </c>
      <c r="F1733" s="23">
        <v>41663</v>
      </c>
      <c r="G1733" s="34">
        <v>5372</v>
      </c>
      <c r="H1733" s="36">
        <f t="shared" si="27"/>
        <v>0</v>
      </c>
      <c r="I1733" s="21" t="s">
        <v>30</v>
      </c>
    </row>
    <row r="1734" spans="1:10" x14ac:dyDescent="0.25">
      <c r="A1734" s="31">
        <v>41663</v>
      </c>
      <c r="B1734" s="32">
        <v>862</v>
      </c>
      <c r="C1734" s="32" t="s">
        <v>407</v>
      </c>
      <c r="D1734" s="33" t="s">
        <v>149</v>
      </c>
      <c r="E1734" s="34">
        <v>7210</v>
      </c>
      <c r="F1734" s="23">
        <v>41663</v>
      </c>
      <c r="G1734" s="34">
        <v>7210</v>
      </c>
      <c r="H1734" s="36">
        <f t="shared" si="27"/>
        <v>0</v>
      </c>
    </row>
    <row r="1735" spans="1:10" x14ac:dyDescent="0.25">
      <c r="A1735" s="31">
        <v>41663</v>
      </c>
      <c r="B1735" s="32">
        <v>863</v>
      </c>
      <c r="C1735" s="32" t="s">
        <v>407</v>
      </c>
      <c r="D1735" s="33" t="s">
        <v>12</v>
      </c>
      <c r="E1735" s="34">
        <v>215</v>
      </c>
      <c r="F1735" s="23">
        <v>41663</v>
      </c>
      <c r="G1735" s="34">
        <v>215</v>
      </c>
      <c r="H1735" s="36">
        <f t="shared" si="27"/>
        <v>0</v>
      </c>
    </row>
    <row r="1736" spans="1:10" x14ac:dyDescent="0.25">
      <c r="A1736" s="31">
        <v>41663</v>
      </c>
      <c r="B1736" s="32">
        <v>864</v>
      </c>
      <c r="C1736" s="32" t="s">
        <v>407</v>
      </c>
      <c r="D1736" s="46" t="s">
        <v>53</v>
      </c>
      <c r="E1736" s="47">
        <v>0</v>
      </c>
      <c r="G1736" s="34">
        <v>0</v>
      </c>
      <c r="H1736" s="36">
        <f t="shared" si="27"/>
        <v>0</v>
      </c>
      <c r="I1736" s="21" t="s">
        <v>520</v>
      </c>
    </row>
    <row r="1737" spans="1:10" x14ac:dyDescent="0.25">
      <c r="A1737" s="31">
        <v>41663</v>
      </c>
      <c r="B1737" s="32">
        <v>865</v>
      </c>
      <c r="C1737" s="32" t="s">
        <v>407</v>
      </c>
      <c r="D1737" s="33" t="s">
        <v>8</v>
      </c>
      <c r="E1737" s="34">
        <v>878</v>
      </c>
      <c r="F1737" s="23">
        <v>41663</v>
      </c>
      <c r="G1737" s="34">
        <v>878</v>
      </c>
      <c r="H1737" s="36">
        <f t="shared" si="27"/>
        <v>0</v>
      </c>
      <c r="I1737" s="21" t="s">
        <v>8</v>
      </c>
    </row>
    <row r="1738" spans="1:10" x14ac:dyDescent="0.25">
      <c r="A1738" s="31">
        <v>41663</v>
      </c>
      <c r="B1738" s="32">
        <v>866</v>
      </c>
      <c r="C1738" s="32" t="s">
        <v>407</v>
      </c>
      <c r="D1738" s="33" t="s">
        <v>8</v>
      </c>
      <c r="E1738" s="34">
        <v>2748</v>
      </c>
      <c r="F1738" s="23">
        <v>41663</v>
      </c>
      <c r="G1738" s="34">
        <v>2748</v>
      </c>
      <c r="H1738" s="36">
        <f t="shared" si="27"/>
        <v>0</v>
      </c>
      <c r="I1738" s="21" t="s">
        <v>8</v>
      </c>
    </row>
    <row r="1739" spans="1:10" x14ac:dyDescent="0.25">
      <c r="A1739" s="31">
        <v>41663</v>
      </c>
      <c r="B1739" s="32">
        <v>867</v>
      </c>
      <c r="C1739" s="32" t="s">
        <v>407</v>
      </c>
      <c r="D1739" s="33" t="s">
        <v>473</v>
      </c>
      <c r="E1739" s="34">
        <v>2999</v>
      </c>
      <c r="F1739" s="23">
        <v>41668</v>
      </c>
      <c r="G1739" s="34">
        <v>2999</v>
      </c>
      <c r="H1739" s="36">
        <f t="shared" si="27"/>
        <v>0</v>
      </c>
      <c r="I1739" s="21" t="s">
        <v>15</v>
      </c>
    </row>
    <row r="1740" spans="1:10" x14ac:dyDescent="0.25">
      <c r="A1740" s="31">
        <v>41663</v>
      </c>
      <c r="B1740" s="32">
        <v>868</v>
      </c>
      <c r="C1740" s="32" t="s">
        <v>407</v>
      </c>
      <c r="D1740" s="33" t="s">
        <v>136</v>
      </c>
      <c r="E1740" s="34">
        <v>2561</v>
      </c>
      <c r="F1740" s="23">
        <v>41663</v>
      </c>
      <c r="G1740" s="34">
        <v>2561</v>
      </c>
      <c r="H1740" s="36">
        <f t="shared" si="27"/>
        <v>0</v>
      </c>
    </row>
    <row r="1741" spans="1:10" x14ac:dyDescent="0.25">
      <c r="A1741" s="31">
        <v>41663</v>
      </c>
      <c r="B1741" s="32">
        <v>869</v>
      </c>
      <c r="C1741" s="32" t="s">
        <v>407</v>
      </c>
      <c r="D1741" s="33" t="s">
        <v>8</v>
      </c>
      <c r="E1741" s="34">
        <v>165.5</v>
      </c>
      <c r="F1741" s="23">
        <v>41663</v>
      </c>
      <c r="G1741" s="34">
        <v>165.5</v>
      </c>
      <c r="H1741" s="36">
        <f t="shared" si="27"/>
        <v>0</v>
      </c>
    </row>
    <row r="1742" spans="1:10" x14ac:dyDescent="0.25">
      <c r="A1742" s="31">
        <v>41663</v>
      </c>
      <c r="B1742" s="32">
        <v>870</v>
      </c>
      <c r="C1742" s="32" t="s">
        <v>407</v>
      </c>
      <c r="D1742" s="33" t="s">
        <v>34</v>
      </c>
      <c r="E1742" s="34">
        <v>3389</v>
      </c>
      <c r="F1742" s="23">
        <v>41664</v>
      </c>
      <c r="G1742" s="34">
        <v>3389</v>
      </c>
      <c r="H1742" s="36">
        <f t="shared" si="27"/>
        <v>0</v>
      </c>
      <c r="I1742" s="21" t="s">
        <v>30</v>
      </c>
    </row>
    <row r="1743" spans="1:10" x14ac:dyDescent="0.25">
      <c r="A1743" s="31">
        <v>41663</v>
      </c>
      <c r="B1743" s="32">
        <v>871</v>
      </c>
      <c r="C1743" s="32" t="s">
        <v>407</v>
      </c>
      <c r="D1743" s="33" t="s">
        <v>22</v>
      </c>
      <c r="E1743" s="34">
        <v>9234</v>
      </c>
      <c r="F1743" s="23">
        <v>41666</v>
      </c>
      <c r="G1743" s="34">
        <v>9234</v>
      </c>
      <c r="H1743" s="36">
        <f t="shared" si="27"/>
        <v>0</v>
      </c>
      <c r="J1743" s="21" t="s">
        <v>621</v>
      </c>
    </row>
    <row r="1744" spans="1:10" x14ac:dyDescent="0.25">
      <c r="A1744" s="31">
        <v>41663</v>
      </c>
      <c r="B1744" s="32">
        <v>872</v>
      </c>
      <c r="C1744" s="32" t="s">
        <v>407</v>
      </c>
      <c r="D1744" s="33" t="s">
        <v>8</v>
      </c>
      <c r="E1744" s="34">
        <v>1384</v>
      </c>
      <c r="F1744" s="23">
        <v>41663</v>
      </c>
      <c r="G1744" s="34">
        <v>1384</v>
      </c>
      <c r="H1744" s="36">
        <f t="shared" si="27"/>
        <v>0</v>
      </c>
      <c r="I1744" s="21" t="s">
        <v>8</v>
      </c>
    </row>
    <row r="1745" spans="1:9" x14ac:dyDescent="0.25">
      <c r="A1745" s="31">
        <v>41663</v>
      </c>
      <c r="B1745" s="32">
        <v>873</v>
      </c>
      <c r="C1745" s="32" t="s">
        <v>407</v>
      </c>
      <c r="D1745" s="33" t="s">
        <v>35</v>
      </c>
      <c r="E1745" s="34">
        <v>1300</v>
      </c>
      <c r="F1745" s="23">
        <v>41663</v>
      </c>
      <c r="G1745" s="34">
        <v>1300</v>
      </c>
      <c r="H1745" s="36">
        <f t="shared" si="27"/>
        <v>0</v>
      </c>
      <c r="I1745" s="21" t="s">
        <v>30</v>
      </c>
    </row>
    <row r="1746" spans="1:9" x14ac:dyDescent="0.25">
      <c r="A1746" s="31">
        <v>41663</v>
      </c>
      <c r="B1746" s="32">
        <v>874</v>
      </c>
      <c r="C1746" s="32" t="s">
        <v>407</v>
      </c>
      <c r="D1746" s="33" t="s">
        <v>250</v>
      </c>
      <c r="E1746" s="34">
        <v>10965.5</v>
      </c>
      <c r="F1746" s="23">
        <v>41663</v>
      </c>
      <c r="G1746" s="34">
        <v>10965.5</v>
      </c>
      <c r="H1746" s="36">
        <f t="shared" si="27"/>
        <v>0</v>
      </c>
      <c r="I1746" s="21" t="s">
        <v>30</v>
      </c>
    </row>
    <row r="1747" spans="1:9" x14ac:dyDescent="0.25">
      <c r="A1747" s="31">
        <v>41663</v>
      </c>
      <c r="B1747" s="32">
        <v>875</v>
      </c>
      <c r="C1747" s="32" t="s">
        <v>407</v>
      </c>
      <c r="D1747" s="33" t="s">
        <v>468</v>
      </c>
      <c r="E1747" s="34">
        <v>7779.5</v>
      </c>
      <c r="F1747" s="23">
        <v>41664</v>
      </c>
      <c r="G1747" s="34">
        <v>7779.5</v>
      </c>
      <c r="H1747" s="36">
        <f t="shared" si="27"/>
        <v>0</v>
      </c>
      <c r="I1747" s="21" t="s">
        <v>65</v>
      </c>
    </row>
    <row r="1748" spans="1:9" x14ac:dyDescent="0.25">
      <c r="A1748" s="31">
        <v>41663</v>
      </c>
      <c r="B1748" s="32">
        <v>876</v>
      </c>
      <c r="C1748" s="32" t="s">
        <v>407</v>
      </c>
      <c r="D1748" s="33" t="s">
        <v>233</v>
      </c>
      <c r="E1748" s="34">
        <v>1178.5</v>
      </c>
      <c r="F1748" s="23">
        <v>41664</v>
      </c>
      <c r="G1748" s="34">
        <v>1178.5</v>
      </c>
      <c r="H1748" s="36">
        <f t="shared" si="27"/>
        <v>0</v>
      </c>
      <c r="I1748" s="21" t="s">
        <v>65</v>
      </c>
    </row>
    <row r="1749" spans="1:9" x14ac:dyDescent="0.25">
      <c r="A1749" s="31">
        <v>41663</v>
      </c>
      <c r="B1749" s="32">
        <v>877</v>
      </c>
      <c r="C1749" s="32" t="s">
        <v>407</v>
      </c>
      <c r="D1749" s="33" t="s">
        <v>8</v>
      </c>
      <c r="E1749" s="34">
        <v>6545</v>
      </c>
      <c r="F1749" s="23">
        <v>41663</v>
      </c>
      <c r="G1749" s="34">
        <v>6545</v>
      </c>
      <c r="H1749" s="36">
        <f t="shared" si="27"/>
        <v>0</v>
      </c>
      <c r="I1749" s="21" t="s">
        <v>8</v>
      </c>
    </row>
    <row r="1750" spans="1:9" x14ac:dyDescent="0.25">
      <c r="A1750" s="31">
        <v>41663</v>
      </c>
      <c r="B1750" s="32">
        <v>878</v>
      </c>
      <c r="C1750" s="32" t="s">
        <v>407</v>
      </c>
      <c r="D1750" s="33" t="s">
        <v>498</v>
      </c>
      <c r="E1750" s="34">
        <v>705</v>
      </c>
      <c r="F1750" s="23">
        <v>41664</v>
      </c>
      <c r="G1750" s="34">
        <v>705</v>
      </c>
      <c r="H1750" s="36">
        <f t="shared" si="27"/>
        <v>0</v>
      </c>
      <c r="I1750" s="21" t="s">
        <v>65</v>
      </c>
    </row>
    <row r="1751" spans="1:9" x14ac:dyDescent="0.25">
      <c r="A1751" s="31">
        <v>41663</v>
      </c>
      <c r="B1751" s="32">
        <v>879</v>
      </c>
      <c r="C1751" s="32" t="s">
        <v>407</v>
      </c>
      <c r="D1751" s="46" t="s">
        <v>53</v>
      </c>
      <c r="E1751" s="47">
        <v>0</v>
      </c>
      <c r="G1751" s="34">
        <v>0</v>
      </c>
      <c r="H1751" s="36">
        <f t="shared" si="27"/>
        <v>0</v>
      </c>
      <c r="I1751" s="21" t="s">
        <v>520</v>
      </c>
    </row>
    <row r="1752" spans="1:9" x14ac:dyDescent="0.25">
      <c r="A1752" s="31">
        <v>41663</v>
      </c>
      <c r="B1752" s="32">
        <v>880</v>
      </c>
      <c r="C1752" s="32" t="s">
        <v>407</v>
      </c>
      <c r="D1752" s="33" t="s">
        <v>8</v>
      </c>
      <c r="E1752" s="34">
        <v>282</v>
      </c>
      <c r="F1752" s="23">
        <v>41663</v>
      </c>
      <c r="G1752" s="34">
        <v>282</v>
      </c>
      <c r="H1752" s="36">
        <f t="shared" si="27"/>
        <v>0</v>
      </c>
      <c r="I1752" s="21" t="s">
        <v>8</v>
      </c>
    </row>
    <row r="1753" spans="1:9" x14ac:dyDescent="0.25">
      <c r="A1753" s="31">
        <v>41663</v>
      </c>
      <c r="B1753" s="32">
        <v>881</v>
      </c>
      <c r="C1753" s="32" t="s">
        <v>407</v>
      </c>
      <c r="D1753" s="33" t="s">
        <v>235</v>
      </c>
      <c r="E1753" s="34">
        <v>3742</v>
      </c>
      <c r="F1753" s="74" t="s">
        <v>622</v>
      </c>
      <c r="G1753" s="40">
        <f>2000+1742</f>
        <v>3742</v>
      </c>
      <c r="H1753" s="36">
        <f t="shared" si="27"/>
        <v>0</v>
      </c>
      <c r="I1753" s="21" t="s">
        <v>65</v>
      </c>
    </row>
    <row r="1754" spans="1:9" x14ac:dyDescent="0.25">
      <c r="A1754" s="31">
        <v>41663</v>
      </c>
      <c r="B1754" s="32">
        <v>882</v>
      </c>
      <c r="C1754" s="32" t="s">
        <v>407</v>
      </c>
      <c r="D1754" s="33" t="s">
        <v>386</v>
      </c>
      <c r="E1754" s="34">
        <v>1222</v>
      </c>
      <c r="F1754" s="23">
        <v>41664</v>
      </c>
      <c r="G1754" s="34">
        <v>1222</v>
      </c>
      <c r="H1754" s="36">
        <f t="shared" si="27"/>
        <v>0</v>
      </c>
      <c r="I1754" s="21" t="s">
        <v>65</v>
      </c>
    </row>
    <row r="1755" spans="1:9" x14ac:dyDescent="0.25">
      <c r="A1755" s="31">
        <v>41663</v>
      </c>
      <c r="B1755" s="32">
        <v>883</v>
      </c>
      <c r="C1755" s="32" t="s">
        <v>407</v>
      </c>
      <c r="D1755" s="33" t="s">
        <v>78</v>
      </c>
      <c r="E1755" s="34">
        <v>1952</v>
      </c>
      <c r="F1755" s="23">
        <v>41664</v>
      </c>
      <c r="G1755" s="34">
        <v>1952</v>
      </c>
      <c r="H1755" s="36">
        <f t="shared" si="27"/>
        <v>0</v>
      </c>
      <c r="I1755" s="21" t="s">
        <v>65</v>
      </c>
    </row>
    <row r="1756" spans="1:9" x14ac:dyDescent="0.25">
      <c r="A1756" s="31">
        <v>41663</v>
      </c>
      <c r="B1756" s="32">
        <v>884</v>
      </c>
      <c r="C1756" s="32" t="s">
        <v>407</v>
      </c>
      <c r="D1756" s="33" t="s">
        <v>80</v>
      </c>
      <c r="E1756" s="34">
        <v>1548</v>
      </c>
      <c r="F1756" s="23">
        <v>41664</v>
      </c>
      <c r="G1756" s="34">
        <v>1548</v>
      </c>
      <c r="H1756" s="36">
        <f t="shared" si="27"/>
        <v>0</v>
      </c>
      <c r="I1756" s="21" t="s">
        <v>65</v>
      </c>
    </row>
    <row r="1757" spans="1:9" x14ac:dyDescent="0.25">
      <c r="A1757" s="31">
        <v>41663</v>
      </c>
      <c r="B1757" s="32">
        <v>885</v>
      </c>
      <c r="C1757" s="32" t="s">
        <v>407</v>
      </c>
      <c r="D1757" s="33" t="s">
        <v>623</v>
      </c>
      <c r="E1757" s="34">
        <v>1980</v>
      </c>
      <c r="F1757" s="23">
        <v>41664</v>
      </c>
      <c r="G1757" s="34">
        <v>1980</v>
      </c>
      <c r="H1757" s="36">
        <f t="shared" si="27"/>
        <v>0</v>
      </c>
      <c r="I1757" s="21" t="s">
        <v>65</v>
      </c>
    </row>
    <row r="1758" spans="1:9" x14ac:dyDescent="0.25">
      <c r="A1758" s="31">
        <v>41663</v>
      </c>
      <c r="B1758" s="32">
        <v>886</v>
      </c>
      <c r="C1758" s="32" t="s">
        <v>407</v>
      </c>
      <c r="D1758" s="33" t="s">
        <v>28</v>
      </c>
      <c r="E1758" s="34">
        <v>6486</v>
      </c>
      <c r="F1758" s="23">
        <v>41663</v>
      </c>
      <c r="G1758" s="34">
        <v>6486</v>
      </c>
      <c r="H1758" s="36">
        <f t="shared" si="27"/>
        <v>0</v>
      </c>
    </row>
    <row r="1759" spans="1:9" x14ac:dyDescent="0.25">
      <c r="A1759" s="31">
        <v>41663</v>
      </c>
      <c r="B1759" s="32">
        <v>887</v>
      </c>
      <c r="C1759" s="32" t="s">
        <v>407</v>
      </c>
      <c r="D1759" s="33" t="s">
        <v>413</v>
      </c>
      <c r="E1759" s="34">
        <v>318</v>
      </c>
      <c r="F1759" s="23">
        <v>41664</v>
      </c>
      <c r="G1759" s="34">
        <v>318</v>
      </c>
      <c r="H1759" s="36">
        <f t="shared" si="27"/>
        <v>0</v>
      </c>
      <c r="I1759" s="21" t="s">
        <v>65</v>
      </c>
    </row>
    <row r="1760" spans="1:9" x14ac:dyDescent="0.25">
      <c r="A1760" s="31">
        <v>41663</v>
      </c>
      <c r="B1760" s="32">
        <v>888</v>
      </c>
      <c r="C1760" s="32" t="s">
        <v>407</v>
      </c>
      <c r="D1760" s="33" t="s">
        <v>300</v>
      </c>
      <c r="E1760" s="34">
        <v>2961</v>
      </c>
      <c r="F1760" s="23">
        <v>41664</v>
      </c>
      <c r="G1760" s="34">
        <v>2961</v>
      </c>
      <c r="H1760" s="36">
        <f t="shared" si="27"/>
        <v>0</v>
      </c>
      <c r="I1760" s="21" t="s">
        <v>65</v>
      </c>
    </row>
    <row r="1761" spans="1:10" x14ac:dyDescent="0.25">
      <c r="A1761" s="31">
        <v>41663</v>
      </c>
      <c r="B1761" s="32">
        <v>889</v>
      </c>
      <c r="C1761" s="32" t="s">
        <v>407</v>
      </c>
      <c r="D1761" s="33" t="s">
        <v>508</v>
      </c>
      <c r="E1761" s="34">
        <v>19045.5</v>
      </c>
      <c r="F1761" s="23">
        <v>41663</v>
      </c>
      <c r="G1761" s="34">
        <v>19045.5</v>
      </c>
      <c r="H1761" s="36">
        <f t="shared" si="27"/>
        <v>0</v>
      </c>
    </row>
    <row r="1762" spans="1:10" x14ac:dyDescent="0.25">
      <c r="A1762" s="31">
        <v>41663</v>
      </c>
      <c r="B1762" s="32">
        <v>890</v>
      </c>
      <c r="C1762" s="32" t="s">
        <v>407</v>
      </c>
      <c r="D1762" s="33" t="s">
        <v>74</v>
      </c>
      <c r="E1762" s="34">
        <v>4237</v>
      </c>
      <c r="F1762" s="23">
        <v>41663</v>
      </c>
      <c r="G1762" s="34">
        <v>4237</v>
      </c>
      <c r="H1762" s="36">
        <f t="shared" si="27"/>
        <v>0</v>
      </c>
    </row>
    <row r="1763" spans="1:10" x14ac:dyDescent="0.25">
      <c r="A1763" s="31">
        <v>41663</v>
      </c>
      <c r="B1763" s="32">
        <v>891</v>
      </c>
      <c r="C1763" s="32" t="s">
        <v>407</v>
      </c>
      <c r="D1763" s="33" t="s">
        <v>366</v>
      </c>
      <c r="E1763" s="34">
        <v>5522</v>
      </c>
      <c r="F1763" s="23">
        <v>41663</v>
      </c>
      <c r="G1763" s="34">
        <v>5522</v>
      </c>
      <c r="H1763" s="36">
        <f t="shared" si="27"/>
        <v>0</v>
      </c>
      <c r="I1763" s="21" t="s">
        <v>27</v>
      </c>
    </row>
    <row r="1764" spans="1:10" x14ac:dyDescent="0.25">
      <c r="A1764" s="31">
        <v>41663</v>
      </c>
      <c r="B1764" s="32">
        <v>892</v>
      </c>
      <c r="C1764" s="32" t="s">
        <v>407</v>
      </c>
      <c r="D1764" s="33" t="s">
        <v>8</v>
      </c>
      <c r="E1764" s="34">
        <v>4551</v>
      </c>
      <c r="F1764" s="23">
        <v>41663</v>
      </c>
      <c r="G1764" s="34">
        <v>4551</v>
      </c>
      <c r="H1764" s="36">
        <f t="shared" si="27"/>
        <v>0</v>
      </c>
    </row>
    <row r="1765" spans="1:10" x14ac:dyDescent="0.25">
      <c r="A1765" s="31">
        <v>41663</v>
      </c>
      <c r="B1765" s="32">
        <v>893</v>
      </c>
      <c r="C1765" s="32" t="s">
        <v>407</v>
      </c>
      <c r="D1765" s="33" t="s">
        <v>147</v>
      </c>
      <c r="E1765" s="34">
        <v>4164</v>
      </c>
      <c r="F1765" s="93" t="s">
        <v>624</v>
      </c>
      <c r="G1765" s="34">
        <v>4164</v>
      </c>
      <c r="H1765" s="36">
        <f t="shared" si="27"/>
        <v>0</v>
      </c>
    </row>
    <row r="1766" spans="1:10" x14ac:dyDescent="0.25">
      <c r="A1766" s="31">
        <v>41663</v>
      </c>
      <c r="B1766" s="32">
        <v>894</v>
      </c>
      <c r="C1766" s="32" t="s">
        <v>407</v>
      </c>
      <c r="D1766" s="33" t="s">
        <v>8</v>
      </c>
      <c r="E1766" s="34">
        <v>417</v>
      </c>
      <c r="F1766" s="23">
        <v>41663</v>
      </c>
      <c r="G1766" s="34">
        <v>417</v>
      </c>
      <c r="H1766" s="36">
        <f t="shared" si="27"/>
        <v>0</v>
      </c>
      <c r="I1766" s="21" t="s">
        <v>8</v>
      </c>
    </row>
    <row r="1767" spans="1:10" x14ac:dyDescent="0.25">
      <c r="A1767" s="31">
        <v>41663</v>
      </c>
      <c r="B1767" s="32">
        <v>895</v>
      </c>
      <c r="C1767" s="32" t="s">
        <v>407</v>
      </c>
      <c r="D1767" s="33" t="s">
        <v>8</v>
      </c>
      <c r="E1767" s="34">
        <v>207</v>
      </c>
      <c r="F1767" s="23">
        <v>41663</v>
      </c>
      <c r="G1767" s="34">
        <v>207</v>
      </c>
      <c r="H1767" s="36">
        <f t="shared" si="27"/>
        <v>0</v>
      </c>
      <c r="I1767" s="21" t="s">
        <v>8</v>
      </c>
    </row>
    <row r="1768" spans="1:10" x14ac:dyDescent="0.25">
      <c r="A1768" s="31">
        <v>41663</v>
      </c>
      <c r="B1768" s="32">
        <v>896</v>
      </c>
      <c r="C1768" s="32" t="s">
        <v>407</v>
      </c>
      <c r="D1768" s="33" t="s">
        <v>502</v>
      </c>
      <c r="E1768" s="34">
        <v>2839</v>
      </c>
      <c r="F1768" s="23">
        <v>41664</v>
      </c>
      <c r="G1768" s="34">
        <v>2839</v>
      </c>
      <c r="H1768" s="36">
        <f t="shared" si="27"/>
        <v>0</v>
      </c>
    </row>
    <row r="1769" spans="1:10" x14ac:dyDescent="0.25">
      <c r="A1769" s="31">
        <v>41663</v>
      </c>
      <c r="B1769" s="32">
        <v>897</v>
      </c>
      <c r="C1769" s="32" t="s">
        <v>407</v>
      </c>
      <c r="D1769" s="33" t="s">
        <v>36</v>
      </c>
      <c r="E1769" s="34">
        <v>13840</v>
      </c>
      <c r="F1769" s="23">
        <v>41663</v>
      </c>
      <c r="G1769" s="34">
        <v>13840</v>
      </c>
      <c r="H1769" s="36">
        <f t="shared" ref="H1769:H1832" si="28">E1769-G1769</f>
        <v>0</v>
      </c>
    </row>
    <row r="1770" spans="1:10" x14ac:dyDescent="0.25">
      <c r="A1770" s="31">
        <v>41663</v>
      </c>
      <c r="B1770" s="32">
        <v>898</v>
      </c>
      <c r="C1770" s="32" t="s">
        <v>407</v>
      </c>
      <c r="D1770" s="33" t="s">
        <v>25</v>
      </c>
      <c r="E1770" s="34">
        <v>31689</v>
      </c>
      <c r="F1770" s="74" t="s">
        <v>625</v>
      </c>
      <c r="G1770" s="40">
        <v>31689</v>
      </c>
      <c r="H1770" s="36">
        <f t="shared" si="28"/>
        <v>0</v>
      </c>
      <c r="I1770" s="21" t="s">
        <v>21</v>
      </c>
    </row>
    <row r="1771" spans="1:10" x14ac:dyDescent="0.25">
      <c r="A1771" s="31">
        <v>41663</v>
      </c>
      <c r="B1771" s="32">
        <v>899</v>
      </c>
      <c r="C1771" s="32" t="s">
        <v>407</v>
      </c>
      <c r="D1771" s="33" t="s">
        <v>626</v>
      </c>
      <c r="E1771" s="34">
        <v>15837</v>
      </c>
      <c r="F1771" s="23">
        <v>41664</v>
      </c>
      <c r="G1771" s="34">
        <v>15837</v>
      </c>
      <c r="H1771" s="36">
        <f t="shared" si="28"/>
        <v>0</v>
      </c>
      <c r="I1771" s="21" t="s">
        <v>37</v>
      </c>
    </row>
    <row r="1772" spans="1:10" x14ac:dyDescent="0.25">
      <c r="A1772" s="31">
        <v>41663</v>
      </c>
      <c r="B1772" s="32">
        <v>900</v>
      </c>
      <c r="C1772" s="32" t="s">
        <v>407</v>
      </c>
      <c r="D1772" s="33" t="s">
        <v>137</v>
      </c>
      <c r="E1772" s="34">
        <v>2752</v>
      </c>
      <c r="F1772" s="23">
        <v>41663</v>
      </c>
      <c r="G1772" s="34">
        <v>2752</v>
      </c>
      <c r="H1772" s="36">
        <f t="shared" si="28"/>
        <v>0</v>
      </c>
    </row>
    <row r="1773" spans="1:10" x14ac:dyDescent="0.25">
      <c r="A1773" s="31">
        <v>41663</v>
      </c>
      <c r="B1773" s="32">
        <v>901</v>
      </c>
      <c r="C1773" s="32" t="s">
        <v>407</v>
      </c>
      <c r="D1773" s="33" t="s">
        <v>74</v>
      </c>
      <c r="E1773" s="34">
        <v>2516</v>
      </c>
      <c r="F1773" s="23">
        <v>41663</v>
      </c>
      <c r="G1773" s="34">
        <v>2516</v>
      </c>
      <c r="H1773" s="36">
        <f t="shared" si="28"/>
        <v>0</v>
      </c>
    </row>
    <row r="1774" spans="1:10" x14ac:dyDescent="0.25">
      <c r="A1774" s="31">
        <v>41663</v>
      </c>
      <c r="B1774" s="32">
        <v>902</v>
      </c>
      <c r="C1774" s="32" t="s">
        <v>407</v>
      </c>
      <c r="D1774" s="33" t="s">
        <v>85</v>
      </c>
      <c r="E1774" s="34">
        <v>30136</v>
      </c>
      <c r="F1774" s="23">
        <v>41664</v>
      </c>
      <c r="G1774" s="34">
        <v>30136</v>
      </c>
      <c r="H1774" s="36">
        <f t="shared" si="28"/>
        <v>0</v>
      </c>
      <c r="I1774" s="21" t="s">
        <v>27</v>
      </c>
      <c r="J1774" s="21" t="s">
        <v>627</v>
      </c>
    </row>
    <row r="1775" spans="1:10" x14ac:dyDescent="0.25">
      <c r="A1775" s="31">
        <v>41663</v>
      </c>
      <c r="B1775" s="32">
        <v>903</v>
      </c>
      <c r="C1775" s="32" t="s">
        <v>407</v>
      </c>
      <c r="D1775" s="33" t="s">
        <v>92</v>
      </c>
      <c r="E1775" s="34">
        <v>11644.5</v>
      </c>
      <c r="F1775" s="23">
        <v>41664</v>
      </c>
      <c r="G1775" s="34">
        <v>11644.5</v>
      </c>
      <c r="H1775" s="36">
        <f t="shared" si="28"/>
        <v>0</v>
      </c>
      <c r="I1775" s="21" t="s">
        <v>27</v>
      </c>
    </row>
    <row r="1776" spans="1:10" x14ac:dyDescent="0.25">
      <c r="A1776" s="31">
        <v>41663</v>
      </c>
      <c r="B1776" s="32">
        <v>904</v>
      </c>
      <c r="C1776" s="32" t="s">
        <v>407</v>
      </c>
      <c r="D1776" s="33" t="s">
        <v>93</v>
      </c>
      <c r="E1776" s="34">
        <v>7457.1</v>
      </c>
      <c r="F1776" s="23">
        <v>41664</v>
      </c>
      <c r="G1776" s="34">
        <v>7457.1</v>
      </c>
      <c r="H1776" s="36">
        <f t="shared" si="28"/>
        <v>0</v>
      </c>
      <c r="I1776" s="21" t="s">
        <v>27</v>
      </c>
    </row>
    <row r="1777" spans="1:14" x14ac:dyDescent="0.25">
      <c r="A1777" s="31">
        <v>41663</v>
      </c>
      <c r="B1777" s="32">
        <v>905</v>
      </c>
      <c r="C1777" s="32" t="s">
        <v>407</v>
      </c>
      <c r="D1777" s="33" t="s">
        <v>383</v>
      </c>
      <c r="E1777" s="34">
        <v>316</v>
      </c>
      <c r="F1777" s="23">
        <v>41663</v>
      </c>
      <c r="G1777" s="34">
        <v>316</v>
      </c>
      <c r="H1777" s="36">
        <f t="shared" si="28"/>
        <v>0</v>
      </c>
    </row>
    <row r="1778" spans="1:14" x14ac:dyDescent="0.25">
      <c r="A1778" s="31">
        <v>41664</v>
      </c>
      <c r="B1778" s="32">
        <v>906</v>
      </c>
      <c r="C1778" s="32" t="s">
        <v>407</v>
      </c>
      <c r="D1778" s="33" t="s">
        <v>310</v>
      </c>
      <c r="E1778" s="69">
        <v>42186.5</v>
      </c>
      <c r="F1778" s="80" t="s">
        <v>628</v>
      </c>
      <c r="G1778" s="40">
        <v>42186.5</v>
      </c>
      <c r="H1778" s="36">
        <f t="shared" si="28"/>
        <v>0</v>
      </c>
      <c r="I1778" s="69" t="s">
        <v>27</v>
      </c>
    </row>
    <row r="1779" spans="1:14" x14ac:dyDescent="0.25">
      <c r="A1779" s="31">
        <v>41664</v>
      </c>
      <c r="B1779" s="32">
        <v>907</v>
      </c>
      <c r="C1779" s="32" t="s">
        <v>407</v>
      </c>
      <c r="D1779" s="33" t="s">
        <v>244</v>
      </c>
      <c r="E1779" s="34">
        <v>16091.5</v>
      </c>
      <c r="F1779" s="80" t="s">
        <v>629</v>
      </c>
      <c r="G1779" s="40">
        <v>16091.5</v>
      </c>
      <c r="H1779" s="36">
        <f t="shared" si="28"/>
        <v>0</v>
      </c>
      <c r="I1779" s="69" t="s">
        <v>27</v>
      </c>
    </row>
    <row r="1780" spans="1:14" x14ac:dyDescent="0.25">
      <c r="A1780" s="31">
        <v>41664</v>
      </c>
      <c r="B1780" s="32">
        <v>908</v>
      </c>
      <c r="C1780" s="32" t="s">
        <v>407</v>
      </c>
      <c r="D1780" s="33" t="s">
        <v>101</v>
      </c>
      <c r="E1780" s="34">
        <v>41849.5</v>
      </c>
      <c r="F1780" s="26" t="s">
        <v>630</v>
      </c>
      <c r="G1780" s="34">
        <v>41849.5</v>
      </c>
      <c r="H1780" s="36">
        <f t="shared" si="28"/>
        <v>0</v>
      </c>
      <c r="I1780" s="21" t="s">
        <v>27</v>
      </c>
    </row>
    <row r="1781" spans="1:14" x14ac:dyDescent="0.25">
      <c r="A1781" s="31">
        <v>41664</v>
      </c>
      <c r="B1781" s="32">
        <v>909</v>
      </c>
      <c r="C1781" s="32" t="s">
        <v>407</v>
      </c>
      <c r="D1781" s="33" t="s">
        <v>631</v>
      </c>
      <c r="E1781" s="34">
        <v>1719.5</v>
      </c>
      <c r="F1781" s="23">
        <v>41664</v>
      </c>
      <c r="G1781" s="34">
        <v>1719.5</v>
      </c>
      <c r="H1781" s="36">
        <f t="shared" si="28"/>
        <v>0</v>
      </c>
    </row>
    <row r="1782" spans="1:14" x14ac:dyDescent="0.25">
      <c r="A1782" s="31">
        <v>41664</v>
      </c>
      <c r="B1782" s="32">
        <v>910</v>
      </c>
      <c r="C1782" s="32" t="s">
        <v>407</v>
      </c>
      <c r="D1782" s="33" t="s">
        <v>334</v>
      </c>
      <c r="E1782" s="34">
        <v>2365.1999999999998</v>
      </c>
      <c r="F1782" s="70" t="s">
        <v>6596</v>
      </c>
      <c r="G1782" s="34">
        <v>2365.1999999999998</v>
      </c>
      <c r="H1782" s="36">
        <f t="shared" si="28"/>
        <v>0</v>
      </c>
      <c r="I1782" s="28" t="s">
        <v>27</v>
      </c>
      <c r="J1782" s="605" t="s">
        <v>632</v>
      </c>
      <c r="K1782" s="28"/>
      <c r="L1782" s="28"/>
      <c r="M1782" s="28"/>
      <c r="N1782" s="28"/>
    </row>
    <row r="1783" spans="1:14" x14ac:dyDescent="0.25">
      <c r="A1783" s="31">
        <v>41664</v>
      </c>
      <c r="B1783" s="32">
        <v>911</v>
      </c>
      <c r="C1783" s="32" t="s">
        <v>407</v>
      </c>
      <c r="D1783" s="33" t="s">
        <v>631</v>
      </c>
      <c r="E1783" s="34">
        <v>85.5</v>
      </c>
      <c r="F1783" s="23">
        <v>41664</v>
      </c>
      <c r="G1783" s="34">
        <v>85.5</v>
      </c>
      <c r="H1783" s="36">
        <f t="shared" si="28"/>
        <v>0</v>
      </c>
    </row>
    <row r="1784" spans="1:14" x14ac:dyDescent="0.25">
      <c r="A1784" s="31">
        <v>41664</v>
      </c>
      <c r="B1784" s="32">
        <v>912</v>
      </c>
      <c r="C1784" s="32" t="s">
        <v>407</v>
      </c>
      <c r="D1784" s="33" t="s">
        <v>20</v>
      </c>
      <c r="E1784" s="34">
        <v>11315.85</v>
      </c>
      <c r="F1784" s="23">
        <v>41664</v>
      </c>
      <c r="G1784" s="34">
        <v>11315.85</v>
      </c>
      <c r="H1784" s="36">
        <f t="shared" si="28"/>
        <v>0</v>
      </c>
      <c r="I1784" s="21" t="s">
        <v>8</v>
      </c>
    </row>
    <row r="1785" spans="1:14" x14ac:dyDescent="0.25">
      <c r="A1785" s="31">
        <v>41664</v>
      </c>
      <c r="B1785" s="32">
        <v>913</v>
      </c>
      <c r="C1785" s="32" t="s">
        <v>407</v>
      </c>
      <c r="D1785" s="33" t="s">
        <v>14</v>
      </c>
      <c r="E1785" s="34">
        <v>1425.5</v>
      </c>
      <c r="F1785" s="23">
        <v>41664</v>
      </c>
      <c r="G1785" s="34">
        <v>1425.5</v>
      </c>
      <c r="H1785" s="36">
        <f t="shared" si="28"/>
        <v>0</v>
      </c>
    </row>
    <row r="1786" spans="1:14" x14ac:dyDescent="0.25">
      <c r="A1786" s="31">
        <v>41664</v>
      </c>
      <c r="B1786" s="32">
        <v>914</v>
      </c>
      <c r="C1786" s="32" t="s">
        <v>407</v>
      </c>
      <c r="D1786" s="33" t="s">
        <v>8</v>
      </c>
      <c r="E1786" s="34">
        <v>1210</v>
      </c>
      <c r="F1786" s="23">
        <v>41664</v>
      </c>
      <c r="G1786" s="34">
        <v>1210</v>
      </c>
      <c r="H1786" s="36">
        <f t="shared" si="28"/>
        <v>0</v>
      </c>
      <c r="I1786" s="21" t="s">
        <v>8</v>
      </c>
    </row>
    <row r="1787" spans="1:14" x14ac:dyDescent="0.25">
      <c r="A1787" s="31">
        <v>41664</v>
      </c>
      <c r="B1787" s="32">
        <v>915</v>
      </c>
      <c r="C1787" s="32" t="s">
        <v>407</v>
      </c>
      <c r="D1787" s="33" t="s">
        <v>17</v>
      </c>
      <c r="E1787" s="34">
        <v>230</v>
      </c>
      <c r="F1787" s="23">
        <v>41664</v>
      </c>
      <c r="G1787" s="34">
        <v>230</v>
      </c>
      <c r="H1787" s="36">
        <f t="shared" si="28"/>
        <v>0</v>
      </c>
      <c r="I1787" s="21" t="s">
        <v>21</v>
      </c>
    </row>
    <row r="1788" spans="1:14" x14ac:dyDescent="0.25">
      <c r="A1788" s="31">
        <v>41664</v>
      </c>
      <c r="B1788" s="32">
        <v>916</v>
      </c>
      <c r="C1788" s="32" t="s">
        <v>407</v>
      </c>
      <c r="D1788" s="33" t="s">
        <v>16</v>
      </c>
      <c r="E1788" s="34">
        <v>12362</v>
      </c>
      <c r="F1788" s="26">
        <v>41710</v>
      </c>
      <c r="G1788" s="40">
        <v>12362</v>
      </c>
      <c r="H1788" s="36">
        <f t="shared" si="28"/>
        <v>0</v>
      </c>
      <c r="I1788" s="21" t="s">
        <v>30</v>
      </c>
    </row>
    <row r="1789" spans="1:14" x14ac:dyDescent="0.25">
      <c r="A1789" s="31">
        <v>41664</v>
      </c>
      <c r="B1789" s="32">
        <v>917</v>
      </c>
      <c r="C1789" s="32" t="s">
        <v>407</v>
      </c>
      <c r="D1789" s="33" t="s">
        <v>346</v>
      </c>
      <c r="E1789" s="34">
        <v>2136</v>
      </c>
      <c r="F1789" s="23">
        <v>41664</v>
      </c>
      <c r="G1789" s="34">
        <v>2136</v>
      </c>
      <c r="H1789" s="36">
        <f t="shared" si="28"/>
        <v>0</v>
      </c>
      <c r="I1789" s="21" t="s">
        <v>27</v>
      </c>
    </row>
    <row r="1790" spans="1:14" x14ac:dyDescent="0.25">
      <c r="A1790" s="31">
        <v>41664</v>
      </c>
      <c r="B1790" s="32">
        <v>918</v>
      </c>
      <c r="C1790" s="32" t="s">
        <v>407</v>
      </c>
      <c r="D1790" s="33" t="s">
        <v>88</v>
      </c>
      <c r="E1790" s="34">
        <v>3288</v>
      </c>
      <c r="F1790" s="23">
        <v>41664</v>
      </c>
      <c r="G1790" s="34">
        <v>3288</v>
      </c>
      <c r="H1790" s="36">
        <f t="shared" si="28"/>
        <v>0</v>
      </c>
      <c r="I1790" s="21" t="s">
        <v>27</v>
      </c>
    </row>
    <row r="1791" spans="1:14" x14ac:dyDescent="0.25">
      <c r="A1791" s="31">
        <v>41664</v>
      </c>
      <c r="B1791" s="32">
        <v>919</v>
      </c>
      <c r="C1791" s="32" t="s">
        <v>407</v>
      </c>
      <c r="D1791" s="33" t="s">
        <v>633</v>
      </c>
      <c r="E1791" s="34">
        <v>11311.5</v>
      </c>
      <c r="F1791" s="23">
        <v>41664</v>
      </c>
      <c r="G1791" s="34">
        <v>11311.5</v>
      </c>
      <c r="H1791" s="36">
        <f t="shared" si="28"/>
        <v>0</v>
      </c>
      <c r="I1791" s="21" t="s">
        <v>27</v>
      </c>
    </row>
    <row r="1792" spans="1:14" x14ac:dyDescent="0.25">
      <c r="A1792" s="31">
        <v>41664</v>
      </c>
      <c r="B1792" s="32">
        <v>920</v>
      </c>
      <c r="C1792" s="32" t="s">
        <v>407</v>
      </c>
      <c r="D1792" s="33" t="s">
        <v>8</v>
      </c>
      <c r="E1792" s="34">
        <v>45.6</v>
      </c>
      <c r="F1792" s="23">
        <v>41664</v>
      </c>
      <c r="G1792" s="34">
        <v>45.6</v>
      </c>
      <c r="H1792" s="36">
        <f t="shared" si="28"/>
        <v>0</v>
      </c>
      <c r="I1792" s="21" t="s">
        <v>8</v>
      </c>
    </row>
    <row r="1793" spans="1:9" x14ac:dyDescent="0.25">
      <c r="A1793" s="31">
        <v>41664</v>
      </c>
      <c r="B1793" s="32">
        <v>921</v>
      </c>
      <c r="C1793" s="32" t="s">
        <v>407</v>
      </c>
      <c r="D1793" s="33" t="s">
        <v>245</v>
      </c>
      <c r="E1793" s="34">
        <v>19724.400000000001</v>
      </c>
      <c r="F1793" s="23">
        <v>41664</v>
      </c>
      <c r="G1793" s="34">
        <v>19724.400000000001</v>
      </c>
      <c r="H1793" s="36">
        <f t="shared" si="28"/>
        <v>0</v>
      </c>
      <c r="I1793" s="21" t="s">
        <v>27</v>
      </c>
    </row>
    <row r="1794" spans="1:9" x14ac:dyDescent="0.25">
      <c r="A1794" s="31">
        <v>41664</v>
      </c>
      <c r="B1794" s="32">
        <v>922</v>
      </c>
      <c r="C1794" s="32" t="s">
        <v>407</v>
      </c>
      <c r="D1794" s="33" t="s">
        <v>633</v>
      </c>
      <c r="E1794" s="34">
        <v>343</v>
      </c>
      <c r="F1794" s="23">
        <v>41664</v>
      </c>
      <c r="G1794" s="34">
        <v>343</v>
      </c>
      <c r="H1794" s="36">
        <f t="shared" si="28"/>
        <v>0</v>
      </c>
      <c r="I1794" s="21" t="s">
        <v>27</v>
      </c>
    </row>
    <row r="1795" spans="1:9" x14ac:dyDescent="0.25">
      <c r="A1795" s="31">
        <v>41664</v>
      </c>
      <c r="B1795" s="32">
        <v>923</v>
      </c>
      <c r="C1795" s="32" t="s">
        <v>407</v>
      </c>
      <c r="D1795" s="33" t="s">
        <v>149</v>
      </c>
      <c r="E1795" s="34">
        <v>3996.5</v>
      </c>
      <c r="F1795" s="23">
        <v>41664</v>
      </c>
      <c r="G1795" s="34">
        <v>3996.5</v>
      </c>
      <c r="H1795" s="36">
        <f t="shared" si="28"/>
        <v>0</v>
      </c>
      <c r="I1795" s="21" t="s">
        <v>27</v>
      </c>
    </row>
    <row r="1796" spans="1:9" x14ac:dyDescent="0.25">
      <c r="A1796" s="31">
        <v>41664</v>
      </c>
      <c r="B1796" s="32">
        <v>924</v>
      </c>
      <c r="C1796" s="32" t="s">
        <v>407</v>
      </c>
      <c r="D1796" s="33" t="s">
        <v>147</v>
      </c>
      <c r="E1796" s="34">
        <v>8656.2000000000007</v>
      </c>
      <c r="F1796" s="94" t="s">
        <v>634</v>
      </c>
      <c r="G1796" s="34">
        <v>8656.2000000000007</v>
      </c>
      <c r="H1796" s="36">
        <f t="shared" si="28"/>
        <v>0</v>
      </c>
    </row>
    <row r="1797" spans="1:9" x14ac:dyDescent="0.25">
      <c r="A1797" s="31">
        <v>41664</v>
      </c>
      <c r="B1797" s="32">
        <v>925</v>
      </c>
      <c r="C1797" s="32" t="s">
        <v>407</v>
      </c>
      <c r="D1797" s="33" t="s">
        <v>524</v>
      </c>
      <c r="E1797" s="34">
        <v>9</v>
      </c>
      <c r="F1797" s="23">
        <v>41664</v>
      </c>
      <c r="G1797" s="34">
        <v>9</v>
      </c>
      <c r="H1797" s="36">
        <f t="shared" si="28"/>
        <v>0</v>
      </c>
      <c r="I1797" s="21" t="s">
        <v>8</v>
      </c>
    </row>
    <row r="1798" spans="1:9" x14ac:dyDescent="0.25">
      <c r="A1798" s="31">
        <v>41664</v>
      </c>
      <c r="B1798" s="32">
        <v>926</v>
      </c>
      <c r="C1798" s="32" t="s">
        <v>407</v>
      </c>
      <c r="D1798" s="33" t="s">
        <v>28</v>
      </c>
      <c r="E1798" s="34">
        <v>11436.5</v>
      </c>
      <c r="F1798" s="23">
        <v>41664</v>
      </c>
      <c r="G1798" s="34">
        <v>11436.5</v>
      </c>
      <c r="H1798" s="36">
        <f t="shared" si="28"/>
        <v>0</v>
      </c>
    </row>
    <row r="1799" spans="1:9" x14ac:dyDescent="0.25">
      <c r="A1799" s="31">
        <v>41664</v>
      </c>
      <c r="B1799" s="32">
        <v>927</v>
      </c>
      <c r="C1799" s="32" t="s">
        <v>407</v>
      </c>
      <c r="D1799" s="33" t="s">
        <v>144</v>
      </c>
      <c r="E1799" s="34">
        <v>4286.5</v>
      </c>
      <c r="F1799" s="23">
        <v>41664</v>
      </c>
      <c r="G1799" s="34">
        <v>4286.5</v>
      </c>
      <c r="H1799" s="36">
        <f t="shared" si="28"/>
        <v>0</v>
      </c>
      <c r="I1799" s="21" t="s">
        <v>12</v>
      </c>
    </row>
    <row r="1800" spans="1:9" x14ac:dyDescent="0.25">
      <c r="A1800" s="31">
        <v>41664</v>
      </c>
      <c r="B1800" s="32">
        <v>928</v>
      </c>
      <c r="C1800" s="32" t="s">
        <v>407</v>
      </c>
      <c r="D1800" s="33" t="s">
        <v>13</v>
      </c>
      <c r="E1800" s="34">
        <v>12380.5</v>
      </c>
      <c r="F1800" s="74" t="s">
        <v>635</v>
      </c>
      <c r="G1800" s="40">
        <f>6380.5+6000</f>
        <v>12380.5</v>
      </c>
      <c r="H1800" s="36">
        <f t="shared" si="28"/>
        <v>0</v>
      </c>
      <c r="I1800" s="21" t="s">
        <v>21</v>
      </c>
    </row>
    <row r="1801" spans="1:9" x14ac:dyDescent="0.25">
      <c r="A1801" s="31">
        <v>41664</v>
      </c>
      <c r="B1801" s="32">
        <v>929</v>
      </c>
      <c r="C1801" s="32" t="s">
        <v>407</v>
      </c>
      <c r="D1801" s="33" t="s">
        <v>47</v>
      </c>
      <c r="E1801" s="34">
        <v>4354</v>
      </c>
      <c r="F1801" s="23">
        <v>41666</v>
      </c>
      <c r="G1801" s="34">
        <v>4354</v>
      </c>
      <c r="H1801" s="36">
        <f t="shared" si="28"/>
        <v>0</v>
      </c>
      <c r="I1801" s="21" t="s">
        <v>30</v>
      </c>
    </row>
    <row r="1802" spans="1:9" x14ac:dyDescent="0.25">
      <c r="A1802" s="31">
        <v>41664</v>
      </c>
      <c r="B1802" s="32">
        <v>930</v>
      </c>
      <c r="C1802" s="32" t="s">
        <v>407</v>
      </c>
      <c r="D1802" s="33" t="s">
        <v>35</v>
      </c>
      <c r="E1802" s="34">
        <v>26433</v>
      </c>
      <c r="F1802" s="26">
        <v>41674</v>
      </c>
      <c r="G1802" s="40">
        <v>26433</v>
      </c>
      <c r="H1802" s="36">
        <f t="shared" si="28"/>
        <v>0</v>
      </c>
      <c r="I1802" s="21" t="s">
        <v>30</v>
      </c>
    </row>
    <row r="1803" spans="1:9" x14ac:dyDescent="0.25">
      <c r="A1803" s="31">
        <v>41664</v>
      </c>
      <c r="B1803" s="32">
        <v>931</v>
      </c>
      <c r="C1803" s="32" t="s">
        <v>407</v>
      </c>
      <c r="D1803" s="33" t="s">
        <v>8</v>
      </c>
      <c r="E1803" s="34">
        <v>2219</v>
      </c>
      <c r="F1803" s="23">
        <v>41664</v>
      </c>
      <c r="G1803" s="34">
        <v>2219</v>
      </c>
      <c r="H1803" s="36">
        <f t="shared" si="28"/>
        <v>0</v>
      </c>
      <c r="I1803" s="21" t="s">
        <v>30</v>
      </c>
    </row>
    <row r="1804" spans="1:9" x14ac:dyDescent="0.25">
      <c r="A1804" s="31">
        <v>41664</v>
      </c>
      <c r="B1804" s="32">
        <v>932</v>
      </c>
      <c r="C1804" s="32" t="s">
        <v>407</v>
      </c>
      <c r="D1804" s="33" t="s">
        <v>124</v>
      </c>
      <c r="E1804" s="34">
        <v>8732.5</v>
      </c>
      <c r="F1804" s="23">
        <v>41664</v>
      </c>
      <c r="G1804" s="34">
        <v>8732.5</v>
      </c>
      <c r="H1804" s="36">
        <f t="shared" si="28"/>
        <v>0</v>
      </c>
      <c r="I1804" s="21" t="s">
        <v>30</v>
      </c>
    </row>
    <row r="1805" spans="1:9" x14ac:dyDescent="0.25">
      <c r="A1805" s="31">
        <v>41664</v>
      </c>
      <c r="B1805" s="32">
        <v>933</v>
      </c>
      <c r="C1805" s="32" t="s">
        <v>407</v>
      </c>
      <c r="D1805" s="33" t="s">
        <v>16</v>
      </c>
      <c r="E1805" s="34">
        <v>107378.46</v>
      </c>
      <c r="F1805" s="26">
        <v>41710</v>
      </c>
      <c r="G1805" s="40">
        <v>107378.46</v>
      </c>
      <c r="H1805" s="36">
        <f t="shared" si="28"/>
        <v>0</v>
      </c>
      <c r="I1805" s="21" t="s">
        <v>37</v>
      </c>
    </row>
    <row r="1806" spans="1:9" x14ac:dyDescent="0.25">
      <c r="A1806" s="31">
        <v>41664</v>
      </c>
      <c r="B1806" s="32">
        <v>934</v>
      </c>
      <c r="C1806" s="32" t="s">
        <v>407</v>
      </c>
      <c r="D1806" s="33" t="s">
        <v>83</v>
      </c>
      <c r="E1806" s="34">
        <v>7525</v>
      </c>
      <c r="F1806" s="23">
        <v>41664</v>
      </c>
      <c r="G1806" s="34">
        <v>7525</v>
      </c>
      <c r="H1806" s="36">
        <f t="shared" si="28"/>
        <v>0</v>
      </c>
    </row>
    <row r="1807" spans="1:9" x14ac:dyDescent="0.25">
      <c r="A1807" s="31">
        <v>41664</v>
      </c>
      <c r="B1807" s="32">
        <v>935</v>
      </c>
      <c r="C1807" s="32" t="s">
        <v>407</v>
      </c>
      <c r="D1807" s="33" t="s">
        <v>636</v>
      </c>
      <c r="E1807" s="34">
        <v>1327</v>
      </c>
      <c r="F1807" s="23">
        <v>41664</v>
      </c>
      <c r="G1807" s="34">
        <v>1327</v>
      </c>
      <c r="H1807" s="36">
        <f t="shared" si="28"/>
        <v>0</v>
      </c>
    </row>
    <row r="1808" spans="1:9" x14ac:dyDescent="0.25">
      <c r="A1808" s="31">
        <v>41664</v>
      </c>
      <c r="B1808" s="32">
        <v>936</v>
      </c>
      <c r="C1808" s="32" t="s">
        <v>407</v>
      </c>
      <c r="D1808" s="33" t="s">
        <v>636</v>
      </c>
      <c r="E1808" s="34">
        <v>1019.5</v>
      </c>
      <c r="F1808" s="23">
        <v>41664</v>
      </c>
      <c r="G1808" s="34">
        <v>1019.5</v>
      </c>
      <c r="H1808" s="36">
        <f t="shared" si="28"/>
        <v>0</v>
      </c>
    </row>
    <row r="1809" spans="1:10" x14ac:dyDescent="0.25">
      <c r="A1809" s="31">
        <v>41664</v>
      </c>
      <c r="B1809" s="32">
        <v>937</v>
      </c>
      <c r="C1809" s="32" t="s">
        <v>407</v>
      </c>
      <c r="D1809" s="33" t="s">
        <v>637</v>
      </c>
      <c r="E1809" s="34">
        <v>2073</v>
      </c>
      <c r="F1809" s="23">
        <v>41664</v>
      </c>
      <c r="G1809" s="34">
        <v>2073</v>
      </c>
      <c r="H1809" s="36">
        <f t="shared" si="28"/>
        <v>0</v>
      </c>
    </row>
    <row r="1810" spans="1:10" x14ac:dyDescent="0.25">
      <c r="A1810" s="31">
        <v>41664</v>
      </c>
      <c r="B1810" s="32">
        <v>938</v>
      </c>
      <c r="C1810" s="32" t="s">
        <v>407</v>
      </c>
      <c r="D1810" s="33" t="s">
        <v>82</v>
      </c>
      <c r="E1810" s="34">
        <v>4537</v>
      </c>
      <c r="F1810" s="23">
        <v>41666</v>
      </c>
      <c r="G1810" s="34">
        <v>4537</v>
      </c>
      <c r="H1810" s="36">
        <f t="shared" si="28"/>
        <v>0</v>
      </c>
      <c r="I1810" s="21" t="s">
        <v>21</v>
      </c>
    </row>
    <row r="1811" spans="1:10" x14ac:dyDescent="0.25">
      <c r="A1811" s="31">
        <v>41664</v>
      </c>
      <c r="B1811" s="32">
        <v>939</v>
      </c>
      <c r="C1811" s="32" t="s">
        <v>407</v>
      </c>
      <c r="D1811" s="33" t="s">
        <v>29</v>
      </c>
      <c r="E1811" s="34">
        <v>20225</v>
      </c>
      <c r="F1811" s="25" t="s">
        <v>638</v>
      </c>
      <c r="G1811" s="34">
        <f>2225+8000+10000</f>
        <v>20225</v>
      </c>
      <c r="H1811" s="36">
        <f t="shared" si="28"/>
        <v>0</v>
      </c>
      <c r="I1811" s="21" t="s">
        <v>30</v>
      </c>
    </row>
    <row r="1812" spans="1:10" x14ac:dyDescent="0.25">
      <c r="A1812" s="31">
        <v>41664</v>
      </c>
      <c r="B1812" s="32">
        <v>940</v>
      </c>
      <c r="C1812" s="32" t="s">
        <v>407</v>
      </c>
      <c r="D1812" s="33" t="s">
        <v>111</v>
      </c>
      <c r="E1812" s="34">
        <v>20372</v>
      </c>
      <c r="F1812" s="26">
        <v>41674</v>
      </c>
      <c r="G1812" s="40">
        <v>20372</v>
      </c>
      <c r="H1812" s="36">
        <f t="shared" si="28"/>
        <v>0</v>
      </c>
      <c r="I1812" s="21" t="s">
        <v>21</v>
      </c>
    </row>
    <row r="1813" spans="1:10" x14ac:dyDescent="0.25">
      <c r="A1813" s="31">
        <v>41664</v>
      </c>
      <c r="B1813" s="32">
        <v>941</v>
      </c>
      <c r="C1813" s="32" t="s">
        <v>407</v>
      </c>
      <c r="D1813" s="33" t="s">
        <v>28</v>
      </c>
      <c r="E1813" s="34">
        <v>701</v>
      </c>
      <c r="F1813" s="23">
        <v>41664</v>
      </c>
      <c r="G1813" s="34">
        <v>701</v>
      </c>
      <c r="H1813" s="36">
        <f t="shared" si="28"/>
        <v>0</v>
      </c>
    </row>
    <row r="1814" spans="1:10" x14ac:dyDescent="0.25">
      <c r="A1814" s="31">
        <v>41664</v>
      </c>
      <c r="B1814" s="32">
        <v>942</v>
      </c>
      <c r="C1814" s="32" t="s">
        <v>407</v>
      </c>
      <c r="D1814" s="33" t="s">
        <v>33</v>
      </c>
      <c r="E1814" s="34">
        <v>2623</v>
      </c>
      <c r="F1814" s="23">
        <v>41664</v>
      </c>
      <c r="G1814" s="34">
        <v>2623</v>
      </c>
      <c r="H1814" s="36">
        <f t="shared" si="28"/>
        <v>0</v>
      </c>
    </row>
    <row r="1815" spans="1:10" x14ac:dyDescent="0.25">
      <c r="A1815" s="31">
        <v>41664</v>
      </c>
      <c r="B1815" s="32">
        <v>943</v>
      </c>
      <c r="C1815" s="32" t="s">
        <v>407</v>
      </c>
      <c r="D1815" s="33" t="s">
        <v>36</v>
      </c>
      <c r="E1815" s="34">
        <v>7306</v>
      </c>
      <c r="F1815" s="23">
        <v>41664</v>
      </c>
      <c r="G1815" s="34">
        <v>7306</v>
      </c>
      <c r="H1815" s="36">
        <f t="shared" si="28"/>
        <v>0</v>
      </c>
      <c r="I1815" s="21" t="s">
        <v>217</v>
      </c>
    </row>
    <row r="1816" spans="1:10" x14ac:dyDescent="0.25">
      <c r="A1816" s="31">
        <v>41664</v>
      </c>
      <c r="B1816" s="32">
        <v>944</v>
      </c>
      <c r="C1816" s="32" t="s">
        <v>407</v>
      </c>
      <c r="D1816" s="33" t="s">
        <v>34</v>
      </c>
      <c r="E1816" s="34">
        <v>3636</v>
      </c>
      <c r="F1816" s="23">
        <v>41664</v>
      </c>
      <c r="G1816" s="34">
        <v>3636</v>
      </c>
      <c r="H1816" s="36">
        <f t="shared" si="28"/>
        <v>0</v>
      </c>
      <c r="I1816" s="21" t="s">
        <v>30</v>
      </c>
    </row>
    <row r="1817" spans="1:10" x14ac:dyDescent="0.25">
      <c r="A1817" s="31">
        <v>41664</v>
      </c>
      <c r="B1817" s="32">
        <v>945</v>
      </c>
      <c r="C1817" s="32" t="s">
        <v>407</v>
      </c>
      <c r="D1817" s="33" t="s">
        <v>130</v>
      </c>
      <c r="E1817" s="34">
        <v>10145</v>
      </c>
      <c r="F1817" s="23">
        <v>41666</v>
      </c>
      <c r="G1817" s="34">
        <v>10145</v>
      </c>
      <c r="H1817" s="36">
        <f t="shared" si="28"/>
        <v>0</v>
      </c>
      <c r="I1817" s="21" t="s">
        <v>21</v>
      </c>
    </row>
    <row r="1818" spans="1:10" x14ac:dyDescent="0.25">
      <c r="A1818" s="31">
        <v>41664</v>
      </c>
      <c r="B1818" s="32">
        <v>946</v>
      </c>
      <c r="C1818" s="32" t="s">
        <v>407</v>
      </c>
      <c r="D1818" s="33" t="s">
        <v>54</v>
      </c>
      <c r="E1818" s="34">
        <v>4125.5</v>
      </c>
      <c r="F1818" s="23">
        <v>41664</v>
      </c>
      <c r="G1818" s="34">
        <v>4125.5</v>
      </c>
      <c r="H1818" s="36">
        <f t="shared" si="28"/>
        <v>0</v>
      </c>
      <c r="I1818" s="21" t="s">
        <v>30</v>
      </c>
      <c r="J1818" s="27"/>
    </row>
    <row r="1819" spans="1:10" x14ac:dyDescent="0.25">
      <c r="A1819" s="31">
        <v>41664</v>
      </c>
      <c r="B1819" s="32">
        <v>947</v>
      </c>
      <c r="C1819" s="32" t="s">
        <v>407</v>
      </c>
      <c r="D1819" s="33" t="s">
        <v>57</v>
      </c>
      <c r="E1819" s="34">
        <v>1755</v>
      </c>
      <c r="F1819" s="23">
        <v>41664</v>
      </c>
      <c r="G1819" s="34">
        <v>1755</v>
      </c>
      <c r="H1819" s="36">
        <f t="shared" si="28"/>
        <v>0</v>
      </c>
      <c r="I1819" s="21" t="s">
        <v>45</v>
      </c>
    </row>
    <row r="1820" spans="1:10" x14ac:dyDescent="0.25">
      <c r="A1820" s="31">
        <v>41664</v>
      </c>
      <c r="B1820" s="32">
        <v>948</v>
      </c>
      <c r="C1820" s="32" t="s">
        <v>407</v>
      </c>
      <c r="D1820" s="33" t="s">
        <v>237</v>
      </c>
      <c r="E1820" s="34">
        <v>7866</v>
      </c>
      <c r="F1820" s="23">
        <v>41664</v>
      </c>
      <c r="G1820" s="34">
        <v>7866</v>
      </c>
      <c r="H1820" s="36">
        <f t="shared" si="28"/>
        <v>0</v>
      </c>
      <c r="I1820" s="21" t="s">
        <v>21</v>
      </c>
    </row>
    <row r="1821" spans="1:10" x14ac:dyDescent="0.25">
      <c r="A1821" s="31">
        <v>41664</v>
      </c>
      <c r="B1821" s="32">
        <v>949</v>
      </c>
      <c r="C1821" s="32" t="s">
        <v>407</v>
      </c>
      <c r="D1821" s="33" t="s">
        <v>17</v>
      </c>
      <c r="E1821" s="34">
        <v>4530</v>
      </c>
      <c r="F1821" s="23">
        <v>41668</v>
      </c>
      <c r="G1821" s="34">
        <v>4530</v>
      </c>
      <c r="H1821" s="36">
        <f t="shared" si="28"/>
        <v>0</v>
      </c>
      <c r="I1821" s="21" t="s">
        <v>21</v>
      </c>
      <c r="J1821" s="21" t="s">
        <v>639</v>
      </c>
    </row>
    <row r="1822" spans="1:10" x14ac:dyDescent="0.25">
      <c r="A1822" s="31">
        <v>41664</v>
      </c>
      <c r="B1822" s="32">
        <v>950</v>
      </c>
      <c r="C1822" s="32" t="s">
        <v>407</v>
      </c>
      <c r="D1822" s="33" t="s">
        <v>66</v>
      </c>
      <c r="E1822" s="34">
        <v>447</v>
      </c>
      <c r="F1822" s="23">
        <v>41664</v>
      </c>
      <c r="G1822" s="34">
        <v>447</v>
      </c>
      <c r="H1822" s="36">
        <f t="shared" si="28"/>
        <v>0</v>
      </c>
      <c r="I1822" s="21" t="s">
        <v>45</v>
      </c>
    </row>
    <row r="1823" spans="1:10" x14ac:dyDescent="0.25">
      <c r="A1823" s="31">
        <v>41664</v>
      </c>
      <c r="B1823" s="32">
        <v>951</v>
      </c>
      <c r="C1823" s="32" t="s">
        <v>407</v>
      </c>
      <c r="D1823" s="33" t="s">
        <v>55</v>
      </c>
      <c r="E1823" s="34">
        <v>17369</v>
      </c>
      <c r="F1823" s="23">
        <v>41664</v>
      </c>
      <c r="G1823" s="34">
        <v>17369</v>
      </c>
      <c r="H1823" s="36">
        <f t="shared" si="28"/>
        <v>0</v>
      </c>
    </row>
    <row r="1824" spans="1:10" x14ac:dyDescent="0.25">
      <c r="A1824" s="31">
        <v>41664</v>
      </c>
      <c r="B1824" s="32">
        <v>952</v>
      </c>
      <c r="C1824" s="32" t="s">
        <v>407</v>
      </c>
      <c r="D1824" s="33" t="s">
        <v>501</v>
      </c>
      <c r="E1824" s="34">
        <v>4249</v>
      </c>
      <c r="F1824" s="23">
        <v>41664</v>
      </c>
      <c r="G1824" s="34">
        <v>4249</v>
      </c>
      <c r="H1824" s="36">
        <f t="shared" si="28"/>
        <v>0</v>
      </c>
      <c r="I1824" s="21" t="s">
        <v>8</v>
      </c>
    </row>
    <row r="1825" spans="1:10" x14ac:dyDescent="0.25">
      <c r="A1825" s="31">
        <v>41664</v>
      </c>
      <c r="B1825" s="32">
        <v>953</v>
      </c>
      <c r="C1825" s="32" t="s">
        <v>407</v>
      </c>
      <c r="D1825" s="33" t="s">
        <v>33</v>
      </c>
      <c r="E1825" s="34">
        <v>4149</v>
      </c>
      <c r="F1825" s="23">
        <v>41664</v>
      </c>
      <c r="G1825" s="34">
        <v>4149</v>
      </c>
      <c r="H1825" s="36">
        <f t="shared" si="28"/>
        <v>0</v>
      </c>
      <c r="I1825" s="21" t="s">
        <v>217</v>
      </c>
    </row>
    <row r="1826" spans="1:10" x14ac:dyDescent="0.25">
      <c r="A1826" s="31">
        <v>41664</v>
      </c>
      <c r="B1826" s="32">
        <v>954</v>
      </c>
      <c r="C1826" s="32" t="s">
        <v>407</v>
      </c>
      <c r="D1826" s="33" t="s">
        <v>8</v>
      </c>
      <c r="E1826" s="34">
        <v>1431</v>
      </c>
      <c r="F1826" s="23">
        <v>41664</v>
      </c>
      <c r="G1826" s="34">
        <v>1431</v>
      </c>
      <c r="H1826" s="36">
        <f t="shared" si="28"/>
        <v>0</v>
      </c>
      <c r="I1826" s="21" t="s">
        <v>8</v>
      </c>
    </row>
    <row r="1827" spans="1:10" x14ac:dyDescent="0.25">
      <c r="A1827" s="31">
        <v>41664</v>
      </c>
      <c r="B1827" s="32">
        <v>955</v>
      </c>
      <c r="C1827" s="32" t="s">
        <v>407</v>
      </c>
      <c r="D1827" s="33" t="s">
        <v>44</v>
      </c>
      <c r="E1827" s="34">
        <v>5700</v>
      </c>
      <c r="F1827" s="26">
        <v>41678</v>
      </c>
      <c r="G1827" s="40">
        <v>5700</v>
      </c>
      <c r="H1827" s="36">
        <f t="shared" si="28"/>
        <v>0</v>
      </c>
      <c r="I1827" s="21" t="s">
        <v>45</v>
      </c>
    </row>
    <row r="1828" spans="1:10" x14ac:dyDescent="0.25">
      <c r="A1828" s="31">
        <v>41664</v>
      </c>
      <c r="B1828" s="32">
        <v>956</v>
      </c>
      <c r="C1828" s="32" t="s">
        <v>407</v>
      </c>
      <c r="D1828" s="33" t="s">
        <v>42</v>
      </c>
      <c r="E1828" s="34">
        <v>2280</v>
      </c>
      <c r="F1828" s="26">
        <v>41678</v>
      </c>
      <c r="G1828" s="40">
        <v>2280</v>
      </c>
      <c r="H1828" s="36">
        <f t="shared" si="28"/>
        <v>0</v>
      </c>
      <c r="I1828" s="21" t="s">
        <v>45</v>
      </c>
    </row>
    <row r="1829" spans="1:10" x14ac:dyDescent="0.25">
      <c r="A1829" s="31">
        <v>41664</v>
      </c>
      <c r="B1829" s="32">
        <v>957</v>
      </c>
      <c r="C1829" s="32" t="s">
        <v>407</v>
      </c>
      <c r="D1829" s="33" t="s">
        <v>43</v>
      </c>
      <c r="E1829" s="34">
        <v>1520</v>
      </c>
      <c r="F1829" s="26">
        <v>41678</v>
      </c>
      <c r="G1829" s="40">
        <v>1520</v>
      </c>
      <c r="H1829" s="36">
        <f t="shared" si="28"/>
        <v>0</v>
      </c>
      <c r="I1829" s="21" t="s">
        <v>45</v>
      </c>
    </row>
    <row r="1830" spans="1:10" x14ac:dyDescent="0.25">
      <c r="A1830" s="31">
        <v>41664</v>
      </c>
      <c r="B1830" s="32">
        <v>958</v>
      </c>
      <c r="C1830" s="32" t="s">
        <v>407</v>
      </c>
      <c r="D1830" s="33" t="s">
        <v>136</v>
      </c>
      <c r="E1830" s="34">
        <v>56</v>
      </c>
      <c r="F1830" s="23">
        <v>41664</v>
      </c>
      <c r="G1830" s="34">
        <v>56</v>
      </c>
      <c r="H1830" s="36">
        <f t="shared" si="28"/>
        <v>0</v>
      </c>
    </row>
    <row r="1831" spans="1:10" x14ac:dyDescent="0.25">
      <c r="A1831" s="31">
        <v>41664</v>
      </c>
      <c r="B1831" s="32">
        <v>959</v>
      </c>
      <c r="C1831" s="32" t="s">
        <v>407</v>
      </c>
      <c r="D1831" s="33" t="s">
        <v>496</v>
      </c>
      <c r="E1831" s="34">
        <v>2259</v>
      </c>
      <c r="F1831" s="95">
        <v>41674</v>
      </c>
      <c r="G1831" s="40">
        <v>2259</v>
      </c>
      <c r="H1831" s="36">
        <f t="shared" si="28"/>
        <v>0</v>
      </c>
      <c r="I1831" s="21" t="s">
        <v>15</v>
      </c>
      <c r="J1831" s="21" t="s">
        <v>640</v>
      </c>
    </row>
    <row r="1832" spans="1:10" x14ac:dyDescent="0.25">
      <c r="A1832" s="31">
        <v>41664</v>
      </c>
      <c r="B1832" s="32">
        <v>960</v>
      </c>
      <c r="C1832" s="32" t="s">
        <v>407</v>
      </c>
      <c r="D1832" s="33" t="s">
        <v>570</v>
      </c>
      <c r="E1832" s="34">
        <v>3384</v>
      </c>
      <c r="F1832" s="23">
        <v>41664</v>
      </c>
      <c r="G1832" s="34">
        <v>3384</v>
      </c>
      <c r="H1832" s="36">
        <f t="shared" si="28"/>
        <v>0</v>
      </c>
      <c r="I1832" s="21" t="s">
        <v>15</v>
      </c>
    </row>
    <row r="1833" spans="1:10" x14ac:dyDescent="0.25">
      <c r="A1833" s="31">
        <v>41664</v>
      </c>
      <c r="B1833" s="32">
        <v>961</v>
      </c>
      <c r="C1833" s="32" t="s">
        <v>407</v>
      </c>
      <c r="D1833" s="33" t="s">
        <v>8</v>
      </c>
      <c r="E1833" s="34">
        <v>500</v>
      </c>
      <c r="F1833" s="23">
        <v>41664</v>
      </c>
      <c r="G1833" s="34">
        <v>500</v>
      </c>
      <c r="H1833" s="36">
        <f t="shared" ref="H1833:H1896" si="29">E1833-G1833</f>
        <v>0</v>
      </c>
      <c r="I1833" s="21" t="s">
        <v>8</v>
      </c>
    </row>
    <row r="1834" spans="1:10" x14ac:dyDescent="0.25">
      <c r="A1834" s="31">
        <v>41664</v>
      </c>
      <c r="B1834" s="32">
        <v>962</v>
      </c>
      <c r="C1834" s="32" t="s">
        <v>407</v>
      </c>
      <c r="D1834" s="33" t="s">
        <v>123</v>
      </c>
      <c r="E1834" s="34">
        <v>5377</v>
      </c>
      <c r="F1834" s="25" t="s">
        <v>641</v>
      </c>
      <c r="G1834" s="34">
        <f>2900+2477</f>
        <v>5377</v>
      </c>
      <c r="H1834" s="36">
        <f t="shared" si="29"/>
        <v>0</v>
      </c>
      <c r="I1834" s="21" t="s">
        <v>8</v>
      </c>
    </row>
    <row r="1835" spans="1:10" x14ac:dyDescent="0.25">
      <c r="A1835" s="31">
        <v>41664</v>
      </c>
      <c r="B1835" s="32">
        <v>963</v>
      </c>
      <c r="C1835" s="32" t="s">
        <v>407</v>
      </c>
      <c r="D1835" s="33" t="s">
        <v>494</v>
      </c>
      <c r="E1835" s="34">
        <v>204</v>
      </c>
      <c r="F1835" s="23">
        <v>41664</v>
      </c>
      <c r="G1835" s="34">
        <v>204</v>
      </c>
      <c r="H1835" s="36">
        <f t="shared" si="29"/>
        <v>0</v>
      </c>
    </row>
    <row r="1836" spans="1:10" x14ac:dyDescent="0.25">
      <c r="A1836" s="31">
        <v>41664</v>
      </c>
      <c r="B1836" s="32">
        <v>964</v>
      </c>
      <c r="C1836" s="32" t="s">
        <v>407</v>
      </c>
      <c r="D1836" s="33" t="s">
        <v>110</v>
      </c>
      <c r="E1836" s="34">
        <v>18667</v>
      </c>
      <c r="F1836" s="74" t="s">
        <v>642</v>
      </c>
      <c r="G1836" s="40">
        <f>17339+1328</f>
        <v>18667</v>
      </c>
      <c r="H1836" s="36">
        <f t="shared" si="29"/>
        <v>0</v>
      </c>
      <c r="I1836" s="21" t="s">
        <v>15</v>
      </c>
    </row>
    <row r="1837" spans="1:10" x14ac:dyDescent="0.25">
      <c r="A1837" s="31">
        <v>41664</v>
      </c>
      <c r="B1837" s="32">
        <v>965</v>
      </c>
      <c r="C1837" s="32" t="s">
        <v>407</v>
      </c>
      <c r="D1837" s="33" t="s">
        <v>366</v>
      </c>
      <c r="E1837" s="34">
        <v>5328</v>
      </c>
      <c r="F1837" s="23">
        <v>41664</v>
      </c>
      <c r="G1837" s="34">
        <v>5328</v>
      </c>
      <c r="H1837" s="36">
        <f t="shared" si="29"/>
        <v>0</v>
      </c>
      <c r="I1837" s="21" t="s">
        <v>15</v>
      </c>
    </row>
    <row r="1838" spans="1:10" x14ac:dyDescent="0.25">
      <c r="A1838" s="31">
        <v>41664</v>
      </c>
      <c r="B1838" s="32">
        <v>966</v>
      </c>
      <c r="C1838" s="32" t="s">
        <v>407</v>
      </c>
      <c r="D1838" s="33" t="s">
        <v>8</v>
      </c>
      <c r="E1838" s="34">
        <v>374</v>
      </c>
      <c r="F1838" s="23">
        <v>41664</v>
      </c>
      <c r="G1838" s="34">
        <v>374</v>
      </c>
      <c r="H1838" s="36">
        <f t="shared" si="29"/>
        <v>0</v>
      </c>
      <c r="I1838" s="21" t="s">
        <v>8</v>
      </c>
    </row>
    <row r="1839" spans="1:10" x14ac:dyDescent="0.25">
      <c r="A1839" s="31">
        <v>41664</v>
      </c>
      <c r="B1839" s="32">
        <v>967</v>
      </c>
      <c r="C1839" s="32" t="s">
        <v>407</v>
      </c>
      <c r="D1839" s="33" t="s">
        <v>392</v>
      </c>
      <c r="E1839" s="34">
        <v>3702.5</v>
      </c>
      <c r="F1839" s="23">
        <v>41664</v>
      </c>
      <c r="G1839" s="34">
        <v>3702.5</v>
      </c>
      <c r="H1839" s="36">
        <f t="shared" si="29"/>
        <v>0</v>
      </c>
    </row>
    <row r="1840" spans="1:10" x14ac:dyDescent="0.25">
      <c r="A1840" s="31">
        <v>41664</v>
      </c>
      <c r="B1840" s="32">
        <v>968</v>
      </c>
      <c r="C1840" s="32" t="s">
        <v>407</v>
      </c>
      <c r="D1840" s="46" t="s">
        <v>53</v>
      </c>
      <c r="E1840" s="47">
        <v>0</v>
      </c>
      <c r="G1840" s="34"/>
      <c r="H1840" s="36">
        <f t="shared" si="29"/>
        <v>0</v>
      </c>
      <c r="I1840" s="21" t="s">
        <v>520</v>
      </c>
    </row>
    <row r="1841" spans="1:10" x14ac:dyDescent="0.25">
      <c r="A1841" s="31">
        <v>41664</v>
      </c>
      <c r="B1841" s="32">
        <v>969</v>
      </c>
      <c r="C1841" s="32" t="s">
        <v>407</v>
      </c>
      <c r="D1841" s="33" t="s">
        <v>8</v>
      </c>
      <c r="E1841" s="34">
        <v>1448</v>
      </c>
      <c r="F1841" s="26" t="s">
        <v>643</v>
      </c>
      <c r="G1841" s="34">
        <v>1448</v>
      </c>
      <c r="H1841" s="36">
        <f t="shared" si="29"/>
        <v>0</v>
      </c>
      <c r="I1841" s="21" t="s">
        <v>8</v>
      </c>
      <c r="J1841" s="21" t="s">
        <v>271</v>
      </c>
    </row>
    <row r="1842" spans="1:10" x14ac:dyDescent="0.25">
      <c r="A1842" s="31">
        <v>41664</v>
      </c>
      <c r="B1842" s="32">
        <v>970</v>
      </c>
      <c r="C1842" s="32" t="s">
        <v>407</v>
      </c>
      <c r="D1842" s="33" t="s">
        <v>74</v>
      </c>
      <c r="E1842" s="34">
        <v>6307</v>
      </c>
      <c r="F1842" s="23">
        <v>41664</v>
      </c>
      <c r="G1842" s="34">
        <v>6307</v>
      </c>
      <c r="H1842" s="36">
        <f t="shared" si="29"/>
        <v>0</v>
      </c>
      <c r="I1842" s="21" t="s">
        <v>8</v>
      </c>
    </row>
    <row r="1843" spans="1:10" x14ac:dyDescent="0.25">
      <c r="A1843" s="31">
        <v>41664</v>
      </c>
      <c r="B1843" s="32">
        <v>971</v>
      </c>
      <c r="C1843" s="32" t="s">
        <v>407</v>
      </c>
      <c r="D1843" s="33" t="s">
        <v>133</v>
      </c>
      <c r="E1843" s="34">
        <v>21060.5</v>
      </c>
      <c r="F1843" s="23">
        <v>41664</v>
      </c>
      <c r="G1843" s="34">
        <v>21060.5</v>
      </c>
      <c r="H1843" s="36">
        <f t="shared" si="29"/>
        <v>0</v>
      </c>
      <c r="I1843" s="21" t="s">
        <v>8</v>
      </c>
    </row>
    <row r="1844" spans="1:10" x14ac:dyDescent="0.25">
      <c r="A1844" s="31">
        <v>41664</v>
      </c>
      <c r="B1844" s="32">
        <v>972</v>
      </c>
      <c r="C1844" s="32" t="s">
        <v>407</v>
      </c>
      <c r="D1844" s="33" t="s">
        <v>413</v>
      </c>
      <c r="E1844" s="34">
        <v>1254</v>
      </c>
      <c r="F1844" s="23">
        <v>41664</v>
      </c>
      <c r="G1844" s="34">
        <v>1254</v>
      </c>
      <c r="H1844" s="36">
        <f t="shared" si="29"/>
        <v>0</v>
      </c>
      <c r="I1844" s="21" t="s">
        <v>65</v>
      </c>
    </row>
    <row r="1845" spans="1:10" x14ac:dyDescent="0.25">
      <c r="A1845" s="31">
        <v>41664</v>
      </c>
      <c r="B1845" s="32">
        <v>973</v>
      </c>
      <c r="C1845" s="32" t="s">
        <v>407</v>
      </c>
      <c r="D1845" s="33" t="s">
        <v>80</v>
      </c>
      <c r="E1845" s="34">
        <v>1658</v>
      </c>
      <c r="F1845" s="23">
        <v>41664</v>
      </c>
      <c r="G1845" s="34">
        <v>1658</v>
      </c>
      <c r="H1845" s="36">
        <f t="shared" si="29"/>
        <v>0</v>
      </c>
      <c r="I1845" s="21" t="s">
        <v>65</v>
      </c>
    </row>
    <row r="1846" spans="1:10" x14ac:dyDescent="0.25">
      <c r="A1846" s="31">
        <v>41664</v>
      </c>
      <c r="B1846" s="32">
        <v>974</v>
      </c>
      <c r="C1846" s="32" t="s">
        <v>407</v>
      </c>
      <c r="D1846" s="33" t="s">
        <v>78</v>
      </c>
      <c r="E1846" s="34">
        <v>3936</v>
      </c>
      <c r="F1846" s="23">
        <v>41664</v>
      </c>
      <c r="G1846" s="34">
        <v>3936</v>
      </c>
      <c r="H1846" s="36">
        <f t="shared" si="29"/>
        <v>0</v>
      </c>
      <c r="I1846" s="21" t="s">
        <v>65</v>
      </c>
    </row>
    <row r="1847" spans="1:10" x14ac:dyDescent="0.25">
      <c r="A1847" s="31">
        <v>41664</v>
      </c>
      <c r="B1847" s="32">
        <v>975</v>
      </c>
      <c r="C1847" s="32" t="s">
        <v>407</v>
      </c>
      <c r="D1847" s="33" t="s">
        <v>349</v>
      </c>
      <c r="E1847" s="34">
        <v>5394.4</v>
      </c>
      <c r="F1847" s="23">
        <v>41664</v>
      </c>
      <c r="G1847" s="34">
        <v>5394.4</v>
      </c>
      <c r="H1847" s="36">
        <f t="shared" si="29"/>
        <v>0</v>
      </c>
      <c r="I1847" s="21" t="s">
        <v>65</v>
      </c>
      <c r="J1847" s="21" t="s">
        <v>644</v>
      </c>
    </row>
    <row r="1848" spans="1:10" x14ac:dyDescent="0.25">
      <c r="A1848" s="31">
        <v>41664</v>
      </c>
      <c r="B1848" s="32">
        <v>976</v>
      </c>
      <c r="C1848" s="32" t="s">
        <v>407</v>
      </c>
      <c r="D1848" s="33" t="s">
        <v>33</v>
      </c>
      <c r="E1848" s="34">
        <v>1486.8</v>
      </c>
      <c r="F1848" s="23">
        <v>41664</v>
      </c>
      <c r="G1848" s="34">
        <v>1486.8</v>
      </c>
      <c r="H1848" s="36">
        <f t="shared" si="29"/>
        <v>0</v>
      </c>
      <c r="I1848" s="21" t="s">
        <v>65</v>
      </c>
    </row>
    <row r="1849" spans="1:10" x14ac:dyDescent="0.25">
      <c r="A1849" s="31">
        <v>41664</v>
      </c>
      <c r="B1849" s="32">
        <v>977</v>
      </c>
      <c r="C1849" s="32" t="s">
        <v>407</v>
      </c>
      <c r="D1849" s="33" t="s">
        <v>193</v>
      </c>
      <c r="E1849" s="34">
        <v>1393</v>
      </c>
      <c r="F1849" s="23">
        <v>41664</v>
      </c>
      <c r="G1849" s="34">
        <v>1393</v>
      </c>
      <c r="H1849" s="36">
        <f t="shared" si="29"/>
        <v>0</v>
      </c>
      <c r="I1849" s="21" t="s">
        <v>65</v>
      </c>
    </row>
    <row r="1850" spans="1:10" x14ac:dyDescent="0.25">
      <c r="A1850" s="31">
        <v>41664</v>
      </c>
      <c r="B1850" s="32">
        <v>978</v>
      </c>
      <c r="C1850" s="32" t="s">
        <v>407</v>
      </c>
      <c r="D1850" s="33" t="s">
        <v>348</v>
      </c>
      <c r="E1850" s="34">
        <v>6888</v>
      </c>
      <c r="F1850" s="70" t="s">
        <v>645</v>
      </c>
      <c r="G1850" s="34">
        <v>6888</v>
      </c>
      <c r="H1850" s="36">
        <f t="shared" si="29"/>
        <v>0</v>
      </c>
      <c r="I1850" s="21" t="s">
        <v>65</v>
      </c>
    </row>
    <row r="1851" spans="1:10" x14ac:dyDescent="0.25">
      <c r="A1851" s="31">
        <v>41664</v>
      </c>
      <c r="B1851" s="32">
        <v>979</v>
      </c>
      <c r="C1851" s="32" t="s">
        <v>407</v>
      </c>
      <c r="D1851" s="33" t="s">
        <v>468</v>
      </c>
      <c r="E1851" s="34">
        <v>11066.5</v>
      </c>
      <c r="F1851" s="95">
        <v>41674</v>
      </c>
      <c r="G1851" s="40">
        <v>11066.5</v>
      </c>
      <c r="H1851" s="36">
        <f t="shared" si="29"/>
        <v>0</v>
      </c>
      <c r="I1851" s="21" t="s">
        <v>65</v>
      </c>
    </row>
    <row r="1852" spans="1:10" x14ac:dyDescent="0.25">
      <c r="A1852" s="31">
        <v>41664</v>
      </c>
      <c r="B1852" s="32">
        <v>980</v>
      </c>
      <c r="C1852" s="32" t="s">
        <v>407</v>
      </c>
      <c r="D1852" s="33" t="s">
        <v>136</v>
      </c>
      <c r="E1852" s="34">
        <v>3196.5</v>
      </c>
      <c r="F1852" s="23">
        <v>41664</v>
      </c>
      <c r="G1852" s="34">
        <v>3196.5</v>
      </c>
      <c r="H1852" s="36">
        <f t="shared" si="29"/>
        <v>0</v>
      </c>
    </row>
    <row r="1853" spans="1:10" x14ac:dyDescent="0.25">
      <c r="A1853" s="31">
        <v>41664</v>
      </c>
      <c r="B1853" s="32">
        <v>981</v>
      </c>
      <c r="C1853" s="32" t="s">
        <v>407</v>
      </c>
      <c r="D1853" s="33" t="s">
        <v>98</v>
      </c>
      <c r="E1853" s="34">
        <v>13467.2</v>
      </c>
      <c r="F1853" s="23">
        <v>41664</v>
      </c>
      <c r="G1853" s="34">
        <v>13467.2</v>
      </c>
      <c r="H1853" s="36">
        <f t="shared" si="29"/>
        <v>0</v>
      </c>
      <c r="I1853" s="21" t="s">
        <v>37</v>
      </c>
    </row>
    <row r="1854" spans="1:10" x14ac:dyDescent="0.25">
      <c r="A1854" s="31">
        <v>41664</v>
      </c>
      <c r="B1854" s="32">
        <v>982</v>
      </c>
      <c r="C1854" s="32" t="s">
        <v>407</v>
      </c>
      <c r="D1854" s="33" t="s">
        <v>64</v>
      </c>
      <c r="E1854" s="34">
        <v>9813.5</v>
      </c>
      <c r="F1854" s="23">
        <v>41664</v>
      </c>
      <c r="G1854" s="34">
        <v>9813.5</v>
      </c>
      <c r="H1854" s="36">
        <f t="shared" si="29"/>
        <v>0</v>
      </c>
      <c r="I1854" s="21" t="s">
        <v>37</v>
      </c>
    </row>
    <row r="1855" spans="1:10" x14ac:dyDescent="0.25">
      <c r="A1855" s="31">
        <v>41664</v>
      </c>
      <c r="B1855" s="32">
        <v>983</v>
      </c>
      <c r="C1855" s="32" t="s">
        <v>407</v>
      </c>
      <c r="D1855" s="33" t="s">
        <v>646</v>
      </c>
      <c r="E1855" s="34">
        <v>1299.5</v>
      </c>
      <c r="F1855" s="23">
        <v>41664</v>
      </c>
      <c r="G1855" s="34">
        <v>1299.5</v>
      </c>
      <c r="H1855" s="36">
        <f t="shared" si="29"/>
        <v>0</v>
      </c>
      <c r="I1855" s="21" t="s">
        <v>37</v>
      </c>
    </row>
    <row r="1856" spans="1:10" x14ac:dyDescent="0.25">
      <c r="A1856" s="31">
        <v>41664</v>
      </c>
      <c r="B1856" s="32">
        <v>984</v>
      </c>
      <c r="C1856" s="32" t="s">
        <v>407</v>
      </c>
      <c r="D1856" s="46" t="s">
        <v>53</v>
      </c>
      <c r="E1856" s="47">
        <v>0</v>
      </c>
      <c r="G1856" s="34"/>
      <c r="H1856" s="36">
        <f t="shared" si="29"/>
        <v>0</v>
      </c>
      <c r="I1856" s="21" t="s">
        <v>302</v>
      </c>
    </row>
    <row r="1857" spans="1:10" x14ac:dyDescent="0.25">
      <c r="A1857" s="31">
        <v>41664</v>
      </c>
      <c r="B1857" s="32">
        <v>985</v>
      </c>
      <c r="C1857" s="32" t="s">
        <v>407</v>
      </c>
      <c r="D1857" s="33" t="s">
        <v>106</v>
      </c>
      <c r="E1857" s="34">
        <v>19598.5</v>
      </c>
      <c r="F1857" s="26">
        <v>41690</v>
      </c>
      <c r="G1857" s="40">
        <v>19598.5</v>
      </c>
      <c r="H1857" s="36">
        <f t="shared" si="29"/>
        <v>0</v>
      </c>
      <c r="I1857" s="21" t="s">
        <v>37</v>
      </c>
    </row>
    <row r="1858" spans="1:10" x14ac:dyDescent="0.25">
      <c r="A1858" s="31">
        <v>41664</v>
      </c>
      <c r="B1858" s="32">
        <v>986</v>
      </c>
      <c r="C1858" s="32" t="s">
        <v>407</v>
      </c>
      <c r="D1858" s="33" t="s">
        <v>99</v>
      </c>
      <c r="E1858" s="34">
        <v>364</v>
      </c>
      <c r="F1858" s="23">
        <v>41664</v>
      </c>
      <c r="G1858" s="34">
        <v>364</v>
      </c>
      <c r="H1858" s="36">
        <f t="shared" si="29"/>
        <v>0</v>
      </c>
    </row>
    <row r="1859" spans="1:10" x14ac:dyDescent="0.25">
      <c r="A1859" s="31">
        <v>41664</v>
      </c>
      <c r="B1859" s="32">
        <v>987</v>
      </c>
      <c r="C1859" s="32" t="s">
        <v>407</v>
      </c>
      <c r="D1859" s="33" t="s">
        <v>20</v>
      </c>
      <c r="E1859" s="34">
        <v>10805</v>
      </c>
      <c r="F1859" s="23">
        <v>41666</v>
      </c>
      <c r="G1859" s="34">
        <v>10805</v>
      </c>
      <c r="H1859" s="36">
        <f t="shared" si="29"/>
        <v>0</v>
      </c>
    </row>
    <row r="1860" spans="1:10" x14ac:dyDescent="0.25">
      <c r="A1860" s="31">
        <v>41664</v>
      </c>
      <c r="B1860" s="32">
        <v>988</v>
      </c>
      <c r="C1860" s="32" t="s">
        <v>407</v>
      </c>
      <c r="D1860" s="33" t="s">
        <v>494</v>
      </c>
      <c r="E1860" s="34">
        <v>2581</v>
      </c>
      <c r="F1860" s="23">
        <v>41664</v>
      </c>
      <c r="G1860" s="34">
        <v>2581</v>
      </c>
      <c r="H1860" s="36">
        <f t="shared" si="29"/>
        <v>0</v>
      </c>
      <c r="I1860" s="21" t="s">
        <v>45</v>
      </c>
    </row>
    <row r="1861" spans="1:10" x14ac:dyDescent="0.25">
      <c r="A1861" s="31">
        <v>41664</v>
      </c>
      <c r="B1861" s="32">
        <v>989</v>
      </c>
      <c r="C1861" s="32" t="s">
        <v>407</v>
      </c>
      <c r="D1861" s="33" t="s">
        <v>106</v>
      </c>
      <c r="E1861" s="34">
        <v>340100</v>
      </c>
      <c r="F1861" s="95">
        <v>41682</v>
      </c>
      <c r="G1861" s="40">
        <v>340100</v>
      </c>
      <c r="H1861" s="36">
        <f t="shared" si="29"/>
        <v>0</v>
      </c>
      <c r="I1861" s="21" t="s">
        <v>37</v>
      </c>
    </row>
    <row r="1862" spans="1:10" x14ac:dyDescent="0.25">
      <c r="A1862" s="31">
        <v>41664</v>
      </c>
      <c r="B1862" s="32">
        <v>990</v>
      </c>
      <c r="C1862" s="32" t="s">
        <v>407</v>
      </c>
      <c r="D1862" s="33" t="s">
        <v>106</v>
      </c>
      <c r="E1862" s="34">
        <v>181104</v>
      </c>
      <c r="F1862" s="95">
        <v>41674</v>
      </c>
      <c r="G1862" s="40">
        <v>181104</v>
      </c>
      <c r="H1862" s="36">
        <f t="shared" si="29"/>
        <v>0</v>
      </c>
      <c r="I1862" s="21" t="s">
        <v>37</v>
      </c>
    </row>
    <row r="1863" spans="1:10" x14ac:dyDescent="0.25">
      <c r="A1863" s="31">
        <v>41664</v>
      </c>
      <c r="B1863" s="32">
        <v>991</v>
      </c>
      <c r="C1863" s="32" t="s">
        <v>407</v>
      </c>
      <c r="D1863" s="33" t="s">
        <v>106</v>
      </c>
      <c r="E1863" s="34">
        <v>143031</v>
      </c>
      <c r="F1863" s="95">
        <v>41674</v>
      </c>
      <c r="G1863" s="40">
        <v>143031</v>
      </c>
      <c r="H1863" s="36">
        <f t="shared" si="29"/>
        <v>0</v>
      </c>
      <c r="I1863" s="21" t="s">
        <v>37</v>
      </c>
      <c r="J1863" s="44"/>
    </row>
    <row r="1864" spans="1:10" x14ac:dyDescent="0.25">
      <c r="A1864" s="31">
        <v>41664</v>
      </c>
      <c r="B1864" s="32">
        <v>992</v>
      </c>
      <c r="C1864" s="32" t="s">
        <v>407</v>
      </c>
      <c r="D1864" s="33" t="s">
        <v>106</v>
      </c>
      <c r="E1864" s="34">
        <v>302388</v>
      </c>
      <c r="F1864" s="95">
        <v>41674</v>
      </c>
      <c r="G1864" s="40">
        <v>302388</v>
      </c>
      <c r="H1864" s="36">
        <f t="shared" si="29"/>
        <v>0</v>
      </c>
      <c r="I1864" s="21" t="s">
        <v>37</v>
      </c>
    </row>
    <row r="1865" spans="1:10" x14ac:dyDescent="0.25">
      <c r="A1865" s="31">
        <v>41664</v>
      </c>
      <c r="B1865" s="32">
        <v>993</v>
      </c>
      <c r="C1865" s="32" t="s">
        <v>407</v>
      </c>
      <c r="D1865" s="33" t="s">
        <v>106</v>
      </c>
      <c r="E1865" s="34">
        <v>228304</v>
      </c>
      <c r="F1865" s="95">
        <v>41674</v>
      </c>
      <c r="G1865" s="40">
        <v>228304</v>
      </c>
      <c r="H1865" s="36">
        <f t="shared" si="29"/>
        <v>0</v>
      </c>
      <c r="I1865" s="21" t="s">
        <v>37</v>
      </c>
    </row>
    <row r="1866" spans="1:10" x14ac:dyDescent="0.25">
      <c r="A1866" s="31">
        <v>41664</v>
      </c>
      <c r="B1866" s="32">
        <v>994</v>
      </c>
      <c r="C1866" s="32" t="s">
        <v>407</v>
      </c>
      <c r="D1866" s="33" t="s">
        <v>106</v>
      </c>
      <c r="E1866" s="34">
        <v>172186</v>
      </c>
      <c r="F1866" s="95">
        <v>41674</v>
      </c>
      <c r="G1866" s="40">
        <v>172186</v>
      </c>
      <c r="H1866" s="36">
        <f t="shared" si="29"/>
        <v>0</v>
      </c>
      <c r="I1866" s="21" t="s">
        <v>37</v>
      </c>
    </row>
    <row r="1867" spans="1:10" x14ac:dyDescent="0.25">
      <c r="A1867" s="31">
        <v>41664</v>
      </c>
      <c r="B1867" s="32">
        <v>995</v>
      </c>
      <c r="C1867" s="32" t="s">
        <v>407</v>
      </c>
      <c r="D1867" s="33" t="s">
        <v>62</v>
      </c>
      <c r="E1867" s="34">
        <v>20112</v>
      </c>
      <c r="F1867" s="23">
        <v>41667</v>
      </c>
      <c r="G1867" s="34">
        <v>20112</v>
      </c>
      <c r="H1867" s="36">
        <f t="shared" si="29"/>
        <v>0</v>
      </c>
      <c r="I1867" s="21" t="s">
        <v>37</v>
      </c>
    </row>
    <row r="1868" spans="1:10" x14ac:dyDescent="0.25">
      <c r="A1868" s="31">
        <v>41664</v>
      </c>
      <c r="B1868" s="32">
        <v>996</v>
      </c>
      <c r="C1868" s="32" t="s">
        <v>407</v>
      </c>
      <c r="D1868" s="33" t="s">
        <v>17</v>
      </c>
      <c r="E1868" s="34">
        <v>5533</v>
      </c>
      <c r="F1868" s="23">
        <v>41668</v>
      </c>
      <c r="G1868" s="34">
        <v>5533</v>
      </c>
      <c r="H1868" s="36">
        <f t="shared" si="29"/>
        <v>0</v>
      </c>
      <c r="I1868" s="21" t="s">
        <v>45</v>
      </c>
    </row>
    <row r="1869" spans="1:10" x14ac:dyDescent="0.25">
      <c r="A1869" s="31">
        <v>41664</v>
      </c>
      <c r="B1869" s="32">
        <v>997</v>
      </c>
      <c r="C1869" s="32" t="s">
        <v>407</v>
      </c>
      <c r="D1869" s="33" t="s">
        <v>523</v>
      </c>
      <c r="E1869" s="34">
        <v>13550</v>
      </c>
      <c r="F1869" s="95">
        <v>41671</v>
      </c>
      <c r="G1869" s="40">
        <v>13550</v>
      </c>
      <c r="H1869" s="36">
        <f t="shared" si="29"/>
        <v>0</v>
      </c>
    </row>
    <row r="1870" spans="1:10" x14ac:dyDescent="0.25">
      <c r="A1870" s="31">
        <v>41664</v>
      </c>
      <c r="B1870" s="32">
        <v>998</v>
      </c>
      <c r="C1870" s="32" t="s">
        <v>407</v>
      </c>
      <c r="D1870" s="33" t="s">
        <v>19</v>
      </c>
      <c r="E1870" s="34">
        <v>537507.4</v>
      </c>
      <c r="F1870" s="443" t="s">
        <v>4887</v>
      </c>
      <c r="G1870" s="40">
        <f>189988.82+291750+55768.58</f>
        <v>537507.4</v>
      </c>
      <c r="H1870" s="36">
        <f t="shared" si="29"/>
        <v>0</v>
      </c>
    </row>
    <row r="1871" spans="1:10" x14ac:dyDescent="0.25">
      <c r="A1871" s="31">
        <v>41664</v>
      </c>
      <c r="B1871" s="32">
        <v>999</v>
      </c>
      <c r="C1871" s="32" t="s">
        <v>407</v>
      </c>
      <c r="D1871" s="33" t="s">
        <v>647</v>
      </c>
      <c r="E1871" s="34">
        <v>327</v>
      </c>
      <c r="F1871" s="23">
        <v>41664</v>
      </c>
      <c r="G1871" s="34">
        <v>327</v>
      </c>
      <c r="H1871" s="36">
        <f t="shared" si="29"/>
        <v>0</v>
      </c>
    </row>
    <row r="1872" spans="1:10" x14ac:dyDescent="0.25">
      <c r="A1872" s="31">
        <v>41664</v>
      </c>
      <c r="B1872" s="32">
        <v>1000</v>
      </c>
      <c r="C1872" s="32" t="s">
        <v>407</v>
      </c>
      <c r="D1872" s="33" t="s">
        <v>648</v>
      </c>
      <c r="E1872" s="34">
        <v>516</v>
      </c>
      <c r="F1872" s="23">
        <v>41664</v>
      </c>
      <c r="G1872" s="34">
        <v>516</v>
      </c>
      <c r="H1872" s="36">
        <f t="shared" si="29"/>
        <v>0</v>
      </c>
      <c r="J1872" s="27"/>
    </row>
    <row r="1873" spans="1:9" x14ac:dyDescent="0.25">
      <c r="A1873" s="31">
        <v>41665</v>
      </c>
      <c r="B1873" s="32">
        <v>1</v>
      </c>
      <c r="C1873" s="32" t="s">
        <v>649</v>
      </c>
      <c r="D1873" s="33" t="s">
        <v>106</v>
      </c>
      <c r="E1873" s="67">
        <v>13972.5</v>
      </c>
      <c r="F1873" s="95">
        <v>41674</v>
      </c>
      <c r="G1873" s="40">
        <v>13972.5</v>
      </c>
      <c r="H1873" s="36">
        <f t="shared" si="29"/>
        <v>0</v>
      </c>
      <c r="I1873" s="21" t="s">
        <v>21</v>
      </c>
    </row>
    <row r="1874" spans="1:9" x14ac:dyDescent="0.25">
      <c r="A1874" s="31">
        <v>41665</v>
      </c>
      <c r="B1874" s="32">
        <v>2</v>
      </c>
      <c r="C1874" s="32" t="s">
        <v>649</v>
      </c>
      <c r="D1874" s="33" t="s">
        <v>8</v>
      </c>
      <c r="E1874" s="34">
        <v>1236</v>
      </c>
      <c r="F1874" s="23">
        <v>41665</v>
      </c>
      <c r="G1874" s="34">
        <v>1236</v>
      </c>
      <c r="H1874" s="36">
        <f t="shared" si="29"/>
        <v>0</v>
      </c>
      <c r="I1874" s="69" t="s">
        <v>8</v>
      </c>
    </row>
    <row r="1875" spans="1:9" x14ac:dyDescent="0.25">
      <c r="A1875" s="31">
        <v>41665</v>
      </c>
      <c r="B1875" s="32">
        <v>3</v>
      </c>
      <c r="C1875" s="32" t="s">
        <v>649</v>
      </c>
      <c r="D1875" s="33" t="s">
        <v>650</v>
      </c>
      <c r="E1875" s="34">
        <v>8416</v>
      </c>
      <c r="F1875" s="23">
        <v>41665</v>
      </c>
      <c r="G1875" s="34">
        <v>8416</v>
      </c>
      <c r="H1875" s="36">
        <f t="shared" si="29"/>
        <v>0</v>
      </c>
    </row>
    <row r="1876" spans="1:9" x14ac:dyDescent="0.25">
      <c r="A1876" s="31">
        <v>41665</v>
      </c>
      <c r="B1876" s="32">
        <v>4</v>
      </c>
      <c r="C1876" s="32" t="s">
        <v>649</v>
      </c>
      <c r="D1876" s="33" t="s">
        <v>63</v>
      </c>
      <c r="E1876" s="34">
        <v>1675</v>
      </c>
      <c r="F1876" s="23">
        <v>41666</v>
      </c>
      <c r="G1876" s="34">
        <v>1675</v>
      </c>
      <c r="H1876" s="36">
        <f t="shared" si="29"/>
        <v>0</v>
      </c>
      <c r="I1876" s="21" t="s">
        <v>21</v>
      </c>
    </row>
    <row r="1877" spans="1:9" x14ac:dyDescent="0.25">
      <c r="A1877" s="31">
        <v>41665</v>
      </c>
      <c r="B1877" s="32">
        <v>5</v>
      </c>
      <c r="C1877" s="32" t="s">
        <v>649</v>
      </c>
      <c r="D1877" s="33" t="s">
        <v>20</v>
      </c>
      <c r="E1877" s="34">
        <v>27</v>
      </c>
      <c r="F1877" s="23">
        <v>41665</v>
      </c>
      <c r="G1877" s="34">
        <v>27</v>
      </c>
      <c r="H1877" s="36">
        <f t="shared" si="29"/>
        <v>0</v>
      </c>
    </row>
    <row r="1878" spans="1:9" x14ac:dyDescent="0.25">
      <c r="A1878" s="31">
        <v>41665</v>
      </c>
      <c r="B1878" s="32">
        <v>6</v>
      </c>
      <c r="C1878" s="32" t="s">
        <v>649</v>
      </c>
      <c r="D1878" s="33" t="s">
        <v>18</v>
      </c>
      <c r="E1878" s="34">
        <v>2714.5</v>
      </c>
      <c r="F1878" s="23">
        <v>41665</v>
      </c>
      <c r="G1878" s="34">
        <v>2714.5</v>
      </c>
      <c r="H1878" s="36">
        <f t="shared" si="29"/>
        <v>0</v>
      </c>
    </row>
    <row r="1879" spans="1:9" x14ac:dyDescent="0.25">
      <c r="A1879" s="31">
        <v>41665</v>
      </c>
      <c r="B1879" s="32">
        <v>7</v>
      </c>
      <c r="C1879" s="32" t="s">
        <v>649</v>
      </c>
      <c r="D1879" s="33" t="s">
        <v>8</v>
      </c>
      <c r="E1879" s="34">
        <v>386.5</v>
      </c>
      <c r="F1879" s="23">
        <v>41665</v>
      </c>
      <c r="G1879" s="34">
        <v>386.5</v>
      </c>
      <c r="H1879" s="36">
        <f t="shared" si="29"/>
        <v>0</v>
      </c>
      <c r="I1879" s="21" t="s">
        <v>8</v>
      </c>
    </row>
    <row r="1880" spans="1:9" x14ac:dyDescent="0.25">
      <c r="A1880" s="31">
        <v>41665</v>
      </c>
      <c r="B1880" s="32">
        <v>8</v>
      </c>
      <c r="C1880" s="32" t="s">
        <v>649</v>
      </c>
      <c r="D1880" s="33" t="s">
        <v>44</v>
      </c>
      <c r="E1880" s="34">
        <v>6460</v>
      </c>
      <c r="F1880" s="95">
        <v>41678</v>
      </c>
      <c r="G1880" s="40">
        <v>6460</v>
      </c>
      <c r="H1880" s="96">
        <f t="shared" si="29"/>
        <v>0</v>
      </c>
      <c r="I1880" s="21" t="s">
        <v>65</v>
      </c>
    </row>
    <row r="1881" spans="1:9" x14ac:dyDescent="0.25">
      <c r="A1881" s="31">
        <v>41665</v>
      </c>
      <c r="B1881" s="32">
        <v>9</v>
      </c>
      <c r="C1881" s="32" t="s">
        <v>649</v>
      </c>
      <c r="D1881" s="33" t="s">
        <v>42</v>
      </c>
      <c r="E1881" s="34">
        <v>1140</v>
      </c>
      <c r="F1881" s="95">
        <v>41678</v>
      </c>
      <c r="G1881" s="40">
        <v>1140</v>
      </c>
      <c r="H1881" s="96">
        <f t="shared" si="29"/>
        <v>0</v>
      </c>
      <c r="I1881" s="21" t="s">
        <v>65</v>
      </c>
    </row>
    <row r="1882" spans="1:9" x14ac:dyDescent="0.25">
      <c r="A1882" s="31">
        <v>41665</v>
      </c>
      <c r="B1882" s="32">
        <v>10</v>
      </c>
      <c r="C1882" s="32" t="s">
        <v>649</v>
      </c>
      <c r="D1882" s="33" t="s">
        <v>43</v>
      </c>
      <c r="E1882" s="34">
        <v>1520</v>
      </c>
      <c r="F1882" s="95">
        <v>41678</v>
      </c>
      <c r="G1882" s="40">
        <v>1520</v>
      </c>
      <c r="H1882" s="96">
        <f t="shared" si="29"/>
        <v>0</v>
      </c>
      <c r="I1882" s="21" t="s">
        <v>65</v>
      </c>
    </row>
    <row r="1883" spans="1:9" x14ac:dyDescent="0.25">
      <c r="A1883" s="31">
        <v>41665</v>
      </c>
      <c r="B1883" s="32">
        <v>11</v>
      </c>
      <c r="C1883" s="32" t="s">
        <v>649</v>
      </c>
      <c r="D1883" s="33" t="s">
        <v>106</v>
      </c>
      <c r="E1883" s="34">
        <v>2300</v>
      </c>
      <c r="F1883" s="95">
        <v>41674</v>
      </c>
      <c r="G1883" s="40">
        <v>2300</v>
      </c>
      <c r="H1883" s="96">
        <f t="shared" si="29"/>
        <v>0</v>
      </c>
      <c r="I1883" s="21" t="s">
        <v>12</v>
      </c>
    </row>
    <row r="1884" spans="1:9" x14ac:dyDescent="0.25">
      <c r="A1884" s="31">
        <v>41665</v>
      </c>
      <c r="B1884" s="32">
        <v>12</v>
      </c>
      <c r="C1884" s="32" t="s">
        <v>649</v>
      </c>
      <c r="D1884" s="33" t="s">
        <v>68</v>
      </c>
      <c r="E1884" s="34">
        <v>3917</v>
      </c>
      <c r="F1884" s="23">
        <v>41666</v>
      </c>
      <c r="G1884" s="34">
        <v>3917</v>
      </c>
      <c r="H1884" s="36">
        <f t="shared" si="29"/>
        <v>0</v>
      </c>
      <c r="I1884" s="21" t="s">
        <v>37</v>
      </c>
    </row>
    <row r="1885" spans="1:9" x14ac:dyDescent="0.25">
      <c r="A1885" s="31">
        <v>41665</v>
      </c>
      <c r="B1885" s="32">
        <v>13</v>
      </c>
      <c r="C1885" s="32" t="s">
        <v>649</v>
      </c>
      <c r="D1885" s="33" t="s">
        <v>130</v>
      </c>
      <c r="E1885" s="34">
        <v>10651.6</v>
      </c>
      <c r="F1885" s="23">
        <v>41666</v>
      </c>
      <c r="G1885" s="34">
        <v>10651.6</v>
      </c>
      <c r="H1885" s="36">
        <f t="shared" si="29"/>
        <v>0</v>
      </c>
      <c r="I1885" s="21" t="s">
        <v>21</v>
      </c>
    </row>
    <row r="1886" spans="1:9" x14ac:dyDescent="0.25">
      <c r="A1886" s="31">
        <v>41665</v>
      </c>
      <c r="B1886" s="32">
        <v>14</v>
      </c>
      <c r="C1886" s="32" t="s">
        <v>649</v>
      </c>
      <c r="D1886" s="33" t="s">
        <v>83</v>
      </c>
      <c r="E1886" s="34">
        <v>4852.3999999999996</v>
      </c>
      <c r="F1886" s="23">
        <v>41666</v>
      </c>
      <c r="G1886" s="34">
        <v>4852.3999999999996</v>
      </c>
      <c r="H1886" s="36">
        <f t="shared" si="29"/>
        <v>0</v>
      </c>
      <c r="I1886" s="21" t="s">
        <v>21</v>
      </c>
    </row>
    <row r="1887" spans="1:9" x14ac:dyDescent="0.25">
      <c r="A1887" s="31">
        <v>41665</v>
      </c>
      <c r="B1887" s="32">
        <v>15</v>
      </c>
      <c r="C1887" s="32" t="s">
        <v>649</v>
      </c>
      <c r="D1887" s="33" t="s">
        <v>468</v>
      </c>
      <c r="E1887" s="34">
        <v>8345</v>
      </c>
      <c r="F1887" s="95">
        <v>41674</v>
      </c>
      <c r="G1887" s="40">
        <v>8345</v>
      </c>
      <c r="H1887" s="96">
        <f t="shared" si="29"/>
        <v>0</v>
      </c>
      <c r="I1887" s="21" t="s">
        <v>37</v>
      </c>
    </row>
    <row r="1888" spans="1:9" x14ac:dyDescent="0.25">
      <c r="A1888" s="31">
        <v>41665</v>
      </c>
      <c r="B1888" s="32">
        <v>16</v>
      </c>
      <c r="C1888" s="32" t="s">
        <v>649</v>
      </c>
      <c r="D1888" s="33" t="s">
        <v>20</v>
      </c>
      <c r="E1888" s="34">
        <v>5406.5</v>
      </c>
      <c r="F1888" s="25" t="s">
        <v>651</v>
      </c>
      <c r="G1888" s="34">
        <f>4256+1150.5</f>
        <v>5406.5</v>
      </c>
      <c r="H1888" s="36">
        <f t="shared" si="29"/>
        <v>0</v>
      </c>
    </row>
    <row r="1889" spans="1:9" x14ac:dyDescent="0.25">
      <c r="A1889" s="31">
        <v>41665</v>
      </c>
      <c r="B1889" s="32">
        <v>17</v>
      </c>
      <c r="C1889" s="32" t="s">
        <v>649</v>
      </c>
      <c r="D1889" s="33" t="s">
        <v>130</v>
      </c>
      <c r="E1889" s="34">
        <v>205</v>
      </c>
      <c r="F1889" s="23">
        <v>41666</v>
      </c>
      <c r="G1889" s="34">
        <v>205</v>
      </c>
      <c r="H1889" s="36">
        <f t="shared" si="29"/>
        <v>0</v>
      </c>
      <c r="I1889" s="21" t="s">
        <v>21</v>
      </c>
    </row>
    <row r="1890" spans="1:9" x14ac:dyDescent="0.25">
      <c r="A1890" s="31">
        <v>41665</v>
      </c>
      <c r="B1890" s="32">
        <v>18</v>
      </c>
      <c r="C1890" s="32" t="s">
        <v>649</v>
      </c>
      <c r="D1890" s="33" t="s">
        <v>75</v>
      </c>
      <c r="E1890" s="34">
        <v>1362.1</v>
      </c>
      <c r="F1890" s="23">
        <v>41665</v>
      </c>
      <c r="G1890" s="34">
        <v>1362.1</v>
      </c>
      <c r="H1890" s="36">
        <f t="shared" si="29"/>
        <v>0</v>
      </c>
    </row>
    <row r="1891" spans="1:9" x14ac:dyDescent="0.25">
      <c r="A1891" s="31">
        <v>41665</v>
      </c>
      <c r="B1891" s="32">
        <v>19</v>
      </c>
      <c r="C1891" s="32" t="s">
        <v>649</v>
      </c>
      <c r="D1891" s="33" t="s">
        <v>380</v>
      </c>
      <c r="E1891" s="34">
        <v>1746.5</v>
      </c>
      <c r="F1891" s="23">
        <v>41668</v>
      </c>
      <c r="G1891" s="34">
        <v>1746.5</v>
      </c>
      <c r="H1891" s="36">
        <f t="shared" si="29"/>
        <v>0</v>
      </c>
      <c r="I1891" s="21" t="s">
        <v>21</v>
      </c>
    </row>
    <row r="1892" spans="1:9" x14ac:dyDescent="0.25">
      <c r="A1892" s="31">
        <v>41665</v>
      </c>
      <c r="B1892" s="32">
        <v>20</v>
      </c>
      <c r="C1892" s="32" t="s">
        <v>649</v>
      </c>
      <c r="D1892" s="33" t="s">
        <v>8</v>
      </c>
      <c r="E1892" s="34">
        <v>485</v>
      </c>
      <c r="F1892" s="23">
        <v>41665</v>
      </c>
      <c r="G1892" s="34">
        <v>485</v>
      </c>
      <c r="H1892" s="36">
        <f t="shared" si="29"/>
        <v>0</v>
      </c>
      <c r="I1892" s="21" t="s">
        <v>8</v>
      </c>
    </row>
    <row r="1893" spans="1:9" x14ac:dyDescent="0.25">
      <c r="A1893" s="31">
        <v>41665</v>
      </c>
      <c r="B1893" s="32">
        <v>21</v>
      </c>
      <c r="C1893" s="32" t="s">
        <v>649</v>
      </c>
      <c r="D1893" s="33" t="s">
        <v>8</v>
      </c>
      <c r="E1893" s="34">
        <v>3361.5</v>
      </c>
      <c r="F1893" s="23">
        <v>41665</v>
      </c>
      <c r="G1893" s="34">
        <v>3361.5</v>
      </c>
      <c r="H1893" s="36">
        <f t="shared" si="29"/>
        <v>0</v>
      </c>
      <c r="I1893" s="21" t="s">
        <v>8</v>
      </c>
    </row>
    <row r="1894" spans="1:9" x14ac:dyDescent="0.25">
      <c r="A1894" s="31">
        <v>41665</v>
      </c>
      <c r="B1894" s="32">
        <v>22</v>
      </c>
      <c r="C1894" s="32" t="s">
        <v>649</v>
      </c>
      <c r="D1894" s="33" t="s">
        <v>188</v>
      </c>
      <c r="E1894" s="34">
        <v>5559.5</v>
      </c>
      <c r="F1894" s="23">
        <v>41667</v>
      </c>
      <c r="G1894" s="34">
        <v>5559.5</v>
      </c>
      <c r="H1894" s="36">
        <f t="shared" si="29"/>
        <v>0</v>
      </c>
    </row>
    <row r="1895" spans="1:9" x14ac:dyDescent="0.25">
      <c r="A1895" s="31">
        <v>41665</v>
      </c>
      <c r="B1895" s="32">
        <v>23</v>
      </c>
      <c r="C1895" s="32" t="s">
        <v>649</v>
      </c>
      <c r="D1895" s="33" t="s">
        <v>55</v>
      </c>
      <c r="E1895" s="34">
        <v>14770</v>
      </c>
      <c r="F1895" s="23">
        <v>41665</v>
      </c>
      <c r="G1895" s="34">
        <v>14770</v>
      </c>
      <c r="H1895" s="36">
        <f t="shared" si="29"/>
        <v>0</v>
      </c>
      <c r="I1895" s="21" t="s">
        <v>8</v>
      </c>
    </row>
    <row r="1896" spans="1:9" x14ac:dyDescent="0.25">
      <c r="A1896" s="31">
        <v>41665</v>
      </c>
      <c r="B1896" s="32">
        <v>24</v>
      </c>
      <c r="C1896" s="32" t="s">
        <v>649</v>
      </c>
      <c r="D1896" s="33" t="s">
        <v>652</v>
      </c>
      <c r="E1896" s="34">
        <v>1080</v>
      </c>
      <c r="F1896" s="23">
        <v>41665</v>
      </c>
      <c r="G1896" s="34">
        <v>1080</v>
      </c>
      <c r="H1896" s="36">
        <f t="shared" si="29"/>
        <v>0</v>
      </c>
    </row>
    <row r="1897" spans="1:9" x14ac:dyDescent="0.25">
      <c r="A1897" s="31">
        <v>41665</v>
      </c>
      <c r="B1897" s="32">
        <v>25</v>
      </c>
      <c r="C1897" s="32" t="s">
        <v>649</v>
      </c>
      <c r="D1897" s="33" t="s">
        <v>22</v>
      </c>
      <c r="E1897" s="34">
        <v>1440</v>
      </c>
      <c r="F1897" s="23">
        <v>41665</v>
      </c>
      <c r="G1897" s="34">
        <v>1440</v>
      </c>
      <c r="H1897" s="36">
        <f t="shared" ref="H1897:H1960" si="30">E1897-G1897</f>
        <v>0</v>
      </c>
    </row>
    <row r="1898" spans="1:9" x14ac:dyDescent="0.25">
      <c r="A1898" s="31">
        <v>41665</v>
      </c>
      <c r="B1898" s="32">
        <v>26</v>
      </c>
      <c r="C1898" s="32" t="s">
        <v>649</v>
      </c>
      <c r="D1898" s="33" t="s">
        <v>34</v>
      </c>
      <c r="E1898" s="34">
        <v>2320</v>
      </c>
      <c r="F1898" s="23">
        <v>41667</v>
      </c>
      <c r="G1898" s="34">
        <v>2320</v>
      </c>
      <c r="H1898" s="36">
        <f t="shared" si="30"/>
        <v>0</v>
      </c>
      <c r="I1898" s="21" t="s">
        <v>12</v>
      </c>
    </row>
    <row r="1899" spans="1:9" x14ac:dyDescent="0.25">
      <c r="A1899" s="31">
        <v>41665</v>
      </c>
      <c r="B1899" s="32">
        <v>27</v>
      </c>
      <c r="C1899" s="32" t="s">
        <v>649</v>
      </c>
      <c r="D1899" s="33" t="s">
        <v>123</v>
      </c>
      <c r="E1899" s="34">
        <v>2164.5</v>
      </c>
      <c r="F1899" s="23">
        <v>41665</v>
      </c>
      <c r="G1899" s="34">
        <v>2164.5</v>
      </c>
      <c r="H1899" s="36">
        <f t="shared" si="30"/>
        <v>0</v>
      </c>
    </row>
    <row r="1900" spans="1:9" x14ac:dyDescent="0.25">
      <c r="A1900" s="31">
        <v>41665</v>
      </c>
      <c r="B1900" s="32">
        <v>28</v>
      </c>
      <c r="C1900" s="32" t="s">
        <v>649</v>
      </c>
      <c r="D1900" s="33" t="s">
        <v>338</v>
      </c>
      <c r="E1900" s="34">
        <v>590</v>
      </c>
      <c r="F1900" s="23">
        <v>41667</v>
      </c>
      <c r="G1900" s="34">
        <v>590</v>
      </c>
      <c r="H1900" s="36">
        <f t="shared" si="30"/>
        <v>0</v>
      </c>
      <c r="I1900" s="21" t="s">
        <v>12</v>
      </c>
    </row>
    <row r="1901" spans="1:9" x14ac:dyDescent="0.25">
      <c r="A1901" s="31">
        <v>41665</v>
      </c>
      <c r="B1901" s="32">
        <v>29</v>
      </c>
      <c r="C1901" s="32" t="s">
        <v>649</v>
      </c>
      <c r="D1901" s="33" t="s">
        <v>29</v>
      </c>
      <c r="E1901" s="34">
        <v>15401</v>
      </c>
      <c r="F1901" s="23">
        <v>41667</v>
      </c>
      <c r="G1901" s="34">
        <v>15401</v>
      </c>
      <c r="H1901" s="36">
        <f t="shared" si="30"/>
        <v>0</v>
      </c>
      <c r="I1901" s="21" t="s">
        <v>12</v>
      </c>
    </row>
    <row r="1902" spans="1:9" x14ac:dyDescent="0.25">
      <c r="A1902" s="31">
        <v>41665</v>
      </c>
      <c r="B1902" s="32">
        <v>30</v>
      </c>
      <c r="C1902" s="32" t="s">
        <v>649</v>
      </c>
      <c r="D1902" s="33" t="s">
        <v>55</v>
      </c>
      <c r="E1902" s="34">
        <v>2055.4</v>
      </c>
      <c r="F1902" s="23">
        <v>41665</v>
      </c>
      <c r="G1902" s="34">
        <v>2055.4</v>
      </c>
      <c r="H1902" s="36">
        <f t="shared" si="30"/>
        <v>0</v>
      </c>
    </row>
    <row r="1903" spans="1:9" x14ac:dyDescent="0.25">
      <c r="A1903" s="31">
        <v>41665</v>
      </c>
      <c r="B1903" s="32">
        <v>31</v>
      </c>
      <c r="C1903" s="32" t="s">
        <v>649</v>
      </c>
      <c r="D1903" s="33" t="s">
        <v>494</v>
      </c>
      <c r="E1903" s="34">
        <v>1730.6</v>
      </c>
      <c r="F1903" s="23">
        <v>41665</v>
      </c>
      <c r="G1903" s="34">
        <v>1730.6</v>
      </c>
      <c r="H1903" s="36">
        <f t="shared" si="30"/>
        <v>0</v>
      </c>
    </row>
    <row r="1904" spans="1:9" x14ac:dyDescent="0.25">
      <c r="A1904" s="31">
        <v>41665</v>
      </c>
      <c r="B1904" s="32">
        <v>32</v>
      </c>
      <c r="C1904" s="32" t="s">
        <v>649</v>
      </c>
      <c r="D1904" s="33" t="s">
        <v>29</v>
      </c>
      <c r="E1904" s="34">
        <v>798</v>
      </c>
      <c r="F1904" s="23">
        <v>41667</v>
      </c>
      <c r="G1904" s="34">
        <v>798</v>
      </c>
      <c r="H1904" s="36">
        <f t="shared" si="30"/>
        <v>0</v>
      </c>
      <c r="I1904" s="21" t="s">
        <v>12</v>
      </c>
    </row>
    <row r="1905" spans="1:9" x14ac:dyDescent="0.25">
      <c r="A1905" s="31">
        <v>41665</v>
      </c>
      <c r="B1905" s="32">
        <v>33</v>
      </c>
      <c r="C1905" s="32" t="s">
        <v>649</v>
      </c>
      <c r="D1905" s="33" t="s">
        <v>58</v>
      </c>
      <c r="E1905" s="34">
        <v>1150</v>
      </c>
      <c r="F1905" s="23">
        <v>41667</v>
      </c>
      <c r="G1905" s="34">
        <v>1150</v>
      </c>
      <c r="H1905" s="36">
        <f t="shared" si="30"/>
        <v>0</v>
      </c>
      <c r="I1905" s="21" t="s">
        <v>12</v>
      </c>
    </row>
    <row r="1906" spans="1:9" x14ac:dyDescent="0.25">
      <c r="A1906" s="31">
        <v>41665</v>
      </c>
      <c r="B1906" s="32">
        <v>34</v>
      </c>
      <c r="C1906" s="32" t="s">
        <v>649</v>
      </c>
      <c r="D1906" s="33" t="s">
        <v>653</v>
      </c>
      <c r="E1906" s="34">
        <v>2388.65</v>
      </c>
      <c r="F1906" s="23">
        <v>41667</v>
      </c>
      <c r="G1906" s="34">
        <v>2388.65</v>
      </c>
      <c r="H1906" s="36">
        <f t="shared" si="30"/>
        <v>0</v>
      </c>
      <c r="I1906" s="21" t="s">
        <v>12</v>
      </c>
    </row>
    <row r="1907" spans="1:9" x14ac:dyDescent="0.25">
      <c r="A1907" s="31">
        <v>41665</v>
      </c>
      <c r="B1907" s="32">
        <v>35</v>
      </c>
      <c r="C1907" s="32" t="s">
        <v>649</v>
      </c>
      <c r="D1907" s="33" t="s">
        <v>8</v>
      </c>
      <c r="E1907" s="34">
        <v>6059</v>
      </c>
      <c r="F1907" s="23">
        <v>41665</v>
      </c>
      <c r="G1907" s="34">
        <v>6059</v>
      </c>
      <c r="H1907" s="36">
        <f t="shared" si="30"/>
        <v>0</v>
      </c>
      <c r="I1907" s="21" t="s">
        <v>8</v>
      </c>
    </row>
    <row r="1908" spans="1:9" x14ac:dyDescent="0.25">
      <c r="A1908" s="31">
        <v>41665</v>
      </c>
      <c r="B1908" s="32">
        <v>36</v>
      </c>
      <c r="C1908" s="32" t="s">
        <v>649</v>
      </c>
      <c r="D1908" s="33" t="s">
        <v>349</v>
      </c>
      <c r="E1908" s="34">
        <v>29864</v>
      </c>
      <c r="F1908" s="23">
        <v>41665</v>
      </c>
      <c r="G1908" s="34">
        <v>29864</v>
      </c>
      <c r="H1908" s="36">
        <f t="shared" si="30"/>
        <v>0</v>
      </c>
    </row>
    <row r="1909" spans="1:9" x14ac:dyDescent="0.25">
      <c r="A1909" s="31">
        <v>41665</v>
      </c>
      <c r="B1909" s="32">
        <v>37</v>
      </c>
      <c r="C1909" s="32" t="s">
        <v>649</v>
      </c>
      <c r="D1909" s="33" t="s">
        <v>16</v>
      </c>
      <c r="E1909" s="34">
        <v>1353.6</v>
      </c>
      <c r="F1909" s="35">
        <v>41666</v>
      </c>
      <c r="G1909" s="34">
        <v>1353.6</v>
      </c>
      <c r="H1909" s="36">
        <f t="shared" si="30"/>
        <v>0</v>
      </c>
      <c r="I1909" s="21" t="s">
        <v>21</v>
      </c>
    </row>
    <row r="1910" spans="1:9" x14ac:dyDescent="0.25">
      <c r="A1910" s="31">
        <v>41665</v>
      </c>
      <c r="B1910" s="32">
        <v>38</v>
      </c>
      <c r="C1910" s="32" t="s">
        <v>649</v>
      </c>
      <c r="D1910" s="33" t="s">
        <v>59</v>
      </c>
      <c r="E1910" s="34">
        <v>8813.7000000000007</v>
      </c>
      <c r="F1910" s="80" t="s">
        <v>654</v>
      </c>
      <c r="G1910" s="34">
        <v>8813.7000000000007</v>
      </c>
      <c r="H1910" s="36">
        <f t="shared" si="30"/>
        <v>0</v>
      </c>
      <c r="I1910" s="21" t="s">
        <v>21</v>
      </c>
    </row>
    <row r="1911" spans="1:9" x14ac:dyDescent="0.25">
      <c r="A1911" s="31">
        <v>41665</v>
      </c>
      <c r="B1911" s="32">
        <v>39</v>
      </c>
      <c r="C1911" s="32" t="s">
        <v>649</v>
      </c>
      <c r="D1911" s="33" t="s">
        <v>50</v>
      </c>
      <c r="E1911" s="34">
        <v>8449</v>
      </c>
      <c r="F1911" s="23">
        <v>41667</v>
      </c>
      <c r="G1911" s="34">
        <v>8449</v>
      </c>
      <c r="H1911" s="36">
        <f t="shared" si="30"/>
        <v>0</v>
      </c>
      <c r="I1911" s="21" t="s">
        <v>21</v>
      </c>
    </row>
    <row r="1912" spans="1:9" x14ac:dyDescent="0.25">
      <c r="A1912" s="31">
        <v>41665</v>
      </c>
      <c r="B1912" s="32">
        <v>40</v>
      </c>
      <c r="C1912" s="32" t="s">
        <v>649</v>
      </c>
      <c r="D1912" s="33" t="s">
        <v>147</v>
      </c>
      <c r="E1912" s="34">
        <v>8727.6</v>
      </c>
      <c r="F1912" s="68">
        <v>41667</v>
      </c>
      <c r="G1912" s="34">
        <v>8727.6</v>
      </c>
      <c r="H1912" s="36">
        <f t="shared" si="30"/>
        <v>0</v>
      </c>
      <c r="I1912" s="21" t="s">
        <v>65</v>
      </c>
    </row>
    <row r="1913" spans="1:9" x14ac:dyDescent="0.25">
      <c r="A1913" s="31">
        <v>41665</v>
      </c>
      <c r="B1913" s="32">
        <v>41</v>
      </c>
      <c r="C1913" s="32" t="s">
        <v>649</v>
      </c>
      <c r="D1913" s="33" t="s">
        <v>198</v>
      </c>
      <c r="E1913" s="34">
        <v>17157</v>
      </c>
      <c r="F1913" s="25" t="s">
        <v>655</v>
      </c>
      <c r="G1913" s="34">
        <f>16557+600</f>
        <v>17157</v>
      </c>
      <c r="H1913" s="36">
        <f t="shared" si="30"/>
        <v>0</v>
      </c>
      <c r="I1913" s="21" t="s">
        <v>65</v>
      </c>
    </row>
    <row r="1914" spans="1:9" x14ac:dyDescent="0.25">
      <c r="A1914" s="31">
        <v>41665</v>
      </c>
      <c r="B1914" s="32">
        <v>42</v>
      </c>
      <c r="C1914" s="32" t="s">
        <v>649</v>
      </c>
      <c r="D1914" s="33" t="s">
        <v>367</v>
      </c>
      <c r="E1914" s="34">
        <v>1029.5</v>
      </c>
      <c r="F1914" s="23">
        <v>41665</v>
      </c>
      <c r="G1914" s="34">
        <v>1029.5</v>
      </c>
      <c r="H1914" s="36">
        <f t="shared" si="30"/>
        <v>0</v>
      </c>
    </row>
    <row r="1915" spans="1:9" x14ac:dyDescent="0.25">
      <c r="A1915" s="31">
        <v>41665</v>
      </c>
      <c r="B1915" s="32">
        <v>43</v>
      </c>
      <c r="C1915" s="32" t="s">
        <v>649</v>
      </c>
      <c r="D1915" s="33" t="s">
        <v>49</v>
      </c>
      <c r="E1915" s="34">
        <v>2910</v>
      </c>
      <c r="F1915" s="23">
        <v>41665</v>
      </c>
      <c r="G1915" s="34">
        <v>2910</v>
      </c>
      <c r="H1915" s="36">
        <f t="shared" si="30"/>
        <v>0</v>
      </c>
    </row>
    <row r="1916" spans="1:9" x14ac:dyDescent="0.25">
      <c r="A1916" s="31">
        <v>41665</v>
      </c>
      <c r="B1916" s="32">
        <v>44</v>
      </c>
      <c r="C1916" s="32" t="s">
        <v>649</v>
      </c>
      <c r="D1916" s="33" t="s">
        <v>650</v>
      </c>
      <c r="E1916" s="34">
        <v>4963.5</v>
      </c>
      <c r="F1916" s="26">
        <v>41675</v>
      </c>
      <c r="G1916" s="40">
        <v>4963.5</v>
      </c>
      <c r="H1916" s="36">
        <f t="shared" si="30"/>
        <v>0</v>
      </c>
    </row>
    <row r="1917" spans="1:9" x14ac:dyDescent="0.25">
      <c r="A1917" s="31">
        <v>41665</v>
      </c>
      <c r="B1917" s="32">
        <v>45</v>
      </c>
      <c r="C1917" s="32" t="s">
        <v>649</v>
      </c>
      <c r="D1917" s="33" t="s">
        <v>533</v>
      </c>
      <c r="E1917" s="34">
        <v>256</v>
      </c>
      <c r="F1917" s="23">
        <v>41665</v>
      </c>
      <c r="G1917" s="34">
        <v>256</v>
      </c>
      <c r="H1917" s="36">
        <f t="shared" si="30"/>
        <v>0</v>
      </c>
    </row>
    <row r="1918" spans="1:9" x14ac:dyDescent="0.25">
      <c r="A1918" s="31">
        <v>41665</v>
      </c>
      <c r="B1918" s="32">
        <v>46</v>
      </c>
      <c r="C1918" s="32" t="s">
        <v>649</v>
      </c>
      <c r="D1918" s="33" t="s">
        <v>8</v>
      </c>
      <c r="E1918" s="34">
        <v>3061</v>
      </c>
      <c r="F1918" s="23">
        <v>41665</v>
      </c>
      <c r="G1918" s="34">
        <v>3061</v>
      </c>
      <c r="H1918" s="36">
        <f t="shared" si="30"/>
        <v>0</v>
      </c>
      <c r="I1918" s="21" t="s">
        <v>8</v>
      </c>
    </row>
    <row r="1919" spans="1:9" x14ac:dyDescent="0.25">
      <c r="A1919" s="31">
        <v>41666</v>
      </c>
      <c r="B1919" s="32">
        <v>47</v>
      </c>
      <c r="C1919" s="32" t="s">
        <v>649</v>
      </c>
      <c r="D1919" s="33" t="s">
        <v>656</v>
      </c>
      <c r="E1919" s="69">
        <v>320</v>
      </c>
      <c r="F1919" s="23">
        <v>41666</v>
      </c>
      <c r="G1919" s="34">
        <v>320</v>
      </c>
      <c r="H1919" s="36">
        <f t="shared" si="30"/>
        <v>0</v>
      </c>
    </row>
    <row r="1920" spans="1:9" x14ac:dyDescent="0.25">
      <c r="A1920" s="31">
        <v>41666</v>
      </c>
      <c r="B1920" s="32">
        <v>48</v>
      </c>
      <c r="C1920" s="32" t="s">
        <v>649</v>
      </c>
      <c r="D1920" s="33" t="s">
        <v>147</v>
      </c>
      <c r="E1920" s="34">
        <v>20558</v>
      </c>
      <c r="F1920" s="68">
        <v>41667</v>
      </c>
      <c r="G1920" s="34">
        <v>20558</v>
      </c>
      <c r="H1920" s="36">
        <f t="shared" si="30"/>
        <v>0</v>
      </c>
      <c r="I1920" s="69"/>
    </row>
    <row r="1921" spans="1:9" x14ac:dyDescent="0.25">
      <c r="A1921" s="31">
        <v>41666</v>
      </c>
      <c r="B1921" s="32">
        <v>49</v>
      </c>
      <c r="C1921" s="32" t="s">
        <v>649</v>
      </c>
      <c r="D1921" s="33" t="s">
        <v>14</v>
      </c>
      <c r="E1921" s="34">
        <v>2218</v>
      </c>
      <c r="F1921" s="23">
        <v>41666</v>
      </c>
      <c r="G1921" s="34">
        <v>2218</v>
      </c>
      <c r="H1921" s="36">
        <f t="shared" si="30"/>
        <v>0</v>
      </c>
    </row>
    <row r="1922" spans="1:9" x14ac:dyDescent="0.25">
      <c r="A1922" s="31">
        <v>41666</v>
      </c>
      <c r="B1922" s="32">
        <v>50</v>
      </c>
      <c r="C1922" s="32" t="s">
        <v>649</v>
      </c>
      <c r="D1922" s="33" t="s">
        <v>657</v>
      </c>
      <c r="E1922" s="34">
        <v>7752</v>
      </c>
      <c r="F1922" s="23">
        <v>41666</v>
      </c>
      <c r="G1922" s="34">
        <v>7752</v>
      </c>
      <c r="H1922" s="36">
        <f t="shared" si="30"/>
        <v>0</v>
      </c>
      <c r="I1922" s="21" t="s">
        <v>65</v>
      </c>
    </row>
    <row r="1923" spans="1:9" x14ac:dyDescent="0.25">
      <c r="A1923" s="31">
        <v>41666</v>
      </c>
      <c r="B1923" s="32">
        <v>51</v>
      </c>
      <c r="C1923" s="32" t="s">
        <v>649</v>
      </c>
      <c r="D1923" s="33" t="s">
        <v>76</v>
      </c>
      <c r="E1923" s="34">
        <v>710</v>
      </c>
      <c r="F1923" s="23">
        <v>41666</v>
      </c>
      <c r="G1923" s="34">
        <v>710</v>
      </c>
      <c r="H1923" s="36">
        <f t="shared" si="30"/>
        <v>0</v>
      </c>
    </row>
    <row r="1924" spans="1:9" x14ac:dyDescent="0.25">
      <c r="A1924" s="31">
        <v>41666</v>
      </c>
      <c r="B1924" s="32">
        <v>52</v>
      </c>
      <c r="C1924" s="32" t="s">
        <v>649</v>
      </c>
      <c r="D1924" s="33" t="s">
        <v>8</v>
      </c>
      <c r="E1924" s="34">
        <v>545</v>
      </c>
      <c r="F1924" s="23">
        <v>41666</v>
      </c>
      <c r="G1924" s="34">
        <v>545</v>
      </c>
      <c r="H1924" s="36">
        <f t="shared" si="30"/>
        <v>0</v>
      </c>
      <c r="I1924" s="21" t="s">
        <v>8</v>
      </c>
    </row>
    <row r="1925" spans="1:9" x14ac:dyDescent="0.25">
      <c r="A1925" s="31">
        <v>41666</v>
      </c>
      <c r="B1925" s="32">
        <v>53</v>
      </c>
      <c r="C1925" s="32" t="s">
        <v>649</v>
      </c>
      <c r="D1925" s="33" t="s">
        <v>29</v>
      </c>
      <c r="E1925" s="34">
        <v>12258</v>
      </c>
      <c r="F1925" s="23">
        <v>41669</v>
      </c>
      <c r="G1925" s="34">
        <v>12258</v>
      </c>
      <c r="H1925" s="36">
        <f t="shared" si="30"/>
        <v>0</v>
      </c>
      <c r="I1925" s="21" t="s">
        <v>30</v>
      </c>
    </row>
    <row r="1926" spans="1:9" x14ac:dyDescent="0.25">
      <c r="A1926" s="31">
        <v>41666</v>
      </c>
      <c r="B1926" s="32">
        <v>54</v>
      </c>
      <c r="C1926" s="32" t="s">
        <v>649</v>
      </c>
      <c r="D1926" s="33" t="s">
        <v>34</v>
      </c>
      <c r="E1926" s="34">
        <v>1152</v>
      </c>
      <c r="F1926" s="23">
        <v>41666</v>
      </c>
      <c r="G1926" s="34">
        <v>1152</v>
      </c>
      <c r="H1926" s="36">
        <f t="shared" si="30"/>
        <v>0</v>
      </c>
      <c r="I1926" s="21" t="s">
        <v>30</v>
      </c>
    </row>
    <row r="1927" spans="1:9" x14ac:dyDescent="0.25">
      <c r="A1927" s="31">
        <v>41666</v>
      </c>
      <c r="B1927" s="32">
        <v>55</v>
      </c>
      <c r="C1927" s="32" t="s">
        <v>649</v>
      </c>
      <c r="D1927" s="33" t="s">
        <v>34</v>
      </c>
      <c r="E1927" s="34">
        <v>2212</v>
      </c>
      <c r="F1927" s="23">
        <v>41667</v>
      </c>
      <c r="G1927" s="34">
        <v>2212</v>
      </c>
      <c r="H1927" s="36">
        <f t="shared" si="30"/>
        <v>0</v>
      </c>
      <c r="I1927" s="21" t="s">
        <v>30</v>
      </c>
    </row>
    <row r="1928" spans="1:9" x14ac:dyDescent="0.25">
      <c r="A1928" s="31">
        <v>41666</v>
      </c>
      <c r="B1928" s="32">
        <v>56</v>
      </c>
      <c r="C1928" s="32" t="s">
        <v>649</v>
      </c>
      <c r="D1928" s="33" t="s">
        <v>658</v>
      </c>
      <c r="E1928" s="34">
        <v>1650</v>
      </c>
      <c r="F1928" s="23">
        <v>41666</v>
      </c>
      <c r="G1928" s="34">
        <v>1650</v>
      </c>
      <c r="H1928" s="36">
        <f t="shared" si="30"/>
        <v>0</v>
      </c>
      <c r="I1928" s="21" t="s">
        <v>30</v>
      </c>
    </row>
    <row r="1929" spans="1:9" x14ac:dyDescent="0.25">
      <c r="A1929" s="31">
        <v>41666</v>
      </c>
      <c r="B1929" s="32">
        <v>57</v>
      </c>
      <c r="C1929" s="32" t="s">
        <v>649</v>
      </c>
      <c r="D1929" s="33" t="s">
        <v>124</v>
      </c>
      <c r="E1929" s="34">
        <v>5419</v>
      </c>
      <c r="F1929" s="23">
        <v>41666</v>
      </c>
      <c r="G1929" s="34">
        <v>5419</v>
      </c>
      <c r="H1929" s="36">
        <f t="shared" si="30"/>
        <v>0</v>
      </c>
      <c r="I1929" s="21" t="s">
        <v>30</v>
      </c>
    </row>
    <row r="1930" spans="1:9" x14ac:dyDescent="0.25">
      <c r="A1930" s="31">
        <v>41666</v>
      </c>
      <c r="B1930" s="32">
        <v>58</v>
      </c>
      <c r="C1930" s="32" t="s">
        <v>649</v>
      </c>
      <c r="D1930" s="33" t="s">
        <v>575</v>
      </c>
      <c r="E1930" s="34">
        <v>3202</v>
      </c>
      <c r="F1930" s="23">
        <v>41666</v>
      </c>
      <c r="G1930" s="34">
        <v>3202</v>
      </c>
      <c r="H1930" s="36">
        <f t="shared" si="30"/>
        <v>0</v>
      </c>
    </row>
    <row r="1931" spans="1:9" x14ac:dyDescent="0.25">
      <c r="A1931" s="31">
        <v>41666</v>
      </c>
      <c r="B1931" s="32">
        <v>59</v>
      </c>
      <c r="C1931" s="32" t="s">
        <v>649</v>
      </c>
      <c r="D1931" s="33" t="s">
        <v>35</v>
      </c>
      <c r="E1931" s="34">
        <v>1010</v>
      </c>
      <c r="F1931" s="23">
        <v>41666</v>
      </c>
      <c r="G1931" s="34">
        <v>1010</v>
      </c>
      <c r="H1931" s="36">
        <f t="shared" si="30"/>
        <v>0</v>
      </c>
      <c r="I1931" s="21" t="s">
        <v>30</v>
      </c>
    </row>
    <row r="1932" spans="1:9" x14ac:dyDescent="0.25">
      <c r="A1932" s="31">
        <v>41666</v>
      </c>
      <c r="B1932" s="32">
        <v>60</v>
      </c>
      <c r="C1932" s="32" t="s">
        <v>649</v>
      </c>
      <c r="D1932" s="33" t="s">
        <v>33</v>
      </c>
      <c r="E1932" s="34">
        <v>5159.5</v>
      </c>
      <c r="F1932" s="23">
        <v>41666</v>
      </c>
      <c r="G1932" s="34">
        <v>5159.5</v>
      </c>
      <c r="H1932" s="36">
        <f t="shared" si="30"/>
        <v>0</v>
      </c>
    </row>
    <row r="1933" spans="1:9" x14ac:dyDescent="0.25">
      <c r="A1933" s="31">
        <v>41666</v>
      </c>
      <c r="B1933" s="32">
        <v>61</v>
      </c>
      <c r="C1933" s="32" t="s">
        <v>649</v>
      </c>
      <c r="D1933" s="33" t="s">
        <v>47</v>
      </c>
      <c r="E1933" s="34">
        <v>3625</v>
      </c>
      <c r="F1933" s="23">
        <v>41667</v>
      </c>
      <c r="G1933" s="34">
        <v>3625</v>
      </c>
      <c r="H1933" s="36">
        <f t="shared" si="30"/>
        <v>0</v>
      </c>
      <c r="I1933" s="21" t="s">
        <v>30</v>
      </c>
    </row>
    <row r="1934" spans="1:9" x14ac:dyDescent="0.25">
      <c r="A1934" s="31">
        <v>41666</v>
      </c>
      <c r="B1934" s="32">
        <v>62</v>
      </c>
      <c r="C1934" s="32" t="s">
        <v>649</v>
      </c>
      <c r="D1934" s="33" t="s">
        <v>20</v>
      </c>
      <c r="E1934" s="34">
        <v>1231</v>
      </c>
      <c r="F1934" s="23">
        <v>41668</v>
      </c>
      <c r="G1934" s="34">
        <v>1231</v>
      </c>
      <c r="H1934" s="36">
        <f t="shared" si="30"/>
        <v>0</v>
      </c>
      <c r="I1934" s="21" t="s">
        <v>8</v>
      </c>
    </row>
    <row r="1935" spans="1:9" x14ac:dyDescent="0.25">
      <c r="A1935" s="31">
        <v>41666</v>
      </c>
      <c r="B1935" s="32">
        <v>63</v>
      </c>
      <c r="C1935" s="32" t="s">
        <v>649</v>
      </c>
      <c r="D1935" s="33" t="s">
        <v>110</v>
      </c>
      <c r="E1935" s="34">
        <v>18179</v>
      </c>
      <c r="F1935" s="23">
        <v>41690</v>
      </c>
      <c r="G1935" s="34">
        <v>18179</v>
      </c>
      <c r="H1935" s="36">
        <f t="shared" si="30"/>
        <v>0</v>
      </c>
      <c r="I1935" s="21" t="s">
        <v>30</v>
      </c>
    </row>
    <row r="1936" spans="1:9" x14ac:dyDescent="0.25">
      <c r="A1936" s="31">
        <v>41666</v>
      </c>
      <c r="B1936" s="32">
        <v>64</v>
      </c>
      <c r="C1936" s="32" t="s">
        <v>649</v>
      </c>
      <c r="D1936" s="33" t="s">
        <v>18</v>
      </c>
      <c r="E1936" s="34">
        <v>3225.5</v>
      </c>
      <c r="F1936" s="23">
        <v>41666</v>
      </c>
      <c r="G1936" s="34">
        <v>3225.5</v>
      </c>
      <c r="H1936" s="36">
        <f t="shared" si="30"/>
        <v>0</v>
      </c>
    </row>
    <row r="1937" spans="1:10" x14ac:dyDescent="0.25">
      <c r="A1937" s="31">
        <v>41666</v>
      </c>
      <c r="B1937" s="32">
        <v>65</v>
      </c>
      <c r="C1937" s="32" t="s">
        <v>649</v>
      </c>
      <c r="D1937" s="33" t="s">
        <v>659</v>
      </c>
      <c r="E1937" s="34">
        <v>340</v>
      </c>
      <c r="F1937" s="23">
        <v>41666</v>
      </c>
      <c r="G1937" s="34">
        <v>340</v>
      </c>
      <c r="H1937" s="36">
        <f t="shared" si="30"/>
        <v>0</v>
      </c>
    </row>
    <row r="1938" spans="1:10" x14ac:dyDescent="0.25">
      <c r="A1938" s="31">
        <v>41666</v>
      </c>
      <c r="B1938" s="32">
        <v>66</v>
      </c>
      <c r="C1938" s="32" t="s">
        <v>649</v>
      </c>
      <c r="D1938" s="33" t="s">
        <v>215</v>
      </c>
      <c r="E1938" s="34">
        <v>3182.5</v>
      </c>
      <c r="F1938" s="35">
        <v>41666</v>
      </c>
      <c r="G1938" s="34">
        <v>3182.5</v>
      </c>
      <c r="H1938" s="36">
        <f t="shared" si="30"/>
        <v>0</v>
      </c>
    </row>
    <row r="1939" spans="1:10" x14ac:dyDescent="0.25">
      <c r="A1939" s="31">
        <v>41666</v>
      </c>
      <c r="B1939" s="32">
        <v>67</v>
      </c>
      <c r="C1939" s="32" t="s">
        <v>649</v>
      </c>
      <c r="D1939" s="33" t="s">
        <v>54</v>
      </c>
      <c r="E1939" s="34">
        <v>3021</v>
      </c>
      <c r="F1939" s="23">
        <v>41666</v>
      </c>
      <c r="G1939" s="34">
        <v>3021</v>
      </c>
      <c r="H1939" s="36">
        <f t="shared" si="30"/>
        <v>0</v>
      </c>
      <c r="I1939" s="21" t="s">
        <v>30</v>
      </c>
    </row>
    <row r="1940" spans="1:10" x14ac:dyDescent="0.25">
      <c r="A1940" s="31">
        <v>41666</v>
      </c>
      <c r="B1940" s="32">
        <v>68</v>
      </c>
      <c r="C1940" s="32" t="s">
        <v>649</v>
      </c>
      <c r="D1940" s="33" t="s">
        <v>96</v>
      </c>
      <c r="E1940" s="34">
        <v>31514</v>
      </c>
      <c r="F1940" s="26">
        <v>41674</v>
      </c>
      <c r="G1940" s="40">
        <v>31514</v>
      </c>
      <c r="H1940" s="36">
        <f t="shared" si="30"/>
        <v>0</v>
      </c>
      <c r="I1940" s="21" t="s">
        <v>37</v>
      </c>
    </row>
    <row r="1941" spans="1:10" x14ac:dyDescent="0.25">
      <c r="A1941" s="31">
        <v>41666</v>
      </c>
      <c r="B1941" s="32">
        <v>69</v>
      </c>
      <c r="C1941" s="32" t="s">
        <v>649</v>
      </c>
      <c r="D1941" s="33" t="s">
        <v>42</v>
      </c>
      <c r="E1941" s="34">
        <v>1520</v>
      </c>
      <c r="F1941" s="26">
        <v>41687</v>
      </c>
      <c r="G1941" s="40">
        <v>1520</v>
      </c>
      <c r="H1941" s="36">
        <f t="shared" si="30"/>
        <v>0</v>
      </c>
      <c r="I1941" s="21" t="s">
        <v>30</v>
      </c>
    </row>
    <row r="1942" spans="1:10" x14ac:dyDescent="0.25">
      <c r="A1942" s="31">
        <v>41666</v>
      </c>
      <c r="B1942" s="32">
        <v>70</v>
      </c>
      <c r="C1942" s="32" t="s">
        <v>649</v>
      </c>
      <c r="D1942" s="33" t="s">
        <v>43</v>
      </c>
      <c r="E1942" s="34">
        <v>1140</v>
      </c>
      <c r="F1942" s="26">
        <v>41687</v>
      </c>
      <c r="G1942" s="40">
        <v>1140</v>
      </c>
      <c r="H1942" s="36">
        <f t="shared" si="30"/>
        <v>0</v>
      </c>
      <c r="I1942" s="21" t="s">
        <v>30</v>
      </c>
    </row>
    <row r="1943" spans="1:10" x14ac:dyDescent="0.25">
      <c r="A1943" s="31">
        <v>41666</v>
      </c>
      <c r="B1943" s="32">
        <v>71</v>
      </c>
      <c r="C1943" s="32" t="s">
        <v>649</v>
      </c>
      <c r="D1943" s="33" t="s">
        <v>57</v>
      </c>
      <c r="E1943" s="34">
        <v>975</v>
      </c>
      <c r="F1943" s="23">
        <v>41666</v>
      </c>
      <c r="G1943" s="34">
        <v>975</v>
      </c>
      <c r="H1943" s="36">
        <f t="shared" si="30"/>
        <v>0</v>
      </c>
      <c r="I1943" s="21" t="s">
        <v>30</v>
      </c>
    </row>
    <row r="1944" spans="1:10" x14ac:dyDescent="0.25">
      <c r="A1944" s="31">
        <v>41666</v>
      </c>
      <c r="B1944" s="32">
        <v>72</v>
      </c>
      <c r="C1944" s="32" t="s">
        <v>649</v>
      </c>
      <c r="D1944" s="33" t="s">
        <v>260</v>
      </c>
      <c r="E1944" s="34">
        <v>1404</v>
      </c>
      <c r="F1944" s="23">
        <v>41666</v>
      </c>
      <c r="G1944" s="34">
        <v>1404</v>
      </c>
      <c r="H1944" s="36">
        <f t="shared" si="30"/>
        <v>0</v>
      </c>
      <c r="I1944" s="21" t="s">
        <v>30</v>
      </c>
    </row>
    <row r="1945" spans="1:10" x14ac:dyDescent="0.25">
      <c r="A1945" s="31">
        <v>41666</v>
      </c>
      <c r="B1945" s="32">
        <v>73</v>
      </c>
      <c r="C1945" s="32" t="s">
        <v>649</v>
      </c>
      <c r="D1945" s="33" t="s">
        <v>55</v>
      </c>
      <c r="E1945" s="34">
        <v>15246</v>
      </c>
      <c r="F1945" s="23">
        <v>41666</v>
      </c>
      <c r="G1945" s="34">
        <v>15246</v>
      </c>
      <c r="H1945" s="36">
        <f t="shared" si="30"/>
        <v>0</v>
      </c>
      <c r="I1945" s="21" t="s">
        <v>8</v>
      </c>
    </row>
    <row r="1946" spans="1:10" x14ac:dyDescent="0.25">
      <c r="A1946" s="31">
        <v>41666</v>
      </c>
      <c r="B1946" s="32">
        <v>74</v>
      </c>
      <c r="C1946" s="32" t="s">
        <v>649</v>
      </c>
      <c r="D1946" s="33" t="s">
        <v>36</v>
      </c>
      <c r="E1946" s="34">
        <v>32246</v>
      </c>
      <c r="F1946" s="74" t="s">
        <v>660</v>
      </c>
      <c r="G1946" s="40">
        <f>15000+17246</f>
        <v>32246</v>
      </c>
      <c r="H1946" s="36">
        <f t="shared" si="30"/>
        <v>0</v>
      </c>
      <c r="I1946" s="21" t="s">
        <v>65</v>
      </c>
      <c r="J1946" s="21" t="s">
        <v>661</v>
      </c>
    </row>
    <row r="1947" spans="1:10" x14ac:dyDescent="0.25">
      <c r="A1947" s="31">
        <v>41666</v>
      </c>
      <c r="B1947" s="32">
        <v>75</v>
      </c>
      <c r="C1947" s="32" t="s">
        <v>649</v>
      </c>
      <c r="D1947" s="33" t="s">
        <v>92</v>
      </c>
      <c r="E1947" s="34">
        <v>9109.5</v>
      </c>
      <c r="F1947" s="23">
        <v>41667</v>
      </c>
      <c r="G1947" s="34">
        <v>9109.5</v>
      </c>
      <c r="H1947" s="36">
        <f t="shared" si="30"/>
        <v>0</v>
      </c>
      <c r="I1947" s="21" t="s">
        <v>27</v>
      </c>
    </row>
    <row r="1948" spans="1:10" x14ac:dyDescent="0.25">
      <c r="A1948" s="31">
        <v>41666</v>
      </c>
      <c r="B1948" s="32">
        <v>76</v>
      </c>
      <c r="C1948" s="32" t="s">
        <v>649</v>
      </c>
      <c r="D1948" s="33" t="s">
        <v>64</v>
      </c>
      <c r="E1948" s="34">
        <v>12227</v>
      </c>
      <c r="F1948" s="23">
        <v>41666</v>
      </c>
      <c r="G1948" s="34">
        <v>12227</v>
      </c>
      <c r="H1948" s="36">
        <f t="shared" si="30"/>
        <v>0</v>
      </c>
      <c r="I1948" s="21" t="s">
        <v>37</v>
      </c>
    </row>
    <row r="1949" spans="1:10" x14ac:dyDescent="0.25">
      <c r="A1949" s="31">
        <v>41666</v>
      </c>
      <c r="B1949" s="32">
        <v>77</v>
      </c>
      <c r="C1949" s="32" t="s">
        <v>649</v>
      </c>
      <c r="D1949" s="33" t="s">
        <v>517</v>
      </c>
      <c r="E1949" s="34">
        <v>742</v>
      </c>
      <c r="F1949" s="23">
        <v>41666</v>
      </c>
      <c r="G1949" s="34">
        <v>742</v>
      </c>
      <c r="H1949" s="36">
        <f t="shared" si="30"/>
        <v>0</v>
      </c>
    </row>
    <row r="1950" spans="1:10" x14ac:dyDescent="0.25">
      <c r="A1950" s="31">
        <v>41666</v>
      </c>
      <c r="B1950" s="32">
        <v>78</v>
      </c>
      <c r="C1950" s="32" t="s">
        <v>649</v>
      </c>
      <c r="D1950" s="33" t="s">
        <v>245</v>
      </c>
      <c r="E1950" s="34">
        <v>23671</v>
      </c>
      <c r="F1950" s="23">
        <v>41667</v>
      </c>
      <c r="G1950" s="34">
        <v>23671</v>
      </c>
      <c r="H1950" s="36">
        <f t="shared" si="30"/>
        <v>0</v>
      </c>
      <c r="I1950" s="21" t="s">
        <v>27</v>
      </c>
    </row>
    <row r="1951" spans="1:10" x14ac:dyDescent="0.25">
      <c r="A1951" s="31">
        <v>41666</v>
      </c>
      <c r="B1951" s="32">
        <v>79</v>
      </c>
      <c r="C1951" s="32" t="s">
        <v>649</v>
      </c>
      <c r="D1951" s="33" t="s">
        <v>66</v>
      </c>
      <c r="E1951" s="34">
        <v>1306</v>
      </c>
      <c r="F1951" s="23">
        <v>41666</v>
      </c>
      <c r="G1951" s="34">
        <v>1306</v>
      </c>
      <c r="H1951" s="36">
        <f t="shared" si="30"/>
        <v>0</v>
      </c>
      <c r="I1951" s="21" t="s">
        <v>65</v>
      </c>
    </row>
    <row r="1952" spans="1:10" x14ac:dyDescent="0.25">
      <c r="A1952" s="31">
        <v>41666</v>
      </c>
      <c r="B1952" s="32">
        <v>80</v>
      </c>
      <c r="C1952" s="32" t="s">
        <v>649</v>
      </c>
      <c r="D1952" s="33" t="s">
        <v>123</v>
      </c>
      <c r="E1952" s="34">
        <v>995</v>
      </c>
      <c r="F1952" s="23">
        <v>41666</v>
      </c>
      <c r="G1952" s="34">
        <v>995</v>
      </c>
      <c r="H1952" s="36">
        <f t="shared" si="30"/>
        <v>0</v>
      </c>
      <c r="I1952" s="21" t="s">
        <v>8</v>
      </c>
    </row>
    <row r="1953" spans="1:10" x14ac:dyDescent="0.25">
      <c r="A1953" s="31">
        <v>41666</v>
      </c>
      <c r="B1953" s="32">
        <v>81</v>
      </c>
      <c r="C1953" s="32" t="s">
        <v>649</v>
      </c>
      <c r="D1953" s="33" t="s">
        <v>149</v>
      </c>
      <c r="E1953" s="34">
        <v>6000</v>
      </c>
      <c r="F1953" s="23">
        <v>41666</v>
      </c>
      <c r="G1953" s="34">
        <v>6000</v>
      </c>
      <c r="H1953" s="36">
        <f t="shared" si="30"/>
        <v>0</v>
      </c>
      <c r="J1953" s="27"/>
    </row>
    <row r="1954" spans="1:10" x14ac:dyDescent="0.25">
      <c r="A1954" s="31">
        <v>41666</v>
      </c>
      <c r="B1954" s="32">
        <v>82</v>
      </c>
      <c r="C1954" s="32" t="s">
        <v>649</v>
      </c>
      <c r="D1954" s="33" t="s">
        <v>662</v>
      </c>
      <c r="E1954" s="34">
        <v>113</v>
      </c>
      <c r="F1954" s="26">
        <v>41691</v>
      </c>
      <c r="G1954" s="40">
        <v>113</v>
      </c>
      <c r="H1954" s="36">
        <f t="shared" si="30"/>
        <v>0</v>
      </c>
    </row>
    <row r="1955" spans="1:10" x14ac:dyDescent="0.25">
      <c r="A1955" s="31">
        <v>41666</v>
      </c>
      <c r="B1955" s="32">
        <v>83</v>
      </c>
      <c r="C1955" s="32" t="s">
        <v>649</v>
      </c>
      <c r="D1955" s="33" t="s">
        <v>27</v>
      </c>
      <c r="E1955" s="34">
        <v>21399</v>
      </c>
      <c r="F1955" s="70" t="s">
        <v>663</v>
      </c>
      <c r="G1955" s="34">
        <v>21399</v>
      </c>
      <c r="H1955" s="36">
        <f t="shared" si="30"/>
        <v>0</v>
      </c>
    </row>
    <row r="1956" spans="1:10" x14ac:dyDescent="0.25">
      <c r="A1956" s="31">
        <v>41666</v>
      </c>
      <c r="B1956" s="32">
        <v>84</v>
      </c>
      <c r="C1956" s="32" t="s">
        <v>649</v>
      </c>
      <c r="D1956" s="33" t="s">
        <v>366</v>
      </c>
      <c r="E1956" s="34">
        <v>3708</v>
      </c>
      <c r="F1956" s="23">
        <v>41666</v>
      </c>
      <c r="G1956" s="34">
        <v>3708</v>
      </c>
      <c r="H1956" s="36">
        <f t="shared" si="30"/>
        <v>0</v>
      </c>
      <c r="I1956" s="21" t="s">
        <v>21</v>
      </c>
    </row>
    <row r="1957" spans="1:10" x14ac:dyDescent="0.25">
      <c r="A1957" s="31">
        <v>41666</v>
      </c>
      <c r="B1957" s="32">
        <v>85</v>
      </c>
      <c r="C1957" s="32" t="s">
        <v>649</v>
      </c>
      <c r="D1957" s="33" t="s">
        <v>648</v>
      </c>
      <c r="E1957" s="34">
        <v>389</v>
      </c>
      <c r="F1957" s="23">
        <v>41666</v>
      </c>
      <c r="G1957" s="34">
        <v>389</v>
      </c>
      <c r="H1957" s="36">
        <f t="shared" si="30"/>
        <v>0</v>
      </c>
    </row>
    <row r="1958" spans="1:10" x14ac:dyDescent="0.25">
      <c r="A1958" s="31">
        <v>41666</v>
      </c>
      <c r="B1958" s="32">
        <v>86</v>
      </c>
      <c r="C1958" s="32" t="s">
        <v>649</v>
      </c>
      <c r="D1958" s="33" t="s">
        <v>149</v>
      </c>
      <c r="E1958" s="34">
        <v>12694</v>
      </c>
      <c r="F1958" s="23">
        <v>41667</v>
      </c>
      <c r="G1958" s="34">
        <v>12694</v>
      </c>
      <c r="H1958" s="36">
        <f t="shared" si="30"/>
        <v>0</v>
      </c>
      <c r="I1958" s="21" t="s">
        <v>27</v>
      </c>
    </row>
    <row r="1959" spans="1:10" x14ac:dyDescent="0.25">
      <c r="A1959" s="31">
        <v>41666</v>
      </c>
      <c r="B1959" s="32">
        <v>87</v>
      </c>
      <c r="C1959" s="32" t="s">
        <v>649</v>
      </c>
      <c r="D1959" s="33" t="s">
        <v>79</v>
      </c>
      <c r="E1959" s="34">
        <v>18229.5</v>
      </c>
      <c r="F1959" s="26">
        <v>41680</v>
      </c>
      <c r="G1959" s="40">
        <v>18229.5</v>
      </c>
      <c r="H1959" s="36">
        <f t="shared" si="30"/>
        <v>0</v>
      </c>
      <c r="I1959" s="21" t="s">
        <v>21</v>
      </c>
    </row>
    <row r="1960" spans="1:10" x14ac:dyDescent="0.25">
      <c r="A1960" s="31">
        <v>41666</v>
      </c>
      <c r="B1960" s="32">
        <v>88</v>
      </c>
      <c r="C1960" s="32" t="s">
        <v>649</v>
      </c>
      <c r="D1960" s="33" t="s">
        <v>186</v>
      </c>
      <c r="E1960" s="34">
        <v>8218.7999999999993</v>
      </c>
      <c r="F1960" s="23">
        <v>41666</v>
      </c>
      <c r="G1960" s="34">
        <v>8218.8009999999995</v>
      </c>
      <c r="H1960" s="36">
        <f t="shared" si="30"/>
        <v>-1.0000000002037268E-3</v>
      </c>
      <c r="I1960" s="21" t="s">
        <v>21</v>
      </c>
    </row>
    <row r="1961" spans="1:10" x14ac:dyDescent="0.25">
      <c r="A1961" s="31">
        <v>41666</v>
      </c>
      <c r="B1961" s="32">
        <v>89</v>
      </c>
      <c r="C1961" s="32" t="s">
        <v>649</v>
      </c>
      <c r="D1961" s="33" t="s">
        <v>17</v>
      </c>
      <c r="E1961" s="34">
        <v>4470.5</v>
      </c>
      <c r="F1961" s="23">
        <v>41668</v>
      </c>
      <c r="G1961" s="34">
        <v>4470.5</v>
      </c>
      <c r="H1961" s="36">
        <f t="shared" ref="H1961:H2024" si="31">E1961-G1961</f>
        <v>0</v>
      </c>
      <c r="I1961" s="21" t="s">
        <v>21</v>
      </c>
    </row>
    <row r="1962" spans="1:10" x14ac:dyDescent="0.25">
      <c r="A1962" s="31">
        <v>41666</v>
      </c>
      <c r="B1962" s="32">
        <v>90</v>
      </c>
      <c r="C1962" s="32" t="s">
        <v>649</v>
      </c>
      <c r="D1962" s="33" t="s">
        <v>44</v>
      </c>
      <c r="E1962" s="34">
        <v>3420</v>
      </c>
      <c r="F1962" s="38">
        <v>41687</v>
      </c>
      <c r="G1962" s="40">
        <v>3420</v>
      </c>
      <c r="H1962" s="36">
        <f t="shared" si="31"/>
        <v>0</v>
      </c>
      <c r="I1962" s="21" t="s">
        <v>15</v>
      </c>
    </row>
    <row r="1963" spans="1:10" x14ac:dyDescent="0.25">
      <c r="A1963" s="31">
        <v>41666</v>
      </c>
      <c r="B1963" s="32">
        <v>91</v>
      </c>
      <c r="C1963" s="32" t="s">
        <v>649</v>
      </c>
      <c r="D1963" s="33" t="s">
        <v>85</v>
      </c>
      <c r="E1963" s="34">
        <v>7645.5</v>
      </c>
      <c r="F1963" s="23">
        <v>41667</v>
      </c>
      <c r="G1963" s="34">
        <v>7645.5</v>
      </c>
      <c r="H1963" s="36">
        <f t="shared" si="31"/>
        <v>0</v>
      </c>
      <c r="I1963" s="21" t="s">
        <v>27</v>
      </c>
    </row>
    <row r="1964" spans="1:10" x14ac:dyDescent="0.25">
      <c r="A1964" s="31">
        <v>41666</v>
      </c>
      <c r="B1964" s="32">
        <v>92</v>
      </c>
      <c r="C1964" s="32" t="s">
        <v>649</v>
      </c>
      <c r="D1964" s="33" t="s">
        <v>130</v>
      </c>
      <c r="E1964" s="34">
        <v>8806</v>
      </c>
      <c r="F1964" s="23">
        <v>41670</v>
      </c>
      <c r="G1964" s="34">
        <v>8806</v>
      </c>
      <c r="H1964" s="36">
        <f t="shared" si="31"/>
        <v>0</v>
      </c>
      <c r="I1964" s="21" t="s">
        <v>21</v>
      </c>
    </row>
    <row r="1965" spans="1:10" x14ac:dyDescent="0.25">
      <c r="A1965" s="31">
        <v>41666</v>
      </c>
      <c r="B1965" s="32">
        <v>93</v>
      </c>
      <c r="C1965" s="32" t="s">
        <v>649</v>
      </c>
      <c r="D1965" s="33" t="s">
        <v>544</v>
      </c>
      <c r="E1965" s="34">
        <v>16845</v>
      </c>
      <c r="F1965" s="23">
        <v>41667</v>
      </c>
      <c r="G1965" s="34">
        <v>16845</v>
      </c>
      <c r="H1965" s="36">
        <f t="shared" si="31"/>
        <v>0</v>
      </c>
    </row>
    <row r="1966" spans="1:10" x14ac:dyDescent="0.25">
      <c r="A1966" s="31">
        <v>41666</v>
      </c>
      <c r="B1966" s="32">
        <v>94</v>
      </c>
      <c r="C1966" s="32" t="s">
        <v>649</v>
      </c>
      <c r="D1966" s="33" t="s">
        <v>83</v>
      </c>
      <c r="E1966" s="34">
        <v>2918</v>
      </c>
      <c r="F1966" s="23">
        <v>41666</v>
      </c>
      <c r="G1966" s="34">
        <v>2918</v>
      </c>
      <c r="H1966" s="36">
        <f t="shared" si="31"/>
        <v>0</v>
      </c>
      <c r="I1966" s="21" t="s">
        <v>21</v>
      </c>
    </row>
    <row r="1967" spans="1:10" x14ac:dyDescent="0.25">
      <c r="A1967" s="31">
        <v>41666</v>
      </c>
      <c r="B1967" s="32">
        <v>95</v>
      </c>
      <c r="C1967" s="32" t="s">
        <v>649</v>
      </c>
      <c r="D1967" s="33" t="s">
        <v>51</v>
      </c>
      <c r="E1967" s="34">
        <v>1971.5</v>
      </c>
      <c r="F1967" s="23">
        <v>41666</v>
      </c>
      <c r="G1967" s="34">
        <v>1971.5</v>
      </c>
      <c r="H1967" s="36">
        <f t="shared" si="31"/>
        <v>0</v>
      </c>
      <c r="I1967" s="21" t="s">
        <v>15</v>
      </c>
    </row>
    <row r="1968" spans="1:10" x14ac:dyDescent="0.25">
      <c r="A1968" s="31">
        <v>41666</v>
      </c>
      <c r="B1968" s="32">
        <v>96</v>
      </c>
      <c r="C1968" s="32" t="s">
        <v>649</v>
      </c>
      <c r="D1968" s="33" t="s">
        <v>237</v>
      </c>
      <c r="E1968" s="34">
        <v>9430.5</v>
      </c>
      <c r="F1968" s="23">
        <v>41666</v>
      </c>
      <c r="G1968" s="34">
        <v>9430.5</v>
      </c>
      <c r="H1968" s="36">
        <f t="shared" si="31"/>
        <v>0</v>
      </c>
      <c r="I1968" s="21" t="s">
        <v>21</v>
      </c>
    </row>
    <row r="1969" spans="1:9" x14ac:dyDescent="0.25">
      <c r="A1969" s="31">
        <v>41666</v>
      </c>
      <c r="B1969" s="32">
        <v>97</v>
      </c>
      <c r="C1969" s="32" t="s">
        <v>649</v>
      </c>
      <c r="D1969" s="33" t="s">
        <v>28</v>
      </c>
      <c r="E1969" s="34">
        <v>11154</v>
      </c>
      <c r="F1969" s="23">
        <v>41666</v>
      </c>
      <c r="G1969" s="34">
        <v>11154</v>
      </c>
      <c r="H1969" s="36">
        <f t="shared" si="31"/>
        <v>0</v>
      </c>
    </row>
    <row r="1970" spans="1:9" x14ac:dyDescent="0.25">
      <c r="A1970" s="31">
        <v>41666</v>
      </c>
      <c r="B1970" s="32">
        <v>98</v>
      </c>
      <c r="C1970" s="32" t="s">
        <v>649</v>
      </c>
      <c r="D1970" s="33" t="s">
        <v>99</v>
      </c>
      <c r="E1970" s="34">
        <v>953</v>
      </c>
      <c r="F1970" s="23">
        <v>41667</v>
      </c>
      <c r="G1970" s="34">
        <v>953</v>
      </c>
      <c r="H1970" s="36">
        <f t="shared" si="31"/>
        <v>0</v>
      </c>
      <c r="I1970" s="21" t="s">
        <v>27</v>
      </c>
    </row>
    <row r="1971" spans="1:9" x14ac:dyDescent="0.25">
      <c r="A1971" s="31">
        <v>41666</v>
      </c>
      <c r="B1971" s="32">
        <v>99</v>
      </c>
      <c r="C1971" s="32" t="s">
        <v>649</v>
      </c>
      <c r="D1971" s="33" t="s">
        <v>76</v>
      </c>
      <c r="E1971" s="34">
        <v>5555</v>
      </c>
      <c r="F1971" s="23">
        <v>41666</v>
      </c>
      <c r="G1971" s="34">
        <v>5555</v>
      </c>
      <c r="H1971" s="36">
        <f t="shared" si="31"/>
        <v>0</v>
      </c>
      <c r="I1971" s="21" t="s">
        <v>15</v>
      </c>
    </row>
    <row r="1972" spans="1:9" x14ac:dyDescent="0.25">
      <c r="A1972" s="31">
        <v>41666</v>
      </c>
      <c r="B1972" s="32">
        <v>100</v>
      </c>
      <c r="C1972" s="32" t="s">
        <v>649</v>
      </c>
      <c r="D1972" s="33" t="s">
        <v>48</v>
      </c>
      <c r="E1972" s="34">
        <v>755.6</v>
      </c>
      <c r="F1972" s="23">
        <v>41666</v>
      </c>
      <c r="G1972" s="34">
        <v>755.6</v>
      </c>
      <c r="H1972" s="36">
        <f t="shared" si="31"/>
        <v>0</v>
      </c>
      <c r="I1972" s="21" t="s">
        <v>15</v>
      </c>
    </row>
    <row r="1973" spans="1:9" x14ac:dyDescent="0.25">
      <c r="A1973" s="31">
        <v>41666</v>
      </c>
      <c r="B1973" s="32">
        <v>101</v>
      </c>
      <c r="C1973" s="32" t="s">
        <v>649</v>
      </c>
      <c r="D1973" s="33" t="s">
        <v>188</v>
      </c>
      <c r="E1973" s="34">
        <v>5794</v>
      </c>
      <c r="F1973" s="23">
        <v>41667</v>
      </c>
      <c r="G1973" s="34">
        <v>5794</v>
      </c>
      <c r="H1973" s="36">
        <f t="shared" si="31"/>
        <v>0</v>
      </c>
    </row>
    <row r="1974" spans="1:9" x14ac:dyDescent="0.25">
      <c r="A1974" s="31">
        <v>41666</v>
      </c>
      <c r="B1974" s="32">
        <v>102</v>
      </c>
      <c r="C1974" s="32" t="s">
        <v>649</v>
      </c>
      <c r="D1974" s="33" t="s">
        <v>133</v>
      </c>
      <c r="E1974" s="34">
        <v>33780</v>
      </c>
      <c r="F1974" s="23">
        <v>41666</v>
      </c>
      <c r="G1974" s="34">
        <v>33780</v>
      </c>
      <c r="H1974" s="36">
        <f t="shared" si="31"/>
        <v>0</v>
      </c>
    </row>
    <row r="1975" spans="1:9" x14ac:dyDescent="0.25">
      <c r="A1975" s="31">
        <v>41666</v>
      </c>
      <c r="B1975" s="32">
        <v>103</v>
      </c>
      <c r="C1975" s="32" t="s">
        <v>649</v>
      </c>
      <c r="D1975" s="33" t="s">
        <v>85</v>
      </c>
      <c r="E1975" s="34">
        <v>8873.5</v>
      </c>
      <c r="F1975" s="23">
        <v>41667</v>
      </c>
      <c r="G1975" s="34">
        <v>8873.5</v>
      </c>
      <c r="H1975" s="36">
        <f t="shared" si="31"/>
        <v>0</v>
      </c>
      <c r="I1975" s="21" t="s">
        <v>27</v>
      </c>
    </row>
    <row r="1976" spans="1:9" x14ac:dyDescent="0.25">
      <c r="A1976" s="31">
        <v>41666</v>
      </c>
      <c r="B1976" s="32">
        <v>104</v>
      </c>
      <c r="C1976" s="32" t="s">
        <v>649</v>
      </c>
      <c r="D1976" s="33" t="s">
        <v>74</v>
      </c>
      <c r="E1976" s="34">
        <v>8770.5</v>
      </c>
      <c r="F1976" s="23">
        <v>41666</v>
      </c>
      <c r="G1976" s="34">
        <v>8770.5</v>
      </c>
      <c r="H1976" s="36">
        <f t="shared" si="31"/>
        <v>0</v>
      </c>
    </row>
    <row r="1977" spans="1:9" x14ac:dyDescent="0.25">
      <c r="A1977" s="31">
        <v>41666</v>
      </c>
      <c r="B1977" s="32">
        <v>105</v>
      </c>
      <c r="C1977" s="32" t="s">
        <v>649</v>
      </c>
      <c r="D1977" s="33" t="s">
        <v>473</v>
      </c>
      <c r="E1977" s="34">
        <v>1080</v>
      </c>
      <c r="F1977" s="23">
        <v>41666</v>
      </c>
      <c r="G1977" s="34">
        <v>1080</v>
      </c>
      <c r="H1977" s="36">
        <f t="shared" si="31"/>
        <v>0</v>
      </c>
    </row>
    <row r="1978" spans="1:9" x14ac:dyDescent="0.25">
      <c r="A1978" s="31">
        <v>41666</v>
      </c>
      <c r="B1978" s="32">
        <v>106</v>
      </c>
      <c r="C1978" s="32" t="s">
        <v>649</v>
      </c>
      <c r="D1978" s="33" t="s">
        <v>88</v>
      </c>
      <c r="E1978" s="34">
        <v>2064</v>
      </c>
      <c r="F1978" s="23">
        <v>41667</v>
      </c>
      <c r="G1978" s="34">
        <v>2064</v>
      </c>
      <c r="H1978" s="36">
        <f t="shared" si="31"/>
        <v>0</v>
      </c>
      <c r="I1978" s="21" t="s">
        <v>27</v>
      </c>
    </row>
    <row r="1979" spans="1:9" x14ac:dyDescent="0.25">
      <c r="A1979" s="31">
        <v>41666</v>
      </c>
      <c r="B1979" s="32">
        <v>107</v>
      </c>
      <c r="C1979" s="32" t="s">
        <v>649</v>
      </c>
      <c r="D1979" s="33" t="s">
        <v>88</v>
      </c>
      <c r="E1979" s="34">
        <v>3988</v>
      </c>
      <c r="F1979" s="23">
        <v>41667</v>
      </c>
      <c r="G1979" s="34">
        <v>3988</v>
      </c>
      <c r="H1979" s="36">
        <f t="shared" si="31"/>
        <v>0</v>
      </c>
      <c r="I1979" s="21" t="s">
        <v>27</v>
      </c>
    </row>
    <row r="1980" spans="1:9" x14ac:dyDescent="0.25">
      <c r="A1980" s="31">
        <v>41666</v>
      </c>
      <c r="B1980" s="32">
        <v>108</v>
      </c>
      <c r="C1980" s="32" t="s">
        <v>649</v>
      </c>
      <c r="D1980" s="33" t="s">
        <v>346</v>
      </c>
      <c r="E1980" s="34">
        <v>2566</v>
      </c>
      <c r="F1980" s="23">
        <v>41667</v>
      </c>
      <c r="G1980" s="34">
        <v>2566</v>
      </c>
      <c r="H1980" s="36">
        <f t="shared" si="31"/>
        <v>0</v>
      </c>
      <c r="I1980" s="21" t="s">
        <v>27</v>
      </c>
    </row>
    <row r="1981" spans="1:9" x14ac:dyDescent="0.25">
      <c r="A1981" s="31">
        <v>41666</v>
      </c>
      <c r="B1981" s="32">
        <v>109</v>
      </c>
      <c r="C1981" s="32" t="s">
        <v>649</v>
      </c>
      <c r="D1981" s="33" t="s">
        <v>101</v>
      </c>
      <c r="E1981" s="34">
        <v>29826</v>
      </c>
      <c r="F1981" s="26" t="s">
        <v>664</v>
      </c>
      <c r="G1981" s="40">
        <v>29826</v>
      </c>
      <c r="H1981" s="36">
        <f t="shared" si="31"/>
        <v>0</v>
      </c>
      <c r="I1981" s="21" t="s">
        <v>27</v>
      </c>
    </row>
    <row r="1982" spans="1:9" x14ac:dyDescent="0.25">
      <c r="A1982" s="31">
        <v>41666</v>
      </c>
      <c r="B1982" s="32">
        <v>110</v>
      </c>
      <c r="C1982" s="32" t="s">
        <v>649</v>
      </c>
      <c r="D1982" s="33" t="s">
        <v>665</v>
      </c>
      <c r="E1982" s="34">
        <v>16436</v>
      </c>
      <c r="F1982" s="23">
        <v>41667</v>
      </c>
      <c r="G1982" s="34">
        <v>16436</v>
      </c>
      <c r="H1982" s="36">
        <f t="shared" si="31"/>
        <v>0</v>
      </c>
    </row>
    <row r="1983" spans="1:9" x14ac:dyDescent="0.25">
      <c r="A1983" s="31">
        <v>41666</v>
      </c>
      <c r="B1983" s="32">
        <v>111</v>
      </c>
      <c r="C1983" s="32" t="s">
        <v>649</v>
      </c>
      <c r="D1983" s="33" t="s">
        <v>8</v>
      </c>
      <c r="E1983" s="34">
        <v>844</v>
      </c>
      <c r="F1983" s="23">
        <v>41666</v>
      </c>
      <c r="G1983" s="34">
        <v>844</v>
      </c>
      <c r="H1983" s="36">
        <f t="shared" si="31"/>
        <v>0</v>
      </c>
      <c r="I1983" s="21" t="s">
        <v>8</v>
      </c>
    </row>
    <row r="1984" spans="1:9" x14ac:dyDescent="0.25">
      <c r="A1984" s="31">
        <v>41666</v>
      </c>
      <c r="B1984" s="32">
        <v>112</v>
      </c>
      <c r="C1984" s="32" t="s">
        <v>649</v>
      </c>
      <c r="D1984" s="33" t="s">
        <v>666</v>
      </c>
      <c r="E1984" s="34">
        <v>4395</v>
      </c>
      <c r="F1984" s="23">
        <v>41666</v>
      </c>
      <c r="G1984" s="34">
        <v>4395</v>
      </c>
      <c r="H1984" s="36">
        <f t="shared" si="31"/>
        <v>0</v>
      </c>
    </row>
    <row r="1985" spans="1:10" x14ac:dyDescent="0.25">
      <c r="A1985" s="31">
        <v>41666</v>
      </c>
      <c r="B1985" s="32">
        <v>113</v>
      </c>
      <c r="C1985" s="32" t="s">
        <v>649</v>
      </c>
      <c r="D1985" s="21" t="s">
        <v>666</v>
      </c>
      <c r="E1985" s="34">
        <v>460</v>
      </c>
      <c r="F1985" s="23">
        <v>41666</v>
      </c>
      <c r="G1985" s="34">
        <v>460</v>
      </c>
      <c r="H1985" s="36">
        <f t="shared" si="31"/>
        <v>0</v>
      </c>
      <c r="J1985" s="21" t="s">
        <v>667</v>
      </c>
    </row>
    <row r="1986" spans="1:10" x14ac:dyDescent="0.25">
      <c r="A1986" s="31">
        <v>41666</v>
      </c>
      <c r="B1986" s="32">
        <v>114</v>
      </c>
      <c r="C1986" s="32" t="s">
        <v>649</v>
      </c>
      <c r="D1986" s="33" t="s">
        <v>91</v>
      </c>
      <c r="E1986" s="34">
        <v>7507.5</v>
      </c>
      <c r="F1986" s="23">
        <v>41668</v>
      </c>
      <c r="G1986" s="34">
        <v>7507.5</v>
      </c>
      <c r="H1986" s="36">
        <f t="shared" si="31"/>
        <v>0</v>
      </c>
      <c r="I1986" s="21" t="s">
        <v>27</v>
      </c>
    </row>
    <row r="1987" spans="1:10" x14ac:dyDescent="0.25">
      <c r="A1987" s="31">
        <v>41666</v>
      </c>
      <c r="B1987" s="32">
        <v>115</v>
      </c>
      <c r="C1987" s="32" t="s">
        <v>649</v>
      </c>
      <c r="D1987" s="33" t="s">
        <v>93</v>
      </c>
      <c r="E1987" s="34">
        <v>7457</v>
      </c>
      <c r="F1987" s="23">
        <v>41667</v>
      </c>
      <c r="G1987" s="34">
        <v>7457</v>
      </c>
      <c r="H1987" s="36">
        <f t="shared" si="31"/>
        <v>0</v>
      </c>
      <c r="I1987" s="21" t="s">
        <v>27</v>
      </c>
    </row>
    <row r="1988" spans="1:10" x14ac:dyDescent="0.25">
      <c r="A1988" s="31">
        <v>41666</v>
      </c>
      <c r="B1988" s="32">
        <v>116</v>
      </c>
      <c r="C1988" s="32" t="s">
        <v>649</v>
      </c>
      <c r="D1988" s="33" t="s">
        <v>549</v>
      </c>
      <c r="E1988" s="34">
        <v>30388</v>
      </c>
      <c r="F1988" s="23">
        <v>41667</v>
      </c>
      <c r="G1988" s="34">
        <v>30388</v>
      </c>
      <c r="H1988" s="36">
        <f t="shared" si="31"/>
        <v>0</v>
      </c>
      <c r="I1988" s="21" t="s">
        <v>37</v>
      </c>
    </row>
    <row r="1989" spans="1:10" x14ac:dyDescent="0.25">
      <c r="A1989" s="31">
        <v>41666</v>
      </c>
      <c r="B1989" s="32">
        <v>117</v>
      </c>
      <c r="C1989" s="32" t="s">
        <v>649</v>
      </c>
      <c r="D1989" s="33" t="s">
        <v>479</v>
      </c>
      <c r="E1989" s="34">
        <v>4112</v>
      </c>
      <c r="F1989" s="23">
        <v>41667</v>
      </c>
      <c r="G1989" s="34">
        <v>4112</v>
      </c>
      <c r="H1989" s="36">
        <f t="shared" si="31"/>
        <v>0</v>
      </c>
      <c r="I1989" s="21" t="s">
        <v>27</v>
      </c>
    </row>
    <row r="1990" spans="1:10" x14ac:dyDescent="0.25">
      <c r="A1990" s="31">
        <v>41666</v>
      </c>
      <c r="B1990" s="32">
        <v>118</v>
      </c>
      <c r="C1990" s="32" t="s">
        <v>649</v>
      </c>
      <c r="D1990" s="33" t="s">
        <v>233</v>
      </c>
      <c r="E1990" s="34">
        <v>1429.6</v>
      </c>
      <c r="F1990" s="23">
        <v>41667</v>
      </c>
      <c r="G1990" s="34">
        <v>1429.6</v>
      </c>
      <c r="H1990" s="36">
        <f t="shared" si="31"/>
        <v>0</v>
      </c>
      <c r="I1990" s="21" t="s">
        <v>65</v>
      </c>
    </row>
    <row r="1991" spans="1:10" x14ac:dyDescent="0.25">
      <c r="A1991" s="31">
        <v>41666</v>
      </c>
      <c r="B1991" s="32">
        <v>119</v>
      </c>
      <c r="C1991" s="32" t="s">
        <v>649</v>
      </c>
      <c r="D1991" s="33" t="s">
        <v>136</v>
      </c>
      <c r="E1991" s="34">
        <v>1311</v>
      </c>
      <c r="F1991" s="23">
        <v>41666</v>
      </c>
      <c r="G1991" s="34">
        <v>1311</v>
      </c>
      <c r="H1991" s="36">
        <f t="shared" si="31"/>
        <v>0</v>
      </c>
    </row>
    <row r="1992" spans="1:10" x14ac:dyDescent="0.25">
      <c r="A1992" s="31">
        <v>41666</v>
      </c>
      <c r="B1992" s="32">
        <v>120</v>
      </c>
      <c r="C1992" s="32" t="s">
        <v>649</v>
      </c>
      <c r="D1992" s="33" t="s">
        <v>78</v>
      </c>
      <c r="E1992" s="34">
        <v>1940</v>
      </c>
      <c r="F1992" s="23">
        <v>41667</v>
      </c>
      <c r="G1992" s="34">
        <v>1940</v>
      </c>
      <c r="H1992" s="36">
        <f t="shared" si="31"/>
        <v>0</v>
      </c>
      <c r="I1992" s="21" t="s">
        <v>65</v>
      </c>
    </row>
    <row r="1993" spans="1:10" x14ac:dyDescent="0.25">
      <c r="A1993" s="31">
        <v>41666</v>
      </c>
      <c r="B1993" s="32">
        <v>121</v>
      </c>
      <c r="C1993" s="32" t="s">
        <v>649</v>
      </c>
      <c r="D1993" s="33" t="s">
        <v>560</v>
      </c>
      <c r="E1993" s="34">
        <v>11545</v>
      </c>
      <c r="F1993" s="23">
        <v>41667</v>
      </c>
      <c r="G1993" s="34">
        <v>11545</v>
      </c>
      <c r="H1993" s="36">
        <f t="shared" si="31"/>
        <v>0</v>
      </c>
      <c r="I1993" s="21" t="s">
        <v>65</v>
      </c>
    </row>
    <row r="1994" spans="1:10" x14ac:dyDescent="0.25">
      <c r="A1994" s="31">
        <v>41666</v>
      </c>
      <c r="B1994" s="32">
        <v>122</v>
      </c>
      <c r="C1994" s="32" t="s">
        <v>649</v>
      </c>
      <c r="D1994" s="33" t="s">
        <v>304</v>
      </c>
      <c r="E1994" s="34">
        <v>11138.5</v>
      </c>
      <c r="F1994" s="70" t="s">
        <v>668</v>
      </c>
      <c r="G1994" s="34">
        <v>11138.5</v>
      </c>
      <c r="H1994" s="36">
        <f t="shared" si="31"/>
        <v>0</v>
      </c>
      <c r="I1994" s="21" t="s">
        <v>65</v>
      </c>
    </row>
    <row r="1995" spans="1:10" x14ac:dyDescent="0.25">
      <c r="A1995" s="31">
        <v>41666</v>
      </c>
      <c r="B1995" s="32">
        <v>123</v>
      </c>
      <c r="C1995" s="32" t="s">
        <v>649</v>
      </c>
      <c r="D1995" s="33" t="s">
        <v>479</v>
      </c>
      <c r="E1995" s="34">
        <v>10128</v>
      </c>
      <c r="F1995" s="23">
        <v>41666</v>
      </c>
      <c r="G1995" s="34">
        <v>10128</v>
      </c>
      <c r="H1995" s="36">
        <f t="shared" si="31"/>
        <v>0</v>
      </c>
    </row>
    <row r="1996" spans="1:10" x14ac:dyDescent="0.25">
      <c r="A1996" s="31">
        <v>41667</v>
      </c>
      <c r="B1996" s="32">
        <v>124</v>
      </c>
      <c r="C1996" s="32" t="s">
        <v>649</v>
      </c>
      <c r="D1996" s="33" t="s">
        <v>145</v>
      </c>
      <c r="E1996" s="69">
        <v>2700.5</v>
      </c>
      <c r="F1996" s="23">
        <v>41667</v>
      </c>
      <c r="G1996" s="34">
        <v>2700.5</v>
      </c>
      <c r="H1996" s="36">
        <f t="shared" si="31"/>
        <v>0</v>
      </c>
      <c r="I1996" s="21" t="s">
        <v>65</v>
      </c>
    </row>
    <row r="1997" spans="1:10" x14ac:dyDescent="0.25">
      <c r="A1997" s="31">
        <v>41667</v>
      </c>
      <c r="B1997" s="32">
        <v>125</v>
      </c>
      <c r="C1997" s="32" t="s">
        <v>649</v>
      </c>
      <c r="D1997" s="33" t="s">
        <v>80</v>
      </c>
      <c r="E1997" s="34">
        <v>1690</v>
      </c>
      <c r="F1997" s="23">
        <v>41667</v>
      </c>
      <c r="G1997" s="34">
        <v>1690</v>
      </c>
      <c r="H1997" s="36">
        <f t="shared" si="31"/>
        <v>0</v>
      </c>
      <c r="I1997" s="69" t="s">
        <v>65</v>
      </c>
      <c r="J1997" s="21" t="s">
        <v>669</v>
      </c>
    </row>
    <row r="1998" spans="1:10" x14ac:dyDescent="0.25">
      <c r="A1998" s="31">
        <v>41667</v>
      </c>
      <c r="B1998" s="32">
        <v>126</v>
      </c>
      <c r="C1998" s="32" t="s">
        <v>649</v>
      </c>
      <c r="D1998" s="33" t="s">
        <v>16</v>
      </c>
      <c r="E1998" s="34">
        <v>25468.5</v>
      </c>
      <c r="F1998" s="95">
        <v>41710</v>
      </c>
      <c r="G1998" s="40">
        <v>25468.5</v>
      </c>
      <c r="H1998" s="36">
        <f t="shared" si="31"/>
        <v>0</v>
      </c>
      <c r="I1998" s="21" t="s">
        <v>65</v>
      </c>
    </row>
    <row r="1999" spans="1:10" x14ac:dyDescent="0.25">
      <c r="A1999" s="31">
        <v>41667</v>
      </c>
      <c r="B1999" s="32">
        <v>127</v>
      </c>
      <c r="C1999" s="32" t="s">
        <v>649</v>
      </c>
      <c r="D1999" s="33" t="s">
        <v>33</v>
      </c>
      <c r="E1999" s="34">
        <v>4305</v>
      </c>
      <c r="F1999" s="23">
        <v>41667</v>
      </c>
      <c r="G1999" s="34">
        <v>4305</v>
      </c>
      <c r="H1999" s="36">
        <f t="shared" si="31"/>
        <v>0</v>
      </c>
      <c r="I1999" s="21" t="s">
        <v>65</v>
      </c>
    </row>
    <row r="2000" spans="1:10" x14ac:dyDescent="0.25">
      <c r="A2000" s="31">
        <v>41667</v>
      </c>
      <c r="B2000" s="32">
        <v>128</v>
      </c>
      <c r="C2000" s="32" t="s">
        <v>649</v>
      </c>
      <c r="D2000" s="33" t="s">
        <v>200</v>
      </c>
      <c r="E2000" s="34">
        <v>13850</v>
      </c>
      <c r="F2000" s="26" t="s">
        <v>670</v>
      </c>
      <c r="G2000" s="40">
        <v>13850</v>
      </c>
      <c r="H2000" s="36">
        <f t="shared" si="31"/>
        <v>0</v>
      </c>
      <c r="J2000" s="21" t="s">
        <v>671</v>
      </c>
    </row>
    <row r="2001" spans="1:9" x14ac:dyDescent="0.25">
      <c r="A2001" s="31">
        <v>41667</v>
      </c>
      <c r="B2001" s="32">
        <v>129</v>
      </c>
      <c r="C2001" s="32" t="s">
        <v>649</v>
      </c>
      <c r="D2001" s="33" t="s">
        <v>98</v>
      </c>
      <c r="E2001" s="34">
        <v>10195.4</v>
      </c>
      <c r="F2001" s="23">
        <v>41667</v>
      </c>
      <c r="G2001" s="34">
        <v>10195.4</v>
      </c>
      <c r="H2001" s="36">
        <f t="shared" si="31"/>
        <v>0</v>
      </c>
      <c r="I2001" s="21" t="s">
        <v>21</v>
      </c>
    </row>
    <row r="2002" spans="1:9" x14ac:dyDescent="0.25">
      <c r="A2002" s="31">
        <v>41667</v>
      </c>
      <c r="B2002" s="32">
        <v>130</v>
      </c>
      <c r="C2002" s="32" t="s">
        <v>649</v>
      </c>
      <c r="D2002" s="33" t="s">
        <v>68</v>
      </c>
      <c r="E2002" s="34">
        <v>5705.5</v>
      </c>
      <c r="F2002" s="23">
        <v>41667</v>
      </c>
      <c r="G2002" s="34">
        <v>5705.5</v>
      </c>
      <c r="H2002" s="36">
        <f t="shared" si="31"/>
        <v>0</v>
      </c>
      <c r="I2002" s="21" t="s">
        <v>21</v>
      </c>
    </row>
    <row r="2003" spans="1:9" x14ac:dyDescent="0.25">
      <c r="A2003" s="31">
        <v>41667</v>
      </c>
      <c r="B2003" s="32">
        <v>131</v>
      </c>
      <c r="C2003" s="32" t="s">
        <v>649</v>
      </c>
      <c r="D2003" s="33" t="s">
        <v>39</v>
      </c>
      <c r="E2003" s="34">
        <v>2300</v>
      </c>
      <c r="F2003" s="26" t="s">
        <v>672</v>
      </c>
      <c r="G2003" s="40">
        <v>2300</v>
      </c>
      <c r="H2003" s="36">
        <f t="shared" si="31"/>
        <v>0</v>
      </c>
    </row>
    <row r="2004" spans="1:9" x14ac:dyDescent="0.25">
      <c r="A2004" s="31">
        <v>41667</v>
      </c>
      <c r="B2004" s="32">
        <v>132</v>
      </c>
      <c r="C2004" s="32" t="s">
        <v>649</v>
      </c>
      <c r="D2004" s="33" t="s">
        <v>160</v>
      </c>
      <c r="E2004" s="34">
        <v>66311</v>
      </c>
      <c r="F2004" s="80" t="s">
        <v>673</v>
      </c>
      <c r="G2004" s="40">
        <v>66311</v>
      </c>
      <c r="H2004" s="36">
        <f t="shared" si="31"/>
        <v>0</v>
      </c>
      <c r="I2004" s="21" t="s">
        <v>162</v>
      </c>
    </row>
    <row r="2005" spans="1:9" x14ac:dyDescent="0.25">
      <c r="A2005" s="31">
        <v>41667</v>
      </c>
      <c r="B2005" s="32">
        <v>133</v>
      </c>
      <c r="C2005" s="32" t="s">
        <v>649</v>
      </c>
      <c r="D2005" s="33" t="s">
        <v>74</v>
      </c>
      <c r="E2005" s="34">
        <v>1051</v>
      </c>
      <c r="F2005" s="23">
        <v>41667</v>
      </c>
      <c r="G2005" s="34">
        <v>1051</v>
      </c>
      <c r="H2005" s="36">
        <f t="shared" si="31"/>
        <v>0</v>
      </c>
    </row>
    <row r="2006" spans="1:9" x14ac:dyDescent="0.25">
      <c r="A2006" s="31">
        <v>41667</v>
      </c>
      <c r="B2006" s="32">
        <v>134</v>
      </c>
      <c r="C2006" s="32" t="s">
        <v>649</v>
      </c>
      <c r="D2006" s="46" t="s">
        <v>53</v>
      </c>
      <c r="E2006" s="47">
        <v>0</v>
      </c>
      <c r="G2006" s="34"/>
      <c r="H2006" s="36">
        <f t="shared" si="31"/>
        <v>0</v>
      </c>
      <c r="I2006" s="21" t="s">
        <v>302</v>
      </c>
    </row>
    <row r="2007" spans="1:9" x14ac:dyDescent="0.25">
      <c r="A2007" s="31">
        <v>41667</v>
      </c>
      <c r="B2007" s="32">
        <v>135</v>
      </c>
      <c r="C2007" s="32" t="s">
        <v>649</v>
      </c>
      <c r="D2007" s="33" t="s">
        <v>674</v>
      </c>
      <c r="E2007" s="34">
        <v>871.5</v>
      </c>
      <c r="F2007" s="23">
        <v>41667</v>
      </c>
      <c r="G2007" s="34">
        <v>871.5</v>
      </c>
      <c r="H2007" s="36">
        <f t="shared" si="31"/>
        <v>0</v>
      </c>
      <c r="I2007" s="21" t="s">
        <v>30</v>
      </c>
    </row>
    <row r="2008" spans="1:9" x14ac:dyDescent="0.25">
      <c r="A2008" s="31">
        <v>41667</v>
      </c>
      <c r="B2008" s="32">
        <v>136</v>
      </c>
      <c r="C2008" s="32" t="s">
        <v>649</v>
      </c>
      <c r="D2008" s="33" t="s">
        <v>160</v>
      </c>
      <c r="E2008" s="34">
        <v>63319</v>
      </c>
      <c r="F2008" s="72" t="s">
        <v>675</v>
      </c>
      <c r="G2008" s="40">
        <v>63319</v>
      </c>
      <c r="H2008" s="36">
        <f t="shared" si="31"/>
        <v>0</v>
      </c>
      <c r="I2008" s="21" t="s">
        <v>162</v>
      </c>
    </row>
    <row r="2009" spans="1:9" x14ac:dyDescent="0.25">
      <c r="A2009" s="31">
        <v>41667</v>
      </c>
      <c r="B2009" s="32">
        <v>137</v>
      </c>
      <c r="C2009" s="32" t="s">
        <v>649</v>
      </c>
      <c r="D2009" s="33" t="s">
        <v>175</v>
      </c>
      <c r="E2009" s="34">
        <v>52916.33</v>
      </c>
      <c r="F2009" s="97" t="s">
        <v>676</v>
      </c>
      <c r="G2009" s="34">
        <v>52916.33</v>
      </c>
      <c r="H2009" s="36">
        <f t="shared" si="31"/>
        <v>0</v>
      </c>
      <c r="I2009" s="21" t="s">
        <v>162</v>
      </c>
    </row>
    <row r="2010" spans="1:9" x14ac:dyDescent="0.25">
      <c r="A2010" s="31">
        <v>41667</v>
      </c>
      <c r="B2010" s="32">
        <v>138</v>
      </c>
      <c r="C2010" s="32" t="s">
        <v>649</v>
      </c>
      <c r="D2010" s="33" t="s">
        <v>358</v>
      </c>
      <c r="E2010" s="34">
        <v>3150</v>
      </c>
      <c r="F2010" s="26">
        <v>41675</v>
      </c>
      <c r="G2010" s="40">
        <v>3150</v>
      </c>
      <c r="H2010" s="36">
        <f t="shared" si="31"/>
        <v>0</v>
      </c>
      <c r="I2010" s="21" t="s">
        <v>162</v>
      </c>
    </row>
    <row r="2011" spans="1:9" x14ac:dyDescent="0.25">
      <c r="A2011" s="31">
        <v>41667</v>
      </c>
      <c r="B2011" s="32">
        <v>139</v>
      </c>
      <c r="C2011" s="32" t="s">
        <v>649</v>
      </c>
      <c r="D2011" s="33" t="s">
        <v>169</v>
      </c>
      <c r="E2011" s="34">
        <v>10564.5</v>
      </c>
      <c r="F2011" s="23">
        <v>41668</v>
      </c>
      <c r="G2011" s="34">
        <v>10564.5</v>
      </c>
      <c r="H2011" s="36">
        <f t="shared" si="31"/>
        <v>0</v>
      </c>
      <c r="I2011" s="21" t="s">
        <v>677</v>
      </c>
    </row>
    <row r="2012" spans="1:9" x14ac:dyDescent="0.25">
      <c r="A2012" s="31">
        <v>41667</v>
      </c>
      <c r="B2012" s="32">
        <v>140</v>
      </c>
      <c r="C2012" s="32" t="s">
        <v>649</v>
      </c>
      <c r="D2012" s="33" t="s">
        <v>168</v>
      </c>
      <c r="E2012" s="34">
        <v>18779</v>
      </c>
      <c r="F2012" s="23">
        <v>41668</v>
      </c>
      <c r="G2012" s="34">
        <v>18779</v>
      </c>
      <c r="H2012" s="36">
        <f t="shared" si="31"/>
        <v>0</v>
      </c>
      <c r="I2012" s="21" t="s">
        <v>162</v>
      </c>
    </row>
    <row r="2013" spans="1:9" x14ac:dyDescent="0.25">
      <c r="A2013" s="31">
        <v>41667</v>
      </c>
      <c r="B2013" s="32">
        <v>141</v>
      </c>
      <c r="C2013" s="32" t="s">
        <v>649</v>
      </c>
      <c r="D2013" s="33" t="s">
        <v>163</v>
      </c>
      <c r="E2013" s="34">
        <v>12582</v>
      </c>
      <c r="F2013" s="23">
        <v>41668</v>
      </c>
      <c r="G2013" s="34">
        <v>12582</v>
      </c>
      <c r="H2013" s="36">
        <f t="shared" si="31"/>
        <v>0</v>
      </c>
      <c r="I2013" s="21" t="s">
        <v>162</v>
      </c>
    </row>
    <row r="2014" spans="1:9" x14ac:dyDescent="0.25">
      <c r="A2014" s="31">
        <v>41667</v>
      </c>
      <c r="B2014" s="32">
        <v>142</v>
      </c>
      <c r="C2014" s="32" t="s">
        <v>649</v>
      </c>
      <c r="D2014" s="33" t="s">
        <v>545</v>
      </c>
      <c r="E2014" s="34">
        <v>4743</v>
      </c>
      <c r="F2014" s="23">
        <v>41668</v>
      </c>
      <c r="G2014" s="34">
        <v>4743</v>
      </c>
      <c r="H2014" s="36">
        <f t="shared" si="31"/>
        <v>0</v>
      </c>
      <c r="I2014" s="21" t="s">
        <v>162</v>
      </c>
    </row>
    <row r="2015" spans="1:9" x14ac:dyDescent="0.25">
      <c r="A2015" s="31">
        <v>41667</v>
      </c>
      <c r="B2015" s="32">
        <v>143</v>
      </c>
      <c r="C2015" s="32" t="s">
        <v>649</v>
      </c>
      <c r="D2015" s="33" t="s">
        <v>272</v>
      </c>
      <c r="E2015" s="34">
        <v>7316</v>
      </c>
      <c r="F2015" s="80" t="s">
        <v>678</v>
      </c>
      <c r="G2015" s="40">
        <v>7316</v>
      </c>
      <c r="H2015" s="36">
        <f t="shared" si="31"/>
        <v>0</v>
      </c>
      <c r="I2015" s="21" t="s">
        <v>162</v>
      </c>
    </row>
    <row r="2016" spans="1:9" x14ac:dyDescent="0.25">
      <c r="A2016" s="31">
        <v>41667</v>
      </c>
      <c r="B2016" s="32">
        <v>144</v>
      </c>
      <c r="C2016" s="32" t="s">
        <v>649</v>
      </c>
      <c r="D2016" s="33" t="s">
        <v>172</v>
      </c>
      <c r="E2016" s="34">
        <v>7598</v>
      </c>
      <c r="F2016" s="23">
        <v>41668</v>
      </c>
      <c r="G2016" s="34">
        <v>7598</v>
      </c>
      <c r="H2016" s="36">
        <f t="shared" si="31"/>
        <v>0</v>
      </c>
    </row>
    <row r="2017" spans="1:9" x14ac:dyDescent="0.25">
      <c r="A2017" s="31">
        <v>41667</v>
      </c>
      <c r="B2017" s="32">
        <v>145</v>
      </c>
      <c r="C2017" s="32" t="s">
        <v>649</v>
      </c>
      <c r="D2017" s="33" t="s">
        <v>166</v>
      </c>
      <c r="E2017" s="34">
        <v>17718</v>
      </c>
      <c r="F2017" s="23">
        <v>41668</v>
      </c>
      <c r="G2017" s="34">
        <v>17718</v>
      </c>
      <c r="H2017" s="36">
        <f t="shared" si="31"/>
        <v>0</v>
      </c>
      <c r="I2017" s="21" t="s">
        <v>162</v>
      </c>
    </row>
    <row r="2018" spans="1:9" x14ac:dyDescent="0.25">
      <c r="A2018" s="31">
        <v>41667</v>
      </c>
      <c r="B2018" s="32">
        <v>146</v>
      </c>
      <c r="C2018" s="32" t="s">
        <v>649</v>
      </c>
      <c r="D2018" s="33" t="s">
        <v>269</v>
      </c>
      <c r="E2018" s="34">
        <v>12604</v>
      </c>
      <c r="F2018" s="23">
        <v>41668</v>
      </c>
      <c r="G2018" s="34">
        <v>12604</v>
      </c>
      <c r="H2018" s="36">
        <f t="shared" si="31"/>
        <v>0</v>
      </c>
      <c r="I2018" s="21" t="s">
        <v>162</v>
      </c>
    </row>
    <row r="2019" spans="1:9" x14ac:dyDescent="0.25">
      <c r="A2019" s="31">
        <v>41667</v>
      </c>
      <c r="B2019" s="32">
        <v>147</v>
      </c>
      <c r="C2019" s="32" t="s">
        <v>649</v>
      </c>
      <c r="D2019" s="33" t="s">
        <v>370</v>
      </c>
      <c r="E2019" s="34">
        <v>44319</v>
      </c>
      <c r="F2019" s="23">
        <v>41668</v>
      </c>
      <c r="G2019" s="34">
        <v>44319</v>
      </c>
      <c r="H2019" s="36">
        <f t="shared" si="31"/>
        <v>0</v>
      </c>
      <c r="I2019" s="21" t="s">
        <v>162</v>
      </c>
    </row>
    <row r="2020" spans="1:9" x14ac:dyDescent="0.25">
      <c r="A2020" s="31">
        <v>41667</v>
      </c>
      <c r="B2020" s="32">
        <v>148</v>
      </c>
      <c r="C2020" s="32" t="s">
        <v>649</v>
      </c>
      <c r="D2020" s="33" t="s">
        <v>8</v>
      </c>
      <c r="E2020" s="34">
        <v>150</v>
      </c>
      <c r="F2020" s="23">
        <v>41667</v>
      </c>
      <c r="G2020" s="34">
        <v>150</v>
      </c>
      <c r="H2020" s="36">
        <f t="shared" si="31"/>
        <v>0</v>
      </c>
      <c r="I2020" s="21" t="s">
        <v>8</v>
      </c>
    </row>
    <row r="2021" spans="1:9" x14ac:dyDescent="0.25">
      <c r="A2021" s="31">
        <v>41667</v>
      </c>
      <c r="B2021" s="32">
        <v>149</v>
      </c>
      <c r="C2021" s="32" t="s">
        <v>649</v>
      </c>
      <c r="D2021" s="33" t="s">
        <v>20</v>
      </c>
      <c r="E2021" s="34">
        <v>4683</v>
      </c>
      <c r="F2021" s="25" t="s">
        <v>679</v>
      </c>
      <c r="G2021" s="34">
        <f>3070+1613</f>
        <v>4683</v>
      </c>
      <c r="H2021" s="36">
        <f t="shared" si="31"/>
        <v>0</v>
      </c>
      <c r="I2021" s="21" t="s">
        <v>8</v>
      </c>
    </row>
    <row r="2022" spans="1:9" x14ac:dyDescent="0.25">
      <c r="A2022" s="31">
        <v>41667</v>
      </c>
      <c r="B2022" s="32">
        <v>150</v>
      </c>
      <c r="C2022" s="32" t="s">
        <v>649</v>
      </c>
      <c r="D2022" s="33" t="s">
        <v>144</v>
      </c>
      <c r="E2022" s="34">
        <v>3481</v>
      </c>
      <c r="F2022" s="23">
        <v>41667</v>
      </c>
      <c r="G2022" s="34">
        <v>3481</v>
      </c>
      <c r="H2022" s="36">
        <f t="shared" si="31"/>
        <v>0</v>
      </c>
      <c r="I2022" s="21" t="s">
        <v>12</v>
      </c>
    </row>
    <row r="2023" spans="1:9" x14ac:dyDescent="0.25">
      <c r="A2023" s="31">
        <v>41667</v>
      </c>
      <c r="B2023" s="32">
        <v>151</v>
      </c>
      <c r="C2023" s="32" t="s">
        <v>649</v>
      </c>
      <c r="D2023" s="33" t="s">
        <v>13</v>
      </c>
      <c r="E2023" s="34">
        <v>1702</v>
      </c>
      <c r="F2023" s="26">
        <v>41674</v>
      </c>
      <c r="G2023" s="40">
        <v>1702</v>
      </c>
      <c r="H2023" s="36">
        <f t="shared" si="31"/>
        <v>0</v>
      </c>
    </row>
    <row r="2024" spans="1:9" x14ac:dyDescent="0.25">
      <c r="A2024" s="31">
        <v>41667</v>
      </c>
      <c r="B2024" s="32">
        <v>152</v>
      </c>
      <c r="C2024" s="32" t="s">
        <v>649</v>
      </c>
      <c r="D2024" s="33" t="s">
        <v>123</v>
      </c>
      <c r="E2024" s="34">
        <v>6226</v>
      </c>
      <c r="F2024" s="25" t="s">
        <v>680</v>
      </c>
      <c r="G2024" s="34">
        <f>3726+2500</f>
        <v>6226</v>
      </c>
      <c r="H2024" s="36">
        <f t="shared" si="31"/>
        <v>0</v>
      </c>
      <c r="I2024" s="28" t="s">
        <v>8</v>
      </c>
    </row>
    <row r="2025" spans="1:9" x14ac:dyDescent="0.25">
      <c r="A2025" s="31">
        <v>41667</v>
      </c>
      <c r="B2025" s="32">
        <v>153</v>
      </c>
      <c r="C2025" s="32" t="s">
        <v>649</v>
      </c>
      <c r="D2025" s="33" t="s">
        <v>29</v>
      </c>
      <c r="E2025" s="34">
        <v>13269</v>
      </c>
      <c r="F2025" s="23">
        <v>41670</v>
      </c>
      <c r="G2025" s="34">
        <v>13269</v>
      </c>
      <c r="H2025" s="36">
        <f t="shared" ref="H2025:H2088" si="32">E2025-G2025</f>
        <v>0</v>
      </c>
      <c r="I2025" s="21" t="s">
        <v>30</v>
      </c>
    </row>
    <row r="2026" spans="1:9" x14ac:dyDescent="0.25">
      <c r="A2026" s="31">
        <v>41667</v>
      </c>
      <c r="B2026" s="32">
        <v>154</v>
      </c>
      <c r="C2026" s="32" t="s">
        <v>649</v>
      </c>
      <c r="D2026" s="33" t="s">
        <v>681</v>
      </c>
      <c r="E2026" s="34">
        <v>22847</v>
      </c>
      <c r="F2026" s="23">
        <v>41667</v>
      </c>
      <c r="G2026" s="34">
        <v>22847</v>
      </c>
      <c r="H2026" s="36">
        <f t="shared" si="32"/>
        <v>0</v>
      </c>
      <c r="I2026" s="21" t="s">
        <v>217</v>
      </c>
    </row>
    <row r="2027" spans="1:9" x14ac:dyDescent="0.25">
      <c r="A2027" s="31">
        <v>41667</v>
      </c>
      <c r="B2027" s="32">
        <v>155</v>
      </c>
      <c r="C2027" s="32" t="s">
        <v>649</v>
      </c>
      <c r="D2027" s="33" t="s">
        <v>257</v>
      </c>
      <c r="E2027" s="34">
        <v>13504</v>
      </c>
      <c r="F2027" s="23">
        <v>41667</v>
      </c>
      <c r="G2027" s="34">
        <v>13504</v>
      </c>
      <c r="H2027" s="36">
        <f t="shared" si="32"/>
        <v>0</v>
      </c>
      <c r="I2027" s="21" t="s">
        <v>217</v>
      </c>
    </row>
    <row r="2028" spans="1:9" x14ac:dyDescent="0.25">
      <c r="A2028" s="31">
        <v>41667</v>
      </c>
      <c r="B2028" s="32">
        <v>156</v>
      </c>
      <c r="C2028" s="32" t="s">
        <v>649</v>
      </c>
      <c r="D2028" s="33" t="s">
        <v>22</v>
      </c>
      <c r="E2028" s="34">
        <v>1370</v>
      </c>
      <c r="F2028" s="23">
        <v>41667</v>
      </c>
      <c r="G2028" s="34">
        <v>1370</v>
      </c>
      <c r="H2028" s="36">
        <f t="shared" si="32"/>
        <v>0</v>
      </c>
    </row>
    <row r="2029" spans="1:9" x14ac:dyDescent="0.25">
      <c r="A2029" s="31">
        <v>41667</v>
      </c>
      <c r="B2029" s="32">
        <v>157</v>
      </c>
      <c r="C2029" s="32" t="s">
        <v>649</v>
      </c>
      <c r="D2029" s="33" t="s">
        <v>33</v>
      </c>
      <c r="E2029" s="34">
        <v>7196</v>
      </c>
      <c r="F2029" s="23">
        <v>41667</v>
      </c>
      <c r="G2029" s="34">
        <v>7196</v>
      </c>
      <c r="H2029" s="36">
        <f t="shared" si="32"/>
        <v>0</v>
      </c>
    </row>
    <row r="2030" spans="1:9" x14ac:dyDescent="0.25">
      <c r="A2030" s="31">
        <v>41667</v>
      </c>
      <c r="B2030" s="32">
        <v>158</v>
      </c>
      <c r="C2030" s="32" t="s">
        <v>649</v>
      </c>
      <c r="D2030" s="33" t="s">
        <v>34</v>
      </c>
      <c r="E2030" s="34">
        <v>2178</v>
      </c>
      <c r="F2030" s="23">
        <v>41669</v>
      </c>
      <c r="G2030" s="34">
        <v>2178</v>
      </c>
      <c r="H2030" s="36">
        <f t="shared" si="32"/>
        <v>0</v>
      </c>
    </row>
    <row r="2031" spans="1:9" x14ac:dyDescent="0.25">
      <c r="A2031" s="31">
        <v>41667</v>
      </c>
      <c r="B2031" s="32">
        <v>159</v>
      </c>
      <c r="C2031" s="32" t="s">
        <v>649</v>
      </c>
      <c r="D2031" s="33" t="s">
        <v>47</v>
      </c>
      <c r="E2031" s="34">
        <v>2872</v>
      </c>
      <c r="F2031" s="23">
        <v>41667</v>
      </c>
      <c r="G2031" s="34">
        <v>2872</v>
      </c>
      <c r="H2031" s="36">
        <f t="shared" si="32"/>
        <v>0</v>
      </c>
      <c r="I2031" s="21" t="s">
        <v>30</v>
      </c>
    </row>
    <row r="2032" spans="1:9" x14ac:dyDescent="0.25">
      <c r="A2032" s="31">
        <v>41667</v>
      </c>
      <c r="B2032" s="32">
        <v>160</v>
      </c>
      <c r="C2032" s="32" t="s">
        <v>649</v>
      </c>
      <c r="D2032" s="33" t="s">
        <v>163</v>
      </c>
      <c r="E2032" s="34">
        <v>3124</v>
      </c>
      <c r="F2032" s="23">
        <v>41667</v>
      </c>
      <c r="G2032" s="34">
        <v>3124</v>
      </c>
      <c r="H2032" s="36">
        <f t="shared" si="32"/>
        <v>0</v>
      </c>
    </row>
    <row r="2033" spans="1:10" x14ac:dyDescent="0.25">
      <c r="A2033" s="31">
        <v>41667</v>
      </c>
      <c r="B2033" s="32">
        <v>161</v>
      </c>
      <c r="C2033" s="32" t="s">
        <v>649</v>
      </c>
      <c r="D2033" s="33" t="s">
        <v>682</v>
      </c>
      <c r="E2033" s="34">
        <v>250</v>
      </c>
      <c r="F2033" s="23">
        <v>41667</v>
      </c>
      <c r="G2033" s="34">
        <v>250</v>
      </c>
      <c r="H2033" s="36">
        <f t="shared" si="32"/>
        <v>0</v>
      </c>
    </row>
    <row r="2034" spans="1:10" x14ac:dyDescent="0.25">
      <c r="A2034" s="31">
        <v>41667</v>
      </c>
      <c r="B2034" s="32">
        <v>162</v>
      </c>
      <c r="C2034" s="32" t="s">
        <v>649</v>
      </c>
      <c r="D2034" s="46" t="s">
        <v>683</v>
      </c>
      <c r="E2034" s="47">
        <v>0</v>
      </c>
      <c r="F2034" s="98" t="s">
        <v>684</v>
      </c>
      <c r="G2034" s="99"/>
      <c r="H2034" s="36">
        <f t="shared" si="32"/>
        <v>0</v>
      </c>
    </row>
    <row r="2035" spans="1:10" x14ac:dyDescent="0.25">
      <c r="A2035" s="31">
        <v>41667</v>
      </c>
      <c r="B2035" s="32">
        <v>163</v>
      </c>
      <c r="C2035" s="32" t="s">
        <v>649</v>
      </c>
      <c r="D2035" s="33" t="s">
        <v>685</v>
      </c>
      <c r="E2035" s="34">
        <v>298</v>
      </c>
      <c r="F2035" s="23">
        <v>41667</v>
      </c>
      <c r="G2035" s="34">
        <v>298</v>
      </c>
      <c r="H2035" s="36">
        <f t="shared" si="32"/>
        <v>0</v>
      </c>
    </row>
    <row r="2036" spans="1:10" x14ac:dyDescent="0.25">
      <c r="A2036" s="31">
        <v>41667</v>
      </c>
      <c r="B2036" s="32">
        <v>164</v>
      </c>
      <c r="C2036" s="32" t="s">
        <v>649</v>
      </c>
      <c r="D2036" s="33" t="s">
        <v>74</v>
      </c>
      <c r="E2036" s="34">
        <v>1116</v>
      </c>
      <c r="F2036" s="23">
        <v>41667</v>
      </c>
      <c r="G2036" s="34">
        <v>1116</v>
      </c>
      <c r="H2036" s="36">
        <f t="shared" si="32"/>
        <v>0</v>
      </c>
    </row>
    <row r="2037" spans="1:10" x14ac:dyDescent="0.25">
      <c r="A2037" s="31">
        <v>41667</v>
      </c>
      <c r="B2037" s="32">
        <v>165</v>
      </c>
      <c r="C2037" s="32" t="s">
        <v>649</v>
      </c>
      <c r="D2037" s="33" t="s">
        <v>66</v>
      </c>
      <c r="E2037" s="34">
        <v>1016</v>
      </c>
      <c r="F2037" s="23">
        <v>41667</v>
      </c>
      <c r="G2037" s="34">
        <v>1016</v>
      </c>
      <c r="H2037" s="36">
        <f t="shared" si="32"/>
        <v>0</v>
      </c>
      <c r="I2037" s="21" t="s">
        <v>217</v>
      </c>
    </row>
    <row r="2038" spans="1:10" x14ac:dyDescent="0.25">
      <c r="A2038" s="31">
        <v>41667</v>
      </c>
      <c r="B2038" s="32">
        <v>166</v>
      </c>
      <c r="C2038" s="32" t="s">
        <v>649</v>
      </c>
      <c r="D2038" s="33" t="s">
        <v>35</v>
      </c>
      <c r="E2038" s="34">
        <v>1449</v>
      </c>
      <c r="F2038" s="23">
        <v>41668</v>
      </c>
      <c r="G2038" s="34">
        <v>1449</v>
      </c>
      <c r="H2038" s="36">
        <f t="shared" si="32"/>
        <v>0</v>
      </c>
      <c r="I2038" s="21" t="s">
        <v>30</v>
      </c>
    </row>
    <row r="2039" spans="1:10" x14ac:dyDescent="0.25">
      <c r="A2039" s="31">
        <v>41667</v>
      </c>
      <c r="B2039" s="32">
        <v>167</v>
      </c>
      <c r="C2039" s="32" t="s">
        <v>649</v>
      </c>
      <c r="D2039" s="33" t="s">
        <v>260</v>
      </c>
      <c r="E2039" s="34">
        <v>1404</v>
      </c>
      <c r="F2039" s="23">
        <v>41667</v>
      </c>
      <c r="G2039" s="34">
        <v>1404</v>
      </c>
      <c r="H2039" s="36">
        <f t="shared" si="32"/>
        <v>0</v>
      </c>
      <c r="I2039" s="21" t="s">
        <v>217</v>
      </c>
      <c r="J2039" s="27"/>
    </row>
    <row r="2040" spans="1:10" x14ac:dyDescent="0.25">
      <c r="A2040" s="31">
        <v>41667</v>
      </c>
      <c r="B2040" s="32">
        <v>168</v>
      </c>
      <c r="C2040" s="32" t="s">
        <v>649</v>
      </c>
      <c r="D2040" s="33" t="s">
        <v>54</v>
      </c>
      <c r="E2040" s="34">
        <v>7505</v>
      </c>
      <c r="F2040" s="23">
        <v>41667</v>
      </c>
      <c r="G2040" s="34">
        <v>7505</v>
      </c>
      <c r="H2040" s="36">
        <f t="shared" si="32"/>
        <v>0</v>
      </c>
      <c r="I2040" s="21" t="s">
        <v>217</v>
      </c>
    </row>
    <row r="2041" spans="1:10" x14ac:dyDescent="0.25">
      <c r="A2041" s="31">
        <v>41667</v>
      </c>
      <c r="B2041" s="32">
        <v>169</v>
      </c>
      <c r="C2041" s="32" t="s">
        <v>649</v>
      </c>
      <c r="D2041" s="33" t="s">
        <v>8</v>
      </c>
      <c r="E2041" s="34">
        <v>3500</v>
      </c>
      <c r="F2041" s="23">
        <v>41667</v>
      </c>
      <c r="G2041" s="34">
        <v>3500</v>
      </c>
      <c r="H2041" s="36">
        <f t="shared" si="32"/>
        <v>0</v>
      </c>
      <c r="I2041" s="21" t="s">
        <v>8</v>
      </c>
    </row>
    <row r="2042" spans="1:10" x14ac:dyDescent="0.25">
      <c r="A2042" s="31">
        <v>41667</v>
      </c>
      <c r="B2042" s="32">
        <v>170</v>
      </c>
      <c r="C2042" s="32" t="s">
        <v>649</v>
      </c>
      <c r="D2042" s="33" t="s">
        <v>8</v>
      </c>
      <c r="E2042" s="34">
        <v>1182</v>
      </c>
      <c r="F2042" s="23">
        <v>41667</v>
      </c>
      <c r="G2042" s="34">
        <v>1182</v>
      </c>
      <c r="H2042" s="36">
        <f t="shared" si="32"/>
        <v>0</v>
      </c>
      <c r="I2042" s="21" t="s">
        <v>8</v>
      </c>
    </row>
    <row r="2043" spans="1:10" x14ac:dyDescent="0.25">
      <c r="A2043" s="31">
        <v>41667</v>
      </c>
      <c r="B2043" s="32">
        <v>171</v>
      </c>
      <c r="C2043" s="32" t="s">
        <v>649</v>
      </c>
      <c r="D2043" s="33" t="s">
        <v>55</v>
      </c>
      <c r="E2043" s="34">
        <v>10817</v>
      </c>
      <c r="F2043" s="23">
        <v>41667</v>
      </c>
      <c r="G2043" s="34">
        <v>10817</v>
      </c>
      <c r="H2043" s="36">
        <f t="shared" si="32"/>
        <v>0</v>
      </c>
      <c r="I2043" s="21" t="s">
        <v>8</v>
      </c>
    </row>
    <row r="2044" spans="1:10" x14ac:dyDescent="0.25">
      <c r="A2044" s="31">
        <v>41667</v>
      </c>
      <c r="B2044" s="32">
        <v>172</v>
      </c>
      <c r="C2044" s="32" t="s">
        <v>649</v>
      </c>
      <c r="D2044" s="33" t="s">
        <v>42</v>
      </c>
      <c r="E2044" s="34">
        <v>1140</v>
      </c>
      <c r="F2044" s="26">
        <v>41687</v>
      </c>
      <c r="G2044" s="40">
        <v>1140</v>
      </c>
      <c r="H2044" s="36">
        <f t="shared" si="32"/>
        <v>0</v>
      </c>
      <c r="I2044" s="21" t="s">
        <v>30</v>
      </c>
    </row>
    <row r="2045" spans="1:10" x14ac:dyDescent="0.25">
      <c r="A2045" s="31">
        <v>41667</v>
      </c>
      <c r="B2045" s="32">
        <v>173</v>
      </c>
      <c r="C2045" s="32" t="s">
        <v>649</v>
      </c>
      <c r="D2045" s="33" t="s">
        <v>43</v>
      </c>
      <c r="E2045" s="34">
        <v>1140</v>
      </c>
      <c r="F2045" s="26">
        <v>41687</v>
      </c>
      <c r="G2045" s="40">
        <v>1140</v>
      </c>
      <c r="H2045" s="36">
        <f t="shared" si="32"/>
        <v>0</v>
      </c>
      <c r="I2045" s="21" t="s">
        <v>30</v>
      </c>
    </row>
    <row r="2046" spans="1:10" x14ac:dyDescent="0.25">
      <c r="A2046" s="31">
        <v>41667</v>
      </c>
      <c r="B2046" s="32">
        <v>174</v>
      </c>
      <c r="C2046" s="32" t="s">
        <v>649</v>
      </c>
      <c r="D2046" s="33" t="s">
        <v>62</v>
      </c>
      <c r="E2046" s="34">
        <v>8731.2000000000007</v>
      </c>
      <c r="F2046" s="23">
        <v>41667</v>
      </c>
      <c r="G2046" s="34">
        <v>8731.2000000000007</v>
      </c>
      <c r="H2046" s="36">
        <f t="shared" si="32"/>
        <v>0</v>
      </c>
    </row>
    <row r="2047" spans="1:10" x14ac:dyDescent="0.25">
      <c r="A2047" s="31">
        <v>41667</v>
      </c>
      <c r="B2047" s="32">
        <v>175</v>
      </c>
      <c r="C2047" s="32" t="s">
        <v>649</v>
      </c>
      <c r="D2047" s="33" t="s">
        <v>16</v>
      </c>
      <c r="E2047" s="34">
        <v>67723</v>
      </c>
      <c r="F2047" s="26">
        <v>41710</v>
      </c>
      <c r="G2047" s="40">
        <v>67723</v>
      </c>
      <c r="H2047" s="36">
        <f t="shared" si="32"/>
        <v>0</v>
      </c>
      <c r="I2047" s="21" t="s">
        <v>65</v>
      </c>
    </row>
    <row r="2048" spans="1:10" x14ac:dyDescent="0.25">
      <c r="A2048" s="31">
        <v>41667</v>
      </c>
      <c r="B2048" s="32">
        <v>176</v>
      </c>
      <c r="C2048" s="32" t="s">
        <v>649</v>
      </c>
      <c r="D2048" s="33" t="s">
        <v>44</v>
      </c>
      <c r="E2048" s="34">
        <v>3420</v>
      </c>
      <c r="F2048" s="38">
        <v>41687</v>
      </c>
      <c r="G2048" s="40">
        <v>3420</v>
      </c>
      <c r="H2048" s="36">
        <f t="shared" si="32"/>
        <v>0</v>
      </c>
      <c r="I2048" s="21" t="s">
        <v>45</v>
      </c>
    </row>
    <row r="2049" spans="1:10" x14ac:dyDescent="0.25">
      <c r="A2049" s="31">
        <v>41667</v>
      </c>
      <c r="B2049" s="32">
        <v>177</v>
      </c>
      <c r="C2049" s="32" t="s">
        <v>649</v>
      </c>
      <c r="D2049" s="33" t="s">
        <v>366</v>
      </c>
      <c r="E2049" s="34">
        <v>3729.5</v>
      </c>
      <c r="F2049" s="23">
        <v>41668</v>
      </c>
      <c r="G2049" s="34">
        <v>3729.5</v>
      </c>
      <c r="H2049" s="36">
        <f t="shared" si="32"/>
        <v>0</v>
      </c>
      <c r="I2049" s="21" t="s">
        <v>21</v>
      </c>
    </row>
    <row r="2050" spans="1:10" x14ac:dyDescent="0.25">
      <c r="A2050" s="31">
        <v>41667</v>
      </c>
      <c r="B2050" s="32">
        <v>178</v>
      </c>
      <c r="C2050" s="32" t="s">
        <v>649</v>
      </c>
      <c r="D2050" s="33" t="s">
        <v>130</v>
      </c>
      <c r="E2050" s="34">
        <v>6131</v>
      </c>
      <c r="F2050" s="23">
        <v>41670</v>
      </c>
      <c r="G2050" s="34">
        <v>6131</v>
      </c>
      <c r="H2050" s="36">
        <f t="shared" si="32"/>
        <v>0</v>
      </c>
      <c r="I2050" s="21" t="s">
        <v>21</v>
      </c>
    </row>
    <row r="2051" spans="1:10" x14ac:dyDescent="0.25">
      <c r="A2051" s="31">
        <v>41667</v>
      </c>
      <c r="B2051" s="32">
        <v>179</v>
      </c>
      <c r="C2051" s="32" t="s">
        <v>649</v>
      </c>
      <c r="D2051" s="33" t="s">
        <v>188</v>
      </c>
      <c r="E2051" s="34">
        <v>7765</v>
      </c>
      <c r="F2051" s="26">
        <v>41682</v>
      </c>
      <c r="G2051" s="40">
        <v>7765</v>
      </c>
      <c r="H2051" s="36">
        <f t="shared" si="32"/>
        <v>0</v>
      </c>
    </row>
    <row r="2052" spans="1:10" x14ac:dyDescent="0.25">
      <c r="A2052" s="31">
        <v>41667</v>
      </c>
      <c r="B2052" s="32">
        <v>180</v>
      </c>
      <c r="C2052" s="32" t="s">
        <v>649</v>
      </c>
      <c r="D2052" s="33" t="s">
        <v>78</v>
      </c>
      <c r="E2052" s="34">
        <v>2076</v>
      </c>
      <c r="F2052" s="23">
        <v>41668</v>
      </c>
      <c r="G2052" s="34">
        <v>2076</v>
      </c>
      <c r="H2052" s="36">
        <f t="shared" si="32"/>
        <v>0</v>
      </c>
      <c r="I2052" s="21" t="s">
        <v>21</v>
      </c>
    </row>
    <row r="2053" spans="1:10" x14ac:dyDescent="0.25">
      <c r="A2053" s="31">
        <v>41667</v>
      </c>
      <c r="B2053" s="32">
        <v>181</v>
      </c>
      <c r="C2053" s="32" t="s">
        <v>649</v>
      </c>
      <c r="D2053" s="33" t="s">
        <v>517</v>
      </c>
      <c r="E2053" s="34">
        <v>285</v>
      </c>
      <c r="F2053" s="23">
        <v>41667</v>
      </c>
      <c r="G2053" s="34">
        <v>285</v>
      </c>
      <c r="H2053" s="36">
        <f t="shared" si="32"/>
        <v>0</v>
      </c>
    </row>
    <row r="2054" spans="1:10" x14ac:dyDescent="0.25">
      <c r="A2054" s="31">
        <v>41667</v>
      </c>
      <c r="B2054" s="32">
        <v>182</v>
      </c>
      <c r="C2054" s="32" t="s">
        <v>649</v>
      </c>
      <c r="D2054" s="33" t="s">
        <v>80</v>
      </c>
      <c r="E2054" s="34">
        <v>1235</v>
      </c>
      <c r="F2054" s="23">
        <v>41668</v>
      </c>
      <c r="G2054" s="34">
        <v>1235</v>
      </c>
      <c r="H2054" s="36">
        <f t="shared" si="32"/>
        <v>0</v>
      </c>
      <c r="I2054" s="21" t="s">
        <v>21</v>
      </c>
    </row>
    <row r="2055" spans="1:10" x14ac:dyDescent="0.25">
      <c r="A2055" s="31">
        <v>41667</v>
      </c>
      <c r="B2055" s="32">
        <v>183</v>
      </c>
      <c r="C2055" s="32" t="s">
        <v>649</v>
      </c>
      <c r="D2055" s="33" t="s">
        <v>348</v>
      </c>
      <c r="E2055" s="34">
        <v>815</v>
      </c>
      <c r="F2055" s="23">
        <v>41668</v>
      </c>
      <c r="G2055" s="34">
        <v>815</v>
      </c>
      <c r="H2055" s="36">
        <f t="shared" si="32"/>
        <v>0</v>
      </c>
      <c r="I2055" s="21" t="s">
        <v>21</v>
      </c>
    </row>
    <row r="2056" spans="1:10" x14ac:dyDescent="0.25">
      <c r="A2056" s="31">
        <v>41667</v>
      </c>
      <c r="B2056" s="32">
        <v>184</v>
      </c>
      <c r="C2056" s="32" t="s">
        <v>649</v>
      </c>
      <c r="D2056" s="33" t="s">
        <v>686</v>
      </c>
      <c r="E2056" s="34">
        <v>769</v>
      </c>
      <c r="F2056" s="23">
        <v>41668</v>
      </c>
      <c r="G2056" s="34">
        <v>769</v>
      </c>
      <c r="H2056" s="36">
        <f t="shared" si="32"/>
        <v>0</v>
      </c>
      <c r="I2056" s="21" t="s">
        <v>21</v>
      </c>
    </row>
    <row r="2057" spans="1:10" x14ac:dyDescent="0.25">
      <c r="A2057" s="31">
        <v>41667</v>
      </c>
      <c r="B2057" s="32">
        <v>185</v>
      </c>
      <c r="C2057" s="32" t="s">
        <v>649</v>
      </c>
      <c r="D2057" s="33" t="s">
        <v>687</v>
      </c>
      <c r="E2057" s="34">
        <v>2514</v>
      </c>
      <c r="F2057" s="23">
        <v>41668</v>
      </c>
      <c r="G2057" s="34">
        <v>2514</v>
      </c>
      <c r="H2057" s="36">
        <f t="shared" si="32"/>
        <v>0</v>
      </c>
      <c r="I2057" s="21" t="s">
        <v>21</v>
      </c>
    </row>
    <row r="2058" spans="1:10" x14ac:dyDescent="0.25">
      <c r="A2058" s="31">
        <v>41667</v>
      </c>
      <c r="B2058" s="32">
        <v>186</v>
      </c>
      <c r="C2058" s="32" t="s">
        <v>649</v>
      </c>
      <c r="D2058" s="33" t="s">
        <v>304</v>
      </c>
      <c r="E2058" s="34">
        <v>17792</v>
      </c>
      <c r="F2058" s="23">
        <v>41668</v>
      </c>
      <c r="G2058" s="34">
        <v>17792</v>
      </c>
      <c r="H2058" s="36">
        <f t="shared" si="32"/>
        <v>0</v>
      </c>
      <c r="I2058" s="21" t="s">
        <v>21</v>
      </c>
    </row>
    <row r="2059" spans="1:10" x14ac:dyDescent="0.25">
      <c r="A2059" s="31">
        <v>41667</v>
      </c>
      <c r="B2059" s="32">
        <v>187</v>
      </c>
      <c r="C2059" s="32" t="s">
        <v>649</v>
      </c>
      <c r="D2059" s="33" t="s">
        <v>8</v>
      </c>
      <c r="E2059" s="34">
        <v>342.5</v>
      </c>
      <c r="F2059" s="23">
        <v>41667</v>
      </c>
      <c r="G2059" s="34">
        <v>342.5</v>
      </c>
      <c r="H2059" s="36">
        <f t="shared" si="32"/>
        <v>0</v>
      </c>
      <c r="I2059" s="21" t="s">
        <v>8</v>
      </c>
    </row>
    <row r="2060" spans="1:10" x14ac:dyDescent="0.25">
      <c r="A2060" s="31">
        <v>41667</v>
      </c>
      <c r="B2060" s="32">
        <v>188</v>
      </c>
      <c r="C2060" s="32" t="s">
        <v>649</v>
      </c>
      <c r="D2060" s="33" t="s">
        <v>570</v>
      </c>
      <c r="E2060" s="34">
        <v>212</v>
      </c>
      <c r="F2060" s="23">
        <v>41668</v>
      </c>
      <c r="G2060" s="34">
        <v>212</v>
      </c>
      <c r="H2060" s="36">
        <f t="shared" si="32"/>
        <v>0</v>
      </c>
      <c r="I2060" s="21" t="s">
        <v>21</v>
      </c>
    </row>
    <row r="2061" spans="1:10" x14ac:dyDescent="0.25">
      <c r="A2061" s="31">
        <v>41667</v>
      </c>
      <c r="B2061" s="32">
        <v>189</v>
      </c>
      <c r="C2061" s="32" t="s">
        <v>649</v>
      </c>
      <c r="D2061" s="33" t="s">
        <v>58</v>
      </c>
      <c r="E2061" s="34">
        <v>1728</v>
      </c>
      <c r="F2061" s="23">
        <v>41668</v>
      </c>
      <c r="G2061" s="34">
        <v>1728</v>
      </c>
      <c r="H2061" s="36">
        <f t="shared" si="32"/>
        <v>0</v>
      </c>
      <c r="I2061" s="21" t="s">
        <v>45</v>
      </c>
    </row>
    <row r="2062" spans="1:10" x14ac:dyDescent="0.25">
      <c r="A2062" s="31">
        <v>41667</v>
      </c>
      <c r="B2062" s="32">
        <v>190</v>
      </c>
      <c r="C2062" s="32" t="s">
        <v>649</v>
      </c>
      <c r="D2062" s="33" t="s">
        <v>145</v>
      </c>
      <c r="E2062" s="34">
        <v>875.35</v>
      </c>
      <c r="F2062" s="23">
        <v>41668</v>
      </c>
      <c r="G2062" s="34">
        <v>875.35</v>
      </c>
      <c r="H2062" s="36">
        <f t="shared" si="32"/>
        <v>0</v>
      </c>
      <c r="I2062" s="21" t="s">
        <v>21</v>
      </c>
    </row>
    <row r="2063" spans="1:10" x14ac:dyDescent="0.25">
      <c r="A2063" s="31">
        <v>41667</v>
      </c>
      <c r="B2063" s="32">
        <v>191</v>
      </c>
      <c r="C2063" s="32" t="s">
        <v>649</v>
      </c>
      <c r="D2063" s="33" t="s">
        <v>598</v>
      </c>
      <c r="E2063" s="34">
        <v>316</v>
      </c>
      <c r="F2063" s="23">
        <v>41668</v>
      </c>
      <c r="G2063" s="34">
        <v>316</v>
      </c>
      <c r="H2063" s="36">
        <f t="shared" si="32"/>
        <v>0</v>
      </c>
      <c r="I2063" s="21" t="s">
        <v>21</v>
      </c>
      <c r="J2063" s="21" t="s">
        <v>271</v>
      </c>
    </row>
    <row r="2064" spans="1:10" x14ac:dyDescent="0.25">
      <c r="A2064" s="31">
        <v>41667</v>
      </c>
      <c r="B2064" s="32">
        <v>192</v>
      </c>
      <c r="C2064" s="32" t="s">
        <v>649</v>
      </c>
      <c r="D2064" s="33" t="s">
        <v>17</v>
      </c>
      <c r="E2064" s="34">
        <v>565.5</v>
      </c>
      <c r="F2064" s="26">
        <v>41675</v>
      </c>
      <c r="G2064" s="40">
        <v>565.5</v>
      </c>
      <c r="H2064" s="36">
        <f t="shared" si="32"/>
        <v>0</v>
      </c>
      <c r="I2064" s="21" t="s">
        <v>65</v>
      </c>
      <c r="J2064" s="21" t="s">
        <v>688</v>
      </c>
    </row>
    <row r="2065" spans="1:11" x14ac:dyDescent="0.25">
      <c r="A2065" s="31">
        <v>41667</v>
      </c>
      <c r="B2065" s="32">
        <v>193</v>
      </c>
      <c r="C2065" s="32" t="s">
        <v>649</v>
      </c>
      <c r="D2065" s="33" t="s">
        <v>689</v>
      </c>
      <c r="E2065" s="34">
        <v>6622</v>
      </c>
      <c r="F2065" s="23">
        <v>41668</v>
      </c>
      <c r="G2065" s="34">
        <v>6622</v>
      </c>
      <c r="H2065" s="36">
        <f t="shared" si="32"/>
        <v>0</v>
      </c>
      <c r="I2065" s="21" t="s">
        <v>21</v>
      </c>
    </row>
    <row r="2066" spans="1:11" x14ac:dyDescent="0.25">
      <c r="A2066" s="31">
        <v>41667</v>
      </c>
      <c r="B2066" s="32">
        <v>194</v>
      </c>
      <c r="C2066" s="32" t="s">
        <v>649</v>
      </c>
      <c r="D2066" s="33" t="s">
        <v>682</v>
      </c>
      <c r="E2066" s="34">
        <v>400</v>
      </c>
      <c r="F2066" s="23">
        <v>41667</v>
      </c>
      <c r="G2066" s="34">
        <v>400</v>
      </c>
      <c r="H2066" s="36">
        <f t="shared" si="32"/>
        <v>0</v>
      </c>
    </row>
    <row r="2067" spans="1:11" x14ac:dyDescent="0.25">
      <c r="A2067" s="31">
        <v>41667</v>
      </c>
      <c r="B2067" s="32">
        <v>195</v>
      </c>
      <c r="C2067" s="32" t="s">
        <v>649</v>
      </c>
      <c r="D2067" s="33" t="s">
        <v>133</v>
      </c>
      <c r="E2067" s="34">
        <v>19280</v>
      </c>
      <c r="F2067" s="23">
        <v>41667</v>
      </c>
      <c r="G2067" s="34">
        <v>19280</v>
      </c>
      <c r="H2067" s="36">
        <f t="shared" si="32"/>
        <v>0</v>
      </c>
    </row>
    <row r="2068" spans="1:11" x14ac:dyDescent="0.25">
      <c r="A2068" s="31">
        <v>41667</v>
      </c>
      <c r="B2068" s="32">
        <v>196</v>
      </c>
      <c r="C2068" s="32" t="s">
        <v>649</v>
      </c>
      <c r="D2068" s="33" t="s">
        <v>49</v>
      </c>
      <c r="E2068" s="34">
        <v>2843</v>
      </c>
      <c r="F2068" s="23">
        <v>41667</v>
      </c>
      <c r="G2068" s="34">
        <v>2843</v>
      </c>
      <c r="H2068" s="36">
        <f t="shared" si="32"/>
        <v>0</v>
      </c>
    </row>
    <row r="2069" spans="1:11" x14ac:dyDescent="0.25">
      <c r="A2069" s="31">
        <v>41667</v>
      </c>
      <c r="B2069" s="32">
        <v>197</v>
      </c>
      <c r="C2069" s="32" t="s">
        <v>649</v>
      </c>
      <c r="D2069" s="33" t="s">
        <v>250</v>
      </c>
      <c r="E2069" s="34">
        <v>18003.599999999999</v>
      </c>
      <c r="F2069" s="100">
        <v>41725</v>
      </c>
      <c r="G2069" s="59">
        <v>18003.599999999999</v>
      </c>
      <c r="H2069" s="36">
        <f t="shared" si="32"/>
        <v>0</v>
      </c>
      <c r="I2069" s="21" t="s">
        <v>37</v>
      </c>
    </row>
    <row r="2070" spans="1:11" x14ac:dyDescent="0.25">
      <c r="A2070" s="31">
        <v>41667</v>
      </c>
      <c r="B2070" s="32">
        <v>198</v>
      </c>
      <c r="C2070" s="32" t="s">
        <v>649</v>
      </c>
      <c r="D2070" s="33" t="s">
        <v>8</v>
      </c>
      <c r="E2070" s="34">
        <v>319</v>
      </c>
      <c r="F2070" s="23">
        <v>41667</v>
      </c>
      <c r="G2070" s="34">
        <v>319</v>
      </c>
      <c r="H2070" s="36">
        <f t="shared" si="32"/>
        <v>0</v>
      </c>
      <c r="I2070" s="21" t="s">
        <v>8</v>
      </c>
    </row>
    <row r="2071" spans="1:11" x14ac:dyDescent="0.25">
      <c r="A2071" s="31">
        <v>41668</v>
      </c>
      <c r="B2071" s="32">
        <v>199</v>
      </c>
      <c r="C2071" s="32" t="s">
        <v>649</v>
      </c>
      <c r="D2071" s="33" t="s">
        <v>478</v>
      </c>
      <c r="E2071" s="67">
        <v>19014.25</v>
      </c>
      <c r="F2071" s="70" t="s">
        <v>690</v>
      </c>
      <c r="G2071" s="34">
        <v>19014.25</v>
      </c>
      <c r="H2071" s="36">
        <f t="shared" si="32"/>
        <v>0</v>
      </c>
      <c r="I2071" s="21" t="s">
        <v>37</v>
      </c>
    </row>
    <row r="2072" spans="1:11" x14ac:dyDescent="0.25">
      <c r="A2072" s="31">
        <v>41668</v>
      </c>
      <c r="B2072" s="32">
        <v>200</v>
      </c>
      <c r="C2072" s="32" t="s">
        <v>649</v>
      </c>
      <c r="D2072" s="33" t="s">
        <v>479</v>
      </c>
      <c r="E2072" s="34">
        <v>29716</v>
      </c>
      <c r="F2072" s="70" t="s">
        <v>6598</v>
      </c>
      <c r="G2072" s="34">
        <v>29716</v>
      </c>
      <c r="H2072" s="36">
        <f t="shared" si="32"/>
        <v>0</v>
      </c>
      <c r="I2072" s="69" t="s">
        <v>37</v>
      </c>
      <c r="J2072" s="28" t="s">
        <v>691</v>
      </c>
      <c r="K2072" s="101"/>
    </row>
    <row r="2073" spans="1:11" x14ac:dyDescent="0.25">
      <c r="A2073" s="31">
        <v>41668</v>
      </c>
      <c r="B2073" s="32">
        <v>201</v>
      </c>
      <c r="C2073" s="32" t="s">
        <v>649</v>
      </c>
      <c r="D2073" s="33" t="s">
        <v>16</v>
      </c>
      <c r="E2073" s="34">
        <v>1899</v>
      </c>
      <c r="F2073" s="23">
        <v>41668</v>
      </c>
      <c r="G2073" s="34">
        <v>1899</v>
      </c>
      <c r="H2073" s="36">
        <f t="shared" si="32"/>
        <v>0</v>
      </c>
      <c r="I2073" s="21" t="s">
        <v>30</v>
      </c>
    </row>
    <row r="2074" spans="1:11" x14ac:dyDescent="0.25">
      <c r="A2074" s="31">
        <v>41668</v>
      </c>
      <c r="B2074" s="32">
        <v>202</v>
      </c>
      <c r="C2074" s="32" t="s">
        <v>649</v>
      </c>
      <c r="D2074" s="33" t="s">
        <v>330</v>
      </c>
      <c r="E2074" s="34">
        <v>5779.8</v>
      </c>
      <c r="F2074" s="23">
        <v>41668</v>
      </c>
      <c r="G2074" s="34">
        <v>5779.8</v>
      </c>
      <c r="H2074" s="36">
        <f t="shared" si="32"/>
        <v>0</v>
      </c>
      <c r="I2074" s="21" t="s">
        <v>30</v>
      </c>
    </row>
    <row r="2075" spans="1:11" x14ac:dyDescent="0.25">
      <c r="A2075" s="31">
        <v>41668</v>
      </c>
      <c r="B2075" s="32">
        <v>203</v>
      </c>
      <c r="C2075" s="32" t="s">
        <v>649</v>
      </c>
      <c r="D2075" s="33" t="s">
        <v>70</v>
      </c>
      <c r="E2075" s="34">
        <v>17709.599999999999</v>
      </c>
      <c r="F2075" s="26">
        <v>41671</v>
      </c>
      <c r="G2075" s="40">
        <v>17709.599999999999</v>
      </c>
      <c r="H2075" s="36">
        <f t="shared" si="32"/>
        <v>0</v>
      </c>
    </row>
    <row r="2076" spans="1:11" x14ac:dyDescent="0.25">
      <c r="A2076" s="31">
        <v>41668</v>
      </c>
      <c r="B2076" s="32">
        <v>204</v>
      </c>
      <c r="C2076" s="32" t="s">
        <v>649</v>
      </c>
      <c r="D2076" s="33" t="s">
        <v>27</v>
      </c>
      <c r="E2076" s="34">
        <v>7351.5</v>
      </c>
      <c r="F2076" s="23">
        <v>41668</v>
      </c>
      <c r="G2076" s="34">
        <v>7351.5</v>
      </c>
      <c r="H2076" s="36">
        <f t="shared" si="32"/>
        <v>0</v>
      </c>
      <c r="I2076" s="21" t="s">
        <v>27</v>
      </c>
    </row>
    <row r="2077" spans="1:11" x14ac:dyDescent="0.25">
      <c r="A2077" s="31">
        <v>41668</v>
      </c>
      <c r="B2077" s="32">
        <v>205</v>
      </c>
      <c r="C2077" s="32" t="s">
        <v>649</v>
      </c>
      <c r="D2077" s="33" t="s">
        <v>244</v>
      </c>
      <c r="E2077" s="34">
        <v>16096.5</v>
      </c>
      <c r="F2077" s="26" t="s">
        <v>692</v>
      </c>
      <c r="G2077" s="40">
        <v>16096.5</v>
      </c>
      <c r="H2077" s="36">
        <f t="shared" si="32"/>
        <v>0</v>
      </c>
      <c r="I2077" s="21" t="s">
        <v>27</v>
      </c>
    </row>
    <row r="2078" spans="1:11" x14ac:dyDescent="0.25">
      <c r="A2078" s="31">
        <v>41668</v>
      </c>
      <c r="B2078" s="32">
        <v>206</v>
      </c>
      <c r="C2078" s="32" t="s">
        <v>649</v>
      </c>
      <c r="D2078" s="33" t="s">
        <v>92</v>
      </c>
      <c r="E2078" s="34">
        <v>2127.5</v>
      </c>
      <c r="F2078" s="23">
        <v>41668</v>
      </c>
      <c r="G2078" s="34">
        <v>2127.5</v>
      </c>
      <c r="H2078" s="36">
        <f t="shared" si="32"/>
        <v>0</v>
      </c>
      <c r="I2078" s="21" t="s">
        <v>27</v>
      </c>
      <c r="J2078" s="27"/>
    </row>
    <row r="2079" spans="1:11" x14ac:dyDescent="0.25">
      <c r="A2079" s="31">
        <v>41668</v>
      </c>
      <c r="B2079" s="32">
        <v>207</v>
      </c>
      <c r="C2079" s="32" t="s">
        <v>649</v>
      </c>
      <c r="D2079" s="33" t="s">
        <v>346</v>
      </c>
      <c r="E2079" s="34">
        <v>3048</v>
      </c>
      <c r="F2079" s="23">
        <v>41668</v>
      </c>
      <c r="G2079" s="34">
        <v>3048</v>
      </c>
      <c r="H2079" s="36">
        <f t="shared" si="32"/>
        <v>0</v>
      </c>
      <c r="I2079" s="21" t="s">
        <v>27</v>
      </c>
    </row>
    <row r="2080" spans="1:11" x14ac:dyDescent="0.25">
      <c r="A2080" s="31">
        <v>41668</v>
      </c>
      <c r="B2080" s="32">
        <v>208</v>
      </c>
      <c r="C2080" s="32" t="s">
        <v>649</v>
      </c>
      <c r="D2080" s="33" t="s">
        <v>240</v>
      </c>
      <c r="E2080" s="34">
        <v>42089</v>
      </c>
      <c r="F2080" s="26" t="s">
        <v>693</v>
      </c>
      <c r="G2080" s="34">
        <v>42089</v>
      </c>
      <c r="H2080" s="36">
        <f t="shared" si="32"/>
        <v>0</v>
      </c>
      <c r="I2080" s="21" t="s">
        <v>27</v>
      </c>
    </row>
    <row r="2081" spans="1:9" x14ac:dyDescent="0.25">
      <c r="A2081" s="31">
        <v>41668</v>
      </c>
      <c r="B2081" s="32">
        <v>209</v>
      </c>
      <c r="C2081" s="32" t="s">
        <v>649</v>
      </c>
      <c r="D2081" s="33" t="s">
        <v>100</v>
      </c>
      <c r="E2081" s="34">
        <v>19883.5</v>
      </c>
      <c r="F2081" s="23">
        <v>41668</v>
      </c>
      <c r="G2081" s="34">
        <v>19883.5</v>
      </c>
      <c r="H2081" s="36">
        <f t="shared" si="32"/>
        <v>0</v>
      </c>
      <c r="I2081" s="21" t="s">
        <v>27</v>
      </c>
    </row>
    <row r="2082" spans="1:9" x14ac:dyDescent="0.25">
      <c r="A2082" s="31">
        <v>41668</v>
      </c>
      <c r="B2082" s="32">
        <v>210</v>
      </c>
      <c r="C2082" s="32" t="s">
        <v>649</v>
      </c>
      <c r="D2082" s="33" t="s">
        <v>694</v>
      </c>
      <c r="E2082" s="34">
        <v>2525.6</v>
      </c>
      <c r="F2082" s="23">
        <v>41668</v>
      </c>
      <c r="G2082" s="34">
        <v>2525.6</v>
      </c>
      <c r="H2082" s="36">
        <f t="shared" si="32"/>
        <v>0</v>
      </c>
      <c r="I2082" s="21" t="s">
        <v>27</v>
      </c>
    </row>
    <row r="2083" spans="1:9" x14ac:dyDescent="0.25">
      <c r="A2083" s="31">
        <v>41668</v>
      </c>
      <c r="B2083" s="32">
        <v>211</v>
      </c>
      <c r="C2083" s="32" t="s">
        <v>649</v>
      </c>
      <c r="D2083" s="33" t="s">
        <v>8</v>
      </c>
      <c r="E2083" s="34">
        <v>376</v>
      </c>
      <c r="F2083" s="23">
        <v>41668</v>
      </c>
      <c r="G2083" s="34">
        <v>376</v>
      </c>
      <c r="H2083" s="36">
        <f t="shared" si="32"/>
        <v>0</v>
      </c>
      <c r="I2083" s="21" t="s">
        <v>8</v>
      </c>
    </row>
    <row r="2084" spans="1:9" x14ac:dyDescent="0.25">
      <c r="A2084" s="31">
        <v>41668</v>
      </c>
      <c r="B2084" s="32">
        <v>212</v>
      </c>
      <c r="C2084" s="32" t="s">
        <v>649</v>
      </c>
      <c r="D2084" s="33" t="s">
        <v>601</v>
      </c>
      <c r="E2084" s="34">
        <v>8299.5</v>
      </c>
      <c r="F2084" s="25" t="s">
        <v>695</v>
      </c>
      <c r="G2084" s="34">
        <v>8299.5</v>
      </c>
      <c r="H2084" s="36">
        <f t="shared" si="32"/>
        <v>0</v>
      </c>
    </row>
    <row r="2085" spans="1:9" x14ac:dyDescent="0.25">
      <c r="A2085" s="31">
        <v>41668</v>
      </c>
      <c r="B2085" s="32">
        <v>213</v>
      </c>
      <c r="C2085" s="32" t="s">
        <v>649</v>
      </c>
      <c r="D2085" s="33" t="s">
        <v>137</v>
      </c>
      <c r="E2085" s="34">
        <v>868.35</v>
      </c>
      <c r="F2085" s="23">
        <v>41668</v>
      </c>
      <c r="G2085" s="34">
        <v>868.35</v>
      </c>
      <c r="H2085" s="36">
        <f t="shared" si="32"/>
        <v>0</v>
      </c>
    </row>
    <row r="2086" spans="1:9" x14ac:dyDescent="0.25">
      <c r="A2086" s="31">
        <v>41668</v>
      </c>
      <c r="B2086" s="32">
        <v>214</v>
      </c>
      <c r="C2086" s="32" t="s">
        <v>649</v>
      </c>
      <c r="D2086" s="33" t="s">
        <v>44</v>
      </c>
      <c r="E2086" s="34">
        <v>3420</v>
      </c>
      <c r="F2086" s="26">
        <v>41687</v>
      </c>
      <c r="G2086" s="40">
        <v>3420</v>
      </c>
      <c r="H2086" s="36">
        <f t="shared" si="32"/>
        <v>0</v>
      </c>
      <c r="I2086" s="21" t="s">
        <v>45</v>
      </c>
    </row>
    <row r="2087" spans="1:9" x14ac:dyDescent="0.25">
      <c r="A2087" s="31">
        <v>41668</v>
      </c>
      <c r="B2087" s="32">
        <v>215</v>
      </c>
      <c r="C2087" s="32" t="s">
        <v>649</v>
      </c>
      <c r="D2087" s="33" t="s">
        <v>43</v>
      </c>
      <c r="E2087" s="34">
        <v>1520</v>
      </c>
      <c r="F2087" s="26">
        <v>41687</v>
      </c>
      <c r="G2087" s="40">
        <v>1520</v>
      </c>
      <c r="H2087" s="36">
        <f t="shared" si="32"/>
        <v>0</v>
      </c>
      <c r="I2087" s="21" t="s">
        <v>30</v>
      </c>
    </row>
    <row r="2088" spans="1:9" x14ac:dyDescent="0.25">
      <c r="A2088" s="31">
        <v>41668</v>
      </c>
      <c r="B2088" s="32">
        <v>216</v>
      </c>
      <c r="C2088" s="32" t="s">
        <v>649</v>
      </c>
      <c r="D2088" s="33" t="s">
        <v>42</v>
      </c>
      <c r="E2088" s="34">
        <v>1520</v>
      </c>
      <c r="F2088" s="26">
        <v>41687</v>
      </c>
      <c r="G2088" s="40">
        <v>1520</v>
      </c>
      <c r="H2088" s="36">
        <f t="shared" si="32"/>
        <v>0</v>
      </c>
      <c r="I2088" s="21" t="s">
        <v>30</v>
      </c>
    </row>
    <row r="2089" spans="1:9" x14ac:dyDescent="0.25">
      <c r="A2089" s="31">
        <v>41668</v>
      </c>
      <c r="B2089" s="32">
        <v>217</v>
      </c>
      <c r="C2089" s="32" t="s">
        <v>649</v>
      </c>
      <c r="D2089" s="33" t="s">
        <v>13</v>
      </c>
      <c r="E2089" s="34">
        <v>2778</v>
      </c>
      <c r="F2089" s="23">
        <v>41669</v>
      </c>
      <c r="G2089" s="34">
        <v>2778</v>
      </c>
      <c r="H2089" s="36">
        <f t="shared" ref="H2089:H2152" si="33">E2089-G2089</f>
        <v>0</v>
      </c>
      <c r="I2089" s="21" t="s">
        <v>30</v>
      </c>
    </row>
    <row r="2090" spans="1:9" x14ac:dyDescent="0.25">
      <c r="A2090" s="31">
        <v>41668</v>
      </c>
      <c r="B2090" s="32">
        <v>218</v>
      </c>
      <c r="C2090" s="32" t="s">
        <v>649</v>
      </c>
      <c r="D2090" s="33" t="s">
        <v>144</v>
      </c>
      <c r="E2090" s="34">
        <v>2470</v>
      </c>
      <c r="F2090" s="23">
        <v>41668</v>
      </c>
      <c r="G2090" s="34">
        <v>2470</v>
      </c>
      <c r="H2090" s="36">
        <f t="shared" si="33"/>
        <v>0</v>
      </c>
      <c r="I2090" s="21" t="s">
        <v>12</v>
      </c>
    </row>
    <row r="2091" spans="1:9" x14ac:dyDescent="0.25">
      <c r="A2091" s="31">
        <v>41668</v>
      </c>
      <c r="B2091" s="32">
        <v>219</v>
      </c>
      <c r="C2091" s="32" t="s">
        <v>649</v>
      </c>
      <c r="D2091" s="33" t="s">
        <v>20</v>
      </c>
      <c r="E2091" s="34">
        <v>6707</v>
      </c>
      <c r="F2091" s="102" t="s">
        <v>696</v>
      </c>
      <c r="G2091" s="34">
        <f>5900+807</f>
        <v>6707</v>
      </c>
      <c r="H2091" s="36">
        <f t="shared" si="33"/>
        <v>0</v>
      </c>
    </row>
    <row r="2092" spans="1:9" x14ac:dyDescent="0.25">
      <c r="A2092" s="31">
        <v>41668</v>
      </c>
      <c r="B2092" s="32">
        <v>220</v>
      </c>
      <c r="C2092" s="32" t="s">
        <v>649</v>
      </c>
      <c r="D2092" s="33" t="s">
        <v>28</v>
      </c>
      <c r="E2092" s="34">
        <v>1449</v>
      </c>
      <c r="F2092" s="23">
        <v>41668</v>
      </c>
      <c r="G2092" s="34">
        <v>1449</v>
      </c>
      <c r="H2092" s="36">
        <f t="shared" si="33"/>
        <v>0</v>
      </c>
    </row>
    <row r="2093" spans="1:9" x14ac:dyDescent="0.25">
      <c r="A2093" s="31">
        <v>41668</v>
      </c>
      <c r="B2093" s="32">
        <v>221</v>
      </c>
      <c r="C2093" s="32" t="s">
        <v>649</v>
      </c>
      <c r="D2093" s="33" t="s">
        <v>338</v>
      </c>
      <c r="E2093" s="34">
        <v>412</v>
      </c>
      <c r="F2093" s="23">
        <v>41668</v>
      </c>
      <c r="G2093" s="34">
        <v>412</v>
      </c>
      <c r="H2093" s="36">
        <f t="shared" si="33"/>
        <v>0</v>
      </c>
      <c r="I2093" s="21" t="s">
        <v>30</v>
      </c>
    </row>
    <row r="2094" spans="1:9" x14ac:dyDescent="0.25">
      <c r="A2094" s="31">
        <v>41668</v>
      </c>
      <c r="B2094" s="32">
        <v>222</v>
      </c>
      <c r="C2094" s="32" t="s">
        <v>649</v>
      </c>
      <c r="D2094" s="33" t="s">
        <v>47</v>
      </c>
      <c r="E2094" s="34">
        <v>3244</v>
      </c>
      <c r="F2094" s="23">
        <v>41669</v>
      </c>
      <c r="G2094" s="34">
        <v>3244</v>
      </c>
      <c r="H2094" s="36">
        <f t="shared" si="33"/>
        <v>0</v>
      </c>
      <c r="I2094" s="21" t="s">
        <v>30</v>
      </c>
    </row>
    <row r="2095" spans="1:9" x14ac:dyDescent="0.25">
      <c r="A2095" s="31">
        <v>41668</v>
      </c>
      <c r="B2095" s="32">
        <v>223</v>
      </c>
      <c r="C2095" s="32" t="s">
        <v>649</v>
      </c>
      <c r="D2095" s="33" t="s">
        <v>29</v>
      </c>
      <c r="E2095" s="34">
        <v>5942</v>
      </c>
      <c r="F2095" s="23">
        <v>41668</v>
      </c>
      <c r="G2095" s="34">
        <v>5942</v>
      </c>
      <c r="H2095" s="36">
        <f t="shared" si="33"/>
        <v>0</v>
      </c>
      <c r="I2095" s="21" t="s">
        <v>30</v>
      </c>
    </row>
    <row r="2096" spans="1:9" x14ac:dyDescent="0.25">
      <c r="A2096" s="31">
        <v>41668</v>
      </c>
      <c r="B2096" s="32">
        <v>224</v>
      </c>
      <c r="C2096" s="32" t="s">
        <v>649</v>
      </c>
      <c r="D2096" s="33" t="s">
        <v>116</v>
      </c>
      <c r="E2096" s="34">
        <v>5174.5</v>
      </c>
      <c r="F2096" s="23">
        <v>41668</v>
      </c>
      <c r="G2096" s="34">
        <v>5174.5</v>
      </c>
      <c r="H2096" s="36">
        <f t="shared" si="33"/>
        <v>0</v>
      </c>
    </row>
    <row r="2097" spans="1:10" x14ac:dyDescent="0.25">
      <c r="A2097" s="31">
        <v>41668</v>
      </c>
      <c r="B2097" s="32">
        <v>225</v>
      </c>
      <c r="C2097" s="32" t="s">
        <v>649</v>
      </c>
      <c r="D2097" s="33" t="s">
        <v>18</v>
      </c>
      <c r="E2097" s="34">
        <v>3108</v>
      </c>
      <c r="F2097" s="23">
        <v>41668</v>
      </c>
      <c r="G2097" s="34">
        <v>3108</v>
      </c>
      <c r="H2097" s="36">
        <f t="shared" si="33"/>
        <v>0</v>
      </c>
    </row>
    <row r="2098" spans="1:10" x14ac:dyDescent="0.25">
      <c r="A2098" s="31">
        <v>41668</v>
      </c>
      <c r="B2098" s="32">
        <v>226</v>
      </c>
      <c r="C2098" s="32" t="s">
        <v>649</v>
      </c>
      <c r="D2098" s="33" t="s">
        <v>124</v>
      </c>
      <c r="E2098" s="34">
        <v>7098</v>
      </c>
      <c r="F2098" s="23">
        <v>41668</v>
      </c>
      <c r="G2098" s="34">
        <v>7098</v>
      </c>
      <c r="H2098" s="36">
        <f t="shared" si="33"/>
        <v>0</v>
      </c>
      <c r="I2098" s="21" t="s">
        <v>30</v>
      </c>
    </row>
    <row r="2099" spans="1:10" x14ac:dyDescent="0.25">
      <c r="A2099" s="31">
        <v>41668</v>
      </c>
      <c r="B2099" s="32">
        <v>227</v>
      </c>
      <c r="C2099" s="32" t="s">
        <v>649</v>
      </c>
      <c r="D2099" s="33" t="s">
        <v>8</v>
      </c>
      <c r="E2099" s="34">
        <v>575</v>
      </c>
      <c r="F2099" s="23">
        <v>41668</v>
      </c>
      <c r="G2099" s="34">
        <v>575</v>
      </c>
      <c r="H2099" s="36">
        <f t="shared" si="33"/>
        <v>0</v>
      </c>
      <c r="I2099" s="21" t="s">
        <v>8</v>
      </c>
    </row>
    <row r="2100" spans="1:10" x14ac:dyDescent="0.25">
      <c r="A2100" s="31">
        <v>41668</v>
      </c>
      <c r="B2100" s="32">
        <v>228</v>
      </c>
      <c r="C2100" s="32" t="s">
        <v>649</v>
      </c>
      <c r="D2100" s="21" t="s">
        <v>54</v>
      </c>
      <c r="E2100" s="34">
        <v>21380</v>
      </c>
      <c r="F2100" s="23">
        <v>41668</v>
      </c>
      <c r="G2100" s="34">
        <v>21380</v>
      </c>
      <c r="H2100" s="36">
        <f t="shared" si="33"/>
        <v>0</v>
      </c>
      <c r="I2100" s="21" t="s">
        <v>30</v>
      </c>
    </row>
    <row r="2101" spans="1:10" x14ac:dyDescent="0.25">
      <c r="A2101" s="31">
        <v>41668</v>
      </c>
      <c r="B2101" s="32">
        <v>229</v>
      </c>
      <c r="C2101" s="32" t="s">
        <v>649</v>
      </c>
      <c r="D2101" s="33" t="s">
        <v>136</v>
      </c>
      <c r="E2101" s="34">
        <v>1061</v>
      </c>
      <c r="F2101" s="23">
        <v>41668</v>
      </c>
      <c r="G2101" s="34">
        <v>1061</v>
      </c>
      <c r="H2101" s="36">
        <f t="shared" si="33"/>
        <v>0</v>
      </c>
    </row>
    <row r="2102" spans="1:10" x14ac:dyDescent="0.25">
      <c r="A2102" s="31">
        <v>41668</v>
      </c>
      <c r="B2102" s="32">
        <v>230</v>
      </c>
      <c r="C2102" s="32" t="s">
        <v>649</v>
      </c>
      <c r="D2102" s="33" t="s">
        <v>123</v>
      </c>
      <c r="E2102" s="34">
        <v>3531</v>
      </c>
      <c r="F2102" s="25" t="s">
        <v>697</v>
      </c>
      <c r="G2102" s="34">
        <f>3000+531</f>
        <v>3531</v>
      </c>
      <c r="H2102" s="36">
        <f t="shared" si="33"/>
        <v>0</v>
      </c>
    </row>
    <row r="2103" spans="1:10" x14ac:dyDescent="0.25">
      <c r="A2103" s="31">
        <v>41668</v>
      </c>
      <c r="B2103" s="32">
        <v>231</v>
      </c>
      <c r="C2103" s="32" t="s">
        <v>649</v>
      </c>
      <c r="D2103" s="33" t="s">
        <v>33</v>
      </c>
      <c r="E2103" s="34">
        <v>4732</v>
      </c>
      <c r="F2103" s="23">
        <v>41668</v>
      </c>
      <c r="G2103" s="34">
        <v>4732</v>
      </c>
      <c r="H2103" s="36">
        <f t="shared" si="33"/>
        <v>0</v>
      </c>
      <c r="I2103" s="21" t="s">
        <v>65</v>
      </c>
    </row>
    <row r="2104" spans="1:10" x14ac:dyDescent="0.25">
      <c r="A2104" s="31">
        <v>41668</v>
      </c>
      <c r="B2104" s="32">
        <v>232</v>
      </c>
      <c r="C2104" s="32" t="s">
        <v>649</v>
      </c>
      <c r="D2104" s="33" t="s">
        <v>55</v>
      </c>
      <c r="E2104" s="34">
        <v>13000</v>
      </c>
      <c r="F2104" s="23">
        <v>41668</v>
      </c>
      <c r="G2104" s="34">
        <v>13000</v>
      </c>
      <c r="H2104" s="36">
        <f t="shared" si="33"/>
        <v>0</v>
      </c>
    </row>
    <row r="2105" spans="1:10" x14ac:dyDescent="0.25">
      <c r="A2105" s="31">
        <v>41668</v>
      </c>
      <c r="B2105" s="32">
        <v>233</v>
      </c>
      <c r="C2105" s="32" t="s">
        <v>649</v>
      </c>
      <c r="D2105" s="33" t="s">
        <v>8</v>
      </c>
      <c r="E2105" s="34">
        <v>1198</v>
      </c>
      <c r="F2105" s="23">
        <v>41668</v>
      </c>
      <c r="G2105" s="34">
        <v>1198</v>
      </c>
      <c r="H2105" s="36">
        <f t="shared" si="33"/>
        <v>0</v>
      </c>
      <c r="I2105" s="21" t="s">
        <v>8</v>
      </c>
    </row>
    <row r="2106" spans="1:10" x14ac:dyDescent="0.25">
      <c r="A2106" s="31">
        <v>41668</v>
      </c>
      <c r="B2106" s="32">
        <v>234</v>
      </c>
      <c r="C2106" s="32" t="s">
        <v>649</v>
      </c>
      <c r="D2106" s="33" t="s">
        <v>62</v>
      </c>
      <c r="E2106" s="34">
        <v>25479</v>
      </c>
      <c r="F2106" s="23">
        <v>41668</v>
      </c>
      <c r="G2106" s="34">
        <v>25479</v>
      </c>
      <c r="H2106" s="36">
        <f t="shared" si="33"/>
        <v>0</v>
      </c>
    </row>
    <row r="2107" spans="1:10" x14ac:dyDescent="0.25">
      <c r="A2107" s="31">
        <v>41668</v>
      </c>
      <c r="B2107" s="32">
        <v>235</v>
      </c>
      <c r="C2107" s="32" t="s">
        <v>649</v>
      </c>
      <c r="D2107" s="33" t="s">
        <v>106</v>
      </c>
      <c r="E2107" s="34">
        <v>8340</v>
      </c>
      <c r="F2107" s="26">
        <v>41674</v>
      </c>
      <c r="G2107" s="40">
        <v>8340</v>
      </c>
      <c r="H2107" s="36">
        <f t="shared" si="33"/>
        <v>0</v>
      </c>
    </row>
    <row r="2108" spans="1:10" x14ac:dyDescent="0.25">
      <c r="A2108" s="31">
        <v>41668</v>
      </c>
      <c r="B2108" s="32">
        <v>236</v>
      </c>
      <c r="C2108" s="32" t="s">
        <v>649</v>
      </c>
      <c r="D2108" s="33" t="s">
        <v>250</v>
      </c>
      <c r="E2108" s="34">
        <v>8003</v>
      </c>
      <c r="F2108" s="23">
        <v>41668</v>
      </c>
      <c r="G2108" s="34">
        <v>8003</v>
      </c>
      <c r="H2108" s="36">
        <f t="shared" si="33"/>
        <v>0</v>
      </c>
      <c r="I2108" s="21" t="s">
        <v>30</v>
      </c>
      <c r="J2108" s="21" t="s">
        <v>698</v>
      </c>
    </row>
    <row r="2109" spans="1:10" x14ac:dyDescent="0.25">
      <c r="A2109" s="31">
        <v>41668</v>
      </c>
      <c r="B2109" s="32">
        <v>237</v>
      </c>
      <c r="C2109" s="32" t="s">
        <v>649</v>
      </c>
      <c r="D2109" s="33" t="s">
        <v>496</v>
      </c>
      <c r="E2109" s="34">
        <v>580</v>
      </c>
      <c r="F2109" s="26">
        <v>41674</v>
      </c>
      <c r="G2109" s="40">
        <v>580</v>
      </c>
      <c r="H2109" s="36">
        <f t="shared" si="33"/>
        <v>0</v>
      </c>
      <c r="I2109" s="21" t="s">
        <v>30</v>
      </c>
    </row>
    <row r="2110" spans="1:10" x14ac:dyDescent="0.25">
      <c r="A2110" s="31">
        <v>41668</v>
      </c>
      <c r="B2110" s="32">
        <v>238</v>
      </c>
      <c r="C2110" s="32" t="s">
        <v>649</v>
      </c>
      <c r="D2110" s="33" t="s">
        <v>130</v>
      </c>
      <c r="E2110" s="34">
        <v>4838</v>
      </c>
      <c r="F2110" s="23">
        <v>41670</v>
      </c>
      <c r="G2110" s="34">
        <v>4838</v>
      </c>
      <c r="H2110" s="36">
        <f t="shared" si="33"/>
        <v>0</v>
      </c>
      <c r="I2110" s="21" t="s">
        <v>21</v>
      </c>
    </row>
    <row r="2111" spans="1:10" x14ac:dyDescent="0.25">
      <c r="A2111" s="31">
        <v>41668</v>
      </c>
      <c r="B2111" s="32">
        <v>239</v>
      </c>
      <c r="C2111" s="32" t="s">
        <v>649</v>
      </c>
      <c r="D2111" s="33" t="s">
        <v>570</v>
      </c>
      <c r="E2111" s="34">
        <v>2763</v>
      </c>
      <c r="F2111" s="26">
        <v>41674</v>
      </c>
      <c r="G2111" s="40">
        <v>2763</v>
      </c>
      <c r="H2111" s="36">
        <f t="shared" si="33"/>
        <v>0</v>
      </c>
      <c r="I2111" s="21" t="s">
        <v>30</v>
      </c>
    </row>
    <row r="2112" spans="1:10" x14ac:dyDescent="0.25">
      <c r="A2112" s="31">
        <v>41668</v>
      </c>
      <c r="B2112" s="32">
        <v>240</v>
      </c>
      <c r="C2112" s="32" t="s">
        <v>649</v>
      </c>
      <c r="D2112" s="33" t="s">
        <v>83</v>
      </c>
      <c r="E2112" s="34">
        <v>3123</v>
      </c>
      <c r="F2112" s="23">
        <v>41668</v>
      </c>
      <c r="G2112" s="34">
        <v>3123</v>
      </c>
      <c r="H2112" s="36">
        <f t="shared" si="33"/>
        <v>0</v>
      </c>
      <c r="I2112" s="21" t="s">
        <v>21</v>
      </c>
    </row>
    <row r="2113" spans="1:10" x14ac:dyDescent="0.25">
      <c r="A2113" s="31">
        <v>41668</v>
      </c>
      <c r="B2113" s="32">
        <v>241</v>
      </c>
      <c r="C2113" s="32" t="s">
        <v>649</v>
      </c>
      <c r="D2113" s="33" t="s">
        <v>17</v>
      </c>
      <c r="E2113" s="34">
        <v>19051</v>
      </c>
      <c r="F2113" s="23">
        <v>41668</v>
      </c>
      <c r="G2113" s="34">
        <v>19051</v>
      </c>
      <c r="H2113" s="36">
        <f t="shared" si="33"/>
        <v>0</v>
      </c>
      <c r="I2113" s="21" t="s">
        <v>21</v>
      </c>
    </row>
    <row r="2114" spans="1:10" x14ac:dyDescent="0.25">
      <c r="A2114" s="31">
        <v>41668</v>
      </c>
      <c r="B2114" s="32">
        <v>242</v>
      </c>
      <c r="C2114" s="32" t="s">
        <v>649</v>
      </c>
      <c r="D2114" s="33" t="s">
        <v>366</v>
      </c>
      <c r="E2114" s="34">
        <v>3686</v>
      </c>
      <c r="F2114" s="23">
        <v>41668</v>
      </c>
      <c r="G2114" s="34">
        <v>3686</v>
      </c>
      <c r="H2114" s="36">
        <f t="shared" si="33"/>
        <v>0</v>
      </c>
      <c r="I2114" s="21" t="s">
        <v>21</v>
      </c>
      <c r="J2114" s="21" t="s">
        <v>699</v>
      </c>
    </row>
    <row r="2115" spans="1:10" x14ac:dyDescent="0.25">
      <c r="A2115" s="31">
        <v>41668</v>
      </c>
      <c r="B2115" s="32">
        <v>243</v>
      </c>
      <c r="C2115" s="32" t="s">
        <v>649</v>
      </c>
      <c r="D2115" s="33" t="s">
        <v>386</v>
      </c>
      <c r="E2115" s="34">
        <v>1384</v>
      </c>
      <c r="F2115" s="23">
        <v>41668</v>
      </c>
      <c r="G2115" s="34">
        <v>1384</v>
      </c>
      <c r="H2115" s="36">
        <f t="shared" si="33"/>
        <v>0</v>
      </c>
      <c r="I2115" s="21" t="s">
        <v>15</v>
      </c>
    </row>
    <row r="2116" spans="1:10" x14ac:dyDescent="0.25">
      <c r="A2116" s="31">
        <v>41668</v>
      </c>
      <c r="B2116" s="32">
        <v>244</v>
      </c>
      <c r="C2116" s="32" t="s">
        <v>649</v>
      </c>
      <c r="D2116" s="33" t="s">
        <v>60</v>
      </c>
      <c r="E2116" s="34">
        <v>5470</v>
      </c>
      <c r="F2116" s="80" t="s">
        <v>700</v>
      </c>
      <c r="G2116" s="40">
        <v>5470</v>
      </c>
      <c r="H2116" s="36">
        <f t="shared" si="33"/>
        <v>0</v>
      </c>
    </row>
    <row r="2117" spans="1:10" x14ac:dyDescent="0.25">
      <c r="A2117" s="31">
        <v>41668</v>
      </c>
      <c r="B2117" s="32">
        <v>245</v>
      </c>
      <c r="C2117" s="32" t="s">
        <v>649</v>
      </c>
      <c r="D2117" s="33" t="s">
        <v>22</v>
      </c>
      <c r="E2117" s="34">
        <v>6653</v>
      </c>
      <c r="F2117" s="26">
        <v>41673</v>
      </c>
      <c r="G2117" s="40">
        <v>6653</v>
      </c>
      <c r="H2117" s="36">
        <f t="shared" si="33"/>
        <v>0</v>
      </c>
      <c r="I2117" s="21" t="s">
        <v>162</v>
      </c>
    </row>
    <row r="2118" spans="1:10" x14ac:dyDescent="0.25">
      <c r="A2118" s="31">
        <v>41668</v>
      </c>
      <c r="B2118" s="32">
        <v>246</v>
      </c>
      <c r="C2118" s="32" t="s">
        <v>649</v>
      </c>
      <c r="D2118" s="33" t="s">
        <v>701</v>
      </c>
      <c r="E2118" s="34">
        <v>1264</v>
      </c>
      <c r="F2118" s="23">
        <v>41668</v>
      </c>
      <c r="G2118" s="34">
        <v>1264</v>
      </c>
      <c r="H2118" s="36">
        <f t="shared" si="33"/>
        <v>0</v>
      </c>
      <c r="I2118" s="21" t="s">
        <v>162</v>
      </c>
      <c r="J2118" s="21" t="s">
        <v>702</v>
      </c>
    </row>
    <row r="2119" spans="1:10" x14ac:dyDescent="0.25">
      <c r="A2119" s="31">
        <v>41668</v>
      </c>
      <c r="B2119" s="32">
        <v>247</v>
      </c>
      <c r="C2119" s="32" t="s">
        <v>649</v>
      </c>
      <c r="D2119" s="33" t="s">
        <v>64</v>
      </c>
      <c r="E2119" s="34">
        <v>15385</v>
      </c>
      <c r="F2119" s="23">
        <v>41668</v>
      </c>
      <c r="G2119" s="34">
        <v>15385</v>
      </c>
      <c r="H2119" s="36">
        <f t="shared" si="33"/>
        <v>0</v>
      </c>
      <c r="I2119" s="21" t="s">
        <v>65</v>
      </c>
    </row>
    <row r="2120" spans="1:10" x14ac:dyDescent="0.25">
      <c r="A2120" s="31">
        <v>41668</v>
      </c>
      <c r="B2120" s="32">
        <v>248</v>
      </c>
      <c r="C2120" s="32" t="s">
        <v>649</v>
      </c>
      <c r="D2120" s="33" t="s">
        <v>332</v>
      </c>
      <c r="E2120" s="34">
        <v>1544</v>
      </c>
      <c r="F2120" s="23">
        <v>41668</v>
      </c>
      <c r="G2120" s="34">
        <v>1544</v>
      </c>
      <c r="H2120" s="36">
        <f t="shared" si="33"/>
        <v>0</v>
      </c>
      <c r="I2120" s="21" t="s">
        <v>162</v>
      </c>
    </row>
    <row r="2121" spans="1:10" x14ac:dyDescent="0.25">
      <c r="A2121" s="31">
        <v>41668</v>
      </c>
      <c r="B2121" s="32">
        <v>249</v>
      </c>
      <c r="C2121" s="32" t="s">
        <v>649</v>
      </c>
      <c r="D2121" s="33" t="s">
        <v>12</v>
      </c>
      <c r="E2121" s="34">
        <v>294</v>
      </c>
      <c r="F2121" s="23">
        <v>41668</v>
      </c>
      <c r="G2121" s="34">
        <v>294</v>
      </c>
      <c r="H2121" s="36">
        <f t="shared" si="33"/>
        <v>0</v>
      </c>
    </row>
    <row r="2122" spans="1:10" x14ac:dyDescent="0.25">
      <c r="A2122" s="31">
        <v>41668</v>
      </c>
      <c r="B2122" s="32">
        <v>250</v>
      </c>
      <c r="C2122" s="32" t="s">
        <v>649</v>
      </c>
      <c r="D2122" s="103" t="s">
        <v>703</v>
      </c>
      <c r="E2122" s="47">
        <v>0</v>
      </c>
      <c r="F2122" s="73" t="s">
        <v>704</v>
      </c>
      <c r="G2122" s="34">
        <v>0</v>
      </c>
      <c r="H2122" s="36">
        <f t="shared" si="33"/>
        <v>0</v>
      </c>
      <c r="I2122" s="21" t="s">
        <v>45</v>
      </c>
    </row>
    <row r="2123" spans="1:10" x14ac:dyDescent="0.25">
      <c r="A2123" s="31">
        <v>41668</v>
      </c>
      <c r="B2123" s="32">
        <v>251</v>
      </c>
      <c r="C2123" s="32" t="s">
        <v>649</v>
      </c>
      <c r="D2123" s="33" t="s">
        <v>12</v>
      </c>
      <c r="E2123" s="34">
        <v>12493</v>
      </c>
      <c r="F2123" s="23">
        <v>41668</v>
      </c>
      <c r="G2123" s="34">
        <v>12493</v>
      </c>
      <c r="H2123" s="36">
        <f t="shared" si="33"/>
        <v>0</v>
      </c>
    </row>
    <row r="2124" spans="1:10" x14ac:dyDescent="0.25">
      <c r="A2124" s="31">
        <v>41668</v>
      </c>
      <c r="B2124" s="32">
        <v>252</v>
      </c>
      <c r="C2124" s="32" t="s">
        <v>649</v>
      </c>
      <c r="D2124" s="33" t="s">
        <v>8</v>
      </c>
      <c r="E2124" s="34">
        <v>460</v>
      </c>
      <c r="F2124" s="23">
        <v>41668</v>
      </c>
      <c r="G2124" s="34">
        <v>460</v>
      </c>
      <c r="H2124" s="36">
        <f t="shared" si="33"/>
        <v>0</v>
      </c>
      <c r="I2124" s="21" t="s">
        <v>8</v>
      </c>
    </row>
    <row r="2125" spans="1:10" x14ac:dyDescent="0.25">
      <c r="A2125" s="31">
        <v>41668</v>
      </c>
      <c r="B2125" s="32">
        <v>253</v>
      </c>
      <c r="C2125" s="32" t="s">
        <v>649</v>
      </c>
      <c r="D2125" s="33" t="s">
        <v>705</v>
      </c>
      <c r="E2125" s="34">
        <v>22024</v>
      </c>
      <c r="F2125" s="74" t="s">
        <v>706</v>
      </c>
      <c r="G2125" s="40">
        <f>9843.5+12180.5</f>
        <v>22024</v>
      </c>
      <c r="H2125" s="36">
        <f t="shared" si="33"/>
        <v>0</v>
      </c>
      <c r="I2125" s="21" t="s">
        <v>65</v>
      </c>
    </row>
    <row r="2126" spans="1:10" x14ac:dyDescent="0.25">
      <c r="A2126" s="31">
        <v>41668</v>
      </c>
      <c r="B2126" s="32">
        <v>254</v>
      </c>
      <c r="C2126" s="32" t="s">
        <v>649</v>
      </c>
      <c r="D2126" s="33" t="s">
        <v>25</v>
      </c>
      <c r="E2126" s="34">
        <v>3260.2</v>
      </c>
      <c r="F2126" s="23">
        <v>41668</v>
      </c>
      <c r="G2126" s="34">
        <v>3260.2</v>
      </c>
      <c r="H2126" s="36">
        <f t="shared" si="33"/>
        <v>0</v>
      </c>
      <c r="I2126" s="21" t="s">
        <v>217</v>
      </c>
      <c r="J2126" s="21" t="s">
        <v>707</v>
      </c>
    </row>
    <row r="2127" spans="1:10" x14ac:dyDescent="0.25">
      <c r="A2127" s="31">
        <v>41668</v>
      </c>
      <c r="B2127" s="32">
        <v>255</v>
      </c>
      <c r="C2127" s="32" t="s">
        <v>649</v>
      </c>
      <c r="D2127" s="33" t="s">
        <v>68</v>
      </c>
      <c r="E2127" s="34">
        <v>3661</v>
      </c>
      <c r="F2127" s="23">
        <v>41668</v>
      </c>
      <c r="G2127" s="34">
        <v>3661</v>
      </c>
      <c r="H2127" s="36">
        <f t="shared" si="33"/>
        <v>0</v>
      </c>
      <c r="I2127" s="21" t="s">
        <v>65</v>
      </c>
    </row>
    <row r="2128" spans="1:10" x14ac:dyDescent="0.25">
      <c r="A2128" s="31">
        <v>41668</v>
      </c>
      <c r="B2128" s="32">
        <v>256</v>
      </c>
      <c r="C2128" s="32" t="s">
        <v>649</v>
      </c>
      <c r="D2128" s="33" t="s">
        <v>133</v>
      </c>
      <c r="E2128" s="34">
        <v>23946</v>
      </c>
      <c r="F2128" s="23">
        <v>41668</v>
      </c>
      <c r="G2128" s="34">
        <v>23946</v>
      </c>
      <c r="H2128" s="36">
        <f t="shared" si="33"/>
        <v>0</v>
      </c>
      <c r="I2128" s="21" t="s">
        <v>8</v>
      </c>
    </row>
    <row r="2129" spans="1:9" x14ac:dyDescent="0.25">
      <c r="A2129" s="31">
        <v>41668</v>
      </c>
      <c r="B2129" s="32">
        <v>257</v>
      </c>
      <c r="C2129" s="32" t="s">
        <v>649</v>
      </c>
      <c r="D2129" s="33" t="s">
        <v>338</v>
      </c>
      <c r="E2129" s="34">
        <v>5024</v>
      </c>
      <c r="F2129" s="23">
        <v>41668</v>
      </c>
      <c r="G2129" s="34">
        <v>5024</v>
      </c>
      <c r="H2129" s="36">
        <f t="shared" si="33"/>
        <v>0</v>
      </c>
    </row>
    <row r="2130" spans="1:9" x14ac:dyDescent="0.25">
      <c r="A2130" s="31">
        <v>41668</v>
      </c>
      <c r="B2130" s="32">
        <v>258</v>
      </c>
      <c r="C2130" s="32" t="s">
        <v>649</v>
      </c>
      <c r="D2130" s="33" t="s">
        <v>8</v>
      </c>
      <c r="E2130" s="34">
        <v>257</v>
      </c>
      <c r="F2130" s="23">
        <v>41668</v>
      </c>
      <c r="G2130" s="34">
        <v>257</v>
      </c>
      <c r="H2130" s="36">
        <f t="shared" si="33"/>
        <v>0</v>
      </c>
      <c r="I2130" s="21" t="s">
        <v>8</v>
      </c>
    </row>
    <row r="2131" spans="1:9" x14ac:dyDescent="0.25">
      <c r="A2131" s="31">
        <v>41668</v>
      </c>
      <c r="B2131" s="32">
        <v>259</v>
      </c>
      <c r="C2131" s="32" t="s">
        <v>649</v>
      </c>
      <c r="D2131" s="33" t="s">
        <v>16</v>
      </c>
      <c r="E2131" s="34">
        <v>154278</v>
      </c>
      <c r="F2131" s="26">
        <v>41710</v>
      </c>
      <c r="G2131" s="40">
        <v>154278</v>
      </c>
      <c r="H2131" s="36">
        <f t="shared" si="33"/>
        <v>0</v>
      </c>
    </row>
    <row r="2132" spans="1:9" x14ac:dyDescent="0.25">
      <c r="A2132" s="31">
        <v>41668</v>
      </c>
      <c r="B2132" s="32">
        <v>260</v>
      </c>
      <c r="C2132" s="32" t="s">
        <v>649</v>
      </c>
      <c r="D2132" s="33" t="s">
        <v>708</v>
      </c>
      <c r="E2132" s="34">
        <v>24072</v>
      </c>
      <c r="F2132" s="23">
        <v>41668</v>
      </c>
      <c r="G2132" s="34">
        <v>24072</v>
      </c>
      <c r="H2132" s="36">
        <f t="shared" si="33"/>
        <v>0</v>
      </c>
    </row>
    <row r="2133" spans="1:9" x14ac:dyDescent="0.25">
      <c r="A2133" s="31">
        <v>41668</v>
      </c>
      <c r="B2133" s="32">
        <v>261</v>
      </c>
      <c r="C2133" s="32" t="s">
        <v>649</v>
      </c>
      <c r="D2133" s="33" t="s">
        <v>304</v>
      </c>
      <c r="E2133" s="34">
        <v>14393</v>
      </c>
      <c r="F2133" s="23">
        <v>41669</v>
      </c>
      <c r="G2133" s="34">
        <v>14393</v>
      </c>
      <c r="H2133" s="36">
        <f t="shared" si="33"/>
        <v>0</v>
      </c>
      <c r="I2133" s="21" t="s">
        <v>217</v>
      </c>
    </row>
    <row r="2134" spans="1:9" x14ac:dyDescent="0.25">
      <c r="A2134" s="31">
        <v>41668</v>
      </c>
      <c r="B2134" s="32">
        <v>262</v>
      </c>
      <c r="C2134" s="32" t="s">
        <v>649</v>
      </c>
      <c r="D2134" s="33" t="s">
        <v>85</v>
      </c>
      <c r="E2134" s="34">
        <v>26558</v>
      </c>
      <c r="F2134" s="70" t="s">
        <v>709</v>
      </c>
      <c r="G2134" s="34">
        <v>26558</v>
      </c>
      <c r="H2134" s="36">
        <f t="shared" si="33"/>
        <v>0</v>
      </c>
      <c r="I2134" s="21" t="s">
        <v>27</v>
      </c>
    </row>
    <row r="2135" spans="1:9" x14ac:dyDescent="0.25">
      <c r="A2135" s="31">
        <v>41668</v>
      </c>
      <c r="B2135" s="32">
        <v>263</v>
      </c>
      <c r="C2135" s="32" t="s">
        <v>649</v>
      </c>
      <c r="D2135" s="33" t="s">
        <v>147</v>
      </c>
      <c r="E2135" s="34">
        <v>37662.5</v>
      </c>
      <c r="F2135" s="74" t="s">
        <v>710</v>
      </c>
      <c r="G2135" s="40">
        <f>15000+22662.5</f>
        <v>37662.5</v>
      </c>
      <c r="H2135" s="36">
        <f t="shared" si="33"/>
        <v>0</v>
      </c>
      <c r="I2135" s="21" t="s">
        <v>217</v>
      </c>
    </row>
    <row r="2136" spans="1:9" x14ac:dyDescent="0.25">
      <c r="A2136" s="31">
        <v>41668</v>
      </c>
      <c r="B2136" s="32">
        <v>264</v>
      </c>
      <c r="C2136" s="32" t="s">
        <v>649</v>
      </c>
      <c r="D2136" s="33" t="s">
        <v>36</v>
      </c>
      <c r="E2136" s="34">
        <v>9352</v>
      </c>
      <c r="F2136" s="23">
        <v>41668</v>
      </c>
      <c r="G2136" s="34">
        <v>9352</v>
      </c>
      <c r="H2136" s="36">
        <f t="shared" si="33"/>
        <v>0</v>
      </c>
    </row>
    <row r="2137" spans="1:9" x14ac:dyDescent="0.25">
      <c r="A2137" s="31">
        <v>41668</v>
      </c>
      <c r="B2137" s="32">
        <v>265</v>
      </c>
      <c r="C2137" s="32" t="s">
        <v>649</v>
      </c>
      <c r="D2137" s="33" t="s">
        <v>349</v>
      </c>
      <c r="E2137" s="34">
        <v>792</v>
      </c>
      <c r="F2137" s="23">
        <v>41669</v>
      </c>
      <c r="G2137" s="34">
        <v>792</v>
      </c>
      <c r="H2137" s="36">
        <f t="shared" si="33"/>
        <v>0</v>
      </c>
      <c r="I2137" s="21" t="s">
        <v>217</v>
      </c>
    </row>
    <row r="2138" spans="1:9" x14ac:dyDescent="0.25">
      <c r="A2138" s="31">
        <v>41668</v>
      </c>
      <c r="B2138" s="32">
        <v>266</v>
      </c>
      <c r="C2138" s="32" t="s">
        <v>649</v>
      </c>
      <c r="D2138" s="33" t="s">
        <v>78</v>
      </c>
      <c r="E2138" s="34">
        <v>2090</v>
      </c>
      <c r="F2138" s="23">
        <v>41669</v>
      </c>
      <c r="G2138" s="34">
        <v>2090</v>
      </c>
      <c r="H2138" s="36">
        <f t="shared" si="33"/>
        <v>0</v>
      </c>
      <c r="I2138" s="21" t="s">
        <v>217</v>
      </c>
    </row>
    <row r="2139" spans="1:9" x14ac:dyDescent="0.25">
      <c r="A2139" s="31">
        <v>41668</v>
      </c>
      <c r="B2139" s="32">
        <v>267</v>
      </c>
      <c r="C2139" s="32" t="s">
        <v>649</v>
      </c>
      <c r="D2139" s="33" t="s">
        <v>245</v>
      </c>
      <c r="E2139" s="34">
        <v>15662</v>
      </c>
      <c r="F2139" s="23">
        <v>41669</v>
      </c>
      <c r="G2139" s="34">
        <v>15662</v>
      </c>
      <c r="H2139" s="36">
        <f t="shared" si="33"/>
        <v>0</v>
      </c>
      <c r="I2139" s="21" t="s">
        <v>27</v>
      </c>
    </row>
    <row r="2140" spans="1:9" x14ac:dyDescent="0.25">
      <c r="A2140" s="31">
        <v>41668</v>
      </c>
      <c r="B2140" s="32">
        <v>268</v>
      </c>
      <c r="C2140" s="32" t="s">
        <v>649</v>
      </c>
      <c r="D2140" s="33" t="s">
        <v>711</v>
      </c>
      <c r="E2140" s="34">
        <v>7615</v>
      </c>
      <c r="F2140" s="23">
        <v>41669</v>
      </c>
      <c r="G2140" s="34">
        <v>7615</v>
      </c>
      <c r="H2140" s="36">
        <f t="shared" si="33"/>
        <v>0</v>
      </c>
      <c r="I2140" s="21" t="s">
        <v>27</v>
      </c>
    </row>
    <row r="2141" spans="1:9" x14ac:dyDescent="0.25">
      <c r="A2141" s="31">
        <v>41668</v>
      </c>
      <c r="B2141" s="32">
        <v>269</v>
      </c>
      <c r="C2141" s="32" t="s">
        <v>649</v>
      </c>
      <c r="D2141" s="33" t="s">
        <v>92</v>
      </c>
      <c r="E2141" s="34">
        <v>5267</v>
      </c>
      <c r="F2141" s="23">
        <v>41669</v>
      </c>
      <c r="G2141" s="34">
        <v>5267</v>
      </c>
      <c r="H2141" s="36">
        <f t="shared" si="33"/>
        <v>0</v>
      </c>
      <c r="I2141" s="21" t="s">
        <v>27</v>
      </c>
    </row>
    <row r="2142" spans="1:9" x14ac:dyDescent="0.25">
      <c r="A2142" s="31">
        <v>41668</v>
      </c>
      <c r="B2142" s="32">
        <v>270</v>
      </c>
      <c r="C2142" s="32" t="s">
        <v>649</v>
      </c>
      <c r="D2142" s="33" t="s">
        <v>712</v>
      </c>
      <c r="E2142" s="34">
        <v>597</v>
      </c>
      <c r="F2142" s="23">
        <v>41668</v>
      </c>
      <c r="G2142" s="34">
        <v>597</v>
      </c>
      <c r="H2142" s="36">
        <f t="shared" si="33"/>
        <v>0</v>
      </c>
    </row>
    <row r="2143" spans="1:9" x14ac:dyDescent="0.25">
      <c r="A2143" s="31">
        <v>41668</v>
      </c>
      <c r="B2143" s="32">
        <v>271</v>
      </c>
      <c r="C2143" s="32" t="s">
        <v>649</v>
      </c>
      <c r="D2143" s="33" t="s">
        <v>70</v>
      </c>
      <c r="E2143" s="34">
        <v>9296.5</v>
      </c>
      <c r="F2143" s="23">
        <v>41668</v>
      </c>
      <c r="G2143" s="34">
        <v>9296.5</v>
      </c>
      <c r="H2143" s="36">
        <f t="shared" si="33"/>
        <v>0</v>
      </c>
    </row>
    <row r="2144" spans="1:9" x14ac:dyDescent="0.25">
      <c r="A2144" s="31">
        <v>41668</v>
      </c>
      <c r="B2144" s="32">
        <v>272</v>
      </c>
      <c r="C2144" s="32" t="s">
        <v>649</v>
      </c>
      <c r="D2144" s="33" t="s">
        <v>200</v>
      </c>
      <c r="E2144" s="34">
        <v>22645</v>
      </c>
      <c r="F2144" s="26" t="s">
        <v>713</v>
      </c>
      <c r="G2144" s="40">
        <v>22645</v>
      </c>
      <c r="H2144" s="36">
        <f t="shared" si="33"/>
        <v>0</v>
      </c>
    </row>
    <row r="2145" spans="1:9" x14ac:dyDescent="0.25">
      <c r="A2145" s="31">
        <v>41668</v>
      </c>
      <c r="B2145" s="32">
        <v>273</v>
      </c>
      <c r="C2145" s="32" t="s">
        <v>649</v>
      </c>
      <c r="D2145" s="33" t="s">
        <v>137</v>
      </c>
      <c r="E2145" s="34">
        <v>4971</v>
      </c>
      <c r="F2145" s="23">
        <v>41668</v>
      </c>
      <c r="G2145" s="34">
        <v>4971</v>
      </c>
      <c r="H2145" s="36">
        <f t="shared" si="33"/>
        <v>0</v>
      </c>
    </row>
    <row r="2146" spans="1:9" x14ac:dyDescent="0.25">
      <c r="A2146" s="31">
        <v>41668</v>
      </c>
      <c r="B2146" s="32">
        <v>274</v>
      </c>
      <c r="C2146" s="32" t="s">
        <v>649</v>
      </c>
      <c r="D2146" s="33" t="s">
        <v>57</v>
      </c>
      <c r="E2146" s="34">
        <v>390</v>
      </c>
      <c r="F2146" s="23">
        <v>41669</v>
      </c>
      <c r="G2146" s="34">
        <v>390</v>
      </c>
      <c r="H2146" s="36">
        <f t="shared" si="33"/>
        <v>0</v>
      </c>
      <c r="I2146" s="21" t="s">
        <v>30</v>
      </c>
    </row>
    <row r="2147" spans="1:9" x14ac:dyDescent="0.25">
      <c r="A2147" s="31">
        <v>41668</v>
      </c>
      <c r="B2147" s="32">
        <v>275</v>
      </c>
      <c r="C2147" s="32" t="s">
        <v>649</v>
      </c>
      <c r="D2147" s="33" t="s">
        <v>106</v>
      </c>
      <c r="E2147" s="34">
        <v>1151</v>
      </c>
      <c r="F2147" s="26">
        <v>41674</v>
      </c>
      <c r="G2147" s="40">
        <v>1151</v>
      </c>
      <c r="H2147" s="36">
        <f t="shared" si="33"/>
        <v>0</v>
      </c>
    </row>
    <row r="2148" spans="1:9" x14ac:dyDescent="0.25">
      <c r="A2148" s="31">
        <v>41668</v>
      </c>
      <c r="B2148" s="32">
        <v>276</v>
      </c>
      <c r="C2148" s="32" t="s">
        <v>649</v>
      </c>
      <c r="D2148" s="33" t="s">
        <v>163</v>
      </c>
      <c r="E2148" s="34">
        <v>8076</v>
      </c>
      <c r="F2148" s="23">
        <v>41668</v>
      </c>
      <c r="G2148" s="34">
        <v>8076</v>
      </c>
      <c r="H2148" s="36">
        <f t="shared" si="33"/>
        <v>0</v>
      </c>
      <c r="I2148" s="21" t="s">
        <v>15</v>
      </c>
    </row>
    <row r="2149" spans="1:9" x14ac:dyDescent="0.25">
      <c r="A2149" s="31">
        <v>41669</v>
      </c>
      <c r="B2149" s="32">
        <v>277</v>
      </c>
      <c r="C2149" s="32" t="s">
        <v>649</v>
      </c>
      <c r="D2149" s="33" t="s">
        <v>20</v>
      </c>
      <c r="E2149" s="69">
        <v>5100</v>
      </c>
      <c r="F2149" s="23">
        <v>41669</v>
      </c>
      <c r="G2149" s="69">
        <v>5100</v>
      </c>
      <c r="H2149" s="36">
        <f t="shared" si="33"/>
        <v>0</v>
      </c>
    </row>
    <row r="2150" spans="1:9" x14ac:dyDescent="0.25">
      <c r="A2150" s="31">
        <v>41669</v>
      </c>
      <c r="B2150" s="32">
        <v>278</v>
      </c>
      <c r="C2150" s="32" t="s">
        <v>649</v>
      </c>
      <c r="D2150" s="33" t="s">
        <v>28</v>
      </c>
      <c r="E2150" s="34">
        <v>8136.5</v>
      </c>
      <c r="F2150" s="23">
        <v>41669</v>
      </c>
      <c r="G2150" s="34">
        <v>8136.5</v>
      </c>
      <c r="H2150" s="36">
        <f t="shared" si="33"/>
        <v>0</v>
      </c>
      <c r="I2150" s="69"/>
    </row>
    <row r="2151" spans="1:9" x14ac:dyDescent="0.25">
      <c r="A2151" s="31">
        <v>41669</v>
      </c>
      <c r="B2151" s="32">
        <v>279</v>
      </c>
      <c r="C2151" s="32" t="s">
        <v>649</v>
      </c>
      <c r="D2151" s="33" t="s">
        <v>11</v>
      </c>
      <c r="E2151" s="34">
        <v>71352.5</v>
      </c>
      <c r="F2151" s="26">
        <v>41680</v>
      </c>
      <c r="G2151" s="40">
        <v>71352.5</v>
      </c>
      <c r="H2151" s="36">
        <f t="shared" si="33"/>
        <v>0</v>
      </c>
      <c r="I2151" s="21" t="s">
        <v>37</v>
      </c>
    </row>
    <row r="2152" spans="1:9" x14ac:dyDescent="0.25">
      <c r="A2152" s="31">
        <v>41669</v>
      </c>
      <c r="B2152" s="32">
        <v>280</v>
      </c>
      <c r="C2152" s="32" t="s">
        <v>649</v>
      </c>
      <c r="D2152" s="33" t="s">
        <v>144</v>
      </c>
      <c r="E2152" s="34">
        <v>3851</v>
      </c>
      <c r="F2152" s="23">
        <v>41669</v>
      </c>
      <c r="G2152" s="34">
        <v>3851</v>
      </c>
      <c r="H2152" s="36">
        <f t="shared" si="33"/>
        <v>0</v>
      </c>
      <c r="I2152" s="21" t="s">
        <v>12</v>
      </c>
    </row>
    <row r="2153" spans="1:9" x14ac:dyDescent="0.25">
      <c r="A2153" s="31">
        <v>41669</v>
      </c>
      <c r="B2153" s="32">
        <v>281</v>
      </c>
      <c r="C2153" s="32" t="s">
        <v>649</v>
      </c>
      <c r="D2153" s="33" t="s">
        <v>13</v>
      </c>
      <c r="E2153" s="34">
        <v>2622</v>
      </c>
      <c r="F2153" s="26">
        <v>41674</v>
      </c>
      <c r="G2153" s="40">
        <v>2622</v>
      </c>
      <c r="H2153" s="36">
        <f t="shared" ref="H2153:H2216" si="34">E2153-G2153</f>
        <v>0</v>
      </c>
      <c r="I2153" s="21" t="s">
        <v>217</v>
      </c>
    </row>
    <row r="2154" spans="1:9" x14ac:dyDescent="0.25">
      <c r="A2154" s="31">
        <v>41669</v>
      </c>
      <c r="B2154" s="32">
        <v>282</v>
      </c>
      <c r="C2154" s="32" t="s">
        <v>649</v>
      </c>
      <c r="D2154" s="33" t="s">
        <v>17</v>
      </c>
      <c r="E2154" s="34">
        <v>194969.26</v>
      </c>
      <c r="F2154" s="26">
        <v>41675</v>
      </c>
      <c r="G2154" s="40">
        <v>194969.26</v>
      </c>
      <c r="H2154" s="36">
        <f t="shared" si="34"/>
        <v>0</v>
      </c>
      <c r="I2154" s="21" t="s">
        <v>162</v>
      </c>
    </row>
    <row r="2155" spans="1:9" x14ac:dyDescent="0.25">
      <c r="A2155" s="31">
        <v>41669</v>
      </c>
      <c r="B2155" s="32">
        <v>283</v>
      </c>
      <c r="C2155" s="32" t="s">
        <v>649</v>
      </c>
      <c r="D2155" s="33" t="s">
        <v>18</v>
      </c>
      <c r="E2155" s="34">
        <v>3083.5</v>
      </c>
      <c r="F2155" s="23">
        <v>41669</v>
      </c>
      <c r="G2155" s="34">
        <v>3083.5</v>
      </c>
      <c r="H2155" s="36">
        <f t="shared" si="34"/>
        <v>0</v>
      </c>
    </row>
    <row r="2156" spans="1:9" x14ac:dyDescent="0.25">
      <c r="A2156" s="31">
        <v>41669</v>
      </c>
      <c r="B2156" s="32">
        <v>284</v>
      </c>
      <c r="C2156" s="32" t="s">
        <v>649</v>
      </c>
      <c r="D2156" s="33" t="s">
        <v>441</v>
      </c>
      <c r="E2156" s="34">
        <v>1034</v>
      </c>
      <c r="F2156" s="23">
        <v>41669</v>
      </c>
      <c r="G2156" s="34">
        <v>1034</v>
      </c>
      <c r="H2156" s="36">
        <f t="shared" si="34"/>
        <v>0</v>
      </c>
      <c r="I2156" s="21" t="s">
        <v>30</v>
      </c>
    </row>
    <row r="2157" spans="1:9" x14ac:dyDescent="0.25">
      <c r="A2157" s="31">
        <v>41669</v>
      </c>
      <c r="B2157" s="32">
        <v>285</v>
      </c>
      <c r="C2157" s="32" t="s">
        <v>649</v>
      </c>
      <c r="D2157" s="33" t="s">
        <v>29</v>
      </c>
      <c r="E2157" s="34">
        <v>10448</v>
      </c>
      <c r="F2157" s="26">
        <v>41671</v>
      </c>
      <c r="G2157" s="40">
        <v>10448</v>
      </c>
      <c r="H2157" s="36">
        <f t="shared" si="34"/>
        <v>0</v>
      </c>
      <c r="I2157" s="21" t="s">
        <v>30</v>
      </c>
    </row>
    <row r="2158" spans="1:9" x14ac:dyDescent="0.25">
      <c r="A2158" s="31">
        <v>41669</v>
      </c>
      <c r="B2158" s="32">
        <v>286</v>
      </c>
      <c r="C2158" s="32" t="s">
        <v>649</v>
      </c>
      <c r="D2158" s="33" t="s">
        <v>22</v>
      </c>
      <c r="E2158" s="34">
        <v>10474</v>
      </c>
      <c r="F2158" s="23">
        <v>41669</v>
      </c>
      <c r="G2158" s="34">
        <v>10474</v>
      </c>
      <c r="H2158" s="36">
        <f t="shared" si="34"/>
        <v>0</v>
      </c>
    </row>
    <row r="2159" spans="1:9" x14ac:dyDescent="0.25">
      <c r="A2159" s="31">
        <v>41669</v>
      </c>
      <c r="B2159" s="32">
        <v>287</v>
      </c>
      <c r="C2159" s="32" t="s">
        <v>649</v>
      </c>
      <c r="D2159" s="33" t="s">
        <v>47</v>
      </c>
      <c r="E2159" s="34">
        <v>2817</v>
      </c>
      <c r="F2159" s="23">
        <v>41670</v>
      </c>
      <c r="G2159" s="34">
        <v>2817</v>
      </c>
      <c r="H2159" s="36">
        <f t="shared" si="34"/>
        <v>0</v>
      </c>
      <c r="I2159" s="21" t="s">
        <v>30</v>
      </c>
    </row>
    <row r="2160" spans="1:9" x14ac:dyDescent="0.25">
      <c r="A2160" s="31">
        <v>41669</v>
      </c>
      <c r="B2160" s="32">
        <v>288</v>
      </c>
      <c r="C2160" s="32" t="s">
        <v>649</v>
      </c>
      <c r="D2160" s="33" t="s">
        <v>57</v>
      </c>
      <c r="E2160" s="34">
        <v>1365</v>
      </c>
      <c r="F2160" s="23">
        <v>41669</v>
      </c>
      <c r="G2160" s="34">
        <v>1365</v>
      </c>
      <c r="H2160" s="36">
        <f t="shared" si="34"/>
        <v>0</v>
      </c>
      <c r="I2160" s="21" t="s">
        <v>30</v>
      </c>
    </row>
    <row r="2161" spans="1:10" x14ac:dyDescent="0.25">
      <c r="A2161" s="31">
        <v>41669</v>
      </c>
      <c r="B2161" s="32">
        <v>289</v>
      </c>
      <c r="C2161" s="32" t="s">
        <v>649</v>
      </c>
      <c r="D2161" s="33" t="s">
        <v>50</v>
      </c>
      <c r="E2161" s="34">
        <v>5485</v>
      </c>
      <c r="F2161" s="23">
        <v>41669</v>
      </c>
      <c r="G2161" s="34">
        <v>5485</v>
      </c>
      <c r="H2161" s="36">
        <f t="shared" si="34"/>
        <v>0</v>
      </c>
    </row>
    <row r="2162" spans="1:10" x14ac:dyDescent="0.25">
      <c r="A2162" s="31">
        <v>41669</v>
      </c>
      <c r="B2162" s="32">
        <v>290</v>
      </c>
      <c r="C2162" s="32" t="s">
        <v>649</v>
      </c>
      <c r="D2162" s="33" t="s">
        <v>123</v>
      </c>
      <c r="E2162" s="34">
        <v>3515.5</v>
      </c>
      <c r="F2162" s="23">
        <v>41669</v>
      </c>
      <c r="G2162" s="34">
        <v>3515.5</v>
      </c>
      <c r="H2162" s="36">
        <f t="shared" si="34"/>
        <v>0</v>
      </c>
      <c r="I2162" s="21" t="s">
        <v>8</v>
      </c>
      <c r="J2162" s="21" t="s">
        <v>264</v>
      </c>
    </row>
    <row r="2163" spans="1:10" x14ac:dyDescent="0.25">
      <c r="A2163" s="31">
        <v>41669</v>
      </c>
      <c r="B2163" s="32">
        <v>291</v>
      </c>
      <c r="C2163" s="32" t="s">
        <v>649</v>
      </c>
      <c r="D2163" s="33" t="s">
        <v>50</v>
      </c>
      <c r="E2163" s="34">
        <v>5522</v>
      </c>
      <c r="F2163" s="23">
        <v>41669</v>
      </c>
      <c r="G2163" s="34">
        <v>5522</v>
      </c>
      <c r="H2163" s="36">
        <f t="shared" si="34"/>
        <v>0</v>
      </c>
    </row>
    <row r="2164" spans="1:10" x14ac:dyDescent="0.25">
      <c r="A2164" s="31">
        <v>41669</v>
      </c>
      <c r="B2164" s="32">
        <v>292</v>
      </c>
      <c r="C2164" s="32" t="s">
        <v>649</v>
      </c>
      <c r="D2164" s="33" t="s">
        <v>8</v>
      </c>
      <c r="E2164" s="34">
        <v>476</v>
      </c>
      <c r="F2164" s="23">
        <v>41669</v>
      </c>
      <c r="G2164" s="34">
        <v>476</v>
      </c>
      <c r="H2164" s="36">
        <f t="shared" si="34"/>
        <v>0</v>
      </c>
      <c r="I2164" s="21" t="s">
        <v>8</v>
      </c>
    </row>
    <row r="2165" spans="1:10" x14ac:dyDescent="0.25">
      <c r="A2165" s="31">
        <v>41669</v>
      </c>
      <c r="B2165" s="32">
        <v>293</v>
      </c>
      <c r="C2165" s="32" t="s">
        <v>649</v>
      </c>
      <c r="D2165" s="33" t="s">
        <v>215</v>
      </c>
      <c r="E2165" s="34">
        <v>3131</v>
      </c>
      <c r="F2165" s="23">
        <v>41669</v>
      </c>
      <c r="G2165" s="34">
        <v>3131</v>
      </c>
      <c r="H2165" s="36">
        <f t="shared" si="34"/>
        <v>0</v>
      </c>
    </row>
    <row r="2166" spans="1:10" x14ac:dyDescent="0.25">
      <c r="A2166" s="31">
        <v>41669</v>
      </c>
      <c r="B2166" s="32">
        <v>294</v>
      </c>
      <c r="C2166" s="32" t="s">
        <v>649</v>
      </c>
      <c r="D2166" s="33" t="s">
        <v>110</v>
      </c>
      <c r="E2166" s="34">
        <v>18207</v>
      </c>
      <c r="F2166" s="26">
        <v>41690</v>
      </c>
      <c r="G2166" s="40">
        <v>18207</v>
      </c>
      <c r="H2166" s="36">
        <f t="shared" si="34"/>
        <v>0</v>
      </c>
      <c r="I2166" s="21" t="s">
        <v>30</v>
      </c>
    </row>
    <row r="2167" spans="1:10" x14ac:dyDescent="0.25">
      <c r="A2167" s="31">
        <v>41669</v>
      </c>
      <c r="B2167" s="32">
        <v>295</v>
      </c>
      <c r="C2167" s="32" t="s">
        <v>649</v>
      </c>
      <c r="D2167" s="33" t="s">
        <v>34</v>
      </c>
      <c r="E2167" s="34">
        <v>1860</v>
      </c>
      <c r="F2167" s="23">
        <v>41670</v>
      </c>
      <c r="G2167" s="34">
        <v>1860</v>
      </c>
      <c r="H2167" s="36">
        <f t="shared" si="34"/>
        <v>0</v>
      </c>
      <c r="I2167" s="21" t="s">
        <v>30</v>
      </c>
    </row>
    <row r="2168" spans="1:10" x14ac:dyDescent="0.25">
      <c r="A2168" s="31">
        <v>41669</v>
      </c>
      <c r="B2168" s="32">
        <v>296</v>
      </c>
      <c r="C2168" s="32" t="s">
        <v>649</v>
      </c>
      <c r="D2168" s="33" t="s">
        <v>35</v>
      </c>
      <c r="E2168" s="34">
        <v>1046</v>
      </c>
      <c r="F2168" s="26">
        <v>41671</v>
      </c>
      <c r="G2168" s="40">
        <v>1046</v>
      </c>
      <c r="H2168" s="36">
        <f t="shared" si="34"/>
        <v>0</v>
      </c>
      <c r="I2168" s="21" t="s">
        <v>30</v>
      </c>
    </row>
    <row r="2169" spans="1:10" x14ac:dyDescent="0.25">
      <c r="A2169" s="31">
        <v>41669</v>
      </c>
      <c r="B2169" s="32">
        <v>297</v>
      </c>
      <c r="C2169" s="32" t="s">
        <v>649</v>
      </c>
      <c r="D2169" s="33" t="s">
        <v>386</v>
      </c>
      <c r="E2169" s="34">
        <v>1330</v>
      </c>
      <c r="F2169" s="23">
        <v>41669</v>
      </c>
      <c r="G2169" s="34">
        <v>1330</v>
      </c>
      <c r="H2169" s="36">
        <f t="shared" si="34"/>
        <v>0</v>
      </c>
      <c r="I2169" s="21" t="s">
        <v>65</v>
      </c>
    </row>
    <row r="2170" spans="1:10" x14ac:dyDescent="0.25">
      <c r="A2170" s="31">
        <v>41669</v>
      </c>
      <c r="B2170" s="32">
        <v>298</v>
      </c>
      <c r="C2170" s="32" t="s">
        <v>649</v>
      </c>
      <c r="D2170" s="33" t="s">
        <v>33</v>
      </c>
      <c r="E2170" s="34">
        <v>3444</v>
      </c>
      <c r="F2170" s="68">
        <v>41670</v>
      </c>
      <c r="G2170" s="34">
        <v>3444</v>
      </c>
      <c r="H2170" s="36">
        <f t="shared" si="34"/>
        <v>0</v>
      </c>
      <c r="I2170" s="21" t="s">
        <v>65</v>
      </c>
    </row>
    <row r="2171" spans="1:10" x14ac:dyDescent="0.25">
      <c r="A2171" s="31">
        <v>41669</v>
      </c>
      <c r="B2171" s="32">
        <v>299</v>
      </c>
      <c r="C2171" s="32" t="s">
        <v>649</v>
      </c>
      <c r="D2171" s="33" t="s">
        <v>714</v>
      </c>
      <c r="E2171" s="34">
        <v>7142</v>
      </c>
      <c r="F2171" s="23">
        <v>41669</v>
      </c>
      <c r="G2171" s="34">
        <v>7142</v>
      </c>
      <c r="H2171" s="36">
        <f t="shared" si="34"/>
        <v>0</v>
      </c>
    </row>
    <row r="2172" spans="1:10" x14ac:dyDescent="0.25">
      <c r="A2172" s="31">
        <v>41669</v>
      </c>
      <c r="B2172" s="32">
        <v>300</v>
      </c>
      <c r="C2172" s="32" t="s">
        <v>649</v>
      </c>
      <c r="D2172" s="33" t="s">
        <v>250</v>
      </c>
      <c r="E2172" s="34">
        <v>8819.5</v>
      </c>
      <c r="F2172" s="23">
        <v>41669</v>
      </c>
      <c r="G2172" s="34">
        <v>8819.5</v>
      </c>
      <c r="H2172" s="36">
        <f t="shared" si="34"/>
        <v>0</v>
      </c>
      <c r="I2172" s="21" t="s">
        <v>30</v>
      </c>
      <c r="J2172" s="27"/>
    </row>
    <row r="2173" spans="1:10" x14ac:dyDescent="0.25">
      <c r="A2173" s="31">
        <v>41669</v>
      </c>
      <c r="B2173" s="32">
        <v>301</v>
      </c>
      <c r="C2173" s="32" t="s">
        <v>649</v>
      </c>
      <c r="D2173" s="33" t="s">
        <v>312</v>
      </c>
      <c r="E2173" s="34">
        <v>6774</v>
      </c>
      <c r="F2173" s="23">
        <v>41670</v>
      </c>
      <c r="G2173" s="34">
        <v>6774</v>
      </c>
      <c r="H2173" s="36">
        <f t="shared" si="34"/>
        <v>0</v>
      </c>
      <c r="I2173" s="21" t="s">
        <v>217</v>
      </c>
    </row>
    <row r="2174" spans="1:10" x14ac:dyDescent="0.25">
      <c r="A2174" s="31">
        <v>41669</v>
      </c>
      <c r="B2174" s="32">
        <v>302</v>
      </c>
      <c r="C2174" s="32" t="s">
        <v>649</v>
      </c>
      <c r="D2174" s="33" t="s">
        <v>176</v>
      </c>
      <c r="E2174" s="34">
        <v>2035.5</v>
      </c>
      <c r="F2174" s="23">
        <v>41669</v>
      </c>
      <c r="G2174" s="34">
        <v>2035.5</v>
      </c>
      <c r="H2174" s="36">
        <f t="shared" si="34"/>
        <v>0</v>
      </c>
    </row>
    <row r="2175" spans="1:10" x14ac:dyDescent="0.25">
      <c r="A2175" s="31">
        <v>41669</v>
      </c>
      <c r="B2175" s="32">
        <v>303</v>
      </c>
      <c r="C2175" s="32" t="s">
        <v>649</v>
      </c>
      <c r="D2175" s="33" t="s">
        <v>42</v>
      </c>
      <c r="E2175" s="34">
        <v>3800</v>
      </c>
      <c r="F2175" s="26">
        <v>41687</v>
      </c>
      <c r="G2175" s="40">
        <v>3800</v>
      </c>
      <c r="H2175" s="36">
        <f t="shared" si="34"/>
        <v>0</v>
      </c>
      <c r="I2175" s="21" t="s">
        <v>30</v>
      </c>
    </row>
    <row r="2176" spans="1:10" x14ac:dyDescent="0.25">
      <c r="A2176" s="31">
        <v>41669</v>
      </c>
      <c r="B2176" s="32">
        <v>304</v>
      </c>
      <c r="C2176" s="32" t="s">
        <v>649</v>
      </c>
      <c r="D2176" s="33" t="s">
        <v>43</v>
      </c>
      <c r="E2176" s="34">
        <v>2280</v>
      </c>
      <c r="F2176" s="26">
        <v>41687</v>
      </c>
      <c r="G2176" s="40">
        <v>2280</v>
      </c>
      <c r="H2176" s="36">
        <f t="shared" si="34"/>
        <v>0</v>
      </c>
      <c r="I2176" s="21" t="s">
        <v>30</v>
      </c>
    </row>
    <row r="2177" spans="1:9" x14ac:dyDescent="0.25">
      <c r="A2177" s="31">
        <v>41669</v>
      </c>
      <c r="B2177" s="32">
        <v>305</v>
      </c>
      <c r="C2177" s="32" t="s">
        <v>649</v>
      </c>
      <c r="D2177" s="33" t="s">
        <v>260</v>
      </c>
      <c r="E2177" s="34">
        <v>1404</v>
      </c>
      <c r="F2177" s="23">
        <v>41669</v>
      </c>
      <c r="G2177" s="34">
        <v>1404</v>
      </c>
      <c r="H2177" s="36">
        <f t="shared" si="34"/>
        <v>0</v>
      </c>
      <c r="I2177" s="21" t="s">
        <v>65</v>
      </c>
    </row>
    <row r="2178" spans="1:9" x14ac:dyDescent="0.25">
      <c r="A2178" s="31">
        <v>41669</v>
      </c>
      <c r="B2178" s="32">
        <v>306</v>
      </c>
      <c r="C2178" s="32" t="s">
        <v>649</v>
      </c>
      <c r="D2178" s="33" t="s">
        <v>152</v>
      </c>
      <c r="E2178" s="34">
        <v>482</v>
      </c>
      <c r="F2178" s="23">
        <v>41669</v>
      </c>
      <c r="G2178" s="34">
        <v>482</v>
      </c>
      <c r="H2178" s="36">
        <f t="shared" si="34"/>
        <v>0</v>
      </c>
      <c r="I2178" s="21" t="s">
        <v>30</v>
      </c>
    </row>
    <row r="2179" spans="1:9" x14ac:dyDescent="0.25">
      <c r="A2179" s="31">
        <v>41669</v>
      </c>
      <c r="B2179" s="32">
        <v>307</v>
      </c>
      <c r="C2179" s="32" t="s">
        <v>649</v>
      </c>
      <c r="D2179" s="33" t="s">
        <v>44</v>
      </c>
      <c r="E2179" s="34">
        <v>3800</v>
      </c>
      <c r="F2179" s="26">
        <v>41687</v>
      </c>
      <c r="G2179" s="40">
        <v>3800</v>
      </c>
      <c r="H2179" s="36">
        <f t="shared" si="34"/>
        <v>0</v>
      </c>
      <c r="I2179" s="21" t="s">
        <v>217</v>
      </c>
    </row>
    <row r="2180" spans="1:9" x14ac:dyDescent="0.25">
      <c r="A2180" s="31">
        <v>41669</v>
      </c>
      <c r="B2180" s="32">
        <v>308</v>
      </c>
      <c r="C2180" s="32" t="s">
        <v>649</v>
      </c>
      <c r="D2180" s="33" t="s">
        <v>51</v>
      </c>
      <c r="E2180" s="34">
        <v>2276</v>
      </c>
      <c r="F2180" s="23">
        <v>41670</v>
      </c>
      <c r="G2180" s="34">
        <v>2276</v>
      </c>
      <c r="H2180" s="36">
        <f t="shared" si="34"/>
        <v>0</v>
      </c>
      <c r="I2180" s="21" t="s">
        <v>45</v>
      </c>
    </row>
    <row r="2181" spans="1:9" x14ac:dyDescent="0.25">
      <c r="A2181" s="31">
        <v>41669</v>
      </c>
      <c r="B2181" s="32">
        <v>309</v>
      </c>
      <c r="C2181" s="32" t="s">
        <v>649</v>
      </c>
      <c r="D2181" s="33" t="s">
        <v>130</v>
      </c>
      <c r="E2181" s="34">
        <v>5998.5</v>
      </c>
      <c r="F2181" s="23">
        <v>41670</v>
      </c>
      <c r="G2181" s="34">
        <v>5998.5</v>
      </c>
      <c r="H2181" s="36">
        <f t="shared" si="34"/>
        <v>0</v>
      </c>
      <c r="I2181" s="21" t="s">
        <v>21</v>
      </c>
    </row>
    <row r="2182" spans="1:9" x14ac:dyDescent="0.25">
      <c r="A2182" s="31">
        <v>41669</v>
      </c>
      <c r="B2182" s="32">
        <v>310</v>
      </c>
      <c r="C2182" s="32" t="s">
        <v>649</v>
      </c>
      <c r="D2182" s="33" t="s">
        <v>517</v>
      </c>
      <c r="E2182" s="34">
        <v>267.5</v>
      </c>
      <c r="F2182" s="23">
        <v>41669</v>
      </c>
      <c r="G2182" s="34">
        <v>267.5</v>
      </c>
      <c r="H2182" s="36">
        <f t="shared" si="34"/>
        <v>0</v>
      </c>
    </row>
    <row r="2183" spans="1:9" x14ac:dyDescent="0.25">
      <c r="A2183" s="31">
        <v>41669</v>
      </c>
      <c r="B2183" s="32">
        <v>311</v>
      </c>
      <c r="C2183" s="32" t="s">
        <v>649</v>
      </c>
      <c r="D2183" s="33" t="s">
        <v>48</v>
      </c>
      <c r="E2183" s="34">
        <v>1011</v>
      </c>
      <c r="F2183" s="23">
        <v>41670</v>
      </c>
      <c r="G2183" s="34">
        <v>1011</v>
      </c>
      <c r="H2183" s="36">
        <f t="shared" si="34"/>
        <v>0</v>
      </c>
      <c r="I2183" s="21" t="s">
        <v>45</v>
      </c>
    </row>
    <row r="2184" spans="1:9" x14ac:dyDescent="0.25">
      <c r="A2184" s="31">
        <v>41669</v>
      </c>
      <c r="B2184" s="32">
        <v>312</v>
      </c>
      <c r="C2184" s="32" t="s">
        <v>649</v>
      </c>
      <c r="D2184" s="33" t="s">
        <v>366</v>
      </c>
      <c r="E2184" s="34">
        <v>3614.5</v>
      </c>
      <c r="F2184" s="23">
        <v>41669</v>
      </c>
      <c r="G2184" s="34">
        <v>3614.5</v>
      </c>
      <c r="H2184" s="36">
        <f t="shared" si="34"/>
        <v>0</v>
      </c>
      <c r="I2184" s="21" t="s">
        <v>21</v>
      </c>
    </row>
    <row r="2185" spans="1:9" x14ac:dyDescent="0.25">
      <c r="A2185" s="31">
        <v>41669</v>
      </c>
      <c r="B2185" s="32">
        <v>313</v>
      </c>
      <c r="C2185" s="32" t="s">
        <v>649</v>
      </c>
      <c r="D2185" s="33" t="s">
        <v>66</v>
      </c>
      <c r="E2185" s="34">
        <v>1300</v>
      </c>
      <c r="F2185" s="23">
        <v>41670</v>
      </c>
      <c r="G2185" s="34">
        <v>1300</v>
      </c>
      <c r="H2185" s="36">
        <f t="shared" si="34"/>
        <v>0</v>
      </c>
      <c r="I2185" s="21" t="s">
        <v>45</v>
      </c>
    </row>
    <row r="2186" spans="1:9" x14ac:dyDescent="0.25">
      <c r="A2186" s="31">
        <v>41669</v>
      </c>
      <c r="B2186" s="32">
        <v>314</v>
      </c>
      <c r="C2186" s="32" t="s">
        <v>649</v>
      </c>
      <c r="D2186" s="33" t="s">
        <v>67</v>
      </c>
      <c r="E2186" s="34">
        <v>2921</v>
      </c>
      <c r="F2186" s="26">
        <v>41678</v>
      </c>
      <c r="G2186" s="40">
        <v>2921</v>
      </c>
      <c r="H2186" s="36">
        <f t="shared" si="34"/>
        <v>0</v>
      </c>
      <c r="I2186" s="21" t="s">
        <v>45</v>
      </c>
    </row>
    <row r="2187" spans="1:9" x14ac:dyDescent="0.25">
      <c r="A2187" s="31">
        <v>41669</v>
      </c>
      <c r="B2187" s="32">
        <v>315</v>
      </c>
      <c r="C2187" s="32" t="s">
        <v>649</v>
      </c>
      <c r="D2187" s="33" t="s">
        <v>715</v>
      </c>
      <c r="E2187" s="34">
        <v>1789</v>
      </c>
      <c r="F2187" s="23">
        <v>41669</v>
      </c>
      <c r="G2187" s="34">
        <v>1789</v>
      </c>
      <c r="H2187" s="36">
        <f t="shared" si="34"/>
        <v>0</v>
      </c>
    </row>
    <row r="2188" spans="1:9" x14ac:dyDescent="0.25">
      <c r="A2188" s="31">
        <v>41669</v>
      </c>
      <c r="B2188" s="32">
        <v>316</v>
      </c>
      <c r="C2188" s="32" t="s">
        <v>649</v>
      </c>
      <c r="D2188" s="33" t="s">
        <v>235</v>
      </c>
      <c r="E2188" s="34">
        <v>4898</v>
      </c>
      <c r="F2188" s="74" t="s">
        <v>716</v>
      </c>
      <c r="G2188" s="40">
        <f>898+4000</f>
        <v>4898</v>
      </c>
      <c r="H2188" s="36">
        <f t="shared" si="34"/>
        <v>0</v>
      </c>
      <c r="I2188" s="21" t="s">
        <v>15</v>
      </c>
    </row>
    <row r="2189" spans="1:9" x14ac:dyDescent="0.25">
      <c r="A2189" s="31">
        <v>41669</v>
      </c>
      <c r="B2189" s="32">
        <v>317</v>
      </c>
      <c r="C2189" s="32" t="s">
        <v>649</v>
      </c>
      <c r="D2189" s="33" t="s">
        <v>570</v>
      </c>
      <c r="E2189" s="34">
        <v>1723</v>
      </c>
      <c r="F2189" s="23">
        <v>41670</v>
      </c>
      <c r="G2189" s="34">
        <v>1723</v>
      </c>
      <c r="H2189" s="36">
        <f t="shared" si="34"/>
        <v>0</v>
      </c>
      <c r="I2189" s="21" t="s">
        <v>15</v>
      </c>
    </row>
    <row r="2190" spans="1:9" x14ac:dyDescent="0.25">
      <c r="A2190" s="31">
        <v>41669</v>
      </c>
      <c r="B2190" s="32">
        <v>318</v>
      </c>
      <c r="C2190" s="32" t="s">
        <v>649</v>
      </c>
      <c r="D2190" s="33" t="s">
        <v>78</v>
      </c>
      <c r="E2190" s="34">
        <v>2172</v>
      </c>
      <c r="F2190" s="23">
        <v>41670</v>
      </c>
      <c r="G2190" s="34">
        <v>2172</v>
      </c>
      <c r="H2190" s="36">
        <f t="shared" si="34"/>
        <v>0</v>
      </c>
      <c r="I2190" s="21" t="s">
        <v>15</v>
      </c>
    </row>
    <row r="2191" spans="1:9" x14ac:dyDescent="0.25">
      <c r="A2191" s="31">
        <v>41669</v>
      </c>
      <c r="B2191" s="32">
        <v>319</v>
      </c>
      <c r="C2191" s="32" t="s">
        <v>649</v>
      </c>
      <c r="D2191" s="33" t="s">
        <v>413</v>
      </c>
      <c r="E2191" s="34">
        <v>1235</v>
      </c>
      <c r="F2191" s="23">
        <v>41670</v>
      </c>
      <c r="G2191" s="34">
        <v>1235</v>
      </c>
      <c r="H2191" s="36">
        <f t="shared" si="34"/>
        <v>0</v>
      </c>
      <c r="I2191" s="21" t="s">
        <v>15</v>
      </c>
    </row>
    <row r="2192" spans="1:9" x14ac:dyDescent="0.25">
      <c r="A2192" s="31">
        <v>41669</v>
      </c>
      <c r="B2192" s="32">
        <v>320</v>
      </c>
      <c r="C2192" s="32" t="s">
        <v>649</v>
      </c>
      <c r="D2192" s="33" t="s">
        <v>601</v>
      </c>
      <c r="E2192" s="34">
        <v>17098.5</v>
      </c>
      <c r="F2192" s="23">
        <v>41670</v>
      </c>
      <c r="G2192" s="34">
        <v>17098.5</v>
      </c>
      <c r="H2192" s="36">
        <f t="shared" si="34"/>
        <v>0</v>
      </c>
      <c r="I2192" s="21" t="s">
        <v>15</v>
      </c>
    </row>
    <row r="2193" spans="1:9" x14ac:dyDescent="0.25">
      <c r="A2193" s="31">
        <v>41669</v>
      </c>
      <c r="B2193" s="32">
        <v>321</v>
      </c>
      <c r="C2193" s="32" t="s">
        <v>649</v>
      </c>
      <c r="D2193" s="33" t="s">
        <v>133</v>
      </c>
      <c r="E2193" s="34">
        <v>37155.5</v>
      </c>
      <c r="F2193" s="23">
        <v>41669</v>
      </c>
      <c r="G2193" s="34">
        <v>37155.5</v>
      </c>
      <c r="H2193" s="36">
        <f t="shared" si="34"/>
        <v>0</v>
      </c>
      <c r="I2193" s="21" t="s">
        <v>8</v>
      </c>
    </row>
    <row r="2194" spans="1:9" x14ac:dyDescent="0.25">
      <c r="A2194" s="31">
        <v>41669</v>
      </c>
      <c r="B2194" s="32">
        <v>322</v>
      </c>
      <c r="C2194" s="32" t="s">
        <v>649</v>
      </c>
      <c r="D2194" s="33" t="s">
        <v>348</v>
      </c>
      <c r="E2194" s="34">
        <v>953</v>
      </c>
      <c r="F2194" s="23">
        <v>41670</v>
      </c>
      <c r="G2194" s="34">
        <v>953</v>
      </c>
      <c r="H2194" s="36">
        <f t="shared" si="34"/>
        <v>0</v>
      </c>
      <c r="I2194" s="21" t="s">
        <v>15</v>
      </c>
    </row>
    <row r="2195" spans="1:9" x14ac:dyDescent="0.25">
      <c r="A2195" s="31">
        <v>41669</v>
      </c>
      <c r="B2195" s="32">
        <v>323</v>
      </c>
      <c r="C2195" s="32" t="s">
        <v>649</v>
      </c>
      <c r="D2195" s="33" t="s">
        <v>16</v>
      </c>
      <c r="E2195" s="34">
        <v>11698</v>
      </c>
      <c r="F2195" s="26">
        <v>41710</v>
      </c>
      <c r="G2195" s="40">
        <v>11698</v>
      </c>
      <c r="H2195" s="36">
        <f t="shared" si="34"/>
        <v>0</v>
      </c>
      <c r="I2195" s="21" t="s">
        <v>15</v>
      </c>
    </row>
    <row r="2196" spans="1:9" x14ac:dyDescent="0.25">
      <c r="A2196" s="31">
        <v>41669</v>
      </c>
      <c r="B2196" s="32">
        <v>324</v>
      </c>
      <c r="C2196" s="32" t="s">
        <v>649</v>
      </c>
      <c r="D2196" s="33" t="s">
        <v>348</v>
      </c>
      <c r="E2196" s="34">
        <v>1050</v>
      </c>
      <c r="F2196" s="23">
        <v>41670</v>
      </c>
      <c r="G2196" s="34">
        <v>1050</v>
      </c>
      <c r="H2196" s="36">
        <f t="shared" si="34"/>
        <v>0</v>
      </c>
      <c r="I2196" s="21" t="s">
        <v>15</v>
      </c>
    </row>
    <row r="2197" spans="1:9" x14ac:dyDescent="0.25">
      <c r="A2197" s="31">
        <v>41669</v>
      </c>
      <c r="B2197" s="32">
        <v>325</v>
      </c>
      <c r="C2197" s="32" t="s">
        <v>649</v>
      </c>
      <c r="D2197" s="33" t="s">
        <v>99</v>
      </c>
      <c r="E2197" s="34">
        <v>2387.5</v>
      </c>
      <c r="F2197" s="23">
        <v>41670</v>
      </c>
      <c r="G2197" s="34">
        <v>2387.5</v>
      </c>
      <c r="H2197" s="36">
        <f t="shared" si="34"/>
        <v>0</v>
      </c>
      <c r="I2197" s="21" t="s">
        <v>15</v>
      </c>
    </row>
    <row r="2198" spans="1:9" x14ac:dyDescent="0.25">
      <c r="A2198" s="31">
        <v>41669</v>
      </c>
      <c r="B2198" s="32">
        <v>326</v>
      </c>
      <c r="C2198" s="32" t="s">
        <v>649</v>
      </c>
      <c r="D2198" s="33" t="s">
        <v>152</v>
      </c>
      <c r="E2198" s="34">
        <v>7508</v>
      </c>
      <c r="F2198" s="23">
        <v>41670</v>
      </c>
      <c r="G2198" s="34">
        <v>7508</v>
      </c>
      <c r="H2198" s="36">
        <f t="shared" si="34"/>
        <v>0</v>
      </c>
      <c r="I2198" s="21" t="s">
        <v>15</v>
      </c>
    </row>
    <row r="2199" spans="1:9" x14ac:dyDescent="0.25">
      <c r="A2199" s="31">
        <v>41669</v>
      </c>
      <c r="B2199" s="32">
        <v>327</v>
      </c>
      <c r="C2199" s="32" t="s">
        <v>649</v>
      </c>
      <c r="D2199" s="33" t="s">
        <v>25</v>
      </c>
      <c r="E2199" s="34">
        <v>25264</v>
      </c>
      <c r="F2199" s="70" t="s">
        <v>4069</v>
      </c>
      <c r="G2199" s="34">
        <v>25264</v>
      </c>
      <c r="H2199" s="36">
        <f t="shared" si="34"/>
        <v>0</v>
      </c>
      <c r="I2199" s="21" t="s">
        <v>65</v>
      </c>
    </row>
    <row r="2200" spans="1:9" x14ac:dyDescent="0.25">
      <c r="A2200" s="31">
        <v>41669</v>
      </c>
      <c r="B2200" s="32">
        <v>328</v>
      </c>
      <c r="C2200" s="32" t="s">
        <v>649</v>
      </c>
      <c r="D2200" s="33" t="s">
        <v>717</v>
      </c>
      <c r="E2200" s="34">
        <v>1851</v>
      </c>
      <c r="F2200" s="23">
        <v>41669</v>
      </c>
      <c r="G2200" s="34">
        <v>1851</v>
      </c>
      <c r="H2200" s="36">
        <f t="shared" si="34"/>
        <v>0</v>
      </c>
    </row>
    <row r="2201" spans="1:9" x14ac:dyDescent="0.25">
      <c r="A2201" s="31">
        <v>41669</v>
      </c>
      <c r="B2201" s="32">
        <v>329</v>
      </c>
      <c r="C2201" s="32" t="s">
        <v>649</v>
      </c>
      <c r="D2201" s="33" t="s">
        <v>180</v>
      </c>
      <c r="E2201" s="34">
        <v>25752.5</v>
      </c>
      <c r="F2201" s="74" t="s">
        <v>718</v>
      </c>
      <c r="G2201" s="34">
        <f>10879.5+14873</f>
        <v>25752.5</v>
      </c>
      <c r="H2201" s="36">
        <f t="shared" si="34"/>
        <v>0</v>
      </c>
      <c r="I2201" s="21" t="s">
        <v>65</v>
      </c>
    </row>
    <row r="2202" spans="1:9" x14ac:dyDescent="0.25">
      <c r="A2202" s="31">
        <v>41669</v>
      </c>
      <c r="B2202" s="32">
        <v>330</v>
      </c>
      <c r="C2202" s="32" t="s">
        <v>649</v>
      </c>
      <c r="D2202" s="33" t="s">
        <v>646</v>
      </c>
      <c r="E2202" s="34">
        <v>4304.5</v>
      </c>
      <c r="F2202" s="26">
        <v>41673</v>
      </c>
      <c r="G2202" s="40">
        <v>4304.5</v>
      </c>
      <c r="H2202" s="36">
        <f t="shared" si="34"/>
        <v>0</v>
      </c>
      <c r="I2202" s="21" t="s">
        <v>65</v>
      </c>
    </row>
    <row r="2203" spans="1:9" x14ac:dyDescent="0.25">
      <c r="A2203" s="31">
        <v>41669</v>
      </c>
      <c r="B2203" s="32">
        <v>331</v>
      </c>
      <c r="C2203" s="32" t="s">
        <v>649</v>
      </c>
      <c r="D2203" s="33" t="s">
        <v>134</v>
      </c>
      <c r="E2203" s="34">
        <v>7200</v>
      </c>
      <c r="F2203" s="26">
        <v>41673</v>
      </c>
      <c r="G2203" s="40">
        <v>7200</v>
      </c>
      <c r="H2203" s="36">
        <f t="shared" si="34"/>
        <v>0</v>
      </c>
      <c r="I2203" s="21" t="s">
        <v>65</v>
      </c>
    </row>
    <row r="2204" spans="1:9" x14ac:dyDescent="0.25">
      <c r="A2204" s="31">
        <v>41669</v>
      </c>
      <c r="B2204" s="32">
        <v>332</v>
      </c>
      <c r="C2204" s="32" t="s">
        <v>649</v>
      </c>
      <c r="D2204" s="33" t="s">
        <v>517</v>
      </c>
      <c r="E2204" s="34">
        <v>722.5</v>
      </c>
      <c r="F2204" s="23">
        <v>41669</v>
      </c>
      <c r="G2204" s="34">
        <v>722.5</v>
      </c>
      <c r="H2204" s="36">
        <f t="shared" si="34"/>
        <v>0</v>
      </c>
    </row>
    <row r="2205" spans="1:9" x14ac:dyDescent="0.25">
      <c r="A2205" s="31">
        <v>41669</v>
      </c>
      <c r="B2205" s="32">
        <v>333</v>
      </c>
      <c r="C2205" s="32" t="s">
        <v>649</v>
      </c>
      <c r="D2205" s="33" t="s">
        <v>719</v>
      </c>
      <c r="E2205" s="34">
        <v>4263</v>
      </c>
      <c r="F2205" s="26">
        <v>41673</v>
      </c>
      <c r="G2205" s="40">
        <v>4263</v>
      </c>
      <c r="H2205" s="36">
        <f t="shared" si="34"/>
        <v>0</v>
      </c>
      <c r="I2205" s="21" t="s">
        <v>65</v>
      </c>
    </row>
    <row r="2206" spans="1:9" x14ac:dyDescent="0.25">
      <c r="A2206" s="31">
        <v>41669</v>
      </c>
      <c r="B2206" s="32">
        <v>334</v>
      </c>
      <c r="C2206" s="32" t="s">
        <v>649</v>
      </c>
      <c r="D2206" s="33" t="s">
        <v>68</v>
      </c>
      <c r="E2206" s="34">
        <v>3663</v>
      </c>
      <c r="F2206" s="23">
        <v>41670</v>
      </c>
      <c r="G2206" s="34">
        <v>3663</v>
      </c>
      <c r="H2206" s="36">
        <f t="shared" si="34"/>
        <v>0</v>
      </c>
      <c r="I2206" s="21" t="s">
        <v>65</v>
      </c>
    </row>
    <row r="2207" spans="1:9" x14ac:dyDescent="0.25">
      <c r="A2207" s="31">
        <v>41669</v>
      </c>
      <c r="B2207" s="32">
        <v>335</v>
      </c>
      <c r="C2207" s="32" t="s">
        <v>649</v>
      </c>
      <c r="D2207" s="33" t="s">
        <v>720</v>
      </c>
      <c r="E2207" s="34">
        <v>700</v>
      </c>
      <c r="F2207" s="23">
        <v>41697</v>
      </c>
      <c r="G2207" s="34">
        <v>700</v>
      </c>
      <c r="H2207" s="36">
        <f t="shared" si="34"/>
        <v>0</v>
      </c>
    </row>
    <row r="2208" spans="1:9" x14ac:dyDescent="0.25">
      <c r="A2208" s="31">
        <v>41669</v>
      </c>
      <c r="B2208" s="32">
        <v>336</v>
      </c>
      <c r="C2208" s="32" t="s">
        <v>649</v>
      </c>
      <c r="D2208" s="33" t="s">
        <v>16</v>
      </c>
      <c r="E2208" s="34">
        <v>5619</v>
      </c>
      <c r="F2208" s="26">
        <v>41710</v>
      </c>
      <c r="G2208" s="40">
        <v>5619</v>
      </c>
      <c r="H2208" s="36">
        <f t="shared" si="34"/>
        <v>0</v>
      </c>
    </row>
    <row r="2209" spans="1:10" x14ac:dyDescent="0.25">
      <c r="A2209" s="31">
        <v>41669</v>
      </c>
      <c r="B2209" s="32">
        <v>337</v>
      </c>
      <c r="C2209" s="32" t="s">
        <v>649</v>
      </c>
      <c r="D2209" s="33" t="s">
        <v>19</v>
      </c>
      <c r="E2209" s="34">
        <v>541203.85</v>
      </c>
      <c r="F2209" s="442" t="s">
        <v>4888</v>
      </c>
      <c r="G2209" s="34">
        <f>136251.42+229990+1177.14+159400+14385.29</f>
        <v>541203.85000000009</v>
      </c>
      <c r="H2209" s="36">
        <f t="shared" si="34"/>
        <v>0</v>
      </c>
    </row>
    <row r="2210" spans="1:10" x14ac:dyDescent="0.25">
      <c r="A2210" s="31">
        <v>41669</v>
      </c>
      <c r="B2210" s="32">
        <v>338</v>
      </c>
      <c r="C2210" s="32" t="s">
        <v>649</v>
      </c>
      <c r="D2210" s="21" t="s">
        <v>179</v>
      </c>
      <c r="E2210" s="34">
        <v>2768</v>
      </c>
      <c r="F2210" s="23">
        <v>41669</v>
      </c>
      <c r="G2210" s="34">
        <v>2768</v>
      </c>
      <c r="H2210" s="36">
        <f t="shared" si="34"/>
        <v>0</v>
      </c>
    </row>
    <row r="2211" spans="1:10" x14ac:dyDescent="0.25">
      <c r="A2211" s="31">
        <v>41670</v>
      </c>
      <c r="B2211" s="32">
        <v>339</v>
      </c>
      <c r="C2211" s="32" t="s">
        <v>649</v>
      </c>
      <c r="D2211" s="33" t="s">
        <v>358</v>
      </c>
      <c r="E2211" s="34">
        <v>3419</v>
      </c>
      <c r="F2211" s="26">
        <v>41671</v>
      </c>
      <c r="G2211" s="40">
        <v>3419</v>
      </c>
      <c r="H2211" s="36">
        <f t="shared" si="34"/>
        <v>0</v>
      </c>
      <c r="I2211" s="21" t="s">
        <v>162</v>
      </c>
    </row>
    <row r="2212" spans="1:10" x14ac:dyDescent="0.25">
      <c r="A2212" s="31">
        <v>41670</v>
      </c>
      <c r="B2212" s="32">
        <v>340</v>
      </c>
      <c r="C2212" s="32" t="s">
        <v>649</v>
      </c>
      <c r="D2212" s="33" t="s">
        <v>160</v>
      </c>
      <c r="E2212" s="34">
        <v>106860.7</v>
      </c>
      <c r="F2212" s="80" t="s">
        <v>721</v>
      </c>
      <c r="G2212" s="40">
        <v>106860.7</v>
      </c>
      <c r="H2212" s="36">
        <f t="shared" si="34"/>
        <v>0</v>
      </c>
      <c r="I2212" s="69" t="s">
        <v>162</v>
      </c>
    </row>
    <row r="2213" spans="1:10" x14ac:dyDescent="0.25">
      <c r="A2213" s="31">
        <v>41670</v>
      </c>
      <c r="B2213" s="32">
        <v>341</v>
      </c>
      <c r="C2213" s="32" t="s">
        <v>649</v>
      </c>
      <c r="D2213" s="33" t="s">
        <v>168</v>
      </c>
      <c r="E2213" s="34">
        <v>29282.6</v>
      </c>
      <c r="F2213" s="26">
        <v>41671</v>
      </c>
      <c r="G2213" s="40">
        <v>29282.6</v>
      </c>
      <c r="H2213" s="36">
        <f t="shared" si="34"/>
        <v>0</v>
      </c>
      <c r="I2213" s="21" t="s">
        <v>162</v>
      </c>
    </row>
    <row r="2214" spans="1:10" x14ac:dyDescent="0.25">
      <c r="A2214" s="31">
        <v>41670</v>
      </c>
      <c r="B2214" s="32">
        <v>342</v>
      </c>
      <c r="C2214" s="32" t="s">
        <v>649</v>
      </c>
      <c r="D2214" s="33" t="s">
        <v>39</v>
      </c>
      <c r="E2214" s="34">
        <v>2300</v>
      </c>
      <c r="F2214" s="100">
        <v>41718</v>
      </c>
      <c r="G2214" s="59">
        <v>2300</v>
      </c>
      <c r="H2214" s="36">
        <f t="shared" si="34"/>
        <v>0</v>
      </c>
      <c r="J2214" s="21" t="s">
        <v>722</v>
      </c>
    </row>
    <row r="2215" spans="1:10" x14ac:dyDescent="0.25">
      <c r="A2215" s="31">
        <v>41670</v>
      </c>
      <c r="B2215" s="32">
        <v>343</v>
      </c>
      <c r="C2215" s="32" t="s">
        <v>649</v>
      </c>
      <c r="D2215" s="33" t="s">
        <v>163</v>
      </c>
      <c r="E2215" s="34">
        <v>11456.3</v>
      </c>
      <c r="F2215" s="26">
        <v>41671</v>
      </c>
      <c r="G2215" s="40">
        <v>11456.3</v>
      </c>
      <c r="H2215" s="36">
        <f t="shared" si="34"/>
        <v>0</v>
      </c>
      <c r="I2215" s="21" t="s">
        <v>162</v>
      </c>
    </row>
    <row r="2216" spans="1:10" x14ac:dyDescent="0.25">
      <c r="A2216" s="31">
        <v>41670</v>
      </c>
      <c r="B2216" s="32">
        <v>344</v>
      </c>
      <c r="C2216" s="32" t="s">
        <v>649</v>
      </c>
      <c r="D2216" s="33" t="s">
        <v>11</v>
      </c>
      <c r="E2216" s="34">
        <v>25984</v>
      </c>
      <c r="F2216" s="23">
        <v>41670</v>
      </c>
      <c r="G2216" s="34">
        <v>25984</v>
      </c>
      <c r="H2216" s="36">
        <f t="shared" si="34"/>
        <v>0</v>
      </c>
    </row>
    <row r="2217" spans="1:10" x14ac:dyDescent="0.25">
      <c r="A2217" s="31">
        <v>41670</v>
      </c>
      <c r="B2217" s="32">
        <v>345</v>
      </c>
      <c r="C2217" s="32" t="s">
        <v>649</v>
      </c>
      <c r="D2217" s="33" t="s">
        <v>147</v>
      </c>
      <c r="E2217" s="34">
        <v>15753.5</v>
      </c>
      <c r="F2217" s="23">
        <v>41670</v>
      </c>
      <c r="G2217" s="34">
        <v>15753.5</v>
      </c>
      <c r="H2217" s="36">
        <f t="shared" ref="H2217:H2280" si="35">E2217-G2217</f>
        <v>0</v>
      </c>
    </row>
    <row r="2218" spans="1:10" x14ac:dyDescent="0.25">
      <c r="A2218" s="31">
        <v>41670</v>
      </c>
      <c r="B2218" s="32">
        <v>346</v>
      </c>
      <c r="C2218" s="32" t="s">
        <v>649</v>
      </c>
      <c r="D2218" s="33" t="s">
        <v>269</v>
      </c>
      <c r="E2218" s="34">
        <v>25054.28</v>
      </c>
      <c r="F2218" s="26">
        <v>41671</v>
      </c>
      <c r="G2218" s="40">
        <v>25054.28</v>
      </c>
      <c r="H2218" s="36">
        <f t="shared" si="35"/>
        <v>0</v>
      </c>
      <c r="I2218" s="21" t="s">
        <v>162</v>
      </c>
    </row>
    <row r="2219" spans="1:10" x14ac:dyDescent="0.25">
      <c r="A2219" s="31">
        <v>41670</v>
      </c>
      <c r="B2219" s="32">
        <v>347</v>
      </c>
      <c r="C2219" s="32" t="s">
        <v>649</v>
      </c>
      <c r="D2219" s="33" t="s">
        <v>152</v>
      </c>
      <c r="E2219" s="34">
        <v>8224</v>
      </c>
      <c r="F2219" s="23">
        <v>41670</v>
      </c>
      <c r="G2219" s="34">
        <v>8224</v>
      </c>
      <c r="H2219" s="36">
        <f t="shared" si="35"/>
        <v>0</v>
      </c>
    </row>
    <row r="2220" spans="1:10" x14ac:dyDescent="0.25">
      <c r="A2220" s="31">
        <v>41670</v>
      </c>
      <c r="B2220" s="32">
        <v>348</v>
      </c>
      <c r="C2220" s="32" t="s">
        <v>649</v>
      </c>
      <c r="D2220" s="33" t="s">
        <v>74</v>
      </c>
      <c r="E2220" s="34">
        <v>1323</v>
      </c>
      <c r="F2220" s="23">
        <v>41670</v>
      </c>
      <c r="G2220" s="34">
        <v>1323</v>
      </c>
      <c r="H2220" s="36">
        <f t="shared" si="35"/>
        <v>0</v>
      </c>
    </row>
    <row r="2221" spans="1:10" x14ac:dyDescent="0.25">
      <c r="A2221" s="31">
        <v>41670</v>
      </c>
      <c r="B2221" s="32">
        <v>349</v>
      </c>
      <c r="C2221" s="32" t="s">
        <v>649</v>
      </c>
      <c r="D2221" s="33" t="s">
        <v>22</v>
      </c>
      <c r="E2221" s="34">
        <v>20071.580000000002</v>
      </c>
      <c r="F2221" s="97" t="s">
        <v>723</v>
      </c>
      <c r="G2221" s="40">
        <v>20071.580000000002</v>
      </c>
      <c r="H2221" s="36">
        <f t="shared" si="35"/>
        <v>0</v>
      </c>
      <c r="I2221" s="21" t="s">
        <v>162</v>
      </c>
    </row>
    <row r="2222" spans="1:10" x14ac:dyDescent="0.25">
      <c r="A2222" s="31">
        <v>41670</v>
      </c>
      <c r="B2222" s="32">
        <v>350</v>
      </c>
      <c r="C2222" s="32" t="s">
        <v>649</v>
      </c>
      <c r="D2222" s="33" t="s">
        <v>380</v>
      </c>
      <c r="E2222" s="34">
        <v>13323.5</v>
      </c>
      <c r="F2222" s="26">
        <v>41671</v>
      </c>
      <c r="G2222" s="40">
        <v>13323.5</v>
      </c>
      <c r="H2222" s="36">
        <f t="shared" si="35"/>
        <v>0</v>
      </c>
      <c r="I2222" s="21" t="s">
        <v>162</v>
      </c>
    </row>
    <row r="2223" spans="1:10" x14ac:dyDescent="0.25">
      <c r="A2223" s="31">
        <v>41670</v>
      </c>
      <c r="B2223" s="32">
        <v>351</v>
      </c>
      <c r="C2223" s="32" t="s">
        <v>649</v>
      </c>
      <c r="D2223" s="33" t="s">
        <v>169</v>
      </c>
      <c r="E2223" s="34">
        <v>10602</v>
      </c>
      <c r="F2223" s="26">
        <v>41671</v>
      </c>
      <c r="G2223" s="40">
        <v>10602</v>
      </c>
      <c r="H2223" s="36">
        <f t="shared" si="35"/>
        <v>0</v>
      </c>
      <c r="I2223" s="21" t="s">
        <v>162</v>
      </c>
    </row>
    <row r="2224" spans="1:10" x14ac:dyDescent="0.25">
      <c r="A2224" s="31">
        <v>41670</v>
      </c>
      <c r="B2224" s="32">
        <v>352</v>
      </c>
      <c r="C2224" s="32" t="s">
        <v>649</v>
      </c>
      <c r="D2224" s="33" t="s">
        <v>272</v>
      </c>
      <c r="E2224" s="34">
        <v>4830</v>
      </c>
      <c r="F2224" s="80" t="s">
        <v>724</v>
      </c>
      <c r="G2224" s="40">
        <v>4830</v>
      </c>
      <c r="H2224" s="36">
        <f t="shared" si="35"/>
        <v>0</v>
      </c>
      <c r="I2224" s="21" t="s">
        <v>162</v>
      </c>
    </row>
    <row r="2225" spans="1:9" x14ac:dyDescent="0.25">
      <c r="A2225" s="31">
        <v>41670</v>
      </c>
      <c r="B2225" s="32">
        <v>353</v>
      </c>
      <c r="C2225" s="32" t="s">
        <v>649</v>
      </c>
      <c r="D2225" s="33" t="s">
        <v>8</v>
      </c>
      <c r="E2225" s="34">
        <v>1275</v>
      </c>
      <c r="F2225" s="23">
        <v>41670</v>
      </c>
      <c r="G2225" s="34">
        <v>1275</v>
      </c>
      <c r="H2225" s="36">
        <f t="shared" si="35"/>
        <v>0</v>
      </c>
    </row>
    <row r="2226" spans="1:9" x14ac:dyDescent="0.25">
      <c r="A2226" s="31">
        <v>41670</v>
      </c>
      <c r="B2226" s="32">
        <v>354</v>
      </c>
      <c r="C2226" s="32" t="s">
        <v>649</v>
      </c>
      <c r="D2226" s="33" t="s">
        <v>106</v>
      </c>
      <c r="E2226" s="34">
        <v>4784.5</v>
      </c>
      <c r="F2226" s="26">
        <v>41674</v>
      </c>
      <c r="G2226" s="40">
        <v>4784.5</v>
      </c>
      <c r="H2226" s="36">
        <f t="shared" si="35"/>
        <v>0</v>
      </c>
      <c r="I2226" s="21" t="s">
        <v>27</v>
      </c>
    </row>
    <row r="2227" spans="1:9" x14ac:dyDescent="0.25">
      <c r="A2227" s="31">
        <v>41670</v>
      </c>
      <c r="B2227" s="32">
        <v>355</v>
      </c>
      <c r="C2227" s="32" t="s">
        <v>649</v>
      </c>
      <c r="D2227" s="33" t="s">
        <v>62</v>
      </c>
      <c r="E2227" s="34">
        <v>22074.5</v>
      </c>
      <c r="F2227" s="26">
        <v>41671</v>
      </c>
      <c r="G2227" s="40">
        <v>22074.5</v>
      </c>
      <c r="H2227" s="36">
        <f t="shared" si="35"/>
        <v>0</v>
      </c>
      <c r="I2227" s="21" t="s">
        <v>30</v>
      </c>
    </row>
    <row r="2228" spans="1:9" x14ac:dyDescent="0.25">
      <c r="A2228" s="31">
        <v>41670</v>
      </c>
      <c r="B2228" s="32">
        <v>356</v>
      </c>
      <c r="C2228" s="32" t="s">
        <v>649</v>
      </c>
      <c r="D2228" s="33" t="s">
        <v>725</v>
      </c>
      <c r="E2228" s="34">
        <v>48345</v>
      </c>
      <c r="F2228" s="80" t="s">
        <v>726</v>
      </c>
      <c r="G2228" s="40">
        <v>48345</v>
      </c>
      <c r="H2228" s="36">
        <f t="shared" si="35"/>
        <v>0</v>
      </c>
      <c r="I2228" s="21" t="s">
        <v>27</v>
      </c>
    </row>
    <row r="2229" spans="1:9" x14ac:dyDescent="0.25">
      <c r="A2229" s="31">
        <v>41670</v>
      </c>
      <c r="B2229" s="32">
        <v>357</v>
      </c>
      <c r="C2229" s="32" t="s">
        <v>649</v>
      </c>
      <c r="D2229" s="33" t="s">
        <v>545</v>
      </c>
      <c r="E2229" s="34">
        <v>4275.6000000000004</v>
      </c>
      <c r="F2229" s="26">
        <v>41671</v>
      </c>
      <c r="G2229" s="40">
        <v>4275.6000000000004</v>
      </c>
      <c r="H2229" s="36">
        <f t="shared" si="35"/>
        <v>0</v>
      </c>
      <c r="I2229" s="21" t="s">
        <v>162</v>
      </c>
    </row>
    <row r="2230" spans="1:9" x14ac:dyDescent="0.25">
      <c r="A2230" s="31">
        <v>41670</v>
      </c>
      <c r="B2230" s="32">
        <v>358</v>
      </c>
      <c r="C2230" s="32" t="s">
        <v>649</v>
      </c>
      <c r="D2230" s="33" t="s">
        <v>175</v>
      </c>
      <c r="E2230" s="34">
        <v>690</v>
      </c>
      <c r="F2230" s="80" t="s">
        <v>727</v>
      </c>
      <c r="G2230" s="40">
        <v>690</v>
      </c>
      <c r="H2230" s="36">
        <f t="shared" si="35"/>
        <v>0</v>
      </c>
      <c r="I2230" s="21" t="s">
        <v>162</v>
      </c>
    </row>
    <row r="2231" spans="1:9" x14ac:dyDescent="0.25">
      <c r="A2231" s="31">
        <v>41670</v>
      </c>
      <c r="B2231" s="32">
        <v>359</v>
      </c>
      <c r="C2231" s="32" t="s">
        <v>649</v>
      </c>
      <c r="D2231" s="33" t="s">
        <v>48</v>
      </c>
      <c r="E2231" s="34">
        <v>230</v>
      </c>
      <c r="F2231" s="23">
        <v>41670</v>
      </c>
      <c r="G2231" s="34">
        <v>230</v>
      </c>
      <c r="H2231" s="36">
        <f t="shared" si="35"/>
        <v>0</v>
      </c>
      <c r="I2231" s="21" t="s">
        <v>45</v>
      </c>
    </row>
    <row r="2232" spans="1:9" x14ac:dyDescent="0.25">
      <c r="A2232" s="31">
        <v>41670</v>
      </c>
      <c r="B2232" s="32">
        <v>360</v>
      </c>
      <c r="C2232" s="32" t="s">
        <v>649</v>
      </c>
      <c r="D2232" s="33" t="s">
        <v>272</v>
      </c>
      <c r="E2232" s="34">
        <v>750</v>
      </c>
      <c r="F2232" s="26" t="s">
        <v>724</v>
      </c>
      <c r="G2232" s="40">
        <v>750</v>
      </c>
      <c r="H2232" s="36">
        <f t="shared" si="35"/>
        <v>0</v>
      </c>
      <c r="I2232" s="21" t="s">
        <v>162</v>
      </c>
    </row>
    <row r="2233" spans="1:9" x14ac:dyDescent="0.25">
      <c r="A2233" s="31">
        <v>41670</v>
      </c>
      <c r="B2233" s="32">
        <v>361</v>
      </c>
      <c r="C2233" s="32" t="s">
        <v>649</v>
      </c>
      <c r="D2233" s="33" t="s">
        <v>111</v>
      </c>
      <c r="E2233" s="34">
        <v>22237</v>
      </c>
      <c r="F2233" s="26">
        <v>41698</v>
      </c>
      <c r="G2233" s="40">
        <v>22237</v>
      </c>
      <c r="H2233" s="36">
        <f t="shared" si="35"/>
        <v>0</v>
      </c>
      <c r="I2233" s="21" t="s">
        <v>217</v>
      </c>
    </row>
    <row r="2234" spans="1:9" x14ac:dyDescent="0.25">
      <c r="A2234" s="31">
        <v>41670</v>
      </c>
      <c r="B2234" s="32">
        <v>362</v>
      </c>
      <c r="C2234" s="32" t="s">
        <v>649</v>
      </c>
      <c r="D2234" s="33" t="s">
        <v>484</v>
      </c>
      <c r="E2234" s="34">
        <v>1440</v>
      </c>
      <c r="F2234" s="23">
        <v>41670</v>
      </c>
      <c r="G2234" s="34">
        <v>1440</v>
      </c>
      <c r="H2234" s="36">
        <f t="shared" si="35"/>
        <v>0</v>
      </c>
    </row>
    <row r="2235" spans="1:9" x14ac:dyDescent="0.25">
      <c r="A2235" s="31">
        <v>41670</v>
      </c>
      <c r="B2235" s="32">
        <v>363</v>
      </c>
      <c r="C2235" s="32" t="s">
        <v>649</v>
      </c>
      <c r="D2235" s="33" t="s">
        <v>8</v>
      </c>
      <c r="E2235" s="34">
        <v>690</v>
      </c>
      <c r="F2235" s="23">
        <v>41670</v>
      </c>
      <c r="G2235" s="34">
        <v>690</v>
      </c>
      <c r="H2235" s="36">
        <f t="shared" si="35"/>
        <v>0</v>
      </c>
    </row>
    <row r="2236" spans="1:9" x14ac:dyDescent="0.25">
      <c r="A2236" s="31">
        <v>41670</v>
      </c>
      <c r="B2236" s="32">
        <v>364</v>
      </c>
      <c r="C2236" s="32" t="s">
        <v>649</v>
      </c>
      <c r="D2236" s="33" t="s">
        <v>8</v>
      </c>
      <c r="E2236" s="34">
        <v>526</v>
      </c>
      <c r="F2236" s="23">
        <v>41670</v>
      </c>
      <c r="G2236" s="34">
        <v>526</v>
      </c>
      <c r="H2236" s="36">
        <f t="shared" si="35"/>
        <v>0</v>
      </c>
    </row>
    <row r="2237" spans="1:9" x14ac:dyDescent="0.25">
      <c r="A2237" s="31">
        <v>41670</v>
      </c>
      <c r="B2237" s="32">
        <v>365</v>
      </c>
      <c r="C2237" s="32" t="s">
        <v>649</v>
      </c>
      <c r="D2237" s="28" t="s">
        <v>20</v>
      </c>
      <c r="E2237" s="34">
        <v>6560</v>
      </c>
      <c r="F2237" s="74" t="s">
        <v>728</v>
      </c>
      <c r="G2237" s="40">
        <f>4800+1760</f>
        <v>6560</v>
      </c>
      <c r="H2237" s="36">
        <f t="shared" si="35"/>
        <v>0</v>
      </c>
      <c r="I2237" s="21" t="s">
        <v>8</v>
      </c>
    </row>
    <row r="2238" spans="1:9" x14ac:dyDescent="0.25">
      <c r="A2238" s="31">
        <v>41670</v>
      </c>
      <c r="B2238" s="32">
        <v>366</v>
      </c>
      <c r="C2238" s="32" t="s">
        <v>649</v>
      </c>
      <c r="D2238" s="33" t="s">
        <v>17</v>
      </c>
      <c r="E2238" s="34">
        <v>49420.5</v>
      </c>
      <c r="F2238" s="26">
        <v>41675</v>
      </c>
      <c r="G2238" s="40">
        <v>49420.5</v>
      </c>
      <c r="H2238" s="36">
        <f t="shared" si="35"/>
        <v>0</v>
      </c>
      <c r="I2238" s="21" t="s">
        <v>37</v>
      </c>
    </row>
    <row r="2239" spans="1:9" x14ac:dyDescent="0.25">
      <c r="A2239" s="31">
        <v>41670</v>
      </c>
      <c r="B2239" s="32">
        <v>367</v>
      </c>
      <c r="C2239" s="32" t="s">
        <v>649</v>
      </c>
      <c r="D2239" s="33" t="s">
        <v>144</v>
      </c>
      <c r="E2239" s="34">
        <v>3663</v>
      </c>
      <c r="F2239" s="26">
        <v>41671</v>
      </c>
      <c r="G2239" s="40">
        <v>3663</v>
      </c>
      <c r="H2239" s="36">
        <f t="shared" si="35"/>
        <v>0</v>
      </c>
      <c r="I2239" s="21" t="s">
        <v>12</v>
      </c>
    </row>
    <row r="2240" spans="1:9" x14ac:dyDescent="0.25">
      <c r="A2240" s="31">
        <v>41670</v>
      </c>
      <c r="B2240" s="32">
        <v>368</v>
      </c>
      <c r="C2240" s="32" t="s">
        <v>649</v>
      </c>
      <c r="D2240" s="33" t="s">
        <v>70</v>
      </c>
      <c r="E2240" s="34">
        <v>3896.5</v>
      </c>
      <c r="F2240" s="26">
        <v>41671</v>
      </c>
      <c r="G2240" s="40">
        <v>3896.5</v>
      </c>
      <c r="H2240" s="36">
        <f t="shared" si="35"/>
        <v>0</v>
      </c>
    </row>
    <row r="2241" spans="1:9" x14ac:dyDescent="0.25">
      <c r="A2241" s="31">
        <v>41670</v>
      </c>
      <c r="B2241" s="32">
        <v>369</v>
      </c>
      <c r="C2241" s="32" t="s">
        <v>649</v>
      </c>
      <c r="D2241" s="33" t="s">
        <v>13</v>
      </c>
      <c r="E2241" s="34">
        <v>4050</v>
      </c>
      <c r="F2241" s="26">
        <v>41672</v>
      </c>
      <c r="G2241" s="40">
        <v>4050</v>
      </c>
      <c r="H2241" s="36">
        <f t="shared" si="35"/>
        <v>0</v>
      </c>
      <c r="I2241" s="21" t="s">
        <v>21</v>
      </c>
    </row>
    <row r="2242" spans="1:9" x14ac:dyDescent="0.25">
      <c r="A2242" s="31">
        <v>41670</v>
      </c>
      <c r="B2242" s="32">
        <v>370</v>
      </c>
      <c r="C2242" s="32" t="s">
        <v>649</v>
      </c>
      <c r="D2242" s="33" t="s">
        <v>8</v>
      </c>
      <c r="E2242" s="34">
        <v>4777</v>
      </c>
      <c r="F2242" s="23">
        <v>41670</v>
      </c>
      <c r="G2242" s="34">
        <v>4777</v>
      </c>
      <c r="H2242" s="36">
        <f t="shared" si="35"/>
        <v>0</v>
      </c>
      <c r="I2242" s="21" t="s">
        <v>8</v>
      </c>
    </row>
    <row r="2243" spans="1:9" x14ac:dyDescent="0.25">
      <c r="A2243" s="31">
        <v>41670</v>
      </c>
      <c r="B2243" s="32">
        <v>371</v>
      </c>
      <c r="C2243" s="32" t="s">
        <v>649</v>
      </c>
      <c r="D2243" s="33" t="s">
        <v>29</v>
      </c>
      <c r="E2243" s="34">
        <v>20926</v>
      </c>
      <c r="F2243" s="74" t="s">
        <v>729</v>
      </c>
      <c r="G2243" s="40">
        <f>10926+10000</f>
        <v>20926</v>
      </c>
      <c r="H2243" s="36">
        <f t="shared" si="35"/>
        <v>0</v>
      </c>
      <c r="I2243" s="21" t="s">
        <v>30</v>
      </c>
    </row>
    <row r="2244" spans="1:9" x14ac:dyDescent="0.25">
      <c r="A2244" s="31">
        <v>41670</v>
      </c>
      <c r="B2244" s="32">
        <v>372</v>
      </c>
      <c r="C2244" s="32" t="s">
        <v>649</v>
      </c>
      <c r="D2244" s="33" t="s">
        <v>116</v>
      </c>
      <c r="E2244" s="34">
        <v>6194</v>
      </c>
      <c r="F2244" s="23">
        <v>41670</v>
      </c>
      <c r="G2244" s="34">
        <v>6194</v>
      </c>
      <c r="H2244" s="36">
        <f t="shared" si="35"/>
        <v>0</v>
      </c>
    </row>
    <row r="2245" spans="1:9" x14ac:dyDescent="0.25">
      <c r="A2245" s="31">
        <v>41670</v>
      </c>
      <c r="B2245" s="32">
        <v>373</v>
      </c>
      <c r="C2245" s="32" t="s">
        <v>649</v>
      </c>
      <c r="D2245" s="33" t="s">
        <v>730</v>
      </c>
      <c r="E2245" s="34">
        <v>6406</v>
      </c>
      <c r="F2245" s="23">
        <v>41670</v>
      </c>
      <c r="G2245" s="34">
        <v>6406</v>
      </c>
      <c r="H2245" s="36">
        <f t="shared" si="35"/>
        <v>0</v>
      </c>
      <c r="I2245" s="21" t="s">
        <v>37</v>
      </c>
    </row>
    <row r="2246" spans="1:9" x14ac:dyDescent="0.25">
      <c r="A2246" s="31">
        <v>41670</v>
      </c>
      <c r="B2246" s="32">
        <v>374</v>
      </c>
      <c r="C2246" s="32" t="s">
        <v>649</v>
      </c>
      <c r="D2246" s="33" t="s">
        <v>8</v>
      </c>
      <c r="E2246" s="34">
        <v>1038</v>
      </c>
      <c r="F2246" s="23">
        <v>41670</v>
      </c>
      <c r="G2246" s="34">
        <v>1038</v>
      </c>
      <c r="H2246" s="36">
        <f t="shared" si="35"/>
        <v>0</v>
      </c>
      <c r="I2246" s="21" t="s">
        <v>8</v>
      </c>
    </row>
    <row r="2247" spans="1:9" x14ac:dyDescent="0.25">
      <c r="A2247" s="31">
        <v>41670</v>
      </c>
      <c r="B2247" s="32">
        <v>375</v>
      </c>
      <c r="C2247" s="32" t="s">
        <v>649</v>
      </c>
      <c r="D2247" s="33" t="s">
        <v>123</v>
      </c>
      <c r="E2247" s="34">
        <v>6393</v>
      </c>
      <c r="F2247" s="23">
        <v>41670</v>
      </c>
      <c r="G2247" s="34">
        <v>6393</v>
      </c>
      <c r="H2247" s="36">
        <f t="shared" si="35"/>
        <v>0</v>
      </c>
      <c r="I2247" s="21" t="s">
        <v>8</v>
      </c>
    </row>
    <row r="2248" spans="1:9" x14ac:dyDescent="0.25">
      <c r="A2248" s="31">
        <v>41670</v>
      </c>
      <c r="B2248" s="32">
        <v>376</v>
      </c>
      <c r="C2248" s="32" t="s">
        <v>649</v>
      </c>
      <c r="D2248" s="33" t="s">
        <v>8</v>
      </c>
      <c r="E2248" s="34">
        <v>505</v>
      </c>
      <c r="F2248" s="23">
        <v>41670</v>
      </c>
      <c r="G2248" s="34">
        <v>505</v>
      </c>
      <c r="H2248" s="36">
        <f t="shared" si="35"/>
        <v>0</v>
      </c>
      <c r="I2248" s="21" t="s">
        <v>8</v>
      </c>
    </row>
    <row r="2249" spans="1:9" x14ac:dyDescent="0.25">
      <c r="A2249" s="31">
        <v>41670</v>
      </c>
      <c r="B2249" s="32">
        <v>377</v>
      </c>
      <c r="C2249" s="32" t="s">
        <v>649</v>
      </c>
      <c r="D2249" s="33" t="s">
        <v>18</v>
      </c>
      <c r="E2249" s="34">
        <v>352</v>
      </c>
      <c r="F2249" s="23">
        <v>41670</v>
      </c>
      <c r="G2249" s="34">
        <v>352</v>
      </c>
      <c r="H2249" s="36">
        <f t="shared" si="35"/>
        <v>0</v>
      </c>
    </row>
    <row r="2250" spans="1:9" x14ac:dyDescent="0.25">
      <c r="A2250" s="31">
        <v>41670</v>
      </c>
      <c r="B2250" s="32">
        <v>378</v>
      </c>
      <c r="C2250" s="32" t="s">
        <v>649</v>
      </c>
      <c r="D2250" s="33" t="s">
        <v>124</v>
      </c>
      <c r="E2250" s="34">
        <v>10511</v>
      </c>
      <c r="F2250" s="23">
        <v>41670</v>
      </c>
      <c r="G2250" s="34">
        <v>10511</v>
      </c>
      <c r="H2250" s="36">
        <f t="shared" si="35"/>
        <v>0</v>
      </c>
      <c r="I2250" s="21" t="s">
        <v>30</v>
      </c>
    </row>
    <row r="2251" spans="1:9" x14ac:dyDescent="0.25">
      <c r="A2251" s="31">
        <v>41670</v>
      </c>
      <c r="B2251" s="32">
        <v>379</v>
      </c>
      <c r="C2251" s="32" t="s">
        <v>649</v>
      </c>
      <c r="D2251" s="33" t="s">
        <v>64</v>
      </c>
      <c r="E2251" s="34">
        <v>22581</v>
      </c>
      <c r="F2251" s="23">
        <v>41670</v>
      </c>
      <c r="G2251" s="34">
        <v>22581</v>
      </c>
      <c r="H2251" s="36">
        <f t="shared" si="35"/>
        <v>0</v>
      </c>
      <c r="I2251" s="21" t="s">
        <v>217</v>
      </c>
    </row>
    <row r="2252" spans="1:9" x14ac:dyDescent="0.25">
      <c r="A2252" s="31">
        <v>41670</v>
      </c>
      <c r="B2252" s="32">
        <v>380</v>
      </c>
      <c r="C2252" s="32" t="s">
        <v>649</v>
      </c>
      <c r="D2252" s="33" t="s">
        <v>35</v>
      </c>
      <c r="E2252" s="34">
        <v>3338</v>
      </c>
      <c r="F2252" s="23">
        <v>41670</v>
      </c>
      <c r="G2252" s="34">
        <v>3338</v>
      </c>
      <c r="H2252" s="36">
        <f t="shared" si="35"/>
        <v>0</v>
      </c>
      <c r="I2252" s="21" t="s">
        <v>30</v>
      </c>
    </row>
    <row r="2253" spans="1:9" x14ac:dyDescent="0.25">
      <c r="A2253" s="31">
        <v>41670</v>
      </c>
      <c r="B2253" s="32">
        <v>381</v>
      </c>
      <c r="C2253" s="32" t="s">
        <v>649</v>
      </c>
      <c r="D2253" s="33" t="s">
        <v>338</v>
      </c>
      <c r="E2253" s="34">
        <v>480</v>
      </c>
      <c r="F2253" s="23">
        <v>41670</v>
      </c>
      <c r="G2253" s="34">
        <v>480</v>
      </c>
      <c r="H2253" s="36">
        <f t="shared" si="35"/>
        <v>0</v>
      </c>
      <c r="I2253" s="21" t="s">
        <v>30</v>
      </c>
    </row>
    <row r="2254" spans="1:9" x14ac:dyDescent="0.25">
      <c r="A2254" s="31">
        <v>41670</v>
      </c>
      <c r="B2254" s="32">
        <v>382</v>
      </c>
      <c r="C2254" s="32" t="s">
        <v>649</v>
      </c>
      <c r="D2254" s="33" t="s">
        <v>74</v>
      </c>
      <c r="E2254" s="34">
        <v>14150</v>
      </c>
      <c r="F2254" s="23">
        <v>41670</v>
      </c>
      <c r="G2254" s="34">
        <v>14150</v>
      </c>
      <c r="H2254" s="36">
        <f t="shared" si="35"/>
        <v>0</v>
      </c>
    </row>
    <row r="2255" spans="1:9" x14ac:dyDescent="0.25">
      <c r="A2255" s="31">
        <v>41670</v>
      </c>
      <c r="B2255" s="32">
        <v>383</v>
      </c>
      <c r="C2255" s="32" t="s">
        <v>649</v>
      </c>
      <c r="D2255" s="33" t="s">
        <v>8</v>
      </c>
      <c r="E2255" s="34">
        <v>837.5</v>
      </c>
      <c r="F2255" s="23">
        <v>41670</v>
      </c>
      <c r="G2255" s="34">
        <v>837.5</v>
      </c>
      <c r="H2255" s="36">
        <f t="shared" si="35"/>
        <v>0</v>
      </c>
      <c r="I2255" s="21" t="s">
        <v>8</v>
      </c>
    </row>
    <row r="2256" spans="1:9" x14ac:dyDescent="0.25">
      <c r="A2256" s="31">
        <v>41670</v>
      </c>
      <c r="B2256" s="32">
        <v>384</v>
      </c>
      <c r="C2256" s="32" t="s">
        <v>649</v>
      </c>
      <c r="D2256" s="33" t="s">
        <v>149</v>
      </c>
      <c r="E2256" s="34">
        <v>17807</v>
      </c>
      <c r="F2256" s="23">
        <v>41670</v>
      </c>
      <c r="G2256" s="34">
        <v>17807</v>
      </c>
      <c r="H2256" s="36">
        <f t="shared" si="35"/>
        <v>0</v>
      </c>
    </row>
    <row r="2257" spans="1:9" x14ac:dyDescent="0.25">
      <c r="A2257" s="31">
        <v>41670</v>
      </c>
      <c r="B2257" s="32">
        <v>385</v>
      </c>
      <c r="C2257" s="32" t="s">
        <v>649</v>
      </c>
      <c r="D2257" s="33" t="s">
        <v>43</v>
      </c>
      <c r="E2257" s="34">
        <v>3040</v>
      </c>
      <c r="F2257" s="26">
        <v>41687</v>
      </c>
      <c r="G2257" s="40">
        <v>3040</v>
      </c>
      <c r="H2257" s="36">
        <f t="shared" si="35"/>
        <v>0</v>
      </c>
      <c r="I2257" s="21" t="s">
        <v>45</v>
      </c>
    </row>
    <row r="2258" spans="1:9" x14ac:dyDescent="0.25">
      <c r="A2258" s="31">
        <v>41670</v>
      </c>
      <c r="B2258" s="32">
        <v>386</v>
      </c>
      <c r="C2258" s="32" t="s">
        <v>649</v>
      </c>
      <c r="D2258" s="33" t="s">
        <v>42</v>
      </c>
      <c r="E2258" s="34">
        <v>1520</v>
      </c>
      <c r="F2258" s="26">
        <v>41687</v>
      </c>
      <c r="G2258" s="40">
        <v>1520</v>
      </c>
      <c r="H2258" s="36">
        <f t="shared" si="35"/>
        <v>0</v>
      </c>
      <c r="I2258" s="21" t="s">
        <v>45</v>
      </c>
    </row>
    <row r="2259" spans="1:9" x14ac:dyDescent="0.25">
      <c r="A2259" s="31">
        <v>41670</v>
      </c>
      <c r="B2259" s="32">
        <v>387</v>
      </c>
      <c r="C2259" s="32" t="s">
        <v>649</v>
      </c>
      <c r="D2259" s="33" t="s">
        <v>55</v>
      </c>
      <c r="E2259" s="34">
        <v>12806</v>
      </c>
      <c r="F2259" s="23">
        <v>41670</v>
      </c>
      <c r="G2259" s="34">
        <v>12806</v>
      </c>
      <c r="H2259" s="36">
        <f t="shared" si="35"/>
        <v>0</v>
      </c>
      <c r="I2259" s="21" t="s">
        <v>8</v>
      </c>
    </row>
    <row r="2260" spans="1:9" x14ac:dyDescent="0.25">
      <c r="A2260" s="31">
        <v>41670</v>
      </c>
      <c r="B2260" s="32">
        <v>388</v>
      </c>
      <c r="C2260" s="32" t="s">
        <v>649</v>
      </c>
      <c r="D2260" s="33" t="s">
        <v>34</v>
      </c>
      <c r="E2260" s="34">
        <v>2504</v>
      </c>
      <c r="F2260" s="23">
        <v>41670</v>
      </c>
      <c r="G2260" s="34">
        <v>2504</v>
      </c>
      <c r="H2260" s="36">
        <f t="shared" si="35"/>
        <v>0</v>
      </c>
      <c r="I2260" s="21" t="s">
        <v>30</v>
      </c>
    </row>
    <row r="2261" spans="1:9" x14ac:dyDescent="0.25">
      <c r="A2261" s="31">
        <v>41670</v>
      </c>
      <c r="B2261" s="32">
        <v>389</v>
      </c>
      <c r="C2261" s="32" t="s">
        <v>649</v>
      </c>
      <c r="D2261" s="33" t="s">
        <v>47</v>
      </c>
      <c r="E2261" s="34">
        <v>2930</v>
      </c>
      <c r="F2261" s="23">
        <v>41670</v>
      </c>
      <c r="G2261" s="34">
        <v>2930</v>
      </c>
      <c r="H2261" s="36">
        <f t="shared" si="35"/>
        <v>0</v>
      </c>
      <c r="I2261" s="21" t="s">
        <v>30</v>
      </c>
    </row>
    <row r="2262" spans="1:9" x14ac:dyDescent="0.25">
      <c r="A2262" s="31">
        <v>41670</v>
      </c>
      <c r="B2262" s="32">
        <v>390</v>
      </c>
      <c r="C2262" s="32" t="s">
        <v>649</v>
      </c>
      <c r="D2262" s="33" t="s">
        <v>58</v>
      </c>
      <c r="E2262" s="34">
        <v>2251</v>
      </c>
      <c r="F2262" s="23">
        <v>41670</v>
      </c>
      <c r="G2262" s="34">
        <v>2251</v>
      </c>
      <c r="H2262" s="36">
        <f t="shared" si="35"/>
        <v>0</v>
      </c>
      <c r="I2262" s="21" t="s">
        <v>30</v>
      </c>
    </row>
    <row r="2263" spans="1:9" x14ac:dyDescent="0.25">
      <c r="A2263" s="31">
        <v>41670</v>
      </c>
      <c r="B2263" s="32">
        <v>391</v>
      </c>
      <c r="C2263" s="32" t="s">
        <v>649</v>
      </c>
      <c r="D2263" s="33" t="s">
        <v>57</v>
      </c>
      <c r="E2263" s="34">
        <v>4095</v>
      </c>
      <c r="F2263" s="23">
        <v>41670</v>
      </c>
      <c r="G2263" s="34">
        <v>4095</v>
      </c>
      <c r="H2263" s="36">
        <f t="shared" si="35"/>
        <v>0</v>
      </c>
      <c r="I2263" s="21" t="s">
        <v>15</v>
      </c>
    </row>
    <row r="2264" spans="1:9" x14ac:dyDescent="0.25">
      <c r="A2264" s="31">
        <v>41670</v>
      </c>
      <c r="B2264" s="32">
        <v>392</v>
      </c>
      <c r="C2264" s="32" t="s">
        <v>649</v>
      </c>
      <c r="D2264" s="33" t="s">
        <v>68</v>
      </c>
      <c r="E2264" s="34">
        <v>3766.5</v>
      </c>
      <c r="F2264" s="23">
        <v>41670</v>
      </c>
      <c r="G2264" s="34">
        <v>3766.5</v>
      </c>
      <c r="H2264" s="36">
        <f t="shared" si="35"/>
        <v>0</v>
      </c>
      <c r="I2264" s="21" t="s">
        <v>217</v>
      </c>
    </row>
    <row r="2265" spans="1:9" x14ac:dyDescent="0.25">
      <c r="A2265" s="31">
        <v>41670</v>
      </c>
      <c r="B2265" s="32">
        <v>393</v>
      </c>
      <c r="C2265" s="32" t="s">
        <v>649</v>
      </c>
      <c r="D2265" s="33" t="s">
        <v>44</v>
      </c>
      <c r="E2265" s="34">
        <v>9500</v>
      </c>
      <c r="F2265" s="26">
        <v>41687</v>
      </c>
      <c r="G2265" s="40">
        <v>9500</v>
      </c>
      <c r="H2265" s="36">
        <f t="shared" si="35"/>
        <v>0</v>
      </c>
      <c r="I2265" s="21" t="s">
        <v>45</v>
      </c>
    </row>
    <row r="2266" spans="1:9" x14ac:dyDescent="0.25">
      <c r="A2266" s="31">
        <v>41670</v>
      </c>
      <c r="B2266" s="32">
        <v>394</v>
      </c>
      <c r="C2266" s="32" t="s">
        <v>649</v>
      </c>
      <c r="D2266" s="33" t="s">
        <v>59</v>
      </c>
      <c r="E2266" s="34">
        <v>9960</v>
      </c>
      <c r="F2266" s="23">
        <v>41670</v>
      </c>
      <c r="G2266" s="34">
        <v>9960</v>
      </c>
      <c r="H2266" s="36">
        <f t="shared" si="35"/>
        <v>0</v>
      </c>
      <c r="I2266" s="21" t="s">
        <v>21</v>
      </c>
    </row>
    <row r="2267" spans="1:9" x14ac:dyDescent="0.25">
      <c r="A2267" s="31">
        <v>41670</v>
      </c>
      <c r="B2267" s="32">
        <v>395</v>
      </c>
      <c r="C2267" s="32" t="s">
        <v>649</v>
      </c>
      <c r="D2267" s="33" t="s">
        <v>41</v>
      </c>
      <c r="E2267" s="34">
        <v>20475</v>
      </c>
      <c r="F2267" s="23">
        <v>41670</v>
      </c>
      <c r="G2267" s="34">
        <v>20475</v>
      </c>
      <c r="H2267" s="36">
        <f t="shared" si="35"/>
        <v>0</v>
      </c>
      <c r="I2267" s="21" t="s">
        <v>30</v>
      </c>
    </row>
    <row r="2268" spans="1:9" x14ac:dyDescent="0.25">
      <c r="A2268" s="31">
        <v>41670</v>
      </c>
      <c r="B2268" s="32">
        <v>396</v>
      </c>
      <c r="C2268" s="32" t="s">
        <v>649</v>
      </c>
      <c r="D2268" s="33" t="s">
        <v>146</v>
      </c>
      <c r="E2268" s="34">
        <v>3986</v>
      </c>
      <c r="F2268" s="23">
        <v>41670</v>
      </c>
      <c r="G2268" s="34">
        <v>3986</v>
      </c>
      <c r="H2268" s="36">
        <f t="shared" si="35"/>
        <v>0</v>
      </c>
      <c r="I2268" s="21" t="s">
        <v>21</v>
      </c>
    </row>
    <row r="2269" spans="1:9" x14ac:dyDescent="0.25">
      <c r="A2269" s="31">
        <v>41670</v>
      </c>
      <c r="B2269" s="32">
        <v>397</v>
      </c>
      <c r="C2269" s="32" t="s">
        <v>649</v>
      </c>
      <c r="D2269" s="33" t="s">
        <v>366</v>
      </c>
      <c r="E2269" s="34">
        <v>3933</v>
      </c>
      <c r="F2269" s="23">
        <v>41670</v>
      </c>
      <c r="G2269" s="34">
        <v>3933</v>
      </c>
      <c r="H2269" s="36">
        <f t="shared" si="35"/>
        <v>0</v>
      </c>
      <c r="I2269" s="21" t="s">
        <v>21</v>
      </c>
    </row>
    <row r="2270" spans="1:9" x14ac:dyDescent="0.25">
      <c r="A2270" s="31">
        <v>41670</v>
      </c>
      <c r="B2270" s="32">
        <v>398</v>
      </c>
      <c r="C2270" s="32" t="s">
        <v>649</v>
      </c>
      <c r="D2270" s="33" t="s">
        <v>130</v>
      </c>
      <c r="E2270" s="34">
        <v>7102</v>
      </c>
      <c r="F2270" s="26">
        <v>41673</v>
      </c>
      <c r="G2270" s="40">
        <v>7102</v>
      </c>
      <c r="H2270" s="36">
        <f t="shared" si="35"/>
        <v>0</v>
      </c>
      <c r="I2270" s="21" t="s">
        <v>21</v>
      </c>
    </row>
    <row r="2271" spans="1:9" x14ac:dyDescent="0.25">
      <c r="A2271" s="31">
        <v>41670</v>
      </c>
      <c r="B2271" s="32">
        <v>399</v>
      </c>
      <c r="C2271" s="32" t="s">
        <v>649</v>
      </c>
      <c r="D2271" s="33" t="s">
        <v>12</v>
      </c>
      <c r="E2271" s="34">
        <v>32538</v>
      </c>
      <c r="F2271" s="23">
        <v>41670</v>
      </c>
      <c r="G2271" s="34">
        <v>32538</v>
      </c>
      <c r="H2271" s="36">
        <f t="shared" si="35"/>
        <v>0</v>
      </c>
    </row>
    <row r="2272" spans="1:9" x14ac:dyDescent="0.25">
      <c r="A2272" s="31">
        <v>41670</v>
      </c>
      <c r="B2272" s="32">
        <v>400</v>
      </c>
      <c r="C2272" s="32" t="s">
        <v>649</v>
      </c>
      <c r="D2272" s="33" t="s">
        <v>16</v>
      </c>
      <c r="E2272" s="34">
        <v>252691.74</v>
      </c>
      <c r="F2272" s="26">
        <v>41710</v>
      </c>
      <c r="G2272" s="40">
        <v>252691.74</v>
      </c>
      <c r="H2272" s="36">
        <f t="shared" si="35"/>
        <v>0</v>
      </c>
    </row>
    <row r="2273" spans="1:9" x14ac:dyDescent="0.25">
      <c r="A2273" s="31">
        <v>41670</v>
      </c>
      <c r="B2273" s="32">
        <v>401</v>
      </c>
      <c r="C2273" s="32" t="s">
        <v>649</v>
      </c>
      <c r="D2273" s="33" t="s">
        <v>8</v>
      </c>
      <c r="E2273" s="34">
        <v>2041</v>
      </c>
      <c r="F2273" s="23">
        <v>41670</v>
      </c>
      <c r="G2273" s="34">
        <v>2041</v>
      </c>
      <c r="H2273" s="36">
        <f t="shared" si="35"/>
        <v>0</v>
      </c>
      <c r="I2273" s="21" t="s">
        <v>8</v>
      </c>
    </row>
    <row r="2274" spans="1:9" x14ac:dyDescent="0.25">
      <c r="A2274" s="31">
        <v>41670</v>
      </c>
      <c r="B2274" s="32">
        <v>402</v>
      </c>
      <c r="C2274" s="32" t="s">
        <v>649</v>
      </c>
      <c r="D2274" s="33" t="s">
        <v>260</v>
      </c>
      <c r="E2274" s="34">
        <v>3276</v>
      </c>
      <c r="F2274" s="23">
        <v>41670</v>
      </c>
      <c r="G2274" s="34">
        <v>3276</v>
      </c>
      <c r="H2274" s="36">
        <f t="shared" si="35"/>
        <v>0</v>
      </c>
      <c r="I2274" s="21" t="s">
        <v>15</v>
      </c>
    </row>
    <row r="2275" spans="1:9" x14ac:dyDescent="0.25">
      <c r="A2275" s="31">
        <v>41670</v>
      </c>
      <c r="B2275" s="32">
        <v>403</v>
      </c>
      <c r="C2275" s="32" t="s">
        <v>649</v>
      </c>
      <c r="D2275" s="33" t="s">
        <v>66</v>
      </c>
      <c r="E2275" s="34">
        <v>499</v>
      </c>
      <c r="F2275" s="23">
        <v>41670</v>
      </c>
      <c r="G2275" s="34">
        <v>499</v>
      </c>
      <c r="H2275" s="36">
        <f t="shared" si="35"/>
        <v>0</v>
      </c>
      <c r="I2275" s="21" t="s">
        <v>15</v>
      </c>
    </row>
    <row r="2276" spans="1:9" x14ac:dyDescent="0.25">
      <c r="A2276" s="31">
        <v>41670</v>
      </c>
      <c r="B2276" s="32">
        <v>404</v>
      </c>
      <c r="C2276" s="32" t="s">
        <v>649</v>
      </c>
      <c r="D2276" s="33" t="s">
        <v>48</v>
      </c>
      <c r="E2276" s="34">
        <v>770</v>
      </c>
      <c r="F2276" s="23">
        <v>41670</v>
      </c>
      <c r="G2276" s="34">
        <v>770</v>
      </c>
      <c r="H2276" s="36">
        <f t="shared" si="35"/>
        <v>0</v>
      </c>
      <c r="I2276" s="21" t="s">
        <v>15</v>
      </c>
    </row>
    <row r="2277" spans="1:9" x14ac:dyDescent="0.25">
      <c r="A2277" s="31">
        <v>41670</v>
      </c>
      <c r="B2277" s="32">
        <v>405</v>
      </c>
      <c r="C2277" s="32" t="s">
        <v>649</v>
      </c>
      <c r="D2277" s="33" t="s">
        <v>25</v>
      </c>
      <c r="E2277" s="34">
        <v>2678</v>
      </c>
      <c r="F2277" s="23">
        <v>41670</v>
      </c>
      <c r="G2277" s="34">
        <v>2678</v>
      </c>
      <c r="H2277" s="36">
        <f t="shared" si="35"/>
        <v>0</v>
      </c>
      <c r="I2277" s="21" t="s">
        <v>8</v>
      </c>
    </row>
    <row r="2278" spans="1:9" x14ac:dyDescent="0.25">
      <c r="A2278" s="31">
        <v>41670</v>
      </c>
      <c r="B2278" s="32">
        <v>406</v>
      </c>
      <c r="C2278" s="32" t="s">
        <v>649</v>
      </c>
      <c r="D2278" s="33" t="s">
        <v>666</v>
      </c>
      <c r="E2278" s="34">
        <v>4553</v>
      </c>
      <c r="F2278" s="23">
        <v>41670</v>
      </c>
      <c r="G2278" s="34">
        <v>4553</v>
      </c>
      <c r="H2278" s="36">
        <f t="shared" si="35"/>
        <v>0</v>
      </c>
    </row>
    <row r="2279" spans="1:9" x14ac:dyDescent="0.25">
      <c r="A2279" s="31">
        <v>41670</v>
      </c>
      <c r="B2279" s="32">
        <v>407</v>
      </c>
      <c r="C2279" s="32" t="s">
        <v>649</v>
      </c>
      <c r="D2279" s="33" t="s">
        <v>54</v>
      </c>
      <c r="E2279" s="34">
        <v>12809</v>
      </c>
      <c r="F2279" s="23">
        <v>41670</v>
      </c>
      <c r="G2279" s="34">
        <v>12809</v>
      </c>
      <c r="H2279" s="36">
        <f t="shared" si="35"/>
        <v>0</v>
      </c>
    </row>
    <row r="2280" spans="1:9" x14ac:dyDescent="0.25">
      <c r="A2280" s="31">
        <v>41670</v>
      </c>
      <c r="B2280" s="32">
        <v>408</v>
      </c>
      <c r="C2280" s="32" t="s">
        <v>649</v>
      </c>
      <c r="D2280" s="33" t="s">
        <v>136</v>
      </c>
      <c r="E2280" s="34">
        <v>2380</v>
      </c>
      <c r="F2280" s="23">
        <v>41670</v>
      </c>
      <c r="G2280" s="34">
        <v>2380</v>
      </c>
      <c r="H2280" s="36">
        <f t="shared" si="35"/>
        <v>0</v>
      </c>
    </row>
    <row r="2281" spans="1:9" x14ac:dyDescent="0.25">
      <c r="A2281" s="31">
        <v>41670</v>
      </c>
      <c r="B2281" s="32">
        <v>409</v>
      </c>
      <c r="C2281" s="32" t="s">
        <v>649</v>
      </c>
      <c r="D2281" s="33" t="s">
        <v>731</v>
      </c>
      <c r="E2281" s="34">
        <v>60091.5</v>
      </c>
      <c r="F2281" s="26" t="s">
        <v>732</v>
      </c>
      <c r="G2281" s="40">
        <v>60091.5</v>
      </c>
      <c r="H2281" s="36">
        <f t="shared" ref="H2281:H2320" si="36">E2281-G2281</f>
        <v>0</v>
      </c>
    </row>
    <row r="2282" spans="1:9" x14ac:dyDescent="0.25">
      <c r="A2282" s="31">
        <v>41670</v>
      </c>
      <c r="B2282" s="32">
        <v>410</v>
      </c>
      <c r="C2282" s="32" t="s">
        <v>649</v>
      </c>
      <c r="D2282" s="33" t="s">
        <v>338</v>
      </c>
      <c r="E2282" s="34">
        <v>1938</v>
      </c>
      <c r="F2282" s="23">
        <v>41670</v>
      </c>
      <c r="G2282" s="34">
        <v>1938</v>
      </c>
      <c r="H2282" s="36">
        <f t="shared" si="36"/>
        <v>0</v>
      </c>
    </row>
    <row r="2283" spans="1:9" x14ac:dyDescent="0.25">
      <c r="A2283" s="31">
        <v>41670</v>
      </c>
      <c r="B2283" s="32">
        <v>411</v>
      </c>
      <c r="C2283" s="32" t="s">
        <v>649</v>
      </c>
      <c r="D2283" s="33" t="s">
        <v>20</v>
      </c>
      <c r="E2283" s="34">
        <v>14665</v>
      </c>
      <c r="F2283" s="26">
        <v>41673</v>
      </c>
      <c r="G2283" s="40">
        <v>14665</v>
      </c>
      <c r="H2283" s="36">
        <f t="shared" si="36"/>
        <v>0</v>
      </c>
      <c r="I2283" s="21" t="s">
        <v>8</v>
      </c>
    </row>
    <row r="2284" spans="1:9" x14ac:dyDescent="0.25">
      <c r="A2284" s="31">
        <v>41670</v>
      </c>
      <c r="B2284" s="32">
        <v>412</v>
      </c>
      <c r="C2284" s="32" t="s">
        <v>649</v>
      </c>
      <c r="D2284" s="33" t="s">
        <v>8</v>
      </c>
      <c r="E2284" s="34">
        <v>316</v>
      </c>
      <c r="F2284" s="23">
        <v>41670</v>
      </c>
      <c r="G2284" s="34">
        <v>316</v>
      </c>
      <c r="H2284" s="36">
        <f t="shared" si="36"/>
        <v>0</v>
      </c>
      <c r="I2284" s="21" t="s">
        <v>8</v>
      </c>
    </row>
    <row r="2285" spans="1:9" x14ac:dyDescent="0.25">
      <c r="A2285" s="31">
        <v>41670</v>
      </c>
      <c r="B2285" s="32">
        <v>413</v>
      </c>
      <c r="C2285" s="32" t="s">
        <v>649</v>
      </c>
      <c r="D2285" s="33" t="s">
        <v>473</v>
      </c>
      <c r="E2285" s="34">
        <v>449</v>
      </c>
      <c r="F2285" s="23">
        <v>41670</v>
      </c>
      <c r="G2285" s="34">
        <v>449</v>
      </c>
      <c r="H2285" s="36">
        <f t="shared" si="36"/>
        <v>0</v>
      </c>
    </row>
    <row r="2286" spans="1:9" x14ac:dyDescent="0.25">
      <c r="A2286" s="31">
        <v>41670</v>
      </c>
      <c r="B2286" s="32">
        <v>414</v>
      </c>
      <c r="C2286" s="32" t="s">
        <v>649</v>
      </c>
      <c r="D2286" s="33" t="s">
        <v>733</v>
      </c>
      <c r="E2286" s="34">
        <v>2051</v>
      </c>
      <c r="F2286" s="23">
        <v>41670</v>
      </c>
      <c r="G2286" s="34">
        <v>2051</v>
      </c>
      <c r="H2286" s="36">
        <f t="shared" si="36"/>
        <v>0</v>
      </c>
    </row>
    <row r="2287" spans="1:9" x14ac:dyDescent="0.25">
      <c r="A2287" s="31">
        <v>41670</v>
      </c>
      <c r="B2287" s="32">
        <v>415</v>
      </c>
      <c r="C2287" s="32" t="s">
        <v>649</v>
      </c>
      <c r="D2287" s="33" t="s">
        <v>147</v>
      </c>
      <c r="E2287" s="34">
        <v>3960</v>
      </c>
      <c r="F2287" s="23">
        <v>41670</v>
      </c>
      <c r="G2287" s="34">
        <v>3960</v>
      </c>
      <c r="H2287" s="36">
        <f t="shared" si="36"/>
        <v>0</v>
      </c>
    </row>
    <row r="2288" spans="1:9" x14ac:dyDescent="0.25">
      <c r="A2288" s="31">
        <v>41670</v>
      </c>
      <c r="B2288" s="32">
        <v>416</v>
      </c>
      <c r="C2288" s="32" t="s">
        <v>649</v>
      </c>
      <c r="D2288" s="33" t="s">
        <v>508</v>
      </c>
      <c r="E2288" s="34">
        <v>26140.5</v>
      </c>
      <c r="F2288" s="74" t="s">
        <v>734</v>
      </c>
      <c r="G2288" s="40">
        <f>21700+4440.5</f>
        <v>26140.5</v>
      </c>
      <c r="H2288" s="36">
        <f t="shared" si="36"/>
        <v>0</v>
      </c>
      <c r="I2288" s="21" t="s">
        <v>8</v>
      </c>
    </row>
    <row r="2289" spans="1:10" x14ac:dyDescent="0.25">
      <c r="A2289" s="31">
        <v>41670</v>
      </c>
      <c r="B2289" s="32">
        <v>417</v>
      </c>
      <c r="C2289" s="32" t="s">
        <v>649</v>
      </c>
      <c r="D2289" s="33" t="s">
        <v>92</v>
      </c>
      <c r="E2289" s="34">
        <v>9111.5</v>
      </c>
      <c r="F2289" s="26">
        <v>41671</v>
      </c>
      <c r="G2289" s="40">
        <v>9111.5</v>
      </c>
      <c r="H2289" s="36">
        <f t="shared" si="36"/>
        <v>0</v>
      </c>
      <c r="I2289" s="21" t="s">
        <v>27</v>
      </c>
    </row>
    <row r="2290" spans="1:10" x14ac:dyDescent="0.25">
      <c r="A2290" s="31">
        <v>41670</v>
      </c>
      <c r="B2290" s="32">
        <v>418</v>
      </c>
      <c r="C2290" s="32" t="s">
        <v>649</v>
      </c>
      <c r="D2290" s="33" t="s">
        <v>8</v>
      </c>
      <c r="E2290" s="34">
        <v>3600</v>
      </c>
      <c r="F2290" s="26">
        <v>41673</v>
      </c>
      <c r="G2290" s="40">
        <v>3600</v>
      </c>
      <c r="H2290" s="36">
        <f t="shared" si="36"/>
        <v>0</v>
      </c>
      <c r="I2290" s="21" t="s">
        <v>21</v>
      </c>
    </row>
    <row r="2291" spans="1:10" x14ac:dyDescent="0.25">
      <c r="A2291" s="31">
        <v>41670</v>
      </c>
      <c r="B2291" s="32">
        <v>419</v>
      </c>
      <c r="C2291" s="32" t="s">
        <v>649</v>
      </c>
      <c r="D2291" s="33" t="s">
        <v>11</v>
      </c>
      <c r="E2291" s="34">
        <v>53102</v>
      </c>
      <c r="F2291" s="26">
        <v>41680</v>
      </c>
      <c r="G2291" s="40">
        <v>53102</v>
      </c>
      <c r="H2291" s="36">
        <f t="shared" si="36"/>
        <v>0</v>
      </c>
      <c r="I2291" s="21" t="s">
        <v>37</v>
      </c>
      <c r="J2291" s="21" t="s">
        <v>735</v>
      </c>
    </row>
    <row r="2292" spans="1:10" x14ac:dyDescent="0.25">
      <c r="A2292" s="31">
        <v>41670</v>
      </c>
      <c r="B2292" s="32">
        <v>420</v>
      </c>
      <c r="C2292" s="32" t="s">
        <v>649</v>
      </c>
      <c r="D2292" s="33" t="s">
        <v>27</v>
      </c>
      <c r="E2292" s="34">
        <v>2228.5</v>
      </c>
      <c r="F2292" s="26">
        <v>41671</v>
      </c>
      <c r="G2292" s="40">
        <v>2228.5</v>
      </c>
      <c r="H2292" s="36">
        <f t="shared" si="36"/>
        <v>0</v>
      </c>
      <c r="I2292" s="21" t="s">
        <v>27</v>
      </c>
    </row>
    <row r="2293" spans="1:10" x14ac:dyDescent="0.25">
      <c r="A2293" s="31">
        <v>41670</v>
      </c>
      <c r="B2293" s="32">
        <v>421</v>
      </c>
      <c r="C2293" s="32" t="s">
        <v>649</v>
      </c>
      <c r="D2293" s="33" t="s">
        <v>180</v>
      </c>
      <c r="E2293" s="34">
        <v>26703</v>
      </c>
      <c r="F2293" s="26">
        <v>41680</v>
      </c>
      <c r="G2293" s="40">
        <v>26703</v>
      </c>
      <c r="H2293" s="36">
        <f t="shared" si="36"/>
        <v>0</v>
      </c>
    </row>
    <row r="2294" spans="1:10" x14ac:dyDescent="0.25">
      <c r="A2294" s="31">
        <v>41670</v>
      </c>
      <c r="B2294" s="32">
        <v>422</v>
      </c>
      <c r="C2294" s="32" t="s">
        <v>649</v>
      </c>
      <c r="D2294" s="33" t="s">
        <v>27</v>
      </c>
      <c r="E2294" s="34">
        <v>12371</v>
      </c>
      <c r="F2294" s="26">
        <v>41671</v>
      </c>
      <c r="G2294" s="40">
        <v>12371</v>
      </c>
      <c r="H2294" s="36">
        <f t="shared" si="36"/>
        <v>0</v>
      </c>
      <c r="I2294" s="21" t="s">
        <v>27</v>
      </c>
    </row>
    <row r="2295" spans="1:10" x14ac:dyDescent="0.25">
      <c r="A2295" s="31">
        <v>41670</v>
      </c>
      <c r="B2295" s="32">
        <v>423</v>
      </c>
      <c r="C2295" s="32" t="s">
        <v>649</v>
      </c>
      <c r="D2295" s="33" t="s">
        <v>8</v>
      </c>
      <c r="E2295" s="34">
        <v>176</v>
      </c>
      <c r="F2295" s="23">
        <v>41670</v>
      </c>
      <c r="G2295" s="34">
        <v>176</v>
      </c>
      <c r="H2295" s="36">
        <f t="shared" si="36"/>
        <v>0</v>
      </c>
      <c r="I2295" s="21" t="s">
        <v>8</v>
      </c>
    </row>
    <row r="2296" spans="1:10" x14ac:dyDescent="0.25">
      <c r="A2296" s="31">
        <v>41670</v>
      </c>
      <c r="B2296" s="32">
        <v>424</v>
      </c>
      <c r="C2296" s="32" t="s">
        <v>649</v>
      </c>
      <c r="D2296" s="33" t="s">
        <v>93</v>
      </c>
      <c r="E2296" s="34">
        <v>6211</v>
      </c>
      <c r="F2296" s="26">
        <v>41671</v>
      </c>
      <c r="G2296" s="40">
        <v>6211</v>
      </c>
      <c r="H2296" s="36">
        <f t="shared" si="36"/>
        <v>0</v>
      </c>
      <c r="I2296" s="21" t="s">
        <v>27</v>
      </c>
    </row>
    <row r="2297" spans="1:10" x14ac:dyDescent="0.25">
      <c r="A2297" s="31">
        <v>41670</v>
      </c>
      <c r="B2297" s="32">
        <v>425</v>
      </c>
      <c r="C2297" s="32" t="s">
        <v>649</v>
      </c>
      <c r="D2297" s="33" t="s">
        <v>544</v>
      </c>
      <c r="E2297" s="34">
        <v>3096</v>
      </c>
      <c r="F2297" s="70" t="s">
        <v>736</v>
      </c>
      <c r="G2297" s="34">
        <v>3096</v>
      </c>
      <c r="H2297" s="36">
        <f t="shared" si="36"/>
        <v>0</v>
      </c>
      <c r="I2297" s="21" t="s">
        <v>27</v>
      </c>
    </row>
    <row r="2298" spans="1:10" x14ac:dyDescent="0.25">
      <c r="A2298" s="31">
        <v>41670</v>
      </c>
      <c r="B2298" s="32">
        <v>426</v>
      </c>
      <c r="C2298" s="32" t="s">
        <v>649</v>
      </c>
      <c r="D2298" s="33" t="s">
        <v>8</v>
      </c>
      <c r="E2298" s="34">
        <v>92</v>
      </c>
      <c r="F2298" s="23">
        <v>41670</v>
      </c>
      <c r="G2298" s="34">
        <v>92</v>
      </c>
      <c r="H2298" s="36">
        <f t="shared" si="36"/>
        <v>0</v>
      </c>
      <c r="I2298" s="21" t="s">
        <v>8</v>
      </c>
    </row>
    <row r="2299" spans="1:10" x14ac:dyDescent="0.25">
      <c r="A2299" s="31">
        <v>41670</v>
      </c>
      <c r="B2299" s="32">
        <v>427</v>
      </c>
      <c r="C2299" s="32" t="s">
        <v>649</v>
      </c>
      <c r="D2299" s="33" t="s">
        <v>346</v>
      </c>
      <c r="E2299" s="34">
        <v>4104</v>
      </c>
      <c r="F2299" s="26">
        <v>41671</v>
      </c>
      <c r="G2299" s="40">
        <v>4104</v>
      </c>
      <c r="H2299" s="36">
        <f t="shared" si="36"/>
        <v>0</v>
      </c>
      <c r="I2299" s="21" t="s">
        <v>27</v>
      </c>
    </row>
    <row r="2300" spans="1:10" x14ac:dyDescent="0.25">
      <c r="A2300" s="31">
        <v>41670</v>
      </c>
      <c r="B2300" s="32">
        <v>428</v>
      </c>
      <c r="C2300" s="32" t="s">
        <v>649</v>
      </c>
      <c r="D2300" s="33" t="s">
        <v>367</v>
      </c>
      <c r="E2300" s="34">
        <v>5499.5</v>
      </c>
      <c r="F2300" s="74" t="s">
        <v>737</v>
      </c>
      <c r="G2300" s="40">
        <f>5000+499.5</f>
        <v>5499.5</v>
      </c>
      <c r="H2300" s="36">
        <f t="shared" si="36"/>
        <v>0</v>
      </c>
    </row>
    <row r="2301" spans="1:10" x14ac:dyDescent="0.25">
      <c r="A2301" s="31">
        <v>41670</v>
      </c>
      <c r="B2301" s="32">
        <v>429</v>
      </c>
      <c r="C2301" s="32" t="s">
        <v>649</v>
      </c>
      <c r="D2301" s="33" t="s">
        <v>88</v>
      </c>
      <c r="E2301" s="34">
        <v>4839</v>
      </c>
      <c r="F2301" s="26">
        <v>41671</v>
      </c>
      <c r="G2301" s="40">
        <v>4839</v>
      </c>
      <c r="H2301" s="36">
        <f t="shared" si="36"/>
        <v>0</v>
      </c>
      <c r="I2301" s="21" t="s">
        <v>27</v>
      </c>
    </row>
    <row r="2302" spans="1:10" x14ac:dyDescent="0.25">
      <c r="A2302" s="31">
        <v>41670</v>
      </c>
      <c r="B2302" s="32">
        <v>430</v>
      </c>
      <c r="C2302" s="32" t="s">
        <v>649</v>
      </c>
      <c r="D2302" s="33" t="s">
        <v>738</v>
      </c>
      <c r="E2302" s="34">
        <v>2516</v>
      </c>
      <c r="F2302" s="23">
        <v>41670</v>
      </c>
      <c r="G2302" s="34">
        <v>2516</v>
      </c>
      <c r="H2302" s="36">
        <f t="shared" si="36"/>
        <v>0</v>
      </c>
    </row>
    <row r="2303" spans="1:10" x14ac:dyDescent="0.25">
      <c r="A2303" s="31">
        <v>41670</v>
      </c>
      <c r="B2303" s="32">
        <v>431</v>
      </c>
      <c r="C2303" s="32" t="s">
        <v>649</v>
      </c>
      <c r="D2303" s="33" t="s">
        <v>91</v>
      </c>
      <c r="E2303" s="34">
        <v>6847.5</v>
      </c>
      <c r="F2303" s="26">
        <v>41671</v>
      </c>
      <c r="G2303" s="40">
        <v>6847.5</v>
      </c>
      <c r="H2303" s="36">
        <f t="shared" si="36"/>
        <v>0</v>
      </c>
      <c r="I2303" s="21" t="s">
        <v>27</v>
      </c>
    </row>
    <row r="2304" spans="1:10" x14ac:dyDescent="0.25">
      <c r="A2304" s="31">
        <v>41670</v>
      </c>
      <c r="B2304" s="32">
        <v>432</v>
      </c>
      <c r="C2304" s="32" t="s">
        <v>649</v>
      </c>
      <c r="D2304" s="33" t="s">
        <v>312</v>
      </c>
      <c r="E2304" s="34">
        <v>328</v>
      </c>
      <c r="F2304" s="23">
        <v>41670</v>
      </c>
      <c r="G2304" s="34">
        <v>328</v>
      </c>
      <c r="H2304" s="36">
        <f t="shared" si="36"/>
        <v>0</v>
      </c>
    </row>
    <row r="2305" spans="1:9" x14ac:dyDescent="0.25">
      <c r="A2305" s="31">
        <v>41670</v>
      </c>
      <c r="B2305" s="32">
        <v>433</v>
      </c>
      <c r="C2305" s="32" t="s">
        <v>649</v>
      </c>
      <c r="D2305" s="33" t="s">
        <v>85</v>
      </c>
      <c r="E2305" s="34">
        <v>33838.5</v>
      </c>
      <c r="F2305" s="26">
        <v>41671</v>
      </c>
      <c r="G2305" s="40">
        <v>33838.5</v>
      </c>
      <c r="H2305" s="36">
        <f t="shared" si="36"/>
        <v>0</v>
      </c>
      <c r="I2305" s="21" t="s">
        <v>27</v>
      </c>
    </row>
    <row r="2306" spans="1:9" x14ac:dyDescent="0.25">
      <c r="A2306" s="31">
        <v>41670</v>
      </c>
      <c r="B2306" s="32">
        <v>434</v>
      </c>
      <c r="C2306" s="32" t="s">
        <v>649</v>
      </c>
      <c r="D2306" s="33" t="s">
        <v>240</v>
      </c>
      <c r="E2306" s="34">
        <v>43632</v>
      </c>
      <c r="F2306" s="26" t="s">
        <v>739</v>
      </c>
      <c r="G2306" s="40">
        <v>43632</v>
      </c>
      <c r="H2306" s="36">
        <f t="shared" si="36"/>
        <v>0</v>
      </c>
      <c r="I2306" s="21" t="s">
        <v>27</v>
      </c>
    </row>
    <row r="2307" spans="1:9" x14ac:dyDescent="0.25">
      <c r="A2307" s="31">
        <v>41670</v>
      </c>
      <c r="B2307" s="32">
        <v>435</v>
      </c>
      <c r="C2307" s="32" t="s">
        <v>649</v>
      </c>
      <c r="D2307" s="33" t="s">
        <v>494</v>
      </c>
      <c r="E2307" s="34">
        <v>2523.5</v>
      </c>
      <c r="F2307" s="23">
        <v>41670</v>
      </c>
      <c r="G2307" s="34">
        <v>2523.5</v>
      </c>
      <c r="H2307" s="36">
        <f t="shared" si="36"/>
        <v>0</v>
      </c>
      <c r="I2307" s="21" t="s">
        <v>21</v>
      </c>
    </row>
    <row r="2308" spans="1:9" x14ac:dyDescent="0.25">
      <c r="A2308" s="31">
        <v>41670</v>
      </c>
      <c r="B2308" s="32">
        <v>436</v>
      </c>
      <c r="C2308" s="32" t="s">
        <v>649</v>
      </c>
      <c r="D2308" s="33" t="s">
        <v>740</v>
      </c>
      <c r="E2308" s="34">
        <v>1160</v>
      </c>
      <c r="F2308" s="23">
        <v>41683</v>
      </c>
      <c r="G2308" s="34">
        <v>1160</v>
      </c>
      <c r="H2308" s="36">
        <f t="shared" si="36"/>
        <v>0</v>
      </c>
    </row>
    <row r="2309" spans="1:9" x14ac:dyDescent="0.25">
      <c r="A2309" s="31">
        <v>41670</v>
      </c>
      <c r="B2309" s="32">
        <v>437</v>
      </c>
      <c r="C2309" s="32" t="s">
        <v>649</v>
      </c>
      <c r="D2309" s="33" t="s">
        <v>101</v>
      </c>
      <c r="E2309" s="34">
        <v>46443.5</v>
      </c>
      <c r="F2309" s="26" t="s">
        <v>741</v>
      </c>
      <c r="G2309" s="40">
        <v>46443.5</v>
      </c>
      <c r="H2309" s="36">
        <f t="shared" si="36"/>
        <v>0</v>
      </c>
      <c r="I2309" s="21" t="s">
        <v>27</v>
      </c>
    </row>
    <row r="2310" spans="1:9" x14ac:dyDescent="0.25">
      <c r="A2310" s="31">
        <v>41670</v>
      </c>
      <c r="B2310" s="32">
        <v>438</v>
      </c>
      <c r="C2310" s="32" t="s">
        <v>649</v>
      </c>
      <c r="D2310" s="33" t="s">
        <v>244</v>
      </c>
      <c r="E2310" s="34">
        <v>20353.5</v>
      </c>
      <c r="F2310" s="26" t="s">
        <v>742</v>
      </c>
      <c r="G2310" s="40">
        <v>20353.5</v>
      </c>
      <c r="H2310" s="36">
        <f t="shared" si="36"/>
        <v>0</v>
      </c>
      <c r="I2310" s="21" t="s">
        <v>27</v>
      </c>
    </row>
    <row r="2311" spans="1:9" x14ac:dyDescent="0.25">
      <c r="A2311" s="31">
        <v>41670</v>
      </c>
      <c r="B2311" s="32">
        <v>439</v>
      </c>
      <c r="C2311" s="32" t="s">
        <v>649</v>
      </c>
      <c r="D2311" s="33" t="s">
        <v>8</v>
      </c>
      <c r="E2311" s="34">
        <v>577</v>
      </c>
      <c r="F2311" s="23">
        <v>41670</v>
      </c>
      <c r="G2311" s="34">
        <v>577</v>
      </c>
      <c r="H2311" s="36">
        <f t="shared" si="36"/>
        <v>0</v>
      </c>
      <c r="I2311" s="21" t="s">
        <v>8</v>
      </c>
    </row>
    <row r="2312" spans="1:9" x14ac:dyDescent="0.25">
      <c r="A2312" s="31">
        <v>41670</v>
      </c>
      <c r="B2312" s="32">
        <v>440</v>
      </c>
      <c r="C2312" s="32" t="s">
        <v>649</v>
      </c>
      <c r="D2312" s="33" t="s">
        <v>743</v>
      </c>
      <c r="E2312" s="34">
        <v>658.5</v>
      </c>
      <c r="F2312" s="26">
        <v>41671</v>
      </c>
      <c r="G2312" s="40">
        <v>658.5</v>
      </c>
      <c r="H2312" s="36">
        <f t="shared" si="36"/>
        <v>0</v>
      </c>
      <c r="I2312" s="21" t="s">
        <v>15</v>
      </c>
    </row>
    <row r="2313" spans="1:9" x14ac:dyDescent="0.25">
      <c r="A2313" s="31">
        <v>41670</v>
      </c>
      <c r="B2313" s="32">
        <v>441</v>
      </c>
      <c r="C2313" s="32" t="s">
        <v>649</v>
      </c>
      <c r="D2313" s="33" t="s">
        <v>78</v>
      </c>
      <c r="E2313" s="34">
        <v>1990</v>
      </c>
      <c r="F2313" s="26">
        <v>41671</v>
      </c>
      <c r="G2313" s="40">
        <v>1990</v>
      </c>
      <c r="H2313" s="36">
        <f t="shared" si="36"/>
        <v>0</v>
      </c>
      <c r="I2313" s="21" t="s">
        <v>15</v>
      </c>
    </row>
    <row r="2314" spans="1:9" x14ac:dyDescent="0.25">
      <c r="A2314" s="31">
        <v>41670</v>
      </c>
      <c r="B2314" s="32">
        <v>442</v>
      </c>
      <c r="C2314" s="32" t="s">
        <v>649</v>
      </c>
      <c r="D2314" s="33" t="s">
        <v>392</v>
      </c>
      <c r="E2314" s="34">
        <v>2600</v>
      </c>
      <c r="F2314" s="23">
        <v>41670</v>
      </c>
      <c r="G2314" s="34">
        <v>2600</v>
      </c>
      <c r="H2314" s="36">
        <f t="shared" si="36"/>
        <v>0</v>
      </c>
    </row>
    <row r="2315" spans="1:9" x14ac:dyDescent="0.25">
      <c r="A2315" s="31">
        <v>41670</v>
      </c>
      <c r="B2315" s="32">
        <v>443</v>
      </c>
      <c r="C2315" s="32" t="s">
        <v>649</v>
      </c>
      <c r="D2315" s="33" t="s">
        <v>80</v>
      </c>
      <c r="E2315" s="34">
        <v>3284</v>
      </c>
      <c r="F2315" s="26">
        <v>41671</v>
      </c>
      <c r="G2315" s="40">
        <v>3284</v>
      </c>
      <c r="H2315" s="36">
        <f t="shared" si="36"/>
        <v>0</v>
      </c>
      <c r="I2315" s="21" t="s">
        <v>15</v>
      </c>
    </row>
    <row r="2316" spans="1:9" x14ac:dyDescent="0.25">
      <c r="A2316" s="31">
        <v>41670</v>
      </c>
      <c r="B2316" s="32">
        <v>444</v>
      </c>
      <c r="C2316" s="32" t="s">
        <v>649</v>
      </c>
      <c r="D2316" s="33" t="s">
        <v>106</v>
      </c>
      <c r="E2316" s="34">
        <v>17916</v>
      </c>
      <c r="F2316" s="26">
        <v>41685</v>
      </c>
      <c r="G2316" s="40">
        <v>17916</v>
      </c>
      <c r="H2316" s="36">
        <f t="shared" si="36"/>
        <v>0</v>
      </c>
    </row>
    <row r="2317" spans="1:9" x14ac:dyDescent="0.25">
      <c r="A2317" s="31">
        <v>41670</v>
      </c>
      <c r="B2317" s="32">
        <v>445</v>
      </c>
      <c r="C2317" s="32" t="s">
        <v>649</v>
      </c>
      <c r="D2317" s="33" t="s">
        <v>349</v>
      </c>
      <c r="E2317" s="34">
        <v>5500.5</v>
      </c>
      <c r="F2317" s="26">
        <v>41671</v>
      </c>
      <c r="G2317" s="40">
        <v>5500.5</v>
      </c>
      <c r="H2317" s="36">
        <f t="shared" si="36"/>
        <v>0</v>
      </c>
      <c r="I2317" s="21" t="s">
        <v>15</v>
      </c>
    </row>
    <row r="2318" spans="1:9" x14ac:dyDescent="0.25">
      <c r="A2318" s="31">
        <v>41670</v>
      </c>
      <c r="B2318" s="32">
        <v>446</v>
      </c>
      <c r="C2318" s="32" t="s">
        <v>649</v>
      </c>
      <c r="D2318" s="33" t="s">
        <v>744</v>
      </c>
      <c r="E2318" s="34">
        <v>18</v>
      </c>
      <c r="F2318" s="23">
        <v>41670</v>
      </c>
      <c r="G2318" s="34">
        <v>18</v>
      </c>
      <c r="H2318" s="36">
        <f t="shared" si="36"/>
        <v>0</v>
      </c>
    </row>
    <row r="2319" spans="1:9" x14ac:dyDescent="0.25">
      <c r="A2319" s="31">
        <v>41670</v>
      </c>
      <c r="B2319" s="32">
        <v>447</v>
      </c>
      <c r="C2319" s="32" t="s">
        <v>649</v>
      </c>
      <c r="D2319" s="33" t="s">
        <v>745</v>
      </c>
      <c r="E2319" s="34">
        <v>52</v>
      </c>
      <c r="F2319" s="23">
        <v>41670</v>
      </c>
      <c r="G2319" s="34">
        <v>52</v>
      </c>
      <c r="H2319" s="36">
        <f t="shared" si="36"/>
        <v>0</v>
      </c>
    </row>
    <row r="2320" spans="1:9" ht="15.75" thickBot="1" x14ac:dyDescent="0.3">
      <c r="A2320" s="104"/>
      <c r="B2320" s="32"/>
      <c r="C2320" s="32"/>
      <c r="D2320" s="105"/>
      <c r="E2320" s="106">
        <v>0</v>
      </c>
      <c r="F2320" s="107"/>
      <c r="G2320" s="106">
        <v>0</v>
      </c>
      <c r="H2320" s="106">
        <f t="shared" si="36"/>
        <v>0</v>
      </c>
    </row>
    <row r="2321" spans="1:9" ht="16.5" thickTop="1" thickBot="1" x14ac:dyDescent="0.3">
      <c r="A2321" s="104"/>
      <c r="B2321" s="32"/>
      <c r="C2321" s="32"/>
      <c r="D2321" s="33"/>
      <c r="E2321" s="34"/>
      <c r="F2321" s="23"/>
      <c r="G2321" s="34"/>
      <c r="H2321" s="34">
        <v>0</v>
      </c>
    </row>
    <row r="2322" spans="1:9" ht="16.5" thickBot="1" x14ac:dyDescent="0.3">
      <c r="A2322" s="104"/>
      <c r="B2322" s="108"/>
      <c r="C2322" s="108"/>
      <c r="E2322" s="109">
        <f>SUM(E3:E2320)</f>
        <v>29805608.239999998</v>
      </c>
      <c r="F2322" s="110"/>
      <c r="G2322" s="111">
        <f>SUM(G4:G2320)</f>
        <v>29801990.240999997</v>
      </c>
      <c r="H2322" s="112">
        <f>SUM(H3:H2320)</f>
        <v>3617.9989999999998</v>
      </c>
    </row>
    <row r="2323" spans="1:9" x14ac:dyDescent="0.25">
      <c r="G2323" s="34"/>
      <c r="I2323" s="69"/>
    </row>
    <row r="2324" spans="1:9" x14ac:dyDescent="0.25">
      <c r="G2324" s="34"/>
    </row>
    <row r="2325" spans="1:9" x14ac:dyDescent="0.25">
      <c r="E2325" s="114"/>
      <c r="F2325" s="115"/>
      <c r="G2325" s="114"/>
    </row>
    <row r="2326" spans="1:9" x14ac:dyDescent="0.25">
      <c r="E2326" s="114"/>
      <c r="F2326" s="115"/>
      <c r="G2326" s="114"/>
    </row>
    <row r="2327" spans="1:9" x14ac:dyDescent="0.25">
      <c r="E2327" s="114"/>
      <c r="F2327" s="115"/>
      <c r="G2327" s="114"/>
    </row>
    <row r="2328" spans="1:9" ht="30" x14ac:dyDescent="0.25">
      <c r="E2328" s="116" t="s">
        <v>746</v>
      </c>
      <c r="F2328" s="115"/>
      <c r="G2328" s="117" t="s">
        <v>747</v>
      </c>
    </row>
    <row r="2329" spans="1:9" x14ac:dyDescent="0.25">
      <c r="E2329" s="116"/>
      <c r="F2329" s="115"/>
      <c r="G2329" s="117"/>
    </row>
    <row r="2330" spans="1:9" x14ac:dyDescent="0.25">
      <c r="E2330" s="116"/>
      <c r="F2330" s="115"/>
      <c r="G2330" s="117"/>
    </row>
    <row r="2331" spans="1:9" x14ac:dyDescent="0.25">
      <c r="E2331" s="116"/>
      <c r="F2331" s="115"/>
      <c r="G2331" s="117"/>
    </row>
    <row r="2332" spans="1:9" x14ac:dyDescent="0.25">
      <c r="E2332" s="114"/>
      <c r="F2332" s="115"/>
      <c r="G2332" s="114"/>
    </row>
    <row r="2333" spans="1:9" x14ac:dyDescent="0.25">
      <c r="E2333" s="114"/>
      <c r="F2333" s="115"/>
      <c r="G2333" s="114"/>
    </row>
    <row r="2334" spans="1:9" x14ac:dyDescent="0.25">
      <c r="E2334" s="114"/>
      <c r="F2334" s="115"/>
      <c r="G2334" s="114"/>
    </row>
    <row r="2335" spans="1:9" ht="21" x14ac:dyDescent="0.35">
      <c r="E2335" s="832">
        <f>E2322-G2322</f>
        <v>3617.9990000016987</v>
      </c>
      <c r="F2335" s="833"/>
      <c r="G2335" s="834"/>
    </row>
    <row r="2336" spans="1:9" x14ac:dyDescent="0.25">
      <c r="A2336" s="21"/>
      <c r="E2336" s="114"/>
      <c r="F2336" s="115"/>
      <c r="G2336" s="114"/>
    </row>
    <row r="2337" spans="1:7" x14ac:dyDescent="0.25">
      <c r="A2337" s="21"/>
      <c r="E2337" s="118"/>
      <c r="F2337" s="118"/>
      <c r="G2337" s="118"/>
    </row>
    <row r="2338" spans="1:7" x14ac:dyDescent="0.25">
      <c r="A2338" s="21"/>
      <c r="E2338" s="118"/>
      <c r="F2338" s="118"/>
      <c r="G2338" s="118"/>
    </row>
    <row r="2642" spans="1:1" x14ac:dyDescent="0.25">
      <c r="A2642" s="21"/>
    </row>
    <row r="2643" spans="1:1" x14ac:dyDescent="0.25">
      <c r="A2643" s="21"/>
    </row>
    <row r="2644" spans="1:1" x14ac:dyDescent="0.25">
      <c r="A2644" s="21"/>
    </row>
  </sheetData>
  <mergeCells count="3">
    <mergeCell ref="A1:H1"/>
    <mergeCell ref="B2:D2"/>
    <mergeCell ref="E2335:G233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FF"/>
  </sheetPr>
  <dimension ref="A1:J2885"/>
  <sheetViews>
    <sheetView topLeftCell="A2145" workbookViewId="0">
      <selection activeCell="D2159" sqref="D2159"/>
    </sheetView>
  </sheetViews>
  <sheetFormatPr baseColWidth="10" defaultRowHeight="15.75" x14ac:dyDescent="0.25"/>
  <cols>
    <col min="1" max="1" width="8.85546875" style="142" bestFit="1" customWidth="1"/>
    <col min="2" max="2" width="5.5703125" style="142" bestFit="1" customWidth="1"/>
    <col min="3" max="3" width="4" style="142" bestFit="1" customWidth="1"/>
    <col min="4" max="4" width="33.85546875" style="176" bestFit="1" customWidth="1"/>
    <col min="5" max="5" width="16.140625" style="142" bestFit="1" customWidth="1"/>
    <col min="6" max="6" width="26.85546875" style="479" customWidth="1"/>
    <col min="7" max="7" width="16.140625" style="142" bestFit="1" customWidth="1"/>
    <col min="8" max="8" width="15" style="142" bestFit="1" customWidth="1"/>
    <col min="9" max="9" width="14.140625" style="142" bestFit="1" customWidth="1"/>
    <col min="10" max="10" width="11.42578125" style="142"/>
    <col min="11" max="16384" width="11.42578125" style="118"/>
  </cols>
  <sheetData>
    <row r="1" spans="1:10" s="119" customFormat="1" ht="20.25" customHeight="1" x14ac:dyDescent="0.3">
      <c r="A1" s="835" t="s">
        <v>748</v>
      </c>
      <c r="B1" s="835"/>
      <c r="C1" s="835"/>
      <c r="D1" s="835"/>
      <c r="E1" s="835"/>
      <c r="F1" s="835"/>
      <c r="G1" s="835"/>
      <c r="H1" s="835"/>
    </row>
    <row r="2" spans="1:10" s="119" customFormat="1" x14ac:dyDescent="0.25">
      <c r="A2" s="120"/>
      <c r="B2" s="836"/>
      <c r="C2" s="836"/>
      <c r="D2" s="836"/>
      <c r="E2" s="121"/>
      <c r="F2" s="122"/>
      <c r="G2" s="121"/>
      <c r="H2" s="123"/>
    </row>
    <row r="3" spans="1:10" s="119" customFormat="1" ht="38.25" thickBot="1" x14ac:dyDescent="0.35">
      <c r="A3" s="124" t="s">
        <v>1</v>
      </c>
      <c r="B3" s="125" t="s">
        <v>2</v>
      </c>
      <c r="C3" s="125"/>
      <c r="D3" s="126" t="s">
        <v>749</v>
      </c>
      <c r="E3" s="127" t="s">
        <v>4</v>
      </c>
      <c r="F3" s="128" t="s">
        <v>5</v>
      </c>
      <c r="G3" s="129" t="s">
        <v>6</v>
      </c>
      <c r="H3" s="125" t="s">
        <v>7</v>
      </c>
    </row>
    <row r="4" spans="1:10" s="119" customFormat="1" ht="16.5" thickTop="1" x14ac:dyDescent="0.25">
      <c r="A4" s="124">
        <v>41671</v>
      </c>
      <c r="B4" s="130">
        <v>448</v>
      </c>
      <c r="C4" s="125" t="s">
        <v>649</v>
      </c>
      <c r="D4" s="131" t="s">
        <v>559</v>
      </c>
      <c r="E4" s="132">
        <v>29156</v>
      </c>
      <c r="F4" s="133">
        <v>41671</v>
      </c>
      <c r="G4" s="134">
        <v>29156</v>
      </c>
      <c r="H4" s="135">
        <f t="shared" ref="H4:H68" si="0">E4-G4</f>
        <v>0</v>
      </c>
    </row>
    <row r="5" spans="1:10" x14ac:dyDescent="0.25">
      <c r="A5" s="136">
        <v>41671</v>
      </c>
      <c r="B5" s="137">
        <v>449</v>
      </c>
      <c r="C5" s="137" t="s">
        <v>649</v>
      </c>
      <c r="D5" s="138" t="s">
        <v>74</v>
      </c>
      <c r="E5" s="139">
        <v>2106</v>
      </c>
      <c r="F5" s="445">
        <v>41671</v>
      </c>
      <c r="G5" s="140">
        <v>2106</v>
      </c>
      <c r="H5" s="135">
        <f t="shared" si="0"/>
        <v>0</v>
      </c>
      <c r="I5" s="141" t="s">
        <v>15</v>
      </c>
    </row>
    <row r="6" spans="1:10" x14ac:dyDescent="0.25">
      <c r="A6" s="136">
        <v>41671</v>
      </c>
      <c r="B6" s="137">
        <v>450</v>
      </c>
      <c r="C6" s="137" t="s">
        <v>649</v>
      </c>
      <c r="D6" s="138" t="s">
        <v>544</v>
      </c>
      <c r="E6" s="139">
        <v>10925</v>
      </c>
      <c r="F6" s="445">
        <v>41671</v>
      </c>
      <c r="G6" s="140">
        <v>10925</v>
      </c>
      <c r="H6" s="135">
        <f t="shared" si="0"/>
        <v>0</v>
      </c>
      <c r="I6" s="141" t="s">
        <v>27</v>
      </c>
    </row>
    <row r="7" spans="1:10" x14ac:dyDescent="0.25">
      <c r="A7" s="136">
        <v>41671</v>
      </c>
      <c r="B7" s="137">
        <v>451</v>
      </c>
      <c r="C7" s="137" t="s">
        <v>649</v>
      </c>
      <c r="D7" s="138" t="s">
        <v>149</v>
      </c>
      <c r="E7" s="139">
        <v>7792.5</v>
      </c>
      <c r="F7" s="445">
        <v>41671</v>
      </c>
      <c r="G7" s="140">
        <v>7792.5</v>
      </c>
      <c r="H7" s="135">
        <f t="shared" si="0"/>
        <v>0</v>
      </c>
      <c r="I7" s="141" t="s">
        <v>27</v>
      </c>
    </row>
    <row r="8" spans="1:10" x14ac:dyDescent="0.25">
      <c r="A8" s="136">
        <v>41671</v>
      </c>
      <c r="B8" s="137">
        <v>452</v>
      </c>
      <c r="C8" s="137" t="s">
        <v>649</v>
      </c>
      <c r="D8" s="138" t="s">
        <v>85</v>
      </c>
      <c r="E8" s="139">
        <v>953</v>
      </c>
      <c r="F8" s="445">
        <v>41671</v>
      </c>
      <c r="G8" s="140">
        <v>953</v>
      </c>
      <c r="H8" s="135">
        <f t="shared" si="0"/>
        <v>0</v>
      </c>
      <c r="I8" s="141" t="s">
        <v>27</v>
      </c>
    </row>
    <row r="9" spans="1:10" x14ac:dyDescent="0.25">
      <c r="A9" s="136">
        <v>41671</v>
      </c>
      <c r="B9" s="137">
        <v>453</v>
      </c>
      <c r="C9" s="137" t="s">
        <v>649</v>
      </c>
      <c r="D9" s="138" t="s">
        <v>91</v>
      </c>
      <c r="E9" s="139">
        <v>19327</v>
      </c>
      <c r="F9" s="445">
        <v>41671</v>
      </c>
      <c r="G9" s="140">
        <v>19327</v>
      </c>
      <c r="H9" s="135">
        <f t="shared" si="0"/>
        <v>0</v>
      </c>
      <c r="I9" s="141" t="s">
        <v>27</v>
      </c>
    </row>
    <row r="10" spans="1:10" x14ac:dyDescent="0.25">
      <c r="A10" s="136">
        <v>41671</v>
      </c>
      <c r="B10" s="137">
        <v>454</v>
      </c>
      <c r="C10" s="137" t="s">
        <v>649</v>
      </c>
      <c r="D10" s="138" t="s">
        <v>230</v>
      </c>
      <c r="E10" s="139">
        <v>365</v>
      </c>
      <c r="F10" s="445">
        <v>41671</v>
      </c>
      <c r="G10" s="140">
        <v>365</v>
      </c>
      <c r="H10" s="135">
        <f t="shared" si="0"/>
        <v>0</v>
      </c>
      <c r="I10" s="141"/>
    </row>
    <row r="11" spans="1:10" x14ac:dyDescent="0.25">
      <c r="A11" s="136">
        <v>41671</v>
      </c>
      <c r="B11" s="137">
        <v>455</v>
      </c>
      <c r="C11" s="137" t="s">
        <v>649</v>
      </c>
      <c r="D11" s="138" t="s">
        <v>62</v>
      </c>
      <c r="E11" s="139">
        <v>15905</v>
      </c>
      <c r="F11" s="445">
        <v>41671</v>
      </c>
      <c r="G11" s="140">
        <v>15905</v>
      </c>
      <c r="H11" s="135">
        <f t="shared" si="0"/>
        <v>0</v>
      </c>
      <c r="I11" s="141" t="s">
        <v>30</v>
      </c>
      <c r="J11" s="142" t="s">
        <v>750</v>
      </c>
    </row>
    <row r="12" spans="1:10" x14ac:dyDescent="0.25">
      <c r="A12" s="136">
        <v>41671</v>
      </c>
      <c r="B12" s="137">
        <v>456</v>
      </c>
      <c r="C12" s="137" t="s">
        <v>649</v>
      </c>
      <c r="D12" s="138" t="s">
        <v>63</v>
      </c>
      <c r="E12" s="139">
        <v>2165</v>
      </c>
      <c r="F12" s="445">
        <v>41671</v>
      </c>
      <c r="G12" s="140">
        <v>2165</v>
      </c>
      <c r="H12" s="135">
        <f t="shared" si="0"/>
        <v>0</v>
      </c>
      <c r="I12" s="141" t="s">
        <v>21</v>
      </c>
    </row>
    <row r="13" spans="1:10" x14ac:dyDescent="0.25">
      <c r="A13" s="136">
        <v>41671</v>
      </c>
      <c r="B13" s="137">
        <v>457</v>
      </c>
      <c r="C13" s="137" t="s">
        <v>649</v>
      </c>
      <c r="D13" s="138" t="s">
        <v>194</v>
      </c>
      <c r="E13" s="139">
        <v>26460</v>
      </c>
      <c r="F13" s="445">
        <v>41674</v>
      </c>
      <c r="G13" s="140">
        <v>26460</v>
      </c>
      <c r="H13" s="135">
        <f t="shared" si="0"/>
        <v>0</v>
      </c>
      <c r="I13" s="141" t="s">
        <v>21</v>
      </c>
    </row>
    <row r="14" spans="1:10" x14ac:dyDescent="0.25">
      <c r="A14" s="136">
        <v>41671</v>
      </c>
      <c r="B14" s="137">
        <v>458</v>
      </c>
      <c r="C14" s="137" t="s">
        <v>649</v>
      </c>
      <c r="D14" s="138" t="s">
        <v>70</v>
      </c>
      <c r="E14" s="139">
        <v>11750</v>
      </c>
      <c r="F14" s="445">
        <v>41675</v>
      </c>
      <c r="G14" s="140">
        <v>11750</v>
      </c>
      <c r="H14" s="135">
        <f t="shared" si="0"/>
        <v>0</v>
      </c>
      <c r="I14" s="141"/>
    </row>
    <row r="15" spans="1:10" x14ac:dyDescent="0.25">
      <c r="A15" s="136">
        <v>41671</v>
      </c>
      <c r="B15" s="137">
        <v>459</v>
      </c>
      <c r="C15" s="137" t="s">
        <v>649</v>
      </c>
      <c r="D15" s="138" t="s">
        <v>110</v>
      </c>
      <c r="E15" s="139">
        <v>17612</v>
      </c>
      <c r="F15" s="445">
        <v>41690</v>
      </c>
      <c r="G15" s="140">
        <v>17612</v>
      </c>
      <c r="H15" s="135">
        <f t="shared" si="0"/>
        <v>0</v>
      </c>
      <c r="I15" s="141" t="s">
        <v>217</v>
      </c>
    </row>
    <row r="16" spans="1:10" x14ac:dyDescent="0.25">
      <c r="A16" s="136">
        <v>41671</v>
      </c>
      <c r="B16" s="137">
        <v>460</v>
      </c>
      <c r="C16" s="137" t="s">
        <v>649</v>
      </c>
      <c r="D16" s="138" t="s">
        <v>110</v>
      </c>
      <c r="E16" s="139">
        <v>1200</v>
      </c>
      <c r="F16" s="445">
        <v>41690</v>
      </c>
      <c r="G16" s="140">
        <v>1200</v>
      </c>
      <c r="H16" s="135">
        <f t="shared" si="0"/>
        <v>0</v>
      </c>
      <c r="I16" s="141" t="s">
        <v>217</v>
      </c>
    </row>
    <row r="17" spans="1:10" x14ac:dyDescent="0.25">
      <c r="A17" s="136">
        <v>41671</v>
      </c>
      <c r="B17" s="137">
        <v>461</v>
      </c>
      <c r="C17" s="137" t="s">
        <v>649</v>
      </c>
      <c r="D17" s="138" t="s">
        <v>14</v>
      </c>
      <c r="E17" s="139">
        <v>4400</v>
      </c>
      <c r="F17" s="445">
        <v>41671</v>
      </c>
      <c r="G17" s="140">
        <v>4400</v>
      </c>
      <c r="H17" s="135">
        <f t="shared" si="0"/>
        <v>0</v>
      </c>
      <c r="I17" s="141" t="s">
        <v>217</v>
      </c>
    </row>
    <row r="18" spans="1:10" x14ac:dyDescent="0.25">
      <c r="A18" s="136">
        <v>41671</v>
      </c>
      <c r="B18" s="137">
        <v>462</v>
      </c>
      <c r="C18" s="137" t="s">
        <v>649</v>
      </c>
      <c r="D18" s="138" t="s">
        <v>694</v>
      </c>
      <c r="E18" s="139">
        <v>894</v>
      </c>
      <c r="F18" s="445">
        <v>41671</v>
      </c>
      <c r="G18" s="140">
        <v>894</v>
      </c>
      <c r="H18" s="135">
        <f t="shared" si="0"/>
        <v>0</v>
      </c>
      <c r="I18" s="141" t="s">
        <v>27</v>
      </c>
    </row>
    <row r="19" spans="1:10" x14ac:dyDescent="0.25">
      <c r="A19" s="136">
        <v>41671</v>
      </c>
      <c r="B19" s="137">
        <v>463</v>
      </c>
      <c r="C19" s="137" t="s">
        <v>649</v>
      </c>
      <c r="D19" s="138" t="s">
        <v>18</v>
      </c>
      <c r="E19" s="139">
        <v>886</v>
      </c>
      <c r="F19" s="445">
        <v>41671</v>
      </c>
      <c r="G19" s="140">
        <v>886</v>
      </c>
      <c r="H19" s="135">
        <f t="shared" si="0"/>
        <v>0</v>
      </c>
      <c r="I19" s="141"/>
    </row>
    <row r="20" spans="1:10" x14ac:dyDescent="0.25">
      <c r="A20" s="136">
        <v>41671</v>
      </c>
      <c r="B20" s="137">
        <v>464</v>
      </c>
      <c r="C20" s="137" t="s">
        <v>649</v>
      </c>
      <c r="D20" s="138" t="s">
        <v>269</v>
      </c>
      <c r="E20" s="139">
        <v>3128</v>
      </c>
      <c r="F20" s="445">
        <v>41671</v>
      </c>
      <c r="G20" s="140">
        <v>3128</v>
      </c>
      <c r="H20" s="135">
        <f t="shared" si="0"/>
        <v>0</v>
      </c>
      <c r="I20" s="141"/>
    </row>
    <row r="21" spans="1:10" x14ac:dyDescent="0.25">
      <c r="A21" s="136">
        <v>41671</v>
      </c>
      <c r="B21" s="137">
        <v>465</v>
      </c>
      <c r="C21" s="137" t="s">
        <v>649</v>
      </c>
      <c r="D21" s="143" t="s">
        <v>53</v>
      </c>
      <c r="E21" s="144">
        <v>0</v>
      </c>
      <c r="F21" s="445"/>
      <c r="G21" s="140"/>
      <c r="H21" s="135">
        <f t="shared" si="0"/>
        <v>0</v>
      </c>
      <c r="I21" s="141" t="s">
        <v>512</v>
      </c>
      <c r="J21" s="142" t="s">
        <v>751</v>
      </c>
    </row>
    <row r="22" spans="1:10" x14ac:dyDescent="0.25">
      <c r="A22" s="136">
        <v>41671</v>
      </c>
      <c r="B22" s="137">
        <v>466</v>
      </c>
      <c r="C22" s="137" t="s">
        <v>649</v>
      </c>
      <c r="D22" s="138" t="s">
        <v>752</v>
      </c>
      <c r="E22" s="139">
        <v>6705.5</v>
      </c>
      <c r="F22" s="445">
        <v>41671</v>
      </c>
      <c r="G22" s="140">
        <v>6705.5</v>
      </c>
      <c r="H22" s="135">
        <f t="shared" si="0"/>
        <v>0</v>
      </c>
      <c r="I22" s="141"/>
    </row>
    <row r="23" spans="1:10" x14ac:dyDescent="0.25">
      <c r="A23" s="136">
        <v>41671</v>
      </c>
      <c r="B23" s="137">
        <v>467</v>
      </c>
      <c r="C23" s="137" t="s">
        <v>649</v>
      </c>
      <c r="D23" s="138" t="s">
        <v>269</v>
      </c>
      <c r="E23" s="139">
        <v>5097.5</v>
      </c>
      <c r="F23" s="445">
        <v>41671</v>
      </c>
      <c r="G23" s="140">
        <v>5097.5</v>
      </c>
      <c r="H23" s="135">
        <f t="shared" si="0"/>
        <v>0</v>
      </c>
      <c r="I23" s="141"/>
    </row>
    <row r="24" spans="1:10" x14ac:dyDescent="0.25">
      <c r="A24" s="136">
        <v>41671</v>
      </c>
      <c r="B24" s="137">
        <v>468</v>
      </c>
      <c r="C24" s="137" t="s">
        <v>649</v>
      </c>
      <c r="D24" s="138" t="s">
        <v>28</v>
      </c>
      <c r="E24" s="139">
        <v>33690</v>
      </c>
      <c r="F24" s="445">
        <v>41671</v>
      </c>
      <c r="G24" s="140">
        <v>33690</v>
      </c>
      <c r="H24" s="135">
        <f t="shared" si="0"/>
        <v>0</v>
      </c>
      <c r="I24" s="141"/>
    </row>
    <row r="25" spans="1:10" x14ac:dyDescent="0.25">
      <c r="A25" s="136">
        <v>41671</v>
      </c>
      <c r="B25" s="137">
        <v>469</v>
      </c>
      <c r="C25" s="137" t="s">
        <v>649</v>
      </c>
      <c r="D25" s="138" t="s">
        <v>87</v>
      </c>
      <c r="E25" s="139">
        <v>3687</v>
      </c>
      <c r="F25" s="445">
        <v>41671</v>
      </c>
      <c r="G25" s="140">
        <v>3687</v>
      </c>
      <c r="H25" s="135">
        <f t="shared" si="0"/>
        <v>0</v>
      </c>
      <c r="I25" s="141"/>
    </row>
    <row r="26" spans="1:10" x14ac:dyDescent="0.25">
      <c r="A26" s="136">
        <v>41671</v>
      </c>
      <c r="B26" s="137">
        <v>470</v>
      </c>
      <c r="C26" s="137" t="s">
        <v>649</v>
      </c>
      <c r="D26" s="138" t="s">
        <v>108</v>
      </c>
      <c r="E26" s="139">
        <v>12896.5</v>
      </c>
      <c r="F26" s="445">
        <v>41671</v>
      </c>
      <c r="G26" s="140">
        <v>12896.5</v>
      </c>
      <c r="H26" s="135">
        <f t="shared" si="0"/>
        <v>0</v>
      </c>
      <c r="I26" s="141"/>
    </row>
    <row r="27" spans="1:10" x14ac:dyDescent="0.25">
      <c r="A27" s="136">
        <v>41671</v>
      </c>
      <c r="B27" s="137">
        <v>471</v>
      </c>
      <c r="C27" s="137" t="s">
        <v>649</v>
      </c>
      <c r="D27" s="138" t="s">
        <v>144</v>
      </c>
      <c r="E27" s="139">
        <v>4963</v>
      </c>
      <c r="F27" s="445">
        <v>41673</v>
      </c>
      <c r="G27" s="140">
        <v>4963</v>
      </c>
      <c r="H27" s="135">
        <f t="shared" si="0"/>
        <v>0</v>
      </c>
      <c r="I27" s="141" t="s">
        <v>12</v>
      </c>
    </row>
    <row r="28" spans="1:10" x14ac:dyDescent="0.25">
      <c r="A28" s="136">
        <v>41671</v>
      </c>
      <c r="B28" s="137">
        <v>472</v>
      </c>
      <c r="C28" s="137" t="s">
        <v>649</v>
      </c>
      <c r="D28" s="138" t="s">
        <v>16</v>
      </c>
      <c r="E28" s="139">
        <v>90478</v>
      </c>
      <c r="F28" s="446">
        <v>41710</v>
      </c>
      <c r="G28" s="145">
        <v>90478</v>
      </c>
      <c r="H28" s="135">
        <f t="shared" si="0"/>
        <v>0</v>
      </c>
      <c r="I28" s="141"/>
    </row>
    <row r="29" spans="1:10" x14ac:dyDescent="0.25">
      <c r="A29" s="136">
        <v>41671</v>
      </c>
      <c r="B29" s="137">
        <v>473</v>
      </c>
      <c r="C29" s="137" t="s">
        <v>649</v>
      </c>
      <c r="D29" s="138" t="s">
        <v>753</v>
      </c>
      <c r="E29" s="139">
        <v>1187.5</v>
      </c>
      <c r="F29" s="445">
        <v>41671</v>
      </c>
      <c r="G29" s="140">
        <v>1187.5</v>
      </c>
      <c r="H29" s="135">
        <f t="shared" si="0"/>
        <v>0</v>
      </c>
      <c r="I29" s="141"/>
    </row>
    <row r="30" spans="1:10" x14ac:dyDescent="0.25">
      <c r="A30" s="136">
        <v>41671</v>
      </c>
      <c r="B30" s="137">
        <v>474</v>
      </c>
      <c r="C30" s="137" t="s">
        <v>649</v>
      </c>
      <c r="D30" s="138" t="s">
        <v>753</v>
      </c>
      <c r="E30" s="139">
        <v>2111</v>
      </c>
      <c r="F30" s="445">
        <v>41671</v>
      </c>
      <c r="G30" s="140">
        <v>2111</v>
      </c>
      <c r="H30" s="135">
        <f t="shared" si="0"/>
        <v>0</v>
      </c>
      <c r="I30" s="141"/>
    </row>
    <row r="31" spans="1:10" x14ac:dyDescent="0.25">
      <c r="A31" s="136">
        <v>41671</v>
      </c>
      <c r="B31" s="137">
        <v>475</v>
      </c>
      <c r="C31" s="137" t="s">
        <v>649</v>
      </c>
      <c r="D31" s="138" t="s">
        <v>108</v>
      </c>
      <c r="E31" s="139">
        <v>528</v>
      </c>
      <c r="F31" s="445">
        <v>41671</v>
      </c>
      <c r="G31" s="140">
        <v>528</v>
      </c>
      <c r="H31" s="135">
        <f t="shared" si="0"/>
        <v>0</v>
      </c>
      <c r="I31" s="141"/>
    </row>
    <row r="32" spans="1:10" x14ac:dyDescent="0.25">
      <c r="A32" s="136">
        <v>41671</v>
      </c>
      <c r="B32" s="137">
        <v>476</v>
      </c>
      <c r="C32" s="137" t="s">
        <v>649</v>
      </c>
      <c r="D32" s="138" t="s">
        <v>754</v>
      </c>
      <c r="E32" s="139">
        <v>2102</v>
      </c>
      <c r="F32" s="445">
        <v>41671</v>
      </c>
      <c r="G32" s="140">
        <v>2102</v>
      </c>
      <c r="H32" s="135">
        <f t="shared" si="0"/>
        <v>0</v>
      </c>
      <c r="I32" s="141"/>
    </row>
    <row r="33" spans="1:10" x14ac:dyDescent="0.25">
      <c r="A33" s="136">
        <v>41671</v>
      </c>
      <c r="B33" s="137">
        <v>477</v>
      </c>
      <c r="C33" s="137" t="s">
        <v>649</v>
      </c>
      <c r="D33" s="138" t="s">
        <v>13</v>
      </c>
      <c r="E33" s="139">
        <v>6992</v>
      </c>
      <c r="F33" s="445">
        <v>41672</v>
      </c>
      <c r="G33" s="140">
        <v>6992</v>
      </c>
      <c r="H33" s="135">
        <f t="shared" si="0"/>
        <v>0</v>
      </c>
      <c r="I33" s="141" t="s">
        <v>21</v>
      </c>
    </row>
    <row r="34" spans="1:10" x14ac:dyDescent="0.25">
      <c r="A34" s="136">
        <v>41671</v>
      </c>
      <c r="B34" s="137">
        <v>478</v>
      </c>
      <c r="C34" s="137" t="s">
        <v>649</v>
      </c>
      <c r="D34" s="138" t="s">
        <v>36</v>
      </c>
      <c r="E34" s="140">
        <v>41827</v>
      </c>
      <c r="F34" s="447" t="s">
        <v>755</v>
      </c>
      <c r="G34" s="140">
        <f>30000+11827</f>
        <v>41827</v>
      </c>
      <c r="H34" s="135">
        <f t="shared" si="0"/>
        <v>0</v>
      </c>
      <c r="I34" s="141"/>
    </row>
    <row r="35" spans="1:10" x14ac:dyDescent="0.25">
      <c r="A35" s="136">
        <v>41671</v>
      </c>
      <c r="B35" s="137">
        <v>479</v>
      </c>
      <c r="C35" s="137" t="s">
        <v>649</v>
      </c>
      <c r="D35" s="138" t="s">
        <v>29</v>
      </c>
      <c r="E35" s="140">
        <v>17250</v>
      </c>
      <c r="F35" s="447" t="s">
        <v>756</v>
      </c>
      <c r="G35" s="140">
        <f>5250+12000</f>
        <v>17250</v>
      </c>
      <c r="H35" s="135">
        <f t="shared" si="0"/>
        <v>0</v>
      </c>
      <c r="I35" s="141" t="s">
        <v>30</v>
      </c>
    </row>
    <row r="36" spans="1:10" x14ac:dyDescent="0.25">
      <c r="A36" s="136">
        <v>41671</v>
      </c>
      <c r="B36" s="137">
        <v>480</v>
      </c>
      <c r="C36" s="137" t="s">
        <v>649</v>
      </c>
      <c r="D36" s="138" t="s">
        <v>738</v>
      </c>
      <c r="E36" s="139">
        <v>9137.5</v>
      </c>
      <c r="F36" s="445">
        <v>41671</v>
      </c>
      <c r="G36" s="140">
        <v>9137.5</v>
      </c>
      <c r="H36" s="135">
        <f t="shared" si="0"/>
        <v>0</v>
      </c>
      <c r="I36" s="141"/>
    </row>
    <row r="37" spans="1:10" x14ac:dyDescent="0.25">
      <c r="A37" s="136">
        <v>41671</v>
      </c>
      <c r="B37" s="137">
        <v>481</v>
      </c>
      <c r="C37" s="137" t="s">
        <v>649</v>
      </c>
      <c r="D37" s="138" t="s">
        <v>33</v>
      </c>
      <c r="E37" s="139">
        <v>12504</v>
      </c>
      <c r="F37" s="445">
        <v>41671</v>
      </c>
      <c r="G37" s="140">
        <v>12504</v>
      </c>
      <c r="H37" s="135">
        <f t="shared" si="0"/>
        <v>0</v>
      </c>
      <c r="I37" s="141"/>
    </row>
    <row r="38" spans="1:10" x14ac:dyDescent="0.25">
      <c r="A38" s="136">
        <v>41671</v>
      </c>
      <c r="B38" s="137">
        <v>482</v>
      </c>
      <c r="C38" s="137" t="s">
        <v>649</v>
      </c>
      <c r="D38" s="143" t="s">
        <v>53</v>
      </c>
      <c r="E38" s="144">
        <v>0</v>
      </c>
      <c r="F38" s="445"/>
      <c r="G38" s="140"/>
      <c r="H38" s="135">
        <f t="shared" si="0"/>
        <v>0</v>
      </c>
      <c r="I38" s="141" t="s">
        <v>324</v>
      </c>
      <c r="J38" s="142" t="s">
        <v>757</v>
      </c>
    </row>
    <row r="39" spans="1:10" x14ac:dyDescent="0.25">
      <c r="A39" s="136">
        <v>41671</v>
      </c>
      <c r="B39" s="137">
        <v>483</v>
      </c>
      <c r="C39" s="137" t="s">
        <v>649</v>
      </c>
      <c r="D39" s="138" t="s">
        <v>8</v>
      </c>
      <c r="E39" s="139">
        <v>4559.5</v>
      </c>
      <c r="F39" s="445">
        <v>41671</v>
      </c>
      <c r="G39" s="140">
        <v>4559.5</v>
      </c>
      <c r="H39" s="135">
        <f t="shared" si="0"/>
        <v>0</v>
      </c>
      <c r="I39" s="141" t="s">
        <v>8</v>
      </c>
    </row>
    <row r="40" spans="1:10" x14ac:dyDescent="0.25">
      <c r="A40" s="136">
        <v>41671</v>
      </c>
      <c r="B40" s="137">
        <v>484</v>
      </c>
      <c r="C40" s="137" t="s">
        <v>649</v>
      </c>
      <c r="D40" s="138" t="s">
        <v>758</v>
      </c>
      <c r="E40" s="140">
        <v>5473.5</v>
      </c>
      <c r="F40" s="447" t="s">
        <v>759</v>
      </c>
      <c r="G40" s="140">
        <f>3000+2473.5</f>
        <v>5473.5</v>
      </c>
      <c r="H40" s="135">
        <f t="shared" si="0"/>
        <v>0</v>
      </c>
      <c r="I40" s="141" t="s">
        <v>30</v>
      </c>
    </row>
    <row r="41" spans="1:10" x14ac:dyDescent="0.25">
      <c r="A41" s="136">
        <v>41671</v>
      </c>
      <c r="B41" s="137">
        <v>485</v>
      </c>
      <c r="C41" s="137" t="s">
        <v>649</v>
      </c>
      <c r="D41" s="138" t="s">
        <v>122</v>
      </c>
      <c r="E41" s="139">
        <v>1520</v>
      </c>
      <c r="F41" s="445">
        <v>41687</v>
      </c>
      <c r="G41" s="140">
        <v>1520</v>
      </c>
      <c r="H41" s="135">
        <f t="shared" si="0"/>
        <v>0</v>
      </c>
      <c r="I41" s="141" t="s">
        <v>45</v>
      </c>
    </row>
    <row r="42" spans="1:10" x14ac:dyDescent="0.25">
      <c r="A42" s="136">
        <v>41671</v>
      </c>
      <c r="B42" s="137">
        <v>486</v>
      </c>
      <c r="C42" s="137" t="s">
        <v>649</v>
      </c>
      <c r="D42" s="138" t="s">
        <v>43</v>
      </c>
      <c r="E42" s="139">
        <v>1900</v>
      </c>
      <c r="F42" s="445">
        <v>41687</v>
      </c>
      <c r="G42" s="140">
        <v>1900</v>
      </c>
      <c r="H42" s="135">
        <f t="shared" si="0"/>
        <v>0</v>
      </c>
      <c r="I42" s="141" t="s">
        <v>45</v>
      </c>
    </row>
    <row r="43" spans="1:10" x14ac:dyDescent="0.25">
      <c r="A43" s="136">
        <v>41671</v>
      </c>
      <c r="B43" s="137">
        <v>487</v>
      </c>
      <c r="C43" s="137" t="s">
        <v>649</v>
      </c>
      <c r="D43" s="138" t="s">
        <v>44</v>
      </c>
      <c r="E43" s="139">
        <v>6840</v>
      </c>
      <c r="F43" s="445">
        <v>41687</v>
      </c>
      <c r="G43" s="140">
        <v>6840</v>
      </c>
      <c r="H43" s="135">
        <f t="shared" si="0"/>
        <v>0</v>
      </c>
      <c r="I43" s="141" t="s">
        <v>45</v>
      </c>
    </row>
    <row r="44" spans="1:10" x14ac:dyDescent="0.25">
      <c r="A44" s="136">
        <v>41671</v>
      </c>
      <c r="B44" s="137">
        <v>488</v>
      </c>
      <c r="C44" s="137" t="s">
        <v>649</v>
      </c>
      <c r="D44" s="138" t="s">
        <v>42</v>
      </c>
      <c r="E44" s="139">
        <v>1520</v>
      </c>
      <c r="F44" s="445">
        <v>41687</v>
      </c>
      <c r="G44" s="140">
        <v>1520</v>
      </c>
      <c r="H44" s="135">
        <f t="shared" si="0"/>
        <v>0</v>
      </c>
      <c r="I44" s="141" t="s">
        <v>30</v>
      </c>
    </row>
    <row r="45" spans="1:10" x14ac:dyDescent="0.25">
      <c r="A45" s="136">
        <v>41671</v>
      </c>
      <c r="B45" s="137">
        <v>489</v>
      </c>
      <c r="C45" s="137" t="s">
        <v>649</v>
      </c>
      <c r="D45" s="138" t="s">
        <v>12</v>
      </c>
      <c r="E45" s="139">
        <v>1106</v>
      </c>
      <c r="F45" s="445">
        <v>41671</v>
      </c>
      <c r="G45" s="140">
        <v>1106</v>
      </c>
      <c r="H45" s="135">
        <f t="shared" si="0"/>
        <v>0</v>
      </c>
      <c r="I45" s="141"/>
    </row>
    <row r="46" spans="1:10" x14ac:dyDescent="0.25">
      <c r="A46" s="136">
        <v>41671</v>
      </c>
      <c r="B46" s="137">
        <v>490</v>
      </c>
      <c r="C46" s="137" t="s">
        <v>649</v>
      </c>
      <c r="D46" s="138" t="s">
        <v>260</v>
      </c>
      <c r="E46" s="139">
        <v>3304</v>
      </c>
      <c r="F46" s="445">
        <v>41671</v>
      </c>
      <c r="G46" s="140">
        <v>3304</v>
      </c>
      <c r="H46" s="135">
        <f t="shared" si="0"/>
        <v>0</v>
      </c>
      <c r="I46" s="141" t="s">
        <v>45</v>
      </c>
    </row>
    <row r="47" spans="1:10" x14ac:dyDescent="0.25">
      <c r="A47" s="136">
        <v>41671</v>
      </c>
      <c r="B47" s="137">
        <v>491</v>
      </c>
      <c r="C47" s="137" t="s">
        <v>649</v>
      </c>
      <c r="D47" s="138" t="s">
        <v>48</v>
      </c>
      <c r="E47" s="139">
        <v>860</v>
      </c>
      <c r="F47" s="445">
        <v>41671</v>
      </c>
      <c r="G47" s="140">
        <v>860</v>
      </c>
      <c r="H47" s="135">
        <f t="shared" si="0"/>
        <v>0</v>
      </c>
      <c r="I47" s="141" t="s">
        <v>45</v>
      </c>
    </row>
    <row r="48" spans="1:10" x14ac:dyDescent="0.25">
      <c r="A48" s="136">
        <v>41671</v>
      </c>
      <c r="B48" s="137">
        <v>492</v>
      </c>
      <c r="C48" s="137" t="s">
        <v>649</v>
      </c>
      <c r="D48" s="138" t="s">
        <v>58</v>
      </c>
      <c r="E48" s="139">
        <v>1321</v>
      </c>
      <c r="F48" s="445">
        <v>41671</v>
      </c>
      <c r="G48" s="140">
        <v>1321</v>
      </c>
      <c r="H48" s="135">
        <f t="shared" si="0"/>
        <v>0</v>
      </c>
      <c r="I48" s="141" t="s">
        <v>30</v>
      </c>
    </row>
    <row r="49" spans="1:10" x14ac:dyDescent="0.25">
      <c r="A49" s="136">
        <v>41671</v>
      </c>
      <c r="B49" s="137">
        <v>493</v>
      </c>
      <c r="C49" s="137" t="s">
        <v>649</v>
      </c>
      <c r="D49" s="138" t="s">
        <v>47</v>
      </c>
      <c r="E49" s="139">
        <v>2498</v>
      </c>
      <c r="F49" s="445">
        <v>41673</v>
      </c>
      <c r="G49" s="140">
        <v>2498</v>
      </c>
      <c r="H49" s="135">
        <f t="shared" si="0"/>
        <v>0</v>
      </c>
      <c r="I49" s="141" t="s">
        <v>30</v>
      </c>
    </row>
    <row r="50" spans="1:10" x14ac:dyDescent="0.25">
      <c r="A50" s="136">
        <v>41671</v>
      </c>
      <c r="B50" s="137">
        <v>494</v>
      </c>
      <c r="C50" s="137" t="s">
        <v>649</v>
      </c>
      <c r="D50" s="138" t="s">
        <v>760</v>
      </c>
      <c r="E50" s="140">
        <v>3238.36</v>
      </c>
      <c r="F50" s="448" t="s">
        <v>761</v>
      </c>
      <c r="G50" s="140">
        <v>3238.36</v>
      </c>
      <c r="H50" s="135">
        <f t="shared" si="0"/>
        <v>0</v>
      </c>
      <c r="I50" s="141" t="s">
        <v>45</v>
      </c>
    </row>
    <row r="51" spans="1:10" x14ac:dyDescent="0.25">
      <c r="A51" s="136">
        <v>41671</v>
      </c>
      <c r="B51" s="137">
        <v>495</v>
      </c>
      <c r="C51" s="137" t="s">
        <v>649</v>
      </c>
      <c r="D51" s="138" t="s">
        <v>250</v>
      </c>
      <c r="E51" s="139">
        <v>13947</v>
      </c>
      <c r="F51" s="445">
        <v>41671</v>
      </c>
      <c r="G51" s="140">
        <v>13947</v>
      </c>
      <c r="H51" s="135">
        <f t="shared" si="0"/>
        <v>0</v>
      </c>
      <c r="I51" s="141" t="s">
        <v>30</v>
      </c>
    </row>
    <row r="52" spans="1:10" x14ac:dyDescent="0.25">
      <c r="A52" s="136">
        <v>41671</v>
      </c>
      <c r="B52" s="137">
        <v>496</v>
      </c>
      <c r="C52" s="137" t="s">
        <v>649</v>
      </c>
      <c r="D52" s="138" t="s">
        <v>494</v>
      </c>
      <c r="E52" s="139">
        <v>2444</v>
      </c>
      <c r="F52" s="445">
        <v>41671</v>
      </c>
      <c r="G52" s="140">
        <v>2444</v>
      </c>
      <c r="H52" s="135">
        <f t="shared" si="0"/>
        <v>0</v>
      </c>
      <c r="I52" s="141"/>
    </row>
    <row r="53" spans="1:10" x14ac:dyDescent="0.25">
      <c r="A53" s="136">
        <v>41671</v>
      </c>
      <c r="B53" s="137">
        <v>497</v>
      </c>
      <c r="C53" s="137" t="s">
        <v>649</v>
      </c>
      <c r="D53" s="138" t="s">
        <v>568</v>
      </c>
      <c r="E53" s="140">
        <v>345</v>
      </c>
      <c r="F53" s="447" t="s">
        <v>762</v>
      </c>
      <c r="G53" s="140">
        <f>304+41</f>
        <v>345</v>
      </c>
      <c r="H53" s="135">
        <f t="shared" si="0"/>
        <v>0</v>
      </c>
      <c r="I53" s="141"/>
    </row>
    <row r="54" spans="1:10" x14ac:dyDescent="0.25">
      <c r="A54" s="136">
        <v>41671</v>
      </c>
      <c r="B54" s="137">
        <v>498</v>
      </c>
      <c r="C54" s="137" t="s">
        <v>649</v>
      </c>
      <c r="D54" s="138" t="s">
        <v>763</v>
      </c>
      <c r="E54" s="139">
        <v>2947</v>
      </c>
      <c r="F54" s="445">
        <v>41671</v>
      </c>
      <c r="G54" s="140">
        <v>2947</v>
      </c>
      <c r="H54" s="135">
        <f t="shared" si="0"/>
        <v>0</v>
      </c>
      <c r="I54" s="141" t="s">
        <v>217</v>
      </c>
      <c r="J54" s="142" t="s">
        <v>764</v>
      </c>
    </row>
    <row r="55" spans="1:10" x14ac:dyDescent="0.25">
      <c r="A55" s="136">
        <v>41671</v>
      </c>
      <c r="B55" s="137">
        <v>499</v>
      </c>
      <c r="C55" s="137" t="s">
        <v>649</v>
      </c>
      <c r="D55" s="138" t="s">
        <v>228</v>
      </c>
      <c r="E55" s="139">
        <v>2411</v>
      </c>
      <c r="F55" s="445">
        <v>41671</v>
      </c>
      <c r="G55" s="140">
        <v>2411</v>
      </c>
      <c r="H55" s="135">
        <f t="shared" si="0"/>
        <v>0</v>
      </c>
      <c r="I55" s="141" t="s">
        <v>30</v>
      </c>
    </row>
    <row r="56" spans="1:10" x14ac:dyDescent="0.25">
      <c r="A56" s="136">
        <v>41671</v>
      </c>
      <c r="B56" s="137">
        <v>500</v>
      </c>
      <c r="C56" s="137" t="s">
        <v>649</v>
      </c>
      <c r="D56" s="138" t="s">
        <v>130</v>
      </c>
      <c r="E56" s="139">
        <v>12413.5</v>
      </c>
      <c r="F56" s="445">
        <v>41673</v>
      </c>
      <c r="G56" s="140">
        <v>12413.5</v>
      </c>
      <c r="H56" s="135">
        <f t="shared" si="0"/>
        <v>0</v>
      </c>
      <c r="I56" s="141" t="s">
        <v>21</v>
      </c>
    </row>
    <row r="57" spans="1:10" x14ac:dyDescent="0.25">
      <c r="A57" s="136">
        <v>41671</v>
      </c>
      <c r="B57" s="137">
        <v>501</v>
      </c>
      <c r="C57" s="137" t="s">
        <v>649</v>
      </c>
      <c r="D57" s="138" t="s">
        <v>35</v>
      </c>
      <c r="E57" s="139">
        <v>25720</v>
      </c>
      <c r="F57" s="445">
        <v>41678</v>
      </c>
      <c r="G57" s="140">
        <v>25720</v>
      </c>
      <c r="H57" s="135">
        <f t="shared" si="0"/>
        <v>0</v>
      </c>
      <c r="I57" s="141" t="s">
        <v>30</v>
      </c>
    </row>
    <row r="58" spans="1:10" ht="23.25" x14ac:dyDescent="0.25">
      <c r="A58" s="136">
        <v>41671</v>
      </c>
      <c r="B58" s="137">
        <v>502</v>
      </c>
      <c r="C58" s="137" t="s">
        <v>649</v>
      </c>
      <c r="D58" s="138" t="s">
        <v>123</v>
      </c>
      <c r="E58" s="140">
        <v>6840</v>
      </c>
      <c r="F58" s="449" t="s">
        <v>765</v>
      </c>
      <c r="G58" s="140">
        <f>5000+1840</f>
        <v>6840</v>
      </c>
      <c r="H58" s="135">
        <f t="shared" si="0"/>
        <v>0</v>
      </c>
      <c r="I58" s="141" t="s">
        <v>8</v>
      </c>
    </row>
    <row r="59" spans="1:10" x14ac:dyDescent="0.25">
      <c r="A59" s="136">
        <v>41671</v>
      </c>
      <c r="B59" s="137">
        <v>503</v>
      </c>
      <c r="C59" s="137" t="s">
        <v>649</v>
      </c>
      <c r="D59" s="138" t="s">
        <v>22</v>
      </c>
      <c r="E59" s="139">
        <v>918</v>
      </c>
      <c r="F59" s="445">
        <v>41671</v>
      </c>
      <c r="G59" s="140">
        <v>918</v>
      </c>
      <c r="H59" s="135">
        <f t="shared" si="0"/>
        <v>0</v>
      </c>
      <c r="I59" s="141" t="s">
        <v>45</v>
      </c>
    </row>
    <row r="60" spans="1:10" x14ac:dyDescent="0.25">
      <c r="A60" s="136">
        <v>41671</v>
      </c>
      <c r="B60" s="137">
        <v>504</v>
      </c>
      <c r="C60" s="137" t="s">
        <v>649</v>
      </c>
      <c r="D60" s="138" t="s">
        <v>55</v>
      </c>
      <c r="E60" s="139">
        <v>14208</v>
      </c>
      <c r="F60" s="445">
        <v>41671</v>
      </c>
      <c r="G60" s="140">
        <v>14208</v>
      </c>
      <c r="H60" s="135">
        <f t="shared" si="0"/>
        <v>0</v>
      </c>
      <c r="I60" s="141"/>
    </row>
    <row r="61" spans="1:10" x14ac:dyDescent="0.25">
      <c r="A61" s="136">
        <v>41671</v>
      </c>
      <c r="B61" s="137">
        <v>505</v>
      </c>
      <c r="C61" s="137" t="s">
        <v>649</v>
      </c>
      <c r="D61" s="138" t="s">
        <v>70</v>
      </c>
      <c r="E61" s="139">
        <v>6611</v>
      </c>
      <c r="F61" s="445">
        <v>41675</v>
      </c>
      <c r="G61" s="140">
        <v>6611</v>
      </c>
      <c r="H61" s="135">
        <f t="shared" si="0"/>
        <v>0</v>
      </c>
      <c r="I61" s="141"/>
    </row>
    <row r="62" spans="1:10" x14ac:dyDescent="0.25">
      <c r="A62" s="136">
        <v>41671</v>
      </c>
      <c r="B62" s="137">
        <v>506</v>
      </c>
      <c r="C62" s="137" t="s">
        <v>649</v>
      </c>
      <c r="D62" s="138" t="s">
        <v>111</v>
      </c>
      <c r="E62" s="139">
        <v>3722</v>
      </c>
      <c r="F62" s="445">
        <v>41671</v>
      </c>
      <c r="G62" s="140">
        <v>3722</v>
      </c>
      <c r="H62" s="135">
        <f t="shared" si="0"/>
        <v>0</v>
      </c>
      <c r="I62" s="141" t="s">
        <v>45</v>
      </c>
    </row>
    <row r="63" spans="1:10" x14ac:dyDescent="0.25">
      <c r="A63" s="136">
        <v>41671</v>
      </c>
      <c r="B63" s="137">
        <v>507</v>
      </c>
      <c r="C63" s="137" t="s">
        <v>649</v>
      </c>
      <c r="D63" s="138" t="s">
        <v>163</v>
      </c>
      <c r="E63" s="139">
        <v>896</v>
      </c>
      <c r="F63" s="445">
        <v>41671</v>
      </c>
      <c r="G63" s="140">
        <v>896</v>
      </c>
      <c r="H63" s="135">
        <f t="shared" si="0"/>
        <v>0</v>
      </c>
      <c r="I63" s="141"/>
    </row>
    <row r="64" spans="1:10" x14ac:dyDescent="0.25">
      <c r="A64" s="136">
        <v>41671</v>
      </c>
      <c r="B64" s="137">
        <v>508</v>
      </c>
      <c r="C64" s="137" t="s">
        <v>649</v>
      </c>
      <c r="D64" s="138" t="s">
        <v>312</v>
      </c>
      <c r="E64" s="139">
        <v>2597.5</v>
      </c>
      <c r="F64" s="445">
        <v>41671</v>
      </c>
      <c r="G64" s="140">
        <v>2597.5</v>
      </c>
      <c r="H64" s="135">
        <f t="shared" si="0"/>
        <v>0</v>
      </c>
      <c r="I64" s="141"/>
    </row>
    <row r="65" spans="1:10" x14ac:dyDescent="0.25">
      <c r="A65" s="136">
        <v>41671</v>
      </c>
      <c r="B65" s="137">
        <v>509</v>
      </c>
      <c r="C65" s="137" t="s">
        <v>649</v>
      </c>
      <c r="D65" s="138" t="s">
        <v>8</v>
      </c>
      <c r="E65" s="139">
        <v>258</v>
      </c>
      <c r="F65" s="445">
        <v>41671</v>
      </c>
      <c r="G65" s="140">
        <v>258</v>
      </c>
      <c r="H65" s="135">
        <f t="shared" si="0"/>
        <v>0</v>
      </c>
      <c r="I65" s="141" t="s">
        <v>8</v>
      </c>
    </row>
    <row r="66" spans="1:10" x14ac:dyDescent="0.25">
      <c r="A66" s="136">
        <v>41671</v>
      </c>
      <c r="B66" s="137">
        <v>510</v>
      </c>
      <c r="C66" s="137" t="s">
        <v>649</v>
      </c>
      <c r="D66" s="138" t="s">
        <v>8</v>
      </c>
      <c r="E66" s="139">
        <v>149</v>
      </c>
      <c r="F66" s="445">
        <v>41671</v>
      </c>
      <c r="G66" s="140">
        <v>149</v>
      </c>
      <c r="H66" s="135">
        <f t="shared" si="0"/>
        <v>0</v>
      </c>
      <c r="I66" s="141" t="s">
        <v>8</v>
      </c>
    </row>
    <row r="67" spans="1:10" x14ac:dyDescent="0.25">
      <c r="A67" s="136">
        <v>41671</v>
      </c>
      <c r="B67" s="137">
        <v>511</v>
      </c>
      <c r="C67" s="137" t="s">
        <v>649</v>
      </c>
      <c r="D67" s="138" t="s">
        <v>766</v>
      </c>
      <c r="E67" s="139">
        <v>3345</v>
      </c>
      <c r="F67" s="445">
        <v>41671</v>
      </c>
      <c r="G67" s="140">
        <v>3345</v>
      </c>
      <c r="H67" s="135">
        <f t="shared" si="0"/>
        <v>0</v>
      </c>
      <c r="I67" s="141"/>
    </row>
    <row r="68" spans="1:10" x14ac:dyDescent="0.25">
      <c r="A68" s="136">
        <v>41671</v>
      </c>
      <c r="B68" s="137">
        <v>512</v>
      </c>
      <c r="C68" s="137" t="s">
        <v>649</v>
      </c>
      <c r="D68" s="138" t="s">
        <v>766</v>
      </c>
      <c r="E68" s="139">
        <v>1330</v>
      </c>
      <c r="F68" s="445">
        <v>41671</v>
      </c>
      <c r="G68" s="140">
        <v>1330</v>
      </c>
      <c r="H68" s="135">
        <f t="shared" si="0"/>
        <v>0</v>
      </c>
      <c r="I68" s="141"/>
    </row>
    <row r="69" spans="1:10" x14ac:dyDescent="0.25">
      <c r="A69" s="136">
        <v>41671</v>
      </c>
      <c r="B69" s="137">
        <v>513</v>
      </c>
      <c r="C69" s="137" t="s">
        <v>649</v>
      </c>
      <c r="D69" s="143" t="s">
        <v>53</v>
      </c>
      <c r="E69" s="144">
        <v>0</v>
      </c>
      <c r="F69" s="445"/>
      <c r="G69" s="140"/>
      <c r="H69" s="135">
        <f t="shared" ref="H69:H132" si="1">E69-G69</f>
        <v>0</v>
      </c>
      <c r="I69" s="141" t="s">
        <v>324</v>
      </c>
      <c r="J69" s="142" t="s">
        <v>767</v>
      </c>
    </row>
    <row r="70" spans="1:10" x14ac:dyDescent="0.25">
      <c r="A70" s="136">
        <v>41671</v>
      </c>
      <c r="B70" s="137">
        <v>514</v>
      </c>
      <c r="C70" s="137" t="s">
        <v>649</v>
      </c>
      <c r="D70" s="143" t="s">
        <v>53</v>
      </c>
      <c r="E70" s="144">
        <v>0</v>
      </c>
      <c r="F70" s="445"/>
      <c r="G70" s="140"/>
      <c r="H70" s="135">
        <f t="shared" si="1"/>
        <v>0</v>
      </c>
      <c r="I70" s="141" t="s">
        <v>324</v>
      </c>
      <c r="J70" s="142" t="s">
        <v>767</v>
      </c>
    </row>
    <row r="71" spans="1:10" x14ac:dyDescent="0.25">
      <c r="A71" s="146">
        <v>41671</v>
      </c>
      <c r="B71" s="147">
        <v>515</v>
      </c>
      <c r="C71" s="147" t="s">
        <v>649</v>
      </c>
      <c r="D71" s="138" t="s">
        <v>8</v>
      </c>
      <c r="E71" s="139">
        <v>1410</v>
      </c>
      <c r="F71" s="445">
        <v>41671</v>
      </c>
      <c r="G71" s="140">
        <v>1410</v>
      </c>
      <c r="H71" s="135">
        <f t="shared" si="1"/>
        <v>0</v>
      </c>
      <c r="I71" s="141" t="s">
        <v>8</v>
      </c>
    </row>
    <row r="72" spans="1:10" x14ac:dyDescent="0.25">
      <c r="A72" s="146">
        <v>41671</v>
      </c>
      <c r="B72" s="147">
        <v>516</v>
      </c>
      <c r="C72" s="147" t="s">
        <v>649</v>
      </c>
      <c r="D72" s="138" t="s">
        <v>8</v>
      </c>
      <c r="E72" s="139">
        <v>152.5</v>
      </c>
      <c r="F72" s="445">
        <v>41671</v>
      </c>
      <c r="G72" s="140">
        <v>152.5</v>
      </c>
      <c r="H72" s="135">
        <f t="shared" si="1"/>
        <v>0</v>
      </c>
      <c r="I72" s="141" t="s">
        <v>8</v>
      </c>
    </row>
    <row r="73" spans="1:10" x14ac:dyDescent="0.25">
      <c r="A73" s="136">
        <v>41671</v>
      </c>
      <c r="B73" s="137">
        <v>517</v>
      </c>
      <c r="C73" s="137" t="s">
        <v>649</v>
      </c>
      <c r="D73" s="138" t="s">
        <v>269</v>
      </c>
      <c r="E73" s="139">
        <v>6694</v>
      </c>
      <c r="F73" s="445">
        <v>41692</v>
      </c>
      <c r="G73" s="140">
        <v>6694</v>
      </c>
      <c r="H73" s="135">
        <f t="shared" si="1"/>
        <v>0</v>
      </c>
      <c r="I73" s="141" t="s">
        <v>21</v>
      </c>
    </row>
    <row r="74" spans="1:10" x14ac:dyDescent="0.25">
      <c r="A74" s="136">
        <v>41671</v>
      </c>
      <c r="B74" s="137">
        <v>518</v>
      </c>
      <c r="C74" s="137" t="s">
        <v>649</v>
      </c>
      <c r="D74" s="138" t="s">
        <v>27</v>
      </c>
      <c r="E74" s="139">
        <v>4599</v>
      </c>
      <c r="F74" s="445">
        <v>41671</v>
      </c>
      <c r="G74" s="140">
        <v>4599</v>
      </c>
      <c r="H74" s="135">
        <f t="shared" si="1"/>
        <v>0</v>
      </c>
      <c r="I74" s="141" t="s">
        <v>21</v>
      </c>
    </row>
    <row r="75" spans="1:10" x14ac:dyDescent="0.25">
      <c r="A75" s="136">
        <v>41671</v>
      </c>
      <c r="B75" s="137">
        <v>519</v>
      </c>
      <c r="C75" s="137" t="s">
        <v>649</v>
      </c>
      <c r="D75" s="138" t="s">
        <v>517</v>
      </c>
      <c r="E75" s="139">
        <v>91</v>
      </c>
      <c r="F75" s="445">
        <v>41671</v>
      </c>
      <c r="G75" s="140">
        <v>91</v>
      </c>
      <c r="H75" s="135">
        <f t="shared" si="1"/>
        <v>0</v>
      </c>
      <c r="I75" s="141"/>
    </row>
    <row r="76" spans="1:10" x14ac:dyDescent="0.25">
      <c r="A76" s="136">
        <v>41671</v>
      </c>
      <c r="B76" s="137">
        <v>520</v>
      </c>
      <c r="C76" s="137" t="s">
        <v>649</v>
      </c>
      <c r="D76" s="138" t="s">
        <v>69</v>
      </c>
      <c r="E76" s="139">
        <v>1095</v>
      </c>
      <c r="F76" s="445">
        <v>41671</v>
      </c>
      <c r="G76" s="140">
        <v>1095</v>
      </c>
      <c r="H76" s="135">
        <f t="shared" si="1"/>
        <v>0</v>
      </c>
      <c r="I76" s="141"/>
    </row>
    <row r="77" spans="1:10" x14ac:dyDescent="0.25">
      <c r="A77" s="136">
        <v>41671</v>
      </c>
      <c r="B77" s="137">
        <v>521</v>
      </c>
      <c r="C77" s="137" t="s">
        <v>649</v>
      </c>
      <c r="D77" s="138" t="s">
        <v>237</v>
      </c>
      <c r="E77" s="139">
        <v>7080.5</v>
      </c>
      <c r="F77" s="445">
        <v>41671</v>
      </c>
      <c r="G77" s="140">
        <v>7080.5</v>
      </c>
      <c r="H77" s="135">
        <f t="shared" si="1"/>
        <v>0</v>
      </c>
      <c r="I77" s="141" t="s">
        <v>21</v>
      </c>
    </row>
    <row r="78" spans="1:10" x14ac:dyDescent="0.25">
      <c r="A78" s="136">
        <v>41671</v>
      </c>
      <c r="B78" s="137">
        <v>522</v>
      </c>
      <c r="C78" s="137" t="s">
        <v>649</v>
      </c>
      <c r="D78" s="143" t="s">
        <v>53</v>
      </c>
      <c r="E78" s="144">
        <v>0</v>
      </c>
      <c r="F78" s="445"/>
      <c r="G78" s="140"/>
      <c r="H78" s="135">
        <f t="shared" si="1"/>
        <v>0</v>
      </c>
      <c r="I78" s="141" t="s">
        <v>512</v>
      </c>
      <c r="J78" s="142" t="s">
        <v>768</v>
      </c>
    </row>
    <row r="79" spans="1:10" x14ac:dyDescent="0.25">
      <c r="A79" s="136">
        <v>41671</v>
      </c>
      <c r="B79" s="137">
        <v>523</v>
      </c>
      <c r="C79" s="137" t="s">
        <v>649</v>
      </c>
      <c r="D79" s="138" t="s">
        <v>54</v>
      </c>
      <c r="E79" s="139">
        <v>21214</v>
      </c>
      <c r="F79" s="445">
        <v>41671</v>
      </c>
      <c r="G79" s="140">
        <v>21214</v>
      </c>
      <c r="H79" s="135">
        <f t="shared" si="1"/>
        <v>0</v>
      </c>
      <c r="I79" s="141"/>
    </row>
    <row r="80" spans="1:10" x14ac:dyDescent="0.25">
      <c r="A80" s="136">
        <v>41671</v>
      </c>
      <c r="B80" s="137">
        <v>524</v>
      </c>
      <c r="C80" s="137" t="s">
        <v>649</v>
      </c>
      <c r="D80" s="138" t="s">
        <v>366</v>
      </c>
      <c r="E80" s="139">
        <v>8117</v>
      </c>
      <c r="F80" s="445">
        <v>41671</v>
      </c>
      <c r="G80" s="140">
        <v>8117</v>
      </c>
      <c r="H80" s="135">
        <f t="shared" si="1"/>
        <v>0</v>
      </c>
      <c r="I80" s="141" t="s">
        <v>21</v>
      </c>
    </row>
    <row r="81" spans="1:10" x14ac:dyDescent="0.25">
      <c r="A81" s="136">
        <v>41671</v>
      </c>
      <c r="B81" s="137">
        <v>525</v>
      </c>
      <c r="C81" s="137" t="s">
        <v>649</v>
      </c>
      <c r="D81" s="138" t="s">
        <v>74</v>
      </c>
      <c r="E81" s="139">
        <v>2256.5</v>
      </c>
      <c r="F81" s="445">
        <v>41671</v>
      </c>
      <c r="G81" s="140">
        <v>2256.5</v>
      </c>
      <c r="H81" s="135">
        <f t="shared" si="1"/>
        <v>0</v>
      </c>
      <c r="I81" s="141"/>
    </row>
    <row r="82" spans="1:10" x14ac:dyDescent="0.25">
      <c r="A82" s="136">
        <v>41671</v>
      </c>
      <c r="B82" s="137">
        <v>526</v>
      </c>
      <c r="C82" s="137" t="s">
        <v>649</v>
      </c>
      <c r="D82" s="138" t="s">
        <v>8</v>
      </c>
      <c r="E82" s="139">
        <v>1280</v>
      </c>
      <c r="F82" s="445">
        <v>41671</v>
      </c>
      <c r="G82" s="140">
        <v>1280</v>
      </c>
      <c r="H82" s="135">
        <f t="shared" si="1"/>
        <v>0</v>
      </c>
      <c r="I82" s="141" t="s">
        <v>8</v>
      </c>
    </row>
    <row r="83" spans="1:10" x14ac:dyDescent="0.25">
      <c r="A83" s="136">
        <v>41671</v>
      </c>
      <c r="B83" s="137">
        <v>527</v>
      </c>
      <c r="C83" s="137" t="s">
        <v>649</v>
      </c>
      <c r="D83" s="138" t="s">
        <v>769</v>
      </c>
      <c r="E83" s="139">
        <v>21605.5</v>
      </c>
      <c r="F83" s="445">
        <v>41671</v>
      </c>
      <c r="G83" s="140">
        <v>21605.5</v>
      </c>
      <c r="H83" s="135">
        <f t="shared" si="1"/>
        <v>0</v>
      </c>
      <c r="I83" s="141" t="s">
        <v>162</v>
      </c>
    </row>
    <row r="84" spans="1:10" x14ac:dyDescent="0.25">
      <c r="A84" s="136">
        <v>41671</v>
      </c>
      <c r="B84" s="137">
        <v>528</v>
      </c>
      <c r="C84" s="137" t="s">
        <v>649</v>
      </c>
      <c r="D84" s="138" t="s">
        <v>66</v>
      </c>
      <c r="E84" s="139">
        <v>551</v>
      </c>
      <c r="F84" s="445">
        <v>41671</v>
      </c>
      <c r="G84" s="140">
        <v>551</v>
      </c>
      <c r="H84" s="135">
        <f t="shared" si="1"/>
        <v>0</v>
      </c>
      <c r="I84" s="141" t="s">
        <v>37</v>
      </c>
    </row>
    <row r="85" spans="1:10" x14ac:dyDescent="0.25">
      <c r="A85" s="136">
        <v>41671</v>
      </c>
      <c r="B85" s="137">
        <v>529</v>
      </c>
      <c r="C85" s="137" t="s">
        <v>649</v>
      </c>
      <c r="D85" s="138" t="s">
        <v>54</v>
      </c>
      <c r="E85" s="139">
        <v>91024.3</v>
      </c>
      <c r="F85" s="445">
        <v>41671</v>
      </c>
      <c r="G85" s="140">
        <v>91024.3</v>
      </c>
      <c r="H85" s="135">
        <f t="shared" si="1"/>
        <v>0</v>
      </c>
      <c r="I85" s="141" t="s">
        <v>162</v>
      </c>
    </row>
    <row r="86" spans="1:10" x14ac:dyDescent="0.25">
      <c r="A86" s="136">
        <v>41671</v>
      </c>
      <c r="B86" s="137">
        <v>530</v>
      </c>
      <c r="C86" s="137" t="s">
        <v>649</v>
      </c>
      <c r="D86" s="138" t="s">
        <v>22</v>
      </c>
      <c r="E86" s="139">
        <v>168</v>
      </c>
      <c r="F86" s="445">
        <v>41671</v>
      </c>
      <c r="G86" s="140">
        <v>168</v>
      </c>
      <c r="H86" s="135">
        <f t="shared" si="1"/>
        <v>0</v>
      </c>
      <c r="I86" s="141" t="s">
        <v>37</v>
      </c>
    </row>
    <row r="87" spans="1:10" x14ac:dyDescent="0.25">
      <c r="A87" s="136">
        <v>41671</v>
      </c>
      <c r="B87" s="137">
        <v>531</v>
      </c>
      <c r="C87" s="137" t="s">
        <v>649</v>
      </c>
      <c r="D87" s="138" t="s">
        <v>130</v>
      </c>
      <c r="E87" s="139">
        <v>1086</v>
      </c>
      <c r="F87" s="445">
        <v>41673</v>
      </c>
      <c r="G87" s="140">
        <v>1086</v>
      </c>
      <c r="H87" s="135">
        <f t="shared" si="1"/>
        <v>0</v>
      </c>
      <c r="I87" s="141" t="s">
        <v>21</v>
      </c>
    </row>
    <row r="88" spans="1:10" x14ac:dyDescent="0.25">
      <c r="A88" s="136">
        <v>41671</v>
      </c>
      <c r="B88" s="137">
        <v>532</v>
      </c>
      <c r="C88" s="137" t="s">
        <v>649</v>
      </c>
      <c r="D88" s="138" t="s">
        <v>576</v>
      </c>
      <c r="E88" s="139">
        <v>1816</v>
      </c>
      <c r="F88" s="445">
        <v>41671</v>
      </c>
      <c r="G88" s="140">
        <v>1816</v>
      </c>
      <c r="H88" s="135">
        <f t="shared" si="1"/>
        <v>0</v>
      </c>
      <c r="I88" s="141" t="s">
        <v>217</v>
      </c>
    </row>
    <row r="89" spans="1:10" ht="23.25" x14ac:dyDescent="0.25">
      <c r="A89" s="136">
        <v>41671</v>
      </c>
      <c r="B89" s="137">
        <v>533</v>
      </c>
      <c r="C89" s="137" t="s">
        <v>649</v>
      </c>
      <c r="D89" s="138" t="s">
        <v>64</v>
      </c>
      <c r="E89" s="140">
        <v>7717.5</v>
      </c>
      <c r="F89" s="450" t="s">
        <v>770</v>
      </c>
      <c r="G89" s="140">
        <v>7717.5</v>
      </c>
      <c r="H89" s="135">
        <f t="shared" si="1"/>
        <v>0</v>
      </c>
      <c r="I89" s="141" t="s">
        <v>37</v>
      </c>
      <c r="J89" s="142" t="s">
        <v>688</v>
      </c>
    </row>
    <row r="90" spans="1:10" x14ac:dyDescent="0.25">
      <c r="A90" s="136">
        <v>41671</v>
      </c>
      <c r="B90" s="137">
        <v>534</v>
      </c>
      <c r="C90" s="137" t="s">
        <v>649</v>
      </c>
      <c r="D90" s="138" t="s">
        <v>332</v>
      </c>
      <c r="E90" s="139">
        <v>1603</v>
      </c>
      <c r="F90" s="445">
        <v>41671</v>
      </c>
      <c r="G90" s="140">
        <v>1603</v>
      </c>
      <c r="H90" s="135">
        <f t="shared" si="1"/>
        <v>0</v>
      </c>
      <c r="I90" s="141" t="s">
        <v>217</v>
      </c>
    </row>
    <row r="91" spans="1:10" x14ac:dyDescent="0.25">
      <c r="A91" s="136">
        <v>41671</v>
      </c>
      <c r="B91" s="137">
        <v>535</v>
      </c>
      <c r="C91" s="137" t="s">
        <v>649</v>
      </c>
      <c r="D91" s="138" t="s">
        <v>386</v>
      </c>
      <c r="E91" s="139">
        <v>554</v>
      </c>
      <c r="F91" s="445">
        <v>41671</v>
      </c>
      <c r="G91" s="140">
        <v>554</v>
      </c>
      <c r="H91" s="135">
        <f t="shared" si="1"/>
        <v>0</v>
      </c>
      <c r="I91" s="141" t="s">
        <v>217</v>
      </c>
    </row>
    <row r="92" spans="1:10" x14ac:dyDescent="0.25">
      <c r="A92" s="136">
        <v>41671</v>
      </c>
      <c r="B92" s="137">
        <v>536</v>
      </c>
      <c r="C92" s="137" t="s">
        <v>649</v>
      </c>
      <c r="D92" s="138" t="s">
        <v>20</v>
      </c>
      <c r="E92" s="139">
        <v>7709.5</v>
      </c>
      <c r="F92" s="445">
        <v>41673</v>
      </c>
      <c r="G92" s="140">
        <v>7709.5</v>
      </c>
      <c r="H92" s="135">
        <f t="shared" si="1"/>
        <v>0</v>
      </c>
      <c r="I92" s="141" t="s">
        <v>8</v>
      </c>
    </row>
    <row r="93" spans="1:10" x14ac:dyDescent="0.25">
      <c r="A93" s="136">
        <v>41671</v>
      </c>
      <c r="B93" s="137">
        <v>537</v>
      </c>
      <c r="C93" s="137" t="s">
        <v>649</v>
      </c>
      <c r="D93" s="138" t="s">
        <v>78</v>
      </c>
      <c r="E93" s="139">
        <v>4992</v>
      </c>
      <c r="F93" s="445">
        <v>41673</v>
      </c>
      <c r="G93" s="140">
        <v>4992</v>
      </c>
      <c r="H93" s="135">
        <f t="shared" si="1"/>
        <v>0</v>
      </c>
      <c r="I93" s="141" t="s">
        <v>15</v>
      </c>
    </row>
    <row r="94" spans="1:10" x14ac:dyDescent="0.25">
      <c r="A94" s="136">
        <v>41671</v>
      </c>
      <c r="B94" s="137">
        <v>538</v>
      </c>
      <c r="C94" s="137" t="s">
        <v>649</v>
      </c>
      <c r="D94" s="138" t="s">
        <v>80</v>
      </c>
      <c r="E94" s="139">
        <v>3924</v>
      </c>
      <c r="F94" s="445">
        <v>41673</v>
      </c>
      <c r="G94" s="140">
        <v>3924</v>
      </c>
      <c r="H94" s="135">
        <f t="shared" si="1"/>
        <v>0</v>
      </c>
      <c r="I94" s="141" t="s">
        <v>15</v>
      </c>
    </row>
    <row r="95" spans="1:10" x14ac:dyDescent="0.25">
      <c r="A95" s="136">
        <v>41671</v>
      </c>
      <c r="B95" s="137">
        <v>539</v>
      </c>
      <c r="C95" s="137" t="s">
        <v>649</v>
      </c>
      <c r="D95" s="138" t="s">
        <v>598</v>
      </c>
      <c r="E95" s="139">
        <v>1296</v>
      </c>
      <c r="F95" s="445">
        <v>41673</v>
      </c>
      <c r="G95" s="140">
        <v>1296</v>
      </c>
      <c r="H95" s="135">
        <f t="shared" si="1"/>
        <v>0</v>
      </c>
      <c r="I95" s="141" t="s">
        <v>15</v>
      </c>
    </row>
    <row r="96" spans="1:10" x14ac:dyDescent="0.25">
      <c r="A96" s="136">
        <v>41671</v>
      </c>
      <c r="B96" s="137">
        <v>540</v>
      </c>
      <c r="C96" s="137" t="s">
        <v>649</v>
      </c>
      <c r="D96" s="138" t="s">
        <v>193</v>
      </c>
      <c r="E96" s="139">
        <v>1942.5</v>
      </c>
      <c r="F96" s="445">
        <v>41673</v>
      </c>
      <c r="G96" s="140">
        <v>1942.5</v>
      </c>
      <c r="H96" s="135">
        <f t="shared" si="1"/>
        <v>0</v>
      </c>
      <c r="I96" s="141" t="s">
        <v>15</v>
      </c>
    </row>
    <row r="97" spans="1:10" x14ac:dyDescent="0.25">
      <c r="A97" s="136">
        <v>41671</v>
      </c>
      <c r="B97" s="137">
        <v>541</v>
      </c>
      <c r="C97" s="137" t="s">
        <v>649</v>
      </c>
      <c r="D97" s="138" t="s">
        <v>23</v>
      </c>
      <c r="E97" s="139">
        <v>1617.5</v>
      </c>
      <c r="F97" s="445">
        <v>41671</v>
      </c>
      <c r="G97" s="140">
        <v>1617.5</v>
      </c>
      <c r="H97" s="135">
        <f t="shared" si="1"/>
        <v>0</v>
      </c>
      <c r="I97" s="141"/>
    </row>
    <row r="98" spans="1:10" x14ac:dyDescent="0.25">
      <c r="A98" s="136">
        <v>41671</v>
      </c>
      <c r="B98" s="137">
        <v>542</v>
      </c>
      <c r="C98" s="137" t="s">
        <v>649</v>
      </c>
      <c r="D98" s="138" t="s">
        <v>23</v>
      </c>
      <c r="E98" s="139">
        <v>489</v>
      </c>
      <c r="F98" s="445">
        <v>41671</v>
      </c>
      <c r="G98" s="140">
        <v>489</v>
      </c>
      <c r="H98" s="135">
        <f t="shared" si="1"/>
        <v>0</v>
      </c>
      <c r="I98" s="141"/>
    </row>
    <row r="99" spans="1:10" x14ac:dyDescent="0.25">
      <c r="A99" s="136">
        <v>41671</v>
      </c>
      <c r="B99" s="137">
        <v>543</v>
      </c>
      <c r="C99" s="137" t="s">
        <v>649</v>
      </c>
      <c r="D99" s="138" t="s">
        <v>731</v>
      </c>
      <c r="E99" s="139">
        <v>25870.5</v>
      </c>
      <c r="F99" s="446" t="s">
        <v>771</v>
      </c>
      <c r="G99" s="140">
        <v>25870.5</v>
      </c>
      <c r="H99" s="135">
        <f t="shared" si="1"/>
        <v>0</v>
      </c>
      <c r="I99" s="141"/>
    </row>
    <row r="100" spans="1:10" x14ac:dyDescent="0.25">
      <c r="A100" s="136">
        <v>41671</v>
      </c>
      <c r="B100" s="137">
        <v>544</v>
      </c>
      <c r="C100" s="137" t="s">
        <v>649</v>
      </c>
      <c r="D100" s="138" t="s">
        <v>136</v>
      </c>
      <c r="E100" s="139">
        <v>1566.6</v>
      </c>
      <c r="F100" s="445">
        <v>41671</v>
      </c>
      <c r="G100" s="140">
        <v>1566.6</v>
      </c>
      <c r="H100" s="135">
        <f t="shared" si="1"/>
        <v>0</v>
      </c>
      <c r="I100" s="141"/>
    </row>
    <row r="101" spans="1:10" ht="36" customHeight="1" x14ac:dyDescent="0.25">
      <c r="A101" s="136">
        <v>41671</v>
      </c>
      <c r="B101" s="137">
        <v>545</v>
      </c>
      <c r="C101" s="137" t="s">
        <v>649</v>
      </c>
      <c r="D101" s="138" t="s">
        <v>468</v>
      </c>
      <c r="E101" s="140">
        <v>25524.5</v>
      </c>
      <c r="F101" s="449" t="s">
        <v>7025</v>
      </c>
      <c r="G101" s="145">
        <f>20024.5+500+500+1000+500+1000+1000+1000</f>
        <v>25524.5</v>
      </c>
      <c r="H101" s="135">
        <f>E101-G101</f>
        <v>0</v>
      </c>
      <c r="I101" s="141" t="s">
        <v>15</v>
      </c>
    </row>
    <row r="102" spans="1:10" x14ac:dyDescent="0.25">
      <c r="A102" s="136">
        <v>41671</v>
      </c>
      <c r="B102" s="137">
        <v>546</v>
      </c>
      <c r="C102" s="137" t="s">
        <v>649</v>
      </c>
      <c r="D102" s="138" t="s">
        <v>348</v>
      </c>
      <c r="E102" s="140">
        <v>5839</v>
      </c>
      <c r="F102" s="452" t="s">
        <v>772</v>
      </c>
      <c r="G102" s="140">
        <v>5839</v>
      </c>
      <c r="H102" s="135">
        <f t="shared" si="1"/>
        <v>0</v>
      </c>
      <c r="I102" s="141" t="s">
        <v>15</v>
      </c>
      <c r="J102" s="142" t="s">
        <v>773</v>
      </c>
    </row>
    <row r="103" spans="1:10" x14ac:dyDescent="0.25">
      <c r="A103" s="136">
        <v>41671</v>
      </c>
      <c r="B103" s="137">
        <v>547</v>
      </c>
      <c r="C103" s="137" t="s">
        <v>649</v>
      </c>
      <c r="D103" s="138" t="s">
        <v>133</v>
      </c>
      <c r="E103" s="139">
        <v>27604.2</v>
      </c>
      <c r="F103" s="445">
        <v>41671</v>
      </c>
      <c r="G103" s="140">
        <v>27604.2</v>
      </c>
      <c r="H103" s="135">
        <f t="shared" si="1"/>
        <v>0</v>
      </c>
      <c r="I103" s="141"/>
    </row>
    <row r="104" spans="1:10" x14ac:dyDescent="0.25">
      <c r="A104" s="136">
        <v>41671</v>
      </c>
      <c r="B104" s="137">
        <v>548</v>
      </c>
      <c r="C104" s="137" t="s">
        <v>649</v>
      </c>
      <c r="D104" s="138" t="s">
        <v>774</v>
      </c>
      <c r="E104" s="139">
        <v>2095.1</v>
      </c>
      <c r="F104" s="445">
        <v>41673</v>
      </c>
      <c r="G104" s="140">
        <v>2095.1</v>
      </c>
      <c r="H104" s="135">
        <f t="shared" si="1"/>
        <v>0</v>
      </c>
      <c r="I104" s="141" t="s">
        <v>15</v>
      </c>
    </row>
    <row r="105" spans="1:10" x14ac:dyDescent="0.25">
      <c r="A105" s="136">
        <v>41671</v>
      </c>
      <c r="B105" s="137">
        <v>549</v>
      </c>
      <c r="C105" s="137" t="s">
        <v>649</v>
      </c>
      <c r="D105" s="143" t="s">
        <v>53</v>
      </c>
      <c r="E105" s="148">
        <v>0</v>
      </c>
      <c r="F105" s="453" t="s">
        <v>775</v>
      </c>
      <c r="G105" s="140">
        <v>0</v>
      </c>
      <c r="H105" s="135">
        <f t="shared" si="1"/>
        <v>0</v>
      </c>
      <c r="I105" s="141" t="s">
        <v>15</v>
      </c>
      <c r="J105" s="142" t="s">
        <v>776</v>
      </c>
    </row>
    <row r="106" spans="1:10" x14ac:dyDescent="0.25">
      <c r="A106" s="136">
        <v>0</v>
      </c>
      <c r="B106" s="137">
        <v>550</v>
      </c>
      <c r="C106" s="137" t="s">
        <v>649</v>
      </c>
      <c r="D106" s="138" t="s">
        <v>36</v>
      </c>
      <c r="E106" s="139">
        <v>12000.5</v>
      </c>
      <c r="F106" s="445">
        <v>41680</v>
      </c>
      <c r="G106" s="140">
        <v>12000.5</v>
      </c>
      <c r="H106" s="135">
        <f t="shared" si="1"/>
        <v>0</v>
      </c>
      <c r="I106" s="141"/>
    </row>
    <row r="107" spans="1:10" x14ac:dyDescent="0.25">
      <c r="A107" s="136">
        <v>41671</v>
      </c>
      <c r="B107" s="137">
        <v>551</v>
      </c>
      <c r="C107" s="137" t="s">
        <v>649</v>
      </c>
      <c r="D107" s="138" t="s">
        <v>115</v>
      </c>
      <c r="E107" s="139">
        <v>3447.2</v>
      </c>
      <c r="F107" s="445">
        <v>41671</v>
      </c>
      <c r="G107" s="140">
        <v>3447.2</v>
      </c>
      <c r="H107" s="135">
        <f t="shared" si="1"/>
        <v>0</v>
      </c>
      <c r="I107" s="141"/>
    </row>
    <row r="108" spans="1:10" x14ac:dyDescent="0.25">
      <c r="A108" s="136">
        <v>41671</v>
      </c>
      <c r="B108" s="137">
        <v>552</v>
      </c>
      <c r="C108" s="137" t="s">
        <v>649</v>
      </c>
      <c r="D108" s="138" t="s">
        <v>777</v>
      </c>
      <c r="E108" s="139">
        <v>2721</v>
      </c>
      <c r="F108" s="445">
        <v>41671</v>
      </c>
      <c r="G108" s="140">
        <v>2721</v>
      </c>
      <c r="H108" s="135">
        <f t="shared" si="1"/>
        <v>0</v>
      </c>
      <c r="I108" s="141"/>
    </row>
    <row r="109" spans="1:10" x14ac:dyDescent="0.25">
      <c r="A109" s="136">
        <v>41671</v>
      </c>
      <c r="B109" s="137">
        <v>553</v>
      </c>
      <c r="C109" s="137" t="s">
        <v>649</v>
      </c>
      <c r="D109" s="138" t="s">
        <v>11</v>
      </c>
      <c r="E109" s="139">
        <v>47548</v>
      </c>
      <c r="F109" s="445">
        <v>41680</v>
      </c>
      <c r="G109" s="140">
        <v>47548</v>
      </c>
      <c r="H109" s="135">
        <f t="shared" si="1"/>
        <v>0</v>
      </c>
      <c r="I109" s="141" t="s">
        <v>37</v>
      </c>
    </row>
    <row r="110" spans="1:10" x14ac:dyDescent="0.25">
      <c r="A110" s="136">
        <v>41671</v>
      </c>
      <c r="B110" s="137">
        <v>554</v>
      </c>
      <c r="C110" s="137" t="s">
        <v>649</v>
      </c>
      <c r="D110" s="138" t="s">
        <v>494</v>
      </c>
      <c r="E110" s="139">
        <v>300</v>
      </c>
      <c r="F110" s="445">
        <v>41671</v>
      </c>
      <c r="G110" s="140">
        <v>300</v>
      </c>
      <c r="H110" s="135">
        <f t="shared" si="1"/>
        <v>0</v>
      </c>
      <c r="I110" s="141"/>
    </row>
    <row r="111" spans="1:10" x14ac:dyDescent="0.25">
      <c r="A111" s="136">
        <v>41671</v>
      </c>
      <c r="B111" s="137">
        <v>555</v>
      </c>
      <c r="C111" s="137" t="s">
        <v>649</v>
      </c>
      <c r="D111" s="138" t="s">
        <v>99</v>
      </c>
      <c r="E111" s="139">
        <v>640</v>
      </c>
      <c r="F111" s="445">
        <v>41671</v>
      </c>
      <c r="G111" s="140">
        <v>640</v>
      </c>
      <c r="H111" s="135">
        <f t="shared" si="1"/>
        <v>0</v>
      </c>
      <c r="I111" s="141"/>
    </row>
    <row r="112" spans="1:10" x14ac:dyDescent="0.25">
      <c r="A112" s="136">
        <v>41671</v>
      </c>
      <c r="B112" s="137">
        <v>556</v>
      </c>
      <c r="C112" s="137" t="s">
        <v>649</v>
      </c>
      <c r="D112" s="138" t="s">
        <v>180</v>
      </c>
      <c r="E112" s="140">
        <v>23279</v>
      </c>
      <c r="F112" s="447" t="s">
        <v>778</v>
      </c>
      <c r="G112" s="140">
        <f>16100+1847+5332</f>
        <v>23279</v>
      </c>
      <c r="H112" s="135">
        <f t="shared" si="1"/>
        <v>0</v>
      </c>
      <c r="I112" s="141" t="s">
        <v>37</v>
      </c>
    </row>
    <row r="113" spans="1:10" x14ac:dyDescent="0.25">
      <c r="A113" s="136">
        <v>41671</v>
      </c>
      <c r="B113" s="137">
        <v>557</v>
      </c>
      <c r="C113" s="137" t="s">
        <v>649</v>
      </c>
      <c r="D113" s="138" t="s">
        <v>779</v>
      </c>
      <c r="E113" s="139">
        <v>2092.5</v>
      </c>
      <c r="F113" s="445">
        <v>41673</v>
      </c>
      <c r="G113" s="140">
        <v>2092.5</v>
      </c>
      <c r="H113" s="135">
        <f t="shared" si="1"/>
        <v>0</v>
      </c>
      <c r="I113" s="141" t="s">
        <v>37</v>
      </c>
    </row>
    <row r="114" spans="1:10" x14ac:dyDescent="0.25">
      <c r="A114" s="136">
        <v>41671</v>
      </c>
      <c r="B114" s="137">
        <v>558</v>
      </c>
      <c r="C114" s="137" t="s">
        <v>649</v>
      </c>
      <c r="D114" s="138" t="s">
        <v>68</v>
      </c>
      <c r="E114" s="140">
        <v>3781.5</v>
      </c>
      <c r="F114" s="454">
        <v>41673</v>
      </c>
      <c r="G114" s="140">
        <v>3781.5</v>
      </c>
      <c r="H114" s="135">
        <f t="shared" si="1"/>
        <v>0</v>
      </c>
      <c r="I114" s="141" t="s">
        <v>37</v>
      </c>
      <c r="J114" s="142" t="s">
        <v>780</v>
      </c>
    </row>
    <row r="115" spans="1:10" x14ac:dyDescent="0.25">
      <c r="A115" s="136">
        <v>41671</v>
      </c>
      <c r="B115" s="137">
        <v>559</v>
      </c>
      <c r="C115" s="137" t="s">
        <v>649</v>
      </c>
      <c r="D115" s="138" t="s">
        <v>62</v>
      </c>
      <c r="E115" s="139">
        <v>24137.68</v>
      </c>
      <c r="F115" s="445">
        <v>41673</v>
      </c>
      <c r="G115" s="140">
        <v>24137.68</v>
      </c>
      <c r="H115" s="135">
        <f t="shared" si="1"/>
        <v>0</v>
      </c>
      <c r="I115" s="141" t="s">
        <v>37</v>
      </c>
    </row>
    <row r="116" spans="1:10" x14ac:dyDescent="0.25">
      <c r="A116" s="136">
        <v>41671</v>
      </c>
      <c r="B116" s="137">
        <v>560</v>
      </c>
      <c r="C116" s="137" t="s">
        <v>649</v>
      </c>
      <c r="D116" s="138" t="s">
        <v>523</v>
      </c>
      <c r="E116" s="139">
        <v>4909</v>
      </c>
      <c r="F116" s="445">
        <v>41678</v>
      </c>
      <c r="G116" s="140">
        <v>4909</v>
      </c>
      <c r="H116" s="135">
        <f t="shared" si="1"/>
        <v>0</v>
      </c>
      <c r="I116" s="141"/>
    </row>
    <row r="117" spans="1:10" x14ac:dyDescent="0.25">
      <c r="A117" s="136">
        <v>41671</v>
      </c>
      <c r="B117" s="137">
        <v>561</v>
      </c>
      <c r="C117" s="137" t="s">
        <v>649</v>
      </c>
      <c r="D117" s="138" t="s">
        <v>523</v>
      </c>
      <c r="E117" s="139">
        <v>200</v>
      </c>
      <c r="F117" s="445">
        <v>41671</v>
      </c>
      <c r="G117" s="140">
        <v>200</v>
      </c>
      <c r="H117" s="135">
        <f t="shared" si="1"/>
        <v>0</v>
      </c>
      <c r="I117" s="141"/>
    </row>
    <row r="118" spans="1:10" x14ac:dyDescent="0.25">
      <c r="A118" s="136">
        <v>41671</v>
      </c>
      <c r="B118" s="137">
        <v>562</v>
      </c>
      <c r="C118" s="137" t="s">
        <v>649</v>
      </c>
      <c r="D118" s="138" t="s">
        <v>719</v>
      </c>
      <c r="E118" s="139">
        <v>10691.5</v>
      </c>
      <c r="F118" s="445">
        <v>41673</v>
      </c>
      <c r="G118" s="140">
        <v>10691.5</v>
      </c>
      <c r="H118" s="135">
        <f t="shared" si="1"/>
        <v>0</v>
      </c>
      <c r="I118" s="141" t="s">
        <v>37</v>
      </c>
    </row>
    <row r="119" spans="1:10" x14ac:dyDescent="0.25">
      <c r="A119" s="136">
        <v>41671</v>
      </c>
      <c r="B119" s="137">
        <v>563</v>
      </c>
      <c r="C119" s="137" t="s">
        <v>649</v>
      </c>
      <c r="D119" s="138" t="s">
        <v>781</v>
      </c>
      <c r="E119" s="139">
        <v>18093</v>
      </c>
      <c r="F119" s="445">
        <v>41680</v>
      </c>
      <c r="G119" s="140">
        <v>18093</v>
      </c>
      <c r="H119" s="135">
        <f t="shared" si="1"/>
        <v>0</v>
      </c>
      <c r="I119" s="141"/>
    </row>
    <row r="120" spans="1:10" x14ac:dyDescent="0.25">
      <c r="A120" s="136">
        <v>41671</v>
      </c>
      <c r="B120" s="137">
        <v>564</v>
      </c>
      <c r="C120" s="137" t="s">
        <v>649</v>
      </c>
      <c r="D120" s="138" t="s">
        <v>564</v>
      </c>
      <c r="E120" s="139">
        <v>4928</v>
      </c>
      <c r="F120" s="445">
        <v>41671</v>
      </c>
      <c r="G120" s="140">
        <v>4928</v>
      </c>
      <c r="H120" s="135">
        <f t="shared" si="1"/>
        <v>0</v>
      </c>
      <c r="I120" s="141"/>
    </row>
    <row r="121" spans="1:10" x14ac:dyDescent="0.25">
      <c r="A121" s="136">
        <v>41671</v>
      </c>
      <c r="B121" s="137">
        <v>565</v>
      </c>
      <c r="C121" s="137" t="s">
        <v>649</v>
      </c>
      <c r="D121" s="138" t="s">
        <v>18</v>
      </c>
      <c r="E121" s="139">
        <v>1413.5</v>
      </c>
      <c r="F121" s="445">
        <v>41671</v>
      </c>
      <c r="G121" s="140">
        <v>1413.5</v>
      </c>
      <c r="H121" s="135">
        <f t="shared" si="1"/>
        <v>0</v>
      </c>
      <c r="I121" s="141" t="s">
        <v>8</v>
      </c>
    </row>
    <row r="122" spans="1:10" x14ac:dyDescent="0.25">
      <c r="A122" s="136">
        <v>41671</v>
      </c>
      <c r="B122" s="137">
        <v>566</v>
      </c>
      <c r="C122" s="137" t="s">
        <v>649</v>
      </c>
      <c r="D122" s="138" t="s">
        <v>8</v>
      </c>
      <c r="E122" s="139">
        <v>654</v>
      </c>
      <c r="F122" s="445">
        <v>41671</v>
      </c>
      <c r="G122" s="140">
        <v>654</v>
      </c>
      <c r="H122" s="135">
        <f t="shared" si="1"/>
        <v>0</v>
      </c>
      <c r="I122" s="141" t="s">
        <v>8</v>
      </c>
    </row>
    <row r="123" spans="1:10" x14ac:dyDescent="0.25">
      <c r="A123" s="136">
        <v>41671</v>
      </c>
      <c r="B123" s="137">
        <v>567</v>
      </c>
      <c r="C123" s="137" t="s">
        <v>649</v>
      </c>
      <c r="D123" s="138" t="s">
        <v>14</v>
      </c>
      <c r="E123" s="139">
        <v>8782.5</v>
      </c>
      <c r="F123" s="445">
        <v>41673</v>
      </c>
      <c r="G123" s="140">
        <v>8782.5</v>
      </c>
      <c r="H123" s="135">
        <f t="shared" si="1"/>
        <v>0</v>
      </c>
      <c r="I123" s="141" t="s">
        <v>217</v>
      </c>
    </row>
    <row r="124" spans="1:10" x14ac:dyDescent="0.25">
      <c r="A124" s="136">
        <v>41671</v>
      </c>
      <c r="B124" s="137">
        <v>568</v>
      </c>
      <c r="C124" s="137" t="s">
        <v>649</v>
      </c>
      <c r="D124" s="138" t="s">
        <v>106</v>
      </c>
      <c r="E124" s="139">
        <v>162925</v>
      </c>
      <c r="F124" s="445">
        <v>41682</v>
      </c>
      <c r="G124" s="140">
        <v>162925</v>
      </c>
      <c r="H124" s="135">
        <f t="shared" si="1"/>
        <v>0</v>
      </c>
      <c r="I124" s="141"/>
    </row>
    <row r="125" spans="1:10" x14ac:dyDescent="0.25">
      <c r="A125" s="136">
        <v>41671</v>
      </c>
      <c r="B125" s="137">
        <v>569</v>
      </c>
      <c r="C125" s="137" t="s">
        <v>649</v>
      </c>
      <c r="D125" s="138" t="s">
        <v>250</v>
      </c>
      <c r="E125" s="140">
        <v>8547.6</v>
      </c>
      <c r="F125" s="454">
        <v>41673</v>
      </c>
      <c r="G125" s="140">
        <v>8547.6</v>
      </c>
      <c r="H125" s="135">
        <f t="shared" si="1"/>
        <v>0</v>
      </c>
      <c r="I125" s="141" t="s">
        <v>45</v>
      </c>
    </row>
    <row r="126" spans="1:10" x14ac:dyDescent="0.25">
      <c r="A126" s="136">
        <v>41671</v>
      </c>
      <c r="B126" s="137">
        <v>570</v>
      </c>
      <c r="C126" s="137" t="s">
        <v>649</v>
      </c>
      <c r="D126" s="138" t="s">
        <v>106</v>
      </c>
      <c r="E126" s="139">
        <v>176615</v>
      </c>
      <c r="F126" s="445">
        <v>41682</v>
      </c>
      <c r="G126" s="140">
        <v>176615</v>
      </c>
      <c r="H126" s="135">
        <f t="shared" si="1"/>
        <v>0</v>
      </c>
      <c r="I126" s="141"/>
    </row>
    <row r="127" spans="1:10" x14ac:dyDescent="0.25">
      <c r="A127" s="136">
        <v>41671</v>
      </c>
      <c r="B127" s="137">
        <v>571</v>
      </c>
      <c r="C127" s="137" t="s">
        <v>649</v>
      </c>
      <c r="D127" s="138" t="s">
        <v>106</v>
      </c>
      <c r="E127" s="139">
        <v>160867</v>
      </c>
      <c r="F127" s="445">
        <v>41682</v>
      </c>
      <c r="G127" s="140">
        <v>160867</v>
      </c>
      <c r="H127" s="135">
        <f t="shared" si="1"/>
        <v>0</v>
      </c>
      <c r="I127" s="141"/>
    </row>
    <row r="128" spans="1:10" x14ac:dyDescent="0.25">
      <c r="A128" s="136">
        <v>41671</v>
      </c>
      <c r="B128" s="137">
        <v>572</v>
      </c>
      <c r="C128" s="137" t="s">
        <v>649</v>
      </c>
      <c r="D128" s="138" t="s">
        <v>106</v>
      </c>
      <c r="E128" s="139">
        <v>219935</v>
      </c>
      <c r="F128" s="445">
        <v>41682</v>
      </c>
      <c r="G128" s="140">
        <v>219935</v>
      </c>
      <c r="H128" s="135">
        <f t="shared" si="1"/>
        <v>0</v>
      </c>
      <c r="I128" s="141"/>
    </row>
    <row r="129" spans="1:10" x14ac:dyDescent="0.25">
      <c r="A129" s="136">
        <v>41671</v>
      </c>
      <c r="B129" s="137">
        <v>573</v>
      </c>
      <c r="C129" s="137" t="s">
        <v>649</v>
      </c>
      <c r="D129" s="138" t="s">
        <v>106</v>
      </c>
      <c r="E129" s="139">
        <v>308834</v>
      </c>
      <c r="F129" s="445">
        <v>41682</v>
      </c>
      <c r="G129" s="140">
        <v>308834</v>
      </c>
      <c r="H129" s="135">
        <f t="shared" si="1"/>
        <v>0</v>
      </c>
      <c r="I129" s="141"/>
    </row>
    <row r="130" spans="1:10" x14ac:dyDescent="0.25">
      <c r="A130" s="136">
        <v>41671</v>
      </c>
      <c r="B130" s="137">
        <v>574</v>
      </c>
      <c r="C130" s="137" t="s">
        <v>649</v>
      </c>
      <c r="D130" s="138" t="s">
        <v>49</v>
      </c>
      <c r="E130" s="139">
        <v>929.5</v>
      </c>
      <c r="F130" s="445">
        <v>41671</v>
      </c>
      <c r="G130" s="140">
        <v>929.5</v>
      </c>
      <c r="H130" s="135">
        <f t="shared" si="1"/>
        <v>0</v>
      </c>
      <c r="I130" s="141"/>
    </row>
    <row r="131" spans="1:10" x14ac:dyDescent="0.25">
      <c r="A131" s="136">
        <v>41671</v>
      </c>
      <c r="B131" s="137">
        <v>575</v>
      </c>
      <c r="C131" s="137" t="s">
        <v>649</v>
      </c>
      <c r="D131" s="138" t="s">
        <v>106</v>
      </c>
      <c r="E131" s="139">
        <v>18803.5</v>
      </c>
      <c r="F131" s="445">
        <v>41690</v>
      </c>
      <c r="G131" s="140">
        <v>18803.5</v>
      </c>
      <c r="H131" s="135">
        <f t="shared" si="1"/>
        <v>0</v>
      </c>
      <c r="I131" s="141"/>
    </row>
    <row r="132" spans="1:10" x14ac:dyDescent="0.25">
      <c r="A132" s="136">
        <v>41671</v>
      </c>
      <c r="B132" s="137">
        <v>576</v>
      </c>
      <c r="C132" s="137" t="s">
        <v>649</v>
      </c>
      <c r="D132" s="143" t="s">
        <v>53</v>
      </c>
      <c r="E132" s="148">
        <v>0</v>
      </c>
      <c r="F132" s="453" t="s">
        <v>775</v>
      </c>
      <c r="G132" s="140"/>
      <c r="H132" s="135">
        <f t="shared" si="1"/>
        <v>0</v>
      </c>
      <c r="I132" s="141" t="s">
        <v>217</v>
      </c>
      <c r="J132" s="142" t="s">
        <v>782</v>
      </c>
    </row>
    <row r="133" spans="1:10" x14ac:dyDescent="0.25">
      <c r="A133" s="136">
        <v>41671</v>
      </c>
      <c r="B133" s="137">
        <v>577</v>
      </c>
      <c r="C133" s="137" t="s">
        <v>649</v>
      </c>
      <c r="D133" s="138" t="s">
        <v>36</v>
      </c>
      <c r="E133" s="140">
        <v>23720.5</v>
      </c>
      <c r="F133" s="447" t="s">
        <v>783</v>
      </c>
      <c r="G133" s="140">
        <f>4324+19396.5</f>
        <v>23720.5</v>
      </c>
      <c r="H133" s="135">
        <f t="shared" ref="H133:H196" si="2">E133-G133</f>
        <v>0</v>
      </c>
      <c r="I133" s="141"/>
    </row>
    <row r="134" spans="1:10" x14ac:dyDescent="0.25">
      <c r="A134" s="149">
        <v>41672</v>
      </c>
      <c r="B134" s="150">
        <v>578</v>
      </c>
      <c r="C134" s="150" t="s">
        <v>649</v>
      </c>
      <c r="D134" s="138" t="s">
        <v>19</v>
      </c>
      <c r="E134" s="139">
        <v>12793.4</v>
      </c>
      <c r="F134" s="454">
        <v>41687</v>
      </c>
      <c r="G134" s="140">
        <v>12793.4</v>
      </c>
      <c r="H134" s="135">
        <f t="shared" si="2"/>
        <v>0</v>
      </c>
      <c r="I134" s="141" t="s">
        <v>105</v>
      </c>
    </row>
    <row r="135" spans="1:10" x14ac:dyDescent="0.25">
      <c r="A135" s="149">
        <v>41672</v>
      </c>
      <c r="B135" s="150">
        <v>579</v>
      </c>
      <c r="C135" s="150" t="s">
        <v>649</v>
      </c>
      <c r="D135" s="138" t="s">
        <v>13</v>
      </c>
      <c r="E135" s="139">
        <v>7820.5</v>
      </c>
      <c r="F135" s="445">
        <v>41676</v>
      </c>
      <c r="G135" s="140">
        <v>7820.5</v>
      </c>
      <c r="H135" s="135">
        <f t="shared" si="2"/>
        <v>0</v>
      </c>
      <c r="I135" s="151" t="s">
        <v>21</v>
      </c>
    </row>
    <row r="136" spans="1:10" x14ac:dyDescent="0.25">
      <c r="A136" s="149">
        <v>41672</v>
      </c>
      <c r="B136" s="150">
        <v>580</v>
      </c>
      <c r="C136" s="150" t="s">
        <v>649</v>
      </c>
      <c r="D136" s="138" t="s">
        <v>44</v>
      </c>
      <c r="E136" s="139">
        <v>3800</v>
      </c>
      <c r="F136" s="445">
        <v>41687</v>
      </c>
      <c r="G136" s="140">
        <v>3800</v>
      </c>
      <c r="H136" s="135">
        <f t="shared" si="2"/>
        <v>0</v>
      </c>
      <c r="I136" s="141" t="s">
        <v>37</v>
      </c>
    </row>
    <row r="137" spans="1:10" x14ac:dyDescent="0.25">
      <c r="A137" s="149">
        <v>41672</v>
      </c>
      <c r="B137" s="150">
        <v>581</v>
      </c>
      <c r="C137" s="150" t="s">
        <v>649</v>
      </c>
      <c r="D137" s="138" t="s">
        <v>129</v>
      </c>
      <c r="E137" s="139">
        <v>737.1</v>
      </c>
      <c r="F137" s="445">
        <v>41672</v>
      </c>
      <c r="G137" s="140">
        <v>737.1</v>
      </c>
      <c r="H137" s="135">
        <f t="shared" si="2"/>
        <v>0</v>
      </c>
      <c r="I137" s="141"/>
    </row>
    <row r="138" spans="1:10" x14ac:dyDescent="0.25">
      <c r="A138" s="149">
        <v>41672</v>
      </c>
      <c r="B138" s="150">
        <v>582</v>
      </c>
      <c r="C138" s="150" t="s">
        <v>649</v>
      </c>
      <c r="D138" s="138" t="s">
        <v>122</v>
      </c>
      <c r="E138" s="139">
        <v>1520</v>
      </c>
      <c r="F138" s="445">
        <v>41687</v>
      </c>
      <c r="G138" s="140">
        <v>1520</v>
      </c>
      <c r="H138" s="135">
        <f t="shared" si="2"/>
        <v>0</v>
      </c>
      <c r="I138" s="141" t="s">
        <v>37</v>
      </c>
    </row>
    <row r="139" spans="1:10" x14ac:dyDescent="0.25">
      <c r="A139" s="149">
        <v>41672</v>
      </c>
      <c r="B139" s="150">
        <v>583</v>
      </c>
      <c r="C139" s="150" t="s">
        <v>649</v>
      </c>
      <c r="D139" s="138" t="s">
        <v>42</v>
      </c>
      <c r="E139" s="139">
        <v>1140</v>
      </c>
      <c r="F139" s="445">
        <v>41687</v>
      </c>
      <c r="G139" s="140">
        <v>1140</v>
      </c>
      <c r="H139" s="135">
        <f t="shared" si="2"/>
        <v>0</v>
      </c>
      <c r="I139" s="141" t="s">
        <v>37</v>
      </c>
    </row>
    <row r="140" spans="1:10" x14ac:dyDescent="0.25">
      <c r="A140" s="149">
        <v>41672</v>
      </c>
      <c r="B140" s="150">
        <v>584</v>
      </c>
      <c r="C140" s="150" t="s">
        <v>649</v>
      </c>
      <c r="D140" s="138" t="s">
        <v>115</v>
      </c>
      <c r="E140" s="139">
        <v>4346</v>
      </c>
      <c r="F140" s="445">
        <v>41672</v>
      </c>
      <c r="G140" s="140">
        <v>4346</v>
      </c>
      <c r="H140" s="135">
        <f t="shared" si="2"/>
        <v>0</v>
      </c>
      <c r="I140" s="141"/>
    </row>
    <row r="141" spans="1:10" x14ac:dyDescent="0.25">
      <c r="A141" s="149">
        <v>41672</v>
      </c>
      <c r="B141" s="150">
        <v>585</v>
      </c>
      <c r="C141" s="150" t="s">
        <v>649</v>
      </c>
      <c r="D141" s="138" t="s">
        <v>20</v>
      </c>
      <c r="E141" s="139">
        <v>6527</v>
      </c>
      <c r="F141" s="445">
        <v>41672</v>
      </c>
      <c r="G141" s="140">
        <v>6527</v>
      </c>
      <c r="H141" s="135">
        <f t="shared" si="2"/>
        <v>0</v>
      </c>
      <c r="I141" s="141" t="s">
        <v>8</v>
      </c>
    </row>
    <row r="142" spans="1:10" x14ac:dyDescent="0.25">
      <c r="A142" s="149">
        <v>41672</v>
      </c>
      <c r="B142" s="150">
        <v>586</v>
      </c>
      <c r="C142" s="150" t="s">
        <v>649</v>
      </c>
      <c r="D142" s="138" t="s">
        <v>18</v>
      </c>
      <c r="E142" s="139">
        <v>5755.2</v>
      </c>
      <c r="F142" s="445">
        <v>41672</v>
      </c>
      <c r="G142" s="140">
        <v>5755.2</v>
      </c>
      <c r="H142" s="135">
        <f t="shared" si="2"/>
        <v>0</v>
      </c>
      <c r="I142" s="141"/>
    </row>
    <row r="143" spans="1:10" x14ac:dyDescent="0.25">
      <c r="A143" s="149">
        <v>41672</v>
      </c>
      <c r="B143" s="150">
        <v>587</v>
      </c>
      <c r="C143" s="150" t="s">
        <v>649</v>
      </c>
      <c r="D143" s="138" t="s">
        <v>123</v>
      </c>
      <c r="E143" s="139">
        <v>3054</v>
      </c>
      <c r="F143" s="445">
        <v>41672</v>
      </c>
      <c r="G143" s="140">
        <v>3054</v>
      </c>
      <c r="H143" s="135">
        <f t="shared" si="2"/>
        <v>0</v>
      </c>
      <c r="I143" s="141" t="s">
        <v>8</v>
      </c>
    </row>
    <row r="144" spans="1:10" x14ac:dyDescent="0.25">
      <c r="A144" s="149">
        <v>41672</v>
      </c>
      <c r="B144" s="150">
        <v>588</v>
      </c>
      <c r="C144" s="150" t="s">
        <v>649</v>
      </c>
      <c r="D144" s="138" t="s">
        <v>20</v>
      </c>
      <c r="E144" s="139">
        <v>660</v>
      </c>
      <c r="F144" s="445">
        <v>41672</v>
      </c>
      <c r="G144" s="140">
        <v>660</v>
      </c>
      <c r="H144" s="135">
        <f t="shared" si="2"/>
        <v>0</v>
      </c>
      <c r="I144" s="141" t="s">
        <v>8</v>
      </c>
    </row>
    <row r="145" spans="1:10" x14ac:dyDescent="0.25">
      <c r="A145" s="149">
        <v>41672</v>
      </c>
      <c r="B145" s="150">
        <v>589</v>
      </c>
      <c r="C145" s="150" t="s">
        <v>649</v>
      </c>
      <c r="D145" s="138" t="s">
        <v>70</v>
      </c>
      <c r="E145" s="139">
        <v>3910.5</v>
      </c>
      <c r="F145" s="445">
        <v>41672</v>
      </c>
      <c r="G145" s="140">
        <v>3910.5</v>
      </c>
      <c r="H145" s="135">
        <f t="shared" si="2"/>
        <v>0</v>
      </c>
      <c r="I145" s="141"/>
    </row>
    <row r="146" spans="1:10" x14ac:dyDescent="0.25">
      <c r="A146" s="149">
        <v>41672</v>
      </c>
      <c r="B146" s="150">
        <v>590</v>
      </c>
      <c r="C146" s="150" t="s">
        <v>649</v>
      </c>
      <c r="D146" s="138" t="s">
        <v>130</v>
      </c>
      <c r="E146" s="139">
        <v>11926.5</v>
      </c>
      <c r="F146" s="445">
        <v>41673</v>
      </c>
      <c r="G146" s="140">
        <v>11926.5</v>
      </c>
      <c r="H146" s="135">
        <f t="shared" si="2"/>
        <v>0</v>
      </c>
      <c r="I146" s="141" t="s">
        <v>21</v>
      </c>
    </row>
    <row r="147" spans="1:10" x14ac:dyDescent="0.25">
      <c r="A147" s="149">
        <v>41672</v>
      </c>
      <c r="B147" s="150">
        <v>591</v>
      </c>
      <c r="C147" s="150" t="s">
        <v>649</v>
      </c>
      <c r="D147" s="138" t="s">
        <v>55</v>
      </c>
      <c r="E147" s="139">
        <v>17567</v>
      </c>
      <c r="F147" s="445">
        <v>41672</v>
      </c>
      <c r="G147" s="140">
        <v>17567</v>
      </c>
      <c r="H147" s="135">
        <f t="shared" si="2"/>
        <v>0</v>
      </c>
      <c r="I147" s="141" t="s">
        <v>8</v>
      </c>
    </row>
    <row r="148" spans="1:10" x14ac:dyDescent="0.25">
      <c r="A148" s="149">
        <v>41672</v>
      </c>
      <c r="B148" s="150">
        <v>592</v>
      </c>
      <c r="C148" s="150" t="s">
        <v>649</v>
      </c>
      <c r="D148" s="138" t="s">
        <v>148</v>
      </c>
      <c r="E148" s="139">
        <v>24299.5</v>
      </c>
      <c r="F148" s="445">
        <v>41673</v>
      </c>
      <c r="G148" s="140">
        <v>24299.5</v>
      </c>
      <c r="H148" s="135">
        <f t="shared" si="2"/>
        <v>0</v>
      </c>
      <c r="I148" s="141" t="s">
        <v>12</v>
      </c>
    </row>
    <row r="149" spans="1:10" x14ac:dyDescent="0.25">
      <c r="A149" s="149">
        <v>41672</v>
      </c>
      <c r="B149" s="150">
        <v>593</v>
      </c>
      <c r="C149" s="150" t="s">
        <v>649</v>
      </c>
      <c r="D149" s="138" t="s">
        <v>130</v>
      </c>
      <c r="E149" s="139">
        <v>480</v>
      </c>
      <c r="F149" s="445">
        <v>41673</v>
      </c>
      <c r="G149" s="140">
        <v>480</v>
      </c>
      <c r="H149" s="135">
        <f t="shared" si="2"/>
        <v>0</v>
      </c>
      <c r="I149" s="141" t="s">
        <v>21</v>
      </c>
    </row>
    <row r="150" spans="1:10" x14ac:dyDescent="0.25">
      <c r="A150" s="149">
        <v>41672</v>
      </c>
      <c r="B150" s="150">
        <v>594</v>
      </c>
      <c r="C150" s="150" t="s">
        <v>649</v>
      </c>
      <c r="D150" s="138" t="s">
        <v>380</v>
      </c>
      <c r="E150" s="139">
        <v>2145.5</v>
      </c>
      <c r="F150" s="445">
        <v>41672</v>
      </c>
      <c r="G150" s="140">
        <v>2145.5</v>
      </c>
      <c r="H150" s="135">
        <f t="shared" si="2"/>
        <v>0</v>
      </c>
      <c r="I150" s="141" t="s">
        <v>21</v>
      </c>
    </row>
    <row r="151" spans="1:10" x14ac:dyDescent="0.25">
      <c r="A151" s="149">
        <v>41672</v>
      </c>
      <c r="B151" s="150">
        <v>595</v>
      </c>
      <c r="C151" s="150" t="s">
        <v>649</v>
      </c>
      <c r="D151" s="138" t="s">
        <v>29</v>
      </c>
      <c r="E151" s="139">
        <v>17140</v>
      </c>
      <c r="F151" s="445">
        <v>41673</v>
      </c>
      <c r="G151" s="140">
        <v>17140</v>
      </c>
      <c r="H151" s="135">
        <f t="shared" si="2"/>
        <v>0</v>
      </c>
      <c r="I151" s="141" t="s">
        <v>12</v>
      </c>
    </row>
    <row r="152" spans="1:10" x14ac:dyDescent="0.25">
      <c r="A152" s="149">
        <v>41672</v>
      </c>
      <c r="B152" s="150">
        <v>596</v>
      </c>
      <c r="C152" s="150" t="s">
        <v>649</v>
      </c>
      <c r="D152" s="138" t="s">
        <v>27</v>
      </c>
      <c r="E152" s="139">
        <v>3269.7</v>
      </c>
      <c r="F152" s="445">
        <v>41672</v>
      </c>
      <c r="G152" s="140">
        <v>3269.7</v>
      </c>
      <c r="H152" s="135">
        <f t="shared" si="2"/>
        <v>0</v>
      </c>
      <c r="I152" s="141" t="s">
        <v>21</v>
      </c>
    </row>
    <row r="153" spans="1:10" x14ac:dyDescent="0.25">
      <c r="A153" s="149">
        <v>41672</v>
      </c>
      <c r="B153" s="150">
        <v>597</v>
      </c>
      <c r="C153" s="150" t="s">
        <v>649</v>
      </c>
      <c r="D153" s="138" t="s">
        <v>83</v>
      </c>
      <c r="E153" s="139">
        <v>1982.5</v>
      </c>
      <c r="F153" s="445">
        <v>41673</v>
      </c>
      <c r="G153" s="140">
        <v>1982.5</v>
      </c>
      <c r="H153" s="135">
        <f t="shared" si="2"/>
        <v>0</v>
      </c>
      <c r="I153" s="141" t="s">
        <v>21</v>
      </c>
    </row>
    <row r="154" spans="1:10" x14ac:dyDescent="0.25">
      <c r="A154" s="149">
        <v>41672</v>
      </c>
      <c r="B154" s="150">
        <v>598</v>
      </c>
      <c r="C154" s="150" t="s">
        <v>649</v>
      </c>
      <c r="D154" s="138" t="s">
        <v>188</v>
      </c>
      <c r="E154" s="139">
        <v>9342.5</v>
      </c>
      <c r="F154" s="445">
        <v>41682</v>
      </c>
      <c r="G154" s="140">
        <v>9342.5</v>
      </c>
      <c r="H154" s="135">
        <f t="shared" si="2"/>
        <v>0</v>
      </c>
      <c r="I154" s="141"/>
    </row>
    <row r="155" spans="1:10" x14ac:dyDescent="0.25">
      <c r="A155" s="149">
        <v>41672</v>
      </c>
      <c r="B155" s="150">
        <v>599</v>
      </c>
      <c r="C155" s="150" t="s">
        <v>649</v>
      </c>
      <c r="D155" s="138" t="s">
        <v>228</v>
      </c>
      <c r="E155" s="139">
        <v>2464</v>
      </c>
      <c r="F155" s="445">
        <v>41673</v>
      </c>
      <c r="G155" s="140">
        <v>2464</v>
      </c>
      <c r="H155" s="135">
        <f t="shared" si="2"/>
        <v>0</v>
      </c>
      <c r="I155" s="141" t="s">
        <v>12</v>
      </c>
    </row>
    <row r="156" spans="1:10" x14ac:dyDescent="0.25">
      <c r="A156" s="149">
        <v>41672</v>
      </c>
      <c r="B156" s="150">
        <v>600</v>
      </c>
      <c r="C156" s="150" t="s">
        <v>649</v>
      </c>
      <c r="D156" s="138" t="s">
        <v>237</v>
      </c>
      <c r="E156" s="139">
        <v>10389.5</v>
      </c>
      <c r="F156" s="445">
        <v>41672</v>
      </c>
      <c r="G156" s="140">
        <v>10389.5</v>
      </c>
      <c r="H156" s="135">
        <f t="shared" si="2"/>
        <v>0</v>
      </c>
      <c r="I156" s="141" t="s">
        <v>21</v>
      </c>
    </row>
    <row r="157" spans="1:10" x14ac:dyDescent="0.25">
      <c r="A157" s="149">
        <v>41672</v>
      </c>
      <c r="B157" s="150">
        <v>601</v>
      </c>
      <c r="C157" s="150" t="s">
        <v>649</v>
      </c>
      <c r="D157" s="138" t="s">
        <v>33</v>
      </c>
      <c r="E157" s="139">
        <v>7727</v>
      </c>
      <c r="F157" s="445">
        <v>41672</v>
      </c>
      <c r="G157" s="140">
        <v>7727</v>
      </c>
      <c r="H157" s="135">
        <f t="shared" si="2"/>
        <v>0</v>
      </c>
      <c r="I157" s="141" t="s">
        <v>37</v>
      </c>
      <c r="J157" s="142" t="s">
        <v>784</v>
      </c>
    </row>
    <row r="158" spans="1:10" x14ac:dyDescent="0.25">
      <c r="A158" s="149">
        <v>41672</v>
      </c>
      <c r="B158" s="150">
        <v>602</v>
      </c>
      <c r="C158" s="150" t="s">
        <v>649</v>
      </c>
      <c r="D158" s="138" t="s">
        <v>280</v>
      </c>
      <c r="E158" s="139">
        <v>3209</v>
      </c>
      <c r="F158" s="445">
        <v>41672</v>
      </c>
      <c r="G158" s="140">
        <v>3209</v>
      </c>
      <c r="H158" s="135">
        <f t="shared" si="2"/>
        <v>0</v>
      </c>
      <c r="I158" s="141" t="s">
        <v>21</v>
      </c>
    </row>
    <row r="159" spans="1:10" x14ac:dyDescent="0.25">
      <c r="A159" s="149">
        <v>41672</v>
      </c>
      <c r="B159" s="150">
        <v>603</v>
      </c>
      <c r="C159" s="150" t="s">
        <v>649</v>
      </c>
      <c r="D159" s="138" t="s">
        <v>8</v>
      </c>
      <c r="E159" s="139">
        <v>950</v>
      </c>
      <c r="F159" s="445">
        <v>41672</v>
      </c>
      <c r="G159" s="140">
        <v>950</v>
      </c>
      <c r="H159" s="135">
        <f t="shared" si="2"/>
        <v>0</v>
      </c>
      <c r="I159" s="141" t="s">
        <v>8</v>
      </c>
    </row>
    <row r="160" spans="1:10" x14ac:dyDescent="0.25">
      <c r="A160" s="149">
        <v>41672</v>
      </c>
      <c r="B160" s="150">
        <v>604</v>
      </c>
      <c r="C160" s="150" t="s">
        <v>649</v>
      </c>
      <c r="D160" s="138" t="s">
        <v>8</v>
      </c>
      <c r="E160" s="139">
        <v>497.5</v>
      </c>
      <c r="F160" s="445">
        <v>41672</v>
      </c>
      <c r="G160" s="140">
        <v>497.5</v>
      </c>
      <c r="H160" s="135">
        <f t="shared" si="2"/>
        <v>0</v>
      </c>
      <c r="I160" s="141" t="s">
        <v>8</v>
      </c>
    </row>
    <row r="161" spans="1:10" x14ac:dyDescent="0.25">
      <c r="A161" s="149">
        <v>41672</v>
      </c>
      <c r="B161" s="150">
        <v>605</v>
      </c>
      <c r="C161" s="150" t="s">
        <v>649</v>
      </c>
      <c r="D161" s="138" t="s">
        <v>115</v>
      </c>
      <c r="E161" s="139">
        <v>3614.5</v>
      </c>
      <c r="F161" s="445">
        <v>41672</v>
      </c>
      <c r="G161" s="140">
        <v>3614.5</v>
      </c>
      <c r="H161" s="135">
        <f t="shared" si="2"/>
        <v>0</v>
      </c>
      <c r="I161" s="141"/>
    </row>
    <row r="162" spans="1:10" x14ac:dyDescent="0.25">
      <c r="A162" s="149">
        <v>41672</v>
      </c>
      <c r="B162" s="150">
        <v>606</v>
      </c>
      <c r="C162" s="150" t="s">
        <v>649</v>
      </c>
      <c r="D162" s="138" t="s">
        <v>47</v>
      </c>
      <c r="E162" s="140">
        <v>2603.5</v>
      </c>
      <c r="F162" s="454">
        <v>41673</v>
      </c>
      <c r="G162" s="140">
        <v>2603.5</v>
      </c>
      <c r="H162" s="135">
        <f t="shared" si="2"/>
        <v>0</v>
      </c>
      <c r="I162" s="141"/>
      <c r="J162" s="142" t="s">
        <v>143</v>
      </c>
    </row>
    <row r="163" spans="1:10" x14ac:dyDescent="0.25">
      <c r="A163" s="149">
        <v>41672</v>
      </c>
      <c r="B163" s="150">
        <v>607</v>
      </c>
      <c r="C163" s="150" t="s">
        <v>649</v>
      </c>
      <c r="D163" s="138" t="s">
        <v>250</v>
      </c>
      <c r="E163" s="139">
        <v>5882.5</v>
      </c>
      <c r="F163" s="445">
        <v>41673</v>
      </c>
      <c r="G163" s="140">
        <v>5882.5</v>
      </c>
      <c r="H163" s="135">
        <f t="shared" si="2"/>
        <v>0</v>
      </c>
      <c r="I163" s="141" t="s">
        <v>12</v>
      </c>
    </row>
    <row r="164" spans="1:10" x14ac:dyDescent="0.25">
      <c r="A164" s="149">
        <v>41672</v>
      </c>
      <c r="B164" s="150">
        <v>608</v>
      </c>
      <c r="C164" s="150" t="s">
        <v>649</v>
      </c>
      <c r="D164" s="138" t="s">
        <v>20</v>
      </c>
      <c r="E164" s="139">
        <v>1658.5</v>
      </c>
      <c r="F164" s="445">
        <v>41672</v>
      </c>
      <c r="G164" s="140">
        <v>1658.5</v>
      </c>
      <c r="H164" s="135">
        <f t="shared" si="2"/>
        <v>0</v>
      </c>
      <c r="I164" s="141" t="s">
        <v>8</v>
      </c>
    </row>
    <row r="165" spans="1:10" x14ac:dyDescent="0.25">
      <c r="A165" s="149">
        <v>41672</v>
      </c>
      <c r="B165" s="150">
        <v>609</v>
      </c>
      <c r="C165" s="150" t="s">
        <v>649</v>
      </c>
      <c r="D165" s="138" t="s">
        <v>508</v>
      </c>
      <c r="E165" s="139">
        <v>20088</v>
      </c>
      <c r="F165" s="445">
        <v>41672</v>
      </c>
      <c r="G165" s="140">
        <v>20088</v>
      </c>
      <c r="H165" s="135">
        <f t="shared" si="2"/>
        <v>0</v>
      </c>
      <c r="I165" s="141"/>
    </row>
    <row r="166" spans="1:10" x14ac:dyDescent="0.25">
      <c r="A166" s="149">
        <v>41672</v>
      </c>
      <c r="B166" s="150">
        <v>610</v>
      </c>
      <c r="C166" s="150" t="s">
        <v>649</v>
      </c>
      <c r="D166" s="138" t="s">
        <v>689</v>
      </c>
      <c r="E166" s="139">
        <v>11773.5</v>
      </c>
      <c r="F166" s="445">
        <v>41672</v>
      </c>
      <c r="G166" s="140">
        <v>11773.5</v>
      </c>
      <c r="H166" s="135">
        <f t="shared" si="2"/>
        <v>0</v>
      </c>
      <c r="I166" s="141"/>
    </row>
    <row r="167" spans="1:10" x14ac:dyDescent="0.25">
      <c r="A167" s="149">
        <v>41672</v>
      </c>
      <c r="B167" s="150">
        <v>611</v>
      </c>
      <c r="C167" s="150" t="s">
        <v>649</v>
      </c>
      <c r="D167" s="138" t="s">
        <v>68</v>
      </c>
      <c r="E167" s="139">
        <v>4560</v>
      </c>
      <c r="F167" s="445">
        <v>41642</v>
      </c>
      <c r="G167" s="140">
        <v>4560</v>
      </c>
      <c r="H167" s="135">
        <f t="shared" si="2"/>
        <v>0</v>
      </c>
      <c r="I167" s="141" t="s">
        <v>37</v>
      </c>
    </row>
    <row r="168" spans="1:10" x14ac:dyDescent="0.25">
      <c r="A168" s="149">
        <v>41672</v>
      </c>
      <c r="B168" s="150">
        <v>612</v>
      </c>
      <c r="C168" s="150" t="s">
        <v>649</v>
      </c>
      <c r="D168" s="138" t="s">
        <v>25</v>
      </c>
      <c r="E168" s="140">
        <v>25911</v>
      </c>
      <c r="F168" s="454">
        <v>41673</v>
      </c>
      <c r="G168" s="140">
        <v>25911</v>
      </c>
      <c r="H168" s="135">
        <f t="shared" si="2"/>
        <v>0</v>
      </c>
      <c r="I168" s="141" t="s">
        <v>37</v>
      </c>
      <c r="J168" s="142" t="s">
        <v>785</v>
      </c>
    </row>
    <row r="169" spans="1:10" x14ac:dyDescent="0.25">
      <c r="A169" s="149">
        <v>41672</v>
      </c>
      <c r="B169" s="150">
        <v>613</v>
      </c>
      <c r="C169" s="150" t="s">
        <v>649</v>
      </c>
      <c r="D169" s="138" t="s">
        <v>260</v>
      </c>
      <c r="E169" s="139">
        <v>960</v>
      </c>
      <c r="F169" s="445">
        <v>41672</v>
      </c>
      <c r="G169" s="140">
        <v>960</v>
      </c>
      <c r="H169" s="135">
        <f t="shared" si="2"/>
        <v>0</v>
      </c>
      <c r="I169" s="141" t="s">
        <v>45</v>
      </c>
    </row>
    <row r="170" spans="1:10" x14ac:dyDescent="0.25">
      <c r="A170" s="149">
        <v>41672</v>
      </c>
      <c r="B170" s="150">
        <v>614</v>
      </c>
      <c r="C170" s="150" t="s">
        <v>649</v>
      </c>
      <c r="D170" s="138" t="s">
        <v>180</v>
      </c>
      <c r="E170" s="139">
        <v>2800</v>
      </c>
      <c r="F170" s="445">
        <v>41672</v>
      </c>
      <c r="G170" s="140">
        <v>2800</v>
      </c>
      <c r="H170" s="135">
        <f t="shared" si="2"/>
        <v>0</v>
      </c>
      <c r="I170" s="141"/>
    </row>
    <row r="171" spans="1:10" x14ac:dyDescent="0.25">
      <c r="A171" s="149">
        <v>41672</v>
      </c>
      <c r="B171" s="150">
        <v>615</v>
      </c>
      <c r="C171" s="150" t="s">
        <v>649</v>
      </c>
      <c r="D171" s="138" t="s">
        <v>17</v>
      </c>
      <c r="E171" s="140">
        <v>5565.6</v>
      </c>
      <c r="F171" s="452" t="s">
        <v>786</v>
      </c>
      <c r="G171" s="140">
        <v>5565.6</v>
      </c>
      <c r="H171" s="135">
        <f t="shared" si="2"/>
        <v>0</v>
      </c>
      <c r="I171" s="141"/>
      <c r="J171" s="142" t="s">
        <v>787</v>
      </c>
    </row>
    <row r="172" spans="1:10" x14ac:dyDescent="0.25">
      <c r="A172" s="149">
        <v>41672</v>
      </c>
      <c r="B172" s="150">
        <v>616</v>
      </c>
      <c r="C172" s="150" t="s">
        <v>649</v>
      </c>
      <c r="D172" s="138" t="s">
        <v>20</v>
      </c>
      <c r="E172" s="139">
        <v>703</v>
      </c>
      <c r="F172" s="445">
        <v>41672</v>
      </c>
      <c r="G172" s="140">
        <v>703</v>
      </c>
      <c r="H172" s="135">
        <f t="shared" si="2"/>
        <v>0</v>
      </c>
      <c r="I172" s="141" t="s">
        <v>8</v>
      </c>
    </row>
    <row r="173" spans="1:10" x14ac:dyDescent="0.25">
      <c r="A173" s="149">
        <v>41672</v>
      </c>
      <c r="B173" s="150">
        <v>617</v>
      </c>
      <c r="C173" s="150" t="s">
        <v>649</v>
      </c>
      <c r="D173" s="138" t="s">
        <v>524</v>
      </c>
      <c r="E173" s="139">
        <v>382.5</v>
      </c>
      <c r="F173" s="445">
        <v>41673</v>
      </c>
      <c r="G173" s="140">
        <v>382.5</v>
      </c>
      <c r="H173" s="135">
        <f t="shared" si="2"/>
        <v>0</v>
      </c>
      <c r="I173" s="141" t="s">
        <v>8</v>
      </c>
    </row>
    <row r="174" spans="1:10" x14ac:dyDescent="0.25">
      <c r="A174" s="149">
        <v>41672</v>
      </c>
      <c r="B174" s="150">
        <v>618</v>
      </c>
      <c r="C174" s="150" t="s">
        <v>649</v>
      </c>
      <c r="D174" s="138" t="s">
        <v>27</v>
      </c>
      <c r="E174" s="139">
        <v>49.5</v>
      </c>
      <c r="F174" s="445">
        <v>41672</v>
      </c>
      <c r="G174" s="140">
        <v>49.5</v>
      </c>
      <c r="H174" s="135">
        <f t="shared" si="2"/>
        <v>0</v>
      </c>
      <c r="I174" s="141"/>
    </row>
    <row r="175" spans="1:10" x14ac:dyDescent="0.25">
      <c r="A175" s="149">
        <v>41673</v>
      </c>
      <c r="B175" s="150">
        <v>619</v>
      </c>
      <c r="C175" s="150" t="s">
        <v>649</v>
      </c>
      <c r="D175" s="138" t="s">
        <v>14</v>
      </c>
      <c r="E175" s="139">
        <v>5544</v>
      </c>
      <c r="F175" s="445">
        <v>41673</v>
      </c>
      <c r="G175" s="139">
        <v>5544</v>
      </c>
      <c r="H175" s="135">
        <f t="shared" si="2"/>
        <v>0</v>
      </c>
      <c r="I175" s="141" t="s">
        <v>27</v>
      </c>
    </row>
    <row r="176" spans="1:10" x14ac:dyDescent="0.25">
      <c r="A176" s="149">
        <v>41673</v>
      </c>
      <c r="B176" s="150">
        <v>620</v>
      </c>
      <c r="C176" s="150" t="s">
        <v>649</v>
      </c>
      <c r="D176" s="138" t="s">
        <v>533</v>
      </c>
      <c r="E176" s="139">
        <v>311</v>
      </c>
      <c r="F176" s="445">
        <v>41673</v>
      </c>
      <c r="G176" s="140">
        <v>311</v>
      </c>
      <c r="H176" s="135">
        <f t="shared" si="2"/>
        <v>0</v>
      </c>
      <c r="I176" s="151"/>
    </row>
    <row r="177" spans="1:10" x14ac:dyDescent="0.25">
      <c r="A177" s="149">
        <v>41673</v>
      </c>
      <c r="B177" s="150">
        <v>621</v>
      </c>
      <c r="C177" s="150" t="s">
        <v>649</v>
      </c>
      <c r="D177" s="138" t="s">
        <v>152</v>
      </c>
      <c r="E177" s="139">
        <v>8176</v>
      </c>
      <c r="F177" s="445">
        <v>41673</v>
      </c>
      <c r="G177" s="140">
        <v>8176</v>
      </c>
      <c r="H177" s="135">
        <f t="shared" si="2"/>
        <v>0</v>
      </c>
      <c r="I177" s="141"/>
    </row>
    <row r="178" spans="1:10" ht="15" x14ac:dyDescent="0.25">
      <c r="A178" s="149">
        <v>41673</v>
      </c>
      <c r="B178" s="150">
        <v>622</v>
      </c>
      <c r="C178" s="150" t="s">
        <v>649</v>
      </c>
      <c r="D178" s="138" t="s">
        <v>13</v>
      </c>
      <c r="E178" s="139">
        <v>1968.5</v>
      </c>
      <c r="F178" s="445">
        <v>41674</v>
      </c>
      <c r="G178" s="140">
        <v>1968.5</v>
      </c>
      <c r="H178" s="135">
        <f t="shared" si="2"/>
        <v>0</v>
      </c>
      <c r="I178" s="141" t="s">
        <v>162</v>
      </c>
      <c r="J178" s="118"/>
    </row>
    <row r="179" spans="1:10" ht="15" x14ac:dyDescent="0.25">
      <c r="A179" s="149">
        <v>41673</v>
      </c>
      <c r="B179" s="150">
        <v>623</v>
      </c>
      <c r="C179" s="150" t="s">
        <v>649</v>
      </c>
      <c r="D179" s="138" t="s">
        <v>20</v>
      </c>
      <c r="E179" s="139">
        <v>10931</v>
      </c>
      <c r="F179" s="445">
        <v>41677</v>
      </c>
      <c r="G179" s="140">
        <v>10931</v>
      </c>
      <c r="H179" s="135">
        <f t="shared" si="2"/>
        <v>0</v>
      </c>
      <c r="I179" s="141" t="s">
        <v>8</v>
      </c>
      <c r="J179" s="118"/>
    </row>
    <row r="180" spans="1:10" ht="15" x14ac:dyDescent="0.25">
      <c r="A180" s="149">
        <v>41673</v>
      </c>
      <c r="B180" s="150">
        <v>624</v>
      </c>
      <c r="C180" s="150" t="s">
        <v>649</v>
      </c>
      <c r="D180" s="138" t="s">
        <v>788</v>
      </c>
      <c r="E180" s="139">
        <v>28841.5</v>
      </c>
      <c r="F180" s="445">
        <v>41673</v>
      </c>
      <c r="G180" s="140">
        <v>28841.5</v>
      </c>
      <c r="H180" s="135">
        <f t="shared" si="2"/>
        <v>0</v>
      </c>
      <c r="I180" s="141"/>
      <c r="J180" s="118"/>
    </row>
    <row r="181" spans="1:10" ht="15" x14ac:dyDescent="0.25">
      <c r="A181" s="149">
        <v>41673</v>
      </c>
      <c r="B181" s="150">
        <v>625</v>
      </c>
      <c r="C181" s="150" t="s">
        <v>649</v>
      </c>
      <c r="D181" s="138" t="s">
        <v>24</v>
      </c>
      <c r="E181" s="139">
        <v>810</v>
      </c>
      <c r="F181" s="445">
        <v>41673</v>
      </c>
      <c r="G181" s="140">
        <v>810</v>
      </c>
      <c r="H181" s="135">
        <f t="shared" si="2"/>
        <v>0</v>
      </c>
      <c r="I181" s="141"/>
      <c r="J181" s="118"/>
    </row>
    <row r="182" spans="1:10" ht="15" x14ac:dyDescent="0.25">
      <c r="A182" s="149">
        <v>41673</v>
      </c>
      <c r="B182" s="150">
        <v>626</v>
      </c>
      <c r="C182" s="150" t="s">
        <v>649</v>
      </c>
      <c r="D182" s="138" t="s">
        <v>106</v>
      </c>
      <c r="E182" s="139">
        <v>13066</v>
      </c>
      <c r="F182" s="445">
        <v>41682</v>
      </c>
      <c r="G182" s="140">
        <v>13066</v>
      </c>
      <c r="H182" s="135">
        <f t="shared" si="2"/>
        <v>0</v>
      </c>
      <c r="I182" s="141" t="s">
        <v>37</v>
      </c>
      <c r="J182" s="118"/>
    </row>
    <row r="183" spans="1:10" ht="15" x14ac:dyDescent="0.25">
      <c r="A183" s="149">
        <v>41673</v>
      </c>
      <c r="B183" s="150">
        <v>627</v>
      </c>
      <c r="C183" s="150" t="s">
        <v>649</v>
      </c>
      <c r="D183" s="138" t="s">
        <v>66</v>
      </c>
      <c r="E183" s="139">
        <v>2771.5</v>
      </c>
      <c r="F183" s="445">
        <v>41673</v>
      </c>
      <c r="G183" s="140">
        <v>2771.5</v>
      </c>
      <c r="H183" s="135">
        <f t="shared" si="2"/>
        <v>0</v>
      </c>
      <c r="I183" s="141" t="s">
        <v>21</v>
      </c>
      <c r="J183" s="118"/>
    </row>
    <row r="184" spans="1:10" ht="15" x14ac:dyDescent="0.25">
      <c r="A184" s="149">
        <v>41673</v>
      </c>
      <c r="B184" s="150">
        <v>628</v>
      </c>
      <c r="C184" s="150" t="s">
        <v>649</v>
      </c>
      <c r="D184" s="138" t="s">
        <v>124</v>
      </c>
      <c r="E184" s="139">
        <v>4735</v>
      </c>
      <c r="F184" s="445">
        <v>41673</v>
      </c>
      <c r="G184" s="140">
        <v>4735</v>
      </c>
      <c r="H184" s="135">
        <f t="shared" si="2"/>
        <v>0</v>
      </c>
      <c r="I184" s="141" t="s">
        <v>30</v>
      </c>
      <c r="J184" s="118"/>
    </row>
    <row r="185" spans="1:10" ht="15" x14ac:dyDescent="0.25">
      <c r="A185" s="149">
        <v>41673</v>
      </c>
      <c r="B185" s="150">
        <v>629</v>
      </c>
      <c r="C185" s="150" t="s">
        <v>649</v>
      </c>
      <c r="D185" s="138" t="s">
        <v>33</v>
      </c>
      <c r="E185" s="139">
        <v>5683.6</v>
      </c>
      <c r="F185" s="445">
        <v>41673</v>
      </c>
      <c r="G185" s="140">
        <v>5683.6</v>
      </c>
      <c r="H185" s="135">
        <f t="shared" si="2"/>
        <v>0</v>
      </c>
      <c r="I185" s="141"/>
      <c r="J185" s="118"/>
    </row>
    <row r="186" spans="1:10" ht="15" x14ac:dyDescent="0.25">
      <c r="A186" s="149">
        <v>41673</v>
      </c>
      <c r="B186" s="150">
        <v>630</v>
      </c>
      <c r="C186" s="150" t="s">
        <v>649</v>
      </c>
      <c r="D186" s="138" t="s">
        <v>789</v>
      </c>
      <c r="E186" s="139">
        <v>24899</v>
      </c>
      <c r="F186" s="445">
        <v>41673</v>
      </c>
      <c r="G186" s="140">
        <v>24899</v>
      </c>
      <c r="H186" s="135">
        <f t="shared" si="2"/>
        <v>0</v>
      </c>
      <c r="I186" s="141"/>
      <c r="J186" s="118"/>
    </row>
    <row r="187" spans="1:10" ht="15" x14ac:dyDescent="0.25">
      <c r="A187" s="149">
        <v>41673</v>
      </c>
      <c r="B187" s="150">
        <v>631</v>
      </c>
      <c r="C187" s="150" t="s">
        <v>649</v>
      </c>
      <c r="D187" s="138" t="s">
        <v>144</v>
      </c>
      <c r="E187" s="139">
        <v>3959.5</v>
      </c>
      <c r="F187" s="445">
        <v>41673</v>
      </c>
      <c r="G187" s="140">
        <v>3959.5</v>
      </c>
      <c r="H187" s="135">
        <f t="shared" si="2"/>
        <v>0</v>
      </c>
      <c r="I187" s="141" t="s">
        <v>217</v>
      </c>
      <c r="J187" s="118"/>
    </row>
    <row r="188" spans="1:10" ht="15" x14ac:dyDescent="0.25">
      <c r="A188" s="149">
        <v>41673</v>
      </c>
      <c r="B188" s="150">
        <v>632</v>
      </c>
      <c r="C188" s="150" t="s">
        <v>649</v>
      </c>
      <c r="D188" s="138" t="s">
        <v>29</v>
      </c>
      <c r="E188" s="139">
        <v>10525</v>
      </c>
      <c r="F188" s="445">
        <v>41675</v>
      </c>
      <c r="G188" s="140">
        <v>10525</v>
      </c>
      <c r="H188" s="135">
        <f t="shared" si="2"/>
        <v>0</v>
      </c>
      <c r="I188" s="141" t="s">
        <v>30</v>
      </c>
      <c r="J188" s="118"/>
    </row>
    <row r="189" spans="1:10" ht="15" x14ac:dyDescent="0.25">
      <c r="A189" s="149">
        <v>41673</v>
      </c>
      <c r="B189" s="150">
        <v>633</v>
      </c>
      <c r="C189" s="150" t="s">
        <v>649</v>
      </c>
      <c r="D189" s="138" t="s">
        <v>116</v>
      </c>
      <c r="E189" s="139">
        <v>4453</v>
      </c>
      <c r="F189" s="445">
        <v>41673</v>
      </c>
      <c r="G189" s="140">
        <v>4453</v>
      </c>
      <c r="H189" s="135">
        <f t="shared" si="2"/>
        <v>0</v>
      </c>
      <c r="I189" s="141"/>
      <c r="J189" s="118"/>
    </row>
    <row r="190" spans="1:10" ht="15" x14ac:dyDescent="0.25">
      <c r="A190" s="149">
        <v>41673</v>
      </c>
      <c r="B190" s="150">
        <v>634</v>
      </c>
      <c r="C190" s="150" t="s">
        <v>649</v>
      </c>
      <c r="D190" s="138" t="s">
        <v>790</v>
      </c>
      <c r="E190" s="139">
        <v>2249.5</v>
      </c>
      <c r="F190" s="445">
        <v>41673</v>
      </c>
      <c r="G190" s="140">
        <v>2249.5</v>
      </c>
      <c r="H190" s="135">
        <f t="shared" si="2"/>
        <v>0</v>
      </c>
      <c r="I190" s="141"/>
      <c r="J190" s="118"/>
    </row>
    <row r="191" spans="1:10" ht="15" x14ac:dyDescent="0.25">
      <c r="A191" s="149">
        <v>41673</v>
      </c>
      <c r="B191" s="150">
        <v>635</v>
      </c>
      <c r="C191" s="150" t="s">
        <v>649</v>
      </c>
      <c r="D191" s="138" t="s">
        <v>17</v>
      </c>
      <c r="E191" s="139">
        <v>2192</v>
      </c>
      <c r="F191" s="445">
        <v>41674</v>
      </c>
      <c r="G191" s="140">
        <v>2192</v>
      </c>
      <c r="H191" s="135">
        <f t="shared" si="2"/>
        <v>0</v>
      </c>
      <c r="I191" s="141" t="s">
        <v>30</v>
      </c>
      <c r="J191" s="118"/>
    </row>
    <row r="192" spans="1:10" ht="15" x14ac:dyDescent="0.25">
      <c r="A192" s="149">
        <v>41673</v>
      </c>
      <c r="B192" s="150">
        <v>636</v>
      </c>
      <c r="C192" s="150" t="s">
        <v>649</v>
      </c>
      <c r="D192" s="138" t="s">
        <v>58</v>
      </c>
      <c r="E192" s="139">
        <v>1168.5</v>
      </c>
      <c r="F192" s="445">
        <v>41673</v>
      </c>
      <c r="G192" s="140">
        <v>1168.5</v>
      </c>
      <c r="H192" s="135">
        <f t="shared" si="2"/>
        <v>0</v>
      </c>
      <c r="I192" s="141" t="s">
        <v>30</v>
      </c>
      <c r="J192" s="118"/>
    </row>
    <row r="193" spans="1:10" ht="15" x14ac:dyDescent="0.25">
      <c r="A193" s="149">
        <v>41673</v>
      </c>
      <c r="B193" s="150">
        <v>637</v>
      </c>
      <c r="C193" s="150" t="s">
        <v>649</v>
      </c>
      <c r="D193" s="138" t="s">
        <v>560</v>
      </c>
      <c r="E193" s="139">
        <v>30078</v>
      </c>
      <c r="F193" s="445">
        <v>41673</v>
      </c>
      <c r="G193" s="140">
        <v>30078</v>
      </c>
      <c r="H193" s="135">
        <f t="shared" si="2"/>
        <v>0</v>
      </c>
      <c r="I193" s="141" t="s">
        <v>162</v>
      </c>
      <c r="J193" s="118"/>
    </row>
    <row r="194" spans="1:10" ht="15" x14ac:dyDescent="0.25">
      <c r="A194" s="149">
        <v>41673</v>
      </c>
      <c r="B194" s="150">
        <v>638</v>
      </c>
      <c r="C194" s="150" t="s">
        <v>649</v>
      </c>
      <c r="D194" s="138" t="s">
        <v>47</v>
      </c>
      <c r="E194" s="139">
        <v>4455</v>
      </c>
      <c r="F194" s="445">
        <v>41674</v>
      </c>
      <c r="G194" s="140">
        <v>4455</v>
      </c>
      <c r="H194" s="135">
        <f t="shared" si="2"/>
        <v>0</v>
      </c>
      <c r="I194" s="141" t="s">
        <v>30</v>
      </c>
      <c r="J194" s="118"/>
    </row>
    <row r="195" spans="1:10" ht="15" x14ac:dyDescent="0.25">
      <c r="A195" s="149">
        <v>41673</v>
      </c>
      <c r="B195" s="150">
        <v>639</v>
      </c>
      <c r="C195" s="150" t="s">
        <v>649</v>
      </c>
      <c r="D195" s="138" t="s">
        <v>133</v>
      </c>
      <c r="E195" s="139">
        <v>34184</v>
      </c>
      <c r="F195" s="445">
        <v>41673</v>
      </c>
      <c r="G195" s="140">
        <v>34184</v>
      </c>
      <c r="H195" s="135">
        <f t="shared" si="2"/>
        <v>0</v>
      </c>
      <c r="I195" s="141" t="s">
        <v>8</v>
      </c>
      <c r="J195" s="118"/>
    </row>
    <row r="196" spans="1:10" ht="15" x14ac:dyDescent="0.25">
      <c r="A196" s="149">
        <v>41673</v>
      </c>
      <c r="B196" s="150">
        <v>640</v>
      </c>
      <c r="C196" s="150" t="s">
        <v>649</v>
      </c>
      <c r="D196" s="138" t="s">
        <v>8</v>
      </c>
      <c r="E196" s="139">
        <v>1246</v>
      </c>
      <c r="F196" s="445">
        <v>41673</v>
      </c>
      <c r="G196" s="140">
        <v>1246</v>
      </c>
      <c r="H196" s="135">
        <f t="shared" si="2"/>
        <v>0</v>
      </c>
      <c r="I196" s="141" t="s">
        <v>8</v>
      </c>
      <c r="J196" s="118"/>
    </row>
    <row r="197" spans="1:10" ht="15" x14ac:dyDescent="0.25">
      <c r="A197" s="149">
        <v>41673</v>
      </c>
      <c r="B197" s="150">
        <v>641</v>
      </c>
      <c r="C197" s="150" t="s">
        <v>649</v>
      </c>
      <c r="D197" s="138" t="s">
        <v>115</v>
      </c>
      <c r="E197" s="139">
        <v>8103</v>
      </c>
      <c r="F197" s="456" t="s">
        <v>791</v>
      </c>
      <c r="G197" s="140">
        <v>8103</v>
      </c>
      <c r="H197" s="135">
        <f t="shared" ref="H197:H260" si="3">E197-G197</f>
        <v>0</v>
      </c>
      <c r="I197" s="141"/>
      <c r="J197" s="118"/>
    </row>
    <row r="198" spans="1:10" ht="15" x14ac:dyDescent="0.25">
      <c r="A198" s="149">
        <v>41673</v>
      </c>
      <c r="B198" s="150">
        <v>642</v>
      </c>
      <c r="C198" s="150" t="s">
        <v>649</v>
      </c>
      <c r="D198" s="138" t="s">
        <v>149</v>
      </c>
      <c r="E198" s="139">
        <v>16977</v>
      </c>
      <c r="F198" s="445">
        <v>41673</v>
      </c>
      <c r="G198" s="140">
        <v>16977</v>
      </c>
      <c r="H198" s="135">
        <f t="shared" si="3"/>
        <v>0</v>
      </c>
      <c r="I198" s="141"/>
      <c r="J198" s="118"/>
    </row>
    <row r="199" spans="1:10" ht="15" x14ac:dyDescent="0.25">
      <c r="A199" s="149">
        <v>41673</v>
      </c>
      <c r="B199" s="150">
        <v>643</v>
      </c>
      <c r="C199" s="150" t="s">
        <v>649</v>
      </c>
      <c r="D199" s="138" t="s">
        <v>44</v>
      </c>
      <c r="E199" s="139">
        <v>3800</v>
      </c>
      <c r="F199" s="445">
        <v>41690</v>
      </c>
      <c r="G199" s="140">
        <v>3800</v>
      </c>
      <c r="H199" s="135">
        <f t="shared" si="3"/>
        <v>0</v>
      </c>
      <c r="I199" s="141" t="s">
        <v>45</v>
      </c>
      <c r="J199" s="118"/>
    </row>
    <row r="200" spans="1:10" ht="15" x14ac:dyDescent="0.25">
      <c r="A200" s="149">
        <v>41673</v>
      </c>
      <c r="B200" s="150">
        <v>644</v>
      </c>
      <c r="C200" s="150" t="s">
        <v>649</v>
      </c>
      <c r="D200" s="138" t="s">
        <v>42</v>
      </c>
      <c r="E200" s="139">
        <v>1520</v>
      </c>
      <c r="F200" s="446">
        <v>41701</v>
      </c>
      <c r="G200" s="145">
        <v>1520</v>
      </c>
      <c r="H200" s="135">
        <f t="shared" si="3"/>
        <v>0</v>
      </c>
      <c r="I200" s="141" t="s">
        <v>45</v>
      </c>
      <c r="J200" s="118"/>
    </row>
    <row r="201" spans="1:10" ht="15" x14ac:dyDescent="0.25">
      <c r="A201" s="149">
        <v>41673</v>
      </c>
      <c r="B201" s="150">
        <v>645</v>
      </c>
      <c r="C201" s="150" t="s">
        <v>649</v>
      </c>
      <c r="D201" s="138" t="s">
        <v>43</v>
      </c>
      <c r="E201" s="139">
        <v>760</v>
      </c>
      <c r="F201" s="445">
        <v>41690</v>
      </c>
      <c r="G201" s="140">
        <v>760</v>
      </c>
      <c r="H201" s="135">
        <f t="shared" si="3"/>
        <v>0</v>
      </c>
      <c r="I201" s="141" t="s">
        <v>45</v>
      </c>
      <c r="J201" s="118"/>
    </row>
    <row r="202" spans="1:10" ht="15" x14ac:dyDescent="0.25">
      <c r="A202" s="149">
        <v>41673</v>
      </c>
      <c r="B202" s="150">
        <v>646</v>
      </c>
      <c r="C202" s="150" t="s">
        <v>649</v>
      </c>
      <c r="D202" s="138" t="s">
        <v>55</v>
      </c>
      <c r="E202" s="139">
        <v>10434</v>
      </c>
      <c r="F202" s="445">
        <v>41673</v>
      </c>
      <c r="G202" s="140">
        <v>10434</v>
      </c>
      <c r="H202" s="135">
        <f t="shared" si="3"/>
        <v>0</v>
      </c>
      <c r="I202" s="141" t="s">
        <v>8</v>
      </c>
      <c r="J202" s="118"/>
    </row>
    <row r="203" spans="1:10" ht="15" x14ac:dyDescent="0.25">
      <c r="A203" s="149">
        <v>41673</v>
      </c>
      <c r="B203" s="150">
        <v>647</v>
      </c>
      <c r="C203" s="150" t="s">
        <v>649</v>
      </c>
      <c r="D203" s="138" t="s">
        <v>681</v>
      </c>
      <c r="E203" s="139">
        <v>28119</v>
      </c>
      <c r="F203" s="445">
        <v>41673</v>
      </c>
      <c r="G203" s="140">
        <v>28119</v>
      </c>
      <c r="H203" s="135">
        <f t="shared" si="3"/>
        <v>0</v>
      </c>
      <c r="I203" s="141" t="s">
        <v>30</v>
      </c>
      <c r="J203" s="118"/>
    </row>
    <row r="204" spans="1:10" ht="15" x14ac:dyDescent="0.25">
      <c r="A204" s="149">
        <v>41673</v>
      </c>
      <c r="B204" s="150">
        <v>648</v>
      </c>
      <c r="C204" s="150" t="s">
        <v>649</v>
      </c>
      <c r="D204" s="138" t="s">
        <v>57</v>
      </c>
      <c r="E204" s="139">
        <v>1000</v>
      </c>
      <c r="F204" s="445">
        <v>41673</v>
      </c>
      <c r="G204" s="140">
        <v>1000</v>
      </c>
      <c r="H204" s="135">
        <f t="shared" si="3"/>
        <v>0</v>
      </c>
      <c r="I204" s="141" t="s">
        <v>30</v>
      </c>
      <c r="J204" s="118"/>
    </row>
    <row r="205" spans="1:10" ht="15" x14ac:dyDescent="0.25">
      <c r="A205" s="149">
        <v>41673</v>
      </c>
      <c r="B205" s="150">
        <v>649</v>
      </c>
      <c r="C205" s="150" t="s">
        <v>649</v>
      </c>
      <c r="D205" s="138" t="s">
        <v>517</v>
      </c>
      <c r="E205" s="139">
        <v>945.5</v>
      </c>
      <c r="F205" s="445">
        <v>41673</v>
      </c>
      <c r="G205" s="140">
        <v>945.5</v>
      </c>
      <c r="H205" s="135">
        <f t="shared" si="3"/>
        <v>0</v>
      </c>
      <c r="I205" s="141"/>
      <c r="J205" s="118"/>
    </row>
    <row r="206" spans="1:10" ht="15" x14ac:dyDescent="0.25">
      <c r="A206" s="149">
        <v>41673</v>
      </c>
      <c r="B206" s="150">
        <v>650</v>
      </c>
      <c r="C206" s="150" t="s">
        <v>649</v>
      </c>
      <c r="D206" s="138" t="s">
        <v>792</v>
      </c>
      <c r="E206" s="139">
        <v>1565.5</v>
      </c>
      <c r="F206" s="446" t="s">
        <v>793</v>
      </c>
      <c r="G206" s="140">
        <v>1565.5</v>
      </c>
      <c r="H206" s="135">
        <f t="shared" si="3"/>
        <v>0</v>
      </c>
      <c r="I206" s="141" t="s">
        <v>45</v>
      </c>
      <c r="J206" s="118"/>
    </row>
    <row r="207" spans="1:10" ht="15" x14ac:dyDescent="0.25">
      <c r="A207" s="149">
        <v>41673</v>
      </c>
      <c r="B207" s="150">
        <v>651</v>
      </c>
      <c r="C207" s="150" t="s">
        <v>649</v>
      </c>
      <c r="D207" s="138" t="s">
        <v>66</v>
      </c>
      <c r="E207" s="139">
        <v>1218</v>
      </c>
      <c r="F207" s="445">
        <v>41673</v>
      </c>
      <c r="G207" s="140">
        <v>1218</v>
      </c>
      <c r="H207" s="135">
        <f t="shared" si="3"/>
        <v>0</v>
      </c>
      <c r="I207" s="141" t="s">
        <v>45</v>
      </c>
      <c r="J207" s="118"/>
    </row>
    <row r="208" spans="1:10" ht="15" x14ac:dyDescent="0.25">
      <c r="A208" s="149">
        <v>41673</v>
      </c>
      <c r="B208" s="150">
        <v>652</v>
      </c>
      <c r="C208" s="150" t="s">
        <v>649</v>
      </c>
      <c r="D208" s="138" t="s">
        <v>215</v>
      </c>
      <c r="E208" s="139">
        <v>3528</v>
      </c>
      <c r="F208" s="445">
        <v>41673</v>
      </c>
      <c r="G208" s="140">
        <v>3528</v>
      </c>
      <c r="H208" s="135">
        <f t="shared" si="3"/>
        <v>0</v>
      </c>
      <c r="I208" s="141"/>
      <c r="J208" s="118"/>
    </row>
    <row r="209" spans="1:10" ht="15" x14ac:dyDescent="0.25">
      <c r="A209" s="149">
        <v>41673</v>
      </c>
      <c r="B209" s="150">
        <v>653</v>
      </c>
      <c r="C209" s="150" t="s">
        <v>649</v>
      </c>
      <c r="D209" s="138" t="s">
        <v>260</v>
      </c>
      <c r="E209" s="139">
        <v>960</v>
      </c>
      <c r="F209" s="445">
        <v>41673</v>
      </c>
      <c r="G209" s="140">
        <v>960</v>
      </c>
      <c r="H209" s="135">
        <f t="shared" si="3"/>
        <v>0</v>
      </c>
      <c r="I209" s="141" t="s">
        <v>45</v>
      </c>
      <c r="J209" s="118"/>
    </row>
    <row r="210" spans="1:10" ht="15" x14ac:dyDescent="0.25">
      <c r="A210" s="149">
        <v>41673</v>
      </c>
      <c r="B210" s="150">
        <v>654</v>
      </c>
      <c r="C210" s="150" t="s">
        <v>649</v>
      </c>
      <c r="D210" s="138" t="s">
        <v>51</v>
      </c>
      <c r="E210" s="139">
        <v>2288</v>
      </c>
      <c r="F210" s="445">
        <v>41685</v>
      </c>
      <c r="G210" s="140">
        <v>2288</v>
      </c>
      <c r="H210" s="135">
        <f t="shared" si="3"/>
        <v>0</v>
      </c>
      <c r="I210" s="141" t="s">
        <v>45</v>
      </c>
      <c r="J210" s="118"/>
    </row>
    <row r="211" spans="1:10" ht="15" x14ac:dyDescent="0.25">
      <c r="A211" s="149">
        <v>41673</v>
      </c>
      <c r="B211" s="150">
        <v>655</v>
      </c>
      <c r="C211" s="150" t="s">
        <v>649</v>
      </c>
      <c r="D211" s="138" t="s">
        <v>149</v>
      </c>
      <c r="E211" s="139">
        <v>336</v>
      </c>
      <c r="F211" s="445">
        <v>41673</v>
      </c>
      <c r="G211" s="140">
        <v>336</v>
      </c>
      <c r="H211" s="135">
        <f t="shared" si="3"/>
        <v>0</v>
      </c>
      <c r="I211" s="141"/>
      <c r="J211" s="118"/>
    </row>
    <row r="212" spans="1:10" ht="15" x14ac:dyDescent="0.25">
      <c r="A212" s="149">
        <v>41673</v>
      </c>
      <c r="B212" s="150">
        <v>656</v>
      </c>
      <c r="C212" s="150" t="s">
        <v>649</v>
      </c>
      <c r="D212" s="138" t="s">
        <v>250</v>
      </c>
      <c r="E212" s="139">
        <v>8911</v>
      </c>
      <c r="F212" s="445">
        <v>41673</v>
      </c>
      <c r="G212" s="140">
        <v>8911</v>
      </c>
      <c r="H212" s="135">
        <f t="shared" si="3"/>
        <v>0</v>
      </c>
      <c r="I212" s="141" t="s">
        <v>30</v>
      </c>
      <c r="J212" s="118"/>
    </row>
    <row r="213" spans="1:10" ht="15" x14ac:dyDescent="0.25">
      <c r="A213" s="149">
        <v>41673</v>
      </c>
      <c r="B213" s="150">
        <v>657</v>
      </c>
      <c r="C213" s="150" t="s">
        <v>649</v>
      </c>
      <c r="D213" s="138" t="s">
        <v>111</v>
      </c>
      <c r="E213" s="139">
        <v>2121</v>
      </c>
      <c r="F213" s="445">
        <v>41673</v>
      </c>
      <c r="G213" s="140">
        <v>2121</v>
      </c>
      <c r="H213" s="135">
        <f t="shared" si="3"/>
        <v>0</v>
      </c>
      <c r="I213" s="141" t="s">
        <v>45</v>
      </c>
      <c r="J213" s="118"/>
    </row>
    <row r="214" spans="1:10" ht="15" x14ac:dyDescent="0.25">
      <c r="A214" s="149">
        <v>41673</v>
      </c>
      <c r="B214" s="150">
        <v>658</v>
      </c>
      <c r="C214" s="150" t="s">
        <v>649</v>
      </c>
      <c r="D214" s="138" t="s">
        <v>245</v>
      </c>
      <c r="E214" s="139">
        <v>32590.5</v>
      </c>
      <c r="F214" s="445">
        <v>41673</v>
      </c>
      <c r="G214" s="140">
        <v>32590.5</v>
      </c>
      <c r="H214" s="135">
        <f t="shared" si="3"/>
        <v>0</v>
      </c>
      <c r="I214" s="141" t="s">
        <v>27</v>
      </c>
      <c r="J214" s="118"/>
    </row>
    <row r="215" spans="1:10" ht="15" x14ac:dyDescent="0.25">
      <c r="A215" s="149">
        <v>41673</v>
      </c>
      <c r="B215" s="150">
        <v>659</v>
      </c>
      <c r="C215" s="150" t="s">
        <v>649</v>
      </c>
      <c r="D215" s="138" t="s">
        <v>36</v>
      </c>
      <c r="E215" s="139">
        <v>13098</v>
      </c>
      <c r="F215" s="445">
        <v>41678</v>
      </c>
      <c r="G215" s="140">
        <v>13098</v>
      </c>
      <c r="H215" s="135">
        <f t="shared" si="3"/>
        <v>0</v>
      </c>
      <c r="I215" s="141"/>
      <c r="J215" s="118"/>
    </row>
    <row r="216" spans="1:10" ht="15" x14ac:dyDescent="0.25">
      <c r="A216" s="149">
        <v>41673</v>
      </c>
      <c r="B216" s="150">
        <v>660</v>
      </c>
      <c r="C216" s="150" t="s">
        <v>649</v>
      </c>
      <c r="D216" s="138" t="s">
        <v>70</v>
      </c>
      <c r="E216" s="139">
        <v>5931.5</v>
      </c>
      <c r="F216" s="445">
        <v>41673</v>
      </c>
      <c r="G216" s="140">
        <v>5931.5</v>
      </c>
      <c r="H216" s="135">
        <f t="shared" si="3"/>
        <v>0</v>
      </c>
      <c r="I216" s="141"/>
      <c r="J216" s="118"/>
    </row>
    <row r="217" spans="1:10" ht="15" x14ac:dyDescent="0.25">
      <c r="A217" s="149">
        <v>41673</v>
      </c>
      <c r="B217" s="150">
        <v>661</v>
      </c>
      <c r="C217" s="150" t="s">
        <v>649</v>
      </c>
      <c r="D217" s="138" t="s">
        <v>316</v>
      </c>
      <c r="E217" s="139">
        <v>316</v>
      </c>
      <c r="F217" s="445">
        <v>41673</v>
      </c>
      <c r="G217" s="140">
        <v>316</v>
      </c>
      <c r="H217" s="135">
        <f t="shared" si="3"/>
        <v>0</v>
      </c>
      <c r="I217" s="141" t="s">
        <v>30</v>
      </c>
      <c r="J217" s="118"/>
    </row>
    <row r="218" spans="1:10" ht="15" x14ac:dyDescent="0.25">
      <c r="A218" s="149">
        <v>41673</v>
      </c>
      <c r="B218" s="150">
        <v>662</v>
      </c>
      <c r="C218" s="150" t="s">
        <v>649</v>
      </c>
      <c r="D218" s="138" t="s">
        <v>544</v>
      </c>
      <c r="E218" s="139">
        <v>35955.5</v>
      </c>
      <c r="F218" s="445">
        <v>41673</v>
      </c>
      <c r="G218" s="140">
        <v>35955.5</v>
      </c>
      <c r="H218" s="135">
        <f t="shared" si="3"/>
        <v>0</v>
      </c>
      <c r="I218" s="141" t="s">
        <v>27</v>
      </c>
      <c r="J218" s="118"/>
    </row>
    <row r="219" spans="1:10" ht="15" x14ac:dyDescent="0.25">
      <c r="A219" s="149">
        <v>41673</v>
      </c>
      <c r="B219" s="150">
        <v>663</v>
      </c>
      <c r="C219" s="150" t="s">
        <v>649</v>
      </c>
      <c r="D219" s="138" t="s">
        <v>130</v>
      </c>
      <c r="E219" s="139">
        <v>4447</v>
      </c>
      <c r="F219" s="445">
        <v>41676</v>
      </c>
      <c r="G219" s="140">
        <v>4447</v>
      </c>
      <c r="H219" s="135">
        <f t="shared" si="3"/>
        <v>0</v>
      </c>
      <c r="I219" s="141" t="s">
        <v>21</v>
      </c>
      <c r="J219" s="118"/>
    </row>
    <row r="220" spans="1:10" ht="15" x14ac:dyDescent="0.25">
      <c r="A220" s="149">
        <v>41673</v>
      </c>
      <c r="B220" s="150">
        <v>664</v>
      </c>
      <c r="C220" s="150" t="s">
        <v>649</v>
      </c>
      <c r="D220" s="138" t="s">
        <v>36</v>
      </c>
      <c r="E220" s="139">
        <v>5332</v>
      </c>
      <c r="F220" s="445">
        <v>41678</v>
      </c>
      <c r="G220" s="140">
        <v>5332</v>
      </c>
      <c r="H220" s="135">
        <f t="shared" si="3"/>
        <v>0</v>
      </c>
      <c r="I220" s="141"/>
      <c r="J220" s="118"/>
    </row>
    <row r="221" spans="1:10" ht="15" x14ac:dyDescent="0.25">
      <c r="A221" s="149">
        <v>41673</v>
      </c>
      <c r="B221" s="150">
        <v>665</v>
      </c>
      <c r="C221" s="150" t="s">
        <v>649</v>
      </c>
      <c r="D221" s="138" t="s">
        <v>22</v>
      </c>
      <c r="E221" s="139">
        <v>1449</v>
      </c>
      <c r="F221" s="445">
        <v>41673</v>
      </c>
      <c r="G221" s="140">
        <v>1449</v>
      </c>
      <c r="H221" s="135">
        <f t="shared" si="3"/>
        <v>0</v>
      </c>
      <c r="I221" s="141"/>
      <c r="J221" s="118"/>
    </row>
    <row r="222" spans="1:10" ht="15" x14ac:dyDescent="0.25">
      <c r="A222" s="149">
        <v>41673</v>
      </c>
      <c r="B222" s="150">
        <v>666</v>
      </c>
      <c r="C222" s="150" t="s">
        <v>649</v>
      </c>
      <c r="D222" s="138" t="s">
        <v>16</v>
      </c>
      <c r="E222" s="139">
        <v>4324</v>
      </c>
      <c r="F222" s="446">
        <v>41710</v>
      </c>
      <c r="G222" s="145">
        <v>4324</v>
      </c>
      <c r="H222" s="135">
        <f t="shared" si="3"/>
        <v>0</v>
      </c>
      <c r="I222" s="141"/>
      <c r="J222" s="118"/>
    </row>
    <row r="223" spans="1:10" ht="15" x14ac:dyDescent="0.25">
      <c r="A223" s="149">
        <v>41673</v>
      </c>
      <c r="B223" s="150">
        <v>667</v>
      </c>
      <c r="C223" s="150" t="s">
        <v>649</v>
      </c>
      <c r="D223" s="138" t="s">
        <v>27</v>
      </c>
      <c r="E223" s="139">
        <v>6537</v>
      </c>
      <c r="F223" s="445">
        <v>41673</v>
      </c>
      <c r="G223" s="140">
        <v>6537</v>
      </c>
      <c r="H223" s="135">
        <f t="shared" si="3"/>
        <v>0</v>
      </c>
      <c r="I223" s="141" t="s">
        <v>27</v>
      </c>
      <c r="J223" s="118"/>
    </row>
    <row r="224" spans="1:10" ht="15" x14ac:dyDescent="0.25">
      <c r="A224" s="149">
        <v>41673</v>
      </c>
      <c r="B224" s="150">
        <v>668</v>
      </c>
      <c r="C224" s="150" t="s">
        <v>649</v>
      </c>
      <c r="D224" s="138" t="s">
        <v>54</v>
      </c>
      <c r="E224" s="139">
        <v>57951</v>
      </c>
      <c r="F224" s="445">
        <v>41673</v>
      </c>
      <c r="G224" s="140">
        <v>57951</v>
      </c>
      <c r="H224" s="135">
        <f t="shared" si="3"/>
        <v>0</v>
      </c>
      <c r="I224" s="141" t="s">
        <v>37</v>
      </c>
      <c r="J224" s="118"/>
    </row>
    <row r="225" spans="1:10" ht="15" x14ac:dyDescent="0.25">
      <c r="A225" s="149">
        <v>41673</v>
      </c>
      <c r="B225" s="150">
        <v>669</v>
      </c>
      <c r="C225" s="150" t="s">
        <v>649</v>
      </c>
      <c r="D225" s="138" t="s">
        <v>188</v>
      </c>
      <c r="E225" s="139">
        <v>5108.5</v>
      </c>
      <c r="F225" s="445">
        <v>41673</v>
      </c>
      <c r="G225" s="140">
        <v>5108.5</v>
      </c>
      <c r="H225" s="135">
        <f t="shared" si="3"/>
        <v>0</v>
      </c>
      <c r="I225" s="141"/>
      <c r="J225" s="118"/>
    </row>
    <row r="226" spans="1:10" x14ac:dyDescent="0.25">
      <c r="A226" s="149">
        <v>41673</v>
      </c>
      <c r="B226" s="150">
        <v>670</v>
      </c>
      <c r="C226" s="150" t="s">
        <v>649</v>
      </c>
      <c r="D226" s="138" t="s">
        <v>544</v>
      </c>
      <c r="E226" s="139">
        <v>3446</v>
      </c>
      <c r="F226" s="445">
        <v>41673</v>
      </c>
      <c r="G226" s="140">
        <v>3446</v>
      </c>
      <c r="H226" s="135">
        <f t="shared" si="3"/>
        <v>0</v>
      </c>
      <c r="I226" s="141" t="s">
        <v>27</v>
      </c>
      <c r="J226" s="142" t="s">
        <v>794</v>
      </c>
    </row>
    <row r="227" spans="1:10" x14ac:dyDescent="0.25">
      <c r="A227" s="149">
        <v>41673</v>
      </c>
      <c r="B227" s="150">
        <v>671</v>
      </c>
      <c r="C227" s="150" t="s">
        <v>649</v>
      </c>
      <c r="D227" s="138" t="s">
        <v>188</v>
      </c>
      <c r="E227" s="139">
        <v>5988</v>
      </c>
      <c r="F227" s="445">
        <v>41673</v>
      </c>
      <c r="G227" s="140">
        <v>5988</v>
      </c>
      <c r="H227" s="135">
        <f t="shared" si="3"/>
        <v>0</v>
      </c>
      <c r="I227" s="141"/>
    </row>
    <row r="228" spans="1:10" x14ac:dyDescent="0.25">
      <c r="A228" s="149">
        <v>41673</v>
      </c>
      <c r="B228" s="150">
        <v>672</v>
      </c>
      <c r="C228" s="150" t="s">
        <v>649</v>
      </c>
      <c r="D228" s="138" t="s">
        <v>250</v>
      </c>
      <c r="E228" s="139">
        <v>666</v>
      </c>
      <c r="F228" s="445">
        <v>41673</v>
      </c>
      <c r="G228" s="140">
        <v>666</v>
      </c>
      <c r="H228" s="135">
        <f t="shared" si="3"/>
        <v>0</v>
      </c>
      <c r="I228" s="141" t="s">
        <v>12</v>
      </c>
    </row>
    <row r="229" spans="1:10" x14ac:dyDescent="0.25">
      <c r="A229" s="149">
        <v>41673</v>
      </c>
      <c r="B229" s="150">
        <v>673</v>
      </c>
      <c r="C229" s="150" t="s">
        <v>649</v>
      </c>
      <c r="D229" s="138" t="s">
        <v>92</v>
      </c>
      <c r="E229" s="139">
        <v>3053.5</v>
      </c>
      <c r="F229" s="445">
        <v>41673</v>
      </c>
      <c r="G229" s="140">
        <v>3053.5</v>
      </c>
      <c r="H229" s="135">
        <f t="shared" si="3"/>
        <v>0</v>
      </c>
      <c r="I229" s="141" t="s">
        <v>27</v>
      </c>
    </row>
    <row r="230" spans="1:10" x14ac:dyDescent="0.25">
      <c r="A230" s="149">
        <v>41673</v>
      </c>
      <c r="B230" s="150">
        <v>674</v>
      </c>
      <c r="C230" s="150" t="s">
        <v>649</v>
      </c>
      <c r="D230" s="138" t="s">
        <v>92</v>
      </c>
      <c r="E230" s="139">
        <v>5873.5</v>
      </c>
      <c r="F230" s="445">
        <v>41673</v>
      </c>
      <c r="G230" s="140">
        <v>5873.5</v>
      </c>
      <c r="H230" s="135">
        <f t="shared" si="3"/>
        <v>0</v>
      </c>
      <c r="I230" s="141" t="s">
        <v>27</v>
      </c>
    </row>
    <row r="231" spans="1:10" x14ac:dyDescent="0.25">
      <c r="A231" s="149">
        <v>41673</v>
      </c>
      <c r="B231" s="150">
        <v>675</v>
      </c>
      <c r="C231" s="150" t="s">
        <v>649</v>
      </c>
      <c r="D231" s="138" t="s">
        <v>346</v>
      </c>
      <c r="E231" s="139">
        <v>4247.5</v>
      </c>
      <c r="F231" s="445">
        <v>41673</v>
      </c>
      <c r="G231" s="140">
        <v>4247.5</v>
      </c>
      <c r="H231" s="135">
        <f t="shared" si="3"/>
        <v>0</v>
      </c>
      <c r="I231" s="141" t="s">
        <v>27</v>
      </c>
    </row>
    <row r="232" spans="1:10" x14ac:dyDescent="0.25">
      <c r="A232" s="149">
        <v>41673</v>
      </c>
      <c r="B232" s="150">
        <v>676</v>
      </c>
      <c r="C232" s="150" t="s">
        <v>649</v>
      </c>
      <c r="D232" s="138" t="s">
        <v>74</v>
      </c>
      <c r="E232" s="139">
        <v>4621.5</v>
      </c>
      <c r="F232" s="445">
        <v>41673</v>
      </c>
      <c r="G232" s="140">
        <v>4621.5</v>
      </c>
      <c r="H232" s="135">
        <f t="shared" si="3"/>
        <v>0</v>
      </c>
      <c r="I232" s="141" t="s">
        <v>8</v>
      </c>
    </row>
    <row r="233" spans="1:10" x14ac:dyDescent="0.25">
      <c r="A233" s="149">
        <v>41673</v>
      </c>
      <c r="B233" s="150">
        <v>677</v>
      </c>
      <c r="C233" s="150" t="s">
        <v>649</v>
      </c>
      <c r="D233" s="138" t="s">
        <v>8</v>
      </c>
      <c r="E233" s="139">
        <v>4835.5</v>
      </c>
      <c r="F233" s="445">
        <v>41673</v>
      </c>
      <c r="G233" s="140">
        <v>4835.5</v>
      </c>
      <c r="H233" s="135">
        <f t="shared" si="3"/>
        <v>0</v>
      </c>
      <c r="I233" s="141" t="s">
        <v>8</v>
      </c>
    </row>
    <row r="234" spans="1:10" x14ac:dyDescent="0.25">
      <c r="A234" s="149">
        <v>41673</v>
      </c>
      <c r="B234" s="150">
        <v>678</v>
      </c>
      <c r="C234" s="150" t="s">
        <v>649</v>
      </c>
      <c r="D234" s="138" t="s">
        <v>149</v>
      </c>
      <c r="E234" s="140">
        <v>11061</v>
      </c>
      <c r="F234" s="447" t="s">
        <v>795</v>
      </c>
      <c r="G234" s="140">
        <f>9000+2061</f>
        <v>11061</v>
      </c>
      <c r="H234" s="135">
        <f t="shared" si="3"/>
        <v>0</v>
      </c>
      <c r="I234" s="141" t="s">
        <v>27</v>
      </c>
    </row>
    <row r="235" spans="1:10" x14ac:dyDescent="0.25">
      <c r="A235" s="149">
        <v>41673</v>
      </c>
      <c r="B235" s="150">
        <v>679</v>
      </c>
      <c r="C235" s="150" t="s">
        <v>649</v>
      </c>
      <c r="D235" s="138" t="s">
        <v>85</v>
      </c>
      <c r="E235" s="139">
        <v>23897.5</v>
      </c>
      <c r="F235" s="445">
        <v>41673</v>
      </c>
      <c r="G235" s="140">
        <v>23897.5</v>
      </c>
      <c r="H235" s="135">
        <f t="shared" si="3"/>
        <v>0</v>
      </c>
      <c r="I235" s="141" t="s">
        <v>27</v>
      </c>
    </row>
    <row r="236" spans="1:10" x14ac:dyDescent="0.25">
      <c r="A236" s="149">
        <v>41673</v>
      </c>
      <c r="B236" s="150">
        <v>680</v>
      </c>
      <c r="C236" s="150" t="s">
        <v>649</v>
      </c>
      <c r="D236" s="138" t="s">
        <v>88</v>
      </c>
      <c r="E236" s="139">
        <v>4784.5</v>
      </c>
      <c r="F236" s="445">
        <v>41673</v>
      </c>
      <c r="G236" s="140">
        <v>4784.5</v>
      </c>
      <c r="H236" s="135">
        <f t="shared" si="3"/>
        <v>0</v>
      </c>
      <c r="I236" s="141" t="s">
        <v>27</v>
      </c>
    </row>
    <row r="237" spans="1:10" x14ac:dyDescent="0.25">
      <c r="A237" s="149">
        <v>41673</v>
      </c>
      <c r="B237" s="150">
        <v>681</v>
      </c>
      <c r="C237" s="150" t="s">
        <v>649</v>
      </c>
      <c r="D237" s="138" t="s">
        <v>763</v>
      </c>
      <c r="E237" s="139">
        <v>2525.6</v>
      </c>
      <c r="F237" s="445">
        <v>41673</v>
      </c>
      <c r="G237" s="140">
        <v>2525.6</v>
      </c>
      <c r="H237" s="135">
        <f t="shared" si="3"/>
        <v>0</v>
      </c>
      <c r="I237" s="141" t="s">
        <v>27</v>
      </c>
    </row>
    <row r="238" spans="1:10" x14ac:dyDescent="0.25">
      <c r="A238" s="149">
        <v>41673</v>
      </c>
      <c r="B238" s="150">
        <v>682</v>
      </c>
      <c r="C238" s="150" t="s">
        <v>649</v>
      </c>
      <c r="D238" s="138" t="s">
        <v>99</v>
      </c>
      <c r="E238" s="139">
        <v>952.7</v>
      </c>
      <c r="F238" s="445">
        <v>41673</v>
      </c>
      <c r="G238" s="140">
        <v>952.7</v>
      </c>
      <c r="H238" s="135">
        <f t="shared" si="3"/>
        <v>0</v>
      </c>
      <c r="I238" s="141" t="s">
        <v>27</v>
      </c>
    </row>
    <row r="239" spans="1:10" x14ac:dyDescent="0.25">
      <c r="A239" s="149">
        <v>41673</v>
      </c>
      <c r="B239" s="150">
        <v>683</v>
      </c>
      <c r="C239" s="150" t="s">
        <v>649</v>
      </c>
      <c r="D239" s="138" t="s">
        <v>16</v>
      </c>
      <c r="E239" s="139">
        <v>3889</v>
      </c>
      <c r="F239" s="446">
        <v>41710</v>
      </c>
      <c r="G239" s="145">
        <v>3889</v>
      </c>
      <c r="H239" s="135">
        <f t="shared" si="3"/>
        <v>0</v>
      </c>
      <c r="I239" s="141" t="s">
        <v>796</v>
      </c>
    </row>
    <row r="240" spans="1:10" x14ac:dyDescent="0.25">
      <c r="A240" s="149">
        <v>41673</v>
      </c>
      <c r="B240" s="150">
        <v>684</v>
      </c>
      <c r="C240" s="150" t="s">
        <v>649</v>
      </c>
      <c r="D240" s="138" t="s">
        <v>68</v>
      </c>
      <c r="E240" s="139">
        <v>4438.5</v>
      </c>
      <c r="F240" s="445">
        <v>41674</v>
      </c>
      <c r="G240" s="140">
        <v>4438.5</v>
      </c>
      <c r="H240" s="135">
        <f t="shared" si="3"/>
        <v>0</v>
      </c>
      <c r="I240" s="141" t="s">
        <v>45</v>
      </c>
    </row>
    <row r="241" spans="1:10" x14ac:dyDescent="0.25">
      <c r="A241" s="149">
        <v>41673</v>
      </c>
      <c r="B241" s="150">
        <v>685</v>
      </c>
      <c r="C241" s="150" t="s">
        <v>649</v>
      </c>
      <c r="D241" s="138" t="s">
        <v>24</v>
      </c>
      <c r="E241" s="139">
        <v>2436</v>
      </c>
      <c r="F241" s="445">
        <v>41673</v>
      </c>
      <c r="G241" s="140">
        <v>2436</v>
      </c>
      <c r="H241" s="135">
        <f t="shared" si="3"/>
        <v>0</v>
      </c>
      <c r="I241" s="141"/>
    </row>
    <row r="242" spans="1:10" ht="15" x14ac:dyDescent="0.25">
      <c r="A242" s="149">
        <v>41673</v>
      </c>
      <c r="B242" s="150">
        <v>686</v>
      </c>
      <c r="C242" s="150" t="s">
        <v>649</v>
      </c>
      <c r="D242" s="138" t="s">
        <v>55</v>
      </c>
      <c r="E242" s="139">
        <v>2541.1999999999998</v>
      </c>
      <c r="F242" s="445">
        <v>41673</v>
      </c>
      <c r="G242" s="140">
        <v>2541.1999999999998</v>
      </c>
      <c r="H242" s="135">
        <f t="shared" si="3"/>
        <v>0</v>
      </c>
      <c r="I242" s="141" t="s">
        <v>8</v>
      </c>
      <c r="J242" s="118"/>
    </row>
    <row r="243" spans="1:10" ht="15" x14ac:dyDescent="0.25">
      <c r="A243" s="149">
        <v>41673</v>
      </c>
      <c r="B243" s="150">
        <v>687</v>
      </c>
      <c r="C243" s="150" t="s">
        <v>649</v>
      </c>
      <c r="D243" s="138" t="s">
        <v>307</v>
      </c>
      <c r="E243" s="139">
        <v>13825</v>
      </c>
      <c r="F243" s="445">
        <v>41674</v>
      </c>
      <c r="G243" s="140">
        <v>13825</v>
      </c>
      <c r="H243" s="135">
        <f t="shared" si="3"/>
        <v>0</v>
      </c>
      <c r="I243" s="141" t="s">
        <v>21</v>
      </c>
      <c r="J243" s="118"/>
    </row>
    <row r="244" spans="1:10" ht="15" x14ac:dyDescent="0.25">
      <c r="A244" s="149">
        <v>41673</v>
      </c>
      <c r="B244" s="150">
        <v>688</v>
      </c>
      <c r="C244" s="150" t="s">
        <v>649</v>
      </c>
      <c r="D244" s="138" t="s">
        <v>549</v>
      </c>
      <c r="E244" s="139">
        <v>30464</v>
      </c>
      <c r="F244" s="445">
        <v>41673</v>
      </c>
      <c r="G244" s="140">
        <v>30464</v>
      </c>
      <c r="H244" s="135">
        <f t="shared" si="3"/>
        <v>0</v>
      </c>
      <c r="I244" s="141" t="s">
        <v>37</v>
      </c>
      <c r="J244" s="118"/>
    </row>
    <row r="245" spans="1:10" ht="15" x14ac:dyDescent="0.25">
      <c r="A245" s="149">
        <v>41673</v>
      </c>
      <c r="B245" s="150">
        <v>689</v>
      </c>
      <c r="C245" s="150" t="s">
        <v>649</v>
      </c>
      <c r="D245" s="138" t="s">
        <v>78</v>
      </c>
      <c r="E245" s="139">
        <v>1171</v>
      </c>
      <c r="F245" s="445">
        <v>41674</v>
      </c>
      <c r="G245" s="140">
        <v>1171</v>
      </c>
      <c r="H245" s="135">
        <f t="shared" si="3"/>
        <v>0</v>
      </c>
      <c r="I245" s="141" t="s">
        <v>21</v>
      </c>
      <c r="J245" s="118"/>
    </row>
    <row r="246" spans="1:10" ht="15" x14ac:dyDescent="0.25">
      <c r="A246" s="149">
        <v>41673</v>
      </c>
      <c r="B246" s="150">
        <v>690</v>
      </c>
      <c r="C246" s="150" t="s">
        <v>649</v>
      </c>
      <c r="D246" s="138" t="s">
        <v>80</v>
      </c>
      <c r="E246" s="139">
        <v>3220</v>
      </c>
      <c r="F246" s="445">
        <v>41674</v>
      </c>
      <c r="G246" s="140">
        <v>3220</v>
      </c>
      <c r="H246" s="135">
        <f t="shared" si="3"/>
        <v>0</v>
      </c>
      <c r="I246" s="141" t="s">
        <v>21</v>
      </c>
      <c r="J246" s="118"/>
    </row>
    <row r="247" spans="1:10" ht="15" x14ac:dyDescent="0.25">
      <c r="A247" s="149">
        <v>41673</v>
      </c>
      <c r="B247" s="150">
        <v>691</v>
      </c>
      <c r="C247" s="150" t="s">
        <v>649</v>
      </c>
      <c r="D247" s="138" t="s">
        <v>180</v>
      </c>
      <c r="E247" s="139">
        <v>23253</v>
      </c>
      <c r="F247" s="445">
        <v>41684</v>
      </c>
      <c r="G247" s="140">
        <v>23253</v>
      </c>
      <c r="H247" s="135">
        <f t="shared" si="3"/>
        <v>0</v>
      </c>
      <c r="I247" s="141" t="s">
        <v>45</v>
      </c>
      <c r="J247" s="118"/>
    </row>
    <row r="248" spans="1:10" ht="15" x14ac:dyDescent="0.25">
      <c r="A248" s="149">
        <v>41673</v>
      </c>
      <c r="B248" s="150">
        <v>692</v>
      </c>
      <c r="C248" s="150" t="s">
        <v>649</v>
      </c>
      <c r="D248" s="138" t="s">
        <v>797</v>
      </c>
      <c r="E248" s="139">
        <v>2847.6</v>
      </c>
      <c r="F248" s="445">
        <v>41674</v>
      </c>
      <c r="G248" s="140">
        <v>2847.6</v>
      </c>
      <c r="H248" s="135">
        <f t="shared" si="3"/>
        <v>0</v>
      </c>
      <c r="I248" s="141" t="s">
        <v>21</v>
      </c>
      <c r="J248" s="118"/>
    </row>
    <row r="249" spans="1:10" ht="15" x14ac:dyDescent="0.25">
      <c r="A249" s="149">
        <v>41673</v>
      </c>
      <c r="B249" s="150">
        <v>693</v>
      </c>
      <c r="C249" s="150" t="s">
        <v>649</v>
      </c>
      <c r="D249" s="138" t="s">
        <v>598</v>
      </c>
      <c r="E249" s="139">
        <v>1537.6</v>
      </c>
      <c r="F249" s="445">
        <v>41674</v>
      </c>
      <c r="G249" s="140">
        <v>1537.6</v>
      </c>
      <c r="H249" s="135">
        <f t="shared" si="3"/>
        <v>0</v>
      </c>
      <c r="I249" s="141" t="s">
        <v>21</v>
      </c>
      <c r="J249" s="118"/>
    </row>
    <row r="250" spans="1:10" ht="15" x14ac:dyDescent="0.25">
      <c r="A250" s="149">
        <v>41673</v>
      </c>
      <c r="B250" s="150">
        <v>694</v>
      </c>
      <c r="C250" s="150" t="s">
        <v>649</v>
      </c>
      <c r="D250" s="138" t="s">
        <v>623</v>
      </c>
      <c r="E250" s="139">
        <v>2164</v>
      </c>
      <c r="F250" s="445">
        <v>41674</v>
      </c>
      <c r="G250" s="140">
        <v>2164</v>
      </c>
      <c r="H250" s="135">
        <f t="shared" si="3"/>
        <v>0</v>
      </c>
      <c r="I250" s="141" t="s">
        <v>21</v>
      </c>
      <c r="J250" s="118"/>
    </row>
    <row r="251" spans="1:10" ht="15" x14ac:dyDescent="0.25">
      <c r="A251" s="149">
        <v>41673</v>
      </c>
      <c r="B251" s="150">
        <v>695</v>
      </c>
      <c r="C251" s="150" t="s">
        <v>649</v>
      </c>
      <c r="D251" s="138" t="s">
        <v>351</v>
      </c>
      <c r="E251" s="139">
        <v>2850.5</v>
      </c>
      <c r="F251" s="445">
        <v>41674</v>
      </c>
      <c r="G251" s="140">
        <v>2850.5</v>
      </c>
      <c r="H251" s="135">
        <f t="shared" si="3"/>
        <v>0</v>
      </c>
      <c r="I251" s="141" t="s">
        <v>21</v>
      </c>
      <c r="J251" s="118"/>
    </row>
    <row r="252" spans="1:10" ht="15" x14ac:dyDescent="0.25">
      <c r="A252" s="149">
        <v>41673</v>
      </c>
      <c r="B252" s="150">
        <v>696</v>
      </c>
      <c r="C252" s="150" t="s">
        <v>649</v>
      </c>
      <c r="D252" s="138" t="s">
        <v>8</v>
      </c>
      <c r="E252" s="139">
        <v>900</v>
      </c>
      <c r="F252" s="445">
        <v>41673</v>
      </c>
      <c r="G252" s="140">
        <v>900</v>
      </c>
      <c r="H252" s="135">
        <f t="shared" si="3"/>
        <v>0</v>
      </c>
      <c r="I252" s="141" t="s">
        <v>8</v>
      </c>
      <c r="J252" s="118"/>
    </row>
    <row r="253" spans="1:10" ht="15" x14ac:dyDescent="0.25">
      <c r="A253" s="149">
        <v>41673</v>
      </c>
      <c r="B253" s="150">
        <v>697</v>
      </c>
      <c r="C253" s="150" t="s">
        <v>649</v>
      </c>
      <c r="D253" s="138" t="s">
        <v>235</v>
      </c>
      <c r="E253" s="139">
        <v>408</v>
      </c>
      <c r="F253" s="445">
        <v>41674</v>
      </c>
      <c r="G253" s="140">
        <v>408</v>
      </c>
      <c r="H253" s="135">
        <f t="shared" si="3"/>
        <v>0</v>
      </c>
      <c r="I253" s="141" t="s">
        <v>21</v>
      </c>
      <c r="J253" s="118"/>
    </row>
    <row r="254" spans="1:10" ht="15" x14ac:dyDescent="0.25">
      <c r="A254" s="149">
        <v>41673</v>
      </c>
      <c r="B254" s="150">
        <v>698</v>
      </c>
      <c r="C254" s="150" t="s">
        <v>649</v>
      </c>
      <c r="D254" s="138" t="s">
        <v>96</v>
      </c>
      <c r="E254" s="139">
        <v>29305</v>
      </c>
      <c r="F254" s="445">
        <v>41673</v>
      </c>
      <c r="G254" s="140">
        <v>29305</v>
      </c>
      <c r="H254" s="135">
        <f t="shared" si="3"/>
        <v>0</v>
      </c>
      <c r="I254" s="141" t="s">
        <v>37</v>
      </c>
      <c r="J254" s="118"/>
    </row>
    <row r="255" spans="1:10" ht="15" x14ac:dyDescent="0.25">
      <c r="A255" s="149">
        <v>41673</v>
      </c>
      <c r="B255" s="150">
        <v>699</v>
      </c>
      <c r="C255" s="150" t="s">
        <v>649</v>
      </c>
      <c r="D255" s="138" t="s">
        <v>351</v>
      </c>
      <c r="E255" s="139">
        <v>880</v>
      </c>
      <c r="F255" s="445">
        <v>41674</v>
      </c>
      <c r="G255" s="140">
        <v>880</v>
      </c>
      <c r="H255" s="135">
        <f t="shared" si="3"/>
        <v>0</v>
      </c>
      <c r="I255" s="141" t="s">
        <v>21</v>
      </c>
      <c r="J255" s="118"/>
    </row>
    <row r="256" spans="1:10" ht="15" x14ac:dyDescent="0.25">
      <c r="A256" s="149">
        <v>41673</v>
      </c>
      <c r="B256" s="150">
        <v>700</v>
      </c>
      <c r="C256" s="150" t="s">
        <v>649</v>
      </c>
      <c r="D256" s="138" t="s">
        <v>366</v>
      </c>
      <c r="E256" s="139">
        <v>5844.5</v>
      </c>
      <c r="F256" s="445">
        <v>41674</v>
      </c>
      <c r="G256" s="140">
        <v>5844.5</v>
      </c>
      <c r="H256" s="135">
        <f t="shared" si="3"/>
        <v>0</v>
      </c>
      <c r="I256" s="141" t="s">
        <v>21</v>
      </c>
      <c r="J256" s="118"/>
    </row>
    <row r="257" spans="1:10" ht="15" x14ac:dyDescent="0.25">
      <c r="A257" s="149">
        <v>41673</v>
      </c>
      <c r="B257" s="150">
        <v>701</v>
      </c>
      <c r="C257" s="150" t="s">
        <v>649</v>
      </c>
      <c r="D257" s="138" t="s">
        <v>351</v>
      </c>
      <c r="E257" s="139">
        <v>4798</v>
      </c>
      <c r="F257" s="445">
        <v>41674</v>
      </c>
      <c r="G257" s="140">
        <v>4798</v>
      </c>
      <c r="H257" s="135">
        <f t="shared" si="3"/>
        <v>0</v>
      </c>
      <c r="I257" s="141" t="s">
        <v>21</v>
      </c>
      <c r="J257" s="118"/>
    </row>
    <row r="258" spans="1:10" ht="15" x14ac:dyDescent="0.25">
      <c r="A258" s="149">
        <v>41673</v>
      </c>
      <c r="B258" s="150">
        <v>702</v>
      </c>
      <c r="C258" s="150" t="s">
        <v>649</v>
      </c>
      <c r="D258" s="138" t="s">
        <v>63</v>
      </c>
      <c r="E258" s="139">
        <v>1820.5</v>
      </c>
      <c r="F258" s="445">
        <v>41674</v>
      </c>
      <c r="G258" s="140">
        <v>1820.5</v>
      </c>
      <c r="H258" s="135">
        <f t="shared" si="3"/>
        <v>0</v>
      </c>
      <c r="I258" s="141" t="s">
        <v>21</v>
      </c>
      <c r="J258" s="118"/>
    </row>
    <row r="259" spans="1:10" ht="15" x14ac:dyDescent="0.25">
      <c r="A259" s="149">
        <v>41673</v>
      </c>
      <c r="B259" s="150">
        <v>703</v>
      </c>
      <c r="C259" s="150" t="s">
        <v>649</v>
      </c>
      <c r="D259" s="138" t="s">
        <v>8</v>
      </c>
      <c r="E259" s="139">
        <v>194</v>
      </c>
      <c r="F259" s="445">
        <v>41691</v>
      </c>
      <c r="G259" s="140">
        <v>194</v>
      </c>
      <c r="H259" s="135">
        <f t="shared" si="3"/>
        <v>0</v>
      </c>
      <c r="I259" s="141" t="s">
        <v>8</v>
      </c>
      <c r="J259" s="118"/>
    </row>
    <row r="260" spans="1:10" ht="15" x14ac:dyDescent="0.25">
      <c r="A260" s="149">
        <v>0</v>
      </c>
      <c r="B260" s="150">
        <v>704</v>
      </c>
      <c r="C260" s="150" t="s">
        <v>649</v>
      </c>
      <c r="D260" s="138" t="s">
        <v>74</v>
      </c>
      <c r="E260" s="139">
        <v>1215</v>
      </c>
      <c r="F260" s="445">
        <v>41673</v>
      </c>
      <c r="G260" s="140">
        <v>1215</v>
      </c>
      <c r="H260" s="135">
        <f t="shared" si="3"/>
        <v>0</v>
      </c>
      <c r="I260" s="141" t="s">
        <v>8</v>
      </c>
      <c r="J260" s="118"/>
    </row>
    <row r="261" spans="1:10" ht="15" x14ac:dyDescent="0.25">
      <c r="A261" s="149">
        <v>41673</v>
      </c>
      <c r="B261" s="150">
        <v>705</v>
      </c>
      <c r="C261" s="150" t="s">
        <v>649</v>
      </c>
      <c r="D261" s="138" t="s">
        <v>434</v>
      </c>
      <c r="E261" s="139">
        <v>2976</v>
      </c>
      <c r="F261" s="445">
        <v>41673</v>
      </c>
      <c r="G261" s="140">
        <v>2976</v>
      </c>
      <c r="H261" s="135">
        <f t="shared" ref="H261:H324" si="4">E261-G261</f>
        <v>0</v>
      </c>
      <c r="I261" s="141"/>
      <c r="J261" s="118"/>
    </row>
    <row r="262" spans="1:10" ht="15" x14ac:dyDescent="0.25">
      <c r="A262" s="149">
        <v>41674</v>
      </c>
      <c r="B262" s="150">
        <v>706</v>
      </c>
      <c r="C262" s="150" t="s">
        <v>649</v>
      </c>
      <c r="D262" s="138" t="s">
        <v>22</v>
      </c>
      <c r="E262" s="139">
        <v>15717</v>
      </c>
      <c r="F262" s="445">
        <v>41675</v>
      </c>
      <c r="G262" s="139">
        <v>15717</v>
      </c>
      <c r="H262" s="135">
        <f t="shared" si="4"/>
        <v>0</v>
      </c>
      <c r="I262" s="141" t="s">
        <v>162</v>
      </c>
      <c r="J262" s="118"/>
    </row>
    <row r="263" spans="1:10" ht="15" x14ac:dyDescent="0.25">
      <c r="A263" s="149">
        <v>41674</v>
      </c>
      <c r="B263" s="150">
        <v>707</v>
      </c>
      <c r="C263" s="150" t="s">
        <v>649</v>
      </c>
      <c r="D263" s="138" t="s">
        <v>358</v>
      </c>
      <c r="E263" s="139">
        <v>3367</v>
      </c>
      <c r="F263" s="445">
        <v>41677</v>
      </c>
      <c r="G263" s="140">
        <v>3367</v>
      </c>
      <c r="H263" s="135">
        <f t="shared" si="4"/>
        <v>0</v>
      </c>
      <c r="I263" s="151" t="s">
        <v>162</v>
      </c>
      <c r="J263" s="118"/>
    </row>
    <row r="264" spans="1:10" ht="15" x14ac:dyDescent="0.25">
      <c r="A264" s="149">
        <v>41674</v>
      </c>
      <c r="B264" s="150">
        <v>708</v>
      </c>
      <c r="C264" s="150" t="s">
        <v>649</v>
      </c>
      <c r="D264" s="138" t="s">
        <v>11</v>
      </c>
      <c r="E264" s="139">
        <v>48230</v>
      </c>
      <c r="F264" s="445">
        <v>41680</v>
      </c>
      <c r="G264" s="140">
        <v>48230</v>
      </c>
      <c r="H264" s="135">
        <f t="shared" si="4"/>
        <v>0</v>
      </c>
      <c r="I264" s="141" t="s">
        <v>30</v>
      </c>
      <c r="J264" s="118"/>
    </row>
    <row r="265" spans="1:10" ht="15" x14ac:dyDescent="0.25">
      <c r="A265" s="149">
        <v>41674</v>
      </c>
      <c r="B265" s="150">
        <v>709</v>
      </c>
      <c r="C265" s="150" t="s">
        <v>649</v>
      </c>
      <c r="D265" s="138" t="s">
        <v>435</v>
      </c>
      <c r="E265" s="139">
        <v>6178</v>
      </c>
      <c r="F265" s="456" t="s">
        <v>798</v>
      </c>
      <c r="G265" s="140">
        <v>6178</v>
      </c>
      <c r="H265" s="135">
        <f t="shared" si="4"/>
        <v>0</v>
      </c>
      <c r="I265" s="141" t="s">
        <v>8</v>
      </c>
      <c r="J265" s="118"/>
    </row>
    <row r="266" spans="1:10" ht="15" x14ac:dyDescent="0.25">
      <c r="A266" s="149">
        <v>41674</v>
      </c>
      <c r="B266" s="150">
        <v>710</v>
      </c>
      <c r="C266" s="150" t="s">
        <v>649</v>
      </c>
      <c r="D266" s="138" t="s">
        <v>152</v>
      </c>
      <c r="E266" s="139">
        <v>6374.5</v>
      </c>
      <c r="F266" s="445">
        <v>41674</v>
      </c>
      <c r="G266" s="140">
        <v>6374.5</v>
      </c>
      <c r="H266" s="135">
        <f t="shared" si="4"/>
        <v>0</v>
      </c>
      <c r="I266" s="141"/>
      <c r="J266" s="118"/>
    </row>
    <row r="267" spans="1:10" ht="15" x14ac:dyDescent="0.25">
      <c r="A267" s="149">
        <v>41674</v>
      </c>
      <c r="B267" s="150">
        <v>711</v>
      </c>
      <c r="C267" s="150" t="s">
        <v>649</v>
      </c>
      <c r="D267" s="138" t="s">
        <v>147</v>
      </c>
      <c r="E267" s="140">
        <v>9681</v>
      </c>
      <c r="F267" s="447" t="s">
        <v>799</v>
      </c>
      <c r="G267" s="140">
        <v>9681</v>
      </c>
      <c r="H267" s="135">
        <f t="shared" si="4"/>
        <v>0</v>
      </c>
      <c r="I267" s="141"/>
      <c r="J267" s="118"/>
    </row>
    <row r="268" spans="1:10" ht="15" x14ac:dyDescent="0.25">
      <c r="A268" s="149">
        <v>41674</v>
      </c>
      <c r="B268" s="150">
        <v>712</v>
      </c>
      <c r="C268" s="150" t="s">
        <v>649</v>
      </c>
      <c r="D268" s="138" t="s">
        <v>175</v>
      </c>
      <c r="E268" s="139">
        <v>43296</v>
      </c>
      <c r="F268" s="446" t="s">
        <v>800</v>
      </c>
      <c r="G268" s="140">
        <v>43296</v>
      </c>
      <c r="H268" s="135">
        <f t="shared" si="4"/>
        <v>0</v>
      </c>
      <c r="I268" s="141" t="s">
        <v>162</v>
      </c>
      <c r="J268" s="118"/>
    </row>
    <row r="269" spans="1:10" ht="15" x14ac:dyDescent="0.25">
      <c r="A269" s="149">
        <v>41674</v>
      </c>
      <c r="B269" s="150">
        <v>713</v>
      </c>
      <c r="C269" s="150" t="s">
        <v>649</v>
      </c>
      <c r="D269" s="138" t="s">
        <v>160</v>
      </c>
      <c r="E269" s="139">
        <v>119312</v>
      </c>
      <c r="F269" s="446" t="s">
        <v>801</v>
      </c>
      <c r="G269" s="140">
        <v>119312</v>
      </c>
      <c r="H269" s="135">
        <f t="shared" si="4"/>
        <v>0</v>
      </c>
      <c r="I269" s="141" t="s">
        <v>162</v>
      </c>
      <c r="J269" s="118"/>
    </row>
    <row r="270" spans="1:10" ht="15" x14ac:dyDescent="0.25">
      <c r="A270" s="149">
        <v>41674</v>
      </c>
      <c r="B270" s="150">
        <v>714</v>
      </c>
      <c r="C270" s="150" t="s">
        <v>649</v>
      </c>
      <c r="D270" s="138" t="s">
        <v>160</v>
      </c>
      <c r="E270" s="139">
        <v>11818</v>
      </c>
      <c r="F270" s="446" t="s">
        <v>802</v>
      </c>
      <c r="G270" s="140">
        <v>11818</v>
      </c>
      <c r="H270" s="135">
        <f t="shared" si="4"/>
        <v>0</v>
      </c>
      <c r="I270" s="141" t="s">
        <v>162</v>
      </c>
      <c r="J270" s="118"/>
    </row>
    <row r="271" spans="1:10" ht="15" x14ac:dyDescent="0.25">
      <c r="A271" s="149">
        <v>41674</v>
      </c>
      <c r="B271" s="150">
        <v>715</v>
      </c>
      <c r="C271" s="150" t="s">
        <v>649</v>
      </c>
      <c r="D271" s="138" t="s">
        <v>545</v>
      </c>
      <c r="E271" s="139">
        <v>3103</v>
      </c>
      <c r="F271" s="445">
        <v>41675</v>
      </c>
      <c r="G271" s="140">
        <v>3103</v>
      </c>
      <c r="H271" s="135">
        <f t="shared" si="4"/>
        <v>0</v>
      </c>
      <c r="I271" s="141" t="s">
        <v>162</v>
      </c>
      <c r="J271" s="118"/>
    </row>
    <row r="272" spans="1:10" ht="15" x14ac:dyDescent="0.25">
      <c r="A272" s="149">
        <v>41674</v>
      </c>
      <c r="B272" s="150">
        <v>716</v>
      </c>
      <c r="C272" s="150" t="s">
        <v>649</v>
      </c>
      <c r="D272" s="138" t="s">
        <v>175</v>
      </c>
      <c r="E272" s="139">
        <v>19582</v>
      </c>
      <c r="F272" s="446" t="s">
        <v>803</v>
      </c>
      <c r="G272" s="140">
        <v>19582</v>
      </c>
      <c r="H272" s="135">
        <f t="shared" si="4"/>
        <v>0</v>
      </c>
      <c r="I272" s="141" t="s">
        <v>162</v>
      </c>
      <c r="J272" s="118"/>
    </row>
    <row r="273" spans="1:10" ht="15" x14ac:dyDescent="0.25">
      <c r="A273" s="149">
        <v>41674</v>
      </c>
      <c r="B273" s="150">
        <v>717</v>
      </c>
      <c r="C273" s="150" t="s">
        <v>649</v>
      </c>
      <c r="D273" s="138" t="s">
        <v>545</v>
      </c>
      <c r="E273" s="139">
        <v>3548</v>
      </c>
      <c r="F273" s="445">
        <v>41675</v>
      </c>
      <c r="G273" s="140">
        <v>3548</v>
      </c>
      <c r="H273" s="135">
        <f t="shared" si="4"/>
        <v>0</v>
      </c>
      <c r="I273" s="141" t="s">
        <v>162</v>
      </c>
      <c r="J273" s="118"/>
    </row>
    <row r="274" spans="1:10" x14ac:dyDescent="0.25">
      <c r="A274" s="149">
        <v>41674</v>
      </c>
      <c r="B274" s="150">
        <v>718</v>
      </c>
      <c r="C274" s="150" t="s">
        <v>649</v>
      </c>
      <c r="D274" s="143" t="s">
        <v>53</v>
      </c>
      <c r="E274" s="144">
        <v>0</v>
      </c>
      <c r="F274" s="445"/>
      <c r="G274" s="140"/>
      <c r="H274" s="135">
        <f t="shared" si="4"/>
        <v>0</v>
      </c>
      <c r="I274" s="141" t="s">
        <v>302</v>
      </c>
      <c r="J274" s="142" t="s">
        <v>804</v>
      </c>
    </row>
    <row r="275" spans="1:10" x14ac:dyDescent="0.25">
      <c r="A275" s="149">
        <v>41674</v>
      </c>
      <c r="B275" s="150">
        <v>719</v>
      </c>
      <c r="C275" s="150" t="s">
        <v>649</v>
      </c>
      <c r="D275" s="138" t="s">
        <v>169</v>
      </c>
      <c r="E275" s="139">
        <v>10552</v>
      </c>
      <c r="F275" s="445">
        <v>41675</v>
      </c>
      <c r="G275" s="140">
        <v>10552</v>
      </c>
      <c r="H275" s="135">
        <f t="shared" si="4"/>
        <v>0</v>
      </c>
      <c r="I275" s="141" t="s">
        <v>162</v>
      </c>
    </row>
    <row r="276" spans="1:10" x14ac:dyDescent="0.25">
      <c r="A276" s="149">
        <v>41674</v>
      </c>
      <c r="B276" s="150">
        <v>720</v>
      </c>
      <c r="C276" s="150" t="s">
        <v>649</v>
      </c>
      <c r="D276" s="138" t="s">
        <v>269</v>
      </c>
      <c r="E276" s="139">
        <v>10414</v>
      </c>
      <c r="F276" s="445">
        <v>41675</v>
      </c>
      <c r="G276" s="140">
        <v>10414</v>
      </c>
      <c r="H276" s="135">
        <f t="shared" si="4"/>
        <v>0</v>
      </c>
      <c r="I276" s="141" t="s">
        <v>162</v>
      </c>
    </row>
    <row r="277" spans="1:10" x14ac:dyDescent="0.25">
      <c r="A277" s="149">
        <v>41674</v>
      </c>
      <c r="B277" s="150">
        <v>721</v>
      </c>
      <c r="C277" s="150" t="s">
        <v>649</v>
      </c>
      <c r="D277" s="138" t="s">
        <v>272</v>
      </c>
      <c r="E277" s="139">
        <v>9956.5</v>
      </c>
      <c r="F277" s="446" t="s">
        <v>805</v>
      </c>
      <c r="G277" s="140">
        <v>9956.5</v>
      </c>
      <c r="H277" s="135">
        <f t="shared" si="4"/>
        <v>0</v>
      </c>
      <c r="I277" s="141" t="s">
        <v>162</v>
      </c>
    </row>
    <row r="278" spans="1:10" x14ac:dyDescent="0.25">
      <c r="A278" s="149">
        <v>41674</v>
      </c>
      <c r="B278" s="150">
        <v>722</v>
      </c>
      <c r="C278" s="150" t="s">
        <v>649</v>
      </c>
      <c r="D278" s="138" t="s">
        <v>163</v>
      </c>
      <c r="E278" s="139">
        <v>14144</v>
      </c>
      <c r="F278" s="445">
        <v>41675</v>
      </c>
      <c r="G278" s="140">
        <v>14144</v>
      </c>
      <c r="H278" s="135">
        <f t="shared" si="4"/>
        <v>0</v>
      </c>
      <c r="I278" s="141" t="s">
        <v>162</v>
      </c>
    </row>
    <row r="279" spans="1:10" x14ac:dyDescent="0.25">
      <c r="A279" s="149">
        <v>41674</v>
      </c>
      <c r="B279" s="150">
        <v>723</v>
      </c>
      <c r="C279" s="150" t="s">
        <v>649</v>
      </c>
      <c r="D279" s="138" t="s">
        <v>370</v>
      </c>
      <c r="E279" s="139">
        <v>3577.5</v>
      </c>
      <c r="F279" s="445">
        <v>41675</v>
      </c>
      <c r="G279" s="140">
        <v>3577.5</v>
      </c>
      <c r="H279" s="135">
        <f t="shared" si="4"/>
        <v>0</v>
      </c>
      <c r="I279" s="141" t="s">
        <v>162</v>
      </c>
    </row>
    <row r="280" spans="1:10" x14ac:dyDescent="0.25">
      <c r="A280" s="149">
        <v>41674</v>
      </c>
      <c r="B280" s="150">
        <v>724</v>
      </c>
      <c r="C280" s="150" t="s">
        <v>649</v>
      </c>
      <c r="D280" s="138" t="s">
        <v>168</v>
      </c>
      <c r="E280" s="139">
        <v>14917</v>
      </c>
      <c r="F280" s="445">
        <v>41675</v>
      </c>
      <c r="G280" s="140">
        <v>14917</v>
      </c>
      <c r="H280" s="135">
        <f t="shared" si="4"/>
        <v>0</v>
      </c>
      <c r="I280" s="141" t="s">
        <v>162</v>
      </c>
    </row>
    <row r="281" spans="1:10" x14ac:dyDescent="0.25">
      <c r="A281" s="149">
        <v>41674</v>
      </c>
      <c r="B281" s="150">
        <v>725</v>
      </c>
      <c r="C281" s="150" t="s">
        <v>649</v>
      </c>
      <c r="D281" s="138" t="s">
        <v>168</v>
      </c>
      <c r="E281" s="139">
        <v>3812.5</v>
      </c>
      <c r="F281" s="445">
        <v>41675</v>
      </c>
      <c r="G281" s="140">
        <v>3812.5</v>
      </c>
      <c r="H281" s="135">
        <f t="shared" si="4"/>
        <v>0</v>
      </c>
      <c r="I281" s="141" t="s">
        <v>162</v>
      </c>
      <c r="J281" s="142" t="s">
        <v>806</v>
      </c>
    </row>
    <row r="282" spans="1:10" x14ac:dyDescent="0.25">
      <c r="A282" s="149">
        <v>41674</v>
      </c>
      <c r="B282" s="150">
        <v>726</v>
      </c>
      <c r="C282" s="150" t="s">
        <v>649</v>
      </c>
      <c r="D282" s="138" t="s">
        <v>172</v>
      </c>
      <c r="E282" s="139">
        <v>9259.5</v>
      </c>
      <c r="F282" s="445">
        <v>41675</v>
      </c>
      <c r="G282" s="140">
        <v>9259.5</v>
      </c>
      <c r="H282" s="135">
        <f t="shared" si="4"/>
        <v>0</v>
      </c>
      <c r="I282" s="141" t="s">
        <v>162</v>
      </c>
    </row>
    <row r="283" spans="1:10" x14ac:dyDescent="0.25">
      <c r="A283" s="149">
        <v>41674</v>
      </c>
      <c r="B283" s="150">
        <v>727</v>
      </c>
      <c r="C283" s="150" t="s">
        <v>649</v>
      </c>
      <c r="D283" s="138" t="s">
        <v>166</v>
      </c>
      <c r="E283" s="139">
        <v>4140</v>
      </c>
      <c r="F283" s="445">
        <v>41675</v>
      </c>
      <c r="G283" s="140">
        <v>4140</v>
      </c>
      <c r="H283" s="135">
        <f t="shared" si="4"/>
        <v>0</v>
      </c>
      <c r="I283" s="141" t="s">
        <v>162</v>
      </c>
    </row>
    <row r="284" spans="1:10" x14ac:dyDescent="0.25">
      <c r="A284" s="149">
        <v>41674</v>
      </c>
      <c r="B284" s="150">
        <v>728</v>
      </c>
      <c r="C284" s="150" t="s">
        <v>649</v>
      </c>
      <c r="D284" s="138" t="s">
        <v>435</v>
      </c>
      <c r="E284" s="139">
        <v>2691</v>
      </c>
      <c r="F284" s="445">
        <v>41674</v>
      </c>
      <c r="G284" s="140">
        <v>2691</v>
      </c>
      <c r="H284" s="135">
        <f t="shared" si="4"/>
        <v>0</v>
      </c>
      <c r="I284" s="141" t="s">
        <v>8</v>
      </c>
    </row>
    <row r="285" spans="1:10" x14ac:dyDescent="0.25">
      <c r="A285" s="149">
        <v>41674</v>
      </c>
      <c r="B285" s="150">
        <v>729</v>
      </c>
      <c r="C285" s="150" t="s">
        <v>649</v>
      </c>
      <c r="D285" s="138" t="s">
        <v>172</v>
      </c>
      <c r="E285" s="139">
        <v>2190</v>
      </c>
      <c r="F285" s="445">
        <v>41675</v>
      </c>
      <c r="G285" s="140">
        <v>2190</v>
      </c>
      <c r="H285" s="135">
        <f t="shared" si="4"/>
        <v>0</v>
      </c>
      <c r="I285" s="141" t="s">
        <v>162</v>
      </c>
    </row>
    <row r="286" spans="1:10" x14ac:dyDescent="0.25">
      <c r="A286" s="149">
        <v>41674</v>
      </c>
      <c r="B286" s="150">
        <v>730</v>
      </c>
      <c r="C286" s="150" t="s">
        <v>649</v>
      </c>
      <c r="D286" s="138" t="s">
        <v>13</v>
      </c>
      <c r="E286" s="139">
        <v>2181.5</v>
      </c>
      <c r="F286" s="445">
        <v>41675</v>
      </c>
      <c r="G286" s="140">
        <v>2181.5</v>
      </c>
      <c r="H286" s="135">
        <f t="shared" si="4"/>
        <v>0</v>
      </c>
      <c r="I286" s="141" t="s">
        <v>21</v>
      </c>
    </row>
    <row r="287" spans="1:10" x14ac:dyDescent="0.25">
      <c r="A287" s="149">
        <v>41674</v>
      </c>
      <c r="B287" s="150">
        <v>731</v>
      </c>
      <c r="C287" s="150" t="s">
        <v>649</v>
      </c>
      <c r="D287" s="138" t="s">
        <v>111</v>
      </c>
      <c r="E287" s="139">
        <v>12015.5</v>
      </c>
      <c r="F287" s="445">
        <v>41678</v>
      </c>
      <c r="G287" s="140">
        <v>12015.5</v>
      </c>
      <c r="H287" s="135">
        <f t="shared" si="4"/>
        <v>0</v>
      </c>
      <c r="I287" s="141" t="s">
        <v>21</v>
      </c>
    </row>
    <row r="288" spans="1:10" x14ac:dyDescent="0.25">
      <c r="A288" s="149">
        <v>41674</v>
      </c>
      <c r="B288" s="150">
        <v>732</v>
      </c>
      <c r="C288" s="150" t="s">
        <v>649</v>
      </c>
      <c r="D288" s="138" t="s">
        <v>28</v>
      </c>
      <c r="E288" s="139">
        <v>11088</v>
      </c>
      <c r="F288" s="445">
        <v>41674</v>
      </c>
      <c r="G288" s="140">
        <v>11088</v>
      </c>
      <c r="H288" s="135">
        <f t="shared" si="4"/>
        <v>0</v>
      </c>
      <c r="I288" s="141"/>
    </row>
    <row r="289" spans="1:10" x14ac:dyDescent="0.25">
      <c r="A289" s="149">
        <v>41674</v>
      </c>
      <c r="B289" s="150">
        <v>733</v>
      </c>
      <c r="C289" s="150" t="s">
        <v>649</v>
      </c>
      <c r="D289" s="138" t="s">
        <v>366</v>
      </c>
      <c r="E289" s="139">
        <v>3944.5</v>
      </c>
      <c r="F289" s="445">
        <v>41674</v>
      </c>
      <c r="G289" s="140">
        <v>3944.5</v>
      </c>
      <c r="H289" s="135">
        <f t="shared" si="4"/>
        <v>0</v>
      </c>
      <c r="I289" s="141" t="s">
        <v>21</v>
      </c>
    </row>
    <row r="290" spans="1:10" ht="15" x14ac:dyDescent="0.25">
      <c r="A290" s="149">
        <v>41674</v>
      </c>
      <c r="B290" s="150">
        <v>734</v>
      </c>
      <c r="C290" s="150" t="s">
        <v>649</v>
      </c>
      <c r="D290" s="138" t="s">
        <v>23</v>
      </c>
      <c r="E290" s="139">
        <v>1436.5</v>
      </c>
      <c r="F290" s="445">
        <v>41674</v>
      </c>
      <c r="G290" s="140">
        <v>1436.5</v>
      </c>
      <c r="H290" s="135">
        <f t="shared" si="4"/>
        <v>0</v>
      </c>
      <c r="I290" s="141"/>
      <c r="J290" s="118"/>
    </row>
    <row r="291" spans="1:10" ht="15" x14ac:dyDescent="0.25">
      <c r="A291" s="149">
        <v>41674</v>
      </c>
      <c r="B291" s="150">
        <v>735</v>
      </c>
      <c r="C291" s="150" t="s">
        <v>649</v>
      </c>
      <c r="D291" s="138" t="s">
        <v>20</v>
      </c>
      <c r="E291" s="139">
        <v>2624</v>
      </c>
      <c r="F291" s="445">
        <v>41674</v>
      </c>
      <c r="G291" s="140">
        <v>2624</v>
      </c>
      <c r="H291" s="135">
        <f t="shared" si="4"/>
        <v>0</v>
      </c>
      <c r="I291" s="141" t="s">
        <v>8</v>
      </c>
      <c r="J291" s="118"/>
    </row>
    <row r="292" spans="1:10" ht="15" x14ac:dyDescent="0.25">
      <c r="A292" s="149">
        <v>41674</v>
      </c>
      <c r="B292" s="150">
        <v>736</v>
      </c>
      <c r="C292" s="150" t="s">
        <v>649</v>
      </c>
      <c r="D292" s="138" t="s">
        <v>76</v>
      </c>
      <c r="E292" s="139">
        <v>841</v>
      </c>
      <c r="F292" s="445">
        <v>41674</v>
      </c>
      <c r="G292" s="140">
        <v>841</v>
      </c>
      <c r="H292" s="135">
        <f t="shared" si="4"/>
        <v>0</v>
      </c>
      <c r="I292" s="141"/>
      <c r="J292" s="118"/>
    </row>
    <row r="293" spans="1:10" ht="15" x14ac:dyDescent="0.25">
      <c r="A293" s="149">
        <v>41674</v>
      </c>
      <c r="B293" s="150">
        <v>737</v>
      </c>
      <c r="C293" s="150" t="s">
        <v>649</v>
      </c>
      <c r="D293" s="138" t="s">
        <v>8</v>
      </c>
      <c r="E293" s="139">
        <v>1032.5</v>
      </c>
      <c r="F293" s="445">
        <v>41674</v>
      </c>
      <c r="G293" s="140">
        <v>1032.5</v>
      </c>
      <c r="H293" s="135">
        <f t="shared" si="4"/>
        <v>0</v>
      </c>
      <c r="I293" s="141" t="s">
        <v>8</v>
      </c>
      <c r="J293" s="118"/>
    </row>
    <row r="294" spans="1:10" ht="15" x14ac:dyDescent="0.25">
      <c r="A294" s="149">
        <v>41674</v>
      </c>
      <c r="B294" s="150">
        <v>738</v>
      </c>
      <c r="C294" s="150" t="s">
        <v>649</v>
      </c>
      <c r="D294" s="138" t="s">
        <v>33</v>
      </c>
      <c r="E294" s="139">
        <v>4984</v>
      </c>
      <c r="F294" s="445">
        <v>41674</v>
      </c>
      <c r="G294" s="140">
        <v>4984</v>
      </c>
      <c r="H294" s="135">
        <f t="shared" si="4"/>
        <v>0</v>
      </c>
      <c r="I294" s="141" t="s">
        <v>12</v>
      </c>
      <c r="J294" s="118"/>
    </row>
    <row r="295" spans="1:10" ht="15" x14ac:dyDescent="0.25">
      <c r="A295" s="149">
        <v>41674</v>
      </c>
      <c r="B295" s="150">
        <v>739</v>
      </c>
      <c r="C295" s="150" t="s">
        <v>649</v>
      </c>
      <c r="D295" s="138" t="s">
        <v>8</v>
      </c>
      <c r="E295" s="139">
        <v>1076.5</v>
      </c>
      <c r="F295" s="445">
        <v>41674</v>
      </c>
      <c r="G295" s="140">
        <v>1076.5</v>
      </c>
      <c r="H295" s="135">
        <f t="shared" si="4"/>
        <v>0</v>
      </c>
      <c r="I295" s="141" t="s">
        <v>8</v>
      </c>
      <c r="J295" s="118"/>
    </row>
    <row r="296" spans="1:10" ht="15" x14ac:dyDescent="0.25">
      <c r="A296" s="149">
        <v>41674</v>
      </c>
      <c r="B296" s="150">
        <v>740</v>
      </c>
      <c r="C296" s="150" t="s">
        <v>649</v>
      </c>
      <c r="D296" s="138" t="s">
        <v>8</v>
      </c>
      <c r="E296" s="139">
        <v>1174.5</v>
      </c>
      <c r="F296" s="445">
        <v>41674</v>
      </c>
      <c r="G296" s="140">
        <v>1174.5</v>
      </c>
      <c r="H296" s="135">
        <f t="shared" si="4"/>
        <v>0</v>
      </c>
      <c r="I296" s="141" t="s">
        <v>8</v>
      </c>
      <c r="J296" s="118"/>
    </row>
    <row r="297" spans="1:10" ht="15" x14ac:dyDescent="0.25">
      <c r="A297" s="149">
        <v>41674</v>
      </c>
      <c r="B297" s="150">
        <v>741</v>
      </c>
      <c r="C297" s="150" t="s">
        <v>649</v>
      </c>
      <c r="D297" s="138" t="s">
        <v>8</v>
      </c>
      <c r="E297" s="139">
        <v>308</v>
      </c>
      <c r="F297" s="445">
        <v>41674</v>
      </c>
      <c r="G297" s="140">
        <v>308</v>
      </c>
      <c r="H297" s="135">
        <f t="shared" si="4"/>
        <v>0</v>
      </c>
      <c r="I297" s="141" t="s">
        <v>8</v>
      </c>
      <c r="J297" s="118"/>
    </row>
    <row r="298" spans="1:10" ht="15" x14ac:dyDescent="0.25">
      <c r="A298" s="149">
        <v>41674</v>
      </c>
      <c r="B298" s="150">
        <v>742</v>
      </c>
      <c r="C298" s="150" t="s">
        <v>649</v>
      </c>
      <c r="D298" s="138" t="s">
        <v>29</v>
      </c>
      <c r="E298" s="139">
        <v>14539.8</v>
      </c>
      <c r="F298" s="445">
        <v>41676</v>
      </c>
      <c r="G298" s="140">
        <v>14539.8</v>
      </c>
      <c r="H298" s="135">
        <f t="shared" si="4"/>
        <v>0</v>
      </c>
      <c r="I298" s="141" t="s">
        <v>30</v>
      </c>
      <c r="J298" s="118"/>
    </row>
    <row r="299" spans="1:10" ht="15" x14ac:dyDescent="0.25">
      <c r="A299" s="149">
        <v>41674</v>
      </c>
      <c r="B299" s="150">
        <v>743</v>
      </c>
      <c r="C299" s="150" t="s">
        <v>649</v>
      </c>
      <c r="D299" s="138" t="s">
        <v>136</v>
      </c>
      <c r="E299" s="139">
        <v>1494</v>
      </c>
      <c r="F299" s="445">
        <v>41674</v>
      </c>
      <c r="G299" s="140">
        <v>1494</v>
      </c>
      <c r="H299" s="135">
        <f t="shared" si="4"/>
        <v>0</v>
      </c>
      <c r="I299" s="141"/>
      <c r="J299" s="118"/>
    </row>
    <row r="300" spans="1:10" ht="15" x14ac:dyDescent="0.25">
      <c r="A300" s="149">
        <v>41674</v>
      </c>
      <c r="B300" s="150">
        <v>744</v>
      </c>
      <c r="C300" s="150" t="s">
        <v>649</v>
      </c>
      <c r="D300" s="138" t="s">
        <v>123</v>
      </c>
      <c r="E300" s="139">
        <v>5661.5</v>
      </c>
      <c r="F300" s="457" t="s">
        <v>807</v>
      </c>
      <c r="G300" s="140">
        <v>5661.5</v>
      </c>
      <c r="H300" s="135">
        <f t="shared" si="4"/>
        <v>0</v>
      </c>
      <c r="I300" s="141" t="s">
        <v>8</v>
      </c>
      <c r="J300" s="118"/>
    </row>
    <row r="301" spans="1:10" ht="15" x14ac:dyDescent="0.25">
      <c r="A301" s="149">
        <v>41674</v>
      </c>
      <c r="B301" s="150">
        <v>745</v>
      </c>
      <c r="C301" s="150" t="s">
        <v>649</v>
      </c>
      <c r="D301" s="138" t="s">
        <v>35</v>
      </c>
      <c r="E301" s="139">
        <v>1165.5</v>
      </c>
      <c r="F301" s="445">
        <v>41674</v>
      </c>
      <c r="G301" s="140">
        <v>1165.5</v>
      </c>
      <c r="H301" s="135">
        <f t="shared" si="4"/>
        <v>0</v>
      </c>
      <c r="I301" s="141" t="s">
        <v>30</v>
      </c>
      <c r="J301" s="118"/>
    </row>
    <row r="302" spans="1:10" ht="15" x14ac:dyDescent="0.25">
      <c r="A302" s="149">
        <v>41674</v>
      </c>
      <c r="B302" s="150">
        <v>746</v>
      </c>
      <c r="C302" s="150" t="s">
        <v>649</v>
      </c>
      <c r="D302" s="138" t="s">
        <v>316</v>
      </c>
      <c r="E302" s="139">
        <v>399.5</v>
      </c>
      <c r="F302" s="445">
        <v>41674</v>
      </c>
      <c r="G302" s="140">
        <v>399.5</v>
      </c>
      <c r="H302" s="135">
        <f t="shared" si="4"/>
        <v>0</v>
      </c>
      <c r="I302" s="141" t="s">
        <v>30</v>
      </c>
      <c r="J302" s="118"/>
    </row>
    <row r="303" spans="1:10" ht="15" x14ac:dyDescent="0.25">
      <c r="A303" s="149">
        <v>41674</v>
      </c>
      <c r="B303" s="150">
        <v>747</v>
      </c>
      <c r="C303" s="150" t="s">
        <v>649</v>
      </c>
      <c r="D303" s="138" t="s">
        <v>47</v>
      </c>
      <c r="E303" s="139">
        <v>2702</v>
      </c>
      <c r="F303" s="445">
        <v>41675</v>
      </c>
      <c r="G303" s="140">
        <v>2702</v>
      </c>
      <c r="H303" s="135">
        <f t="shared" si="4"/>
        <v>0</v>
      </c>
      <c r="I303" s="141" t="s">
        <v>30</v>
      </c>
      <c r="J303" s="118"/>
    </row>
    <row r="304" spans="1:10" ht="15" x14ac:dyDescent="0.25">
      <c r="A304" s="149">
        <v>41674</v>
      </c>
      <c r="B304" s="150">
        <v>748</v>
      </c>
      <c r="C304" s="150" t="s">
        <v>649</v>
      </c>
      <c r="D304" s="138" t="s">
        <v>808</v>
      </c>
      <c r="E304" s="139">
        <v>361.6</v>
      </c>
      <c r="F304" s="445">
        <v>41674</v>
      </c>
      <c r="G304" s="140">
        <v>361.6</v>
      </c>
      <c r="H304" s="135">
        <f t="shared" si="4"/>
        <v>0</v>
      </c>
      <c r="I304" s="141" t="s">
        <v>30</v>
      </c>
      <c r="J304" s="118"/>
    </row>
    <row r="305" spans="1:10" ht="15" x14ac:dyDescent="0.25">
      <c r="A305" s="149">
        <v>41674</v>
      </c>
      <c r="B305" s="150">
        <v>749</v>
      </c>
      <c r="C305" s="150" t="s">
        <v>649</v>
      </c>
      <c r="D305" s="138" t="s">
        <v>115</v>
      </c>
      <c r="E305" s="139">
        <v>7346</v>
      </c>
      <c r="F305" s="445">
        <v>41674</v>
      </c>
      <c r="G305" s="140">
        <v>7346</v>
      </c>
      <c r="H305" s="135">
        <f t="shared" si="4"/>
        <v>0</v>
      </c>
      <c r="I305" s="141"/>
      <c r="J305" s="118"/>
    </row>
    <row r="306" spans="1:10" ht="15" x14ac:dyDescent="0.25">
      <c r="A306" s="149">
        <v>41674</v>
      </c>
      <c r="B306" s="150">
        <v>750</v>
      </c>
      <c r="C306" s="150" t="s">
        <v>649</v>
      </c>
      <c r="D306" s="138" t="s">
        <v>55</v>
      </c>
      <c r="E306" s="139">
        <v>10258.200000000001</v>
      </c>
      <c r="F306" s="445">
        <v>41674</v>
      </c>
      <c r="G306" s="140">
        <v>10258.200000000001</v>
      </c>
      <c r="H306" s="135">
        <f t="shared" si="4"/>
        <v>0</v>
      </c>
      <c r="I306" s="141" t="s">
        <v>8</v>
      </c>
      <c r="J306" s="118"/>
    </row>
    <row r="307" spans="1:10" ht="15" x14ac:dyDescent="0.25">
      <c r="A307" s="149">
        <v>41674</v>
      </c>
      <c r="B307" s="150">
        <v>751</v>
      </c>
      <c r="C307" s="150" t="s">
        <v>649</v>
      </c>
      <c r="D307" s="138" t="s">
        <v>49</v>
      </c>
      <c r="E307" s="139">
        <v>6039.5</v>
      </c>
      <c r="F307" s="446">
        <v>41751</v>
      </c>
      <c r="G307" s="145">
        <v>6039.5</v>
      </c>
      <c r="H307" s="135">
        <f t="shared" si="4"/>
        <v>0</v>
      </c>
      <c r="I307" s="141"/>
      <c r="J307" s="118"/>
    </row>
    <row r="308" spans="1:10" ht="15" x14ac:dyDescent="0.25">
      <c r="A308" s="149">
        <v>41674</v>
      </c>
      <c r="B308" s="150">
        <v>752</v>
      </c>
      <c r="C308" s="150" t="s">
        <v>649</v>
      </c>
      <c r="D308" s="138" t="s">
        <v>57</v>
      </c>
      <c r="E308" s="139">
        <v>1000</v>
      </c>
      <c r="F308" s="445">
        <v>41674</v>
      </c>
      <c r="G308" s="140">
        <v>1000</v>
      </c>
      <c r="H308" s="135">
        <f t="shared" si="4"/>
        <v>0</v>
      </c>
      <c r="I308" s="141" t="s">
        <v>45</v>
      </c>
      <c r="J308" s="118"/>
    </row>
    <row r="309" spans="1:10" ht="15" x14ac:dyDescent="0.25">
      <c r="A309" s="149">
        <v>41674</v>
      </c>
      <c r="B309" s="150">
        <v>753</v>
      </c>
      <c r="C309" s="150" t="s">
        <v>649</v>
      </c>
      <c r="D309" s="138" t="s">
        <v>32</v>
      </c>
      <c r="E309" s="139">
        <v>4911</v>
      </c>
      <c r="F309" s="445">
        <v>41674</v>
      </c>
      <c r="G309" s="140">
        <v>4911</v>
      </c>
      <c r="H309" s="135">
        <f t="shared" si="4"/>
        <v>0</v>
      </c>
      <c r="I309" s="141" t="s">
        <v>30</v>
      </c>
      <c r="J309" s="118"/>
    </row>
    <row r="310" spans="1:10" ht="15" x14ac:dyDescent="0.25">
      <c r="A310" s="149">
        <v>41674</v>
      </c>
      <c r="B310" s="150">
        <v>754</v>
      </c>
      <c r="C310" s="150" t="s">
        <v>649</v>
      </c>
      <c r="D310" s="138" t="s">
        <v>809</v>
      </c>
      <c r="E310" s="139">
        <v>12599</v>
      </c>
      <c r="F310" s="445">
        <v>41674</v>
      </c>
      <c r="G310" s="140">
        <v>12599</v>
      </c>
      <c r="H310" s="135">
        <f t="shared" si="4"/>
        <v>0</v>
      </c>
      <c r="I310" s="141"/>
      <c r="J310" s="118"/>
    </row>
    <row r="311" spans="1:10" ht="15" x14ac:dyDescent="0.25">
      <c r="A311" s="149">
        <v>41674</v>
      </c>
      <c r="B311" s="150">
        <v>755</v>
      </c>
      <c r="C311" s="150" t="s">
        <v>649</v>
      </c>
      <c r="D311" s="138" t="s">
        <v>55</v>
      </c>
      <c r="E311" s="139">
        <v>264</v>
      </c>
      <c r="F311" s="445">
        <v>41674</v>
      </c>
      <c r="G311" s="140">
        <v>264</v>
      </c>
      <c r="H311" s="135">
        <f t="shared" si="4"/>
        <v>0</v>
      </c>
      <c r="I311" s="141" t="s">
        <v>8</v>
      </c>
      <c r="J311" s="118"/>
    </row>
    <row r="312" spans="1:10" ht="15" x14ac:dyDescent="0.25">
      <c r="A312" s="149">
        <v>41674</v>
      </c>
      <c r="B312" s="150">
        <v>756</v>
      </c>
      <c r="C312" s="150" t="s">
        <v>649</v>
      </c>
      <c r="D312" s="138" t="s">
        <v>250</v>
      </c>
      <c r="E312" s="139">
        <v>3620</v>
      </c>
      <c r="F312" s="445">
        <v>41674</v>
      </c>
      <c r="G312" s="140">
        <v>3620</v>
      </c>
      <c r="H312" s="135">
        <f t="shared" si="4"/>
        <v>0</v>
      </c>
      <c r="I312" s="141" t="s">
        <v>30</v>
      </c>
      <c r="J312" s="118"/>
    </row>
    <row r="313" spans="1:10" ht="15" x14ac:dyDescent="0.25">
      <c r="A313" s="149">
        <v>41674</v>
      </c>
      <c r="B313" s="150">
        <v>757</v>
      </c>
      <c r="C313" s="150" t="s">
        <v>649</v>
      </c>
      <c r="D313" s="138" t="s">
        <v>496</v>
      </c>
      <c r="E313" s="139">
        <v>3348</v>
      </c>
      <c r="F313" s="445">
        <v>41674</v>
      </c>
      <c r="G313" s="140">
        <v>3348</v>
      </c>
      <c r="H313" s="135">
        <f t="shared" si="4"/>
        <v>0</v>
      </c>
      <c r="I313" s="141" t="s">
        <v>30</v>
      </c>
      <c r="J313" s="118"/>
    </row>
    <row r="314" spans="1:10" ht="15" x14ac:dyDescent="0.25">
      <c r="A314" s="149">
        <v>41674</v>
      </c>
      <c r="B314" s="150">
        <v>758</v>
      </c>
      <c r="C314" s="150" t="s">
        <v>649</v>
      </c>
      <c r="D314" s="138" t="s">
        <v>144</v>
      </c>
      <c r="E314" s="139">
        <v>3800</v>
      </c>
      <c r="F314" s="445">
        <v>41676</v>
      </c>
      <c r="G314" s="140">
        <v>3800</v>
      </c>
      <c r="H314" s="135">
        <f t="shared" si="4"/>
        <v>0</v>
      </c>
      <c r="I314" s="141" t="s">
        <v>217</v>
      </c>
      <c r="J314" s="118"/>
    </row>
    <row r="315" spans="1:10" ht="15" x14ac:dyDescent="0.25">
      <c r="A315" s="149">
        <v>41674</v>
      </c>
      <c r="B315" s="150">
        <v>759</v>
      </c>
      <c r="C315" s="150" t="s">
        <v>649</v>
      </c>
      <c r="D315" s="138" t="s">
        <v>570</v>
      </c>
      <c r="E315" s="139">
        <v>2377.5</v>
      </c>
      <c r="F315" s="446">
        <v>41699</v>
      </c>
      <c r="G315" s="145">
        <v>2377.5</v>
      </c>
      <c r="H315" s="135">
        <f t="shared" si="4"/>
        <v>0</v>
      </c>
      <c r="I315" s="141" t="s">
        <v>30</v>
      </c>
      <c r="J315" s="118"/>
    </row>
    <row r="316" spans="1:10" ht="15" x14ac:dyDescent="0.25">
      <c r="A316" s="149">
        <v>41674</v>
      </c>
      <c r="B316" s="150">
        <v>760</v>
      </c>
      <c r="C316" s="150" t="s">
        <v>649</v>
      </c>
      <c r="D316" s="138" t="s">
        <v>62</v>
      </c>
      <c r="E316" s="139">
        <v>6419.5</v>
      </c>
      <c r="F316" s="445">
        <v>41674</v>
      </c>
      <c r="G316" s="140">
        <v>6419.5</v>
      </c>
      <c r="H316" s="135">
        <f t="shared" si="4"/>
        <v>0</v>
      </c>
      <c r="I316" s="141"/>
      <c r="J316" s="118"/>
    </row>
    <row r="317" spans="1:10" ht="15" x14ac:dyDescent="0.25">
      <c r="A317" s="149">
        <v>41674</v>
      </c>
      <c r="B317" s="150">
        <v>761</v>
      </c>
      <c r="C317" s="150" t="s">
        <v>649</v>
      </c>
      <c r="D317" s="138" t="s">
        <v>44</v>
      </c>
      <c r="E317" s="139">
        <v>3800</v>
      </c>
      <c r="F317" s="445">
        <v>41690</v>
      </c>
      <c r="G317" s="140">
        <v>3800</v>
      </c>
      <c r="H317" s="135">
        <f t="shared" si="4"/>
        <v>0</v>
      </c>
      <c r="I317" s="141" t="s">
        <v>45</v>
      </c>
      <c r="J317" s="118"/>
    </row>
    <row r="318" spans="1:10" ht="15" x14ac:dyDescent="0.25">
      <c r="A318" s="149">
        <v>41674</v>
      </c>
      <c r="B318" s="150">
        <v>762</v>
      </c>
      <c r="C318" s="150" t="s">
        <v>649</v>
      </c>
      <c r="D318" s="138" t="s">
        <v>42</v>
      </c>
      <c r="E318" s="139">
        <v>2280</v>
      </c>
      <c r="F318" s="446">
        <v>41701</v>
      </c>
      <c r="G318" s="145">
        <v>2280</v>
      </c>
      <c r="H318" s="135">
        <f t="shared" si="4"/>
        <v>0</v>
      </c>
      <c r="I318" s="141" t="s">
        <v>45</v>
      </c>
      <c r="J318" s="118"/>
    </row>
    <row r="319" spans="1:10" ht="15" x14ac:dyDescent="0.25">
      <c r="A319" s="149">
        <v>41674</v>
      </c>
      <c r="B319" s="150">
        <v>763</v>
      </c>
      <c r="C319" s="150" t="s">
        <v>649</v>
      </c>
      <c r="D319" s="138" t="s">
        <v>43</v>
      </c>
      <c r="E319" s="139">
        <v>1900</v>
      </c>
      <c r="F319" s="445">
        <v>41690</v>
      </c>
      <c r="G319" s="140">
        <v>1900</v>
      </c>
      <c r="H319" s="135">
        <f t="shared" si="4"/>
        <v>0</v>
      </c>
      <c r="I319" s="141" t="s">
        <v>45</v>
      </c>
      <c r="J319" s="118"/>
    </row>
    <row r="320" spans="1:10" ht="15" x14ac:dyDescent="0.25">
      <c r="A320" s="149">
        <v>41674</v>
      </c>
      <c r="B320" s="150">
        <v>764</v>
      </c>
      <c r="C320" s="150" t="s">
        <v>649</v>
      </c>
      <c r="D320" s="138" t="s">
        <v>494</v>
      </c>
      <c r="E320" s="139">
        <v>4730</v>
      </c>
      <c r="F320" s="445">
        <v>41674</v>
      </c>
      <c r="G320" s="140">
        <v>4730</v>
      </c>
      <c r="H320" s="135">
        <f t="shared" si="4"/>
        <v>0</v>
      </c>
      <c r="I320" s="141" t="s">
        <v>27</v>
      </c>
      <c r="J320" s="118"/>
    </row>
    <row r="321" spans="1:10" ht="15" x14ac:dyDescent="0.25">
      <c r="A321" s="149">
        <v>41674</v>
      </c>
      <c r="B321" s="150">
        <v>765</v>
      </c>
      <c r="C321" s="150" t="s">
        <v>649</v>
      </c>
      <c r="D321" s="138" t="s">
        <v>54</v>
      </c>
      <c r="E321" s="139">
        <v>21914.880000000001</v>
      </c>
      <c r="F321" s="445">
        <v>41674</v>
      </c>
      <c r="G321" s="140">
        <v>21914.880000000001</v>
      </c>
      <c r="H321" s="135">
        <f t="shared" si="4"/>
        <v>0</v>
      </c>
      <c r="I321" s="141" t="s">
        <v>30</v>
      </c>
      <c r="J321" s="118"/>
    </row>
    <row r="322" spans="1:10" x14ac:dyDescent="0.25">
      <c r="A322" s="149">
        <v>41674</v>
      </c>
      <c r="B322" s="150">
        <v>766</v>
      </c>
      <c r="C322" s="150" t="s">
        <v>649</v>
      </c>
      <c r="D322" s="138" t="s">
        <v>147</v>
      </c>
      <c r="E322" s="139">
        <v>55682</v>
      </c>
      <c r="F322" s="445">
        <v>41674</v>
      </c>
      <c r="G322" s="140">
        <v>55682</v>
      </c>
      <c r="H322" s="135">
        <f t="shared" si="4"/>
        <v>0</v>
      </c>
      <c r="I322" s="141" t="s">
        <v>37</v>
      </c>
    </row>
    <row r="323" spans="1:10" x14ac:dyDescent="0.25">
      <c r="A323" s="149">
        <v>41674</v>
      </c>
      <c r="B323" s="150">
        <v>767</v>
      </c>
      <c r="C323" s="150" t="s">
        <v>649</v>
      </c>
      <c r="D323" s="138" t="s">
        <v>130</v>
      </c>
      <c r="E323" s="139">
        <v>5909</v>
      </c>
      <c r="F323" s="445">
        <v>41676</v>
      </c>
      <c r="G323" s="140">
        <v>5909</v>
      </c>
      <c r="H323" s="135">
        <f t="shared" si="4"/>
        <v>0</v>
      </c>
      <c r="I323" s="141" t="s">
        <v>21</v>
      </c>
    </row>
    <row r="324" spans="1:10" x14ac:dyDescent="0.25">
      <c r="A324" s="149">
        <v>41674</v>
      </c>
      <c r="B324" s="150">
        <v>768</v>
      </c>
      <c r="C324" s="150" t="s">
        <v>649</v>
      </c>
      <c r="D324" s="138" t="s">
        <v>27</v>
      </c>
      <c r="E324" s="139">
        <v>3333</v>
      </c>
      <c r="F324" s="445">
        <v>41674</v>
      </c>
      <c r="G324" s="140">
        <v>3333</v>
      </c>
      <c r="H324" s="135">
        <f t="shared" si="4"/>
        <v>0</v>
      </c>
      <c r="I324" s="141" t="s">
        <v>21</v>
      </c>
    </row>
    <row r="325" spans="1:10" x14ac:dyDescent="0.25">
      <c r="A325" s="149">
        <v>41674</v>
      </c>
      <c r="B325" s="150">
        <v>769</v>
      </c>
      <c r="C325" s="150" t="s">
        <v>649</v>
      </c>
      <c r="D325" s="138" t="s">
        <v>89</v>
      </c>
      <c r="E325" s="139">
        <v>11951</v>
      </c>
      <c r="F325" s="446" t="s">
        <v>810</v>
      </c>
      <c r="G325" s="140">
        <v>11951</v>
      </c>
      <c r="H325" s="135">
        <f t="shared" ref="H325:H388" si="5">E325-G325</f>
        <v>0</v>
      </c>
      <c r="I325" s="141" t="s">
        <v>30</v>
      </c>
      <c r="J325" s="142" t="s">
        <v>811</v>
      </c>
    </row>
    <row r="326" spans="1:10" x14ac:dyDescent="0.25">
      <c r="A326" s="149">
        <v>41674</v>
      </c>
      <c r="B326" s="150">
        <v>770</v>
      </c>
      <c r="C326" s="150" t="s">
        <v>649</v>
      </c>
      <c r="D326" s="138" t="s">
        <v>257</v>
      </c>
      <c r="E326" s="139">
        <v>13932</v>
      </c>
      <c r="F326" s="445">
        <v>41674</v>
      </c>
      <c r="G326" s="140">
        <v>13932</v>
      </c>
      <c r="H326" s="135">
        <f t="shared" si="5"/>
        <v>0</v>
      </c>
      <c r="I326" s="141" t="s">
        <v>37</v>
      </c>
    </row>
    <row r="327" spans="1:10" x14ac:dyDescent="0.25">
      <c r="A327" s="149">
        <v>41674</v>
      </c>
      <c r="B327" s="150">
        <v>771</v>
      </c>
      <c r="C327" s="150" t="s">
        <v>649</v>
      </c>
      <c r="D327" s="143" t="s">
        <v>53</v>
      </c>
      <c r="E327" s="144">
        <v>0</v>
      </c>
      <c r="F327" s="445"/>
      <c r="G327" s="140"/>
      <c r="H327" s="135">
        <f t="shared" si="5"/>
        <v>0</v>
      </c>
      <c r="I327" s="141" t="s">
        <v>520</v>
      </c>
      <c r="J327" s="142" t="s">
        <v>812</v>
      </c>
    </row>
    <row r="328" spans="1:10" x14ac:dyDescent="0.25">
      <c r="A328" s="149">
        <v>41674</v>
      </c>
      <c r="B328" s="150">
        <v>772</v>
      </c>
      <c r="C328" s="150" t="s">
        <v>649</v>
      </c>
      <c r="D328" s="138" t="s">
        <v>813</v>
      </c>
      <c r="E328" s="139">
        <v>1241</v>
      </c>
      <c r="F328" s="446" t="s">
        <v>814</v>
      </c>
      <c r="G328" s="140">
        <v>1241</v>
      </c>
      <c r="H328" s="135">
        <f t="shared" si="5"/>
        <v>0</v>
      </c>
      <c r="I328" s="141" t="s">
        <v>8</v>
      </c>
    </row>
    <row r="329" spans="1:10" x14ac:dyDescent="0.25">
      <c r="A329" s="149">
        <v>41674</v>
      </c>
      <c r="B329" s="150">
        <v>773</v>
      </c>
      <c r="C329" s="150" t="s">
        <v>649</v>
      </c>
      <c r="D329" s="143" t="s">
        <v>815</v>
      </c>
      <c r="E329" s="148">
        <v>0</v>
      </c>
      <c r="F329" s="458" t="s">
        <v>816</v>
      </c>
      <c r="G329" s="140">
        <v>0</v>
      </c>
      <c r="H329" s="135">
        <f t="shared" si="5"/>
        <v>0</v>
      </c>
      <c r="I329" s="141" t="s">
        <v>479</v>
      </c>
      <c r="J329" s="142" t="s">
        <v>817</v>
      </c>
    </row>
    <row r="330" spans="1:10" x14ac:dyDescent="0.25">
      <c r="A330" s="149">
        <v>41674</v>
      </c>
      <c r="B330" s="150">
        <v>774</v>
      </c>
      <c r="C330" s="150" t="s">
        <v>649</v>
      </c>
      <c r="D330" s="138" t="s">
        <v>147</v>
      </c>
      <c r="E330" s="139">
        <v>23739</v>
      </c>
      <c r="F330" s="445">
        <v>41680</v>
      </c>
      <c r="G330" s="140">
        <v>23739</v>
      </c>
      <c r="H330" s="135">
        <f t="shared" si="5"/>
        <v>0</v>
      </c>
      <c r="I330" s="141" t="s">
        <v>37</v>
      </c>
    </row>
    <row r="331" spans="1:10" x14ac:dyDescent="0.25">
      <c r="A331" s="149">
        <v>41674</v>
      </c>
      <c r="B331" s="150">
        <v>775</v>
      </c>
      <c r="C331" s="150" t="s">
        <v>649</v>
      </c>
      <c r="D331" s="143" t="s">
        <v>53</v>
      </c>
      <c r="E331" s="144">
        <v>0</v>
      </c>
      <c r="F331" s="445"/>
      <c r="G331" s="140"/>
      <c r="H331" s="135">
        <f t="shared" si="5"/>
        <v>0</v>
      </c>
      <c r="I331" s="141"/>
      <c r="J331" s="142" t="s">
        <v>561</v>
      </c>
    </row>
    <row r="332" spans="1:10" x14ac:dyDescent="0.25">
      <c r="A332" s="149">
        <v>41674</v>
      </c>
      <c r="B332" s="150">
        <v>776</v>
      </c>
      <c r="C332" s="150" t="s">
        <v>649</v>
      </c>
      <c r="D332" s="138" t="s">
        <v>818</v>
      </c>
      <c r="E332" s="139">
        <v>24326.5</v>
      </c>
      <c r="F332" s="445">
        <v>41674</v>
      </c>
      <c r="G332" s="140">
        <v>24326.5</v>
      </c>
      <c r="H332" s="135">
        <f t="shared" si="5"/>
        <v>0</v>
      </c>
      <c r="I332" s="141" t="s">
        <v>12</v>
      </c>
    </row>
    <row r="333" spans="1:10" x14ac:dyDescent="0.25">
      <c r="A333" s="149">
        <v>41674</v>
      </c>
      <c r="B333" s="150">
        <v>777</v>
      </c>
      <c r="C333" s="150" t="s">
        <v>649</v>
      </c>
      <c r="D333" s="138" t="s">
        <v>68</v>
      </c>
      <c r="E333" s="139">
        <v>4043.5</v>
      </c>
      <c r="F333" s="445">
        <v>41674</v>
      </c>
      <c r="G333" s="140">
        <v>4043.5</v>
      </c>
      <c r="H333" s="135">
        <f t="shared" si="5"/>
        <v>0</v>
      </c>
      <c r="I333" s="141" t="s">
        <v>12</v>
      </c>
    </row>
    <row r="334" spans="1:10" x14ac:dyDescent="0.25">
      <c r="A334" s="149">
        <v>41674</v>
      </c>
      <c r="B334" s="150">
        <v>778</v>
      </c>
      <c r="C334" s="150" t="s">
        <v>649</v>
      </c>
      <c r="D334" s="138" t="s">
        <v>819</v>
      </c>
      <c r="E334" s="139">
        <v>2335.5</v>
      </c>
      <c r="F334" s="445">
        <v>41674</v>
      </c>
      <c r="G334" s="140">
        <v>2335.5</v>
      </c>
      <c r="H334" s="135">
        <f t="shared" si="5"/>
        <v>0</v>
      </c>
      <c r="I334" s="141" t="s">
        <v>12</v>
      </c>
    </row>
    <row r="335" spans="1:10" x14ac:dyDescent="0.25">
      <c r="A335" s="149">
        <v>41674</v>
      </c>
      <c r="B335" s="150">
        <v>779</v>
      </c>
      <c r="C335" s="150" t="s">
        <v>649</v>
      </c>
      <c r="D335" s="143" t="s">
        <v>53</v>
      </c>
      <c r="E335" s="144">
        <v>0</v>
      </c>
      <c r="F335" s="445"/>
      <c r="G335" s="140"/>
      <c r="H335" s="135">
        <f t="shared" si="5"/>
        <v>0</v>
      </c>
      <c r="I335" s="141"/>
      <c r="J335" s="142" t="s">
        <v>820</v>
      </c>
    </row>
    <row r="336" spans="1:10" x14ac:dyDescent="0.25">
      <c r="A336" s="149">
        <v>41674</v>
      </c>
      <c r="B336" s="150">
        <v>780</v>
      </c>
      <c r="C336" s="150" t="s">
        <v>649</v>
      </c>
      <c r="D336" s="138" t="s">
        <v>64</v>
      </c>
      <c r="E336" s="139">
        <v>8641.5</v>
      </c>
      <c r="F336" s="445">
        <v>41674</v>
      </c>
      <c r="G336" s="140">
        <v>8641.5</v>
      </c>
      <c r="H336" s="135">
        <f t="shared" si="5"/>
        <v>0</v>
      </c>
      <c r="I336" s="141" t="s">
        <v>12</v>
      </c>
    </row>
    <row r="337" spans="1:10" x14ac:dyDescent="0.25">
      <c r="A337" s="149">
        <v>41674</v>
      </c>
      <c r="B337" s="150">
        <v>781</v>
      </c>
      <c r="C337" s="150" t="s">
        <v>649</v>
      </c>
      <c r="D337" s="138" t="s">
        <v>508</v>
      </c>
      <c r="E337" s="139">
        <v>20488</v>
      </c>
      <c r="F337" s="446" t="s">
        <v>821</v>
      </c>
      <c r="G337" s="140">
        <v>20488</v>
      </c>
      <c r="H337" s="135">
        <f t="shared" si="5"/>
        <v>0</v>
      </c>
      <c r="I337" s="141" t="s">
        <v>8</v>
      </c>
    </row>
    <row r="338" spans="1:10" x14ac:dyDescent="0.25">
      <c r="A338" s="149">
        <v>41674</v>
      </c>
      <c r="B338" s="150">
        <v>782</v>
      </c>
      <c r="C338" s="150" t="s">
        <v>649</v>
      </c>
      <c r="D338" s="138" t="s">
        <v>517</v>
      </c>
      <c r="E338" s="139">
        <v>201</v>
      </c>
      <c r="F338" s="445">
        <v>41674</v>
      </c>
      <c r="G338" s="140">
        <v>201</v>
      </c>
      <c r="H338" s="135">
        <f t="shared" si="5"/>
        <v>0</v>
      </c>
      <c r="I338" s="141"/>
    </row>
    <row r="339" spans="1:10" x14ac:dyDescent="0.25">
      <c r="A339" s="149">
        <v>41674</v>
      </c>
      <c r="B339" s="150">
        <v>783</v>
      </c>
      <c r="C339" s="150" t="s">
        <v>649</v>
      </c>
      <c r="D339" s="138" t="s">
        <v>701</v>
      </c>
      <c r="E339" s="139">
        <v>957</v>
      </c>
      <c r="F339" s="445">
        <v>41674</v>
      </c>
      <c r="G339" s="140">
        <v>957</v>
      </c>
      <c r="H339" s="135">
        <f t="shared" si="5"/>
        <v>0</v>
      </c>
      <c r="I339" s="141" t="s">
        <v>105</v>
      </c>
    </row>
    <row r="340" spans="1:10" x14ac:dyDescent="0.25">
      <c r="A340" s="149">
        <v>41674</v>
      </c>
      <c r="B340" s="150">
        <v>784</v>
      </c>
      <c r="C340" s="150" t="s">
        <v>649</v>
      </c>
      <c r="D340" s="138" t="s">
        <v>8</v>
      </c>
      <c r="E340" s="139">
        <v>1676.5</v>
      </c>
      <c r="F340" s="445">
        <v>41674</v>
      </c>
      <c r="G340" s="140">
        <v>1676.5</v>
      </c>
      <c r="H340" s="135">
        <f t="shared" si="5"/>
        <v>0</v>
      </c>
      <c r="I340" s="141" t="s">
        <v>8</v>
      </c>
    </row>
    <row r="341" spans="1:10" x14ac:dyDescent="0.25">
      <c r="A341" s="149">
        <v>41674</v>
      </c>
      <c r="B341" s="150">
        <v>785</v>
      </c>
      <c r="C341" s="150" t="s">
        <v>649</v>
      </c>
      <c r="D341" s="138" t="s">
        <v>240</v>
      </c>
      <c r="E341" s="139">
        <v>42519.6</v>
      </c>
      <c r="F341" s="446" t="s">
        <v>822</v>
      </c>
      <c r="G341" s="140">
        <v>42519.6</v>
      </c>
      <c r="H341" s="135">
        <f t="shared" si="5"/>
        <v>0</v>
      </c>
      <c r="I341" s="141" t="s">
        <v>27</v>
      </c>
    </row>
    <row r="342" spans="1:10" x14ac:dyDescent="0.25">
      <c r="A342" s="149">
        <v>41674</v>
      </c>
      <c r="B342" s="150">
        <v>786</v>
      </c>
      <c r="C342" s="150" t="s">
        <v>649</v>
      </c>
      <c r="D342" s="138" t="s">
        <v>244</v>
      </c>
      <c r="E342" s="139">
        <v>17067</v>
      </c>
      <c r="F342" s="446" t="s">
        <v>823</v>
      </c>
      <c r="G342" s="140">
        <v>17067</v>
      </c>
      <c r="H342" s="135">
        <f t="shared" si="5"/>
        <v>0</v>
      </c>
      <c r="I342" s="141" t="s">
        <v>27</v>
      </c>
    </row>
    <row r="343" spans="1:10" x14ac:dyDescent="0.25">
      <c r="A343" s="149">
        <v>41674</v>
      </c>
      <c r="B343" s="150">
        <v>787</v>
      </c>
      <c r="C343" s="150" t="s">
        <v>649</v>
      </c>
      <c r="D343" s="138" t="s">
        <v>88</v>
      </c>
      <c r="E343" s="139">
        <v>2867</v>
      </c>
      <c r="F343" s="445">
        <v>41674</v>
      </c>
      <c r="G343" s="140">
        <v>2867</v>
      </c>
      <c r="H343" s="135">
        <f t="shared" si="5"/>
        <v>0</v>
      </c>
      <c r="I343" s="141" t="s">
        <v>27</v>
      </c>
    </row>
    <row r="344" spans="1:10" x14ac:dyDescent="0.25">
      <c r="A344" s="149">
        <v>41674</v>
      </c>
      <c r="B344" s="150">
        <v>788</v>
      </c>
      <c r="C344" s="150" t="s">
        <v>649</v>
      </c>
      <c r="D344" s="138" t="s">
        <v>186</v>
      </c>
      <c r="E344" s="139">
        <v>2381</v>
      </c>
      <c r="F344" s="445">
        <v>41675</v>
      </c>
      <c r="G344" s="140">
        <v>2381</v>
      </c>
      <c r="H344" s="135">
        <f t="shared" si="5"/>
        <v>0</v>
      </c>
      <c r="I344" s="141" t="s">
        <v>21</v>
      </c>
    </row>
    <row r="345" spans="1:10" x14ac:dyDescent="0.25">
      <c r="A345" s="149">
        <v>41674</v>
      </c>
      <c r="B345" s="150">
        <v>789</v>
      </c>
      <c r="C345" s="150" t="s">
        <v>649</v>
      </c>
      <c r="D345" s="138" t="s">
        <v>70</v>
      </c>
      <c r="E345" s="139">
        <v>9744</v>
      </c>
      <c r="F345" s="445">
        <v>41674</v>
      </c>
      <c r="G345" s="140">
        <v>9744</v>
      </c>
      <c r="H345" s="135">
        <f t="shared" si="5"/>
        <v>0</v>
      </c>
      <c r="I345" s="141"/>
    </row>
    <row r="346" spans="1:10" x14ac:dyDescent="0.25">
      <c r="A346" s="149">
        <v>41674</v>
      </c>
      <c r="B346" s="150">
        <v>790</v>
      </c>
      <c r="C346" s="150" t="s">
        <v>649</v>
      </c>
      <c r="D346" s="138" t="s">
        <v>74</v>
      </c>
      <c r="E346" s="139">
        <v>1186.5</v>
      </c>
      <c r="F346" s="445">
        <v>41674</v>
      </c>
      <c r="G346" s="140">
        <v>1186.5</v>
      </c>
      <c r="H346" s="135">
        <f t="shared" si="5"/>
        <v>0</v>
      </c>
      <c r="I346" s="141" t="s">
        <v>8</v>
      </c>
    </row>
    <row r="347" spans="1:10" x14ac:dyDescent="0.25">
      <c r="A347" s="149">
        <v>41674</v>
      </c>
      <c r="B347" s="150">
        <v>791</v>
      </c>
      <c r="C347" s="150" t="s">
        <v>649</v>
      </c>
      <c r="D347" s="138" t="s">
        <v>8</v>
      </c>
      <c r="E347" s="139">
        <v>838</v>
      </c>
      <c r="F347" s="445">
        <v>41674</v>
      </c>
      <c r="G347" s="140">
        <v>838</v>
      </c>
      <c r="H347" s="135">
        <f t="shared" si="5"/>
        <v>0</v>
      </c>
      <c r="I347" s="141" t="s">
        <v>8</v>
      </c>
    </row>
    <row r="348" spans="1:10" x14ac:dyDescent="0.25">
      <c r="A348" s="149">
        <v>41674</v>
      </c>
      <c r="B348" s="150">
        <v>792</v>
      </c>
      <c r="C348" s="150" t="s">
        <v>649</v>
      </c>
      <c r="D348" s="138" t="s">
        <v>19</v>
      </c>
      <c r="E348" s="140">
        <v>31984</v>
      </c>
      <c r="F348" s="454">
        <v>41687</v>
      </c>
      <c r="G348" s="140">
        <v>31984</v>
      </c>
      <c r="H348" s="135">
        <f t="shared" si="5"/>
        <v>0</v>
      </c>
      <c r="I348" s="141" t="s">
        <v>105</v>
      </c>
    </row>
    <row r="349" spans="1:10" x14ac:dyDescent="0.25">
      <c r="A349" s="149">
        <v>41674</v>
      </c>
      <c r="B349" s="150">
        <v>793</v>
      </c>
      <c r="C349" s="150" t="s">
        <v>649</v>
      </c>
      <c r="D349" s="138" t="s">
        <v>48</v>
      </c>
      <c r="E349" s="140">
        <v>801</v>
      </c>
      <c r="F349" s="454">
        <v>41675</v>
      </c>
      <c r="G349" s="140">
        <v>801</v>
      </c>
      <c r="H349" s="135">
        <f t="shared" si="5"/>
        <v>0</v>
      </c>
      <c r="I349" s="141" t="s">
        <v>45</v>
      </c>
    </row>
    <row r="350" spans="1:10" x14ac:dyDescent="0.25">
      <c r="A350" s="149">
        <v>41674</v>
      </c>
      <c r="B350" s="150">
        <v>794</v>
      </c>
      <c r="C350" s="150" t="s">
        <v>649</v>
      </c>
      <c r="D350" s="138" t="s">
        <v>269</v>
      </c>
      <c r="E350" s="139">
        <v>8172</v>
      </c>
      <c r="F350" s="445">
        <v>41674</v>
      </c>
      <c r="G350" s="140">
        <v>8172</v>
      </c>
      <c r="H350" s="135">
        <f t="shared" si="5"/>
        <v>0</v>
      </c>
      <c r="I350" s="141"/>
    </row>
    <row r="351" spans="1:10" x14ac:dyDescent="0.25">
      <c r="A351" s="149">
        <v>41675</v>
      </c>
      <c r="B351" s="150">
        <v>795</v>
      </c>
      <c r="C351" s="150" t="s">
        <v>649</v>
      </c>
      <c r="D351" s="152" t="s">
        <v>824</v>
      </c>
      <c r="E351" s="153">
        <v>9838</v>
      </c>
      <c r="F351" s="459" t="s">
        <v>825</v>
      </c>
      <c r="G351" s="153">
        <f>6000+3838</f>
        <v>9838</v>
      </c>
      <c r="H351" s="154">
        <f t="shared" si="5"/>
        <v>0</v>
      </c>
      <c r="I351" s="155"/>
      <c r="J351" s="156"/>
    </row>
    <row r="352" spans="1:10" x14ac:dyDescent="0.25">
      <c r="A352" s="149">
        <v>41675</v>
      </c>
      <c r="B352" s="150">
        <v>796</v>
      </c>
      <c r="C352" s="150" t="s">
        <v>649</v>
      </c>
      <c r="D352" s="152" t="s">
        <v>13</v>
      </c>
      <c r="E352" s="153">
        <v>2036</v>
      </c>
      <c r="F352" s="460">
        <v>41676</v>
      </c>
      <c r="G352" s="153">
        <v>2036</v>
      </c>
      <c r="H352" s="154">
        <f t="shared" si="5"/>
        <v>0</v>
      </c>
      <c r="I352" s="158" t="s">
        <v>21</v>
      </c>
      <c r="J352" s="156"/>
    </row>
    <row r="353" spans="1:10" x14ac:dyDescent="0.25">
      <c r="A353" s="149">
        <v>41675</v>
      </c>
      <c r="B353" s="150">
        <v>797</v>
      </c>
      <c r="C353" s="150" t="s">
        <v>649</v>
      </c>
      <c r="D353" s="152" t="s">
        <v>29</v>
      </c>
      <c r="E353" s="153">
        <v>10255</v>
      </c>
      <c r="F353" s="460">
        <v>41677</v>
      </c>
      <c r="G353" s="153">
        <v>10255</v>
      </c>
      <c r="H353" s="154">
        <f t="shared" si="5"/>
        <v>0</v>
      </c>
      <c r="I353" s="155" t="s">
        <v>30</v>
      </c>
      <c r="J353" s="156"/>
    </row>
    <row r="354" spans="1:10" x14ac:dyDescent="0.25">
      <c r="A354" s="149">
        <v>41675</v>
      </c>
      <c r="B354" s="150">
        <v>798</v>
      </c>
      <c r="C354" s="150" t="s">
        <v>649</v>
      </c>
      <c r="D354" s="152" t="s">
        <v>338</v>
      </c>
      <c r="E354" s="153">
        <v>497</v>
      </c>
      <c r="F354" s="460">
        <v>41675</v>
      </c>
      <c r="G354" s="153">
        <v>497</v>
      </c>
      <c r="H354" s="154">
        <f t="shared" si="5"/>
        <v>0</v>
      </c>
      <c r="I354" s="155" t="s">
        <v>30</v>
      </c>
      <c r="J354" s="156"/>
    </row>
    <row r="355" spans="1:10" x14ac:dyDescent="0.25">
      <c r="A355" s="149">
        <v>41675</v>
      </c>
      <c r="B355" s="150">
        <v>799</v>
      </c>
      <c r="C355" s="150" t="s">
        <v>649</v>
      </c>
      <c r="D355" s="152" t="s">
        <v>47</v>
      </c>
      <c r="E355" s="153">
        <v>3937</v>
      </c>
      <c r="F355" s="460">
        <v>41676</v>
      </c>
      <c r="G355" s="153">
        <v>3937</v>
      </c>
      <c r="H355" s="154">
        <f t="shared" si="5"/>
        <v>0</v>
      </c>
      <c r="I355" s="155" t="s">
        <v>30</v>
      </c>
      <c r="J355" s="156"/>
    </row>
    <row r="356" spans="1:10" x14ac:dyDescent="0.25">
      <c r="A356" s="149">
        <v>41675</v>
      </c>
      <c r="B356" s="150">
        <v>800</v>
      </c>
      <c r="C356" s="150" t="s">
        <v>649</v>
      </c>
      <c r="D356" s="152" t="s">
        <v>490</v>
      </c>
      <c r="E356" s="153">
        <v>1425.5</v>
      </c>
      <c r="F356" s="460">
        <v>41675</v>
      </c>
      <c r="G356" s="153">
        <v>1425.5</v>
      </c>
      <c r="H356" s="154">
        <f t="shared" si="5"/>
        <v>0</v>
      </c>
      <c r="I356" s="155" t="s">
        <v>30</v>
      </c>
      <c r="J356" s="156"/>
    </row>
    <row r="357" spans="1:10" x14ac:dyDescent="0.25">
      <c r="A357" s="149">
        <v>41675</v>
      </c>
      <c r="B357" s="150">
        <v>801</v>
      </c>
      <c r="C357" s="150" t="s">
        <v>649</v>
      </c>
      <c r="D357" s="152" t="s">
        <v>826</v>
      </c>
      <c r="E357" s="153">
        <v>1735</v>
      </c>
      <c r="F357" s="460">
        <v>41676</v>
      </c>
      <c r="G357" s="153">
        <v>1735</v>
      </c>
      <c r="H357" s="154">
        <f t="shared" si="5"/>
        <v>0</v>
      </c>
      <c r="I357" s="155" t="s">
        <v>30</v>
      </c>
      <c r="J357" s="156"/>
    </row>
    <row r="358" spans="1:10" x14ac:dyDescent="0.25">
      <c r="A358" s="149">
        <v>41675</v>
      </c>
      <c r="B358" s="150">
        <v>802</v>
      </c>
      <c r="C358" s="150" t="s">
        <v>649</v>
      </c>
      <c r="D358" s="152" t="s">
        <v>68</v>
      </c>
      <c r="E358" s="153">
        <v>4092.5</v>
      </c>
      <c r="F358" s="460">
        <v>41675</v>
      </c>
      <c r="G358" s="153">
        <v>4092.5</v>
      </c>
      <c r="H358" s="154">
        <f t="shared" si="5"/>
        <v>0</v>
      </c>
      <c r="I358" s="155" t="s">
        <v>15</v>
      </c>
      <c r="J358" s="156"/>
    </row>
    <row r="359" spans="1:10" x14ac:dyDescent="0.25">
      <c r="A359" s="149">
        <v>41675</v>
      </c>
      <c r="B359" s="150">
        <v>803</v>
      </c>
      <c r="C359" s="150" t="s">
        <v>649</v>
      </c>
      <c r="D359" s="152" t="s">
        <v>22</v>
      </c>
      <c r="E359" s="153">
        <v>1098</v>
      </c>
      <c r="F359" s="460">
        <v>41675</v>
      </c>
      <c r="G359" s="153">
        <v>1098</v>
      </c>
      <c r="H359" s="154">
        <f t="shared" si="5"/>
        <v>0</v>
      </c>
      <c r="I359" s="155"/>
      <c r="J359" s="156"/>
    </row>
    <row r="360" spans="1:10" x14ac:dyDescent="0.25">
      <c r="A360" s="149">
        <v>41675</v>
      </c>
      <c r="B360" s="150">
        <v>804</v>
      </c>
      <c r="C360" s="150" t="s">
        <v>649</v>
      </c>
      <c r="D360" s="152" t="s">
        <v>648</v>
      </c>
      <c r="E360" s="153">
        <v>2002.5</v>
      </c>
      <c r="F360" s="460">
        <v>41675</v>
      </c>
      <c r="G360" s="153">
        <v>2002.5</v>
      </c>
      <c r="H360" s="154">
        <f t="shared" si="5"/>
        <v>0</v>
      </c>
      <c r="I360" s="155" t="s">
        <v>15</v>
      </c>
      <c r="J360" s="156"/>
    </row>
    <row r="361" spans="1:10" x14ac:dyDescent="0.25">
      <c r="A361" s="149">
        <v>41675</v>
      </c>
      <c r="B361" s="150">
        <v>805</v>
      </c>
      <c r="C361" s="150" t="s">
        <v>649</v>
      </c>
      <c r="D361" s="152" t="s">
        <v>827</v>
      </c>
      <c r="E361" s="153">
        <v>1207</v>
      </c>
      <c r="F361" s="460">
        <v>41675</v>
      </c>
      <c r="G361" s="153">
        <v>1207</v>
      </c>
      <c r="H361" s="154">
        <f t="shared" si="5"/>
        <v>0</v>
      </c>
      <c r="I361" s="155" t="s">
        <v>30</v>
      </c>
      <c r="J361" s="156"/>
    </row>
    <row r="362" spans="1:10" x14ac:dyDescent="0.25">
      <c r="A362" s="149">
        <v>41675</v>
      </c>
      <c r="B362" s="150">
        <v>806</v>
      </c>
      <c r="C362" s="150" t="s">
        <v>649</v>
      </c>
      <c r="D362" s="152" t="s">
        <v>54</v>
      </c>
      <c r="E362" s="153">
        <v>4551</v>
      </c>
      <c r="F362" s="460">
        <v>41675</v>
      </c>
      <c r="G362" s="153">
        <v>4551</v>
      </c>
      <c r="H362" s="154">
        <f t="shared" si="5"/>
        <v>0</v>
      </c>
      <c r="I362" s="155" t="s">
        <v>30</v>
      </c>
      <c r="J362" s="156"/>
    </row>
    <row r="363" spans="1:10" ht="30" x14ac:dyDescent="0.25">
      <c r="A363" s="149">
        <v>41675</v>
      </c>
      <c r="B363" s="150">
        <v>807</v>
      </c>
      <c r="C363" s="150" t="s">
        <v>649</v>
      </c>
      <c r="D363" s="152" t="s">
        <v>16</v>
      </c>
      <c r="E363" s="153">
        <v>283118</v>
      </c>
      <c r="F363" s="461" t="s">
        <v>828</v>
      </c>
      <c r="G363" s="159">
        <v>283118</v>
      </c>
      <c r="H363" s="154">
        <f t="shared" si="5"/>
        <v>0</v>
      </c>
      <c r="I363" s="155"/>
      <c r="J363" s="156"/>
    </row>
    <row r="364" spans="1:10" x14ac:dyDescent="0.25">
      <c r="A364" s="149">
        <v>41675</v>
      </c>
      <c r="B364" s="150">
        <v>808</v>
      </c>
      <c r="C364" s="150" t="s">
        <v>649</v>
      </c>
      <c r="D364" s="152" t="s">
        <v>124</v>
      </c>
      <c r="E364" s="153">
        <v>5235</v>
      </c>
      <c r="F364" s="460">
        <v>41675</v>
      </c>
      <c r="G364" s="153">
        <v>5235</v>
      </c>
      <c r="H364" s="154">
        <f t="shared" si="5"/>
        <v>0</v>
      </c>
      <c r="I364" s="155" t="s">
        <v>30</v>
      </c>
      <c r="J364" s="156"/>
    </row>
    <row r="365" spans="1:10" x14ac:dyDescent="0.25">
      <c r="A365" s="149">
        <v>41675</v>
      </c>
      <c r="B365" s="150">
        <v>809</v>
      </c>
      <c r="C365" s="150" t="s">
        <v>649</v>
      </c>
      <c r="D365" s="152" t="s">
        <v>55</v>
      </c>
      <c r="E365" s="153">
        <v>11701</v>
      </c>
      <c r="F365" s="460">
        <v>41675</v>
      </c>
      <c r="G365" s="153">
        <v>11701</v>
      </c>
      <c r="H365" s="154">
        <f t="shared" si="5"/>
        <v>0</v>
      </c>
      <c r="I365" s="155"/>
      <c r="J365" s="156"/>
    </row>
    <row r="366" spans="1:10" x14ac:dyDescent="0.25">
      <c r="A366" s="149">
        <v>41675</v>
      </c>
      <c r="B366" s="150">
        <v>810</v>
      </c>
      <c r="C366" s="150" t="s">
        <v>649</v>
      </c>
      <c r="D366" s="152" t="s">
        <v>123</v>
      </c>
      <c r="E366" s="153">
        <v>2019</v>
      </c>
      <c r="F366" s="460">
        <v>41676</v>
      </c>
      <c r="G366" s="153">
        <v>2019</v>
      </c>
      <c r="H366" s="154">
        <f t="shared" si="5"/>
        <v>0</v>
      </c>
      <c r="I366" s="155"/>
      <c r="J366" s="156"/>
    </row>
    <row r="367" spans="1:10" x14ac:dyDescent="0.25">
      <c r="A367" s="149">
        <v>41675</v>
      </c>
      <c r="B367" s="150">
        <v>811</v>
      </c>
      <c r="C367" s="150" t="s">
        <v>649</v>
      </c>
      <c r="D367" s="152" t="s">
        <v>51</v>
      </c>
      <c r="E367" s="153">
        <v>2103</v>
      </c>
      <c r="F367" s="460">
        <v>41676</v>
      </c>
      <c r="G367" s="153">
        <v>2103</v>
      </c>
      <c r="H367" s="154">
        <f t="shared" si="5"/>
        <v>0</v>
      </c>
      <c r="I367" s="155" t="s">
        <v>45</v>
      </c>
      <c r="J367" s="156"/>
    </row>
    <row r="368" spans="1:10" x14ac:dyDescent="0.25">
      <c r="A368" s="149">
        <v>41675</v>
      </c>
      <c r="B368" s="150">
        <v>812</v>
      </c>
      <c r="C368" s="150" t="s">
        <v>649</v>
      </c>
      <c r="D368" s="152" t="s">
        <v>8</v>
      </c>
      <c r="E368" s="153">
        <v>1150</v>
      </c>
      <c r="F368" s="460">
        <v>41675</v>
      </c>
      <c r="G368" s="153">
        <v>1150</v>
      </c>
      <c r="H368" s="154">
        <f t="shared" si="5"/>
        <v>0</v>
      </c>
      <c r="I368" s="155" t="s">
        <v>8</v>
      </c>
      <c r="J368" s="156"/>
    </row>
    <row r="369" spans="1:10" x14ac:dyDescent="0.25">
      <c r="A369" s="149">
        <v>41675</v>
      </c>
      <c r="B369" s="150">
        <v>813</v>
      </c>
      <c r="C369" s="150" t="s">
        <v>649</v>
      </c>
      <c r="D369" s="152" t="s">
        <v>44</v>
      </c>
      <c r="E369" s="153">
        <v>3800</v>
      </c>
      <c r="F369" s="460">
        <v>41690</v>
      </c>
      <c r="G369" s="153">
        <v>3800</v>
      </c>
      <c r="H369" s="154">
        <f t="shared" si="5"/>
        <v>0</v>
      </c>
      <c r="I369" s="155" t="s">
        <v>45</v>
      </c>
      <c r="J369" s="156"/>
    </row>
    <row r="370" spans="1:10" x14ac:dyDescent="0.25">
      <c r="A370" s="149">
        <v>41675</v>
      </c>
      <c r="B370" s="150">
        <v>814</v>
      </c>
      <c r="C370" s="150" t="s">
        <v>649</v>
      </c>
      <c r="D370" s="152" t="s">
        <v>70</v>
      </c>
      <c r="E370" s="153">
        <v>3849</v>
      </c>
      <c r="F370" s="460">
        <v>41678</v>
      </c>
      <c r="G370" s="153">
        <v>3849</v>
      </c>
      <c r="H370" s="154">
        <f t="shared" si="5"/>
        <v>0</v>
      </c>
      <c r="I370" s="155"/>
      <c r="J370" s="156"/>
    </row>
    <row r="371" spans="1:10" x14ac:dyDescent="0.25">
      <c r="A371" s="149">
        <v>41675</v>
      </c>
      <c r="B371" s="150">
        <v>815</v>
      </c>
      <c r="C371" s="150" t="s">
        <v>649</v>
      </c>
      <c r="D371" s="152" t="s">
        <v>55</v>
      </c>
      <c r="E371" s="153">
        <v>413</v>
      </c>
      <c r="F371" s="460">
        <v>41675</v>
      </c>
      <c r="G371" s="153">
        <v>413</v>
      </c>
      <c r="H371" s="154">
        <f t="shared" si="5"/>
        <v>0</v>
      </c>
      <c r="I371" s="155"/>
      <c r="J371" s="156"/>
    </row>
    <row r="372" spans="1:10" x14ac:dyDescent="0.25">
      <c r="A372" s="149">
        <v>41675</v>
      </c>
      <c r="B372" s="150">
        <v>816</v>
      </c>
      <c r="C372" s="150" t="s">
        <v>649</v>
      </c>
      <c r="D372" s="152" t="s">
        <v>42</v>
      </c>
      <c r="E372" s="153">
        <v>1520</v>
      </c>
      <c r="F372" s="462">
        <v>41701</v>
      </c>
      <c r="G372" s="159">
        <v>1520</v>
      </c>
      <c r="H372" s="154">
        <f t="shared" si="5"/>
        <v>0</v>
      </c>
      <c r="I372" s="155" t="s">
        <v>45</v>
      </c>
      <c r="J372" s="156"/>
    </row>
    <row r="373" spans="1:10" x14ac:dyDescent="0.25">
      <c r="A373" s="149">
        <v>41675</v>
      </c>
      <c r="B373" s="150">
        <v>817</v>
      </c>
      <c r="C373" s="150" t="s">
        <v>649</v>
      </c>
      <c r="D373" s="152" t="s">
        <v>43</v>
      </c>
      <c r="E373" s="153">
        <v>1140</v>
      </c>
      <c r="F373" s="460">
        <v>41690</v>
      </c>
      <c r="G373" s="153">
        <v>1140</v>
      </c>
      <c r="H373" s="154">
        <f t="shared" si="5"/>
        <v>0</v>
      </c>
      <c r="I373" s="155" t="s">
        <v>45</v>
      </c>
      <c r="J373" s="156"/>
    </row>
    <row r="374" spans="1:10" x14ac:dyDescent="0.25">
      <c r="A374" s="149">
        <v>41675</v>
      </c>
      <c r="B374" s="150">
        <v>818</v>
      </c>
      <c r="C374" s="150" t="s">
        <v>649</v>
      </c>
      <c r="D374" s="152" t="s">
        <v>57</v>
      </c>
      <c r="E374" s="153">
        <v>1200</v>
      </c>
      <c r="F374" s="460">
        <v>41676</v>
      </c>
      <c r="G374" s="153">
        <v>1200</v>
      </c>
      <c r="H374" s="154">
        <f t="shared" si="5"/>
        <v>0</v>
      </c>
      <c r="I374" s="155" t="s">
        <v>45</v>
      </c>
      <c r="J374" s="156"/>
    </row>
    <row r="375" spans="1:10" x14ac:dyDescent="0.25">
      <c r="A375" s="149">
        <v>41675</v>
      </c>
      <c r="B375" s="150">
        <v>819</v>
      </c>
      <c r="C375" s="150" t="s">
        <v>649</v>
      </c>
      <c r="D375" s="152" t="s">
        <v>62</v>
      </c>
      <c r="E375" s="153">
        <v>25759</v>
      </c>
      <c r="F375" s="460">
        <v>41675</v>
      </c>
      <c r="G375" s="153">
        <v>25759</v>
      </c>
      <c r="H375" s="154">
        <f t="shared" si="5"/>
        <v>0</v>
      </c>
      <c r="I375" s="155"/>
      <c r="J375" s="156"/>
    </row>
    <row r="376" spans="1:10" x14ac:dyDescent="0.25">
      <c r="A376" s="149">
        <v>41675</v>
      </c>
      <c r="B376" s="150">
        <v>820</v>
      </c>
      <c r="C376" s="150" t="s">
        <v>649</v>
      </c>
      <c r="D376" s="152" t="s">
        <v>829</v>
      </c>
      <c r="E376" s="153">
        <v>3934</v>
      </c>
      <c r="F376" s="462" t="s">
        <v>830</v>
      </c>
      <c r="G376" s="153">
        <v>3934</v>
      </c>
      <c r="H376" s="154">
        <f t="shared" si="5"/>
        <v>0</v>
      </c>
      <c r="I376" s="155" t="s">
        <v>45</v>
      </c>
      <c r="J376" s="156"/>
    </row>
    <row r="377" spans="1:10" x14ac:dyDescent="0.25">
      <c r="A377" s="149">
        <v>41675</v>
      </c>
      <c r="B377" s="150">
        <v>821</v>
      </c>
      <c r="C377" s="150" t="s">
        <v>649</v>
      </c>
      <c r="D377" s="152" t="s">
        <v>130</v>
      </c>
      <c r="E377" s="153">
        <v>4505</v>
      </c>
      <c r="F377" s="460">
        <v>41676</v>
      </c>
      <c r="G377" s="153">
        <v>4505</v>
      </c>
      <c r="H377" s="154">
        <f t="shared" si="5"/>
        <v>0</v>
      </c>
      <c r="I377" s="155" t="s">
        <v>21</v>
      </c>
      <c r="J377" s="156"/>
    </row>
    <row r="378" spans="1:10" x14ac:dyDescent="0.25">
      <c r="A378" s="149">
        <v>41675</v>
      </c>
      <c r="B378" s="150">
        <v>822</v>
      </c>
      <c r="C378" s="150" t="s">
        <v>649</v>
      </c>
      <c r="D378" s="152" t="s">
        <v>89</v>
      </c>
      <c r="E378" s="153">
        <v>5531</v>
      </c>
      <c r="F378" s="460">
        <v>41675</v>
      </c>
      <c r="G378" s="153">
        <v>5531</v>
      </c>
      <c r="H378" s="154">
        <f t="shared" si="5"/>
        <v>0</v>
      </c>
      <c r="I378" s="155" t="s">
        <v>21</v>
      </c>
      <c r="J378" s="156"/>
    </row>
    <row r="379" spans="1:10" x14ac:dyDescent="0.25">
      <c r="A379" s="149">
        <v>41675</v>
      </c>
      <c r="B379" s="150">
        <v>823</v>
      </c>
      <c r="C379" s="150" t="s">
        <v>649</v>
      </c>
      <c r="D379" s="152" t="s">
        <v>8</v>
      </c>
      <c r="E379" s="153">
        <v>307</v>
      </c>
      <c r="F379" s="460">
        <v>41675</v>
      </c>
      <c r="G379" s="153">
        <v>307</v>
      </c>
      <c r="H379" s="154">
        <f t="shared" si="5"/>
        <v>0</v>
      </c>
      <c r="I379" s="155" t="s">
        <v>8</v>
      </c>
      <c r="J379" s="156"/>
    </row>
    <row r="380" spans="1:10" x14ac:dyDescent="0.25">
      <c r="A380" s="149">
        <v>41675</v>
      </c>
      <c r="B380" s="150">
        <v>824</v>
      </c>
      <c r="C380" s="150" t="s">
        <v>649</v>
      </c>
      <c r="D380" s="152" t="s">
        <v>60</v>
      </c>
      <c r="E380" s="153">
        <v>5804</v>
      </c>
      <c r="F380" s="462" t="s">
        <v>831</v>
      </c>
      <c r="G380" s="153">
        <v>5804</v>
      </c>
      <c r="H380" s="154">
        <f t="shared" si="5"/>
        <v>0</v>
      </c>
      <c r="I380" s="155"/>
      <c r="J380" s="156" t="s">
        <v>832</v>
      </c>
    </row>
    <row r="381" spans="1:10" x14ac:dyDescent="0.25">
      <c r="A381" s="149">
        <v>41675</v>
      </c>
      <c r="B381" s="150">
        <v>825</v>
      </c>
      <c r="C381" s="150" t="s">
        <v>649</v>
      </c>
      <c r="D381" s="152" t="s">
        <v>731</v>
      </c>
      <c r="E381" s="153">
        <v>10820</v>
      </c>
      <c r="F381" s="462" t="s">
        <v>833</v>
      </c>
      <c r="G381" s="153">
        <v>10820</v>
      </c>
      <c r="H381" s="154">
        <f t="shared" si="5"/>
        <v>0</v>
      </c>
      <c r="I381" s="155"/>
      <c r="J381" s="156"/>
    </row>
    <row r="382" spans="1:10" x14ac:dyDescent="0.25">
      <c r="A382" s="149">
        <v>41675</v>
      </c>
      <c r="B382" s="150">
        <v>826</v>
      </c>
      <c r="C382" s="150" t="s">
        <v>649</v>
      </c>
      <c r="D382" s="152" t="s">
        <v>152</v>
      </c>
      <c r="E382" s="153">
        <v>12840</v>
      </c>
      <c r="F382" s="460">
        <v>41676</v>
      </c>
      <c r="G382" s="153">
        <v>12840</v>
      </c>
      <c r="H382" s="154">
        <f t="shared" si="5"/>
        <v>0</v>
      </c>
      <c r="I382" s="155" t="s">
        <v>12</v>
      </c>
      <c r="J382" s="156"/>
    </row>
    <row r="383" spans="1:10" x14ac:dyDescent="0.25">
      <c r="A383" s="149">
        <v>41675</v>
      </c>
      <c r="B383" s="150">
        <v>827</v>
      </c>
      <c r="C383" s="150" t="s">
        <v>649</v>
      </c>
      <c r="D383" s="152" t="s">
        <v>12</v>
      </c>
      <c r="E383" s="153">
        <v>489</v>
      </c>
      <c r="F383" s="460">
        <v>41675</v>
      </c>
      <c r="G383" s="153">
        <v>489</v>
      </c>
      <c r="H383" s="154">
        <f t="shared" si="5"/>
        <v>0</v>
      </c>
      <c r="I383" s="155"/>
      <c r="J383" s="156"/>
    </row>
    <row r="384" spans="1:10" x14ac:dyDescent="0.25">
      <c r="A384" s="149">
        <v>41675</v>
      </c>
      <c r="B384" s="150">
        <v>828</v>
      </c>
      <c r="C384" s="150" t="s">
        <v>649</v>
      </c>
      <c r="D384" s="152" t="s">
        <v>231</v>
      </c>
      <c r="E384" s="153">
        <v>1019</v>
      </c>
      <c r="F384" s="460">
        <v>41676</v>
      </c>
      <c r="G384" s="153">
        <v>1019</v>
      </c>
      <c r="H384" s="154">
        <f t="shared" si="5"/>
        <v>0</v>
      </c>
      <c r="I384" s="155" t="s">
        <v>12</v>
      </c>
      <c r="J384" s="156"/>
    </row>
    <row r="385" spans="1:10" x14ac:dyDescent="0.25">
      <c r="A385" s="149">
        <v>41675</v>
      </c>
      <c r="B385" s="150">
        <v>829</v>
      </c>
      <c r="C385" s="150" t="s">
        <v>649</v>
      </c>
      <c r="D385" s="152" t="s">
        <v>809</v>
      </c>
      <c r="E385" s="153">
        <v>2611</v>
      </c>
      <c r="F385" s="460">
        <v>41675</v>
      </c>
      <c r="G385" s="153">
        <v>2611</v>
      </c>
      <c r="H385" s="154">
        <f t="shared" si="5"/>
        <v>0</v>
      </c>
      <c r="I385" s="155"/>
      <c r="J385" s="156"/>
    </row>
    <row r="386" spans="1:10" x14ac:dyDescent="0.25">
      <c r="A386" s="149">
        <v>41675</v>
      </c>
      <c r="B386" s="150">
        <v>830</v>
      </c>
      <c r="C386" s="150" t="s">
        <v>649</v>
      </c>
      <c r="D386" s="152" t="s">
        <v>80</v>
      </c>
      <c r="E386" s="153">
        <v>1459</v>
      </c>
      <c r="F386" s="460">
        <v>41676</v>
      </c>
      <c r="G386" s="153">
        <v>1459</v>
      </c>
      <c r="H386" s="154">
        <f t="shared" si="5"/>
        <v>0</v>
      </c>
      <c r="I386" s="155" t="s">
        <v>12</v>
      </c>
      <c r="J386" s="156"/>
    </row>
    <row r="387" spans="1:10" x14ac:dyDescent="0.25">
      <c r="A387" s="149">
        <v>41675</v>
      </c>
      <c r="B387" s="150">
        <v>831</v>
      </c>
      <c r="C387" s="150" t="s">
        <v>649</v>
      </c>
      <c r="D387" s="152" t="s">
        <v>601</v>
      </c>
      <c r="E387" s="153">
        <v>6513</v>
      </c>
      <c r="F387" s="460">
        <v>41676</v>
      </c>
      <c r="G387" s="153">
        <v>6513</v>
      </c>
      <c r="H387" s="154">
        <f t="shared" si="5"/>
        <v>0</v>
      </c>
      <c r="I387" s="155" t="s">
        <v>12</v>
      </c>
      <c r="J387" s="156"/>
    </row>
    <row r="388" spans="1:10" x14ac:dyDescent="0.25">
      <c r="A388" s="149">
        <v>41675</v>
      </c>
      <c r="B388" s="150">
        <v>832</v>
      </c>
      <c r="C388" s="150" t="s">
        <v>649</v>
      </c>
      <c r="D388" s="152" t="s">
        <v>137</v>
      </c>
      <c r="E388" s="153">
        <v>4708</v>
      </c>
      <c r="F388" s="463" t="s">
        <v>834</v>
      </c>
      <c r="G388" s="153">
        <v>4708</v>
      </c>
      <c r="H388" s="154">
        <f t="shared" si="5"/>
        <v>0</v>
      </c>
      <c r="I388" s="155"/>
      <c r="J388" s="156"/>
    </row>
    <row r="389" spans="1:10" x14ac:dyDescent="0.25">
      <c r="A389" s="149">
        <v>41675</v>
      </c>
      <c r="B389" s="150">
        <v>833</v>
      </c>
      <c r="C389" s="150" t="s">
        <v>649</v>
      </c>
      <c r="D389" s="152" t="s">
        <v>835</v>
      </c>
      <c r="E389" s="153">
        <v>567</v>
      </c>
      <c r="F389" s="460">
        <v>41676</v>
      </c>
      <c r="G389" s="153">
        <v>567</v>
      </c>
      <c r="H389" s="154">
        <f t="shared" ref="H389:H452" si="6">E389-G389</f>
        <v>0</v>
      </c>
      <c r="I389" s="155" t="s">
        <v>12</v>
      </c>
      <c r="J389" s="156"/>
    </row>
    <row r="390" spans="1:10" x14ac:dyDescent="0.25">
      <c r="A390" s="149">
        <v>41675</v>
      </c>
      <c r="B390" s="150">
        <v>834</v>
      </c>
      <c r="C390" s="150" t="s">
        <v>649</v>
      </c>
      <c r="D390" s="152" t="s">
        <v>304</v>
      </c>
      <c r="E390" s="153">
        <v>11066</v>
      </c>
      <c r="F390" s="460">
        <v>41676</v>
      </c>
      <c r="G390" s="153">
        <v>11066</v>
      </c>
      <c r="H390" s="154">
        <f t="shared" si="6"/>
        <v>0</v>
      </c>
      <c r="I390" s="155" t="s">
        <v>12</v>
      </c>
      <c r="J390" s="156"/>
    </row>
    <row r="391" spans="1:10" x14ac:dyDescent="0.25">
      <c r="A391" s="149">
        <v>41675</v>
      </c>
      <c r="B391" s="150">
        <v>835</v>
      </c>
      <c r="C391" s="150" t="s">
        <v>649</v>
      </c>
      <c r="D391" s="152" t="s">
        <v>348</v>
      </c>
      <c r="E391" s="153">
        <v>779</v>
      </c>
      <c r="F391" s="460">
        <v>41676</v>
      </c>
      <c r="G391" s="153">
        <v>779</v>
      </c>
      <c r="H391" s="154">
        <f t="shared" si="6"/>
        <v>0</v>
      </c>
      <c r="I391" s="155" t="s">
        <v>12</v>
      </c>
      <c r="J391" s="156"/>
    </row>
    <row r="392" spans="1:10" x14ac:dyDescent="0.25">
      <c r="A392" s="149">
        <v>41675</v>
      </c>
      <c r="B392" s="150">
        <v>836</v>
      </c>
      <c r="C392" s="150" t="s">
        <v>649</v>
      </c>
      <c r="D392" s="152" t="s">
        <v>78</v>
      </c>
      <c r="E392" s="153">
        <v>2181</v>
      </c>
      <c r="F392" s="460">
        <v>41676</v>
      </c>
      <c r="G392" s="153">
        <v>2181</v>
      </c>
      <c r="H392" s="154">
        <f t="shared" si="6"/>
        <v>0</v>
      </c>
      <c r="I392" s="155" t="s">
        <v>12</v>
      </c>
      <c r="J392" s="156"/>
    </row>
    <row r="393" spans="1:10" x14ac:dyDescent="0.25">
      <c r="A393" s="149">
        <v>41675</v>
      </c>
      <c r="B393" s="150">
        <v>837</v>
      </c>
      <c r="C393" s="150" t="s">
        <v>649</v>
      </c>
      <c r="D393" s="152" t="s">
        <v>836</v>
      </c>
      <c r="E393" s="153">
        <v>2181</v>
      </c>
      <c r="F393" s="460">
        <v>41676</v>
      </c>
      <c r="G393" s="153">
        <v>2181</v>
      </c>
      <c r="H393" s="154">
        <f t="shared" si="6"/>
        <v>0</v>
      </c>
      <c r="I393" s="155" t="s">
        <v>12</v>
      </c>
      <c r="J393" s="156"/>
    </row>
    <row r="394" spans="1:10" x14ac:dyDescent="0.25">
      <c r="A394" s="149">
        <v>41675</v>
      </c>
      <c r="B394" s="150">
        <v>838</v>
      </c>
      <c r="C394" s="150" t="s">
        <v>649</v>
      </c>
      <c r="D394" s="152" t="s">
        <v>560</v>
      </c>
      <c r="E394" s="153">
        <v>1483.5</v>
      </c>
      <c r="F394" s="460">
        <v>41676</v>
      </c>
      <c r="G394" s="153">
        <v>1483.5</v>
      </c>
      <c r="H394" s="154">
        <f t="shared" si="6"/>
        <v>0</v>
      </c>
      <c r="I394" s="155"/>
      <c r="J394" s="156"/>
    </row>
    <row r="395" spans="1:10" x14ac:dyDescent="0.25">
      <c r="A395" s="149">
        <v>41675</v>
      </c>
      <c r="B395" s="150">
        <v>839</v>
      </c>
      <c r="C395" s="150" t="s">
        <v>649</v>
      </c>
      <c r="D395" s="152" t="s">
        <v>332</v>
      </c>
      <c r="E395" s="153">
        <v>1667</v>
      </c>
      <c r="F395" s="460">
        <v>41675</v>
      </c>
      <c r="G395" s="153">
        <v>1667</v>
      </c>
      <c r="H395" s="154">
        <f t="shared" si="6"/>
        <v>0</v>
      </c>
      <c r="I395" s="155" t="s">
        <v>21</v>
      </c>
      <c r="J395" s="156"/>
    </row>
    <row r="396" spans="1:10" x14ac:dyDescent="0.25">
      <c r="A396" s="149">
        <v>41675</v>
      </c>
      <c r="B396" s="150">
        <v>840</v>
      </c>
      <c r="C396" s="150" t="s">
        <v>649</v>
      </c>
      <c r="D396" s="152" t="s">
        <v>338</v>
      </c>
      <c r="E396" s="153">
        <v>3960</v>
      </c>
      <c r="F396" s="460">
        <v>41675</v>
      </c>
      <c r="G396" s="153">
        <v>3960</v>
      </c>
      <c r="H396" s="154">
        <f t="shared" si="6"/>
        <v>0</v>
      </c>
      <c r="I396" s="155"/>
      <c r="J396" s="156"/>
    </row>
    <row r="397" spans="1:10" x14ac:dyDescent="0.25">
      <c r="A397" s="149">
        <v>41675</v>
      </c>
      <c r="B397" s="150">
        <v>841</v>
      </c>
      <c r="C397" s="150" t="s">
        <v>649</v>
      </c>
      <c r="D397" s="152" t="s">
        <v>16</v>
      </c>
      <c r="E397" s="153">
        <v>1008</v>
      </c>
      <c r="F397" s="460">
        <v>41675</v>
      </c>
      <c r="G397" s="153">
        <v>1008</v>
      </c>
      <c r="H397" s="154">
        <f t="shared" si="6"/>
        <v>0</v>
      </c>
      <c r="I397" s="155"/>
      <c r="J397" s="156"/>
    </row>
    <row r="398" spans="1:10" x14ac:dyDescent="0.25">
      <c r="A398" s="149">
        <v>41675</v>
      </c>
      <c r="B398" s="150">
        <v>842</v>
      </c>
      <c r="C398" s="150" t="s">
        <v>649</v>
      </c>
      <c r="D398" s="152" t="s">
        <v>137</v>
      </c>
      <c r="E398" s="153">
        <v>5899</v>
      </c>
      <c r="F398" s="460">
        <v>41675</v>
      </c>
      <c r="G398" s="153">
        <v>5899</v>
      </c>
      <c r="H398" s="154">
        <f t="shared" si="6"/>
        <v>0</v>
      </c>
      <c r="I398" s="155"/>
      <c r="J398" s="156"/>
    </row>
    <row r="399" spans="1:10" x14ac:dyDescent="0.25">
      <c r="A399" s="149">
        <v>41675</v>
      </c>
      <c r="B399" s="150">
        <v>843</v>
      </c>
      <c r="C399" s="150" t="s">
        <v>649</v>
      </c>
      <c r="D399" s="152" t="s">
        <v>18</v>
      </c>
      <c r="E399" s="153">
        <v>2947</v>
      </c>
      <c r="F399" s="460">
        <v>41675</v>
      </c>
      <c r="G399" s="153">
        <v>2947</v>
      </c>
      <c r="H399" s="154">
        <f t="shared" si="6"/>
        <v>0</v>
      </c>
      <c r="I399" s="155"/>
      <c r="J399" s="156"/>
    </row>
    <row r="400" spans="1:10" x14ac:dyDescent="0.25">
      <c r="A400" s="149">
        <v>41675</v>
      </c>
      <c r="B400" s="150">
        <v>844</v>
      </c>
      <c r="C400" s="150" t="s">
        <v>649</v>
      </c>
      <c r="D400" s="152" t="s">
        <v>837</v>
      </c>
      <c r="E400" s="153">
        <v>140</v>
      </c>
      <c r="F400" s="460">
        <v>41675</v>
      </c>
      <c r="G400" s="153">
        <v>140</v>
      </c>
      <c r="H400" s="154">
        <f t="shared" si="6"/>
        <v>0</v>
      </c>
      <c r="I400" s="155"/>
      <c r="J400" s="156"/>
    </row>
    <row r="401" spans="1:10" x14ac:dyDescent="0.25">
      <c r="A401" s="149">
        <v>41676</v>
      </c>
      <c r="B401" s="150">
        <v>845</v>
      </c>
      <c r="C401" s="150" t="s">
        <v>649</v>
      </c>
      <c r="D401" s="138" t="s">
        <v>8</v>
      </c>
      <c r="E401" s="139">
        <v>7016</v>
      </c>
      <c r="F401" s="445">
        <v>41676</v>
      </c>
      <c r="G401" s="139">
        <v>7016</v>
      </c>
      <c r="H401" s="154">
        <f t="shared" si="6"/>
        <v>0</v>
      </c>
      <c r="I401" s="141"/>
    </row>
    <row r="402" spans="1:10" ht="15" x14ac:dyDescent="0.25">
      <c r="A402" s="149">
        <v>41676</v>
      </c>
      <c r="B402" s="150">
        <v>846</v>
      </c>
      <c r="C402" s="150" t="s">
        <v>649</v>
      </c>
      <c r="D402" s="138" t="s">
        <v>8</v>
      </c>
      <c r="E402" s="139">
        <v>161</v>
      </c>
      <c r="F402" s="445">
        <v>41676</v>
      </c>
      <c r="G402" s="140">
        <v>161</v>
      </c>
      <c r="H402" s="154">
        <f t="shared" si="6"/>
        <v>0</v>
      </c>
      <c r="I402" s="151" t="s">
        <v>8</v>
      </c>
      <c r="J402" s="118"/>
    </row>
    <row r="403" spans="1:10" ht="15" x14ac:dyDescent="0.25">
      <c r="A403" s="149">
        <v>41676</v>
      </c>
      <c r="B403" s="150">
        <v>847</v>
      </c>
      <c r="C403" s="150" t="s">
        <v>649</v>
      </c>
      <c r="D403" s="138" t="s">
        <v>598</v>
      </c>
      <c r="E403" s="139">
        <v>645</v>
      </c>
      <c r="F403" s="445">
        <v>41676</v>
      </c>
      <c r="G403" s="140">
        <v>645</v>
      </c>
      <c r="H403" s="154">
        <f t="shared" si="6"/>
        <v>0</v>
      </c>
      <c r="I403" s="141" t="s">
        <v>21</v>
      </c>
      <c r="J403" s="118"/>
    </row>
    <row r="404" spans="1:10" ht="15" x14ac:dyDescent="0.25">
      <c r="A404" s="149">
        <v>41676</v>
      </c>
      <c r="B404" s="150">
        <v>848</v>
      </c>
      <c r="C404" s="150" t="s">
        <v>649</v>
      </c>
      <c r="D404" s="138" t="s">
        <v>152</v>
      </c>
      <c r="E404" s="139">
        <v>8624</v>
      </c>
      <c r="F404" s="445">
        <v>41676</v>
      </c>
      <c r="G404" s="140">
        <v>8624</v>
      </c>
      <c r="H404" s="154">
        <f t="shared" si="6"/>
        <v>0</v>
      </c>
      <c r="I404" s="141"/>
      <c r="J404" s="118"/>
    </row>
    <row r="405" spans="1:10" ht="15" x14ac:dyDescent="0.25">
      <c r="A405" s="149">
        <v>41676</v>
      </c>
      <c r="B405" s="150">
        <v>849</v>
      </c>
      <c r="C405" s="150" t="s">
        <v>649</v>
      </c>
      <c r="D405" s="138" t="s">
        <v>137</v>
      </c>
      <c r="E405" s="139">
        <v>4606</v>
      </c>
      <c r="F405" s="445">
        <v>41676</v>
      </c>
      <c r="G405" s="140">
        <v>4606</v>
      </c>
      <c r="H405" s="154">
        <f t="shared" si="6"/>
        <v>0</v>
      </c>
      <c r="I405" s="141" t="s">
        <v>8</v>
      </c>
      <c r="J405" s="118"/>
    </row>
    <row r="406" spans="1:10" ht="15" x14ac:dyDescent="0.25">
      <c r="A406" s="149">
        <v>41676</v>
      </c>
      <c r="B406" s="150">
        <v>850</v>
      </c>
      <c r="C406" s="150" t="s">
        <v>649</v>
      </c>
      <c r="D406" s="138" t="s">
        <v>8</v>
      </c>
      <c r="E406" s="139">
        <v>992</v>
      </c>
      <c r="F406" s="445">
        <v>41676</v>
      </c>
      <c r="G406" s="140">
        <v>992</v>
      </c>
      <c r="H406" s="154">
        <f t="shared" si="6"/>
        <v>0</v>
      </c>
      <c r="I406" s="141" t="s">
        <v>8</v>
      </c>
      <c r="J406" s="118"/>
    </row>
    <row r="407" spans="1:10" ht="15" x14ac:dyDescent="0.25">
      <c r="A407" s="149">
        <v>41676</v>
      </c>
      <c r="B407" s="150">
        <v>851</v>
      </c>
      <c r="C407" s="150" t="s">
        <v>649</v>
      </c>
      <c r="D407" s="138" t="s">
        <v>23</v>
      </c>
      <c r="E407" s="139">
        <v>1469</v>
      </c>
      <c r="F407" s="445">
        <v>41676</v>
      </c>
      <c r="G407" s="140">
        <v>1469</v>
      </c>
      <c r="H407" s="154">
        <f t="shared" si="6"/>
        <v>0</v>
      </c>
      <c r="I407" s="141"/>
      <c r="J407" s="118"/>
    </row>
    <row r="408" spans="1:10" ht="15" x14ac:dyDescent="0.25">
      <c r="A408" s="149">
        <v>41676</v>
      </c>
      <c r="B408" s="150">
        <v>852</v>
      </c>
      <c r="C408" s="150" t="s">
        <v>649</v>
      </c>
      <c r="D408" s="138" t="s">
        <v>29</v>
      </c>
      <c r="E408" s="140">
        <v>12209</v>
      </c>
      <c r="F408" s="447" t="s">
        <v>838</v>
      </c>
      <c r="G408" s="140">
        <f>2500+9709</f>
        <v>12209</v>
      </c>
      <c r="H408" s="154">
        <f t="shared" si="6"/>
        <v>0</v>
      </c>
      <c r="I408" s="141" t="s">
        <v>30</v>
      </c>
      <c r="J408" s="118"/>
    </row>
    <row r="409" spans="1:10" ht="15" x14ac:dyDescent="0.25">
      <c r="A409" s="149">
        <v>41676</v>
      </c>
      <c r="B409" s="150">
        <v>853</v>
      </c>
      <c r="C409" s="150" t="s">
        <v>649</v>
      </c>
      <c r="D409" s="138" t="s">
        <v>8</v>
      </c>
      <c r="E409" s="139">
        <v>4045</v>
      </c>
      <c r="F409" s="445">
        <v>41676</v>
      </c>
      <c r="G409" s="140">
        <v>4045</v>
      </c>
      <c r="H409" s="154">
        <f t="shared" si="6"/>
        <v>0</v>
      </c>
      <c r="I409" s="141" t="s">
        <v>8</v>
      </c>
      <c r="J409" s="118"/>
    </row>
    <row r="410" spans="1:10" ht="15" x14ac:dyDescent="0.25">
      <c r="A410" s="149">
        <v>41676</v>
      </c>
      <c r="B410" s="150">
        <v>854</v>
      </c>
      <c r="C410" s="150" t="s">
        <v>649</v>
      </c>
      <c r="D410" s="138" t="s">
        <v>47</v>
      </c>
      <c r="E410" s="139">
        <v>4090</v>
      </c>
      <c r="F410" s="445">
        <v>41677</v>
      </c>
      <c r="G410" s="140">
        <v>4090</v>
      </c>
      <c r="H410" s="154">
        <f t="shared" si="6"/>
        <v>0</v>
      </c>
      <c r="I410" s="141" t="s">
        <v>30</v>
      </c>
      <c r="J410" s="118"/>
    </row>
    <row r="411" spans="1:10" ht="15" x14ac:dyDescent="0.25">
      <c r="A411" s="149">
        <v>41676</v>
      </c>
      <c r="B411" s="150">
        <v>855</v>
      </c>
      <c r="C411" s="150" t="s">
        <v>649</v>
      </c>
      <c r="D411" s="138" t="s">
        <v>23</v>
      </c>
      <c r="E411" s="139">
        <v>2726</v>
      </c>
      <c r="F411" s="445">
        <v>41676</v>
      </c>
      <c r="G411" s="140">
        <v>2726</v>
      </c>
      <c r="H411" s="154">
        <f t="shared" si="6"/>
        <v>0</v>
      </c>
      <c r="I411" s="141"/>
      <c r="J411" s="118"/>
    </row>
    <row r="412" spans="1:10" ht="15" x14ac:dyDescent="0.25">
      <c r="A412" s="149">
        <v>41676</v>
      </c>
      <c r="B412" s="150">
        <v>856</v>
      </c>
      <c r="C412" s="150" t="s">
        <v>649</v>
      </c>
      <c r="D412" s="138" t="s">
        <v>758</v>
      </c>
      <c r="E412" s="139">
        <v>2969.5</v>
      </c>
      <c r="F412" s="445">
        <v>41677</v>
      </c>
      <c r="G412" s="140">
        <v>2969.5</v>
      </c>
      <c r="H412" s="154">
        <f t="shared" si="6"/>
        <v>0</v>
      </c>
      <c r="I412" s="141" t="s">
        <v>30</v>
      </c>
      <c r="J412" s="118"/>
    </row>
    <row r="413" spans="1:10" ht="15" x14ac:dyDescent="0.25">
      <c r="A413" s="149">
        <v>41676</v>
      </c>
      <c r="B413" s="150">
        <v>857</v>
      </c>
      <c r="C413" s="150" t="s">
        <v>649</v>
      </c>
      <c r="D413" s="138" t="s">
        <v>28</v>
      </c>
      <c r="E413" s="139">
        <v>2717</v>
      </c>
      <c r="F413" s="445">
        <v>41676</v>
      </c>
      <c r="G413" s="140">
        <v>2717</v>
      </c>
      <c r="H413" s="154">
        <f t="shared" si="6"/>
        <v>0</v>
      </c>
      <c r="I413" s="141"/>
      <c r="J413" s="118"/>
    </row>
    <row r="414" spans="1:10" ht="15" x14ac:dyDescent="0.25">
      <c r="A414" s="149">
        <v>41676</v>
      </c>
      <c r="B414" s="150">
        <v>858</v>
      </c>
      <c r="C414" s="150" t="s">
        <v>649</v>
      </c>
      <c r="D414" s="138" t="s">
        <v>70</v>
      </c>
      <c r="E414" s="139">
        <v>17434</v>
      </c>
      <c r="F414" s="445">
        <v>41698</v>
      </c>
      <c r="G414" s="140">
        <v>17434</v>
      </c>
      <c r="H414" s="154">
        <f t="shared" si="6"/>
        <v>0</v>
      </c>
      <c r="I414" s="141"/>
      <c r="J414" s="118"/>
    </row>
    <row r="415" spans="1:10" ht="15" x14ac:dyDescent="0.25">
      <c r="A415" s="149">
        <v>41676</v>
      </c>
      <c r="B415" s="150">
        <v>859</v>
      </c>
      <c r="C415" s="150" t="s">
        <v>649</v>
      </c>
      <c r="D415" s="138" t="s">
        <v>839</v>
      </c>
      <c r="E415" s="139">
        <v>1896</v>
      </c>
      <c r="F415" s="445">
        <v>41676</v>
      </c>
      <c r="G415" s="140">
        <v>1896</v>
      </c>
      <c r="H415" s="154">
        <f t="shared" si="6"/>
        <v>0</v>
      </c>
      <c r="I415" s="141"/>
      <c r="J415" s="118"/>
    </row>
    <row r="416" spans="1:10" ht="15" x14ac:dyDescent="0.25">
      <c r="A416" s="149">
        <v>41676</v>
      </c>
      <c r="B416" s="150">
        <v>860</v>
      </c>
      <c r="C416" s="150" t="s">
        <v>649</v>
      </c>
      <c r="D416" s="138" t="s">
        <v>20</v>
      </c>
      <c r="E416" s="139">
        <v>1294.5</v>
      </c>
      <c r="F416" s="445">
        <v>41676</v>
      </c>
      <c r="G416" s="140">
        <v>1294.5</v>
      </c>
      <c r="H416" s="154">
        <f t="shared" si="6"/>
        <v>0</v>
      </c>
      <c r="I416" s="141" t="s">
        <v>8</v>
      </c>
      <c r="J416" s="118"/>
    </row>
    <row r="417" spans="1:10" ht="15" x14ac:dyDescent="0.25">
      <c r="A417" s="149">
        <v>41676</v>
      </c>
      <c r="B417" s="150">
        <v>861</v>
      </c>
      <c r="C417" s="150" t="s">
        <v>649</v>
      </c>
      <c r="D417" s="138" t="s">
        <v>50</v>
      </c>
      <c r="E417" s="139">
        <v>2547</v>
      </c>
      <c r="F417" s="445">
        <v>41676</v>
      </c>
      <c r="G417" s="140">
        <v>2547</v>
      </c>
      <c r="H417" s="154">
        <f t="shared" si="6"/>
        <v>0</v>
      </c>
      <c r="I417" s="141"/>
      <c r="J417" s="118"/>
    </row>
    <row r="418" spans="1:10" ht="15" x14ac:dyDescent="0.25">
      <c r="A418" s="149">
        <v>41676</v>
      </c>
      <c r="B418" s="150">
        <v>862</v>
      </c>
      <c r="C418" s="150" t="s">
        <v>649</v>
      </c>
      <c r="D418" s="138" t="s">
        <v>74</v>
      </c>
      <c r="E418" s="139">
        <v>2664.5</v>
      </c>
      <c r="F418" s="445">
        <v>41676</v>
      </c>
      <c r="G418" s="140">
        <v>2664.5</v>
      </c>
      <c r="H418" s="154">
        <f t="shared" si="6"/>
        <v>0</v>
      </c>
      <c r="I418" s="141"/>
      <c r="J418" s="118"/>
    </row>
    <row r="419" spans="1:10" ht="15" x14ac:dyDescent="0.25">
      <c r="A419" s="149">
        <v>41676</v>
      </c>
      <c r="B419" s="150">
        <v>863</v>
      </c>
      <c r="C419" s="150" t="s">
        <v>649</v>
      </c>
      <c r="D419" s="138" t="s">
        <v>35</v>
      </c>
      <c r="E419" s="139">
        <v>4060.5</v>
      </c>
      <c r="F419" s="445">
        <v>41690</v>
      </c>
      <c r="G419" s="140">
        <v>4060.5</v>
      </c>
      <c r="H419" s="154">
        <f t="shared" si="6"/>
        <v>0</v>
      </c>
      <c r="I419" s="141" t="s">
        <v>30</v>
      </c>
      <c r="J419" s="118"/>
    </row>
    <row r="420" spans="1:10" ht="15" x14ac:dyDescent="0.25">
      <c r="A420" s="149">
        <v>41676</v>
      </c>
      <c r="B420" s="150">
        <v>864</v>
      </c>
      <c r="C420" s="150" t="s">
        <v>649</v>
      </c>
      <c r="D420" s="138" t="s">
        <v>70</v>
      </c>
      <c r="E420" s="139">
        <v>4608</v>
      </c>
      <c r="F420" s="445">
        <v>41676</v>
      </c>
      <c r="G420" s="140">
        <v>4608</v>
      </c>
      <c r="H420" s="154">
        <f t="shared" si="6"/>
        <v>0</v>
      </c>
      <c r="I420" s="141"/>
      <c r="J420" s="118"/>
    </row>
    <row r="421" spans="1:10" ht="15" x14ac:dyDescent="0.25">
      <c r="A421" s="149">
        <v>41676</v>
      </c>
      <c r="B421" s="150">
        <v>865</v>
      </c>
      <c r="C421" s="150" t="s">
        <v>649</v>
      </c>
      <c r="D421" s="138" t="s">
        <v>215</v>
      </c>
      <c r="E421" s="139">
        <v>2679</v>
      </c>
      <c r="F421" s="445">
        <v>41676</v>
      </c>
      <c r="G421" s="140">
        <v>2679</v>
      </c>
      <c r="H421" s="154">
        <f t="shared" si="6"/>
        <v>0</v>
      </c>
      <c r="I421" s="141"/>
      <c r="J421" s="118"/>
    </row>
    <row r="422" spans="1:10" ht="15" x14ac:dyDescent="0.25">
      <c r="A422" s="149">
        <v>41676</v>
      </c>
      <c r="B422" s="150">
        <v>866</v>
      </c>
      <c r="C422" s="150" t="s">
        <v>649</v>
      </c>
      <c r="D422" s="138" t="s">
        <v>50</v>
      </c>
      <c r="E422" s="139">
        <v>1064.5</v>
      </c>
      <c r="F422" s="445">
        <v>41676</v>
      </c>
      <c r="G422" s="140">
        <v>1064.5</v>
      </c>
      <c r="H422" s="154">
        <f t="shared" si="6"/>
        <v>0</v>
      </c>
      <c r="I422" s="141"/>
      <c r="J422" s="118"/>
    </row>
    <row r="423" spans="1:10" ht="15" x14ac:dyDescent="0.25">
      <c r="A423" s="149">
        <v>41676</v>
      </c>
      <c r="B423" s="150">
        <v>867</v>
      </c>
      <c r="C423" s="150" t="s">
        <v>649</v>
      </c>
      <c r="D423" s="138" t="s">
        <v>55</v>
      </c>
      <c r="E423" s="139">
        <v>10635.5</v>
      </c>
      <c r="F423" s="445">
        <v>41676</v>
      </c>
      <c r="G423" s="140">
        <v>10635.5</v>
      </c>
      <c r="H423" s="154">
        <f t="shared" si="6"/>
        <v>0</v>
      </c>
      <c r="I423" s="141" t="s">
        <v>8</v>
      </c>
      <c r="J423" s="118"/>
    </row>
    <row r="424" spans="1:10" ht="15" x14ac:dyDescent="0.25">
      <c r="A424" s="149">
        <v>41676</v>
      </c>
      <c r="B424" s="150">
        <v>868</v>
      </c>
      <c r="C424" s="150" t="s">
        <v>649</v>
      </c>
      <c r="D424" s="138" t="s">
        <v>12</v>
      </c>
      <c r="E424" s="139">
        <v>3248.5</v>
      </c>
      <c r="F424" s="445">
        <v>41676</v>
      </c>
      <c r="G424" s="140">
        <v>3248.5</v>
      </c>
      <c r="H424" s="154">
        <f t="shared" si="6"/>
        <v>0</v>
      </c>
      <c r="I424" s="141"/>
      <c r="J424" s="118"/>
    </row>
    <row r="425" spans="1:10" ht="15" x14ac:dyDescent="0.25">
      <c r="A425" s="149">
        <v>41676</v>
      </c>
      <c r="B425" s="150">
        <v>869</v>
      </c>
      <c r="C425" s="150" t="s">
        <v>649</v>
      </c>
      <c r="D425" s="138" t="s">
        <v>49</v>
      </c>
      <c r="E425" s="139">
        <v>3656</v>
      </c>
      <c r="F425" s="445">
        <v>41678</v>
      </c>
      <c r="G425" s="140">
        <v>3656</v>
      </c>
      <c r="H425" s="154">
        <f t="shared" si="6"/>
        <v>0</v>
      </c>
      <c r="I425" s="141"/>
      <c r="J425" s="118"/>
    </row>
    <row r="426" spans="1:10" ht="15" x14ac:dyDescent="0.25">
      <c r="A426" s="149">
        <v>41676</v>
      </c>
      <c r="B426" s="150">
        <v>870</v>
      </c>
      <c r="C426" s="150" t="s">
        <v>649</v>
      </c>
      <c r="D426" s="138" t="s">
        <v>123</v>
      </c>
      <c r="E426" s="139">
        <v>2358.5</v>
      </c>
      <c r="F426" s="445">
        <v>41677</v>
      </c>
      <c r="G426" s="140">
        <v>2358.5</v>
      </c>
      <c r="H426" s="154">
        <f t="shared" si="6"/>
        <v>0</v>
      </c>
      <c r="I426" s="141" t="s">
        <v>8</v>
      </c>
      <c r="J426" s="118"/>
    </row>
    <row r="427" spans="1:10" ht="15" x14ac:dyDescent="0.25">
      <c r="A427" s="149">
        <v>41676</v>
      </c>
      <c r="B427" s="150">
        <v>871</v>
      </c>
      <c r="C427" s="150" t="s">
        <v>649</v>
      </c>
      <c r="D427" s="138" t="s">
        <v>8</v>
      </c>
      <c r="E427" s="139">
        <v>671</v>
      </c>
      <c r="F427" s="445">
        <v>41676</v>
      </c>
      <c r="G427" s="140">
        <v>671</v>
      </c>
      <c r="H427" s="154">
        <f t="shared" si="6"/>
        <v>0</v>
      </c>
      <c r="I427" s="141" t="s">
        <v>8</v>
      </c>
      <c r="J427" s="118"/>
    </row>
    <row r="428" spans="1:10" ht="15" x14ac:dyDescent="0.25">
      <c r="A428" s="149">
        <v>41676</v>
      </c>
      <c r="B428" s="150">
        <v>872</v>
      </c>
      <c r="C428" s="150" t="s">
        <v>649</v>
      </c>
      <c r="D428" s="138" t="s">
        <v>840</v>
      </c>
      <c r="E428" s="139">
        <v>16867.5</v>
      </c>
      <c r="F428" s="445">
        <v>41676</v>
      </c>
      <c r="G428" s="140">
        <v>16867.5</v>
      </c>
      <c r="H428" s="154">
        <f t="shared" si="6"/>
        <v>0</v>
      </c>
      <c r="I428" s="141" t="s">
        <v>37</v>
      </c>
      <c r="J428" s="118"/>
    </row>
    <row r="429" spans="1:10" ht="15" x14ac:dyDescent="0.25">
      <c r="A429" s="149">
        <v>41676</v>
      </c>
      <c r="B429" s="150">
        <v>873</v>
      </c>
      <c r="C429" s="150" t="s">
        <v>649</v>
      </c>
      <c r="D429" s="138" t="s">
        <v>54</v>
      </c>
      <c r="E429" s="139">
        <v>30343</v>
      </c>
      <c r="F429" s="445">
        <v>41676</v>
      </c>
      <c r="G429" s="140">
        <v>30343</v>
      </c>
      <c r="H429" s="154">
        <f t="shared" si="6"/>
        <v>0</v>
      </c>
      <c r="I429" s="141"/>
      <c r="J429" s="118"/>
    </row>
    <row r="430" spans="1:10" ht="15" x14ac:dyDescent="0.25">
      <c r="A430" s="149">
        <v>41676</v>
      </c>
      <c r="B430" s="150">
        <v>874</v>
      </c>
      <c r="C430" s="150" t="s">
        <v>649</v>
      </c>
      <c r="D430" s="138" t="s">
        <v>130</v>
      </c>
      <c r="E430" s="140">
        <v>6462</v>
      </c>
      <c r="F430" s="454">
        <v>41680</v>
      </c>
      <c r="G430" s="140">
        <v>6462</v>
      </c>
      <c r="H430" s="154">
        <f t="shared" si="6"/>
        <v>0</v>
      </c>
      <c r="I430" s="141" t="s">
        <v>21</v>
      </c>
      <c r="J430" s="118"/>
    </row>
    <row r="431" spans="1:10" ht="15" x14ac:dyDescent="0.25">
      <c r="A431" s="149">
        <v>41676</v>
      </c>
      <c r="B431" s="150">
        <v>875</v>
      </c>
      <c r="C431" s="150" t="s">
        <v>649</v>
      </c>
      <c r="D431" s="138" t="s">
        <v>8</v>
      </c>
      <c r="E431" s="139">
        <v>971</v>
      </c>
      <c r="F431" s="445">
        <v>41676</v>
      </c>
      <c r="G431" s="140">
        <v>971</v>
      </c>
      <c r="H431" s="154">
        <f t="shared" si="6"/>
        <v>0</v>
      </c>
      <c r="I431" s="141" t="s">
        <v>8</v>
      </c>
      <c r="J431" s="118"/>
    </row>
    <row r="432" spans="1:10" ht="15" x14ac:dyDescent="0.25">
      <c r="A432" s="149">
        <v>41676</v>
      </c>
      <c r="B432" s="150">
        <v>876</v>
      </c>
      <c r="C432" s="150" t="s">
        <v>649</v>
      </c>
      <c r="D432" s="138" t="s">
        <v>8</v>
      </c>
      <c r="E432" s="139">
        <v>2810</v>
      </c>
      <c r="F432" s="445">
        <v>41676</v>
      </c>
      <c r="G432" s="140">
        <v>2810</v>
      </c>
      <c r="H432" s="154">
        <f t="shared" si="6"/>
        <v>0</v>
      </c>
      <c r="I432" s="141" t="s">
        <v>8</v>
      </c>
      <c r="J432" s="118"/>
    </row>
    <row r="433" spans="1:10" ht="15" x14ac:dyDescent="0.25">
      <c r="A433" s="149">
        <v>41676</v>
      </c>
      <c r="B433" s="150">
        <v>877</v>
      </c>
      <c r="C433" s="150" t="s">
        <v>649</v>
      </c>
      <c r="D433" s="138" t="s">
        <v>54</v>
      </c>
      <c r="E433" s="139">
        <v>27846.5</v>
      </c>
      <c r="F433" s="445">
        <v>41677</v>
      </c>
      <c r="G433" s="140">
        <v>27846.5</v>
      </c>
      <c r="H433" s="154">
        <f t="shared" si="6"/>
        <v>0</v>
      </c>
      <c r="I433" s="141" t="s">
        <v>27</v>
      </c>
      <c r="J433" s="118"/>
    </row>
    <row r="434" spans="1:10" x14ac:dyDescent="0.25">
      <c r="A434" s="149">
        <v>41676</v>
      </c>
      <c r="B434" s="150">
        <v>878</v>
      </c>
      <c r="C434" s="150" t="s">
        <v>649</v>
      </c>
      <c r="D434" s="138" t="s">
        <v>8</v>
      </c>
      <c r="E434" s="139">
        <v>642.4</v>
      </c>
      <c r="F434" s="445">
        <v>41676</v>
      </c>
      <c r="G434" s="140">
        <v>642.4</v>
      </c>
      <c r="H434" s="154">
        <f t="shared" si="6"/>
        <v>0</v>
      </c>
      <c r="I434" s="141" t="s">
        <v>8</v>
      </c>
    </row>
    <row r="435" spans="1:10" x14ac:dyDescent="0.25">
      <c r="A435" s="149">
        <v>41676</v>
      </c>
      <c r="B435" s="150">
        <v>879</v>
      </c>
      <c r="C435" s="150" t="s">
        <v>649</v>
      </c>
      <c r="D435" s="138" t="s">
        <v>366</v>
      </c>
      <c r="E435" s="139">
        <v>5616.5</v>
      </c>
      <c r="F435" s="445">
        <v>41676</v>
      </c>
      <c r="G435" s="140">
        <v>5616.5</v>
      </c>
      <c r="H435" s="154">
        <f t="shared" si="6"/>
        <v>0</v>
      </c>
      <c r="I435" s="141" t="s">
        <v>21</v>
      </c>
    </row>
    <row r="436" spans="1:10" x14ac:dyDescent="0.25">
      <c r="A436" s="149">
        <v>41676</v>
      </c>
      <c r="B436" s="150">
        <v>880</v>
      </c>
      <c r="C436" s="150" t="s">
        <v>649</v>
      </c>
      <c r="D436" s="138" t="s">
        <v>44</v>
      </c>
      <c r="E436" s="139">
        <v>3800</v>
      </c>
      <c r="F436" s="445">
        <v>41690</v>
      </c>
      <c r="G436" s="140">
        <v>3800</v>
      </c>
      <c r="H436" s="154">
        <f t="shared" si="6"/>
        <v>0</v>
      </c>
      <c r="I436" s="141" t="s">
        <v>45</v>
      </c>
    </row>
    <row r="437" spans="1:10" x14ac:dyDescent="0.25">
      <c r="A437" s="149">
        <v>41676</v>
      </c>
      <c r="B437" s="150">
        <v>881</v>
      </c>
      <c r="C437" s="150" t="s">
        <v>649</v>
      </c>
      <c r="D437" s="138" t="s">
        <v>54</v>
      </c>
      <c r="E437" s="139">
        <v>28755.73</v>
      </c>
      <c r="F437" s="445">
        <v>41677</v>
      </c>
      <c r="G437" s="140">
        <v>28755.73</v>
      </c>
      <c r="H437" s="154">
        <f t="shared" si="6"/>
        <v>0</v>
      </c>
      <c r="I437" s="141" t="s">
        <v>27</v>
      </c>
    </row>
    <row r="438" spans="1:10" x14ac:dyDescent="0.25">
      <c r="A438" s="149">
        <v>41676</v>
      </c>
      <c r="B438" s="150">
        <v>882</v>
      </c>
      <c r="C438" s="150" t="s">
        <v>649</v>
      </c>
      <c r="D438" s="138" t="s">
        <v>57</v>
      </c>
      <c r="E438" s="139">
        <v>800</v>
      </c>
      <c r="F438" s="445">
        <v>41678</v>
      </c>
      <c r="G438" s="140">
        <v>800</v>
      </c>
      <c r="H438" s="154">
        <f t="shared" si="6"/>
        <v>0</v>
      </c>
      <c r="I438" s="141" t="s">
        <v>45</v>
      </c>
    </row>
    <row r="439" spans="1:10" x14ac:dyDescent="0.25">
      <c r="A439" s="149">
        <v>41676</v>
      </c>
      <c r="B439" s="150">
        <v>883</v>
      </c>
      <c r="C439" s="150" t="s">
        <v>649</v>
      </c>
      <c r="D439" s="138" t="s">
        <v>42</v>
      </c>
      <c r="E439" s="140">
        <v>1900</v>
      </c>
      <c r="F439" s="465" t="s">
        <v>841</v>
      </c>
      <c r="G439" s="145">
        <f>980+920</f>
        <v>1900</v>
      </c>
      <c r="H439" s="154">
        <f t="shared" si="6"/>
        <v>0</v>
      </c>
      <c r="I439" s="141" t="s">
        <v>45</v>
      </c>
    </row>
    <row r="440" spans="1:10" x14ac:dyDescent="0.25">
      <c r="A440" s="149">
        <v>41676</v>
      </c>
      <c r="B440" s="150">
        <v>884</v>
      </c>
      <c r="C440" s="150" t="s">
        <v>649</v>
      </c>
      <c r="D440" s="138" t="s">
        <v>13</v>
      </c>
      <c r="E440" s="139">
        <v>3222.5</v>
      </c>
      <c r="F440" s="445">
        <v>41681</v>
      </c>
      <c r="G440" s="140">
        <v>3222.5</v>
      </c>
      <c r="H440" s="154">
        <f t="shared" si="6"/>
        <v>0</v>
      </c>
      <c r="I440" s="141" t="s">
        <v>21</v>
      </c>
    </row>
    <row r="441" spans="1:10" x14ac:dyDescent="0.25">
      <c r="A441" s="149">
        <v>41676</v>
      </c>
      <c r="B441" s="150">
        <v>885</v>
      </c>
      <c r="C441" s="150" t="s">
        <v>649</v>
      </c>
      <c r="D441" s="138" t="s">
        <v>43</v>
      </c>
      <c r="E441" s="139">
        <v>1900</v>
      </c>
      <c r="F441" s="445">
        <v>41690</v>
      </c>
      <c r="G441" s="140">
        <v>1900</v>
      </c>
      <c r="H441" s="154">
        <f t="shared" si="6"/>
        <v>0</v>
      </c>
      <c r="I441" s="141" t="s">
        <v>45</v>
      </c>
    </row>
    <row r="442" spans="1:10" x14ac:dyDescent="0.25">
      <c r="A442" s="149">
        <v>41676</v>
      </c>
      <c r="B442" s="150">
        <v>886</v>
      </c>
      <c r="C442" s="150" t="s">
        <v>649</v>
      </c>
      <c r="D442" s="138" t="s">
        <v>312</v>
      </c>
      <c r="E442" s="139">
        <v>6435</v>
      </c>
      <c r="F442" s="445">
        <v>41680</v>
      </c>
      <c r="G442" s="140">
        <v>6435</v>
      </c>
      <c r="H442" s="154">
        <f t="shared" si="6"/>
        <v>0</v>
      </c>
      <c r="I442" s="141" t="s">
        <v>15</v>
      </c>
    </row>
    <row r="443" spans="1:10" x14ac:dyDescent="0.25">
      <c r="A443" s="149">
        <v>41676</v>
      </c>
      <c r="B443" s="150">
        <v>887</v>
      </c>
      <c r="C443" s="150" t="s">
        <v>649</v>
      </c>
      <c r="D443" s="138" t="s">
        <v>576</v>
      </c>
      <c r="E443" s="139">
        <v>1740</v>
      </c>
      <c r="F443" s="445">
        <v>41676</v>
      </c>
      <c r="G443" s="140">
        <v>1740</v>
      </c>
      <c r="H443" s="154">
        <f t="shared" si="6"/>
        <v>0</v>
      </c>
      <c r="I443" s="141" t="s">
        <v>15</v>
      </c>
    </row>
    <row r="444" spans="1:10" x14ac:dyDescent="0.25">
      <c r="A444" s="149">
        <v>41676</v>
      </c>
      <c r="B444" s="150">
        <v>888</v>
      </c>
      <c r="C444" s="150" t="s">
        <v>649</v>
      </c>
      <c r="D444" s="138" t="s">
        <v>842</v>
      </c>
      <c r="E444" s="139">
        <v>1783</v>
      </c>
      <c r="F444" s="445">
        <v>41676</v>
      </c>
      <c r="G444" s="140">
        <v>1783</v>
      </c>
      <c r="H444" s="154">
        <f t="shared" si="6"/>
        <v>0</v>
      </c>
      <c r="I444" s="141" t="s">
        <v>15</v>
      </c>
    </row>
    <row r="445" spans="1:10" x14ac:dyDescent="0.25">
      <c r="A445" s="149">
        <v>41676</v>
      </c>
      <c r="B445" s="150">
        <v>889</v>
      </c>
      <c r="C445" s="150" t="s">
        <v>649</v>
      </c>
      <c r="D445" s="138" t="s">
        <v>66</v>
      </c>
      <c r="E445" s="139">
        <v>1919</v>
      </c>
      <c r="F445" s="445">
        <v>41678</v>
      </c>
      <c r="G445" s="140">
        <v>1919</v>
      </c>
      <c r="H445" s="154">
        <f t="shared" si="6"/>
        <v>0</v>
      </c>
      <c r="I445" s="141" t="s">
        <v>45</v>
      </c>
    </row>
    <row r="446" spans="1:10" x14ac:dyDescent="0.25">
      <c r="A446" s="149">
        <v>41676</v>
      </c>
      <c r="B446" s="150">
        <v>890</v>
      </c>
      <c r="C446" s="150" t="s">
        <v>649</v>
      </c>
      <c r="D446" s="138" t="s">
        <v>792</v>
      </c>
      <c r="E446" s="139">
        <v>3109</v>
      </c>
      <c r="F446" s="446" t="s">
        <v>843</v>
      </c>
      <c r="G446" s="140">
        <v>3109</v>
      </c>
      <c r="H446" s="154">
        <f t="shared" si="6"/>
        <v>0</v>
      </c>
      <c r="I446" s="141" t="s">
        <v>45</v>
      </c>
    </row>
    <row r="447" spans="1:10" x14ac:dyDescent="0.25">
      <c r="A447" s="149">
        <v>41676</v>
      </c>
      <c r="B447" s="150">
        <v>891</v>
      </c>
      <c r="C447" s="150" t="s">
        <v>649</v>
      </c>
      <c r="D447" s="138" t="s">
        <v>19</v>
      </c>
      <c r="E447" s="139">
        <v>2505.5</v>
      </c>
      <c r="F447" s="608"/>
      <c r="G447" s="609"/>
      <c r="H447" s="154">
        <f t="shared" si="6"/>
        <v>2505.5</v>
      </c>
      <c r="I447" s="141" t="s">
        <v>12</v>
      </c>
    </row>
    <row r="448" spans="1:10" x14ac:dyDescent="0.25">
      <c r="A448" s="149">
        <v>41676</v>
      </c>
      <c r="B448" s="150">
        <v>892</v>
      </c>
      <c r="C448" s="150" t="s">
        <v>649</v>
      </c>
      <c r="D448" s="138" t="s">
        <v>110</v>
      </c>
      <c r="E448" s="140">
        <v>17729.599999999999</v>
      </c>
      <c r="F448" s="452" t="s">
        <v>844</v>
      </c>
      <c r="G448" s="140">
        <v>17729.599999999999</v>
      </c>
      <c r="H448" s="154">
        <f t="shared" si="6"/>
        <v>0</v>
      </c>
      <c r="I448" s="141" t="s">
        <v>12</v>
      </c>
      <c r="J448" s="142" t="s">
        <v>845</v>
      </c>
    </row>
    <row r="449" spans="1:10" x14ac:dyDescent="0.25">
      <c r="A449" s="149">
        <v>41676</v>
      </c>
      <c r="B449" s="150">
        <v>893</v>
      </c>
      <c r="C449" s="150" t="s">
        <v>649</v>
      </c>
      <c r="D449" s="138" t="s">
        <v>392</v>
      </c>
      <c r="E449" s="139">
        <v>1571.5</v>
      </c>
      <c r="F449" s="445">
        <v>41676</v>
      </c>
      <c r="G449" s="140">
        <v>1571.5</v>
      </c>
      <c r="H449" s="154">
        <f t="shared" si="6"/>
        <v>0</v>
      </c>
      <c r="I449" s="141"/>
    </row>
    <row r="450" spans="1:10" x14ac:dyDescent="0.25">
      <c r="A450" s="149">
        <v>41676</v>
      </c>
      <c r="B450" s="150">
        <v>894</v>
      </c>
      <c r="C450" s="150" t="s">
        <v>649</v>
      </c>
      <c r="D450" s="138" t="s">
        <v>508</v>
      </c>
      <c r="E450" s="139">
        <v>22152</v>
      </c>
      <c r="F450" s="445">
        <v>41676</v>
      </c>
      <c r="G450" s="140">
        <v>22152</v>
      </c>
      <c r="H450" s="154">
        <f t="shared" si="6"/>
        <v>0</v>
      </c>
      <c r="I450" s="141" t="s">
        <v>8</v>
      </c>
    </row>
    <row r="451" spans="1:10" x14ac:dyDescent="0.25">
      <c r="A451" s="149">
        <v>41676</v>
      </c>
      <c r="B451" s="150">
        <v>895</v>
      </c>
      <c r="C451" s="150" t="s">
        <v>649</v>
      </c>
      <c r="D451" s="138" t="s">
        <v>494</v>
      </c>
      <c r="E451" s="139">
        <v>178</v>
      </c>
      <c r="F451" s="445">
        <v>41676</v>
      </c>
      <c r="G451" s="140">
        <v>178</v>
      </c>
      <c r="H451" s="154">
        <f t="shared" si="6"/>
        <v>0</v>
      </c>
      <c r="I451" s="141"/>
    </row>
    <row r="452" spans="1:10" x14ac:dyDescent="0.25">
      <c r="A452" s="149">
        <v>41676</v>
      </c>
      <c r="B452" s="150">
        <v>896</v>
      </c>
      <c r="C452" s="150" t="s">
        <v>649</v>
      </c>
      <c r="D452" s="138" t="s">
        <v>78</v>
      </c>
      <c r="E452" s="139">
        <v>2265</v>
      </c>
      <c r="F452" s="445">
        <v>41677</v>
      </c>
      <c r="G452" s="140">
        <v>2265</v>
      </c>
      <c r="H452" s="154">
        <f t="shared" si="6"/>
        <v>0</v>
      </c>
      <c r="I452" s="141" t="s">
        <v>15</v>
      </c>
    </row>
    <row r="453" spans="1:10" x14ac:dyDescent="0.25">
      <c r="A453" s="149">
        <v>41676</v>
      </c>
      <c r="B453" s="150">
        <v>897</v>
      </c>
      <c r="C453" s="150" t="s">
        <v>649</v>
      </c>
      <c r="D453" s="138" t="s">
        <v>570</v>
      </c>
      <c r="E453" s="139">
        <v>1811.5</v>
      </c>
      <c r="F453" s="445">
        <v>41677</v>
      </c>
      <c r="G453" s="140">
        <v>1811.5</v>
      </c>
      <c r="H453" s="154">
        <f t="shared" ref="H453:H516" si="7">E453-G453</f>
        <v>0</v>
      </c>
      <c r="I453" s="141" t="s">
        <v>15</v>
      </c>
    </row>
    <row r="454" spans="1:10" x14ac:dyDescent="0.25">
      <c r="A454" s="149">
        <v>41676</v>
      </c>
      <c r="B454" s="150">
        <v>898</v>
      </c>
      <c r="C454" s="150" t="s">
        <v>649</v>
      </c>
      <c r="D454" s="138" t="s">
        <v>846</v>
      </c>
      <c r="E454" s="139">
        <v>3972</v>
      </c>
      <c r="F454" s="445">
        <v>41677</v>
      </c>
      <c r="G454" s="140">
        <v>3972</v>
      </c>
      <c r="H454" s="154">
        <f t="shared" si="7"/>
        <v>0</v>
      </c>
      <c r="I454" s="141" t="s">
        <v>15</v>
      </c>
    </row>
    <row r="455" spans="1:10" x14ac:dyDescent="0.25">
      <c r="A455" s="149">
        <v>41676</v>
      </c>
      <c r="B455" s="150">
        <v>899</v>
      </c>
      <c r="C455" s="150" t="s">
        <v>649</v>
      </c>
      <c r="D455" s="138" t="s">
        <v>235</v>
      </c>
      <c r="E455" s="139">
        <v>4351.5</v>
      </c>
      <c r="F455" s="445">
        <v>41677</v>
      </c>
      <c r="G455" s="140">
        <v>4351.5</v>
      </c>
      <c r="H455" s="154">
        <f t="shared" si="7"/>
        <v>0</v>
      </c>
      <c r="I455" s="141" t="s">
        <v>15</v>
      </c>
    </row>
    <row r="456" spans="1:10" x14ac:dyDescent="0.25">
      <c r="A456" s="149">
        <v>41676</v>
      </c>
      <c r="B456" s="150">
        <v>900</v>
      </c>
      <c r="C456" s="150" t="s">
        <v>649</v>
      </c>
      <c r="D456" s="138" t="s">
        <v>200</v>
      </c>
      <c r="E456" s="139">
        <v>28136</v>
      </c>
      <c r="F456" s="445">
        <v>41683</v>
      </c>
      <c r="G456" s="140">
        <v>28136</v>
      </c>
      <c r="H456" s="154">
        <f t="shared" si="7"/>
        <v>0</v>
      </c>
      <c r="I456" s="141"/>
    </row>
    <row r="457" spans="1:10" x14ac:dyDescent="0.25">
      <c r="A457" s="149">
        <v>41676</v>
      </c>
      <c r="B457" s="150">
        <v>901</v>
      </c>
      <c r="C457" s="150" t="s">
        <v>649</v>
      </c>
      <c r="D457" s="138" t="s">
        <v>144</v>
      </c>
      <c r="E457" s="140">
        <v>2432</v>
      </c>
      <c r="F457" s="447" t="s">
        <v>847</v>
      </c>
      <c r="G457" s="140">
        <f>2371+61</f>
        <v>2432</v>
      </c>
      <c r="H457" s="154">
        <f t="shared" si="7"/>
        <v>0</v>
      </c>
      <c r="I457" s="141" t="s">
        <v>15</v>
      </c>
    </row>
    <row r="458" spans="1:10" x14ac:dyDescent="0.25">
      <c r="A458" s="149">
        <v>41676</v>
      </c>
      <c r="B458" s="150">
        <v>902</v>
      </c>
      <c r="C458" s="150" t="s">
        <v>649</v>
      </c>
      <c r="D458" s="138" t="s">
        <v>304</v>
      </c>
      <c r="E458" s="140">
        <v>11129.04</v>
      </c>
      <c r="F458" s="454">
        <v>41677</v>
      </c>
      <c r="G458" s="140">
        <v>11129.04</v>
      </c>
      <c r="H458" s="154">
        <f t="shared" si="7"/>
        <v>0</v>
      </c>
      <c r="I458" s="141" t="s">
        <v>15</v>
      </c>
      <c r="J458" s="142" t="s">
        <v>848</v>
      </c>
    </row>
    <row r="459" spans="1:10" x14ac:dyDescent="0.25">
      <c r="A459" s="149">
        <v>41676</v>
      </c>
      <c r="B459" s="150">
        <v>903</v>
      </c>
      <c r="C459" s="150" t="s">
        <v>649</v>
      </c>
      <c r="D459" s="138" t="s">
        <v>134</v>
      </c>
      <c r="E459" s="139">
        <v>8910.5</v>
      </c>
      <c r="F459" s="445">
        <v>41677</v>
      </c>
      <c r="G459" s="140">
        <v>8910.5</v>
      </c>
      <c r="H459" s="154">
        <f t="shared" si="7"/>
        <v>0</v>
      </c>
      <c r="I459" s="141" t="s">
        <v>37</v>
      </c>
    </row>
    <row r="460" spans="1:10" x14ac:dyDescent="0.25">
      <c r="A460" s="149">
        <v>41676</v>
      </c>
      <c r="B460" s="150">
        <v>904</v>
      </c>
      <c r="C460" s="150" t="s">
        <v>649</v>
      </c>
      <c r="D460" s="138" t="s">
        <v>62</v>
      </c>
      <c r="E460" s="139">
        <v>22149</v>
      </c>
      <c r="F460" s="445">
        <v>41679</v>
      </c>
      <c r="G460" s="140">
        <v>22149</v>
      </c>
      <c r="H460" s="154">
        <f t="shared" si="7"/>
        <v>0</v>
      </c>
      <c r="I460" s="141" t="s">
        <v>37</v>
      </c>
    </row>
    <row r="461" spans="1:10" x14ac:dyDescent="0.25">
      <c r="A461" s="149">
        <v>41676</v>
      </c>
      <c r="B461" s="150">
        <v>905</v>
      </c>
      <c r="C461" s="150" t="s">
        <v>649</v>
      </c>
      <c r="D461" s="138" t="s">
        <v>367</v>
      </c>
      <c r="E461" s="139">
        <v>3064.5</v>
      </c>
      <c r="F461" s="445">
        <v>41676</v>
      </c>
      <c r="G461" s="140">
        <v>3064.5</v>
      </c>
      <c r="H461" s="154">
        <f t="shared" si="7"/>
        <v>0</v>
      </c>
      <c r="I461" s="141"/>
    </row>
    <row r="462" spans="1:10" x14ac:dyDescent="0.25">
      <c r="A462" s="149">
        <v>41676</v>
      </c>
      <c r="B462" s="150">
        <v>906</v>
      </c>
      <c r="C462" s="150" t="s">
        <v>649</v>
      </c>
      <c r="D462" s="138" t="s">
        <v>68</v>
      </c>
      <c r="E462" s="139">
        <v>5720.5</v>
      </c>
      <c r="F462" s="445">
        <v>41677</v>
      </c>
      <c r="G462" s="140">
        <v>5720.5</v>
      </c>
      <c r="H462" s="154">
        <f t="shared" si="7"/>
        <v>0</v>
      </c>
      <c r="I462" s="141" t="s">
        <v>37</v>
      </c>
    </row>
    <row r="463" spans="1:10" x14ac:dyDescent="0.25">
      <c r="A463" s="149">
        <v>41676</v>
      </c>
      <c r="B463" s="150">
        <v>907</v>
      </c>
      <c r="C463" s="150" t="s">
        <v>649</v>
      </c>
      <c r="D463" s="138" t="s">
        <v>19</v>
      </c>
      <c r="E463" s="139">
        <v>562862.22</v>
      </c>
      <c r="F463" s="456" t="s">
        <v>4889</v>
      </c>
      <c r="G463" s="145">
        <f>265687.31+297174.91</f>
        <v>562862.22</v>
      </c>
      <c r="H463" s="154">
        <f t="shared" si="7"/>
        <v>0</v>
      </c>
      <c r="I463" s="141"/>
    </row>
    <row r="464" spans="1:10" x14ac:dyDescent="0.25">
      <c r="A464" s="149">
        <v>41676</v>
      </c>
      <c r="B464" s="150">
        <v>908</v>
      </c>
      <c r="C464" s="150" t="s">
        <v>649</v>
      </c>
      <c r="D464" s="138" t="s">
        <v>22</v>
      </c>
      <c r="E464" s="139">
        <v>1211</v>
      </c>
      <c r="F464" s="445">
        <v>41676</v>
      </c>
      <c r="G464" s="140">
        <v>1211</v>
      </c>
      <c r="H464" s="154">
        <f t="shared" si="7"/>
        <v>0</v>
      </c>
      <c r="I464" s="141"/>
    </row>
    <row r="465" spans="1:10" x14ac:dyDescent="0.25">
      <c r="A465" s="149">
        <v>41676</v>
      </c>
      <c r="B465" s="150">
        <v>909</v>
      </c>
      <c r="C465" s="150" t="s">
        <v>649</v>
      </c>
      <c r="D465" s="138" t="s">
        <v>98</v>
      </c>
      <c r="E465" s="139">
        <v>9601</v>
      </c>
      <c r="F465" s="445">
        <v>41677</v>
      </c>
      <c r="G465" s="140">
        <v>9601</v>
      </c>
      <c r="H465" s="154">
        <f t="shared" si="7"/>
        <v>0</v>
      </c>
      <c r="I465" s="141" t="s">
        <v>37</v>
      </c>
    </row>
    <row r="466" spans="1:10" ht="15" x14ac:dyDescent="0.25">
      <c r="A466" s="149">
        <v>41676</v>
      </c>
      <c r="B466" s="150">
        <v>910</v>
      </c>
      <c r="C466" s="150" t="s">
        <v>649</v>
      </c>
      <c r="D466" s="138" t="s">
        <v>59</v>
      </c>
      <c r="E466" s="139">
        <v>11417.5</v>
      </c>
      <c r="F466" s="446" t="s">
        <v>849</v>
      </c>
      <c r="G466" s="140">
        <v>11417.5</v>
      </c>
      <c r="H466" s="154">
        <f t="shared" si="7"/>
        <v>0</v>
      </c>
      <c r="I466" s="141" t="s">
        <v>21</v>
      </c>
      <c r="J466" s="118"/>
    </row>
    <row r="467" spans="1:10" ht="15" x14ac:dyDescent="0.25">
      <c r="A467" s="149">
        <v>41676</v>
      </c>
      <c r="B467" s="150">
        <v>911</v>
      </c>
      <c r="C467" s="150" t="s">
        <v>649</v>
      </c>
      <c r="D467" s="138" t="s">
        <v>237</v>
      </c>
      <c r="E467" s="139">
        <v>4498.5</v>
      </c>
      <c r="F467" s="445">
        <v>41677</v>
      </c>
      <c r="G467" s="140">
        <v>4498.5</v>
      </c>
      <c r="H467" s="154">
        <f t="shared" si="7"/>
        <v>0</v>
      </c>
      <c r="I467" s="141" t="s">
        <v>21</v>
      </c>
      <c r="J467" s="118"/>
    </row>
    <row r="468" spans="1:10" ht="15" x14ac:dyDescent="0.25">
      <c r="A468" s="149">
        <v>41676</v>
      </c>
      <c r="B468" s="150">
        <v>912</v>
      </c>
      <c r="C468" s="150" t="s">
        <v>649</v>
      </c>
      <c r="D468" s="138" t="s">
        <v>19</v>
      </c>
      <c r="E468" s="139">
        <v>24430.5</v>
      </c>
      <c r="F468" s="445">
        <v>41677</v>
      </c>
      <c r="G468" s="140">
        <v>24430.5</v>
      </c>
      <c r="H468" s="154">
        <f t="shared" si="7"/>
        <v>0</v>
      </c>
      <c r="I468" s="141" t="s">
        <v>37</v>
      </c>
      <c r="J468" s="118"/>
    </row>
    <row r="469" spans="1:10" ht="15" x14ac:dyDescent="0.25">
      <c r="A469" s="149">
        <v>41676</v>
      </c>
      <c r="B469" s="150">
        <v>913</v>
      </c>
      <c r="C469" s="150" t="s">
        <v>649</v>
      </c>
      <c r="D469" s="138" t="s">
        <v>850</v>
      </c>
      <c r="E469" s="139">
        <v>1598</v>
      </c>
      <c r="F469" s="445">
        <v>41677</v>
      </c>
      <c r="G469" s="140">
        <v>1598</v>
      </c>
      <c r="H469" s="154">
        <f t="shared" si="7"/>
        <v>0</v>
      </c>
      <c r="I469" s="141" t="s">
        <v>21</v>
      </c>
      <c r="J469" s="118"/>
    </row>
    <row r="470" spans="1:10" ht="15" x14ac:dyDescent="0.25">
      <c r="A470" s="149">
        <v>41676</v>
      </c>
      <c r="B470" s="150">
        <v>914</v>
      </c>
      <c r="C470" s="150" t="s">
        <v>649</v>
      </c>
      <c r="D470" s="138" t="s">
        <v>63</v>
      </c>
      <c r="E470" s="139">
        <v>2255</v>
      </c>
      <c r="F470" s="445">
        <v>41677</v>
      </c>
      <c r="G470" s="140">
        <v>2255</v>
      </c>
      <c r="H470" s="154">
        <f t="shared" si="7"/>
        <v>0</v>
      </c>
      <c r="I470" s="141" t="s">
        <v>21</v>
      </c>
      <c r="J470" s="118"/>
    </row>
    <row r="471" spans="1:10" ht="15" x14ac:dyDescent="0.25">
      <c r="A471" s="149">
        <v>41676</v>
      </c>
      <c r="B471" s="150">
        <v>915</v>
      </c>
      <c r="C471" s="150" t="s">
        <v>649</v>
      </c>
      <c r="D471" s="138" t="s">
        <v>27</v>
      </c>
      <c r="E471" s="139">
        <v>22644</v>
      </c>
      <c r="F471" s="445">
        <v>41677</v>
      </c>
      <c r="G471" s="140">
        <v>22644</v>
      </c>
      <c r="H471" s="154">
        <f t="shared" si="7"/>
        <v>0</v>
      </c>
      <c r="I471" s="141" t="s">
        <v>27</v>
      </c>
      <c r="J471" s="118"/>
    </row>
    <row r="472" spans="1:10" ht="15" x14ac:dyDescent="0.25">
      <c r="A472" s="149">
        <v>41676</v>
      </c>
      <c r="B472" s="150">
        <v>916</v>
      </c>
      <c r="C472" s="150" t="s">
        <v>649</v>
      </c>
      <c r="D472" s="138" t="s">
        <v>312</v>
      </c>
      <c r="E472" s="139">
        <v>616.5</v>
      </c>
      <c r="F472" s="445">
        <v>41676</v>
      </c>
      <c r="G472" s="140">
        <v>616.5</v>
      </c>
      <c r="H472" s="154">
        <f t="shared" si="7"/>
        <v>0</v>
      </c>
      <c r="I472" s="141"/>
      <c r="J472" s="118"/>
    </row>
    <row r="473" spans="1:10" ht="15" x14ac:dyDescent="0.25">
      <c r="A473" s="149">
        <v>41676</v>
      </c>
      <c r="B473" s="150">
        <v>917</v>
      </c>
      <c r="C473" s="150" t="s">
        <v>649</v>
      </c>
      <c r="D473" s="138" t="s">
        <v>851</v>
      </c>
      <c r="E473" s="139">
        <v>2604</v>
      </c>
      <c r="F473" s="445">
        <v>41676</v>
      </c>
      <c r="G473" s="140">
        <v>2604</v>
      </c>
      <c r="H473" s="154">
        <f t="shared" si="7"/>
        <v>0</v>
      </c>
      <c r="I473" s="141"/>
      <c r="J473" s="118"/>
    </row>
    <row r="474" spans="1:10" ht="15" x14ac:dyDescent="0.25">
      <c r="A474" s="149">
        <v>41676</v>
      </c>
      <c r="B474" s="150">
        <v>918</v>
      </c>
      <c r="C474" s="150" t="s">
        <v>649</v>
      </c>
      <c r="D474" s="138" t="s">
        <v>14</v>
      </c>
      <c r="E474" s="139">
        <v>4567</v>
      </c>
      <c r="F474" s="445">
        <v>41677</v>
      </c>
      <c r="G474" s="140">
        <v>4567</v>
      </c>
      <c r="H474" s="154">
        <f t="shared" si="7"/>
        <v>0</v>
      </c>
      <c r="I474" s="141" t="s">
        <v>21</v>
      </c>
      <c r="J474" s="118"/>
    </row>
    <row r="475" spans="1:10" ht="15" x14ac:dyDescent="0.25">
      <c r="A475" s="149">
        <v>41676</v>
      </c>
      <c r="B475" s="150">
        <v>919</v>
      </c>
      <c r="C475" s="150" t="s">
        <v>649</v>
      </c>
      <c r="D475" s="138" t="s">
        <v>657</v>
      </c>
      <c r="E475" s="139">
        <v>4330</v>
      </c>
      <c r="F475" s="445">
        <v>41676</v>
      </c>
      <c r="G475" s="140">
        <v>4330</v>
      </c>
      <c r="H475" s="154">
        <f t="shared" si="7"/>
        <v>0</v>
      </c>
      <c r="I475" s="141"/>
      <c r="J475" s="118"/>
    </row>
    <row r="476" spans="1:10" ht="15" x14ac:dyDescent="0.25">
      <c r="A476" s="149">
        <v>41677</v>
      </c>
      <c r="B476" s="150">
        <v>920</v>
      </c>
      <c r="C476" s="150" t="s">
        <v>649</v>
      </c>
      <c r="D476" s="138" t="s">
        <v>160</v>
      </c>
      <c r="E476" s="139">
        <v>54220.3</v>
      </c>
      <c r="F476" s="446" t="s">
        <v>852</v>
      </c>
      <c r="G476" s="139">
        <v>54220.3</v>
      </c>
      <c r="H476" s="154">
        <f t="shared" si="7"/>
        <v>0</v>
      </c>
      <c r="I476" s="141" t="s">
        <v>162</v>
      </c>
      <c r="J476" s="118"/>
    </row>
    <row r="477" spans="1:10" ht="15" x14ac:dyDescent="0.25">
      <c r="A477" s="149">
        <v>41677</v>
      </c>
      <c r="B477" s="150">
        <v>921</v>
      </c>
      <c r="C477" s="150" t="s">
        <v>649</v>
      </c>
      <c r="D477" s="138" t="s">
        <v>853</v>
      </c>
      <c r="E477" s="139">
        <v>3705</v>
      </c>
      <c r="F477" s="445">
        <v>41677</v>
      </c>
      <c r="G477" s="140">
        <v>3705</v>
      </c>
      <c r="H477" s="154">
        <f t="shared" si="7"/>
        <v>0</v>
      </c>
      <c r="I477" s="151" t="s">
        <v>27</v>
      </c>
      <c r="J477" s="118"/>
    </row>
    <row r="478" spans="1:10" ht="15" x14ac:dyDescent="0.25">
      <c r="A478" s="149">
        <v>41677</v>
      </c>
      <c r="B478" s="150">
        <v>922</v>
      </c>
      <c r="C478" s="150" t="s">
        <v>649</v>
      </c>
      <c r="D478" s="138" t="s">
        <v>100</v>
      </c>
      <c r="E478" s="139">
        <v>25581.64</v>
      </c>
      <c r="F478" s="445">
        <v>41677</v>
      </c>
      <c r="G478" s="140">
        <v>25581.64</v>
      </c>
      <c r="H478" s="154">
        <f t="shared" si="7"/>
        <v>0</v>
      </c>
      <c r="I478" s="141" t="s">
        <v>27</v>
      </c>
      <c r="J478" s="118"/>
    </row>
    <row r="479" spans="1:10" ht="15" x14ac:dyDescent="0.25">
      <c r="A479" s="149">
        <v>41677</v>
      </c>
      <c r="B479" s="150">
        <v>923</v>
      </c>
      <c r="C479" s="150" t="s">
        <v>649</v>
      </c>
      <c r="D479" s="138" t="s">
        <v>160</v>
      </c>
      <c r="E479" s="139">
        <v>49864.6</v>
      </c>
      <c r="F479" s="446" t="s">
        <v>854</v>
      </c>
      <c r="G479" s="140">
        <v>49864.6</v>
      </c>
      <c r="H479" s="154">
        <f t="shared" si="7"/>
        <v>0</v>
      </c>
      <c r="I479" s="141" t="s">
        <v>162</v>
      </c>
      <c r="J479" s="118"/>
    </row>
    <row r="480" spans="1:10" ht="15" x14ac:dyDescent="0.25">
      <c r="A480" s="149">
        <v>41677</v>
      </c>
      <c r="B480" s="150">
        <v>924</v>
      </c>
      <c r="C480" s="150" t="s">
        <v>649</v>
      </c>
      <c r="D480" s="138" t="s">
        <v>855</v>
      </c>
      <c r="E480" s="139">
        <v>9294.5</v>
      </c>
      <c r="F480" s="445">
        <v>41677</v>
      </c>
      <c r="G480" s="140">
        <v>9294.5</v>
      </c>
      <c r="H480" s="154">
        <f t="shared" si="7"/>
        <v>0</v>
      </c>
      <c r="I480" s="141" t="s">
        <v>27</v>
      </c>
      <c r="J480" s="118"/>
    </row>
    <row r="481" spans="1:10" ht="15" x14ac:dyDescent="0.25">
      <c r="A481" s="149">
        <v>41677</v>
      </c>
      <c r="B481" s="150">
        <v>925</v>
      </c>
      <c r="C481" s="150" t="s">
        <v>649</v>
      </c>
      <c r="D481" s="138" t="s">
        <v>91</v>
      </c>
      <c r="E481" s="139">
        <v>7257.6</v>
      </c>
      <c r="F481" s="445">
        <v>41677</v>
      </c>
      <c r="G481" s="140">
        <v>7257.6</v>
      </c>
      <c r="H481" s="154">
        <f t="shared" si="7"/>
        <v>0</v>
      </c>
      <c r="I481" s="141" t="s">
        <v>27</v>
      </c>
      <c r="J481" s="118"/>
    </row>
    <row r="482" spans="1:10" x14ac:dyDescent="0.25">
      <c r="A482" s="149">
        <v>41677</v>
      </c>
      <c r="B482" s="150">
        <v>926</v>
      </c>
      <c r="C482" s="150" t="s">
        <v>649</v>
      </c>
      <c r="D482" s="138" t="s">
        <v>85</v>
      </c>
      <c r="E482" s="139">
        <v>26463.200000000001</v>
      </c>
      <c r="F482" s="445">
        <v>41677</v>
      </c>
      <c r="G482" s="140">
        <v>26463.200000000001</v>
      </c>
      <c r="H482" s="154">
        <f t="shared" si="7"/>
        <v>0</v>
      </c>
      <c r="I482" s="141" t="s">
        <v>27</v>
      </c>
    </row>
    <row r="483" spans="1:10" x14ac:dyDescent="0.25">
      <c r="A483" s="149">
        <v>41677</v>
      </c>
      <c r="B483" s="150">
        <v>927</v>
      </c>
      <c r="C483" s="150" t="s">
        <v>649</v>
      </c>
      <c r="D483" s="138" t="s">
        <v>88</v>
      </c>
      <c r="E483" s="139">
        <v>6229.6</v>
      </c>
      <c r="F483" s="445">
        <v>41677</v>
      </c>
      <c r="G483" s="140">
        <v>6229.6</v>
      </c>
      <c r="H483" s="154">
        <f t="shared" si="7"/>
        <v>0</v>
      </c>
      <c r="I483" s="141"/>
    </row>
    <row r="484" spans="1:10" x14ac:dyDescent="0.25">
      <c r="A484" s="149">
        <v>41677</v>
      </c>
      <c r="B484" s="150">
        <v>928</v>
      </c>
      <c r="C484" s="150" t="s">
        <v>649</v>
      </c>
      <c r="D484" s="138" t="s">
        <v>856</v>
      </c>
      <c r="E484" s="139">
        <v>15443.5</v>
      </c>
      <c r="F484" s="445">
        <v>41682</v>
      </c>
      <c r="G484" s="140">
        <v>15443.5</v>
      </c>
      <c r="H484" s="154">
        <f t="shared" si="7"/>
        <v>0</v>
      </c>
      <c r="I484" s="141" t="s">
        <v>162</v>
      </c>
    </row>
    <row r="485" spans="1:10" x14ac:dyDescent="0.25">
      <c r="A485" s="149">
        <v>41677</v>
      </c>
      <c r="B485" s="150">
        <v>929</v>
      </c>
      <c r="C485" s="150" t="s">
        <v>649</v>
      </c>
      <c r="D485" s="138" t="s">
        <v>22</v>
      </c>
      <c r="E485" s="139">
        <v>18415</v>
      </c>
      <c r="F485" s="445">
        <v>41678</v>
      </c>
      <c r="G485" s="140">
        <v>18415</v>
      </c>
      <c r="H485" s="154">
        <f t="shared" si="7"/>
        <v>0</v>
      </c>
      <c r="I485" s="141" t="s">
        <v>162</v>
      </c>
    </row>
    <row r="486" spans="1:10" x14ac:dyDescent="0.25">
      <c r="A486" s="149">
        <v>41677</v>
      </c>
      <c r="B486" s="150">
        <v>930</v>
      </c>
      <c r="C486" s="150" t="s">
        <v>649</v>
      </c>
      <c r="D486" s="138" t="s">
        <v>163</v>
      </c>
      <c r="E486" s="139">
        <v>17664.5</v>
      </c>
      <c r="F486" s="445">
        <v>41678</v>
      </c>
      <c r="G486" s="140">
        <v>17664.5</v>
      </c>
      <c r="H486" s="154">
        <f t="shared" si="7"/>
        <v>0</v>
      </c>
      <c r="I486" s="141" t="s">
        <v>162</v>
      </c>
    </row>
    <row r="487" spans="1:10" x14ac:dyDescent="0.25">
      <c r="A487" s="149">
        <v>41677</v>
      </c>
      <c r="B487" s="150">
        <v>931</v>
      </c>
      <c r="C487" s="150" t="s">
        <v>649</v>
      </c>
      <c r="D487" s="138" t="s">
        <v>370</v>
      </c>
      <c r="E487" s="139">
        <v>5806</v>
      </c>
      <c r="F487" s="445">
        <v>41678</v>
      </c>
      <c r="G487" s="140">
        <v>5806</v>
      </c>
      <c r="H487" s="154">
        <f t="shared" si="7"/>
        <v>0</v>
      </c>
      <c r="I487" s="141" t="s">
        <v>162</v>
      </c>
    </row>
    <row r="488" spans="1:10" x14ac:dyDescent="0.25">
      <c r="A488" s="149">
        <v>41677</v>
      </c>
      <c r="B488" s="150">
        <v>932</v>
      </c>
      <c r="C488" s="150" t="s">
        <v>649</v>
      </c>
      <c r="D488" s="138" t="s">
        <v>169</v>
      </c>
      <c r="E488" s="139">
        <v>11726</v>
      </c>
      <c r="F488" s="445">
        <v>41678</v>
      </c>
      <c r="G488" s="140">
        <v>11726</v>
      </c>
      <c r="H488" s="154">
        <f t="shared" si="7"/>
        <v>0</v>
      </c>
      <c r="I488" s="141" t="s">
        <v>162</v>
      </c>
    </row>
    <row r="489" spans="1:10" x14ac:dyDescent="0.25">
      <c r="A489" s="149">
        <v>41677</v>
      </c>
      <c r="B489" s="150">
        <v>933</v>
      </c>
      <c r="C489" s="150" t="s">
        <v>649</v>
      </c>
      <c r="D489" s="138" t="s">
        <v>545</v>
      </c>
      <c r="E489" s="139">
        <v>5034.5</v>
      </c>
      <c r="F489" s="445">
        <v>41678</v>
      </c>
      <c r="G489" s="140">
        <v>5034.5</v>
      </c>
      <c r="H489" s="154">
        <f t="shared" si="7"/>
        <v>0</v>
      </c>
      <c r="I489" s="141" t="s">
        <v>162</v>
      </c>
    </row>
    <row r="490" spans="1:10" x14ac:dyDescent="0.25">
      <c r="A490" s="149">
        <v>41677</v>
      </c>
      <c r="B490" s="150">
        <v>934</v>
      </c>
      <c r="C490" s="150" t="s">
        <v>649</v>
      </c>
      <c r="D490" s="138" t="s">
        <v>857</v>
      </c>
      <c r="E490" s="139">
        <v>21638</v>
      </c>
      <c r="F490" s="445">
        <v>41678</v>
      </c>
      <c r="G490" s="140">
        <v>21638</v>
      </c>
      <c r="H490" s="154">
        <f t="shared" si="7"/>
        <v>0</v>
      </c>
      <c r="I490" s="141" t="s">
        <v>162</v>
      </c>
    </row>
    <row r="491" spans="1:10" x14ac:dyDescent="0.25">
      <c r="A491" s="149">
        <v>41677</v>
      </c>
      <c r="B491" s="150">
        <v>935</v>
      </c>
      <c r="C491" s="150" t="s">
        <v>649</v>
      </c>
      <c r="D491" s="138" t="s">
        <v>149</v>
      </c>
      <c r="E491" s="139">
        <v>8040</v>
      </c>
      <c r="F491" s="445">
        <v>41677</v>
      </c>
      <c r="G491" s="140">
        <v>8040</v>
      </c>
      <c r="H491" s="154">
        <f t="shared" si="7"/>
        <v>0</v>
      </c>
      <c r="I491" s="141" t="s">
        <v>27</v>
      </c>
    </row>
    <row r="492" spans="1:10" x14ac:dyDescent="0.25">
      <c r="A492" s="149">
        <v>41677</v>
      </c>
      <c r="B492" s="150">
        <v>936</v>
      </c>
      <c r="C492" s="150" t="s">
        <v>649</v>
      </c>
      <c r="D492" s="138" t="s">
        <v>168</v>
      </c>
      <c r="E492" s="139">
        <v>20329.5</v>
      </c>
      <c r="F492" s="445">
        <v>41678</v>
      </c>
      <c r="G492" s="140">
        <v>20329.5</v>
      </c>
      <c r="H492" s="154">
        <f t="shared" si="7"/>
        <v>0</v>
      </c>
      <c r="I492" s="141" t="s">
        <v>162</v>
      </c>
    </row>
    <row r="493" spans="1:10" x14ac:dyDescent="0.25">
      <c r="A493" s="149">
        <v>41677</v>
      </c>
      <c r="B493" s="150">
        <v>937</v>
      </c>
      <c r="C493" s="150" t="s">
        <v>649</v>
      </c>
      <c r="D493" s="138" t="s">
        <v>858</v>
      </c>
      <c r="E493" s="139">
        <v>7353.5</v>
      </c>
      <c r="F493" s="445">
        <v>41678</v>
      </c>
      <c r="G493" s="140">
        <v>7353.5</v>
      </c>
      <c r="H493" s="154">
        <f t="shared" si="7"/>
        <v>0</v>
      </c>
      <c r="I493" s="141" t="s">
        <v>162</v>
      </c>
    </row>
    <row r="494" spans="1:10" x14ac:dyDescent="0.25">
      <c r="A494" s="149">
        <v>41677</v>
      </c>
      <c r="B494" s="150">
        <v>938</v>
      </c>
      <c r="C494" s="150" t="s">
        <v>649</v>
      </c>
      <c r="D494" s="138" t="s">
        <v>272</v>
      </c>
      <c r="E494" s="139">
        <v>3988</v>
      </c>
      <c r="F494" s="446" t="s">
        <v>859</v>
      </c>
      <c r="G494" s="140">
        <v>3988</v>
      </c>
      <c r="H494" s="154">
        <f t="shared" si="7"/>
        <v>0</v>
      </c>
      <c r="I494" s="141" t="s">
        <v>162</v>
      </c>
      <c r="J494" s="142" t="s">
        <v>860</v>
      </c>
    </row>
    <row r="495" spans="1:10" x14ac:dyDescent="0.25">
      <c r="A495" s="149">
        <v>41677</v>
      </c>
      <c r="B495" s="150">
        <v>939</v>
      </c>
      <c r="C495" s="150" t="s">
        <v>649</v>
      </c>
      <c r="D495" s="138" t="s">
        <v>175</v>
      </c>
      <c r="E495" s="139">
        <v>8060</v>
      </c>
      <c r="F495" s="446" t="s">
        <v>861</v>
      </c>
      <c r="G495" s="140">
        <v>8060</v>
      </c>
      <c r="H495" s="154">
        <f t="shared" si="7"/>
        <v>0</v>
      </c>
      <c r="I495" s="141" t="s">
        <v>162</v>
      </c>
    </row>
    <row r="496" spans="1:10" x14ac:dyDescent="0.25">
      <c r="A496" s="149">
        <v>41677</v>
      </c>
      <c r="B496" s="150">
        <v>940</v>
      </c>
      <c r="C496" s="150" t="s">
        <v>649</v>
      </c>
      <c r="D496" s="138" t="s">
        <v>250</v>
      </c>
      <c r="E496" s="139">
        <v>4356</v>
      </c>
      <c r="F496" s="445">
        <v>41678</v>
      </c>
      <c r="G496" s="140">
        <v>4356</v>
      </c>
      <c r="H496" s="154">
        <f t="shared" si="7"/>
        <v>0</v>
      </c>
      <c r="I496" s="141" t="s">
        <v>162</v>
      </c>
    </row>
    <row r="497" spans="1:10" x14ac:dyDescent="0.25">
      <c r="A497" s="149">
        <v>41677</v>
      </c>
      <c r="B497" s="150">
        <v>941</v>
      </c>
      <c r="C497" s="150" t="s">
        <v>649</v>
      </c>
      <c r="D497" s="138" t="s">
        <v>152</v>
      </c>
      <c r="E497" s="139">
        <v>6461</v>
      </c>
      <c r="F497" s="445">
        <v>41677</v>
      </c>
      <c r="G497" s="140">
        <v>6461</v>
      </c>
      <c r="H497" s="154">
        <f t="shared" si="7"/>
        <v>0</v>
      </c>
      <c r="I497" s="141"/>
    </row>
    <row r="498" spans="1:10" x14ac:dyDescent="0.25">
      <c r="A498" s="149">
        <v>41677</v>
      </c>
      <c r="B498" s="150">
        <v>942</v>
      </c>
      <c r="C498" s="150" t="s">
        <v>649</v>
      </c>
      <c r="D498" s="138" t="s">
        <v>8</v>
      </c>
      <c r="E498" s="139">
        <v>1784</v>
      </c>
      <c r="F498" s="445">
        <v>41677</v>
      </c>
      <c r="G498" s="140">
        <v>1784</v>
      </c>
      <c r="H498" s="154">
        <f t="shared" si="7"/>
        <v>0</v>
      </c>
      <c r="I498" s="141" t="s">
        <v>8</v>
      </c>
    </row>
    <row r="499" spans="1:10" x14ac:dyDescent="0.25">
      <c r="A499" s="149">
        <v>41677</v>
      </c>
      <c r="B499" s="150">
        <v>943</v>
      </c>
      <c r="C499" s="150" t="s">
        <v>649</v>
      </c>
      <c r="D499" s="138" t="s">
        <v>240</v>
      </c>
      <c r="E499" s="139">
        <v>46043.6</v>
      </c>
      <c r="F499" s="446">
        <v>41706</v>
      </c>
      <c r="G499" s="145">
        <v>46043.6</v>
      </c>
      <c r="H499" s="154">
        <f t="shared" si="7"/>
        <v>0</v>
      </c>
      <c r="I499" s="141" t="s">
        <v>27</v>
      </c>
    </row>
    <row r="500" spans="1:10" x14ac:dyDescent="0.25">
      <c r="A500" s="149">
        <v>41677</v>
      </c>
      <c r="B500" s="150">
        <v>944</v>
      </c>
      <c r="C500" s="150" t="s">
        <v>649</v>
      </c>
      <c r="D500" s="138" t="s">
        <v>244</v>
      </c>
      <c r="E500" s="140">
        <v>17985.400000000001</v>
      </c>
      <c r="F500" s="464">
        <v>41706</v>
      </c>
      <c r="G500" s="145">
        <v>17985.400000000001</v>
      </c>
      <c r="H500" s="154">
        <f t="shared" si="7"/>
        <v>0</v>
      </c>
      <c r="I500" s="141" t="s">
        <v>27</v>
      </c>
    </row>
    <row r="501" spans="1:10" x14ac:dyDescent="0.25">
      <c r="A501" s="149">
        <v>41677</v>
      </c>
      <c r="B501" s="150">
        <v>945</v>
      </c>
      <c r="C501" s="150" t="s">
        <v>649</v>
      </c>
      <c r="D501" s="138" t="s">
        <v>269</v>
      </c>
      <c r="E501" s="139">
        <v>3813.5</v>
      </c>
      <c r="F501" s="445">
        <v>41677</v>
      </c>
      <c r="G501" s="140">
        <v>3813.5</v>
      </c>
      <c r="H501" s="154">
        <f t="shared" si="7"/>
        <v>0</v>
      </c>
      <c r="I501" s="141"/>
    </row>
    <row r="502" spans="1:10" x14ac:dyDescent="0.25">
      <c r="A502" s="149">
        <v>41677</v>
      </c>
      <c r="B502" s="150">
        <v>946</v>
      </c>
      <c r="C502" s="150" t="s">
        <v>649</v>
      </c>
      <c r="D502" s="138" t="s">
        <v>163</v>
      </c>
      <c r="E502" s="139">
        <v>1623</v>
      </c>
      <c r="F502" s="445">
        <v>41678</v>
      </c>
      <c r="G502" s="140">
        <v>1623</v>
      </c>
      <c r="H502" s="154">
        <f t="shared" si="7"/>
        <v>0</v>
      </c>
      <c r="I502" s="141" t="s">
        <v>162</v>
      </c>
    </row>
    <row r="503" spans="1:10" x14ac:dyDescent="0.25">
      <c r="A503" s="149">
        <v>41677</v>
      </c>
      <c r="B503" s="150">
        <v>947</v>
      </c>
      <c r="C503" s="150" t="s">
        <v>649</v>
      </c>
      <c r="D503" s="138" t="s">
        <v>106</v>
      </c>
      <c r="E503" s="139">
        <v>6528</v>
      </c>
      <c r="F503" s="445">
        <v>41682</v>
      </c>
      <c r="G503" s="140">
        <v>6528</v>
      </c>
      <c r="H503" s="154">
        <f t="shared" si="7"/>
        <v>0</v>
      </c>
      <c r="I503" s="141"/>
    </row>
    <row r="504" spans="1:10" x14ac:dyDescent="0.25">
      <c r="A504" s="149">
        <v>41677</v>
      </c>
      <c r="B504" s="150">
        <v>948</v>
      </c>
      <c r="C504" s="150" t="s">
        <v>649</v>
      </c>
      <c r="D504" s="138" t="s">
        <v>163</v>
      </c>
      <c r="E504" s="139">
        <v>2058.5</v>
      </c>
      <c r="F504" s="445">
        <v>41677</v>
      </c>
      <c r="G504" s="140">
        <v>2058.5</v>
      </c>
      <c r="H504" s="154">
        <f t="shared" si="7"/>
        <v>0</v>
      </c>
      <c r="I504" s="141" t="s">
        <v>27</v>
      </c>
    </row>
    <row r="505" spans="1:10" x14ac:dyDescent="0.25">
      <c r="A505" s="149">
        <v>41677</v>
      </c>
      <c r="B505" s="150">
        <v>949</v>
      </c>
      <c r="C505" s="150" t="s">
        <v>649</v>
      </c>
      <c r="D505" s="138" t="s">
        <v>85</v>
      </c>
      <c r="E505" s="139">
        <v>11521.5</v>
      </c>
      <c r="F505" s="445">
        <v>41677</v>
      </c>
      <c r="G505" s="140">
        <v>11521.5</v>
      </c>
      <c r="H505" s="154">
        <f t="shared" si="7"/>
        <v>0</v>
      </c>
      <c r="I505" s="141" t="s">
        <v>27</v>
      </c>
    </row>
    <row r="506" spans="1:10" x14ac:dyDescent="0.25">
      <c r="A506" s="149">
        <v>41677</v>
      </c>
      <c r="B506" s="150">
        <v>950</v>
      </c>
      <c r="C506" s="150" t="s">
        <v>649</v>
      </c>
      <c r="D506" s="138" t="s">
        <v>346</v>
      </c>
      <c r="E506" s="139">
        <v>1511</v>
      </c>
      <c r="F506" s="445">
        <v>41677</v>
      </c>
      <c r="G506" s="140">
        <v>1511</v>
      </c>
      <c r="H506" s="154">
        <f t="shared" si="7"/>
        <v>0</v>
      </c>
      <c r="I506" s="141" t="s">
        <v>27</v>
      </c>
    </row>
    <row r="507" spans="1:10" x14ac:dyDescent="0.25">
      <c r="A507" s="149">
        <v>41677</v>
      </c>
      <c r="B507" s="150">
        <v>951</v>
      </c>
      <c r="C507" s="150" t="s">
        <v>649</v>
      </c>
      <c r="D507" s="138" t="s">
        <v>763</v>
      </c>
      <c r="E507" s="139">
        <v>2913</v>
      </c>
      <c r="F507" s="445">
        <v>41677</v>
      </c>
      <c r="G507" s="140">
        <v>2913</v>
      </c>
      <c r="H507" s="154">
        <f t="shared" si="7"/>
        <v>0</v>
      </c>
      <c r="I507" s="141" t="s">
        <v>27</v>
      </c>
    </row>
    <row r="508" spans="1:10" x14ac:dyDescent="0.25">
      <c r="A508" s="149">
        <v>41677</v>
      </c>
      <c r="B508" s="150">
        <v>952</v>
      </c>
      <c r="C508" s="150" t="s">
        <v>649</v>
      </c>
      <c r="D508" s="138" t="s">
        <v>250</v>
      </c>
      <c r="E508" s="139">
        <v>1298</v>
      </c>
      <c r="F508" s="445">
        <v>41682</v>
      </c>
      <c r="G508" s="140">
        <v>1298</v>
      </c>
      <c r="H508" s="154">
        <f t="shared" si="7"/>
        <v>0</v>
      </c>
      <c r="I508" s="141" t="s">
        <v>162</v>
      </c>
    </row>
    <row r="509" spans="1:10" x14ac:dyDescent="0.25">
      <c r="A509" s="149">
        <v>41677</v>
      </c>
      <c r="B509" s="150">
        <v>953</v>
      </c>
      <c r="C509" s="150" t="s">
        <v>649</v>
      </c>
      <c r="D509" s="138" t="s">
        <v>93</v>
      </c>
      <c r="E509" s="139">
        <v>6480</v>
      </c>
      <c r="F509" s="445">
        <v>41677</v>
      </c>
      <c r="G509" s="140">
        <v>6480</v>
      </c>
      <c r="H509" s="154">
        <f t="shared" si="7"/>
        <v>0</v>
      </c>
      <c r="I509" s="141" t="s">
        <v>27</v>
      </c>
    </row>
    <row r="510" spans="1:10" x14ac:dyDescent="0.25">
      <c r="A510" s="149">
        <v>41677</v>
      </c>
      <c r="B510" s="150">
        <v>954</v>
      </c>
      <c r="C510" s="150" t="s">
        <v>649</v>
      </c>
      <c r="D510" s="138" t="s">
        <v>479</v>
      </c>
      <c r="E510" s="139">
        <v>6097</v>
      </c>
      <c r="F510" s="445">
        <v>41677</v>
      </c>
      <c r="G510" s="140">
        <v>6097</v>
      </c>
      <c r="H510" s="154">
        <f t="shared" si="7"/>
        <v>0</v>
      </c>
      <c r="I510" s="141" t="s">
        <v>27</v>
      </c>
    </row>
    <row r="511" spans="1:10" x14ac:dyDescent="0.25">
      <c r="A511" s="149">
        <v>41677</v>
      </c>
      <c r="B511" s="150">
        <v>955</v>
      </c>
      <c r="C511" s="150" t="s">
        <v>649</v>
      </c>
      <c r="D511" s="138" t="s">
        <v>99</v>
      </c>
      <c r="E511" s="139">
        <v>953</v>
      </c>
      <c r="F511" s="445">
        <v>41677</v>
      </c>
      <c r="G511" s="140">
        <v>953</v>
      </c>
      <c r="H511" s="154">
        <f t="shared" si="7"/>
        <v>0</v>
      </c>
      <c r="I511" s="141" t="s">
        <v>27</v>
      </c>
    </row>
    <row r="512" spans="1:10" x14ac:dyDescent="0.25">
      <c r="A512" s="149">
        <v>41677</v>
      </c>
      <c r="B512" s="150">
        <v>956</v>
      </c>
      <c r="C512" s="150" t="s">
        <v>649</v>
      </c>
      <c r="D512" s="143" t="s">
        <v>53</v>
      </c>
      <c r="E512" s="144">
        <v>0</v>
      </c>
      <c r="F512" s="445"/>
      <c r="G512" s="140"/>
      <c r="H512" s="154">
        <f t="shared" si="7"/>
        <v>0</v>
      </c>
      <c r="I512" s="141" t="s">
        <v>324</v>
      </c>
      <c r="J512" s="142" t="s">
        <v>862</v>
      </c>
    </row>
    <row r="513" spans="1:10" x14ac:dyDescent="0.25">
      <c r="A513" s="149">
        <v>41677</v>
      </c>
      <c r="B513" s="150">
        <v>957</v>
      </c>
      <c r="C513" s="150" t="s">
        <v>649</v>
      </c>
      <c r="D513" s="138" t="s">
        <v>13</v>
      </c>
      <c r="E513" s="139">
        <v>4200</v>
      </c>
      <c r="F513" s="445">
        <v>41681</v>
      </c>
      <c r="G513" s="140">
        <v>4200</v>
      </c>
      <c r="H513" s="154">
        <f t="shared" si="7"/>
        <v>0</v>
      </c>
      <c r="I513" s="141" t="s">
        <v>21</v>
      </c>
    </row>
    <row r="514" spans="1:10" x14ac:dyDescent="0.25">
      <c r="A514" s="149">
        <v>41677</v>
      </c>
      <c r="B514" s="150">
        <v>958</v>
      </c>
      <c r="C514" s="150" t="s">
        <v>649</v>
      </c>
      <c r="D514" s="138" t="s">
        <v>20</v>
      </c>
      <c r="E514" s="140">
        <v>16090.5</v>
      </c>
      <c r="F514" s="454">
        <v>41680</v>
      </c>
      <c r="G514" s="140">
        <v>16090.5</v>
      </c>
      <c r="H514" s="154">
        <f t="shared" si="7"/>
        <v>0</v>
      </c>
      <c r="I514" s="141" t="s">
        <v>8</v>
      </c>
    </row>
    <row r="515" spans="1:10" x14ac:dyDescent="0.25">
      <c r="A515" s="149">
        <v>41677</v>
      </c>
      <c r="B515" s="150">
        <v>959</v>
      </c>
      <c r="C515" s="150" t="s">
        <v>649</v>
      </c>
      <c r="D515" s="138" t="s">
        <v>366</v>
      </c>
      <c r="E515" s="139">
        <v>5844.5</v>
      </c>
      <c r="F515" s="445">
        <v>41677</v>
      </c>
      <c r="G515" s="140">
        <v>5844.5</v>
      </c>
      <c r="H515" s="154">
        <f t="shared" si="7"/>
        <v>0</v>
      </c>
      <c r="I515" s="141" t="s">
        <v>21</v>
      </c>
    </row>
    <row r="516" spans="1:10" x14ac:dyDescent="0.25">
      <c r="A516" s="149">
        <v>41677</v>
      </c>
      <c r="B516" s="150">
        <v>960</v>
      </c>
      <c r="C516" s="150" t="s">
        <v>649</v>
      </c>
      <c r="D516" s="138" t="s">
        <v>108</v>
      </c>
      <c r="E516" s="139">
        <v>18441</v>
      </c>
      <c r="F516" s="445">
        <v>41677</v>
      </c>
      <c r="G516" s="140">
        <v>18441</v>
      </c>
      <c r="H516" s="154">
        <f t="shared" si="7"/>
        <v>0</v>
      </c>
      <c r="I516" s="141"/>
    </row>
    <row r="517" spans="1:10" x14ac:dyDescent="0.25">
      <c r="A517" s="149">
        <v>41677</v>
      </c>
      <c r="B517" s="150">
        <v>961</v>
      </c>
      <c r="C517" s="150" t="s">
        <v>649</v>
      </c>
      <c r="D517" s="138" t="s">
        <v>758</v>
      </c>
      <c r="E517" s="139">
        <v>29422</v>
      </c>
      <c r="F517" s="445">
        <v>41690</v>
      </c>
      <c r="G517" s="140">
        <v>29422</v>
      </c>
      <c r="H517" s="154">
        <f t="shared" ref="H517:H580" si="8">E517-G517</f>
        <v>0</v>
      </c>
      <c r="I517" s="141" t="s">
        <v>30</v>
      </c>
    </row>
    <row r="518" spans="1:10" x14ac:dyDescent="0.25">
      <c r="A518" s="149">
        <v>41677</v>
      </c>
      <c r="B518" s="150">
        <v>962</v>
      </c>
      <c r="C518" s="150" t="s">
        <v>649</v>
      </c>
      <c r="D518" s="138" t="s">
        <v>29</v>
      </c>
      <c r="E518" s="139">
        <v>17917.2</v>
      </c>
      <c r="F518" s="447" t="s">
        <v>863</v>
      </c>
      <c r="G518" s="140">
        <f>8000+9917.2</f>
        <v>17917.2</v>
      </c>
      <c r="H518" s="154">
        <f t="shared" si="8"/>
        <v>0</v>
      </c>
      <c r="I518" s="141" t="s">
        <v>30</v>
      </c>
    </row>
    <row r="519" spans="1:10" x14ac:dyDescent="0.25">
      <c r="A519" s="149">
        <v>41677</v>
      </c>
      <c r="B519" s="150">
        <v>963</v>
      </c>
      <c r="C519" s="150" t="s">
        <v>649</v>
      </c>
      <c r="D519" s="138" t="s">
        <v>42</v>
      </c>
      <c r="E519" s="139">
        <v>1900</v>
      </c>
      <c r="F519" s="445">
        <v>41690</v>
      </c>
      <c r="G519" s="140">
        <v>1900</v>
      </c>
      <c r="H519" s="154">
        <f t="shared" si="8"/>
        <v>0</v>
      </c>
      <c r="I519" s="141" t="s">
        <v>45</v>
      </c>
    </row>
    <row r="520" spans="1:10" x14ac:dyDescent="0.25">
      <c r="A520" s="149">
        <v>41677</v>
      </c>
      <c r="B520" s="150">
        <v>964</v>
      </c>
      <c r="C520" s="150" t="s">
        <v>649</v>
      </c>
      <c r="D520" s="138" t="s">
        <v>44</v>
      </c>
      <c r="E520" s="139">
        <v>5700</v>
      </c>
      <c r="F520" s="445">
        <v>41690</v>
      </c>
      <c r="G520" s="140">
        <v>5700</v>
      </c>
      <c r="H520" s="154">
        <f t="shared" si="8"/>
        <v>0</v>
      </c>
      <c r="I520" s="141" t="s">
        <v>45</v>
      </c>
    </row>
    <row r="521" spans="1:10" x14ac:dyDescent="0.25">
      <c r="A521" s="149">
        <v>41677</v>
      </c>
      <c r="B521" s="150">
        <v>965</v>
      </c>
      <c r="C521" s="150" t="s">
        <v>649</v>
      </c>
      <c r="D521" s="138" t="s">
        <v>43</v>
      </c>
      <c r="E521" s="140">
        <v>1520</v>
      </c>
      <c r="F521" s="454">
        <v>41690</v>
      </c>
      <c r="G521" s="140">
        <v>1520</v>
      </c>
      <c r="H521" s="154">
        <f t="shared" si="8"/>
        <v>0</v>
      </c>
      <c r="I521" s="141" t="s">
        <v>45</v>
      </c>
      <c r="J521" s="142" t="s">
        <v>143</v>
      </c>
    </row>
    <row r="522" spans="1:10" x14ac:dyDescent="0.25">
      <c r="A522" s="149">
        <v>41677</v>
      </c>
      <c r="B522" s="150">
        <v>966</v>
      </c>
      <c r="C522" s="150" t="s">
        <v>649</v>
      </c>
      <c r="D522" s="138" t="s">
        <v>827</v>
      </c>
      <c r="E522" s="139">
        <v>1241</v>
      </c>
      <c r="F522" s="445">
        <v>41678</v>
      </c>
      <c r="G522" s="140">
        <v>1241</v>
      </c>
      <c r="H522" s="154">
        <f t="shared" si="8"/>
        <v>0</v>
      </c>
      <c r="I522" s="141" t="s">
        <v>30</v>
      </c>
    </row>
    <row r="523" spans="1:10" x14ac:dyDescent="0.25">
      <c r="A523" s="149">
        <v>41677</v>
      </c>
      <c r="B523" s="150">
        <v>967</v>
      </c>
      <c r="C523" s="150" t="s">
        <v>649</v>
      </c>
      <c r="D523" s="138" t="s">
        <v>70</v>
      </c>
      <c r="E523" s="139">
        <v>3254.5</v>
      </c>
      <c r="F523" s="445">
        <v>41678</v>
      </c>
      <c r="G523" s="140">
        <v>3254.5</v>
      </c>
      <c r="H523" s="154">
        <f t="shared" si="8"/>
        <v>0</v>
      </c>
      <c r="I523" s="141"/>
    </row>
    <row r="524" spans="1:10" x14ac:dyDescent="0.25">
      <c r="A524" s="149">
        <v>41677</v>
      </c>
      <c r="B524" s="150">
        <v>968</v>
      </c>
      <c r="C524" s="150" t="s">
        <v>649</v>
      </c>
      <c r="D524" s="138" t="s">
        <v>488</v>
      </c>
      <c r="E524" s="139">
        <v>1072</v>
      </c>
      <c r="F524" s="445">
        <v>41677</v>
      </c>
      <c r="G524" s="140">
        <v>1072</v>
      </c>
      <c r="H524" s="154">
        <f t="shared" si="8"/>
        <v>0</v>
      </c>
      <c r="I524" s="141"/>
    </row>
    <row r="525" spans="1:10" x14ac:dyDescent="0.25">
      <c r="A525" s="149">
        <v>41677</v>
      </c>
      <c r="B525" s="150">
        <v>969</v>
      </c>
      <c r="C525" s="150" t="s">
        <v>649</v>
      </c>
      <c r="D525" s="138" t="s">
        <v>501</v>
      </c>
      <c r="E525" s="139">
        <v>1314</v>
      </c>
      <c r="F525" s="445">
        <v>41677</v>
      </c>
      <c r="G525" s="140">
        <v>1314</v>
      </c>
      <c r="H525" s="154">
        <f t="shared" si="8"/>
        <v>0</v>
      </c>
      <c r="I525" s="141"/>
    </row>
    <row r="526" spans="1:10" x14ac:dyDescent="0.25">
      <c r="A526" s="149">
        <v>41677</v>
      </c>
      <c r="B526" s="150">
        <v>970</v>
      </c>
      <c r="C526" s="150" t="s">
        <v>649</v>
      </c>
      <c r="D526" s="143" t="s">
        <v>53</v>
      </c>
      <c r="E526" s="144">
        <v>0</v>
      </c>
      <c r="F526" s="445"/>
      <c r="G526" s="140"/>
      <c r="H526" s="154">
        <f t="shared" si="8"/>
        <v>0</v>
      </c>
      <c r="I526" s="141" t="s">
        <v>512</v>
      </c>
      <c r="J526" s="142" t="s">
        <v>864</v>
      </c>
    </row>
    <row r="527" spans="1:10" x14ac:dyDescent="0.25">
      <c r="A527" s="149">
        <v>41677</v>
      </c>
      <c r="B527" s="150">
        <v>971</v>
      </c>
      <c r="C527" s="150" t="s">
        <v>649</v>
      </c>
      <c r="D527" s="138" t="s">
        <v>163</v>
      </c>
      <c r="E527" s="139">
        <v>463</v>
      </c>
      <c r="F527" s="445">
        <v>41677</v>
      </c>
      <c r="G527" s="140">
        <v>463</v>
      </c>
      <c r="H527" s="154">
        <f t="shared" si="8"/>
        <v>0</v>
      </c>
      <c r="I527" s="141"/>
    </row>
    <row r="528" spans="1:10" x14ac:dyDescent="0.25">
      <c r="A528" s="149">
        <v>41677</v>
      </c>
      <c r="B528" s="150">
        <v>972</v>
      </c>
      <c r="C528" s="150" t="s">
        <v>649</v>
      </c>
      <c r="D528" s="138" t="s">
        <v>501</v>
      </c>
      <c r="E528" s="139">
        <v>158</v>
      </c>
      <c r="F528" s="445">
        <v>41677</v>
      </c>
      <c r="G528" s="140">
        <v>158</v>
      </c>
      <c r="H528" s="154">
        <f t="shared" si="8"/>
        <v>0</v>
      </c>
      <c r="I528" s="141"/>
    </row>
    <row r="529" spans="1:10" x14ac:dyDescent="0.25">
      <c r="A529" s="149">
        <v>41677</v>
      </c>
      <c r="B529" s="150">
        <v>973</v>
      </c>
      <c r="C529" s="150" t="s">
        <v>649</v>
      </c>
      <c r="D529" s="138" t="s">
        <v>11</v>
      </c>
      <c r="E529" s="139">
        <v>88461.5</v>
      </c>
      <c r="F529" s="445">
        <v>41691</v>
      </c>
      <c r="G529" s="140">
        <v>88461.5</v>
      </c>
      <c r="H529" s="154">
        <f t="shared" si="8"/>
        <v>0</v>
      </c>
      <c r="I529" s="141" t="s">
        <v>37</v>
      </c>
    </row>
    <row r="530" spans="1:10" x14ac:dyDescent="0.25">
      <c r="A530" s="149">
        <v>41677</v>
      </c>
      <c r="B530" s="150">
        <v>974</v>
      </c>
      <c r="C530" s="150" t="s">
        <v>649</v>
      </c>
      <c r="D530" s="138" t="s">
        <v>55</v>
      </c>
      <c r="E530" s="139">
        <v>11502</v>
      </c>
      <c r="F530" s="445">
        <v>41677</v>
      </c>
      <c r="G530" s="140">
        <v>11502</v>
      </c>
      <c r="H530" s="154">
        <f t="shared" si="8"/>
        <v>0</v>
      </c>
      <c r="I530" s="141" t="s">
        <v>8</v>
      </c>
    </row>
    <row r="531" spans="1:10" x14ac:dyDescent="0.25">
      <c r="A531" s="149">
        <v>41677</v>
      </c>
      <c r="B531" s="150">
        <v>975</v>
      </c>
      <c r="C531" s="150" t="s">
        <v>649</v>
      </c>
      <c r="D531" s="138" t="s">
        <v>865</v>
      </c>
      <c r="E531" s="140">
        <v>280000</v>
      </c>
      <c r="F531" s="465" t="s">
        <v>866</v>
      </c>
      <c r="G531" s="145">
        <v>280000</v>
      </c>
      <c r="H531" s="154">
        <f t="shared" si="8"/>
        <v>0</v>
      </c>
      <c r="I531" s="141" t="s">
        <v>37</v>
      </c>
    </row>
    <row r="532" spans="1:10" x14ac:dyDescent="0.25">
      <c r="A532" s="149">
        <v>41677</v>
      </c>
      <c r="B532" s="150">
        <v>976</v>
      </c>
      <c r="C532" s="150" t="s">
        <v>649</v>
      </c>
      <c r="D532" s="138" t="s">
        <v>115</v>
      </c>
      <c r="E532" s="139">
        <v>506</v>
      </c>
      <c r="F532" s="445">
        <v>41677</v>
      </c>
      <c r="G532" s="140">
        <v>506</v>
      </c>
      <c r="H532" s="154">
        <f t="shared" si="8"/>
        <v>0</v>
      </c>
      <c r="I532" s="141"/>
    </row>
    <row r="533" spans="1:10" x14ac:dyDescent="0.25">
      <c r="A533" s="149">
        <v>41677</v>
      </c>
      <c r="B533" s="150">
        <v>977</v>
      </c>
      <c r="C533" s="150" t="s">
        <v>649</v>
      </c>
      <c r="D533" s="138" t="s">
        <v>123</v>
      </c>
      <c r="E533" s="139">
        <v>5921.5</v>
      </c>
      <c r="F533" s="445">
        <v>41680</v>
      </c>
      <c r="G533" s="140">
        <v>5921.5</v>
      </c>
      <c r="H533" s="154">
        <f t="shared" si="8"/>
        <v>0</v>
      </c>
      <c r="I533" s="141" t="s">
        <v>8</v>
      </c>
    </row>
    <row r="534" spans="1:10" x14ac:dyDescent="0.25">
      <c r="A534" s="149">
        <v>41677</v>
      </c>
      <c r="B534" s="150">
        <v>978</v>
      </c>
      <c r="C534" s="150" t="s">
        <v>649</v>
      </c>
      <c r="D534" s="138" t="s">
        <v>47</v>
      </c>
      <c r="E534" s="139">
        <v>3068</v>
      </c>
      <c r="F534" s="445">
        <v>41678</v>
      </c>
      <c r="G534" s="140">
        <v>3068</v>
      </c>
      <c r="H534" s="154">
        <f t="shared" si="8"/>
        <v>0</v>
      </c>
      <c r="I534" s="141" t="s">
        <v>30</v>
      </c>
    </row>
    <row r="535" spans="1:10" x14ac:dyDescent="0.25">
      <c r="A535" s="149">
        <v>41677</v>
      </c>
      <c r="B535" s="150">
        <v>979</v>
      </c>
      <c r="C535" s="150" t="s">
        <v>649</v>
      </c>
      <c r="D535" s="138" t="s">
        <v>64</v>
      </c>
      <c r="E535" s="139">
        <v>17363</v>
      </c>
      <c r="F535" s="445">
        <v>41677</v>
      </c>
      <c r="G535" s="140">
        <v>17363</v>
      </c>
      <c r="H535" s="154">
        <f t="shared" si="8"/>
        <v>0</v>
      </c>
      <c r="I535" s="141" t="s">
        <v>15</v>
      </c>
    </row>
    <row r="536" spans="1:10" x14ac:dyDescent="0.25">
      <c r="A536" s="149">
        <v>41677</v>
      </c>
      <c r="B536" s="150">
        <v>980</v>
      </c>
      <c r="C536" s="150" t="s">
        <v>649</v>
      </c>
      <c r="D536" s="138" t="s">
        <v>55</v>
      </c>
      <c r="E536" s="139">
        <v>34.5</v>
      </c>
      <c r="F536" s="445">
        <v>41677</v>
      </c>
      <c r="G536" s="140">
        <v>34.5</v>
      </c>
      <c r="H536" s="154">
        <f t="shared" si="8"/>
        <v>0</v>
      </c>
      <c r="I536" s="141" t="s">
        <v>8</v>
      </c>
    </row>
    <row r="537" spans="1:10" x14ac:dyDescent="0.25">
      <c r="A537" s="149">
        <v>41677</v>
      </c>
      <c r="B537" s="150">
        <v>981</v>
      </c>
      <c r="C537" s="150" t="s">
        <v>649</v>
      </c>
      <c r="D537" s="138" t="s">
        <v>68</v>
      </c>
      <c r="E537" s="139">
        <v>4240</v>
      </c>
      <c r="F537" s="445">
        <v>41677</v>
      </c>
      <c r="G537" s="140">
        <v>4240</v>
      </c>
      <c r="H537" s="154">
        <f t="shared" si="8"/>
        <v>0</v>
      </c>
      <c r="I537" s="141" t="s">
        <v>15</v>
      </c>
    </row>
    <row r="538" spans="1:10" x14ac:dyDescent="0.25">
      <c r="A538" s="149">
        <v>41677</v>
      </c>
      <c r="B538" s="150">
        <v>982</v>
      </c>
      <c r="C538" s="150" t="s">
        <v>649</v>
      </c>
      <c r="D538" s="138" t="s">
        <v>64</v>
      </c>
      <c r="E538" s="139">
        <v>2287</v>
      </c>
      <c r="F538" s="445">
        <v>41677</v>
      </c>
      <c r="G538" s="140">
        <v>2287</v>
      </c>
      <c r="H538" s="154">
        <f t="shared" si="8"/>
        <v>0</v>
      </c>
      <c r="I538" s="141" t="s">
        <v>15</v>
      </c>
    </row>
    <row r="539" spans="1:10" x14ac:dyDescent="0.25">
      <c r="A539" s="149">
        <v>41677</v>
      </c>
      <c r="B539" s="150">
        <v>983</v>
      </c>
      <c r="C539" s="150" t="s">
        <v>649</v>
      </c>
      <c r="D539" s="138" t="s">
        <v>338</v>
      </c>
      <c r="E539" s="139">
        <v>616</v>
      </c>
      <c r="F539" s="445">
        <v>41677</v>
      </c>
      <c r="G539" s="140">
        <v>616</v>
      </c>
      <c r="H539" s="154">
        <f t="shared" si="8"/>
        <v>0</v>
      </c>
      <c r="I539" s="141" t="s">
        <v>30</v>
      </c>
    </row>
    <row r="540" spans="1:10" x14ac:dyDescent="0.25">
      <c r="A540" s="149">
        <v>41677</v>
      </c>
      <c r="B540" s="150">
        <v>984</v>
      </c>
      <c r="C540" s="150" t="s">
        <v>649</v>
      </c>
      <c r="D540" s="138" t="s">
        <v>20</v>
      </c>
      <c r="E540" s="139">
        <v>9756.5</v>
      </c>
      <c r="F540" s="445">
        <v>41680</v>
      </c>
      <c r="G540" s="140">
        <v>9756.5</v>
      </c>
      <c r="H540" s="154">
        <f t="shared" si="8"/>
        <v>0</v>
      </c>
      <c r="I540" s="141" t="s">
        <v>8</v>
      </c>
    </row>
    <row r="541" spans="1:10" x14ac:dyDescent="0.25">
      <c r="A541" s="149">
        <v>41677</v>
      </c>
      <c r="B541" s="150">
        <v>985</v>
      </c>
      <c r="C541" s="150" t="s">
        <v>649</v>
      </c>
      <c r="D541" s="138" t="s">
        <v>27</v>
      </c>
      <c r="E541" s="139">
        <v>3282.5</v>
      </c>
      <c r="F541" s="445">
        <v>41677</v>
      </c>
      <c r="G541" s="140">
        <v>3282.5</v>
      </c>
      <c r="H541" s="154">
        <f t="shared" si="8"/>
        <v>0</v>
      </c>
      <c r="I541" s="141" t="s">
        <v>12</v>
      </c>
    </row>
    <row r="542" spans="1:10" x14ac:dyDescent="0.25">
      <c r="A542" s="149">
        <v>41677</v>
      </c>
      <c r="B542" s="150">
        <v>986</v>
      </c>
      <c r="C542" s="150" t="s">
        <v>649</v>
      </c>
      <c r="D542" s="138" t="s">
        <v>62</v>
      </c>
      <c r="E542" s="140">
        <v>12904</v>
      </c>
      <c r="F542" s="452" t="s">
        <v>4070</v>
      </c>
      <c r="G542" s="140">
        <v>12904</v>
      </c>
      <c r="H542" s="154">
        <f t="shared" si="8"/>
        <v>0</v>
      </c>
      <c r="I542" s="141" t="s">
        <v>15</v>
      </c>
      <c r="J542" s="142" t="s">
        <v>867</v>
      </c>
    </row>
    <row r="543" spans="1:10" x14ac:dyDescent="0.25">
      <c r="A543" s="149">
        <v>41677</v>
      </c>
      <c r="B543" s="150">
        <v>987</v>
      </c>
      <c r="C543" s="150" t="s">
        <v>649</v>
      </c>
      <c r="D543" s="138" t="s">
        <v>215</v>
      </c>
      <c r="E543" s="139">
        <v>4107</v>
      </c>
      <c r="F543" s="445">
        <v>41677</v>
      </c>
      <c r="G543" s="140">
        <v>4107</v>
      </c>
      <c r="H543" s="154">
        <f t="shared" si="8"/>
        <v>0</v>
      </c>
      <c r="I543" s="141" t="s">
        <v>21</v>
      </c>
    </row>
    <row r="544" spans="1:10" x14ac:dyDescent="0.25">
      <c r="A544" s="149">
        <v>41677</v>
      </c>
      <c r="B544" s="150">
        <v>988</v>
      </c>
      <c r="C544" s="150" t="s">
        <v>649</v>
      </c>
      <c r="D544" s="138" t="s">
        <v>34</v>
      </c>
      <c r="E544" s="139">
        <v>2188</v>
      </c>
      <c r="F544" s="445">
        <v>41678</v>
      </c>
      <c r="G544" s="140">
        <v>2188</v>
      </c>
      <c r="H544" s="154">
        <f t="shared" si="8"/>
        <v>0</v>
      </c>
      <c r="I544" s="141" t="s">
        <v>30</v>
      </c>
    </row>
    <row r="545" spans="1:10" x14ac:dyDescent="0.25">
      <c r="A545" s="149">
        <v>41677</v>
      </c>
      <c r="B545" s="150">
        <v>989</v>
      </c>
      <c r="C545" s="150" t="s">
        <v>649</v>
      </c>
      <c r="D545" s="138" t="s">
        <v>19</v>
      </c>
      <c r="E545" s="139">
        <v>18912</v>
      </c>
      <c r="F545" s="445">
        <v>41677</v>
      </c>
      <c r="G545" s="140">
        <v>18912</v>
      </c>
      <c r="H545" s="154">
        <f t="shared" si="8"/>
        <v>0</v>
      </c>
      <c r="I545" s="141"/>
    </row>
    <row r="546" spans="1:10" ht="15" x14ac:dyDescent="0.25">
      <c r="A546" s="149">
        <v>41677</v>
      </c>
      <c r="B546" s="150">
        <v>990</v>
      </c>
      <c r="C546" s="150" t="s">
        <v>649</v>
      </c>
      <c r="D546" s="138" t="s">
        <v>74</v>
      </c>
      <c r="E546" s="139">
        <v>14727</v>
      </c>
      <c r="F546" s="445">
        <v>41677</v>
      </c>
      <c r="G546" s="140">
        <v>14727</v>
      </c>
      <c r="H546" s="154">
        <f t="shared" si="8"/>
        <v>0</v>
      </c>
      <c r="I546" s="141" t="s">
        <v>8</v>
      </c>
      <c r="J546" s="118"/>
    </row>
    <row r="547" spans="1:10" ht="15" x14ac:dyDescent="0.25">
      <c r="A547" s="149">
        <v>41677</v>
      </c>
      <c r="B547" s="150">
        <v>991</v>
      </c>
      <c r="C547" s="150" t="s">
        <v>649</v>
      </c>
      <c r="D547" s="138" t="s">
        <v>28</v>
      </c>
      <c r="E547" s="139">
        <v>876</v>
      </c>
      <c r="F547" s="445">
        <v>41677</v>
      </c>
      <c r="G547" s="140">
        <v>876</v>
      </c>
      <c r="H547" s="154">
        <f t="shared" si="8"/>
        <v>0</v>
      </c>
      <c r="I547" s="141"/>
      <c r="J547" s="118"/>
    </row>
    <row r="548" spans="1:10" ht="15" x14ac:dyDescent="0.25">
      <c r="A548" s="149">
        <v>41677</v>
      </c>
      <c r="B548" s="150">
        <v>992</v>
      </c>
      <c r="C548" s="150" t="s">
        <v>649</v>
      </c>
      <c r="D548" s="138" t="s">
        <v>715</v>
      </c>
      <c r="E548" s="139">
        <v>3575</v>
      </c>
      <c r="F548" s="445">
        <v>41677</v>
      </c>
      <c r="G548" s="140">
        <v>3575</v>
      </c>
      <c r="H548" s="154">
        <f t="shared" si="8"/>
        <v>0</v>
      </c>
      <c r="I548" s="141" t="s">
        <v>8</v>
      </c>
      <c r="J548" s="118"/>
    </row>
    <row r="549" spans="1:10" ht="15" x14ac:dyDescent="0.25">
      <c r="A549" s="149">
        <v>41677</v>
      </c>
      <c r="B549" s="150">
        <v>993</v>
      </c>
      <c r="C549" s="150" t="s">
        <v>649</v>
      </c>
      <c r="D549" s="138" t="s">
        <v>49</v>
      </c>
      <c r="E549" s="139">
        <v>845</v>
      </c>
      <c r="F549" s="445">
        <v>41678</v>
      </c>
      <c r="G549" s="140">
        <v>845</v>
      </c>
      <c r="H549" s="154">
        <f t="shared" si="8"/>
        <v>0</v>
      </c>
      <c r="I549" s="141" t="s">
        <v>45</v>
      </c>
      <c r="J549" s="118"/>
    </row>
    <row r="550" spans="1:10" ht="15" x14ac:dyDescent="0.25">
      <c r="A550" s="149">
        <v>41677</v>
      </c>
      <c r="B550" s="150">
        <v>994</v>
      </c>
      <c r="C550" s="150" t="s">
        <v>649</v>
      </c>
      <c r="D550" s="138" t="s">
        <v>57</v>
      </c>
      <c r="E550" s="139">
        <v>400</v>
      </c>
      <c r="F550" s="445">
        <v>41678</v>
      </c>
      <c r="G550" s="140">
        <v>400</v>
      </c>
      <c r="H550" s="154">
        <f t="shared" si="8"/>
        <v>0</v>
      </c>
      <c r="I550" s="141" t="s">
        <v>45</v>
      </c>
      <c r="J550" s="118"/>
    </row>
    <row r="551" spans="1:10" ht="15" x14ac:dyDescent="0.25">
      <c r="A551" s="149">
        <v>41677</v>
      </c>
      <c r="B551" s="150">
        <v>995</v>
      </c>
      <c r="C551" s="150" t="s">
        <v>649</v>
      </c>
      <c r="D551" s="138" t="s">
        <v>792</v>
      </c>
      <c r="E551" s="139">
        <v>1957</v>
      </c>
      <c r="F551" s="445">
        <v>41682</v>
      </c>
      <c r="G551" s="140">
        <v>1957</v>
      </c>
      <c r="H551" s="154">
        <f t="shared" si="8"/>
        <v>0</v>
      </c>
      <c r="I551" s="141" t="s">
        <v>45</v>
      </c>
      <c r="J551" s="118"/>
    </row>
    <row r="552" spans="1:10" ht="15" x14ac:dyDescent="0.25">
      <c r="A552" s="149">
        <v>41677</v>
      </c>
      <c r="B552" s="150">
        <v>996</v>
      </c>
      <c r="C552" s="150" t="s">
        <v>649</v>
      </c>
      <c r="D552" s="138" t="s">
        <v>51</v>
      </c>
      <c r="E552" s="139">
        <v>1939.5</v>
      </c>
      <c r="F552" s="464">
        <v>41726</v>
      </c>
      <c r="G552" s="145">
        <v>1939.5</v>
      </c>
      <c r="H552" s="154">
        <f t="shared" si="8"/>
        <v>0</v>
      </c>
      <c r="I552" s="141" t="s">
        <v>45</v>
      </c>
      <c r="J552" s="118"/>
    </row>
    <row r="553" spans="1:10" ht="15" x14ac:dyDescent="0.25">
      <c r="A553" s="149">
        <v>41677</v>
      </c>
      <c r="B553" s="150">
        <v>997</v>
      </c>
      <c r="C553" s="150" t="s">
        <v>649</v>
      </c>
      <c r="D553" s="138" t="s">
        <v>124</v>
      </c>
      <c r="E553" s="139">
        <v>6892</v>
      </c>
      <c r="F553" s="445">
        <v>41677</v>
      </c>
      <c r="G553" s="140">
        <v>6892</v>
      </c>
      <c r="H553" s="154">
        <f t="shared" si="8"/>
        <v>0</v>
      </c>
      <c r="I553" s="141" t="s">
        <v>30</v>
      </c>
      <c r="J553" s="118"/>
    </row>
    <row r="554" spans="1:10" ht="15" x14ac:dyDescent="0.25">
      <c r="A554" s="149">
        <v>41677</v>
      </c>
      <c r="B554" s="150">
        <v>998</v>
      </c>
      <c r="C554" s="150" t="s">
        <v>649</v>
      </c>
      <c r="D554" s="138" t="s">
        <v>136</v>
      </c>
      <c r="E554" s="139">
        <v>3723</v>
      </c>
      <c r="F554" s="445">
        <v>41687</v>
      </c>
      <c r="G554" s="140">
        <v>3723</v>
      </c>
      <c r="H554" s="154">
        <f t="shared" si="8"/>
        <v>0</v>
      </c>
      <c r="I554" s="141"/>
      <c r="J554" s="118"/>
    </row>
    <row r="555" spans="1:10" ht="15" x14ac:dyDescent="0.25">
      <c r="A555" s="149">
        <v>41677</v>
      </c>
      <c r="B555" s="150">
        <v>999</v>
      </c>
      <c r="C555" s="150" t="s">
        <v>649</v>
      </c>
      <c r="D555" s="138" t="s">
        <v>59</v>
      </c>
      <c r="E555" s="139">
        <v>7707.5</v>
      </c>
      <c r="F555" s="445">
        <v>41677</v>
      </c>
      <c r="G555" s="140">
        <v>7707.5</v>
      </c>
      <c r="H555" s="154">
        <f t="shared" si="8"/>
        <v>0</v>
      </c>
      <c r="I555" s="141" t="s">
        <v>21</v>
      </c>
      <c r="J555" s="118"/>
    </row>
    <row r="556" spans="1:10" ht="15" x14ac:dyDescent="0.25">
      <c r="A556" s="149">
        <v>41677</v>
      </c>
      <c r="B556" s="150">
        <v>1000</v>
      </c>
      <c r="C556" s="150" t="s">
        <v>649</v>
      </c>
      <c r="D556" s="138" t="s">
        <v>868</v>
      </c>
      <c r="E556" s="139">
        <v>1931.5</v>
      </c>
      <c r="F556" s="445">
        <v>41677</v>
      </c>
      <c r="G556" s="140">
        <v>1931.5</v>
      </c>
      <c r="H556" s="154">
        <f t="shared" si="8"/>
        <v>0</v>
      </c>
      <c r="I556" s="141"/>
      <c r="J556" s="118"/>
    </row>
    <row r="557" spans="1:10" ht="15" x14ac:dyDescent="0.25">
      <c r="A557" s="149">
        <v>41677</v>
      </c>
      <c r="B557" s="150">
        <v>1</v>
      </c>
      <c r="C557" s="150" t="s">
        <v>869</v>
      </c>
      <c r="D557" s="138" t="s">
        <v>111</v>
      </c>
      <c r="E557" s="139">
        <v>4672.5</v>
      </c>
      <c r="F557" s="445">
        <v>41677</v>
      </c>
      <c r="G557" s="140">
        <v>4672.5</v>
      </c>
      <c r="H557" s="154">
        <f t="shared" si="8"/>
        <v>0</v>
      </c>
      <c r="I557" s="141" t="s">
        <v>21</v>
      </c>
      <c r="J557" s="118"/>
    </row>
    <row r="558" spans="1:10" ht="15" x14ac:dyDescent="0.25">
      <c r="A558" s="149">
        <v>41677</v>
      </c>
      <c r="B558" s="150">
        <v>2</v>
      </c>
      <c r="C558" s="150" t="s">
        <v>869</v>
      </c>
      <c r="D558" s="138" t="s">
        <v>701</v>
      </c>
      <c r="E558" s="139">
        <v>1739.5</v>
      </c>
      <c r="F558" s="445">
        <v>41677</v>
      </c>
      <c r="G558" s="140">
        <v>1739.5</v>
      </c>
      <c r="H558" s="154">
        <f t="shared" si="8"/>
        <v>0</v>
      </c>
      <c r="I558" s="141" t="s">
        <v>12</v>
      </c>
      <c r="J558" s="118"/>
    </row>
    <row r="559" spans="1:10" ht="15" x14ac:dyDescent="0.25">
      <c r="A559" s="149">
        <v>41677</v>
      </c>
      <c r="B559" s="150">
        <v>3</v>
      </c>
      <c r="C559" s="150" t="s">
        <v>869</v>
      </c>
      <c r="D559" s="138" t="s">
        <v>508</v>
      </c>
      <c r="E559" s="139">
        <v>19737.5</v>
      </c>
      <c r="F559" s="445">
        <v>41677</v>
      </c>
      <c r="G559" s="140">
        <v>19737.5</v>
      </c>
      <c r="H559" s="154">
        <f t="shared" si="8"/>
        <v>0</v>
      </c>
      <c r="I559" s="141"/>
      <c r="J559" s="118"/>
    </row>
    <row r="560" spans="1:10" ht="15" x14ac:dyDescent="0.25">
      <c r="A560" s="149">
        <v>41677</v>
      </c>
      <c r="B560" s="150">
        <v>4</v>
      </c>
      <c r="C560" s="150" t="s">
        <v>869</v>
      </c>
      <c r="D560" s="138" t="s">
        <v>287</v>
      </c>
      <c r="E560" s="139">
        <v>29809.5</v>
      </c>
      <c r="F560" s="445">
        <v>41677</v>
      </c>
      <c r="G560" s="140">
        <v>29809.5</v>
      </c>
      <c r="H560" s="154">
        <f t="shared" si="8"/>
        <v>0</v>
      </c>
      <c r="I560" s="141" t="s">
        <v>12</v>
      </c>
      <c r="J560" s="118"/>
    </row>
    <row r="561" spans="1:10" ht="15" x14ac:dyDescent="0.25">
      <c r="A561" s="149">
        <v>41677</v>
      </c>
      <c r="B561" s="150">
        <v>5</v>
      </c>
      <c r="C561" s="150" t="s">
        <v>869</v>
      </c>
      <c r="D561" s="138" t="s">
        <v>8</v>
      </c>
      <c r="E561" s="139">
        <v>1639.5</v>
      </c>
      <c r="F561" s="445">
        <v>41677</v>
      </c>
      <c r="G561" s="140">
        <v>1639.5</v>
      </c>
      <c r="H561" s="154">
        <f t="shared" si="8"/>
        <v>0</v>
      </c>
      <c r="I561" s="141" t="s">
        <v>8</v>
      </c>
      <c r="J561" s="118"/>
    </row>
    <row r="562" spans="1:10" ht="15" x14ac:dyDescent="0.25">
      <c r="A562" s="149">
        <v>41677</v>
      </c>
      <c r="B562" s="150">
        <v>6</v>
      </c>
      <c r="C562" s="150" t="s">
        <v>869</v>
      </c>
      <c r="D562" s="138" t="s">
        <v>870</v>
      </c>
      <c r="E562" s="139">
        <v>1251.5</v>
      </c>
      <c r="F562" s="445">
        <v>41677</v>
      </c>
      <c r="G562" s="140">
        <v>1251.5</v>
      </c>
      <c r="H562" s="154">
        <f t="shared" si="8"/>
        <v>0</v>
      </c>
      <c r="I562" s="141"/>
      <c r="J562" s="118"/>
    </row>
    <row r="563" spans="1:10" ht="15" x14ac:dyDescent="0.25">
      <c r="A563" s="149">
        <v>41677</v>
      </c>
      <c r="B563" s="150">
        <v>7</v>
      </c>
      <c r="C563" s="150" t="s">
        <v>869</v>
      </c>
      <c r="D563" s="138" t="s">
        <v>870</v>
      </c>
      <c r="E563" s="139">
        <v>1142.5</v>
      </c>
      <c r="F563" s="445">
        <v>41677</v>
      </c>
      <c r="G563" s="140">
        <v>1142.5</v>
      </c>
      <c r="H563" s="154">
        <f t="shared" si="8"/>
        <v>0</v>
      </c>
      <c r="I563" s="141"/>
      <c r="J563" s="118"/>
    </row>
    <row r="564" spans="1:10" ht="15" x14ac:dyDescent="0.25">
      <c r="A564" s="149">
        <v>41677</v>
      </c>
      <c r="B564" s="150">
        <v>8</v>
      </c>
      <c r="C564" s="150" t="s">
        <v>869</v>
      </c>
      <c r="D564" s="138" t="s">
        <v>8</v>
      </c>
      <c r="E564" s="139">
        <v>343</v>
      </c>
      <c r="F564" s="445">
        <v>41677</v>
      </c>
      <c r="G564" s="140">
        <v>343</v>
      </c>
      <c r="H564" s="154">
        <f t="shared" si="8"/>
        <v>0</v>
      </c>
      <c r="I564" s="141" t="s">
        <v>8</v>
      </c>
      <c r="J564" s="118"/>
    </row>
    <row r="565" spans="1:10" ht="15" x14ac:dyDescent="0.25">
      <c r="A565" s="149">
        <v>41677</v>
      </c>
      <c r="B565" s="150">
        <v>9</v>
      </c>
      <c r="C565" s="150" t="s">
        <v>869</v>
      </c>
      <c r="D565" s="138" t="s">
        <v>54</v>
      </c>
      <c r="E565" s="139">
        <v>8078.18</v>
      </c>
      <c r="F565" s="445">
        <v>41677</v>
      </c>
      <c r="G565" s="140">
        <v>8078.18</v>
      </c>
      <c r="H565" s="154">
        <f t="shared" si="8"/>
        <v>0</v>
      </c>
      <c r="I565" s="141" t="s">
        <v>12</v>
      </c>
      <c r="J565" s="118"/>
    </row>
    <row r="566" spans="1:10" ht="15" x14ac:dyDescent="0.25">
      <c r="A566" s="149">
        <v>41677</v>
      </c>
      <c r="B566" s="150">
        <v>10</v>
      </c>
      <c r="C566" s="150" t="s">
        <v>869</v>
      </c>
      <c r="D566" s="138" t="s">
        <v>292</v>
      </c>
      <c r="E566" s="139">
        <v>3822</v>
      </c>
      <c r="F566" s="445">
        <v>41677</v>
      </c>
      <c r="G566" s="140">
        <v>3822</v>
      </c>
      <c r="H566" s="154">
        <f t="shared" si="8"/>
        <v>0</v>
      </c>
      <c r="I566" s="141" t="s">
        <v>12</v>
      </c>
      <c r="J566" s="118"/>
    </row>
    <row r="567" spans="1:10" ht="15" x14ac:dyDescent="0.25">
      <c r="A567" s="149">
        <v>41677</v>
      </c>
      <c r="B567" s="150">
        <v>11</v>
      </c>
      <c r="C567" s="150" t="s">
        <v>869</v>
      </c>
      <c r="D567" s="138" t="s">
        <v>468</v>
      </c>
      <c r="E567" s="139">
        <v>4554</v>
      </c>
      <c r="F567" s="445">
        <v>41677</v>
      </c>
      <c r="G567" s="140">
        <v>4554</v>
      </c>
      <c r="H567" s="154">
        <f t="shared" si="8"/>
        <v>0</v>
      </c>
      <c r="I567" s="141" t="s">
        <v>37</v>
      </c>
      <c r="J567" s="118"/>
    </row>
    <row r="568" spans="1:10" ht="15" x14ac:dyDescent="0.25">
      <c r="A568" s="149">
        <v>41677</v>
      </c>
      <c r="B568" s="150">
        <v>12</v>
      </c>
      <c r="C568" s="150" t="s">
        <v>869</v>
      </c>
      <c r="D568" s="138" t="s">
        <v>80</v>
      </c>
      <c r="E568" s="139">
        <v>2634.5</v>
      </c>
      <c r="F568" s="445">
        <v>41677</v>
      </c>
      <c r="G568" s="140">
        <v>2634.5</v>
      </c>
      <c r="H568" s="154">
        <f t="shared" si="8"/>
        <v>0</v>
      </c>
      <c r="I568" s="141" t="s">
        <v>37</v>
      </c>
      <c r="J568" s="118"/>
    </row>
    <row r="569" spans="1:10" ht="15" x14ac:dyDescent="0.25">
      <c r="A569" s="149">
        <v>41677</v>
      </c>
      <c r="B569" s="150">
        <v>13</v>
      </c>
      <c r="C569" s="150" t="s">
        <v>869</v>
      </c>
      <c r="D569" s="138" t="s">
        <v>349</v>
      </c>
      <c r="E569" s="139">
        <v>5493.5</v>
      </c>
      <c r="F569" s="445">
        <v>41677</v>
      </c>
      <c r="G569" s="140">
        <v>5493.5</v>
      </c>
      <c r="H569" s="154">
        <f t="shared" si="8"/>
        <v>0</v>
      </c>
      <c r="I569" s="141" t="s">
        <v>37</v>
      </c>
      <c r="J569" s="118"/>
    </row>
    <row r="570" spans="1:10" ht="15" x14ac:dyDescent="0.25">
      <c r="A570" s="149">
        <v>41677</v>
      </c>
      <c r="B570" s="150">
        <v>14</v>
      </c>
      <c r="C570" s="150" t="s">
        <v>869</v>
      </c>
      <c r="D570" s="138" t="s">
        <v>78</v>
      </c>
      <c r="E570" s="139">
        <v>3237</v>
      </c>
      <c r="F570" s="445">
        <v>41677</v>
      </c>
      <c r="G570" s="140">
        <v>3237</v>
      </c>
      <c r="H570" s="154">
        <f t="shared" si="8"/>
        <v>0</v>
      </c>
      <c r="I570" s="141" t="s">
        <v>37</v>
      </c>
      <c r="J570" s="118"/>
    </row>
    <row r="571" spans="1:10" ht="15" x14ac:dyDescent="0.25">
      <c r="A571" s="149">
        <v>41677</v>
      </c>
      <c r="B571" s="150">
        <v>15</v>
      </c>
      <c r="C571" s="150" t="s">
        <v>869</v>
      </c>
      <c r="D571" s="138" t="s">
        <v>144</v>
      </c>
      <c r="E571" s="139">
        <v>4339.5</v>
      </c>
      <c r="F571" s="445">
        <v>41677</v>
      </c>
      <c r="G571" s="140">
        <v>4339.5</v>
      </c>
      <c r="H571" s="154">
        <f t="shared" si="8"/>
        <v>0</v>
      </c>
      <c r="I571" s="141" t="s">
        <v>37</v>
      </c>
      <c r="J571" s="118"/>
    </row>
    <row r="572" spans="1:10" ht="15" x14ac:dyDescent="0.25">
      <c r="A572" s="149">
        <v>41677</v>
      </c>
      <c r="B572" s="150">
        <v>16</v>
      </c>
      <c r="C572" s="150" t="s">
        <v>869</v>
      </c>
      <c r="D572" s="138" t="s">
        <v>348</v>
      </c>
      <c r="E572" s="139">
        <v>952.7</v>
      </c>
      <c r="F572" s="445">
        <v>41677</v>
      </c>
      <c r="G572" s="140">
        <v>952.7</v>
      </c>
      <c r="H572" s="154">
        <f t="shared" si="8"/>
        <v>0</v>
      </c>
      <c r="I572" s="141" t="s">
        <v>37</v>
      </c>
      <c r="J572" s="118"/>
    </row>
    <row r="573" spans="1:10" ht="15" x14ac:dyDescent="0.25">
      <c r="A573" s="149">
        <v>41677</v>
      </c>
      <c r="B573" s="150">
        <v>17</v>
      </c>
      <c r="C573" s="150" t="s">
        <v>869</v>
      </c>
      <c r="D573" s="138" t="s">
        <v>598</v>
      </c>
      <c r="E573" s="139">
        <v>1023.5</v>
      </c>
      <c r="F573" s="445">
        <v>41677</v>
      </c>
      <c r="G573" s="140">
        <v>1023.5</v>
      </c>
      <c r="H573" s="154">
        <f t="shared" si="8"/>
        <v>0</v>
      </c>
      <c r="I573" s="141" t="s">
        <v>37</v>
      </c>
      <c r="J573" s="118"/>
    </row>
    <row r="574" spans="1:10" ht="15" x14ac:dyDescent="0.25">
      <c r="A574" s="149">
        <v>41677</v>
      </c>
      <c r="B574" s="150">
        <v>18</v>
      </c>
      <c r="C574" s="150" t="s">
        <v>869</v>
      </c>
      <c r="D574" s="138" t="s">
        <v>147</v>
      </c>
      <c r="E574" s="139">
        <v>10792</v>
      </c>
      <c r="F574" s="445">
        <v>41681</v>
      </c>
      <c r="G574" s="140">
        <v>10792</v>
      </c>
      <c r="H574" s="154">
        <f t="shared" si="8"/>
        <v>0</v>
      </c>
      <c r="I574" s="141"/>
      <c r="J574" s="118"/>
    </row>
    <row r="575" spans="1:10" ht="15" x14ac:dyDescent="0.25">
      <c r="A575" s="149">
        <v>41677</v>
      </c>
      <c r="B575" s="150">
        <v>19</v>
      </c>
      <c r="C575" s="150" t="s">
        <v>869</v>
      </c>
      <c r="D575" s="138" t="s">
        <v>871</v>
      </c>
      <c r="E575" s="139">
        <v>12951.5</v>
      </c>
      <c r="F575" s="445">
        <v>41677</v>
      </c>
      <c r="G575" s="140">
        <v>12951.5</v>
      </c>
      <c r="H575" s="154">
        <f t="shared" si="8"/>
        <v>0</v>
      </c>
      <c r="I575" s="141" t="s">
        <v>37</v>
      </c>
      <c r="J575" s="118"/>
    </row>
    <row r="576" spans="1:10" ht="15" x14ac:dyDescent="0.25">
      <c r="A576" s="149">
        <v>41677</v>
      </c>
      <c r="B576" s="150">
        <v>20</v>
      </c>
      <c r="C576" s="150" t="s">
        <v>869</v>
      </c>
      <c r="D576" s="138" t="s">
        <v>16</v>
      </c>
      <c r="E576" s="139">
        <v>1101.5</v>
      </c>
      <c r="F576" s="445">
        <v>41677</v>
      </c>
      <c r="G576" s="140">
        <v>1101.5</v>
      </c>
      <c r="H576" s="154">
        <f t="shared" si="8"/>
        <v>0</v>
      </c>
      <c r="I576" s="141" t="s">
        <v>37</v>
      </c>
      <c r="J576" s="118"/>
    </row>
    <row r="577" spans="1:10" ht="15" x14ac:dyDescent="0.25">
      <c r="A577" s="149">
        <v>41677</v>
      </c>
      <c r="B577" s="150">
        <v>21</v>
      </c>
      <c r="C577" s="150" t="s">
        <v>869</v>
      </c>
      <c r="D577" s="138" t="s">
        <v>99</v>
      </c>
      <c r="E577" s="139">
        <v>3167.5</v>
      </c>
      <c r="F577" s="445">
        <v>41677</v>
      </c>
      <c r="G577" s="140">
        <v>3167.5</v>
      </c>
      <c r="H577" s="154">
        <f t="shared" si="8"/>
        <v>0</v>
      </c>
      <c r="I577" s="141" t="s">
        <v>37</v>
      </c>
      <c r="J577" s="118"/>
    </row>
    <row r="578" spans="1:10" x14ac:dyDescent="0.25">
      <c r="A578" s="149">
        <v>41677</v>
      </c>
      <c r="B578" s="150">
        <v>22</v>
      </c>
      <c r="C578" s="150" t="s">
        <v>869</v>
      </c>
      <c r="D578" s="138" t="s">
        <v>435</v>
      </c>
      <c r="E578" s="139">
        <v>6071.5</v>
      </c>
      <c r="F578" s="445">
        <v>41677</v>
      </c>
      <c r="G578" s="140">
        <v>6071.5</v>
      </c>
      <c r="H578" s="154">
        <f t="shared" si="8"/>
        <v>0</v>
      </c>
      <c r="I578" s="141" t="s">
        <v>8</v>
      </c>
    </row>
    <row r="579" spans="1:10" x14ac:dyDescent="0.25">
      <c r="A579" s="149">
        <v>41677</v>
      </c>
      <c r="B579" s="150">
        <v>23</v>
      </c>
      <c r="C579" s="150" t="s">
        <v>869</v>
      </c>
      <c r="D579" s="138" t="s">
        <v>147</v>
      </c>
      <c r="E579" s="139">
        <v>4691.5</v>
      </c>
      <c r="F579" s="445">
        <v>41681</v>
      </c>
      <c r="G579" s="140">
        <v>4691.5</v>
      </c>
      <c r="H579" s="154">
        <f t="shared" si="8"/>
        <v>0</v>
      </c>
      <c r="I579" s="141" t="s">
        <v>8</v>
      </c>
    </row>
    <row r="580" spans="1:10" x14ac:dyDescent="0.25">
      <c r="A580" s="149">
        <v>41677</v>
      </c>
      <c r="B580" s="150">
        <v>24</v>
      </c>
      <c r="C580" s="150" t="s">
        <v>869</v>
      </c>
      <c r="D580" s="138" t="s">
        <v>54</v>
      </c>
      <c r="E580" s="139">
        <v>1450</v>
      </c>
      <c r="F580" s="445">
        <v>41677</v>
      </c>
      <c r="G580" s="140">
        <v>1450</v>
      </c>
      <c r="H580" s="154">
        <f t="shared" si="8"/>
        <v>0</v>
      </c>
      <c r="I580" s="141" t="s">
        <v>12</v>
      </c>
    </row>
    <row r="581" spans="1:10" x14ac:dyDescent="0.25">
      <c r="A581" s="149">
        <v>41677</v>
      </c>
      <c r="B581" s="150">
        <v>25</v>
      </c>
      <c r="C581" s="150" t="s">
        <v>869</v>
      </c>
      <c r="D581" s="138" t="s">
        <v>111</v>
      </c>
      <c r="E581" s="139">
        <v>20296</v>
      </c>
      <c r="F581" s="445">
        <v>41686</v>
      </c>
      <c r="G581" s="140">
        <v>20296</v>
      </c>
      <c r="H581" s="154">
        <f t="shared" ref="H581:H644" si="9">E581-G581</f>
        <v>0</v>
      </c>
      <c r="I581" s="141" t="s">
        <v>21</v>
      </c>
    </row>
    <row r="582" spans="1:10" x14ac:dyDescent="0.25">
      <c r="A582" s="149">
        <v>41677</v>
      </c>
      <c r="B582" s="150">
        <v>26</v>
      </c>
      <c r="C582" s="150" t="s">
        <v>869</v>
      </c>
      <c r="D582" s="138" t="s">
        <v>605</v>
      </c>
      <c r="E582" s="139">
        <v>1380</v>
      </c>
      <c r="F582" s="466">
        <v>41730</v>
      </c>
      <c r="G582" s="160">
        <v>1380</v>
      </c>
      <c r="H582" s="154">
        <f t="shared" si="9"/>
        <v>0</v>
      </c>
      <c r="I582" s="141" t="s">
        <v>21</v>
      </c>
    </row>
    <row r="583" spans="1:10" x14ac:dyDescent="0.25">
      <c r="A583" s="149">
        <v>41677</v>
      </c>
      <c r="B583" s="150">
        <v>27</v>
      </c>
      <c r="C583" s="150" t="s">
        <v>869</v>
      </c>
      <c r="D583" s="138" t="s">
        <v>14</v>
      </c>
      <c r="E583" s="140">
        <v>8817.5</v>
      </c>
      <c r="F583" s="452" t="s">
        <v>872</v>
      </c>
      <c r="G583" s="140">
        <v>8817.5</v>
      </c>
      <c r="H583" s="154">
        <f t="shared" si="9"/>
        <v>0</v>
      </c>
      <c r="I583" s="141" t="s">
        <v>21</v>
      </c>
      <c r="J583" s="142" t="s">
        <v>787</v>
      </c>
    </row>
    <row r="584" spans="1:10" x14ac:dyDescent="0.25">
      <c r="A584" s="149">
        <v>41677</v>
      </c>
      <c r="B584" s="150">
        <v>28</v>
      </c>
      <c r="C584" s="150" t="s">
        <v>869</v>
      </c>
      <c r="D584" s="138" t="s">
        <v>18</v>
      </c>
      <c r="E584" s="139">
        <v>2161</v>
      </c>
      <c r="F584" s="445">
        <v>41677</v>
      </c>
      <c r="G584" s="140">
        <v>2161</v>
      </c>
      <c r="H584" s="154">
        <f t="shared" si="9"/>
        <v>0</v>
      </c>
      <c r="I584" s="141" t="s">
        <v>8</v>
      </c>
    </row>
    <row r="585" spans="1:10" x14ac:dyDescent="0.25">
      <c r="A585" s="149">
        <v>41677</v>
      </c>
      <c r="B585" s="150">
        <v>29</v>
      </c>
      <c r="C585" s="150" t="s">
        <v>869</v>
      </c>
      <c r="D585" s="138" t="s">
        <v>152</v>
      </c>
      <c r="E585" s="139">
        <v>6595.5</v>
      </c>
      <c r="F585" s="445">
        <v>41677</v>
      </c>
      <c r="G585" s="140">
        <v>6595.5</v>
      </c>
      <c r="H585" s="154">
        <f t="shared" si="9"/>
        <v>0</v>
      </c>
      <c r="I585" s="141"/>
    </row>
    <row r="586" spans="1:10" x14ac:dyDescent="0.25">
      <c r="A586" s="149">
        <v>41678</v>
      </c>
      <c r="B586" s="150">
        <v>30</v>
      </c>
      <c r="C586" s="150" t="s">
        <v>869</v>
      </c>
      <c r="D586" s="138" t="s">
        <v>25</v>
      </c>
      <c r="E586" s="140">
        <v>31701</v>
      </c>
      <c r="F586" s="447" t="s">
        <v>873</v>
      </c>
      <c r="G586" s="140">
        <f>10000+10000+11701</f>
        <v>31701</v>
      </c>
      <c r="H586" s="154">
        <f t="shared" si="9"/>
        <v>0</v>
      </c>
      <c r="I586" s="141" t="s">
        <v>30</v>
      </c>
    </row>
    <row r="587" spans="1:10" x14ac:dyDescent="0.25">
      <c r="A587" s="149">
        <v>41678</v>
      </c>
      <c r="B587" s="150">
        <v>31</v>
      </c>
      <c r="C587" s="150" t="s">
        <v>869</v>
      </c>
      <c r="D587" s="138" t="s">
        <v>98</v>
      </c>
      <c r="E587" s="139">
        <v>5182.8</v>
      </c>
      <c r="F587" s="445">
        <v>41678</v>
      </c>
      <c r="G587" s="140">
        <v>5182.8</v>
      </c>
      <c r="H587" s="154">
        <f t="shared" si="9"/>
        <v>0</v>
      </c>
      <c r="I587" s="151" t="s">
        <v>30</v>
      </c>
      <c r="J587" s="142" t="s">
        <v>874</v>
      </c>
    </row>
    <row r="588" spans="1:10" x14ac:dyDescent="0.25">
      <c r="A588" s="149">
        <v>41678</v>
      </c>
      <c r="B588" s="150">
        <v>32</v>
      </c>
      <c r="C588" s="150" t="s">
        <v>869</v>
      </c>
      <c r="D588" s="138" t="s">
        <v>8</v>
      </c>
      <c r="E588" s="139">
        <v>727</v>
      </c>
      <c r="F588" s="445">
        <v>41678</v>
      </c>
      <c r="G588" s="140">
        <v>727</v>
      </c>
      <c r="H588" s="154">
        <f t="shared" si="9"/>
        <v>0</v>
      </c>
      <c r="I588" s="141" t="s">
        <v>8</v>
      </c>
    </row>
    <row r="589" spans="1:10" x14ac:dyDescent="0.25">
      <c r="A589" s="149">
        <v>41678</v>
      </c>
      <c r="B589" s="150">
        <v>33</v>
      </c>
      <c r="C589" s="150" t="s">
        <v>869</v>
      </c>
      <c r="D589" s="138" t="s">
        <v>650</v>
      </c>
      <c r="E589" s="139">
        <v>11833.5</v>
      </c>
      <c r="F589" s="445">
        <v>41678</v>
      </c>
      <c r="G589" s="140">
        <v>11833.5</v>
      </c>
      <c r="H589" s="154">
        <f t="shared" si="9"/>
        <v>0</v>
      </c>
      <c r="I589" s="141"/>
    </row>
    <row r="590" spans="1:10" x14ac:dyDescent="0.25">
      <c r="A590" s="149">
        <v>41678</v>
      </c>
      <c r="B590" s="150">
        <v>34</v>
      </c>
      <c r="C590" s="150" t="s">
        <v>869</v>
      </c>
      <c r="D590" s="138" t="s">
        <v>13</v>
      </c>
      <c r="E590" s="139">
        <v>6376</v>
      </c>
      <c r="F590" s="445">
        <v>41681</v>
      </c>
      <c r="G590" s="140">
        <v>6376</v>
      </c>
      <c r="H590" s="154">
        <f t="shared" si="9"/>
        <v>0</v>
      </c>
      <c r="I590" s="141" t="s">
        <v>21</v>
      </c>
    </row>
    <row r="591" spans="1:10" x14ac:dyDescent="0.25">
      <c r="A591" s="149">
        <v>41678</v>
      </c>
      <c r="B591" s="150">
        <v>35</v>
      </c>
      <c r="C591" s="150" t="s">
        <v>869</v>
      </c>
      <c r="D591" s="138" t="s">
        <v>16</v>
      </c>
      <c r="E591" s="139">
        <v>104025.5</v>
      </c>
      <c r="F591" s="446">
        <v>41710</v>
      </c>
      <c r="G591" s="145">
        <v>104025.5</v>
      </c>
      <c r="H591" s="154">
        <f t="shared" si="9"/>
        <v>0</v>
      </c>
      <c r="I591" s="141" t="s">
        <v>37</v>
      </c>
    </row>
    <row r="592" spans="1:10" x14ac:dyDescent="0.25">
      <c r="A592" s="149">
        <v>41678</v>
      </c>
      <c r="B592" s="150">
        <v>36</v>
      </c>
      <c r="C592" s="150" t="s">
        <v>869</v>
      </c>
      <c r="D592" s="138" t="s">
        <v>29</v>
      </c>
      <c r="E592" s="140">
        <v>20966.5</v>
      </c>
      <c r="F592" s="447" t="s">
        <v>875</v>
      </c>
      <c r="G592" s="140">
        <f>14000+6966.5</f>
        <v>20966.5</v>
      </c>
      <c r="H592" s="154">
        <f t="shared" si="9"/>
        <v>0</v>
      </c>
      <c r="I592" s="141" t="s">
        <v>30</v>
      </c>
    </row>
    <row r="593" spans="1:10" x14ac:dyDescent="0.25">
      <c r="A593" s="149">
        <v>41678</v>
      </c>
      <c r="B593" s="150">
        <v>37</v>
      </c>
      <c r="C593" s="150" t="s">
        <v>869</v>
      </c>
      <c r="D593" s="138" t="s">
        <v>23</v>
      </c>
      <c r="E593" s="139">
        <v>875</v>
      </c>
      <c r="F593" s="445">
        <v>41678</v>
      </c>
      <c r="G593" s="140">
        <v>875</v>
      </c>
      <c r="H593" s="154">
        <f t="shared" si="9"/>
        <v>0</v>
      </c>
      <c r="I593" s="141"/>
    </row>
    <row r="594" spans="1:10" ht="15" x14ac:dyDescent="0.25">
      <c r="A594" s="149">
        <v>41678</v>
      </c>
      <c r="B594" s="150">
        <v>38</v>
      </c>
      <c r="C594" s="150" t="s">
        <v>869</v>
      </c>
      <c r="D594" s="138" t="s">
        <v>33</v>
      </c>
      <c r="E594" s="139">
        <v>3322.5</v>
      </c>
      <c r="F594" s="445">
        <v>41678</v>
      </c>
      <c r="G594" s="140">
        <v>3322.5</v>
      </c>
      <c r="H594" s="154">
        <f t="shared" si="9"/>
        <v>0</v>
      </c>
      <c r="I594" s="141"/>
      <c r="J594" s="118"/>
    </row>
    <row r="595" spans="1:10" ht="15" x14ac:dyDescent="0.25">
      <c r="A595" s="149">
        <v>41678</v>
      </c>
      <c r="B595" s="150">
        <v>39</v>
      </c>
      <c r="C595" s="150" t="s">
        <v>869</v>
      </c>
      <c r="D595" s="138" t="s">
        <v>106</v>
      </c>
      <c r="E595" s="139">
        <v>13065.5</v>
      </c>
      <c r="F595" s="445">
        <v>41685</v>
      </c>
      <c r="G595" s="140">
        <v>13065.5</v>
      </c>
      <c r="H595" s="154">
        <f t="shared" si="9"/>
        <v>0</v>
      </c>
      <c r="I595" s="141" t="s">
        <v>15</v>
      </c>
      <c r="J595" s="118"/>
    </row>
    <row r="596" spans="1:10" ht="15" x14ac:dyDescent="0.25">
      <c r="A596" s="149">
        <v>41678</v>
      </c>
      <c r="B596" s="150">
        <v>40</v>
      </c>
      <c r="C596" s="150" t="s">
        <v>869</v>
      </c>
      <c r="D596" s="138" t="s">
        <v>33</v>
      </c>
      <c r="E596" s="139">
        <v>1235</v>
      </c>
      <c r="F596" s="445">
        <v>41678</v>
      </c>
      <c r="G596" s="140">
        <v>1235</v>
      </c>
      <c r="H596" s="154">
        <f t="shared" si="9"/>
        <v>0</v>
      </c>
      <c r="I596" s="141"/>
      <c r="J596" s="118"/>
    </row>
    <row r="597" spans="1:10" ht="15" x14ac:dyDescent="0.25">
      <c r="A597" s="149">
        <v>41678</v>
      </c>
      <c r="B597" s="150">
        <v>41</v>
      </c>
      <c r="C597" s="150" t="s">
        <v>869</v>
      </c>
      <c r="D597" s="138" t="s">
        <v>36</v>
      </c>
      <c r="E597" s="139">
        <v>22578</v>
      </c>
      <c r="F597" s="445">
        <v>41687</v>
      </c>
      <c r="G597" s="140">
        <v>22578</v>
      </c>
      <c r="H597" s="154">
        <f t="shared" si="9"/>
        <v>0</v>
      </c>
      <c r="I597" s="141" t="s">
        <v>12</v>
      </c>
      <c r="J597" s="118"/>
    </row>
    <row r="598" spans="1:10" ht="15" x14ac:dyDescent="0.25">
      <c r="A598" s="149">
        <v>41678</v>
      </c>
      <c r="B598" s="150">
        <v>42</v>
      </c>
      <c r="C598" s="150" t="s">
        <v>869</v>
      </c>
      <c r="D598" s="138" t="s">
        <v>116</v>
      </c>
      <c r="E598" s="139">
        <v>2863</v>
      </c>
      <c r="F598" s="445">
        <v>41678</v>
      </c>
      <c r="G598" s="140">
        <v>2863</v>
      </c>
      <c r="H598" s="154">
        <f t="shared" si="9"/>
        <v>0</v>
      </c>
      <c r="I598" s="141"/>
      <c r="J598" s="118"/>
    </row>
    <row r="599" spans="1:10" ht="15" x14ac:dyDescent="0.25">
      <c r="A599" s="149">
        <v>41678</v>
      </c>
      <c r="B599" s="150">
        <v>43</v>
      </c>
      <c r="C599" s="150" t="s">
        <v>869</v>
      </c>
      <c r="D599" s="138" t="s">
        <v>758</v>
      </c>
      <c r="E599" s="139">
        <v>2689.5</v>
      </c>
      <c r="F599" s="445">
        <v>41681</v>
      </c>
      <c r="G599" s="140">
        <v>2689.5</v>
      </c>
      <c r="H599" s="154">
        <f t="shared" si="9"/>
        <v>0</v>
      </c>
      <c r="I599" s="141" t="s">
        <v>30</v>
      </c>
      <c r="J599" s="118"/>
    </row>
    <row r="600" spans="1:10" ht="15" x14ac:dyDescent="0.25">
      <c r="A600" s="149">
        <v>41678</v>
      </c>
      <c r="B600" s="150">
        <v>44</v>
      </c>
      <c r="C600" s="150" t="s">
        <v>869</v>
      </c>
      <c r="D600" s="138" t="s">
        <v>8</v>
      </c>
      <c r="E600" s="139">
        <v>3496</v>
      </c>
      <c r="F600" s="445">
        <v>41678</v>
      </c>
      <c r="G600" s="140">
        <v>3496</v>
      </c>
      <c r="H600" s="154">
        <f t="shared" si="9"/>
        <v>0</v>
      </c>
      <c r="I600" s="141" t="s">
        <v>8</v>
      </c>
      <c r="J600" s="118"/>
    </row>
    <row r="601" spans="1:10" ht="15" x14ac:dyDescent="0.25">
      <c r="A601" s="149">
        <v>41678</v>
      </c>
      <c r="B601" s="150">
        <v>45</v>
      </c>
      <c r="C601" s="150" t="s">
        <v>869</v>
      </c>
      <c r="D601" s="138" t="s">
        <v>49</v>
      </c>
      <c r="E601" s="139">
        <v>3962</v>
      </c>
      <c r="F601" s="446">
        <v>41738</v>
      </c>
      <c r="G601" s="145">
        <v>3962</v>
      </c>
      <c r="H601" s="154">
        <f t="shared" si="9"/>
        <v>0</v>
      </c>
      <c r="I601" s="141"/>
      <c r="J601" s="118"/>
    </row>
    <row r="602" spans="1:10" ht="15" x14ac:dyDescent="0.25">
      <c r="A602" s="149">
        <v>41678</v>
      </c>
      <c r="B602" s="150">
        <v>46</v>
      </c>
      <c r="C602" s="150" t="s">
        <v>869</v>
      </c>
      <c r="D602" s="138" t="s">
        <v>57</v>
      </c>
      <c r="E602" s="139">
        <v>920</v>
      </c>
      <c r="F602" s="445">
        <v>41678</v>
      </c>
      <c r="G602" s="140">
        <v>920</v>
      </c>
      <c r="H602" s="154">
        <f t="shared" si="9"/>
        <v>0</v>
      </c>
      <c r="I602" s="141" t="s">
        <v>45</v>
      </c>
      <c r="J602" s="118"/>
    </row>
    <row r="603" spans="1:10" ht="15" x14ac:dyDescent="0.25">
      <c r="A603" s="149">
        <v>41678</v>
      </c>
      <c r="B603" s="150">
        <v>47</v>
      </c>
      <c r="C603" s="150" t="s">
        <v>869</v>
      </c>
      <c r="D603" s="138" t="s">
        <v>124</v>
      </c>
      <c r="E603" s="139">
        <v>8296</v>
      </c>
      <c r="F603" s="445">
        <v>41678</v>
      </c>
      <c r="G603" s="140">
        <v>8296</v>
      </c>
      <c r="H603" s="154">
        <f t="shared" si="9"/>
        <v>0</v>
      </c>
      <c r="I603" s="141" t="s">
        <v>30</v>
      </c>
      <c r="J603" s="118"/>
    </row>
    <row r="604" spans="1:10" ht="15" x14ac:dyDescent="0.25">
      <c r="A604" s="149">
        <v>41678</v>
      </c>
      <c r="B604" s="150">
        <v>48</v>
      </c>
      <c r="C604" s="150" t="s">
        <v>869</v>
      </c>
      <c r="D604" s="138" t="s">
        <v>54</v>
      </c>
      <c r="E604" s="139">
        <v>8363</v>
      </c>
      <c r="F604" s="445">
        <v>41678</v>
      </c>
      <c r="G604" s="140">
        <v>8363</v>
      </c>
      <c r="H604" s="154">
        <f t="shared" si="9"/>
        <v>0</v>
      </c>
      <c r="I604" s="141" t="s">
        <v>30</v>
      </c>
      <c r="J604" s="118"/>
    </row>
    <row r="605" spans="1:10" ht="15" x14ac:dyDescent="0.25">
      <c r="A605" s="149">
        <v>41678</v>
      </c>
      <c r="B605" s="150">
        <v>49</v>
      </c>
      <c r="C605" s="150" t="s">
        <v>869</v>
      </c>
      <c r="D605" s="138" t="s">
        <v>501</v>
      </c>
      <c r="E605" s="139">
        <v>4481.5</v>
      </c>
      <c r="F605" s="445">
        <v>41678</v>
      </c>
      <c r="G605" s="140">
        <v>4481.5</v>
      </c>
      <c r="H605" s="154">
        <f t="shared" si="9"/>
        <v>0</v>
      </c>
      <c r="I605" s="141"/>
      <c r="J605" s="118"/>
    </row>
    <row r="606" spans="1:10" ht="15" x14ac:dyDescent="0.25">
      <c r="A606" s="149">
        <v>41678</v>
      </c>
      <c r="B606" s="150">
        <v>50</v>
      </c>
      <c r="C606" s="150" t="s">
        <v>869</v>
      </c>
      <c r="D606" s="138" t="s">
        <v>122</v>
      </c>
      <c r="E606" s="139">
        <v>1330</v>
      </c>
      <c r="F606" s="445">
        <v>41690</v>
      </c>
      <c r="G606" s="140">
        <v>1330</v>
      </c>
      <c r="H606" s="154">
        <f t="shared" si="9"/>
        <v>0</v>
      </c>
      <c r="I606" s="141" t="s">
        <v>45</v>
      </c>
      <c r="J606" s="118"/>
    </row>
    <row r="607" spans="1:10" ht="15" x14ac:dyDescent="0.25">
      <c r="A607" s="149">
        <v>41678</v>
      </c>
      <c r="B607" s="150">
        <v>51</v>
      </c>
      <c r="C607" s="150" t="s">
        <v>869</v>
      </c>
      <c r="D607" s="138" t="s">
        <v>44</v>
      </c>
      <c r="E607" s="139">
        <v>5700</v>
      </c>
      <c r="F607" s="445">
        <v>41690</v>
      </c>
      <c r="G607" s="140">
        <v>5700</v>
      </c>
      <c r="H607" s="154">
        <f t="shared" si="9"/>
        <v>0</v>
      </c>
      <c r="I607" s="141" t="s">
        <v>45</v>
      </c>
      <c r="J607" s="118"/>
    </row>
    <row r="608" spans="1:10" ht="15" x14ac:dyDescent="0.25">
      <c r="A608" s="149">
        <v>41678</v>
      </c>
      <c r="B608" s="150">
        <v>52</v>
      </c>
      <c r="C608" s="150" t="s">
        <v>869</v>
      </c>
      <c r="D608" s="138" t="s">
        <v>42</v>
      </c>
      <c r="E608" s="139">
        <v>1140</v>
      </c>
      <c r="F608" s="445">
        <v>41690</v>
      </c>
      <c r="G608" s="140">
        <v>1140</v>
      </c>
      <c r="H608" s="154">
        <f t="shared" si="9"/>
        <v>0</v>
      </c>
      <c r="I608" s="141" t="s">
        <v>45</v>
      </c>
      <c r="J608" s="118"/>
    </row>
    <row r="609" spans="1:10" ht="15" x14ac:dyDescent="0.25">
      <c r="A609" s="149">
        <v>41678</v>
      </c>
      <c r="B609" s="150">
        <v>53</v>
      </c>
      <c r="C609" s="150" t="s">
        <v>869</v>
      </c>
      <c r="D609" s="138" t="s">
        <v>43</v>
      </c>
      <c r="E609" s="139">
        <v>1520</v>
      </c>
      <c r="F609" s="445">
        <v>41690</v>
      </c>
      <c r="G609" s="140">
        <v>1520</v>
      </c>
      <c r="H609" s="154">
        <f t="shared" si="9"/>
        <v>0</v>
      </c>
      <c r="I609" s="141" t="s">
        <v>45</v>
      </c>
      <c r="J609" s="118"/>
    </row>
    <row r="610" spans="1:10" x14ac:dyDescent="0.25">
      <c r="A610" s="149">
        <v>41678</v>
      </c>
      <c r="B610" s="150">
        <v>54</v>
      </c>
      <c r="C610" s="150" t="s">
        <v>869</v>
      </c>
      <c r="D610" s="138" t="s">
        <v>876</v>
      </c>
      <c r="E610" s="139">
        <v>2514</v>
      </c>
      <c r="F610" s="445">
        <v>41678</v>
      </c>
      <c r="G610" s="140">
        <v>2514</v>
      </c>
      <c r="H610" s="154">
        <f t="shared" si="9"/>
        <v>0</v>
      </c>
      <c r="I610" s="141" t="s">
        <v>45</v>
      </c>
    </row>
    <row r="611" spans="1:10" x14ac:dyDescent="0.25">
      <c r="A611" s="149">
        <v>41678</v>
      </c>
      <c r="B611" s="150">
        <v>55</v>
      </c>
      <c r="C611" s="150" t="s">
        <v>869</v>
      </c>
      <c r="D611" s="143" t="s">
        <v>53</v>
      </c>
      <c r="E611" s="144">
        <v>0</v>
      </c>
      <c r="F611" s="445"/>
      <c r="G611" s="140"/>
      <c r="H611" s="154">
        <f t="shared" si="9"/>
        <v>0</v>
      </c>
      <c r="I611" s="141" t="s">
        <v>520</v>
      </c>
      <c r="J611" s="142" t="s">
        <v>442</v>
      </c>
    </row>
    <row r="612" spans="1:10" x14ac:dyDescent="0.25">
      <c r="A612" s="149">
        <v>41678</v>
      </c>
      <c r="B612" s="150">
        <v>56</v>
      </c>
      <c r="C612" s="150" t="s">
        <v>869</v>
      </c>
      <c r="D612" s="138" t="s">
        <v>792</v>
      </c>
      <c r="E612" s="139">
        <v>3400</v>
      </c>
      <c r="F612" s="446" t="s">
        <v>877</v>
      </c>
      <c r="G612" s="140">
        <v>3400</v>
      </c>
      <c r="H612" s="154">
        <f t="shared" si="9"/>
        <v>0</v>
      </c>
      <c r="I612" s="141" t="s">
        <v>45</v>
      </c>
    </row>
    <row r="613" spans="1:10" x14ac:dyDescent="0.25">
      <c r="A613" s="149">
        <v>41678</v>
      </c>
      <c r="B613" s="150">
        <v>57</v>
      </c>
      <c r="C613" s="150" t="s">
        <v>869</v>
      </c>
      <c r="D613" s="138" t="s">
        <v>55</v>
      </c>
      <c r="E613" s="140">
        <v>13575</v>
      </c>
      <c r="F613" s="447" t="s">
        <v>878</v>
      </c>
      <c r="G613" s="140">
        <f>13000+575</f>
        <v>13575</v>
      </c>
      <c r="H613" s="154">
        <f t="shared" si="9"/>
        <v>0</v>
      </c>
      <c r="I613" s="141" t="s">
        <v>8</v>
      </c>
    </row>
    <row r="614" spans="1:10" x14ac:dyDescent="0.25">
      <c r="A614" s="149">
        <v>41678</v>
      </c>
      <c r="B614" s="150">
        <v>58</v>
      </c>
      <c r="C614" s="150" t="s">
        <v>869</v>
      </c>
      <c r="D614" s="138" t="s">
        <v>115</v>
      </c>
      <c r="E614" s="139">
        <v>563</v>
      </c>
      <c r="F614" s="445">
        <v>41678</v>
      </c>
      <c r="G614" s="140">
        <v>563</v>
      </c>
      <c r="H614" s="154">
        <f t="shared" si="9"/>
        <v>0</v>
      </c>
      <c r="I614" s="141" t="s">
        <v>8</v>
      </c>
    </row>
    <row r="615" spans="1:10" x14ac:dyDescent="0.25">
      <c r="A615" s="149">
        <v>41678</v>
      </c>
      <c r="B615" s="150">
        <v>59</v>
      </c>
      <c r="C615" s="150" t="s">
        <v>869</v>
      </c>
      <c r="D615" s="138" t="s">
        <v>111</v>
      </c>
      <c r="E615" s="139">
        <v>3822</v>
      </c>
      <c r="F615" s="445">
        <v>41678</v>
      </c>
      <c r="G615" s="140">
        <v>3822</v>
      </c>
      <c r="H615" s="154">
        <f t="shared" si="9"/>
        <v>0</v>
      </c>
      <c r="I615" s="141" t="s">
        <v>45</v>
      </c>
    </row>
    <row r="616" spans="1:10" x14ac:dyDescent="0.25">
      <c r="A616" s="149">
        <v>41678</v>
      </c>
      <c r="B616" s="150">
        <v>60</v>
      </c>
      <c r="C616" s="150" t="s">
        <v>869</v>
      </c>
      <c r="D616" s="138" t="s">
        <v>8</v>
      </c>
      <c r="E616" s="139">
        <v>438.5</v>
      </c>
      <c r="F616" s="445">
        <v>41678</v>
      </c>
      <c r="G616" s="140">
        <v>438.5</v>
      </c>
      <c r="H616" s="154">
        <f t="shared" si="9"/>
        <v>0</v>
      </c>
      <c r="I616" s="141" t="s">
        <v>8</v>
      </c>
    </row>
    <row r="617" spans="1:10" x14ac:dyDescent="0.25">
      <c r="A617" s="149">
        <v>41678</v>
      </c>
      <c r="B617" s="150">
        <v>61</v>
      </c>
      <c r="C617" s="150" t="s">
        <v>869</v>
      </c>
      <c r="D617" s="138" t="s">
        <v>12</v>
      </c>
      <c r="E617" s="139">
        <v>197</v>
      </c>
      <c r="F617" s="445">
        <v>41678</v>
      </c>
      <c r="G617" s="140">
        <v>197</v>
      </c>
      <c r="H617" s="154">
        <f t="shared" si="9"/>
        <v>0</v>
      </c>
      <c r="I617" s="141"/>
    </row>
    <row r="618" spans="1:10" x14ac:dyDescent="0.25">
      <c r="A618" s="149">
        <v>41678</v>
      </c>
      <c r="B618" s="150">
        <v>62</v>
      </c>
      <c r="C618" s="150" t="s">
        <v>869</v>
      </c>
      <c r="D618" s="138" t="s">
        <v>494</v>
      </c>
      <c r="E618" s="139">
        <v>9670</v>
      </c>
      <c r="F618" s="466">
        <v>41876</v>
      </c>
      <c r="G618" s="160">
        <v>9670</v>
      </c>
      <c r="H618" s="154">
        <f t="shared" si="9"/>
        <v>0</v>
      </c>
      <c r="I618" s="141" t="s">
        <v>21</v>
      </c>
    </row>
    <row r="619" spans="1:10" x14ac:dyDescent="0.25">
      <c r="A619" s="149">
        <v>41678</v>
      </c>
      <c r="B619" s="150">
        <v>63</v>
      </c>
      <c r="C619" s="150" t="s">
        <v>869</v>
      </c>
      <c r="D619" s="138" t="s">
        <v>879</v>
      </c>
      <c r="E619" s="139">
        <v>2434</v>
      </c>
      <c r="F619" s="445">
        <v>41678</v>
      </c>
      <c r="G619" s="140">
        <v>2434</v>
      </c>
      <c r="H619" s="154">
        <f t="shared" si="9"/>
        <v>0</v>
      </c>
      <c r="I619" s="141"/>
    </row>
    <row r="620" spans="1:10" x14ac:dyDescent="0.25">
      <c r="A620" s="149">
        <v>41678</v>
      </c>
      <c r="B620" s="150">
        <v>64</v>
      </c>
      <c r="C620" s="150" t="s">
        <v>869</v>
      </c>
      <c r="D620" s="138" t="s">
        <v>123</v>
      </c>
      <c r="E620" s="139">
        <v>1670</v>
      </c>
      <c r="F620" s="445">
        <v>41678</v>
      </c>
      <c r="G620" s="140">
        <v>1670</v>
      </c>
      <c r="H620" s="154">
        <f t="shared" si="9"/>
        <v>0</v>
      </c>
      <c r="I620" s="141" t="s">
        <v>8</v>
      </c>
    </row>
    <row r="621" spans="1:10" x14ac:dyDescent="0.25">
      <c r="A621" s="149">
        <v>41678</v>
      </c>
      <c r="B621" s="150">
        <v>65</v>
      </c>
      <c r="C621" s="150" t="s">
        <v>869</v>
      </c>
      <c r="D621" s="138" t="s">
        <v>188</v>
      </c>
      <c r="E621" s="140">
        <v>25069.5</v>
      </c>
      <c r="F621" s="447" t="s">
        <v>880</v>
      </c>
      <c r="G621" s="140">
        <f>1730.5+23339</f>
        <v>25069.5</v>
      </c>
      <c r="H621" s="154">
        <f t="shared" si="9"/>
        <v>0</v>
      </c>
      <c r="I621" s="141" t="s">
        <v>21</v>
      </c>
    </row>
    <row r="622" spans="1:10" x14ac:dyDescent="0.25">
      <c r="A622" s="149">
        <v>41678</v>
      </c>
      <c r="B622" s="150">
        <v>66</v>
      </c>
      <c r="C622" s="150" t="s">
        <v>869</v>
      </c>
      <c r="D622" s="138" t="s">
        <v>69</v>
      </c>
      <c r="E622" s="139">
        <v>2326.5</v>
      </c>
      <c r="F622" s="445">
        <v>41678</v>
      </c>
      <c r="G622" s="140">
        <v>2326.5</v>
      </c>
      <c r="H622" s="154">
        <f t="shared" si="9"/>
        <v>0</v>
      </c>
      <c r="I622" s="141"/>
    </row>
    <row r="623" spans="1:10" x14ac:dyDescent="0.25">
      <c r="A623" s="149">
        <v>41678</v>
      </c>
      <c r="B623" s="150">
        <v>67</v>
      </c>
      <c r="C623" s="150" t="s">
        <v>869</v>
      </c>
      <c r="D623" s="138" t="s">
        <v>68</v>
      </c>
      <c r="E623" s="139">
        <v>4048</v>
      </c>
      <c r="F623" s="445">
        <v>41679</v>
      </c>
      <c r="G623" s="140">
        <v>4048</v>
      </c>
      <c r="H623" s="154">
        <f t="shared" si="9"/>
        <v>0</v>
      </c>
      <c r="I623" s="141" t="s">
        <v>12</v>
      </c>
    </row>
    <row r="624" spans="1:10" x14ac:dyDescent="0.25">
      <c r="A624" s="149">
        <v>41678</v>
      </c>
      <c r="B624" s="150">
        <v>68</v>
      </c>
      <c r="C624" s="150" t="s">
        <v>869</v>
      </c>
      <c r="D624" s="138" t="s">
        <v>881</v>
      </c>
      <c r="E624" s="139">
        <v>1434</v>
      </c>
      <c r="F624" s="445">
        <v>41678</v>
      </c>
      <c r="G624" s="140">
        <v>1434</v>
      </c>
      <c r="H624" s="154">
        <f t="shared" si="9"/>
        <v>0</v>
      </c>
      <c r="I624" s="141"/>
    </row>
    <row r="625" spans="1:10" x14ac:dyDescent="0.25">
      <c r="A625" s="149">
        <v>41678</v>
      </c>
      <c r="B625" s="150">
        <v>69</v>
      </c>
      <c r="C625" s="150" t="s">
        <v>869</v>
      </c>
      <c r="D625" s="138" t="s">
        <v>133</v>
      </c>
      <c r="E625" s="139">
        <v>20746</v>
      </c>
      <c r="F625" s="445">
        <v>41678</v>
      </c>
      <c r="G625" s="140">
        <v>20746</v>
      </c>
      <c r="H625" s="154">
        <f t="shared" si="9"/>
        <v>0</v>
      </c>
      <c r="I625" s="141" t="s">
        <v>8</v>
      </c>
    </row>
    <row r="626" spans="1:10" x14ac:dyDescent="0.25">
      <c r="A626" s="149">
        <v>41678</v>
      </c>
      <c r="B626" s="150">
        <v>70</v>
      </c>
      <c r="C626" s="150" t="s">
        <v>869</v>
      </c>
      <c r="D626" s="138" t="s">
        <v>882</v>
      </c>
      <c r="E626" s="139">
        <v>5617</v>
      </c>
      <c r="F626" s="445">
        <v>41678</v>
      </c>
      <c r="G626" s="140">
        <v>5617</v>
      </c>
      <c r="H626" s="154">
        <f t="shared" si="9"/>
        <v>0</v>
      </c>
      <c r="I626" s="141" t="s">
        <v>21</v>
      </c>
    </row>
    <row r="627" spans="1:10" x14ac:dyDescent="0.25">
      <c r="A627" s="149">
        <v>41678</v>
      </c>
      <c r="B627" s="150">
        <v>71</v>
      </c>
      <c r="C627" s="150" t="s">
        <v>869</v>
      </c>
      <c r="D627" s="138" t="s">
        <v>50</v>
      </c>
      <c r="E627" s="139">
        <v>5715</v>
      </c>
      <c r="F627" s="445">
        <v>41678</v>
      </c>
      <c r="G627" s="140">
        <v>5715</v>
      </c>
      <c r="H627" s="154">
        <f t="shared" si="9"/>
        <v>0</v>
      </c>
      <c r="I627" s="141"/>
    </row>
    <row r="628" spans="1:10" x14ac:dyDescent="0.25">
      <c r="A628" s="149">
        <v>41678</v>
      </c>
      <c r="B628" s="150">
        <v>72</v>
      </c>
      <c r="C628" s="150" t="s">
        <v>869</v>
      </c>
      <c r="D628" s="138" t="s">
        <v>98</v>
      </c>
      <c r="E628" s="139">
        <v>16867</v>
      </c>
      <c r="F628" s="445">
        <v>41679</v>
      </c>
      <c r="G628" s="140">
        <v>16867</v>
      </c>
      <c r="H628" s="154">
        <f t="shared" si="9"/>
        <v>0</v>
      </c>
      <c r="I628" s="141" t="s">
        <v>12</v>
      </c>
    </row>
    <row r="629" spans="1:10" x14ac:dyDescent="0.25">
      <c r="A629" s="149">
        <v>41678</v>
      </c>
      <c r="B629" s="150">
        <v>73</v>
      </c>
      <c r="C629" s="150" t="s">
        <v>869</v>
      </c>
      <c r="D629" s="138" t="s">
        <v>50</v>
      </c>
      <c r="E629" s="139">
        <v>1736</v>
      </c>
      <c r="F629" s="445">
        <v>41682</v>
      </c>
      <c r="G629" s="140">
        <v>1736</v>
      </c>
      <c r="H629" s="154">
        <f t="shared" si="9"/>
        <v>0</v>
      </c>
      <c r="I629" s="141"/>
    </row>
    <row r="630" spans="1:10" x14ac:dyDescent="0.25">
      <c r="A630" s="149">
        <v>41678</v>
      </c>
      <c r="B630" s="150">
        <v>74</v>
      </c>
      <c r="C630" s="150" t="s">
        <v>869</v>
      </c>
      <c r="D630" s="138" t="s">
        <v>380</v>
      </c>
      <c r="E630" s="139">
        <v>2073.5</v>
      </c>
      <c r="F630" s="445">
        <v>41678</v>
      </c>
      <c r="G630" s="140">
        <v>2073.5</v>
      </c>
      <c r="H630" s="154">
        <f t="shared" si="9"/>
        <v>0</v>
      </c>
      <c r="I630" s="141" t="s">
        <v>21</v>
      </c>
      <c r="J630" s="142" t="s">
        <v>883</v>
      </c>
    </row>
    <row r="631" spans="1:10" x14ac:dyDescent="0.25">
      <c r="A631" s="149">
        <v>41678</v>
      </c>
      <c r="B631" s="150">
        <v>75</v>
      </c>
      <c r="C631" s="150" t="s">
        <v>869</v>
      </c>
      <c r="D631" s="138" t="s">
        <v>52</v>
      </c>
      <c r="E631" s="139">
        <v>3893</v>
      </c>
      <c r="F631" s="445">
        <v>41678</v>
      </c>
      <c r="G631" s="140">
        <v>3893</v>
      </c>
      <c r="H631" s="154">
        <f t="shared" si="9"/>
        <v>0</v>
      </c>
      <c r="I631" s="141" t="s">
        <v>21</v>
      </c>
    </row>
    <row r="632" spans="1:10" x14ac:dyDescent="0.25">
      <c r="A632" s="149">
        <v>41678</v>
      </c>
      <c r="B632" s="150">
        <v>76</v>
      </c>
      <c r="C632" s="150" t="s">
        <v>869</v>
      </c>
      <c r="D632" s="138" t="s">
        <v>884</v>
      </c>
      <c r="E632" s="139">
        <v>1735</v>
      </c>
      <c r="F632" s="445">
        <v>41679</v>
      </c>
      <c r="G632" s="140">
        <v>1735</v>
      </c>
      <c r="H632" s="154">
        <f t="shared" si="9"/>
        <v>0</v>
      </c>
      <c r="I632" s="141" t="s">
        <v>37</v>
      </c>
    </row>
    <row r="633" spans="1:10" x14ac:dyDescent="0.25">
      <c r="A633" s="149">
        <v>41678</v>
      </c>
      <c r="B633" s="150">
        <v>77</v>
      </c>
      <c r="C633" s="150" t="s">
        <v>869</v>
      </c>
      <c r="D633" s="138" t="s">
        <v>62</v>
      </c>
      <c r="E633" s="139">
        <v>21210</v>
      </c>
      <c r="F633" s="445">
        <v>41679</v>
      </c>
      <c r="G633" s="140">
        <v>21210</v>
      </c>
      <c r="H633" s="154">
        <f t="shared" si="9"/>
        <v>0</v>
      </c>
      <c r="I633" s="141" t="s">
        <v>12</v>
      </c>
    </row>
    <row r="634" spans="1:10" x14ac:dyDescent="0.25">
      <c r="A634" s="149">
        <v>41678</v>
      </c>
      <c r="B634" s="150">
        <v>78</v>
      </c>
      <c r="C634" s="150" t="s">
        <v>869</v>
      </c>
      <c r="D634" s="138" t="s">
        <v>27</v>
      </c>
      <c r="E634" s="139">
        <v>3449</v>
      </c>
      <c r="F634" s="445">
        <v>41678</v>
      </c>
      <c r="G634" s="140">
        <v>3449</v>
      </c>
      <c r="H634" s="154">
        <f t="shared" si="9"/>
        <v>0</v>
      </c>
      <c r="I634" s="141" t="s">
        <v>8</v>
      </c>
    </row>
    <row r="635" spans="1:10" x14ac:dyDescent="0.25">
      <c r="A635" s="149">
        <v>41678</v>
      </c>
      <c r="B635" s="150">
        <v>79</v>
      </c>
      <c r="C635" s="150" t="s">
        <v>869</v>
      </c>
      <c r="D635" s="138" t="s">
        <v>366</v>
      </c>
      <c r="E635" s="139">
        <v>5920</v>
      </c>
      <c r="F635" s="445">
        <v>41678</v>
      </c>
      <c r="G635" s="140">
        <v>5920</v>
      </c>
      <c r="H635" s="154">
        <f t="shared" si="9"/>
        <v>0</v>
      </c>
      <c r="I635" s="141" t="s">
        <v>21</v>
      </c>
    </row>
    <row r="636" spans="1:10" x14ac:dyDescent="0.25">
      <c r="A636" s="149">
        <v>41678</v>
      </c>
      <c r="B636" s="150">
        <v>80</v>
      </c>
      <c r="C636" s="150" t="s">
        <v>869</v>
      </c>
      <c r="D636" s="138" t="s">
        <v>22</v>
      </c>
      <c r="E636" s="139">
        <v>1686.5</v>
      </c>
      <c r="F636" s="445">
        <v>41682</v>
      </c>
      <c r="G636" s="140">
        <v>1686.5</v>
      </c>
      <c r="H636" s="154">
        <f t="shared" si="9"/>
        <v>0</v>
      </c>
      <c r="I636" s="141" t="s">
        <v>37</v>
      </c>
    </row>
    <row r="637" spans="1:10" x14ac:dyDescent="0.25">
      <c r="A637" s="149">
        <v>41678</v>
      </c>
      <c r="B637" s="150">
        <v>81</v>
      </c>
      <c r="C637" s="150" t="s">
        <v>869</v>
      </c>
      <c r="D637" s="138" t="s">
        <v>392</v>
      </c>
      <c r="E637" s="139">
        <v>811.5</v>
      </c>
      <c r="F637" s="445">
        <v>41678</v>
      </c>
      <c r="G637" s="140">
        <v>811.5</v>
      </c>
      <c r="H637" s="154">
        <f t="shared" si="9"/>
        <v>0</v>
      </c>
      <c r="I637" s="141"/>
    </row>
    <row r="638" spans="1:10" x14ac:dyDescent="0.25">
      <c r="A638" s="149">
        <v>41678</v>
      </c>
      <c r="B638" s="150">
        <v>82</v>
      </c>
      <c r="C638" s="150" t="s">
        <v>869</v>
      </c>
      <c r="D638" s="138" t="s">
        <v>36</v>
      </c>
      <c r="E638" s="139">
        <v>13476</v>
      </c>
      <c r="F638" s="445">
        <v>41679</v>
      </c>
      <c r="G638" s="140">
        <v>13476</v>
      </c>
      <c r="H638" s="154">
        <f t="shared" si="9"/>
        <v>0</v>
      </c>
      <c r="I638" s="141" t="s">
        <v>37</v>
      </c>
    </row>
    <row r="639" spans="1:10" x14ac:dyDescent="0.25">
      <c r="A639" s="149">
        <v>41678</v>
      </c>
      <c r="B639" s="150">
        <v>83</v>
      </c>
      <c r="C639" s="150" t="s">
        <v>869</v>
      </c>
      <c r="D639" s="138" t="s">
        <v>570</v>
      </c>
      <c r="E639" s="139">
        <v>1774.5</v>
      </c>
      <c r="F639" s="445">
        <v>41680</v>
      </c>
      <c r="G639" s="140">
        <v>1774.5</v>
      </c>
      <c r="H639" s="154">
        <f t="shared" si="9"/>
        <v>0</v>
      </c>
      <c r="I639" s="141" t="s">
        <v>15</v>
      </c>
    </row>
    <row r="640" spans="1:10" x14ac:dyDescent="0.25">
      <c r="A640" s="149">
        <v>41678</v>
      </c>
      <c r="B640" s="150">
        <v>84</v>
      </c>
      <c r="C640" s="150" t="s">
        <v>869</v>
      </c>
      <c r="D640" s="138" t="s">
        <v>885</v>
      </c>
      <c r="E640" s="139">
        <v>606.5</v>
      </c>
      <c r="F640" s="445">
        <v>41680</v>
      </c>
      <c r="G640" s="140">
        <v>606.5</v>
      </c>
      <c r="H640" s="154">
        <f t="shared" si="9"/>
        <v>0</v>
      </c>
      <c r="I640" s="141" t="s">
        <v>15</v>
      </c>
    </row>
    <row r="641" spans="1:9" s="118" customFormat="1" ht="15" x14ac:dyDescent="0.25">
      <c r="A641" s="149">
        <v>41678</v>
      </c>
      <c r="B641" s="150">
        <v>85</v>
      </c>
      <c r="C641" s="150" t="s">
        <v>869</v>
      </c>
      <c r="D641" s="138" t="s">
        <v>78</v>
      </c>
      <c r="E641" s="139">
        <v>5021</v>
      </c>
      <c r="F641" s="445">
        <v>41680</v>
      </c>
      <c r="G641" s="140">
        <v>5021</v>
      </c>
      <c r="H641" s="154">
        <f t="shared" si="9"/>
        <v>0</v>
      </c>
      <c r="I641" s="141" t="s">
        <v>15</v>
      </c>
    </row>
    <row r="642" spans="1:9" s="118" customFormat="1" ht="15" x14ac:dyDescent="0.25">
      <c r="A642" s="149">
        <v>41678</v>
      </c>
      <c r="B642" s="150">
        <v>86</v>
      </c>
      <c r="C642" s="150" t="s">
        <v>869</v>
      </c>
      <c r="D642" s="138" t="s">
        <v>136</v>
      </c>
      <c r="E642" s="139">
        <v>3012.5</v>
      </c>
      <c r="F642" s="445">
        <v>41678</v>
      </c>
      <c r="G642" s="140">
        <v>3012.5</v>
      </c>
      <c r="H642" s="154">
        <f t="shared" si="9"/>
        <v>0</v>
      </c>
      <c r="I642" s="141"/>
    </row>
    <row r="643" spans="1:9" s="118" customFormat="1" ht="15" x14ac:dyDescent="0.25">
      <c r="A643" s="149">
        <v>41678</v>
      </c>
      <c r="B643" s="150">
        <v>87</v>
      </c>
      <c r="C643" s="150" t="s">
        <v>869</v>
      </c>
      <c r="D643" s="138" t="s">
        <v>80</v>
      </c>
      <c r="E643" s="139">
        <v>2477</v>
      </c>
      <c r="F643" s="445">
        <v>41680</v>
      </c>
      <c r="G643" s="140">
        <v>2477</v>
      </c>
      <c r="H643" s="154">
        <f t="shared" si="9"/>
        <v>0</v>
      </c>
      <c r="I643" s="141" t="s">
        <v>15</v>
      </c>
    </row>
    <row r="644" spans="1:9" s="118" customFormat="1" ht="15" x14ac:dyDescent="0.25">
      <c r="A644" s="149">
        <v>41678</v>
      </c>
      <c r="B644" s="150">
        <v>88</v>
      </c>
      <c r="C644" s="150" t="s">
        <v>869</v>
      </c>
      <c r="D644" s="138" t="s">
        <v>598</v>
      </c>
      <c r="E644" s="139">
        <v>376</v>
      </c>
      <c r="F644" s="445">
        <v>41680</v>
      </c>
      <c r="G644" s="140">
        <v>376</v>
      </c>
      <c r="H644" s="154">
        <f t="shared" si="9"/>
        <v>0</v>
      </c>
      <c r="I644" s="141" t="s">
        <v>15</v>
      </c>
    </row>
    <row r="645" spans="1:9" s="118" customFormat="1" ht="15" x14ac:dyDescent="0.25">
      <c r="A645" s="149">
        <v>41678</v>
      </c>
      <c r="B645" s="150">
        <v>89</v>
      </c>
      <c r="C645" s="150" t="s">
        <v>869</v>
      </c>
      <c r="D645" s="138" t="s">
        <v>886</v>
      </c>
      <c r="E645" s="139">
        <v>338.5</v>
      </c>
      <c r="F645" s="445">
        <v>41680</v>
      </c>
      <c r="G645" s="140">
        <v>338.5</v>
      </c>
      <c r="H645" s="154">
        <f t="shared" ref="H645:H708" si="10">E645-G645</f>
        <v>0</v>
      </c>
      <c r="I645" s="141" t="s">
        <v>15</v>
      </c>
    </row>
    <row r="646" spans="1:9" s="118" customFormat="1" ht="15" x14ac:dyDescent="0.25">
      <c r="A646" s="149">
        <v>41678</v>
      </c>
      <c r="B646" s="150">
        <v>90</v>
      </c>
      <c r="C646" s="150" t="s">
        <v>869</v>
      </c>
      <c r="D646" s="138" t="s">
        <v>144</v>
      </c>
      <c r="E646" s="140">
        <v>4960</v>
      </c>
      <c r="F646" s="447" t="s">
        <v>887</v>
      </c>
      <c r="G646" s="140">
        <f>4600+360</f>
        <v>4960</v>
      </c>
      <c r="H646" s="154">
        <f t="shared" si="10"/>
        <v>0</v>
      </c>
      <c r="I646" s="141" t="s">
        <v>15</v>
      </c>
    </row>
    <row r="647" spans="1:9" s="118" customFormat="1" ht="15" x14ac:dyDescent="0.25">
      <c r="A647" s="149">
        <v>41678</v>
      </c>
      <c r="B647" s="150">
        <v>91</v>
      </c>
      <c r="C647" s="150" t="s">
        <v>869</v>
      </c>
      <c r="D647" s="138" t="s">
        <v>348</v>
      </c>
      <c r="E647" s="139">
        <v>8556.5</v>
      </c>
      <c r="F647" s="445">
        <v>41680</v>
      </c>
      <c r="G647" s="140">
        <v>8556.5</v>
      </c>
      <c r="H647" s="154">
        <f t="shared" si="10"/>
        <v>0</v>
      </c>
      <c r="I647" s="141" t="s">
        <v>15</v>
      </c>
    </row>
    <row r="648" spans="1:9" s="118" customFormat="1" ht="15" x14ac:dyDescent="0.25">
      <c r="A648" s="149">
        <v>41678</v>
      </c>
      <c r="B648" s="150">
        <v>92</v>
      </c>
      <c r="C648" s="150" t="s">
        <v>869</v>
      </c>
      <c r="D648" s="138" t="s">
        <v>193</v>
      </c>
      <c r="E648" s="139">
        <v>2072</v>
      </c>
      <c r="F648" s="445">
        <v>41680</v>
      </c>
      <c r="G648" s="140">
        <v>2072</v>
      </c>
      <c r="H648" s="154">
        <f t="shared" si="10"/>
        <v>0</v>
      </c>
      <c r="I648" s="141" t="s">
        <v>15</v>
      </c>
    </row>
    <row r="649" spans="1:9" s="118" customFormat="1" ht="15" x14ac:dyDescent="0.25">
      <c r="A649" s="149">
        <v>41678</v>
      </c>
      <c r="B649" s="150">
        <v>93</v>
      </c>
      <c r="C649" s="150" t="s">
        <v>869</v>
      </c>
      <c r="D649" s="138" t="s">
        <v>233</v>
      </c>
      <c r="E649" s="139">
        <v>1365</v>
      </c>
      <c r="F649" s="445">
        <v>41680</v>
      </c>
      <c r="G649" s="140">
        <v>1365</v>
      </c>
      <c r="H649" s="154">
        <f t="shared" si="10"/>
        <v>0</v>
      </c>
      <c r="I649" s="141" t="s">
        <v>15</v>
      </c>
    </row>
    <row r="650" spans="1:9" s="118" customFormat="1" ht="15" x14ac:dyDescent="0.25">
      <c r="A650" s="149">
        <v>41678</v>
      </c>
      <c r="B650" s="150">
        <v>94</v>
      </c>
      <c r="C650" s="150" t="s">
        <v>869</v>
      </c>
      <c r="D650" s="138" t="s">
        <v>130</v>
      </c>
      <c r="E650" s="139">
        <v>8066.5</v>
      </c>
      <c r="F650" s="445">
        <v>41680</v>
      </c>
      <c r="G650" s="140">
        <v>8066.5</v>
      </c>
      <c r="H650" s="154">
        <f t="shared" si="10"/>
        <v>0</v>
      </c>
      <c r="I650" s="141"/>
    </row>
    <row r="651" spans="1:9" s="118" customFormat="1" ht="15" x14ac:dyDescent="0.25">
      <c r="A651" s="149">
        <v>41678</v>
      </c>
      <c r="B651" s="150">
        <v>95</v>
      </c>
      <c r="C651" s="150" t="s">
        <v>869</v>
      </c>
      <c r="D651" s="138" t="s">
        <v>147</v>
      </c>
      <c r="E651" s="139">
        <v>2666</v>
      </c>
      <c r="F651" s="445">
        <v>41680</v>
      </c>
      <c r="G651" s="140">
        <v>2666</v>
      </c>
      <c r="H651" s="154">
        <f t="shared" si="10"/>
        <v>0</v>
      </c>
      <c r="I651" s="141" t="s">
        <v>15</v>
      </c>
    </row>
    <row r="652" spans="1:9" s="118" customFormat="1" ht="15" x14ac:dyDescent="0.25">
      <c r="A652" s="149">
        <v>41678</v>
      </c>
      <c r="B652" s="150">
        <v>96</v>
      </c>
      <c r="C652" s="150" t="s">
        <v>869</v>
      </c>
      <c r="D652" s="138" t="s">
        <v>523</v>
      </c>
      <c r="E652" s="139">
        <v>7397</v>
      </c>
      <c r="F652" s="445">
        <v>41685</v>
      </c>
      <c r="G652" s="140">
        <v>7397</v>
      </c>
      <c r="H652" s="154">
        <f t="shared" si="10"/>
        <v>0</v>
      </c>
      <c r="I652" s="141"/>
    </row>
    <row r="653" spans="1:9" s="118" customFormat="1" ht="15" x14ac:dyDescent="0.25">
      <c r="A653" s="149">
        <v>41678</v>
      </c>
      <c r="B653" s="150">
        <v>97</v>
      </c>
      <c r="C653" s="150" t="s">
        <v>869</v>
      </c>
      <c r="D653" s="138" t="s">
        <v>185</v>
      </c>
      <c r="E653" s="139">
        <v>10890.5</v>
      </c>
      <c r="F653" s="445">
        <v>41678</v>
      </c>
      <c r="G653" s="140">
        <v>10890.5</v>
      </c>
      <c r="H653" s="154">
        <f t="shared" si="10"/>
        <v>0</v>
      </c>
      <c r="I653" s="141"/>
    </row>
    <row r="654" spans="1:9" s="118" customFormat="1" ht="15" x14ac:dyDescent="0.25">
      <c r="A654" s="149">
        <v>41678</v>
      </c>
      <c r="B654" s="150">
        <v>98</v>
      </c>
      <c r="C654" s="150" t="s">
        <v>869</v>
      </c>
      <c r="D654" s="138" t="s">
        <v>18</v>
      </c>
      <c r="E654" s="139">
        <v>3625.5</v>
      </c>
      <c r="F654" s="445">
        <v>41678</v>
      </c>
      <c r="G654" s="140">
        <v>3625.5</v>
      </c>
      <c r="H654" s="154">
        <f t="shared" si="10"/>
        <v>0</v>
      </c>
      <c r="I654" s="141"/>
    </row>
    <row r="655" spans="1:9" s="118" customFormat="1" ht="15" x14ac:dyDescent="0.25">
      <c r="A655" s="149">
        <v>41678</v>
      </c>
      <c r="B655" s="150">
        <v>99</v>
      </c>
      <c r="C655" s="150" t="s">
        <v>869</v>
      </c>
      <c r="D655" s="138" t="s">
        <v>888</v>
      </c>
      <c r="E655" s="139">
        <v>326</v>
      </c>
      <c r="F655" s="445">
        <v>41678</v>
      </c>
      <c r="G655" s="140">
        <v>326</v>
      </c>
      <c r="H655" s="154">
        <f t="shared" si="10"/>
        <v>0</v>
      </c>
      <c r="I655" s="141"/>
    </row>
    <row r="656" spans="1:9" s="118" customFormat="1" ht="15" x14ac:dyDescent="0.25">
      <c r="A656" s="149">
        <v>41678</v>
      </c>
      <c r="B656" s="150">
        <v>100</v>
      </c>
      <c r="C656" s="150" t="s">
        <v>869</v>
      </c>
      <c r="D656" s="138" t="s">
        <v>74</v>
      </c>
      <c r="E656" s="139">
        <v>1503</v>
      </c>
      <c r="F656" s="445">
        <v>41678</v>
      </c>
      <c r="G656" s="140">
        <v>1503</v>
      </c>
      <c r="H656" s="154">
        <f t="shared" si="10"/>
        <v>0</v>
      </c>
      <c r="I656" s="141" t="s">
        <v>8</v>
      </c>
    </row>
    <row r="657" spans="1:10" x14ac:dyDescent="0.25">
      <c r="A657" s="149">
        <v>41678</v>
      </c>
      <c r="B657" s="150">
        <v>101</v>
      </c>
      <c r="C657" s="150" t="s">
        <v>869</v>
      </c>
      <c r="D657" s="138" t="s">
        <v>14</v>
      </c>
      <c r="E657" s="140">
        <v>7770.5</v>
      </c>
      <c r="F657" s="452" t="s">
        <v>889</v>
      </c>
      <c r="G657" s="140">
        <v>7770.5</v>
      </c>
      <c r="H657" s="154">
        <f t="shared" si="10"/>
        <v>0</v>
      </c>
      <c r="I657" s="141" t="s">
        <v>37</v>
      </c>
      <c r="J657" s="142" t="s">
        <v>264</v>
      </c>
    </row>
    <row r="658" spans="1:10" x14ac:dyDescent="0.25">
      <c r="A658" s="149">
        <v>41678</v>
      </c>
      <c r="B658" s="150">
        <v>102</v>
      </c>
      <c r="C658" s="150" t="s">
        <v>869</v>
      </c>
      <c r="D658" s="138" t="s">
        <v>237</v>
      </c>
      <c r="E658" s="139">
        <v>6236.5</v>
      </c>
      <c r="F658" s="455" t="s">
        <v>4071</v>
      </c>
      <c r="G658" s="140">
        <v>6236.5</v>
      </c>
      <c r="H658" s="154">
        <f t="shared" si="10"/>
        <v>0</v>
      </c>
      <c r="I658" s="141" t="s">
        <v>37</v>
      </c>
    </row>
    <row r="659" spans="1:10" x14ac:dyDescent="0.25">
      <c r="A659" s="149">
        <v>41678</v>
      </c>
      <c r="B659" s="150">
        <v>103</v>
      </c>
      <c r="C659" s="150" t="s">
        <v>869</v>
      </c>
      <c r="D659" s="138" t="s">
        <v>685</v>
      </c>
      <c r="E659" s="139">
        <v>588</v>
      </c>
      <c r="F659" s="445">
        <v>41678</v>
      </c>
      <c r="G659" s="140">
        <v>588</v>
      </c>
      <c r="H659" s="154">
        <f t="shared" si="10"/>
        <v>0</v>
      </c>
      <c r="I659" s="141"/>
    </row>
    <row r="660" spans="1:10" ht="15" customHeight="1" x14ac:dyDescent="0.25">
      <c r="A660" s="149">
        <v>41678</v>
      </c>
      <c r="B660" s="150">
        <v>104</v>
      </c>
      <c r="C660" s="150" t="s">
        <v>869</v>
      </c>
      <c r="D660" s="138" t="s">
        <v>8</v>
      </c>
      <c r="E660" s="139">
        <v>2318.5</v>
      </c>
      <c r="F660" s="445">
        <v>41678</v>
      </c>
      <c r="G660" s="140">
        <v>2318.5</v>
      </c>
      <c r="H660" s="154">
        <f t="shared" si="10"/>
        <v>0</v>
      </c>
      <c r="I660" s="141" t="s">
        <v>8</v>
      </c>
    </row>
    <row r="661" spans="1:10" x14ac:dyDescent="0.25">
      <c r="A661" s="149">
        <v>41678</v>
      </c>
      <c r="B661" s="150">
        <v>105</v>
      </c>
      <c r="C661" s="150" t="s">
        <v>869</v>
      </c>
      <c r="D661" s="138" t="s">
        <v>106</v>
      </c>
      <c r="E661" s="139">
        <v>180090</v>
      </c>
      <c r="F661" s="445">
        <v>41682</v>
      </c>
      <c r="G661" s="140">
        <v>180090</v>
      </c>
      <c r="H661" s="154">
        <f t="shared" si="10"/>
        <v>0</v>
      </c>
      <c r="I661" s="141"/>
    </row>
    <row r="662" spans="1:10" x14ac:dyDescent="0.25">
      <c r="A662" s="149">
        <v>41678</v>
      </c>
      <c r="B662" s="150">
        <v>106</v>
      </c>
      <c r="C662" s="150" t="s">
        <v>869</v>
      </c>
      <c r="D662" s="138" t="s">
        <v>106</v>
      </c>
      <c r="E662" s="139">
        <v>164220</v>
      </c>
      <c r="F662" s="445">
        <v>41682</v>
      </c>
      <c r="G662" s="140">
        <v>164220</v>
      </c>
      <c r="H662" s="154">
        <f t="shared" si="10"/>
        <v>0</v>
      </c>
      <c r="I662" s="141"/>
    </row>
    <row r="663" spans="1:10" x14ac:dyDescent="0.25">
      <c r="A663" s="149">
        <v>41678</v>
      </c>
      <c r="B663" s="150">
        <v>107</v>
      </c>
      <c r="C663" s="150" t="s">
        <v>869</v>
      </c>
      <c r="D663" s="138" t="s">
        <v>106</v>
      </c>
      <c r="E663" s="139">
        <v>172155</v>
      </c>
      <c r="F663" s="445">
        <v>41682</v>
      </c>
      <c r="G663" s="140">
        <v>172155</v>
      </c>
      <c r="H663" s="154">
        <f t="shared" si="10"/>
        <v>0</v>
      </c>
      <c r="I663" s="141"/>
    </row>
    <row r="664" spans="1:10" x14ac:dyDescent="0.25">
      <c r="A664" s="149">
        <v>41678</v>
      </c>
      <c r="B664" s="150">
        <v>108</v>
      </c>
      <c r="C664" s="150" t="s">
        <v>869</v>
      </c>
      <c r="D664" s="138" t="s">
        <v>106</v>
      </c>
      <c r="E664" s="139">
        <v>224940</v>
      </c>
      <c r="F664" s="445">
        <v>41685</v>
      </c>
      <c r="G664" s="140">
        <v>224940</v>
      </c>
      <c r="H664" s="154">
        <f t="shared" si="10"/>
        <v>0</v>
      </c>
      <c r="I664" s="141"/>
    </row>
    <row r="665" spans="1:10" x14ac:dyDescent="0.25">
      <c r="A665" s="149">
        <v>41678</v>
      </c>
      <c r="B665" s="150">
        <v>109</v>
      </c>
      <c r="C665" s="150" t="s">
        <v>869</v>
      </c>
      <c r="D665" s="138" t="s">
        <v>106</v>
      </c>
      <c r="E665" s="139">
        <v>191680</v>
      </c>
      <c r="F665" s="445">
        <v>41685</v>
      </c>
      <c r="G665" s="140">
        <v>191680</v>
      </c>
      <c r="H665" s="154">
        <f t="shared" si="10"/>
        <v>0</v>
      </c>
      <c r="I665" s="141"/>
    </row>
    <row r="666" spans="1:10" x14ac:dyDescent="0.25">
      <c r="A666" s="149">
        <v>41678</v>
      </c>
      <c r="B666" s="150">
        <v>110</v>
      </c>
      <c r="C666" s="150" t="s">
        <v>869</v>
      </c>
      <c r="D666" s="138" t="s">
        <v>106</v>
      </c>
      <c r="E666" s="139">
        <v>312888</v>
      </c>
      <c r="F666" s="445">
        <v>41690</v>
      </c>
      <c r="G666" s="140">
        <v>312888</v>
      </c>
      <c r="H666" s="154">
        <f t="shared" si="10"/>
        <v>0</v>
      </c>
      <c r="I666" s="141"/>
    </row>
    <row r="667" spans="1:10" x14ac:dyDescent="0.25">
      <c r="A667" s="149">
        <v>41678</v>
      </c>
      <c r="B667" s="150">
        <v>111</v>
      </c>
      <c r="C667" s="150" t="s">
        <v>869</v>
      </c>
      <c r="D667" s="138" t="s">
        <v>63</v>
      </c>
      <c r="E667" s="139">
        <v>1688.5</v>
      </c>
      <c r="F667" s="445">
        <v>41680</v>
      </c>
      <c r="G667" s="140">
        <v>1688.5</v>
      </c>
      <c r="H667" s="154">
        <f t="shared" si="10"/>
        <v>0</v>
      </c>
      <c r="I667" s="141" t="s">
        <v>21</v>
      </c>
    </row>
    <row r="668" spans="1:10" x14ac:dyDescent="0.25">
      <c r="A668" s="149">
        <v>41679</v>
      </c>
      <c r="B668" s="150">
        <v>112</v>
      </c>
      <c r="C668" s="150" t="s">
        <v>869</v>
      </c>
      <c r="D668" s="138" t="s">
        <v>494</v>
      </c>
      <c r="E668" s="140">
        <v>1033</v>
      </c>
      <c r="F668" s="454">
        <v>41680</v>
      </c>
      <c r="G668" s="140">
        <v>1033</v>
      </c>
      <c r="H668" s="154">
        <f t="shared" si="10"/>
        <v>0</v>
      </c>
      <c r="I668" s="141" t="s">
        <v>37</v>
      </c>
      <c r="J668" s="142" t="s">
        <v>890</v>
      </c>
    </row>
    <row r="669" spans="1:10" x14ac:dyDescent="0.25">
      <c r="A669" s="149">
        <v>41679</v>
      </c>
      <c r="B669" s="150">
        <v>113</v>
      </c>
      <c r="C669" s="150" t="s">
        <v>869</v>
      </c>
      <c r="D669" s="138" t="s">
        <v>13</v>
      </c>
      <c r="E669" s="139">
        <v>5880</v>
      </c>
      <c r="F669" s="445">
        <v>41684</v>
      </c>
      <c r="G669" s="140">
        <v>5880</v>
      </c>
      <c r="H669" s="154">
        <f t="shared" si="10"/>
        <v>0</v>
      </c>
      <c r="I669" s="151" t="s">
        <v>21</v>
      </c>
    </row>
    <row r="670" spans="1:10" x14ac:dyDescent="0.25">
      <c r="A670" s="149">
        <v>41679</v>
      </c>
      <c r="B670" s="150">
        <v>114</v>
      </c>
      <c r="C670" s="150" t="s">
        <v>869</v>
      </c>
      <c r="D670" s="138" t="s">
        <v>215</v>
      </c>
      <c r="E670" s="139">
        <v>2192.5</v>
      </c>
      <c r="F670" s="445">
        <v>41679</v>
      </c>
      <c r="G670" s="140">
        <v>2192.5</v>
      </c>
      <c r="H670" s="154">
        <f t="shared" si="10"/>
        <v>0</v>
      </c>
      <c r="I670" s="141"/>
    </row>
    <row r="671" spans="1:10" x14ac:dyDescent="0.25">
      <c r="A671" s="149">
        <v>41679</v>
      </c>
      <c r="B671" s="150">
        <v>115</v>
      </c>
      <c r="C671" s="150" t="s">
        <v>869</v>
      </c>
      <c r="D671" s="138" t="s">
        <v>122</v>
      </c>
      <c r="E671" s="139">
        <v>1330</v>
      </c>
      <c r="F671" s="445">
        <v>41690</v>
      </c>
      <c r="G671" s="140">
        <v>1330</v>
      </c>
      <c r="H671" s="154">
        <f t="shared" si="10"/>
        <v>0</v>
      </c>
      <c r="I671" s="141" t="s">
        <v>37</v>
      </c>
    </row>
    <row r="672" spans="1:10" x14ac:dyDescent="0.25">
      <c r="A672" s="149">
        <v>41679</v>
      </c>
      <c r="B672" s="150">
        <v>116</v>
      </c>
      <c r="C672" s="150" t="s">
        <v>869</v>
      </c>
      <c r="D672" s="138" t="s">
        <v>44</v>
      </c>
      <c r="E672" s="139">
        <v>3800</v>
      </c>
      <c r="F672" s="445">
        <v>41690</v>
      </c>
      <c r="G672" s="140">
        <v>3800</v>
      </c>
      <c r="H672" s="154">
        <f t="shared" si="10"/>
        <v>0</v>
      </c>
      <c r="I672" s="141" t="s">
        <v>37</v>
      </c>
    </row>
    <row r="673" spans="1:10" x14ac:dyDescent="0.25">
      <c r="A673" s="149">
        <v>41679</v>
      </c>
      <c r="B673" s="150">
        <v>117</v>
      </c>
      <c r="C673" s="150" t="s">
        <v>869</v>
      </c>
      <c r="D673" s="138" t="s">
        <v>43</v>
      </c>
      <c r="E673" s="139">
        <v>2660</v>
      </c>
      <c r="F673" s="445">
        <v>41690</v>
      </c>
      <c r="G673" s="140">
        <v>2660</v>
      </c>
      <c r="H673" s="154">
        <f t="shared" si="10"/>
        <v>0</v>
      </c>
      <c r="I673" s="141" t="s">
        <v>12</v>
      </c>
    </row>
    <row r="674" spans="1:10" ht="15" x14ac:dyDescent="0.25">
      <c r="A674" s="149">
        <v>41679</v>
      </c>
      <c r="B674" s="150">
        <v>118</v>
      </c>
      <c r="C674" s="150" t="s">
        <v>869</v>
      </c>
      <c r="D674" s="138" t="s">
        <v>42</v>
      </c>
      <c r="E674" s="139">
        <v>1520</v>
      </c>
      <c r="F674" s="445">
        <v>41690</v>
      </c>
      <c r="G674" s="140">
        <v>1520</v>
      </c>
      <c r="H674" s="154">
        <f t="shared" si="10"/>
        <v>0</v>
      </c>
      <c r="I674" s="141" t="s">
        <v>12</v>
      </c>
      <c r="J674" s="118"/>
    </row>
    <row r="675" spans="1:10" ht="15" x14ac:dyDescent="0.25">
      <c r="A675" s="149">
        <v>41679</v>
      </c>
      <c r="B675" s="150">
        <v>119</v>
      </c>
      <c r="C675" s="150" t="s">
        <v>869</v>
      </c>
      <c r="D675" s="138" t="s">
        <v>882</v>
      </c>
      <c r="E675" s="139">
        <v>7028</v>
      </c>
      <c r="F675" s="445">
        <v>41679</v>
      </c>
      <c r="G675" s="140">
        <v>7028</v>
      </c>
      <c r="H675" s="154">
        <f t="shared" si="10"/>
        <v>0</v>
      </c>
      <c r="I675" s="141" t="s">
        <v>21</v>
      </c>
      <c r="J675" s="118"/>
    </row>
    <row r="676" spans="1:10" ht="15" x14ac:dyDescent="0.25">
      <c r="A676" s="149">
        <v>41679</v>
      </c>
      <c r="B676" s="150">
        <v>120</v>
      </c>
      <c r="C676" s="150" t="s">
        <v>869</v>
      </c>
      <c r="D676" s="138" t="s">
        <v>115</v>
      </c>
      <c r="E676" s="139">
        <v>886.5</v>
      </c>
      <c r="F676" s="445">
        <v>41679</v>
      </c>
      <c r="G676" s="140">
        <v>886.5</v>
      </c>
      <c r="H676" s="154">
        <f t="shared" si="10"/>
        <v>0</v>
      </c>
      <c r="I676" s="141"/>
      <c r="J676" s="118"/>
    </row>
    <row r="677" spans="1:10" ht="15" x14ac:dyDescent="0.25">
      <c r="A677" s="149">
        <v>41679</v>
      </c>
      <c r="B677" s="150">
        <v>121</v>
      </c>
      <c r="C677" s="150" t="s">
        <v>869</v>
      </c>
      <c r="D677" s="138" t="s">
        <v>29</v>
      </c>
      <c r="E677" s="139">
        <v>11139.5</v>
      </c>
      <c r="F677" s="445">
        <v>41679</v>
      </c>
      <c r="G677" s="140">
        <v>11139.5</v>
      </c>
      <c r="H677" s="154">
        <f t="shared" si="10"/>
        <v>0</v>
      </c>
      <c r="I677" s="141" t="s">
        <v>12</v>
      </c>
      <c r="J677" s="118"/>
    </row>
    <row r="678" spans="1:10" ht="15" x14ac:dyDescent="0.25">
      <c r="A678" s="149">
        <v>41679</v>
      </c>
      <c r="B678" s="150">
        <v>122</v>
      </c>
      <c r="C678" s="150" t="s">
        <v>869</v>
      </c>
      <c r="D678" s="138" t="s">
        <v>47</v>
      </c>
      <c r="E678" s="139">
        <v>2184.5</v>
      </c>
      <c r="F678" s="445">
        <v>41679</v>
      </c>
      <c r="G678" s="140">
        <v>2184.5</v>
      </c>
      <c r="H678" s="154">
        <f t="shared" si="10"/>
        <v>0</v>
      </c>
      <c r="I678" s="141" t="s">
        <v>12</v>
      </c>
      <c r="J678" s="118"/>
    </row>
    <row r="679" spans="1:10" ht="15" x14ac:dyDescent="0.25">
      <c r="A679" s="149">
        <v>41679</v>
      </c>
      <c r="B679" s="150">
        <v>123</v>
      </c>
      <c r="C679" s="150" t="s">
        <v>869</v>
      </c>
      <c r="D679" s="138" t="s">
        <v>35</v>
      </c>
      <c r="E679" s="139">
        <v>1598</v>
      </c>
      <c r="F679" s="445">
        <v>41679</v>
      </c>
      <c r="G679" s="140">
        <v>1598</v>
      </c>
      <c r="H679" s="154">
        <f t="shared" si="10"/>
        <v>0</v>
      </c>
      <c r="I679" s="141" t="s">
        <v>12</v>
      </c>
      <c r="J679" s="118"/>
    </row>
    <row r="680" spans="1:10" ht="15" x14ac:dyDescent="0.25">
      <c r="A680" s="149">
        <v>41679</v>
      </c>
      <c r="B680" s="150">
        <v>124</v>
      </c>
      <c r="C680" s="150" t="s">
        <v>869</v>
      </c>
      <c r="D680" s="138" t="s">
        <v>338</v>
      </c>
      <c r="E680" s="139">
        <v>378.5</v>
      </c>
      <c r="F680" s="445">
        <v>41679</v>
      </c>
      <c r="G680" s="140">
        <v>378.5</v>
      </c>
      <c r="H680" s="154">
        <f t="shared" si="10"/>
        <v>0</v>
      </c>
      <c r="I680" s="141" t="s">
        <v>12</v>
      </c>
      <c r="J680" s="118"/>
    </row>
    <row r="681" spans="1:10" ht="15" x14ac:dyDescent="0.25">
      <c r="A681" s="149">
        <v>41679</v>
      </c>
      <c r="B681" s="150">
        <v>125</v>
      </c>
      <c r="C681" s="150" t="s">
        <v>869</v>
      </c>
      <c r="D681" s="138" t="s">
        <v>123</v>
      </c>
      <c r="E681" s="139">
        <v>4259</v>
      </c>
      <c r="F681" s="445">
        <v>41679</v>
      </c>
      <c r="G681" s="140">
        <v>4259</v>
      </c>
      <c r="H681" s="154">
        <f t="shared" si="10"/>
        <v>0</v>
      </c>
      <c r="I681" s="141"/>
      <c r="J681" s="118"/>
    </row>
    <row r="682" spans="1:10" ht="15" x14ac:dyDescent="0.25">
      <c r="A682" s="149">
        <v>41679</v>
      </c>
      <c r="B682" s="150">
        <v>126</v>
      </c>
      <c r="C682" s="150" t="s">
        <v>869</v>
      </c>
      <c r="D682" s="138" t="s">
        <v>891</v>
      </c>
      <c r="E682" s="139">
        <v>2555</v>
      </c>
      <c r="F682" s="445">
        <v>41679</v>
      </c>
      <c r="G682" s="140">
        <v>2555</v>
      </c>
      <c r="H682" s="154">
        <f t="shared" si="10"/>
        <v>0</v>
      </c>
      <c r="I682" s="141" t="s">
        <v>37</v>
      </c>
      <c r="J682" s="118"/>
    </row>
    <row r="683" spans="1:10" ht="15" x14ac:dyDescent="0.25">
      <c r="A683" s="149">
        <v>41679</v>
      </c>
      <c r="B683" s="150">
        <v>127</v>
      </c>
      <c r="C683" s="150" t="s">
        <v>869</v>
      </c>
      <c r="D683" s="138" t="s">
        <v>48</v>
      </c>
      <c r="E683" s="139">
        <v>878.5</v>
      </c>
      <c r="F683" s="445">
        <v>41679</v>
      </c>
      <c r="G683" s="140">
        <v>878.5</v>
      </c>
      <c r="H683" s="154">
        <f t="shared" si="10"/>
        <v>0</v>
      </c>
      <c r="I683" s="141" t="s">
        <v>37</v>
      </c>
      <c r="J683" s="118"/>
    </row>
    <row r="684" spans="1:10" ht="15" x14ac:dyDescent="0.25">
      <c r="A684" s="149">
        <v>41679</v>
      </c>
      <c r="B684" s="150">
        <v>128</v>
      </c>
      <c r="C684" s="150" t="s">
        <v>869</v>
      </c>
      <c r="D684" s="138" t="s">
        <v>33</v>
      </c>
      <c r="E684" s="139">
        <v>4267</v>
      </c>
      <c r="F684" s="445">
        <v>41679</v>
      </c>
      <c r="G684" s="140">
        <v>4267</v>
      </c>
      <c r="H684" s="154">
        <f t="shared" si="10"/>
        <v>0</v>
      </c>
      <c r="I684" s="141" t="s">
        <v>37</v>
      </c>
      <c r="J684" s="118"/>
    </row>
    <row r="685" spans="1:10" ht="15" x14ac:dyDescent="0.25">
      <c r="A685" s="149">
        <v>41679</v>
      </c>
      <c r="B685" s="150">
        <v>129</v>
      </c>
      <c r="C685" s="150" t="s">
        <v>869</v>
      </c>
      <c r="D685" s="138" t="s">
        <v>892</v>
      </c>
      <c r="E685" s="139">
        <v>1744.5</v>
      </c>
      <c r="F685" s="445">
        <v>41679</v>
      </c>
      <c r="G685" s="140">
        <v>1744.5</v>
      </c>
      <c r="H685" s="154">
        <f t="shared" si="10"/>
        <v>0</v>
      </c>
      <c r="I685" s="141" t="s">
        <v>12</v>
      </c>
      <c r="J685" s="118"/>
    </row>
    <row r="686" spans="1:10" ht="15" x14ac:dyDescent="0.25">
      <c r="A686" s="149">
        <v>41679</v>
      </c>
      <c r="B686" s="150">
        <v>130</v>
      </c>
      <c r="C686" s="150" t="s">
        <v>869</v>
      </c>
      <c r="D686" s="138" t="s">
        <v>16</v>
      </c>
      <c r="E686" s="139">
        <v>1094.5</v>
      </c>
      <c r="F686" s="445">
        <v>41679</v>
      </c>
      <c r="G686" s="140">
        <v>1094.5</v>
      </c>
      <c r="H686" s="154">
        <f t="shared" si="10"/>
        <v>0</v>
      </c>
      <c r="I686" s="141" t="s">
        <v>37</v>
      </c>
      <c r="J686" s="118"/>
    </row>
    <row r="687" spans="1:10" ht="15" x14ac:dyDescent="0.25">
      <c r="A687" s="149">
        <v>41679</v>
      </c>
      <c r="B687" s="150">
        <v>131</v>
      </c>
      <c r="C687" s="150" t="s">
        <v>869</v>
      </c>
      <c r="D687" s="138" t="s">
        <v>55</v>
      </c>
      <c r="E687" s="140">
        <v>14508</v>
      </c>
      <c r="F687" s="447" t="s">
        <v>893</v>
      </c>
      <c r="G687" s="140">
        <f>13000+1508</f>
        <v>14508</v>
      </c>
      <c r="H687" s="154">
        <f t="shared" si="10"/>
        <v>0</v>
      </c>
      <c r="I687" s="141" t="s">
        <v>8</v>
      </c>
      <c r="J687" s="118"/>
    </row>
    <row r="688" spans="1:10" ht="15" x14ac:dyDescent="0.25">
      <c r="A688" s="149">
        <v>41679</v>
      </c>
      <c r="B688" s="150">
        <v>132</v>
      </c>
      <c r="C688" s="150" t="s">
        <v>869</v>
      </c>
      <c r="D688" s="138" t="s">
        <v>517</v>
      </c>
      <c r="E688" s="139">
        <v>246.5</v>
      </c>
      <c r="F688" s="445">
        <v>41679</v>
      </c>
      <c r="G688" s="140">
        <v>246.5</v>
      </c>
      <c r="H688" s="154">
        <f t="shared" si="10"/>
        <v>0</v>
      </c>
      <c r="I688" s="141"/>
      <c r="J688" s="118"/>
    </row>
    <row r="689" spans="1:10" ht="15" x14ac:dyDescent="0.25">
      <c r="A689" s="149">
        <v>41679</v>
      </c>
      <c r="B689" s="150">
        <v>133</v>
      </c>
      <c r="C689" s="150" t="s">
        <v>869</v>
      </c>
      <c r="D689" s="138" t="s">
        <v>130</v>
      </c>
      <c r="E689" s="139">
        <v>9049.5</v>
      </c>
      <c r="F689" s="445">
        <v>41680</v>
      </c>
      <c r="G689" s="140">
        <v>9049.5</v>
      </c>
      <c r="H689" s="154">
        <f t="shared" si="10"/>
        <v>0</v>
      </c>
      <c r="I689" s="141" t="s">
        <v>21</v>
      </c>
      <c r="J689" s="118"/>
    </row>
    <row r="690" spans="1:10" x14ac:dyDescent="0.25">
      <c r="A690" s="149">
        <v>41679</v>
      </c>
      <c r="B690" s="150">
        <v>134</v>
      </c>
      <c r="C690" s="150" t="s">
        <v>869</v>
      </c>
      <c r="D690" s="138" t="s">
        <v>50</v>
      </c>
      <c r="E690" s="139">
        <v>7533.5</v>
      </c>
      <c r="F690" s="445">
        <v>41682</v>
      </c>
      <c r="G690" s="140">
        <v>7533.5</v>
      </c>
      <c r="H690" s="154">
        <f t="shared" si="10"/>
        <v>0</v>
      </c>
      <c r="I690" s="141" t="s">
        <v>21</v>
      </c>
    </row>
    <row r="691" spans="1:10" x14ac:dyDescent="0.25">
      <c r="A691" s="149">
        <v>41679</v>
      </c>
      <c r="B691" s="150">
        <v>135</v>
      </c>
      <c r="C691" s="150" t="s">
        <v>869</v>
      </c>
      <c r="D691" s="138" t="s">
        <v>149</v>
      </c>
      <c r="E691" s="139">
        <v>11099.5</v>
      </c>
      <c r="F691" s="445">
        <v>41680</v>
      </c>
      <c r="G691" s="140">
        <v>11099.5</v>
      </c>
      <c r="H691" s="154">
        <f t="shared" si="10"/>
        <v>0</v>
      </c>
      <c r="I691" s="141" t="s">
        <v>27</v>
      </c>
    </row>
    <row r="692" spans="1:10" x14ac:dyDescent="0.25">
      <c r="A692" s="149">
        <v>41679</v>
      </c>
      <c r="B692" s="150">
        <v>136</v>
      </c>
      <c r="C692" s="150" t="s">
        <v>869</v>
      </c>
      <c r="D692" s="138" t="s">
        <v>27</v>
      </c>
      <c r="E692" s="139">
        <v>3699</v>
      </c>
      <c r="F692" s="445">
        <v>41679</v>
      </c>
      <c r="G692" s="140">
        <v>3699</v>
      </c>
      <c r="H692" s="154">
        <f t="shared" si="10"/>
        <v>0</v>
      </c>
      <c r="I692" s="141" t="s">
        <v>21</v>
      </c>
      <c r="J692" s="142" t="s">
        <v>894</v>
      </c>
    </row>
    <row r="693" spans="1:10" x14ac:dyDescent="0.25">
      <c r="A693" s="149">
        <v>41679</v>
      </c>
      <c r="B693" s="150">
        <v>137</v>
      </c>
      <c r="C693" s="150" t="s">
        <v>869</v>
      </c>
      <c r="D693" s="138" t="s">
        <v>508</v>
      </c>
      <c r="E693" s="139">
        <v>20877</v>
      </c>
      <c r="F693" s="445">
        <v>41679</v>
      </c>
      <c r="G693" s="140">
        <v>20877</v>
      </c>
      <c r="H693" s="154">
        <f t="shared" si="10"/>
        <v>0</v>
      </c>
      <c r="I693" s="141"/>
    </row>
    <row r="694" spans="1:10" x14ac:dyDescent="0.25">
      <c r="A694" s="149">
        <v>41679</v>
      </c>
      <c r="B694" s="150">
        <v>138</v>
      </c>
      <c r="C694" s="150" t="s">
        <v>869</v>
      </c>
      <c r="D694" s="138" t="s">
        <v>83</v>
      </c>
      <c r="E694" s="139">
        <v>2374.5</v>
      </c>
      <c r="F694" s="445">
        <v>41679</v>
      </c>
      <c r="G694" s="140">
        <v>2374.5</v>
      </c>
      <c r="H694" s="154">
        <f t="shared" si="10"/>
        <v>0</v>
      </c>
      <c r="I694" s="141" t="s">
        <v>21</v>
      </c>
    </row>
    <row r="695" spans="1:10" x14ac:dyDescent="0.25">
      <c r="A695" s="149">
        <v>41679</v>
      </c>
      <c r="B695" s="150">
        <v>139</v>
      </c>
      <c r="C695" s="150" t="s">
        <v>869</v>
      </c>
      <c r="D695" s="138" t="s">
        <v>8</v>
      </c>
      <c r="E695" s="139">
        <v>2473.5</v>
      </c>
      <c r="F695" s="445">
        <v>41679</v>
      </c>
      <c r="G695" s="140">
        <v>2473.5</v>
      </c>
      <c r="H695" s="154">
        <f t="shared" si="10"/>
        <v>0</v>
      </c>
      <c r="I695" s="141" t="s">
        <v>8</v>
      </c>
    </row>
    <row r="696" spans="1:10" x14ac:dyDescent="0.25">
      <c r="A696" s="149">
        <v>41679</v>
      </c>
      <c r="B696" s="150">
        <v>140</v>
      </c>
      <c r="C696" s="150" t="s">
        <v>869</v>
      </c>
      <c r="D696" s="138" t="s">
        <v>895</v>
      </c>
      <c r="E696" s="139">
        <v>2632</v>
      </c>
      <c r="F696" s="445">
        <v>41679</v>
      </c>
      <c r="G696" s="140">
        <v>2632</v>
      </c>
      <c r="H696" s="154">
        <f t="shared" si="10"/>
        <v>0</v>
      </c>
      <c r="I696" s="141" t="s">
        <v>21</v>
      </c>
    </row>
    <row r="697" spans="1:10" x14ac:dyDescent="0.25">
      <c r="A697" s="149">
        <v>41679</v>
      </c>
      <c r="B697" s="150">
        <v>141</v>
      </c>
      <c r="C697" s="150" t="s">
        <v>869</v>
      </c>
      <c r="D697" s="138" t="s">
        <v>180</v>
      </c>
      <c r="E697" s="139">
        <v>2400</v>
      </c>
      <c r="F697" s="445">
        <v>41679</v>
      </c>
      <c r="G697" s="140">
        <v>2400</v>
      </c>
      <c r="H697" s="154">
        <f t="shared" si="10"/>
        <v>0</v>
      </c>
      <c r="I697" s="141"/>
    </row>
    <row r="698" spans="1:10" x14ac:dyDescent="0.25">
      <c r="A698" s="149">
        <v>41679</v>
      </c>
      <c r="B698" s="150">
        <v>142</v>
      </c>
      <c r="C698" s="150" t="s">
        <v>869</v>
      </c>
      <c r="D698" s="138" t="s">
        <v>22</v>
      </c>
      <c r="E698" s="139">
        <v>413</v>
      </c>
      <c r="F698" s="445">
        <v>41679</v>
      </c>
      <c r="G698" s="140">
        <v>413</v>
      </c>
      <c r="H698" s="154">
        <f t="shared" si="10"/>
        <v>0</v>
      </c>
      <c r="I698" s="141"/>
    </row>
    <row r="699" spans="1:10" x14ac:dyDescent="0.25">
      <c r="A699" s="149">
        <v>41679</v>
      </c>
      <c r="B699" s="150">
        <v>143</v>
      </c>
      <c r="C699" s="150" t="s">
        <v>869</v>
      </c>
      <c r="D699" s="138" t="s">
        <v>367</v>
      </c>
      <c r="E699" s="140">
        <v>1510</v>
      </c>
      <c r="F699" s="447" t="s">
        <v>896</v>
      </c>
      <c r="G699" s="140">
        <f>1260+250</f>
        <v>1510</v>
      </c>
      <c r="H699" s="154">
        <f t="shared" si="10"/>
        <v>0</v>
      </c>
      <c r="I699" s="141"/>
    </row>
    <row r="700" spans="1:10" x14ac:dyDescent="0.25">
      <c r="A700" s="149">
        <v>41679</v>
      </c>
      <c r="B700" s="150">
        <v>144</v>
      </c>
      <c r="C700" s="150" t="s">
        <v>869</v>
      </c>
      <c r="D700" s="138" t="s">
        <v>20</v>
      </c>
      <c r="E700" s="139">
        <v>556.5</v>
      </c>
      <c r="F700" s="445">
        <v>41679</v>
      </c>
      <c r="G700" s="140">
        <v>556.5</v>
      </c>
      <c r="H700" s="154">
        <f t="shared" si="10"/>
        <v>0</v>
      </c>
      <c r="I700" s="141" t="s">
        <v>8</v>
      </c>
    </row>
    <row r="701" spans="1:10" x14ac:dyDescent="0.25">
      <c r="A701" s="149">
        <v>41679</v>
      </c>
      <c r="B701" s="150">
        <v>145</v>
      </c>
      <c r="C701" s="150" t="s">
        <v>869</v>
      </c>
      <c r="D701" s="138" t="s">
        <v>147</v>
      </c>
      <c r="E701" s="139">
        <v>10054</v>
      </c>
      <c r="F701" s="445">
        <v>41679</v>
      </c>
      <c r="G701" s="140">
        <v>10054</v>
      </c>
      <c r="H701" s="154">
        <f t="shared" si="10"/>
        <v>0</v>
      </c>
      <c r="I701" s="141"/>
    </row>
    <row r="702" spans="1:10" x14ac:dyDescent="0.25">
      <c r="A702" s="149">
        <v>41679</v>
      </c>
      <c r="B702" s="150">
        <v>146</v>
      </c>
      <c r="C702" s="150" t="s">
        <v>869</v>
      </c>
      <c r="D702" s="138" t="s">
        <v>18</v>
      </c>
      <c r="E702" s="139">
        <v>799</v>
      </c>
      <c r="F702" s="445">
        <v>41679</v>
      </c>
      <c r="G702" s="140">
        <v>799</v>
      </c>
      <c r="H702" s="154">
        <f t="shared" si="10"/>
        <v>0</v>
      </c>
      <c r="I702" s="141" t="s">
        <v>8</v>
      </c>
    </row>
    <row r="703" spans="1:10" x14ac:dyDescent="0.25">
      <c r="A703" s="149">
        <v>41679</v>
      </c>
      <c r="B703" s="150">
        <v>147</v>
      </c>
      <c r="C703" s="150" t="s">
        <v>869</v>
      </c>
      <c r="D703" s="138" t="s">
        <v>544</v>
      </c>
      <c r="E703" s="139">
        <v>28933</v>
      </c>
      <c r="F703" s="445">
        <v>41679</v>
      </c>
      <c r="G703" s="140">
        <v>28933</v>
      </c>
      <c r="H703" s="154">
        <f t="shared" si="10"/>
        <v>0</v>
      </c>
      <c r="I703" s="141"/>
    </row>
    <row r="704" spans="1:10" x14ac:dyDescent="0.25">
      <c r="A704" s="149">
        <v>41679</v>
      </c>
      <c r="B704" s="150">
        <v>148</v>
      </c>
      <c r="C704" s="150" t="s">
        <v>869</v>
      </c>
      <c r="D704" s="138" t="s">
        <v>99</v>
      </c>
      <c r="E704" s="139">
        <v>681.5</v>
      </c>
      <c r="F704" s="445">
        <v>41679</v>
      </c>
      <c r="G704" s="140">
        <v>681.5</v>
      </c>
      <c r="H704" s="154">
        <f t="shared" si="10"/>
        <v>0</v>
      </c>
      <c r="I704" s="141"/>
    </row>
    <row r="705" spans="1:10" x14ac:dyDescent="0.25">
      <c r="A705" s="149">
        <v>41679</v>
      </c>
      <c r="B705" s="150">
        <v>149</v>
      </c>
      <c r="C705" s="150" t="s">
        <v>869</v>
      </c>
      <c r="D705" s="138" t="s">
        <v>49</v>
      </c>
      <c r="E705" s="139">
        <v>3355.2</v>
      </c>
      <c r="F705" s="445">
        <v>41679</v>
      </c>
      <c r="G705" s="140">
        <v>3355.2</v>
      </c>
      <c r="H705" s="154">
        <f t="shared" si="10"/>
        <v>0</v>
      </c>
      <c r="I705" s="141"/>
    </row>
    <row r="706" spans="1:10" ht="15" x14ac:dyDescent="0.25">
      <c r="A706" s="149">
        <v>41679</v>
      </c>
      <c r="B706" s="150">
        <v>150</v>
      </c>
      <c r="C706" s="150" t="s">
        <v>869</v>
      </c>
      <c r="D706" s="138" t="s">
        <v>27</v>
      </c>
      <c r="E706" s="139">
        <v>14451</v>
      </c>
      <c r="F706" s="445">
        <v>41682</v>
      </c>
      <c r="G706" s="140">
        <v>14451</v>
      </c>
      <c r="H706" s="154">
        <f t="shared" si="10"/>
        <v>0</v>
      </c>
      <c r="I706" s="141" t="s">
        <v>27</v>
      </c>
      <c r="J706" s="118"/>
    </row>
    <row r="707" spans="1:10" ht="15" x14ac:dyDescent="0.25">
      <c r="A707" s="149">
        <v>41679</v>
      </c>
      <c r="B707" s="150">
        <v>151</v>
      </c>
      <c r="C707" s="150" t="s">
        <v>869</v>
      </c>
      <c r="D707" s="138" t="s">
        <v>85</v>
      </c>
      <c r="E707" s="139">
        <v>20273</v>
      </c>
      <c r="F707" s="445">
        <v>41680</v>
      </c>
      <c r="G707" s="140">
        <v>20273</v>
      </c>
      <c r="H707" s="154">
        <f t="shared" si="10"/>
        <v>0</v>
      </c>
      <c r="I707" s="141" t="s">
        <v>27</v>
      </c>
      <c r="J707" s="118"/>
    </row>
    <row r="708" spans="1:10" ht="15" x14ac:dyDescent="0.25">
      <c r="A708" s="149">
        <v>41679</v>
      </c>
      <c r="B708" s="150">
        <v>152</v>
      </c>
      <c r="C708" s="150" t="s">
        <v>869</v>
      </c>
      <c r="D708" s="138" t="s">
        <v>92</v>
      </c>
      <c r="E708" s="139">
        <v>1768</v>
      </c>
      <c r="F708" s="445">
        <v>41680</v>
      </c>
      <c r="G708" s="140">
        <v>1768</v>
      </c>
      <c r="H708" s="154">
        <f t="shared" si="10"/>
        <v>0</v>
      </c>
      <c r="I708" s="141" t="s">
        <v>27</v>
      </c>
      <c r="J708" s="118"/>
    </row>
    <row r="709" spans="1:10" ht="15" x14ac:dyDescent="0.25">
      <c r="A709" s="149">
        <v>41679</v>
      </c>
      <c r="B709" s="150">
        <v>153</v>
      </c>
      <c r="C709" s="150" t="s">
        <v>869</v>
      </c>
      <c r="D709" s="138" t="s">
        <v>245</v>
      </c>
      <c r="E709" s="139">
        <v>20752</v>
      </c>
      <c r="F709" s="445">
        <v>41680</v>
      </c>
      <c r="G709" s="140">
        <v>20752</v>
      </c>
      <c r="H709" s="154">
        <f t="shared" ref="H709:H772" si="11">E709-G709</f>
        <v>0</v>
      </c>
      <c r="I709" s="141" t="s">
        <v>27</v>
      </c>
      <c r="J709" s="118"/>
    </row>
    <row r="710" spans="1:10" ht="15" x14ac:dyDescent="0.25">
      <c r="A710" s="149">
        <v>41679</v>
      </c>
      <c r="B710" s="150">
        <v>154</v>
      </c>
      <c r="C710" s="150" t="s">
        <v>869</v>
      </c>
      <c r="D710" s="138" t="s">
        <v>346</v>
      </c>
      <c r="E710" s="139">
        <v>2587.5</v>
      </c>
      <c r="F710" s="445">
        <v>41680</v>
      </c>
      <c r="G710" s="140">
        <v>2587.5</v>
      </c>
      <c r="H710" s="154">
        <f t="shared" si="11"/>
        <v>0</v>
      </c>
      <c r="I710" s="141" t="s">
        <v>27</v>
      </c>
      <c r="J710" s="118"/>
    </row>
    <row r="711" spans="1:10" ht="15" x14ac:dyDescent="0.25">
      <c r="A711" s="149">
        <v>41679</v>
      </c>
      <c r="B711" s="150">
        <v>155</v>
      </c>
      <c r="C711" s="150" t="s">
        <v>869</v>
      </c>
      <c r="D711" s="138" t="s">
        <v>91</v>
      </c>
      <c r="E711" s="139">
        <v>3708</v>
      </c>
      <c r="F711" s="445">
        <v>41680</v>
      </c>
      <c r="G711" s="140">
        <v>3708</v>
      </c>
      <c r="H711" s="154">
        <f t="shared" si="11"/>
        <v>0</v>
      </c>
      <c r="I711" s="141" t="s">
        <v>27</v>
      </c>
      <c r="J711" s="118"/>
    </row>
    <row r="712" spans="1:10" ht="15" x14ac:dyDescent="0.25">
      <c r="A712" s="149">
        <v>41679</v>
      </c>
      <c r="B712" s="150">
        <v>156</v>
      </c>
      <c r="C712" s="150" t="s">
        <v>869</v>
      </c>
      <c r="D712" s="138" t="s">
        <v>152</v>
      </c>
      <c r="E712" s="139">
        <v>6358.5</v>
      </c>
      <c r="F712" s="445">
        <v>41679</v>
      </c>
      <c r="G712" s="140">
        <v>6358.5</v>
      </c>
      <c r="H712" s="154">
        <f t="shared" si="11"/>
        <v>0</v>
      </c>
      <c r="I712" s="141"/>
      <c r="J712" s="118"/>
    </row>
    <row r="713" spans="1:10" ht="15" x14ac:dyDescent="0.25">
      <c r="A713" s="149">
        <v>41679</v>
      </c>
      <c r="B713" s="150">
        <v>157</v>
      </c>
      <c r="C713" s="150" t="s">
        <v>869</v>
      </c>
      <c r="D713" s="138" t="s">
        <v>853</v>
      </c>
      <c r="E713" s="139">
        <v>3932.5</v>
      </c>
      <c r="F713" s="445">
        <v>41680</v>
      </c>
      <c r="G713" s="140">
        <v>3932.5</v>
      </c>
      <c r="H713" s="154">
        <f t="shared" si="11"/>
        <v>0</v>
      </c>
      <c r="I713" s="141" t="s">
        <v>27</v>
      </c>
      <c r="J713" s="118"/>
    </row>
    <row r="714" spans="1:10" ht="15" x14ac:dyDescent="0.25">
      <c r="A714" s="149">
        <v>41679</v>
      </c>
      <c r="B714" s="150">
        <v>158</v>
      </c>
      <c r="C714" s="150" t="s">
        <v>869</v>
      </c>
      <c r="D714" s="138" t="s">
        <v>494</v>
      </c>
      <c r="E714" s="139">
        <v>1825.5</v>
      </c>
      <c r="F714" s="445">
        <v>41679</v>
      </c>
      <c r="G714" s="140">
        <v>1825.5</v>
      </c>
      <c r="H714" s="154">
        <f t="shared" si="11"/>
        <v>0</v>
      </c>
      <c r="I714" s="141" t="s">
        <v>21</v>
      </c>
      <c r="J714" s="118"/>
    </row>
    <row r="715" spans="1:10" ht="15" x14ac:dyDescent="0.25">
      <c r="A715" s="149">
        <v>41679</v>
      </c>
      <c r="B715" s="150">
        <v>159</v>
      </c>
      <c r="C715" s="150" t="s">
        <v>869</v>
      </c>
      <c r="D715" s="138" t="s">
        <v>136</v>
      </c>
      <c r="E715" s="139">
        <v>1288</v>
      </c>
      <c r="F715" s="445">
        <v>41679</v>
      </c>
      <c r="G715" s="140">
        <v>1288</v>
      </c>
      <c r="H715" s="154">
        <f t="shared" si="11"/>
        <v>0</v>
      </c>
      <c r="I715" s="141"/>
      <c r="J715" s="118"/>
    </row>
    <row r="716" spans="1:10" ht="15" x14ac:dyDescent="0.25">
      <c r="A716" s="149">
        <v>41679</v>
      </c>
      <c r="B716" s="150">
        <v>160</v>
      </c>
      <c r="C716" s="150" t="s">
        <v>869</v>
      </c>
      <c r="D716" s="138" t="s">
        <v>185</v>
      </c>
      <c r="E716" s="139">
        <v>70</v>
      </c>
      <c r="F716" s="445">
        <v>41679</v>
      </c>
      <c r="G716" s="140">
        <v>70</v>
      </c>
      <c r="H716" s="154">
        <f t="shared" si="11"/>
        <v>0</v>
      </c>
      <c r="I716" s="141"/>
      <c r="J716" s="118"/>
    </row>
    <row r="717" spans="1:10" ht="15" x14ac:dyDescent="0.25">
      <c r="A717" s="149">
        <v>41679</v>
      </c>
      <c r="B717" s="150">
        <v>161</v>
      </c>
      <c r="C717" s="150" t="s">
        <v>869</v>
      </c>
      <c r="D717" s="138" t="s">
        <v>68</v>
      </c>
      <c r="E717" s="139">
        <v>4376</v>
      </c>
      <c r="F717" s="445">
        <v>41681</v>
      </c>
      <c r="G717" s="140">
        <v>4376</v>
      </c>
      <c r="H717" s="154">
        <f t="shared" si="11"/>
        <v>0</v>
      </c>
      <c r="I717" s="141" t="s">
        <v>492</v>
      </c>
      <c r="J717" s="118"/>
    </row>
    <row r="718" spans="1:10" ht="15" x14ac:dyDescent="0.25">
      <c r="A718" s="149">
        <v>41679</v>
      </c>
      <c r="B718" s="150">
        <v>162</v>
      </c>
      <c r="C718" s="150" t="s">
        <v>869</v>
      </c>
      <c r="D718" s="138" t="s">
        <v>657</v>
      </c>
      <c r="E718" s="139">
        <v>1218</v>
      </c>
      <c r="F718" s="445">
        <v>41679</v>
      </c>
      <c r="G718" s="140">
        <v>1218</v>
      </c>
      <c r="H718" s="154">
        <f t="shared" si="11"/>
        <v>0</v>
      </c>
      <c r="I718" s="141"/>
      <c r="J718" s="118"/>
    </row>
    <row r="719" spans="1:10" ht="15" x14ac:dyDescent="0.25">
      <c r="A719" s="149">
        <v>41679</v>
      </c>
      <c r="B719" s="150">
        <v>163</v>
      </c>
      <c r="C719" s="150" t="s">
        <v>869</v>
      </c>
      <c r="D719" s="138" t="s">
        <v>14</v>
      </c>
      <c r="E719" s="139">
        <v>5099.5</v>
      </c>
      <c r="F719" s="445">
        <v>41681</v>
      </c>
      <c r="G719" s="140">
        <v>5099.5</v>
      </c>
      <c r="H719" s="154">
        <f t="shared" si="11"/>
        <v>0</v>
      </c>
      <c r="I719" s="141" t="s">
        <v>492</v>
      </c>
      <c r="J719" s="118"/>
    </row>
    <row r="720" spans="1:10" ht="15" x14ac:dyDescent="0.25">
      <c r="A720" s="149">
        <v>41680</v>
      </c>
      <c r="B720" s="150">
        <v>164</v>
      </c>
      <c r="C720" s="150" t="s">
        <v>869</v>
      </c>
      <c r="D720" s="138" t="s">
        <v>533</v>
      </c>
      <c r="E720" s="139">
        <v>230</v>
      </c>
      <c r="F720" s="445">
        <v>41680</v>
      </c>
      <c r="G720" s="139">
        <v>230</v>
      </c>
      <c r="H720" s="154">
        <f t="shared" si="11"/>
        <v>0</v>
      </c>
      <c r="I720" s="141"/>
      <c r="J720" s="118"/>
    </row>
    <row r="721" spans="1:10" ht="15" x14ac:dyDescent="0.25">
      <c r="A721" s="149">
        <v>41680</v>
      </c>
      <c r="B721" s="150">
        <v>165</v>
      </c>
      <c r="C721" s="150" t="s">
        <v>869</v>
      </c>
      <c r="D721" s="138" t="s">
        <v>163</v>
      </c>
      <c r="E721" s="139">
        <v>2811</v>
      </c>
      <c r="F721" s="445">
        <v>41680</v>
      </c>
      <c r="G721" s="140">
        <v>2811</v>
      </c>
      <c r="H721" s="154">
        <f t="shared" si="11"/>
        <v>0</v>
      </c>
      <c r="I721" s="151"/>
      <c r="J721" s="118"/>
    </row>
    <row r="722" spans="1:10" x14ac:dyDescent="0.25">
      <c r="A722" s="149">
        <v>41680</v>
      </c>
      <c r="B722" s="150">
        <v>166</v>
      </c>
      <c r="C722" s="150" t="s">
        <v>869</v>
      </c>
      <c r="D722" s="138" t="s">
        <v>24</v>
      </c>
      <c r="E722" s="139">
        <v>2582.5</v>
      </c>
      <c r="F722" s="445">
        <v>41680</v>
      </c>
      <c r="G722" s="140">
        <v>2582.5</v>
      </c>
      <c r="H722" s="154">
        <f t="shared" si="11"/>
        <v>0</v>
      </c>
      <c r="I722" s="141"/>
    </row>
    <row r="723" spans="1:10" x14ac:dyDescent="0.25">
      <c r="A723" s="149">
        <v>41680</v>
      </c>
      <c r="B723" s="150">
        <v>167</v>
      </c>
      <c r="C723" s="150" t="s">
        <v>869</v>
      </c>
      <c r="D723" s="138" t="s">
        <v>47</v>
      </c>
      <c r="E723" s="139">
        <v>4622.5</v>
      </c>
      <c r="F723" s="445">
        <v>41680</v>
      </c>
      <c r="G723" s="140">
        <v>4622.5</v>
      </c>
      <c r="H723" s="154">
        <f t="shared" si="11"/>
        <v>0</v>
      </c>
      <c r="I723" s="141" t="s">
        <v>30</v>
      </c>
    </row>
    <row r="724" spans="1:10" x14ac:dyDescent="0.25">
      <c r="A724" s="149">
        <v>41680</v>
      </c>
      <c r="B724" s="150">
        <v>168</v>
      </c>
      <c r="C724" s="150" t="s">
        <v>869</v>
      </c>
      <c r="D724" s="138" t="s">
        <v>29</v>
      </c>
      <c r="E724" s="139">
        <v>9202.5</v>
      </c>
      <c r="F724" s="445">
        <v>41683</v>
      </c>
      <c r="G724" s="140">
        <v>9202.5</v>
      </c>
      <c r="H724" s="154">
        <f t="shared" si="11"/>
        <v>0</v>
      </c>
      <c r="I724" s="141" t="s">
        <v>30</v>
      </c>
    </row>
    <row r="725" spans="1:10" x14ac:dyDescent="0.25">
      <c r="A725" s="149">
        <v>41680</v>
      </c>
      <c r="B725" s="150">
        <v>169</v>
      </c>
      <c r="C725" s="150" t="s">
        <v>869</v>
      </c>
      <c r="D725" s="138" t="s">
        <v>20</v>
      </c>
      <c r="E725" s="140">
        <v>8011</v>
      </c>
      <c r="F725" s="447" t="s">
        <v>897</v>
      </c>
      <c r="G725" s="140">
        <f>623+7388</f>
        <v>8011</v>
      </c>
      <c r="H725" s="154">
        <f t="shared" si="11"/>
        <v>0</v>
      </c>
      <c r="I725" s="141"/>
    </row>
    <row r="726" spans="1:10" x14ac:dyDescent="0.25">
      <c r="A726" s="149">
        <v>41680</v>
      </c>
      <c r="B726" s="150">
        <v>170</v>
      </c>
      <c r="C726" s="150" t="s">
        <v>869</v>
      </c>
      <c r="D726" s="138" t="s">
        <v>758</v>
      </c>
      <c r="E726" s="139">
        <v>2242</v>
      </c>
      <c r="F726" s="445">
        <v>41681</v>
      </c>
      <c r="G726" s="140">
        <v>2242</v>
      </c>
      <c r="H726" s="154">
        <f t="shared" si="11"/>
        <v>0</v>
      </c>
      <c r="I726" s="141" t="s">
        <v>30</v>
      </c>
    </row>
    <row r="727" spans="1:10" x14ac:dyDescent="0.25">
      <c r="A727" s="149">
        <v>41680</v>
      </c>
      <c r="B727" s="150">
        <v>171</v>
      </c>
      <c r="C727" s="150" t="s">
        <v>869</v>
      </c>
      <c r="D727" s="138" t="s">
        <v>35</v>
      </c>
      <c r="E727" s="139">
        <v>1169.5</v>
      </c>
      <c r="F727" s="445">
        <v>41681</v>
      </c>
      <c r="G727" s="140">
        <v>1169.5</v>
      </c>
      <c r="H727" s="154">
        <f t="shared" si="11"/>
        <v>0</v>
      </c>
      <c r="I727" s="141" t="s">
        <v>30</v>
      </c>
    </row>
    <row r="728" spans="1:10" x14ac:dyDescent="0.25">
      <c r="A728" s="149">
        <v>41680</v>
      </c>
      <c r="B728" s="150">
        <v>172</v>
      </c>
      <c r="C728" s="150" t="s">
        <v>869</v>
      </c>
      <c r="D728" s="138" t="s">
        <v>129</v>
      </c>
      <c r="E728" s="139">
        <v>835</v>
      </c>
      <c r="F728" s="445">
        <v>41680</v>
      </c>
      <c r="G728" s="140">
        <v>835</v>
      </c>
      <c r="H728" s="154">
        <f t="shared" si="11"/>
        <v>0</v>
      </c>
      <c r="I728" s="141"/>
    </row>
    <row r="729" spans="1:10" x14ac:dyDescent="0.25">
      <c r="A729" s="149">
        <v>41680</v>
      </c>
      <c r="B729" s="150">
        <v>173</v>
      </c>
      <c r="C729" s="150" t="s">
        <v>869</v>
      </c>
      <c r="D729" s="138" t="s">
        <v>123</v>
      </c>
      <c r="E729" s="139">
        <v>3055</v>
      </c>
      <c r="F729" s="445">
        <v>41681</v>
      </c>
      <c r="G729" s="140">
        <v>3055</v>
      </c>
      <c r="H729" s="154">
        <f t="shared" si="11"/>
        <v>0</v>
      </c>
      <c r="I729" s="141" t="s">
        <v>8</v>
      </c>
    </row>
    <row r="730" spans="1:10" x14ac:dyDescent="0.25">
      <c r="A730" s="149">
        <v>41680</v>
      </c>
      <c r="B730" s="150">
        <v>174</v>
      </c>
      <c r="C730" s="150" t="s">
        <v>869</v>
      </c>
      <c r="D730" s="143" t="s">
        <v>53</v>
      </c>
      <c r="E730" s="144">
        <v>0</v>
      </c>
      <c r="F730" s="445"/>
      <c r="G730" s="140"/>
      <c r="H730" s="154">
        <f t="shared" si="11"/>
        <v>0</v>
      </c>
      <c r="I730" s="141" t="s">
        <v>520</v>
      </c>
      <c r="J730" s="142" t="s">
        <v>442</v>
      </c>
    </row>
    <row r="731" spans="1:10" x14ac:dyDescent="0.25">
      <c r="A731" s="149">
        <v>41680</v>
      </c>
      <c r="B731" s="150">
        <v>175</v>
      </c>
      <c r="C731" s="150" t="s">
        <v>869</v>
      </c>
      <c r="D731" s="138" t="s">
        <v>36</v>
      </c>
      <c r="E731" s="139">
        <v>13197</v>
      </c>
      <c r="F731" s="445">
        <v>41687</v>
      </c>
      <c r="G731" s="140">
        <v>13197</v>
      </c>
      <c r="H731" s="154">
        <f t="shared" si="11"/>
        <v>0</v>
      </c>
      <c r="I731" s="141" t="s">
        <v>15</v>
      </c>
    </row>
    <row r="732" spans="1:10" x14ac:dyDescent="0.25">
      <c r="A732" s="149">
        <v>41680</v>
      </c>
      <c r="B732" s="150">
        <v>176</v>
      </c>
      <c r="C732" s="150" t="s">
        <v>869</v>
      </c>
      <c r="D732" s="138" t="s">
        <v>199</v>
      </c>
      <c r="E732" s="139">
        <v>5401.5</v>
      </c>
      <c r="F732" s="445">
        <v>41680</v>
      </c>
      <c r="G732" s="140">
        <v>5401.5</v>
      </c>
      <c r="H732" s="154">
        <f t="shared" si="11"/>
        <v>0</v>
      </c>
      <c r="I732" s="141" t="s">
        <v>15</v>
      </c>
    </row>
    <row r="733" spans="1:10" x14ac:dyDescent="0.25">
      <c r="A733" s="149">
        <v>41680</v>
      </c>
      <c r="B733" s="150">
        <v>177</v>
      </c>
      <c r="C733" s="150" t="s">
        <v>869</v>
      </c>
      <c r="D733" s="138" t="s">
        <v>115</v>
      </c>
      <c r="E733" s="139">
        <v>1566.5</v>
      </c>
      <c r="F733" s="445">
        <v>41680</v>
      </c>
      <c r="G733" s="140">
        <v>1566.5</v>
      </c>
      <c r="H733" s="154">
        <f t="shared" si="11"/>
        <v>0</v>
      </c>
      <c r="I733" s="141"/>
    </row>
    <row r="734" spans="1:10" x14ac:dyDescent="0.25">
      <c r="A734" s="149">
        <v>41680</v>
      </c>
      <c r="B734" s="150">
        <v>178</v>
      </c>
      <c r="C734" s="150" t="s">
        <v>869</v>
      </c>
      <c r="D734" s="138" t="s">
        <v>22</v>
      </c>
      <c r="E734" s="139">
        <v>1429</v>
      </c>
      <c r="F734" s="445">
        <v>41680</v>
      </c>
      <c r="G734" s="140">
        <v>1429</v>
      </c>
      <c r="H734" s="154">
        <f t="shared" si="11"/>
        <v>0</v>
      </c>
      <c r="I734" s="141" t="s">
        <v>15</v>
      </c>
    </row>
    <row r="735" spans="1:10" x14ac:dyDescent="0.25">
      <c r="A735" s="149">
        <v>41680</v>
      </c>
      <c r="B735" s="150">
        <v>179</v>
      </c>
      <c r="C735" s="150" t="s">
        <v>869</v>
      </c>
      <c r="D735" s="138" t="s">
        <v>183</v>
      </c>
      <c r="E735" s="139">
        <v>55009</v>
      </c>
      <c r="F735" s="445">
        <v>41681</v>
      </c>
      <c r="G735" s="140">
        <v>55009</v>
      </c>
      <c r="H735" s="154">
        <f t="shared" si="11"/>
        <v>0</v>
      </c>
      <c r="I735" s="141" t="s">
        <v>27</v>
      </c>
    </row>
    <row r="736" spans="1:10" x14ac:dyDescent="0.25">
      <c r="A736" s="149">
        <v>41680</v>
      </c>
      <c r="B736" s="150">
        <v>180</v>
      </c>
      <c r="C736" s="150" t="s">
        <v>869</v>
      </c>
      <c r="D736" s="138" t="s">
        <v>269</v>
      </c>
      <c r="E736" s="139">
        <v>1068.5</v>
      </c>
      <c r="F736" s="445">
        <v>41682</v>
      </c>
      <c r="G736" s="140">
        <v>1068.5</v>
      </c>
      <c r="H736" s="154">
        <f t="shared" si="11"/>
        <v>0</v>
      </c>
      <c r="I736" s="141" t="s">
        <v>30</v>
      </c>
    </row>
    <row r="737" spans="1:10" x14ac:dyDescent="0.25">
      <c r="A737" s="149">
        <v>41680</v>
      </c>
      <c r="B737" s="150">
        <v>181</v>
      </c>
      <c r="C737" s="150" t="s">
        <v>869</v>
      </c>
      <c r="D737" s="138" t="s">
        <v>66</v>
      </c>
      <c r="E737" s="139">
        <v>1272.5</v>
      </c>
      <c r="F737" s="445">
        <v>41680</v>
      </c>
      <c r="G737" s="140">
        <v>1272.5</v>
      </c>
      <c r="H737" s="154">
        <f t="shared" si="11"/>
        <v>0</v>
      </c>
      <c r="I737" s="141" t="s">
        <v>15</v>
      </c>
    </row>
    <row r="738" spans="1:10" x14ac:dyDescent="0.25">
      <c r="A738" s="149">
        <v>41680</v>
      </c>
      <c r="B738" s="150">
        <v>182</v>
      </c>
      <c r="C738" s="150" t="s">
        <v>869</v>
      </c>
      <c r="D738" s="138" t="s">
        <v>827</v>
      </c>
      <c r="E738" s="139">
        <v>1191</v>
      </c>
      <c r="F738" s="445">
        <v>41680</v>
      </c>
      <c r="G738" s="140">
        <v>1191</v>
      </c>
      <c r="H738" s="154">
        <f t="shared" si="11"/>
        <v>0</v>
      </c>
      <c r="I738" s="141" t="s">
        <v>30</v>
      </c>
    </row>
    <row r="739" spans="1:10" x14ac:dyDescent="0.25">
      <c r="A739" s="149">
        <v>41680</v>
      </c>
      <c r="B739" s="150">
        <v>183</v>
      </c>
      <c r="C739" s="150" t="s">
        <v>869</v>
      </c>
      <c r="D739" s="138" t="s">
        <v>98</v>
      </c>
      <c r="E739" s="139">
        <v>12699</v>
      </c>
      <c r="F739" s="445">
        <v>41680</v>
      </c>
      <c r="G739" s="140">
        <v>12699</v>
      </c>
      <c r="H739" s="154">
        <f t="shared" si="11"/>
        <v>0</v>
      </c>
      <c r="I739" s="141" t="s">
        <v>37</v>
      </c>
    </row>
    <row r="740" spans="1:10" x14ac:dyDescent="0.25">
      <c r="A740" s="149">
        <v>41680</v>
      </c>
      <c r="B740" s="150">
        <v>184</v>
      </c>
      <c r="C740" s="150" t="s">
        <v>869</v>
      </c>
      <c r="D740" s="138" t="s">
        <v>882</v>
      </c>
      <c r="E740" s="139">
        <v>4787.5</v>
      </c>
      <c r="F740" s="445">
        <v>41680</v>
      </c>
      <c r="G740" s="140">
        <v>4787.5</v>
      </c>
      <c r="H740" s="154">
        <f t="shared" si="11"/>
        <v>0</v>
      </c>
      <c r="I740" s="141" t="s">
        <v>21</v>
      </c>
    </row>
    <row r="741" spans="1:10" x14ac:dyDescent="0.25">
      <c r="A741" s="149">
        <v>41680</v>
      </c>
      <c r="B741" s="150">
        <v>185</v>
      </c>
      <c r="C741" s="150" t="s">
        <v>869</v>
      </c>
      <c r="D741" s="138" t="s">
        <v>68</v>
      </c>
      <c r="E741" s="139">
        <v>6264</v>
      </c>
      <c r="F741" s="445">
        <v>41680</v>
      </c>
      <c r="G741" s="140">
        <v>6264</v>
      </c>
      <c r="H741" s="154">
        <f t="shared" si="11"/>
        <v>0</v>
      </c>
      <c r="I741" s="141" t="s">
        <v>37</v>
      </c>
    </row>
    <row r="742" spans="1:10" x14ac:dyDescent="0.25">
      <c r="A742" s="149">
        <v>41680</v>
      </c>
      <c r="B742" s="150">
        <v>186</v>
      </c>
      <c r="C742" s="150" t="s">
        <v>869</v>
      </c>
      <c r="D742" s="143" t="s">
        <v>53</v>
      </c>
      <c r="E742" s="144">
        <v>0</v>
      </c>
      <c r="F742" s="445"/>
      <c r="G742" s="140"/>
      <c r="H742" s="154">
        <f t="shared" si="11"/>
        <v>0</v>
      </c>
      <c r="I742" s="141" t="s">
        <v>520</v>
      </c>
      <c r="J742" s="142" t="s">
        <v>442</v>
      </c>
    </row>
    <row r="743" spans="1:10" x14ac:dyDescent="0.25">
      <c r="A743" s="149">
        <v>41680</v>
      </c>
      <c r="B743" s="150">
        <v>187</v>
      </c>
      <c r="C743" s="150" t="s">
        <v>869</v>
      </c>
      <c r="D743" s="138" t="s">
        <v>898</v>
      </c>
      <c r="E743" s="139">
        <v>25559</v>
      </c>
      <c r="F743" s="445">
        <v>41687</v>
      </c>
      <c r="G743" s="140">
        <v>25559</v>
      </c>
      <c r="H743" s="154">
        <f t="shared" si="11"/>
        <v>0</v>
      </c>
      <c r="I743" s="141" t="s">
        <v>37</v>
      </c>
    </row>
    <row r="744" spans="1:10" x14ac:dyDescent="0.25">
      <c r="A744" s="149">
        <v>41680</v>
      </c>
      <c r="B744" s="150">
        <v>188</v>
      </c>
      <c r="C744" s="150" t="s">
        <v>869</v>
      </c>
      <c r="D744" s="138" t="s">
        <v>648</v>
      </c>
      <c r="E744" s="139">
        <v>380</v>
      </c>
      <c r="F744" s="445">
        <v>41680</v>
      </c>
      <c r="G744" s="140">
        <v>380</v>
      </c>
      <c r="H744" s="154">
        <f t="shared" si="11"/>
        <v>0</v>
      </c>
      <c r="I744" s="141"/>
    </row>
    <row r="745" spans="1:10" x14ac:dyDescent="0.25">
      <c r="A745" s="149">
        <v>41680</v>
      </c>
      <c r="B745" s="150">
        <v>189</v>
      </c>
      <c r="C745" s="150" t="s">
        <v>869</v>
      </c>
      <c r="D745" s="138" t="s">
        <v>55</v>
      </c>
      <c r="E745" s="139">
        <v>9858.5</v>
      </c>
      <c r="F745" s="445">
        <v>41680</v>
      </c>
      <c r="G745" s="140">
        <v>9858.5</v>
      </c>
      <c r="H745" s="154">
        <f t="shared" si="11"/>
        <v>0</v>
      </c>
      <c r="I745" s="141"/>
    </row>
    <row r="746" spans="1:10" x14ac:dyDescent="0.25">
      <c r="A746" s="149">
        <v>41680</v>
      </c>
      <c r="B746" s="150">
        <v>190</v>
      </c>
      <c r="C746" s="150" t="s">
        <v>869</v>
      </c>
      <c r="D746" s="138" t="s">
        <v>79</v>
      </c>
      <c r="E746" s="139">
        <v>49679.5</v>
      </c>
      <c r="F746" s="445">
        <v>41687</v>
      </c>
      <c r="G746" s="140">
        <v>49679.5</v>
      </c>
      <c r="H746" s="154">
        <f t="shared" si="11"/>
        <v>0</v>
      </c>
      <c r="I746" s="141" t="s">
        <v>162</v>
      </c>
    </row>
    <row r="747" spans="1:10" x14ac:dyDescent="0.25">
      <c r="A747" s="149">
        <v>41680</v>
      </c>
      <c r="B747" s="150">
        <v>191</v>
      </c>
      <c r="C747" s="150" t="s">
        <v>869</v>
      </c>
      <c r="D747" s="138" t="s">
        <v>136</v>
      </c>
      <c r="E747" s="139">
        <v>629</v>
      </c>
      <c r="F747" s="445">
        <v>41680</v>
      </c>
      <c r="G747" s="140">
        <v>629</v>
      </c>
      <c r="H747" s="154">
        <f t="shared" si="11"/>
        <v>0</v>
      </c>
      <c r="I747" s="141"/>
    </row>
    <row r="748" spans="1:10" x14ac:dyDescent="0.25">
      <c r="A748" s="149">
        <v>41680</v>
      </c>
      <c r="B748" s="150">
        <v>192</v>
      </c>
      <c r="C748" s="150" t="s">
        <v>869</v>
      </c>
      <c r="D748" s="138" t="s">
        <v>188</v>
      </c>
      <c r="E748" s="139">
        <v>7769</v>
      </c>
      <c r="F748" s="447" t="s">
        <v>899</v>
      </c>
      <c r="G748" s="140">
        <f>649.5+7119.5</f>
        <v>7769</v>
      </c>
      <c r="H748" s="154">
        <f t="shared" si="11"/>
        <v>0</v>
      </c>
      <c r="I748" s="141" t="s">
        <v>21</v>
      </c>
    </row>
    <row r="749" spans="1:10" x14ac:dyDescent="0.25">
      <c r="A749" s="149">
        <v>41680</v>
      </c>
      <c r="B749" s="150">
        <v>193</v>
      </c>
      <c r="C749" s="150" t="s">
        <v>869</v>
      </c>
      <c r="D749" s="138" t="s">
        <v>130</v>
      </c>
      <c r="E749" s="139">
        <v>6334.5</v>
      </c>
      <c r="F749" s="445">
        <v>41683</v>
      </c>
      <c r="G749" s="140">
        <v>6334.5</v>
      </c>
      <c r="H749" s="154">
        <f t="shared" si="11"/>
        <v>0</v>
      </c>
      <c r="I749" s="141" t="s">
        <v>21</v>
      </c>
    </row>
    <row r="750" spans="1:10" x14ac:dyDescent="0.25">
      <c r="A750" s="149">
        <v>41680</v>
      </c>
      <c r="B750" s="150">
        <v>194</v>
      </c>
      <c r="C750" s="150" t="s">
        <v>869</v>
      </c>
      <c r="D750" s="138" t="s">
        <v>349</v>
      </c>
      <c r="E750" s="139">
        <v>25800.5</v>
      </c>
      <c r="F750" s="445">
        <v>41680</v>
      </c>
      <c r="G750" s="140">
        <v>25800.5</v>
      </c>
      <c r="H750" s="154">
        <f t="shared" si="11"/>
        <v>0</v>
      </c>
      <c r="I750" s="141"/>
    </row>
    <row r="751" spans="1:10" x14ac:dyDescent="0.25">
      <c r="A751" s="149">
        <v>41680</v>
      </c>
      <c r="B751" s="150">
        <v>195</v>
      </c>
      <c r="C751" s="150" t="s">
        <v>869</v>
      </c>
      <c r="D751" s="138" t="s">
        <v>74</v>
      </c>
      <c r="E751" s="139">
        <v>4773</v>
      </c>
      <c r="F751" s="445">
        <v>41680</v>
      </c>
      <c r="G751" s="140">
        <v>4773</v>
      </c>
      <c r="H751" s="154">
        <f t="shared" si="11"/>
        <v>0</v>
      </c>
      <c r="I751" s="141"/>
    </row>
    <row r="752" spans="1:10" x14ac:dyDescent="0.25">
      <c r="A752" s="149">
        <v>41680</v>
      </c>
      <c r="B752" s="150">
        <v>196</v>
      </c>
      <c r="C752" s="150" t="s">
        <v>869</v>
      </c>
      <c r="D752" s="138" t="s">
        <v>366</v>
      </c>
      <c r="E752" s="139">
        <v>3990</v>
      </c>
      <c r="F752" s="445">
        <v>41680</v>
      </c>
      <c r="G752" s="140">
        <v>3990</v>
      </c>
      <c r="H752" s="154">
        <f t="shared" si="11"/>
        <v>0</v>
      </c>
      <c r="I752" s="141" t="s">
        <v>21</v>
      </c>
    </row>
    <row r="753" spans="1:10" x14ac:dyDescent="0.25">
      <c r="A753" s="149">
        <v>41680</v>
      </c>
      <c r="B753" s="150">
        <v>197</v>
      </c>
      <c r="C753" s="150" t="s">
        <v>869</v>
      </c>
      <c r="D753" s="138" t="s">
        <v>28</v>
      </c>
      <c r="E753" s="139">
        <v>8301.5</v>
      </c>
      <c r="F753" s="445">
        <v>41680</v>
      </c>
      <c r="G753" s="140">
        <v>8301.5</v>
      </c>
      <c r="H753" s="154">
        <f t="shared" si="11"/>
        <v>0</v>
      </c>
      <c r="I753" s="141"/>
    </row>
    <row r="754" spans="1:10" x14ac:dyDescent="0.25">
      <c r="A754" s="149">
        <v>41680</v>
      </c>
      <c r="B754" s="150">
        <v>198</v>
      </c>
      <c r="C754" s="150" t="s">
        <v>869</v>
      </c>
      <c r="D754" s="138" t="s">
        <v>44</v>
      </c>
      <c r="E754" s="139">
        <v>3800</v>
      </c>
      <c r="F754" s="446">
        <v>41699</v>
      </c>
      <c r="G754" s="145">
        <v>3800</v>
      </c>
      <c r="H754" s="154">
        <f t="shared" si="11"/>
        <v>0</v>
      </c>
      <c r="I754" s="141"/>
    </row>
    <row r="755" spans="1:10" x14ac:dyDescent="0.25">
      <c r="A755" s="149">
        <v>41680</v>
      </c>
      <c r="B755" s="150">
        <v>199</v>
      </c>
      <c r="C755" s="150" t="s">
        <v>869</v>
      </c>
      <c r="D755" s="138" t="s">
        <v>43</v>
      </c>
      <c r="E755" s="139">
        <v>1520</v>
      </c>
      <c r="F755" s="446">
        <v>41699</v>
      </c>
      <c r="G755" s="145">
        <v>1520</v>
      </c>
      <c r="H755" s="154">
        <f t="shared" si="11"/>
        <v>0</v>
      </c>
      <c r="I755" s="141" t="s">
        <v>900</v>
      </c>
    </row>
    <row r="756" spans="1:10" x14ac:dyDescent="0.25">
      <c r="A756" s="149">
        <v>41680</v>
      </c>
      <c r="B756" s="150">
        <v>200</v>
      </c>
      <c r="C756" s="150" t="s">
        <v>869</v>
      </c>
      <c r="D756" s="138" t="s">
        <v>42</v>
      </c>
      <c r="E756" s="139">
        <v>1520</v>
      </c>
      <c r="F756" s="446">
        <v>41699</v>
      </c>
      <c r="G756" s="145">
        <v>1520</v>
      </c>
      <c r="H756" s="154">
        <f t="shared" si="11"/>
        <v>0</v>
      </c>
      <c r="I756" s="141" t="s">
        <v>900</v>
      </c>
    </row>
    <row r="757" spans="1:10" x14ac:dyDescent="0.25">
      <c r="A757" s="149">
        <v>41680</v>
      </c>
      <c r="B757" s="150">
        <v>201</v>
      </c>
      <c r="C757" s="150" t="s">
        <v>869</v>
      </c>
      <c r="D757" s="138" t="s">
        <v>508</v>
      </c>
      <c r="E757" s="139">
        <v>26863.5</v>
      </c>
      <c r="F757" s="445">
        <v>41680</v>
      </c>
      <c r="G757" s="140">
        <v>26863.5</v>
      </c>
      <c r="H757" s="154">
        <f t="shared" si="11"/>
        <v>0</v>
      </c>
      <c r="I757" s="141" t="s">
        <v>8</v>
      </c>
    </row>
    <row r="758" spans="1:10" x14ac:dyDescent="0.25">
      <c r="A758" s="149">
        <v>41680</v>
      </c>
      <c r="B758" s="150">
        <v>202</v>
      </c>
      <c r="C758" s="150" t="s">
        <v>869</v>
      </c>
      <c r="D758" s="138" t="s">
        <v>16</v>
      </c>
      <c r="E758" s="139">
        <v>207666</v>
      </c>
      <c r="F758" s="446">
        <v>41710</v>
      </c>
      <c r="G758" s="145">
        <v>207666</v>
      </c>
      <c r="H758" s="154">
        <f t="shared" si="11"/>
        <v>0</v>
      </c>
      <c r="I758" s="141" t="s">
        <v>162</v>
      </c>
    </row>
    <row r="759" spans="1:10" x14ac:dyDescent="0.25">
      <c r="A759" s="149">
        <v>41680</v>
      </c>
      <c r="B759" s="150">
        <v>203</v>
      </c>
      <c r="C759" s="150" t="s">
        <v>869</v>
      </c>
      <c r="D759" s="138" t="s">
        <v>16</v>
      </c>
      <c r="E759" s="139">
        <v>1933.2</v>
      </c>
      <c r="F759" s="445">
        <v>41680</v>
      </c>
      <c r="G759" s="140">
        <v>1933.2</v>
      </c>
      <c r="H759" s="154">
        <f t="shared" si="11"/>
        <v>0</v>
      </c>
      <c r="I759" s="141" t="s">
        <v>162</v>
      </c>
    </row>
    <row r="760" spans="1:10" x14ac:dyDescent="0.25">
      <c r="A760" s="149">
        <v>41680</v>
      </c>
      <c r="B760" s="150">
        <v>204</v>
      </c>
      <c r="C760" s="150" t="s">
        <v>869</v>
      </c>
      <c r="D760" s="138" t="s">
        <v>235</v>
      </c>
      <c r="E760" s="139">
        <v>2206.2199999999998</v>
      </c>
      <c r="F760" s="445">
        <v>41681</v>
      </c>
      <c r="G760" s="140">
        <v>2206.2199999999998</v>
      </c>
      <c r="H760" s="154">
        <f t="shared" si="11"/>
        <v>0</v>
      </c>
      <c r="I760" s="141" t="s">
        <v>15</v>
      </c>
    </row>
    <row r="761" spans="1:10" x14ac:dyDescent="0.25">
      <c r="A761" s="149">
        <v>41680</v>
      </c>
      <c r="B761" s="150">
        <v>205</v>
      </c>
      <c r="C761" s="150" t="s">
        <v>869</v>
      </c>
      <c r="D761" s="138" t="s">
        <v>623</v>
      </c>
      <c r="E761" s="139">
        <v>1963</v>
      </c>
      <c r="F761" s="445">
        <v>41681</v>
      </c>
      <c r="G761" s="140">
        <v>1963</v>
      </c>
      <c r="H761" s="154">
        <f t="shared" si="11"/>
        <v>0</v>
      </c>
      <c r="I761" s="141" t="s">
        <v>15</v>
      </c>
    </row>
    <row r="762" spans="1:10" x14ac:dyDescent="0.25">
      <c r="A762" s="149">
        <v>41680</v>
      </c>
      <c r="B762" s="150">
        <v>206</v>
      </c>
      <c r="C762" s="150" t="s">
        <v>869</v>
      </c>
      <c r="D762" s="138" t="s">
        <v>304</v>
      </c>
      <c r="E762" s="139">
        <v>11985.5</v>
      </c>
      <c r="F762" s="445">
        <v>41681</v>
      </c>
      <c r="G762" s="140">
        <v>11985.5</v>
      </c>
      <c r="H762" s="154">
        <f t="shared" si="11"/>
        <v>0</v>
      </c>
      <c r="I762" s="141" t="s">
        <v>15</v>
      </c>
    </row>
    <row r="763" spans="1:10" x14ac:dyDescent="0.25">
      <c r="A763" s="149">
        <v>41680</v>
      </c>
      <c r="B763" s="150">
        <v>207</v>
      </c>
      <c r="C763" s="150" t="s">
        <v>869</v>
      </c>
      <c r="D763" s="138" t="s">
        <v>233</v>
      </c>
      <c r="E763" s="139">
        <v>1406.5</v>
      </c>
      <c r="F763" s="445">
        <v>41681</v>
      </c>
      <c r="G763" s="140">
        <v>1406.5</v>
      </c>
      <c r="H763" s="154">
        <f t="shared" si="11"/>
        <v>0</v>
      </c>
      <c r="I763" s="141" t="s">
        <v>15</v>
      </c>
    </row>
    <row r="764" spans="1:10" x14ac:dyDescent="0.25">
      <c r="A764" s="149">
        <v>41680</v>
      </c>
      <c r="B764" s="150">
        <v>208</v>
      </c>
      <c r="C764" s="150" t="s">
        <v>869</v>
      </c>
      <c r="D764" s="138" t="s">
        <v>348</v>
      </c>
      <c r="E764" s="139">
        <v>857</v>
      </c>
      <c r="F764" s="445">
        <v>41681</v>
      </c>
      <c r="G764" s="140">
        <v>857</v>
      </c>
      <c r="H764" s="154">
        <f t="shared" si="11"/>
        <v>0</v>
      </c>
      <c r="I764" s="141" t="s">
        <v>15</v>
      </c>
    </row>
    <row r="765" spans="1:10" x14ac:dyDescent="0.25">
      <c r="A765" s="149">
        <v>41680</v>
      </c>
      <c r="B765" s="150">
        <v>209</v>
      </c>
      <c r="C765" s="150" t="s">
        <v>869</v>
      </c>
      <c r="D765" s="138" t="s">
        <v>351</v>
      </c>
      <c r="E765" s="140">
        <v>2374</v>
      </c>
      <c r="F765" s="452" t="s">
        <v>901</v>
      </c>
      <c r="G765" s="140">
        <v>2374</v>
      </c>
      <c r="H765" s="154">
        <f t="shared" si="11"/>
        <v>0</v>
      </c>
      <c r="I765" s="141" t="s">
        <v>15</v>
      </c>
      <c r="J765" s="142" t="s">
        <v>902</v>
      </c>
    </row>
    <row r="766" spans="1:10" x14ac:dyDescent="0.25">
      <c r="A766" s="149">
        <v>41680</v>
      </c>
      <c r="B766" s="150">
        <v>210</v>
      </c>
      <c r="C766" s="150" t="s">
        <v>869</v>
      </c>
      <c r="D766" s="138" t="s">
        <v>144</v>
      </c>
      <c r="E766" s="139">
        <v>3805</v>
      </c>
      <c r="F766" s="445">
        <v>41681</v>
      </c>
      <c r="G766" s="140">
        <v>3805</v>
      </c>
      <c r="H766" s="154">
        <f t="shared" si="11"/>
        <v>0</v>
      </c>
      <c r="I766" s="141" t="s">
        <v>15</v>
      </c>
    </row>
    <row r="767" spans="1:10" x14ac:dyDescent="0.25">
      <c r="A767" s="149">
        <v>41680</v>
      </c>
      <c r="B767" s="150">
        <v>211</v>
      </c>
      <c r="C767" s="150" t="s">
        <v>869</v>
      </c>
      <c r="D767" s="138" t="s">
        <v>80</v>
      </c>
      <c r="E767" s="139">
        <v>1205</v>
      </c>
      <c r="F767" s="445">
        <v>41681</v>
      </c>
      <c r="G767" s="140">
        <v>1205</v>
      </c>
      <c r="H767" s="154">
        <f t="shared" si="11"/>
        <v>0</v>
      </c>
      <c r="I767" s="141" t="s">
        <v>15</v>
      </c>
    </row>
    <row r="768" spans="1:10" x14ac:dyDescent="0.25">
      <c r="A768" s="149">
        <v>41680</v>
      </c>
      <c r="B768" s="150">
        <v>212</v>
      </c>
      <c r="C768" s="150" t="s">
        <v>869</v>
      </c>
      <c r="D768" s="138" t="s">
        <v>92</v>
      </c>
      <c r="E768" s="139">
        <v>6371.5</v>
      </c>
      <c r="F768" s="445">
        <v>41681</v>
      </c>
      <c r="G768" s="140">
        <v>6371.5</v>
      </c>
      <c r="H768" s="154">
        <f t="shared" si="11"/>
        <v>0</v>
      </c>
      <c r="I768" s="141" t="s">
        <v>27</v>
      </c>
    </row>
    <row r="769" spans="1:9" s="118" customFormat="1" ht="15" x14ac:dyDescent="0.25">
      <c r="A769" s="149">
        <v>41680</v>
      </c>
      <c r="B769" s="150">
        <v>213</v>
      </c>
      <c r="C769" s="150" t="s">
        <v>869</v>
      </c>
      <c r="D769" s="138" t="s">
        <v>763</v>
      </c>
      <c r="E769" s="139">
        <v>777.5</v>
      </c>
      <c r="F769" s="445">
        <v>41681</v>
      </c>
      <c r="G769" s="140">
        <v>777.5</v>
      </c>
      <c r="H769" s="154">
        <f t="shared" si="11"/>
        <v>0</v>
      </c>
      <c r="I769" s="141" t="s">
        <v>27</v>
      </c>
    </row>
    <row r="770" spans="1:9" s="118" customFormat="1" ht="15" x14ac:dyDescent="0.25">
      <c r="A770" s="149">
        <v>41680</v>
      </c>
      <c r="B770" s="150">
        <v>214</v>
      </c>
      <c r="C770" s="150" t="s">
        <v>869</v>
      </c>
      <c r="D770" s="138" t="s">
        <v>346</v>
      </c>
      <c r="E770" s="139">
        <v>1429.5</v>
      </c>
      <c r="F770" s="445">
        <v>41681</v>
      </c>
      <c r="G770" s="140">
        <v>1429.5</v>
      </c>
      <c r="H770" s="154">
        <f t="shared" si="11"/>
        <v>0</v>
      </c>
      <c r="I770" s="141" t="s">
        <v>27</v>
      </c>
    </row>
    <row r="771" spans="1:9" s="118" customFormat="1" ht="15" x14ac:dyDescent="0.25">
      <c r="A771" s="149">
        <v>41680</v>
      </c>
      <c r="B771" s="150">
        <v>215</v>
      </c>
      <c r="C771" s="150" t="s">
        <v>869</v>
      </c>
      <c r="D771" s="138" t="s">
        <v>51</v>
      </c>
      <c r="E771" s="139">
        <v>1980</v>
      </c>
      <c r="F771" s="445">
        <v>41680</v>
      </c>
      <c r="G771" s="140">
        <v>1980</v>
      </c>
      <c r="H771" s="154">
        <f t="shared" si="11"/>
        <v>0</v>
      </c>
      <c r="I771" s="141" t="s">
        <v>21</v>
      </c>
    </row>
    <row r="772" spans="1:9" s="118" customFormat="1" ht="15" x14ac:dyDescent="0.25">
      <c r="A772" s="149">
        <v>41680</v>
      </c>
      <c r="B772" s="150">
        <v>216</v>
      </c>
      <c r="C772" s="150" t="s">
        <v>869</v>
      </c>
      <c r="D772" s="138" t="s">
        <v>8</v>
      </c>
      <c r="E772" s="139">
        <v>1095</v>
      </c>
      <c r="F772" s="445">
        <v>41680</v>
      </c>
      <c r="G772" s="140">
        <v>1095</v>
      </c>
      <c r="H772" s="154">
        <f t="shared" si="11"/>
        <v>0</v>
      </c>
      <c r="I772" s="141" t="s">
        <v>8</v>
      </c>
    </row>
    <row r="773" spans="1:9" s="118" customFormat="1" ht="15" x14ac:dyDescent="0.25">
      <c r="A773" s="149">
        <v>41680</v>
      </c>
      <c r="B773" s="150">
        <v>217</v>
      </c>
      <c r="C773" s="150" t="s">
        <v>869</v>
      </c>
      <c r="D773" s="138" t="s">
        <v>88</v>
      </c>
      <c r="E773" s="139">
        <v>6195.5</v>
      </c>
      <c r="F773" s="445">
        <v>41681</v>
      </c>
      <c r="G773" s="140">
        <v>6195.5</v>
      </c>
      <c r="H773" s="154">
        <f t="shared" ref="H773:H836" si="12">E773-G773</f>
        <v>0</v>
      </c>
      <c r="I773" s="141" t="s">
        <v>27</v>
      </c>
    </row>
    <row r="774" spans="1:9" s="118" customFormat="1" ht="15" x14ac:dyDescent="0.25">
      <c r="A774" s="149">
        <v>41680</v>
      </c>
      <c r="B774" s="150">
        <v>218</v>
      </c>
      <c r="C774" s="150" t="s">
        <v>869</v>
      </c>
      <c r="D774" s="138" t="s">
        <v>307</v>
      </c>
      <c r="E774" s="139">
        <v>8281</v>
      </c>
      <c r="F774" s="445">
        <v>41681</v>
      </c>
      <c r="G774" s="140">
        <v>8281</v>
      </c>
      <c r="H774" s="154">
        <f t="shared" si="12"/>
        <v>0</v>
      </c>
      <c r="I774" s="141" t="s">
        <v>15</v>
      </c>
    </row>
    <row r="775" spans="1:9" s="118" customFormat="1" ht="15" x14ac:dyDescent="0.25">
      <c r="A775" s="149">
        <v>41680</v>
      </c>
      <c r="B775" s="150">
        <v>219</v>
      </c>
      <c r="C775" s="150" t="s">
        <v>869</v>
      </c>
      <c r="D775" s="138" t="s">
        <v>245</v>
      </c>
      <c r="E775" s="139">
        <v>14284</v>
      </c>
      <c r="F775" s="445">
        <v>41681</v>
      </c>
      <c r="G775" s="140">
        <v>14284</v>
      </c>
      <c r="H775" s="154">
        <f t="shared" si="12"/>
        <v>0</v>
      </c>
      <c r="I775" s="141" t="s">
        <v>27</v>
      </c>
    </row>
    <row r="776" spans="1:9" s="118" customFormat="1" ht="15" x14ac:dyDescent="0.25">
      <c r="A776" s="149">
        <v>41680</v>
      </c>
      <c r="B776" s="150">
        <v>220</v>
      </c>
      <c r="C776" s="150" t="s">
        <v>869</v>
      </c>
      <c r="D776" s="138" t="s">
        <v>689</v>
      </c>
      <c r="E776" s="139">
        <v>9210.5</v>
      </c>
      <c r="F776" s="445">
        <v>41681</v>
      </c>
      <c r="G776" s="140">
        <v>9210.5</v>
      </c>
      <c r="H776" s="154">
        <f t="shared" si="12"/>
        <v>0</v>
      </c>
      <c r="I776" s="141" t="s">
        <v>15</v>
      </c>
    </row>
    <row r="777" spans="1:9" s="118" customFormat="1" ht="15" x14ac:dyDescent="0.25">
      <c r="A777" s="149">
        <v>41680</v>
      </c>
      <c r="B777" s="150">
        <v>221</v>
      </c>
      <c r="C777" s="150" t="s">
        <v>869</v>
      </c>
      <c r="D777" s="138" t="s">
        <v>903</v>
      </c>
      <c r="E777" s="139">
        <v>22470</v>
      </c>
      <c r="F777" s="445">
        <v>41687</v>
      </c>
      <c r="G777" s="140">
        <v>22470</v>
      </c>
      <c r="H777" s="154">
        <f t="shared" si="12"/>
        <v>0</v>
      </c>
      <c r="I777" s="141" t="s">
        <v>37</v>
      </c>
    </row>
    <row r="778" spans="1:9" s="118" customFormat="1" ht="15" x14ac:dyDescent="0.25">
      <c r="A778" s="149">
        <v>41680</v>
      </c>
      <c r="B778" s="150">
        <v>222</v>
      </c>
      <c r="C778" s="150" t="s">
        <v>869</v>
      </c>
      <c r="D778" s="138" t="s">
        <v>8</v>
      </c>
      <c r="E778" s="139">
        <v>971</v>
      </c>
      <c r="F778" s="445">
        <v>41680</v>
      </c>
      <c r="G778" s="140">
        <v>971</v>
      </c>
      <c r="H778" s="154">
        <f t="shared" si="12"/>
        <v>0</v>
      </c>
      <c r="I778" s="141" t="s">
        <v>8</v>
      </c>
    </row>
    <row r="779" spans="1:9" s="118" customFormat="1" ht="15" x14ac:dyDescent="0.25">
      <c r="A779" s="149">
        <v>41680</v>
      </c>
      <c r="B779" s="150">
        <v>223</v>
      </c>
      <c r="C779" s="150" t="s">
        <v>869</v>
      </c>
      <c r="D779" s="138" t="s">
        <v>93</v>
      </c>
      <c r="E779" s="139">
        <v>4853.5</v>
      </c>
      <c r="F779" s="445">
        <v>41681</v>
      </c>
      <c r="G779" s="140">
        <v>4853.5</v>
      </c>
      <c r="H779" s="154">
        <f t="shared" si="12"/>
        <v>0</v>
      </c>
      <c r="I779" s="141" t="s">
        <v>27</v>
      </c>
    </row>
    <row r="780" spans="1:9" s="118" customFormat="1" ht="15" x14ac:dyDescent="0.25">
      <c r="A780" s="149">
        <v>41680</v>
      </c>
      <c r="B780" s="150">
        <v>224</v>
      </c>
      <c r="C780" s="150" t="s">
        <v>869</v>
      </c>
      <c r="D780" s="138" t="s">
        <v>85</v>
      </c>
      <c r="E780" s="139">
        <v>4874</v>
      </c>
      <c r="F780" s="445">
        <v>41681</v>
      </c>
      <c r="G780" s="140">
        <v>4874</v>
      </c>
      <c r="H780" s="154">
        <f t="shared" si="12"/>
        <v>0</v>
      </c>
      <c r="I780" s="141" t="s">
        <v>27</v>
      </c>
    </row>
    <row r="781" spans="1:9" s="118" customFormat="1" ht="15" x14ac:dyDescent="0.25">
      <c r="A781" s="149">
        <v>41680</v>
      </c>
      <c r="B781" s="150">
        <v>225</v>
      </c>
      <c r="C781" s="150" t="s">
        <v>869</v>
      </c>
      <c r="D781" s="138" t="s">
        <v>240</v>
      </c>
      <c r="E781" s="140">
        <v>43559</v>
      </c>
      <c r="F781" s="464">
        <v>41706</v>
      </c>
      <c r="G781" s="145">
        <v>43559</v>
      </c>
      <c r="H781" s="154">
        <f t="shared" si="12"/>
        <v>0</v>
      </c>
      <c r="I781" s="141" t="s">
        <v>27</v>
      </c>
    </row>
    <row r="782" spans="1:9" s="118" customFormat="1" ht="15" x14ac:dyDescent="0.25">
      <c r="A782" s="149">
        <v>41680</v>
      </c>
      <c r="B782" s="150">
        <v>226</v>
      </c>
      <c r="C782" s="150" t="s">
        <v>869</v>
      </c>
      <c r="D782" s="138" t="s">
        <v>8</v>
      </c>
      <c r="E782" s="139">
        <v>466.5</v>
      </c>
      <c r="F782" s="445">
        <v>41680</v>
      </c>
      <c r="G782" s="140">
        <v>466.5</v>
      </c>
      <c r="H782" s="154">
        <f t="shared" si="12"/>
        <v>0</v>
      </c>
      <c r="I782" s="141" t="s">
        <v>8</v>
      </c>
    </row>
    <row r="783" spans="1:9" s="118" customFormat="1" ht="15" x14ac:dyDescent="0.25">
      <c r="A783" s="149">
        <v>41680</v>
      </c>
      <c r="B783" s="150">
        <v>227</v>
      </c>
      <c r="C783" s="150" t="s">
        <v>869</v>
      </c>
      <c r="D783" s="138" t="s">
        <v>96</v>
      </c>
      <c r="E783" s="139">
        <v>24168</v>
      </c>
      <c r="F783" s="445">
        <v>41694</v>
      </c>
      <c r="G783" s="140">
        <v>24168</v>
      </c>
      <c r="H783" s="154">
        <f t="shared" si="12"/>
        <v>0</v>
      </c>
      <c r="I783" s="141" t="s">
        <v>37</v>
      </c>
    </row>
    <row r="784" spans="1:9" s="118" customFormat="1" ht="15" x14ac:dyDescent="0.25">
      <c r="A784" s="149">
        <v>41680</v>
      </c>
      <c r="B784" s="150">
        <v>228</v>
      </c>
      <c r="C784" s="150" t="s">
        <v>869</v>
      </c>
      <c r="D784" s="138" t="s">
        <v>8</v>
      </c>
      <c r="E784" s="139">
        <v>330</v>
      </c>
      <c r="F784" s="445">
        <v>41680</v>
      </c>
      <c r="G784" s="140">
        <v>330</v>
      </c>
      <c r="H784" s="154">
        <f t="shared" si="12"/>
        <v>0</v>
      </c>
      <c r="I784" s="141" t="s">
        <v>8</v>
      </c>
    </row>
    <row r="785" spans="1:10" x14ac:dyDescent="0.25">
      <c r="A785" s="149">
        <v>41680</v>
      </c>
      <c r="B785" s="150">
        <v>229</v>
      </c>
      <c r="C785" s="150" t="s">
        <v>869</v>
      </c>
      <c r="D785" s="138" t="s">
        <v>18</v>
      </c>
      <c r="E785" s="139">
        <v>1043</v>
      </c>
      <c r="F785" s="445">
        <v>41680</v>
      </c>
      <c r="G785" s="140">
        <v>1043</v>
      </c>
      <c r="H785" s="154">
        <f t="shared" si="12"/>
        <v>0</v>
      </c>
      <c r="I785" s="141" t="s">
        <v>8</v>
      </c>
    </row>
    <row r="786" spans="1:10" ht="15" x14ac:dyDescent="0.25">
      <c r="A786" s="149">
        <v>41680</v>
      </c>
      <c r="B786" s="150">
        <v>230</v>
      </c>
      <c r="C786" s="150" t="s">
        <v>869</v>
      </c>
      <c r="D786" s="138" t="s">
        <v>160</v>
      </c>
      <c r="E786" s="139">
        <v>121083.2</v>
      </c>
      <c r="F786" s="446" t="s">
        <v>904</v>
      </c>
      <c r="G786" s="140">
        <v>121083.2</v>
      </c>
      <c r="H786" s="154">
        <f t="shared" si="12"/>
        <v>0</v>
      </c>
      <c r="I786" s="141" t="s">
        <v>162</v>
      </c>
      <c r="J786" s="118"/>
    </row>
    <row r="787" spans="1:10" ht="15" x14ac:dyDescent="0.25">
      <c r="A787" s="149">
        <v>41680</v>
      </c>
      <c r="B787" s="150">
        <v>231</v>
      </c>
      <c r="C787" s="150" t="s">
        <v>869</v>
      </c>
      <c r="D787" s="138" t="s">
        <v>435</v>
      </c>
      <c r="E787" s="139">
        <v>6005</v>
      </c>
      <c r="F787" s="445">
        <v>41680</v>
      </c>
      <c r="G787" s="140">
        <v>6005</v>
      </c>
      <c r="H787" s="154">
        <f t="shared" si="12"/>
        <v>0</v>
      </c>
      <c r="I787" s="141" t="s">
        <v>8</v>
      </c>
      <c r="J787" s="118"/>
    </row>
    <row r="788" spans="1:10" ht="15" x14ac:dyDescent="0.25">
      <c r="A788" s="149">
        <v>41681</v>
      </c>
      <c r="B788" s="150">
        <v>232</v>
      </c>
      <c r="C788" s="150" t="s">
        <v>869</v>
      </c>
      <c r="D788" s="138" t="s">
        <v>272</v>
      </c>
      <c r="E788" s="139">
        <v>19326.5</v>
      </c>
      <c r="F788" s="446" t="s">
        <v>905</v>
      </c>
      <c r="G788" s="140">
        <v>19326.5</v>
      </c>
      <c r="H788" s="154">
        <f t="shared" si="12"/>
        <v>0</v>
      </c>
      <c r="I788" s="139" t="s">
        <v>162</v>
      </c>
      <c r="J788" s="118"/>
    </row>
    <row r="789" spans="1:10" ht="15" x14ac:dyDescent="0.25">
      <c r="A789" s="149">
        <v>41681</v>
      </c>
      <c r="B789" s="150">
        <v>233</v>
      </c>
      <c r="C789" s="150" t="s">
        <v>869</v>
      </c>
      <c r="D789" s="138" t="s">
        <v>545</v>
      </c>
      <c r="E789" s="139">
        <v>6064</v>
      </c>
      <c r="F789" s="445">
        <v>41682</v>
      </c>
      <c r="G789" s="140">
        <v>6064</v>
      </c>
      <c r="H789" s="154">
        <f t="shared" si="12"/>
        <v>0</v>
      </c>
      <c r="I789" s="151" t="s">
        <v>162</v>
      </c>
      <c r="J789" s="118"/>
    </row>
    <row r="790" spans="1:10" ht="15" x14ac:dyDescent="0.25">
      <c r="A790" s="149">
        <v>41681</v>
      </c>
      <c r="B790" s="150">
        <v>234</v>
      </c>
      <c r="C790" s="150" t="s">
        <v>869</v>
      </c>
      <c r="D790" s="138" t="s">
        <v>59</v>
      </c>
      <c r="E790" s="139">
        <v>11600.5</v>
      </c>
      <c r="F790" s="445">
        <v>41681</v>
      </c>
      <c r="G790" s="140">
        <v>11600.5</v>
      </c>
      <c r="H790" s="154">
        <f t="shared" si="12"/>
        <v>0</v>
      </c>
      <c r="I790" s="141" t="s">
        <v>21</v>
      </c>
      <c r="J790" s="118"/>
    </row>
    <row r="791" spans="1:10" ht="15" x14ac:dyDescent="0.25">
      <c r="A791" s="149">
        <v>41681</v>
      </c>
      <c r="B791" s="150">
        <v>235</v>
      </c>
      <c r="C791" s="150" t="s">
        <v>869</v>
      </c>
      <c r="D791" s="138" t="s">
        <v>175</v>
      </c>
      <c r="E791" s="139">
        <v>38389</v>
      </c>
      <c r="F791" s="445">
        <v>41682</v>
      </c>
      <c r="G791" s="140">
        <v>38389</v>
      </c>
      <c r="H791" s="154">
        <f t="shared" si="12"/>
        <v>0</v>
      </c>
      <c r="I791" s="141" t="s">
        <v>162</v>
      </c>
      <c r="J791" s="118"/>
    </row>
    <row r="792" spans="1:10" ht="15" x14ac:dyDescent="0.25">
      <c r="A792" s="149">
        <v>41681</v>
      </c>
      <c r="B792" s="150">
        <v>236</v>
      </c>
      <c r="C792" s="150" t="s">
        <v>869</v>
      </c>
      <c r="D792" s="138" t="s">
        <v>553</v>
      </c>
      <c r="E792" s="139">
        <v>15813</v>
      </c>
      <c r="F792" s="445">
        <v>41682</v>
      </c>
      <c r="G792" s="140">
        <v>15813</v>
      </c>
      <c r="H792" s="154">
        <f t="shared" si="12"/>
        <v>0</v>
      </c>
      <c r="I792" s="141" t="s">
        <v>162</v>
      </c>
      <c r="J792" s="118"/>
    </row>
    <row r="793" spans="1:10" ht="15" x14ac:dyDescent="0.25">
      <c r="A793" s="149">
        <v>41681</v>
      </c>
      <c r="B793" s="150">
        <v>237</v>
      </c>
      <c r="C793" s="150" t="s">
        <v>869</v>
      </c>
      <c r="D793" s="138" t="s">
        <v>163</v>
      </c>
      <c r="E793" s="139">
        <v>1743</v>
      </c>
      <c r="F793" s="445">
        <v>41682</v>
      </c>
      <c r="G793" s="140">
        <v>1743</v>
      </c>
      <c r="H793" s="154">
        <f t="shared" si="12"/>
        <v>0</v>
      </c>
      <c r="I793" s="141" t="s">
        <v>162</v>
      </c>
      <c r="J793" s="118"/>
    </row>
    <row r="794" spans="1:10" ht="15" x14ac:dyDescent="0.25">
      <c r="A794" s="149">
        <v>41681</v>
      </c>
      <c r="B794" s="150">
        <v>238</v>
      </c>
      <c r="C794" s="150" t="s">
        <v>869</v>
      </c>
      <c r="D794" s="138" t="s">
        <v>237</v>
      </c>
      <c r="E794" s="139">
        <v>2121.5</v>
      </c>
      <c r="F794" s="445">
        <v>41681</v>
      </c>
      <c r="G794" s="140">
        <v>2121.5</v>
      </c>
      <c r="H794" s="154">
        <f t="shared" si="12"/>
        <v>0</v>
      </c>
      <c r="I794" s="141" t="s">
        <v>21</v>
      </c>
      <c r="J794" s="118"/>
    </row>
    <row r="795" spans="1:10" ht="15" x14ac:dyDescent="0.25">
      <c r="A795" s="149">
        <v>41681</v>
      </c>
      <c r="B795" s="150">
        <v>239</v>
      </c>
      <c r="C795" s="150" t="s">
        <v>869</v>
      </c>
      <c r="D795" s="138" t="s">
        <v>160</v>
      </c>
      <c r="E795" s="139">
        <v>680.5</v>
      </c>
      <c r="F795" s="445">
        <v>41685</v>
      </c>
      <c r="G795" s="140">
        <v>680.5</v>
      </c>
      <c r="H795" s="154">
        <f t="shared" si="12"/>
        <v>0</v>
      </c>
      <c r="I795" s="141" t="s">
        <v>162</v>
      </c>
      <c r="J795" s="118"/>
    </row>
    <row r="796" spans="1:10" ht="15" x14ac:dyDescent="0.25">
      <c r="A796" s="149">
        <v>41681</v>
      </c>
      <c r="B796" s="150">
        <v>240</v>
      </c>
      <c r="C796" s="150" t="s">
        <v>869</v>
      </c>
      <c r="D796" s="138" t="s">
        <v>27</v>
      </c>
      <c r="E796" s="139">
        <v>2093</v>
      </c>
      <c r="F796" s="445">
        <v>41681</v>
      </c>
      <c r="G796" s="140">
        <v>2093</v>
      </c>
      <c r="H796" s="154">
        <f t="shared" si="12"/>
        <v>0</v>
      </c>
      <c r="I796" s="141"/>
      <c r="J796" s="118"/>
    </row>
    <row r="797" spans="1:10" ht="15" x14ac:dyDescent="0.25">
      <c r="A797" s="149">
        <v>41681</v>
      </c>
      <c r="B797" s="150">
        <v>241</v>
      </c>
      <c r="C797" s="150" t="s">
        <v>869</v>
      </c>
      <c r="D797" s="143" t="s">
        <v>53</v>
      </c>
      <c r="E797" s="144">
        <v>0</v>
      </c>
      <c r="F797" s="445"/>
      <c r="G797" s="140">
        <v>0</v>
      </c>
      <c r="H797" s="154">
        <f t="shared" si="12"/>
        <v>0</v>
      </c>
      <c r="I797" s="141" t="s">
        <v>324</v>
      </c>
      <c r="J797" s="118"/>
    </row>
    <row r="798" spans="1:10" ht="15" x14ac:dyDescent="0.25">
      <c r="A798" s="149">
        <v>41681</v>
      </c>
      <c r="B798" s="150">
        <v>242</v>
      </c>
      <c r="C798" s="150" t="s">
        <v>869</v>
      </c>
      <c r="D798" s="138" t="s">
        <v>163</v>
      </c>
      <c r="E798" s="139">
        <v>15812.5</v>
      </c>
      <c r="F798" s="445">
        <v>41682</v>
      </c>
      <c r="G798" s="140">
        <v>15812.5</v>
      </c>
      <c r="H798" s="154">
        <f t="shared" si="12"/>
        <v>0</v>
      </c>
      <c r="I798" s="141" t="s">
        <v>162</v>
      </c>
      <c r="J798" s="118"/>
    </row>
    <row r="799" spans="1:10" ht="15" x14ac:dyDescent="0.25">
      <c r="A799" s="149">
        <v>41681</v>
      </c>
      <c r="B799" s="150">
        <v>243</v>
      </c>
      <c r="C799" s="150" t="s">
        <v>869</v>
      </c>
      <c r="D799" s="138" t="s">
        <v>20</v>
      </c>
      <c r="E799" s="139">
        <v>2111</v>
      </c>
      <c r="F799" s="445">
        <v>41684</v>
      </c>
      <c r="G799" s="140">
        <v>2111</v>
      </c>
      <c r="H799" s="154">
        <f t="shared" si="12"/>
        <v>0</v>
      </c>
      <c r="I799" s="141" t="s">
        <v>8</v>
      </c>
      <c r="J799" s="118"/>
    </row>
    <row r="800" spans="1:10" ht="15" x14ac:dyDescent="0.25">
      <c r="A800" s="149">
        <v>41681</v>
      </c>
      <c r="B800" s="150">
        <v>244</v>
      </c>
      <c r="C800" s="150" t="s">
        <v>869</v>
      </c>
      <c r="D800" s="138" t="s">
        <v>172</v>
      </c>
      <c r="E800" s="139">
        <v>7772.5</v>
      </c>
      <c r="F800" s="445">
        <v>41682</v>
      </c>
      <c r="G800" s="140">
        <v>7772.5</v>
      </c>
      <c r="H800" s="154">
        <f t="shared" si="12"/>
        <v>0</v>
      </c>
      <c r="I800" s="141" t="s">
        <v>162</v>
      </c>
      <c r="J800" s="118"/>
    </row>
    <row r="801" spans="1:10" ht="15" x14ac:dyDescent="0.25">
      <c r="A801" s="149">
        <v>41681</v>
      </c>
      <c r="B801" s="150">
        <v>245</v>
      </c>
      <c r="C801" s="150" t="s">
        <v>869</v>
      </c>
      <c r="D801" s="138" t="s">
        <v>168</v>
      </c>
      <c r="E801" s="139">
        <v>15539</v>
      </c>
      <c r="F801" s="445">
        <v>41682</v>
      </c>
      <c r="G801" s="140">
        <v>15539</v>
      </c>
      <c r="H801" s="154">
        <f t="shared" si="12"/>
        <v>0</v>
      </c>
      <c r="I801" s="141" t="s">
        <v>162</v>
      </c>
      <c r="J801" s="118"/>
    </row>
    <row r="802" spans="1:10" x14ac:dyDescent="0.25">
      <c r="A802" s="149">
        <v>41681</v>
      </c>
      <c r="B802" s="150">
        <v>246</v>
      </c>
      <c r="C802" s="150" t="s">
        <v>869</v>
      </c>
      <c r="D802" s="138" t="s">
        <v>856</v>
      </c>
      <c r="E802" s="139">
        <v>15643.5</v>
      </c>
      <c r="F802" s="445">
        <v>41692</v>
      </c>
      <c r="G802" s="140">
        <v>15643.5</v>
      </c>
      <c r="H802" s="154">
        <f t="shared" si="12"/>
        <v>0</v>
      </c>
      <c r="I802" s="141" t="s">
        <v>162</v>
      </c>
    </row>
    <row r="803" spans="1:10" x14ac:dyDescent="0.25">
      <c r="A803" s="149">
        <v>41681</v>
      </c>
      <c r="B803" s="150">
        <v>247</v>
      </c>
      <c r="C803" s="150" t="s">
        <v>869</v>
      </c>
      <c r="D803" s="138" t="s">
        <v>172</v>
      </c>
      <c r="E803" s="139">
        <v>2059.5</v>
      </c>
      <c r="F803" s="445">
        <v>41682</v>
      </c>
      <c r="G803" s="140">
        <v>2059.5</v>
      </c>
      <c r="H803" s="154">
        <f t="shared" si="12"/>
        <v>0</v>
      </c>
      <c r="I803" s="141" t="s">
        <v>162</v>
      </c>
    </row>
    <row r="804" spans="1:10" x14ac:dyDescent="0.25">
      <c r="A804" s="149">
        <v>41681</v>
      </c>
      <c r="B804" s="150">
        <v>248</v>
      </c>
      <c r="C804" s="150" t="s">
        <v>869</v>
      </c>
      <c r="D804" s="138" t="s">
        <v>22</v>
      </c>
      <c r="E804" s="139">
        <v>18043.5</v>
      </c>
      <c r="F804" s="445">
        <v>41682</v>
      </c>
      <c r="G804" s="140">
        <v>18043.5</v>
      </c>
      <c r="H804" s="154">
        <f t="shared" si="12"/>
        <v>0</v>
      </c>
      <c r="I804" s="141" t="s">
        <v>162</v>
      </c>
    </row>
    <row r="805" spans="1:10" x14ac:dyDescent="0.25">
      <c r="A805" s="149">
        <v>41681</v>
      </c>
      <c r="B805" s="150">
        <v>249</v>
      </c>
      <c r="C805" s="150" t="s">
        <v>869</v>
      </c>
      <c r="D805" s="138" t="s">
        <v>250</v>
      </c>
      <c r="E805" s="139">
        <v>6413</v>
      </c>
      <c r="F805" s="445">
        <v>41682</v>
      </c>
      <c r="G805" s="140">
        <v>6413</v>
      </c>
      <c r="H805" s="154">
        <f t="shared" si="12"/>
        <v>0</v>
      </c>
      <c r="I805" s="141" t="s">
        <v>162</v>
      </c>
    </row>
    <row r="806" spans="1:10" x14ac:dyDescent="0.25">
      <c r="A806" s="149">
        <v>41681</v>
      </c>
      <c r="B806" s="150">
        <v>250</v>
      </c>
      <c r="C806" s="150" t="s">
        <v>869</v>
      </c>
      <c r="D806" s="138" t="s">
        <v>169</v>
      </c>
      <c r="E806" s="139">
        <v>5040</v>
      </c>
      <c r="F806" s="445">
        <v>41682</v>
      </c>
      <c r="G806" s="140">
        <v>5040</v>
      </c>
      <c r="H806" s="154">
        <f t="shared" si="12"/>
        <v>0</v>
      </c>
      <c r="I806" s="141" t="s">
        <v>162</v>
      </c>
    </row>
    <row r="807" spans="1:10" x14ac:dyDescent="0.25">
      <c r="A807" s="149">
        <v>41681</v>
      </c>
      <c r="B807" s="150">
        <v>251</v>
      </c>
      <c r="C807" s="150" t="s">
        <v>869</v>
      </c>
      <c r="D807" s="138" t="s">
        <v>11</v>
      </c>
      <c r="E807" s="139">
        <v>57178</v>
      </c>
      <c r="F807" s="445">
        <v>41691</v>
      </c>
      <c r="G807" s="140">
        <v>57178</v>
      </c>
      <c r="H807" s="154">
        <f t="shared" si="12"/>
        <v>0</v>
      </c>
      <c r="I807" s="141" t="s">
        <v>37</v>
      </c>
    </row>
    <row r="808" spans="1:10" x14ac:dyDescent="0.25">
      <c r="A808" s="149">
        <v>41681</v>
      </c>
      <c r="B808" s="150">
        <v>252</v>
      </c>
      <c r="C808" s="150" t="s">
        <v>869</v>
      </c>
      <c r="D808" s="138" t="s">
        <v>13</v>
      </c>
      <c r="E808" s="139">
        <v>2552</v>
      </c>
      <c r="F808" s="445">
        <v>41682</v>
      </c>
      <c r="G808" s="140">
        <v>2552</v>
      </c>
      <c r="H808" s="154">
        <f t="shared" si="12"/>
        <v>0</v>
      </c>
      <c r="I808" s="141" t="s">
        <v>21</v>
      </c>
    </row>
    <row r="809" spans="1:10" x14ac:dyDescent="0.25">
      <c r="A809" s="149">
        <v>41681</v>
      </c>
      <c r="B809" s="150">
        <v>253</v>
      </c>
      <c r="C809" s="150" t="s">
        <v>869</v>
      </c>
      <c r="D809" s="138" t="s">
        <v>882</v>
      </c>
      <c r="E809" s="139">
        <v>4927.5</v>
      </c>
      <c r="F809" s="445">
        <v>41681</v>
      </c>
      <c r="G809" s="140">
        <v>4927.5</v>
      </c>
      <c r="H809" s="154">
        <f t="shared" si="12"/>
        <v>0</v>
      </c>
      <c r="I809" s="141" t="s">
        <v>21</v>
      </c>
      <c r="J809" s="142" t="s">
        <v>906</v>
      </c>
    </row>
    <row r="810" spans="1:10" x14ac:dyDescent="0.25">
      <c r="A810" s="149">
        <v>41681</v>
      </c>
      <c r="B810" s="150">
        <v>254</v>
      </c>
      <c r="C810" s="150" t="s">
        <v>869</v>
      </c>
      <c r="D810" s="138" t="s">
        <v>8</v>
      </c>
      <c r="E810" s="139">
        <v>869</v>
      </c>
      <c r="F810" s="445">
        <v>41681</v>
      </c>
      <c r="G810" s="140">
        <v>869</v>
      </c>
      <c r="H810" s="154">
        <f t="shared" si="12"/>
        <v>0</v>
      </c>
      <c r="I810" s="141" t="s">
        <v>8</v>
      </c>
    </row>
    <row r="811" spans="1:10" x14ac:dyDescent="0.25">
      <c r="A811" s="149">
        <v>41681</v>
      </c>
      <c r="B811" s="150">
        <v>255</v>
      </c>
      <c r="C811" s="150" t="s">
        <v>869</v>
      </c>
      <c r="D811" s="138" t="s">
        <v>47</v>
      </c>
      <c r="E811" s="139">
        <v>4427</v>
      </c>
      <c r="F811" s="445">
        <v>41682</v>
      </c>
      <c r="G811" s="140">
        <v>4427</v>
      </c>
      <c r="H811" s="154">
        <f t="shared" si="12"/>
        <v>0</v>
      </c>
      <c r="I811" s="141" t="s">
        <v>30</v>
      </c>
    </row>
    <row r="812" spans="1:10" x14ac:dyDescent="0.25">
      <c r="A812" s="149">
        <v>41681</v>
      </c>
      <c r="B812" s="150">
        <v>256</v>
      </c>
      <c r="C812" s="150" t="s">
        <v>869</v>
      </c>
      <c r="D812" s="138" t="s">
        <v>29</v>
      </c>
      <c r="E812" s="140">
        <v>10618</v>
      </c>
      <c r="F812" s="447" t="s">
        <v>907</v>
      </c>
      <c r="G812" s="140">
        <f>2000+8618</f>
        <v>10618</v>
      </c>
      <c r="H812" s="154">
        <f t="shared" si="12"/>
        <v>0</v>
      </c>
      <c r="I812" s="141" t="s">
        <v>30</v>
      </c>
    </row>
    <row r="813" spans="1:10" x14ac:dyDescent="0.25">
      <c r="A813" s="149">
        <v>41681</v>
      </c>
      <c r="B813" s="150">
        <v>257</v>
      </c>
      <c r="C813" s="150" t="s">
        <v>869</v>
      </c>
      <c r="D813" s="138" t="s">
        <v>152</v>
      </c>
      <c r="E813" s="139">
        <v>9519</v>
      </c>
      <c r="F813" s="445">
        <v>41681</v>
      </c>
      <c r="G813" s="140">
        <v>9519</v>
      </c>
      <c r="H813" s="154">
        <f t="shared" si="12"/>
        <v>0</v>
      </c>
      <c r="I813" s="141"/>
    </row>
    <row r="814" spans="1:10" x14ac:dyDescent="0.25">
      <c r="A814" s="149">
        <v>41681</v>
      </c>
      <c r="B814" s="150">
        <v>258</v>
      </c>
      <c r="C814" s="150" t="s">
        <v>869</v>
      </c>
      <c r="D814" s="138" t="s">
        <v>501</v>
      </c>
      <c r="E814" s="139">
        <v>3087.5</v>
      </c>
      <c r="F814" s="445">
        <v>41681</v>
      </c>
      <c r="G814" s="140">
        <v>3087.5</v>
      </c>
      <c r="H814" s="154">
        <f t="shared" si="12"/>
        <v>0</v>
      </c>
      <c r="I814" s="141"/>
    </row>
    <row r="815" spans="1:10" x14ac:dyDescent="0.25">
      <c r="A815" s="149">
        <v>41681</v>
      </c>
      <c r="B815" s="150">
        <v>259</v>
      </c>
      <c r="C815" s="150" t="s">
        <v>869</v>
      </c>
      <c r="D815" s="138" t="s">
        <v>827</v>
      </c>
      <c r="E815" s="139">
        <v>1450.5</v>
      </c>
      <c r="F815" s="445">
        <v>41683</v>
      </c>
      <c r="G815" s="140">
        <v>1450.5</v>
      </c>
      <c r="H815" s="154">
        <f t="shared" si="12"/>
        <v>0</v>
      </c>
      <c r="I815" s="141" t="s">
        <v>30</v>
      </c>
    </row>
    <row r="816" spans="1:10" x14ac:dyDescent="0.25">
      <c r="A816" s="149">
        <v>41681</v>
      </c>
      <c r="B816" s="150">
        <v>260</v>
      </c>
      <c r="C816" s="150" t="s">
        <v>869</v>
      </c>
      <c r="D816" s="138" t="s">
        <v>35</v>
      </c>
      <c r="E816" s="139">
        <v>1246.5</v>
      </c>
      <c r="F816" s="445">
        <v>41682</v>
      </c>
      <c r="G816" s="140">
        <v>1246.5</v>
      </c>
      <c r="H816" s="154">
        <f t="shared" si="12"/>
        <v>0</v>
      </c>
      <c r="I816" s="141" t="s">
        <v>30</v>
      </c>
    </row>
    <row r="817" spans="1:10" x14ac:dyDescent="0.25">
      <c r="A817" s="149">
        <v>41681</v>
      </c>
      <c r="B817" s="150">
        <v>261</v>
      </c>
      <c r="C817" s="150" t="s">
        <v>869</v>
      </c>
      <c r="D817" s="138" t="s">
        <v>42</v>
      </c>
      <c r="E817" s="139">
        <v>1520</v>
      </c>
      <c r="F817" s="446">
        <v>41699</v>
      </c>
      <c r="G817" s="145">
        <v>1520</v>
      </c>
      <c r="H817" s="154">
        <f t="shared" si="12"/>
        <v>0</v>
      </c>
      <c r="I817" s="141" t="s">
        <v>30</v>
      </c>
    </row>
    <row r="818" spans="1:10" x14ac:dyDescent="0.25">
      <c r="A818" s="149">
        <v>41681</v>
      </c>
      <c r="B818" s="150">
        <v>262</v>
      </c>
      <c r="C818" s="150" t="s">
        <v>869</v>
      </c>
      <c r="D818" s="138" t="s">
        <v>43</v>
      </c>
      <c r="E818" s="139">
        <v>1140</v>
      </c>
      <c r="F818" s="446">
        <v>41699</v>
      </c>
      <c r="G818" s="145">
        <v>1140</v>
      </c>
      <c r="H818" s="154">
        <f t="shared" si="12"/>
        <v>0</v>
      </c>
      <c r="I818" s="141" t="s">
        <v>30</v>
      </c>
    </row>
    <row r="819" spans="1:10" x14ac:dyDescent="0.25">
      <c r="A819" s="149">
        <v>41681</v>
      </c>
      <c r="B819" s="150">
        <v>263</v>
      </c>
      <c r="C819" s="150" t="s">
        <v>869</v>
      </c>
      <c r="D819" s="143" t="s">
        <v>53</v>
      </c>
      <c r="E819" s="144">
        <v>0</v>
      </c>
      <c r="F819" s="445"/>
      <c r="G819" s="140"/>
      <c r="H819" s="154">
        <f t="shared" si="12"/>
        <v>0</v>
      </c>
      <c r="I819" s="141" t="s">
        <v>81</v>
      </c>
      <c r="J819" s="142" t="s">
        <v>908</v>
      </c>
    </row>
    <row r="820" spans="1:10" x14ac:dyDescent="0.25">
      <c r="A820" s="149">
        <v>41681</v>
      </c>
      <c r="B820" s="150">
        <v>264</v>
      </c>
      <c r="C820" s="150" t="s">
        <v>869</v>
      </c>
      <c r="D820" s="138" t="s">
        <v>55</v>
      </c>
      <c r="E820" s="139">
        <v>11604</v>
      </c>
      <c r="F820" s="445">
        <v>41682</v>
      </c>
      <c r="G820" s="140">
        <v>11604</v>
      </c>
      <c r="H820" s="154">
        <f t="shared" si="12"/>
        <v>0</v>
      </c>
      <c r="I820" s="141"/>
    </row>
    <row r="821" spans="1:10" x14ac:dyDescent="0.25">
      <c r="A821" s="149">
        <v>41681</v>
      </c>
      <c r="B821" s="150">
        <v>265</v>
      </c>
      <c r="C821" s="150" t="s">
        <v>869</v>
      </c>
      <c r="D821" s="138" t="s">
        <v>111</v>
      </c>
      <c r="E821" s="139">
        <v>2928</v>
      </c>
      <c r="F821" s="445">
        <v>41681</v>
      </c>
      <c r="G821" s="140">
        <v>2928</v>
      </c>
      <c r="H821" s="154">
        <f t="shared" si="12"/>
        <v>0</v>
      </c>
      <c r="I821" s="141" t="s">
        <v>12</v>
      </c>
    </row>
    <row r="822" spans="1:10" x14ac:dyDescent="0.25">
      <c r="A822" s="149">
        <v>41681</v>
      </c>
      <c r="B822" s="150">
        <v>266</v>
      </c>
      <c r="C822" s="150" t="s">
        <v>869</v>
      </c>
      <c r="D822" s="138" t="s">
        <v>66</v>
      </c>
      <c r="E822" s="139">
        <v>1362</v>
      </c>
      <c r="F822" s="445">
        <v>41681</v>
      </c>
      <c r="G822" s="140">
        <v>1362</v>
      </c>
      <c r="H822" s="154">
        <f t="shared" si="12"/>
        <v>0</v>
      </c>
      <c r="I822" s="141" t="s">
        <v>12</v>
      </c>
    </row>
    <row r="823" spans="1:10" x14ac:dyDescent="0.25">
      <c r="A823" s="149">
        <v>41681</v>
      </c>
      <c r="B823" s="150">
        <v>267</v>
      </c>
      <c r="C823" s="150" t="s">
        <v>869</v>
      </c>
      <c r="D823" s="138" t="s">
        <v>115</v>
      </c>
      <c r="E823" s="139">
        <v>6099</v>
      </c>
      <c r="F823" s="445">
        <v>41681</v>
      </c>
      <c r="G823" s="140">
        <v>6099</v>
      </c>
      <c r="H823" s="154">
        <f t="shared" si="12"/>
        <v>0</v>
      </c>
      <c r="I823" s="141" t="s">
        <v>8</v>
      </c>
    </row>
    <row r="824" spans="1:10" x14ac:dyDescent="0.25">
      <c r="A824" s="149">
        <v>41681</v>
      </c>
      <c r="B824" s="150">
        <v>268</v>
      </c>
      <c r="C824" s="150" t="s">
        <v>869</v>
      </c>
      <c r="D824" s="138" t="s">
        <v>909</v>
      </c>
      <c r="E824" s="139">
        <v>14601.5</v>
      </c>
      <c r="F824" s="445">
        <v>41681</v>
      </c>
      <c r="G824" s="140">
        <v>14601.5</v>
      </c>
      <c r="H824" s="154">
        <f t="shared" si="12"/>
        <v>0</v>
      </c>
      <c r="I824" s="141"/>
    </row>
    <row r="825" spans="1:10" x14ac:dyDescent="0.25">
      <c r="A825" s="149">
        <v>41681</v>
      </c>
      <c r="B825" s="150">
        <v>269</v>
      </c>
      <c r="C825" s="150" t="s">
        <v>869</v>
      </c>
      <c r="D825" s="138" t="s">
        <v>884</v>
      </c>
      <c r="E825" s="139">
        <v>1603</v>
      </c>
      <c r="F825" s="445">
        <v>41681</v>
      </c>
      <c r="G825" s="140">
        <v>1603</v>
      </c>
      <c r="H825" s="154">
        <f t="shared" si="12"/>
        <v>0</v>
      </c>
      <c r="I825" s="141" t="s">
        <v>12</v>
      </c>
    </row>
    <row r="826" spans="1:10" x14ac:dyDescent="0.25">
      <c r="A826" s="149">
        <v>41681</v>
      </c>
      <c r="B826" s="150">
        <v>270</v>
      </c>
      <c r="C826" s="150" t="s">
        <v>869</v>
      </c>
      <c r="D826" s="138" t="s">
        <v>54</v>
      </c>
      <c r="E826" s="139">
        <v>4479.5</v>
      </c>
      <c r="F826" s="445">
        <v>41681</v>
      </c>
      <c r="G826" s="140">
        <v>4479.5</v>
      </c>
      <c r="H826" s="154">
        <f t="shared" si="12"/>
        <v>0</v>
      </c>
      <c r="I826" s="141" t="s">
        <v>30</v>
      </c>
    </row>
    <row r="827" spans="1:10" x14ac:dyDescent="0.25">
      <c r="A827" s="149">
        <v>41681</v>
      </c>
      <c r="B827" s="150">
        <v>271</v>
      </c>
      <c r="C827" s="150" t="s">
        <v>869</v>
      </c>
      <c r="D827" s="138" t="s">
        <v>62</v>
      </c>
      <c r="E827" s="139">
        <v>8224</v>
      </c>
      <c r="F827" s="445">
        <v>41681</v>
      </c>
      <c r="G827" s="140">
        <v>8224</v>
      </c>
      <c r="H827" s="154">
        <f t="shared" si="12"/>
        <v>0</v>
      </c>
      <c r="I827" s="141"/>
    </row>
    <row r="828" spans="1:10" x14ac:dyDescent="0.25">
      <c r="A828" s="149">
        <v>41681</v>
      </c>
      <c r="B828" s="150">
        <v>272</v>
      </c>
      <c r="C828" s="150" t="s">
        <v>869</v>
      </c>
      <c r="D828" s="138" t="s">
        <v>250</v>
      </c>
      <c r="E828" s="139">
        <v>2950.5</v>
      </c>
      <c r="F828" s="445">
        <v>41681</v>
      </c>
      <c r="G828" s="140">
        <v>2950.5</v>
      </c>
      <c r="H828" s="154">
        <f t="shared" si="12"/>
        <v>0</v>
      </c>
      <c r="I828" s="141" t="s">
        <v>30</v>
      </c>
    </row>
    <row r="829" spans="1:10" x14ac:dyDescent="0.25">
      <c r="A829" s="149">
        <v>41681</v>
      </c>
      <c r="B829" s="150">
        <v>273</v>
      </c>
      <c r="C829" s="150" t="s">
        <v>869</v>
      </c>
      <c r="D829" s="138" t="s">
        <v>57</v>
      </c>
      <c r="E829" s="139">
        <v>1200</v>
      </c>
      <c r="F829" s="445">
        <v>41681</v>
      </c>
      <c r="G829" s="140">
        <v>1200</v>
      </c>
      <c r="H829" s="154">
        <f t="shared" si="12"/>
        <v>0</v>
      </c>
      <c r="I829" s="141" t="s">
        <v>30</v>
      </c>
    </row>
    <row r="830" spans="1:10" x14ac:dyDescent="0.25">
      <c r="A830" s="149">
        <v>41681</v>
      </c>
      <c r="B830" s="150">
        <v>274</v>
      </c>
      <c r="C830" s="150" t="s">
        <v>869</v>
      </c>
      <c r="D830" s="138" t="s">
        <v>517</v>
      </c>
      <c r="E830" s="139">
        <v>481</v>
      </c>
      <c r="F830" s="445">
        <v>41681</v>
      </c>
      <c r="G830" s="140">
        <v>481</v>
      </c>
      <c r="H830" s="154">
        <f t="shared" si="12"/>
        <v>0</v>
      </c>
      <c r="I830" s="141"/>
    </row>
    <row r="831" spans="1:10" x14ac:dyDescent="0.25">
      <c r="A831" s="149">
        <v>41681</v>
      </c>
      <c r="B831" s="150">
        <v>275</v>
      </c>
      <c r="C831" s="150" t="s">
        <v>869</v>
      </c>
      <c r="D831" s="138" t="s">
        <v>910</v>
      </c>
      <c r="E831" s="139">
        <v>50000</v>
      </c>
      <c r="F831" s="445">
        <v>41681</v>
      </c>
      <c r="G831" s="140">
        <v>50000</v>
      </c>
      <c r="H831" s="154">
        <f t="shared" si="12"/>
        <v>0</v>
      </c>
      <c r="I831" s="141" t="s">
        <v>8</v>
      </c>
    </row>
    <row r="832" spans="1:10" x14ac:dyDescent="0.25">
      <c r="A832" s="149">
        <v>41681</v>
      </c>
      <c r="B832" s="150">
        <v>276</v>
      </c>
      <c r="C832" s="150" t="s">
        <v>869</v>
      </c>
      <c r="D832" s="138" t="s">
        <v>911</v>
      </c>
      <c r="E832" s="139">
        <v>1099</v>
      </c>
      <c r="F832" s="445">
        <v>41681</v>
      </c>
      <c r="G832" s="140">
        <v>1099</v>
      </c>
      <c r="H832" s="154">
        <f t="shared" si="12"/>
        <v>0</v>
      </c>
      <c r="I832" s="141"/>
    </row>
    <row r="833" spans="1:10" x14ac:dyDescent="0.25">
      <c r="A833" s="149">
        <v>41681</v>
      </c>
      <c r="B833" s="150">
        <v>277</v>
      </c>
      <c r="C833" s="150" t="s">
        <v>869</v>
      </c>
      <c r="D833" s="138" t="s">
        <v>8</v>
      </c>
      <c r="E833" s="139">
        <v>1768</v>
      </c>
      <c r="F833" s="445">
        <v>41681</v>
      </c>
      <c r="G833" s="140">
        <v>1768</v>
      </c>
      <c r="H833" s="154">
        <f t="shared" si="12"/>
        <v>0</v>
      </c>
      <c r="I833" s="141" t="s">
        <v>8</v>
      </c>
    </row>
    <row r="834" spans="1:10" ht="15" x14ac:dyDescent="0.25">
      <c r="A834" s="149">
        <v>41681</v>
      </c>
      <c r="B834" s="150">
        <v>278</v>
      </c>
      <c r="C834" s="150" t="s">
        <v>869</v>
      </c>
      <c r="D834" s="138" t="s">
        <v>8</v>
      </c>
      <c r="E834" s="139">
        <v>21</v>
      </c>
      <c r="F834" s="445">
        <v>41681</v>
      </c>
      <c r="G834" s="140">
        <v>21</v>
      </c>
      <c r="H834" s="154">
        <f t="shared" si="12"/>
        <v>0</v>
      </c>
      <c r="I834" s="141" t="s">
        <v>8</v>
      </c>
      <c r="J834" s="118"/>
    </row>
    <row r="835" spans="1:10" ht="15" x14ac:dyDescent="0.25">
      <c r="A835" s="149">
        <v>41681</v>
      </c>
      <c r="B835" s="150">
        <v>279</v>
      </c>
      <c r="C835" s="150" t="s">
        <v>869</v>
      </c>
      <c r="D835" s="138" t="s">
        <v>115</v>
      </c>
      <c r="E835" s="139">
        <v>183</v>
      </c>
      <c r="F835" s="445">
        <v>41681</v>
      </c>
      <c r="G835" s="140">
        <v>183</v>
      </c>
      <c r="H835" s="154">
        <f t="shared" si="12"/>
        <v>0</v>
      </c>
      <c r="I835" s="141"/>
      <c r="J835" s="118"/>
    </row>
    <row r="836" spans="1:10" ht="15" x14ac:dyDescent="0.25">
      <c r="A836" s="149">
        <v>41681</v>
      </c>
      <c r="B836" s="150">
        <v>280</v>
      </c>
      <c r="C836" s="150" t="s">
        <v>869</v>
      </c>
      <c r="D836" s="138" t="s">
        <v>392</v>
      </c>
      <c r="E836" s="139">
        <v>2590</v>
      </c>
      <c r="F836" s="445">
        <v>41681</v>
      </c>
      <c r="G836" s="140">
        <v>2590</v>
      </c>
      <c r="H836" s="154">
        <f t="shared" si="12"/>
        <v>0</v>
      </c>
      <c r="I836" s="141"/>
      <c r="J836" s="118"/>
    </row>
    <row r="837" spans="1:10" ht="15" x14ac:dyDescent="0.25">
      <c r="A837" s="149">
        <v>41681</v>
      </c>
      <c r="B837" s="150">
        <v>281</v>
      </c>
      <c r="C837" s="150" t="s">
        <v>869</v>
      </c>
      <c r="D837" s="138" t="s">
        <v>44</v>
      </c>
      <c r="E837" s="139">
        <v>3800</v>
      </c>
      <c r="F837" s="446">
        <v>41699</v>
      </c>
      <c r="G837" s="145">
        <v>3800</v>
      </c>
      <c r="H837" s="154">
        <f t="shared" ref="H837:H900" si="13">E837-G837</f>
        <v>0</v>
      </c>
      <c r="I837" s="141" t="s">
        <v>15</v>
      </c>
      <c r="J837" s="118"/>
    </row>
    <row r="838" spans="1:10" ht="15" x14ac:dyDescent="0.25">
      <c r="A838" s="149">
        <v>41681</v>
      </c>
      <c r="B838" s="150">
        <v>282</v>
      </c>
      <c r="C838" s="150" t="s">
        <v>869</v>
      </c>
      <c r="D838" s="138" t="s">
        <v>508</v>
      </c>
      <c r="E838" s="139">
        <v>20524.5</v>
      </c>
      <c r="F838" s="445">
        <v>41681</v>
      </c>
      <c r="G838" s="140">
        <v>20524.5</v>
      </c>
      <c r="H838" s="154">
        <f t="shared" si="13"/>
        <v>0</v>
      </c>
      <c r="I838" s="141" t="s">
        <v>8</v>
      </c>
      <c r="J838" s="118"/>
    </row>
    <row r="839" spans="1:10" ht="15" x14ac:dyDescent="0.25">
      <c r="A839" s="149">
        <v>41681</v>
      </c>
      <c r="B839" s="150">
        <v>283</v>
      </c>
      <c r="C839" s="150" t="s">
        <v>869</v>
      </c>
      <c r="D839" s="138" t="s">
        <v>130</v>
      </c>
      <c r="E839" s="140">
        <v>3825.5</v>
      </c>
      <c r="F839" s="447" t="s">
        <v>912</v>
      </c>
      <c r="G839" s="140">
        <f>1700+2125.5</f>
        <v>3825.5</v>
      </c>
      <c r="H839" s="154">
        <f t="shared" si="13"/>
        <v>0</v>
      </c>
      <c r="I839" s="141" t="s">
        <v>21</v>
      </c>
      <c r="J839" s="118"/>
    </row>
    <row r="840" spans="1:10" ht="15" x14ac:dyDescent="0.25">
      <c r="A840" s="149">
        <v>41681</v>
      </c>
      <c r="B840" s="150">
        <v>284</v>
      </c>
      <c r="C840" s="150" t="s">
        <v>869</v>
      </c>
      <c r="D840" s="138" t="s">
        <v>188</v>
      </c>
      <c r="E840" s="139">
        <v>3424</v>
      </c>
      <c r="F840" s="445">
        <v>41682</v>
      </c>
      <c r="G840" s="140">
        <v>3424</v>
      </c>
      <c r="H840" s="154">
        <f t="shared" si="13"/>
        <v>0</v>
      </c>
      <c r="I840" s="141" t="s">
        <v>21</v>
      </c>
      <c r="J840" s="118"/>
    </row>
    <row r="841" spans="1:10" ht="15" x14ac:dyDescent="0.25">
      <c r="A841" s="149">
        <v>41681</v>
      </c>
      <c r="B841" s="150">
        <v>285</v>
      </c>
      <c r="C841" s="150" t="s">
        <v>869</v>
      </c>
      <c r="D841" s="138" t="s">
        <v>237</v>
      </c>
      <c r="E841" s="139">
        <v>10090.5</v>
      </c>
      <c r="F841" s="445">
        <v>41681</v>
      </c>
      <c r="G841" s="140">
        <v>10090.5</v>
      </c>
      <c r="H841" s="154">
        <f t="shared" si="13"/>
        <v>0</v>
      </c>
      <c r="I841" s="141" t="s">
        <v>21</v>
      </c>
      <c r="J841" s="118"/>
    </row>
    <row r="842" spans="1:10" ht="15" x14ac:dyDescent="0.25">
      <c r="A842" s="149">
        <v>41681</v>
      </c>
      <c r="B842" s="150">
        <v>286</v>
      </c>
      <c r="C842" s="150" t="s">
        <v>869</v>
      </c>
      <c r="D842" s="138" t="s">
        <v>233</v>
      </c>
      <c r="E842" s="139">
        <v>1499.5</v>
      </c>
      <c r="F842" s="445">
        <v>41681</v>
      </c>
      <c r="G842" s="140">
        <v>1499.5</v>
      </c>
      <c r="H842" s="154">
        <f t="shared" si="13"/>
        <v>0</v>
      </c>
      <c r="I842" s="141" t="s">
        <v>15</v>
      </c>
      <c r="J842" s="118"/>
    </row>
    <row r="843" spans="1:10" ht="15" x14ac:dyDescent="0.25">
      <c r="A843" s="149">
        <v>41681</v>
      </c>
      <c r="B843" s="150">
        <v>287</v>
      </c>
      <c r="C843" s="150" t="s">
        <v>869</v>
      </c>
      <c r="D843" s="138" t="s">
        <v>99</v>
      </c>
      <c r="E843" s="139">
        <v>409</v>
      </c>
      <c r="F843" s="445">
        <v>41681</v>
      </c>
      <c r="G843" s="140">
        <v>409</v>
      </c>
      <c r="H843" s="154">
        <f t="shared" si="13"/>
        <v>0</v>
      </c>
      <c r="I843" s="141" t="s">
        <v>15</v>
      </c>
      <c r="J843" s="118"/>
    </row>
    <row r="844" spans="1:10" ht="15" x14ac:dyDescent="0.25">
      <c r="A844" s="149">
        <v>41681</v>
      </c>
      <c r="B844" s="150">
        <v>288</v>
      </c>
      <c r="C844" s="150" t="s">
        <v>869</v>
      </c>
      <c r="D844" s="138" t="s">
        <v>913</v>
      </c>
      <c r="E844" s="139">
        <v>1941</v>
      </c>
      <c r="F844" s="445">
        <v>41681</v>
      </c>
      <c r="G844" s="140">
        <v>1941</v>
      </c>
      <c r="H844" s="154">
        <f t="shared" si="13"/>
        <v>0</v>
      </c>
      <c r="I844" s="141" t="s">
        <v>15</v>
      </c>
      <c r="J844" s="118"/>
    </row>
    <row r="845" spans="1:10" ht="15" x14ac:dyDescent="0.25">
      <c r="A845" s="149">
        <v>41681</v>
      </c>
      <c r="B845" s="150">
        <v>289</v>
      </c>
      <c r="C845" s="150" t="s">
        <v>869</v>
      </c>
      <c r="D845" s="138" t="s">
        <v>23</v>
      </c>
      <c r="E845" s="139">
        <v>1107</v>
      </c>
      <c r="F845" s="445">
        <v>41681</v>
      </c>
      <c r="G845" s="140">
        <v>1107</v>
      </c>
      <c r="H845" s="154">
        <f t="shared" si="13"/>
        <v>0</v>
      </c>
      <c r="I845" s="141"/>
      <c r="J845" s="118"/>
    </row>
    <row r="846" spans="1:10" ht="15" x14ac:dyDescent="0.25">
      <c r="A846" s="149">
        <v>41681</v>
      </c>
      <c r="B846" s="150">
        <v>290</v>
      </c>
      <c r="C846" s="150" t="s">
        <v>869</v>
      </c>
      <c r="D846" s="138" t="s">
        <v>914</v>
      </c>
      <c r="E846" s="139">
        <v>3242.5</v>
      </c>
      <c r="F846" s="445">
        <v>41681</v>
      </c>
      <c r="G846" s="140">
        <v>3242.5</v>
      </c>
      <c r="H846" s="154">
        <f t="shared" si="13"/>
        <v>0</v>
      </c>
      <c r="I846" s="141" t="s">
        <v>15</v>
      </c>
      <c r="J846" s="118"/>
    </row>
    <row r="847" spans="1:10" ht="15" x14ac:dyDescent="0.25">
      <c r="A847" s="149">
        <v>41681</v>
      </c>
      <c r="B847" s="150">
        <v>291</v>
      </c>
      <c r="C847" s="150" t="s">
        <v>869</v>
      </c>
      <c r="D847" s="138" t="s">
        <v>915</v>
      </c>
      <c r="E847" s="139">
        <v>4104</v>
      </c>
      <c r="F847" s="445">
        <v>41681</v>
      </c>
      <c r="G847" s="140">
        <v>4104</v>
      </c>
      <c r="H847" s="154">
        <f t="shared" si="13"/>
        <v>0</v>
      </c>
      <c r="I847" s="141" t="s">
        <v>27</v>
      </c>
      <c r="J847" s="118"/>
    </row>
    <row r="848" spans="1:10" ht="15" x14ac:dyDescent="0.25">
      <c r="A848" s="149">
        <v>41681</v>
      </c>
      <c r="B848" s="150">
        <v>292</v>
      </c>
      <c r="C848" s="150" t="s">
        <v>869</v>
      </c>
      <c r="D848" s="138" t="s">
        <v>916</v>
      </c>
      <c r="E848" s="139">
        <v>15268.5</v>
      </c>
      <c r="F848" s="445">
        <v>41984</v>
      </c>
      <c r="G848" s="140">
        <v>15268.5</v>
      </c>
      <c r="H848" s="154">
        <f t="shared" si="13"/>
        <v>0</v>
      </c>
      <c r="I848" s="141" t="s">
        <v>15</v>
      </c>
      <c r="J848" s="118"/>
    </row>
    <row r="849" spans="1:10" ht="15" x14ac:dyDescent="0.25">
      <c r="A849" s="149">
        <v>41681</v>
      </c>
      <c r="B849" s="150">
        <v>293</v>
      </c>
      <c r="C849" s="150" t="s">
        <v>869</v>
      </c>
      <c r="D849" s="138" t="s">
        <v>689</v>
      </c>
      <c r="E849" s="139">
        <v>9213.5</v>
      </c>
      <c r="F849" s="445">
        <v>41681</v>
      </c>
      <c r="G849" s="140">
        <v>9213.5</v>
      </c>
      <c r="H849" s="154">
        <f t="shared" si="13"/>
        <v>0</v>
      </c>
      <c r="I849" s="141" t="s">
        <v>15</v>
      </c>
      <c r="J849" s="118"/>
    </row>
    <row r="850" spans="1:10" x14ac:dyDescent="0.25">
      <c r="A850" s="149">
        <v>41681</v>
      </c>
      <c r="B850" s="150">
        <v>294</v>
      </c>
      <c r="C850" s="150" t="s">
        <v>869</v>
      </c>
      <c r="D850" s="138" t="s">
        <v>257</v>
      </c>
      <c r="E850" s="139">
        <v>11598.5</v>
      </c>
      <c r="F850" s="445">
        <v>41681</v>
      </c>
      <c r="G850" s="140">
        <v>11598.5</v>
      </c>
      <c r="H850" s="154">
        <f t="shared" si="13"/>
        <v>0</v>
      </c>
      <c r="I850" s="141" t="s">
        <v>15</v>
      </c>
    </row>
    <row r="851" spans="1:10" x14ac:dyDescent="0.25">
      <c r="A851" s="149">
        <v>41681</v>
      </c>
      <c r="B851" s="150">
        <v>295</v>
      </c>
      <c r="C851" s="150" t="s">
        <v>869</v>
      </c>
      <c r="D851" s="138" t="s">
        <v>8</v>
      </c>
      <c r="E851" s="139">
        <v>9290.5</v>
      </c>
      <c r="F851" s="445">
        <v>41681</v>
      </c>
      <c r="G851" s="140">
        <v>9290.5</v>
      </c>
      <c r="H851" s="154">
        <f t="shared" si="13"/>
        <v>0</v>
      </c>
      <c r="I851" s="141" t="s">
        <v>8</v>
      </c>
    </row>
    <row r="852" spans="1:10" x14ac:dyDescent="0.25">
      <c r="A852" s="149">
        <v>41681</v>
      </c>
      <c r="B852" s="150">
        <v>296</v>
      </c>
      <c r="C852" s="150" t="s">
        <v>869</v>
      </c>
      <c r="D852" s="143" t="s">
        <v>53</v>
      </c>
      <c r="E852" s="144">
        <v>0</v>
      </c>
      <c r="F852" s="445"/>
      <c r="G852" s="140"/>
      <c r="H852" s="154">
        <f t="shared" si="13"/>
        <v>0</v>
      </c>
      <c r="I852" s="141" t="s">
        <v>324</v>
      </c>
      <c r="J852" s="142" t="s">
        <v>917</v>
      </c>
    </row>
    <row r="853" spans="1:10" x14ac:dyDescent="0.25">
      <c r="A853" s="149">
        <v>41681</v>
      </c>
      <c r="B853" s="150">
        <v>297</v>
      </c>
      <c r="C853" s="150" t="s">
        <v>869</v>
      </c>
      <c r="D853" s="138" t="s">
        <v>8</v>
      </c>
      <c r="E853" s="139">
        <v>696</v>
      </c>
      <c r="F853" s="445">
        <v>41681</v>
      </c>
      <c r="G853" s="140">
        <v>696</v>
      </c>
      <c r="H853" s="154">
        <f t="shared" si="13"/>
        <v>0</v>
      </c>
      <c r="I853" s="141" t="s">
        <v>8</v>
      </c>
    </row>
    <row r="854" spans="1:10" x14ac:dyDescent="0.25">
      <c r="A854" s="149">
        <v>41681</v>
      </c>
      <c r="B854" s="150">
        <v>298</v>
      </c>
      <c r="C854" s="150" t="s">
        <v>869</v>
      </c>
      <c r="D854" s="138" t="s">
        <v>8</v>
      </c>
      <c r="E854" s="139">
        <v>85</v>
      </c>
      <c r="F854" s="445">
        <v>41681</v>
      </c>
      <c r="G854" s="140">
        <v>85</v>
      </c>
      <c r="H854" s="154">
        <f t="shared" si="13"/>
        <v>0</v>
      </c>
      <c r="I854" s="141" t="s">
        <v>8</v>
      </c>
    </row>
    <row r="855" spans="1:10" x14ac:dyDescent="0.25">
      <c r="A855" s="149">
        <v>41681</v>
      </c>
      <c r="B855" s="150">
        <v>299</v>
      </c>
      <c r="C855" s="150" t="s">
        <v>869</v>
      </c>
      <c r="D855" s="143" t="s">
        <v>53</v>
      </c>
      <c r="E855" s="144">
        <v>0</v>
      </c>
      <c r="F855" s="445"/>
      <c r="G855" s="140">
        <v>0</v>
      </c>
      <c r="H855" s="154">
        <f t="shared" si="13"/>
        <v>0</v>
      </c>
      <c r="I855" s="141" t="s">
        <v>512</v>
      </c>
      <c r="J855" s="142" t="s">
        <v>918</v>
      </c>
    </row>
    <row r="856" spans="1:10" x14ac:dyDescent="0.25">
      <c r="A856" s="149">
        <v>41681</v>
      </c>
      <c r="B856" s="150">
        <v>300</v>
      </c>
      <c r="C856" s="150" t="s">
        <v>869</v>
      </c>
      <c r="D856" s="138" t="s">
        <v>520</v>
      </c>
      <c r="E856" s="139">
        <v>88</v>
      </c>
      <c r="F856" s="445">
        <v>41681</v>
      </c>
      <c r="G856" s="140">
        <v>88</v>
      </c>
      <c r="H856" s="154">
        <f t="shared" si="13"/>
        <v>0</v>
      </c>
      <c r="I856" s="141" t="s">
        <v>8</v>
      </c>
    </row>
    <row r="857" spans="1:10" x14ac:dyDescent="0.25">
      <c r="A857" s="149">
        <v>41681</v>
      </c>
      <c r="B857" s="150">
        <v>301</v>
      </c>
      <c r="C857" s="150" t="s">
        <v>869</v>
      </c>
      <c r="D857" s="138" t="s">
        <v>919</v>
      </c>
      <c r="E857" s="139">
        <v>11525.5</v>
      </c>
      <c r="F857" s="445">
        <v>41687</v>
      </c>
      <c r="G857" s="140">
        <v>11525.5</v>
      </c>
      <c r="H857" s="154">
        <f t="shared" si="13"/>
        <v>0</v>
      </c>
      <c r="I857" s="141" t="s">
        <v>37</v>
      </c>
    </row>
    <row r="858" spans="1:10" x14ac:dyDescent="0.25">
      <c r="A858" s="149">
        <v>41681</v>
      </c>
      <c r="B858" s="150">
        <v>302</v>
      </c>
      <c r="C858" s="150" t="s">
        <v>869</v>
      </c>
      <c r="D858" s="138" t="s">
        <v>250</v>
      </c>
      <c r="E858" s="139">
        <v>12625.2</v>
      </c>
      <c r="F858" s="445">
        <v>41681</v>
      </c>
      <c r="G858" s="140">
        <v>12625.2</v>
      </c>
      <c r="H858" s="154">
        <f t="shared" si="13"/>
        <v>0</v>
      </c>
      <c r="I858" s="141" t="s">
        <v>37</v>
      </c>
    </row>
    <row r="859" spans="1:10" x14ac:dyDescent="0.25">
      <c r="A859" s="149">
        <v>41681</v>
      </c>
      <c r="B859" s="150">
        <v>303</v>
      </c>
      <c r="C859" s="150" t="s">
        <v>869</v>
      </c>
      <c r="D859" s="138" t="s">
        <v>185</v>
      </c>
      <c r="E859" s="139">
        <v>11932.5</v>
      </c>
      <c r="F859" s="445">
        <v>41681</v>
      </c>
      <c r="G859" s="140">
        <v>11932.5</v>
      </c>
      <c r="H859" s="154">
        <f t="shared" si="13"/>
        <v>0</v>
      </c>
      <c r="I859" s="141" t="s">
        <v>37</v>
      </c>
    </row>
    <row r="860" spans="1:10" x14ac:dyDescent="0.25">
      <c r="A860" s="149">
        <v>41681</v>
      </c>
      <c r="B860" s="150">
        <v>304</v>
      </c>
      <c r="C860" s="150" t="s">
        <v>869</v>
      </c>
      <c r="D860" s="138" t="s">
        <v>920</v>
      </c>
      <c r="E860" s="139">
        <v>24557</v>
      </c>
      <c r="F860" s="445">
        <v>41682</v>
      </c>
      <c r="G860" s="140">
        <v>24557</v>
      </c>
      <c r="H860" s="154">
        <f t="shared" si="13"/>
        <v>0</v>
      </c>
      <c r="I860" s="141" t="s">
        <v>21</v>
      </c>
    </row>
    <row r="861" spans="1:10" x14ac:dyDescent="0.25">
      <c r="A861" s="149">
        <v>41681</v>
      </c>
      <c r="B861" s="150">
        <v>305</v>
      </c>
      <c r="C861" s="150" t="s">
        <v>869</v>
      </c>
      <c r="D861" s="138" t="s">
        <v>435</v>
      </c>
      <c r="E861" s="139">
        <v>1365</v>
      </c>
      <c r="F861" s="445">
        <v>41681</v>
      </c>
      <c r="G861" s="140">
        <v>1365</v>
      </c>
      <c r="H861" s="154">
        <f t="shared" si="13"/>
        <v>0</v>
      </c>
      <c r="I861" s="141" t="s">
        <v>8</v>
      </c>
    </row>
    <row r="862" spans="1:10" x14ac:dyDescent="0.25">
      <c r="A862" s="149">
        <v>41681</v>
      </c>
      <c r="B862" s="150">
        <v>306</v>
      </c>
      <c r="C862" s="150" t="s">
        <v>869</v>
      </c>
      <c r="D862" s="138" t="s">
        <v>19</v>
      </c>
      <c r="E862" s="139">
        <v>4400</v>
      </c>
      <c r="F862" s="445">
        <v>41682</v>
      </c>
      <c r="G862" s="140">
        <v>4400</v>
      </c>
      <c r="H862" s="154">
        <f t="shared" si="13"/>
        <v>0</v>
      </c>
      <c r="I862" s="141"/>
    </row>
    <row r="863" spans="1:10" x14ac:dyDescent="0.25">
      <c r="A863" s="149">
        <v>41681</v>
      </c>
      <c r="B863" s="150">
        <v>307</v>
      </c>
      <c r="C863" s="150" t="s">
        <v>869</v>
      </c>
      <c r="D863" s="138" t="s">
        <v>809</v>
      </c>
      <c r="E863" s="139">
        <v>5565</v>
      </c>
      <c r="F863" s="445">
        <v>41681</v>
      </c>
      <c r="G863" s="140">
        <v>5565</v>
      </c>
      <c r="H863" s="154">
        <f t="shared" si="13"/>
        <v>0</v>
      </c>
      <c r="I863" s="141"/>
    </row>
    <row r="864" spans="1:10" x14ac:dyDescent="0.25">
      <c r="A864" s="149">
        <v>41681</v>
      </c>
      <c r="B864" s="150">
        <v>308</v>
      </c>
      <c r="C864" s="150" t="s">
        <v>869</v>
      </c>
      <c r="D864" s="143" t="s">
        <v>53</v>
      </c>
      <c r="E864" s="144">
        <v>0</v>
      </c>
      <c r="F864" s="445"/>
      <c r="G864" s="140"/>
      <c r="H864" s="154">
        <f t="shared" si="13"/>
        <v>0</v>
      </c>
      <c r="I864" s="141" t="s">
        <v>520</v>
      </c>
    </row>
    <row r="865" spans="1:10" x14ac:dyDescent="0.25">
      <c r="A865" s="149">
        <v>41681</v>
      </c>
      <c r="B865" s="150">
        <v>309</v>
      </c>
      <c r="C865" s="150" t="s">
        <v>869</v>
      </c>
      <c r="D865" s="138" t="s">
        <v>240</v>
      </c>
      <c r="E865" s="139">
        <v>16836.5</v>
      </c>
      <c r="F865" s="446">
        <v>41706</v>
      </c>
      <c r="G865" s="145">
        <v>16836.5</v>
      </c>
      <c r="H865" s="154">
        <f t="shared" si="13"/>
        <v>0</v>
      </c>
      <c r="I865" s="141" t="s">
        <v>27</v>
      </c>
    </row>
    <row r="866" spans="1:10" ht="15" x14ac:dyDescent="0.25">
      <c r="A866" s="149">
        <v>41681</v>
      </c>
      <c r="B866" s="150">
        <v>310</v>
      </c>
      <c r="C866" s="150" t="s">
        <v>869</v>
      </c>
      <c r="D866" s="138" t="s">
        <v>921</v>
      </c>
      <c r="E866" s="139">
        <v>3435.5</v>
      </c>
      <c r="F866" s="445">
        <v>41681</v>
      </c>
      <c r="G866" s="140">
        <v>3435.5</v>
      </c>
      <c r="H866" s="154">
        <f t="shared" si="13"/>
        <v>0</v>
      </c>
      <c r="I866" s="141" t="s">
        <v>27</v>
      </c>
      <c r="J866" s="118"/>
    </row>
    <row r="867" spans="1:10" ht="15" x14ac:dyDescent="0.25">
      <c r="A867" s="149">
        <v>41681</v>
      </c>
      <c r="B867" s="150">
        <v>311</v>
      </c>
      <c r="C867" s="150" t="s">
        <v>869</v>
      </c>
      <c r="D867" s="138" t="s">
        <v>99</v>
      </c>
      <c r="E867" s="139">
        <v>953</v>
      </c>
      <c r="F867" s="445">
        <v>41681</v>
      </c>
      <c r="G867" s="140">
        <v>953</v>
      </c>
      <c r="H867" s="154">
        <f t="shared" si="13"/>
        <v>0</v>
      </c>
      <c r="I867" s="141" t="s">
        <v>27</v>
      </c>
      <c r="J867" s="118"/>
    </row>
    <row r="868" spans="1:10" ht="15" x14ac:dyDescent="0.25">
      <c r="A868" s="149">
        <v>41681</v>
      </c>
      <c r="B868" s="150">
        <v>312</v>
      </c>
      <c r="C868" s="150" t="s">
        <v>869</v>
      </c>
      <c r="D868" s="138" t="s">
        <v>85</v>
      </c>
      <c r="E868" s="139">
        <v>14103</v>
      </c>
      <c r="F868" s="445">
        <v>41681</v>
      </c>
      <c r="G868" s="140">
        <v>14103</v>
      </c>
      <c r="H868" s="154">
        <f t="shared" si="13"/>
        <v>0</v>
      </c>
      <c r="I868" s="141" t="s">
        <v>27</v>
      </c>
      <c r="J868" s="118"/>
    </row>
    <row r="869" spans="1:10" ht="15" x14ac:dyDescent="0.25">
      <c r="A869" s="149">
        <v>41681</v>
      </c>
      <c r="B869" s="150">
        <v>313</v>
      </c>
      <c r="C869" s="150" t="s">
        <v>869</v>
      </c>
      <c r="D869" s="138" t="s">
        <v>152</v>
      </c>
      <c r="E869" s="139">
        <v>8080</v>
      </c>
      <c r="F869" s="445">
        <v>41681</v>
      </c>
      <c r="G869" s="140">
        <v>8080</v>
      </c>
      <c r="H869" s="154">
        <f t="shared" si="13"/>
        <v>0</v>
      </c>
      <c r="I869" s="141"/>
      <c r="J869" s="118"/>
    </row>
    <row r="870" spans="1:10" ht="15" x14ac:dyDescent="0.25">
      <c r="A870" s="149">
        <v>41682</v>
      </c>
      <c r="B870" s="150">
        <v>314</v>
      </c>
      <c r="C870" s="150" t="s">
        <v>869</v>
      </c>
      <c r="D870" s="138" t="s">
        <v>13</v>
      </c>
      <c r="E870" s="139">
        <v>1573</v>
      </c>
      <c r="F870" s="445">
        <v>41687</v>
      </c>
      <c r="G870" s="140">
        <v>1573</v>
      </c>
      <c r="H870" s="154">
        <f t="shared" si="13"/>
        <v>0</v>
      </c>
      <c r="I870" s="141" t="s">
        <v>21</v>
      </c>
      <c r="J870" s="118"/>
    </row>
    <row r="871" spans="1:10" ht="15" x14ac:dyDescent="0.25">
      <c r="A871" s="149">
        <v>41682</v>
      </c>
      <c r="B871" s="150">
        <v>315</v>
      </c>
      <c r="C871" s="150" t="s">
        <v>869</v>
      </c>
      <c r="D871" s="138" t="s">
        <v>882</v>
      </c>
      <c r="E871" s="139">
        <v>5283</v>
      </c>
      <c r="F871" s="446">
        <v>41712</v>
      </c>
      <c r="G871" s="145">
        <v>5283</v>
      </c>
      <c r="H871" s="154">
        <f t="shared" si="13"/>
        <v>0</v>
      </c>
      <c r="I871" s="151" t="s">
        <v>21</v>
      </c>
      <c r="J871" s="118"/>
    </row>
    <row r="872" spans="1:10" ht="15" x14ac:dyDescent="0.25">
      <c r="A872" s="149">
        <v>41682</v>
      </c>
      <c r="B872" s="150">
        <v>316</v>
      </c>
      <c r="C872" s="150" t="s">
        <v>869</v>
      </c>
      <c r="D872" s="138" t="s">
        <v>338</v>
      </c>
      <c r="E872" s="139">
        <v>497</v>
      </c>
      <c r="F872" s="445">
        <v>41682</v>
      </c>
      <c r="G872" s="140">
        <v>497</v>
      </c>
      <c r="H872" s="154">
        <f t="shared" si="13"/>
        <v>0</v>
      </c>
      <c r="I872" s="141" t="s">
        <v>30</v>
      </c>
      <c r="J872" s="118"/>
    </row>
    <row r="873" spans="1:10" ht="15" x14ac:dyDescent="0.25">
      <c r="A873" s="149">
        <v>41682</v>
      </c>
      <c r="B873" s="150">
        <v>317</v>
      </c>
      <c r="C873" s="150" t="s">
        <v>869</v>
      </c>
      <c r="D873" s="138" t="s">
        <v>47</v>
      </c>
      <c r="E873" s="139">
        <v>2516</v>
      </c>
      <c r="F873" s="445">
        <v>41683</v>
      </c>
      <c r="G873" s="140">
        <v>2516</v>
      </c>
      <c r="H873" s="154">
        <f t="shared" si="13"/>
        <v>0</v>
      </c>
      <c r="I873" s="141" t="s">
        <v>30</v>
      </c>
      <c r="J873" s="118"/>
    </row>
    <row r="874" spans="1:10" ht="15" x14ac:dyDescent="0.25">
      <c r="A874" s="149">
        <v>41682</v>
      </c>
      <c r="B874" s="150">
        <v>318</v>
      </c>
      <c r="C874" s="150" t="s">
        <v>869</v>
      </c>
      <c r="D874" s="138" t="s">
        <v>28</v>
      </c>
      <c r="E874" s="139">
        <v>3512</v>
      </c>
      <c r="F874" s="445">
        <v>41682</v>
      </c>
      <c r="G874" s="140">
        <v>3512</v>
      </c>
      <c r="H874" s="154">
        <f t="shared" si="13"/>
        <v>0</v>
      </c>
      <c r="I874" s="141"/>
      <c r="J874" s="118"/>
    </row>
    <row r="875" spans="1:10" ht="15" x14ac:dyDescent="0.25">
      <c r="A875" s="149">
        <v>41682</v>
      </c>
      <c r="B875" s="150">
        <v>319</v>
      </c>
      <c r="C875" s="150" t="s">
        <v>869</v>
      </c>
      <c r="D875" s="138" t="s">
        <v>758</v>
      </c>
      <c r="E875" s="139">
        <v>2507</v>
      </c>
      <c r="F875" s="445">
        <v>41683</v>
      </c>
      <c r="G875" s="140">
        <v>2507</v>
      </c>
      <c r="H875" s="154">
        <f t="shared" si="13"/>
        <v>0</v>
      </c>
      <c r="I875" s="141" t="s">
        <v>30</v>
      </c>
      <c r="J875" s="118"/>
    </row>
    <row r="876" spans="1:10" ht="15" x14ac:dyDescent="0.25">
      <c r="A876" s="149">
        <v>41682</v>
      </c>
      <c r="B876" s="150">
        <v>320</v>
      </c>
      <c r="C876" s="150" t="s">
        <v>869</v>
      </c>
      <c r="D876" s="138" t="s">
        <v>29</v>
      </c>
      <c r="E876" s="139">
        <v>7894</v>
      </c>
      <c r="F876" s="445">
        <v>41684</v>
      </c>
      <c r="G876" s="140">
        <v>7894</v>
      </c>
      <c r="H876" s="154">
        <f t="shared" si="13"/>
        <v>0</v>
      </c>
      <c r="I876" s="141" t="s">
        <v>30</v>
      </c>
      <c r="J876" s="118"/>
    </row>
    <row r="877" spans="1:10" ht="15" x14ac:dyDescent="0.25">
      <c r="A877" s="149">
        <v>41682</v>
      </c>
      <c r="B877" s="150">
        <v>321</v>
      </c>
      <c r="C877" s="150" t="s">
        <v>869</v>
      </c>
      <c r="D877" s="138" t="s">
        <v>449</v>
      </c>
      <c r="E877" s="139">
        <v>1422</v>
      </c>
      <c r="F877" s="445">
        <v>41682</v>
      </c>
      <c r="G877" s="140">
        <v>1422</v>
      </c>
      <c r="H877" s="154">
        <f t="shared" si="13"/>
        <v>0</v>
      </c>
      <c r="I877" s="141" t="s">
        <v>30</v>
      </c>
      <c r="J877" s="118"/>
    </row>
    <row r="878" spans="1:10" ht="15" x14ac:dyDescent="0.25">
      <c r="A878" s="149">
        <v>41682</v>
      </c>
      <c r="B878" s="150">
        <v>322</v>
      </c>
      <c r="C878" s="150" t="s">
        <v>869</v>
      </c>
      <c r="D878" s="138" t="s">
        <v>22</v>
      </c>
      <c r="E878" s="139">
        <v>620</v>
      </c>
      <c r="F878" s="445">
        <v>41682</v>
      </c>
      <c r="G878" s="140">
        <v>620</v>
      </c>
      <c r="H878" s="154">
        <f t="shared" si="13"/>
        <v>0</v>
      </c>
      <c r="I878" s="141"/>
      <c r="J878" s="118"/>
    </row>
    <row r="879" spans="1:10" ht="15" x14ac:dyDescent="0.25">
      <c r="A879" s="149">
        <v>41682</v>
      </c>
      <c r="B879" s="150">
        <v>323</v>
      </c>
      <c r="C879" s="150" t="s">
        <v>869</v>
      </c>
      <c r="D879" s="138" t="s">
        <v>8</v>
      </c>
      <c r="E879" s="139">
        <v>579</v>
      </c>
      <c r="F879" s="445">
        <v>41682</v>
      </c>
      <c r="G879" s="140">
        <v>579</v>
      </c>
      <c r="H879" s="154">
        <f t="shared" si="13"/>
        <v>0</v>
      </c>
      <c r="I879" s="141" t="s">
        <v>8</v>
      </c>
      <c r="J879" s="118"/>
    </row>
    <row r="880" spans="1:10" ht="15" x14ac:dyDescent="0.25">
      <c r="A880" s="149">
        <v>41682</v>
      </c>
      <c r="B880" s="150">
        <v>324</v>
      </c>
      <c r="C880" s="150" t="s">
        <v>869</v>
      </c>
      <c r="D880" s="138" t="s">
        <v>22</v>
      </c>
      <c r="E880" s="139">
        <v>1190</v>
      </c>
      <c r="F880" s="454">
        <v>41682</v>
      </c>
      <c r="G880" s="140">
        <v>1190</v>
      </c>
      <c r="H880" s="154">
        <f t="shared" si="13"/>
        <v>0</v>
      </c>
      <c r="I880" s="138"/>
      <c r="J880" s="118"/>
    </row>
    <row r="881" spans="1:10" ht="15" x14ac:dyDescent="0.25">
      <c r="A881" s="149">
        <v>41682</v>
      </c>
      <c r="B881" s="150">
        <v>325</v>
      </c>
      <c r="C881" s="150" t="s">
        <v>869</v>
      </c>
      <c r="D881" s="138" t="s">
        <v>115</v>
      </c>
      <c r="E881" s="139">
        <v>4164</v>
      </c>
      <c r="F881" s="445">
        <v>41682</v>
      </c>
      <c r="G881" s="140">
        <v>4164</v>
      </c>
      <c r="H881" s="154">
        <f t="shared" si="13"/>
        <v>0</v>
      </c>
      <c r="I881" s="141"/>
      <c r="J881" s="118"/>
    </row>
    <row r="882" spans="1:10" ht="15" x14ac:dyDescent="0.25">
      <c r="A882" s="149">
        <v>41682</v>
      </c>
      <c r="B882" s="150">
        <v>326</v>
      </c>
      <c r="C882" s="150" t="s">
        <v>869</v>
      </c>
      <c r="D882" s="138" t="s">
        <v>124</v>
      </c>
      <c r="E882" s="139">
        <v>5871</v>
      </c>
      <c r="F882" s="445">
        <v>41682</v>
      </c>
      <c r="G882" s="140">
        <v>5871</v>
      </c>
      <c r="H882" s="154">
        <f t="shared" si="13"/>
        <v>0</v>
      </c>
      <c r="I882" s="141" t="s">
        <v>30</v>
      </c>
      <c r="J882" s="118"/>
    </row>
    <row r="883" spans="1:10" ht="15" x14ac:dyDescent="0.25">
      <c r="A883" s="149">
        <v>41682</v>
      </c>
      <c r="B883" s="150">
        <v>327</v>
      </c>
      <c r="C883" s="150" t="s">
        <v>869</v>
      </c>
      <c r="D883" s="138" t="s">
        <v>54</v>
      </c>
      <c r="E883" s="139">
        <v>29776</v>
      </c>
      <c r="F883" s="445">
        <v>41682</v>
      </c>
      <c r="G883" s="140">
        <v>29776</v>
      </c>
      <c r="H883" s="154">
        <f t="shared" si="13"/>
        <v>0</v>
      </c>
      <c r="I883" s="141" t="s">
        <v>30</v>
      </c>
      <c r="J883" s="118"/>
    </row>
    <row r="884" spans="1:10" ht="15" x14ac:dyDescent="0.25">
      <c r="A884" s="149">
        <v>41682</v>
      </c>
      <c r="B884" s="150">
        <v>328</v>
      </c>
      <c r="C884" s="150" t="s">
        <v>869</v>
      </c>
      <c r="D884" s="138" t="s">
        <v>792</v>
      </c>
      <c r="E884" s="139">
        <v>2014</v>
      </c>
      <c r="F884" s="445">
        <v>41682</v>
      </c>
      <c r="G884" s="140">
        <v>2014</v>
      </c>
      <c r="H884" s="154">
        <f t="shared" si="13"/>
        <v>0</v>
      </c>
      <c r="I884" s="141" t="s">
        <v>30</v>
      </c>
      <c r="J884" s="118"/>
    </row>
    <row r="885" spans="1:10" ht="15" x14ac:dyDescent="0.25">
      <c r="A885" s="149">
        <v>41682</v>
      </c>
      <c r="B885" s="150">
        <v>329</v>
      </c>
      <c r="C885" s="150" t="s">
        <v>869</v>
      </c>
      <c r="D885" s="138" t="s">
        <v>215</v>
      </c>
      <c r="E885" s="139">
        <v>3124</v>
      </c>
      <c r="F885" s="445">
        <v>41682</v>
      </c>
      <c r="G885" s="140">
        <v>3124</v>
      </c>
      <c r="H885" s="154">
        <f t="shared" si="13"/>
        <v>0</v>
      </c>
      <c r="I885" s="141"/>
      <c r="J885" s="118"/>
    </row>
    <row r="886" spans="1:10" ht="15" x14ac:dyDescent="0.25">
      <c r="A886" s="149">
        <v>41682</v>
      </c>
      <c r="B886" s="150">
        <v>330</v>
      </c>
      <c r="C886" s="150" t="s">
        <v>869</v>
      </c>
      <c r="D886" s="138" t="s">
        <v>67</v>
      </c>
      <c r="E886" s="139">
        <v>820</v>
      </c>
      <c r="F886" s="445">
        <v>41682</v>
      </c>
      <c r="G886" s="140">
        <v>820</v>
      </c>
      <c r="H886" s="154">
        <f t="shared" si="13"/>
        <v>0</v>
      </c>
      <c r="I886" s="141" t="s">
        <v>15</v>
      </c>
      <c r="J886" s="118"/>
    </row>
    <row r="887" spans="1:10" ht="15" x14ac:dyDescent="0.25">
      <c r="A887" s="149">
        <v>41682</v>
      </c>
      <c r="B887" s="150">
        <v>331</v>
      </c>
      <c r="C887" s="150" t="s">
        <v>869</v>
      </c>
      <c r="D887" s="138" t="s">
        <v>98</v>
      </c>
      <c r="E887" s="139">
        <v>16923</v>
      </c>
      <c r="F887" s="445">
        <v>41682</v>
      </c>
      <c r="G887" s="140">
        <v>16923</v>
      </c>
      <c r="H887" s="154">
        <f t="shared" si="13"/>
        <v>0</v>
      </c>
      <c r="I887" s="141" t="s">
        <v>37</v>
      </c>
      <c r="J887" s="118"/>
    </row>
    <row r="888" spans="1:10" ht="15" x14ac:dyDescent="0.25">
      <c r="A888" s="149">
        <v>41682</v>
      </c>
      <c r="B888" s="150">
        <v>332</v>
      </c>
      <c r="C888" s="150" t="s">
        <v>869</v>
      </c>
      <c r="D888" s="138" t="s">
        <v>8</v>
      </c>
      <c r="E888" s="139">
        <v>220</v>
      </c>
      <c r="F888" s="445">
        <v>41682</v>
      </c>
      <c r="G888" s="140">
        <v>220</v>
      </c>
      <c r="H888" s="154">
        <f t="shared" si="13"/>
        <v>0</v>
      </c>
      <c r="I888" s="141" t="s">
        <v>8</v>
      </c>
      <c r="J888" s="118"/>
    </row>
    <row r="889" spans="1:10" ht="15" x14ac:dyDescent="0.25">
      <c r="A889" s="149">
        <v>41682</v>
      </c>
      <c r="B889" s="150">
        <v>333</v>
      </c>
      <c r="C889" s="150" t="s">
        <v>869</v>
      </c>
      <c r="D889" s="138" t="s">
        <v>55</v>
      </c>
      <c r="E889" s="139">
        <v>9709</v>
      </c>
      <c r="F889" s="445">
        <v>41682</v>
      </c>
      <c r="G889" s="140">
        <v>9709</v>
      </c>
      <c r="H889" s="154">
        <f t="shared" si="13"/>
        <v>0</v>
      </c>
      <c r="I889" s="141" t="s">
        <v>8</v>
      </c>
      <c r="J889" s="118"/>
    </row>
    <row r="890" spans="1:10" ht="15" x14ac:dyDescent="0.25">
      <c r="A890" s="149">
        <v>41682</v>
      </c>
      <c r="B890" s="150">
        <v>334</v>
      </c>
      <c r="C890" s="150" t="s">
        <v>869</v>
      </c>
      <c r="D890" s="138" t="s">
        <v>123</v>
      </c>
      <c r="E890" s="139">
        <v>2873</v>
      </c>
      <c r="F890" s="445">
        <v>41683</v>
      </c>
      <c r="G890" s="140">
        <v>2873</v>
      </c>
      <c r="H890" s="154">
        <f t="shared" si="13"/>
        <v>0</v>
      </c>
      <c r="I890" s="141" t="s">
        <v>8</v>
      </c>
      <c r="J890" s="118"/>
    </row>
    <row r="891" spans="1:10" ht="15" x14ac:dyDescent="0.25">
      <c r="A891" s="149">
        <v>41682</v>
      </c>
      <c r="B891" s="150">
        <v>335</v>
      </c>
      <c r="C891" s="150" t="s">
        <v>869</v>
      </c>
      <c r="D891" s="138" t="s">
        <v>51</v>
      </c>
      <c r="E891" s="139">
        <v>1760</v>
      </c>
      <c r="F891" s="445">
        <v>41682</v>
      </c>
      <c r="G891" s="140">
        <v>1760</v>
      </c>
      <c r="H891" s="154">
        <f t="shared" si="13"/>
        <v>0</v>
      </c>
      <c r="I891" s="141" t="s">
        <v>15</v>
      </c>
      <c r="J891" s="118"/>
    </row>
    <row r="892" spans="1:10" ht="15" x14ac:dyDescent="0.25">
      <c r="A892" s="149">
        <v>41682</v>
      </c>
      <c r="B892" s="150">
        <v>336</v>
      </c>
      <c r="C892" s="150" t="s">
        <v>869</v>
      </c>
      <c r="D892" s="138" t="s">
        <v>8</v>
      </c>
      <c r="E892" s="139">
        <v>987</v>
      </c>
      <c r="F892" s="445">
        <v>41682</v>
      </c>
      <c r="G892" s="140">
        <v>987</v>
      </c>
      <c r="H892" s="154">
        <f t="shared" si="13"/>
        <v>0</v>
      </c>
      <c r="I892" s="141" t="s">
        <v>8</v>
      </c>
      <c r="J892" s="118"/>
    </row>
    <row r="893" spans="1:10" ht="15" x14ac:dyDescent="0.25">
      <c r="A893" s="149">
        <v>41682</v>
      </c>
      <c r="B893" s="150">
        <v>337</v>
      </c>
      <c r="C893" s="150" t="s">
        <v>869</v>
      </c>
      <c r="D893" s="138" t="s">
        <v>62</v>
      </c>
      <c r="E893" s="139">
        <v>28157</v>
      </c>
      <c r="F893" s="445">
        <v>41682</v>
      </c>
      <c r="G893" s="140">
        <v>28157</v>
      </c>
      <c r="H893" s="154">
        <f t="shared" si="13"/>
        <v>0</v>
      </c>
      <c r="I893" s="141" t="s">
        <v>8</v>
      </c>
      <c r="J893" s="118"/>
    </row>
    <row r="894" spans="1:10" ht="15" x14ac:dyDescent="0.25">
      <c r="A894" s="149">
        <v>41682</v>
      </c>
      <c r="B894" s="150">
        <v>338</v>
      </c>
      <c r="C894" s="150" t="s">
        <v>869</v>
      </c>
      <c r="D894" s="138" t="s">
        <v>44</v>
      </c>
      <c r="E894" s="139">
        <v>3800</v>
      </c>
      <c r="F894" s="446">
        <v>41699</v>
      </c>
      <c r="G894" s="145">
        <v>3800</v>
      </c>
      <c r="H894" s="154">
        <f t="shared" si="13"/>
        <v>0</v>
      </c>
      <c r="I894" s="141" t="s">
        <v>15</v>
      </c>
      <c r="J894" s="118"/>
    </row>
    <row r="895" spans="1:10" ht="15" x14ac:dyDescent="0.25">
      <c r="A895" s="149">
        <v>41682</v>
      </c>
      <c r="B895" s="150">
        <v>339</v>
      </c>
      <c r="C895" s="150" t="s">
        <v>869</v>
      </c>
      <c r="D895" s="138" t="s">
        <v>895</v>
      </c>
      <c r="E895" s="139">
        <v>2645</v>
      </c>
      <c r="F895" s="445">
        <v>41682</v>
      </c>
      <c r="G895" s="140">
        <v>2645</v>
      </c>
      <c r="H895" s="154">
        <f t="shared" si="13"/>
        <v>0</v>
      </c>
      <c r="I895" s="141" t="s">
        <v>15</v>
      </c>
      <c r="J895" s="118"/>
    </row>
    <row r="896" spans="1:10" ht="15" x14ac:dyDescent="0.25">
      <c r="A896" s="149">
        <v>41682</v>
      </c>
      <c r="B896" s="150">
        <v>340</v>
      </c>
      <c r="C896" s="150" t="s">
        <v>869</v>
      </c>
      <c r="D896" s="138" t="s">
        <v>43</v>
      </c>
      <c r="E896" s="139">
        <v>1140</v>
      </c>
      <c r="F896" s="446">
        <v>41699</v>
      </c>
      <c r="G896" s="145">
        <v>1140</v>
      </c>
      <c r="H896" s="154">
        <f t="shared" si="13"/>
        <v>0</v>
      </c>
      <c r="I896" s="141" t="s">
        <v>30</v>
      </c>
      <c r="J896" s="118"/>
    </row>
    <row r="897" spans="1:10" ht="15" x14ac:dyDescent="0.25">
      <c r="A897" s="149">
        <v>41682</v>
      </c>
      <c r="B897" s="150">
        <v>341</v>
      </c>
      <c r="C897" s="150" t="s">
        <v>869</v>
      </c>
      <c r="D897" s="138" t="s">
        <v>42</v>
      </c>
      <c r="E897" s="139">
        <v>1520</v>
      </c>
      <c r="F897" s="446">
        <v>41699</v>
      </c>
      <c r="G897" s="145">
        <v>1520</v>
      </c>
      <c r="H897" s="154">
        <f t="shared" si="13"/>
        <v>0</v>
      </c>
      <c r="I897" s="141" t="s">
        <v>30</v>
      </c>
      <c r="J897" s="118"/>
    </row>
    <row r="898" spans="1:10" ht="15" x14ac:dyDescent="0.25">
      <c r="A898" s="149">
        <v>41682</v>
      </c>
      <c r="B898" s="150">
        <v>342</v>
      </c>
      <c r="C898" s="150" t="s">
        <v>869</v>
      </c>
      <c r="D898" s="138" t="s">
        <v>250</v>
      </c>
      <c r="E898" s="139">
        <v>5427</v>
      </c>
      <c r="F898" s="445">
        <v>41682</v>
      </c>
      <c r="G898" s="140">
        <v>5427</v>
      </c>
      <c r="H898" s="154">
        <f t="shared" si="13"/>
        <v>0</v>
      </c>
      <c r="I898" s="141" t="s">
        <v>30</v>
      </c>
      <c r="J898" s="118"/>
    </row>
    <row r="899" spans="1:10" ht="15" x14ac:dyDescent="0.25">
      <c r="A899" s="149">
        <v>41682</v>
      </c>
      <c r="B899" s="150">
        <v>343</v>
      </c>
      <c r="C899" s="150" t="s">
        <v>869</v>
      </c>
      <c r="D899" s="138" t="s">
        <v>57</v>
      </c>
      <c r="E899" s="139">
        <v>880</v>
      </c>
      <c r="F899" s="445">
        <v>41682</v>
      </c>
      <c r="G899" s="140">
        <v>880</v>
      </c>
      <c r="H899" s="154">
        <f t="shared" si="13"/>
        <v>0</v>
      </c>
      <c r="I899" s="141" t="s">
        <v>30</v>
      </c>
      <c r="J899" s="118"/>
    </row>
    <row r="900" spans="1:10" ht="15" x14ac:dyDescent="0.25">
      <c r="A900" s="149">
        <v>41682</v>
      </c>
      <c r="B900" s="150">
        <v>344</v>
      </c>
      <c r="C900" s="150" t="s">
        <v>869</v>
      </c>
      <c r="D900" s="138" t="s">
        <v>16</v>
      </c>
      <c r="E900" s="139">
        <v>2048</v>
      </c>
      <c r="F900" s="445">
        <v>41682</v>
      </c>
      <c r="G900" s="140">
        <v>2048</v>
      </c>
      <c r="H900" s="154">
        <f t="shared" si="13"/>
        <v>0</v>
      </c>
      <c r="I900" s="141" t="s">
        <v>21</v>
      </c>
      <c r="J900" s="118"/>
    </row>
    <row r="901" spans="1:10" ht="15" x14ac:dyDescent="0.25">
      <c r="A901" s="149">
        <v>41682</v>
      </c>
      <c r="B901" s="150">
        <v>345</v>
      </c>
      <c r="C901" s="150" t="s">
        <v>869</v>
      </c>
      <c r="D901" s="138" t="s">
        <v>144</v>
      </c>
      <c r="E901" s="139">
        <v>3600</v>
      </c>
      <c r="F901" s="445">
        <v>41682</v>
      </c>
      <c r="G901" s="140">
        <v>3600</v>
      </c>
      <c r="H901" s="154">
        <f t="shared" ref="H901:H964" si="14">E901-G901</f>
        <v>0</v>
      </c>
      <c r="I901" s="141" t="s">
        <v>12</v>
      </c>
      <c r="J901" s="118"/>
    </row>
    <row r="902" spans="1:10" ht="15" x14ac:dyDescent="0.25">
      <c r="A902" s="149">
        <v>41682</v>
      </c>
      <c r="B902" s="150">
        <v>346</v>
      </c>
      <c r="C902" s="150" t="s">
        <v>869</v>
      </c>
      <c r="D902" s="138" t="s">
        <v>136</v>
      </c>
      <c r="E902" s="139">
        <v>951</v>
      </c>
      <c r="F902" s="445">
        <v>41682</v>
      </c>
      <c r="G902" s="140">
        <v>951</v>
      </c>
      <c r="H902" s="154">
        <f t="shared" si="14"/>
        <v>0</v>
      </c>
      <c r="I902" s="141"/>
      <c r="J902" s="118"/>
    </row>
    <row r="903" spans="1:10" ht="15" x14ac:dyDescent="0.25">
      <c r="A903" s="149">
        <v>41682</v>
      </c>
      <c r="B903" s="150">
        <v>347</v>
      </c>
      <c r="C903" s="150" t="s">
        <v>869</v>
      </c>
      <c r="D903" s="138" t="s">
        <v>20</v>
      </c>
      <c r="E903" s="139">
        <v>11671</v>
      </c>
      <c r="F903" s="445">
        <v>41684</v>
      </c>
      <c r="G903" s="140">
        <v>11671</v>
      </c>
      <c r="H903" s="154">
        <f t="shared" si="14"/>
        <v>0</v>
      </c>
      <c r="I903" s="141" t="s">
        <v>8</v>
      </c>
      <c r="J903" s="118"/>
    </row>
    <row r="904" spans="1:10" ht="15" x14ac:dyDescent="0.25">
      <c r="A904" s="149">
        <v>41682</v>
      </c>
      <c r="B904" s="150">
        <v>348</v>
      </c>
      <c r="C904" s="150" t="s">
        <v>869</v>
      </c>
      <c r="D904" s="138" t="s">
        <v>8</v>
      </c>
      <c r="E904" s="139">
        <v>431</v>
      </c>
      <c r="F904" s="445">
        <v>41682</v>
      </c>
      <c r="G904" s="140">
        <v>431</v>
      </c>
      <c r="H904" s="154">
        <f t="shared" si="14"/>
        <v>0</v>
      </c>
      <c r="I904" s="141" t="s">
        <v>8</v>
      </c>
      <c r="J904" s="118"/>
    </row>
    <row r="905" spans="1:10" ht="15" x14ac:dyDescent="0.25">
      <c r="A905" s="149">
        <v>41682</v>
      </c>
      <c r="B905" s="150">
        <v>349</v>
      </c>
      <c r="C905" s="150" t="s">
        <v>869</v>
      </c>
      <c r="D905" s="138" t="s">
        <v>68</v>
      </c>
      <c r="E905" s="139">
        <v>2998</v>
      </c>
      <c r="F905" s="445">
        <v>41682</v>
      </c>
      <c r="G905" s="140">
        <v>2998</v>
      </c>
      <c r="H905" s="154">
        <f t="shared" si="14"/>
        <v>0</v>
      </c>
      <c r="I905" s="141" t="s">
        <v>37</v>
      </c>
      <c r="J905" s="118"/>
    </row>
    <row r="906" spans="1:10" ht="15" x14ac:dyDescent="0.25">
      <c r="A906" s="149">
        <v>41682</v>
      </c>
      <c r="B906" s="150">
        <v>350</v>
      </c>
      <c r="C906" s="150" t="s">
        <v>869</v>
      </c>
      <c r="D906" s="138" t="s">
        <v>11</v>
      </c>
      <c r="E906" s="139">
        <v>70212</v>
      </c>
      <c r="F906" s="445">
        <v>41691</v>
      </c>
      <c r="G906" s="140">
        <v>70212</v>
      </c>
      <c r="H906" s="154">
        <f t="shared" si="14"/>
        <v>0</v>
      </c>
      <c r="I906" s="141" t="s">
        <v>37</v>
      </c>
      <c r="J906" s="118"/>
    </row>
    <row r="907" spans="1:10" ht="15" x14ac:dyDescent="0.25">
      <c r="A907" s="149">
        <v>41682</v>
      </c>
      <c r="B907" s="150">
        <v>351</v>
      </c>
      <c r="C907" s="150" t="s">
        <v>869</v>
      </c>
      <c r="D907" s="138" t="s">
        <v>59</v>
      </c>
      <c r="E907" s="139">
        <v>15364.5</v>
      </c>
      <c r="F907" s="446" t="s">
        <v>922</v>
      </c>
      <c r="G907" s="140">
        <v>15364.5</v>
      </c>
      <c r="H907" s="154">
        <f t="shared" si="14"/>
        <v>0</v>
      </c>
      <c r="I907" s="141" t="s">
        <v>21</v>
      </c>
      <c r="J907" s="118"/>
    </row>
    <row r="908" spans="1:10" ht="15" x14ac:dyDescent="0.25">
      <c r="A908" s="149">
        <v>41682</v>
      </c>
      <c r="B908" s="150">
        <v>352</v>
      </c>
      <c r="C908" s="150" t="s">
        <v>869</v>
      </c>
      <c r="D908" s="138" t="s">
        <v>60</v>
      </c>
      <c r="E908" s="139">
        <v>5189</v>
      </c>
      <c r="F908" s="464" t="s">
        <v>923</v>
      </c>
      <c r="G908" s="140">
        <v>5189</v>
      </c>
      <c r="H908" s="154">
        <f t="shared" si="14"/>
        <v>0</v>
      </c>
      <c r="I908" s="141" t="s">
        <v>8</v>
      </c>
      <c r="J908" s="118"/>
    </row>
    <row r="909" spans="1:10" ht="15" x14ac:dyDescent="0.25">
      <c r="A909" s="149">
        <v>41682</v>
      </c>
      <c r="B909" s="150">
        <v>353</v>
      </c>
      <c r="C909" s="150" t="s">
        <v>869</v>
      </c>
      <c r="D909" s="138" t="s">
        <v>188</v>
      </c>
      <c r="E909" s="139">
        <v>2469</v>
      </c>
      <c r="F909" s="445">
        <v>41697</v>
      </c>
      <c r="G909" s="140">
        <v>2469</v>
      </c>
      <c r="H909" s="154">
        <f t="shared" si="14"/>
        <v>0</v>
      </c>
      <c r="I909" s="141" t="s">
        <v>21</v>
      </c>
      <c r="J909" s="118"/>
    </row>
    <row r="910" spans="1:10" ht="15" x14ac:dyDescent="0.25">
      <c r="A910" s="149">
        <v>41682</v>
      </c>
      <c r="B910" s="150">
        <v>354</v>
      </c>
      <c r="C910" s="150" t="s">
        <v>869</v>
      </c>
      <c r="D910" s="138" t="s">
        <v>130</v>
      </c>
      <c r="E910" s="139">
        <v>5182</v>
      </c>
      <c r="F910" s="445">
        <v>41683</v>
      </c>
      <c r="G910" s="140">
        <v>5182</v>
      </c>
      <c r="H910" s="154">
        <f t="shared" si="14"/>
        <v>0</v>
      </c>
      <c r="I910" s="141" t="s">
        <v>21</v>
      </c>
      <c r="J910" s="118"/>
    </row>
    <row r="911" spans="1:10" ht="15" x14ac:dyDescent="0.25">
      <c r="A911" s="149">
        <v>41682</v>
      </c>
      <c r="B911" s="150">
        <v>355</v>
      </c>
      <c r="C911" s="150" t="s">
        <v>869</v>
      </c>
      <c r="D911" s="138" t="s">
        <v>133</v>
      </c>
      <c r="E911" s="139">
        <v>23120</v>
      </c>
      <c r="F911" s="445">
        <v>41682</v>
      </c>
      <c r="G911" s="140">
        <v>23120</v>
      </c>
      <c r="H911" s="154">
        <f t="shared" si="14"/>
        <v>0</v>
      </c>
      <c r="I911" s="141" t="s">
        <v>8</v>
      </c>
      <c r="J911" s="118"/>
    </row>
    <row r="912" spans="1:10" ht="15" x14ac:dyDescent="0.25">
      <c r="A912" s="149">
        <v>41682</v>
      </c>
      <c r="B912" s="150">
        <v>356</v>
      </c>
      <c r="C912" s="150" t="s">
        <v>869</v>
      </c>
      <c r="D912" s="138" t="s">
        <v>8</v>
      </c>
      <c r="E912" s="139">
        <v>623</v>
      </c>
      <c r="F912" s="445">
        <v>41682</v>
      </c>
      <c r="G912" s="140">
        <v>623</v>
      </c>
      <c r="H912" s="154">
        <f t="shared" si="14"/>
        <v>0</v>
      </c>
      <c r="I912" s="141" t="s">
        <v>8</v>
      </c>
      <c r="J912" s="118"/>
    </row>
    <row r="913" spans="1:10" ht="15" x14ac:dyDescent="0.25">
      <c r="A913" s="149">
        <v>41682</v>
      </c>
      <c r="B913" s="150">
        <v>357</v>
      </c>
      <c r="C913" s="150" t="s">
        <v>869</v>
      </c>
      <c r="D913" s="138" t="s">
        <v>304</v>
      </c>
      <c r="E913" s="139">
        <v>15625.5</v>
      </c>
      <c r="F913" s="445">
        <v>41682</v>
      </c>
      <c r="G913" s="140">
        <v>15625.5</v>
      </c>
      <c r="H913" s="154">
        <f t="shared" si="14"/>
        <v>0</v>
      </c>
      <c r="I913" s="141" t="s">
        <v>12</v>
      </c>
      <c r="J913" s="118"/>
    </row>
    <row r="914" spans="1:10" x14ac:dyDescent="0.25">
      <c r="A914" s="149">
        <v>41682</v>
      </c>
      <c r="B914" s="150">
        <v>358</v>
      </c>
      <c r="C914" s="150" t="s">
        <v>869</v>
      </c>
      <c r="D914" s="138" t="s">
        <v>80</v>
      </c>
      <c r="E914" s="139">
        <v>1445</v>
      </c>
      <c r="F914" s="445">
        <v>41682</v>
      </c>
      <c r="G914" s="140">
        <v>1445</v>
      </c>
      <c r="H914" s="154">
        <f t="shared" si="14"/>
        <v>0</v>
      </c>
      <c r="I914" s="141" t="s">
        <v>12</v>
      </c>
    </row>
    <row r="915" spans="1:10" x14ac:dyDescent="0.25">
      <c r="A915" s="149">
        <v>41682</v>
      </c>
      <c r="B915" s="150">
        <v>359</v>
      </c>
      <c r="C915" s="150" t="s">
        <v>869</v>
      </c>
      <c r="D915" s="138" t="s">
        <v>598</v>
      </c>
      <c r="E915" s="139">
        <v>1077</v>
      </c>
      <c r="F915" s="445">
        <v>41682</v>
      </c>
      <c r="G915" s="140">
        <v>1077</v>
      </c>
      <c r="H915" s="154">
        <f t="shared" si="14"/>
        <v>0</v>
      </c>
      <c r="I915" s="141" t="s">
        <v>12</v>
      </c>
    </row>
    <row r="916" spans="1:10" x14ac:dyDescent="0.25">
      <c r="A916" s="149">
        <v>41682</v>
      </c>
      <c r="B916" s="150">
        <v>360</v>
      </c>
      <c r="C916" s="150" t="s">
        <v>869</v>
      </c>
      <c r="D916" s="138" t="s">
        <v>351</v>
      </c>
      <c r="E916" s="139">
        <v>1361.5</v>
      </c>
      <c r="F916" s="445">
        <v>41682</v>
      </c>
      <c r="G916" s="140">
        <v>1361.5</v>
      </c>
      <c r="H916" s="154">
        <f t="shared" si="14"/>
        <v>0</v>
      </c>
      <c r="I916" s="141" t="s">
        <v>12</v>
      </c>
    </row>
    <row r="917" spans="1:10" x14ac:dyDescent="0.25">
      <c r="A917" s="149">
        <v>41682</v>
      </c>
      <c r="B917" s="150">
        <v>361</v>
      </c>
      <c r="C917" s="150" t="s">
        <v>869</v>
      </c>
      <c r="D917" s="138" t="s">
        <v>89</v>
      </c>
      <c r="E917" s="139">
        <v>6423</v>
      </c>
      <c r="F917" s="445">
        <v>41682</v>
      </c>
      <c r="G917" s="140">
        <v>6423</v>
      </c>
      <c r="H917" s="154">
        <f t="shared" si="14"/>
        <v>0</v>
      </c>
      <c r="I917" s="141" t="s">
        <v>12</v>
      </c>
    </row>
    <row r="918" spans="1:10" x14ac:dyDescent="0.25">
      <c r="A918" s="149">
        <v>41682</v>
      </c>
      <c r="B918" s="150">
        <v>362</v>
      </c>
      <c r="C918" s="150" t="s">
        <v>869</v>
      </c>
      <c r="D918" s="138" t="s">
        <v>172</v>
      </c>
      <c r="E918" s="139">
        <v>240</v>
      </c>
      <c r="F918" s="445">
        <v>41682</v>
      </c>
      <c r="G918" s="140">
        <v>240</v>
      </c>
      <c r="H918" s="154">
        <f t="shared" si="14"/>
        <v>0</v>
      </c>
      <c r="I918" s="141" t="s">
        <v>12</v>
      </c>
    </row>
    <row r="919" spans="1:10" x14ac:dyDescent="0.25">
      <c r="A919" s="149">
        <v>41682</v>
      </c>
      <c r="B919" s="150">
        <v>363</v>
      </c>
      <c r="C919" s="150" t="s">
        <v>869</v>
      </c>
      <c r="D919" s="138" t="s">
        <v>36</v>
      </c>
      <c r="E919" s="139">
        <v>4299</v>
      </c>
      <c r="F919" s="445">
        <v>41682</v>
      </c>
      <c r="G919" s="140">
        <v>4299</v>
      </c>
      <c r="H919" s="154">
        <f t="shared" si="14"/>
        <v>0</v>
      </c>
      <c r="I919" s="141"/>
    </row>
    <row r="920" spans="1:10" x14ac:dyDescent="0.25">
      <c r="A920" s="149">
        <v>41682</v>
      </c>
      <c r="B920" s="150">
        <v>364</v>
      </c>
      <c r="C920" s="150" t="s">
        <v>869</v>
      </c>
      <c r="D920" s="138" t="s">
        <v>36</v>
      </c>
      <c r="E920" s="139">
        <v>240</v>
      </c>
      <c r="F920" s="445">
        <v>41682</v>
      </c>
      <c r="G920" s="140">
        <v>240</v>
      </c>
      <c r="H920" s="154">
        <f t="shared" si="14"/>
        <v>0</v>
      </c>
      <c r="I920" s="141"/>
    </row>
    <row r="921" spans="1:10" x14ac:dyDescent="0.25">
      <c r="A921" s="149">
        <v>41682</v>
      </c>
      <c r="B921" s="150">
        <v>365</v>
      </c>
      <c r="C921" s="150" t="s">
        <v>869</v>
      </c>
      <c r="D921" s="138" t="s">
        <v>245</v>
      </c>
      <c r="E921" s="139">
        <v>20913</v>
      </c>
      <c r="F921" s="445">
        <v>41682</v>
      </c>
      <c r="G921" s="140">
        <v>20913</v>
      </c>
      <c r="H921" s="154">
        <f t="shared" si="14"/>
        <v>0</v>
      </c>
      <c r="I921" s="141" t="s">
        <v>27</v>
      </c>
    </row>
    <row r="922" spans="1:10" x14ac:dyDescent="0.25">
      <c r="A922" s="149">
        <v>41682</v>
      </c>
      <c r="B922" s="150">
        <v>366</v>
      </c>
      <c r="C922" s="150" t="s">
        <v>869</v>
      </c>
      <c r="D922" s="143" t="s">
        <v>53</v>
      </c>
      <c r="E922" s="144">
        <v>0</v>
      </c>
      <c r="F922" s="445"/>
      <c r="G922" s="140">
        <v>0</v>
      </c>
      <c r="H922" s="154">
        <f t="shared" si="14"/>
        <v>0</v>
      </c>
      <c r="I922" s="141" t="s">
        <v>520</v>
      </c>
      <c r="J922" s="142" t="s">
        <v>924</v>
      </c>
    </row>
    <row r="923" spans="1:10" x14ac:dyDescent="0.25">
      <c r="A923" s="149">
        <v>41682</v>
      </c>
      <c r="B923" s="150">
        <v>367</v>
      </c>
      <c r="C923" s="150" t="s">
        <v>869</v>
      </c>
      <c r="D923" s="138" t="s">
        <v>92</v>
      </c>
      <c r="E923" s="139">
        <v>2934</v>
      </c>
      <c r="F923" s="445">
        <v>41682</v>
      </c>
      <c r="G923" s="140">
        <v>2934</v>
      </c>
      <c r="H923" s="154">
        <f t="shared" si="14"/>
        <v>0</v>
      </c>
      <c r="I923" s="141" t="s">
        <v>27</v>
      </c>
    </row>
    <row r="924" spans="1:10" x14ac:dyDescent="0.25">
      <c r="A924" s="149">
        <v>41682</v>
      </c>
      <c r="B924" s="150">
        <v>368</v>
      </c>
      <c r="C924" s="150" t="s">
        <v>869</v>
      </c>
      <c r="D924" s="138" t="s">
        <v>149</v>
      </c>
      <c r="E924" s="139">
        <v>8152</v>
      </c>
      <c r="F924" s="445">
        <v>41682</v>
      </c>
      <c r="G924" s="140">
        <v>8152</v>
      </c>
      <c r="H924" s="154">
        <f t="shared" si="14"/>
        <v>0</v>
      </c>
      <c r="I924" s="141" t="s">
        <v>27</v>
      </c>
    </row>
    <row r="925" spans="1:10" x14ac:dyDescent="0.25">
      <c r="A925" s="149">
        <v>41682</v>
      </c>
      <c r="B925" s="150">
        <v>369</v>
      </c>
      <c r="C925" s="150" t="s">
        <v>869</v>
      </c>
      <c r="D925" s="138" t="s">
        <v>346</v>
      </c>
      <c r="E925" s="139">
        <v>3655</v>
      </c>
      <c r="F925" s="445">
        <v>41682</v>
      </c>
      <c r="G925" s="140">
        <v>3655</v>
      </c>
      <c r="H925" s="154">
        <f t="shared" si="14"/>
        <v>0</v>
      </c>
      <c r="I925" s="141" t="s">
        <v>27</v>
      </c>
    </row>
    <row r="926" spans="1:10" x14ac:dyDescent="0.25">
      <c r="A926" s="149">
        <v>41682</v>
      </c>
      <c r="B926" s="150">
        <v>370</v>
      </c>
      <c r="C926" s="150" t="s">
        <v>869</v>
      </c>
      <c r="D926" s="138" t="s">
        <v>147</v>
      </c>
      <c r="E926" s="139">
        <v>25482</v>
      </c>
      <c r="F926" s="445">
        <v>41687</v>
      </c>
      <c r="G926" s="140">
        <v>25482</v>
      </c>
      <c r="H926" s="154">
        <f t="shared" si="14"/>
        <v>0</v>
      </c>
      <c r="I926" s="141"/>
    </row>
    <row r="927" spans="1:10" x14ac:dyDescent="0.25">
      <c r="A927" s="149">
        <v>41682</v>
      </c>
      <c r="B927" s="150">
        <v>371</v>
      </c>
      <c r="C927" s="150" t="s">
        <v>869</v>
      </c>
      <c r="D927" s="138" t="s">
        <v>88</v>
      </c>
      <c r="E927" s="139">
        <v>2181</v>
      </c>
      <c r="F927" s="445">
        <v>41682</v>
      </c>
      <c r="G927" s="140">
        <v>2181</v>
      </c>
      <c r="H927" s="154">
        <f t="shared" si="14"/>
        <v>0</v>
      </c>
      <c r="I927" s="141" t="s">
        <v>27</v>
      </c>
    </row>
    <row r="928" spans="1:10" x14ac:dyDescent="0.25">
      <c r="A928" s="149">
        <v>41683</v>
      </c>
      <c r="B928" s="150">
        <v>372</v>
      </c>
      <c r="C928" s="150" t="s">
        <v>869</v>
      </c>
      <c r="D928" s="138" t="s">
        <v>809</v>
      </c>
      <c r="E928" s="139">
        <v>346</v>
      </c>
      <c r="F928" s="445">
        <v>41683</v>
      </c>
      <c r="G928" s="140">
        <v>346</v>
      </c>
      <c r="H928" s="154">
        <f t="shared" si="14"/>
        <v>0</v>
      </c>
      <c r="I928" s="141"/>
    </row>
    <row r="929" spans="1:10" x14ac:dyDescent="0.25">
      <c r="A929" s="149">
        <v>41683</v>
      </c>
      <c r="B929" s="150">
        <v>373</v>
      </c>
      <c r="C929" s="150" t="s">
        <v>869</v>
      </c>
      <c r="D929" s="138" t="s">
        <v>148</v>
      </c>
      <c r="E929" s="139">
        <v>2411</v>
      </c>
      <c r="F929" s="445">
        <v>41683</v>
      </c>
      <c r="G929" s="140">
        <v>2411</v>
      </c>
      <c r="H929" s="154">
        <f t="shared" si="14"/>
        <v>0</v>
      </c>
      <c r="I929" s="151" t="s">
        <v>30</v>
      </c>
    </row>
    <row r="930" spans="1:10" x14ac:dyDescent="0.25">
      <c r="A930" s="149">
        <v>41683</v>
      </c>
      <c r="B930" s="150">
        <v>374</v>
      </c>
      <c r="C930" s="150" t="s">
        <v>869</v>
      </c>
      <c r="D930" s="138" t="s">
        <v>152</v>
      </c>
      <c r="E930" s="139">
        <v>6486</v>
      </c>
      <c r="F930" s="445">
        <v>41683</v>
      </c>
      <c r="G930" s="140">
        <v>6486</v>
      </c>
      <c r="H930" s="154">
        <f t="shared" si="14"/>
        <v>0</v>
      </c>
      <c r="I930" s="141"/>
    </row>
    <row r="931" spans="1:10" x14ac:dyDescent="0.25">
      <c r="A931" s="149">
        <v>41683</v>
      </c>
      <c r="B931" s="150">
        <v>375</v>
      </c>
      <c r="C931" s="150" t="s">
        <v>869</v>
      </c>
      <c r="D931" s="138" t="s">
        <v>63</v>
      </c>
      <c r="E931" s="139">
        <v>2159</v>
      </c>
      <c r="F931" s="445">
        <v>41683</v>
      </c>
      <c r="G931" s="140">
        <v>2159</v>
      </c>
      <c r="H931" s="154">
        <f t="shared" si="14"/>
        <v>0</v>
      </c>
      <c r="I931" s="141" t="s">
        <v>21</v>
      </c>
    </row>
    <row r="932" spans="1:10" x14ac:dyDescent="0.25">
      <c r="A932" s="149">
        <v>41683</v>
      </c>
      <c r="B932" s="150">
        <v>376</v>
      </c>
      <c r="C932" s="150" t="s">
        <v>869</v>
      </c>
      <c r="D932" s="138" t="s">
        <v>74</v>
      </c>
      <c r="E932" s="139">
        <v>1274</v>
      </c>
      <c r="F932" s="445">
        <v>41683</v>
      </c>
      <c r="G932" s="140">
        <v>1274</v>
      </c>
      <c r="H932" s="154">
        <f t="shared" si="14"/>
        <v>0</v>
      </c>
      <c r="I932" s="141"/>
    </row>
    <row r="933" spans="1:10" x14ac:dyDescent="0.25">
      <c r="A933" s="149">
        <v>41683</v>
      </c>
      <c r="B933" s="150">
        <v>377</v>
      </c>
      <c r="C933" s="150" t="s">
        <v>869</v>
      </c>
      <c r="D933" s="138" t="s">
        <v>137</v>
      </c>
      <c r="E933" s="139">
        <v>7835</v>
      </c>
      <c r="F933" s="445">
        <v>41683</v>
      </c>
      <c r="G933" s="140">
        <v>7835</v>
      </c>
      <c r="H933" s="154">
        <f t="shared" si="14"/>
        <v>0</v>
      </c>
      <c r="I933" s="141" t="s">
        <v>8</v>
      </c>
    </row>
    <row r="934" spans="1:10" x14ac:dyDescent="0.25">
      <c r="A934" s="149">
        <v>41683</v>
      </c>
      <c r="B934" s="150">
        <v>378</v>
      </c>
      <c r="C934" s="150" t="s">
        <v>869</v>
      </c>
      <c r="D934" s="138" t="s">
        <v>134</v>
      </c>
      <c r="E934" s="139">
        <v>5905.5</v>
      </c>
      <c r="F934" s="445">
        <v>41683</v>
      </c>
      <c r="G934" s="140">
        <v>5905.5</v>
      </c>
      <c r="H934" s="154">
        <f t="shared" si="14"/>
        <v>0</v>
      </c>
      <c r="I934" s="141" t="s">
        <v>12</v>
      </c>
    </row>
    <row r="935" spans="1:10" x14ac:dyDescent="0.25">
      <c r="A935" s="149">
        <v>41683</v>
      </c>
      <c r="B935" s="150">
        <v>379</v>
      </c>
      <c r="C935" s="150" t="s">
        <v>869</v>
      </c>
      <c r="D935" s="138" t="s">
        <v>28</v>
      </c>
      <c r="E935" s="139">
        <v>6134.5</v>
      </c>
      <c r="F935" s="445">
        <v>41683</v>
      </c>
      <c r="G935" s="140">
        <v>6134.5</v>
      </c>
      <c r="H935" s="154">
        <f t="shared" si="14"/>
        <v>0</v>
      </c>
      <c r="I935" s="141"/>
    </row>
    <row r="936" spans="1:10" x14ac:dyDescent="0.25">
      <c r="A936" s="149">
        <v>41683</v>
      </c>
      <c r="B936" s="150">
        <v>380</v>
      </c>
      <c r="C936" s="150" t="s">
        <v>869</v>
      </c>
      <c r="D936" s="138" t="s">
        <v>123</v>
      </c>
      <c r="E936" s="139">
        <v>1803</v>
      </c>
      <c r="F936" s="445">
        <v>41683</v>
      </c>
      <c r="G936" s="140">
        <v>1803</v>
      </c>
      <c r="H936" s="154">
        <f t="shared" si="14"/>
        <v>0</v>
      </c>
      <c r="I936" s="141" t="s">
        <v>8</v>
      </c>
    </row>
    <row r="937" spans="1:10" x14ac:dyDescent="0.25">
      <c r="A937" s="149">
        <v>41683</v>
      </c>
      <c r="B937" s="150">
        <v>381</v>
      </c>
      <c r="C937" s="150" t="s">
        <v>869</v>
      </c>
      <c r="D937" s="138" t="s">
        <v>25</v>
      </c>
      <c r="E937" s="140">
        <v>28849.5</v>
      </c>
      <c r="F937" s="447" t="s">
        <v>925</v>
      </c>
      <c r="G937" s="140">
        <f>16000+12849.5</f>
        <v>28849.5</v>
      </c>
      <c r="H937" s="154">
        <f t="shared" si="14"/>
        <v>0</v>
      </c>
      <c r="I937" s="141" t="s">
        <v>12</v>
      </c>
    </row>
    <row r="938" spans="1:10" x14ac:dyDescent="0.25">
      <c r="A938" s="149">
        <v>41683</v>
      </c>
      <c r="B938" s="150">
        <v>382</v>
      </c>
      <c r="C938" s="150" t="s">
        <v>869</v>
      </c>
      <c r="D938" s="138" t="s">
        <v>115</v>
      </c>
      <c r="E938" s="139">
        <v>24815</v>
      </c>
      <c r="F938" s="445">
        <v>41683</v>
      </c>
      <c r="G938" s="140">
        <v>24815</v>
      </c>
      <c r="H938" s="154">
        <f t="shared" si="14"/>
        <v>0</v>
      </c>
      <c r="I938" s="141" t="s">
        <v>162</v>
      </c>
    </row>
    <row r="939" spans="1:10" x14ac:dyDescent="0.25">
      <c r="A939" s="149">
        <v>41683</v>
      </c>
      <c r="B939" s="150">
        <v>383</v>
      </c>
      <c r="C939" s="150" t="s">
        <v>869</v>
      </c>
      <c r="D939" s="138" t="s">
        <v>11</v>
      </c>
      <c r="E939" s="139">
        <v>73656.5</v>
      </c>
      <c r="F939" s="445">
        <v>41691</v>
      </c>
      <c r="G939" s="140">
        <v>73656.5</v>
      </c>
      <c r="H939" s="154">
        <f t="shared" si="14"/>
        <v>0</v>
      </c>
      <c r="I939" s="141" t="s">
        <v>12</v>
      </c>
    </row>
    <row r="940" spans="1:10" x14ac:dyDescent="0.25">
      <c r="A940" s="149">
        <v>41683</v>
      </c>
      <c r="B940" s="150">
        <v>384</v>
      </c>
      <c r="C940" s="150" t="s">
        <v>869</v>
      </c>
      <c r="D940" s="138" t="s">
        <v>36</v>
      </c>
      <c r="E940" s="139">
        <v>25216</v>
      </c>
      <c r="F940" s="445">
        <v>41683</v>
      </c>
      <c r="G940" s="140">
        <v>25216</v>
      </c>
      <c r="H940" s="154">
        <f t="shared" si="14"/>
        <v>0</v>
      </c>
      <c r="I940" s="141" t="s">
        <v>27</v>
      </c>
    </row>
    <row r="941" spans="1:10" x14ac:dyDescent="0.25">
      <c r="A941" s="149">
        <v>41683</v>
      </c>
      <c r="B941" s="150">
        <v>385</v>
      </c>
      <c r="C941" s="150" t="s">
        <v>869</v>
      </c>
      <c r="D941" s="138" t="s">
        <v>312</v>
      </c>
      <c r="E941" s="139">
        <v>6219</v>
      </c>
      <c r="F941" s="445">
        <v>41683</v>
      </c>
      <c r="G941" s="140">
        <v>6219</v>
      </c>
      <c r="H941" s="154">
        <f t="shared" si="14"/>
        <v>0</v>
      </c>
      <c r="I941" s="141" t="s">
        <v>15</v>
      </c>
    </row>
    <row r="942" spans="1:10" x14ac:dyDescent="0.25">
      <c r="A942" s="149">
        <v>41683</v>
      </c>
      <c r="B942" s="150">
        <v>386</v>
      </c>
      <c r="C942" s="150" t="s">
        <v>869</v>
      </c>
      <c r="D942" s="138" t="s">
        <v>13</v>
      </c>
      <c r="E942" s="139">
        <v>2688</v>
      </c>
      <c r="F942" s="445">
        <v>41685</v>
      </c>
      <c r="G942" s="140">
        <v>2688</v>
      </c>
      <c r="H942" s="154">
        <f t="shared" si="14"/>
        <v>0</v>
      </c>
      <c r="I942" s="141" t="s">
        <v>21</v>
      </c>
    </row>
    <row r="943" spans="1:10" x14ac:dyDescent="0.25">
      <c r="A943" s="149">
        <v>41683</v>
      </c>
      <c r="B943" s="150">
        <v>387</v>
      </c>
      <c r="C943" s="150" t="s">
        <v>869</v>
      </c>
      <c r="D943" s="138" t="s">
        <v>318</v>
      </c>
      <c r="E943" s="139">
        <v>5142</v>
      </c>
      <c r="F943" s="445">
        <v>41683</v>
      </c>
      <c r="G943" s="140">
        <v>5142</v>
      </c>
      <c r="H943" s="154">
        <f t="shared" si="14"/>
        <v>0</v>
      </c>
      <c r="I943" s="141"/>
    </row>
    <row r="944" spans="1:10" x14ac:dyDescent="0.25">
      <c r="A944" s="149">
        <v>41683</v>
      </c>
      <c r="B944" s="150">
        <v>388</v>
      </c>
      <c r="C944" s="150" t="s">
        <v>869</v>
      </c>
      <c r="D944" s="138" t="s">
        <v>130</v>
      </c>
      <c r="E944" s="140">
        <v>11534.5</v>
      </c>
      <c r="F944" s="454">
        <v>41685</v>
      </c>
      <c r="G944" s="140">
        <v>11534.5</v>
      </c>
      <c r="H944" s="154">
        <f t="shared" si="14"/>
        <v>0</v>
      </c>
      <c r="I944" s="141" t="s">
        <v>21</v>
      </c>
      <c r="J944" s="142" t="s">
        <v>926</v>
      </c>
    </row>
    <row r="945" spans="1:10" x14ac:dyDescent="0.25">
      <c r="A945" s="149">
        <v>41683</v>
      </c>
      <c r="B945" s="150">
        <v>389</v>
      </c>
      <c r="C945" s="150" t="s">
        <v>869</v>
      </c>
      <c r="D945" s="138" t="s">
        <v>111</v>
      </c>
      <c r="E945" s="139">
        <v>2931</v>
      </c>
      <c r="F945" s="445">
        <v>41683</v>
      </c>
      <c r="G945" s="140">
        <v>2931</v>
      </c>
      <c r="H945" s="154">
        <f t="shared" si="14"/>
        <v>0</v>
      </c>
      <c r="I945" s="141" t="s">
        <v>15</v>
      </c>
    </row>
    <row r="946" spans="1:10" ht="15" x14ac:dyDescent="0.25">
      <c r="A946" s="149">
        <v>41683</v>
      </c>
      <c r="B946" s="150">
        <v>390</v>
      </c>
      <c r="C946" s="150" t="s">
        <v>869</v>
      </c>
      <c r="D946" s="138" t="s">
        <v>29</v>
      </c>
      <c r="E946" s="140">
        <v>10205</v>
      </c>
      <c r="F946" s="447" t="s">
        <v>927</v>
      </c>
      <c r="G946" s="140">
        <f>9205+1000</f>
        <v>10205</v>
      </c>
      <c r="H946" s="154">
        <f t="shared" si="14"/>
        <v>0</v>
      </c>
      <c r="I946" s="141" t="s">
        <v>30</v>
      </c>
      <c r="J946" s="118"/>
    </row>
    <row r="947" spans="1:10" ht="15" x14ac:dyDescent="0.25">
      <c r="A947" s="149">
        <v>41683</v>
      </c>
      <c r="B947" s="150">
        <v>391</v>
      </c>
      <c r="C947" s="150" t="s">
        <v>869</v>
      </c>
      <c r="D947" s="138" t="s">
        <v>66</v>
      </c>
      <c r="E947" s="139">
        <v>1366</v>
      </c>
      <c r="F947" s="445">
        <v>41683</v>
      </c>
      <c r="G947" s="140">
        <v>1366</v>
      </c>
      <c r="H947" s="154">
        <f t="shared" si="14"/>
        <v>0</v>
      </c>
      <c r="I947" s="141" t="s">
        <v>15</v>
      </c>
      <c r="J947" s="118"/>
    </row>
    <row r="948" spans="1:10" ht="15" x14ac:dyDescent="0.25">
      <c r="A948" s="149">
        <v>41683</v>
      </c>
      <c r="B948" s="150">
        <v>392</v>
      </c>
      <c r="C948" s="150" t="s">
        <v>869</v>
      </c>
      <c r="D948" s="138" t="s">
        <v>928</v>
      </c>
      <c r="E948" s="139">
        <v>22381</v>
      </c>
      <c r="F948" s="445">
        <v>41683</v>
      </c>
      <c r="G948" s="140">
        <v>22381</v>
      </c>
      <c r="H948" s="154">
        <f t="shared" si="14"/>
        <v>0</v>
      </c>
      <c r="I948" s="141" t="s">
        <v>12</v>
      </c>
      <c r="J948" s="118"/>
    </row>
    <row r="949" spans="1:10" ht="15" x14ac:dyDescent="0.25">
      <c r="A949" s="149">
        <v>41683</v>
      </c>
      <c r="B949" s="150">
        <v>393</v>
      </c>
      <c r="C949" s="150" t="s">
        <v>869</v>
      </c>
      <c r="D949" s="138" t="s">
        <v>148</v>
      </c>
      <c r="E949" s="139">
        <v>2671</v>
      </c>
      <c r="F949" s="445">
        <v>41683</v>
      </c>
      <c r="G949" s="140">
        <v>2671</v>
      </c>
      <c r="H949" s="154">
        <f t="shared" si="14"/>
        <v>0</v>
      </c>
      <c r="I949" s="141" t="s">
        <v>30</v>
      </c>
      <c r="J949" s="118"/>
    </row>
    <row r="950" spans="1:10" ht="15" x14ac:dyDescent="0.25">
      <c r="A950" s="149">
        <v>41683</v>
      </c>
      <c r="B950" s="150">
        <v>394</v>
      </c>
      <c r="C950" s="150" t="s">
        <v>869</v>
      </c>
      <c r="D950" s="138" t="s">
        <v>929</v>
      </c>
      <c r="E950" s="139">
        <v>1308</v>
      </c>
      <c r="F950" s="445">
        <v>41683</v>
      </c>
      <c r="G950" s="140">
        <v>1308</v>
      </c>
      <c r="H950" s="154">
        <f t="shared" si="14"/>
        <v>0</v>
      </c>
      <c r="I950" s="141" t="s">
        <v>15</v>
      </c>
      <c r="J950" s="118"/>
    </row>
    <row r="951" spans="1:10" ht="15" x14ac:dyDescent="0.25">
      <c r="A951" s="149">
        <v>41683</v>
      </c>
      <c r="B951" s="150">
        <v>395</v>
      </c>
      <c r="C951" s="150" t="s">
        <v>869</v>
      </c>
      <c r="D951" s="138" t="s">
        <v>35</v>
      </c>
      <c r="E951" s="139">
        <v>1259.5</v>
      </c>
      <c r="F951" s="445">
        <v>41684</v>
      </c>
      <c r="G951" s="140">
        <v>1259.5</v>
      </c>
      <c r="H951" s="154">
        <f t="shared" si="14"/>
        <v>0</v>
      </c>
      <c r="I951" s="141" t="s">
        <v>30</v>
      </c>
      <c r="J951" s="118"/>
    </row>
    <row r="952" spans="1:10" ht="15" x14ac:dyDescent="0.25">
      <c r="A952" s="149">
        <v>41683</v>
      </c>
      <c r="B952" s="150">
        <v>396</v>
      </c>
      <c r="C952" s="150" t="s">
        <v>869</v>
      </c>
      <c r="D952" s="138" t="s">
        <v>22</v>
      </c>
      <c r="E952" s="139">
        <v>1588.5</v>
      </c>
      <c r="F952" s="445">
        <v>41683</v>
      </c>
      <c r="G952" s="140">
        <v>1588.5</v>
      </c>
      <c r="H952" s="154">
        <f t="shared" si="14"/>
        <v>0</v>
      </c>
      <c r="I952" s="141" t="s">
        <v>15</v>
      </c>
      <c r="J952" s="118"/>
    </row>
    <row r="953" spans="1:10" ht="15" x14ac:dyDescent="0.25">
      <c r="A953" s="149">
        <v>41683</v>
      </c>
      <c r="B953" s="150">
        <v>397</v>
      </c>
      <c r="C953" s="150" t="s">
        <v>869</v>
      </c>
      <c r="D953" s="138" t="s">
        <v>827</v>
      </c>
      <c r="E953" s="139">
        <v>1305</v>
      </c>
      <c r="F953" s="445">
        <v>41684</v>
      </c>
      <c r="G953" s="140">
        <v>1305</v>
      </c>
      <c r="H953" s="154">
        <f t="shared" si="14"/>
        <v>0</v>
      </c>
      <c r="I953" s="141" t="s">
        <v>30</v>
      </c>
      <c r="J953" s="118"/>
    </row>
    <row r="954" spans="1:10" ht="15" x14ac:dyDescent="0.25">
      <c r="A954" s="149">
        <v>41683</v>
      </c>
      <c r="B954" s="150">
        <v>398</v>
      </c>
      <c r="C954" s="150" t="s">
        <v>869</v>
      </c>
      <c r="D954" s="138" t="s">
        <v>50</v>
      </c>
      <c r="E954" s="139">
        <v>3929</v>
      </c>
      <c r="F954" s="445">
        <v>41683</v>
      </c>
      <c r="G954" s="140">
        <v>3929</v>
      </c>
      <c r="H954" s="154">
        <f t="shared" si="14"/>
        <v>0</v>
      </c>
      <c r="I954" s="141"/>
      <c r="J954" s="118"/>
    </row>
    <row r="955" spans="1:10" ht="15" x14ac:dyDescent="0.25">
      <c r="A955" s="149">
        <v>41683</v>
      </c>
      <c r="B955" s="150">
        <v>399</v>
      </c>
      <c r="C955" s="150" t="s">
        <v>869</v>
      </c>
      <c r="D955" s="138" t="s">
        <v>67</v>
      </c>
      <c r="E955" s="139">
        <v>5294</v>
      </c>
      <c r="F955" s="445">
        <v>41692</v>
      </c>
      <c r="G955" s="140">
        <v>5294</v>
      </c>
      <c r="H955" s="154">
        <f t="shared" si="14"/>
        <v>0</v>
      </c>
      <c r="I955" s="141" t="s">
        <v>15</v>
      </c>
      <c r="J955" s="118"/>
    </row>
    <row r="956" spans="1:10" ht="15" x14ac:dyDescent="0.25">
      <c r="A956" s="149">
        <v>41683</v>
      </c>
      <c r="B956" s="150">
        <v>400</v>
      </c>
      <c r="C956" s="150" t="s">
        <v>869</v>
      </c>
      <c r="D956" s="138" t="s">
        <v>47</v>
      </c>
      <c r="E956" s="139">
        <v>2345.5</v>
      </c>
      <c r="F956" s="445">
        <v>41683</v>
      </c>
      <c r="G956" s="140">
        <v>2345.5</v>
      </c>
      <c r="H956" s="154">
        <f t="shared" si="14"/>
        <v>0</v>
      </c>
      <c r="I956" s="141" t="s">
        <v>30</v>
      </c>
      <c r="J956" s="118"/>
    </row>
    <row r="957" spans="1:10" ht="15" x14ac:dyDescent="0.25">
      <c r="A957" s="149">
        <v>41683</v>
      </c>
      <c r="B957" s="150">
        <v>401</v>
      </c>
      <c r="C957" s="150" t="s">
        <v>869</v>
      </c>
      <c r="D957" s="138" t="s">
        <v>54</v>
      </c>
      <c r="E957" s="139">
        <v>19905</v>
      </c>
      <c r="F957" s="445">
        <v>41683</v>
      </c>
      <c r="G957" s="140">
        <v>19905</v>
      </c>
      <c r="H957" s="154">
        <f t="shared" si="14"/>
        <v>0</v>
      </c>
      <c r="I957" s="141" t="s">
        <v>30</v>
      </c>
      <c r="J957" s="118"/>
    </row>
    <row r="958" spans="1:10" ht="15" x14ac:dyDescent="0.25">
      <c r="A958" s="149">
        <v>41683</v>
      </c>
      <c r="B958" s="150">
        <v>402</v>
      </c>
      <c r="C958" s="150" t="s">
        <v>869</v>
      </c>
      <c r="D958" s="138" t="s">
        <v>882</v>
      </c>
      <c r="E958" s="139">
        <v>5844.22</v>
      </c>
      <c r="F958" s="445">
        <v>41683</v>
      </c>
      <c r="G958" s="140">
        <v>5844.22</v>
      </c>
      <c r="H958" s="154">
        <f t="shared" si="14"/>
        <v>0</v>
      </c>
      <c r="I958" s="141" t="s">
        <v>21</v>
      </c>
      <c r="J958" s="118"/>
    </row>
    <row r="959" spans="1:10" ht="15" x14ac:dyDescent="0.25">
      <c r="A959" s="149">
        <v>41683</v>
      </c>
      <c r="B959" s="150">
        <v>403</v>
      </c>
      <c r="C959" s="150" t="s">
        <v>869</v>
      </c>
      <c r="D959" s="138" t="s">
        <v>62</v>
      </c>
      <c r="E959" s="139">
        <v>23419.5</v>
      </c>
      <c r="F959" s="445">
        <v>41687</v>
      </c>
      <c r="G959" s="140">
        <v>23419.5</v>
      </c>
      <c r="H959" s="154">
        <f t="shared" si="14"/>
        <v>0</v>
      </c>
      <c r="I959" s="141" t="s">
        <v>12</v>
      </c>
      <c r="J959" s="118"/>
    </row>
    <row r="960" spans="1:10" ht="15" x14ac:dyDescent="0.25">
      <c r="A960" s="149">
        <v>41683</v>
      </c>
      <c r="B960" s="150">
        <v>404</v>
      </c>
      <c r="C960" s="150" t="s">
        <v>869</v>
      </c>
      <c r="D960" s="138" t="s">
        <v>8</v>
      </c>
      <c r="E960" s="139">
        <v>3033</v>
      </c>
      <c r="F960" s="445">
        <v>41683</v>
      </c>
      <c r="G960" s="140">
        <v>3033</v>
      </c>
      <c r="H960" s="154">
        <f t="shared" si="14"/>
        <v>0</v>
      </c>
      <c r="I960" s="141" t="s">
        <v>8</v>
      </c>
      <c r="J960" s="118"/>
    </row>
    <row r="961" spans="1:10" ht="15" x14ac:dyDescent="0.25">
      <c r="A961" s="149">
        <v>41683</v>
      </c>
      <c r="B961" s="150">
        <v>405</v>
      </c>
      <c r="C961" s="150" t="s">
        <v>869</v>
      </c>
      <c r="D961" s="138" t="s">
        <v>106</v>
      </c>
      <c r="E961" s="139">
        <v>13065.6</v>
      </c>
      <c r="F961" s="445">
        <v>41690</v>
      </c>
      <c r="G961" s="140">
        <v>13065.6</v>
      </c>
      <c r="H961" s="154">
        <f t="shared" si="14"/>
        <v>0</v>
      </c>
      <c r="I961" s="141"/>
      <c r="J961" s="118"/>
    </row>
    <row r="962" spans="1:10" x14ac:dyDescent="0.25">
      <c r="A962" s="149">
        <v>41683</v>
      </c>
      <c r="B962" s="150">
        <v>406</v>
      </c>
      <c r="C962" s="150" t="s">
        <v>869</v>
      </c>
      <c r="D962" s="138" t="s">
        <v>188</v>
      </c>
      <c r="E962" s="139">
        <v>3869</v>
      </c>
      <c r="F962" s="445">
        <v>41691</v>
      </c>
      <c r="G962" s="140">
        <v>3869</v>
      </c>
      <c r="H962" s="154">
        <f t="shared" si="14"/>
        <v>0</v>
      </c>
      <c r="I962" s="141" t="s">
        <v>21</v>
      </c>
    </row>
    <row r="963" spans="1:10" x14ac:dyDescent="0.25">
      <c r="A963" s="149">
        <v>41683</v>
      </c>
      <c r="B963" s="150">
        <v>407</v>
      </c>
      <c r="C963" s="150" t="s">
        <v>869</v>
      </c>
      <c r="D963" s="138" t="s">
        <v>55</v>
      </c>
      <c r="E963" s="139">
        <v>7864</v>
      </c>
      <c r="F963" s="445">
        <v>41683</v>
      </c>
      <c r="G963" s="140">
        <v>7864</v>
      </c>
      <c r="H963" s="154">
        <f t="shared" si="14"/>
        <v>0</v>
      </c>
      <c r="I963" s="141" t="s">
        <v>8</v>
      </c>
    </row>
    <row r="964" spans="1:10" x14ac:dyDescent="0.25">
      <c r="A964" s="149">
        <v>41683</v>
      </c>
      <c r="B964" s="150">
        <v>408</v>
      </c>
      <c r="C964" s="150" t="s">
        <v>869</v>
      </c>
      <c r="D964" s="138" t="s">
        <v>64</v>
      </c>
      <c r="E964" s="139">
        <v>13285</v>
      </c>
      <c r="F964" s="445">
        <v>41683</v>
      </c>
      <c r="G964" s="140">
        <v>13285</v>
      </c>
      <c r="H964" s="154">
        <f t="shared" si="14"/>
        <v>0</v>
      </c>
      <c r="I964" s="141" t="s">
        <v>12</v>
      </c>
      <c r="J964" s="142" t="s">
        <v>930</v>
      </c>
    </row>
    <row r="965" spans="1:10" x14ac:dyDescent="0.25">
      <c r="A965" s="149">
        <v>41683</v>
      </c>
      <c r="B965" s="150">
        <v>409</v>
      </c>
      <c r="C965" s="150" t="s">
        <v>869</v>
      </c>
      <c r="D965" s="138" t="s">
        <v>758</v>
      </c>
      <c r="E965" s="139">
        <v>2348</v>
      </c>
      <c r="F965" s="445">
        <v>41684</v>
      </c>
      <c r="G965" s="140">
        <v>2348</v>
      </c>
      <c r="H965" s="154">
        <f t="shared" ref="H965:H1028" si="15">E965-G965</f>
        <v>0</v>
      </c>
      <c r="I965" s="141" t="s">
        <v>30</v>
      </c>
    </row>
    <row r="966" spans="1:10" x14ac:dyDescent="0.25">
      <c r="A966" s="149">
        <v>41683</v>
      </c>
      <c r="B966" s="150">
        <v>410</v>
      </c>
      <c r="C966" s="150" t="s">
        <v>869</v>
      </c>
      <c r="D966" s="138" t="s">
        <v>43</v>
      </c>
      <c r="E966" s="139">
        <v>2280</v>
      </c>
      <c r="F966" s="446">
        <v>41699</v>
      </c>
      <c r="G966" s="145">
        <v>2280</v>
      </c>
      <c r="H966" s="154">
        <f t="shared" si="15"/>
        <v>0</v>
      </c>
      <c r="I966" s="141" t="s">
        <v>30</v>
      </c>
    </row>
    <row r="967" spans="1:10" x14ac:dyDescent="0.25">
      <c r="A967" s="149">
        <v>41683</v>
      </c>
      <c r="B967" s="150">
        <v>411</v>
      </c>
      <c r="C967" s="150" t="s">
        <v>869</v>
      </c>
      <c r="D967" s="143" t="s">
        <v>53</v>
      </c>
      <c r="E967" s="144">
        <v>0</v>
      </c>
      <c r="F967" s="445"/>
      <c r="G967" s="140"/>
      <c r="H967" s="154">
        <f t="shared" si="15"/>
        <v>0</v>
      </c>
      <c r="I967" s="141" t="s">
        <v>520</v>
      </c>
    </row>
    <row r="968" spans="1:10" x14ac:dyDescent="0.25">
      <c r="A968" s="149">
        <v>41683</v>
      </c>
      <c r="B968" s="150">
        <v>412</v>
      </c>
      <c r="C968" s="150" t="s">
        <v>869</v>
      </c>
      <c r="D968" s="138" t="s">
        <v>250</v>
      </c>
      <c r="E968" s="139">
        <v>9884</v>
      </c>
      <c r="F968" s="445">
        <v>41683</v>
      </c>
      <c r="G968" s="140">
        <v>9884</v>
      </c>
      <c r="H968" s="154">
        <f t="shared" si="15"/>
        <v>0</v>
      </c>
      <c r="I968" s="141" t="s">
        <v>30</v>
      </c>
    </row>
    <row r="969" spans="1:10" x14ac:dyDescent="0.25">
      <c r="A969" s="149">
        <v>41683</v>
      </c>
      <c r="B969" s="150">
        <v>413</v>
      </c>
      <c r="C969" s="150" t="s">
        <v>869</v>
      </c>
      <c r="D969" s="138" t="s">
        <v>185</v>
      </c>
      <c r="E969" s="139">
        <v>1881.5</v>
      </c>
      <c r="F969" s="445">
        <v>41683</v>
      </c>
      <c r="G969" s="140">
        <v>1881.5</v>
      </c>
      <c r="H969" s="154">
        <f t="shared" si="15"/>
        <v>0</v>
      </c>
      <c r="I969" s="141"/>
    </row>
    <row r="970" spans="1:10" x14ac:dyDescent="0.25">
      <c r="A970" s="149">
        <v>41683</v>
      </c>
      <c r="B970" s="150">
        <v>414</v>
      </c>
      <c r="C970" s="150" t="s">
        <v>869</v>
      </c>
      <c r="D970" s="138" t="s">
        <v>44</v>
      </c>
      <c r="E970" s="139">
        <v>7600</v>
      </c>
      <c r="F970" s="446">
        <v>41699</v>
      </c>
      <c r="G970" s="145">
        <v>7600</v>
      </c>
      <c r="H970" s="154">
        <f t="shared" si="15"/>
        <v>0</v>
      </c>
      <c r="I970" s="141" t="s">
        <v>45</v>
      </c>
    </row>
    <row r="971" spans="1:10" x14ac:dyDescent="0.25">
      <c r="A971" s="149">
        <v>41683</v>
      </c>
      <c r="B971" s="150">
        <v>415</v>
      </c>
      <c r="C971" s="150" t="s">
        <v>869</v>
      </c>
      <c r="D971" s="138" t="s">
        <v>8</v>
      </c>
      <c r="E971" s="139">
        <v>240</v>
      </c>
      <c r="F971" s="445">
        <v>41683</v>
      </c>
      <c r="G971" s="140">
        <v>240</v>
      </c>
      <c r="H971" s="154">
        <f t="shared" si="15"/>
        <v>0</v>
      </c>
      <c r="I971" s="141" t="s">
        <v>8</v>
      </c>
    </row>
    <row r="972" spans="1:10" x14ac:dyDescent="0.25">
      <c r="A972" s="149">
        <v>41683</v>
      </c>
      <c r="B972" s="150">
        <v>416</v>
      </c>
      <c r="C972" s="150" t="s">
        <v>869</v>
      </c>
      <c r="D972" s="138" t="s">
        <v>122</v>
      </c>
      <c r="E972" s="139">
        <v>1900</v>
      </c>
      <c r="F972" s="446">
        <v>41699</v>
      </c>
      <c r="G972" s="145">
        <v>1900</v>
      </c>
      <c r="H972" s="154">
        <f t="shared" si="15"/>
        <v>0</v>
      </c>
      <c r="I972" s="141" t="s">
        <v>45</v>
      </c>
    </row>
    <row r="973" spans="1:10" x14ac:dyDescent="0.25">
      <c r="A973" s="149">
        <v>41683</v>
      </c>
      <c r="B973" s="150">
        <v>417</v>
      </c>
      <c r="C973" s="150" t="s">
        <v>869</v>
      </c>
      <c r="D973" s="138" t="s">
        <v>68</v>
      </c>
      <c r="E973" s="139">
        <v>2032</v>
      </c>
      <c r="F973" s="445">
        <v>41683</v>
      </c>
      <c r="G973" s="140">
        <v>2032</v>
      </c>
      <c r="H973" s="154">
        <f t="shared" si="15"/>
        <v>0</v>
      </c>
      <c r="I973" s="141" t="s">
        <v>12</v>
      </c>
    </row>
    <row r="974" spans="1:10" x14ac:dyDescent="0.25">
      <c r="A974" s="149">
        <v>41683</v>
      </c>
      <c r="B974" s="150">
        <v>418</v>
      </c>
      <c r="C974" s="150" t="s">
        <v>869</v>
      </c>
      <c r="D974" s="143" t="s">
        <v>53</v>
      </c>
      <c r="E974" s="144">
        <v>0</v>
      </c>
      <c r="F974" s="445"/>
      <c r="G974" s="140"/>
      <c r="H974" s="154">
        <f t="shared" si="15"/>
        <v>0</v>
      </c>
      <c r="I974" s="141" t="s">
        <v>324</v>
      </c>
    </row>
    <row r="975" spans="1:10" x14ac:dyDescent="0.25">
      <c r="A975" s="149">
        <v>41683</v>
      </c>
      <c r="B975" s="150">
        <v>419</v>
      </c>
      <c r="C975" s="150" t="s">
        <v>869</v>
      </c>
      <c r="D975" s="138" t="s">
        <v>57</v>
      </c>
      <c r="E975" s="139">
        <v>800</v>
      </c>
      <c r="F975" s="445">
        <v>41683</v>
      </c>
      <c r="G975" s="140">
        <v>800</v>
      </c>
      <c r="H975" s="154">
        <f t="shared" si="15"/>
        <v>0</v>
      </c>
      <c r="I975" s="141" t="s">
        <v>30</v>
      </c>
      <c r="J975" s="142" t="s">
        <v>931</v>
      </c>
    </row>
    <row r="976" spans="1:10" x14ac:dyDescent="0.25">
      <c r="A976" s="149">
        <v>41683</v>
      </c>
      <c r="B976" s="150">
        <v>420</v>
      </c>
      <c r="C976" s="150" t="s">
        <v>869</v>
      </c>
      <c r="D976" s="138" t="s">
        <v>42</v>
      </c>
      <c r="E976" s="139">
        <v>2280</v>
      </c>
      <c r="F976" s="446">
        <v>41699</v>
      </c>
      <c r="G976" s="145">
        <v>2280</v>
      </c>
      <c r="H976" s="154">
        <f t="shared" si="15"/>
        <v>0</v>
      </c>
      <c r="I976" s="141" t="s">
        <v>30</v>
      </c>
    </row>
    <row r="977" spans="1:10" x14ac:dyDescent="0.25">
      <c r="A977" s="149">
        <v>41683</v>
      </c>
      <c r="B977" s="150">
        <v>421</v>
      </c>
      <c r="C977" s="150" t="s">
        <v>869</v>
      </c>
      <c r="D977" s="143" t="s">
        <v>932</v>
      </c>
      <c r="E977" s="140">
        <v>0</v>
      </c>
      <c r="F977" s="454">
        <v>41685</v>
      </c>
      <c r="G977" s="140">
        <v>0</v>
      </c>
      <c r="H977" s="154">
        <f t="shared" si="15"/>
        <v>0</v>
      </c>
      <c r="I977" s="141" t="s">
        <v>45</v>
      </c>
      <c r="J977" s="142" t="s">
        <v>933</v>
      </c>
    </row>
    <row r="978" spans="1:10" ht="15" x14ac:dyDescent="0.25">
      <c r="A978" s="149">
        <v>41683</v>
      </c>
      <c r="B978" s="150">
        <v>422</v>
      </c>
      <c r="C978" s="150" t="s">
        <v>869</v>
      </c>
      <c r="D978" s="138" t="s">
        <v>17</v>
      </c>
      <c r="E978" s="139">
        <v>47614.5</v>
      </c>
      <c r="F978" s="445">
        <v>41692</v>
      </c>
      <c r="G978" s="140">
        <v>47614.5</v>
      </c>
      <c r="H978" s="154">
        <f t="shared" si="15"/>
        <v>0</v>
      </c>
      <c r="I978" s="141" t="s">
        <v>27</v>
      </c>
      <c r="J978" s="118"/>
    </row>
    <row r="979" spans="1:10" ht="15" x14ac:dyDescent="0.25">
      <c r="A979" s="149">
        <v>41683</v>
      </c>
      <c r="B979" s="150">
        <v>423</v>
      </c>
      <c r="C979" s="150" t="s">
        <v>869</v>
      </c>
      <c r="D979" s="138" t="s">
        <v>934</v>
      </c>
      <c r="E979" s="139">
        <v>16171.14</v>
      </c>
      <c r="F979" s="445">
        <v>41683</v>
      </c>
      <c r="G979" s="140">
        <v>16171.14</v>
      </c>
      <c r="H979" s="154">
        <f t="shared" si="15"/>
        <v>0</v>
      </c>
      <c r="I979" s="141"/>
      <c r="J979" s="118"/>
    </row>
    <row r="980" spans="1:10" ht="15" x14ac:dyDescent="0.25">
      <c r="A980" s="149">
        <v>41683</v>
      </c>
      <c r="B980" s="150">
        <v>424</v>
      </c>
      <c r="C980" s="150" t="s">
        <v>869</v>
      </c>
      <c r="D980" s="138" t="s">
        <v>59</v>
      </c>
      <c r="E980" s="139">
        <v>14407</v>
      </c>
      <c r="F980" s="446" t="s">
        <v>935</v>
      </c>
      <c r="G980" s="140">
        <v>14407</v>
      </c>
      <c r="H980" s="154">
        <f t="shared" si="15"/>
        <v>0</v>
      </c>
      <c r="I980" s="141" t="s">
        <v>27</v>
      </c>
      <c r="J980" s="118"/>
    </row>
    <row r="981" spans="1:10" ht="15" x14ac:dyDescent="0.25">
      <c r="A981" s="149">
        <v>41683</v>
      </c>
      <c r="B981" s="150">
        <v>425</v>
      </c>
      <c r="C981" s="150" t="s">
        <v>869</v>
      </c>
      <c r="D981" s="138" t="s">
        <v>307</v>
      </c>
      <c r="E981" s="140">
        <v>14004.5</v>
      </c>
      <c r="F981" s="465" t="s">
        <v>6599</v>
      </c>
      <c r="G981" s="145">
        <f>11565.5+2439</f>
        <v>14004.5</v>
      </c>
      <c r="H981" s="154">
        <f t="shared" si="15"/>
        <v>0</v>
      </c>
      <c r="I981" s="138" t="s">
        <v>162</v>
      </c>
      <c r="J981" s="118"/>
    </row>
    <row r="982" spans="1:10" ht="15" x14ac:dyDescent="0.25">
      <c r="A982" s="149">
        <v>41683</v>
      </c>
      <c r="B982" s="150">
        <v>426</v>
      </c>
      <c r="C982" s="150" t="s">
        <v>869</v>
      </c>
      <c r="D982" s="138" t="s">
        <v>508</v>
      </c>
      <c r="E982" s="139">
        <v>36064</v>
      </c>
      <c r="F982" s="445">
        <v>41683</v>
      </c>
      <c r="G982" s="140">
        <v>36064</v>
      </c>
      <c r="H982" s="154">
        <f t="shared" si="15"/>
        <v>0</v>
      </c>
      <c r="I982" s="141" t="s">
        <v>8</v>
      </c>
      <c r="J982" s="118"/>
    </row>
    <row r="983" spans="1:10" ht="15" x14ac:dyDescent="0.25">
      <c r="A983" s="149">
        <v>41683</v>
      </c>
      <c r="B983" s="150">
        <v>427</v>
      </c>
      <c r="C983" s="150" t="s">
        <v>869</v>
      </c>
      <c r="D983" s="138" t="s">
        <v>299</v>
      </c>
      <c r="E983" s="139">
        <v>5394</v>
      </c>
      <c r="F983" s="445">
        <v>41683</v>
      </c>
      <c r="G983" s="140">
        <v>5394</v>
      </c>
      <c r="H983" s="154">
        <f t="shared" si="15"/>
        <v>0</v>
      </c>
      <c r="I983" s="141"/>
      <c r="J983" s="118"/>
    </row>
    <row r="984" spans="1:10" ht="15" x14ac:dyDescent="0.25">
      <c r="A984" s="149">
        <v>41683</v>
      </c>
      <c r="B984" s="150">
        <v>428</v>
      </c>
      <c r="C984" s="150" t="s">
        <v>869</v>
      </c>
      <c r="D984" s="138" t="s">
        <v>64</v>
      </c>
      <c r="E984" s="139">
        <v>13497.5</v>
      </c>
      <c r="F984" s="445">
        <v>41683</v>
      </c>
      <c r="G984" s="140">
        <v>13497.5</v>
      </c>
      <c r="H984" s="154">
        <f t="shared" si="15"/>
        <v>0</v>
      </c>
      <c r="I984" s="141" t="s">
        <v>21</v>
      </c>
      <c r="J984" s="118"/>
    </row>
    <row r="985" spans="1:10" ht="15" x14ac:dyDescent="0.25">
      <c r="A985" s="149">
        <v>41683</v>
      </c>
      <c r="B985" s="150">
        <v>429</v>
      </c>
      <c r="C985" s="150" t="s">
        <v>869</v>
      </c>
      <c r="D985" s="138" t="s">
        <v>78</v>
      </c>
      <c r="E985" s="139">
        <v>4120</v>
      </c>
      <c r="F985" s="445">
        <v>41687</v>
      </c>
      <c r="G985" s="140">
        <v>4120</v>
      </c>
      <c r="H985" s="154">
        <f t="shared" si="15"/>
        <v>0</v>
      </c>
      <c r="I985" s="141" t="s">
        <v>15</v>
      </c>
      <c r="J985" s="118"/>
    </row>
    <row r="986" spans="1:10" ht="15" x14ac:dyDescent="0.25">
      <c r="A986" s="149">
        <v>41683</v>
      </c>
      <c r="B986" s="150">
        <v>430</v>
      </c>
      <c r="C986" s="150" t="s">
        <v>869</v>
      </c>
      <c r="D986" s="138" t="s">
        <v>623</v>
      </c>
      <c r="E986" s="139">
        <v>2009</v>
      </c>
      <c r="F986" s="445">
        <v>41687</v>
      </c>
      <c r="G986" s="140">
        <v>2009</v>
      </c>
      <c r="H986" s="154">
        <f t="shared" si="15"/>
        <v>0</v>
      </c>
      <c r="I986" s="141" t="s">
        <v>15</v>
      </c>
      <c r="J986" s="118"/>
    </row>
    <row r="987" spans="1:10" ht="15" x14ac:dyDescent="0.25">
      <c r="A987" s="149">
        <v>41683</v>
      </c>
      <c r="B987" s="150">
        <v>431</v>
      </c>
      <c r="C987" s="150" t="s">
        <v>869</v>
      </c>
      <c r="D987" s="138" t="s">
        <v>99</v>
      </c>
      <c r="E987" s="139">
        <v>720</v>
      </c>
      <c r="F987" s="445">
        <v>41687</v>
      </c>
      <c r="G987" s="140">
        <v>720</v>
      </c>
      <c r="H987" s="154">
        <f t="shared" si="15"/>
        <v>0</v>
      </c>
      <c r="I987" s="141" t="s">
        <v>15</v>
      </c>
      <c r="J987" s="118"/>
    </row>
    <row r="988" spans="1:10" ht="15" x14ac:dyDescent="0.25">
      <c r="A988" s="149">
        <v>41683</v>
      </c>
      <c r="B988" s="150">
        <v>432</v>
      </c>
      <c r="C988" s="150" t="s">
        <v>869</v>
      </c>
      <c r="D988" s="138" t="s">
        <v>348</v>
      </c>
      <c r="E988" s="139">
        <v>1373</v>
      </c>
      <c r="F988" s="445">
        <v>41687</v>
      </c>
      <c r="G988" s="140">
        <v>1373</v>
      </c>
      <c r="H988" s="154">
        <f t="shared" si="15"/>
        <v>0</v>
      </c>
      <c r="I988" s="141" t="s">
        <v>15</v>
      </c>
      <c r="J988" s="118"/>
    </row>
    <row r="989" spans="1:10" ht="15" x14ac:dyDescent="0.25">
      <c r="A989" s="149">
        <v>41683</v>
      </c>
      <c r="B989" s="150">
        <v>433</v>
      </c>
      <c r="C989" s="150" t="s">
        <v>869</v>
      </c>
      <c r="D989" s="138" t="s">
        <v>235</v>
      </c>
      <c r="E989" s="140">
        <v>6952</v>
      </c>
      <c r="F989" s="447" t="s">
        <v>936</v>
      </c>
      <c r="G989" s="140">
        <f>2500+2000+2452</f>
        <v>6952</v>
      </c>
      <c r="H989" s="154">
        <f t="shared" si="15"/>
        <v>0</v>
      </c>
      <c r="I989" s="141" t="s">
        <v>15</v>
      </c>
      <c r="J989" s="118"/>
    </row>
    <row r="990" spans="1:10" ht="15" x14ac:dyDescent="0.25">
      <c r="A990" s="149">
        <v>41683</v>
      </c>
      <c r="B990" s="150">
        <v>434</v>
      </c>
      <c r="C990" s="150" t="s">
        <v>869</v>
      </c>
      <c r="D990" s="138" t="s">
        <v>576</v>
      </c>
      <c r="E990" s="139">
        <v>1274</v>
      </c>
      <c r="F990" s="445">
        <v>41687</v>
      </c>
      <c r="G990" s="140">
        <v>1274</v>
      </c>
      <c r="H990" s="154">
        <f t="shared" si="15"/>
        <v>0</v>
      </c>
      <c r="I990" s="141" t="s">
        <v>15</v>
      </c>
      <c r="J990" s="118"/>
    </row>
    <row r="991" spans="1:10" ht="15" x14ac:dyDescent="0.25">
      <c r="A991" s="149">
        <v>41683</v>
      </c>
      <c r="B991" s="150">
        <v>435</v>
      </c>
      <c r="C991" s="150" t="s">
        <v>869</v>
      </c>
      <c r="D991" s="138" t="s">
        <v>80</v>
      </c>
      <c r="E991" s="139">
        <v>3407</v>
      </c>
      <c r="F991" s="445">
        <v>41687</v>
      </c>
      <c r="G991" s="140">
        <v>3407</v>
      </c>
      <c r="H991" s="154">
        <f t="shared" si="15"/>
        <v>0</v>
      </c>
      <c r="I991" s="141" t="s">
        <v>15</v>
      </c>
      <c r="J991" s="118"/>
    </row>
    <row r="992" spans="1:10" ht="15" x14ac:dyDescent="0.25">
      <c r="A992" s="149">
        <v>41683</v>
      </c>
      <c r="B992" s="150">
        <v>436</v>
      </c>
      <c r="C992" s="150" t="s">
        <v>869</v>
      </c>
      <c r="D992" s="138" t="s">
        <v>144</v>
      </c>
      <c r="E992" s="139">
        <v>3315</v>
      </c>
      <c r="F992" s="445">
        <v>41687</v>
      </c>
      <c r="G992" s="140">
        <v>3315</v>
      </c>
      <c r="H992" s="154">
        <f t="shared" si="15"/>
        <v>0</v>
      </c>
      <c r="I992" s="141" t="s">
        <v>15</v>
      </c>
      <c r="J992" s="118"/>
    </row>
    <row r="993" spans="1:10" ht="15" x14ac:dyDescent="0.25">
      <c r="A993" s="149">
        <v>41683</v>
      </c>
      <c r="B993" s="150">
        <v>437</v>
      </c>
      <c r="C993" s="150" t="s">
        <v>869</v>
      </c>
      <c r="D993" s="138" t="s">
        <v>367</v>
      </c>
      <c r="E993" s="139">
        <v>4777</v>
      </c>
      <c r="F993" s="445">
        <v>41683</v>
      </c>
      <c r="G993" s="140">
        <v>4777</v>
      </c>
      <c r="H993" s="154">
        <f t="shared" si="15"/>
        <v>0</v>
      </c>
      <c r="I993" s="141"/>
      <c r="J993" s="118"/>
    </row>
    <row r="994" spans="1:10" x14ac:dyDescent="0.25">
      <c r="A994" s="149">
        <v>41684</v>
      </c>
      <c r="B994" s="150">
        <v>438</v>
      </c>
      <c r="C994" s="150" t="s">
        <v>869</v>
      </c>
      <c r="D994" s="138" t="s">
        <v>19</v>
      </c>
      <c r="E994" s="151">
        <v>567110.06000000006</v>
      </c>
      <c r="F994" s="480" t="s">
        <v>4890</v>
      </c>
      <c r="G994" s="140">
        <f>105835.09+40821.02+173020.51+45220.58+26809.89+175402.97</f>
        <v>567110.06000000006</v>
      </c>
      <c r="H994" s="154">
        <f t="shared" si="15"/>
        <v>0</v>
      </c>
      <c r="I994" s="141" t="s">
        <v>937</v>
      </c>
    </row>
    <row r="995" spans="1:10" x14ac:dyDescent="0.25">
      <c r="A995" s="149">
        <v>41684</v>
      </c>
      <c r="B995" s="150">
        <v>439</v>
      </c>
      <c r="C995" s="150" t="s">
        <v>869</v>
      </c>
      <c r="D995" s="138" t="s">
        <v>434</v>
      </c>
      <c r="E995" s="151">
        <v>3067.5</v>
      </c>
      <c r="F995" s="445">
        <v>41684</v>
      </c>
      <c r="G995" s="140">
        <v>3067.5</v>
      </c>
      <c r="H995" s="154">
        <f t="shared" si="15"/>
        <v>0</v>
      </c>
      <c r="I995" s="151"/>
    </row>
    <row r="996" spans="1:10" x14ac:dyDescent="0.25">
      <c r="A996" s="149">
        <v>41684</v>
      </c>
      <c r="B996" s="150">
        <v>440</v>
      </c>
      <c r="C996" s="150" t="s">
        <v>869</v>
      </c>
      <c r="D996" s="138" t="s">
        <v>856</v>
      </c>
      <c r="E996" s="161">
        <v>7333</v>
      </c>
      <c r="F996" s="454">
        <v>41685</v>
      </c>
      <c r="G996" s="140">
        <v>7333</v>
      </c>
      <c r="H996" s="154">
        <f t="shared" si="15"/>
        <v>0</v>
      </c>
      <c r="I996" s="141" t="s">
        <v>162</v>
      </c>
      <c r="J996" s="142" t="s">
        <v>926</v>
      </c>
    </row>
    <row r="997" spans="1:10" x14ac:dyDescent="0.25">
      <c r="A997" s="149">
        <v>41684</v>
      </c>
      <c r="B997" s="150">
        <v>441</v>
      </c>
      <c r="C997" s="150" t="s">
        <v>869</v>
      </c>
      <c r="D997" s="138" t="s">
        <v>160</v>
      </c>
      <c r="E997" s="151">
        <v>66859.5</v>
      </c>
      <c r="F997" s="446" t="s">
        <v>938</v>
      </c>
      <c r="G997" s="140">
        <v>66859.5</v>
      </c>
      <c r="H997" s="154">
        <f t="shared" si="15"/>
        <v>0</v>
      </c>
      <c r="I997" s="141" t="s">
        <v>162</v>
      </c>
    </row>
    <row r="998" spans="1:10" x14ac:dyDescent="0.25">
      <c r="A998" s="149">
        <v>41684</v>
      </c>
      <c r="B998" s="150">
        <v>442</v>
      </c>
      <c r="C998" s="150" t="s">
        <v>869</v>
      </c>
      <c r="D998" s="138" t="s">
        <v>111</v>
      </c>
      <c r="E998" s="151">
        <v>19296.5</v>
      </c>
      <c r="F998" s="445">
        <v>41684</v>
      </c>
      <c r="G998" s="140">
        <v>19296.5</v>
      </c>
      <c r="H998" s="154">
        <f t="shared" si="15"/>
        <v>0</v>
      </c>
      <c r="I998" s="141" t="s">
        <v>21</v>
      </c>
    </row>
    <row r="999" spans="1:10" x14ac:dyDescent="0.25">
      <c r="A999" s="149">
        <v>41684</v>
      </c>
      <c r="B999" s="150">
        <v>443</v>
      </c>
      <c r="C999" s="150" t="s">
        <v>869</v>
      </c>
      <c r="D999" s="138" t="s">
        <v>163</v>
      </c>
      <c r="E999" s="151">
        <v>17029.5</v>
      </c>
      <c r="F999" s="445">
        <v>41685</v>
      </c>
      <c r="G999" s="140">
        <v>17029.5</v>
      </c>
      <c r="H999" s="154">
        <f t="shared" si="15"/>
        <v>0</v>
      </c>
      <c r="I999" s="141" t="s">
        <v>162</v>
      </c>
    </row>
    <row r="1000" spans="1:10" x14ac:dyDescent="0.25">
      <c r="A1000" s="149">
        <v>41684</v>
      </c>
      <c r="B1000" s="150">
        <v>444</v>
      </c>
      <c r="C1000" s="150" t="s">
        <v>869</v>
      </c>
      <c r="D1000" s="138" t="s">
        <v>22</v>
      </c>
      <c r="E1000" s="151">
        <v>15101.72</v>
      </c>
      <c r="F1000" s="445">
        <v>41685</v>
      </c>
      <c r="G1000" s="140">
        <v>15101.72</v>
      </c>
      <c r="H1000" s="154">
        <f t="shared" si="15"/>
        <v>0</v>
      </c>
      <c r="I1000" s="141" t="s">
        <v>162</v>
      </c>
    </row>
    <row r="1001" spans="1:10" x14ac:dyDescent="0.25">
      <c r="A1001" s="149">
        <v>41684</v>
      </c>
      <c r="B1001" s="150">
        <v>445</v>
      </c>
      <c r="C1001" s="150" t="s">
        <v>869</v>
      </c>
      <c r="D1001" s="138" t="s">
        <v>553</v>
      </c>
      <c r="E1001" s="151">
        <v>25314</v>
      </c>
      <c r="F1001" s="445">
        <v>41685</v>
      </c>
      <c r="G1001" s="140">
        <v>25314</v>
      </c>
      <c r="H1001" s="154">
        <f t="shared" si="15"/>
        <v>0</v>
      </c>
      <c r="I1001" s="141" t="s">
        <v>162</v>
      </c>
    </row>
    <row r="1002" spans="1:10" x14ac:dyDescent="0.25">
      <c r="A1002" s="149">
        <v>41684</v>
      </c>
      <c r="B1002" s="150">
        <v>446</v>
      </c>
      <c r="C1002" s="150" t="s">
        <v>869</v>
      </c>
      <c r="D1002" s="138" t="s">
        <v>178</v>
      </c>
      <c r="E1002" s="161">
        <v>4684</v>
      </c>
      <c r="F1002" s="452" t="s">
        <v>939</v>
      </c>
      <c r="G1002" s="140">
        <v>4684</v>
      </c>
      <c r="H1002" s="154">
        <f t="shared" si="15"/>
        <v>0</v>
      </c>
      <c r="I1002" s="141" t="s">
        <v>162</v>
      </c>
      <c r="J1002" s="142" t="s">
        <v>940</v>
      </c>
    </row>
    <row r="1003" spans="1:10" x14ac:dyDescent="0.25">
      <c r="A1003" s="149">
        <v>41684</v>
      </c>
      <c r="B1003" s="150">
        <v>447</v>
      </c>
      <c r="C1003" s="150" t="s">
        <v>869</v>
      </c>
      <c r="D1003" s="138" t="s">
        <v>180</v>
      </c>
      <c r="E1003" s="151">
        <v>3400</v>
      </c>
      <c r="F1003" s="445">
        <v>41684</v>
      </c>
      <c r="G1003" s="140">
        <v>3400</v>
      </c>
      <c r="H1003" s="154">
        <f t="shared" si="15"/>
        <v>0</v>
      </c>
      <c r="I1003" s="141"/>
    </row>
    <row r="1004" spans="1:10" x14ac:dyDescent="0.25">
      <c r="A1004" s="149">
        <v>41684</v>
      </c>
      <c r="B1004" s="150">
        <v>448</v>
      </c>
      <c r="C1004" s="150" t="s">
        <v>869</v>
      </c>
      <c r="D1004" s="138" t="s">
        <v>545</v>
      </c>
      <c r="E1004" s="151">
        <v>5119.72</v>
      </c>
      <c r="F1004" s="445">
        <v>41685</v>
      </c>
      <c r="G1004" s="140">
        <v>5119.72</v>
      </c>
      <c r="H1004" s="154">
        <f t="shared" si="15"/>
        <v>0</v>
      </c>
      <c r="I1004" s="141" t="s">
        <v>162</v>
      </c>
    </row>
    <row r="1005" spans="1:10" x14ac:dyDescent="0.25">
      <c r="A1005" s="149">
        <v>41684</v>
      </c>
      <c r="B1005" s="150">
        <v>449</v>
      </c>
      <c r="C1005" s="150" t="s">
        <v>869</v>
      </c>
      <c r="D1005" s="138" t="s">
        <v>163</v>
      </c>
      <c r="E1005" s="151">
        <v>1769.5</v>
      </c>
      <c r="F1005" s="445">
        <v>41685</v>
      </c>
      <c r="G1005" s="140">
        <v>1769.5</v>
      </c>
      <c r="H1005" s="154">
        <f t="shared" si="15"/>
        <v>0</v>
      </c>
      <c r="I1005" s="141" t="s">
        <v>162</v>
      </c>
    </row>
    <row r="1006" spans="1:10" x14ac:dyDescent="0.25">
      <c r="A1006" s="149">
        <v>41684</v>
      </c>
      <c r="B1006" s="150">
        <v>450</v>
      </c>
      <c r="C1006" s="150" t="s">
        <v>869</v>
      </c>
      <c r="D1006" s="138" t="s">
        <v>168</v>
      </c>
      <c r="E1006" s="151">
        <v>33979</v>
      </c>
      <c r="F1006" s="445">
        <v>41685</v>
      </c>
      <c r="G1006" s="140">
        <v>33979</v>
      </c>
      <c r="H1006" s="154">
        <f t="shared" si="15"/>
        <v>0</v>
      </c>
      <c r="I1006" s="141" t="s">
        <v>162</v>
      </c>
    </row>
    <row r="1007" spans="1:10" ht="23.25" x14ac:dyDescent="0.25">
      <c r="A1007" s="149">
        <v>41684</v>
      </c>
      <c r="B1007" s="150">
        <v>451</v>
      </c>
      <c r="C1007" s="150" t="s">
        <v>869</v>
      </c>
      <c r="D1007" s="138" t="s">
        <v>39</v>
      </c>
      <c r="E1007" s="151">
        <v>2300</v>
      </c>
      <c r="F1007" s="467" t="s">
        <v>4072</v>
      </c>
      <c r="G1007" s="160">
        <v>2300</v>
      </c>
      <c r="H1007" s="154">
        <f t="shared" si="15"/>
        <v>0</v>
      </c>
      <c r="I1007" s="141"/>
    </row>
    <row r="1008" spans="1:10" x14ac:dyDescent="0.25">
      <c r="A1008" s="149">
        <v>41684</v>
      </c>
      <c r="B1008" s="150">
        <v>452</v>
      </c>
      <c r="C1008" s="150" t="s">
        <v>869</v>
      </c>
      <c r="D1008" s="138" t="s">
        <v>524</v>
      </c>
      <c r="E1008" s="151">
        <v>86</v>
      </c>
      <c r="F1008" s="445">
        <v>41684</v>
      </c>
      <c r="G1008" s="140">
        <v>86</v>
      </c>
      <c r="H1008" s="154">
        <f t="shared" si="15"/>
        <v>0</v>
      </c>
      <c r="I1008" s="141"/>
    </row>
    <row r="1009" spans="1:10" x14ac:dyDescent="0.25">
      <c r="A1009" s="149">
        <v>41684</v>
      </c>
      <c r="B1009" s="150">
        <v>453</v>
      </c>
      <c r="C1009" s="150" t="s">
        <v>869</v>
      </c>
      <c r="D1009" s="138" t="s">
        <v>152</v>
      </c>
      <c r="E1009" s="151">
        <v>6633.5</v>
      </c>
      <c r="F1009" s="445">
        <v>41684</v>
      </c>
      <c r="G1009" s="140">
        <v>6633.5</v>
      </c>
      <c r="H1009" s="154">
        <f t="shared" si="15"/>
        <v>0</v>
      </c>
      <c r="I1009" s="141"/>
    </row>
    <row r="1010" spans="1:10" ht="15" x14ac:dyDescent="0.25">
      <c r="A1010" s="149">
        <v>41684</v>
      </c>
      <c r="B1010" s="150">
        <v>454</v>
      </c>
      <c r="C1010" s="150" t="s">
        <v>869</v>
      </c>
      <c r="D1010" s="138" t="s">
        <v>484</v>
      </c>
      <c r="E1010" s="151">
        <v>1087.5</v>
      </c>
      <c r="F1010" s="445">
        <v>41684</v>
      </c>
      <c r="G1010" s="140">
        <v>1087.5</v>
      </c>
      <c r="H1010" s="154">
        <f t="shared" si="15"/>
        <v>0</v>
      </c>
      <c r="I1010" s="141"/>
      <c r="J1010" s="118"/>
    </row>
    <row r="1011" spans="1:10" ht="15" x14ac:dyDescent="0.25">
      <c r="A1011" s="149">
        <v>41684</v>
      </c>
      <c r="B1011" s="150">
        <v>455</v>
      </c>
      <c r="C1011" s="150" t="s">
        <v>869</v>
      </c>
      <c r="D1011" s="138" t="s">
        <v>8</v>
      </c>
      <c r="E1011" s="151">
        <v>87</v>
      </c>
      <c r="F1011" s="445">
        <v>41684</v>
      </c>
      <c r="G1011" s="140">
        <v>87</v>
      </c>
      <c r="H1011" s="154">
        <f t="shared" si="15"/>
        <v>0</v>
      </c>
      <c r="I1011" s="141" t="s">
        <v>8</v>
      </c>
      <c r="J1011" s="118"/>
    </row>
    <row r="1012" spans="1:10" ht="15" x14ac:dyDescent="0.25">
      <c r="A1012" s="149">
        <v>41684</v>
      </c>
      <c r="B1012" s="150">
        <v>456</v>
      </c>
      <c r="C1012" s="150" t="s">
        <v>869</v>
      </c>
      <c r="D1012" s="138" t="s">
        <v>941</v>
      </c>
      <c r="E1012" s="151">
        <v>5940</v>
      </c>
      <c r="F1012" s="445">
        <v>41685</v>
      </c>
      <c r="G1012" s="140">
        <v>5940</v>
      </c>
      <c r="H1012" s="154">
        <f t="shared" si="15"/>
        <v>0</v>
      </c>
      <c r="I1012" s="141" t="s">
        <v>162</v>
      </c>
      <c r="J1012" s="118"/>
    </row>
    <row r="1013" spans="1:10" ht="15" x14ac:dyDescent="0.25">
      <c r="A1013" s="149">
        <v>41684</v>
      </c>
      <c r="B1013" s="150">
        <v>457</v>
      </c>
      <c r="C1013" s="150" t="s">
        <v>869</v>
      </c>
      <c r="D1013" s="138" t="s">
        <v>175</v>
      </c>
      <c r="E1013" s="151">
        <v>16709.5</v>
      </c>
      <c r="F1013" s="446" t="s">
        <v>942</v>
      </c>
      <c r="G1013" s="140">
        <v>16709.5</v>
      </c>
      <c r="H1013" s="154">
        <f t="shared" si="15"/>
        <v>0</v>
      </c>
      <c r="I1013" s="141" t="s">
        <v>162</v>
      </c>
      <c r="J1013" s="118"/>
    </row>
    <row r="1014" spans="1:10" ht="15" x14ac:dyDescent="0.25">
      <c r="A1014" s="149">
        <v>41684</v>
      </c>
      <c r="B1014" s="150">
        <v>458</v>
      </c>
      <c r="C1014" s="150" t="s">
        <v>869</v>
      </c>
      <c r="D1014" s="138" t="s">
        <v>13</v>
      </c>
      <c r="E1014" s="151">
        <v>5236.5</v>
      </c>
      <c r="F1014" s="445">
        <v>41685</v>
      </c>
      <c r="G1014" s="140">
        <v>5236.5</v>
      </c>
      <c r="H1014" s="154">
        <f t="shared" si="15"/>
        <v>0</v>
      </c>
      <c r="I1014" s="141" t="s">
        <v>21</v>
      </c>
      <c r="J1014" s="118"/>
    </row>
    <row r="1015" spans="1:10" ht="15" x14ac:dyDescent="0.25">
      <c r="A1015" s="149">
        <v>41684</v>
      </c>
      <c r="B1015" s="150">
        <v>459</v>
      </c>
      <c r="C1015" s="150" t="s">
        <v>869</v>
      </c>
      <c r="D1015" s="138" t="s">
        <v>106</v>
      </c>
      <c r="E1015" s="151">
        <v>26357</v>
      </c>
      <c r="F1015" s="445">
        <v>41690</v>
      </c>
      <c r="G1015" s="140">
        <v>26357</v>
      </c>
      <c r="H1015" s="154">
        <f t="shared" si="15"/>
        <v>0</v>
      </c>
      <c r="I1015" s="141" t="s">
        <v>12</v>
      </c>
      <c r="J1015" s="118"/>
    </row>
    <row r="1016" spans="1:10" ht="15" x14ac:dyDescent="0.25">
      <c r="A1016" s="149">
        <v>41684</v>
      </c>
      <c r="B1016" s="150">
        <v>460</v>
      </c>
      <c r="C1016" s="150" t="s">
        <v>869</v>
      </c>
      <c r="D1016" s="138" t="s">
        <v>14</v>
      </c>
      <c r="E1016" s="151">
        <v>4391</v>
      </c>
      <c r="F1016" s="445">
        <v>41684</v>
      </c>
      <c r="G1016" s="140">
        <v>4391</v>
      </c>
      <c r="H1016" s="154">
        <f t="shared" si="15"/>
        <v>0</v>
      </c>
      <c r="I1016" s="141"/>
      <c r="J1016" s="118"/>
    </row>
    <row r="1017" spans="1:10" ht="15" x14ac:dyDescent="0.25">
      <c r="A1017" s="149">
        <v>41684</v>
      </c>
      <c r="B1017" s="150">
        <v>461</v>
      </c>
      <c r="C1017" s="150" t="s">
        <v>869</v>
      </c>
      <c r="D1017" s="138" t="s">
        <v>108</v>
      </c>
      <c r="E1017" s="151">
        <v>17226</v>
      </c>
      <c r="F1017" s="445">
        <v>41684</v>
      </c>
      <c r="G1017" s="140">
        <v>17226</v>
      </c>
      <c r="H1017" s="154">
        <f t="shared" si="15"/>
        <v>0</v>
      </c>
      <c r="I1017" s="141"/>
      <c r="J1017" s="118"/>
    </row>
    <row r="1018" spans="1:10" ht="15" x14ac:dyDescent="0.25">
      <c r="A1018" s="149">
        <v>41684</v>
      </c>
      <c r="B1018" s="150">
        <v>462</v>
      </c>
      <c r="C1018" s="150" t="s">
        <v>869</v>
      </c>
      <c r="D1018" s="138" t="s">
        <v>16</v>
      </c>
      <c r="E1018" s="151">
        <v>1915.5</v>
      </c>
      <c r="F1018" s="445">
        <v>41684</v>
      </c>
      <c r="G1018" s="140">
        <v>1915.5</v>
      </c>
      <c r="H1018" s="154">
        <f t="shared" si="15"/>
        <v>0</v>
      </c>
      <c r="I1018" s="141" t="s">
        <v>37</v>
      </c>
      <c r="J1018" s="118"/>
    </row>
    <row r="1019" spans="1:10" ht="15" x14ac:dyDescent="0.25">
      <c r="A1019" s="149">
        <v>41684</v>
      </c>
      <c r="B1019" s="150">
        <v>463</v>
      </c>
      <c r="C1019" s="150" t="s">
        <v>869</v>
      </c>
      <c r="D1019" s="138" t="s">
        <v>20</v>
      </c>
      <c r="E1019" s="151">
        <v>2894.5</v>
      </c>
      <c r="F1019" s="445">
        <v>41684</v>
      </c>
      <c r="G1019" s="140">
        <v>2894.5</v>
      </c>
      <c r="H1019" s="154">
        <f t="shared" si="15"/>
        <v>0</v>
      </c>
      <c r="I1019" s="141" t="s">
        <v>8</v>
      </c>
      <c r="J1019" s="118"/>
    </row>
    <row r="1020" spans="1:10" ht="15" x14ac:dyDescent="0.25">
      <c r="A1020" s="149">
        <v>41684</v>
      </c>
      <c r="B1020" s="150">
        <v>464</v>
      </c>
      <c r="C1020" s="150" t="s">
        <v>869</v>
      </c>
      <c r="D1020" s="138" t="s">
        <v>16</v>
      </c>
      <c r="E1020" s="151">
        <v>207302.5</v>
      </c>
      <c r="F1020" s="446">
        <v>41710</v>
      </c>
      <c r="G1020" s="145">
        <v>207302.5</v>
      </c>
      <c r="H1020" s="154">
        <f t="shared" si="15"/>
        <v>0</v>
      </c>
      <c r="I1020" s="141" t="s">
        <v>37</v>
      </c>
      <c r="J1020" s="118"/>
    </row>
    <row r="1021" spans="1:10" ht="15" x14ac:dyDescent="0.25">
      <c r="A1021" s="149">
        <v>41684</v>
      </c>
      <c r="B1021" s="150">
        <v>465</v>
      </c>
      <c r="C1021" s="150" t="s">
        <v>869</v>
      </c>
      <c r="D1021" s="138" t="s">
        <v>185</v>
      </c>
      <c r="E1021" s="151">
        <v>245</v>
      </c>
      <c r="F1021" s="445">
        <v>41684</v>
      </c>
      <c r="G1021" s="140">
        <v>245</v>
      </c>
      <c r="H1021" s="154">
        <f t="shared" si="15"/>
        <v>0</v>
      </c>
      <c r="I1021" s="141"/>
      <c r="J1021" s="118"/>
    </row>
    <row r="1022" spans="1:10" ht="15" x14ac:dyDescent="0.25">
      <c r="A1022" s="149">
        <v>41684</v>
      </c>
      <c r="B1022" s="150">
        <v>466</v>
      </c>
      <c r="C1022" s="150" t="s">
        <v>869</v>
      </c>
      <c r="D1022" s="138" t="s">
        <v>36</v>
      </c>
      <c r="E1022" s="161">
        <v>59244</v>
      </c>
      <c r="F1022" s="447" t="s">
        <v>943</v>
      </c>
      <c r="G1022" s="140">
        <f>45000+14244</f>
        <v>59244</v>
      </c>
      <c r="H1022" s="154">
        <f t="shared" si="15"/>
        <v>0</v>
      </c>
      <c r="I1022" s="141" t="s">
        <v>27</v>
      </c>
      <c r="J1022" s="118"/>
    </row>
    <row r="1023" spans="1:10" ht="15" x14ac:dyDescent="0.25">
      <c r="A1023" s="149">
        <v>41684</v>
      </c>
      <c r="B1023" s="150">
        <v>467</v>
      </c>
      <c r="C1023" s="150" t="s">
        <v>869</v>
      </c>
      <c r="D1023" s="138" t="s">
        <v>488</v>
      </c>
      <c r="E1023" s="151">
        <v>1141</v>
      </c>
      <c r="F1023" s="445">
        <v>41684</v>
      </c>
      <c r="G1023" s="140">
        <v>1141</v>
      </c>
      <c r="H1023" s="154">
        <f t="shared" si="15"/>
        <v>0</v>
      </c>
      <c r="I1023" s="141"/>
      <c r="J1023" s="118"/>
    </row>
    <row r="1024" spans="1:10" ht="15" x14ac:dyDescent="0.25">
      <c r="A1024" s="149">
        <v>41684</v>
      </c>
      <c r="B1024" s="150">
        <v>468</v>
      </c>
      <c r="C1024" s="150" t="s">
        <v>869</v>
      </c>
      <c r="D1024" s="138" t="s">
        <v>944</v>
      </c>
      <c r="E1024" s="151">
        <v>2271.5</v>
      </c>
      <c r="F1024" s="445">
        <v>41684</v>
      </c>
      <c r="G1024" s="140">
        <v>2271.5</v>
      </c>
      <c r="H1024" s="154">
        <f t="shared" si="15"/>
        <v>0</v>
      </c>
      <c r="I1024" s="141"/>
      <c r="J1024" s="118"/>
    </row>
    <row r="1025" spans="1:10" ht="15" x14ac:dyDescent="0.25">
      <c r="A1025" s="149">
        <v>41684</v>
      </c>
      <c r="B1025" s="150">
        <v>469</v>
      </c>
      <c r="C1025" s="150" t="s">
        <v>869</v>
      </c>
      <c r="D1025" s="138" t="s">
        <v>116</v>
      </c>
      <c r="E1025" s="151">
        <v>5500.5</v>
      </c>
      <c r="F1025" s="445">
        <v>41684</v>
      </c>
      <c r="G1025" s="140">
        <v>5500.5</v>
      </c>
      <c r="H1025" s="154">
        <f t="shared" si="15"/>
        <v>0</v>
      </c>
      <c r="I1025" s="141"/>
      <c r="J1025" s="118"/>
    </row>
    <row r="1026" spans="1:10" x14ac:dyDescent="0.25">
      <c r="A1026" s="149">
        <v>41684</v>
      </c>
      <c r="B1026" s="150">
        <v>470</v>
      </c>
      <c r="C1026" s="150" t="s">
        <v>869</v>
      </c>
      <c r="D1026" s="138" t="s">
        <v>29</v>
      </c>
      <c r="E1026" s="161">
        <v>9323.5</v>
      </c>
      <c r="F1026" s="454">
        <v>41687</v>
      </c>
      <c r="G1026" s="140">
        <v>9323.5</v>
      </c>
      <c r="H1026" s="154">
        <f t="shared" si="15"/>
        <v>0</v>
      </c>
      <c r="I1026" s="141" t="s">
        <v>30</v>
      </c>
    </row>
    <row r="1027" spans="1:10" x14ac:dyDescent="0.25">
      <c r="A1027" s="149">
        <v>41684</v>
      </c>
      <c r="B1027" s="150">
        <v>471</v>
      </c>
      <c r="C1027" s="150" t="s">
        <v>869</v>
      </c>
      <c r="D1027" s="138" t="s">
        <v>16</v>
      </c>
      <c r="E1027" s="151">
        <v>2168</v>
      </c>
      <c r="F1027" s="445">
        <v>41684</v>
      </c>
      <c r="G1027" s="140">
        <v>2168</v>
      </c>
      <c r="H1027" s="154">
        <f t="shared" si="15"/>
        <v>0</v>
      </c>
      <c r="I1027" s="141"/>
    </row>
    <row r="1028" spans="1:10" x14ac:dyDescent="0.25">
      <c r="A1028" s="149">
        <v>41684</v>
      </c>
      <c r="B1028" s="150">
        <v>472</v>
      </c>
      <c r="C1028" s="150" t="s">
        <v>869</v>
      </c>
      <c r="D1028" s="138" t="s">
        <v>338</v>
      </c>
      <c r="E1028" s="151">
        <v>520.5</v>
      </c>
      <c r="F1028" s="445">
        <v>41684</v>
      </c>
      <c r="G1028" s="140">
        <v>520.5</v>
      </c>
      <c r="H1028" s="154">
        <f t="shared" si="15"/>
        <v>0</v>
      </c>
      <c r="I1028" s="141" t="s">
        <v>30</v>
      </c>
    </row>
    <row r="1029" spans="1:10" x14ac:dyDescent="0.25">
      <c r="A1029" s="149">
        <v>41684</v>
      </c>
      <c r="B1029" s="150">
        <v>473</v>
      </c>
      <c r="C1029" s="150" t="s">
        <v>869</v>
      </c>
      <c r="D1029" s="138" t="s">
        <v>35</v>
      </c>
      <c r="E1029" s="151">
        <v>1749</v>
      </c>
      <c r="F1029" s="445">
        <v>41687</v>
      </c>
      <c r="G1029" s="140">
        <v>1749</v>
      </c>
      <c r="H1029" s="154">
        <f t="shared" ref="H1029:H1092" si="16">E1029-G1029</f>
        <v>0</v>
      </c>
      <c r="I1029" s="141" t="s">
        <v>30</v>
      </c>
    </row>
    <row r="1030" spans="1:10" x14ac:dyDescent="0.25">
      <c r="A1030" s="149">
        <v>41684</v>
      </c>
      <c r="B1030" s="150">
        <v>474</v>
      </c>
      <c r="C1030" s="150" t="s">
        <v>869</v>
      </c>
      <c r="D1030" s="138" t="s">
        <v>316</v>
      </c>
      <c r="E1030" s="151">
        <v>1200</v>
      </c>
      <c r="F1030" s="445">
        <v>41685</v>
      </c>
      <c r="G1030" s="140">
        <v>1200</v>
      </c>
      <c r="H1030" s="154">
        <f t="shared" si="16"/>
        <v>0</v>
      </c>
      <c r="I1030" s="141" t="s">
        <v>30</v>
      </c>
    </row>
    <row r="1031" spans="1:10" x14ac:dyDescent="0.25">
      <c r="A1031" s="149">
        <v>41684</v>
      </c>
      <c r="B1031" s="150">
        <v>475</v>
      </c>
      <c r="C1031" s="150" t="s">
        <v>869</v>
      </c>
      <c r="D1031" s="138" t="s">
        <v>148</v>
      </c>
      <c r="E1031" s="151">
        <v>720</v>
      </c>
      <c r="F1031" s="445">
        <v>41684</v>
      </c>
      <c r="G1031" s="140">
        <v>720</v>
      </c>
      <c r="H1031" s="154">
        <f t="shared" si="16"/>
        <v>0</v>
      </c>
      <c r="I1031" s="141" t="s">
        <v>30</v>
      </c>
    </row>
    <row r="1032" spans="1:10" x14ac:dyDescent="0.25">
      <c r="A1032" s="149">
        <v>41684</v>
      </c>
      <c r="B1032" s="150">
        <v>476</v>
      </c>
      <c r="C1032" s="150" t="s">
        <v>869</v>
      </c>
      <c r="D1032" s="138" t="s">
        <v>47</v>
      </c>
      <c r="E1032" s="151">
        <v>2324.5</v>
      </c>
      <c r="F1032" s="445">
        <v>41684</v>
      </c>
      <c r="G1032" s="140">
        <v>2324.5</v>
      </c>
      <c r="H1032" s="154">
        <f t="shared" si="16"/>
        <v>0</v>
      </c>
      <c r="I1032" s="141" t="s">
        <v>30</v>
      </c>
    </row>
    <row r="1033" spans="1:10" x14ac:dyDescent="0.25">
      <c r="A1033" s="149">
        <v>41684</v>
      </c>
      <c r="B1033" s="150">
        <v>477</v>
      </c>
      <c r="C1033" s="150" t="s">
        <v>869</v>
      </c>
      <c r="D1033" s="138" t="s">
        <v>68</v>
      </c>
      <c r="E1033" s="151">
        <v>9976</v>
      </c>
      <c r="F1033" s="445">
        <v>41684</v>
      </c>
      <c r="G1033" s="140">
        <v>9976</v>
      </c>
      <c r="H1033" s="154">
        <f t="shared" si="16"/>
        <v>0</v>
      </c>
      <c r="I1033" s="141" t="s">
        <v>12</v>
      </c>
    </row>
    <row r="1034" spans="1:10" x14ac:dyDescent="0.25">
      <c r="A1034" s="149">
        <v>41684</v>
      </c>
      <c r="B1034" s="150">
        <v>478</v>
      </c>
      <c r="C1034" s="150" t="s">
        <v>869</v>
      </c>
      <c r="D1034" s="138" t="s">
        <v>827</v>
      </c>
      <c r="E1034" s="161">
        <v>1239</v>
      </c>
      <c r="F1034" s="454">
        <v>41688</v>
      </c>
      <c r="G1034" s="140">
        <v>1239</v>
      </c>
      <c r="H1034" s="154">
        <f t="shared" si="16"/>
        <v>0</v>
      </c>
      <c r="I1034" s="141" t="s">
        <v>30</v>
      </c>
      <c r="J1034" s="142" t="s">
        <v>945</v>
      </c>
    </row>
    <row r="1035" spans="1:10" x14ac:dyDescent="0.25">
      <c r="A1035" s="149">
        <v>41684</v>
      </c>
      <c r="B1035" s="150">
        <v>479</v>
      </c>
      <c r="C1035" s="150" t="s">
        <v>869</v>
      </c>
      <c r="D1035" s="138" t="s">
        <v>183</v>
      </c>
      <c r="E1035" s="151">
        <v>14848</v>
      </c>
      <c r="F1035" s="445">
        <v>41684</v>
      </c>
      <c r="G1035" s="140">
        <v>14848</v>
      </c>
      <c r="H1035" s="154">
        <f t="shared" si="16"/>
        <v>0</v>
      </c>
      <c r="I1035" s="141"/>
    </row>
    <row r="1036" spans="1:10" x14ac:dyDescent="0.25">
      <c r="A1036" s="149">
        <v>41684</v>
      </c>
      <c r="B1036" s="150">
        <v>480</v>
      </c>
      <c r="C1036" s="150" t="s">
        <v>869</v>
      </c>
      <c r="D1036" s="138" t="s">
        <v>180</v>
      </c>
      <c r="E1036" s="151">
        <v>26143</v>
      </c>
      <c r="F1036" s="445">
        <v>41690</v>
      </c>
      <c r="G1036" s="140">
        <v>26143</v>
      </c>
      <c r="H1036" s="154">
        <f t="shared" si="16"/>
        <v>0</v>
      </c>
      <c r="I1036" s="141" t="s">
        <v>12</v>
      </c>
    </row>
    <row r="1037" spans="1:10" x14ac:dyDescent="0.25">
      <c r="A1037" s="149">
        <v>41684</v>
      </c>
      <c r="B1037" s="150">
        <v>481</v>
      </c>
      <c r="C1037" s="150" t="s">
        <v>869</v>
      </c>
      <c r="D1037" s="138" t="s">
        <v>68</v>
      </c>
      <c r="E1037" s="151">
        <v>1213.5</v>
      </c>
      <c r="F1037" s="445">
        <v>41684</v>
      </c>
      <c r="G1037" s="140">
        <v>1213.5</v>
      </c>
      <c r="H1037" s="154">
        <f t="shared" si="16"/>
        <v>0</v>
      </c>
      <c r="I1037" s="141" t="s">
        <v>12</v>
      </c>
    </row>
    <row r="1038" spans="1:10" x14ac:dyDescent="0.25">
      <c r="A1038" s="149">
        <v>41684</v>
      </c>
      <c r="B1038" s="150">
        <v>482</v>
      </c>
      <c r="C1038" s="150" t="s">
        <v>869</v>
      </c>
      <c r="D1038" s="138" t="s">
        <v>64</v>
      </c>
      <c r="E1038" s="151">
        <v>4731</v>
      </c>
      <c r="F1038" s="445">
        <v>41684</v>
      </c>
      <c r="G1038" s="140">
        <v>4731</v>
      </c>
      <c r="H1038" s="154">
        <f t="shared" si="16"/>
        <v>0</v>
      </c>
      <c r="I1038" s="141" t="s">
        <v>12</v>
      </c>
    </row>
    <row r="1039" spans="1:10" x14ac:dyDescent="0.25">
      <c r="A1039" s="149">
        <v>41684</v>
      </c>
      <c r="B1039" s="150">
        <v>483</v>
      </c>
      <c r="C1039" s="150" t="s">
        <v>869</v>
      </c>
      <c r="D1039" s="138" t="s">
        <v>70</v>
      </c>
      <c r="E1039" s="151">
        <v>10449.5</v>
      </c>
      <c r="F1039" s="445">
        <v>41684</v>
      </c>
      <c r="G1039" s="140">
        <v>10449.5</v>
      </c>
      <c r="H1039" s="154">
        <f t="shared" si="16"/>
        <v>0</v>
      </c>
      <c r="I1039" s="141"/>
    </row>
    <row r="1040" spans="1:10" x14ac:dyDescent="0.25">
      <c r="A1040" s="149">
        <v>41684</v>
      </c>
      <c r="B1040" s="150">
        <v>484</v>
      </c>
      <c r="C1040" s="150" t="s">
        <v>869</v>
      </c>
      <c r="D1040" s="138" t="s">
        <v>129</v>
      </c>
      <c r="E1040" s="151">
        <v>1015</v>
      </c>
      <c r="F1040" s="445">
        <v>41684</v>
      </c>
      <c r="G1040" s="140">
        <v>1015</v>
      </c>
      <c r="H1040" s="154">
        <f t="shared" si="16"/>
        <v>0</v>
      </c>
      <c r="I1040" s="141"/>
    </row>
    <row r="1041" spans="1:10" x14ac:dyDescent="0.25">
      <c r="A1041" s="149">
        <v>41684</v>
      </c>
      <c r="B1041" s="150">
        <v>485</v>
      </c>
      <c r="C1041" s="150" t="s">
        <v>869</v>
      </c>
      <c r="D1041" s="138" t="s">
        <v>123</v>
      </c>
      <c r="E1041" s="151">
        <v>3269.5</v>
      </c>
      <c r="F1041" s="445">
        <v>41684</v>
      </c>
      <c r="G1041" s="140">
        <v>3269.5</v>
      </c>
      <c r="H1041" s="154">
        <f t="shared" si="16"/>
        <v>0</v>
      </c>
      <c r="I1041" s="141" t="s">
        <v>8</v>
      </c>
    </row>
    <row r="1042" spans="1:10" ht="15" x14ac:dyDescent="0.25">
      <c r="A1042" s="149">
        <v>41684</v>
      </c>
      <c r="B1042" s="150">
        <v>486</v>
      </c>
      <c r="C1042" s="150" t="s">
        <v>869</v>
      </c>
      <c r="D1042" s="138" t="s">
        <v>8</v>
      </c>
      <c r="E1042" s="151">
        <v>4280</v>
      </c>
      <c r="F1042" s="445">
        <v>41684</v>
      </c>
      <c r="G1042" s="140">
        <v>4280</v>
      </c>
      <c r="H1042" s="154">
        <f t="shared" si="16"/>
        <v>0</v>
      </c>
      <c r="I1042" s="141" t="s">
        <v>8</v>
      </c>
      <c r="J1042" s="118"/>
    </row>
    <row r="1043" spans="1:10" ht="15" x14ac:dyDescent="0.25">
      <c r="A1043" s="149">
        <v>41684</v>
      </c>
      <c r="B1043" s="150">
        <v>487</v>
      </c>
      <c r="C1043" s="150" t="s">
        <v>869</v>
      </c>
      <c r="D1043" s="138" t="s">
        <v>80</v>
      </c>
      <c r="E1043" s="151">
        <v>3153.5</v>
      </c>
      <c r="F1043" s="445">
        <v>41684</v>
      </c>
      <c r="G1043" s="140">
        <v>3153.5</v>
      </c>
      <c r="H1043" s="154">
        <f t="shared" si="16"/>
        <v>0</v>
      </c>
      <c r="I1043" s="141" t="s">
        <v>30</v>
      </c>
      <c r="J1043" s="118"/>
    </row>
    <row r="1044" spans="1:10" ht="15" x14ac:dyDescent="0.25">
      <c r="A1044" s="149">
        <v>41684</v>
      </c>
      <c r="B1044" s="150">
        <v>488</v>
      </c>
      <c r="C1044" s="150" t="s">
        <v>869</v>
      </c>
      <c r="D1044" s="138" t="s">
        <v>99</v>
      </c>
      <c r="E1044" s="151">
        <v>2011.5</v>
      </c>
      <c r="F1044" s="445">
        <v>41684</v>
      </c>
      <c r="G1044" s="140">
        <v>2011.5</v>
      </c>
      <c r="H1044" s="154">
        <f t="shared" si="16"/>
        <v>0</v>
      </c>
      <c r="I1044" s="141" t="s">
        <v>30</v>
      </c>
      <c r="J1044" s="118"/>
    </row>
    <row r="1045" spans="1:10" ht="15" x14ac:dyDescent="0.25">
      <c r="A1045" s="149">
        <v>41684</v>
      </c>
      <c r="B1045" s="150">
        <v>489</v>
      </c>
      <c r="C1045" s="150" t="s">
        <v>869</v>
      </c>
      <c r="D1045" s="138" t="s">
        <v>490</v>
      </c>
      <c r="E1045" s="151">
        <v>328</v>
      </c>
      <c r="F1045" s="445">
        <v>41684</v>
      </c>
      <c r="G1045" s="140">
        <v>328</v>
      </c>
      <c r="H1045" s="154">
        <f t="shared" si="16"/>
        <v>0</v>
      </c>
      <c r="I1045" s="141" t="s">
        <v>30</v>
      </c>
      <c r="J1045" s="118"/>
    </row>
    <row r="1046" spans="1:10" ht="15" x14ac:dyDescent="0.25">
      <c r="A1046" s="149">
        <v>41684</v>
      </c>
      <c r="B1046" s="150">
        <v>490</v>
      </c>
      <c r="C1046" s="150" t="s">
        <v>869</v>
      </c>
      <c r="D1046" s="138" t="s">
        <v>55</v>
      </c>
      <c r="E1046" s="151">
        <v>12892.5</v>
      </c>
      <c r="F1046" s="445">
        <v>41684</v>
      </c>
      <c r="G1046" s="140">
        <v>12892.5</v>
      </c>
      <c r="H1046" s="154">
        <f t="shared" si="16"/>
        <v>0</v>
      </c>
      <c r="I1046" s="141" t="s">
        <v>8</v>
      </c>
      <c r="J1046" s="118"/>
    </row>
    <row r="1047" spans="1:10" ht="15" x14ac:dyDescent="0.25">
      <c r="A1047" s="149">
        <v>41684</v>
      </c>
      <c r="B1047" s="150">
        <v>491</v>
      </c>
      <c r="C1047" s="150" t="s">
        <v>869</v>
      </c>
      <c r="D1047" s="138" t="s">
        <v>188</v>
      </c>
      <c r="E1047" s="151">
        <v>8262.5</v>
      </c>
      <c r="F1047" s="445">
        <v>41697</v>
      </c>
      <c r="G1047" s="140">
        <v>8262.5</v>
      </c>
      <c r="H1047" s="154">
        <f t="shared" si="16"/>
        <v>0</v>
      </c>
      <c r="I1047" s="141" t="s">
        <v>21</v>
      </c>
      <c r="J1047" s="118"/>
    </row>
    <row r="1048" spans="1:10" ht="15" x14ac:dyDescent="0.25">
      <c r="A1048" s="149">
        <v>41684</v>
      </c>
      <c r="B1048" s="150">
        <v>492</v>
      </c>
      <c r="C1048" s="150" t="s">
        <v>869</v>
      </c>
      <c r="D1048" s="138" t="s">
        <v>78</v>
      </c>
      <c r="E1048" s="151">
        <v>4328</v>
      </c>
      <c r="F1048" s="445">
        <v>41684</v>
      </c>
      <c r="G1048" s="140">
        <v>4328</v>
      </c>
      <c r="H1048" s="154">
        <f t="shared" si="16"/>
        <v>0</v>
      </c>
      <c r="I1048" s="141" t="s">
        <v>30</v>
      </c>
      <c r="J1048" s="118"/>
    </row>
    <row r="1049" spans="1:10" ht="15" x14ac:dyDescent="0.25">
      <c r="A1049" s="149">
        <v>41684</v>
      </c>
      <c r="B1049" s="150">
        <v>493</v>
      </c>
      <c r="C1049" s="150" t="s">
        <v>869</v>
      </c>
      <c r="D1049" s="138" t="s">
        <v>62</v>
      </c>
      <c r="E1049" s="151">
        <v>15506</v>
      </c>
      <c r="F1049" s="445">
        <v>41687</v>
      </c>
      <c r="G1049" s="140">
        <v>15506</v>
      </c>
      <c r="H1049" s="154">
        <f t="shared" si="16"/>
        <v>0</v>
      </c>
      <c r="I1049" s="141" t="s">
        <v>12</v>
      </c>
      <c r="J1049" s="118"/>
    </row>
    <row r="1050" spans="1:10" ht="15" x14ac:dyDescent="0.25">
      <c r="A1050" s="149">
        <v>41684</v>
      </c>
      <c r="B1050" s="150">
        <v>494</v>
      </c>
      <c r="C1050" s="150" t="s">
        <v>869</v>
      </c>
      <c r="D1050" s="138" t="s">
        <v>130</v>
      </c>
      <c r="E1050" s="151">
        <v>7106</v>
      </c>
      <c r="F1050" s="445">
        <v>41687</v>
      </c>
      <c r="G1050" s="140">
        <v>7106</v>
      </c>
      <c r="H1050" s="154">
        <f t="shared" si="16"/>
        <v>0</v>
      </c>
      <c r="I1050" s="141" t="s">
        <v>21</v>
      </c>
      <c r="J1050" s="118"/>
    </row>
    <row r="1051" spans="1:10" ht="15" x14ac:dyDescent="0.25">
      <c r="A1051" s="149">
        <v>41684</v>
      </c>
      <c r="B1051" s="150">
        <v>495</v>
      </c>
      <c r="C1051" s="150" t="s">
        <v>869</v>
      </c>
      <c r="D1051" s="138" t="s">
        <v>144</v>
      </c>
      <c r="E1051" s="151">
        <v>9929.5</v>
      </c>
      <c r="F1051" s="445">
        <v>41684</v>
      </c>
      <c r="G1051" s="140">
        <v>9929.5</v>
      </c>
      <c r="H1051" s="154">
        <f t="shared" si="16"/>
        <v>0</v>
      </c>
      <c r="I1051" s="141" t="s">
        <v>30</v>
      </c>
      <c r="J1051" s="118"/>
    </row>
    <row r="1052" spans="1:10" ht="15" x14ac:dyDescent="0.25">
      <c r="A1052" s="149">
        <v>41684</v>
      </c>
      <c r="B1052" s="150">
        <v>496</v>
      </c>
      <c r="C1052" s="150" t="s">
        <v>869</v>
      </c>
      <c r="D1052" s="138" t="s">
        <v>98</v>
      </c>
      <c r="E1052" s="151">
        <v>13355</v>
      </c>
      <c r="F1052" s="445">
        <v>41684</v>
      </c>
      <c r="G1052" s="140">
        <v>13355</v>
      </c>
      <c r="H1052" s="154">
        <f t="shared" si="16"/>
        <v>0</v>
      </c>
      <c r="I1052" s="141" t="s">
        <v>12</v>
      </c>
      <c r="J1052" s="118"/>
    </row>
    <row r="1053" spans="1:10" ht="15" x14ac:dyDescent="0.25">
      <c r="A1053" s="149">
        <v>41684</v>
      </c>
      <c r="B1053" s="150">
        <v>497</v>
      </c>
      <c r="C1053" s="150" t="s">
        <v>869</v>
      </c>
      <c r="D1053" s="138" t="s">
        <v>233</v>
      </c>
      <c r="E1053" s="151">
        <v>925</v>
      </c>
      <c r="F1053" s="445">
        <v>41684</v>
      </c>
      <c r="G1053" s="140">
        <v>925</v>
      </c>
      <c r="H1053" s="154">
        <f t="shared" si="16"/>
        <v>0</v>
      </c>
      <c r="I1053" s="141" t="s">
        <v>30</v>
      </c>
      <c r="J1053" s="118"/>
    </row>
    <row r="1054" spans="1:10" ht="15" x14ac:dyDescent="0.25">
      <c r="A1054" s="149">
        <v>41684</v>
      </c>
      <c r="B1054" s="150">
        <v>498</v>
      </c>
      <c r="C1054" s="150" t="s">
        <v>869</v>
      </c>
      <c r="D1054" s="138" t="s">
        <v>28</v>
      </c>
      <c r="E1054" s="151">
        <v>3430</v>
      </c>
      <c r="F1054" s="445">
        <v>41684</v>
      </c>
      <c r="G1054" s="140">
        <v>3430</v>
      </c>
      <c r="H1054" s="154">
        <f t="shared" si="16"/>
        <v>0</v>
      </c>
      <c r="I1054" s="141"/>
      <c r="J1054" s="118"/>
    </row>
    <row r="1055" spans="1:10" ht="15" x14ac:dyDescent="0.25">
      <c r="A1055" s="149">
        <v>41684</v>
      </c>
      <c r="B1055" s="150">
        <v>499</v>
      </c>
      <c r="C1055" s="150" t="s">
        <v>869</v>
      </c>
      <c r="D1055" s="138" t="s">
        <v>144</v>
      </c>
      <c r="E1055" s="151">
        <v>4414</v>
      </c>
      <c r="F1055" s="445">
        <v>41684</v>
      </c>
      <c r="G1055" s="140">
        <v>4414</v>
      </c>
      <c r="H1055" s="154">
        <f t="shared" si="16"/>
        <v>0</v>
      </c>
      <c r="I1055" s="141" t="s">
        <v>30</v>
      </c>
      <c r="J1055" s="118"/>
    </row>
    <row r="1056" spans="1:10" ht="15" x14ac:dyDescent="0.25">
      <c r="A1056" s="149">
        <v>41684</v>
      </c>
      <c r="B1056" s="150">
        <v>500</v>
      </c>
      <c r="C1056" s="150" t="s">
        <v>869</v>
      </c>
      <c r="D1056" s="138" t="s">
        <v>66</v>
      </c>
      <c r="E1056" s="151">
        <v>1351</v>
      </c>
      <c r="F1056" s="445">
        <v>41684</v>
      </c>
      <c r="G1056" s="140">
        <v>1351</v>
      </c>
      <c r="H1056" s="154">
        <f t="shared" si="16"/>
        <v>0</v>
      </c>
      <c r="I1056" s="141"/>
      <c r="J1056" s="118"/>
    </row>
    <row r="1057" spans="1:10" ht="15" x14ac:dyDescent="0.25">
      <c r="A1057" s="149">
        <v>41684</v>
      </c>
      <c r="B1057" s="150">
        <v>501</v>
      </c>
      <c r="C1057" s="150" t="s">
        <v>869</v>
      </c>
      <c r="D1057" s="138" t="s">
        <v>44</v>
      </c>
      <c r="E1057" s="151">
        <v>5700</v>
      </c>
      <c r="F1057" s="446">
        <v>41699</v>
      </c>
      <c r="G1057" s="145">
        <v>5700</v>
      </c>
      <c r="H1057" s="154">
        <f t="shared" si="16"/>
        <v>0</v>
      </c>
      <c r="I1057" s="141"/>
      <c r="J1057" s="118"/>
    </row>
    <row r="1058" spans="1:10" x14ac:dyDescent="0.25">
      <c r="A1058" s="149">
        <v>41684</v>
      </c>
      <c r="B1058" s="150">
        <v>502</v>
      </c>
      <c r="C1058" s="150" t="s">
        <v>869</v>
      </c>
      <c r="D1058" s="138" t="s">
        <v>122</v>
      </c>
      <c r="E1058" s="151">
        <v>1140</v>
      </c>
      <c r="F1058" s="446">
        <v>41699</v>
      </c>
      <c r="G1058" s="145">
        <v>1140</v>
      </c>
      <c r="H1058" s="154">
        <f t="shared" si="16"/>
        <v>0</v>
      </c>
      <c r="I1058" s="141"/>
    </row>
    <row r="1059" spans="1:10" x14ac:dyDescent="0.25">
      <c r="A1059" s="149">
        <v>41684</v>
      </c>
      <c r="B1059" s="150">
        <v>503</v>
      </c>
      <c r="C1059" s="150" t="s">
        <v>869</v>
      </c>
      <c r="D1059" s="138" t="s">
        <v>43</v>
      </c>
      <c r="E1059" s="151">
        <v>3040</v>
      </c>
      <c r="F1059" s="446">
        <v>41699</v>
      </c>
      <c r="G1059" s="145">
        <v>3040</v>
      </c>
      <c r="H1059" s="154">
        <f t="shared" si="16"/>
        <v>0</v>
      </c>
      <c r="I1059" s="141" t="s">
        <v>45</v>
      </c>
    </row>
    <row r="1060" spans="1:10" x14ac:dyDescent="0.25">
      <c r="A1060" s="149">
        <v>41684</v>
      </c>
      <c r="B1060" s="150">
        <v>504</v>
      </c>
      <c r="C1060" s="150" t="s">
        <v>869</v>
      </c>
      <c r="D1060" s="138" t="s">
        <v>42</v>
      </c>
      <c r="E1060" s="151">
        <v>1140</v>
      </c>
      <c r="F1060" s="446">
        <v>41699</v>
      </c>
      <c r="G1060" s="145">
        <v>1140</v>
      </c>
      <c r="H1060" s="154">
        <f t="shared" si="16"/>
        <v>0</v>
      </c>
      <c r="I1060" s="141" t="s">
        <v>45</v>
      </c>
    </row>
    <row r="1061" spans="1:10" x14ac:dyDescent="0.25">
      <c r="A1061" s="149">
        <v>41684</v>
      </c>
      <c r="B1061" s="150">
        <v>505</v>
      </c>
      <c r="C1061" s="150" t="s">
        <v>869</v>
      </c>
      <c r="D1061" s="138" t="s">
        <v>111</v>
      </c>
      <c r="E1061" s="151">
        <v>4134</v>
      </c>
      <c r="F1061" s="445">
        <v>41685</v>
      </c>
      <c r="G1061" s="140">
        <v>4134</v>
      </c>
      <c r="H1061" s="154">
        <f t="shared" si="16"/>
        <v>0</v>
      </c>
      <c r="I1061" s="141" t="s">
        <v>45</v>
      </c>
    </row>
    <row r="1062" spans="1:10" x14ac:dyDescent="0.25">
      <c r="A1062" s="149">
        <v>41684</v>
      </c>
      <c r="B1062" s="150">
        <v>506</v>
      </c>
      <c r="C1062" s="150" t="s">
        <v>869</v>
      </c>
      <c r="D1062" s="143" t="s">
        <v>53</v>
      </c>
      <c r="E1062" s="162">
        <v>0</v>
      </c>
      <c r="F1062" s="445"/>
      <c r="G1062" s="140"/>
      <c r="H1062" s="154">
        <f t="shared" si="16"/>
        <v>0</v>
      </c>
      <c r="I1062" s="141" t="s">
        <v>520</v>
      </c>
      <c r="J1062" s="142" t="s">
        <v>946</v>
      </c>
    </row>
    <row r="1063" spans="1:10" x14ac:dyDescent="0.25">
      <c r="A1063" s="149">
        <v>41684</v>
      </c>
      <c r="B1063" s="150">
        <v>507</v>
      </c>
      <c r="C1063" s="150" t="s">
        <v>869</v>
      </c>
      <c r="D1063" s="138" t="s">
        <v>250</v>
      </c>
      <c r="E1063" s="151">
        <v>22848</v>
      </c>
      <c r="F1063" s="445">
        <v>41684</v>
      </c>
      <c r="G1063" s="140">
        <v>22848</v>
      </c>
      <c r="H1063" s="154">
        <f t="shared" si="16"/>
        <v>0</v>
      </c>
      <c r="I1063" s="141" t="s">
        <v>21</v>
      </c>
    </row>
    <row r="1064" spans="1:10" x14ac:dyDescent="0.25">
      <c r="A1064" s="149">
        <v>41684</v>
      </c>
      <c r="B1064" s="150">
        <v>508</v>
      </c>
      <c r="C1064" s="150" t="s">
        <v>869</v>
      </c>
      <c r="D1064" s="138" t="s">
        <v>689</v>
      </c>
      <c r="E1064" s="151">
        <v>8694.5</v>
      </c>
      <c r="F1064" s="445">
        <v>41685</v>
      </c>
      <c r="G1064" s="140">
        <v>8694.5</v>
      </c>
      <c r="H1064" s="154">
        <f t="shared" si="16"/>
        <v>0</v>
      </c>
      <c r="I1064" s="141" t="s">
        <v>45</v>
      </c>
    </row>
    <row r="1065" spans="1:10" x14ac:dyDescent="0.25">
      <c r="A1065" s="149">
        <v>41684</v>
      </c>
      <c r="B1065" s="150">
        <v>509</v>
      </c>
      <c r="C1065" s="150" t="s">
        <v>869</v>
      </c>
      <c r="D1065" s="138" t="s">
        <v>57</v>
      </c>
      <c r="E1065" s="151">
        <v>2200</v>
      </c>
      <c r="F1065" s="445">
        <v>41685</v>
      </c>
      <c r="G1065" s="140">
        <v>2200</v>
      </c>
      <c r="H1065" s="154">
        <f t="shared" si="16"/>
        <v>0</v>
      </c>
      <c r="I1065" s="141" t="s">
        <v>45</v>
      </c>
    </row>
    <row r="1066" spans="1:10" x14ac:dyDescent="0.25">
      <c r="A1066" s="149">
        <v>41684</v>
      </c>
      <c r="B1066" s="150">
        <v>510</v>
      </c>
      <c r="C1066" s="150" t="s">
        <v>869</v>
      </c>
      <c r="D1066" s="138" t="s">
        <v>882</v>
      </c>
      <c r="E1066" s="151">
        <v>4123.5</v>
      </c>
      <c r="F1066" s="445">
        <v>41684</v>
      </c>
      <c r="G1066" s="140">
        <v>4123.5</v>
      </c>
      <c r="H1066" s="154">
        <f t="shared" si="16"/>
        <v>0</v>
      </c>
      <c r="I1066" s="141" t="s">
        <v>21</v>
      </c>
    </row>
    <row r="1067" spans="1:10" x14ac:dyDescent="0.25">
      <c r="A1067" s="149">
        <v>41684</v>
      </c>
      <c r="B1067" s="150">
        <v>511</v>
      </c>
      <c r="C1067" s="150" t="s">
        <v>869</v>
      </c>
      <c r="D1067" s="138" t="s">
        <v>8</v>
      </c>
      <c r="E1067" s="151">
        <v>1291</v>
      </c>
      <c r="F1067" s="445">
        <v>41684</v>
      </c>
      <c r="G1067" s="140">
        <v>1291</v>
      </c>
      <c r="H1067" s="154">
        <f t="shared" si="16"/>
        <v>0</v>
      </c>
      <c r="I1067" s="141" t="s">
        <v>8</v>
      </c>
    </row>
    <row r="1068" spans="1:10" x14ac:dyDescent="0.25">
      <c r="A1068" s="149">
        <v>41684</v>
      </c>
      <c r="B1068" s="150">
        <v>512</v>
      </c>
      <c r="C1068" s="150" t="s">
        <v>869</v>
      </c>
      <c r="D1068" s="138" t="s">
        <v>136</v>
      </c>
      <c r="E1068" s="151">
        <v>2332</v>
      </c>
      <c r="F1068" s="445">
        <v>41684</v>
      </c>
      <c r="G1068" s="140">
        <v>2332</v>
      </c>
      <c r="H1068" s="154">
        <f t="shared" si="16"/>
        <v>0</v>
      </c>
      <c r="I1068" s="141"/>
    </row>
    <row r="1069" spans="1:10" x14ac:dyDescent="0.25">
      <c r="A1069" s="149">
        <v>41684</v>
      </c>
      <c r="B1069" s="150">
        <v>513</v>
      </c>
      <c r="C1069" s="150" t="s">
        <v>869</v>
      </c>
      <c r="D1069" s="138" t="s">
        <v>51</v>
      </c>
      <c r="E1069" s="151">
        <v>2305.5</v>
      </c>
      <c r="F1069" s="445">
        <v>41690</v>
      </c>
      <c r="G1069" s="140">
        <v>2305.5</v>
      </c>
      <c r="H1069" s="154">
        <f t="shared" si="16"/>
        <v>0</v>
      </c>
      <c r="I1069" s="141" t="s">
        <v>45</v>
      </c>
    </row>
    <row r="1070" spans="1:10" x14ac:dyDescent="0.25">
      <c r="A1070" s="149">
        <v>41684</v>
      </c>
      <c r="B1070" s="150">
        <v>514</v>
      </c>
      <c r="C1070" s="150" t="s">
        <v>869</v>
      </c>
      <c r="D1070" s="138" t="s">
        <v>8</v>
      </c>
      <c r="E1070" s="151">
        <v>1744</v>
      </c>
      <c r="F1070" s="445">
        <v>41684</v>
      </c>
      <c r="G1070" s="140">
        <v>1744</v>
      </c>
      <c r="H1070" s="154">
        <f t="shared" si="16"/>
        <v>0</v>
      </c>
      <c r="I1070" s="141" t="s">
        <v>8</v>
      </c>
    </row>
    <row r="1071" spans="1:10" x14ac:dyDescent="0.25">
      <c r="A1071" s="149">
        <v>41684</v>
      </c>
      <c r="B1071" s="150">
        <v>515</v>
      </c>
      <c r="C1071" s="150" t="s">
        <v>869</v>
      </c>
      <c r="D1071" s="138" t="s">
        <v>8</v>
      </c>
      <c r="E1071" s="151">
        <v>800</v>
      </c>
      <c r="F1071" s="445">
        <v>41684</v>
      </c>
      <c r="G1071" s="140">
        <v>800</v>
      </c>
      <c r="H1071" s="154">
        <f t="shared" si="16"/>
        <v>0</v>
      </c>
      <c r="I1071" s="141" t="s">
        <v>8</v>
      </c>
    </row>
    <row r="1072" spans="1:10" x14ac:dyDescent="0.25">
      <c r="A1072" s="149">
        <v>41684</v>
      </c>
      <c r="B1072" s="150">
        <v>516</v>
      </c>
      <c r="C1072" s="150" t="s">
        <v>869</v>
      </c>
      <c r="D1072" s="138" t="s">
        <v>8</v>
      </c>
      <c r="E1072" s="151">
        <v>90</v>
      </c>
      <c r="F1072" s="445">
        <v>41684</v>
      </c>
      <c r="G1072" s="140">
        <v>90</v>
      </c>
      <c r="H1072" s="154">
        <f t="shared" si="16"/>
        <v>0</v>
      </c>
      <c r="I1072" s="141" t="s">
        <v>8</v>
      </c>
    </row>
    <row r="1073" spans="1:10" x14ac:dyDescent="0.25">
      <c r="A1073" s="149">
        <v>41684</v>
      </c>
      <c r="B1073" s="150">
        <v>517</v>
      </c>
      <c r="C1073" s="150" t="s">
        <v>869</v>
      </c>
      <c r="D1073" s="138" t="s">
        <v>910</v>
      </c>
      <c r="E1073" s="151">
        <v>24000</v>
      </c>
      <c r="F1073" s="445">
        <v>41684</v>
      </c>
      <c r="G1073" s="140">
        <v>24000</v>
      </c>
      <c r="H1073" s="154">
        <f t="shared" si="16"/>
        <v>0</v>
      </c>
      <c r="I1073" s="141" t="s">
        <v>8</v>
      </c>
    </row>
    <row r="1074" spans="1:10" ht="15" x14ac:dyDescent="0.25">
      <c r="A1074" s="149">
        <v>41684</v>
      </c>
      <c r="B1074" s="150">
        <v>518</v>
      </c>
      <c r="C1074" s="150" t="s">
        <v>869</v>
      </c>
      <c r="D1074" s="138" t="s">
        <v>180</v>
      </c>
      <c r="E1074" s="151">
        <v>5880</v>
      </c>
      <c r="F1074" s="445">
        <v>41684</v>
      </c>
      <c r="G1074" s="140">
        <v>5880</v>
      </c>
      <c r="H1074" s="154">
        <f t="shared" si="16"/>
        <v>0</v>
      </c>
      <c r="I1074" s="141"/>
      <c r="J1074" s="118"/>
    </row>
    <row r="1075" spans="1:10" ht="15" x14ac:dyDescent="0.25">
      <c r="A1075" s="149">
        <v>41684</v>
      </c>
      <c r="B1075" s="150">
        <v>519</v>
      </c>
      <c r="C1075" s="150" t="s">
        <v>869</v>
      </c>
      <c r="D1075" s="138" t="s">
        <v>115</v>
      </c>
      <c r="E1075" s="151">
        <v>540.5</v>
      </c>
      <c r="F1075" s="445">
        <v>41684</v>
      </c>
      <c r="G1075" s="140">
        <v>540.5</v>
      </c>
      <c r="H1075" s="154">
        <f t="shared" si="16"/>
        <v>0</v>
      </c>
      <c r="I1075" s="141"/>
      <c r="J1075" s="118"/>
    </row>
    <row r="1076" spans="1:10" ht="15" x14ac:dyDescent="0.25">
      <c r="A1076" s="149">
        <v>41684</v>
      </c>
      <c r="B1076" s="150">
        <v>520</v>
      </c>
      <c r="C1076" s="150" t="s">
        <v>869</v>
      </c>
      <c r="D1076" s="138" t="s">
        <v>147</v>
      </c>
      <c r="E1076" s="151">
        <v>12201.5</v>
      </c>
      <c r="F1076" s="445">
        <v>41684</v>
      </c>
      <c r="G1076" s="140">
        <v>12201.5</v>
      </c>
      <c r="H1076" s="154">
        <f t="shared" si="16"/>
        <v>0</v>
      </c>
      <c r="I1076" s="141"/>
      <c r="J1076" s="118"/>
    </row>
    <row r="1077" spans="1:10" ht="15" x14ac:dyDescent="0.25">
      <c r="A1077" s="149">
        <v>41684</v>
      </c>
      <c r="B1077" s="150">
        <v>521</v>
      </c>
      <c r="C1077" s="150" t="s">
        <v>869</v>
      </c>
      <c r="D1077" s="138" t="s">
        <v>27</v>
      </c>
      <c r="E1077" s="151">
        <v>3001</v>
      </c>
      <c r="F1077" s="445">
        <v>41684</v>
      </c>
      <c r="G1077" s="140">
        <v>3001</v>
      </c>
      <c r="H1077" s="154">
        <f t="shared" si="16"/>
        <v>0</v>
      </c>
      <c r="I1077" s="141" t="s">
        <v>27</v>
      </c>
      <c r="J1077" s="118"/>
    </row>
    <row r="1078" spans="1:10" ht="15" x14ac:dyDescent="0.25">
      <c r="A1078" s="149">
        <v>41684</v>
      </c>
      <c r="B1078" s="150">
        <v>522</v>
      </c>
      <c r="C1078" s="150" t="s">
        <v>869</v>
      </c>
      <c r="D1078" s="138" t="s">
        <v>147</v>
      </c>
      <c r="E1078" s="161">
        <v>2828</v>
      </c>
      <c r="F1078" s="468" t="s">
        <v>4073</v>
      </c>
      <c r="G1078" s="140">
        <v>2828</v>
      </c>
      <c r="H1078" s="154">
        <f t="shared" si="16"/>
        <v>0</v>
      </c>
      <c r="I1078" s="141"/>
      <c r="J1078" s="118"/>
    </row>
    <row r="1079" spans="1:10" ht="15" x14ac:dyDescent="0.25">
      <c r="A1079" s="149">
        <v>41684</v>
      </c>
      <c r="B1079" s="150">
        <v>523</v>
      </c>
      <c r="C1079" s="150" t="s">
        <v>869</v>
      </c>
      <c r="D1079" s="138" t="s">
        <v>87</v>
      </c>
      <c r="E1079" s="151">
        <v>6900.5</v>
      </c>
      <c r="F1079" s="445">
        <v>41684</v>
      </c>
      <c r="G1079" s="140">
        <v>6900.5</v>
      </c>
      <c r="H1079" s="154">
        <f t="shared" si="16"/>
        <v>0</v>
      </c>
      <c r="I1079" s="141" t="s">
        <v>8</v>
      </c>
      <c r="J1079" s="118"/>
    </row>
    <row r="1080" spans="1:10" ht="15" x14ac:dyDescent="0.25">
      <c r="A1080" s="149">
        <v>41684</v>
      </c>
      <c r="B1080" s="150">
        <v>524</v>
      </c>
      <c r="C1080" s="150" t="s">
        <v>869</v>
      </c>
      <c r="D1080" s="138" t="s">
        <v>8</v>
      </c>
      <c r="E1080" s="151">
        <v>704</v>
      </c>
      <c r="F1080" s="445">
        <v>41684</v>
      </c>
      <c r="G1080" s="140">
        <v>704</v>
      </c>
      <c r="H1080" s="154">
        <f t="shared" si="16"/>
        <v>0</v>
      </c>
      <c r="I1080" s="141" t="s">
        <v>8</v>
      </c>
      <c r="J1080" s="118"/>
    </row>
    <row r="1081" spans="1:10" ht="15" x14ac:dyDescent="0.25">
      <c r="A1081" s="149">
        <v>41684</v>
      </c>
      <c r="B1081" s="150">
        <v>525</v>
      </c>
      <c r="C1081" s="150" t="s">
        <v>869</v>
      </c>
      <c r="D1081" s="138" t="s">
        <v>508</v>
      </c>
      <c r="E1081" s="151">
        <v>41728</v>
      </c>
      <c r="F1081" s="445">
        <v>41684</v>
      </c>
      <c r="G1081" s="140">
        <v>41728</v>
      </c>
      <c r="H1081" s="154">
        <f t="shared" si="16"/>
        <v>0</v>
      </c>
      <c r="I1081" s="141" t="s">
        <v>8</v>
      </c>
      <c r="J1081" s="118"/>
    </row>
    <row r="1082" spans="1:10" ht="15" x14ac:dyDescent="0.25">
      <c r="A1082" s="149">
        <v>41684</v>
      </c>
      <c r="B1082" s="150">
        <v>526</v>
      </c>
      <c r="C1082" s="150" t="s">
        <v>869</v>
      </c>
      <c r="D1082" s="138" t="s">
        <v>435</v>
      </c>
      <c r="E1082" s="151">
        <v>6298</v>
      </c>
      <c r="F1082" s="445">
        <v>41684</v>
      </c>
      <c r="G1082" s="140">
        <v>6298</v>
      </c>
      <c r="H1082" s="154">
        <f t="shared" si="16"/>
        <v>0</v>
      </c>
      <c r="I1082" s="141" t="s">
        <v>8</v>
      </c>
      <c r="J1082" s="118"/>
    </row>
    <row r="1083" spans="1:10" ht="15" x14ac:dyDescent="0.25">
      <c r="A1083" s="149">
        <v>41684</v>
      </c>
      <c r="B1083" s="150">
        <v>527</v>
      </c>
      <c r="C1083" s="150" t="s">
        <v>869</v>
      </c>
      <c r="D1083" s="138" t="s">
        <v>106</v>
      </c>
      <c r="E1083" s="151">
        <v>10529</v>
      </c>
      <c r="F1083" s="445">
        <v>41690</v>
      </c>
      <c r="G1083" s="140">
        <v>10529</v>
      </c>
      <c r="H1083" s="154">
        <f t="shared" si="16"/>
        <v>0</v>
      </c>
      <c r="I1083" s="141"/>
      <c r="J1083" s="118"/>
    </row>
    <row r="1084" spans="1:10" ht="15" x14ac:dyDescent="0.25">
      <c r="A1084" s="149">
        <v>41684</v>
      </c>
      <c r="B1084" s="150">
        <v>528</v>
      </c>
      <c r="C1084" s="150" t="s">
        <v>869</v>
      </c>
      <c r="D1084" s="138" t="s">
        <v>478</v>
      </c>
      <c r="E1084" s="151">
        <v>9324</v>
      </c>
      <c r="F1084" s="445">
        <v>41685</v>
      </c>
      <c r="G1084" s="140">
        <v>9324</v>
      </c>
      <c r="H1084" s="154">
        <f t="shared" si="16"/>
        <v>0</v>
      </c>
      <c r="I1084" s="141" t="s">
        <v>21</v>
      </c>
      <c r="J1084" s="118"/>
    </row>
    <row r="1085" spans="1:10" ht="15" x14ac:dyDescent="0.25">
      <c r="A1085" s="149">
        <v>41684</v>
      </c>
      <c r="B1085" s="150">
        <v>529</v>
      </c>
      <c r="C1085" s="150" t="s">
        <v>869</v>
      </c>
      <c r="D1085" s="138" t="s">
        <v>947</v>
      </c>
      <c r="E1085" s="151">
        <v>16514.5</v>
      </c>
      <c r="F1085" s="446">
        <v>41706</v>
      </c>
      <c r="G1085" s="145">
        <v>16514.5</v>
      </c>
      <c r="H1085" s="154">
        <f t="shared" si="16"/>
        <v>0</v>
      </c>
      <c r="I1085" s="141" t="s">
        <v>37</v>
      </c>
      <c r="J1085" s="118"/>
    </row>
    <row r="1086" spans="1:10" ht="15" x14ac:dyDescent="0.25">
      <c r="A1086" s="149">
        <v>41684</v>
      </c>
      <c r="B1086" s="150">
        <v>530</v>
      </c>
      <c r="C1086" s="150" t="s">
        <v>869</v>
      </c>
      <c r="D1086" s="138" t="s">
        <v>240</v>
      </c>
      <c r="E1086" s="151">
        <v>45220.4</v>
      </c>
      <c r="F1086" s="446" t="s">
        <v>948</v>
      </c>
      <c r="G1086" s="140">
        <v>45220.4</v>
      </c>
      <c r="H1086" s="154">
        <f t="shared" si="16"/>
        <v>0</v>
      </c>
      <c r="I1086" s="141" t="s">
        <v>21</v>
      </c>
      <c r="J1086" s="118"/>
    </row>
    <row r="1087" spans="1:10" ht="15" x14ac:dyDescent="0.25">
      <c r="A1087" s="149">
        <v>41684</v>
      </c>
      <c r="B1087" s="150">
        <v>531</v>
      </c>
      <c r="C1087" s="150" t="s">
        <v>869</v>
      </c>
      <c r="D1087" s="138" t="s">
        <v>88</v>
      </c>
      <c r="E1087" s="151">
        <v>6612</v>
      </c>
      <c r="F1087" s="445">
        <v>41684</v>
      </c>
      <c r="G1087" s="140">
        <v>6612</v>
      </c>
      <c r="H1087" s="154">
        <f t="shared" si="16"/>
        <v>0</v>
      </c>
      <c r="I1087" s="141" t="s">
        <v>37</v>
      </c>
      <c r="J1087" s="118"/>
    </row>
    <row r="1088" spans="1:10" ht="15" x14ac:dyDescent="0.25">
      <c r="A1088" s="149">
        <v>41684</v>
      </c>
      <c r="B1088" s="150">
        <v>532</v>
      </c>
      <c r="C1088" s="150" t="s">
        <v>869</v>
      </c>
      <c r="D1088" s="138" t="s">
        <v>346</v>
      </c>
      <c r="E1088" s="151">
        <v>3948</v>
      </c>
      <c r="F1088" s="445">
        <v>41684</v>
      </c>
      <c r="G1088" s="140">
        <v>3948</v>
      </c>
      <c r="H1088" s="154">
        <f t="shared" si="16"/>
        <v>0</v>
      </c>
      <c r="I1088" s="141" t="s">
        <v>37</v>
      </c>
      <c r="J1088" s="118"/>
    </row>
    <row r="1089" spans="1:10" ht="15" x14ac:dyDescent="0.25">
      <c r="A1089" s="149">
        <v>41684</v>
      </c>
      <c r="B1089" s="150">
        <v>533</v>
      </c>
      <c r="C1089" s="150" t="s">
        <v>869</v>
      </c>
      <c r="D1089" s="138" t="s">
        <v>149</v>
      </c>
      <c r="E1089" s="151">
        <v>11052</v>
      </c>
      <c r="F1089" s="445">
        <v>41684</v>
      </c>
      <c r="G1089" s="140">
        <v>11052</v>
      </c>
      <c r="H1089" s="154">
        <f t="shared" si="16"/>
        <v>0</v>
      </c>
      <c r="I1089" s="141" t="s">
        <v>37</v>
      </c>
      <c r="J1089" s="118"/>
    </row>
    <row r="1090" spans="1:10" ht="15" x14ac:dyDescent="0.25">
      <c r="A1090" s="149">
        <v>41684</v>
      </c>
      <c r="B1090" s="150">
        <v>534</v>
      </c>
      <c r="C1090" s="150" t="s">
        <v>869</v>
      </c>
      <c r="D1090" s="138" t="s">
        <v>665</v>
      </c>
      <c r="E1090" s="151">
        <v>10826.5</v>
      </c>
      <c r="F1090" s="445">
        <v>41685</v>
      </c>
      <c r="G1090" s="140">
        <v>10826.5</v>
      </c>
      <c r="H1090" s="154">
        <f t="shared" si="16"/>
        <v>0</v>
      </c>
      <c r="I1090" s="141" t="s">
        <v>21</v>
      </c>
      <c r="J1090" s="118"/>
    </row>
    <row r="1091" spans="1:10" ht="15" x14ac:dyDescent="0.25">
      <c r="A1091" s="149">
        <v>41684</v>
      </c>
      <c r="B1091" s="150">
        <v>535</v>
      </c>
      <c r="C1091" s="150" t="s">
        <v>869</v>
      </c>
      <c r="D1091" s="138" t="s">
        <v>245</v>
      </c>
      <c r="E1091" s="151">
        <v>2868.5</v>
      </c>
      <c r="F1091" s="445">
        <v>41684</v>
      </c>
      <c r="G1091" s="140">
        <v>2868.5</v>
      </c>
      <c r="H1091" s="154">
        <f t="shared" si="16"/>
        <v>0</v>
      </c>
      <c r="I1091" s="141" t="s">
        <v>37</v>
      </c>
      <c r="J1091" s="118"/>
    </row>
    <row r="1092" spans="1:10" ht="15" x14ac:dyDescent="0.25">
      <c r="A1092" s="149">
        <v>41684</v>
      </c>
      <c r="B1092" s="150">
        <v>536</v>
      </c>
      <c r="C1092" s="150" t="s">
        <v>869</v>
      </c>
      <c r="D1092" s="138" t="s">
        <v>763</v>
      </c>
      <c r="E1092" s="151">
        <v>2917</v>
      </c>
      <c r="F1092" s="445">
        <v>41684</v>
      </c>
      <c r="G1092" s="140">
        <v>2917</v>
      </c>
      <c r="H1092" s="154">
        <f t="shared" si="16"/>
        <v>0</v>
      </c>
      <c r="I1092" s="141" t="s">
        <v>37</v>
      </c>
      <c r="J1092" s="118"/>
    </row>
    <row r="1093" spans="1:10" ht="15" x14ac:dyDescent="0.25">
      <c r="A1093" s="149">
        <v>41684</v>
      </c>
      <c r="B1093" s="150">
        <v>537</v>
      </c>
      <c r="C1093" s="150" t="s">
        <v>869</v>
      </c>
      <c r="D1093" s="138" t="s">
        <v>93</v>
      </c>
      <c r="E1093" s="151">
        <v>6777</v>
      </c>
      <c r="F1093" s="445">
        <v>41684</v>
      </c>
      <c r="G1093" s="140">
        <v>6777</v>
      </c>
      <c r="H1093" s="154">
        <f t="shared" ref="H1093:H1156" si="17">E1093-G1093</f>
        <v>0</v>
      </c>
      <c r="I1093" s="141" t="s">
        <v>37</v>
      </c>
      <c r="J1093" s="118"/>
    </row>
    <row r="1094" spans="1:10" ht="15" x14ac:dyDescent="0.25">
      <c r="A1094" s="149">
        <v>41684</v>
      </c>
      <c r="B1094" s="150">
        <v>538</v>
      </c>
      <c r="C1094" s="150" t="s">
        <v>869</v>
      </c>
      <c r="D1094" s="138" t="s">
        <v>149</v>
      </c>
      <c r="E1094" s="151">
        <v>803</v>
      </c>
      <c r="F1094" s="445">
        <v>41684</v>
      </c>
      <c r="G1094" s="140">
        <v>803</v>
      </c>
      <c r="H1094" s="154">
        <f t="shared" si="17"/>
        <v>0</v>
      </c>
      <c r="I1094" s="141" t="s">
        <v>37</v>
      </c>
      <c r="J1094" s="118"/>
    </row>
    <row r="1095" spans="1:10" ht="15" x14ac:dyDescent="0.25">
      <c r="A1095" s="149">
        <v>41684</v>
      </c>
      <c r="B1095" s="150">
        <v>539</v>
      </c>
      <c r="C1095" s="150" t="s">
        <v>869</v>
      </c>
      <c r="D1095" s="138" t="s">
        <v>85</v>
      </c>
      <c r="E1095" s="151">
        <v>34857</v>
      </c>
      <c r="F1095" s="445">
        <v>41684</v>
      </c>
      <c r="G1095" s="140">
        <v>34857</v>
      </c>
      <c r="H1095" s="154">
        <f t="shared" si="17"/>
        <v>0</v>
      </c>
      <c r="I1095" s="141" t="s">
        <v>37</v>
      </c>
      <c r="J1095" s="118"/>
    </row>
    <row r="1096" spans="1:10" ht="15" x14ac:dyDescent="0.25">
      <c r="A1096" s="149">
        <v>41684</v>
      </c>
      <c r="B1096" s="150">
        <v>540</v>
      </c>
      <c r="C1096" s="150" t="s">
        <v>869</v>
      </c>
      <c r="D1096" s="138" t="s">
        <v>949</v>
      </c>
      <c r="E1096" s="151">
        <v>3811</v>
      </c>
      <c r="F1096" s="445">
        <v>41684</v>
      </c>
      <c r="G1096" s="140">
        <v>3811</v>
      </c>
      <c r="H1096" s="154">
        <f t="shared" si="17"/>
        <v>0</v>
      </c>
      <c r="I1096" s="141"/>
      <c r="J1096" s="118"/>
    </row>
    <row r="1097" spans="1:10" ht="15" x14ac:dyDescent="0.25">
      <c r="A1097" s="149">
        <v>41684</v>
      </c>
      <c r="B1097" s="150">
        <v>541</v>
      </c>
      <c r="C1097" s="150" t="s">
        <v>869</v>
      </c>
      <c r="D1097" s="138" t="s">
        <v>74</v>
      </c>
      <c r="E1097" s="151">
        <v>1315</v>
      </c>
      <c r="F1097" s="445">
        <v>41684</v>
      </c>
      <c r="G1097" s="140">
        <v>1315</v>
      </c>
      <c r="H1097" s="154">
        <f t="shared" si="17"/>
        <v>0</v>
      </c>
      <c r="I1097" s="141"/>
      <c r="J1097" s="118"/>
    </row>
    <row r="1098" spans="1:10" ht="15" x14ac:dyDescent="0.25">
      <c r="A1098" s="149">
        <v>41684</v>
      </c>
      <c r="B1098" s="150">
        <v>542</v>
      </c>
      <c r="C1098" s="150" t="s">
        <v>869</v>
      </c>
      <c r="D1098" s="138" t="s">
        <v>152</v>
      </c>
      <c r="E1098" s="151">
        <v>8198.5</v>
      </c>
      <c r="F1098" s="445">
        <v>41684</v>
      </c>
      <c r="G1098" s="140">
        <v>8198.5</v>
      </c>
      <c r="H1098" s="154">
        <f t="shared" si="17"/>
        <v>0</v>
      </c>
      <c r="I1098" s="141"/>
      <c r="J1098" s="118"/>
    </row>
    <row r="1099" spans="1:10" ht="15" x14ac:dyDescent="0.25">
      <c r="A1099" s="149">
        <v>41685</v>
      </c>
      <c r="B1099" s="150">
        <v>543</v>
      </c>
      <c r="C1099" s="150" t="s">
        <v>869</v>
      </c>
      <c r="D1099" s="138" t="s">
        <v>19</v>
      </c>
      <c r="E1099" s="151">
        <v>50383.5</v>
      </c>
      <c r="F1099" s="445">
        <v>41697</v>
      </c>
      <c r="G1099" s="140">
        <v>50383.5</v>
      </c>
      <c r="H1099" s="154">
        <f t="shared" si="17"/>
        <v>0</v>
      </c>
      <c r="I1099" s="141" t="s">
        <v>152</v>
      </c>
      <c r="J1099" s="118"/>
    </row>
    <row r="1100" spans="1:10" ht="15" x14ac:dyDescent="0.25">
      <c r="A1100" s="149">
        <v>41685</v>
      </c>
      <c r="B1100" s="150">
        <v>544</v>
      </c>
      <c r="C1100" s="150" t="s">
        <v>869</v>
      </c>
      <c r="D1100" s="138" t="s">
        <v>14</v>
      </c>
      <c r="E1100" s="151">
        <v>8888</v>
      </c>
      <c r="F1100" s="445">
        <v>41685</v>
      </c>
      <c r="G1100" s="140">
        <v>8888</v>
      </c>
      <c r="H1100" s="154">
        <f t="shared" si="17"/>
        <v>0</v>
      </c>
      <c r="I1100" s="151" t="s">
        <v>27</v>
      </c>
      <c r="J1100" s="118"/>
    </row>
    <row r="1101" spans="1:10" ht="15" x14ac:dyDescent="0.25">
      <c r="A1101" s="149">
        <v>41685</v>
      </c>
      <c r="B1101" s="150">
        <v>545</v>
      </c>
      <c r="C1101" s="150" t="s">
        <v>869</v>
      </c>
      <c r="D1101" s="138" t="s">
        <v>57</v>
      </c>
      <c r="E1101" s="151">
        <v>1200</v>
      </c>
      <c r="F1101" s="445">
        <v>41685</v>
      </c>
      <c r="G1101" s="140">
        <v>1200</v>
      </c>
      <c r="H1101" s="154">
        <f t="shared" si="17"/>
        <v>0</v>
      </c>
      <c r="I1101" s="141" t="s">
        <v>27</v>
      </c>
      <c r="J1101" s="118"/>
    </row>
    <row r="1102" spans="1:10" ht="15" x14ac:dyDescent="0.25">
      <c r="A1102" s="149">
        <v>41685</v>
      </c>
      <c r="B1102" s="150">
        <v>546</v>
      </c>
      <c r="C1102" s="150" t="s">
        <v>869</v>
      </c>
      <c r="D1102" s="138" t="s">
        <v>11</v>
      </c>
      <c r="E1102" s="151">
        <v>45580</v>
      </c>
      <c r="F1102" s="445">
        <v>41691</v>
      </c>
      <c r="G1102" s="140">
        <v>45580</v>
      </c>
      <c r="H1102" s="154">
        <f t="shared" si="17"/>
        <v>0</v>
      </c>
      <c r="I1102" s="141"/>
      <c r="J1102" s="118"/>
    </row>
    <row r="1103" spans="1:10" ht="15" x14ac:dyDescent="0.25">
      <c r="A1103" s="149">
        <v>41685</v>
      </c>
      <c r="B1103" s="150">
        <v>547</v>
      </c>
      <c r="C1103" s="150" t="s">
        <v>869</v>
      </c>
      <c r="D1103" s="138" t="s">
        <v>28</v>
      </c>
      <c r="E1103" s="151">
        <v>26022</v>
      </c>
      <c r="F1103" s="445">
        <v>41685</v>
      </c>
      <c r="G1103" s="140">
        <v>26022</v>
      </c>
      <c r="H1103" s="154">
        <f t="shared" si="17"/>
        <v>0</v>
      </c>
      <c r="I1103" s="141"/>
      <c r="J1103" s="118"/>
    </row>
    <row r="1104" spans="1:10" ht="15" x14ac:dyDescent="0.25">
      <c r="A1104" s="149">
        <v>41685</v>
      </c>
      <c r="B1104" s="150">
        <v>548</v>
      </c>
      <c r="C1104" s="150" t="s">
        <v>869</v>
      </c>
      <c r="D1104" s="138" t="s">
        <v>28</v>
      </c>
      <c r="E1104" s="151">
        <v>2952</v>
      </c>
      <c r="F1104" s="445">
        <v>41685</v>
      </c>
      <c r="G1104" s="140">
        <v>2952</v>
      </c>
      <c r="H1104" s="154">
        <f t="shared" si="17"/>
        <v>0</v>
      </c>
      <c r="I1104" s="141"/>
      <c r="J1104" s="118"/>
    </row>
    <row r="1105" spans="1:10" ht="15" x14ac:dyDescent="0.25">
      <c r="A1105" s="149">
        <v>41685</v>
      </c>
      <c r="B1105" s="150">
        <v>549</v>
      </c>
      <c r="C1105" s="150" t="s">
        <v>869</v>
      </c>
      <c r="D1105" s="138" t="s">
        <v>20</v>
      </c>
      <c r="E1105" s="151">
        <v>14238</v>
      </c>
      <c r="F1105" s="445">
        <v>41687</v>
      </c>
      <c r="G1105" s="140">
        <v>14238</v>
      </c>
      <c r="H1105" s="154">
        <f t="shared" si="17"/>
        <v>0</v>
      </c>
      <c r="I1105" s="141" t="s">
        <v>8</v>
      </c>
      <c r="J1105" s="118"/>
    </row>
    <row r="1106" spans="1:10" ht="15" x14ac:dyDescent="0.25">
      <c r="A1106" s="149">
        <v>41685</v>
      </c>
      <c r="B1106" s="150">
        <v>550</v>
      </c>
      <c r="C1106" s="150" t="s">
        <v>869</v>
      </c>
      <c r="D1106" s="138" t="s">
        <v>13</v>
      </c>
      <c r="E1106" s="151">
        <v>6923.4</v>
      </c>
      <c r="F1106" s="445">
        <v>41687</v>
      </c>
      <c r="G1106" s="140">
        <v>6923.4</v>
      </c>
      <c r="H1106" s="154">
        <f t="shared" si="17"/>
        <v>0</v>
      </c>
      <c r="I1106" s="141" t="s">
        <v>21</v>
      </c>
      <c r="J1106" s="118"/>
    </row>
    <row r="1107" spans="1:10" ht="15" x14ac:dyDescent="0.25">
      <c r="A1107" s="149">
        <v>41685</v>
      </c>
      <c r="B1107" s="150">
        <v>551</v>
      </c>
      <c r="C1107" s="150" t="s">
        <v>869</v>
      </c>
      <c r="D1107" s="138" t="s">
        <v>44</v>
      </c>
      <c r="E1107" s="151">
        <v>5700</v>
      </c>
      <c r="F1107" s="446">
        <v>41699</v>
      </c>
      <c r="G1107" s="145">
        <v>5700</v>
      </c>
      <c r="H1107" s="154">
        <f t="shared" si="17"/>
        <v>0</v>
      </c>
      <c r="I1107" s="141" t="s">
        <v>45</v>
      </c>
      <c r="J1107" s="118"/>
    </row>
    <row r="1108" spans="1:10" ht="15" x14ac:dyDescent="0.25">
      <c r="A1108" s="149">
        <v>41685</v>
      </c>
      <c r="B1108" s="150">
        <v>552</v>
      </c>
      <c r="C1108" s="150" t="s">
        <v>869</v>
      </c>
      <c r="D1108" s="138" t="s">
        <v>122</v>
      </c>
      <c r="E1108" s="151">
        <v>1520</v>
      </c>
      <c r="F1108" s="446">
        <v>41699</v>
      </c>
      <c r="G1108" s="145">
        <v>1520</v>
      </c>
      <c r="H1108" s="154">
        <f t="shared" si="17"/>
        <v>0</v>
      </c>
      <c r="I1108" s="141" t="s">
        <v>45</v>
      </c>
      <c r="J1108" s="118"/>
    </row>
    <row r="1109" spans="1:10" ht="15" x14ac:dyDescent="0.25">
      <c r="A1109" s="149">
        <v>41685</v>
      </c>
      <c r="B1109" s="150">
        <v>553</v>
      </c>
      <c r="C1109" s="150" t="s">
        <v>869</v>
      </c>
      <c r="D1109" s="138" t="s">
        <v>43</v>
      </c>
      <c r="E1109" s="151">
        <v>1140</v>
      </c>
      <c r="F1109" s="446">
        <v>41699</v>
      </c>
      <c r="G1109" s="145">
        <v>1140</v>
      </c>
      <c r="H1109" s="154">
        <f t="shared" si="17"/>
        <v>0</v>
      </c>
      <c r="I1109" s="141" t="s">
        <v>45</v>
      </c>
      <c r="J1109" s="118"/>
    </row>
    <row r="1110" spans="1:10" ht="15" x14ac:dyDescent="0.25">
      <c r="A1110" s="149">
        <v>41685</v>
      </c>
      <c r="B1110" s="150">
        <v>554</v>
      </c>
      <c r="C1110" s="150" t="s">
        <v>869</v>
      </c>
      <c r="D1110" s="138" t="s">
        <v>42</v>
      </c>
      <c r="E1110" s="151">
        <v>1900</v>
      </c>
      <c r="F1110" s="446">
        <v>41699</v>
      </c>
      <c r="G1110" s="145">
        <v>1900</v>
      </c>
      <c r="H1110" s="154">
        <f t="shared" si="17"/>
        <v>0</v>
      </c>
      <c r="I1110" s="141" t="s">
        <v>45</v>
      </c>
      <c r="J1110" s="118"/>
    </row>
    <row r="1111" spans="1:10" ht="15" x14ac:dyDescent="0.25">
      <c r="A1111" s="149">
        <v>41685</v>
      </c>
      <c r="B1111" s="150">
        <v>555</v>
      </c>
      <c r="C1111" s="150" t="s">
        <v>869</v>
      </c>
      <c r="D1111" s="138" t="s">
        <v>36</v>
      </c>
      <c r="E1111" s="161">
        <v>24773</v>
      </c>
      <c r="F1111" s="447" t="s">
        <v>950</v>
      </c>
      <c r="G1111" s="140">
        <f>23500+1273</f>
        <v>24773</v>
      </c>
      <c r="H1111" s="154">
        <f t="shared" si="17"/>
        <v>0</v>
      </c>
      <c r="I1111" s="141" t="s">
        <v>12</v>
      </c>
      <c r="J1111" s="118"/>
    </row>
    <row r="1112" spans="1:10" ht="15" x14ac:dyDescent="0.25">
      <c r="A1112" s="149">
        <v>41685</v>
      </c>
      <c r="B1112" s="150">
        <v>556</v>
      </c>
      <c r="C1112" s="150" t="s">
        <v>869</v>
      </c>
      <c r="D1112" s="138" t="s">
        <v>29</v>
      </c>
      <c r="E1112" s="161">
        <v>19205</v>
      </c>
      <c r="F1112" s="447" t="s">
        <v>951</v>
      </c>
      <c r="G1112" s="140">
        <f>6800+10605+1800</f>
        <v>19205</v>
      </c>
      <c r="H1112" s="154">
        <f t="shared" si="17"/>
        <v>0</v>
      </c>
      <c r="I1112" s="141" t="s">
        <v>30</v>
      </c>
      <c r="J1112" s="118"/>
    </row>
    <row r="1113" spans="1:10" ht="15" x14ac:dyDescent="0.25">
      <c r="A1113" s="149">
        <v>41685</v>
      </c>
      <c r="B1113" s="150">
        <v>557</v>
      </c>
      <c r="C1113" s="150" t="s">
        <v>869</v>
      </c>
      <c r="D1113" s="138" t="s">
        <v>47</v>
      </c>
      <c r="E1113" s="151">
        <v>4467</v>
      </c>
      <c r="F1113" s="445">
        <v>41687</v>
      </c>
      <c r="G1113" s="140">
        <v>4467</v>
      </c>
      <c r="H1113" s="154">
        <f t="shared" si="17"/>
        <v>0</v>
      </c>
      <c r="I1113" s="141" t="s">
        <v>30</v>
      </c>
      <c r="J1113" s="118"/>
    </row>
    <row r="1114" spans="1:10" ht="15" x14ac:dyDescent="0.25">
      <c r="A1114" s="149">
        <v>41685</v>
      </c>
      <c r="B1114" s="150">
        <v>558</v>
      </c>
      <c r="C1114" s="150" t="s">
        <v>869</v>
      </c>
      <c r="D1114" s="143" t="s">
        <v>53</v>
      </c>
      <c r="E1114" s="162">
        <v>0</v>
      </c>
      <c r="F1114" s="445"/>
      <c r="G1114" s="140">
        <v>0</v>
      </c>
      <c r="H1114" s="154">
        <f t="shared" si="17"/>
        <v>0</v>
      </c>
      <c r="I1114" s="141" t="s">
        <v>512</v>
      </c>
      <c r="J1114" s="118"/>
    </row>
    <row r="1115" spans="1:10" ht="15" x14ac:dyDescent="0.25">
      <c r="A1115" s="149">
        <v>41685</v>
      </c>
      <c r="B1115" s="150">
        <v>559</v>
      </c>
      <c r="C1115" s="150" t="s">
        <v>869</v>
      </c>
      <c r="D1115" s="138" t="s">
        <v>23</v>
      </c>
      <c r="E1115" s="151">
        <v>1735</v>
      </c>
      <c r="F1115" s="445">
        <v>41685</v>
      </c>
      <c r="G1115" s="140">
        <v>1735</v>
      </c>
      <c r="H1115" s="154">
        <f t="shared" si="17"/>
        <v>0</v>
      </c>
      <c r="I1115" s="141"/>
      <c r="J1115" s="118"/>
    </row>
    <row r="1116" spans="1:10" ht="15" x14ac:dyDescent="0.25">
      <c r="A1116" s="149">
        <v>41685</v>
      </c>
      <c r="B1116" s="150">
        <v>560</v>
      </c>
      <c r="C1116" s="150" t="s">
        <v>869</v>
      </c>
      <c r="D1116" s="138" t="s">
        <v>754</v>
      </c>
      <c r="E1116" s="151">
        <v>2161</v>
      </c>
      <c r="F1116" s="445">
        <v>41685</v>
      </c>
      <c r="G1116" s="140">
        <v>2161</v>
      </c>
      <c r="H1116" s="154">
        <f t="shared" si="17"/>
        <v>0</v>
      </c>
      <c r="I1116" s="141"/>
      <c r="J1116" s="118"/>
    </row>
    <row r="1117" spans="1:10" ht="15" x14ac:dyDescent="0.25">
      <c r="A1117" s="149">
        <v>41685</v>
      </c>
      <c r="B1117" s="150">
        <v>561</v>
      </c>
      <c r="C1117" s="150" t="s">
        <v>869</v>
      </c>
      <c r="D1117" s="138" t="s">
        <v>23</v>
      </c>
      <c r="E1117" s="151">
        <v>2671</v>
      </c>
      <c r="F1117" s="445">
        <v>41685</v>
      </c>
      <c r="G1117" s="140">
        <v>2671</v>
      </c>
      <c r="H1117" s="154">
        <f t="shared" si="17"/>
        <v>0</v>
      </c>
      <c r="I1117" s="141"/>
      <c r="J1117" s="118"/>
    </row>
    <row r="1118" spans="1:10" ht="15" x14ac:dyDescent="0.25">
      <c r="A1118" s="149">
        <v>41685</v>
      </c>
      <c r="B1118" s="150">
        <v>562</v>
      </c>
      <c r="C1118" s="150" t="s">
        <v>869</v>
      </c>
      <c r="D1118" s="138" t="s">
        <v>33</v>
      </c>
      <c r="E1118" s="151">
        <v>7878</v>
      </c>
      <c r="F1118" s="445">
        <v>41685</v>
      </c>
      <c r="G1118" s="140">
        <v>7878</v>
      </c>
      <c r="H1118" s="154">
        <f t="shared" si="17"/>
        <v>0</v>
      </c>
      <c r="I1118" s="141"/>
      <c r="J1118" s="118"/>
    </row>
    <row r="1119" spans="1:10" ht="15" x14ac:dyDescent="0.25">
      <c r="A1119" s="149">
        <v>41685</v>
      </c>
      <c r="B1119" s="150">
        <v>563</v>
      </c>
      <c r="C1119" s="150" t="s">
        <v>869</v>
      </c>
      <c r="D1119" s="138" t="s">
        <v>758</v>
      </c>
      <c r="E1119" s="151">
        <v>2647</v>
      </c>
      <c r="F1119" s="445">
        <v>41687</v>
      </c>
      <c r="G1119" s="140">
        <v>2647</v>
      </c>
      <c r="H1119" s="154">
        <f t="shared" si="17"/>
        <v>0</v>
      </c>
      <c r="I1119" s="141" t="s">
        <v>30</v>
      </c>
      <c r="J1119" s="118"/>
    </row>
    <row r="1120" spans="1:10" ht="15" x14ac:dyDescent="0.25">
      <c r="A1120" s="149">
        <v>41685</v>
      </c>
      <c r="B1120" s="150">
        <v>564</v>
      </c>
      <c r="C1120" s="150" t="s">
        <v>869</v>
      </c>
      <c r="D1120" s="138" t="s">
        <v>124</v>
      </c>
      <c r="E1120" s="151">
        <v>9031</v>
      </c>
      <c r="F1120" s="445">
        <v>41685</v>
      </c>
      <c r="G1120" s="140">
        <v>9031</v>
      </c>
      <c r="H1120" s="154">
        <f t="shared" si="17"/>
        <v>0</v>
      </c>
      <c r="I1120" s="141" t="s">
        <v>30</v>
      </c>
      <c r="J1120" s="118"/>
    </row>
    <row r="1121" spans="1:10" ht="15" x14ac:dyDescent="0.25">
      <c r="A1121" s="149">
        <v>41685</v>
      </c>
      <c r="B1121" s="150">
        <v>565</v>
      </c>
      <c r="C1121" s="150" t="s">
        <v>869</v>
      </c>
      <c r="D1121" s="138" t="s">
        <v>111</v>
      </c>
      <c r="E1121" s="151">
        <v>3744</v>
      </c>
      <c r="F1121" s="445">
        <v>41685</v>
      </c>
      <c r="G1121" s="140">
        <v>3744</v>
      </c>
      <c r="H1121" s="154">
        <f t="shared" si="17"/>
        <v>0</v>
      </c>
      <c r="I1121" s="141" t="s">
        <v>45</v>
      </c>
      <c r="J1121" s="118"/>
    </row>
    <row r="1122" spans="1:10" ht="15" x14ac:dyDescent="0.25">
      <c r="A1122" s="149">
        <v>41685</v>
      </c>
      <c r="B1122" s="150">
        <v>566</v>
      </c>
      <c r="C1122" s="150" t="s">
        <v>869</v>
      </c>
      <c r="D1122" s="138" t="s">
        <v>148</v>
      </c>
      <c r="E1122" s="151">
        <v>2789</v>
      </c>
      <c r="F1122" s="445">
        <v>41685</v>
      </c>
      <c r="G1122" s="140">
        <v>2789</v>
      </c>
      <c r="H1122" s="154">
        <f t="shared" si="17"/>
        <v>0</v>
      </c>
      <c r="I1122" s="141" t="s">
        <v>30</v>
      </c>
      <c r="J1122" s="118"/>
    </row>
    <row r="1123" spans="1:10" ht="15" x14ac:dyDescent="0.25">
      <c r="A1123" s="149">
        <v>41685</v>
      </c>
      <c r="B1123" s="150">
        <v>567</v>
      </c>
      <c r="C1123" s="150" t="s">
        <v>869</v>
      </c>
      <c r="D1123" s="138" t="s">
        <v>49</v>
      </c>
      <c r="E1123" s="151">
        <v>1234</v>
      </c>
      <c r="F1123" s="445">
        <v>41685</v>
      </c>
      <c r="G1123" s="140">
        <v>1234</v>
      </c>
      <c r="H1123" s="154">
        <f t="shared" si="17"/>
        <v>0</v>
      </c>
      <c r="I1123" s="141"/>
      <c r="J1123" s="118"/>
    </row>
    <row r="1124" spans="1:10" ht="15" x14ac:dyDescent="0.25">
      <c r="A1124" s="149">
        <v>41685</v>
      </c>
      <c r="B1124" s="150">
        <v>568</v>
      </c>
      <c r="C1124" s="150" t="s">
        <v>869</v>
      </c>
      <c r="D1124" s="138" t="s">
        <v>468</v>
      </c>
      <c r="E1124" s="151">
        <v>6798</v>
      </c>
      <c r="F1124" s="445">
        <v>41686</v>
      </c>
      <c r="G1124" s="140">
        <v>6798</v>
      </c>
      <c r="H1124" s="154">
        <f t="shared" si="17"/>
        <v>0</v>
      </c>
      <c r="I1124" s="141" t="s">
        <v>37</v>
      </c>
      <c r="J1124" s="118"/>
    </row>
    <row r="1125" spans="1:10" ht="15" x14ac:dyDescent="0.25">
      <c r="A1125" s="149">
        <v>41685</v>
      </c>
      <c r="B1125" s="150">
        <v>569</v>
      </c>
      <c r="C1125" s="150" t="s">
        <v>869</v>
      </c>
      <c r="D1125" s="138" t="s">
        <v>623</v>
      </c>
      <c r="E1125" s="161">
        <v>1744.5</v>
      </c>
      <c r="F1125" s="454">
        <v>41686</v>
      </c>
      <c r="G1125" s="140">
        <v>1744.5</v>
      </c>
      <c r="H1125" s="154">
        <f t="shared" si="17"/>
        <v>0</v>
      </c>
      <c r="I1125" s="141" t="s">
        <v>37</v>
      </c>
      <c r="J1125" s="118"/>
    </row>
    <row r="1126" spans="1:10" ht="15" x14ac:dyDescent="0.25">
      <c r="A1126" s="149">
        <v>41685</v>
      </c>
      <c r="B1126" s="150">
        <v>570</v>
      </c>
      <c r="C1126" s="150" t="s">
        <v>869</v>
      </c>
      <c r="D1126" s="138" t="s">
        <v>351</v>
      </c>
      <c r="E1126" s="151">
        <v>3511</v>
      </c>
      <c r="F1126" s="445">
        <v>41686</v>
      </c>
      <c r="G1126" s="140">
        <v>3511</v>
      </c>
      <c r="H1126" s="154">
        <f t="shared" si="17"/>
        <v>0</v>
      </c>
      <c r="I1126" s="141" t="s">
        <v>37</v>
      </c>
      <c r="J1126" s="118"/>
    </row>
    <row r="1127" spans="1:10" ht="15" x14ac:dyDescent="0.25">
      <c r="A1127" s="149">
        <v>41685</v>
      </c>
      <c r="B1127" s="150">
        <v>571</v>
      </c>
      <c r="C1127" s="150" t="s">
        <v>869</v>
      </c>
      <c r="D1127" s="138" t="s">
        <v>123</v>
      </c>
      <c r="E1127" s="151">
        <v>3712</v>
      </c>
      <c r="F1127" s="445">
        <v>41687</v>
      </c>
      <c r="G1127" s="140">
        <v>3712</v>
      </c>
      <c r="H1127" s="154">
        <f t="shared" si="17"/>
        <v>0</v>
      </c>
      <c r="I1127" s="141" t="s">
        <v>8</v>
      </c>
      <c r="J1127" s="118"/>
    </row>
    <row r="1128" spans="1:10" ht="15" x14ac:dyDescent="0.25">
      <c r="A1128" s="149">
        <v>41685</v>
      </c>
      <c r="B1128" s="150">
        <v>572</v>
      </c>
      <c r="C1128" s="150" t="s">
        <v>869</v>
      </c>
      <c r="D1128" s="138" t="s">
        <v>348</v>
      </c>
      <c r="E1128" s="151">
        <v>5828</v>
      </c>
      <c r="F1128" s="445">
        <v>41686</v>
      </c>
      <c r="G1128" s="140">
        <v>5828</v>
      </c>
      <c r="H1128" s="154">
        <f t="shared" si="17"/>
        <v>0</v>
      </c>
      <c r="I1128" s="141" t="s">
        <v>37</v>
      </c>
      <c r="J1128" s="118"/>
    </row>
    <row r="1129" spans="1:10" ht="15" x14ac:dyDescent="0.25">
      <c r="A1129" s="149">
        <v>41685</v>
      </c>
      <c r="B1129" s="150">
        <v>573</v>
      </c>
      <c r="C1129" s="150" t="s">
        <v>869</v>
      </c>
      <c r="D1129" s="138" t="s">
        <v>12</v>
      </c>
      <c r="E1129" s="151">
        <v>554</v>
      </c>
      <c r="F1129" s="445">
        <v>41685</v>
      </c>
      <c r="G1129" s="140">
        <v>554</v>
      </c>
      <c r="H1129" s="154">
        <f t="shared" si="17"/>
        <v>0</v>
      </c>
      <c r="I1129" s="141"/>
      <c r="J1129" s="118"/>
    </row>
    <row r="1130" spans="1:10" ht="15" x14ac:dyDescent="0.25">
      <c r="A1130" s="149">
        <v>41685</v>
      </c>
      <c r="B1130" s="150">
        <v>574</v>
      </c>
      <c r="C1130" s="150" t="s">
        <v>869</v>
      </c>
      <c r="D1130" s="138" t="s">
        <v>99</v>
      </c>
      <c r="E1130" s="151">
        <v>2041</v>
      </c>
      <c r="F1130" s="445">
        <v>41686</v>
      </c>
      <c r="G1130" s="140">
        <v>2041</v>
      </c>
      <c r="H1130" s="154">
        <f t="shared" si="17"/>
        <v>0</v>
      </c>
      <c r="I1130" s="141" t="s">
        <v>37</v>
      </c>
      <c r="J1130" s="118"/>
    </row>
    <row r="1131" spans="1:10" ht="15" x14ac:dyDescent="0.25">
      <c r="A1131" s="149">
        <v>41685</v>
      </c>
      <c r="B1131" s="150">
        <v>575</v>
      </c>
      <c r="C1131" s="150" t="s">
        <v>869</v>
      </c>
      <c r="D1131" s="138" t="s">
        <v>8</v>
      </c>
      <c r="E1131" s="151">
        <v>365</v>
      </c>
      <c r="F1131" s="445">
        <v>41685</v>
      </c>
      <c r="G1131" s="140">
        <v>365</v>
      </c>
      <c r="H1131" s="154">
        <f t="shared" si="17"/>
        <v>0</v>
      </c>
      <c r="I1131" s="141" t="s">
        <v>8</v>
      </c>
      <c r="J1131" s="118"/>
    </row>
    <row r="1132" spans="1:10" ht="15" x14ac:dyDescent="0.25">
      <c r="A1132" s="149">
        <v>41685</v>
      </c>
      <c r="B1132" s="150">
        <v>576</v>
      </c>
      <c r="C1132" s="150" t="s">
        <v>869</v>
      </c>
      <c r="D1132" s="138" t="s">
        <v>349</v>
      </c>
      <c r="E1132" s="151">
        <v>5483</v>
      </c>
      <c r="F1132" s="445">
        <v>41686</v>
      </c>
      <c r="G1132" s="140">
        <v>5483</v>
      </c>
      <c r="H1132" s="154">
        <f t="shared" si="17"/>
        <v>0</v>
      </c>
      <c r="I1132" s="141" t="s">
        <v>37</v>
      </c>
      <c r="J1132" s="118"/>
    </row>
    <row r="1133" spans="1:10" ht="15" x14ac:dyDescent="0.25">
      <c r="A1133" s="149">
        <v>41685</v>
      </c>
      <c r="B1133" s="150">
        <v>577</v>
      </c>
      <c r="C1133" s="150" t="s">
        <v>869</v>
      </c>
      <c r="D1133" s="138" t="s">
        <v>36</v>
      </c>
      <c r="E1133" s="151">
        <v>3185.5</v>
      </c>
      <c r="F1133" s="445">
        <v>41685</v>
      </c>
      <c r="G1133" s="140">
        <v>3185.5</v>
      </c>
      <c r="H1133" s="154">
        <f t="shared" si="17"/>
        <v>0</v>
      </c>
      <c r="I1133" s="141"/>
      <c r="J1133" s="118"/>
    </row>
    <row r="1134" spans="1:10" ht="15" x14ac:dyDescent="0.25">
      <c r="A1134" s="149">
        <v>41685</v>
      </c>
      <c r="B1134" s="150">
        <v>578</v>
      </c>
      <c r="C1134" s="150" t="s">
        <v>869</v>
      </c>
      <c r="D1134" s="138" t="s">
        <v>332</v>
      </c>
      <c r="E1134" s="151">
        <v>1595</v>
      </c>
      <c r="F1134" s="445">
        <v>41685</v>
      </c>
      <c r="G1134" s="140">
        <v>1595</v>
      </c>
      <c r="H1134" s="154">
        <f t="shared" si="17"/>
        <v>0</v>
      </c>
      <c r="I1134" s="141" t="s">
        <v>45</v>
      </c>
      <c r="J1134" s="118"/>
    </row>
    <row r="1135" spans="1:10" ht="15" x14ac:dyDescent="0.25">
      <c r="A1135" s="149">
        <v>41685</v>
      </c>
      <c r="B1135" s="150">
        <v>579</v>
      </c>
      <c r="C1135" s="150" t="s">
        <v>869</v>
      </c>
      <c r="D1135" s="138" t="s">
        <v>48</v>
      </c>
      <c r="E1135" s="151">
        <v>835</v>
      </c>
      <c r="F1135" s="445">
        <v>41685</v>
      </c>
      <c r="G1135" s="140">
        <v>835</v>
      </c>
      <c r="H1135" s="154">
        <f t="shared" si="17"/>
        <v>0</v>
      </c>
      <c r="I1135" s="141" t="s">
        <v>45</v>
      </c>
      <c r="J1135" s="118"/>
    </row>
    <row r="1136" spans="1:10" ht="15" x14ac:dyDescent="0.25">
      <c r="A1136" s="149">
        <v>41685</v>
      </c>
      <c r="B1136" s="150">
        <v>580</v>
      </c>
      <c r="C1136" s="150" t="s">
        <v>869</v>
      </c>
      <c r="D1136" s="138" t="s">
        <v>250</v>
      </c>
      <c r="E1136" s="151">
        <v>7957.6</v>
      </c>
      <c r="F1136" s="445">
        <v>41685</v>
      </c>
      <c r="G1136" s="140">
        <v>7957.6</v>
      </c>
      <c r="H1136" s="154">
        <f t="shared" si="17"/>
        <v>0</v>
      </c>
      <c r="I1136" s="141" t="s">
        <v>30</v>
      </c>
      <c r="J1136" s="118"/>
    </row>
    <row r="1137" spans="1:10" ht="15" x14ac:dyDescent="0.25">
      <c r="A1137" s="149">
        <v>41685</v>
      </c>
      <c r="B1137" s="150">
        <v>581</v>
      </c>
      <c r="C1137" s="150" t="s">
        <v>869</v>
      </c>
      <c r="D1137" s="138" t="s">
        <v>70</v>
      </c>
      <c r="E1137" s="151">
        <v>12274</v>
      </c>
      <c r="F1137" s="446">
        <v>41699</v>
      </c>
      <c r="G1137" s="145">
        <v>12274</v>
      </c>
      <c r="H1137" s="154">
        <f t="shared" si="17"/>
        <v>0</v>
      </c>
      <c r="I1137" s="141"/>
      <c r="J1137" s="118"/>
    </row>
    <row r="1138" spans="1:10" x14ac:dyDescent="0.25">
      <c r="A1138" s="149">
        <v>41685</v>
      </c>
      <c r="B1138" s="150">
        <v>582</v>
      </c>
      <c r="C1138" s="150" t="s">
        <v>869</v>
      </c>
      <c r="D1138" s="138" t="s">
        <v>74</v>
      </c>
      <c r="E1138" s="151">
        <v>3439</v>
      </c>
      <c r="F1138" s="445">
        <v>41685</v>
      </c>
      <c r="G1138" s="140">
        <v>3439</v>
      </c>
      <c r="H1138" s="154">
        <f t="shared" si="17"/>
        <v>0</v>
      </c>
      <c r="I1138" s="141"/>
    </row>
    <row r="1139" spans="1:10" x14ac:dyDescent="0.25">
      <c r="A1139" s="149">
        <v>41685</v>
      </c>
      <c r="B1139" s="150">
        <v>583</v>
      </c>
      <c r="C1139" s="150" t="s">
        <v>869</v>
      </c>
      <c r="D1139" s="138" t="s">
        <v>758</v>
      </c>
      <c r="E1139" s="151">
        <v>2156.5</v>
      </c>
      <c r="F1139" s="445">
        <v>41685</v>
      </c>
      <c r="G1139" s="140">
        <v>2156.5</v>
      </c>
      <c r="H1139" s="154">
        <f t="shared" si="17"/>
        <v>0</v>
      </c>
      <c r="I1139" s="141" t="s">
        <v>30</v>
      </c>
    </row>
    <row r="1140" spans="1:10" x14ac:dyDescent="0.25">
      <c r="A1140" s="149">
        <v>41685</v>
      </c>
      <c r="B1140" s="150">
        <v>584</v>
      </c>
      <c r="C1140" s="150" t="s">
        <v>869</v>
      </c>
      <c r="D1140" s="138" t="s">
        <v>233</v>
      </c>
      <c r="E1140" s="151">
        <v>1462.5</v>
      </c>
      <c r="F1140" s="445">
        <v>41686</v>
      </c>
      <c r="G1140" s="140">
        <v>1462.5</v>
      </c>
      <c r="H1140" s="154">
        <f t="shared" si="17"/>
        <v>0</v>
      </c>
      <c r="I1140" s="141" t="s">
        <v>37</v>
      </c>
    </row>
    <row r="1141" spans="1:10" x14ac:dyDescent="0.25">
      <c r="A1141" s="149">
        <v>41685</v>
      </c>
      <c r="B1141" s="150">
        <v>585</v>
      </c>
      <c r="C1141" s="150" t="s">
        <v>869</v>
      </c>
      <c r="D1141" s="138" t="s">
        <v>54</v>
      </c>
      <c r="E1141" s="151">
        <v>30914</v>
      </c>
      <c r="F1141" s="445">
        <v>41685</v>
      </c>
      <c r="G1141" s="140">
        <v>30914</v>
      </c>
      <c r="H1141" s="154">
        <f t="shared" si="17"/>
        <v>0</v>
      </c>
      <c r="I1141" s="141"/>
    </row>
    <row r="1142" spans="1:10" x14ac:dyDescent="0.25">
      <c r="A1142" s="149">
        <v>41685</v>
      </c>
      <c r="B1142" s="150">
        <v>586</v>
      </c>
      <c r="C1142" s="150" t="s">
        <v>869</v>
      </c>
      <c r="D1142" s="138" t="s">
        <v>55</v>
      </c>
      <c r="E1142" s="151">
        <v>14295.5</v>
      </c>
      <c r="F1142" s="445">
        <v>41685</v>
      </c>
      <c r="G1142" s="140">
        <v>14295.5</v>
      </c>
      <c r="H1142" s="154">
        <f t="shared" si="17"/>
        <v>0</v>
      </c>
      <c r="I1142" s="141"/>
    </row>
    <row r="1143" spans="1:10" x14ac:dyDescent="0.25">
      <c r="A1143" s="149">
        <v>41685</v>
      </c>
      <c r="B1143" s="150">
        <v>587</v>
      </c>
      <c r="C1143" s="150" t="s">
        <v>869</v>
      </c>
      <c r="D1143" s="138" t="s">
        <v>560</v>
      </c>
      <c r="E1143" s="161">
        <v>5652.5</v>
      </c>
      <c r="F1143" s="454">
        <v>41686</v>
      </c>
      <c r="G1143" s="140">
        <v>5652.5</v>
      </c>
      <c r="H1143" s="154">
        <f t="shared" si="17"/>
        <v>0</v>
      </c>
      <c r="I1143" s="141" t="s">
        <v>37</v>
      </c>
      <c r="J1143" s="142" t="s">
        <v>952</v>
      </c>
    </row>
    <row r="1144" spans="1:10" x14ac:dyDescent="0.25">
      <c r="A1144" s="149">
        <v>41685</v>
      </c>
      <c r="B1144" s="150">
        <v>588</v>
      </c>
      <c r="C1144" s="150" t="s">
        <v>869</v>
      </c>
      <c r="D1144" s="138" t="s">
        <v>27</v>
      </c>
      <c r="E1144" s="151">
        <v>4294</v>
      </c>
      <c r="F1144" s="445">
        <v>41685</v>
      </c>
      <c r="G1144" s="140">
        <v>4294</v>
      </c>
      <c r="H1144" s="154">
        <f t="shared" si="17"/>
        <v>0</v>
      </c>
      <c r="I1144" s="141" t="s">
        <v>21</v>
      </c>
    </row>
    <row r="1145" spans="1:10" x14ac:dyDescent="0.25">
      <c r="A1145" s="149">
        <v>41685</v>
      </c>
      <c r="B1145" s="150">
        <v>589</v>
      </c>
      <c r="C1145" s="150" t="s">
        <v>869</v>
      </c>
      <c r="D1145" s="138" t="s">
        <v>78</v>
      </c>
      <c r="E1145" s="151">
        <v>4608</v>
      </c>
      <c r="F1145" s="445">
        <v>41686</v>
      </c>
      <c r="G1145" s="140">
        <v>4608</v>
      </c>
      <c r="H1145" s="154">
        <f t="shared" si="17"/>
        <v>0</v>
      </c>
      <c r="I1145" s="141" t="s">
        <v>37</v>
      </c>
    </row>
    <row r="1146" spans="1:10" x14ac:dyDescent="0.25">
      <c r="A1146" s="149">
        <v>41685</v>
      </c>
      <c r="B1146" s="150">
        <v>590</v>
      </c>
      <c r="C1146" s="150" t="s">
        <v>869</v>
      </c>
      <c r="D1146" s="138" t="s">
        <v>215</v>
      </c>
      <c r="E1146" s="151">
        <v>1903.12</v>
      </c>
      <c r="F1146" s="445">
        <v>41685</v>
      </c>
      <c r="G1146" s="140">
        <v>1903.12</v>
      </c>
      <c r="H1146" s="154">
        <f t="shared" si="17"/>
        <v>0</v>
      </c>
      <c r="I1146" s="141"/>
    </row>
    <row r="1147" spans="1:10" x14ac:dyDescent="0.25">
      <c r="A1147" s="149">
        <v>41685</v>
      </c>
      <c r="B1147" s="150">
        <v>591</v>
      </c>
      <c r="C1147" s="150" t="s">
        <v>869</v>
      </c>
      <c r="D1147" s="138" t="s">
        <v>953</v>
      </c>
      <c r="E1147" s="151">
        <v>4435</v>
      </c>
      <c r="F1147" s="445">
        <v>41686</v>
      </c>
      <c r="G1147" s="140">
        <v>4435</v>
      </c>
      <c r="H1147" s="154">
        <f t="shared" si="17"/>
        <v>0</v>
      </c>
      <c r="I1147" s="141" t="s">
        <v>37</v>
      </c>
    </row>
    <row r="1148" spans="1:10" x14ac:dyDescent="0.25">
      <c r="A1148" s="149">
        <v>41685</v>
      </c>
      <c r="B1148" s="150">
        <v>592</v>
      </c>
      <c r="C1148" s="150" t="s">
        <v>869</v>
      </c>
      <c r="D1148" s="138" t="s">
        <v>22</v>
      </c>
      <c r="E1148" s="151">
        <v>1899</v>
      </c>
      <c r="F1148" s="445">
        <v>41694</v>
      </c>
      <c r="G1148" s="140">
        <v>1899</v>
      </c>
      <c r="H1148" s="154">
        <f t="shared" si="17"/>
        <v>0</v>
      </c>
      <c r="I1148" s="141" t="s">
        <v>45</v>
      </c>
    </row>
    <row r="1149" spans="1:10" ht="24" customHeight="1" x14ac:dyDescent="0.25">
      <c r="A1149" s="149">
        <v>41685</v>
      </c>
      <c r="B1149" s="150">
        <v>593</v>
      </c>
      <c r="C1149" s="150" t="s">
        <v>869</v>
      </c>
      <c r="D1149" s="138" t="s">
        <v>188</v>
      </c>
      <c r="E1149" s="161">
        <v>4640</v>
      </c>
      <c r="F1149" s="451" t="s">
        <v>954</v>
      </c>
      <c r="G1149" s="140">
        <f>1268.5+3371.5</f>
        <v>4640</v>
      </c>
      <c r="H1149" s="154">
        <f t="shared" si="17"/>
        <v>0</v>
      </c>
      <c r="I1149" s="141" t="s">
        <v>21</v>
      </c>
    </row>
    <row r="1150" spans="1:10" x14ac:dyDescent="0.25">
      <c r="A1150" s="149">
        <v>41685</v>
      </c>
      <c r="B1150" s="150">
        <v>594</v>
      </c>
      <c r="C1150" s="150" t="s">
        <v>869</v>
      </c>
      <c r="D1150" s="138" t="s">
        <v>130</v>
      </c>
      <c r="E1150" s="151">
        <v>6247</v>
      </c>
      <c r="F1150" s="445">
        <v>41687</v>
      </c>
      <c r="G1150" s="140">
        <v>6247</v>
      </c>
      <c r="H1150" s="154">
        <f t="shared" si="17"/>
        <v>0</v>
      </c>
      <c r="I1150" s="141" t="s">
        <v>21</v>
      </c>
    </row>
    <row r="1151" spans="1:10" x14ac:dyDescent="0.25">
      <c r="A1151" s="149">
        <v>41685</v>
      </c>
      <c r="B1151" s="150">
        <v>595</v>
      </c>
      <c r="C1151" s="150" t="s">
        <v>869</v>
      </c>
      <c r="D1151" s="138" t="s">
        <v>882</v>
      </c>
      <c r="E1151" s="151">
        <v>4675</v>
      </c>
      <c r="F1151" s="445">
        <v>41685</v>
      </c>
      <c r="G1151" s="140">
        <v>4675</v>
      </c>
      <c r="H1151" s="154">
        <f t="shared" si="17"/>
        <v>0</v>
      </c>
      <c r="I1151" s="141" t="s">
        <v>21</v>
      </c>
    </row>
    <row r="1152" spans="1:10" x14ac:dyDescent="0.25">
      <c r="A1152" s="149">
        <v>41685</v>
      </c>
      <c r="B1152" s="150">
        <v>596</v>
      </c>
      <c r="C1152" s="150" t="s">
        <v>869</v>
      </c>
      <c r="D1152" s="138" t="s">
        <v>882</v>
      </c>
      <c r="E1152" s="151">
        <v>976.5</v>
      </c>
      <c r="F1152" s="445">
        <v>41685</v>
      </c>
      <c r="G1152" s="140">
        <v>976.5</v>
      </c>
      <c r="H1152" s="154">
        <f t="shared" si="17"/>
        <v>0</v>
      </c>
      <c r="I1152" s="141" t="s">
        <v>21</v>
      </c>
    </row>
    <row r="1153" spans="1:10" x14ac:dyDescent="0.25">
      <c r="A1153" s="149">
        <v>41685</v>
      </c>
      <c r="B1153" s="150">
        <v>597</v>
      </c>
      <c r="C1153" s="150" t="s">
        <v>869</v>
      </c>
      <c r="D1153" s="138" t="s">
        <v>98</v>
      </c>
      <c r="E1153" s="151">
        <v>13326.5</v>
      </c>
      <c r="F1153" s="445">
        <v>41687</v>
      </c>
      <c r="G1153" s="140">
        <v>13326.5</v>
      </c>
      <c r="H1153" s="154">
        <f t="shared" si="17"/>
        <v>0</v>
      </c>
      <c r="I1153" s="141" t="s">
        <v>12</v>
      </c>
    </row>
    <row r="1154" spans="1:10" x14ac:dyDescent="0.25">
      <c r="A1154" s="149">
        <v>41685</v>
      </c>
      <c r="B1154" s="150">
        <v>598</v>
      </c>
      <c r="C1154" s="150" t="s">
        <v>869</v>
      </c>
      <c r="D1154" s="138" t="s">
        <v>64</v>
      </c>
      <c r="E1154" s="151">
        <v>11582.5</v>
      </c>
      <c r="F1154" s="445">
        <v>41687</v>
      </c>
      <c r="G1154" s="140">
        <v>11582.5</v>
      </c>
      <c r="H1154" s="154">
        <f t="shared" si="17"/>
        <v>0</v>
      </c>
      <c r="I1154" s="141" t="s">
        <v>12</v>
      </c>
    </row>
    <row r="1155" spans="1:10" x14ac:dyDescent="0.25">
      <c r="A1155" s="149">
        <v>41685</v>
      </c>
      <c r="B1155" s="150">
        <v>599</v>
      </c>
      <c r="C1155" s="150" t="s">
        <v>869</v>
      </c>
      <c r="D1155" s="138" t="s">
        <v>68</v>
      </c>
      <c r="E1155" s="151">
        <v>6112</v>
      </c>
      <c r="F1155" s="445">
        <v>41687</v>
      </c>
      <c r="G1155" s="140">
        <v>6112</v>
      </c>
      <c r="H1155" s="154">
        <f t="shared" si="17"/>
        <v>0</v>
      </c>
      <c r="I1155" s="141" t="s">
        <v>12</v>
      </c>
    </row>
    <row r="1156" spans="1:10" x14ac:dyDescent="0.25">
      <c r="A1156" s="149">
        <v>41685</v>
      </c>
      <c r="B1156" s="150">
        <v>600</v>
      </c>
      <c r="C1156" s="150" t="s">
        <v>869</v>
      </c>
      <c r="D1156" s="138" t="s">
        <v>18</v>
      </c>
      <c r="E1156" s="151">
        <v>531.5</v>
      </c>
      <c r="F1156" s="445">
        <v>41685</v>
      </c>
      <c r="G1156" s="140">
        <v>531.5</v>
      </c>
      <c r="H1156" s="154">
        <f t="shared" si="17"/>
        <v>0</v>
      </c>
      <c r="I1156" s="141"/>
    </row>
    <row r="1157" spans="1:10" x14ac:dyDescent="0.25">
      <c r="A1157" s="149">
        <v>41685</v>
      </c>
      <c r="B1157" s="150">
        <v>601</v>
      </c>
      <c r="C1157" s="150" t="s">
        <v>869</v>
      </c>
      <c r="D1157" s="143" t="s">
        <v>53</v>
      </c>
      <c r="E1157" s="162">
        <v>0</v>
      </c>
      <c r="F1157" s="445"/>
      <c r="G1157" s="140">
        <v>0</v>
      </c>
      <c r="H1157" s="154">
        <f t="shared" ref="H1157:H1220" si="18">E1157-G1157</f>
        <v>0</v>
      </c>
      <c r="I1157" s="141" t="s">
        <v>520</v>
      </c>
      <c r="J1157" s="142" t="s">
        <v>955</v>
      </c>
    </row>
    <row r="1158" spans="1:10" x14ac:dyDescent="0.25">
      <c r="A1158" s="149">
        <v>41685</v>
      </c>
      <c r="B1158" s="150">
        <v>602</v>
      </c>
      <c r="C1158" s="150" t="s">
        <v>869</v>
      </c>
      <c r="D1158" s="138" t="s">
        <v>8</v>
      </c>
      <c r="E1158" s="151">
        <v>536.5</v>
      </c>
      <c r="F1158" s="445">
        <v>41685</v>
      </c>
      <c r="G1158" s="140">
        <v>536.5</v>
      </c>
      <c r="H1158" s="154">
        <f t="shared" si="18"/>
        <v>0</v>
      </c>
      <c r="I1158" s="141" t="s">
        <v>8</v>
      </c>
    </row>
    <row r="1159" spans="1:10" x14ac:dyDescent="0.25">
      <c r="A1159" s="149">
        <v>41685</v>
      </c>
      <c r="B1159" s="150">
        <v>603</v>
      </c>
      <c r="C1159" s="150" t="s">
        <v>869</v>
      </c>
      <c r="D1159" s="138" t="s">
        <v>64</v>
      </c>
      <c r="E1159" s="151">
        <v>3484.5</v>
      </c>
      <c r="F1159" s="445">
        <v>41687</v>
      </c>
      <c r="G1159" s="140">
        <v>3484.5</v>
      </c>
      <c r="H1159" s="154">
        <f t="shared" si="18"/>
        <v>0</v>
      </c>
      <c r="I1159" s="141" t="s">
        <v>12</v>
      </c>
    </row>
    <row r="1160" spans="1:10" x14ac:dyDescent="0.25">
      <c r="A1160" s="149">
        <v>41685</v>
      </c>
      <c r="B1160" s="150">
        <v>604</v>
      </c>
      <c r="C1160" s="150" t="s">
        <v>869</v>
      </c>
      <c r="D1160" s="138" t="s">
        <v>8</v>
      </c>
      <c r="E1160" s="151">
        <v>187</v>
      </c>
      <c r="F1160" s="445">
        <v>41685</v>
      </c>
      <c r="G1160" s="140">
        <v>187</v>
      </c>
      <c r="H1160" s="154">
        <f t="shared" si="18"/>
        <v>0</v>
      </c>
      <c r="I1160" s="141" t="s">
        <v>8</v>
      </c>
    </row>
    <row r="1161" spans="1:10" x14ac:dyDescent="0.25">
      <c r="A1161" s="149">
        <v>41685</v>
      </c>
      <c r="B1161" s="150">
        <v>605</v>
      </c>
      <c r="C1161" s="150" t="s">
        <v>869</v>
      </c>
      <c r="D1161" s="138" t="s">
        <v>250</v>
      </c>
      <c r="E1161" s="151">
        <v>22232</v>
      </c>
      <c r="F1161" s="445">
        <v>41685</v>
      </c>
      <c r="G1161" s="140">
        <v>22232</v>
      </c>
      <c r="H1161" s="154">
        <f t="shared" si="18"/>
        <v>0</v>
      </c>
      <c r="I1161" s="141"/>
    </row>
    <row r="1162" spans="1:10" x14ac:dyDescent="0.25">
      <c r="A1162" s="149">
        <v>41685</v>
      </c>
      <c r="B1162" s="150">
        <v>606</v>
      </c>
      <c r="C1162" s="150" t="s">
        <v>869</v>
      </c>
      <c r="D1162" s="138" t="s">
        <v>237</v>
      </c>
      <c r="E1162" s="151">
        <v>8957</v>
      </c>
      <c r="F1162" s="445">
        <v>41685</v>
      </c>
      <c r="G1162" s="140">
        <v>8957</v>
      </c>
      <c r="H1162" s="154">
        <f t="shared" si="18"/>
        <v>0</v>
      </c>
      <c r="I1162" s="141" t="s">
        <v>21</v>
      </c>
    </row>
    <row r="1163" spans="1:10" x14ac:dyDescent="0.25">
      <c r="A1163" s="149">
        <v>41685</v>
      </c>
      <c r="B1163" s="150">
        <v>607</v>
      </c>
      <c r="C1163" s="150" t="s">
        <v>869</v>
      </c>
      <c r="D1163" s="138" t="s">
        <v>956</v>
      </c>
      <c r="E1163" s="151">
        <v>12256</v>
      </c>
      <c r="F1163" s="445">
        <v>41685</v>
      </c>
      <c r="G1163" s="140">
        <v>12256</v>
      </c>
      <c r="H1163" s="154">
        <f t="shared" si="18"/>
        <v>0</v>
      </c>
      <c r="I1163" s="141" t="s">
        <v>162</v>
      </c>
    </row>
    <row r="1164" spans="1:10" x14ac:dyDescent="0.25">
      <c r="A1164" s="149">
        <v>41685</v>
      </c>
      <c r="B1164" s="150">
        <v>608</v>
      </c>
      <c r="C1164" s="150" t="s">
        <v>869</v>
      </c>
      <c r="D1164" s="138" t="s">
        <v>28</v>
      </c>
      <c r="E1164" s="151">
        <v>5309</v>
      </c>
      <c r="F1164" s="445">
        <v>41685</v>
      </c>
      <c r="G1164" s="140">
        <v>5309</v>
      </c>
      <c r="H1164" s="154">
        <f t="shared" si="18"/>
        <v>0</v>
      </c>
      <c r="I1164" s="141" t="s">
        <v>162</v>
      </c>
    </row>
    <row r="1165" spans="1:10" x14ac:dyDescent="0.25">
      <c r="A1165" s="149">
        <v>41685</v>
      </c>
      <c r="B1165" s="150">
        <v>609</v>
      </c>
      <c r="C1165" s="150" t="s">
        <v>869</v>
      </c>
      <c r="D1165" s="138" t="s">
        <v>8</v>
      </c>
      <c r="E1165" s="151">
        <v>3051</v>
      </c>
      <c r="F1165" s="445">
        <v>41685</v>
      </c>
      <c r="G1165" s="140">
        <v>3051</v>
      </c>
      <c r="H1165" s="154">
        <f t="shared" si="18"/>
        <v>0</v>
      </c>
      <c r="I1165" s="141" t="s">
        <v>8</v>
      </c>
    </row>
    <row r="1166" spans="1:10" x14ac:dyDescent="0.25">
      <c r="A1166" s="149">
        <v>41685</v>
      </c>
      <c r="B1166" s="150">
        <v>610</v>
      </c>
      <c r="C1166" s="150" t="s">
        <v>869</v>
      </c>
      <c r="D1166" s="138" t="s">
        <v>16</v>
      </c>
      <c r="E1166" s="151">
        <v>14241</v>
      </c>
      <c r="F1166" s="445">
        <v>41685</v>
      </c>
      <c r="G1166" s="140">
        <v>14241</v>
      </c>
      <c r="H1166" s="154">
        <f t="shared" si="18"/>
        <v>0</v>
      </c>
      <c r="I1166" s="141" t="s">
        <v>162</v>
      </c>
    </row>
    <row r="1167" spans="1:10" x14ac:dyDescent="0.25">
      <c r="A1167" s="149">
        <v>41685</v>
      </c>
      <c r="B1167" s="150">
        <v>611</v>
      </c>
      <c r="C1167" s="150" t="s">
        <v>869</v>
      </c>
      <c r="D1167" s="138" t="s">
        <v>75</v>
      </c>
      <c r="E1167" s="151">
        <v>719.5</v>
      </c>
      <c r="F1167" s="445">
        <v>41685</v>
      </c>
      <c r="G1167" s="140">
        <v>719.5</v>
      </c>
      <c r="H1167" s="154">
        <f t="shared" si="18"/>
        <v>0</v>
      </c>
      <c r="I1167" s="141"/>
    </row>
    <row r="1168" spans="1:10" x14ac:dyDescent="0.25">
      <c r="A1168" s="149">
        <v>41685</v>
      </c>
      <c r="B1168" s="150">
        <v>612</v>
      </c>
      <c r="C1168" s="150" t="s">
        <v>869</v>
      </c>
      <c r="D1168" s="138" t="s">
        <v>8</v>
      </c>
      <c r="E1168" s="151">
        <v>188</v>
      </c>
      <c r="F1168" s="445">
        <v>41685</v>
      </c>
      <c r="G1168" s="140">
        <v>188</v>
      </c>
      <c r="H1168" s="154">
        <f t="shared" si="18"/>
        <v>0</v>
      </c>
      <c r="I1168" s="141" t="s">
        <v>8</v>
      </c>
    </row>
    <row r="1169" spans="1:10" x14ac:dyDescent="0.25">
      <c r="A1169" s="149">
        <v>41685</v>
      </c>
      <c r="B1169" s="150">
        <v>613</v>
      </c>
      <c r="C1169" s="150" t="s">
        <v>869</v>
      </c>
      <c r="D1169" s="138" t="s">
        <v>19</v>
      </c>
      <c r="E1169" s="151">
        <v>14086.5</v>
      </c>
      <c r="F1169" s="445">
        <v>41685</v>
      </c>
      <c r="G1169" s="140">
        <v>14086.5</v>
      </c>
      <c r="H1169" s="154">
        <f t="shared" si="18"/>
        <v>0</v>
      </c>
      <c r="I1169" s="141" t="s">
        <v>162</v>
      </c>
    </row>
    <row r="1170" spans="1:10" ht="15" x14ac:dyDescent="0.25">
      <c r="A1170" s="149">
        <v>41685</v>
      </c>
      <c r="B1170" s="150">
        <v>614</v>
      </c>
      <c r="C1170" s="150" t="s">
        <v>869</v>
      </c>
      <c r="D1170" s="138" t="s">
        <v>185</v>
      </c>
      <c r="E1170" s="151">
        <v>11433.4</v>
      </c>
      <c r="F1170" s="445">
        <v>41685</v>
      </c>
      <c r="G1170" s="140">
        <v>11433.4</v>
      </c>
      <c r="H1170" s="154">
        <f t="shared" si="18"/>
        <v>0</v>
      </c>
      <c r="I1170" s="141"/>
      <c r="J1170" s="118"/>
    </row>
    <row r="1171" spans="1:10" ht="15" x14ac:dyDescent="0.25">
      <c r="A1171" s="149">
        <v>41685</v>
      </c>
      <c r="B1171" s="150">
        <v>615</v>
      </c>
      <c r="C1171" s="150" t="s">
        <v>869</v>
      </c>
      <c r="D1171" s="138" t="s">
        <v>180</v>
      </c>
      <c r="E1171" s="151">
        <v>771.5</v>
      </c>
      <c r="F1171" s="445">
        <v>41685</v>
      </c>
      <c r="G1171" s="140">
        <v>771.5</v>
      </c>
      <c r="H1171" s="154">
        <f t="shared" si="18"/>
        <v>0</v>
      </c>
      <c r="I1171" s="141"/>
      <c r="J1171" s="118"/>
    </row>
    <row r="1172" spans="1:10" ht="15" x14ac:dyDescent="0.25">
      <c r="A1172" s="149">
        <v>41685</v>
      </c>
      <c r="B1172" s="150">
        <v>616</v>
      </c>
      <c r="C1172" s="150" t="s">
        <v>869</v>
      </c>
      <c r="D1172" s="138" t="s">
        <v>8</v>
      </c>
      <c r="E1172" s="151">
        <v>62.5</v>
      </c>
      <c r="F1172" s="445">
        <v>41685</v>
      </c>
      <c r="G1172" s="140">
        <v>62.5</v>
      </c>
      <c r="H1172" s="154">
        <f t="shared" si="18"/>
        <v>0</v>
      </c>
      <c r="I1172" s="141" t="s">
        <v>8</v>
      </c>
      <c r="J1172" s="118"/>
    </row>
    <row r="1173" spans="1:10" ht="15" x14ac:dyDescent="0.25">
      <c r="A1173" s="149">
        <v>41685</v>
      </c>
      <c r="B1173" s="150">
        <v>617</v>
      </c>
      <c r="C1173" s="150" t="s">
        <v>869</v>
      </c>
      <c r="D1173" s="138" t="s">
        <v>136</v>
      </c>
      <c r="E1173" s="151">
        <v>2222</v>
      </c>
      <c r="F1173" s="445">
        <v>41685</v>
      </c>
      <c r="G1173" s="140">
        <v>2222</v>
      </c>
      <c r="H1173" s="154">
        <f t="shared" si="18"/>
        <v>0</v>
      </c>
      <c r="I1173" s="141"/>
      <c r="J1173" s="118"/>
    </row>
    <row r="1174" spans="1:10" ht="15" x14ac:dyDescent="0.25">
      <c r="A1174" s="149">
        <v>41685</v>
      </c>
      <c r="B1174" s="150">
        <v>618</v>
      </c>
      <c r="C1174" s="150" t="s">
        <v>869</v>
      </c>
      <c r="D1174" s="138" t="s">
        <v>508</v>
      </c>
      <c r="E1174" s="151">
        <v>25144</v>
      </c>
      <c r="F1174" s="447" t="s">
        <v>957</v>
      </c>
      <c r="G1174" s="140">
        <f>23300+1844</f>
        <v>25144</v>
      </c>
      <c r="H1174" s="154">
        <f t="shared" si="18"/>
        <v>0</v>
      </c>
      <c r="I1174" s="141" t="s">
        <v>8</v>
      </c>
      <c r="J1174" s="118"/>
    </row>
    <row r="1175" spans="1:10" ht="15" x14ac:dyDescent="0.25">
      <c r="A1175" s="149">
        <v>41685</v>
      </c>
      <c r="B1175" s="150">
        <v>619</v>
      </c>
      <c r="C1175" s="150" t="s">
        <v>869</v>
      </c>
      <c r="D1175" s="138" t="s">
        <v>523</v>
      </c>
      <c r="E1175" s="151">
        <v>5513.5</v>
      </c>
      <c r="F1175" s="445">
        <v>41692</v>
      </c>
      <c r="G1175" s="140">
        <v>5513.5</v>
      </c>
      <c r="H1175" s="154">
        <f t="shared" si="18"/>
        <v>0</v>
      </c>
      <c r="I1175" s="141"/>
      <c r="J1175" s="118"/>
    </row>
    <row r="1176" spans="1:10" ht="15" x14ac:dyDescent="0.25">
      <c r="A1176" s="149">
        <v>41685</v>
      </c>
      <c r="B1176" s="150">
        <v>620</v>
      </c>
      <c r="C1176" s="150" t="s">
        <v>869</v>
      </c>
      <c r="D1176" s="138" t="s">
        <v>8</v>
      </c>
      <c r="E1176" s="151">
        <v>156</v>
      </c>
      <c r="F1176" s="445">
        <v>41685</v>
      </c>
      <c r="G1176" s="140">
        <v>156</v>
      </c>
      <c r="H1176" s="154">
        <f t="shared" si="18"/>
        <v>0</v>
      </c>
      <c r="I1176" s="141" t="s">
        <v>8</v>
      </c>
      <c r="J1176" s="118"/>
    </row>
    <row r="1177" spans="1:10" ht="15" x14ac:dyDescent="0.25">
      <c r="A1177" s="149">
        <v>41685</v>
      </c>
      <c r="B1177" s="150">
        <v>621</v>
      </c>
      <c r="C1177" s="150" t="s">
        <v>869</v>
      </c>
      <c r="D1177" s="138" t="s">
        <v>8</v>
      </c>
      <c r="E1177" s="151">
        <v>231</v>
      </c>
      <c r="F1177" s="445">
        <v>41685</v>
      </c>
      <c r="G1177" s="140">
        <v>231</v>
      </c>
      <c r="H1177" s="154">
        <f t="shared" si="18"/>
        <v>0</v>
      </c>
      <c r="I1177" s="141" t="s">
        <v>8</v>
      </c>
      <c r="J1177" s="118"/>
    </row>
    <row r="1178" spans="1:10" ht="15" x14ac:dyDescent="0.25">
      <c r="A1178" s="149">
        <v>41685</v>
      </c>
      <c r="B1178" s="150">
        <v>622</v>
      </c>
      <c r="C1178" s="150" t="s">
        <v>869</v>
      </c>
      <c r="D1178" s="138" t="s">
        <v>111</v>
      </c>
      <c r="E1178" s="151">
        <v>11540</v>
      </c>
      <c r="F1178" s="445">
        <v>41692</v>
      </c>
      <c r="G1178" s="140">
        <v>11540</v>
      </c>
      <c r="H1178" s="154">
        <f t="shared" si="18"/>
        <v>0</v>
      </c>
      <c r="I1178" s="141" t="s">
        <v>30</v>
      </c>
      <c r="J1178" s="118"/>
    </row>
    <row r="1179" spans="1:10" ht="15" x14ac:dyDescent="0.25">
      <c r="A1179" s="149">
        <v>41685</v>
      </c>
      <c r="B1179" s="150">
        <v>623</v>
      </c>
      <c r="C1179" s="150" t="s">
        <v>869</v>
      </c>
      <c r="D1179" s="138" t="s">
        <v>14</v>
      </c>
      <c r="E1179" s="151">
        <v>6609</v>
      </c>
      <c r="F1179" s="445">
        <v>41687</v>
      </c>
      <c r="G1179" s="140">
        <v>6609</v>
      </c>
      <c r="H1179" s="154">
        <f t="shared" si="18"/>
        <v>0</v>
      </c>
      <c r="I1179" s="141" t="s">
        <v>21</v>
      </c>
      <c r="J1179" s="118"/>
    </row>
    <row r="1180" spans="1:10" ht="15" x14ac:dyDescent="0.25">
      <c r="A1180" s="149">
        <v>41685</v>
      </c>
      <c r="B1180" s="150">
        <v>624</v>
      </c>
      <c r="C1180" s="150" t="s">
        <v>869</v>
      </c>
      <c r="D1180" s="138" t="s">
        <v>16</v>
      </c>
      <c r="E1180" s="151">
        <v>1562</v>
      </c>
      <c r="F1180" s="445">
        <v>41687</v>
      </c>
      <c r="G1180" s="140">
        <v>1562</v>
      </c>
      <c r="H1180" s="154">
        <f t="shared" si="18"/>
        <v>0</v>
      </c>
      <c r="I1180" s="141" t="s">
        <v>21</v>
      </c>
      <c r="J1180" s="118"/>
    </row>
    <row r="1181" spans="1:10" ht="15" x14ac:dyDescent="0.25">
      <c r="A1181" s="149">
        <v>41685</v>
      </c>
      <c r="B1181" s="150">
        <v>625</v>
      </c>
      <c r="C1181" s="150" t="s">
        <v>869</v>
      </c>
      <c r="D1181" s="138" t="s">
        <v>63</v>
      </c>
      <c r="E1181" s="151">
        <v>1813</v>
      </c>
      <c r="F1181" s="445">
        <v>41687</v>
      </c>
      <c r="G1181" s="140">
        <v>1813</v>
      </c>
      <c r="H1181" s="154">
        <f t="shared" si="18"/>
        <v>0</v>
      </c>
      <c r="I1181" s="141" t="s">
        <v>21</v>
      </c>
      <c r="J1181" s="118"/>
    </row>
    <row r="1182" spans="1:10" ht="15" x14ac:dyDescent="0.25">
      <c r="A1182" s="149">
        <v>41685</v>
      </c>
      <c r="B1182" s="150">
        <v>626</v>
      </c>
      <c r="C1182" s="150" t="s">
        <v>869</v>
      </c>
      <c r="D1182" s="138" t="s">
        <v>533</v>
      </c>
      <c r="E1182" s="151">
        <v>244.5</v>
      </c>
      <c r="F1182" s="445">
        <v>41685</v>
      </c>
      <c r="G1182" s="140">
        <v>244.5</v>
      </c>
      <c r="H1182" s="154">
        <f t="shared" si="18"/>
        <v>0</v>
      </c>
      <c r="I1182" s="141"/>
      <c r="J1182" s="118"/>
    </row>
    <row r="1183" spans="1:10" ht="15" x14ac:dyDescent="0.25">
      <c r="A1183" s="149">
        <v>41685</v>
      </c>
      <c r="B1183" s="150">
        <v>627</v>
      </c>
      <c r="C1183" s="150" t="s">
        <v>869</v>
      </c>
      <c r="D1183" s="138" t="s">
        <v>147</v>
      </c>
      <c r="E1183" s="161">
        <v>16641</v>
      </c>
      <c r="F1183" s="447" t="s">
        <v>958</v>
      </c>
      <c r="G1183" s="140">
        <f>12000+4641</f>
        <v>16641</v>
      </c>
      <c r="H1183" s="154">
        <f t="shared" si="18"/>
        <v>0</v>
      </c>
      <c r="I1183" s="141"/>
      <c r="J1183" s="118"/>
    </row>
    <row r="1184" spans="1:10" ht="15" x14ac:dyDescent="0.25">
      <c r="A1184" s="149">
        <v>41685</v>
      </c>
      <c r="B1184" s="150">
        <v>628</v>
      </c>
      <c r="C1184" s="150" t="s">
        <v>869</v>
      </c>
      <c r="D1184" s="138" t="s">
        <v>689</v>
      </c>
      <c r="E1184" s="151">
        <v>5403.5</v>
      </c>
      <c r="F1184" s="445">
        <v>41685</v>
      </c>
      <c r="G1184" s="140">
        <v>5403.5</v>
      </c>
      <c r="H1184" s="154">
        <f t="shared" si="18"/>
        <v>0</v>
      </c>
      <c r="I1184" s="141"/>
      <c r="J1184" s="118"/>
    </row>
    <row r="1185" spans="1:10" ht="15" x14ac:dyDescent="0.25">
      <c r="A1185" s="149">
        <v>41686</v>
      </c>
      <c r="B1185" s="150">
        <v>629</v>
      </c>
      <c r="C1185" s="150" t="s">
        <v>869</v>
      </c>
      <c r="D1185" s="138" t="s">
        <v>517</v>
      </c>
      <c r="E1185" s="151">
        <v>377</v>
      </c>
      <c r="F1185" s="445">
        <v>41686</v>
      </c>
      <c r="G1185" s="140">
        <v>377</v>
      </c>
      <c r="H1185" s="154">
        <f t="shared" si="18"/>
        <v>0</v>
      </c>
      <c r="I1185" s="141"/>
      <c r="J1185" s="118"/>
    </row>
    <row r="1186" spans="1:10" ht="15" x14ac:dyDescent="0.25">
      <c r="A1186" s="149">
        <v>41686</v>
      </c>
      <c r="B1186" s="150">
        <v>630</v>
      </c>
      <c r="C1186" s="150" t="s">
        <v>869</v>
      </c>
      <c r="D1186" s="138" t="s">
        <v>115</v>
      </c>
      <c r="E1186" s="151">
        <v>582</v>
      </c>
      <c r="F1186" s="445">
        <v>41686</v>
      </c>
      <c r="G1186" s="140">
        <v>582</v>
      </c>
      <c r="H1186" s="154">
        <f t="shared" si="18"/>
        <v>0</v>
      </c>
      <c r="I1186" s="151"/>
      <c r="J1186" s="118"/>
    </row>
    <row r="1187" spans="1:10" ht="15" x14ac:dyDescent="0.25">
      <c r="A1187" s="149">
        <v>41686</v>
      </c>
      <c r="B1187" s="150">
        <v>631</v>
      </c>
      <c r="C1187" s="150" t="s">
        <v>869</v>
      </c>
      <c r="D1187" s="138" t="s">
        <v>44</v>
      </c>
      <c r="E1187" s="151">
        <v>5700</v>
      </c>
      <c r="F1187" s="446">
        <v>41699</v>
      </c>
      <c r="G1187" s="145">
        <v>5700</v>
      </c>
      <c r="H1187" s="154">
        <f t="shared" si="18"/>
        <v>0</v>
      </c>
      <c r="I1187" s="141" t="s">
        <v>37</v>
      </c>
      <c r="J1187" s="118"/>
    </row>
    <row r="1188" spans="1:10" ht="15" x14ac:dyDescent="0.25">
      <c r="A1188" s="149">
        <v>41686</v>
      </c>
      <c r="B1188" s="150">
        <v>632</v>
      </c>
      <c r="C1188" s="150" t="s">
        <v>869</v>
      </c>
      <c r="D1188" s="138" t="s">
        <v>122</v>
      </c>
      <c r="E1188" s="151">
        <v>2660</v>
      </c>
      <c r="F1188" s="446">
        <v>41699</v>
      </c>
      <c r="G1188" s="145">
        <v>2660</v>
      </c>
      <c r="H1188" s="154">
        <f t="shared" si="18"/>
        <v>0</v>
      </c>
      <c r="I1188" s="141" t="s">
        <v>12</v>
      </c>
      <c r="J1188" s="118"/>
    </row>
    <row r="1189" spans="1:10" ht="15" x14ac:dyDescent="0.25">
      <c r="A1189" s="149">
        <v>41686</v>
      </c>
      <c r="B1189" s="150">
        <v>633</v>
      </c>
      <c r="C1189" s="150" t="s">
        <v>869</v>
      </c>
      <c r="D1189" s="138" t="s">
        <v>43</v>
      </c>
      <c r="E1189" s="151">
        <v>1140</v>
      </c>
      <c r="F1189" s="446">
        <v>41699</v>
      </c>
      <c r="G1189" s="145">
        <v>1140</v>
      </c>
      <c r="H1189" s="154">
        <f t="shared" si="18"/>
        <v>0</v>
      </c>
      <c r="I1189" s="141" t="s">
        <v>37</v>
      </c>
      <c r="J1189" s="118"/>
    </row>
    <row r="1190" spans="1:10" ht="15" x14ac:dyDescent="0.25">
      <c r="A1190" s="149">
        <v>41686</v>
      </c>
      <c r="B1190" s="150">
        <v>634</v>
      </c>
      <c r="C1190" s="150" t="s">
        <v>869</v>
      </c>
      <c r="D1190" s="138" t="s">
        <v>13</v>
      </c>
      <c r="E1190" s="161">
        <v>6489.5</v>
      </c>
      <c r="F1190" s="454">
        <v>41691</v>
      </c>
      <c r="G1190" s="140">
        <v>6489.5</v>
      </c>
      <c r="H1190" s="154">
        <f t="shared" si="18"/>
        <v>0</v>
      </c>
      <c r="I1190" s="141" t="s">
        <v>12</v>
      </c>
      <c r="J1190" s="118"/>
    </row>
    <row r="1191" spans="1:10" ht="15" x14ac:dyDescent="0.25">
      <c r="A1191" s="149">
        <v>41686</v>
      </c>
      <c r="B1191" s="150">
        <v>635</v>
      </c>
      <c r="C1191" s="150" t="s">
        <v>869</v>
      </c>
      <c r="D1191" s="138" t="s">
        <v>42</v>
      </c>
      <c r="E1191" s="151">
        <v>1520</v>
      </c>
      <c r="F1191" s="446">
        <v>41699</v>
      </c>
      <c r="G1191" s="145">
        <v>1520</v>
      </c>
      <c r="H1191" s="154">
        <f t="shared" si="18"/>
        <v>0</v>
      </c>
      <c r="I1191" s="141" t="s">
        <v>37</v>
      </c>
      <c r="J1191" s="118"/>
    </row>
    <row r="1192" spans="1:10" ht="15" x14ac:dyDescent="0.25">
      <c r="A1192" s="149">
        <v>41686</v>
      </c>
      <c r="B1192" s="150">
        <v>636</v>
      </c>
      <c r="C1192" s="150" t="s">
        <v>869</v>
      </c>
      <c r="D1192" s="138" t="s">
        <v>144</v>
      </c>
      <c r="E1192" s="151">
        <v>9600</v>
      </c>
      <c r="F1192" s="445">
        <v>41686</v>
      </c>
      <c r="G1192" s="140">
        <v>9600</v>
      </c>
      <c r="H1192" s="154">
        <f t="shared" si="18"/>
        <v>0</v>
      </c>
      <c r="I1192" s="141" t="s">
        <v>27</v>
      </c>
      <c r="J1192" s="118"/>
    </row>
    <row r="1193" spans="1:10" ht="15" x14ac:dyDescent="0.25">
      <c r="A1193" s="149">
        <v>41686</v>
      </c>
      <c r="B1193" s="150">
        <v>637</v>
      </c>
      <c r="C1193" s="150" t="s">
        <v>869</v>
      </c>
      <c r="D1193" s="138" t="s">
        <v>18</v>
      </c>
      <c r="E1193" s="151">
        <v>4527</v>
      </c>
      <c r="F1193" s="445">
        <v>41686</v>
      </c>
      <c r="G1193" s="140">
        <v>4527</v>
      </c>
      <c r="H1193" s="154">
        <f t="shared" si="18"/>
        <v>0</v>
      </c>
      <c r="I1193" s="141"/>
      <c r="J1193" s="118"/>
    </row>
    <row r="1194" spans="1:10" ht="15" x14ac:dyDescent="0.25">
      <c r="A1194" s="149">
        <v>41686</v>
      </c>
      <c r="B1194" s="150">
        <v>638</v>
      </c>
      <c r="C1194" s="150" t="s">
        <v>869</v>
      </c>
      <c r="D1194" s="138" t="s">
        <v>488</v>
      </c>
      <c r="E1194" s="151">
        <v>536</v>
      </c>
      <c r="F1194" s="445">
        <v>41686</v>
      </c>
      <c r="G1194" s="140">
        <v>536</v>
      </c>
      <c r="H1194" s="154">
        <f t="shared" si="18"/>
        <v>0</v>
      </c>
      <c r="I1194" s="141"/>
      <c r="J1194" s="118"/>
    </row>
    <row r="1195" spans="1:10" ht="15" x14ac:dyDescent="0.25">
      <c r="A1195" s="149">
        <v>41686</v>
      </c>
      <c r="B1195" s="150">
        <v>639</v>
      </c>
      <c r="C1195" s="150" t="s">
        <v>869</v>
      </c>
      <c r="D1195" s="138" t="s">
        <v>18</v>
      </c>
      <c r="E1195" s="151">
        <v>360.5</v>
      </c>
      <c r="F1195" s="445">
        <v>41686</v>
      </c>
      <c r="G1195" s="140">
        <v>360.5</v>
      </c>
      <c r="H1195" s="154">
        <f t="shared" si="18"/>
        <v>0</v>
      </c>
      <c r="I1195" s="141"/>
      <c r="J1195" s="118"/>
    </row>
    <row r="1196" spans="1:10" ht="15" x14ac:dyDescent="0.25">
      <c r="A1196" s="149">
        <v>41686</v>
      </c>
      <c r="B1196" s="150">
        <v>640</v>
      </c>
      <c r="C1196" s="150" t="s">
        <v>869</v>
      </c>
      <c r="D1196" s="138" t="s">
        <v>116</v>
      </c>
      <c r="E1196" s="151">
        <v>3116</v>
      </c>
      <c r="F1196" s="445">
        <v>41686</v>
      </c>
      <c r="G1196" s="140">
        <v>3116</v>
      </c>
      <c r="H1196" s="154">
        <f t="shared" si="18"/>
        <v>0</v>
      </c>
      <c r="I1196" s="141"/>
      <c r="J1196" s="118"/>
    </row>
    <row r="1197" spans="1:10" ht="15" x14ac:dyDescent="0.25">
      <c r="A1197" s="149">
        <v>41686</v>
      </c>
      <c r="B1197" s="150">
        <v>641</v>
      </c>
      <c r="C1197" s="150" t="s">
        <v>869</v>
      </c>
      <c r="D1197" s="138" t="s">
        <v>74</v>
      </c>
      <c r="E1197" s="151">
        <v>1300</v>
      </c>
      <c r="F1197" s="445">
        <v>41686</v>
      </c>
      <c r="G1197" s="140">
        <v>1300</v>
      </c>
      <c r="H1197" s="154">
        <f t="shared" si="18"/>
        <v>0</v>
      </c>
      <c r="I1197" s="141"/>
      <c r="J1197" s="118"/>
    </row>
    <row r="1198" spans="1:10" ht="15" x14ac:dyDescent="0.25">
      <c r="A1198" s="149">
        <v>41686</v>
      </c>
      <c r="B1198" s="150">
        <v>642</v>
      </c>
      <c r="C1198" s="150" t="s">
        <v>869</v>
      </c>
      <c r="D1198" s="138" t="s">
        <v>49</v>
      </c>
      <c r="E1198" s="151">
        <v>4690</v>
      </c>
      <c r="F1198" s="445">
        <v>41686</v>
      </c>
      <c r="G1198" s="140">
        <v>4690</v>
      </c>
      <c r="H1198" s="154">
        <f t="shared" si="18"/>
        <v>0</v>
      </c>
      <c r="I1198" s="141" t="s">
        <v>8</v>
      </c>
      <c r="J1198" s="118"/>
    </row>
    <row r="1199" spans="1:10" ht="15" x14ac:dyDescent="0.25">
      <c r="A1199" s="149">
        <v>41686</v>
      </c>
      <c r="B1199" s="150">
        <v>643</v>
      </c>
      <c r="C1199" s="150" t="s">
        <v>869</v>
      </c>
      <c r="D1199" s="138" t="s">
        <v>123</v>
      </c>
      <c r="E1199" s="161">
        <v>5136</v>
      </c>
      <c r="F1199" s="447" t="s">
        <v>959</v>
      </c>
      <c r="G1199" s="140">
        <f>3500+1636</f>
        <v>5136</v>
      </c>
      <c r="H1199" s="154">
        <f t="shared" si="18"/>
        <v>0</v>
      </c>
      <c r="I1199" s="141" t="s">
        <v>8</v>
      </c>
      <c r="J1199" s="118"/>
    </row>
    <row r="1200" spans="1:10" ht="15" x14ac:dyDescent="0.25">
      <c r="A1200" s="149">
        <v>41686</v>
      </c>
      <c r="B1200" s="150">
        <v>644</v>
      </c>
      <c r="C1200" s="150" t="s">
        <v>869</v>
      </c>
      <c r="D1200" s="138" t="s">
        <v>49</v>
      </c>
      <c r="E1200" s="151">
        <v>624</v>
      </c>
      <c r="F1200" s="445">
        <v>41686</v>
      </c>
      <c r="G1200" s="140">
        <v>624</v>
      </c>
      <c r="H1200" s="154">
        <f t="shared" si="18"/>
        <v>0</v>
      </c>
      <c r="I1200" s="141" t="s">
        <v>8</v>
      </c>
      <c r="J1200" s="118"/>
    </row>
    <row r="1201" spans="1:10" ht="15" x14ac:dyDescent="0.25">
      <c r="A1201" s="149">
        <v>41686</v>
      </c>
      <c r="B1201" s="150">
        <v>645</v>
      </c>
      <c r="C1201" s="150" t="s">
        <v>869</v>
      </c>
      <c r="D1201" s="138" t="s">
        <v>55</v>
      </c>
      <c r="E1201" s="151">
        <v>12170.5</v>
      </c>
      <c r="F1201" s="445">
        <v>41686</v>
      </c>
      <c r="G1201" s="140">
        <v>12170.5</v>
      </c>
      <c r="H1201" s="154">
        <f t="shared" si="18"/>
        <v>0</v>
      </c>
      <c r="I1201" s="141" t="s">
        <v>8</v>
      </c>
      <c r="J1201" s="118"/>
    </row>
    <row r="1202" spans="1:10" x14ac:dyDescent="0.25">
      <c r="A1202" s="149">
        <v>41686</v>
      </c>
      <c r="B1202" s="150">
        <v>646</v>
      </c>
      <c r="C1202" s="150" t="s">
        <v>869</v>
      </c>
      <c r="D1202" s="138" t="s">
        <v>55</v>
      </c>
      <c r="E1202" s="151">
        <v>496</v>
      </c>
      <c r="F1202" s="445">
        <v>41686</v>
      </c>
      <c r="G1202" s="140">
        <v>496</v>
      </c>
      <c r="H1202" s="154">
        <f t="shared" si="18"/>
        <v>0</v>
      </c>
      <c r="I1202" s="141" t="s">
        <v>8</v>
      </c>
    </row>
    <row r="1203" spans="1:10" x14ac:dyDescent="0.25">
      <c r="A1203" s="149">
        <v>41686</v>
      </c>
      <c r="B1203" s="150">
        <v>647</v>
      </c>
      <c r="C1203" s="150" t="s">
        <v>869</v>
      </c>
      <c r="D1203" s="138" t="s">
        <v>29</v>
      </c>
      <c r="E1203" s="151">
        <v>8448</v>
      </c>
      <c r="F1203" s="445">
        <v>41687</v>
      </c>
      <c r="G1203" s="140">
        <v>8448</v>
      </c>
      <c r="H1203" s="154">
        <f t="shared" si="18"/>
        <v>0</v>
      </c>
      <c r="I1203" s="141" t="s">
        <v>27</v>
      </c>
    </row>
    <row r="1204" spans="1:10" x14ac:dyDescent="0.25">
      <c r="A1204" s="149">
        <v>41686</v>
      </c>
      <c r="B1204" s="150">
        <v>648</v>
      </c>
      <c r="C1204" s="150" t="s">
        <v>869</v>
      </c>
      <c r="D1204" s="138" t="s">
        <v>130</v>
      </c>
      <c r="E1204" s="151">
        <v>9090</v>
      </c>
      <c r="F1204" s="445">
        <v>41687</v>
      </c>
      <c r="G1204" s="140">
        <v>9090</v>
      </c>
      <c r="H1204" s="154">
        <f t="shared" si="18"/>
        <v>0</v>
      </c>
      <c r="I1204" s="141" t="s">
        <v>12</v>
      </c>
    </row>
    <row r="1205" spans="1:10" x14ac:dyDescent="0.25">
      <c r="A1205" s="149">
        <v>41686</v>
      </c>
      <c r="B1205" s="150">
        <v>649</v>
      </c>
      <c r="C1205" s="150" t="s">
        <v>869</v>
      </c>
      <c r="D1205" s="138" t="s">
        <v>269</v>
      </c>
      <c r="E1205" s="151">
        <v>2326</v>
      </c>
      <c r="F1205" s="445">
        <v>41686</v>
      </c>
      <c r="G1205" s="140">
        <v>2326</v>
      </c>
      <c r="H1205" s="154">
        <f t="shared" si="18"/>
        <v>0</v>
      </c>
      <c r="I1205" s="141" t="s">
        <v>27</v>
      </c>
    </row>
    <row r="1206" spans="1:10" x14ac:dyDescent="0.25">
      <c r="A1206" s="149">
        <v>41686</v>
      </c>
      <c r="B1206" s="150">
        <v>650</v>
      </c>
      <c r="C1206" s="150" t="s">
        <v>869</v>
      </c>
      <c r="D1206" s="138" t="s">
        <v>338</v>
      </c>
      <c r="E1206" s="151">
        <v>328</v>
      </c>
      <c r="F1206" s="445">
        <v>41686</v>
      </c>
      <c r="G1206" s="140">
        <v>328</v>
      </c>
      <c r="H1206" s="154">
        <f t="shared" si="18"/>
        <v>0</v>
      </c>
      <c r="I1206" s="141" t="s">
        <v>27</v>
      </c>
    </row>
    <row r="1207" spans="1:10" x14ac:dyDescent="0.25">
      <c r="A1207" s="149">
        <v>41686</v>
      </c>
      <c r="B1207" s="150">
        <v>651</v>
      </c>
      <c r="C1207" s="150" t="s">
        <v>869</v>
      </c>
      <c r="D1207" s="143" t="s">
        <v>53</v>
      </c>
      <c r="E1207" s="162">
        <v>0</v>
      </c>
      <c r="F1207" s="445"/>
      <c r="G1207" s="140">
        <v>0</v>
      </c>
      <c r="H1207" s="154">
        <f t="shared" si="18"/>
        <v>0</v>
      </c>
      <c r="I1207" s="141" t="s">
        <v>302</v>
      </c>
      <c r="J1207" s="142" t="s">
        <v>960</v>
      </c>
    </row>
    <row r="1208" spans="1:10" x14ac:dyDescent="0.25">
      <c r="A1208" s="149">
        <v>41686</v>
      </c>
      <c r="B1208" s="150">
        <v>652</v>
      </c>
      <c r="C1208" s="150" t="s">
        <v>869</v>
      </c>
      <c r="D1208" s="138" t="s">
        <v>27</v>
      </c>
      <c r="E1208" s="151">
        <v>3608.5</v>
      </c>
      <c r="F1208" s="445">
        <v>41686</v>
      </c>
      <c r="G1208" s="140">
        <v>3608.5</v>
      </c>
      <c r="H1208" s="154">
        <f t="shared" si="18"/>
        <v>0</v>
      </c>
      <c r="I1208" s="141" t="s">
        <v>12</v>
      </c>
    </row>
    <row r="1209" spans="1:10" x14ac:dyDescent="0.25">
      <c r="A1209" s="149">
        <v>41686</v>
      </c>
      <c r="B1209" s="150">
        <v>653</v>
      </c>
      <c r="C1209" s="150" t="s">
        <v>869</v>
      </c>
      <c r="D1209" s="138" t="s">
        <v>188</v>
      </c>
      <c r="E1209" s="161">
        <v>10761.5</v>
      </c>
      <c r="F1209" s="465" t="s">
        <v>961</v>
      </c>
      <c r="G1209" s="145">
        <v>10761.5</v>
      </c>
      <c r="H1209" s="154">
        <f t="shared" si="18"/>
        <v>0</v>
      </c>
      <c r="I1209" s="141" t="s">
        <v>12</v>
      </c>
    </row>
    <row r="1210" spans="1:10" x14ac:dyDescent="0.25">
      <c r="A1210" s="149">
        <v>41686</v>
      </c>
      <c r="B1210" s="150">
        <v>654</v>
      </c>
      <c r="C1210" s="150" t="s">
        <v>869</v>
      </c>
      <c r="D1210" s="143" t="s">
        <v>962</v>
      </c>
      <c r="E1210" s="161">
        <v>0</v>
      </c>
      <c r="F1210" s="458" t="s">
        <v>816</v>
      </c>
      <c r="G1210" s="140"/>
      <c r="H1210" s="154">
        <f t="shared" si="18"/>
        <v>0</v>
      </c>
      <c r="I1210" s="141" t="s">
        <v>963</v>
      </c>
      <c r="J1210" s="142" t="s">
        <v>964</v>
      </c>
    </row>
    <row r="1211" spans="1:10" x14ac:dyDescent="0.25">
      <c r="A1211" s="149">
        <v>41686</v>
      </c>
      <c r="B1211" s="150">
        <v>655</v>
      </c>
      <c r="C1211" s="150" t="s">
        <v>869</v>
      </c>
      <c r="D1211" s="138" t="s">
        <v>215</v>
      </c>
      <c r="E1211" s="151">
        <v>3218.5</v>
      </c>
      <c r="F1211" s="445">
        <v>41686</v>
      </c>
      <c r="G1211" s="140">
        <v>3218.5</v>
      </c>
      <c r="H1211" s="154">
        <f t="shared" si="18"/>
        <v>0</v>
      </c>
      <c r="I1211" s="141"/>
    </row>
    <row r="1212" spans="1:10" x14ac:dyDescent="0.25">
      <c r="A1212" s="149">
        <v>41686</v>
      </c>
      <c r="B1212" s="150">
        <v>656</v>
      </c>
      <c r="C1212" s="150" t="s">
        <v>869</v>
      </c>
      <c r="D1212" s="138" t="s">
        <v>215</v>
      </c>
      <c r="E1212" s="151">
        <v>5081</v>
      </c>
      <c r="F1212" s="445">
        <v>41686</v>
      </c>
      <c r="G1212" s="140">
        <v>5081</v>
      </c>
      <c r="H1212" s="154">
        <f t="shared" si="18"/>
        <v>0</v>
      </c>
      <c r="I1212" s="141" t="s">
        <v>12</v>
      </c>
    </row>
    <row r="1213" spans="1:10" x14ac:dyDescent="0.25">
      <c r="A1213" s="149">
        <v>41686</v>
      </c>
      <c r="B1213" s="150">
        <v>657</v>
      </c>
      <c r="C1213" s="150" t="s">
        <v>869</v>
      </c>
      <c r="D1213" s="138" t="s">
        <v>47</v>
      </c>
      <c r="E1213" s="151">
        <v>2406.5</v>
      </c>
      <c r="F1213" s="445">
        <v>41686</v>
      </c>
      <c r="G1213" s="140">
        <v>2406.5</v>
      </c>
      <c r="H1213" s="154">
        <f t="shared" si="18"/>
        <v>0</v>
      </c>
      <c r="I1213" s="141" t="s">
        <v>27</v>
      </c>
    </row>
    <row r="1214" spans="1:10" x14ac:dyDescent="0.25">
      <c r="A1214" s="149">
        <v>41686</v>
      </c>
      <c r="B1214" s="150">
        <v>658</v>
      </c>
      <c r="C1214" s="150" t="s">
        <v>869</v>
      </c>
      <c r="D1214" s="138" t="s">
        <v>895</v>
      </c>
      <c r="E1214" s="151">
        <v>4001.5</v>
      </c>
      <c r="F1214" s="445">
        <v>41686</v>
      </c>
      <c r="G1214" s="140">
        <v>4001.5</v>
      </c>
      <c r="H1214" s="154">
        <f t="shared" si="18"/>
        <v>0</v>
      </c>
      <c r="I1214" s="141" t="s">
        <v>12</v>
      </c>
    </row>
    <row r="1215" spans="1:10" x14ac:dyDescent="0.25">
      <c r="A1215" s="149">
        <v>41686</v>
      </c>
      <c r="B1215" s="150">
        <v>659</v>
      </c>
      <c r="C1215" s="150" t="s">
        <v>869</v>
      </c>
      <c r="D1215" s="138" t="s">
        <v>16</v>
      </c>
      <c r="E1215" s="151">
        <v>2300</v>
      </c>
      <c r="F1215" s="446">
        <v>41710</v>
      </c>
      <c r="G1215" s="145">
        <v>2300</v>
      </c>
      <c r="H1215" s="154">
        <f t="shared" si="18"/>
        <v>0</v>
      </c>
      <c r="I1215" s="141" t="s">
        <v>27</v>
      </c>
    </row>
    <row r="1216" spans="1:10" x14ac:dyDescent="0.25">
      <c r="A1216" s="149">
        <v>41686</v>
      </c>
      <c r="B1216" s="150">
        <v>660</v>
      </c>
      <c r="C1216" s="150" t="s">
        <v>869</v>
      </c>
      <c r="D1216" s="138" t="s">
        <v>20</v>
      </c>
      <c r="E1216" s="151">
        <v>5152.5</v>
      </c>
      <c r="F1216" s="445">
        <v>41686</v>
      </c>
      <c r="G1216" s="140">
        <v>5152.5</v>
      </c>
      <c r="H1216" s="154">
        <f t="shared" si="18"/>
        <v>0</v>
      </c>
      <c r="I1216" s="141" t="s">
        <v>8</v>
      </c>
    </row>
    <row r="1217" spans="1:10" x14ac:dyDescent="0.25">
      <c r="A1217" s="149">
        <v>41686</v>
      </c>
      <c r="B1217" s="150">
        <v>661</v>
      </c>
      <c r="C1217" s="150" t="s">
        <v>869</v>
      </c>
      <c r="D1217" s="138" t="s">
        <v>508</v>
      </c>
      <c r="E1217" s="151">
        <v>26568</v>
      </c>
      <c r="F1217" s="445">
        <v>41686</v>
      </c>
      <c r="G1217" s="140">
        <v>26568</v>
      </c>
      <c r="H1217" s="154">
        <f t="shared" si="18"/>
        <v>0</v>
      </c>
      <c r="I1217" s="141" t="s">
        <v>8</v>
      </c>
    </row>
    <row r="1218" spans="1:10" x14ac:dyDescent="0.25">
      <c r="A1218" s="149">
        <v>41686</v>
      </c>
      <c r="B1218" s="150">
        <v>662</v>
      </c>
      <c r="C1218" s="150" t="s">
        <v>869</v>
      </c>
      <c r="D1218" s="138" t="s">
        <v>367</v>
      </c>
      <c r="E1218" s="161">
        <v>1864</v>
      </c>
      <c r="F1218" s="447" t="s">
        <v>965</v>
      </c>
      <c r="G1218" s="140">
        <f>1564+300</f>
        <v>1864</v>
      </c>
      <c r="H1218" s="154">
        <f t="shared" si="18"/>
        <v>0</v>
      </c>
      <c r="I1218" s="141"/>
    </row>
    <row r="1219" spans="1:10" x14ac:dyDescent="0.25">
      <c r="A1219" s="149">
        <v>41686</v>
      </c>
      <c r="B1219" s="150">
        <v>663</v>
      </c>
      <c r="C1219" s="150" t="s">
        <v>869</v>
      </c>
      <c r="D1219" s="138" t="s">
        <v>11</v>
      </c>
      <c r="E1219" s="151">
        <v>49102</v>
      </c>
      <c r="F1219" s="445">
        <v>41691</v>
      </c>
      <c r="G1219" s="140">
        <v>49102</v>
      </c>
      <c r="H1219" s="154">
        <f t="shared" si="18"/>
        <v>0</v>
      </c>
      <c r="I1219" s="141" t="s">
        <v>12</v>
      </c>
    </row>
    <row r="1220" spans="1:10" x14ac:dyDescent="0.25">
      <c r="A1220" s="149">
        <v>41686</v>
      </c>
      <c r="B1220" s="150">
        <v>664</v>
      </c>
      <c r="C1220" s="150" t="s">
        <v>869</v>
      </c>
      <c r="D1220" s="138" t="s">
        <v>68</v>
      </c>
      <c r="E1220" s="151">
        <v>3880</v>
      </c>
      <c r="F1220" s="445">
        <v>41687</v>
      </c>
      <c r="G1220" s="140">
        <v>3880</v>
      </c>
      <c r="H1220" s="154">
        <f t="shared" si="18"/>
        <v>0</v>
      </c>
      <c r="I1220" s="141" t="s">
        <v>12</v>
      </c>
    </row>
    <row r="1221" spans="1:10" x14ac:dyDescent="0.25">
      <c r="A1221" s="149">
        <v>41686</v>
      </c>
      <c r="B1221" s="150">
        <v>665</v>
      </c>
      <c r="C1221" s="150" t="s">
        <v>869</v>
      </c>
      <c r="D1221" s="138" t="s">
        <v>180</v>
      </c>
      <c r="E1221" s="161">
        <v>22383</v>
      </c>
      <c r="F1221" s="447" t="s">
        <v>966</v>
      </c>
      <c r="G1221" s="140">
        <f>500+5000+16883</f>
        <v>22383</v>
      </c>
      <c r="H1221" s="154">
        <f t="shared" ref="H1221:H1284" si="19">E1221-G1221</f>
        <v>0</v>
      </c>
      <c r="I1221" s="141" t="s">
        <v>12</v>
      </c>
    </row>
    <row r="1222" spans="1:10" x14ac:dyDescent="0.25">
      <c r="A1222" s="149">
        <v>41686</v>
      </c>
      <c r="B1222" s="150">
        <v>666</v>
      </c>
      <c r="C1222" s="150" t="s">
        <v>869</v>
      </c>
      <c r="D1222" s="138" t="s">
        <v>136</v>
      </c>
      <c r="E1222" s="151">
        <v>1227.5</v>
      </c>
      <c r="F1222" s="445">
        <v>41686</v>
      </c>
      <c r="G1222" s="140">
        <v>1227.5</v>
      </c>
      <c r="H1222" s="154">
        <f t="shared" si="19"/>
        <v>0</v>
      </c>
      <c r="I1222" s="141"/>
    </row>
    <row r="1223" spans="1:10" x14ac:dyDescent="0.25">
      <c r="A1223" s="149">
        <v>41686</v>
      </c>
      <c r="B1223" s="150">
        <v>667</v>
      </c>
      <c r="C1223" s="150" t="s">
        <v>869</v>
      </c>
      <c r="D1223" s="138" t="s">
        <v>392</v>
      </c>
      <c r="E1223" s="151">
        <v>2081.5</v>
      </c>
      <c r="F1223" s="445">
        <v>41686</v>
      </c>
      <c r="G1223" s="140">
        <v>2081.5</v>
      </c>
      <c r="H1223" s="154">
        <f t="shared" si="19"/>
        <v>0</v>
      </c>
      <c r="I1223" s="141"/>
    </row>
    <row r="1224" spans="1:10" x14ac:dyDescent="0.25">
      <c r="A1224" s="149">
        <v>41686</v>
      </c>
      <c r="B1224" s="150">
        <v>668</v>
      </c>
      <c r="C1224" s="150" t="s">
        <v>869</v>
      </c>
      <c r="D1224" s="138" t="s">
        <v>882</v>
      </c>
      <c r="E1224" s="151">
        <v>2700</v>
      </c>
      <c r="F1224" s="445">
        <v>41686</v>
      </c>
      <c r="G1224" s="140">
        <v>2700</v>
      </c>
      <c r="H1224" s="154">
        <f t="shared" si="19"/>
        <v>0</v>
      </c>
      <c r="I1224" s="141"/>
    </row>
    <row r="1225" spans="1:10" x14ac:dyDescent="0.25">
      <c r="A1225" s="149">
        <v>41686</v>
      </c>
      <c r="B1225" s="150">
        <v>669</v>
      </c>
      <c r="C1225" s="150" t="s">
        <v>869</v>
      </c>
      <c r="D1225" s="138" t="s">
        <v>98</v>
      </c>
      <c r="E1225" s="151">
        <v>11587.5</v>
      </c>
      <c r="F1225" s="445">
        <v>41687</v>
      </c>
      <c r="G1225" s="140">
        <v>11587.5</v>
      </c>
      <c r="H1225" s="154">
        <f t="shared" si="19"/>
        <v>0</v>
      </c>
      <c r="I1225" s="141" t="s">
        <v>12</v>
      </c>
    </row>
    <row r="1226" spans="1:10" x14ac:dyDescent="0.25">
      <c r="A1226" s="149">
        <v>41686</v>
      </c>
      <c r="B1226" s="150">
        <v>670</v>
      </c>
      <c r="C1226" s="150" t="s">
        <v>869</v>
      </c>
      <c r="D1226" s="138" t="s">
        <v>8</v>
      </c>
      <c r="E1226" s="151">
        <v>154.5</v>
      </c>
      <c r="F1226" s="445">
        <v>41686</v>
      </c>
      <c r="G1226" s="140">
        <v>154.5</v>
      </c>
      <c r="H1226" s="154">
        <f t="shared" si="19"/>
        <v>0</v>
      </c>
      <c r="I1226" s="141" t="s">
        <v>8</v>
      </c>
    </row>
    <row r="1227" spans="1:10" x14ac:dyDescent="0.25">
      <c r="A1227" s="149">
        <v>41686</v>
      </c>
      <c r="B1227" s="150">
        <v>671</v>
      </c>
      <c r="C1227" s="150" t="s">
        <v>869</v>
      </c>
      <c r="D1227" s="138" t="s">
        <v>349</v>
      </c>
      <c r="E1227" s="151">
        <v>15194</v>
      </c>
      <c r="F1227" s="445">
        <v>41686</v>
      </c>
      <c r="G1227" s="140">
        <v>15194</v>
      </c>
      <c r="H1227" s="154">
        <f t="shared" si="19"/>
        <v>0</v>
      </c>
      <c r="I1227" s="141"/>
    </row>
    <row r="1228" spans="1:10" x14ac:dyDescent="0.25">
      <c r="A1228" s="149">
        <v>41686</v>
      </c>
      <c r="B1228" s="150">
        <v>672</v>
      </c>
      <c r="C1228" s="150" t="s">
        <v>869</v>
      </c>
      <c r="D1228" s="138" t="s">
        <v>8</v>
      </c>
      <c r="E1228" s="151">
        <v>1125.5</v>
      </c>
      <c r="F1228" s="445">
        <v>41686</v>
      </c>
      <c r="G1228" s="140">
        <v>1125.5</v>
      </c>
      <c r="H1228" s="154">
        <f t="shared" si="19"/>
        <v>0</v>
      </c>
      <c r="I1228" s="141" t="s">
        <v>8</v>
      </c>
    </row>
    <row r="1229" spans="1:10" x14ac:dyDescent="0.25">
      <c r="A1229" s="149">
        <v>41686</v>
      </c>
      <c r="B1229" s="150">
        <v>673</v>
      </c>
      <c r="C1229" s="150" t="s">
        <v>869</v>
      </c>
      <c r="D1229" s="138" t="s">
        <v>152</v>
      </c>
      <c r="E1229" s="151">
        <v>8368</v>
      </c>
      <c r="F1229" s="445">
        <v>41686</v>
      </c>
      <c r="G1229" s="140">
        <v>8368</v>
      </c>
      <c r="H1229" s="154">
        <f t="shared" si="19"/>
        <v>0</v>
      </c>
      <c r="I1229" s="141"/>
    </row>
    <row r="1230" spans="1:10" x14ac:dyDescent="0.25">
      <c r="A1230" s="149">
        <v>41686</v>
      </c>
      <c r="B1230" s="150">
        <v>674</v>
      </c>
      <c r="C1230" s="150" t="s">
        <v>869</v>
      </c>
      <c r="D1230" s="138" t="s">
        <v>412</v>
      </c>
      <c r="E1230" s="161">
        <v>2045.7</v>
      </c>
      <c r="F1230" s="452" t="s">
        <v>967</v>
      </c>
      <c r="G1230" s="140">
        <v>2045.7</v>
      </c>
      <c r="H1230" s="154">
        <f t="shared" si="19"/>
        <v>0</v>
      </c>
      <c r="I1230" s="141" t="s">
        <v>27</v>
      </c>
      <c r="J1230" s="142" t="s">
        <v>968</v>
      </c>
    </row>
    <row r="1231" spans="1:10" x14ac:dyDescent="0.25">
      <c r="A1231" s="149">
        <v>41686</v>
      </c>
      <c r="B1231" s="150">
        <v>675</v>
      </c>
      <c r="C1231" s="150" t="s">
        <v>869</v>
      </c>
      <c r="D1231" s="138" t="s">
        <v>14</v>
      </c>
      <c r="E1231" s="151">
        <v>6327.5</v>
      </c>
      <c r="F1231" s="445">
        <v>41687</v>
      </c>
      <c r="G1231" s="140">
        <v>6327.5</v>
      </c>
      <c r="H1231" s="154">
        <f t="shared" si="19"/>
        <v>0</v>
      </c>
      <c r="I1231" s="141" t="s">
        <v>27</v>
      </c>
    </row>
    <row r="1232" spans="1:10" x14ac:dyDescent="0.25">
      <c r="A1232" s="149">
        <v>41686</v>
      </c>
      <c r="B1232" s="150">
        <v>676</v>
      </c>
      <c r="C1232" s="150" t="s">
        <v>869</v>
      </c>
      <c r="D1232" s="138" t="s">
        <v>29</v>
      </c>
      <c r="E1232" s="151">
        <v>4015.5</v>
      </c>
      <c r="F1232" s="445">
        <v>41687</v>
      </c>
      <c r="G1232" s="140">
        <v>4015.5</v>
      </c>
      <c r="H1232" s="154">
        <f t="shared" si="19"/>
        <v>0</v>
      </c>
      <c r="I1232" s="141" t="s">
        <v>27</v>
      </c>
    </row>
    <row r="1233" spans="1:10" x14ac:dyDescent="0.25">
      <c r="A1233" s="149">
        <v>41687</v>
      </c>
      <c r="B1233" s="150">
        <v>677</v>
      </c>
      <c r="C1233" s="150" t="s">
        <v>869</v>
      </c>
      <c r="D1233" s="138" t="s">
        <v>19</v>
      </c>
      <c r="E1233" s="151">
        <v>13958</v>
      </c>
      <c r="F1233" s="445">
        <v>41687</v>
      </c>
      <c r="G1233" s="140">
        <v>13958</v>
      </c>
      <c r="H1233" s="154">
        <f t="shared" si="19"/>
        <v>0</v>
      </c>
      <c r="I1233" s="141" t="s">
        <v>21</v>
      </c>
    </row>
    <row r="1234" spans="1:10" ht="15" x14ac:dyDescent="0.25">
      <c r="A1234" s="149">
        <v>41687</v>
      </c>
      <c r="B1234" s="150">
        <v>678</v>
      </c>
      <c r="C1234" s="150" t="s">
        <v>869</v>
      </c>
      <c r="D1234" s="138" t="s">
        <v>20</v>
      </c>
      <c r="E1234" s="151">
        <v>7167.2</v>
      </c>
      <c r="F1234" s="445">
        <v>41688</v>
      </c>
      <c r="G1234" s="140">
        <v>7167.2</v>
      </c>
      <c r="H1234" s="154">
        <f t="shared" si="19"/>
        <v>0</v>
      </c>
      <c r="I1234" s="151" t="s">
        <v>8</v>
      </c>
      <c r="J1234" s="118"/>
    </row>
    <row r="1235" spans="1:10" ht="15" x14ac:dyDescent="0.25">
      <c r="A1235" s="149">
        <v>41687</v>
      </c>
      <c r="B1235" s="150">
        <v>679</v>
      </c>
      <c r="C1235" s="150" t="s">
        <v>869</v>
      </c>
      <c r="D1235" s="138" t="s">
        <v>13</v>
      </c>
      <c r="E1235" s="151">
        <v>1877</v>
      </c>
      <c r="F1235" s="445">
        <v>41693</v>
      </c>
      <c r="G1235" s="140">
        <v>1877</v>
      </c>
      <c r="H1235" s="154">
        <f t="shared" si="19"/>
        <v>0</v>
      </c>
      <c r="I1235" s="141" t="s">
        <v>21</v>
      </c>
      <c r="J1235" s="118"/>
    </row>
    <row r="1236" spans="1:10" ht="15" x14ac:dyDescent="0.25">
      <c r="A1236" s="149">
        <v>41687</v>
      </c>
      <c r="B1236" s="150">
        <v>680</v>
      </c>
      <c r="C1236" s="150" t="s">
        <v>869</v>
      </c>
      <c r="D1236" s="138" t="s">
        <v>149</v>
      </c>
      <c r="E1236" s="151">
        <v>14309</v>
      </c>
      <c r="F1236" s="445">
        <v>41687</v>
      </c>
      <c r="G1236" s="140">
        <v>14309</v>
      </c>
      <c r="H1236" s="154">
        <f t="shared" si="19"/>
        <v>0</v>
      </c>
      <c r="I1236" s="141"/>
      <c r="J1236" s="118"/>
    </row>
    <row r="1237" spans="1:10" ht="15" x14ac:dyDescent="0.25">
      <c r="A1237" s="149">
        <v>41687</v>
      </c>
      <c r="B1237" s="150">
        <v>681</v>
      </c>
      <c r="C1237" s="150" t="s">
        <v>869</v>
      </c>
      <c r="D1237" s="138" t="s">
        <v>374</v>
      </c>
      <c r="E1237" s="151">
        <v>14406.5</v>
      </c>
      <c r="F1237" s="445">
        <v>41687</v>
      </c>
      <c r="G1237" s="140">
        <v>14406.5</v>
      </c>
      <c r="H1237" s="154">
        <f t="shared" si="19"/>
        <v>0</v>
      </c>
      <c r="I1237" s="141"/>
      <c r="J1237" s="118"/>
    </row>
    <row r="1238" spans="1:10" ht="15" x14ac:dyDescent="0.25">
      <c r="A1238" s="149">
        <v>41687</v>
      </c>
      <c r="B1238" s="150">
        <v>682</v>
      </c>
      <c r="C1238" s="150" t="s">
        <v>869</v>
      </c>
      <c r="D1238" s="138" t="s">
        <v>23</v>
      </c>
      <c r="E1238" s="151">
        <v>1436.5</v>
      </c>
      <c r="F1238" s="445">
        <v>41687</v>
      </c>
      <c r="G1238" s="140">
        <v>1436.5</v>
      </c>
      <c r="H1238" s="154">
        <f t="shared" si="19"/>
        <v>0</v>
      </c>
      <c r="I1238" s="141"/>
      <c r="J1238" s="118"/>
    </row>
    <row r="1239" spans="1:10" ht="15" x14ac:dyDescent="0.25">
      <c r="A1239" s="149">
        <v>41687</v>
      </c>
      <c r="B1239" s="150">
        <v>683</v>
      </c>
      <c r="C1239" s="150" t="s">
        <v>869</v>
      </c>
      <c r="D1239" s="138" t="s">
        <v>44</v>
      </c>
      <c r="E1239" s="151">
        <v>3800</v>
      </c>
      <c r="F1239" s="446">
        <v>41710</v>
      </c>
      <c r="G1239" s="145">
        <v>3800</v>
      </c>
      <c r="H1239" s="154">
        <f t="shared" si="19"/>
        <v>0</v>
      </c>
      <c r="I1239" s="141" t="s">
        <v>65</v>
      </c>
      <c r="J1239" s="118"/>
    </row>
    <row r="1240" spans="1:10" ht="15" x14ac:dyDescent="0.25">
      <c r="A1240" s="149">
        <v>41687</v>
      </c>
      <c r="B1240" s="150">
        <v>684</v>
      </c>
      <c r="C1240" s="150" t="s">
        <v>869</v>
      </c>
      <c r="D1240" s="138" t="s">
        <v>43</v>
      </c>
      <c r="E1240" s="151">
        <v>1140</v>
      </c>
      <c r="F1240" s="446">
        <v>41710</v>
      </c>
      <c r="G1240" s="145">
        <v>1140</v>
      </c>
      <c r="H1240" s="154">
        <f t="shared" si="19"/>
        <v>0</v>
      </c>
      <c r="I1240" s="141" t="s">
        <v>30</v>
      </c>
      <c r="J1240" s="118"/>
    </row>
    <row r="1241" spans="1:10" ht="15" x14ac:dyDescent="0.25">
      <c r="A1241" s="149">
        <v>41687</v>
      </c>
      <c r="B1241" s="150">
        <v>685</v>
      </c>
      <c r="C1241" s="150" t="s">
        <v>869</v>
      </c>
      <c r="D1241" s="138" t="s">
        <v>42</v>
      </c>
      <c r="E1241" s="151">
        <v>2660</v>
      </c>
      <c r="F1241" s="446">
        <v>41710</v>
      </c>
      <c r="G1241" s="145">
        <v>2660</v>
      </c>
      <c r="H1241" s="154">
        <f t="shared" si="19"/>
        <v>0</v>
      </c>
      <c r="I1241" s="141" t="s">
        <v>30</v>
      </c>
      <c r="J1241" s="118"/>
    </row>
    <row r="1242" spans="1:10" ht="15" x14ac:dyDescent="0.25">
      <c r="A1242" s="149">
        <v>41687</v>
      </c>
      <c r="B1242" s="150">
        <v>686</v>
      </c>
      <c r="C1242" s="150" t="s">
        <v>869</v>
      </c>
      <c r="D1242" s="138" t="s">
        <v>636</v>
      </c>
      <c r="E1242" s="151">
        <v>283</v>
      </c>
      <c r="F1242" s="445">
        <v>41687</v>
      </c>
      <c r="G1242" s="140">
        <v>283</v>
      </c>
      <c r="H1242" s="154">
        <f t="shared" si="19"/>
        <v>0</v>
      </c>
      <c r="I1242" s="141"/>
      <c r="J1242" s="118"/>
    </row>
    <row r="1243" spans="1:10" ht="15" x14ac:dyDescent="0.25">
      <c r="A1243" s="149">
        <v>41687</v>
      </c>
      <c r="B1243" s="150">
        <v>687</v>
      </c>
      <c r="C1243" s="150" t="s">
        <v>869</v>
      </c>
      <c r="D1243" s="138" t="s">
        <v>29</v>
      </c>
      <c r="E1243" s="161">
        <v>11071.64</v>
      </c>
      <c r="F1243" s="454">
        <v>41691</v>
      </c>
      <c r="G1243" s="140">
        <v>11071.64</v>
      </c>
      <c r="H1243" s="154">
        <f t="shared" si="19"/>
        <v>0</v>
      </c>
      <c r="I1243" s="141" t="s">
        <v>30</v>
      </c>
      <c r="J1243" s="118"/>
    </row>
    <row r="1244" spans="1:10" ht="15" x14ac:dyDescent="0.25">
      <c r="A1244" s="149">
        <v>41687</v>
      </c>
      <c r="B1244" s="150">
        <v>688</v>
      </c>
      <c r="C1244" s="150" t="s">
        <v>869</v>
      </c>
      <c r="D1244" s="138" t="s">
        <v>54</v>
      </c>
      <c r="E1244" s="161">
        <v>19665.5</v>
      </c>
      <c r="F1244" s="454">
        <v>41688</v>
      </c>
      <c r="G1244" s="140">
        <v>19665.5</v>
      </c>
      <c r="H1244" s="154">
        <f t="shared" si="19"/>
        <v>0</v>
      </c>
      <c r="I1244" s="141" t="s">
        <v>30</v>
      </c>
      <c r="J1244" s="118"/>
    </row>
    <row r="1245" spans="1:10" ht="15" x14ac:dyDescent="0.25">
      <c r="A1245" s="149">
        <v>41687</v>
      </c>
      <c r="B1245" s="150">
        <v>689</v>
      </c>
      <c r="C1245" s="150" t="s">
        <v>869</v>
      </c>
      <c r="D1245" s="138" t="s">
        <v>758</v>
      </c>
      <c r="E1245" s="151">
        <v>2436</v>
      </c>
      <c r="F1245" s="445">
        <v>41690</v>
      </c>
      <c r="G1245" s="140">
        <v>2436</v>
      </c>
      <c r="H1245" s="154">
        <f t="shared" si="19"/>
        <v>0</v>
      </c>
      <c r="I1245" s="141" t="s">
        <v>30</v>
      </c>
      <c r="J1245" s="118"/>
    </row>
    <row r="1246" spans="1:10" ht="15" x14ac:dyDescent="0.25">
      <c r="A1246" s="149">
        <v>41687</v>
      </c>
      <c r="B1246" s="150">
        <v>690</v>
      </c>
      <c r="C1246" s="150" t="s">
        <v>869</v>
      </c>
      <c r="D1246" s="138" t="s">
        <v>35</v>
      </c>
      <c r="E1246" s="151">
        <v>1814</v>
      </c>
      <c r="F1246" s="445">
        <v>41688</v>
      </c>
      <c r="G1246" s="140">
        <v>1814</v>
      </c>
      <c r="H1246" s="154">
        <f t="shared" si="19"/>
        <v>0</v>
      </c>
      <c r="I1246" s="141" t="s">
        <v>30</v>
      </c>
      <c r="J1246" s="118"/>
    </row>
    <row r="1247" spans="1:10" ht="15" x14ac:dyDescent="0.25">
      <c r="A1247" s="149">
        <v>41687</v>
      </c>
      <c r="B1247" s="150">
        <v>691</v>
      </c>
      <c r="C1247" s="150" t="s">
        <v>869</v>
      </c>
      <c r="D1247" s="138" t="s">
        <v>827</v>
      </c>
      <c r="E1247" s="151">
        <v>1329.5</v>
      </c>
      <c r="F1247" s="445">
        <v>41690</v>
      </c>
      <c r="G1247" s="140">
        <v>1329.5</v>
      </c>
      <c r="H1247" s="154">
        <f t="shared" si="19"/>
        <v>0</v>
      </c>
      <c r="I1247" s="141" t="s">
        <v>30</v>
      </c>
      <c r="J1247" s="118"/>
    </row>
    <row r="1248" spans="1:10" ht="15" x14ac:dyDescent="0.25">
      <c r="A1248" s="149">
        <v>41687</v>
      </c>
      <c r="B1248" s="150">
        <v>692</v>
      </c>
      <c r="C1248" s="150" t="s">
        <v>869</v>
      </c>
      <c r="D1248" s="138" t="s">
        <v>123</v>
      </c>
      <c r="E1248" s="151">
        <v>3667</v>
      </c>
      <c r="F1248" s="445">
        <v>41694</v>
      </c>
      <c r="G1248" s="140">
        <v>3667</v>
      </c>
      <c r="H1248" s="154">
        <f t="shared" si="19"/>
        <v>0</v>
      </c>
      <c r="I1248" s="141"/>
      <c r="J1248" s="118"/>
    </row>
    <row r="1249" spans="1:10" ht="15" x14ac:dyDescent="0.25">
      <c r="A1249" s="149">
        <v>41687</v>
      </c>
      <c r="B1249" s="150">
        <v>693</v>
      </c>
      <c r="C1249" s="150" t="s">
        <v>869</v>
      </c>
      <c r="D1249" s="138" t="s">
        <v>22</v>
      </c>
      <c r="E1249" s="151">
        <v>509</v>
      </c>
      <c r="F1249" s="445">
        <v>41687</v>
      </c>
      <c r="G1249" s="140">
        <v>509</v>
      </c>
      <c r="H1249" s="154">
        <f t="shared" si="19"/>
        <v>0</v>
      </c>
      <c r="I1249" s="141"/>
      <c r="J1249" s="118"/>
    </row>
    <row r="1250" spans="1:10" x14ac:dyDescent="0.25">
      <c r="A1250" s="149">
        <v>41687</v>
      </c>
      <c r="B1250" s="150">
        <v>694</v>
      </c>
      <c r="C1250" s="150" t="s">
        <v>869</v>
      </c>
      <c r="D1250" s="138" t="s">
        <v>66</v>
      </c>
      <c r="E1250" s="151">
        <v>1222</v>
      </c>
      <c r="F1250" s="445">
        <v>41687</v>
      </c>
      <c r="G1250" s="140">
        <v>1222</v>
      </c>
      <c r="H1250" s="154">
        <f t="shared" si="19"/>
        <v>0</v>
      </c>
      <c r="I1250" s="141" t="s">
        <v>65</v>
      </c>
    </row>
    <row r="1251" spans="1:10" x14ac:dyDescent="0.25">
      <c r="A1251" s="149">
        <v>41687</v>
      </c>
      <c r="B1251" s="150">
        <v>695</v>
      </c>
      <c r="C1251" s="150" t="s">
        <v>869</v>
      </c>
      <c r="D1251" s="138" t="s">
        <v>57</v>
      </c>
      <c r="E1251" s="151">
        <v>1200</v>
      </c>
      <c r="F1251" s="445">
        <v>41687</v>
      </c>
      <c r="G1251" s="140">
        <v>1200</v>
      </c>
      <c r="H1251" s="154">
        <f t="shared" si="19"/>
        <v>0</v>
      </c>
      <c r="I1251" s="141" t="s">
        <v>30</v>
      </c>
    </row>
    <row r="1252" spans="1:10" x14ac:dyDescent="0.25">
      <c r="A1252" s="149">
        <v>41687</v>
      </c>
      <c r="B1252" s="150">
        <v>696</v>
      </c>
      <c r="C1252" s="150" t="s">
        <v>869</v>
      </c>
      <c r="D1252" s="138" t="s">
        <v>969</v>
      </c>
      <c r="E1252" s="151">
        <v>1296.5</v>
      </c>
      <c r="F1252" s="445">
        <v>41687</v>
      </c>
      <c r="G1252" s="140">
        <v>1296.5</v>
      </c>
      <c r="H1252" s="154">
        <f t="shared" si="19"/>
        <v>0</v>
      </c>
      <c r="I1252" s="141" t="s">
        <v>30</v>
      </c>
    </row>
    <row r="1253" spans="1:10" x14ac:dyDescent="0.25">
      <c r="A1253" s="149">
        <v>41687</v>
      </c>
      <c r="B1253" s="150">
        <v>697</v>
      </c>
      <c r="C1253" s="150" t="s">
        <v>869</v>
      </c>
      <c r="D1253" s="138" t="s">
        <v>517</v>
      </c>
      <c r="E1253" s="151">
        <v>802</v>
      </c>
      <c r="F1253" s="445">
        <v>41687</v>
      </c>
      <c r="G1253" s="140">
        <v>802</v>
      </c>
      <c r="H1253" s="154">
        <f t="shared" si="19"/>
        <v>0</v>
      </c>
      <c r="I1253" s="141"/>
    </row>
    <row r="1254" spans="1:10" x14ac:dyDescent="0.25">
      <c r="A1254" s="149">
        <v>41687</v>
      </c>
      <c r="B1254" s="150">
        <v>698</v>
      </c>
      <c r="C1254" s="150" t="s">
        <v>869</v>
      </c>
      <c r="D1254" s="138" t="s">
        <v>14</v>
      </c>
      <c r="E1254" s="151">
        <v>1302</v>
      </c>
      <c r="F1254" s="445">
        <v>41687</v>
      </c>
      <c r="G1254" s="140">
        <v>1302</v>
      </c>
      <c r="H1254" s="154">
        <f t="shared" si="19"/>
        <v>0</v>
      </c>
      <c r="I1254" s="141"/>
    </row>
    <row r="1255" spans="1:10" x14ac:dyDescent="0.25">
      <c r="A1255" s="149">
        <v>41687</v>
      </c>
      <c r="B1255" s="150">
        <v>699</v>
      </c>
      <c r="C1255" s="150" t="s">
        <v>869</v>
      </c>
      <c r="D1255" s="138" t="s">
        <v>136</v>
      </c>
      <c r="E1255" s="151">
        <v>263</v>
      </c>
      <c r="F1255" s="445">
        <v>41687</v>
      </c>
      <c r="G1255" s="140">
        <v>263</v>
      </c>
      <c r="H1255" s="154">
        <f t="shared" si="19"/>
        <v>0</v>
      </c>
      <c r="I1255" s="141"/>
    </row>
    <row r="1256" spans="1:10" x14ac:dyDescent="0.25">
      <c r="A1256" s="149">
        <v>41687</v>
      </c>
      <c r="B1256" s="150">
        <v>700</v>
      </c>
      <c r="C1256" s="150" t="s">
        <v>869</v>
      </c>
      <c r="D1256" s="138" t="s">
        <v>47</v>
      </c>
      <c r="E1256" s="151">
        <v>4474</v>
      </c>
      <c r="F1256" s="445">
        <v>41688</v>
      </c>
      <c r="G1256" s="140">
        <v>4474</v>
      </c>
      <c r="H1256" s="154">
        <f t="shared" si="19"/>
        <v>0</v>
      </c>
      <c r="I1256" s="141" t="s">
        <v>30</v>
      </c>
    </row>
    <row r="1257" spans="1:10" x14ac:dyDescent="0.25">
      <c r="A1257" s="149">
        <v>41687</v>
      </c>
      <c r="B1257" s="150">
        <v>701</v>
      </c>
      <c r="C1257" s="150" t="s">
        <v>869</v>
      </c>
      <c r="D1257" s="138" t="s">
        <v>130</v>
      </c>
      <c r="E1257" s="151">
        <v>10067.5</v>
      </c>
      <c r="F1257" s="445">
        <v>41691</v>
      </c>
      <c r="G1257" s="140">
        <v>10067.5</v>
      </c>
      <c r="H1257" s="154">
        <f t="shared" si="19"/>
        <v>0</v>
      </c>
      <c r="I1257" s="141" t="s">
        <v>21</v>
      </c>
    </row>
    <row r="1258" spans="1:10" x14ac:dyDescent="0.25">
      <c r="A1258" s="149">
        <v>41687</v>
      </c>
      <c r="B1258" s="150">
        <v>702</v>
      </c>
      <c r="C1258" s="150" t="s">
        <v>869</v>
      </c>
      <c r="D1258" s="138" t="s">
        <v>970</v>
      </c>
      <c r="E1258" s="151">
        <v>5606.5</v>
      </c>
      <c r="F1258" s="446" t="s">
        <v>971</v>
      </c>
      <c r="G1258" s="140">
        <v>5606.5</v>
      </c>
      <c r="H1258" s="154">
        <f t="shared" si="19"/>
        <v>0</v>
      </c>
      <c r="I1258" s="141" t="s">
        <v>21</v>
      </c>
    </row>
    <row r="1259" spans="1:10" x14ac:dyDescent="0.25">
      <c r="A1259" s="149">
        <v>41687</v>
      </c>
      <c r="B1259" s="150">
        <v>703</v>
      </c>
      <c r="C1259" s="150" t="s">
        <v>869</v>
      </c>
      <c r="D1259" s="138" t="s">
        <v>111</v>
      </c>
      <c r="E1259" s="151">
        <v>3125</v>
      </c>
      <c r="F1259" s="445">
        <v>41687</v>
      </c>
      <c r="G1259" s="140">
        <v>3125</v>
      </c>
      <c r="H1259" s="154">
        <f t="shared" si="19"/>
        <v>0</v>
      </c>
      <c r="I1259" s="141" t="s">
        <v>65</v>
      </c>
    </row>
    <row r="1260" spans="1:10" x14ac:dyDescent="0.25">
      <c r="A1260" s="149">
        <v>41687</v>
      </c>
      <c r="B1260" s="150">
        <v>704</v>
      </c>
      <c r="C1260" s="150" t="s">
        <v>869</v>
      </c>
      <c r="D1260" s="138" t="s">
        <v>67</v>
      </c>
      <c r="E1260" s="151">
        <v>569</v>
      </c>
      <c r="F1260" s="445">
        <v>41687</v>
      </c>
      <c r="G1260" s="140">
        <v>569</v>
      </c>
      <c r="H1260" s="154">
        <f t="shared" si="19"/>
        <v>0</v>
      </c>
      <c r="I1260" s="141" t="s">
        <v>65</v>
      </c>
      <c r="J1260" s="142" t="s">
        <v>972</v>
      </c>
    </row>
    <row r="1261" spans="1:10" x14ac:dyDescent="0.25">
      <c r="A1261" s="149">
        <v>41687</v>
      </c>
      <c r="B1261" s="150">
        <v>705</v>
      </c>
      <c r="C1261" s="150" t="s">
        <v>869</v>
      </c>
      <c r="D1261" s="138" t="s">
        <v>32</v>
      </c>
      <c r="E1261" s="151">
        <v>7722</v>
      </c>
      <c r="F1261" s="445">
        <v>41687</v>
      </c>
      <c r="G1261" s="140">
        <v>7722</v>
      </c>
      <c r="H1261" s="154">
        <f t="shared" si="19"/>
        <v>0</v>
      </c>
      <c r="I1261" s="141" t="s">
        <v>30</v>
      </c>
    </row>
    <row r="1262" spans="1:10" x14ac:dyDescent="0.25">
      <c r="A1262" s="149">
        <v>41687</v>
      </c>
      <c r="B1262" s="150">
        <v>706</v>
      </c>
      <c r="C1262" s="150" t="s">
        <v>869</v>
      </c>
      <c r="D1262" s="138" t="s">
        <v>882</v>
      </c>
      <c r="E1262" s="151">
        <v>4769.5</v>
      </c>
      <c r="F1262" s="445">
        <v>41687</v>
      </c>
      <c r="G1262" s="140">
        <v>4769.5</v>
      </c>
      <c r="H1262" s="154">
        <f t="shared" si="19"/>
        <v>0</v>
      </c>
      <c r="I1262" s="141" t="s">
        <v>21</v>
      </c>
    </row>
    <row r="1263" spans="1:10" x14ac:dyDescent="0.25">
      <c r="A1263" s="149">
        <v>41687</v>
      </c>
      <c r="B1263" s="150">
        <v>707</v>
      </c>
      <c r="C1263" s="150" t="s">
        <v>869</v>
      </c>
      <c r="D1263" s="138" t="s">
        <v>55</v>
      </c>
      <c r="E1263" s="151">
        <v>12003.5</v>
      </c>
      <c r="F1263" s="445">
        <v>41687</v>
      </c>
      <c r="G1263" s="140">
        <v>12003.5</v>
      </c>
      <c r="H1263" s="154">
        <f t="shared" si="19"/>
        <v>0</v>
      </c>
      <c r="I1263" s="141"/>
    </row>
    <row r="1264" spans="1:10" x14ac:dyDescent="0.25">
      <c r="A1264" s="149">
        <v>41687</v>
      </c>
      <c r="B1264" s="150">
        <v>708</v>
      </c>
      <c r="C1264" s="150" t="s">
        <v>869</v>
      </c>
      <c r="D1264" s="138" t="s">
        <v>115</v>
      </c>
      <c r="E1264" s="151">
        <v>40</v>
      </c>
      <c r="F1264" s="445">
        <v>41687</v>
      </c>
      <c r="G1264" s="140">
        <v>40</v>
      </c>
      <c r="H1264" s="154">
        <f t="shared" si="19"/>
        <v>0</v>
      </c>
      <c r="I1264" s="141"/>
    </row>
    <row r="1265" spans="1:10" x14ac:dyDescent="0.25">
      <c r="A1265" s="149">
        <v>41687</v>
      </c>
      <c r="B1265" s="150">
        <v>709</v>
      </c>
      <c r="C1265" s="150" t="s">
        <v>869</v>
      </c>
      <c r="D1265" s="138" t="s">
        <v>144</v>
      </c>
      <c r="E1265" s="151">
        <v>5016</v>
      </c>
      <c r="F1265" s="445">
        <v>41687</v>
      </c>
      <c r="G1265" s="140">
        <v>5016</v>
      </c>
      <c r="H1265" s="154">
        <f t="shared" si="19"/>
        <v>0</v>
      </c>
      <c r="I1265" s="141" t="s">
        <v>37</v>
      </c>
    </row>
    <row r="1266" spans="1:10" ht="15" x14ac:dyDescent="0.25">
      <c r="A1266" s="149">
        <v>41687</v>
      </c>
      <c r="B1266" s="150">
        <v>710</v>
      </c>
      <c r="C1266" s="150" t="s">
        <v>869</v>
      </c>
      <c r="D1266" s="138" t="s">
        <v>23</v>
      </c>
      <c r="E1266" s="151">
        <v>20623</v>
      </c>
      <c r="F1266" s="445">
        <v>41687</v>
      </c>
      <c r="G1266" s="140">
        <v>20623</v>
      </c>
      <c r="H1266" s="154">
        <f t="shared" si="19"/>
        <v>0</v>
      </c>
      <c r="I1266" s="141"/>
      <c r="J1266" s="118"/>
    </row>
    <row r="1267" spans="1:10" ht="15" x14ac:dyDescent="0.25">
      <c r="A1267" s="149">
        <v>41687</v>
      </c>
      <c r="B1267" s="150">
        <v>711</v>
      </c>
      <c r="C1267" s="150" t="s">
        <v>869</v>
      </c>
      <c r="D1267" s="138" t="s">
        <v>8</v>
      </c>
      <c r="E1267" s="151">
        <v>3361.5</v>
      </c>
      <c r="F1267" s="445">
        <v>41687</v>
      </c>
      <c r="G1267" s="140">
        <v>3361.5</v>
      </c>
      <c r="H1267" s="154">
        <f t="shared" si="19"/>
        <v>0</v>
      </c>
      <c r="I1267" s="141" t="s">
        <v>8</v>
      </c>
      <c r="J1267" s="118"/>
    </row>
    <row r="1268" spans="1:10" ht="15" x14ac:dyDescent="0.25">
      <c r="A1268" s="149">
        <v>41687</v>
      </c>
      <c r="B1268" s="150">
        <v>712</v>
      </c>
      <c r="C1268" s="150" t="s">
        <v>869</v>
      </c>
      <c r="D1268" s="138" t="s">
        <v>494</v>
      </c>
      <c r="E1268" s="151">
        <v>3850</v>
      </c>
      <c r="F1268" s="445">
        <v>41687</v>
      </c>
      <c r="G1268" s="140">
        <v>3850</v>
      </c>
      <c r="H1268" s="154">
        <f t="shared" si="19"/>
        <v>0</v>
      </c>
      <c r="I1268" s="141" t="s">
        <v>27</v>
      </c>
      <c r="J1268" s="118"/>
    </row>
    <row r="1269" spans="1:10" ht="15" x14ac:dyDescent="0.25">
      <c r="A1269" s="149">
        <v>41687</v>
      </c>
      <c r="B1269" s="150">
        <v>713</v>
      </c>
      <c r="C1269" s="150" t="s">
        <v>869</v>
      </c>
      <c r="D1269" s="138" t="s">
        <v>51</v>
      </c>
      <c r="E1269" s="151">
        <v>2085.5</v>
      </c>
      <c r="F1269" s="445">
        <v>41687</v>
      </c>
      <c r="G1269" s="140">
        <v>2085.5</v>
      </c>
      <c r="H1269" s="154">
        <f t="shared" si="19"/>
        <v>0</v>
      </c>
      <c r="I1269" s="141" t="s">
        <v>21</v>
      </c>
      <c r="J1269" s="118"/>
    </row>
    <row r="1270" spans="1:10" ht="15" x14ac:dyDescent="0.25">
      <c r="A1270" s="149">
        <v>41687</v>
      </c>
      <c r="B1270" s="150">
        <v>714</v>
      </c>
      <c r="C1270" s="150" t="s">
        <v>869</v>
      </c>
      <c r="D1270" s="138" t="s">
        <v>237</v>
      </c>
      <c r="E1270" s="151">
        <v>453.5</v>
      </c>
      <c r="F1270" s="445">
        <v>41687</v>
      </c>
      <c r="G1270" s="140">
        <v>453.5</v>
      </c>
      <c r="H1270" s="154">
        <f t="shared" si="19"/>
        <v>0</v>
      </c>
      <c r="I1270" s="141"/>
      <c r="J1270" s="118"/>
    </row>
    <row r="1271" spans="1:10" ht="15" x14ac:dyDescent="0.25">
      <c r="A1271" s="149">
        <v>41687</v>
      </c>
      <c r="B1271" s="150">
        <v>715</v>
      </c>
      <c r="C1271" s="150" t="s">
        <v>869</v>
      </c>
      <c r="D1271" s="138" t="s">
        <v>8</v>
      </c>
      <c r="E1271" s="151">
        <v>157</v>
      </c>
      <c r="F1271" s="445">
        <v>41687</v>
      </c>
      <c r="G1271" s="140">
        <v>157</v>
      </c>
      <c r="H1271" s="154">
        <f t="shared" si="19"/>
        <v>0</v>
      </c>
      <c r="I1271" s="141" t="s">
        <v>8</v>
      </c>
      <c r="J1271" s="118"/>
    </row>
    <row r="1272" spans="1:10" ht="15" x14ac:dyDescent="0.25">
      <c r="A1272" s="149">
        <v>41687</v>
      </c>
      <c r="B1272" s="150">
        <v>716</v>
      </c>
      <c r="C1272" s="150" t="s">
        <v>869</v>
      </c>
      <c r="D1272" s="138" t="s">
        <v>16</v>
      </c>
      <c r="E1272" s="151">
        <v>2213.4</v>
      </c>
      <c r="F1272" s="446">
        <v>41710</v>
      </c>
      <c r="G1272" s="145">
        <v>2213.4</v>
      </c>
      <c r="H1272" s="154">
        <f t="shared" si="19"/>
        <v>0</v>
      </c>
      <c r="I1272" s="141"/>
      <c r="J1272" s="118"/>
    </row>
    <row r="1273" spans="1:10" ht="15" x14ac:dyDescent="0.25">
      <c r="A1273" s="149">
        <v>41687</v>
      </c>
      <c r="B1273" s="150">
        <v>717</v>
      </c>
      <c r="C1273" s="150" t="s">
        <v>869</v>
      </c>
      <c r="D1273" s="138" t="s">
        <v>74</v>
      </c>
      <c r="E1273" s="151">
        <v>8886</v>
      </c>
      <c r="F1273" s="445">
        <v>41687</v>
      </c>
      <c r="G1273" s="140">
        <v>8886</v>
      </c>
      <c r="H1273" s="154">
        <f t="shared" si="19"/>
        <v>0</v>
      </c>
      <c r="I1273" s="141"/>
      <c r="J1273" s="118"/>
    </row>
    <row r="1274" spans="1:10" ht="15" x14ac:dyDescent="0.25">
      <c r="A1274" s="149">
        <v>41687</v>
      </c>
      <c r="B1274" s="150">
        <v>718</v>
      </c>
      <c r="C1274" s="150" t="s">
        <v>869</v>
      </c>
      <c r="D1274" s="138" t="s">
        <v>18</v>
      </c>
      <c r="E1274" s="151">
        <v>849</v>
      </c>
      <c r="F1274" s="445">
        <v>41687</v>
      </c>
      <c r="G1274" s="140">
        <v>849</v>
      </c>
      <c r="H1274" s="154">
        <f t="shared" si="19"/>
        <v>0</v>
      </c>
      <c r="I1274" s="141"/>
      <c r="J1274" s="118"/>
    </row>
    <row r="1275" spans="1:10" ht="15" x14ac:dyDescent="0.25">
      <c r="A1275" s="149">
        <v>41687</v>
      </c>
      <c r="B1275" s="150">
        <v>719</v>
      </c>
      <c r="C1275" s="150" t="s">
        <v>869</v>
      </c>
      <c r="D1275" s="138" t="s">
        <v>79</v>
      </c>
      <c r="E1275" s="151">
        <v>23261</v>
      </c>
      <c r="F1275" s="445">
        <v>41694</v>
      </c>
      <c r="G1275" s="140">
        <v>23261</v>
      </c>
      <c r="H1275" s="154">
        <f t="shared" si="19"/>
        <v>0</v>
      </c>
      <c r="I1275" s="141" t="s">
        <v>217</v>
      </c>
      <c r="J1275" s="118"/>
    </row>
    <row r="1276" spans="1:10" ht="15" x14ac:dyDescent="0.25">
      <c r="A1276" s="149">
        <v>41687</v>
      </c>
      <c r="B1276" s="150">
        <v>720</v>
      </c>
      <c r="C1276" s="150" t="s">
        <v>869</v>
      </c>
      <c r="D1276" s="138" t="s">
        <v>973</v>
      </c>
      <c r="E1276" s="151">
        <v>4126.5</v>
      </c>
      <c r="F1276" s="445">
        <v>41687</v>
      </c>
      <c r="G1276" s="140">
        <v>4126.5</v>
      </c>
      <c r="H1276" s="154">
        <f t="shared" si="19"/>
        <v>0</v>
      </c>
      <c r="I1276" s="141" t="s">
        <v>37</v>
      </c>
      <c r="J1276" s="118"/>
    </row>
    <row r="1277" spans="1:10" ht="15" x14ac:dyDescent="0.25">
      <c r="A1277" s="149">
        <v>41687</v>
      </c>
      <c r="B1277" s="150">
        <v>721</v>
      </c>
      <c r="C1277" s="150" t="s">
        <v>869</v>
      </c>
      <c r="D1277" s="138" t="s">
        <v>36</v>
      </c>
      <c r="E1277" s="161">
        <v>23916</v>
      </c>
      <c r="F1277" s="465" t="s">
        <v>974</v>
      </c>
      <c r="G1277" s="145">
        <f>22500+1416</f>
        <v>23916</v>
      </c>
      <c r="H1277" s="154">
        <f t="shared" si="19"/>
        <v>0</v>
      </c>
      <c r="I1277" s="141" t="s">
        <v>45</v>
      </c>
      <c r="J1277" s="118"/>
    </row>
    <row r="1278" spans="1:10" ht="15" x14ac:dyDescent="0.25">
      <c r="A1278" s="149">
        <v>41687</v>
      </c>
      <c r="B1278" s="150">
        <v>722</v>
      </c>
      <c r="C1278" s="150" t="s">
        <v>869</v>
      </c>
      <c r="D1278" s="138" t="s">
        <v>106</v>
      </c>
      <c r="E1278" s="151">
        <v>159495</v>
      </c>
      <c r="F1278" s="445">
        <v>41695</v>
      </c>
      <c r="G1278" s="140">
        <v>159495</v>
      </c>
      <c r="H1278" s="154">
        <f t="shared" si="19"/>
        <v>0</v>
      </c>
      <c r="I1278" s="141"/>
      <c r="J1278" s="118"/>
    </row>
    <row r="1279" spans="1:10" ht="15" x14ac:dyDescent="0.25">
      <c r="A1279" s="149">
        <v>41687</v>
      </c>
      <c r="B1279" s="150">
        <v>723</v>
      </c>
      <c r="C1279" s="150" t="s">
        <v>869</v>
      </c>
      <c r="D1279" s="138" t="s">
        <v>106</v>
      </c>
      <c r="E1279" s="151">
        <v>226037</v>
      </c>
      <c r="F1279" s="445">
        <v>41695</v>
      </c>
      <c r="G1279" s="140">
        <v>226037</v>
      </c>
      <c r="H1279" s="154">
        <f t="shared" si="19"/>
        <v>0</v>
      </c>
      <c r="I1279" s="141"/>
      <c r="J1279" s="118"/>
    </row>
    <row r="1280" spans="1:10" ht="15" x14ac:dyDescent="0.25">
      <c r="A1280" s="149">
        <v>41687</v>
      </c>
      <c r="B1280" s="150">
        <v>724</v>
      </c>
      <c r="C1280" s="150" t="s">
        <v>869</v>
      </c>
      <c r="D1280" s="138" t="s">
        <v>106</v>
      </c>
      <c r="E1280" s="151">
        <v>162239</v>
      </c>
      <c r="F1280" s="445">
        <v>41695</v>
      </c>
      <c r="G1280" s="140">
        <v>162239</v>
      </c>
      <c r="H1280" s="154">
        <f t="shared" si="19"/>
        <v>0</v>
      </c>
      <c r="I1280" s="141"/>
      <c r="J1280" s="118"/>
    </row>
    <row r="1281" spans="1:10" ht="15" x14ac:dyDescent="0.25">
      <c r="A1281" s="149">
        <v>41687</v>
      </c>
      <c r="B1281" s="150">
        <v>725</v>
      </c>
      <c r="C1281" s="150" t="s">
        <v>869</v>
      </c>
      <c r="D1281" s="138" t="s">
        <v>106</v>
      </c>
      <c r="E1281" s="151">
        <v>168070</v>
      </c>
      <c r="F1281" s="445">
        <v>41695</v>
      </c>
      <c r="G1281" s="140">
        <v>168070</v>
      </c>
      <c r="H1281" s="154">
        <f t="shared" si="19"/>
        <v>0</v>
      </c>
      <c r="I1281" s="141"/>
      <c r="J1281" s="118"/>
    </row>
    <row r="1282" spans="1:10" x14ac:dyDescent="0.25">
      <c r="A1282" s="149">
        <v>41687</v>
      </c>
      <c r="B1282" s="150">
        <v>726</v>
      </c>
      <c r="C1282" s="150" t="s">
        <v>869</v>
      </c>
      <c r="D1282" s="138" t="s">
        <v>106</v>
      </c>
      <c r="E1282" s="151">
        <v>221780</v>
      </c>
      <c r="F1282" s="445">
        <v>41695</v>
      </c>
      <c r="G1282" s="140">
        <v>221780</v>
      </c>
      <c r="H1282" s="154">
        <f t="shared" si="19"/>
        <v>0</v>
      </c>
      <c r="I1282" s="141"/>
    </row>
    <row r="1283" spans="1:10" x14ac:dyDescent="0.25">
      <c r="A1283" s="149">
        <v>41687</v>
      </c>
      <c r="B1283" s="150">
        <v>727</v>
      </c>
      <c r="C1283" s="150" t="s">
        <v>869</v>
      </c>
      <c r="D1283" s="138" t="s">
        <v>106</v>
      </c>
      <c r="E1283" s="151">
        <v>426894</v>
      </c>
      <c r="F1283" s="445">
        <v>41696</v>
      </c>
      <c r="G1283" s="140">
        <v>426894</v>
      </c>
      <c r="H1283" s="154">
        <f t="shared" si="19"/>
        <v>0</v>
      </c>
      <c r="I1283" s="141"/>
    </row>
    <row r="1284" spans="1:10" x14ac:dyDescent="0.25">
      <c r="A1284" s="149">
        <v>41687</v>
      </c>
      <c r="B1284" s="150">
        <v>728</v>
      </c>
      <c r="C1284" s="150" t="s">
        <v>869</v>
      </c>
      <c r="D1284" s="143" t="s">
        <v>53</v>
      </c>
      <c r="E1284" s="162">
        <v>0</v>
      </c>
      <c r="F1284" s="445"/>
      <c r="G1284" s="140"/>
      <c r="H1284" s="154">
        <f t="shared" si="19"/>
        <v>0</v>
      </c>
      <c r="I1284" s="141" t="s">
        <v>324</v>
      </c>
      <c r="J1284" s="142" t="s">
        <v>975</v>
      </c>
    </row>
    <row r="1285" spans="1:10" x14ac:dyDescent="0.25">
      <c r="A1285" s="149">
        <v>41687</v>
      </c>
      <c r="B1285" s="150">
        <v>729</v>
      </c>
      <c r="C1285" s="150" t="s">
        <v>869</v>
      </c>
      <c r="D1285" s="138" t="s">
        <v>136</v>
      </c>
      <c r="E1285" s="151">
        <v>770.5</v>
      </c>
      <c r="F1285" s="445">
        <v>41687</v>
      </c>
      <c r="G1285" s="140">
        <v>770.5</v>
      </c>
      <c r="H1285" s="154">
        <f t="shared" ref="H1285:H1348" si="20">E1285-G1285</f>
        <v>0</v>
      </c>
      <c r="I1285" s="141"/>
    </row>
    <row r="1286" spans="1:10" x14ac:dyDescent="0.25">
      <c r="A1286" s="149">
        <v>41687</v>
      </c>
      <c r="B1286" s="150">
        <v>730</v>
      </c>
      <c r="C1286" s="150" t="s">
        <v>869</v>
      </c>
      <c r="D1286" s="138" t="s">
        <v>193</v>
      </c>
      <c r="E1286" s="151">
        <v>2037</v>
      </c>
      <c r="F1286" s="445">
        <v>41687</v>
      </c>
      <c r="G1286" s="140">
        <v>2037</v>
      </c>
      <c r="H1286" s="154">
        <f t="shared" si="20"/>
        <v>0</v>
      </c>
      <c r="I1286" s="141"/>
    </row>
    <row r="1287" spans="1:10" x14ac:dyDescent="0.25">
      <c r="A1287" s="149">
        <v>41687</v>
      </c>
      <c r="B1287" s="150">
        <v>731</v>
      </c>
      <c r="C1287" s="150" t="s">
        <v>869</v>
      </c>
      <c r="D1287" s="138" t="s">
        <v>351</v>
      </c>
      <c r="E1287" s="151">
        <v>2786.5</v>
      </c>
      <c r="F1287" s="445">
        <v>41687</v>
      </c>
      <c r="G1287" s="140">
        <v>2786.5</v>
      </c>
      <c r="H1287" s="154">
        <f t="shared" si="20"/>
        <v>0</v>
      </c>
      <c r="I1287" s="141" t="s">
        <v>37</v>
      </c>
    </row>
    <row r="1288" spans="1:10" x14ac:dyDescent="0.25">
      <c r="A1288" s="149">
        <v>41687</v>
      </c>
      <c r="B1288" s="150">
        <v>732</v>
      </c>
      <c r="C1288" s="150" t="s">
        <v>869</v>
      </c>
      <c r="D1288" s="138" t="s">
        <v>623</v>
      </c>
      <c r="E1288" s="151">
        <v>1930</v>
      </c>
      <c r="F1288" s="445">
        <v>41687</v>
      </c>
      <c r="G1288" s="140">
        <v>1930</v>
      </c>
      <c r="H1288" s="154">
        <f t="shared" si="20"/>
        <v>0</v>
      </c>
      <c r="I1288" s="141" t="s">
        <v>37</v>
      </c>
    </row>
    <row r="1289" spans="1:10" x14ac:dyDescent="0.25">
      <c r="A1289" s="149">
        <v>41687</v>
      </c>
      <c r="B1289" s="150">
        <v>733</v>
      </c>
      <c r="C1289" s="150" t="s">
        <v>869</v>
      </c>
      <c r="D1289" s="138" t="s">
        <v>976</v>
      </c>
      <c r="E1289" s="151">
        <v>617.5</v>
      </c>
      <c r="F1289" s="445">
        <v>41687</v>
      </c>
      <c r="G1289" s="140">
        <v>617.5</v>
      </c>
      <c r="H1289" s="154">
        <f t="shared" si="20"/>
        <v>0</v>
      </c>
      <c r="I1289" s="141" t="s">
        <v>37</v>
      </c>
    </row>
    <row r="1290" spans="1:10" x14ac:dyDescent="0.25">
      <c r="A1290" s="149">
        <v>41687</v>
      </c>
      <c r="B1290" s="150">
        <v>734</v>
      </c>
      <c r="C1290" s="150" t="s">
        <v>869</v>
      </c>
      <c r="D1290" s="138" t="s">
        <v>233</v>
      </c>
      <c r="E1290" s="151">
        <v>761.5</v>
      </c>
      <c r="F1290" s="445">
        <v>41687</v>
      </c>
      <c r="G1290" s="140">
        <v>761.5</v>
      </c>
      <c r="H1290" s="154">
        <f t="shared" si="20"/>
        <v>0</v>
      </c>
      <c r="I1290" s="141" t="s">
        <v>37</v>
      </c>
    </row>
    <row r="1291" spans="1:10" x14ac:dyDescent="0.25">
      <c r="A1291" s="149">
        <v>41687</v>
      </c>
      <c r="B1291" s="150">
        <v>735</v>
      </c>
      <c r="C1291" s="150" t="s">
        <v>869</v>
      </c>
      <c r="D1291" s="138" t="s">
        <v>245</v>
      </c>
      <c r="E1291" s="161">
        <v>35292</v>
      </c>
      <c r="F1291" s="452" t="s">
        <v>977</v>
      </c>
      <c r="G1291" s="140">
        <v>35292</v>
      </c>
      <c r="H1291" s="154">
        <f t="shared" si="20"/>
        <v>0</v>
      </c>
      <c r="I1291" s="141" t="s">
        <v>27</v>
      </c>
      <c r="J1291" s="142" t="s">
        <v>978</v>
      </c>
    </row>
    <row r="1292" spans="1:10" x14ac:dyDescent="0.25">
      <c r="A1292" s="149">
        <v>41687</v>
      </c>
      <c r="B1292" s="150">
        <v>736</v>
      </c>
      <c r="C1292" s="150" t="s">
        <v>869</v>
      </c>
      <c r="D1292" s="138" t="s">
        <v>235</v>
      </c>
      <c r="E1292" s="151">
        <v>4282</v>
      </c>
      <c r="F1292" s="445">
        <v>41697</v>
      </c>
      <c r="G1292" s="140">
        <v>4282</v>
      </c>
      <c r="H1292" s="154">
        <f t="shared" si="20"/>
        <v>0</v>
      </c>
      <c r="I1292" s="141" t="s">
        <v>37</v>
      </c>
    </row>
    <row r="1293" spans="1:10" x14ac:dyDescent="0.25">
      <c r="A1293" s="149">
        <v>41687</v>
      </c>
      <c r="B1293" s="150">
        <v>737</v>
      </c>
      <c r="C1293" s="150" t="s">
        <v>869</v>
      </c>
      <c r="D1293" s="138" t="s">
        <v>835</v>
      </c>
      <c r="E1293" s="151">
        <v>768</v>
      </c>
      <c r="F1293" s="445">
        <v>41687</v>
      </c>
      <c r="G1293" s="140">
        <v>768</v>
      </c>
      <c r="H1293" s="154">
        <f t="shared" si="20"/>
        <v>0</v>
      </c>
      <c r="I1293" s="141" t="s">
        <v>37</v>
      </c>
    </row>
    <row r="1294" spans="1:10" x14ac:dyDescent="0.25">
      <c r="A1294" s="149">
        <v>41687</v>
      </c>
      <c r="B1294" s="150">
        <v>738</v>
      </c>
      <c r="C1294" s="150" t="s">
        <v>869</v>
      </c>
      <c r="D1294" s="138" t="s">
        <v>80</v>
      </c>
      <c r="E1294" s="151">
        <v>2313.5</v>
      </c>
      <c r="F1294" s="445">
        <v>41687</v>
      </c>
      <c r="G1294" s="140">
        <v>2313.5</v>
      </c>
      <c r="H1294" s="154">
        <f t="shared" si="20"/>
        <v>0</v>
      </c>
      <c r="I1294" s="141" t="s">
        <v>37</v>
      </c>
    </row>
    <row r="1295" spans="1:10" x14ac:dyDescent="0.25">
      <c r="A1295" s="149">
        <v>41687</v>
      </c>
      <c r="B1295" s="150">
        <v>739</v>
      </c>
      <c r="C1295" s="150" t="s">
        <v>869</v>
      </c>
      <c r="D1295" s="138" t="s">
        <v>78</v>
      </c>
      <c r="E1295" s="151">
        <v>2336</v>
      </c>
      <c r="F1295" s="445">
        <v>41687</v>
      </c>
      <c r="G1295" s="140">
        <v>2336</v>
      </c>
      <c r="H1295" s="154">
        <f t="shared" si="20"/>
        <v>0</v>
      </c>
      <c r="I1295" s="141" t="s">
        <v>37</v>
      </c>
    </row>
    <row r="1296" spans="1:10" x14ac:dyDescent="0.25">
      <c r="A1296" s="149">
        <v>41687</v>
      </c>
      <c r="B1296" s="150">
        <v>740</v>
      </c>
      <c r="C1296" s="150" t="s">
        <v>869</v>
      </c>
      <c r="D1296" s="138" t="s">
        <v>689</v>
      </c>
      <c r="E1296" s="151">
        <v>13546</v>
      </c>
      <c r="F1296" s="445">
        <v>41687</v>
      </c>
      <c r="G1296" s="140">
        <v>13546</v>
      </c>
      <c r="H1296" s="154">
        <f t="shared" si="20"/>
        <v>0</v>
      </c>
      <c r="I1296" s="141" t="s">
        <v>37</v>
      </c>
    </row>
    <row r="1297" spans="1:10" x14ac:dyDescent="0.25">
      <c r="A1297" s="149">
        <v>41687</v>
      </c>
      <c r="B1297" s="150">
        <v>741</v>
      </c>
      <c r="C1297" s="150" t="s">
        <v>869</v>
      </c>
      <c r="D1297" s="138" t="s">
        <v>310</v>
      </c>
      <c r="E1297" s="151">
        <v>42978.5</v>
      </c>
      <c r="F1297" s="457" t="s">
        <v>979</v>
      </c>
      <c r="G1297" s="145">
        <v>42978.5</v>
      </c>
      <c r="H1297" s="154">
        <f t="shared" si="20"/>
        <v>0</v>
      </c>
      <c r="I1297" s="141" t="s">
        <v>27</v>
      </c>
    </row>
    <row r="1298" spans="1:10" ht="15" x14ac:dyDescent="0.25">
      <c r="A1298" s="149">
        <v>41687</v>
      </c>
      <c r="B1298" s="150">
        <v>742</v>
      </c>
      <c r="C1298" s="150" t="s">
        <v>869</v>
      </c>
      <c r="D1298" s="138" t="s">
        <v>947</v>
      </c>
      <c r="E1298" s="151">
        <v>15539.5</v>
      </c>
      <c r="F1298" s="446">
        <v>41706</v>
      </c>
      <c r="G1298" s="145">
        <v>15539.5</v>
      </c>
      <c r="H1298" s="154">
        <f t="shared" si="20"/>
        <v>0</v>
      </c>
      <c r="I1298" s="141" t="s">
        <v>27</v>
      </c>
      <c r="J1298" s="118"/>
    </row>
    <row r="1299" spans="1:10" ht="15" x14ac:dyDescent="0.25">
      <c r="A1299" s="149">
        <v>41687</v>
      </c>
      <c r="B1299" s="150">
        <v>743</v>
      </c>
      <c r="C1299" s="150" t="s">
        <v>869</v>
      </c>
      <c r="D1299" s="138" t="s">
        <v>544</v>
      </c>
      <c r="E1299" s="151">
        <v>20517</v>
      </c>
      <c r="F1299" s="445">
        <v>41688</v>
      </c>
      <c r="G1299" s="140">
        <v>20517</v>
      </c>
      <c r="H1299" s="154">
        <f t="shared" si="20"/>
        <v>0</v>
      </c>
      <c r="I1299" s="141" t="s">
        <v>27</v>
      </c>
      <c r="J1299" s="118"/>
    </row>
    <row r="1300" spans="1:10" ht="15" x14ac:dyDescent="0.25">
      <c r="A1300" s="149">
        <v>41687</v>
      </c>
      <c r="B1300" s="150">
        <v>744</v>
      </c>
      <c r="C1300" s="150" t="s">
        <v>869</v>
      </c>
      <c r="D1300" s="138" t="s">
        <v>853</v>
      </c>
      <c r="E1300" s="151">
        <v>5970</v>
      </c>
      <c r="F1300" s="445">
        <v>41688</v>
      </c>
      <c r="G1300" s="140">
        <v>5970</v>
      </c>
      <c r="H1300" s="154">
        <f t="shared" si="20"/>
        <v>0</v>
      </c>
      <c r="I1300" s="141" t="s">
        <v>27</v>
      </c>
      <c r="J1300" s="118"/>
    </row>
    <row r="1301" spans="1:10" ht="15" x14ac:dyDescent="0.25">
      <c r="A1301" s="149">
        <v>41687</v>
      </c>
      <c r="B1301" s="150">
        <v>745</v>
      </c>
      <c r="C1301" s="150" t="s">
        <v>869</v>
      </c>
      <c r="D1301" s="138" t="s">
        <v>27</v>
      </c>
      <c r="E1301" s="151">
        <v>13695</v>
      </c>
      <c r="F1301" s="445">
        <v>41688</v>
      </c>
      <c r="G1301" s="140">
        <v>13695</v>
      </c>
      <c r="H1301" s="154">
        <f t="shared" si="20"/>
        <v>0</v>
      </c>
      <c r="I1301" s="141" t="s">
        <v>27</v>
      </c>
      <c r="J1301" s="118"/>
    </row>
    <row r="1302" spans="1:10" ht="15" x14ac:dyDescent="0.25">
      <c r="A1302" s="149">
        <v>41687</v>
      </c>
      <c r="B1302" s="150">
        <v>746</v>
      </c>
      <c r="C1302" s="150" t="s">
        <v>869</v>
      </c>
      <c r="D1302" s="138" t="s">
        <v>149</v>
      </c>
      <c r="E1302" s="151">
        <v>8016</v>
      </c>
      <c r="F1302" s="445">
        <v>41688</v>
      </c>
      <c r="G1302" s="140">
        <v>8016</v>
      </c>
      <c r="H1302" s="154">
        <f t="shared" si="20"/>
        <v>0</v>
      </c>
      <c r="I1302" s="141" t="s">
        <v>27</v>
      </c>
      <c r="J1302" s="118"/>
    </row>
    <row r="1303" spans="1:10" ht="15" x14ac:dyDescent="0.25">
      <c r="A1303" s="149">
        <v>41687</v>
      </c>
      <c r="B1303" s="150">
        <v>747</v>
      </c>
      <c r="C1303" s="150" t="s">
        <v>869</v>
      </c>
      <c r="D1303" s="138" t="s">
        <v>92</v>
      </c>
      <c r="E1303" s="151">
        <v>6021</v>
      </c>
      <c r="F1303" s="445">
        <v>41688</v>
      </c>
      <c r="G1303" s="140">
        <v>6021</v>
      </c>
      <c r="H1303" s="154">
        <f t="shared" si="20"/>
        <v>0</v>
      </c>
      <c r="I1303" s="141" t="s">
        <v>27</v>
      </c>
      <c r="J1303" s="118"/>
    </row>
    <row r="1304" spans="1:10" ht="15" x14ac:dyDescent="0.25">
      <c r="A1304" s="149">
        <v>41687</v>
      </c>
      <c r="B1304" s="150">
        <v>748</v>
      </c>
      <c r="C1304" s="150" t="s">
        <v>869</v>
      </c>
      <c r="D1304" s="138" t="s">
        <v>88</v>
      </c>
      <c r="E1304" s="151">
        <v>4217</v>
      </c>
      <c r="F1304" s="445">
        <v>41688</v>
      </c>
      <c r="G1304" s="140">
        <v>4217</v>
      </c>
      <c r="H1304" s="154">
        <f t="shared" si="20"/>
        <v>0</v>
      </c>
      <c r="I1304" s="141" t="s">
        <v>27</v>
      </c>
      <c r="J1304" s="118"/>
    </row>
    <row r="1305" spans="1:10" ht="15" x14ac:dyDescent="0.25">
      <c r="A1305" s="149">
        <v>41687</v>
      </c>
      <c r="B1305" s="150">
        <v>749</v>
      </c>
      <c r="C1305" s="150" t="s">
        <v>869</v>
      </c>
      <c r="D1305" s="138" t="s">
        <v>75</v>
      </c>
      <c r="E1305" s="151">
        <v>953</v>
      </c>
      <c r="F1305" s="445">
        <v>41688</v>
      </c>
      <c r="G1305" s="140">
        <v>953</v>
      </c>
      <c r="H1305" s="154">
        <f t="shared" si="20"/>
        <v>0</v>
      </c>
      <c r="I1305" s="141"/>
      <c r="J1305" s="118"/>
    </row>
    <row r="1306" spans="1:10" ht="15" x14ac:dyDescent="0.25">
      <c r="A1306" s="149">
        <v>41687</v>
      </c>
      <c r="B1306" s="150">
        <v>750</v>
      </c>
      <c r="C1306" s="150" t="s">
        <v>869</v>
      </c>
      <c r="D1306" s="138" t="s">
        <v>346</v>
      </c>
      <c r="E1306" s="161">
        <v>1621.5</v>
      </c>
      <c r="F1306" s="454">
        <v>41688</v>
      </c>
      <c r="G1306" s="140">
        <v>1621.5</v>
      </c>
      <c r="H1306" s="154">
        <f t="shared" si="20"/>
        <v>0</v>
      </c>
      <c r="I1306" s="141" t="s">
        <v>27</v>
      </c>
      <c r="J1306" s="118"/>
    </row>
    <row r="1307" spans="1:10" ht="15" x14ac:dyDescent="0.25">
      <c r="A1307" s="149">
        <v>41687</v>
      </c>
      <c r="B1307" s="150">
        <v>751</v>
      </c>
      <c r="C1307" s="150" t="s">
        <v>869</v>
      </c>
      <c r="D1307" s="138" t="s">
        <v>8</v>
      </c>
      <c r="E1307" s="151">
        <v>1187.5</v>
      </c>
      <c r="F1307" s="445">
        <v>41687</v>
      </c>
      <c r="G1307" s="140">
        <v>1187.5</v>
      </c>
      <c r="H1307" s="154">
        <f t="shared" si="20"/>
        <v>0</v>
      </c>
      <c r="I1307" s="141" t="s">
        <v>8</v>
      </c>
      <c r="J1307" s="118"/>
    </row>
    <row r="1308" spans="1:10" ht="15" x14ac:dyDescent="0.25">
      <c r="A1308" s="149">
        <v>41687</v>
      </c>
      <c r="B1308" s="150">
        <v>752</v>
      </c>
      <c r="C1308" s="150" t="s">
        <v>869</v>
      </c>
      <c r="D1308" s="138" t="s">
        <v>93</v>
      </c>
      <c r="E1308" s="151">
        <v>7800</v>
      </c>
      <c r="F1308" s="445">
        <v>41688</v>
      </c>
      <c r="G1308" s="140">
        <v>7800</v>
      </c>
      <c r="H1308" s="154">
        <f t="shared" si="20"/>
        <v>0</v>
      </c>
      <c r="I1308" s="141" t="s">
        <v>27</v>
      </c>
      <c r="J1308" s="118"/>
    </row>
    <row r="1309" spans="1:10" ht="15" x14ac:dyDescent="0.25">
      <c r="A1309" s="149">
        <v>41687</v>
      </c>
      <c r="B1309" s="150">
        <v>753</v>
      </c>
      <c r="C1309" s="150" t="s">
        <v>869</v>
      </c>
      <c r="D1309" s="138" t="s">
        <v>137</v>
      </c>
      <c r="E1309" s="151">
        <v>786.5</v>
      </c>
      <c r="F1309" s="445">
        <v>41687</v>
      </c>
      <c r="G1309" s="140">
        <v>786.5</v>
      </c>
      <c r="H1309" s="154">
        <f t="shared" si="20"/>
        <v>0</v>
      </c>
      <c r="I1309" s="141"/>
      <c r="J1309" s="118"/>
    </row>
    <row r="1310" spans="1:10" ht="15" x14ac:dyDescent="0.25">
      <c r="A1310" s="149">
        <v>41687</v>
      </c>
      <c r="B1310" s="150">
        <v>754</v>
      </c>
      <c r="C1310" s="150" t="s">
        <v>869</v>
      </c>
      <c r="D1310" s="138" t="s">
        <v>429</v>
      </c>
      <c r="E1310" s="151">
        <v>9862</v>
      </c>
      <c r="F1310" s="445">
        <v>41688</v>
      </c>
      <c r="G1310" s="140">
        <v>9862</v>
      </c>
      <c r="H1310" s="154">
        <f t="shared" si="20"/>
        <v>0</v>
      </c>
      <c r="I1310" s="141" t="s">
        <v>27</v>
      </c>
      <c r="J1310" s="118"/>
    </row>
    <row r="1311" spans="1:10" ht="15" x14ac:dyDescent="0.25">
      <c r="A1311" s="149">
        <v>41687</v>
      </c>
      <c r="B1311" s="150">
        <v>755</v>
      </c>
      <c r="C1311" s="150" t="s">
        <v>869</v>
      </c>
      <c r="D1311" s="138" t="s">
        <v>763</v>
      </c>
      <c r="E1311" s="151">
        <v>2759.5</v>
      </c>
      <c r="F1311" s="445">
        <v>41688</v>
      </c>
      <c r="G1311" s="140">
        <v>2759.5</v>
      </c>
      <c r="H1311" s="154">
        <f t="shared" si="20"/>
        <v>0</v>
      </c>
      <c r="I1311" s="141" t="s">
        <v>27</v>
      </c>
      <c r="J1311" s="118"/>
    </row>
    <row r="1312" spans="1:10" ht="15" x14ac:dyDescent="0.25">
      <c r="A1312" s="149">
        <v>41687</v>
      </c>
      <c r="B1312" s="150">
        <v>756</v>
      </c>
      <c r="C1312" s="150" t="s">
        <v>869</v>
      </c>
      <c r="D1312" s="138" t="s">
        <v>137</v>
      </c>
      <c r="E1312" s="151">
        <v>2606</v>
      </c>
      <c r="F1312" s="445">
        <v>41687</v>
      </c>
      <c r="G1312" s="140">
        <v>2606</v>
      </c>
      <c r="H1312" s="154">
        <f t="shared" si="20"/>
        <v>0</v>
      </c>
      <c r="I1312" s="141"/>
      <c r="J1312" s="118"/>
    </row>
    <row r="1313" spans="1:10" ht="15" x14ac:dyDescent="0.25">
      <c r="A1313" s="149">
        <v>41687</v>
      </c>
      <c r="B1313" s="150">
        <v>757</v>
      </c>
      <c r="C1313" s="150" t="s">
        <v>869</v>
      </c>
      <c r="D1313" s="138" t="s">
        <v>85</v>
      </c>
      <c r="E1313" s="151">
        <v>11858.5</v>
      </c>
      <c r="F1313" s="445">
        <v>41688</v>
      </c>
      <c r="G1313" s="140">
        <v>11858.5</v>
      </c>
      <c r="H1313" s="154">
        <f t="shared" si="20"/>
        <v>0</v>
      </c>
      <c r="I1313" s="141" t="s">
        <v>27</v>
      </c>
      <c r="J1313" s="118"/>
    </row>
    <row r="1314" spans="1:10" x14ac:dyDescent="0.25">
      <c r="A1314" s="149">
        <v>41687</v>
      </c>
      <c r="B1314" s="150">
        <v>758</v>
      </c>
      <c r="C1314" s="150" t="s">
        <v>869</v>
      </c>
      <c r="D1314" s="138" t="s">
        <v>160</v>
      </c>
      <c r="E1314" s="151">
        <v>126973</v>
      </c>
      <c r="F1314" s="457" t="s">
        <v>980</v>
      </c>
      <c r="G1314" s="140">
        <v>126973</v>
      </c>
      <c r="H1314" s="154">
        <f t="shared" si="20"/>
        <v>0</v>
      </c>
      <c r="I1314" s="141" t="s">
        <v>162</v>
      </c>
    </row>
    <row r="1315" spans="1:10" x14ac:dyDescent="0.25">
      <c r="A1315" s="149">
        <v>41687</v>
      </c>
      <c r="B1315" s="150">
        <v>759</v>
      </c>
      <c r="C1315" s="150" t="s">
        <v>869</v>
      </c>
      <c r="D1315" s="138" t="s">
        <v>175</v>
      </c>
      <c r="E1315" s="161">
        <v>43865</v>
      </c>
      <c r="F1315" s="464" t="s">
        <v>981</v>
      </c>
      <c r="G1315" s="140">
        <v>43865</v>
      </c>
      <c r="H1315" s="154">
        <f t="shared" si="20"/>
        <v>0</v>
      </c>
      <c r="I1315" s="141" t="s">
        <v>162</v>
      </c>
    </row>
    <row r="1316" spans="1:10" x14ac:dyDescent="0.25">
      <c r="A1316" s="149">
        <v>41687</v>
      </c>
      <c r="B1316" s="150">
        <v>760</v>
      </c>
      <c r="C1316" s="150" t="s">
        <v>869</v>
      </c>
      <c r="D1316" s="138" t="s">
        <v>172</v>
      </c>
      <c r="E1316" s="161">
        <v>6354.5</v>
      </c>
      <c r="F1316" s="454">
        <v>41689</v>
      </c>
      <c r="G1316" s="140">
        <v>6354.5</v>
      </c>
      <c r="H1316" s="154">
        <f t="shared" si="20"/>
        <v>0</v>
      </c>
      <c r="I1316" s="141" t="s">
        <v>162</v>
      </c>
      <c r="J1316" s="142" t="s">
        <v>143</v>
      </c>
    </row>
    <row r="1317" spans="1:10" x14ac:dyDescent="0.25">
      <c r="A1317" s="149">
        <v>41687</v>
      </c>
      <c r="B1317" s="150">
        <v>761</v>
      </c>
      <c r="C1317" s="150" t="s">
        <v>869</v>
      </c>
      <c r="D1317" s="138" t="s">
        <v>163</v>
      </c>
      <c r="E1317" s="151">
        <v>14081</v>
      </c>
      <c r="F1317" s="445">
        <v>41689</v>
      </c>
      <c r="G1317" s="140">
        <v>14081</v>
      </c>
      <c r="H1317" s="154">
        <f t="shared" si="20"/>
        <v>0</v>
      </c>
      <c r="I1317" s="141" t="s">
        <v>162</v>
      </c>
    </row>
    <row r="1318" spans="1:10" x14ac:dyDescent="0.25">
      <c r="A1318" s="149">
        <v>41687</v>
      </c>
      <c r="B1318" s="150">
        <v>762</v>
      </c>
      <c r="C1318" s="150" t="s">
        <v>869</v>
      </c>
      <c r="D1318" s="138" t="s">
        <v>169</v>
      </c>
      <c r="E1318" s="151">
        <v>5472</v>
      </c>
      <c r="F1318" s="445">
        <v>41689</v>
      </c>
      <c r="G1318" s="140">
        <v>5472</v>
      </c>
      <c r="H1318" s="154">
        <f t="shared" si="20"/>
        <v>0</v>
      </c>
      <c r="I1318" s="141" t="s">
        <v>162</v>
      </c>
    </row>
    <row r="1319" spans="1:10" x14ac:dyDescent="0.25">
      <c r="A1319" s="149">
        <v>41687</v>
      </c>
      <c r="B1319" s="150">
        <v>763</v>
      </c>
      <c r="C1319" s="150" t="s">
        <v>869</v>
      </c>
      <c r="D1319" s="138" t="s">
        <v>168</v>
      </c>
      <c r="E1319" s="151">
        <v>17711.5</v>
      </c>
      <c r="F1319" s="445">
        <v>41689</v>
      </c>
      <c r="G1319" s="140">
        <v>17711.5</v>
      </c>
      <c r="H1319" s="154">
        <f t="shared" si="20"/>
        <v>0</v>
      </c>
      <c r="I1319" s="141" t="s">
        <v>162</v>
      </c>
    </row>
    <row r="1320" spans="1:10" x14ac:dyDescent="0.25">
      <c r="A1320" s="149">
        <v>41687</v>
      </c>
      <c r="B1320" s="150">
        <v>764</v>
      </c>
      <c r="C1320" s="150" t="s">
        <v>869</v>
      </c>
      <c r="D1320" s="138" t="s">
        <v>168</v>
      </c>
      <c r="E1320" s="151">
        <v>4139</v>
      </c>
      <c r="F1320" s="445">
        <v>41689</v>
      </c>
      <c r="G1320" s="140">
        <v>4139</v>
      </c>
      <c r="H1320" s="154">
        <f t="shared" si="20"/>
        <v>0</v>
      </c>
      <c r="I1320" s="141" t="s">
        <v>162</v>
      </c>
    </row>
    <row r="1321" spans="1:10" x14ac:dyDescent="0.25">
      <c r="A1321" s="149">
        <v>41687</v>
      </c>
      <c r="B1321" s="150">
        <v>765</v>
      </c>
      <c r="C1321" s="150" t="s">
        <v>869</v>
      </c>
      <c r="D1321" s="138" t="s">
        <v>269</v>
      </c>
      <c r="E1321" s="151">
        <v>11181</v>
      </c>
      <c r="F1321" s="445">
        <v>41689</v>
      </c>
      <c r="G1321" s="140">
        <v>11181</v>
      </c>
      <c r="H1321" s="154">
        <f t="shared" si="20"/>
        <v>0</v>
      </c>
      <c r="I1321" s="141" t="s">
        <v>162</v>
      </c>
    </row>
    <row r="1322" spans="1:10" x14ac:dyDescent="0.25">
      <c r="A1322" s="149">
        <v>41687</v>
      </c>
      <c r="B1322" s="150">
        <v>766</v>
      </c>
      <c r="C1322" s="150" t="s">
        <v>869</v>
      </c>
      <c r="D1322" s="138" t="s">
        <v>272</v>
      </c>
      <c r="E1322" s="151">
        <v>8022.5</v>
      </c>
      <c r="F1322" s="457" t="s">
        <v>982</v>
      </c>
      <c r="G1322" s="140">
        <v>8022.5</v>
      </c>
      <c r="H1322" s="154">
        <f t="shared" si="20"/>
        <v>0</v>
      </c>
      <c r="I1322" s="141" t="s">
        <v>162</v>
      </c>
    </row>
    <row r="1323" spans="1:10" x14ac:dyDescent="0.25">
      <c r="A1323" s="149">
        <v>41687</v>
      </c>
      <c r="B1323" s="150">
        <v>767</v>
      </c>
      <c r="C1323" s="150" t="s">
        <v>869</v>
      </c>
      <c r="D1323" s="138" t="s">
        <v>545</v>
      </c>
      <c r="E1323" s="151">
        <v>5859</v>
      </c>
      <c r="F1323" s="445">
        <v>41689</v>
      </c>
      <c r="G1323" s="140">
        <v>5859</v>
      </c>
      <c r="H1323" s="154">
        <f t="shared" si="20"/>
        <v>0</v>
      </c>
      <c r="I1323" s="141" t="s">
        <v>162</v>
      </c>
    </row>
    <row r="1324" spans="1:10" x14ac:dyDescent="0.25">
      <c r="A1324" s="149">
        <v>41687</v>
      </c>
      <c r="B1324" s="150">
        <v>768</v>
      </c>
      <c r="C1324" s="150" t="s">
        <v>869</v>
      </c>
      <c r="D1324" s="138" t="s">
        <v>22</v>
      </c>
      <c r="E1324" s="151">
        <v>17564</v>
      </c>
      <c r="F1324" s="445">
        <v>41689</v>
      </c>
      <c r="G1324" s="140">
        <v>17564</v>
      </c>
      <c r="H1324" s="154">
        <f t="shared" si="20"/>
        <v>0</v>
      </c>
      <c r="I1324" s="141" t="s">
        <v>162</v>
      </c>
    </row>
    <row r="1325" spans="1:10" x14ac:dyDescent="0.25">
      <c r="A1325" s="149">
        <v>41687</v>
      </c>
      <c r="B1325" s="150">
        <v>769</v>
      </c>
      <c r="C1325" s="150" t="s">
        <v>869</v>
      </c>
      <c r="D1325" s="138" t="s">
        <v>250</v>
      </c>
      <c r="E1325" s="151">
        <v>3275</v>
      </c>
      <c r="F1325" s="445">
        <v>41689</v>
      </c>
      <c r="G1325" s="140">
        <v>3275</v>
      </c>
      <c r="H1325" s="154">
        <f t="shared" si="20"/>
        <v>0</v>
      </c>
      <c r="I1325" s="141" t="s">
        <v>162</v>
      </c>
    </row>
    <row r="1326" spans="1:10" x14ac:dyDescent="0.25">
      <c r="A1326" s="149">
        <v>41687</v>
      </c>
      <c r="B1326" s="150">
        <v>770</v>
      </c>
      <c r="C1326" s="150" t="s">
        <v>869</v>
      </c>
      <c r="D1326" s="138" t="s">
        <v>941</v>
      </c>
      <c r="E1326" s="151">
        <v>7729.5</v>
      </c>
      <c r="F1326" s="445">
        <v>41689</v>
      </c>
      <c r="G1326" s="140">
        <v>7729.5</v>
      </c>
      <c r="H1326" s="154">
        <f t="shared" si="20"/>
        <v>0</v>
      </c>
      <c r="I1326" s="141" t="s">
        <v>162</v>
      </c>
    </row>
    <row r="1327" spans="1:10" x14ac:dyDescent="0.25">
      <c r="A1327" s="149">
        <v>41687</v>
      </c>
      <c r="B1327" s="150">
        <v>771</v>
      </c>
      <c r="C1327" s="150" t="s">
        <v>869</v>
      </c>
      <c r="D1327" s="138" t="s">
        <v>96</v>
      </c>
      <c r="E1327" s="151">
        <v>14709</v>
      </c>
      <c r="F1327" s="445">
        <v>41688</v>
      </c>
      <c r="G1327" s="140">
        <v>14709</v>
      </c>
      <c r="H1327" s="154">
        <f t="shared" si="20"/>
        <v>0</v>
      </c>
      <c r="I1327" s="141" t="s">
        <v>27</v>
      </c>
    </row>
    <row r="1328" spans="1:10" x14ac:dyDescent="0.25">
      <c r="A1328" s="149">
        <v>41687</v>
      </c>
      <c r="B1328" s="150">
        <v>772</v>
      </c>
      <c r="C1328" s="150" t="s">
        <v>869</v>
      </c>
      <c r="D1328" s="138" t="s">
        <v>8</v>
      </c>
      <c r="E1328" s="151">
        <v>899</v>
      </c>
      <c r="F1328" s="445">
        <v>41687</v>
      </c>
      <c r="G1328" s="140">
        <v>899</v>
      </c>
      <c r="H1328" s="154">
        <f t="shared" si="20"/>
        <v>0</v>
      </c>
      <c r="I1328" s="141" t="s">
        <v>8</v>
      </c>
    </row>
    <row r="1329" spans="1:10" x14ac:dyDescent="0.25">
      <c r="A1329" s="149">
        <v>41687</v>
      </c>
      <c r="B1329" s="150">
        <v>773</v>
      </c>
      <c r="C1329" s="150" t="s">
        <v>869</v>
      </c>
      <c r="D1329" s="138" t="s">
        <v>91</v>
      </c>
      <c r="E1329" s="151">
        <v>7336.5</v>
      </c>
      <c r="F1329" s="445">
        <v>41688</v>
      </c>
      <c r="G1329" s="140">
        <v>7336.5</v>
      </c>
      <c r="H1329" s="154">
        <f t="shared" si="20"/>
        <v>0</v>
      </c>
      <c r="I1329" s="141" t="s">
        <v>27</v>
      </c>
    </row>
    <row r="1330" spans="1:10" ht="15" x14ac:dyDescent="0.25">
      <c r="A1330" s="149">
        <v>41687</v>
      </c>
      <c r="B1330" s="150">
        <v>774</v>
      </c>
      <c r="C1330" s="150" t="s">
        <v>869</v>
      </c>
      <c r="D1330" s="138" t="s">
        <v>147</v>
      </c>
      <c r="E1330" s="161">
        <v>14533.5</v>
      </c>
      <c r="F1330" s="464">
        <v>41701</v>
      </c>
      <c r="G1330" s="145">
        <v>14533.5</v>
      </c>
      <c r="H1330" s="154">
        <f t="shared" si="20"/>
        <v>0</v>
      </c>
      <c r="I1330" s="141"/>
      <c r="J1330" s="118"/>
    </row>
    <row r="1331" spans="1:10" ht="15" x14ac:dyDescent="0.25">
      <c r="A1331" s="149">
        <v>41687</v>
      </c>
      <c r="B1331" s="150">
        <v>775</v>
      </c>
      <c r="C1331" s="150" t="s">
        <v>869</v>
      </c>
      <c r="D1331" s="138" t="s">
        <v>494</v>
      </c>
      <c r="E1331" s="151">
        <v>319.5</v>
      </c>
      <c r="F1331" s="445">
        <v>41687</v>
      </c>
      <c r="G1331" s="140">
        <v>319.5</v>
      </c>
      <c r="H1331" s="154">
        <f t="shared" si="20"/>
        <v>0</v>
      </c>
      <c r="I1331" s="141"/>
      <c r="J1331" s="118"/>
    </row>
    <row r="1332" spans="1:10" ht="15" x14ac:dyDescent="0.25">
      <c r="A1332" s="149">
        <v>41687</v>
      </c>
      <c r="B1332" s="150">
        <v>776</v>
      </c>
      <c r="C1332" s="150" t="s">
        <v>869</v>
      </c>
      <c r="D1332" s="138" t="s">
        <v>14</v>
      </c>
      <c r="E1332" s="151">
        <v>6582.5</v>
      </c>
      <c r="F1332" s="445">
        <v>41689</v>
      </c>
      <c r="G1332" s="140">
        <v>6582.5</v>
      </c>
      <c r="H1332" s="154">
        <f t="shared" si="20"/>
        <v>0</v>
      </c>
      <c r="I1332" s="141" t="s">
        <v>21</v>
      </c>
      <c r="J1332" s="118"/>
    </row>
    <row r="1333" spans="1:10" ht="15" x14ac:dyDescent="0.25">
      <c r="A1333" s="149">
        <v>41687</v>
      </c>
      <c r="B1333" s="150">
        <v>777</v>
      </c>
      <c r="C1333" s="150" t="s">
        <v>869</v>
      </c>
      <c r="D1333" s="138" t="s">
        <v>983</v>
      </c>
      <c r="E1333" s="151">
        <v>2820.5</v>
      </c>
      <c r="F1333" s="445">
        <v>41689</v>
      </c>
      <c r="G1333" s="140">
        <v>2820.5</v>
      </c>
      <c r="H1333" s="154">
        <f t="shared" si="20"/>
        <v>0</v>
      </c>
      <c r="I1333" s="141" t="s">
        <v>21</v>
      </c>
      <c r="J1333" s="118"/>
    </row>
    <row r="1334" spans="1:10" ht="15" x14ac:dyDescent="0.25">
      <c r="A1334" s="149">
        <v>41687</v>
      </c>
      <c r="B1334" s="150">
        <v>778</v>
      </c>
      <c r="C1334" s="150" t="s">
        <v>869</v>
      </c>
      <c r="D1334" s="138" t="s">
        <v>63</v>
      </c>
      <c r="E1334" s="151">
        <v>1820.5</v>
      </c>
      <c r="F1334" s="445">
        <v>41689</v>
      </c>
      <c r="G1334" s="140">
        <v>1820.5</v>
      </c>
      <c r="H1334" s="154">
        <f t="shared" si="20"/>
        <v>0</v>
      </c>
      <c r="I1334" s="141" t="s">
        <v>21</v>
      </c>
      <c r="J1334" s="118"/>
    </row>
    <row r="1335" spans="1:10" ht="15" x14ac:dyDescent="0.25">
      <c r="A1335" s="149">
        <v>41687</v>
      </c>
      <c r="B1335" s="150">
        <v>779</v>
      </c>
      <c r="C1335" s="150" t="s">
        <v>869</v>
      </c>
      <c r="D1335" s="138" t="s">
        <v>269</v>
      </c>
      <c r="E1335" s="151">
        <v>930.5</v>
      </c>
      <c r="F1335" s="445">
        <v>41689</v>
      </c>
      <c r="G1335" s="140">
        <v>930.5</v>
      </c>
      <c r="H1335" s="154">
        <f t="shared" si="20"/>
        <v>0</v>
      </c>
      <c r="I1335" s="141" t="s">
        <v>162</v>
      </c>
      <c r="J1335" s="118"/>
    </row>
    <row r="1336" spans="1:10" ht="15" x14ac:dyDescent="0.25">
      <c r="A1336" s="149">
        <v>41688</v>
      </c>
      <c r="B1336" s="150">
        <v>780</v>
      </c>
      <c r="C1336" s="150" t="s">
        <v>869</v>
      </c>
      <c r="D1336" s="138" t="s">
        <v>44</v>
      </c>
      <c r="E1336" s="151">
        <v>3800</v>
      </c>
      <c r="F1336" s="446">
        <v>41710</v>
      </c>
      <c r="G1336" s="145">
        <v>3800</v>
      </c>
      <c r="H1336" s="154">
        <f t="shared" si="20"/>
        <v>0</v>
      </c>
      <c r="I1336" s="141" t="s">
        <v>65</v>
      </c>
      <c r="J1336" s="118"/>
    </row>
    <row r="1337" spans="1:10" ht="15" x14ac:dyDescent="0.25">
      <c r="A1337" s="149">
        <v>41688</v>
      </c>
      <c r="B1337" s="150">
        <v>781</v>
      </c>
      <c r="C1337" s="150" t="s">
        <v>869</v>
      </c>
      <c r="D1337" s="138" t="s">
        <v>42</v>
      </c>
      <c r="E1337" s="151">
        <v>1140</v>
      </c>
      <c r="F1337" s="446">
        <v>41710</v>
      </c>
      <c r="G1337" s="145">
        <v>1140</v>
      </c>
      <c r="H1337" s="154">
        <f t="shared" si="20"/>
        <v>0</v>
      </c>
      <c r="I1337" s="151" t="s">
        <v>30</v>
      </c>
      <c r="J1337" s="118"/>
    </row>
    <row r="1338" spans="1:10" ht="15" x14ac:dyDescent="0.25">
      <c r="A1338" s="149">
        <v>41688</v>
      </c>
      <c r="B1338" s="150">
        <v>782</v>
      </c>
      <c r="C1338" s="150" t="s">
        <v>869</v>
      </c>
      <c r="D1338" s="138" t="s">
        <v>43</v>
      </c>
      <c r="E1338" s="151">
        <v>1140</v>
      </c>
      <c r="F1338" s="446">
        <v>41710</v>
      </c>
      <c r="G1338" s="145">
        <v>1140</v>
      </c>
      <c r="H1338" s="154">
        <f t="shared" si="20"/>
        <v>0</v>
      </c>
      <c r="I1338" s="141" t="s">
        <v>30</v>
      </c>
      <c r="J1338" s="118"/>
    </row>
    <row r="1339" spans="1:10" ht="15" x14ac:dyDescent="0.25">
      <c r="A1339" s="149">
        <v>41688</v>
      </c>
      <c r="B1339" s="150">
        <v>783</v>
      </c>
      <c r="C1339" s="150" t="s">
        <v>869</v>
      </c>
      <c r="D1339" s="138" t="s">
        <v>11</v>
      </c>
      <c r="E1339" s="161">
        <v>54837</v>
      </c>
      <c r="F1339" s="447" t="s">
        <v>984</v>
      </c>
      <c r="G1339" s="140">
        <f>25810+29027</f>
        <v>54837</v>
      </c>
      <c r="H1339" s="154">
        <f t="shared" si="20"/>
        <v>0</v>
      </c>
      <c r="I1339" s="141" t="s">
        <v>37</v>
      </c>
      <c r="J1339" s="118"/>
    </row>
    <row r="1340" spans="1:10" ht="15" x14ac:dyDescent="0.25">
      <c r="A1340" s="149">
        <v>41688</v>
      </c>
      <c r="B1340" s="150">
        <v>784</v>
      </c>
      <c r="C1340" s="150" t="s">
        <v>869</v>
      </c>
      <c r="D1340" s="138" t="s">
        <v>13</v>
      </c>
      <c r="E1340" s="151">
        <v>1953</v>
      </c>
      <c r="F1340" s="445">
        <v>41689</v>
      </c>
      <c r="G1340" s="140">
        <v>1953</v>
      </c>
      <c r="H1340" s="154">
        <f t="shared" si="20"/>
        <v>0</v>
      </c>
      <c r="I1340" s="141" t="s">
        <v>30</v>
      </c>
      <c r="J1340" s="118"/>
    </row>
    <row r="1341" spans="1:10" ht="15" x14ac:dyDescent="0.25">
      <c r="A1341" s="149">
        <v>41688</v>
      </c>
      <c r="B1341" s="150">
        <v>785</v>
      </c>
      <c r="C1341" s="150" t="s">
        <v>869</v>
      </c>
      <c r="D1341" s="138" t="s">
        <v>985</v>
      </c>
      <c r="E1341" s="151">
        <v>1281</v>
      </c>
      <c r="F1341" s="445">
        <v>41688</v>
      </c>
      <c r="G1341" s="140">
        <v>1281</v>
      </c>
      <c r="H1341" s="154">
        <f t="shared" si="20"/>
        <v>0</v>
      </c>
      <c r="I1341" s="141" t="s">
        <v>37</v>
      </c>
      <c r="J1341" s="118"/>
    </row>
    <row r="1342" spans="1:10" ht="15" x14ac:dyDescent="0.25">
      <c r="A1342" s="149">
        <v>41688</v>
      </c>
      <c r="B1342" s="150">
        <v>786</v>
      </c>
      <c r="C1342" s="150" t="s">
        <v>869</v>
      </c>
      <c r="D1342" s="138" t="s">
        <v>23</v>
      </c>
      <c r="E1342" s="151">
        <v>1393</v>
      </c>
      <c r="F1342" s="445">
        <v>41688</v>
      </c>
      <c r="G1342" s="140">
        <v>1393</v>
      </c>
      <c r="H1342" s="154">
        <f t="shared" si="20"/>
        <v>0</v>
      </c>
      <c r="I1342" s="141"/>
      <c r="J1342" s="118"/>
    </row>
    <row r="1343" spans="1:10" ht="15" x14ac:dyDescent="0.25">
      <c r="A1343" s="149">
        <v>41688</v>
      </c>
      <c r="B1343" s="150">
        <v>787</v>
      </c>
      <c r="C1343" s="150" t="s">
        <v>869</v>
      </c>
      <c r="D1343" s="138" t="s">
        <v>23</v>
      </c>
      <c r="E1343" s="151">
        <v>385</v>
      </c>
      <c r="F1343" s="445">
        <v>41688</v>
      </c>
      <c r="G1343" s="140">
        <v>385</v>
      </c>
      <c r="H1343" s="154">
        <f t="shared" si="20"/>
        <v>0</v>
      </c>
      <c r="I1343" s="141"/>
      <c r="J1343" s="118"/>
    </row>
    <row r="1344" spans="1:10" ht="15" x14ac:dyDescent="0.25">
      <c r="A1344" s="149">
        <v>41688</v>
      </c>
      <c r="B1344" s="150">
        <v>788</v>
      </c>
      <c r="C1344" s="150" t="s">
        <v>869</v>
      </c>
      <c r="D1344" s="138" t="s">
        <v>8</v>
      </c>
      <c r="E1344" s="151">
        <v>1489</v>
      </c>
      <c r="F1344" s="445">
        <v>41688</v>
      </c>
      <c r="G1344" s="140">
        <v>1489</v>
      </c>
      <c r="H1344" s="154">
        <f t="shared" si="20"/>
        <v>0</v>
      </c>
      <c r="I1344" s="141" t="s">
        <v>8</v>
      </c>
      <c r="J1344" s="118"/>
    </row>
    <row r="1345" spans="1:10" ht="15" x14ac:dyDescent="0.25">
      <c r="A1345" s="149">
        <v>41688</v>
      </c>
      <c r="B1345" s="150">
        <v>789</v>
      </c>
      <c r="C1345" s="150" t="s">
        <v>869</v>
      </c>
      <c r="D1345" s="138" t="s">
        <v>98</v>
      </c>
      <c r="E1345" s="161">
        <v>15829.5</v>
      </c>
      <c r="F1345" s="447" t="s">
        <v>986</v>
      </c>
      <c r="G1345" s="140">
        <f>13829.5+2000</f>
        <v>15829.5</v>
      </c>
      <c r="H1345" s="154">
        <f t="shared" si="20"/>
        <v>0</v>
      </c>
      <c r="I1345" s="138" t="s">
        <v>37</v>
      </c>
      <c r="J1345" s="118"/>
    </row>
    <row r="1346" spans="1:10" ht="15" x14ac:dyDescent="0.25">
      <c r="A1346" s="149">
        <v>41688</v>
      </c>
      <c r="B1346" s="150">
        <v>790</v>
      </c>
      <c r="C1346" s="150" t="s">
        <v>869</v>
      </c>
      <c r="D1346" s="138" t="s">
        <v>8</v>
      </c>
      <c r="E1346" s="151">
        <v>373</v>
      </c>
      <c r="F1346" s="445">
        <v>41688</v>
      </c>
      <c r="G1346" s="140">
        <v>373</v>
      </c>
      <c r="H1346" s="154">
        <f t="shared" si="20"/>
        <v>0</v>
      </c>
      <c r="I1346" s="141" t="s">
        <v>8</v>
      </c>
      <c r="J1346" s="118"/>
    </row>
    <row r="1347" spans="1:10" ht="15" x14ac:dyDescent="0.25">
      <c r="A1347" s="149">
        <v>41688</v>
      </c>
      <c r="B1347" s="150">
        <v>791</v>
      </c>
      <c r="C1347" s="150" t="s">
        <v>869</v>
      </c>
      <c r="D1347" s="138" t="s">
        <v>28</v>
      </c>
      <c r="E1347" s="151">
        <v>6782.5</v>
      </c>
      <c r="F1347" s="445">
        <v>41688</v>
      </c>
      <c r="G1347" s="140">
        <v>6782.5</v>
      </c>
      <c r="H1347" s="154">
        <f t="shared" si="20"/>
        <v>0</v>
      </c>
      <c r="I1347" s="141"/>
      <c r="J1347" s="118"/>
    </row>
    <row r="1348" spans="1:10" ht="15" x14ac:dyDescent="0.25">
      <c r="A1348" s="149">
        <v>41688</v>
      </c>
      <c r="B1348" s="150">
        <v>792</v>
      </c>
      <c r="C1348" s="150" t="s">
        <v>869</v>
      </c>
      <c r="D1348" s="138" t="s">
        <v>47</v>
      </c>
      <c r="E1348" s="151">
        <v>3593</v>
      </c>
      <c r="F1348" s="445">
        <v>41690</v>
      </c>
      <c r="G1348" s="140">
        <v>3593</v>
      </c>
      <c r="H1348" s="154">
        <f t="shared" si="20"/>
        <v>0</v>
      </c>
      <c r="I1348" s="141"/>
      <c r="J1348" s="118"/>
    </row>
    <row r="1349" spans="1:10" ht="15" x14ac:dyDescent="0.25">
      <c r="A1349" s="149">
        <v>41688</v>
      </c>
      <c r="B1349" s="150">
        <v>793</v>
      </c>
      <c r="C1349" s="150" t="s">
        <v>869</v>
      </c>
      <c r="D1349" s="138" t="s">
        <v>33</v>
      </c>
      <c r="E1349" s="151">
        <v>1799</v>
      </c>
      <c r="F1349" s="445">
        <v>41688</v>
      </c>
      <c r="G1349" s="140">
        <v>1799</v>
      </c>
      <c r="H1349" s="154">
        <f t="shared" ref="H1349:H1412" si="21">E1349-G1349</f>
        <v>0</v>
      </c>
      <c r="I1349" s="141"/>
      <c r="J1349" s="118"/>
    </row>
    <row r="1350" spans="1:10" ht="15" x14ac:dyDescent="0.25">
      <c r="A1350" s="149">
        <v>41688</v>
      </c>
      <c r="B1350" s="150">
        <v>794</v>
      </c>
      <c r="C1350" s="150" t="s">
        <v>869</v>
      </c>
      <c r="D1350" s="138" t="s">
        <v>22</v>
      </c>
      <c r="E1350" s="151">
        <v>4791</v>
      </c>
      <c r="F1350" s="445">
        <v>41688</v>
      </c>
      <c r="G1350" s="140">
        <v>4791</v>
      </c>
      <c r="H1350" s="154">
        <f t="shared" si="21"/>
        <v>0</v>
      </c>
      <c r="I1350" s="141"/>
      <c r="J1350" s="118"/>
    </row>
    <row r="1351" spans="1:10" ht="15" x14ac:dyDescent="0.25">
      <c r="A1351" s="149">
        <v>41688</v>
      </c>
      <c r="B1351" s="150">
        <v>795</v>
      </c>
      <c r="C1351" s="150" t="s">
        <v>869</v>
      </c>
      <c r="D1351" s="138" t="s">
        <v>74</v>
      </c>
      <c r="E1351" s="151">
        <v>1496</v>
      </c>
      <c r="F1351" s="445">
        <v>41688</v>
      </c>
      <c r="G1351" s="140">
        <v>1496</v>
      </c>
      <c r="H1351" s="154">
        <f t="shared" si="21"/>
        <v>0</v>
      </c>
      <c r="I1351" s="141"/>
      <c r="J1351" s="118"/>
    </row>
    <row r="1352" spans="1:10" ht="15" x14ac:dyDescent="0.25">
      <c r="A1352" s="149">
        <v>41688</v>
      </c>
      <c r="B1352" s="150">
        <v>796</v>
      </c>
      <c r="C1352" s="150" t="s">
        <v>869</v>
      </c>
      <c r="D1352" s="138" t="s">
        <v>501</v>
      </c>
      <c r="E1352" s="151">
        <v>2686.5</v>
      </c>
      <c r="F1352" s="445">
        <v>41688</v>
      </c>
      <c r="G1352" s="140">
        <v>2686.5</v>
      </c>
      <c r="H1352" s="154">
        <f t="shared" si="21"/>
        <v>0</v>
      </c>
      <c r="I1352" s="141"/>
      <c r="J1352" s="118"/>
    </row>
    <row r="1353" spans="1:10" ht="15" x14ac:dyDescent="0.25">
      <c r="A1353" s="149">
        <v>41688</v>
      </c>
      <c r="B1353" s="150">
        <v>797</v>
      </c>
      <c r="C1353" s="150" t="s">
        <v>869</v>
      </c>
      <c r="D1353" s="138" t="s">
        <v>29</v>
      </c>
      <c r="E1353" s="151">
        <v>12220</v>
      </c>
      <c r="F1353" s="445">
        <v>41694</v>
      </c>
      <c r="G1353" s="140">
        <v>12220</v>
      </c>
      <c r="H1353" s="154">
        <f t="shared" si="21"/>
        <v>0</v>
      </c>
      <c r="I1353" s="141" t="s">
        <v>30</v>
      </c>
      <c r="J1353" s="118"/>
    </row>
    <row r="1354" spans="1:10" ht="15" x14ac:dyDescent="0.25">
      <c r="A1354" s="149">
        <v>41688</v>
      </c>
      <c r="B1354" s="150">
        <v>798</v>
      </c>
      <c r="C1354" s="150" t="s">
        <v>869</v>
      </c>
      <c r="D1354" s="138" t="s">
        <v>54</v>
      </c>
      <c r="E1354" s="151">
        <v>9695.6</v>
      </c>
      <c r="F1354" s="445">
        <v>41688</v>
      </c>
      <c r="G1354" s="140">
        <v>9695.6</v>
      </c>
      <c r="H1354" s="154">
        <f t="shared" si="21"/>
        <v>0</v>
      </c>
      <c r="I1354" s="141" t="s">
        <v>30</v>
      </c>
      <c r="J1354" s="118"/>
    </row>
    <row r="1355" spans="1:10" ht="15" x14ac:dyDescent="0.25">
      <c r="A1355" s="149">
        <v>41688</v>
      </c>
      <c r="B1355" s="150">
        <v>799</v>
      </c>
      <c r="C1355" s="150" t="s">
        <v>869</v>
      </c>
      <c r="D1355" s="138" t="s">
        <v>57</v>
      </c>
      <c r="E1355" s="151">
        <v>800</v>
      </c>
      <c r="F1355" s="445">
        <v>41688</v>
      </c>
      <c r="G1355" s="140">
        <v>800</v>
      </c>
      <c r="H1355" s="154">
        <f t="shared" si="21"/>
        <v>0</v>
      </c>
      <c r="I1355" s="141" t="s">
        <v>30</v>
      </c>
      <c r="J1355" s="118"/>
    </row>
    <row r="1356" spans="1:10" ht="15" x14ac:dyDescent="0.25">
      <c r="A1356" s="149">
        <v>41688</v>
      </c>
      <c r="B1356" s="150">
        <v>800</v>
      </c>
      <c r="C1356" s="150" t="s">
        <v>869</v>
      </c>
      <c r="D1356" s="138" t="s">
        <v>808</v>
      </c>
      <c r="E1356" s="161">
        <v>796.5</v>
      </c>
      <c r="F1356" s="447" t="s">
        <v>987</v>
      </c>
      <c r="G1356" s="140">
        <f>700+96.5</f>
        <v>796.5</v>
      </c>
      <c r="H1356" s="154">
        <f t="shared" si="21"/>
        <v>0</v>
      </c>
      <c r="I1356" s="141" t="s">
        <v>30</v>
      </c>
      <c r="J1356" s="118"/>
    </row>
    <row r="1357" spans="1:10" ht="15" x14ac:dyDescent="0.25">
      <c r="A1357" s="149">
        <v>41688</v>
      </c>
      <c r="B1357" s="150">
        <v>801</v>
      </c>
      <c r="C1357" s="150" t="s">
        <v>869</v>
      </c>
      <c r="D1357" s="138" t="s">
        <v>338</v>
      </c>
      <c r="E1357" s="151">
        <v>228</v>
      </c>
      <c r="F1357" s="445">
        <v>41688</v>
      </c>
      <c r="G1357" s="140">
        <v>228</v>
      </c>
      <c r="H1357" s="154">
        <f t="shared" si="21"/>
        <v>0</v>
      </c>
      <c r="I1357" s="141" t="s">
        <v>30</v>
      </c>
      <c r="J1357" s="118"/>
    </row>
    <row r="1358" spans="1:10" ht="15" x14ac:dyDescent="0.25">
      <c r="A1358" s="149">
        <v>41688</v>
      </c>
      <c r="B1358" s="150">
        <v>802</v>
      </c>
      <c r="C1358" s="150" t="s">
        <v>869</v>
      </c>
      <c r="D1358" s="138" t="s">
        <v>517</v>
      </c>
      <c r="E1358" s="151">
        <v>263</v>
      </c>
      <c r="F1358" s="445">
        <v>41688</v>
      </c>
      <c r="G1358" s="140">
        <v>263</v>
      </c>
      <c r="H1358" s="154">
        <f t="shared" si="21"/>
        <v>0</v>
      </c>
      <c r="I1358" s="141"/>
      <c r="J1358" s="118"/>
    </row>
    <row r="1359" spans="1:10" ht="15" x14ac:dyDescent="0.25">
      <c r="A1359" s="149">
        <v>41688</v>
      </c>
      <c r="B1359" s="150">
        <v>803</v>
      </c>
      <c r="C1359" s="150" t="s">
        <v>869</v>
      </c>
      <c r="D1359" s="138" t="s">
        <v>62</v>
      </c>
      <c r="E1359" s="151">
        <v>9397.5</v>
      </c>
      <c r="F1359" s="445">
        <v>41688</v>
      </c>
      <c r="G1359" s="140">
        <v>9397.5</v>
      </c>
      <c r="H1359" s="154">
        <f t="shared" si="21"/>
        <v>0</v>
      </c>
      <c r="I1359" s="141"/>
      <c r="J1359" s="118"/>
    </row>
    <row r="1360" spans="1:10" ht="15" x14ac:dyDescent="0.25">
      <c r="A1360" s="149">
        <v>41688</v>
      </c>
      <c r="B1360" s="150">
        <v>804</v>
      </c>
      <c r="C1360" s="150" t="s">
        <v>869</v>
      </c>
      <c r="D1360" s="138" t="s">
        <v>441</v>
      </c>
      <c r="E1360" s="151">
        <v>1492.5</v>
      </c>
      <c r="F1360" s="445">
        <v>41688</v>
      </c>
      <c r="G1360" s="140">
        <v>1492.5</v>
      </c>
      <c r="H1360" s="154">
        <f t="shared" si="21"/>
        <v>0</v>
      </c>
      <c r="I1360" s="141" t="s">
        <v>30</v>
      </c>
      <c r="J1360" s="118"/>
    </row>
    <row r="1361" spans="1:10" ht="15" x14ac:dyDescent="0.25">
      <c r="A1361" s="149">
        <v>41688</v>
      </c>
      <c r="B1361" s="150">
        <v>805</v>
      </c>
      <c r="C1361" s="150" t="s">
        <v>869</v>
      </c>
      <c r="D1361" s="138" t="s">
        <v>32</v>
      </c>
      <c r="E1361" s="151">
        <v>8101</v>
      </c>
      <c r="F1361" s="445">
        <v>41688</v>
      </c>
      <c r="G1361" s="140">
        <v>8101</v>
      </c>
      <c r="H1361" s="154">
        <f t="shared" si="21"/>
        <v>0</v>
      </c>
      <c r="I1361" s="141" t="s">
        <v>30</v>
      </c>
      <c r="J1361" s="118"/>
    </row>
    <row r="1362" spans="1:10" ht="15" x14ac:dyDescent="0.25">
      <c r="A1362" s="149">
        <v>41688</v>
      </c>
      <c r="B1362" s="150">
        <v>806</v>
      </c>
      <c r="C1362" s="150" t="s">
        <v>869</v>
      </c>
      <c r="D1362" s="138" t="s">
        <v>35</v>
      </c>
      <c r="E1362" s="151">
        <v>1322.5</v>
      </c>
      <c r="F1362" s="446">
        <v>41702</v>
      </c>
      <c r="G1362" s="145">
        <v>1322.5</v>
      </c>
      <c r="H1362" s="154">
        <f t="shared" si="21"/>
        <v>0</v>
      </c>
      <c r="I1362" s="141" t="s">
        <v>30</v>
      </c>
      <c r="J1362" s="118"/>
    </row>
    <row r="1363" spans="1:10" ht="15" x14ac:dyDescent="0.25">
      <c r="A1363" s="149">
        <v>41688</v>
      </c>
      <c r="B1363" s="150">
        <v>807</v>
      </c>
      <c r="C1363" s="150" t="s">
        <v>869</v>
      </c>
      <c r="D1363" s="138" t="s">
        <v>55</v>
      </c>
      <c r="E1363" s="151">
        <v>7513</v>
      </c>
      <c r="F1363" s="445">
        <v>41688</v>
      </c>
      <c r="G1363" s="140">
        <v>7513</v>
      </c>
      <c r="H1363" s="154">
        <f t="shared" si="21"/>
        <v>0</v>
      </c>
      <c r="I1363" s="141"/>
      <c r="J1363" s="118"/>
    </row>
    <row r="1364" spans="1:10" ht="15" x14ac:dyDescent="0.25">
      <c r="A1364" s="149">
        <v>41688</v>
      </c>
      <c r="B1364" s="150">
        <v>808</v>
      </c>
      <c r="C1364" s="150" t="s">
        <v>869</v>
      </c>
      <c r="D1364" s="138" t="s">
        <v>8</v>
      </c>
      <c r="E1364" s="151">
        <v>4861</v>
      </c>
      <c r="F1364" s="445">
        <v>41688</v>
      </c>
      <c r="G1364" s="140">
        <v>4861</v>
      </c>
      <c r="H1364" s="154">
        <f t="shared" si="21"/>
        <v>0</v>
      </c>
      <c r="I1364" s="141" t="s">
        <v>8</v>
      </c>
      <c r="J1364" s="118"/>
    </row>
    <row r="1365" spans="1:10" ht="15" x14ac:dyDescent="0.25">
      <c r="A1365" s="149">
        <v>41688</v>
      </c>
      <c r="B1365" s="150">
        <v>809</v>
      </c>
      <c r="C1365" s="150" t="s">
        <v>869</v>
      </c>
      <c r="D1365" s="138" t="s">
        <v>130</v>
      </c>
      <c r="E1365" s="151">
        <v>3567.5</v>
      </c>
      <c r="F1365" s="445">
        <v>41691</v>
      </c>
      <c r="G1365" s="140">
        <v>3567.5</v>
      </c>
      <c r="H1365" s="154">
        <f t="shared" si="21"/>
        <v>0</v>
      </c>
      <c r="I1365" s="141" t="s">
        <v>217</v>
      </c>
      <c r="J1365" s="118"/>
    </row>
    <row r="1366" spans="1:10" ht="15" x14ac:dyDescent="0.25">
      <c r="A1366" s="149">
        <v>41688</v>
      </c>
      <c r="B1366" s="150">
        <v>810</v>
      </c>
      <c r="C1366" s="150" t="s">
        <v>869</v>
      </c>
      <c r="D1366" s="138" t="s">
        <v>111</v>
      </c>
      <c r="E1366" s="151">
        <v>2494</v>
      </c>
      <c r="F1366" s="445">
        <v>41688</v>
      </c>
      <c r="G1366" s="140">
        <v>2494</v>
      </c>
      <c r="H1366" s="154">
        <f t="shared" si="21"/>
        <v>0</v>
      </c>
      <c r="I1366" s="141" t="s">
        <v>65</v>
      </c>
      <c r="J1366" s="118"/>
    </row>
    <row r="1367" spans="1:10" ht="15" x14ac:dyDescent="0.25">
      <c r="A1367" s="149">
        <v>41688</v>
      </c>
      <c r="B1367" s="150">
        <v>811</v>
      </c>
      <c r="C1367" s="150" t="s">
        <v>869</v>
      </c>
      <c r="D1367" s="138" t="s">
        <v>66</v>
      </c>
      <c r="E1367" s="151">
        <v>1318</v>
      </c>
      <c r="F1367" s="445">
        <v>41688</v>
      </c>
      <c r="G1367" s="140">
        <v>1318</v>
      </c>
      <c r="H1367" s="154">
        <f t="shared" si="21"/>
        <v>0</v>
      </c>
      <c r="I1367" s="141" t="s">
        <v>65</v>
      </c>
      <c r="J1367" s="118"/>
    </row>
    <row r="1368" spans="1:10" ht="15" x14ac:dyDescent="0.25">
      <c r="A1368" s="149">
        <v>41688</v>
      </c>
      <c r="B1368" s="150">
        <v>812</v>
      </c>
      <c r="C1368" s="150" t="s">
        <v>869</v>
      </c>
      <c r="D1368" s="138" t="s">
        <v>188</v>
      </c>
      <c r="E1368" s="151">
        <v>6651.5</v>
      </c>
      <c r="F1368" s="446">
        <v>41701</v>
      </c>
      <c r="G1368" s="145">
        <v>6651.5</v>
      </c>
      <c r="H1368" s="154">
        <f t="shared" si="21"/>
        <v>0</v>
      </c>
      <c r="I1368" s="141" t="s">
        <v>217</v>
      </c>
      <c r="J1368" s="118"/>
    </row>
    <row r="1369" spans="1:10" ht="15" x14ac:dyDescent="0.25">
      <c r="A1369" s="149">
        <v>41688</v>
      </c>
      <c r="B1369" s="150">
        <v>813</v>
      </c>
      <c r="C1369" s="150" t="s">
        <v>869</v>
      </c>
      <c r="D1369" s="138" t="s">
        <v>304</v>
      </c>
      <c r="E1369" s="151">
        <v>11723</v>
      </c>
      <c r="F1369" s="445">
        <v>41688</v>
      </c>
      <c r="G1369" s="140">
        <v>11723</v>
      </c>
      <c r="H1369" s="154">
        <f t="shared" si="21"/>
        <v>0</v>
      </c>
      <c r="I1369" s="141" t="s">
        <v>988</v>
      </c>
      <c r="J1369" s="118"/>
    </row>
    <row r="1370" spans="1:10" ht="15" x14ac:dyDescent="0.25">
      <c r="A1370" s="149">
        <v>41688</v>
      </c>
      <c r="B1370" s="150">
        <v>814</v>
      </c>
      <c r="C1370" s="150" t="s">
        <v>869</v>
      </c>
      <c r="D1370" s="138" t="s">
        <v>54</v>
      </c>
      <c r="E1370" s="151">
        <v>1336</v>
      </c>
      <c r="F1370" s="445">
        <v>41688</v>
      </c>
      <c r="G1370" s="140">
        <v>1336</v>
      </c>
      <c r="H1370" s="154">
        <f t="shared" si="21"/>
        <v>0</v>
      </c>
      <c r="I1370" s="141"/>
      <c r="J1370" s="118"/>
    </row>
    <row r="1371" spans="1:10" ht="15" x14ac:dyDescent="0.25">
      <c r="A1371" s="149">
        <v>41688</v>
      </c>
      <c r="B1371" s="150">
        <v>815</v>
      </c>
      <c r="C1371" s="150" t="s">
        <v>869</v>
      </c>
      <c r="D1371" s="138" t="s">
        <v>123</v>
      </c>
      <c r="E1371" s="151">
        <v>1905</v>
      </c>
      <c r="F1371" s="445">
        <v>41688</v>
      </c>
      <c r="G1371" s="140">
        <v>1905</v>
      </c>
      <c r="H1371" s="154">
        <f t="shared" si="21"/>
        <v>0</v>
      </c>
      <c r="I1371" s="141" t="s">
        <v>8</v>
      </c>
      <c r="J1371" s="118"/>
    </row>
    <row r="1372" spans="1:10" ht="15" x14ac:dyDescent="0.25">
      <c r="A1372" s="149">
        <v>41688</v>
      </c>
      <c r="B1372" s="150">
        <v>816</v>
      </c>
      <c r="C1372" s="150" t="s">
        <v>869</v>
      </c>
      <c r="D1372" s="138" t="s">
        <v>989</v>
      </c>
      <c r="E1372" s="151">
        <v>2325</v>
      </c>
      <c r="F1372" s="445">
        <v>41688</v>
      </c>
      <c r="G1372" s="140">
        <v>2325</v>
      </c>
      <c r="H1372" s="154">
        <f t="shared" si="21"/>
        <v>0</v>
      </c>
      <c r="I1372" s="141" t="s">
        <v>8</v>
      </c>
      <c r="J1372" s="118"/>
    </row>
    <row r="1373" spans="1:10" ht="15" x14ac:dyDescent="0.25">
      <c r="A1373" s="149">
        <v>41688</v>
      </c>
      <c r="B1373" s="150">
        <v>817</v>
      </c>
      <c r="C1373" s="150" t="s">
        <v>869</v>
      </c>
      <c r="D1373" s="138" t="s">
        <v>16</v>
      </c>
      <c r="E1373" s="151">
        <v>4396.5</v>
      </c>
      <c r="F1373" s="446">
        <v>41710</v>
      </c>
      <c r="G1373" s="145">
        <v>4396.5</v>
      </c>
      <c r="H1373" s="154">
        <f t="shared" si="21"/>
        <v>0</v>
      </c>
      <c r="I1373" s="141" t="s">
        <v>16</v>
      </c>
      <c r="J1373" s="118"/>
    </row>
    <row r="1374" spans="1:10" ht="15" x14ac:dyDescent="0.25">
      <c r="A1374" s="149">
        <v>41688</v>
      </c>
      <c r="B1374" s="150">
        <v>818</v>
      </c>
      <c r="C1374" s="150" t="s">
        <v>869</v>
      </c>
      <c r="D1374" s="138" t="s">
        <v>19</v>
      </c>
      <c r="E1374" s="151">
        <v>9552</v>
      </c>
      <c r="F1374" s="445">
        <v>41697</v>
      </c>
      <c r="G1374" s="140">
        <v>9552</v>
      </c>
      <c r="H1374" s="154">
        <f t="shared" si="21"/>
        <v>0</v>
      </c>
      <c r="I1374" s="141" t="s">
        <v>45</v>
      </c>
      <c r="J1374" s="118"/>
    </row>
    <row r="1375" spans="1:10" ht="15" x14ac:dyDescent="0.25">
      <c r="A1375" s="149">
        <v>41688</v>
      </c>
      <c r="B1375" s="150">
        <v>819</v>
      </c>
      <c r="C1375" s="150" t="s">
        <v>869</v>
      </c>
      <c r="D1375" s="138" t="s">
        <v>257</v>
      </c>
      <c r="E1375" s="151">
        <v>11715.5</v>
      </c>
      <c r="F1375" s="445">
        <v>41689</v>
      </c>
      <c r="G1375" s="140">
        <v>11715.5</v>
      </c>
      <c r="H1375" s="154">
        <f t="shared" si="21"/>
        <v>0</v>
      </c>
      <c r="I1375" s="141" t="s">
        <v>65</v>
      </c>
      <c r="J1375" s="118"/>
    </row>
    <row r="1376" spans="1:10" ht="15" x14ac:dyDescent="0.25">
      <c r="A1376" s="149">
        <v>41688</v>
      </c>
      <c r="B1376" s="150">
        <v>820</v>
      </c>
      <c r="C1376" s="150" t="s">
        <v>869</v>
      </c>
      <c r="D1376" s="138" t="s">
        <v>215</v>
      </c>
      <c r="E1376" s="151">
        <v>346.5</v>
      </c>
      <c r="F1376" s="445">
        <v>41688</v>
      </c>
      <c r="G1376" s="140">
        <v>346.5</v>
      </c>
      <c r="H1376" s="154">
        <f t="shared" si="21"/>
        <v>0</v>
      </c>
      <c r="I1376" s="141"/>
      <c r="J1376" s="118"/>
    </row>
    <row r="1377" spans="1:10" ht="15" x14ac:dyDescent="0.25">
      <c r="A1377" s="149">
        <v>41688</v>
      </c>
      <c r="B1377" s="150">
        <v>821</v>
      </c>
      <c r="C1377" s="150" t="s">
        <v>869</v>
      </c>
      <c r="D1377" s="138" t="s">
        <v>792</v>
      </c>
      <c r="E1377" s="151">
        <v>2647.68</v>
      </c>
      <c r="F1377" s="446" t="s">
        <v>990</v>
      </c>
      <c r="G1377" s="140">
        <v>2647.68</v>
      </c>
      <c r="H1377" s="154">
        <f t="shared" si="21"/>
        <v>0</v>
      </c>
      <c r="I1377" s="141" t="s">
        <v>45</v>
      </c>
      <c r="J1377" s="118"/>
    </row>
    <row r="1378" spans="1:10" x14ac:dyDescent="0.25">
      <c r="A1378" s="149">
        <v>41688</v>
      </c>
      <c r="B1378" s="150">
        <v>822</v>
      </c>
      <c r="C1378" s="150" t="s">
        <v>869</v>
      </c>
      <c r="D1378" s="138" t="s">
        <v>508</v>
      </c>
      <c r="E1378" s="151">
        <v>24977.5</v>
      </c>
      <c r="F1378" s="445">
        <v>41688</v>
      </c>
      <c r="G1378" s="140">
        <v>24977.5</v>
      </c>
      <c r="H1378" s="154">
        <f t="shared" si="21"/>
        <v>0</v>
      </c>
      <c r="I1378" s="141" t="s">
        <v>8</v>
      </c>
    </row>
    <row r="1379" spans="1:10" x14ac:dyDescent="0.25">
      <c r="A1379" s="149">
        <v>41688</v>
      </c>
      <c r="B1379" s="150">
        <v>823</v>
      </c>
      <c r="C1379" s="150" t="s">
        <v>869</v>
      </c>
      <c r="D1379" s="138" t="s">
        <v>235</v>
      </c>
      <c r="E1379" s="151">
        <v>1700</v>
      </c>
      <c r="F1379" s="445">
        <v>41689</v>
      </c>
      <c r="G1379" s="140">
        <v>1700</v>
      </c>
      <c r="H1379" s="154">
        <f t="shared" si="21"/>
        <v>0</v>
      </c>
      <c r="I1379" s="141"/>
    </row>
    <row r="1380" spans="1:10" ht="34.5" customHeight="1" x14ac:dyDescent="0.25">
      <c r="A1380" s="149">
        <v>41688</v>
      </c>
      <c r="B1380" s="150">
        <v>824</v>
      </c>
      <c r="C1380" s="150" t="s">
        <v>869</v>
      </c>
      <c r="D1380" s="138" t="s">
        <v>25</v>
      </c>
      <c r="E1380" s="161">
        <v>31693</v>
      </c>
      <c r="F1380" s="469" t="s">
        <v>991</v>
      </c>
      <c r="G1380" s="140">
        <f>5000+8000+10000+8693</f>
        <v>31693</v>
      </c>
      <c r="H1380" s="154">
        <f t="shared" si="21"/>
        <v>0</v>
      </c>
      <c r="I1380" s="141" t="s">
        <v>217</v>
      </c>
    </row>
    <row r="1381" spans="1:10" x14ac:dyDescent="0.25">
      <c r="A1381" s="149">
        <v>41688</v>
      </c>
      <c r="B1381" s="150">
        <v>825</v>
      </c>
      <c r="C1381" s="150" t="s">
        <v>869</v>
      </c>
      <c r="D1381" s="138" t="s">
        <v>78</v>
      </c>
      <c r="E1381" s="151">
        <v>2089.5</v>
      </c>
      <c r="F1381" s="445">
        <v>41689</v>
      </c>
      <c r="G1381" s="140">
        <v>2089.5</v>
      </c>
      <c r="H1381" s="154">
        <f t="shared" si="21"/>
        <v>0</v>
      </c>
      <c r="I1381" s="141" t="s">
        <v>65</v>
      </c>
    </row>
    <row r="1382" spans="1:10" x14ac:dyDescent="0.25">
      <c r="A1382" s="149">
        <v>41688</v>
      </c>
      <c r="B1382" s="150">
        <v>826</v>
      </c>
      <c r="C1382" s="150" t="s">
        <v>869</v>
      </c>
      <c r="D1382" s="138" t="s">
        <v>80</v>
      </c>
      <c r="E1382" s="151">
        <v>1197</v>
      </c>
      <c r="F1382" s="445">
        <v>41689</v>
      </c>
      <c r="G1382" s="140">
        <v>1197</v>
      </c>
      <c r="H1382" s="154">
        <f t="shared" si="21"/>
        <v>0</v>
      </c>
      <c r="I1382" s="141" t="s">
        <v>65</v>
      </c>
    </row>
    <row r="1383" spans="1:10" x14ac:dyDescent="0.25">
      <c r="A1383" s="149">
        <v>41688</v>
      </c>
      <c r="B1383" s="150">
        <v>827</v>
      </c>
      <c r="C1383" s="150" t="s">
        <v>869</v>
      </c>
      <c r="D1383" s="138" t="s">
        <v>233</v>
      </c>
      <c r="E1383" s="151">
        <v>635</v>
      </c>
      <c r="F1383" s="445">
        <v>41689</v>
      </c>
      <c r="G1383" s="140">
        <v>635</v>
      </c>
      <c r="H1383" s="154">
        <f t="shared" si="21"/>
        <v>0</v>
      </c>
      <c r="I1383" s="141" t="s">
        <v>65</v>
      </c>
    </row>
    <row r="1384" spans="1:10" x14ac:dyDescent="0.25">
      <c r="A1384" s="149">
        <v>41688</v>
      </c>
      <c r="B1384" s="150">
        <v>828</v>
      </c>
      <c r="C1384" s="150" t="s">
        <v>869</v>
      </c>
      <c r="D1384" s="138" t="s">
        <v>144</v>
      </c>
      <c r="E1384" s="151">
        <v>3499.5</v>
      </c>
      <c r="F1384" s="445">
        <v>41689</v>
      </c>
      <c r="G1384" s="140">
        <v>3499.5</v>
      </c>
      <c r="H1384" s="154">
        <f t="shared" si="21"/>
        <v>0</v>
      </c>
      <c r="I1384" s="141" t="s">
        <v>65</v>
      </c>
    </row>
    <row r="1385" spans="1:10" x14ac:dyDescent="0.25">
      <c r="A1385" s="149">
        <v>41688</v>
      </c>
      <c r="B1385" s="150">
        <v>829</v>
      </c>
      <c r="C1385" s="150" t="s">
        <v>869</v>
      </c>
      <c r="D1385" s="138" t="s">
        <v>68</v>
      </c>
      <c r="E1385" s="151">
        <v>4120</v>
      </c>
      <c r="F1385" s="445">
        <v>41688</v>
      </c>
      <c r="G1385" s="140">
        <v>4120</v>
      </c>
      <c r="H1385" s="154">
        <f t="shared" si="21"/>
        <v>0</v>
      </c>
      <c r="I1385" s="141" t="s">
        <v>217</v>
      </c>
    </row>
    <row r="1386" spans="1:10" x14ac:dyDescent="0.25">
      <c r="A1386" s="149">
        <v>41688</v>
      </c>
      <c r="B1386" s="150">
        <v>830</v>
      </c>
      <c r="C1386" s="150" t="s">
        <v>869</v>
      </c>
      <c r="D1386" s="138" t="s">
        <v>87</v>
      </c>
      <c r="E1386" s="161">
        <v>10535</v>
      </c>
      <c r="F1386" s="452" t="s">
        <v>992</v>
      </c>
      <c r="G1386" s="140">
        <v>10535</v>
      </c>
      <c r="H1386" s="154">
        <f t="shared" si="21"/>
        <v>0</v>
      </c>
      <c r="I1386" s="141" t="s">
        <v>65</v>
      </c>
      <c r="J1386" s="142" t="s">
        <v>993</v>
      </c>
    </row>
    <row r="1387" spans="1:10" x14ac:dyDescent="0.25">
      <c r="A1387" s="149">
        <v>41688</v>
      </c>
      <c r="B1387" s="150">
        <v>831</v>
      </c>
      <c r="C1387" s="150" t="s">
        <v>869</v>
      </c>
      <c r="D1387" s="138" t="s">
        <v>348</v>
      </c>
      <c r="E1387" s="151">
        <v>887.5</v>
      </c>
      <c r="F1387" s="445">
        <v>41689</v>
      </c>
      <c r="G1387" s="140">
        <v>887.5</v>
      </c>
      <c r="H1387" s="154">
        <f t="shared" si="21"/>
        <v>0</v>
      </c>
      <c r="I1387" s="141" t="s">
        <v>65</v>
      </c>
    </row>
    <row r="1388" spans="1:10" x14ac:dyDescent="0.25">
      <c r="A1388" s="149">
        <v>41688</v>
      </c>
      <c r="B1388" s="150">
        <v>832</v>
      </c>
      <c r="C1388" s="150" t="s">
        <v>869</v>
      </c>
      <c r="D1388" s="138" t="s">
        <v>28</v>
      </c>
      <c r="E1388" s="151">
        <v>3330.5</v>
      </c>
      <c r="F1388" s="445">
        <v>41688</v>
      </c>
      <c r="G1388" s="140">
        <v>3330.5</v>
      </c>
      <c r="H1388" s="154">
        <f t="shared" si="21"/>
        <v>0</v>
      </c>
      <c r="I1388" s="141"/>
    </row>
    <row r="1389" spans="1:10" x14ac:dyDescent="0.25">
      <c r="A1389" s="149">
        <v>41688</v>
      </c>
      <c r="B1389" s="150">
        <v>833</v>
      </c>
      <c r="C1389" s="150" t="s">
        <v>869</v>
      </c>
      <c r="D1389" s="138" t="s">
        <v>254</v>
      </c>
      <c r="E1389" s="151">
        <v>586.5</v>
      </c>
      <c r="F1389" s="445">
        <v>41688</v>
      </c>
      <c r="G1389" s="140">
        <v>586.5</v>
      </c>
      <c r="H1389" s="154">
        <f t="shared" si="21"/>
        <v>0</v>
      </c>
      <c r="I1389" s="141"/>
    </row>
    <row r="1390" spans="1:10" x14ac:dyDescent="0.25">
      <c r="A1390" s="149">
        <v>41688</v>
      </c>
      <c r="B1390" s="150">
        <v>834</v>
      </c>
      <c r="C1390" s="150" t="s">
        <v>869</v>
      </c>
      <c r="D1390" s="138" t="s">
        <v>8</v>
      </c>
      <c r="E1390" s="151">
        <v>373</v>
      </c>
      <c r="F1390" s="445">
        <v>41688</v>
      </c>
      <c r="G1390" s="140">
        <v>373</v>
      </c>
      <c r="H1390" s="154">
        <f t="shared" si="21"/>
        <v>0</v>
      </c>
      <c r="I1390" s="141" t="s">
        <v>8</v>
      </c>
    </row>
    <row r="1391" spans="1:10" x14ac:dyDescent="0.25">
      <c r="A1391" s="149">
        <v>41688</v>
      </c>
      <c r="B1391" s="150">
        <v>835</v>
      </c>
      <c r="C1391" s="150" t="s">
        <v>869</v>
      </c>
      <c r="D1391" s="138" t="s">
        <v>152</v>
      </c>
      <c r="E1391" s="151">
        <v>7042</v>
      </c>
      <c r="F1391" s="445">
        <v>41689</v>
      </c>
      <c r="G1391" s="140">
        <v>7042</v>
      </c>
      <c r="H1391" s="154">
        <f t="shared" si="21"/>
        <v>0</v>
      </c>
      <c r="I1391" s="141"/>
    </row>
    <row r="1392" spans="1:10" x14ac:dyDescent="0.25">
      <c r="A1392" s="149">
        <v>41688</v>
      </c>
      <c r="B1392" s="150">
        <v>836</v>
      </c>
      <c r="C1392" s="150" t="s">
        <v>869</v>
      </c>
      <c r="D1392" s="138" t="s">
        <v>14</v>
      </c>
      <c r="E1392" s="151">
        <v>3291.5</v>
      </c>
      <c r="F1392" s="445">
        <v>41688</v>
      </c>
      <c r="G1392" s="140">
        <v>3291.5</v>
      </c>
      <c r="H1392" s="154">
        <f t="shared" si="21"/>
        <v>0</v>
      </c>
      <c r="I1392" s="141" t="s">
        <v>12</v>
      </c>
    </row>
    <row r="1393" spans="1:10" x14ac:dyDescent="0.25">
      <c r="A1393" s="149">
        <v>41689</v>
      </c>
      <c r="B1393" s="150">
        <v>837</v>
      </c>
      <c r="C1393" s="150" t="s">
        <v>869</v>
      </c>
      <c r="D1393" s="138" t="s">
        <v>70</v>
      </c>
      <c r="E1393" s="151">
        <v>4886.5</v>
      </c>
      <c r="F1393" s="445">
        <v>41689</v>
      </c>
      <c r="G1393" s="140">
        <v>4886.5</v>
      </c>
      <c r="H1393" s="154">
        <f t="shared" si="21"/>
        <v>0</v>
      </c>
      <c r="I1393" s="141"/>
    </row>
    <row r="1394" spans="1:10" ht="15" x14ac:dyDescent="0.25">
      <c r="A1394" s="149">
        <v>41689</v>
      </c>
      <c r="B1394" s="150">
        <v>838</v>
      </c>
      <c r="C1394" s="150" t="s">
        <v>869</v>
      </c>
      <c r="D1394" s="138" t="s">
        <v>137</v>
      </c>
      <c r="E1394" s="151">
        <v>3038</v>
      </c>
      <c r="F1394" s="445">
        <v>41689</v>
      </c>
      <c r="G1394" s="140">
        <v>3038</v>
      </c>
      <c r="H1394" s="154">
        <f t="shared" si="21"/>
        <v>0</v>
      </c>
      <c r="I1394" s="151"/>
      <c r="J1394" s="118"/>
    </row>
    <row r="1395" spans="1:10" ht="15" x14ac:dyDescent="0.25">
      <c r="A1395" s="149">
        <v>41689</v>
      </c>
      <c r="B1395" s="150">
        <v>839</v>
      </c>
      <c r="C1395" s="150" t="s">
        <v>869</v>
      </c>
      <c r="D1395" s="138" t="s">
        <v>648</v>
      </c>
      <c r="E1395" s="151">
        <v>3636</v>
      </c>
      <c r="F1395" s="445">
        <v>41689</v>
      </c>
      <c r="G1395" s="140">
        <v>3636</v>
      </c>
      <c r="H1395" s="154">
        <f t="shared" si="21"/>
        <v>0</v>
      </c>
      <c r="I1395" s="141"/>
      <c r="J1395" s="118"/>
    </row>
    <row r="1396" spans="1:10" ht="15" x14ac:dyDescent="0.25">
      <c r="A1396" s="149">
        <v>41689</v>
      </c>
      <c r="B1396" s="150">
        <v>840</v>
      </c>
      <c r="C1396" s="150" t="s">
        <v>869</v>
      </c>
      <c r="D1396" s="138" t="s">
        <v>13</v>
      </c>
      <c r="E1396" s="151">
        <v>1953</v>
      </c>
      <c r="F1396" s="445">
        <v>41689</v>
      </c>
      <c r="G1396" s="140">
        <v>1953</v>
      </c>
      <c r="H1396" s="154">
        <f t="shared" si="21"/>
        <v>0</v>
      </c>
      <c r="I1396" s="141" t="s">
        <v>21</v>
      </c>
      <c r="J1396" s="118"/>
    </row>
    <row r="1397" spans="1:10" ht="15" x14ac:dyDescent="0.25">
      <c r="A1397" s="149">
        <v>41689</v>
      </c>
      <c r="B1397" s="150">
        <v>841</v>
      </c>
      <c r="C1397" s="150" t="s">
        <v>869</v>
      </c>
      <c r="D1397" s="138" t="s">
        <v>20</v>
      </c>
      <c r="E1397" s="161">
        <v>6136</v>
      </c>
      <c r="F1397" s="465" t="s">
        <v>994</v>
      </c>
      <c r="G1397" s="140">
        <f>4100+2036</f>
        <v>6136</v>
      </c>
      <c r="H1397" s="154">
        <f t="shared" si="21"/>
        <v>0</v>
      </c>
      <c r="I1397" s="141" t="s">
        <v>8</v>
      </c>
      <c r="J1397" s="118"/>
    </row>
    <row r="1398" spans="1:10" ht="15" x14ac:dyDescent="0.25">
      <c r="A1398" s="149">
        <v>41689</v>
      </c>
      <c r="B1398" s="150">
        <v>842</v>
      </c>
      <c r="C1398" s="150" t="s">
        <v>869</v>
      </c>
      <c r="D1398" s="138" t="s">
        <v>215</v>
      </c>
      <c r="E1398" s="151">
        <v>3336</v>
      </c>
      <c r="F1398" s="445">
        <v>41689</v>
      </c>
      <c r="G1398" s="140">
        <v>3336</v>
      </c>
      <c r="H1398" s="154">
        <f t="shared" si="21"/>
        <v>0</v>
      </c>
      <c r="I1398" s="141"/>
      <c r="J1398" s="118"/>
    </row>
    <row r="1399" spans="1:10" ht="15" x14ac:dyDescent="0.25">
      <c r="A1399" s="149">
        <v>41689</v>
      </c>
      <c r="B1399" s="150">
        <v>843</v>
      </c>
      <c r="C1399" s="150" t="s">
        <v>869</v>
      </c>
      <c r="D1399" s="138" t="s">
        <v>28</v>
      </c>
      <c r="E1399" s="151">
        <v>8869</v>
      </c>
      <c r="F1399" s="445">
        <v>41689</v>
      </c>
      <c r="G1399" s="140">
        <v>8869</v>
      </c>
      <c r="H1399" s="154">
        <f t="shared" si="21"/>
        <v>0</v>
      </c>
      <c r="I1399" s="141"/>
      <c r="J1399" s="118"/>
    </row>
    <row r="1400" spans="1:10" ht="15" x14ac:dyDescent="0.25">
      <c r="A1400" s="149">
        <v>41689</v>
      </c>
      <c r="B1400" s="150">
        <v>844</v>
      </c>
      <c r="C1400" s="150" t="s">
        <v>869</v>
      </c>
      <c r="D1400" s="138" t="s">
        <v>29</v>
      </c>
      <c r="E1400" s="151">
        <v>11989.5</v>
      </c>
      <c r="F1400" s="445">
        <v>41690</v>
      </c>
      <c r="G1400" s="140">
        <v>11989.5</v>
      </c>
      <c r="H1400" s="154">
        <f t="shared" si="21"/>
        <v>0</v>
      </c>
      <c r="I1400" s="141" t="s">
        <v>12</v>
      </c>
      <c r="J1400" s="118"/>
    </row>
    <row r="1401" spans="1:10" ht="15" x14ac:dyDescent="0.25">
      <c r="A1401" s="149">
        <v>41689</v>
      </c>
      <c r="B1401" s="150">
        <v>845</v>
      </c>
      <c r="C1401" s="150" t="s">
        <v>869</v>
      </c>
      <c r="D1401" s="138" t="s">
        <v>47</v>
      </c>
      <c r="E1401" s="151">
        <v>2983</v>
      </c>
      <c r="F1401" s="445">
        <v>41691</v>
      </c>
      <c r="G1401" s="140">
        <v>2983</v>
      </c>
      <c r="H1401" s="154">
        <f t="shared" si="21"/>
        <v>0</v>
      </c>
      <c r="I1401" s="141" t="s">
        <v>12</v>
      </c>
      <c r="J1401" s="118"/>
    </row>
    <row r="1402" spans="1:10" ht="15" x14ac:dyDescent="0.25">
      <c r="A1402" s="149">
        <v>41689</v>
      </c>
      <c r="B1402" s="150">
        <v>846</v>
      </c>
      <c r="C1402" s="150" t="s">
        <v>869</v>
      </c>
      <c r="D1402" s="138" t="s">
        <v>35</v>
      </c>
      <c r="E1402" s="151">
        <v>31307</v>
      </c>
      <c r="F1402" s="446">
        <v>41702</v>
      </c>
      <c r="G1402" s="145">
        <v>31307</v>
      </c>
      <c r="H1402" s="154">
        <f t="shared" si="21"/>
        <v>0</v>
      </c>
      <c r="I1402" s="141" t="s">
        <v>12</v>
      </c>
      <c r="J1402" s="118"/>
    </row>
    <row r="1403" spans="1:10" ht="15" x14ac:dyDescent="0.25">
      <c r="A1403" s="149">
        <v>41689</v>
      </c>
      <c r="B1403" s="150">
        <v>847</v>
      </c>
      <c r="C1403" s="150" t="s">
        <v>869</v>
      </c>
      <c r="D1403" s="138" t="s">
        <v>827</v>
      </c>
      <c r="E1403" s="151">
        <v>1234</v>
      </c>
      <c r="F1403" s="445">
        <v>41690</v>
      </c>
      <c r="G1403" s="140">
        <v>1234</v>
      </c>
      <c r="H1403" s="154">
        <f t="shared" si="21"/>
        <v>0</v>
      </c>
      <c r="I1403" s="141" t="s">
        <v>12</v>
      </c>
      <c r="J1403" s="118"/>
    </row>
    <row r="1404" spans="1:10" ht="15" x14ac:dyDescent="0.25">
      <c r="A1404" s="149">
        <v>41689</v>
      </c>
      <c r="B1404" s="150">
        <v>848</v>
      </c>
      <c r="C1404" s="150" t="s">
        <v>869</v>
      </c>
      <c r="D1404" s="138" t="s">
        <v>287</v>
      </c>
      <c r="E1404" s="151">
        <v>23520</v>
      </c>
      <c r="F1404" s="445">
        <v>41690</v>
      </c>
      <c r="G1404" s="140">
        <v>23520</v>
      </c>
      <c r="H1404" s="154">
        <f t="shared" si="21"/>
        <v>0</v>
      </c>
      <c r="I1404" s="141" t="s">
        <v>12</v>
      </c>
      <c r="J1404" s="118"/>
    </row>
    <row r="1405" spans="1:10" ht="15" x14ac:dyDescent="0.25">
      <c r="A1405" s="149">
        <v>41689</v>
      </c>
      <c r="B1405" s="150">
        <v>849</v>
      </c>
      <c r="C1405" s="150" t="s">
        <v>869</v>
      </c>
      <c r="D1405" s="138" t="s">
        <v>124</v>
      </c>
      <c r="E1405" s="151">
        <v>5912</v>
      </c>
      <c r="F1405" s="445">
        <v>41690</v>
      </c>
      <c r="G1405" s="140">
        <v>5912</v>
      </c>
      <c r="H1405" s="154">
        <f t="shared" si="21"/>
        <v>0</v>
      </c>
      <c r="I1405" s="141" t="s">
        <v>12</v>
      </c>
      <c r="J1405" s="118"/>
    </row>
    <row r="1406" spans="1:10" ht="15" x14ac:dyDescent="0.25">
      <c r="A1406" s="149">
        <v>41689</v>
      </c>
      <c r="B1406" s="150">
        <v>850</v>
      </c>
      <c r="C1406" s="150" t="s">
        <v>869</v>
      </c>
      <c r="D1406" s="138" t="s">
        <v>22</v>
      </c>
      <c r="E1406" s="151">
        <v>6252.5</v>
      </c>
      <c r="F1406" s="445">
        <v>41689</v>
      </c>
      <c r="G1406" s="140">
        <v>6252.5</v>
      </c>
      <c r="H1406" s="154">
        <f t="shared" si="21"/>
        <v>0</v>
      </c>
      <c r="I1406" s="141"/>
      <c r="J1406" s="118"/>
    </row>
    <row r="1407" spans="1:10" ht="15" x14ac:dyDescent="0.25">
      <c r="A1407" s="149">
        <v>41689</v>
      </c>
      <c r="B1407" s="150">
        <v>851</v>
      </c>
      <c r="C1407" s="150" t="s">
        <v>869</v>
      </c>
      <c r="D1407" s="138" t="s">
        <v>758</v>
      </c>
      <c r="E1407" s="151">
        <v>2209</v>
      </c>
      <c r="F1407" s="445">
        <v>41690</v>
      </c>
      <c r="G1407" s="140">
        <v>2209</v>
      </c>
      <c r="H1407" s="154">
        <f t="shared" si="21"/>
        <v>0</v>
      </c>
      <c r="I1407" s="141" t="s">
        <v>12</v>
      </c>
      <c r="J1407" s="118"/>
    </row>
    <row r="1408" spans="1:10" ht="15" x14ac:dyDescent="0.25">
      <c r="A1408" s="149">
        <v>41689</v>
      </c>
      <c r="B1408" s="150">
        <v>852</v>
      </c>
      <c r="C1408" s="150" t="s">
        <v>869</v>
      </c>
      <c r="D1408" s="138" t="s">
        <v>55</v>
      </c>
      <c r="E1408" s="151">
        <v>9005</v>
      </c>
      <c r="F1408" s="445">
        <v>41689</v>
      </c>
      <c r="G1408" s="140">
        <v>9005</v>
      </c>
      <c r="H1408" s="154">
        <f t="shared" si="21"/>
        <v>0</v>
      </c>
      <c r="I1408" s="141" t="s">
        <v>8</v>
      </c>
      <c r="J1408" s="118"/>
    </row>
    <row r="1409" spans="1:10" ht="15" x14ac:dyDescent="0.25">
      <c r="A1409" s="149">
        <v>41689</v>
      </c>
      <c r="B1409" s="150">
        <v>853</v>
      </c>
      <c r="C1409" s="150" t="s">
        <v>869</v>
      </c>
      <c r="D1409" s="138" t="s">
        <v>490</v>
      </c>
      <c r="E1409" s="151">
        <v>1504</v>
      </c>
      <c r="F1409" s="445">
        <v>41690</v>
      </c>
      <c r="G1409" s="140">
        <v>1504</v>
      </c>
      <c r="H1409" s="154">
        <f t="shared" si="21"/>
        <v>0</v>
      </c>
      <c r="I1409" s="141" t="s">
        <v>12</v>
      </c>
      <c r="J1409" s="118"/>
    </row>
    <row r="1410" spans="1:10" x14ac:dyDescent="0.25">
      <c r="A1410" s="149">
        <v>41689</v>
      </c>
      <c r="B1410" s="150">
        <v>854</v>
      </c>
      <c r="C1410" s="150" t="s">
        <v>869</v>
      </c>
      <c r="D1410" s="138" t="s">
        <v>116</v>
      </c>
      <c r="E1410" s="151">
        <v>3658</v>
      </c>
      <c r="F1410" s="445">
        <v>41689</v>
      </c>
      <c r="G1410" s="140">
        <v>3658</v>
      </c>
      <c r="H1410" s="154">
        <f t="shared" si="21"/>
        <v>0</v>
      </c>
      <c r="I1410" s="141"/>
    </row>
    <row r="1411" spans="1:10" x14ac:dyDescent="0.25">
      <c r="A1411" s="149">
        <v>41689</v>
      </c>
      <c r="B1411" s="150">
        <v>855</v>
      </c>
      <c r="C1411" s="150" t="s">
        <v>869</v>
      </c>
      <c r="D1411" s="138" t="s">
        <v>43</v>
      </c>
      <c r="E1411" s="151">
        <v>1520</v>
      </c>
      <c r="F1411" s="446">
        <v>41710</v>
      </c>
      <c r="G1411" s="145">
        <v>1520</v>
      </c>
      <c r="H1411" s="154">
        <f t="shared" si="21"/>
        <v>0</v>
      </c>
      <c r="I1411" s="141" t="s">
        <v>12</v>
      </c>
    </row>
    <row r="1412" spans="1:10" x14ac:dyDescent="0.25">
      <c r="A1412" s="149">
        <v>41689</v>
      </c>
      <c r="B1412" s="150">
        <v>856</v>
      </c>
      <c r="C1412" s="150" t="s">
        <v>869</v>
      </c>
      <c r="D1412" s="138" t="s">
        <v>338</v>
      </c>
      <c r="E1412" s="151">
        <v>428</v>
      </c>
      <c r="F1412" s="445">
        <v>41690</v>
      </c>
      <c r="G1412" s="140">
        <v>428</v>
      </c>
      <c r="H1412" s="154">
        <f t="shared" si="21"/>
        <v>0</v>
      </c>
      <c r="I1412" s="141" t="s">
        <v>12</v>
      </c>
    </row>
    <row r="1413" spans="1:10" x14ac:dyDescent="0.25">
      <c r="A1413" s="149">
        <v>41689</v>
      </c>
      <c r="B1413" s="150">
        <v>857</v>
      </c>
      <c r="C1413" s="150" t="s">
        <v>869</v>
      </c>
      <c r="D1413" s="138" t="s">
        <v>183</v>
      </c>
      <c r="E1413" s="151">
        <v>34991</v>
      </c>
      <c r="F1413" s="445">
        <v>41689</v>
      </c>
      <c r="G1413" s="140">
        <v>34991</v>
      </c>
      <c r="H1413" s="154">
        <f t="shared" ref="H1413:H1476" si="22">E1413-G1413</f>
        <v>0</v>
      </c>
      <c r="I1413" s="141" t="s">
        <v>12</v>
      </c>
    </row>
    <row r="1414" spans="1:10" x14ac:dyDescent="0.25">
      <c r="A1414" s="149">
        <v>41689</v>
      </c>
      <c r="B1414" s="150">
        <v>858</v>
      </c>
      <c r="C1414" s="150" t="s">
        <v>869</v>
      </c>
      <c r="D1414" s="138" t="s">
        <v>42</v>
      </c>
      <c r="E1414" s="151">
        <v>1140</v>
      </c>
      <c r="F1414" s="446">
        <v>41710</v>
      </c>
      <c r="G1414" s="145">
        <v>1140</v>
      </c>
      <c r="H1414" s="154">
        <f t="shared" si="22"/>
        <v>0</v>
      </c>
      <c r="I1414" s="141" t="s">
        <v>12</v>
      </c>
    </row>
    <row r="1415" spans="1:10" x14ac:dyDescent="0.25">
      <c r="A1415" s="149">
        <v>41689</v>
      </c>
      <c r="B1415" s="150">
        <v>859</v>
      </c>
      <c r="C1415" s="150" t="s">
        <v>869</v>
      </c>
      <c r="D1415" s="138" t="s">
        <v>57</v>
      </c>
      <c r="E1415" s="151">
        <v>1000</v>
      </c>
      <c r="F1415" s="445">
        <v>41690</v>
      </c>
      <c r="G1415" s="140">
        <v>1000</v>
      </c>
      <c r="H1415" s="154">
        <f t="shared" si="22"/>
        <v>0</v>
      </c>
      <c r="I1415" s="141" t="s">
        <v>12</v>
      </c>
    </row>
    <row r="1416" spans="1:10" x14ac:dyDescent="0.25">
      <c r="A1416" s="149">
        <v>41689</v>
      </c>
      <c r="B1416" s="150">
        <v>860</v>
      </c>
      <c r="C1416" s="150" t="s">
        <v>869</v>
      </c>
      <c r="D1416" s="143" t="s">
        <v>995</v>
      </c>
      <c r="E1416" s="163">
        <v>0</v>
      </c>
      <c r="F1416" s="453" t="s">
        <v>996</v>
      </c>
      <c r="G1416" s="140">
        <v>0</v>
      </c>
      <c r="H1416" s="154">
        <f t="shared" si="22"/>
        <v>0</v>
      </c>
      <c r="I1416" s="141" t="s">
        <v>12</v>
      </c>
      <c r="J1416" s="142" t="s">
        <v>997</v>
      </c>
    </row>
    <row r="1417" spans="1:10" x14ac:dyDescent="0.25">
      <c r="A1417" s="149">
        <v>41689</v>
      </c>
      <c r="B1417" s="150">
        <v>861</v>
      </c>
      <c r="C1417" s="150" t="s">
        <v>869</v>
      </c>
      <c r="D1417" s="138" t="s">
        <v>8</v>
      </c>
      <c r="E1417" s="151">
        <v>655</v>
      </c>
      <c r="F1417" s="445">
        <v>41689</v>
      </c>
      <c r="G1417" s="140">
        <v>655</v>
      </c>
      <c r="H1417" s="154">
        <f t="shared" si="22"/>
        <v>0</v>
      </c>
      <c r="I1417" s="141"/>
    </row>
    <row r="1418" spans="1:10" x14ac:dyDescent="0.25">
      <c r="A1418" s="149">
        <v>41689</v>
      </c>
      <c r="B1418" s="150">
        <v>862</v>
      </c>
      <c r="C1418" s="150" t="s">
        <v>869</v>
      </c>
      <c r="D1418" s="138" t="s">
        <v>269</v>
      </c>
      <c r="E1418" s="151">
        <v>3379</v>
      </c>
      <c r="F1418" s="445">
        <v>41689</v>
      </c>
      <c r="G1418" s="140">
        <v>3379</v>
      </c>
      <c r="H1418" s="154">
        <f t="shared" si="22"/>
        <v>0</v>
      </c>
      <c r="I1418" s="141"/>
    </row>
    <row r="1419" spans="1:10" x14ac:dyDescent="0.25">
      <c r="A1419" s="149">
        <v>41689</v>
      </c>
      <c r="B1419" s="150">
        <v>863</v>
      </c>
      <c r="C1419" s="150" t="s">
        <v>869</v>
      </c>
      <c r="D1419" s="138" t="s">
        <v>54</v>
      </c>
      <c r="E1419" s="151">
        <v>3523</v>
      </c>
      <c r="F1419" s="445">
        <v>41689</v>
      </c>
      <c r="G1419" s="140">
        <v>3523</v>
      </c>
      <c r="H1419" s="154">
        <f t="shared" si="22"/>
        <v>0</v>
      </c>
      <c r="I1419" s="141"/>
    </row>
    <row r="1420" spans="1:10" x14ac:dyDescent="0.25">
      <c r="A1420" s="149">
        <v>41689</v>
      </c>
      <c r="B1420" s="150">
        <v>864</v>
      </c>
      <c r="C1420" s="150" t="s">
        <v>869</v>
      </c>
      <c r="D1420" s="138" t="s">
        <v>304</v>
      </c>
      <c r="E1420" s="151">
        <v>18987</v>
      </c>
      <c r="F1420" s="445">
        <v>41689</v>
      </c>
      <c r="G1420" s="140">
        <v>18987</v>
      </c>
      <c r="H1420" s="154">
        <f t="shared" si="22"/>
        <v>0</v>
      </c>
      <c r="I1420" s="141" t="s">
        <v>27</v>
      </c>
    </row>
    <row r="1421" spans="1:10" x14ac:dyDescent="0.25">
      <c r="A1421" s="149">
        <v>41689</v>
      </c>
      <c r="B1421" s="150">
        <v>865</v>
      </c>
      <c r="C1421" s="150" t="s">
        <v>869</v>
      </c>
      <c r="D1421" s="138" t="s">
        <v>62</v>
      </c>
      <c r="E1421" s="151">
        <v>26873.5</v>
      </c>
      <c r="F1421" s="445">
        <v>41689</v>
      </c>
      <c r="G1421" s="140">
        <v>26873.5</v>
      </c>
      <c r="H1421" s="154">
        <f t="shared" si="22"/>
        <v>0</v>
      </c>
      <c r="I1421" s="141"/>
    </row>
    <row r="1422" spans="1:10" x14ac:dyDescent="0.25">
      <c r="A1422" s="149">
        <v>41689</v>
      </c>
      <c r="B1422" s="150">
        <v>866</v>
      </c>
      <c r="C1422" s="150" t="s">
        <v>869</v>
      </c>
      <c r="D1422" s="138" t="s">
        <v>79</v>
      </c>
      <c r="E1422" s="151">
        <v>25418</v>
      </c>
      <c r="F1422" s="445">
        <v>41694</v>
      </c>
      <c r="G1422" s="140">
        <v>25418</v>
      </c>
      <c r="H1422" s="154">
        <f t="shared" si="22"/>
        <v>0</v>
      </c>
      <c r="I1422" s="141" t="s">
        <v>30</v>
      </c>
      <c r="J1422" s="142" t="s">
        <v>998</v>
      </c>
    </row>
    <row r="1423" spans="1:10" x14ac:dyDescent="0.25">
      <c r="A1423" s="149">
        <v>41689</v>
      </c>
      <c r="B1423" s="150">
        <v>867</v>
      </c>
      <c r="C1423" s="150" t="s">
        <v>869</v>
      </c>
      <c r="D1423" s="138" t="s">
        <v>68</v>
      </c>
      <c r="E1423" s="151">
        <v>4290</v>
      </c>
      <c r="F1423" s="445">
        <v>41689</v>
      </c>
      <c r="G1423" s="140">
        <v>4290</v>
      </c>
      <c r="H1423" s="154">
        <f t="shared" si="22"/>
        <v>0</v>
      </c>
      <c r="I1423" s="141" t="s">
        <v>217</v>
      </c>
    </row>
    <row r="1424" spans="1:10" x14ac:dyDescent="0.25">
      <c r="A1424" s="149">
        <v>41689</v>
      </c>
      <c r="B1424" s="150">
        <v>868</v>
      </c>
      <c r="C1424" s="150" t="s">
        <v>869</v>
      </c>
      <c r="D1424" s="138" t="s">
        <v>32</v>
      </c>
      <c r="E1424" s="151">
        <v>9237</v>
      </c>
      <c r="F1424" s="445">
        <v>41690</v>
      </c>
      <c r="G1424" s="140">
        <v>9237</v>
      </c>
      <c r="H1424" s="154">
        <f t="shared" si="22"/>
        <v>0</v>
      </c>
      <c r="I1424" s="141" t="s">
        <v>12</v>
      </c>
    </row>
    <row r="1425" spans="1:10" x14ac:dyDescent="0.25">
      <c r="A1425" s="149">
        <v>41689</v>
      </c>
      <c r="B1425" s="150">
        <v>869</v>
      </c>
      <c r="C1425" s="150" t="s">
        <v>869</v>
      </c>
      <c r="D1425" s="138" t="s">
        <v>136</v>
      </c>
      <c r="E1425" s="151">
        <v>573</v>
      </c>
      <c r="F1425" s="445">
        <v>41689</v>
      </c>
      <c r="G1425" s="140">
        <v>573</v>
      </c>
      <c r="H1425" s="154">
        <f t="shared" si="22"/>
        <v>0</v>
      </c>
      <c r="I1425" s="141"/>
    </row>
    <row r="1426" spans="1:10" x14ac:dyDescent="0.25">
      <c r="A1426" s="149">
        <v>41689</v>
      </c>
      <c r="B1426" s="150">
        <v>870</v>
      </c>
      <c r="C1426" s="150" t="s">
        <v>869</v>
      </c>
      <c r="D1426" s="138" t="s">
        <v>180</v>
      </c>
      <c r="E1426" s="151">
        <v>25631</v>
      </c>
      <c r="F1426" s="445">
        <v>41689</v>
      </c>
      <c r="G1426" s="140">
        <v>25631</v>
      </c>
      <c r="H1426" s="154">
        <f t="shared" si="22"/>
        <v>0</v>
      </c>
      <c r="I1426" s="141" t="s">
        <v>217</v>
      </c>
    </row>
    <row r="1427" spans="1:10" x14ac:dyDescent="0.25">
      <c r="A1427" s="149">
        <v>41689</v>
      </c>
      <c r="B1427" s="150">
        <v>871</v>
      </c>
      <c r="C1427" s="150" t="s">
        <v>869</v>
      </c>
      <c r="D1427" s="138" t="s">
        <v>434</v>
      </c>
      <c r="E1427" s="151">
        <v>2905</v>
      </c>
      <c r="F1427" s="445">
        <v>41690</v>
      </c>
      <c r="G1427" s="140">
        <v>2905</v>
      </c>
      <c r="H1427" s="154">
        <f t="shared" si="22"/>
        <v>0</v>
      </c>
      <c r="I1427" s="141" t="s">
        <v>45</v>
      </c>
    </row>
    <row r="1428" spans="1:10" x14ac:dyDescent="0.25">
      <c r="A1428" s="149">
        <v>41689</v>
      </c>
      <c r="B1428" s="150">
        <v>872</v>
      </c>
      <c r="C1428" s="150" t="s">
        <v>869</v>
      </c>
      <c r="D1428" s="138" t="s">
        <v>130</v>
      </c>
      <c r="E1428" s="161">
        <v>3138.5</v>
      </c>
      <c r="F1428" s="447" t="s">
        <v>999</v>
      </c>
      <c r="G1428" s="140">
        <v>3138.5</v>
      </c>
      <c r="H1428" s="154">
        <f t="shared" si="22"/>
        <v>0</v>
      </c>
      <c r="I1428" s="141" t="s">
        <v>21</v>
      </c>
    </row>
    <row r="1429" spans="1:10" x14ac:dyDescent="0.25">
      <c r="A1429" s="149">
        <v>41689</v>
      </c>
      <c r="B1429" s="150">
        <v>873</v>
      </c>
      <c r="C1429" s="150" t="s">
        <v>869</v>
      </c>
      <c r="D1429" s="138" t="s">
        <v>882</v>
      </c>
      <c r="E1429" s="151">
        <v>3732</v>
      </c>
      <c r="F1429" s="445">
        <v>41689</v>
      </c>
      <c r="G1429" s="140">
        <v>3732</v>
      </c>
      <c r="H1429" s="154">
        <f t="shared" si="22"/>
        <v>0</v>
      </c>
      <c r="I1429" s="141" t="s">
        <v>21</v>
      </c>
    </row>
    <row r="1430" spans="1:10" x14ac:dyDescent="0.25">
      <c r="A1430" s="149">
        <v>41689</v>
      </c>
      <c r="B1430" s="150">
        <v>874</v>
      </c>
      <c r="C1430" s="150" t="s">
        <v>869</v>
      </c>
      <c r="D1430" s="138" t="s">
        <v>48</v>
      </c>
      <c r="E1430" s="151">
        <v>855</v>
      </c>
      <c r="F1430" s="445">
        <v>41690</v>
      </c>
      <c r="G1430" s="140">
        <v>855</v>
      </c>
      <c r="H1430" s="154">
        <f t="shared" si="22"/>
        <v>0</v>
      </c>
      <c r="I1430" s="141" t="s">
        <v>45</v>
      </c>
    </row>
    <row r="1431" spans="1:10" x14ac:dyDescent="0.25">
      <c r="A1431" s="149">
        <v>41689</v>
      </c>
      <c r="B1431" s="150">
        <v>875</v>
      </c>
      <c r="C1431" s="150" t="s">
        <v>869</v>
      </c>
      <c r="D1431" s="138" t="s">
        <v>111</v>
      </c>
      <c r="E1431" s="151">
        <v>2387</v>
      </c>
      <c r="F1431" s="445">
        <v>41690</v>
      </c>
      <c r="G1431" s="140">
        <v>2387</v>
      </c>
      <c r="H1431" s="154">
        <f t="shared" si="22"/>
        <v>0</v>
      </c>
      <c r="I1431" s="141" t="s">
        <v>45</v>
      </c>
    </row>
    <row r="1432" spans="1:10" x14ac:dyDescent="0.25">
      <c r="A1432" s="149">
        <v>41689</v>
      </c>
      <c r="B1432" s="150">
        <v>876</v>
      </c>
      <c r="C1432" s="150" t="s">
        <v>869</v>
      </c>
      <c r="D1432" s="138" t="s">
        <v>66</v>
      </c>
      <c r="E1432" s="161">
        <v>1440</v>
      </c>
      <c r="F1432" s="452" t="s">
        <v>1000</v>
      </c>
      <c r="G1432" s="140">
        <v>1440</v>
      </c>
      <c r="H1432" s="154">
        <f t="shared" si="22"/>
        <v>0</v>
      </c>
      <c r="I1432" s="141" t="s">
        <v>45</v>
      </c>
      <c r="J1432" s="142" t="s">
        <v>520</v>
      </c>
    </row>
    <row r="1433" spans="1:10" x14ac:dyDescent="0.25">
      <c r="A1433" s="149">
        <v>41689</v>
      </c>
      <c r="B1433" s="150">
        <v>877</v>
      </c>
      <c r="C1433" s="150" t="s">
        <v>869</v>
      </c>
      <c r="D1433" s="138" t="s">
        <v>188</v>
      </c>
      <c r="E1433" s="151">
        <v>16026</v>
      </c>
      <c r="F1433" s="466">
        <v>41804</v>
      </c>
      <c r="G1433" s="160">
        <v>16026</v>
      </c>
      <c r="H1433" s="154">
        <f t="shared" si="22"/>
        <v>0</v>
      </c>
      <c r="I1433" s="141"/>
    </row>
    <row r="1434" spans="1:10" x14ac:dyDescent="0.25">
      <c r="A1434" s="149">
        <v>41689</v>
      </c>
      <c r="B1434" s="150">
        <v>878</v>
      </c>
      <c r="C1434" s="150" t="s">
        <v>869</v>
      </c>
      <c r="D1434" s="138" t="s">
        <v>54</v>
      </c>
      <c r="E1434" s="151">
        <v>1584</v>
      </c>
      <c r="F1434" s="445">
        <v>41689</v>
      </c>
      <c r="G1434" s="140">
        <v>1584</v>
      </c>
      <c r="H1434" s="154">
        <f t="shared" si="22"/>
        <v>0</v>
      </c>
      <c r="I1434" s="141" t="s">
        <v>12</v>
      </c>
    </row>
    <row r="1435" spans="1:10" x14ac:dyDescent="0.25">
      <c r="A1435" s="149">
        <v>41689</v>
      </c>
      <c r="B1435" s="150">
        <v>879</v>
      </c>
      <c r="C1435" s="150" t="s">
        <v>869</v>
      </c>
      <c r="D1435" s="138" t="s">
        <v>110</v>
      </c>
      <c r="E1435" s="151">
        <v>22659</v>
      </c>
      <c r="F1435" s="446">
        <v>41710</v>
      </c>
      <c r="G1435" s="145">
        <v>22659</v>
      </c>
      <c r="H1435" s="154">
        <f t="shared" si="22"/>
        <v>0</v>
      </c>
      <c r="I1435" s="141" t="s">
        <v>12</v>
      </c>
    </row>
    <row r="1436" spans="1:10" x14ac:dyDescent="0.25">
      <c r="A1436" s="149">
        <v>41689</v>
      </c>
      <c r="B1436" s="150">
        <v>880</v>
      </c>
      <c r="C1436" s="150" t="s">
        <v>869</v>
      </c>
      <c r="D1436" s="138" t="s">
        <v>188</v>
      </c>
      <c r="E1436" s="151">
        <v>839</v>
      </c>
      <c r="F1436" s="445">
        <v>41689</v>
      </c>
      <c r="G1436" s="140">
        <v>839</v>
      </c>
      <c r="H1436" s="154">
        <f t="shared" si="22"/>
        <v>0</v>
      </c>
      <c r="I1436" s="141"/>
    </row>
    <row r="1437" spans="1:10" x14ac:dyDescent="0.25">
      <c r="A1437" s="149">
        <v>41689</v>
      </c>
      <c r="B1437" s="150">
        <v>881</v>
      </c>
      <c r="C1437" s="150" t="s">
        <v>869</v>
      </c>
      <c r="D1437" s="138" t="s">
        <v>44</v>
      </c>
      <c r="E1437" s="151">
        <v>3800</v>
      </c>
      <c r="F1437" s="446">
        <v>41710</v>
      </c>
      <c r="G1437" s="145">
        <v>3800</v>
      </c>
      <c r="H1437" s="154">
        <f t="shared" si="22"/>
        <v>0</v>
      </c>
      <c r="I1437" s="141" t="s">
        <v>45</v>
      </c>
    </row>
    <row r="1438" spans="1:10" x14ac:dyDescent="0.25">
      <c r="A1438" s="149">
        <v>41689</v>
      </c>
      <c r="B1438" s="150">
        <v>882</v>
      </c>
      <c r="C1438" s="150" t="s">
        <v>869</v>
      </c>
      <c r="D1438" s="138" t="s">
        <v>60</v>
      </c>
      <c r="E1438" s="151">
        <v>5743</v>
      </c>
      <c r="F1438" s="446" t="s">
        <v>1001</v>
      </c>
      <c r="G1438" s="140">
        <v>5743</v>
      </c>
      <c r="H1438" s="154">
        <f t="shared" si="22"/>
        <v>0</v>
      </c>
      <c r="I1438" s="141" t="s">
        <v>8</v>
      </c>
    </row>
    <row r="1439" spans="1:10" x14ac:dyDescent="0.25">
      <c r="A1439" s="149">
        <v>41689</v>
      </c>
      <c r="B1439" s="150">
        <v>883</v>
      </c>
      <c r="C1439" s="150" t="s">
        <v>869</v>
      </c>
      <c r="D1439" s="138" t="s">
        <v>910</v>
      </c>
      <c r="E1439" s="151">
        <v>16599</v>
      </c>
      <c r="F1439" s="445">
        <v>41689</v>
      </c>
      <c r="G1439" s="140">
        <v>16599</v>
      </c>
      <c r="H1439" s="154">
        <f t="shared" si="22"/>
        <v>0</v>
      </c>
      <c r="I1439" s="141" t="s">
        <v>8</v>
      </c>
    </row>
    <row r="1440" spans="1:10" x14ac:dyDescent="0.25">
      <c r="A1440" s="149">
        <v>41689</v>
      </c>
      <c r="B1440" s="150">
        <v>884</v>
      </c>
      <c r="C1440" s="150" t="s">
        <v>869</v>
      </c>
      <c r="D1440" s="138" t="s">
        <v>8</v>
      </c>
      <c r="E1440" s="151">
        <v>141</v>
      </c>
      <c r="F1440" s="445">
        <v>41689</v>
      </c>
      <c r="G1440" s="140">
        <v>141</v>
      </c>
      <c r="H1440" s="154">
        <f t="shared" si="22"/>
        <v>0</v>
      </c>
      <c r="I1440" s="141" t="s">
        <v>8</v>
      </c>
    </row>
    <row r="1441" spans="1:10" x14ac:dyDescent="0.25">
      <c r="A1441" s="149">
        <v>41689</v>
      </c>
      <c r="B1441" s="150">
        <v>885</v>
      </c>
      <c r="C1441" s="150" t="s">
        <v>869</v>
      </c>
      <c r="D1441" s="138" t="s">
        <v>79</v>
      </c>
      <c r="E1441" s="151">
        <v>24561</v>
      </c>
      <c r="F1441" s="445">
        <v>41694</v>
      </c>
      <c r="G1441" s="140">
        <v>24561</v>
      </c>
      <c r="H1441" s="154">
        <f t="shared" si="22"/>
        <v>0</v>
      </c>
      <c r="I1441" s="141" t="s">
        <v>21</v>
      </c>
    </row>
    <row r="1442" spans="1:10" x14ac:dyDescent="0.25">
      <c r="A1442" s="149">
        <v>41689</v>
      </c>
      <c r="B1442" s="150">
        <v>886</v>
      </c>
      <c r="C1442" s="150" t="s">
        <v>869</v>
      </c>
      <c r="D1442" s="138" t="s">
        <v>731</v>
      </c>
      <c r="E1442" s="151">
        <v>8469</v>
      </c>
      <c r="F1442" s="446" t="s">
        <v>1002</v>
      </c>
      <c r="G1442" s="140">
        <v>8469</v>
      </c>
      <c r="H1442" s="154">
        <f t="shared" si="22"/>
        <v>0</v>
      </c>
      <c r="I1442" s="141"/>
    </row>
    <row r="1443" spans="1:10" x14ac:dyDescent="0.25">
      <c r="A1443" s="149">
        <v>41689</v>
      </c>
      <c r="B1443" s="150">
        <v>887</v>
      </c>
      <c r="C1443" s="150" t="s">
        <v>869</v>
      </c>
      <c r="D1443" s="138" t="s">
        <v>133</v>
      </c>
      <c r="E1443" s="151">
        <v>30955</v>
      </c>
      <c r="F1443" s="445">
        <v>41689</v>
      </c>
      <c r="G1443" s="140">
        <v>30955</v>
      </c>
      <c r="H1443" s="154">
        <f t="shared" si="22"/>
        <v>0</v>
      </c>
      <c r="I1443" s="141" t="s">
        <v>8</v>
      </c>
    </row>
    <row r="1444" spans="1:10" x14ac:dyDescent="0.25">
      <c r="A1444" s="149">
        <v>41689</v>
      </c>
      <c r="B1444" s="150">
        <v>888</v>
      </c>
      <c r="C1444" s="150" t="s">
        <v>869</v>
      </c>
      <c r="D1444" s="138" t="s">
        <v>51</v>
      </c>
      <c r="E1444" s="151">
        <v>2204</v>
      </c>
      <c r="F1444" s="445">
        <v>41689</v>
      </c>
      <c r="G1444" s="140">
        <v>2204</v>
      </c>
      <c r="H1444" s="154">
        <f t="shared" si="22"/>
        <v>0</v>
      </c>
      <c r="I1444" s="141" t="s">
        <v>65</v>
      </c>
      <c r="J1444" s="142" t="s">
        <v>1003</v>
      </c>
    </row>
    <row r="1445" spans="1:10" x14ac:dyDescent="0.25">
      <c r="A1445" s="149">
        <v>41689</v>
      </c>
      <c r="B1445" s="150">
        <v>889</v>
      </c>
      <c r="C1445" s="150" t="s">
        <v>869</v>
      </c>
      <c r="D1445" s="138" t="s">
        <v>147</v>
      </c>
      <c r="E1445" s="151">
        <v>21205</v>
      </c>
      <c r="F1445" s="446">
        <v>41701</v>
      </c>
      <c r="G1445" s="145">
        <v>21205</v>
      </c>
      <c r="H1445" s="154">
        <f t="shared" si="22"/>
        <v>0</v>
      </c>
      <c r="I1445" s="141" t="s">
        <v>21</v>
      </c>
    </row>
    <row r="1446" spans="1:10" x14ac:dyDescent="0.25">
      <c r="A1446" s="149">
        <v>41689</v>
      </c>
      <c r="B1446" s="150">
        <v>890</v>
      </c>
      <c r="C1446" s="150" t="s">
        <v>869</v>
      </c>
      <c r="D1446" s="138" t="s">
        <v>136</v>
      </c>
      <c r="E1446" s="151">
        <v>775</v>
      </c>
      <c r="F1446" s="445">
        <v>41689</v>
      </c>
      <c r="G1446" s="140">
        <v>775</v>
      </c>
      <c r="H1446" s="154">
        <f t="shared" si="22"/>
        <v>0</v>
      </c>
      <c r="I1446" s="141"/>
    </row>
    <row r="1447" spans="1:10" x14ac:dyDescent="0.25">
      <c r="A1447" s="149">
        <v>41689</v>
      </c>
      <c r="B1447" s="150">
        <v>891</v>
      </c>
      <c r="C1447" s="150" t="s">
        <v>869</v>
      </c>
      <c r="D1447" s="138" t="s">
        <v>144</v>
      </c>
      <c r="E1447" s="151">
        <v>3200</v>
      </c>
      <c r="F1447" s="445">
        <v>41691</v>
      </c>
      <c r="G1447" s="140">
        <v>3200</v>
      </c>
      <c r="H1447" s="154">
        <f t="shared" si="22"/>
        <v>0</v>
      </c>
      <c r="I1447" s="141" t="s">
        <v>21</v>
      </c>
    </row>
    <row r="1448" spans="1:10" x14ac:dyDescent="0.25">
      <c r="A1448" s="149">
        <v>41689</v>
      </c>
      <c r="B1448" s="150">
        <v>892</v>
      </c>
      <c r="C1448" s="150" t="s">
        <v>869</v>
      </c>
      <c r="D1448" s="138" t="s">
        <v>92</v>
      </c>
      <c r="E1448" s="151">
        <v>8320</v>
      </c>
      <c r="F1448" s="445">
        <v>41689</v>
      </c>
      <c r="G1448" s="140">
        <v>8320</v>
      </c>
      <c r="H1448" s="154">
        <f t="shared" si="22"/>
        <v>0</v>
      </c>
      <c r="I1448" s="141" t="s">
        <v>27</v>
      </c>
    </row>
    <row r="1449" spans="1:10" x14ac:dyDescent="0.25">
      <c r="A1449" s="149">
        <v>41689</v>
      </c>
      <c r="B1449" s="150">
        <v>893</v>
      </c>
      <c r="C1449" s="150" t="s">
        <v>869</v>
      </c>
      <c r="D1449" s="138" t="s">
        <v>100</v>
      </c>
      <c r="E1449" s="151">
        <v>32096</v>
      </c>
      <c r="F1449" s="445">
        <v>41689</v>
      </c>
      <c r="G1449" s="140">
        <v>32096</v>
      </c>
      <c r="H1449" s="154">
        <f t="shared" si="22"/>
        <v>0</v>
      </c>
      <c r="I1449" s="141" t="s">
        <v>27</v>
      </c>
    </row>
    <row r="1450" spans="1:10" x14ac:dyDescent="0.25">
      <c r="A1450" s="149">
        <v>41689</v>
      </c>
      <c r="B1450" s="150">
        <v>894</v>
      </c>
      <c r="C1450" s="150" t="s">
        <v>869</v>
      </c>
      <c r="D1450" s="138" t="s">
        <v>235</v>
      </c>
      <c r="E1450" s="151">
        <v>2327.5</v>
      </c>
      <c r="F1450" s="445">
        <v>41691</v>
      </c>
      <c r="G1450" s="140">
        <v>2327.5</v>
      </c>
      <c r="H1450" s="154">
        <f t="shared" si="22"/>
        <v>0</v>
      </c>
      <c r="I1450" s="141" t="s">
        <v>21</v>
      </c>
    </row>
    <row r="1451" spans="1:10" x14ac:dyDescent="0.25">
      <c r="A1451" s="149">
        <v>41689</v>
      </c>
      <c r="B1451" s="150">
        <v>895</v>
      </c>
      <c r="C1451" s="150" t="s">
        <v>869</v>
      </c>
      <c r="D1451" s="138" t="s">
        <v>99</v>
      </c>
      <c r="E1451" s="151">
        <v>1210</v>
      </c>
      <c r="F1451" s="445">
        <v>41691</v>
      </c>
      <c r="G1451" s="140">
        <v>1210</v>
      </c>
      <c r="H1451" s="154">
        <f t="shared" si="22"/>
        <v>0</v>
      </c>
      <c r="I1451" s="141" t="s">
        <v>21</v>
      </c>
    </row>
    <row r="1452" spans="1:10" x14ac:dyDescent="0.25">
      <c r="A1452" s="149">
        <v>41689</v>
      </c>
      <c r="B1452" s="150">
        <v>896</v>
      </c>
      <c r="C1452" s="150" t="s">
        <v>869</v>
      </c>
      <c r="D1452" s="138" t="s">
        <v>468</v>
      </c>
      <c r="E1452" s="151">
        <v>3207</v>
      </c>
      <c r="F1452" s="445">
        <v>41691</v>
      </c>
      <c r="G1452" s="140">
        <v>3207</v>
      </c>
      <c r="H1452" s="154">
        <f t="shared" si="22"/>
        <v>0</v>
      </c>
      <c r="I1452" s="141" t="s">
        <v>21</v>
      </c>
    </row>
    <row r="1453" spans="1:10" x14ac:dyDescent="0.25">
      <c r="A1453" s="149">
        <v>41689</v>
      </c>
      <c r="B1453" s="150">
        <v>897</v>
      </c>
      <c r="C1453" s="150" t="s">
        <v>869</v>
      </c>
      <c r="D1453" s="138" t="s">
        <v>623</v>
      </c>
      <c r="E1453" s="151">
        <v>2184.5</v>
      </c>
      <c r="F1453" s="445">
        <v>41691</v>
      </c>
      <c r="G1453" s="140">
        <v>2184.5</v>
      </c>
      <c r="H1453" s="154">
        <f t="shared" si="22"/>
        <v>0</v>
      </c>
      <c r="I1453" s="141" t="s">
        <v>21</v>
      </c>
    </row>
    <row r="1454" spans="1:10" x14ac:dyDescent="0.25">
      <c r="A1454" s="149">
        <v>41689</v>
      </c>
      <c r="B1454" s="150">
        <v>898</v>
      </c>
      <c r="C1454" s="150" t="s">
        <v>869</v>
      </c>
      <c r="D1454" s="138" t="s">
        <v>1004</v>
      </c>
      <c r="E1454" s="161">
        <v>1330.5</v>
      </c>
      <c r="F1454" s="454">
        <v>41691</v>
      </c>
      <c r="G1454" s="140">
        <v>1330.5</v>
      </c>
      <c r="H1454" s="154">
        <f t="shared" si="22"/>
        <v>0</v>
      </c>
      <c r="I1454" s="141" t="s">
        <v>21</v>
      </c>
    </row>
    <row r="1455" spans="1:10" x14ac:dyDescent="0.25">
      <c r="A1455" s="149">
        <v>41689</v>
      </c>
      <c r="B1455" s="150">
        <v>899</v>
      </c>
      <c r="C1455" s="150" t="s">
        <v>869</v>
      </c>
      <c r="D1455" s="138" t="s">
        <v>27</v>
      </c>
      <c r="E1455" s="151">
        <v>22874.5</v>
      </c>
      <c r="F1455" s="445">
        <v>41689</v>
      </c>
      <c r="G1455" s="140">
        <v>22874.5</v>
      </c>
      <c r="H1455" s="154">
        <f t="shared" si="22"/>
        <v>0</v>
      </c>
      <c r="I1455" s="141" t="s">
        <v>27</v>
      </c>
    </row>
    <row r="1456" spans="1:10" x14ac:dyDescent="0.25">
      <c r="A1456" s="149">
        <v>41689</v>
      </c>
      <c r="B1456" s="150">
        <v>900</v>
      </c>
      <c r="C1456" s="150" t="s">
        <v>869</v>
      </c>
      <c r="D1456" s="138" t="s">
        <v>231</v>
      </c>
      <c r="E1456" s="151">
        <v>485</v>
      </c>
      <c r="F1456" s="445">
        <v>41691</v>
      </c>
      <c r="G1456" s="140">
        <v>485</v>
      </c>
      <c r="H1456" s="154">
        <f t="shared" si="22"/>
        <v>0</v>
      </c>
      <c r="I1456" s="141" t="s">
        <v>21</v>
      </c>
    </row>
    <row r="1457" spans="1:10" x14ac:dyDescent="0.25">
      <c r="A1457" s="149">
        <v>41689</v>
      </c>
      <c r="B1457" s="150">
        <v>901</v>
      </c>
      <c r="C1457" s="150" t="s">
        <v>869</v>
      </c>
      <c r="D1457" s="138" t="s">
        <v>601</v>
      </c>
      <c r="E1457" s="151">
        <v>9927</v>
      </c>
      <c r="F1457" s="445">
        <v>41691</v>
      </c>
      <c r="G1457" s="140">
        <v>9927</v>
      </c>
      <c r="H1457" s="154">
        <f t="shared" si="22"/>
        <v>0</v>
      </c>
      <c r="I1457" s="141" t="s">
        <v>21</v>
      </c>
    </row>
    <row r="1458" spans="1:10" x14ac:dyDescent="0.25">
      <c r="A1458" s="149">
        <v>41689</v>
      </c>
      <c r="B1458" s="150">
        <v>902</v>
      </c>
      <c r="C1458" s="150" t="s">
        <v>869</v>
      </c>
      <c r="D1458" s="138" t="s">
        <v>8</v>
      </c>
      <c r="E1458" s="151">
        <v>699</v>
      </c>
      <c r="F1458" s="445">
        <v>41689</v>
      </c>
      <c r="G1458" s="140">
        <v>699</v>
      </c>
      <c r="H1458" s="154">
        <f t="shared" si="22"/>
        <v>0</v>
      </c>
      <c r="I1458" s="141" t="s">
        <v>8</v>
      </c>
    </row>
    <row r="1459" spans="1:10" x14ac:dyDescent="0.25">
      <c r="A1459" s="149">
        <v>41689</v>
      </c>
      <c r="B1459" s="150">
        <v>903</v>
      </c>
      <c r="C1459" s="150" t="s">
        <v>869</v>
      </c>
      <c r="D1459" s="138" t="s">
        <v>137</v>
      </c>
      <c r="E1459" s="151">
        <v>4884</v>
      </c>
      <c r="F1459" s="445">
        <v>41689</v>
      </c>
      <c r="G1459" s="140">
        <v>4884</v>
      </c>
      <c r="H1459" s="154">
        <f t="shared" si="22"/>
        <v>0</v>
      </c>
      <c r="I1459" s="141"/>
    </row>
    <row r="1460" spans="1:10" x14ac:dyDescent="0.25">
      <c r="A1460" s="149">
        <v>41689</v>
      </c>
      <c r="B1460" s="150">
        <v>904</v>
      </c>
      <c r="C1460" s="150" t="s">
        <v>869</v>
      </c>
      <c r="D1460" s="138" t="s">
        <v>149</v>
      </c>
      <c r="E1460" s="151">
        <v>9013</v>
      </c>
      <c r="F1460" s="445">
        <v>41691</v>
      </c>
      <c r="G1460" s="140">
        <v>9013</v>
      </c>
      <c r="H1460" s="154">
        <f t="shared" si="22"/>
        <v>0</v>
      </c>
      <c r="I1460" s="141" t="s">
        <v>27</v>
      </c>
    </row>
    <row r="1461" spans="1:10" x14ac:dyDescent="0.25">
      <c r="A1461" s="149">
        <v>41689</v>
      </c>
      <c r="B1461" s="150">
        <v>905</v>
      </c>
      <c r="C1461" s="150" t="s">
        <v>869</v>
      </c>
      <c r="D1461" s="143" t="s">
        <v>53</v>
      </c>
      <c r="E1461" s="162">
        <v>0</v>
      </c>
      <c r="F1461" s="445"/>
      <c r="G1461" s="140"/>
      <c r="H1461" s="154">
        <f t="shared" si="22"/>
        <v>0</v>
      </c>
      <c r="I1461" s="141" t="s">
        <v>520</v>
      </c>
    </row>
    <row r="1462" spans="1:10" x14ac:dyDescent="0.25">
      <c r="A1462" s="149">
        <v>41689</v>
      </c>
      <c r="B1462" s="150">
        <v>906</v>
      </c>
      <c r="C1462" s="150" t="s">
        <v>869</v>
      </c>
      <c r="D1462" s="138" t="s">
        <v>152</v>
      </c>
      <c r="E1462" s="151">
        <v>6620</v>
      </c>
      <c r="F1462" s="445">
        <v>41690</v>
      </c>
      <c r="G1462" s="140">
        <v>6620</v>
      </c>
      <c r="H1462" s="154">
        <f t="shared" si="22"/>
        <v>0</v>
      </c>
      <c r="I1462" s="141"/>
    </row>
    <row r="1463" spans="1:10" x14ac:dyDescent="0.25">
      <c r="A1463" s="149">
        <v>41689</v>
      </c>
      <c r="B1463" s="150">
        <v>907</v>
      </c>
      <c r="C1463" s="150" t="s">
        <v>869</v>
      </c>
      <c r="D1463" s="138" t="s">
        <v>91</v>
      </c>
      <c r="E1463" s="151">
        <v>8451.5</v>
      </c>
      <c r="F1463" s="445">
        <v>41689</v>
      </c>
      <c r="G1463" s="140">
        <v>8451.5</v>
      </c>
      <c r="H1463" s="154">
        <f t="shared" si="22"/>
        <v>0</v>
      </c>
      <c r="I1463" s="141" t="s">
        <v>27</v>
      </c>
    </row>
    <row r="1464" spans="1:10" x14ac:dyDescent="0.25">
      <c r="A1464" s="149">
        <v>41689</v>
      </c>
      <c r="B1464" s="150">
        <v>908</v>
      </c>
      <c r="C1464" s="150" t="s">
        <v>869</v>
      </c>
      <c r="D1464" s="138" t="s">
        <v>85</v>
      </c>
      <c r="E1464" s="151">
        <v>26821.5</v>
      </c>
      <c r="F1464" s="445">
        <v>41689</v>
      </c>
      <c r="G1464" s="140">
        <v>26821.5</v>
      </c>
      <c r="H1464" s="154">
        <f t="shared" si="22"/>
        <v>0</v>
      </c>
      <c r="I1464" s="141" t="s">
        <v>27</v>
      </c>
    </row>
    <row r="1465" spans="1:10" x14ac:dyDescent="0.25">
      <c r="A1465" s="149">
        <v>41689</v>
      </c>
      <c r="B1465" s="150">
        <v>909</v>
      </c>
      <c r="C1465" s="150" t="s">
        <v>869</v>
      </c>
      <c r="D1465" s="138" t="s">
        <v>715</v>
      </c>
      <c r="E1465" s="151">
        <v>1279</v>
      </c>
      <c r="F1465" s="445">
        <v>41689</v>
      </c>
      <c r="G1465" s="140">
        <v>1279</v>
      </c>
      <c r="H1465" s="154">
        <f t="shared" si="22"/>
        <v>0</v>
      </c>
      <c r="I1465" s="141"/>
    </row>
    <row r="1466" spans="1:10" x14ac:dyDescent="0.25">
      <c r="A1466" s="149">
        <v>41689</v>
      </c>
      <c r="B1466" s="150">
        <v>910</v>
      </c>
      <c r="C1466" s="150" t="s">
        <v>869</v>
      </c>
      <c r="D1466" s="138" t="s">
        <v>93</v>
      </c>
      <c r="E1466" s="151">
        <v>6283</v>
      </c>
      <c r="F1466" s="445">
        <v>41689</v>
      </c>
      <c r="G1466" s="140">
        <v>6283</v>
      </c>
      <c r="H1466" s="154">
        <f t="shared" si="22"/>
        <v>0</v>
      </c>
      <c r="I1466" s="141" t="s">
        <v>27</v>
      </c>
    </row>
    <row r="1467" spans="1:10" x14ac:dyDescent="0.25">
      <c r="A1467" s="149">
        <v>41690</v>
      </c>
      <c r="B1467" s="150">
        <v>911</v>
      </c>
      <c r="C1467" s="150" t="s">
        <v>869</v>
      </c>
      <c r="D1467" s="138" t="s">
        <v>888</v>
      </c>
      <c r="E1467" s="151">
        <v>7523</v>
      </c>
      <c r="F1467" s="445">
        <v>41690</v>
      </c>
      <c r="G1467" s="140">
        <v>7523</v>
      </c>
      <c r="H1467" s="154">
        <f t="shared" si="22"/>
        <v>0</v>
      </c>
      <c r="I1467" s="141"/>
    </row>
    <row r="1468" spans="1:10" x14ac:dyDescent="0.25">
      <c r="A1468" s="149">
        <v>41690</v>
      </c>
      <c r="B1468" s="150">
        <v>912</v>
      </c>
      <c r="C1468" s="150" t="s">
        <v>869</v>
      </c>
      <c r="D1468" s="138" t="s">
        <v>478</v>
      </c>
      <c r="E1468" s="151">
        <v>17863.5</v>
      </c>
      <c r="F1468" s="445">
        <v>41690</v>
      </c>
      <c r="G1468" s="140">
        <v>17863.5</v>
      </c>
      <c r="H1468" s="154">
        <f t="shared" si="22"/>
        <v>0</v>
      </c>
      <c r="I1468" s="151" t="s">
        <v>162</v>
      </c>
    </row>
    <row r="1469" spans="1:10" x14ac:dyDescent="0.25">
      <c r="A1469" s="149">
        <v>41690</v>
      </c>
      <c r="B1469" s="150">
        <v>913</v>
      </c>
      <c r="C1469" s="150" t="s">
        <v>869</v>
      </c>
      <c r="D1469" s="138" t="s">
        <v>1005</v>
      </c>
      <c r="E1469" s="151">
        <v>14018.5</v>
      </c>
      <c r="F1469" s="445">
        <v>41690</v>
      </c>
      <c r="G1469" s="140">
        <v>14018.5</v>
      </c>
      <c r="H1469" s="154">
        <f t="shared" si="22"/>
        <v>0</v>
      </c>
      <c r="I1469" s="141" t="s">
        <v>162</v>
      </c>
      <c r="J1469" s="142" t="s">
        <v>1006</v>
      </c>
    </row>
    <row r="1470" spans="1:10" x14ac:dyDescent="0.25">
      <c r="A1470" s="149">
        <v>41690</v>
      </c>
      <c r="B1470" s="150">
        <v>914</v>
      </c>
      <c r="C1470" s="150" t="s">
        <v>869</v>
      </c>
      <c r="D1470" s="138" t="s">
        <v>14</v>
      </c>
      <c r="E1470" s="151">
        <v>4611</v>
      </c>
      <c r="F1470" s="445">
        <v>41695</v>
      </c>
      <c r="G1470" s="140">
        <v>4611</v>
      </c>
      <c r="H1470" s="154">
        <f t="shared" si="22"/>
        <v>0</v>
      </c>
      <c r="I1470" s="141" t="s">
        <v>65</v>
      </c>
    </row>
    <row r="1471" spans="1:10" x14ac:dyDescent="0.25">
      <c r="A1471" s="149">
        <v>41690</v>
      </c>
      <c r="B1471" s="150">
        <v>915</v>
      </c>
      <c r="C1471" s="150" t="s">
        <v>869</v>
      </c>
      <c r="D1471" s="143" t="s">
        <v>53</v>
      </c>
      <c r="E1471" s="162">
        <v>0</v>
      </c>
      <c r="F1471" s="445"/>
      <c r="G1471" s="140">
        <v>0</v>
      </c>
      <c r="H1471" s="154">
        <f t="shared" si="22"/>
        <v>0</v>
      </c>
      <c r="I1471" s="141" t="s">
        <v>512</v>
      </c>
    </row>
    <row r="1472" spans="1:10" x14ac:dyDescent="0.25">
      <c r="A1472" s="149">
        <v>41690</v>
      </c>
      <c r="B1472" s="150">
        <v>916</v>
      </c>
      <c r="C1472" s="150" t="s">
        <v>869</v>
      </c>
      <c r="D1472" s="138" t="s">
        <v>11</v>
      </c>
      <c r="E1472" s="151">
        <v>74737.5</v>
      </c>
      <c r="F1472" s="445">
        <v>41696</v>
      </c>
      <c r="G1472" s="140">
        <v>74737.5</v>
      </c>
      <c r="H1472" s="154">
        <f t="shared" si="22"/>
        <v>0</v>
      </c>
      <c r="I1472" s="141" t="s">
        <v>37</v>
      </c>
    </row>
    <row r="1473" spans="1:10" x14ac:dyDescent="0.25">
      <c r="A1473" s="149">
        <v>41690</v>
      </c>
      <c r="B1473" s="150">
        <v>917</v>
      </c>
      <c r="C1473" s="150" t="s">
        <v>869</v>
      </c>
      <c r="D1473" s="138" t="s">
        <v>332</v>
      </c>
      <c r="E1473" s="151">
        <v>1756</v>
      </c>
      <c r="F1473" s="445">
        <v>41690</v>
      </c>
      <c r="G1473" s="140">
        <v>1756</v>
      </c>
      <c r="H1473" s="154">
        <f t="shared" si="22"/>
        <v>0</v>
      </c>
      <c r="I1473" s="141" t="s">
        <v>12</v>
      </c>
    </row>
    <row r="1474" spans="1:10" ht="15" x14ac:dyDescent="0.25">
      <c r="A1474" s="149">
        <v>41690</v>
      </c>
      <c r="B1474" s="150">
        <v>918</v>
      </c>
      <c r="C1474" s="150" t="s">
        <v>869</v>
      </c>
      <c r="D1474" s="138" t="s">
        <v>13</v>
      </c>
      <c r="E1474" s="151">
        <v>3432</v>
      </c>
      <c r="F1474" s="445">
        <v>41693</v>
      </c>
      <c r="G1474" s="140">
        <v>3432</v>
      </c>
      <c r="H1474" s="154">
        <f t="shared" si="22"/>
        <v>0</v>
      </c>
      <c r="I1474" s="141" t="s">
        <v>21</v>
      </c>
      <c r="J1474" s="118"/>
    </row>
    <row r="1475" spans="1:10" ht="15" x14ac:dyDescent="0.25">
      <c r="A1475" s="149">
        <v>41690</v>
      </c>
      <c r="B1475" s="150">
        <v>919</v>
      </c>
      <c r="C1475" s="150" t="s">
        <v>869</v>
      </c>
      <c r="D1475" s="138" t="s">
        <v>106</v>
      </c>
      <c r="E1475" s="151">
        <v>13718</v>
      </c>
      <c r="F1475" s="445">
        <v>41696</v>
      </c>
      <c r="G1475" s="140">
        <v>13718</v>
      </c>
      <c r="H1475" s="154">
        <f t="shared" si="22"/>
        <v>0</v>
      </c>
      <c r="I1475" s="141" t="s">
        <v>30</v>
      </c>
      <c r="J1475" s="118"/>
    </row>
    <row r="1476" spans="1:10" ht="15" x14ac:dyDescent="0.25">
      <c r="A1476" s="149">
        <v>41690</v>
      </c>
      <c r="B1476" s="150">
        <v>920</v>
      </c>
      <c r="C1476" s="150" t="s">
        <v>869</v>
      </c>
      <c r="D1476" s="138" t="s">
        <v>615</v>
      </c>
      <c r="E1476" s="151">
        <v>26242</v>
      </c>
      <c r="F1476" s="445">
        <v>41691</v>
      </c>
      <c r="G1476" s="140">
        <v>26242</v>
      </c>
      <c r="H1476" s="154">
        <f t="shared" si="22"/>
        <v>0</v>
      </c>
      <c r="I1476" s="141" t="s">
        <v>30</v>
      </c>
      <c r="J1476" s="118"/>
    </row>
    <row r="1477" spans="1:10" ht="15" x14ac:dyDescent="0.25">
      <c r="A1477" s="149">
        <v>41690</v>
      </c>
      <c r="B1477" s="150">
        <v>921</v>
      </c>
      <c r="C1477" s="150" t="s">
        <v>869</v>
      </c>
      <c r="D1477" s="138" t="s">
        <v>19</v>
      </c>
      <c r="E1477" s="151">
        <v>35257.5</v>
      </c>
      <c r="F1477" s="445">
        <v>41690</v>
      </c>
      <c r="G1477" s="140">
        <v>35257.5</v>
      </c>
      <c r="H1477" s="154">
        <f t="shared" ref="H1477:H1540" si="23">E1477-G1477</f>
        <v>0</v>
      </c>
      <c r="I1477" s="141" t="s">
        <v>30</v>
      </c>
      <c r="J1477" s="118"/>
    </row>
    <row r="1478" spans="1:10" ht="15" x14ac:dyDescent="0.25">
      <c r="A1478" s="149">
        <v>41690</v>
      </c>
      <c r="B1478" s="150">
        <v>922</v>
      </c>
      <c r="C1478" s="150" t="s">
        <v>869</v>
      </c>
      <c r="D1478" s="138" t="s">
        <v>501</v>
      </c>
      <c r="E1478" s="151">
        <v>2610</v>
      </c>
      <c r="F1478" s="445">
        <v>41690</v>
      </c>
      <c r="G1478" s="140">
        <v>2610</v>
      </c>
      <c r="H1478" s="154">
        <f t="shared" si="23"/>
        <v>0</v>
      </c>
      <c r="I1478" s="141"/>
      <c r="J1478" s="118"/>
    </row>
    <row r="1479" spans="1:10" ht="15" x14ac:dyDescent="0.25">
      <c r="A1479" s="149">
        <v>41690</v>
      </c>
      <c r="B1479" s="150">
        <v>923</v>
      </c>
      <c r="C1479" s="150" t="s">
        <v>869</v>
      </c>
      <c r="D1479" s="138" t="s">
        <v>163</v>
      </c>
      <c r="E1479" s="151">
        <v>2025.5</v>
      </c>
      <c r="F1479" s="445">
        <v>41690</v>
      </c>
      <c r="G1479" s="140">
        <v>2025.5</v>
      </c>
      <c r="H1479" s="154">
        <f t="shared" si="23"/>
        <v>0</v>
      </c>
      <c r="I1479" s="141"/>
      <c r="J1479" s="118"/>
    </row>
    <row r="1480" spans="1:10" ht="15" x14ac:dyDescent="0.25">
      <c r="A1480" s="149">
        <v>41690</v>
      </c>
      <c r="B1480" s="150">
        <v>924</v>
      </c>
      <c r="C1480" s="150" t="s">
        <v>869</v>
      </c>
      <c r="D1480" s="138" t="s">
        <v>318</v>
      </c>
      <c r="E1480" s="151">
        <v>3545</v>
      </c>
      <c r="F1480" s="445">
        <v>41690</v>
      </c>
      <c r="G1480" s="140">
        <v>3545</v>
      </c>
      <c r="H1480" s="154">
        <f t="shared" si="23"/>
        <v>0</v>
      </c>
      <c r="I1480" s="141"/>
      <c r="J1480" s="118"/>
    </row>
    <row r="1481" spans="1:10" ht="15" x14ac:dyDescent="0.25">
      <c r="A1481" s="149">
        <v>41690</v>
      </c>
      <c r="B1481" s="150">
        <v>925</v>
      </c>
      <c r="C1481" s="150" t="s">
        <v>869</v>
      </c>
      <c r="D1481" s="138" t="s">
        <v>47</v>
      </c>
      <c r="E1481" s="151">
        <v>4601</v>
      </c>
      <c r="F1481" s="445">
        <v>41690</v>
      </c>
      <c r="G1481" s="140">
        <v>4601</v>
      </c>
      <c r="H1481" s="154">
        <f t="shared" si="23"/>
        <v>0</v>
      </c>
      <c r="I1481" s="141" t="s">
        <v>27</v>
      </c>
      <c r="J1481" s="118"/>
    </row>
    <row r="1482" spans="1:10" ht="15" x14ac:dyDescent="0.25">
      <c r="A1482" s="149">
        <v>41690</v>
      </c>
      <c r="B1482" s="150">
        <v>926</v>
      </c>
      <c r="C1482" s="150" t="s">
        <v>869</v>
      </c>
      <c r="D1482" s="138" t="s">
        <v>21</v>
      </c>
      <c r="E1482" s="151">
        <v>343</v>
      </c>
      <c r="F1482" s="445">
        <v>41690</v>
      </c>
      <c r="G1482" s="140">
        <v>343</v>
      </c>
      <c r="H1482" s="154">
        <f t="shared" si="23"/>
        <v>0</v>
      </c>
      <c r="I1482" s="141"/>
      <c r="J1482" s="118"/>
    </row>
    <row r="1483" spans="1:10" ht="15" x14ac:dyDescent="0.25">
      <c r="A1483" s="149">
        <v>41690</v>
      </c>
      <c r="B1483" s="150">
        <v>927</v>
      </c>
      <c r="C1483" s="150" t="s">
        <v>869</v>
      </c>
      <c r="D1483" s="138" t="s">
        <v>115</v>
      </c>
      <c r="E1483" s="151">
        <v>743</v>
      </c>
      <c r="F1483" s="445">
        <v>41690</v>
      </c>
      <c r="G1483" s="140">
        <v>743</v>
      </c>
      <c r="H1483" s="154">
        <f t="shared" si="23"/>
        <v>0</v>
      </c>
      <c r="I1483" s="141"/>
      <c r="J1483" s="118"/>
    </row>
    <row r="1484" spans="1:10" ht="15" x14ac:dyDescent="0.25">
      <c r="A1484" s="149">
        <v>41690</v>
      </c>
      <c r="B1484" s="150">
        <v>928</v>
      </c>
      <c r="C1484" s="150" t="s">
        <v>869</v>
      </c>
      <c r="D1484" s="138" t="s">
        <v>29</v>
      </c>
      <c r="E1484" s="151">
        <v>10641</v>
      </c>
      <c r="F1484" s="445">
        <v>41690</v>
      </c>
      <c r="G1484" s="140">
        <v>10641</v>
      </c>
      <c r="H1484" s="154">
        <f t="shared" si="23"/>
        <v>0</v>
      </c>
      <c r="I1484" s="141" t="s">
        <v>15</v>
      </c>
      <c r="J1484" s="118"/>
    </row>
    <row r="1485" spans="1:10" ht="15" x14ac:dyDescent="0.25">
      <c r="A1485" s="149">
        <v>41690</v>
      </c>
      <c r="B1485" s="150">
        <v>929</v>
      </c>
      <c r="C1485" s="150" t="s">
        <v>869</v>
      </c>
      <c r="D1485" s="138" t="s">
        <v>8</v>
      </c>
      <c r="E1485" s="151">
        <v>6224</v>
      </c>
      <c r="F1485" s="445">
        <v>41690</v>
      </c>
      <c r="G1485" s="140">
        <v>6224</v>
      </c>
      <c r="H1485" s="154">
        <f t="shared" si="23"/>
        <v>0</v>
      </c>
      <c r="I1485" s="141" t="s">
        <v>8</v>
      </c>
      <c r="J1485" s="118"/>
    </row>
    <row r="1486" spans="1:10" ht="15" x14ac:dyDescent="0.25">
      <c r="A1486" s="149">
        <v>41690</v>
      </c>
      <c r="B1486" s="150">
        <v>930</v>
      </c>
      <c r="C1486" s="150" t="s">
        <v>869</v>
      </c>
      <c r="D1486" s="138" t="s">
        <v>758</v>
      </c>
      <c r="E1486" s="151">
        <v>3176</v>
      </c>
      <c r="F1486" s="445">
        <v>41691</v>
      </c>
      <c r="G1486" s="140">
        <v>3176</v>
      </c>
      <c r="H1486" s="154">
        <f t="shared" si="23"/>
        <v>0</v>
      </c>
      <c r="I1486" s="141" t="s">
        <v>12</v>
      </c>
      <c r="J1486" s="118"/>
    </row>
    <row r="1487" spans="1:10" ht="15" x14ac:dyDescent="0.25">
      <c r="A1487" s="149">
        <v>41690</v>
      </c>
      <c r="B1487" s="150">
        <v>931</v>
      </c>
      <c r="C1487" s="150" t="s">
        <v>869</v>
      </c>
      <c r="D1487" s="138" t="s">
        <v>50</v>
      </c>
      <c r="E1487" s="151">
        <v>4788</v>
      </c>
      <c r="F1487" s="445">
        <v>41690</v>
      </c>
      <c r="G1487" s="140">
        <v>4788</v>
      </c>
      <c r="H1487" s="154">
        <f t="shared" si="23"/>
        <v>0</v>
      </c>
      <c r="I1487" s="141"/>
      <c r="J1487" s="118"/>
    </row>
    <row r="1488" spans="1:10" ht="15" x14ac:dyDescent="0.25">
      <c r="A1488" s="149">
        <v>41690</v>
      </c>
      <c r="B1488" s="150">
        <v>932</v>
      </c>
      <c r="C1488" s="150" t="s">
        <v>869</v>
      </c>
      <c r="D1488" s="138" t="s">
        <v>36</v>
      </c>
      <c r="E1488" s="151">
        <v>4906</v>
      </c>
      <c r="F1488" s="445">
        <v>41692</v>
      </c>
      <c r="G1488" s="140">
        <v>4906</v>
      </c>
      <c r="H1488" s="154">
        <f t="shared" si="23"/>
        <v>0</v>
      </c>
      <c r="I1488" s="141" t="s">
        <v>21</v>
      </c>
      <c r="J1488" s="118"/>
    </row>
    <row r="1489" spans="1:10" ht="15" x14ac:dyDescent="0.25">
      <c r="A1489" s="149">
        <v>41690</v>
      </c>
      <c r="B1489" s="150">
        <v>933</v>
      </c>
      <c r="C1489" s="150" t="s">
        <v>869</v>
      </c>
      <c r="D1489" s="138" t="s">
        <v>490</v>
      </c>
      <c r="E1489" s="151">
        <v>1127</v>
      </c>
      <c r="F1489" s="445">
        <v>41690</v>
      </c>
      <c r="G1489" s="140">
        <v>1127</v>
      </c>
      <c r="H1489" s="154">
        <f t="shared" si="23"/>
        <v>0</v>
      </c>
      <c r="I1489" s="141" t="s">
        <v>12</v>
      </c>
      <c r="J1489" s="118"/>
    </row>
    <row r="1490" spans="1:10" ht="15" x14ac:dyDescent="0.25">
      <c r="A1490" s="149">
        <v>41690</v>
      </c>
      <c r="B1490" s="150">
        <v>934</v>
      </c>
      <c r="C1490" s="150" t="s">
        <v>869</v>
      </c>
      <c r="D1490" s="138" t="s">
        <v>1007</v>
      </c>
      <c r="E1490" s="151">
        <v>2432</v>
      </c>
      <c r="F1490" s="445">
        <v>41690</v>
      </c>
      <c r="G1490" s="140">
        <v>2432</v>
      </c>
      <c r="H1490" s="154">
        <f t="shared" si="23"/>
        <v>0</v>
      </c>
      <c r="I1490" s="141"/>
      <c r="J1490" s="118"/>
    </row>
    <row r="1491" spans="1:10" ht="15" x14ac:dyDescent="0.25">
      <c r="A1491" s="149">
        <v>41690</v>
      </c>
      <c r="B1491" s="150">
        <v>935</v>
      </c>
      <c r="C1491" s="150" t="s">
        <v>869</v>
      </c>
      <c r="D1491" s="138" t="s">
        <v>116</v>
      </c>
      <c r="E1491" s="151">
        <v>4010</v>
      </c>
      <c r="F1491" s="445">
        <v>41690</v>
      </c>
      <c r="G1491" s="140">
        <v>4010</v>
      </c>
      <c r="H1491" s="154">
        <f t="shared" si="23"/>
        <v>0</v>
      </c>
      <c r="I1491" s="141"/>
      <c r="J1491" s="118"/>
    </row>
    <row r="1492" spans="1:10" ht="15" x14ac:dyDescent="0.25">
      <c r="A1492" s="149">
        <v>41690</v>
      </c>
      <c r="B1492" s="150">
        <v>936</v>
      </c>
      <c r="C1492" s="150" t="s">
        <v>869</v>
      </c>
      <c r="D1492" s="138" t="s">
        <v>215</v>
      </c>
      <c r="E1492" s="151">
        <v>8576</v>
      </c>
      <c r="F1492" s="445">
        <v>41690</v>
      </c>
      <c r="G1492" s="140">
        <v>8576</v>
      </c>
      <c r="H1492" s="154">
        <f t="shared" si="23"/>
        <v>0</v>
      </c>
      <c r="I1492" s="141"/>
      <c r="J1492" s="118"/>
    </row>
    <row r="1493" spans="1:10" ht="15" x14ac:dyDescent="0.25">
      <c r="A1493" s="149">
        <v>41690</v>
      </c>
      <c r="B1493" s="150">
        <v>937</v>
      </c>
      <c r="C1493" s="150" t="s">
        <v>869</v>
      </c>
      <c r="D1493" s="138" t="s">
        <v>57</v>
      </c>
      <c r="E1493" s="151">
        <v>1000</v>
      </c>
      <c r="F1493" s="445">
        <v>41690</v>
      </c>
      <c r="G1493" s="140">
        <v>1000</v>
      </c>
      <c r="H1493" s="154">
        <f t="shared" si="23"/>
        <v>0</v>
      </c>
      <c r="I1493" s="141" t="s">
        <v>12</v>
      </c>
      <c r="J1493" s="118"/>
    </row>
    <row r="1494" spans="1:10" ht="15" x14ac:dyDescent="0.25">
      <c r="A1494" s="149">
        <v>41690</v>
      </c>
      <c r="B1494" s="150">
        <v>938</v>
      </c>
      <c r="C1494" s="150" t="s">
        <v>869</v>
      </c>
      <c r="D1494" s="138" t="s">
        <v>176</v>
      </c>
      <c r="E1494" s="151">
        <v>3273</v>
      </c>
      <c r="F1494" s="445">
        <v>41690</v>
      </c>
      <c r="G1494" s="140">
        <v>3273</v>
      </c>
      <c r="H1494" s="154">
        <f t="shared" si="23"/>
        <v>0</v>
      </c>
      <c r="I1494" s="141"/>
      <c r="J1494" s="118"/>
    </row>
    <row r="1495" spans="1:10" ht="15" x14ac:dyDescent="0.25">
      <c r="A1495" s="149">
        <v>41690</v>
      </c>
      <c r="B1495" s="150">
        <v>939</v>
      </c>
      <c r="C1495" s="150" t="s">
        <v>869</v>
      </c>
      <c r="D1495" s="138" t="s">
        <v>1008</v>
      </c>
      <c r="E1495" s="151">
        <v>352</v>
      </c>
      <c r="F1495" s="445">
        <v>41690</v>
      </c>
      <c r="G1495" s="140">
        <v>352</v>
      </c>
      <c r="H1495" s="154">
        <f t="shared" si="23"/>
        <v>0</v>
      </c>
      <c r="I1495" s="141" t="s">
        <v>12</v>
      </c>
      <c r="J1495" s="118"/>
    </row>
    <row r="1496" spans="1:10" ht="15" x14ac:dyDescent="0.25">
      <c r="A1496" s="149">
        <v>41690</v>
      </c>
      <c r="B1496" s="150">
        <v>940</v>
      </c>
      <c r="C1496" s="150" t="s">
        <v>869</v>
      </c>
      <c r="D1496" s="138" t="s">
        <v>42</v>
      </c>
      <c r="E1496" s="151">
        <v>2280</v>
      </c>
      <c r="F1496" s="446">
        <v>41710</v>
      </c>
      <c r="G1496" s="145">
        <v>2280</v>
      </c>
      <c r="H1496" s="154">
        <f t="shared" si="23"/>
        <v>0</v>
      </c>
      <c r="I1496" s="141" t="s">
        <v>12</v>
      </c>
      <c r="J1496" s="118"/>
    </row>
    <row r="1497" spans="1:10" ht="15" x14ac:dyDescent="0.25">
      <c r="A1497" s="149">
        <v>41690</v>
      </c>
      <c r="B1497" s="150">
        <v>941</v>
      </c>
      <c r="C1497" s="150" t="s">
        <v>869</v>
      </c>
      <c r="D1497" s="138" t="s">
        <v>54</v>
      </c>
      <c r="E1497" s="151">
        <v>3984</v>
      </c>
      <c r="F1497" s="445">
        <v>41690</v>
      </c>
      <c r="G1497" s="140">
        <v>3984</v>
      </c>
      <c r="H1497" s="154">
        <f t="shared" si="23"/>
        <v>0</v>
      </c>
      <c r="I1497" s="141"/>
      <c r="J1497" s="118"/>
    </row>
    <row r="1498" spans="1:10" ht="15" x14ac:dyDescent="0.25">
      <c r="A1498" s="149">
        <v>41690</v>
      </c>
      <c r="B1498" s="150">
        <v>942</v>
      </c>
      <c r="C1498" s="150" t="s">
        <v>869</v>
      </c>
      <c r="D1498" s="138" t="s">
        <v>29</v>
      </c>
      <c r="E1498" s="151">
        <v>404</v>
      </c>
      <c r="F1498" s="445">
        <v>41690</v>
      </c>
      <c r="G1498" s="140">
        <v>404</v>
      </c>
      <c r="H1498" s="154">
        <f t="shared" si="23"/>
        <v>0</v>
      </c>
      <c r="I1498" s="141" t="s">
        <v>12</v>
      </c>
      <c r="J1498" s="118"/>
    </row>
    <row r="1499" spans="1:10" ht="15" x14ac:dyDescent="0.25">
      <c r="A1499" s="149">
        <v>41690</v>
      </c>
      <c r="B1499" s="150">
        <v>943</v>
      </c>
      <c r="C1499" s="150" t="s">
        <v>869</v>
      </c>
      <c r="D1499" s="138" t="s">
        <v>180</v>
      </c>
      <c r="E1499" s="161">
        <v>23902</v>
      </c>
      <c r="F1499" s="465" t="s">
        <v>1009</v>
      </c>
      <c r="G1499" s="140">
        <f>2677+21225</f>
        <v>23902</v>
      </c>
      <c r="H1499" s="154">
        <f t="shared" si="23"/>
        <v>0</v>
      </c>
      <c r="I1499" s="141" t="s">
        <v>217</v>
      </c>
      <c r="J1499" s="118"/>
    </row>
    <row r="1500" spans="1:10" ht="15" x14ac:dyDescent="0.25">
      <c r="A1500" s="149">
        <v>41690</v>
      </c>
      <c r="B1500" s="150">
        <v>944</v>
      </c>
      <c r="C1500" s="150" t="s">
        <v>869</v>
      </c>
      <c r="D1500" s="138" t="s">
        <v>338</v>
      </c>
      <c r="E1500" s="151">
        <v>256</v>
      </c>
      <c r="F1500" s="445">
        <v>41690</v>
      </c>
      <c r="G1500" s="140">
        <v>256</v>
      </c>
      <c r="H1500" s="154">
        <f t="shared" si="23"/>
        <v>0</v>
      </c>
      <c r="I1500" s="141" t="s">
        <v>12</v>
      </c>
      <c r="J1500" s="118"/>
    </row>
    <row r="1501" spans="1:10" ht="15" x14ac:dyDescent="0.25">
      <c r="A1501" s="149">
        <v>41690</v>
      </c>
      <c r="B1501" s="150">
        <v>945</v>
      </c>
      <c r="C1501" s="150" t="s">
        <v>869</v>
      </c>
      <c r="D1501" s="143" t="s">
        <v>53</v>
      </c>
      <c r="E1501" s="162">
        <v>0</v>
      </c>
      <c r="F1501" s="445"/>
      <c r="G1501" s="140"/>
      <c r="H1501" s="154">
        <f t="shared" si="23"/>
        <v>0</v>
      </c>
      <c r="I1501" s="141" t="s">
        <v>512</v>
      </c>
      <c r="J1501" s="118"/>
    </row>
    <row r="1502" spans="1:10" ht="15" x14ac:dyDescent="0.25">
      <c r="A1502" s="149">
        <v>41690</v>
      </c>
      <c r="B1502" s="150">
        <v>946</v>
      </c>
      <c r="C1502" s="150" t="s">
        <v>869</v>
      </c>
      <c r="D1502" s="138" t="s">
        <v>110</v>
      </c>
      <c r="E1502" s="151">
        <v>14370</v>
      </c>
      <c r="F1502" s="446">
        <v>41710</v>
      </c>
      <c r="G1502" s="145">
        <v>14370</v>
      </c>
      <c r="H1502" s="154">
        <f t="shared" si="23"/>
        <v>0</v>
      </c>
      <c r="I1502" s="141" t="s">
        <v>12</v>
      </c>
      <c r="J1502" s="118"/>
    </row>
    <row r="1503" spans="1:10" ht="15" x14ac:dyDescent="0.25">
      <c r="A1503" s="149">
        <v>41690</v>
      </c>
      <c r="B1503" s="150">
        <v>947</v>
      </c>
      <c r="C1503" s="150" t="s">
        <v>869</v>
      </c>
      <c r="D1503" s="138" t="s">
        <v>70</v>
      </c>
      <c r="E1503" s="151">
        <v>9943</v>
      </c>
      <c r="F1503" s="445">
        <v>41691</v>
      </c>
      <c r="G1503" s="140">
        <v>9943</v>
      </c>
      <c r="H1503" s="154">
        <f t="shared" si="23"/>
        <v>0</v>
      </c>
      <c r="I1503" s="141"/>
      <c r="J1503" s="118"/>
    </row>
    <row r="1504" spans="1:10" ht="34.5" x14ac:dyDescent="0.25">
      <c r="A1504" s="149">
        <v>41690</v>
      </c>
      <c r="B1504" s="150">
        <v>948</v>
      </c>
      <c r="C1504" s="150" t="s">
        <v>869</v>
      </c>
      <c r="D1504" s="138" t="s">
        <v>130</v>
      </c>
      <c r="E1504" s="161">
        <v>6043.5</v>
      </c>
      <c r="F1504" s="449" t="s">
        <v>1010</v>
      </c>
      <c r="G1504" s="145">
        <v>6043.5</v>
      </c>
      <c r="H1504" s="154">
        <f t="shared" si="23"/>
        <v>0</v>
      </c>
      <c r="I1504" s="141" t="s">
        <v>21</v>
      </c>
      <c r="J1504" s="118"/>
    </row>
    <row r="1505" spans="1:10" ht="15" x14ac:dyDescent="0.25">
      <c r="A1505" s="149">
        <v>41690</v>
      </c>
      <c r="B1505" s="150">
        <v>949</v>
      </c>
      <c r="C1505" s="150" t="s">
        <v>869</v>
      </c>
      <c r="D1505" s="138" t="s">
        <v>44</v>
      </c>
      <c r="E1505" s="151">
        <v>3800</v>
      </c>
      <c r="F1505" s="446">
        <v>41710</v>
      </c>
      <c r="G1505" s="145">
        <v>3800</v>
      </c>
      <c r="H1505" s="154">
        <f t="shared" si="23"/>
        <v>0</v>
      </c>
      <c r="I1505" s="141"/>
      <c r="J1505" s="118"/>
    </row>
    <row r="1506" spans="1:10" x14ac:dyDescent="0.25">
      <c r="A1506" s="149">
        <v>41690</v>
      </c>
      <c r="B1506" s="150">
        <v>950</v>
      </c>
      <c r="C1506" s="150" t="s">
        <v>869</v>
      </c>
      <c r="D1506" s="138" t="s">
        <v>468</v>
      </c>
      <c r="E1506" s="151">
        <v>5773</v>
      </c>
      <c r="F1506" s="445">
        <v>41690</v>
      </c>
      <c r="G1506" s="140">
        <v>5773</v>
      </c>
      <c r="H1506" s="154">
        <f t="shared" si="23"/>
        <v>0</v>
      </c>
      <c r="I1506" s="141" t="s">
        <v>30</v>
      </c>
    </row>
    <row r="1507" spans="1:10" x14ac:dyDescent="0.25">
      <c r="A1507" s="149">
        <v>41690</v>
      </c>
      <c r="B1507" s="150">
        <v>951</v>
      </c>
      <c r="C1507" s="150" t="s">
        <v>869</v>
      </c>
      <c r="D1507" s="138" t="s">
        <v>882</v>
      </c>
      <c r="E1507" s="151">
        <v>4780</v>
      </c>
      <c r="F1507" s="445">
        <v>41691</v>
      </c>
      <c r="G1507" s="140">
        <v>4780</v>
      </c>
      <c r="H1507" s="154">
        <f t="shared" si="23"/>
        <v>0</v>
      </c>
      <c r="I1507" s="141" t="s">
        <v>21</v>
      </c>
    </row>
    <row r="1508" spans="1:10" x14ac:dyDescent="0.25">
      <c r="A1508" s="149">
        <v>41690</v>
      </c>
      <c r="B1508" s="150">
        <v>952</v>
      </c>
      <c r="C1508" s="150" t="s">
        <v>869</v>
      </c>
      <c r="D1508" s="138" t="s">
        <v>123</v>
      </c>
      <c r="E1508" s="151">
        <v>6324</v>
      </c>
      <c r="F1508" s="445">
        <v>41690</v>
      </c>
      <c r="G1508" s="140">
        <v>6324</v>
      </c>
      <c r="H1508" s="154">
        <f t="shared" si="23"/>
        <v>0</v>
      </c>
      <c r="I1508" s="141" t="s">
        <v>8</v>
      </c>
    </row>
    <row r="1509" spans="1:10" x14ac:dyDescent="0.25">
      <c r="A1509" s="149">
        <v>41690</v>
      </c>
      <c r="B1509" s="150">
        <v>953</v>
      </c>
      <c r="C1509" s="150" t="s">
        <v>869</v>
      </c>
      <c r="D1509" s="138" t="s">
        <v>8</v>
      </c>
      <c r="E1509" s="151">
        <v>1110</v>
      </c>
      <c r="F1509" s="445">
        <v>41690</v>
      </c>
      <c r="G1509" s="140">
        <v>1110</v>
      </c>
      <c r="H1509" s="154">
        <f t="shared" si="23"/>
        <v>0</v>
      </c>
      <c r="I1509" s="141" t="s">
        <v>8</v>
      </c>
    </row>
    <row r="1510" spans="1:10" x14ac:dyDescent="0.25">
      <c r="A1510" s="149">
        <v>41690</v>
      </c>
      <c r="B1510" s="150">
        <v>954</v>
      </c>
      <c r="C1510" s="150" t="s">
        <v>869</v>
      </c>
      <c r="D1510" s="138" t="s">
        <v>8</v>
      </c>
      <c r="E1510" s="151">
        <v>2601</v>
      </c>
      <c r="F1510" s="445">
        <v>41690</v>
      </c>
      <c r="G1510" s="140">
        <v>2601</v>
      </c>
      <c r="H1510" s="154">
        <f t="shared" si="23"/>
        <v>0</v>
      </c>
      <c r="I1510" s="141" t="s">
        <v>8</v>
      </c>
    </row>
    <row r="1511" spans="1:10" x14ac:dyDescent="0.25">
      <c r="A1511" s="149">
        <v>41690</v>
      </c>
      <c r="B1511" s="150">
        <v>955</v>
      </c>
      <c r="C1511" s="150" t="s">
        <v>869</v>
      </c>
      <c r="D1511" s="138" t="s">
        <v>28</v>
      </c>
      <c r="E1511" s="151">
        <v>4038.5</v>
      </c>
      <c r="F1511" s="445">
        <v>41690</v>
      </c>
      <c r="G1511" s="140">
        <v>4038.5</v>
      </c>
      <c r="H1511" s="154">
        <f t="shared" si="23"/>
        <v>0</v>
      </c>
      <c r="I1511" s="141"/>
    </row>
    <row r="1512" spans="1:10" x14ac:dyDescent="0.25">
      <c r="A1512" s="149">
        <v>41690</v>
      </c>
      <c r="B1512" s="150">
        <v>956</v>
      </c>
      <c r="C1512" s="150" t="s">
        <v>869</v>
      </c>
      <c r="D1512" s="138" t="s">
        <v>99</v>
      </c>
      <c r="E1512" s="151">
        <v>1666.5</v>
      </c>
      <c r="F1512" s="445">
        <v>41690</v>
      </c>
      <c r="G1512" s="140">
        <v>1666.5</v>
      </c>
      <c r="H1512" s="154">
        <f t="shared" si="23"/>
        <v>0</v>
      </c>
      <c r="I1512" s="141" t="s">
        <v>30</v>
      </c>
    </row>
    <row r="1513" spans="1:10" x14ac:dyDescent="0.25">
      <c r="A1513" s="149">
        <v>41690</v>
      </c>
      <c r="B1513" s="150">
        <v>957</v>
      </c>
      <c r="C1513" s="150" t="s">
        <v>869</v>
      </c>
      <c r="D1513" s="138" t="s">
        <v>234</v>
      </c>
      <c r="E1513" s="151">
        <v>718.5</v>
      </c>
      <c r="F1513" s="445">
        <v>41690</v>
      </c>
      <c r="G1513" s="140">
        <v>718.5</v>
      </c>
      <c r="H1513" s="154">
        <f t="shared" si="23"/>
        <v>0</v>
      </c>
      <c r="I1513" s="141" t="s">
        <v>30</v>
      </c>
    </row>
    <row r="1514" spans="1:10" x14ac:dyDescent="0.25">
      <c r="A1514" s="149">
        <v>41690</v>
      </c>
      <c r="B1514" s="150">
        <v>958</v>
      </c>
      <c r="C1514" s="150" t="s">
        <v>869</v>
      </c>
      <c r="D1514" s="138" t="s">
        <v>348</v>
      </c>
      <c r="E1514" s="151">
        <v>3164.5</v>
      </c>
      <c r="F1514" s="445">
        <v>41690</v>
      </c>
      <c r="G1514" s="140">
        <v>3164.5</v>
      </c>
      <c r="H1514" s="154">
        <f t="shared" si="23"/>
        <v>0</v>
      </c>
      <c r="I1514" s="141" t="s">
        <v>30</v>
      </c>
    </row>
    <row r="1515" spans="1:10" x14ac:dyDescent="0.25">
      <c r="A1515" s="149">
        <v>41690</v>
      </c>
      <c r="B1515" s="150">
        <v>959</v>
      </c>
      <c r="C1515" s="150" t="s">
        <v>869</v>
      </c>
      <c r="D1515" s="138" t="s">
        <v>78</v>
      </c>
      <c r="E1515" s="151">
        <v>1964</v>
      </c>
      <c r="F1515" s="445">
        <v>41690</v>
      </c>
      <c r="G1515" s="140">
        <v>1964</v>
      </c>
      <c r="H1515" s="154">
        <f t="shared" si="23"/>
        <v>0</v>
      </c>
      <c r="I1515" s="141" t="s">
        <v>30</v>
      </c>
    </row>
    <row r="1516" spans="1:10" x14ac:dyDescent="0.25">
      <c r="A1516" s="149">
        <v>41690</v>
      </c>
      <c r="B1516" s="150">
        <v>960</v>
      </c>
      <c r="C1516" s="150" t="s">
        <v>869</v>
      </c>
      <c r="D1516" s="138" t="s">
        <v>144</v>
      </c>
      <c r="E1516" s="151">
        <v>4272.5</v>
      </c>
      <c r="F1516" s="445">
        <v>41690</v>
      </c>
      <c r="G1516" s="140">
        <v>4272.5</v>
      </c>
      <c r="H1516" s="154">
        <f t="shared" si="23"/>
        <v>0</v>
      </c>
      <c r="I1516" s="141" t="s">
        <v>30</v>
      </c>
    </row>
    <row r="1517" spans="1:10" x14ac:dyDescent="0.25">
      <c r="A1517" s="149">
        <v>41690</v>
      </c>
      <c r="B1517" s="150">
        <v>961</v>
      </c>
      <c r="C1517" s="150" t="s">
        <v>869</v>
      </c>
      <c r="D1517" s="143" t="s">
        <v>53</v>
      </c>
      <c r="E1517" s="162">
        <v>0</v>
      </c>
      <c r="F1517" s="445"/>
      <c r="G1517" s="140">
        <v>0</v>
      </c>
      <c r="H1517" s="154">
        <f t="shared" si="23"/>
        <v>0</v>
      </c>
      <c r="I1517" s="141" t="s">
        <v>324</v>
      </c>
      <c r="J1517" s="142" t="s">
        <v>1011</v>
      </c>
    </row>
    <row r="1518" spans="1:10" x14ac:dyDescent="0.25">
      <c r="A1518" s="149">
        <v>41690</v>
      </c>
      <c r="B1518" s="150">
        <v>962</v>
      </c>
      <c r="C1518" s="150" t="s">
        <v>869</v>
      </c>
      <c r="D1518" s="138" t="s">
        <v>80</v>
      </c>
      <c r="E1518" s="151">
        <v>1574.5</v>
      </c>
      <c r="F1518" s="445">
        <v>41690</v>
      </c>
      <c r="G1518" s="140">
        <v>1574.5</v>
      </c>
      <c r="H1518" s="154">
        <f t="shared" si="23"/>
        <v>0</v>
      </c>
      <c r="I1518" s="141" t="s">
        <v>30</v>
      </c>
    </row>
    <row r="1519" spans="1:10" x14ac:dyDescent="0.25">
      <c r="A1519" s="149">
        <v>41690</v>
      </c>
      <c r="B1519" s="150">
        <v>963</v>
      </c>
      <c r="C1519" s="150" t="s">
        <v>869</v>
      </c>
      <c r="D1519" s="138" t="s">
        <v>67</v>
      </c>
      <c r="E1519" s="151">
        <v>3567.5</v>
      </c>
      <c r="F1519" s="445">
        <v>41696</v>
      </c>
      <c r="G1519" s="140">
        <v>3567.5</v>
      </c>
      <c r="H1519" s="154">
        <f t="shared" si="23"/>
        <v>0</v>
      </c>
      <c r="I1519" s="141" t="s">
        <v>30</v>
      </c>
    </row>
    <row r="1520" spans="1:10" x14ac:dyDescent="0.25">
      <c r="A1520" s="149">
        <v>41690</v>
      </c>
      <c r="B1520" s="150">
        <v>964</v>
      </c>
      <c r="C1520" s="150" t="s">
        <v>869</v>
      </c>
      <c r="D1520" s="138" t="s">
        <v>36</v>
      </c>
      <c r="E1520" s="161">
        <v>25756</v>
      </c>
      <c r="F1520" s="465" t="s">
        <v>1012</v>
      </c>
      <c r="G1520" s="140">
        <f>18756+7000</f>
        <v>25756</v>
      </c>
      <c r="H1520" s="154">
        <f t="shared" si="23"/>
        <v>0</v>
      </c>
      <c r="I1520" s="141" t="s">
        <v>30</v>
      </c>
    </row>
    <row r="1521" spans="1:10" x14ac:dyDescent="0.25">
      <c r="A1521" s="149">
        <v>41690</v>
      </c>
      <c r="B1521" s="150">
        <v>965</v>
      </c>
      <c r="C1521" s="150" t="s">
        <v>869</v>
      </c>
      <c r="D1521" s="138" t="s">
        <v>895</v>
      </c>
      <c r="E1521" s="151">
        <v>2836</v>
      </c>
      <c r="F1521" s="445">
        <v>41690</v>
      </c>
      <c r="G1521" s="140">
        <v>2836</v>
      </c>
      <c r="H1521" s="154">
        <f t="shared" si="23"/>
        <v>0</v>
      </c>
      <c r="I1521" s="141" t="s">
        <v>30</v>
      </c>
    </row>
    <row r="1522" spans="1:10" x14ac:dyDescent="0.25">
      <c r="A1522" s="149">
        <v>41690</v>
      </c>
      <c r="B1522" s="150">
        <v>966</v>
      </c>
      <c r="C1522" s="150" t="s">
        <v>869</v>
      </c>
      <c r="D1522" s="138" t="s">
        <v>240</v>
      </c>
      <c r="E1522" s="151">
        <v>49992</v>
      </c>
      <c r="F1522" s="446" t="s">
        <v>1013</v>
      </c>
      <c r="G1522" s="140">
        <v>49992</v>
      </c>
      <c r="H1522" s="154">
        <f t="shared" si="23"/>
        <v>0</v>
      </c>
      <c r="I1522" s="141" t="s">
        <v>37</v>
      </c>
    </row>
    <row r="1523" spans="1:10" x14ac:dyDescent="0.25">
      <c r="A1523" s="149">
        <v>41690</v>
      </c>
      <c r="B1523" s="150">
        <v>967</v>
      </c>
      <c r="C1523" s="150" t="s">
        <v>869</v>
      </c>
      <c r="D1523" s="138" t="s">
        <v>947</v>
      </c>
      <c r="E1523" s="151">
        <v>20786.2</v>
      </c>
      <c r="F1523" s="446">
        <v>41716</v>
      </c>
      <c r="G1523" s="145">
        <v>20786.2</v>
      </c>
      <c r="H1523" s="154">
        <f t="shared" si="23"/>
        <v>0</v>
      </c>
      <c r="I1523" s="141" t="s">
        <v>37</v>
      </c>
    </row>
    <row r="1524" spans="1:10" x14ac:dyDescent="0.25">
      <c r="A1524" s="149">
        <v>41690</v>
      </c>
      <c r="B1524" s="150">
        <v>968</v>
      </c>
      <c r="C1524" s="150" t="s">
        <v>869</v>
      </c>
      <c r="D1524" s="138" t="s">
        <v>91</v>
      </c>
      <c r="E1524" s="151">
        <v>7582.5</v>
      </c>
      <c r="F1524" s="445">
        <v>41690</v>
      </c>
      <c r="G1524" s="140">
        <v>7582.5</v>
      </c>
      <c r="H1524" s="154">
        <f t="shared" si="23"/>
        <v>0</v>
      </c>
      <c r="I1524" s="141" t="s">
        <v>37</v>
      </c>
    </row>
    <row r="1525" spans="1:10" x14ac:dyDescent="0.25">
      <c r="A1525" s="149">
        <v>41690</v>
      </c>
      <c r="B1525" s="150">
        <v>969</v>
      </c>
      <c r="C1525" s="150" t="s">
        <v>869</v>
      </c>
      <c r="D1525" s="138" t="s">
        <v>215</v>
      </c>
      <c r="E1525" s="151">
        <v>5414</v>
      </c>
      <c r="F1525" s="445">
        <v>41690</v>
      </c>
      <c r="G1525" s="140">
        <v>5414</v>
      </c>
      <c r="H1525" s="154">
        <f t="shared" si="23"/>
        <v>0</v>
      </c>
      <c r="I1525" s="141"/>
    </row>
    <row r="1526" spans="1:10" x14ac:dyDescent="0.25">
      <c r="A1526" s="149">
        <v>41690</v>
      </c>
      <c r="B1526" s="150">
        <v>970</v>
      </c>
      <c r="C1526" s="150" t="s">
        <v>869</v>
      </c>
      <c r="D1526" s="138" t="s">
        <v>92</v>
      </c>
      <c r="E1526" s="151">
        <v>8288</v>
      </c>
      <c r="F1526" s="445">
        <v>41690</v>
      </c>
      <c r="G1526" s="140">
        <v>8288</v>
      </c>
      <c r="H1526" s="154">
        <f t="shared" si="23"/>
        <v>0</v>
      </c>
      <c r="I1526" s="141" t="s">
        <v>37</v>
      </c>
    </row>
    <row r="1527" spans="1:10" x14ac:dyDescent="0.25">
      <c r="A1527" s="149">
        <v>41690</v>
      </c>
      <c r="B1527" s="150">
        <v>971</v>
      </c>
      <c r="C1527" s="150" t="s">
        <v>869</v>
      </c>
      <c r="D1527" s="138" t="s">
        <v>88</v>
      </c>
      <c r="E1527" s="151">
        <v>4291.5</v>
      </c>
      <c r="F1527" s="445">
        <v>41690</v>
      </c>
      <c r="G1527" s="140">
        <v>4291.5</v>
      </c>
      <c r="H1527" s="154">
        <f t="shared" si="23"/>
        <v>0</v>
      </c>
      <c r="I1527" s="141" t="s">
        <v>37</v>
      </c>
    </row>
    <row r="1528" spans="1:10" x14ac:dyDescent="0.25">
      <c r="A1528" s="149">
        <v>41690</v>
      </c>
      <c r="B1528" s="150">
        <v>972</v>
      </c>
      <c r="C1528" s="150" t="s">
        <v>869</v>
      </c>
      <c r="D1528" s="138" t="s">
        <v>346</v>
      </c>
      <c r="E1528" s="151">
        <v>4705.5</v>
      </c>
      <c r="F1528" s="445">
        <v>41690</v>
      </c>
      <c r="G1528" s="140">
        <v>4705.5</v>
      </c>
      <c r="H1528" s="154">
        <f t="shared" si="23"/>
        <v>0</v>
      </c>
      <c r="I1528" s="141" t="s">
        <v>37</v>
      </c>
    </row>
    <row r="1529" spans="1:10" x14ac:dyDescent="0.25">
      <c r="A1529" s="149">
        <v>41690</v>
      </c>
      <c r="B1529" s="150">
        <v>973</v>
      </c>
      <c r="C1529" s="150" t="s">
        <v>869</v>
      </c>
      <c r="D1529" s="138" t="s">
        <v>133</v>
      </c>
      <c r="E1529" s="151">
        <v>32993</v>
      </c>
      <c r="F1529" s="445">
        <v>41690</v>
      </c>
      <c r="G1529" s="140">
        <v>32993</v>
      </c>
      <c r="H1529" s="154">
        <f t="shared" si="23"/>
        <v>0</v>
      </c>
      <c r="I1529" s="141" t="s">
        <v>8</v>
      </c>
    </row>
    <row r="1530" spans="1:10" x14ac:dyDescent="0.25">
      <c r="A1530" s="149">
        <v>41690</v>
      </c>
      <c r="B1530" s="150">
        <v>974</v>
      </c>
      <c r="C1530" s="150" t="s">
        <v>869</v>
      </c>
      <c r="D1530" s="138" t="s">
        <v>8</v>
      </c>
      <c r="E1530" s="151">
        <v>402</v>
      </c>
      <c r="F1530" s="445">
        <v>41690</v>
      </c>
      <c r="G1530" s="140">
        <v>402</v>
      </c>
      <c r="H1530" s="154">
        <f t="shared" si="23"/>
        <v>0</v>
      </c>
      <c r="I1530" s="141" t="s">
        <v>8</v>
      </c>
    </row>
    <row r="1531" spans="1:10" x14ac:dyDescent="0.25">
      <c r="A1531" s="149">
        <v>41690</v>
      </c>
      <c r="B1531" s="150">
        <v>975</v>
      </c>
      <c r="C1531" s="150" t="s">
        <v>869</v>
      </c>
      <c r="D1531" s="138" t="s">
        <v>694</v>
      </c>
      <c r="E1531" s="151">
        <v>810</v>
      </c>
      <c r="F1531" s="445">
        <v>41690</v>
      </c>
      <c r="G1531" s="140">
        <v>810</v>
      </c>
      <c r="H1531" s="154">
        <f t="shared" si="23"/>
        <v>0</v>
      </c>
      <c r="I1531" s="141" t="s">
        <v>37</v>
      </c>
    </row>
    <row r="1532" spans="1:10" x14ac:dyDescent="0.25">
      <c r="A1532" s="149">
        <v>41690</v>
      </c>
      <c r="B1532" s="150">
        <v>976</v>
      </c>
      <c r="C1532" s="150" t="s">
        <v>869</v>
      </c>
      <c r="D1532" s="138" t="s">
        <v>51</v>
      </c>
      <c r="E1532" s="151">
        <v>4833.5</v>
      </c>
      <c r="F1532" s="445">
        <v>41690</v>
      </c>
      <c r="G1532" s="140">
        <v>4833.5</v>
      </c>
      <c r="H1532" s="154">
        <f t="shared" si="23"/>
        <v>0</v>
      </c>
      <c r="I1532" s="141" t="s">
        <v>65</v>
      </c>
      <c r="J1532" s="142" t="s">
        <v>1014</v>
      </c>
    </row>
    <row r="1533" spans="1:10" x14ac:dyDescent="0.25">
      <c r="A1533" s="149">
        <v>41690</v>
      </c>
      <c r="B1533" s="150">
        <v>977</v>
      </c>
      <c r="C1533" s="150" t="s">
        <v>869</v>
      </c>
      <c r="D1533" s="138" t="s">
        <v>70</v>
      </c>
      <c r="E1533" s="151">
        <v>9523</v>
      </c>
      <c r="F1533" s="445">
        <v>41690</v>
      </c>
      <c r="G1533" s="140">
        <v>9523</v>
      </c>
      <c r="H1533" s="154">
        <f t="shared" si="23"/>
        <v>0</v>
      </c>
      <c r="I1533" s="141"/>
    </row>
    <row r="1534" spans="1:10" x14ac:dyDescent="0.25">
      <c r="A1534" s="149">
        <v>41690</v>
      </c>
      <c r="B1534" s="150">
        <v>978</v>
      </c>
      <c r="C1534" s="150" t="s">
        <v>869</v>
      </c>
      <c r="D1534" s="138" t="s">
        <v>392</v>
      </c>
      <c r="E1534" s="151">
        <v>4022</v>
      </c>
      <c r="F1534" s="445">
        <v>41690</v>
      </c>
      <c r="G1534" s="140">
        <v>4022</v>
      </c>
      <c r="H1534" s="154">
        <f t="shared" si="23"/>
        <v>0</v>
      </c>
      <c r="I1534" s="141"/>
    </row>
    <row r="1535" spans="1:10" x14ac:dyDescent="0.25">
      <c r="A1535" s="149">
        <v>41690</v>
      </c>
      <c r="B1535" s="150">
        <v>979</v>
      </c>
      <c r="C1535" s="150" t="s">
        <v>869</v>
      </c>
      <c r="D1535" s="138" t="s">
        <v>68</v>
      </c>
      <c r="E1535" s="151">
        <v>1020</v>
      </c>
      <c r="F1535" s="445">
        <v>41690</v>
      </c>
      <c r="G1535" s="140">
        <v>1020</v>
      </c>
      <c r="H1535" s="154">
        <f t="shared" si="23"/>
        <v>0</v>
      </c>
      <c r="I1535" s="141"/>
    </row>
    <row r="1536" spans="1:10" x14ac:dyDescent="0.25">
      <c r="A1536" s="149">
        <v>41690</v>
      </c>
      <c r="B1536" s="150">
        <v>980</v>
      </c>
      <c r="C1536" s="150" t="s">
        <v>869</v>
      </c>
      <c r="D1536" s="138" t="s">
        <v>16</v>
      </c>
      <c r="E1536" s="151">
        <v>12807.72</v>
      </c>
      <c r="F1536" s="446">
        <v>41710</v>
      </c>
      <c r="G1536" s="145">
        <v>12807.72</v>
      </c>
      <c r="H1536" s="154">
        <f t="shared" si="23"/>
        <v>0</v>
      </c>
      <c r="I1536" s="141"/>
    </row>
    <row r="1537" spans="1:10" x14ac:dyDescent="0.25">
      <c r="A1537" s="149">
        <v>41690</v>
      </c>
      <c r="B1537" s="150">
        <v>981</v>
      </c>
      <c r="C1537" s="150" t="s">
        <v>869</v>
      </c>
      <c r="D1537" s="138" t="s">
        <v>43</v>
      </c>
      <c r="E1537" s="151">
        <v>1520</v>
      </c>
      <c r="F1537" s="446">
        <v>41710</v>
      </c>
      <c r="G1537" s="145">
        <v>1520</v>
      </c>
      <c r="H1537" s="154">
        <f t="shared" si="23"/>
        <v>0</v>
      </c>
      <c r="I1537" s="141" t="s">
        <v>12</v>
      </c>
    </row>
    <row r="1538" spans="1:10" x14ac:dyDescent="0.25">
      <c r="A1538" s="149">
        <v>41690</v>
      </c>
      <c r="B1538" s="150">
        <v>982</v>
      </c>
      <c r="C1538" s="150" t="s">
        <v>869</v>
      </c>
      <c r="D1538" s="138" t="s">
        <v>8</v>
      </c>
      <c r="E1538" s="151">
        <v>676</v>
      </c>
      <c r="F1538" s="445">
        <v>41690</v>
      </c>
      <c r="G1538" s="140">
        <v>676</v>
      </c>
      <c r="H1538" s="154">
        <f t="shared" si="23"/>
        <v>0</v>
      </c>
      <c r="I1538" s="141" t="s">
        <v>8</v>
      </c>
    </row>
    <row r="1539" spans="1:10" x14ac:dyDescent="0.25">
      <c r="A1539" s="149">
        <v>41690</v>
      </c>
      <c r="B1539" s="150">
        <v>983</v>
      </c>
      <c r="C1539" s="150" t="s">
        <v>869</v>
      </c>
      <c r="D1539" s="138" t="s">
        <v>168</v>
      </c>
      <c r="E1539" s="151">
        <v>7865</v>
      </c>
      <c r="F1539" s="445">
        <v>41690</v>
      </c>
      <c r="G1539" s="140">
        <v>7865</v>
      </c>
      <c r="H1539" s="154">
        <f t="shared" si="23"/>
        <v>0</v>
      </c>
      <c r="I1539" s="141" t="s">
        <v>27</v>
      </c>
    </row>
    <row r="1540" spans="1:10" x14ac:dyDescent="0.25">
      <c r="A1540" s="149">
        <v>41690</v>
      </c>
      <c r="B1540" s="150">
        <v>984</v>
      </c>
      <c r="C1540" s="150" t="s">
        <v>869</v>
      </c>
      <c r="D1540" s="138" t="s">
        <v>840</v>
      </c>
      <c r="E1540" s="151">
        <v>3746.5</v>
      </c>
      <c r="F1540" s="445">
        <v>41690</v>
      </c>
      <c r="G1540" s="140">
        <v>3746.5</v>
      </c>
      <c r="H1540" s="154">
        <f t="shared" si="23"/>
        <v>0</v>
      </c>
      <c r="I1540" s="141"/>
    </row>
    <row r="1541" spans="1:10" x14ac:dyDescent="0.25">
      <c r="A1541" s="149">
        <v>41690</v>
      </c>
      <c r="B1541" s="150">
        <v>985</v>
      </c>
      <c r="C1541" s="150" t="s">
        <v>869</v>
      </c>
      <c r="D1541" s="138" t="s">
        <v>130</v>
      </c>
      <c r="E1541" s="151">
        <v>2339</v>
      </c>
      <c r="F1541" s="445">
        <v>41691</v>
      </c>
      <c r="G1541" s="140">
        <v>2339</v>
      </c>
      <c r="H1541" s="154">
        <f t="shared" ref="H1541:H1604" si="24">E1541-G1541</f>
        <v>0</v>
      </c>
      <c r="I1541" s="141" t="s">
        <v>21</v>
      </c>
    </row>
    <row r="1542" spans="1:10" x14ac:dyDescent="0.25">
      <c r="A1542" s="149">
        <v>41690</v>
      </c>
      <c r="B1542" s="150">
        <v>986</v>
      </c>
      <c r="C1542" s="150" t="s">
        <v>869</v>
      </c>
      <c r="D1542" s="138" t="s">
        <v>79</v>
      </c>
      <c r="E1542" s="161">
        <v>15271.2</v>
      </c>
      <c r="F1542" s="452" t="s">
        <v>1015</v>
      </c>
      <c r="G1542" s="140">
        <v>15271.2</v>
      </c>
      <c r="H1542" s="154">
        <f t="shared" si="24"/>
        <v>0</v>
      </c>
      <c r="I1542" s="141" t="s">
        <v>21</v>
      </c>
      <c r="J1542" s="142" t="s">
        <v>1016</v>
      </c>
    </row>
    <row r="1543" spans="1:10" x14ac:dyDescent="0.25">
      <c r="A1543" s="149">
        <v>41690</v>
      </c>
      <c r="B1543" s="150">
        <v>987</v>
      </c>
      <c r="C1543" s="150" t="s">
        <v>869</v>
      </c>
      <c r="D1543" s="138" t="s">
        <v>19</v>
      </c>
      <c r="E1543" s="151">
        <v>576030.51</v>
      </c>
      <c r="F1543" s="480" t="s">
        <v>4891</v>
      </c>
      <c r="G1543" s="140">
        <f>99781.53+148068+37324.4+139678.6+49039+102138.98</f>
        <v>576030.51</v>
      </c>
      <c r="H1543" s="154">
        <f t="shared" si="24"/>
        <v>0</v>
      </c>
      <c r="I1543" s="141"/>
    </row>
    <row r="1544" spans="1:10" x14ac:dyDescent="0.25">
      <c r="A1544" s="149">
        <v>41690</v>
      </c>
      <c r="B1544" s="150">
        <v>988</v>
      </c>
      <c r="C1544" s="150" t="s">
        <v>869</v>
      </c>
      <c r="D1544" s="138" t="s">
        <v>367</v>
      </c>
      <c r="E1544" s="151">
        <v>4178</v>
      </c>
      <c r="F1544" s="445">
        <v>41690</v>
      </c>
      <c r="G1544" s="140">
        <v>4178</v>
      </c>
      <c r="H1544" s="154">
        <f t="shared" si="24"/>
        <v>0</v>
      </c>
      <c r="I1544" s="141"/>
    </row>
    <row r="1545" spans="1:10" x14ac:dyDescent="0.25">
      <c r="A1545" s="149">
        <v>41690</v>
      </c>
      <c r="B1545" s="150">
        <v>989</v>
      </c>
      <c r="C1545" s="150" t="s">
        <v>869</v>
      </c>
      <c r="D1545" s="138" t="s">
        <v>520</v>
      </c>
      <c r="E1545" s="151">
        <v>52.5</v>
      </c>
      <c r="F1545" s="445">
        <v>41690</v>
      </c>
      <c r="G1545" s="140">
        <v>52.5</v>
      </c>
      <c r="H1545" s="154">
        <f t="shared" si="24"/>
        <v>0</v>
      </c>
      <c r="I1545" s="141" t="s">
        <v>8</v>
      </c>
    </row>
    <row r="1546" spans="1:10" x14ac:dyDescent="0.25">
      <c r="A1546" s="149">
        <v>41690</v>
      </c>
      <c r="B1546" s="150">
        <v>990</v>
      </c>
      <c r="C1546" s="150" t="s">
        <v>869</v>
      </c>
      <c r="D1546" s="138" t="s">
        <v>39</v>
      </c>
      <c r="E1546" s="151">
        <v>25057.68</v>
      </c>
      <c r="F1546" s="457" t="s">
        <v>1017</v>
      </c>
      <c r="G1546" s="145">
        <v>25057.68</v>
      </c>
      <c r="H1546" s="154">
        <f t="shared" si="24"/>
        <v>0</v>
      </c>
      <c r="I1546" s="141" t="s">
        <v>27</v>
      </c>
    </row>
    <row r="1547" spans="1:10" x14ac:dyDescent="0.25">
      <c r="A1547" s="149">
        <v>41690</v>
      </c>
      <c r="B1547" s="150">
        <v>991</v>
      </c>
      <c r="C1547" s="150" t="s">
        <v>869</v>
      </c>
      <c r="D1547" s="138" t="s">
        <v>163</v>
      </c>
      <c r="E1547" s="151">
        <v>11965.6</v>
      </c>
      <c r="F1547" s="445">
        <v>41692</v>
      </c>
      <c r="G1547" s="140">
        <v>11965.6</v>
      </c>
      <c r="H1547" s="154">
        <f t="shared" si="24"/>
        <v>0</v>
      </c>
      <c r="I1547" s="141" t="s">
        <v>162</v>
      </c>
    </row>
    <row r="1548" spans="1:10" ht="33.75" customHeight="1" x14ac:dyDescent="0.25">
      <c r="A1548" s="149">
        <v>41690</v>
      </c>
      <c r="B1548" s="150">
        <v>992</v>
      </c>
      <c r="C1548" s="150" t="s">
        <v>869</v>
      </c>
      <c r="D1548" s="138" t="s">
        <v>160</v>
      </c>
      <c r="E1548" s="161">
        <v>89802</v>
      </c>
      <c r="F1548" s="470" t="s">
        <v>1018</v>
      </c>
      <c r="G1548" s="145">
        <v>89802</v>
      </c>
      <c r="H1548" s="154">
        <f t="shared" si="24"/>
        <v>0</v>
      </c>
      <c r="I1548" s="141" t="s">
        <v>162</v>
      </c>
      <c r="J1548" s="142" t="s">
        <v>1019</v>
      </c>
    </row>
    <row r="1549" spans="1:10" x14ac:dyDescent="0.25">
      <c r="A1549" s="149">
        <v>41690</v>
      </c>
      <c r="B1549" s="150">
        <v>993</v>
      </c>
      <c r="C1549" s="150" t="s">
        <v>869</v>
      </c>
      <c r="D1549" s="143" t="s">
        <v>53</v>
      </c>
      <c r="E1549" s="162">
        <v>0</v>
      </c>
      <c r="F1549" s="445"/>
      <c r="G1549" s="140">
        <v>0</v>
      </c>
      <c r="H1549" s="154">
        <f t="shared" si="24"/>
        <v>0</v>
      </c>
      <c r="I1549" s="141" t="s">
        <v>324</v>
      </c>
    </row>
    <row r="1550" spans="1:10" x14ac:dyDescent="0.25">
      <c r="A1550" s="149">
        <v>41690</v>
      </c>
      <c r="B1550" s="150">
        <v>994</v>
      </c>
      <c r="C1550" s="150" t="s">
        <v>869</v>
      </c>
      <c r="D1550" s="138" t="s">
        <v>358</v>
      </c>
      <c r="E1550" s="151">
        <v>9807</v>
      </c>
      <c r="F1550" s="445">
        <v>41696</v>
      </c>
      <c r="G1550" s="140">
        <v>9807</v>
      </c>
      <c r="H1550" s="154">
        <f t="shared" si="24"/>
        <v>0</v>
      </c>
      <c r="I1550" s="141" t="s">
        <v>162</v>
      </c>
    </row>
    <row r="1551" spans="1:10" x14ac:dyDescent="0.25">
      <c r="A1551" s="149">
        <v>41690</v>
      </c>
      <c r="B1551" s="150">
        <v>995</v>
      </c>
      <c r="C1551" s="150" t="s">
        <v>869</v>
      </c>
      <c r="D1551" s="138" t="s">
        <v>361</v>
      </c>
      <c r="E1551" s="151">
        <v>1889.2</v>
      </c>
      <c r="F1551" s="445">
        <v>41692</v>
      </c>
      <c r="G1551" s="140">
        <v>1889.2</v>
      </c>
      <c r="H1551" s="154">
        <f t="shared" si="24"/>
        <v>0</v>
      </c>
      <c r="I1551" s="141" t="s">
        <v>162</v>
      </c>
    </row>
    <row r="1552" spans="1:10" x14ac:dyDescent="0.25">
      <c r="A1552" s="149">
        <v>41690</v>
      </c>
      <c r="B1552" s="150">
        <v>996</v>
      </c>
      <c r="C1552" s="150" t="s">
        <v>869</v>
      </c>
      <c r="D1552" s="138" t="s">
        <v>22</v>
      </c>
      <c r="E1552" s="151">
        <v>17648</v>
      </c>
      <c r="F1552" s="445">
        <v>41692</v>
      </c>
      <c r="G1552" s="140">
        <v>17648</v>
      </c>
      <c r="H1552" s="154">
        <f t="shared" si="24"/>
        <v>0</v>
      </c>
      <c r="I1552" s="141" t="s">
        <v>162</v>
      </c>
    </row>
    <row r="1553" spans="1:10" x14ac:dyDescent="0.25">
      <c r="A1553" s="149">
        <v>41690</v>
      </c>
      <c r="B1553" s="150">
        <v>997</v>
      </c>
      <c r="C1553" s="150" t="s">
        <v>869</v>
      </c>
      <c r="D1553" s="138" t="s">
        <v>169</v>
      </c>
      <c r="E1553" s="151">
        <v>31710</v>
      </c>
      <c r="F1553" s="445">
        <v>41692</v>
      </c>
      <c r="G1553" s="140">
        <v>31710</v>
      </c>
      <c r="H1553" s="154">
        <f t="shared" si="24"/>
        <v>0</v>
      </c>
      <c r="I1553" s="141" t="s">
        <v>162</v>
      </c>
    </row>
    <row r="1554" spans="1:10" x14ac:dyDescent="0.25">
      <c r="A1554" s="149">
        <v>41690</v>
      </c>
      <c r="B1554" s="150">
        <v>998</v>
      </c>
      <c r="C1554" s="150" t="s">
        <v>869</v>
      </c>
      <c r="D1554" s="138" t="s">
        <v>359</v>
      </c>
      <c r="E1554" s="151">
        <v>4956.2</v>
      </c>
      <c r="F1554" s="445">
        <v>41692</v>
      </c>
      <c r="G1554" s="140">
        <v>4956.2</v>
      </c>
      <c r="H1554" s="154">
        <f t="shared" si="24"/>
        <v>0</v>
      </c>
      <c r="I1554" s="141" t="s">
        <v>162</v>
      </c>
    </row>
    <row r="1555" spans="1:10" x14ac:dyDescent="0.25">
      <c r="A1555" s="149">
        <v>41690</v>
      </c>
      <c r="B1555" s="150">
        <v>999</v>
      </c>
      <c r="C1555" s="150" t="s">
        <v>869</v>
      </c>
      <c r="D1555" s="138" t="s">
        <v>272</v>
      </c>
      <c r="E1555" s="151">
        <v>7175.5</v>
      </c>
      <c r="F1555" s="457" t="s">
        <v>1020</v>
      </c>
      <c r="G1555" s="145">
        <v>7175.5</v>
      </c>
      <c r="H1555" s="154">
        <f t="shared" si="24"/>
        <v>0</v>
      </c>
      <c r="I1555" s="141" t="s">
        <v>162</v>
      </c>
    </row>
    <row r="1556" spans="1:10" x14ac:dyDescent="0.25">
      <c r="A1556" s="149">
        <v>41690</v>
      </c>
      <c r="B1556" s="150">
        <v>1000</v>
      </c>
      <c r="C1556" s="150" t="s">
        <v>869</v>
      </c>
      <c r="D1556" s="138" t="s">
        <v>168</v>
      </c>
      <c r="E1556" s="151">
        <v>26247.5</v>
      </c>
      <c r="F1556" s="445">
        <v>41692</v>
      </c>
      <c r="G1556" s="140">
        <v>26247.5</v>
      </c>
      <c r="H1556" s="154">
        <f t="shared" si="24"/>
        <v>0</v>
      </c>
      <c r="I1556" s="141" t="s">
        <v>162</v>
      </c>
    </row>
    <row r="1557" spans="1:10" x14ac:dyDescent="0.25">
      <c r="A1557" s="149">
        <v>41691</v>
      </c>
      <c r="B1557" s="150">
        <v>1</v>
      </c>
      <c r="C1557" s="150" t="s">
        <v>1021</v>
      </c>
      <c r="D1557" s="138" t="s">
        <v>168</v>
      </c>
      <c r="E1557" s="151">
        <v>1204.5</v>
      </c>
      <c r="F1557" s="445">
        <v>41692</v>
      </c>
      <c r="G1557" s="140">
        <v>1204.5</v>
      </c>
      <c r="H1557" s="154">
        <f t="shared" si="24"/>
        <v>0</v>
      </c>
      <c r="I1557" s="141" t="s">
        <v>162</v>
      </c>
    </row>
    <row r="1558" spans="1:10" x14ac:dyDescent="0.25">
      <c r="A1558" s="149">
        <v>41691</v>
      </c>
      <c r="B1558" s="150">
        <v>2</v>
      </c>
      <c r="C1558" s="150" t="s">
        <v>1021</v>
      </c>
      <c r="D1558" s="138" t="s">
        <v>175</v>
      </c>
      <c r="E1558" s="151">
        <v>22173.5</v>
      </c>
      <c r="F1558" s="446" t="s">
        <v>1022</v>
      </c>
      <c r="G1558" s="140">
        <v>22173.5</v>
      </c>
      <c r="H1558" s="154">
        <f t="shared" si="24"/>
        <v>0</v>
      </c>
      <c r="I1558" s="151" t="s">
        <v>162</v>
      </c>
    </row>
    <row r="1559" spans="1:10" x14ac:dyDescent="0.25">
      <c r="A1559" s="149">
        <v>41691</v>
      </c>
      <c r="B1559" s="150">
        <v>3</v>
      </c>
      <c r="C1559" s="150" t="s">
        <v>1021</v>
      </c>
      <c r="D1559" s="138" t="s">
        <v>74</v>
      </c>
      <c r="E1559" s="151">
        <v>2557.5</v>
      </c>
      <c r="F1559" s="445">
        <v>41691</v>
      </c>
      <c r="G1559" s="140">
        <v>2557.5</v>
      </c>
      <c r="H1559" s="154">
        <f t="shared" si="24"/>
        <v>0</v>
      </c>
      <c r="I1559" s="141"/>
    </row>
    <row r="1560" spans="1:10" x14ac:dyDescent="0.25">
      <c r="A1560" s="149">
        <v>41691</v>
      </c>
      <c r="B1560" s="150">
        <v>4</v>
      </c>
      <c r="C1560" s="150" t="s">
        <v>1021</v>
      </c>
      <c r="D1560" s="138" t="s">
        <v>147</v>
      </c>
      <c r="E1560" s="161">
        <v>18225.5</v>
      </c>
      <c r="F1560" s="447" t="s">
        <v>1023</v>
      </c>
      <c r="G1560" s="140">
        <f>8000+10225.5</f>
        <v>18225.5</v>
      </c>
      <c r="H1560" s="154">
        <f t="shared" si="24"/>
        <v>0</v>
      </c>
      <c r="I1560" s="141"/>
    </row>
    <row r="1561" spans="1:10" x14ac:dyDescent="0.25">
      <c r="A1561" s="149">
        <v>41691</v>
      </c>
      <c r="B1561" s="150">
        <v>5</v>
      </c>
      <c r="C1561" s="150" t="s">
        <v>1021</v>
      </c>
      <c r="D1561" s="138" t="s">
        <v>134</v>
      </c>
      <c r="E1561" s="151">
        <v>7502</v>
      </c>
      <c r="F1561" s="445">
        <v>41691</v>
      </c>
      <c r="G1561" s="140">
        <v>7502</v>
      </c>
      <c r="H1561" s="154">
        <f t="shared" si="24"/>
        <v>0</v>
      </c>
      <c r="I1561" s="141" t="s">
        <v>12</v>
      </c>
    </row>
    <row r="1562" spans="1:10" x14ac:dyDescent="0.25">
      <c r="A1562" s="149">
        <v>41691</v>
      </c>
      <c r="B1562" s="150">
        <v>6</v>
      </c>
      <c r="C1562" s="150" t="s">
        <v>1021</v>
      </c>
      <c r="D1562" s="138" t="s">
        <v>98</v>
      </c>
      <c r="E1562" s="151">
        <v>12656</v>
      </c>
      <c r="F1562" s="445">
        <v>41691</v>
      </c>
      <c r="G1562" s="140">
        <v>12656</v>
      </c>
      <c r="H1562" s="154">
        <f t="shared" si="24"/>
        <v>0</v>
      </c>
      <c r="I1562" s="141" t="s">
        <v>12</v>
      </c>
      <c r="J1562" s="142" t="s">
        <v>1024</v>
      </c>
    </row>
    <row r="1563" spans="1:10" x14ac:dyDescent="0.25">
      <c r="A1563" s="149">
        <v>41691</v>
      </c>
      <c r="B1563" s="150">
        <v>7</v>
      </c>
      <c r="C1563" s="150" t="s">
        <v>1021</v>
      </c>
      <c r="D1563" s="138" t="s">
        <v>64</v>
      </c>
      <c r="E1563" s="151">
        <v>19383</v>
      </c>
      <c r="F1563" s="445">
        <v>41691</v>
      </c>
      <c r="G1563" s="140">
        <v>19383</v>
      </c>
      <c r="H1563" s="154">
        <f t="shared" si="24"/>
        <v>0</v>
      </c>
      <c r="I1563" s="141" t="s">
        <v>12</v>
      </c>
    </row>
    <row r="1564" spans="1:10" x14ac:dyDescent="0.25">
      <c r="A1564" s="149">
        <v>41691</v>
      </c>
      <c r="B1564" s="150">
        <v>8</v>
      </c>
      <c r="C1564" s="150" t="s">
        <v>1021</v>
      </c>
      <c r="D1564" s="138" t="s">
        <v>62</v>
      </c>
      <c r="E1564" s="151">
        <v>20231</v>
      </c>
      <c r="F1564" s="445">
        <v>41691</v>
      </c>
      <c r="G1564" s="140">
        <v>20231</v>
      </c>
      <c r="H1564" s="154">
        <f t="shared" si="24"/>
        <v>0</v>
      </c>
      <c r="I1564" s="141" t="s">
        <v>12</v>
      </c>
    </row>
    <row r="1565" spans="1:10" x14ac:dyDescent="0.25">
      <c r="A1565" s="149">
        <v>41691</v>
      </c>
      <c r="B1565" s="150">
        <v>9</v>
      </c>
      <c r="C1565" s="150" t="s">
        <v>1021</v>
      </c>
      <c r="D1565" s="138" t="s">
        <v>152</v>
      </c>
      <c r="E1565" s="151">
        <v>6531</v>
      </c>
      <c r="F1565" s="445">
        <v>41691</v>
      </c>
      <c r="G1565" s="140">
        <v>6531</v>
      </c>
      <c r="H1565" s="154">
        <f t="shared" si="24"/>
        <v>0</v>
      </c>
      <c r="I1565" s="141"/>
    </row>
    <row r="1566" spans="1:10" x14ac:dyDescent="0.25">
      <c r="A1566" s="149">
        <v>41691</v>
      </c>
      <c r="B1566" s="150">
        <v>10</v>
      </c>
      <c r="C1566" s="150" t="s">
        <v>1021</v>
      </c>
      <c r="D1566" s="143" t="s">
        <v>53</v>
      </c>
      <c r="E1566" s="162">
        <v>0</v>
      </c>
      <c r="F1566" s="445"/>
      <c r="G1566" s="140">
        <v>0</v>
      </c>
      <c r="H1566" s="154">
        <f t="shared" si="24"/>
        <v>0</v>
      </c>
      <c r="I1566" s="141" t="s">
        <v>512</v>
      </c>
    </row>
    <row r="1567" spans="1:10" x14ac:dyDescent="0.25">
      <c r="A1567" s="149">
        <v>41691</v>
      </c>
      <c r="B1567" s="150">
        <v>11</v>
      </c>
      <c r="C1567" s="150" t="s">
        <v>1021</v>
      </c>
      <c r="D1567" s="138" t="s">
        <v>14</v>
      </c>
      <c r="E1567" s="151">
        <v>7859.5</v>
      </c>
      <c r="F1567" s="445">
        <v>41691</v>
      </c>
      <c r="G1567" s="140">
        <v>7859.5</v>
      </c>
      <c r="H1567" s="154">
        <f t="shared" si="24"/>
        <v>0</v>
      </c>
      <c r="I1567" s="141" t="s">
        <v>27</v>
      </c>
    </row>
    <row r="1568" spans="1:10" x14ac:dyDescent="0.25">
      <c r="A1568" s="149">
        <v>41691</v>
      </c>
      <c r="B1568" s="150">
        <v>12</v>
      </c>
      <c r="C1568" s="150" t="s">
        <v>1021</v>
      </c>
      <c r="D1568" s="138" t="s">
        <v>545</v>
      </c>
      <c r="E1568" s="151">
        <v>4978.6000000000004</v>
      </c>
      <c r="F1568" s="445">
        <v>41692</v>
      </c>
      <c r="G1568" s="140">
        <v>4978.6000000000004</v>
      </c>
      <c r="H1568" s="154">
        <f t="shared" si="24"/>
        <v>0</v>
      </c>
      <c r="I1568" s="141" t="s">
        <v>162</v>
      </c>
    </row>
    <row r="1569" spans="1:10" x14ac:dyDescent="0.25">
      <c r="A1569" s="149">
        <v>41691</v>
      </c>
      <c r="B1569" s="150">
        <v>13</v>
      </c>
      <c r="C1569" s="150" t="s">
        <v>1021</v>
      </c>
      <c r="D1569" s="138" t="s">
        <v>22</v>
      </c>
      <c r="E1569" s="151">
        <v>1380</v>
      </c>
      <c r="F1569" s="445">
        <v>41692</v>
      </c>
      <c r="G1569" s="140">
        <v>1380</v>
      </c>
      <c r="H1569" s="154">
        <f t="shared" si="24"/>
        <v>0</v>
      </c>
      <c r="I1569" s="141" t="s">
        <v>162</v>
      </c>
    </row>
    <row r="1570" spans="1:10" ht="15" x14ac:dyDescent="0.25">
      <c r="A1570" s="149">
        <v>41691</v>
      </c>
      <c r="B1570" s="150">
        <v>14</v>
      </c>
      <c r="C1570" s="150" t="s">
        <v>1021</v>
      </c>
      <c r="D1570" s="138" t="s">
        <v>20</v>
      </c>
      <c r="E1570" s="151">
        <v>1222</v>
      </c>
      <c r="F1570" s="445">
        <v>41691</v>
      </c>
      <c r="G1570" s="140">
        <v>1222</v>
      </c>
      <c r="H1570" s="154">
        <f t="shared" si="24"/>
        <v>0</v>
      </c>
      <c r="I1570" s="141" t="s">
        <v>8</v>
      </c>
      <c r="J1570" s="118"/>
    </row>
    <row r="1571" spans="1:10" ht="15" x14ac:dyDescent="0.25">
      <c r="A1571" s="149">
        <v>41691</v>
      </c>
      <c r="B1571" s="150">
        <v>15</v>
      </c>
      <c r="C1571" s="150" t="s">
        <v>1021</v>
      </c>
      <c r="D1571" s="138" t="s">
        <v>13</v>
      </c>
      <c r="E1571" s="151">
        <v>3240</v>
      </c>
      <c r="F1571" s="445">
        <v>41691</v>
      </c>
      <c r="G1571" s="140">
        <v>3240</v>
      </c>
      <c r="H1571" s="154">
        <f t="shared" si="24"/>
        <v>0</v>
      </c>
      <c r="I1571" s="141" t="s">
        <v>21</v>
      </c>
      <c r="J1571" s="118"/>
    </row>
    <row r="1572" spans="1:10" ht="15" x14ac:dyDescent="0.25">
      <c r="A1572" s="149">
        <v>41691</v>
      </c>
      <c r="B1572" s="150">
        <v>16</v>
      </c>
      <c r="C1572" s="150" t="s">
        <v>1021</v>
      </c>
      <c r="D1572" s="138" t="s">
        <v>20</v>
      </c>
      <c r="E1572" s="151">
        <v>262.60000000000002</v>
      </c>
      <c r="F1572" s="445">
        <v>41691</v>
      </c>
      <c r="G1572" s="140">
        <v>262.60000000000002</v>
      </c>
      <c r="H1572" s="154">
        <f t="shared" si="24"/>
        <v>0</v>
      </c>
      <c r="I1572" s="141" t="s">
        <v>8</v>
      </c>
      <c r="J1572" s="118"/>
    </row>
    <row r="1573" spans="1:10" ht="15" x14ac:dyDescent="0.25">
      <c r="A1573" s="149">
        <v>41691</v>
      </c>
      <c r="B1573" s="150">
        <v>17</v>
      </c>
      <c r="C1573" s="150" t="s">
        <v>1021</v>
      </c>
      <c r="D1573" s="138" t="s">
        <v>23</v>
      </c>
      <c r="E1573" s="151">
        <v>1577</v>
      </c>
      <c r="F1573" s="445">
        <v>41691</v>
      </c>
      <c r="G1573" s="140">
        <v>1577</v>
      </c>
      <c r="H1573" s="154">
        <f t="shared" si="24"/>
        <v>0</v>
      </c>
      <c r="I1573" s="141"/>
      <c r="J1573" s="118"/>
    </row>
    <row r="1574" spans="1:10" ht="15" x14ac:dyDescent="0.25">
      <c r="A1574" s="149">
        <v>41691</v>
      </c>
      <c r="B1574" s="150">
        <v>18</v>
      </c>
      <c r="C1574" s="150" t="s">
        <v>1021</v>
      </c>
      <c r="D1574" s="138" t="s">
        <v>44</v>
      </c>
      <c r="E1574" s="151">
        <v>9500</v>
      </c>
      <c r="F1574" s="446">
        <v>41710</v>
      </c>
      <c r="G1574" s="145">
        <v>9500</v>
      </c>
      <c r="H1574" s="154">
        <f t="shared" si="24"/>
        <v>0</v>
      </c>
      <c r="I1574" s="141" t="s">
        <v>30</v>
      </c>
      <c r="J1574" s="118"/>
    </row>
    <row r="1575" spans="1:10" ht="15" x14ac:dyDescent="0.25">
      <c r="A1575" s="149">
        <v>41691</v>
      </c>
      <c r="B1575" s="150">
        <v>19</v>
      </c>
      <c r="C1575" s="150" t="s">
        <v>1021</v>
      </c>
      <c r="D1575" s="138" t="s">
        <v>42</v>
      </c>
      <c r="E1575" s="151">
        <v>1520</v>
      </c>
      <c r="F1575" s="446">
        <v>41710</v>
      </c>
      <c r="G1575" s="145">
        <v>1520</v>
      </c>
      <c r="H1575" s="154">
        <f t="shared" si="24"/>
        <v>0</v>
      </c>
      <c r="I1575" s="141" t="s">
        <v>27</v>
      </c>
      <c r="J1575" s="118"/>
    </row>
    <row r="1576" spans="1:10" ht="15" x14ac:dyDescent="0.25">
      <c r="A1576" s="149">
        <v>41691</v>
      </c>
      <c r="B1576" s="150">
        <v>20</v>
      </c>
      <c r="C1576" s="150" t="s">
        <v>1021</v>
      </c>
      <c r="D1576" s="138" t="s">
        <v>43</v>
      </c>
      <c r="E1576" s="151">
        <v>1520</v>
      </c>
      <c r="F1576" s="446">
        <v>41710</v>
      </c>
      <c r="G1576" s="145">
        <v>1520</v>
      </c>
      <c r="H1576" s="154">
        <f t="shared" si="24"/>
        <v>0</v>
      </c>
      <c r="I1576" s="141" t="s">
        <v>27</v>
      </c>
      <c r="J1576" s="118"/>
    </row>
    <row r="1577" spans="1:10" ht="15" x14ac:dyDescent="0.25">
      <c r="A1577" s="149">
        <v>41691</v>
      </c>
      <c r="B1577" s="150">
        <v>21</v>
      </c>
      <c r="C1577" s="150" t="s">
        <v>1021</v>
      </c>
      <c r="D1577" s="138" t="s">
        <v>8</v>
      </c>
      <c r="E1577" s="151">
        <v>958.5</v>
      </c>
      <c r="F1577" s="445">
        <v>41691</v>
      </c>
      <c r="G1577" s="140">
        <v>958.5</v>
      </c>
      <c r="H1577" s="154">
        <f t="shared" si="24"/>
        <v>0</v>
      </c>
      <c r="I1577" s="141" t="s">
        <v>8</v>
      </c>
      <c r="J1577" s="118"/>
    </row>
    <row r="1578" spans="1:10" ht="15" x14ac:dyDescent="0.25">
      <c r="A1578" s="149">
        <v>41691</v>
      </c>
      <c r="B1578" s="150">
        <v>22</v>
      </c>
      <c r="C1578" s="150" t="s">
        <v>1021</v>
      </c>
      <c r="D1578" s="138" t="s">
        <v>22</v>
      </c>
      <c r="E1578" s="151">
        <v>1551</v>
      </c>
      <c r="F1578" s="445">
        <v>41691</v>
      </c>
      <c r="G1578" s="140">
        <v>1551</v>
      </c>
      <c r="H1578" s="154">
        <f t="shared" si="24"/>
        <v>0</v>
      </c>
      <c r="I1578" s="141"/>
      <c r="J1578" s="118"/>
    </row>
    <row r="1579" spans="1:10" ht="15" x14ac:dyDescent="0.25">
      <c r="A1579" s="149">
        <v>41691</v>
      </c>
      <c r="B1579" s="150">
        <v>23</v>
      </c>
      <c r="C1579" s="150" t="s">
        <v>1021</v>
      </c>
      <c r="D1579" s="138" t="s">
        <v>501</v>
      </c>
      <c r="E1579" s="151">
        <v>972</v>
      </c>
      <c r="F1579" s="445">
        <v>41691</v>
      </c>
      <c r="G1579" s="140">
        <v>972</v>
      </c>
      <c r="H1579" s="154">
        <f t="shared" si="24"/>
        <v>0</v>
      </c>
      <c r="I1579" s="141"/>
      <c r="J1579" s="118"/>
    </row>
    <row r="1580" spans="1:10" ht="15" x14ac:dyDescent="0.25">
      <c r="A1580" s="149">
        <v>41691</v>
      </c>
      <c r="B1580" s="150">
        <v>24</v>
      </c>
      <c r="C1580" s="150" t="s">
        <v>1021</v>
      </c>
      <c r="D1580" s="138" t="s">
        <v>49</v>
      </c>
      <c r="E1580" s="151">
        <v>2325</v>
      </c>
      <c r="F1580" s="445">
        <v>41691</v>
      </c>
      <c r="G1580" s="140">
        <v>2325</v>
      </c>
      <c r="H1580" s="154">
        <f t="shared" si="24"/>
        <v>0</v>
      </c>
      <c r="I1580" s="141"/>
      <c r="J1580" s="118"/>
    </row>
    <row r="1581" spans="1:10" ht="15" x14ac:dyDescent="0.25">
      <c r="A1581" s="149">
        <v>41691</v>
      </c>
      <c r="B1581" s="150">
        <v>25</v>
      </c>
      <c r="C1581" s="150" t="s">
        <v>1021</v>
      </c>
      <c r="D1581" s="138" t="s">
        <v>47</v>
      </c>
      <c r="E1581" s="151">
        <v>4646.5</v>
      </c>
      <c r="F1581" s="445">
        <v>41692</v>
      </c>
      <c r="G1581" s="140">
        <v>4646.5</v>
      </c>
      <c r="H1581" s="154">
        <f t="shared" si="24"/>
        <v>0</v>
      </c>
      <c r="I1581" s="141" t="s">
        <v>27</v>
      </c>
      <c r="J1581" s="118"/>
    </row>
    <row r="1582" spans="1:10" ht="15" x14ac:dyDescent="0.25">
      <c r="A1582" s="149">
        <v>41691</v>
      </c>
      <c r="B1582" s="150">
        <v>26</v>
      </c>
      <c r="C1582" s="150" t="s">
        <v>1021</v>
      </c>
      <c r="D1582" s="138" t="s">
        <v>51</v>
      </c>
      <c r="E1582" s="151">
        <v>1971</v>
      </c>
      <c r="F1582" s="445">
        <v>41696</v>
      </c>
      <c r="G1582" s="140">
        <v>1971</v>
      </c>
      <c r="H1582" s="154">
        <f t="shared" si="24"/>
        <v>0</v>
      </c>
      <c r="I1582" s="141" t="s">
        <v>30</v>
      </c>
      <c r="J1582" s="118"/>
    </row>
    <row r="1583" spans="1:10" ht="15" x14ac:dyDescent="0.25">
      <c r="A1583" s="149">
        <v>41691</v>
      </c>
      <c r="B1583" s="150">
        <v>27</v>
      </c>
      <c r="C1583" s="150" t="s">
        <v>1021</v>
      </c>
      <c r="D1583" s="138" t="s">
        <v>55</v>
      </c>
      <c r="E1583" s="151">
        <v>10704</v>
      </c>
      <c r="F1583" s="445">
        <v>41691</v>
      </c>
      <c r="G1583" s="140">
        <v>10704</v>
      </c>
      <c r="H1583" s="154">
        <f t="shared" si="24"/>
        <v>0</v>
      </c>
      <c r="I1583" s="141" t="s">
        <v>8</v>
      </c>
      <c r="J1583" s="118"/>
    </row>
    <row r="1584" spans="1:10" ht="15" x14ac:dyDescent="0.25">
      <c r="A1584" s="149">
        <v>41691</v>
      </c>
      <c r="B1584" s="150">
        <v>28</v>
      </c>
      <c r="C1584" s="150" t="s">
        <v>1021</v>
      </c>
      <c r="D1584" s="138" t="s">
        <v>517</v>
      </c>
      <c r="E1584" s="151">
        <v>915</v>
      </c>
      <c r="F1584" s="445">
        <v>41691</v>
      </c>
      <c r="G1584" s="140">
        <v>915</v>
      </c>
      <c r="H1584" s="154">
        <f t="shared" si="24"/>
        <v>0</v>
      </c>
      <c r="I1584" s="141"/>
      <c r="J1584" s="118"/>
    </row>
    <row r="1585" spans="1:10" ht="15" x14ac:dyDescent="0.25">
      <c r="A1585" s="149">
        <v>41691</v>
      </c>
      <c r="B1585" s="150">
        <v>29</v>
      </c>
      <c r="C1585" s="150" t="s">
        <v>1021</v>
      </c>
      <c r="D1585" s="138" t="s">
        <v>66</v>
      </c>
      <c r="E1585" s="151">
        <v>1281.5</v>
      </c>
      <c r="F1585" s="445">
        <v>41691</v>
      </c>
      <c r="G1585" s="140">
        <v>1281.5</v>
      </c>
      <c r="H1585" s="154">
        <f t="shared" si="24"/>
        <v>0</v>
      </c>
      <c r="I1585" s="141" t="s">
        <v>30</v>
      </c>
      <c r="J1585" s="118"/>
    </row>
    <row r="1586" spans="1:10" ht="15" x14ac:dyDescent="0.25">
      <c r="A1586" s="149">
        <v>41691</v>
      </c>
      <c r="B1586" s="150">
        <v>30</v>
      </c>
      <c r="C1586" s="150" t="s">
        <v>1021</v>
      </c>
      <c r="D1586" s="138" t="s">
        <v>57</v>
      </c>
      <c r="E1586" s="151">
        <v>1000</v>
      </c>
      <c r="F1586" s="445">
        <v>41691</v>
      </c>
      <c r="G1586" s="140">
        <v>1000</v>
      </c>
      <c r="H1586" s="154">
        <f t="shared" si="24"/>
        <v>0</v>
      </c>
      <c r="I1586" s="141" t="s">
        <v>27</v>
      </c>
      <c r="J1586" s="118"/>
    </row>
    <row r="1587" spans="1:10" ht="15" x14ac:dyDescent="0.25">
      <c r="A1587" s="149">
        <v>41691</v>
      </c>
      <c r="B1587" s="150">
        <v>31</v>
      </c>
      <c r="C1587" s="150" t="s">
        <v>1021</v>
      </c>
      <c r="D1587" s="138" t="s">
        <v>168</v>
      </c>
      <c r="E1587" s="151">
        <v>3885</v>
      </c>
      <c r="F1587" s="445">
        <v>41691</v>
      </c>
      <c r="G1587" s="140">
        <v>3885</v>
      </c>
      <c r="H1587" s="154">
        <f t="shared" si="24"/>
        <v>0</v>
      </c>
      <c r="I1587" s="141"/>
      <c r="J1587" s="118"/>
    </row>
    <row r="1588" spans="1:10" ht="15" x14ac:dyDescent="0.25">
      <c r="A1588" s="149">
        <v>41691</v>
      </c>
      <c r="B1588" s="150">
        <v>32</v>
      </c>
      <c r="C1588" s="150" t="s">
        <v>1021</v>
      </c>
      <c r="D1588" s="138" t="s">
        <v>123</v>
      </c>
      <c r="E1588" s="161">
        <v>5437</v>
      </c>
      <c r="F1588" s="447" t="s">
        <v>1025</v>
      </c>
      <c r="G1588" s="140">
        <f>2900+2537</f>
        <v>5437</v>
      </c>
      <c r="H1588" s="154">
        <f t="shared" si="24"/>
        <v>0</v>
      </c>
      <c r="I1588" s="141" t="s">
        <v>8</v>
      </c>
      <c r="J1588" s="118"/>
    </row>
    <row r="1589" spans="1:10" ht="15" x14ac:dyDescent="0.25">
      <c r="A1589" s="149">
        <v>41691</v>
      </c>
      <c r="B1589" s="150">
        <v>33</v>
      </c>
      <c r="C1589" s="150" t="s">
        <v>1021</v>
      </c>
      <c r="D1589" s="138" t="s">
        <v>35</v>
      </c>
      <c r="E1589" s="151">
        <v>451</v>
      </c>
      <c r="F1589" s="445">
        <v>41691</v>
      </c>
      <c r="G1589" s="140">
        <v>451</v>
      </c>
      <c r="H1589" s="154">
        <f t="shared" si="24"/>
        <v>0</v>
      </c>
      <c r="I1589" s="141" t="s">
        <v>27</v>
      </c>
      <c r="J1589" s="118"/>
    </row>
    <row r="1590" spans="1:10" ht="15" x14ac:dyDescent="0.25">
      <c r="A1590" s="149">
        <v>41691</v>
      </c>
      <c r="B1590" s="150">
        <v>34</v>
      </c>
      <c r="C1590" s="150" t="s">
        <v>1021</v>
      </c>
      <c r="D1590" s="138" t="s">
        <v>827</v>
      </c>
      <c r="E1590" s="151">
        <v>1424</v>
      </c>
      <c r="F1590" s="445">
        <v>41691</v>
      </c>
      <c r="G1590" s="140">
        <v>1424</v>
      </c>
      <c r="H1590" s="154">
        <f t="shared" si="24"/>
        <v>0</v>
      </c>
      <c r="I1590" s="141" t="s">
        <v>27</v>
      </c>
      <c r="J1590" s="118"/>
    </row>
    <row r="1591" spans="1:10" s="164" customFormat="1" ht="42.75" customHeight="1" x14ac:dyDescent="0.25">
      <c r="A1591" s="149">
        <v>41691</v>
      </c>
      <c r="B1591" s="150">
        <v>35</v>
      </c>
      <c r="C1591" s="150" t="s">
        <v>1021</v>
      </c>
      <c r="D1591" s="138" t="s">
        <v>29</v>
      </c>
      <c r="E1591" s="161">
        <v>9538.5</v>
      </c>
      <c r="F1591" s="449" t="s">
        <v>1026</v>
      </c>
      <c r="G1591" s="140">
        <v>9538.5</v>
      </c>
      <c r="H1591" s="154">
        <f t="shared" si="24"/>
        <v>0</v>
      </c>
      <c r="I1591" s="138" t="s">
        <v>27</v>
      </c>
    </row>
    <row r="1592" spans="1:10" ht="15" x14ac:dyDescent="0.25">
      <c r="A1592" s="149">
        <v>41691</v>
      </c>
      <c r="B1592" s="150">
        <v>36</v>
      </c>
      <c r="C1592" s="150" t="s">
        <v>1021</v>
      </c>
      <c r="D1592" s="138" t="s">
        <v>758</v>
      </c>
      <c r="E1592" s="151">
        <v>2285</v>
      </c>
      <c r="F1592" s="445">
        <v>41692</v>
      </c>
      <c r="G1592" s="140">
        <v>2285</v>
      </c>
      <c r="H1592" s="154">
        <f t="shared" si="24"/>
        <v>0</v>
      </c>
      <c r="I1592" s="141" t="s">
        <v>27</v>
      </c>
      <c r="J1592" s="118"/>
    </row>
    <row r="1593" spans="1:10" ht="15" x14ac:dyDescent="0.25">
      <c r="A1593" s="149">
        <v>41691</v>
      </c>
      <c r="B1593" s="150">
        <v>37</v>
      </c>
      <c r="C1593" s="150" t="s">
        <v>1021</v>
      </c>
      <c r="D1593" s="138" t="s">
        <v>89</v>
      </c>
      <c r="E1593" s="151">
        <v>4651.5</v>
      </c>
      <c r="F1593" s="445">
        <v>41691</v>
      </c>
      <c r="G1593" s="140">
        <v>4651.5</v>
      </c>
      <c r="H1593" s="154">
        <f t="shared" si="24"/>
        <v>0</v>
      </c>
      <c r="I1593" s="141" t="s">
        <v>27</v>
      </c>
      <c r="J1593" s="118"/>
    </row>
    <row r="1594" spans="1:10" ht="15" x14ac:dyDescent="0.25">
      <c r="A1594" s="149">
        <v>41691</v>
      </c>
      <c r="B1594" s="150">
        <v>38</v>
      </c>
      <c r="C1594" s="150" t="s">
        <v>1021</v>
      </c>
      <c r="D1594" s="143" t="s">
        <v>53</v>
      </c>
      <c r="E1594" s="162">
        <v>0</v>
      </c>
      <c r="F1594" s="445"/>
      <c r="G1594" s="140">
        <v>0</v>
      </c>
      <c r="H1594" s="154">
        <f t="shared" si="24"/>
        <v>0</v>
      </c>
      <c r="I1594" s="141" t="s">
        <v>512</v>
      </c>
      <c r="J1594" s="118"/>
    </row>
    <row r="1595" spans="1:10" ht="15" x14ac:dyDescent="0.25">
      <c r="A1595" s="149">
        <v>41691</v>
      </c>
      <c r="B1595" s="150">
        <v>39</v>
      </c>
      <c r="C1595" s="150" t="s">
        <v>1021</v>
      </c>
      <c r="D1595" s="138" t="s">
        <v>615</v>
      </c>
      <c r="E1595" s="151">
        <v>16990</v>
      </c>
      <c r="F1595" s="445">
        <v>41691</v>
      </c>
      <c r="G1595" s="140">
        <v>16990</v>
      </c>
      <c r="H1595" s="154">
        <f t="shared" si="24"/>
        <v>0</v>
      </c>
      <c r="I1595" s="141" t="s">
        <v>217</v>
      </c>
      <c r="J1595" s="118"/>
    </row>
    <row r="1596" spans="1:10" ht="15" x14ac:dyDescent="0.25">
      <c r="A1596" s="149">
        <v>41691</v>
      </c>
      <c r="B1596" s="150">
        <v>40</v>
      </c>
      <c r="C1596" s="150" t="s">
        <v>1021</v>
      </c>
      <c r="D1596" s="138" t="s">
        <v>895</v>
      </c>
      <c r="E1596" s="151">
        <v>3627</v>
      </c>
      <c r="F1596" s="445">
        <v>41691</v>
      </c>
      <c r="G1596" s="140">
        <v>3627</v>
      </c>
      <c r="H1596" s="154">
        <f t="shared" si="24"/>
        <v>0</v>
      </c>
      <c r="I1596" s="141" t="s">
        <v>217</v>
      </c>
      <c r="J1596" s="118"/>
    </row>
    <row r="1597" spans="1:10" ht="15" x14ac:dyDescent="0.25">
      <c r="A1597" s="149">
        <v>41691</v>
      </c>
      <c r="B1597" s="150">
        <v>41</v>
      </c>
      <c r="C1597" s="150" t="s">
        <v>1021</v>
      </c>
      <c r="D1597" s="138" t="s">
        <v>576</v>
      </c>
      <c r="E1597" s="151">
        <v>1265</v>
      </c>
      <c r="F1597" s="445">
        <v>41691</v>
      </c>
      <c r="G1597" s="140">
        <v>1265</v>
      </c>
      <c r="H1597" s="154">
        <f t="shared" si="24"/>
        <v>0</v>
      </c>
      <c r="I1597" s="141" t="s">
        <v>27</v>
      </c>
      <c r="J1597" s="118"/>
    </row>
    <row r="1598" spans="1:10" ht="15" x14ac:dyDescent="0.25">
      <c r="A1598" s="149">
        <v>41691</v>
      </c>
      <c r="B1598" s="150">
        <v>42</v>
      </c>
      <c r="C1598" s="150" t="s">
        <v>1021</v>
      </c>
      <c r="D1598" s="138" t="s">
        <v>29</v>
      </c>
      <c r="E1598" s="151">
        <v>2226</v>
      </c>
      <c r="F1598" s="445">
        <v>41694</v>
      </c>
      <c r="G1598" s="140">
        <v>2226</v>
      </c>
      <c r="H1598" s="154">
        <f t="shared" si="24"/>
        <v>0</v>
      </c>
      <c r="I1598" s="141" t="s">
        <v>27</v>
      </c>
      <c r="J1598" s="118"/>
    </row>
    <row r="1599" spans="1:10" ht="15" x14ac:dyDescent="0.25">
      <c r="A1599" s="149">
        <v>41691</v>
      </c>
      <c r="B1599" s="150">
        <v>43</v>
      </c>
      <c r="C1599" s="150" t="s">
        <v>1021</v>
      </c>
      <c r="D1599" s="138" t="s">
        <v>32</v>
      </c>
      <c r="E1599" s="151">
        <v>7971.5</v>
      </c>
      <c r="F1599" s="445">
        <v>41691</v>
      </c>
      <c r="G1599" s="140">
        <v>7971.5</v>
      </c>
      <c r="H1599" s="154">
        <f t="shared" si="24"/>
        <v>0</v>
      </c>
      <c r="I1599" s="141" t="s">
        <v>12</v>
      </c>
      <c r="J1599" s="118"/>
    </row>
    <row r="1600" spans="1:10" ht="15" x14ac:dyDescent="0.25">
      <c r="A1600" s="149">
        <v>41691</v>
      </c>
      <c r="B1600" s="150">
        <v>44</v>
      </c>
      <c r="C1600" s="150" t="s">
        <v>1021</v>
      </c>
      <c r="D1600" s="138" t="s">
        <v>8</v>
      </c>
      <c r="E1600" s="151">
        <v>1953</v>
      </c>
      <c r="F1600" s="445">
        <v>41691</v>
      </c>
      <c r="G1600" s="140">
        <v>1953</v>
      </c>
      <c r="H1600" s="154">
        <f t="shared" si="24"/>
        <v>0</v>
      </c>
      <c r="I1600" s="141" t="s">
        <v>8</v>
      </c>
      <c r="J1600" s="118"/>
    </row>
    <row r="1601" spans="1:10" ht="15" x14ac:dyDescent="0.25">
      <c r="A1601" s="149">
        <v>41691</v>
      </c>
      <c r="B1601" s="150">
        <v>45</v>
      </c>
      <c r="C1601" s="150" t="s">
        <v>1021</v>
      </c>
      <c r="D1601" s="138" t="s">
        <v>8</v>
      </c>
      <c r="E1601" s="151">
        <v>207</v>
      </c>
      <c r="F1601" s="445">
        <v>41691</v>
      </c>
      <c r="G1601" s="140">
        <v>207</v>
      </c>
      <c r="H1601" s="154">
        <f t="shared" si="24"/>
        <v>0</v>
      </c>
      <c r="I1601" s="141" t="s">
        <v>8</v>
      </c>
      <c r="J1601" s="118"/>
    </row>
    <row r="1602" spans="1:10" x14ac:dyDescent="0.25">
      <c r="A1602" s="149">
        <v>41691</v>
      </c>
      <c r="B1602" s="150">
        <v>46</v>
      </c>
      <c r="C1602" s="150" t="s">
        <v>1021</v>
      </c>
      <c r="D1602" s="138" t="s">
        <v>68</v>
      </c>
      <c r="E1602" s="151">
        <v>4592</v>
      </c>
      <c r="F1602" s="445">
        <v>41691</v>
      </c>
      <c r="G1602" s="140">
        <v>4592</v>
      </c>
      <c r="H1602" s="154">
        <f t="shared" si="24"/>
        <v>0</v>
      </c>
      <c r="I1602" s="141" t="s">
        <v>45</v>
      </c>
    </row>
    <row r="1603" spans="1:10" x14ac:dyDescent="0.25">
      <c r="A1603" s="149">
        <v>41691</v>
      </c>
      <c r="B1603" s="150">
        <v>47</v>
      </c>
      <c r="C1603" s="150" t="s">
        <v>1021</v>
      </c>
      <c r="D1603" s="138" t="s">
        <v>882</v>
      </c>
      <c r="E1603" s="151">
        <v>3114</v>
      </c>
      <c r="F1603" s="445">
        <v>41691</v>
      </c>
      <c r="G1603" s="140">
        <v>3114</v>
      </c>
      <c r="H1603" s="154">
        <f t="shared" si="24"/>
        <v>0</v>
      </c>
      <c r="I1603" s="141" t="s">
        <v>21</v>
      </c>
    </row>
    <row r="1604" spans="1:10" x14ac:dyDescent="0.25">
      <c r="A1604" s="149">
        <v>41691</v>
      </c>
      <c r="B1604" s="150">
        <v>48</v>
      </c>
      <c r="C1604" s="150" t="s">
        <v>1021</v>
      </c>
      <c r="D1604" s="138" t="s">
        <v>130</v>
      </c>
      <c r="E1604" s="151">
        <v>3184</v>
      </c>
      <c r="F1604" s="445">
        <v>41694</v>
      </c>
      <c r="G1604" s="140">
        <v>3184</v>
      </c>
      <c r="H1604" s="154">
        <f t="shared" si="24"/>
        <v>0</v>
      </c>
      <c r="I1604" s="141" t="s">
        <v>21</v>
      </c>
    </row>
    <row r="1605" spans="1:10" x14ac:dyDescent="0.25">
      <c r="A1605" s="149">
        <v>41691</v>
      </c>
      <c r="B1605" s="150">
        <v>49</v>
      </c>
      <c r="C1605" s="150" t="s">
        <v>1021</v>
      </c>
      <c r="D1605" s="138" t="s">
        <v>163</v>
      </c>
      <c r="E1605" s="151">
        <v>8990</v>
      </c>
      <c r="F1605" s="445">
        <v>41691</v>
      </c>
      <c r="G1605" s="140">
        <v>8990</v>
      </c>
      <c r="H1605" s="154">
        <f t="shared" ref="H1605:H1668" si="25">E1605-G1605</f>
        <v>0</v>
      </c>
      <c r="I1605" s="141" t="s">
        <v>37</v>
      </c>
    </row>
    <row r="1606" spans="1:10" x14ac:dyDescent="0.25">
      <c r="A1606" s="149">
        <v>41691</v>
      </c>
      <c r="B1606" s="150">
        <v>50</v>
      </c>
      <c r="C1606" s="150" t="s">
        <v>1021</v>
      </c>
      <c r="D1606" s="138" t="s">
        <v>32</v>
      </c>
      <c r="E1606" s="151">
        <v>8752.5</v>
      </c>
      <c r="F1606" s="445">
        <v>41691</v>
      </c>
      <c r="G1606" s="140">
        <v>8752.5</v>
      </c>
      <c r="H1606" s="154">
        <f t="shared" si="25"/>
        <v>0</v>
      </c>
      <c r="I1606" s="141" t="s">
        <v>12</v>
      </c>
    </row>
    <row r="1607" spans="1:10" x14ac:dyDescent="0.25">
      <c r="A1607" s="149">
        <v>41691</v>
      </c>
      <c r="B1607" s="150">
        <v>51</v>
      </c>
      <c r="C1607" s="150" t="s">
        <v>1021</v>
      </c>
      <c r="D1607" s="138" t="s">
        <v>237</v>
      </c>
      <c r="E1607" s="151">
        <v>1343.12</v>
      </c>
      <c r="F1607" s="445">
        <v>41691</v>
      </c>
      <c r="G1607" s="140">
        <v>1343.12</v>
      </c>
      <c r="H1607" s="154">
        <f t="shared" si="25"/>
        <v>0</v>
      </c>
      <c r="I1607" s="141" t="s">
        <v>21</v>
      </c>
    </row>
    <row r="1608" spans="1:10" x14ac:dyDescent="0.25">
      <c r="A1608" s="149">
        <v>41691</v>
      </c>
      <c r="B1608" s="150">
        <v>52</v>
      </c>
      <c r="C1608" s="150" t="s">
        <v>1021</v>
      </c>
      <c r="D1608" s="138" t="s">
        <v>989</v>
      </c>
      <c r="E1608" s="151">
        <v>2769</v>
      </c>
      <c r="F1608" s="445">
        <v>41691</v>
      </c>
      <c r="G1608" s="140">
        <v>2769</v>
      </c>
      <c r="H1608" s="154">
        <f t="shared" si="25"/>
        <v>0</v>
      </c>
      <c r="I1608" s="141" t="s">
        <v>8</v>
      </c>
    </row>
    <row r="1609" spans="1:10" x14ac:dyDescent="0.25">
      <c r="A1609" s="149">
        <v>41691</v>
      </c>
      <c r="B1609" s="150">
        <v>53</v>
      </c>
      <c r="C1609" s="150" t="s">
        <v>1021</v>
      </c>
      <c r="D1609" s="138" t="s">
        <v>87</v>
      </c>
      <c r="E1609" s="151">
        <v>2460</v>
      </c>
      <c r="F1609" s="445">
        <v>41691</v>
      </c>
      <c r="G1609" s="140">
        <v>2460</v>
      </c>
      <c r="H1609" s="154">
        <f t="shared" si="25"/>
        <v>0</v>
      </c>
      <c r="I1609" s="141" t="s">
        <v>8</v>
      </c>
    </row>
    <row r="1610" spans="1:10" x14ac:dyDescent="0.25">
      <c r="A1610" s="149">
        <v>41691</v>
      </c>
      <c r="B1610" s="150">
        <v>54</v>
      </c>
      <c r="C1610" s="150" t="s">
        <v>1021</v>
      </c>
      <c r="D1610" s="138" t="s">
        <v>559</v>
      </c>
      <c r="E1610" s="151">
        <v>23062</v>
      </c>
      <c r="F1610" s="445">
        <v>41691</v>
      </c>
      <c r="G1610" s="140">
        <v>23062</v>
      </c>
      <c r="H1610" s="154">
        <f t="shared" si="25"/>
        <v>0</v>
      </c>
      <c r="I1610" s="141" t="s">
        <v>217</v>
      </c>
    </row>
    <row r="1611" spans="1:10" x14ac:dyDescent="0.25">
      <c r="A1611" s="149">
        <v>41691</v>
      </c>
      <c r="B1611" s="150">
        <v>55</v>
      </c>
      <c r="C1611" s="150" t="s">
        <v>1021</v>
      </c>
      <c r="D1611" s="138" t="s">
        <v>136</v>
      </c>
      <c r="E1611" s="151">
        <v>3847</v>
      </c>
      <c r="F1611" s="445">
        <v>41696</v>
      </c>
      <c r="G1611" s="140">
        <v>3847</v>
      </c>
      <c r="H1611" s="154">
        <f t="shared" si="25"/>
        <v>0</v>
      </c>
      <c r="I1611" s="141"/>
    </row>
    <row r="1612" spans="1:10" x14ac:dyDescent="0.25">
      <c r="A1612" s="149">
        <v>41691</v>
      </c>
      <c r="B1612" s="150">
        <v>56</v>
      </c>
      <c r="C1612" s="150" t="s">
        <v>1021</v>
      </c>
      <c r="D1612" s="138" t="s">
        <v>953</v>
      </c>
      <c r="E1612" s="151">
        <v>4089.5</v>
      </c>
      <c r="F1612" s="445">
        <v>41691</v>
      </c>
      <c r="G1612" s="140">
        <v>4089.5</v>
      </c>
      <c r="H1612" s="154">
        <f t="shared" si="25"/>
        <v>0</v>
      </c>
      <c r="I1612" s="141" t="s">
        <v>217</v>
      </c>
    </row>
    <row r="1613" spans="1:10" x14ac:dyDescent="0.25">
      <c r="A1613" s="149">
        <v>41691</v>
      </c>
      <c r="B1613" s="150">
        <v>57</v>
      </c>
      <c r="C1613" s="150" t="s">
        <v>1021</v>
      </c>
      <c r="D1613" s="138" t="s">
        <v>54</v>
      </c>
      <c r="E1613" s="151">
        <v>8214</v>
      </c>
      <c r="F1613" s="445">
        <v>41691</v>
      </c>
      <c r="G1613" s="140">
        <v>8214</v>
      </c>
      <c r="H1613" s="154">
        <f t="shared" si="25"/>
        <v>0</v>
      </c>
      <c r="I1613" s="141" t="s">
        <v>217</v>
      </c>
    </row>
    <row r="1614" spans="1:10" x14ac:dyDescent="0.25">
      <c r="A1614" s="149">
        <v>41691</v>
      </c>
      <c r="B1614" s="150">
        <v>58</v>
      </c>
      <c r="C1614" s="150" t="s">
        <v>1021</v>
      </c>
      <c r="D1614" s="138" t="s">
        <v>144</v>
      </c>
      <c r="E1614" s="161">
        <v>4768</v>
      </c>
      <c r="F1614" s="447" t="s">
        <v>1027</v>
      </c>
      <c r="G1614" s="140">
        <f>4400+368</f>
        <v>4768</v>
      </c>
      <c r="H1614" s="154">
        <f t="shared" si="25"/>
        <v>0</v>
      </c>
      <c r="I1614" s="141" t="s">
        <v>217</v>
      </c>
    </row>
    <row r="1615" spans="1:10" x14ac:dyDescent="0.25">
      <c r="A1615" s="149">
        <v>41691</v>
      </c>
      <c r="B1615" s="150">
        <v>59</v>
      </c>
      <c r="C1615" s="150" t="s">
        <v>1021</v>
      </c>
      <c r="D1615" s="138" t="s">
        <v>559</v>
      </c>
      <c r="E1615" s="161">
        <v>2008</v>
      </c>
      <c r="F1615" s="452" t="s">
        <v>1028</v>
      </c>
      <c r="G1615" s="140">
        <v>2008</v>
      </c>
      <c r="H1615" s="154">
        <f t="shared" si="25"/>
        <v>0</v>
      </c>
      <c r="I1615" s="141" t="s">
        <v>217</v>
      </c>
      <c r="J1615" s="142" t="s">
        <v>1029</v>
      </c>
    </row>
    <row r="1616" spans="1:10" x14ac:dyDescent="0.25">
      <c r="A1616" s="149">
        <v>41691</v>
      </c>
      <c r="B1616" s="150">
        <v>60</v>
      </c>
      <c r="C1616" s="150" t="s">
        <v>1021</v>
      </c>
      <c r="D1616" s="138" t="s">
        <v>1030</v>
      </c>
      <c r="E1616" s="151">
        <v>7074.6</v>
      </c>
      <c r="F1616" s="445">
        <v>41691</v>
      </c>
      <c r="G1616" s="140">
        <v>7074.6</v>
      </c>
      <c r="H1616" s="154">
        <f t="shared" si="25"/>
        <v>0</v>
      </c>
      <c r="I1616" s="141"/>
    </row>
    <row r="1617" spans="1:10" x14ac:dyDescent="0.25">
      <c r="A1617" s="149">
        <v>41691</v>
      </c>
      <c r="B1617" s="150">
        <v>61</v>
      </c>
      <c r="C1617" s="150" t="s">
        <v>1021</v>
      </c>
      <c r="D1617" s="138" t="s">
        <v>508</v>
      </c>
      <c r="E1617" s="161">
        <v>12620</v>
      </c>
      <c r="F1617" s="447" t="s">
        <v>1031</v>
      </c>
      <c r="G1617" s="140">
        <f>11000+1620</f>
        <v>12620</v>
      </c>
      <c r="H1617" s="154">
        <f t="shared" si="25"/>
        <v>0</v>
      </c>
      <c r="I1617" s="141" t="s">
        <v>8</v>
      </c>
    </row>
    <row r="1618" spans="1:10" x14ac:dyDescent="0.25">
      <c r="A1618" s="149">
        <v>41691</v>
      </c>
      <c r="B1618" s="150">
        <v>62</v>
      </c>
      <c r="C1618" s="150" t="s">
        <v>1021</v>
      </c>
      <c r="D1618" s="138" t="s">
        <v>100</v>
      </c>
      <c r="E1618" s="151">
        <v>18375.5</v>
      </c>
      <c r="F1618" s="445">
        <v>41691</v>
      </c>
      <c r="G1618" s="140">
        <v>18375.5</v>
      </c>
      <c r="H1618" s="154">
        <f t="shared" si="25"/>
        <v>0</v>
      </c>
      <c r="I1618" s="141" t="s">
        <v>12</v>
      </c>
    </row>
    <row r="1619" spans="1:10" x14ac:dyDescent="0.25">
      <c r="A1619" s="149">
        <v>41691</v>
      </c>
      <c r="B1619" s="150">
        <v>63</v>
      </c>
      <c r="C1619" s="150" t="s">
        <v>1021</v>
      </c>
      <c r="D1619" s="138" t="s">
        <v>85</v>
      </c>
      <c r="E1619" s="151">
        <v>31868.5</v>
      </c>
      <c r="F1619" s="445">
        <v>41691</v>
      </c>
      <c r="G1619" s="140">
        <v>31868.5</v>
      </c>
      <c r="H1619" s="154">
        <f t="shared" si="25"/>
        <v>0</v>
      </c>
      <c r="I1619" s="141" t="s">
        <v>12</v>
      </c>
    </row>
    <row r="1620" spans="1:10" x14ac:dyDescent="0.25">
      <c r="A1620" s="149">
        <v>41691</v>
      </c>
      <c r="B1620" s="150">
        <v>64</v>
      </c>
      <c r="C1620" s="150" t="s">
        <v>1021</v>
      </c>
      <c r="D1620" s="138" t="s">
        <v>111</v>
      </c>
      <c r="E1620" s="151">
        <v>19852</v>
      </c>
      <c r="F1620" s="445">
        <v>41692</v>
      </c>
      <c r="G1620" s="140">
        <v>19852</v>
      </c>
      <c r="H1620" s="154">
        <f t="shared" si="25"/>
        <v>0</v>
      </c>
      <c r="I1620" s="141" t="s">
        <v>12</v>
      </c>
    </row>
    <row r="1621" spans="1:10" x14ac:dyDescent="0.25">
      <c r="A1621" s="149">
        <v>41691</v>
      </c>
      <c r="B1621" s="150">
        <v>65</v>
      </c>
      <c r="C1621" s="150" t="s">
        <v>1021</v>
      </c>
      <c r="D1621" s="138" t="s">
        <v>16</v>
      </c>
      <c r="E1621" s="151">
        <v>196182</v>
      </c>
      <c r="F1621" s="446">
        <v>41710</v>
      </c>
      <c r="G1621" s="145">
        <v>196182</v>
      </c>
      <c r="H1621" s="154">
        <f t="shared" si="25"/>
        <v>0</v>
      </c>
      <c r="I1621" s="141" t="s">
        <v>37</v>
      </c>
    </row>
    <row r="1622" spans="1:10" x14ac:dyDescent="0.25">
      <c r="A1622" s="149">
        <v>41691</v>
      </c>
      <c r="B1622" s="150">
        <v>66</v>
      </c>
      <c r="C1622" s="150" t="s">
        <v>1021</v>
      </c>
      <c r="D1622" s="138" t="s">
        <v>91</v>
      </c>
      <c r="E1622" s="161">
        <v>31278</v>
      </c>
      <c r="F1622" s="452" t="s">
        <v>1032</v>
      </c>
      <c r="G1622" s="140">
        <v>31278</v>
      </c>
      <c r="H1622" s="154">
        <f t="shared" si="25"/>
        <v>0</v>
      </c>
      <c r="I1622" s="141" t="s">
        <v>30</v>
      </c>
      <c r="J1622" s="142" t="s">
        <v>787</v>
      </c>
    </row>
    <row r="1623" spans="1:10" x14ac:dyDescent="0.25">
      <c r="A1623" s="149">
        <v>41691</v>
      </c>
      <c r="B1623" s="150">
        <v>67</v>
      </c>
      <c r="C1623" s="150" t="s">
        <v>1021</v>
      </c>
      <c r="D1623" s="143" t="s">
        <v>53</v>
      </c>
      <c r="E1623" s="162">
        <v>0</v>
      </c>
      <c r="F1623" s="445"/>
      <c r="G1623" s="140">
        <v>0</v>
      </c>
      <c r="H1623" s="154">
        <f t="shared" si="25"/>
        <v>0</v>
      </c>
      <c r="I1623" s="141" t="s">
        <v>324</v>
      </c>
      <c r="J1623" s="142" t="s">
        <v>1033</v>
      </c>
    </row>
    <row r="1624" spans="1:10" x14ac:dyDescent="0.25">
      <c r="A1624" s="149">
        <v>41691</v>
      </c>
      <c r="B1624" s="150">
        <v>68</v>
      </c>
      <c r="C1624" s="150" t="s">
        <v>1021</v>
      </c>
      <c r="D1624" s="138" t="s">
        <v>346</v>
      </c>
      <c r="E1624" s="151">
        <v>2735.04</v>
      </c>
      <c r="F1624" s="445">
        <v>41691</v>
      </c>
      <c r="G1624" s="140">
        <v>2735.04</v>
      </c>
      <c r="H1624" s="154">
        <f t="shared" si="25"/>
        <v>0</v>
      </c>
      <c r="I1624" s="141" t="s">
        <v>30</v>
      </c>
    </row>
    <row r="1625" spans="1:10" x14ac:dyDescent="0.25">
      <c r="A1625" s="149">
        <v>41691</v>
      </c>
      <c r="B1625" s="150">
        <v>69</v>
      </c>
      <c r="C1625" s="150" t="s">
        <v>1021</v>
      </c>
      <c r="D1625" s="138" t="s">
        <v>689</v>
      </c>
      <c r="E1625" s="151">
        <v>13941</v>
      </c>
      <c r="F1625" s="445">
        <v>41691</v>
      </c>
      <c r="G1625" s="140">
        <v>13941</v>
      </c>
      <c r="H1625" s="154">
        <f t="shared" si="25"/>
        <v>0</v>
      </c>
      <c r="I1625" s="141" t="s">
        <v>21</v>
      </c>
    </row>
    <row r="1626" spans="1:10" x14ac:dyDescent="0.25">
      <c r="A1626" s="149">
        <v>41691</v>
      </c>
      <c r="B1626" s="150">
        <v>70</v>
      </c>
      <c r="C1626" s="150" t="s">
        <v>1021</v>
      </c>
      <c r="D1626" s="138" t="s">
        <v>349</v>
      </c>
      <c r="E1626" s="151">
        <v>3179.5</v>
      </c>
      <c r="F1626" s="445">
        <v>41691</v>
      </c>
      <c r="G1626" s="140">
        <v>3179.5</v>
      </c>
      <c r="H1626" s="154">
        <f t="shared" si="25"/>
        <v>0</v>
      </c>
      <c r="I1626" s="141" t="s">
        <v>21</v>
      </c>
    </row>
    <row r="1627" spans="1:10" x14ac:dyDescent="0.25">
      <c r="A1627" s="149">
        <v>41691</v>
      </c>
      <c r="B1627" s="150">
        <v>71</v>
      </c>
      <c r="C1627" s="150" t="s">
        <v>1021</v>
      </c>
      <c r="D1627" s="138" t="s">
        <v>633</v>
      </c>
      <c r="E1627" s="151">
        <v>13171.5</v>
      </c>
      <c r="F1627" s="445">
        <v>41691</v>
      </c>
      <c r="G1627" s="140">
        <v>13171.5</v>
      </c>
      <c r="H1627" s="154">
        <f t="shared" si="25"/>
        <v>0</v>
      </c>
      <c r="I1627" s="141" t="s">
        <v>30</v>
      </c>
    </row>
    <row r="1628" spans="1:10" x14ac:dyDescent="0.25">
      <c r="A1628" s="149">
        <v>41691</v>
      </c>
      <c r="B1628" s="150">
        <v>72</v>
      </c>
      <c r="C1628" s="150" t="s">
        <v>1021</v>
      </c>
      <c r="D1628" s="138" t="s">
        <v>233</v>
      </c>
      <c r="E1628" s="151">
        <v>2850.5</v>
      </c>
      <c r="F1628" s="445">
        <v>41691</v>
      </c>
      <c r="G1628" s="140">
        <v>2850.5</v>
      </c>
      <c r="H1628" s="154">
        <f t="shared" si="25"/>
        <v>0</v>
      </c>
      <c r="I1628" s="141" t="s">
        <v>21</v>
      </c>
    </row>
    <row r="1629" spans="1:10" x14ac:dyDescent="0.25">
      <c r="A1629" s="149">
        <v>41691</v>
      </c>
      <c r="B1629" s="150">
        <v>73</v>
      </c>
      <c r="C1629" s="150" t="s">
        <v>1021</v>
      </c>
      <c r="D1629" s="138" t="s">
        <v>435</v>
      </c>
      <c r="E1629" s="151">
        <v>5364.5</v>
      </c>
      <c r="F1629" s="445">
        <v>41691</v>
      </c>
      <c r="G1629" s="140">
        <v>5364.5</v>
      </c>
      <c r="H1629" s="154">
        <f t="shared" si="25"/>
        <v>0</v>
      </c>
      <c r="I1629" s="141" t="s">
        <v>8</v>
      </c>
    </row>
    <row r="1630" spans="1:10" x14ac:dyDescent="0.25">
      <c r="A1630" s="149">
        <v>41691</v>
      </c>
      <c r="B1630" s="150">
        <v>74</v>
      </c>
      <c r="C1630" s="150" t="s">
        <v>1021</v>
      </c>
      <c r="D1630" s="138" t="s">
        <v>235</v>
      </c>
      <c r="E1630" s="151">
        <v>2724</v>
      </c>
      <c r="F1630" s="445">
        <v>41691</v>
      </c>
      <c r="G1630" s="140">
        <v>2724</v>
      </c>
      <c r="H1630" s="154">
        <f t="shared" si="25"/>
        <v>0</v>
      </c>
      <c r="I1630" s="141" t="s">
        <v>21</v>
      </c>
    </row>
    <row r="1631" spans="1:10" x14ac:dyDescent="0.25">
      <c r="A1631" s="149">
        <v>41691</v>
      </c>
      <c r="B1631" s="150">
        <v>75</v>
      </c>
      <c r="C1631" s="150" t="s">
        <v>1021</v>
      </c>
      <c r="D1631" s="138" t="s">
        <v>1034</v>
      </c>
      <c r="E1631" s="151">
        <v>1823</v>
      </c>
      <c r="F1631" s="445">
        <v>41691</v>
      </c>
      <c r="G1631" s="140">
        <v>1823</v>
      </c>
      <c r="H1631" s="154">
        <f t="shared" si="25"/>
        <v>0</v>
      </c>
      <c r="I1631" s="141" t="s">
        <v>21</v>
      </c>
    </row>
    <row r="1632" spans="1:10" x14ac:dyDescent="0.25">
      <c r="A1632" s="149">
        <v>41691</v>
      </c>
      <c r="B1632" s="150">
        <v>76</v>
      </c>
      <c r="C1632" s="150" t="s">
        <v>1021</v>
      </c>
      <c r="D1632" s="138" t="s">
        <v>564</v>
      </c>
      <c r="E1632" s="151">
        <v>6090</v>
      </c>
      <c r="F1632" s="445">
        <v>41691</v>
      </c>
      <c r="G1632" s="140">
        <v>6090</v>
      </c>
      <c r="H1632" s="154">
        <f t="shared" si="25"/>
        <v>0</v>
      </c>
      <c r="I1632" s="141" t="s">
        <v>30</v>
      </c>
    </row>
    <row r="1633" spans="1:9" s="118" customFormat="1" ht="15" x14ac:dyDescent="0.25">
      <c r="A1633" s="149">
        <v>41691</v>
      </c>
      <c r="B1633" s="150">
        <v>77</v>
      </c>
      <c r="C1633" s="150" t="s">
        <v>1021</v>
      </c>
      <c r="D1633" s="138" t="s">
        <v>78</v>
      </c>
      <c r="E1633" s="151">
        <v>2040</v>
      </c>
      <c r="F1633" s="445">
        <v>41691</v>
      </c>
      <c r="G1633" s="140">
        <v>2040</v>
      </c>
      <c r="H1633" s="154">
        <f t="shared" si="25"/>
        <v>0</v>
      </c>
      <c r="I1633" s="141" t="s">
        <v>21</v>
      </c>
    </row>
    <row r="1634" spans="1:9" s="118" customFormat="1" ht="15" x14ac:dyDescent="0.25">
      <c r="A1634" s="149">
        <v>41691</v>
      </c>
      <c r="B1634" s="150">
        <v>78</v>
      </c>
      <c r="C1634" s="150" t="s">
        <v>1021</v>
      </c>
      <c r="D1634" s="138" t="s">
        <v>80</v>
      </c>
      <c r="E1634" s="151">
        <v>1933.5</v>
      </c>
      <c r="F1634" s="445">
        <v>41691</v>
      </c>
      <c r="G1634" s="140">
        <v>1933.5</v>
      </c>
      <c r="H1634" s="154">
        <f t="shared" si="25"/>
        <v>0</v>
      </c>
      <c r="I1634" s="141" t="s">
        <v>21</v>
      </c>
    </row>
    <row r="1635" spans="1:9" s="118" customFormat="1" ht="15" x14ac:dyDescent="0.25">
      <c r="A1635" s="149">
        <v>41691</v>
      </c>
      <c r="B1635" s="150">
        <v>79</v>
      </c>
      <c r="C1635" s="150" t="s">
        <v>1021</v>
      </c>
      <c r="D1635" s="138" t="s">
        <v>63</v>
      </c>
      <c r="E1635" s="151">
        <v>2176.5</v>
      </c>
      <c r="F1635" s="445">
        <v>41691</v>
      </c>
      <c r="G1635" s="140">
        <v>2176.5</v>
      </c>
      <c r="H1635" s="154">
        <f t="shared" si="25"/>
        <v>0</v>
      </c>
      <c r="I1635" s="141" t="s">
        <v>21</v>
      </c>
    </row>
    <row r="1636" spans="1:9" s="118" customFormat="1" ht="15" x14ac:dyDescent="0.25">
      <c r="A1636" s="149">
        <v>41691</v>
      </c>
      <c r="B1636" s="150">
        <v>80</v>
      </c>
      <c r="C1636" s="150" t="s">
        <v>1021</v>
      </c>
      <c r="D1636" s="138" t="s">
        <v>149</v>
      </c>
      <c r="E1636" s="151">
        <v>12008</v>
      </c>
      <c r="F1636" s="445">
        <v>41691</v>
      </c>
      <c r="G1636" s="140">
        <v>12008</v>
      </c>
      <c r="H1636" s="154">
        <f t="shared" si="25"/>
        <v>0</v>
      </c>
      <c r="I1636" s="141" t="s">
        <v>30</v>
      </c>
    </row>
    <row r="1637" spans="1:9" s="118" customFormat="1" ht="15" x14ac:dyDescent="0.25">
      <c r="A1637" s="149">
        <v>41691</v>
      </c>
      <c r="B1637" s="150">
        <v>81</v>
      </c>
      <c r="C1637" s="150" t="s">
        <v>1021</v>
      </c>
      <c r="D1637" s="138" t="s">
        <v>689</v>
      </c>
      <c r="E1637" s="161">
        <v>4741.2</v>
      </c>
      <c r="F1637" s="447" t="s">
        <v>1035</v>
      </c>
      <c r="G1637" s="140">
        <f>4309+432.2</f>
        <v>4741.2</v>
      </c>
      <c r="H1637" s="154">
        <f t="shared" si="25"/>
        <v>0</v>
      </c>
      <c r="I1637" s="141" t="s">
        <v>21</v>
      </c>
    </row>
    <row r="1638" spans="1:9" s="118" customFormat="1" ht="15" x14ac:dyDescent="0.25">
      <c r="A1638" s="149">
        <v>41691</v>
      </c>
      <c r="B1638" s="150">
        <v>82</v>
      </c>
      <c r="C1638" s="150" t="s">
        <v>1021</v>
      </c>
      <c r="D1638" s="138" t="s">
        <v>650</v>
      </c>
      <c r="E1638" s="151">
        <v>30762.5</v>
      </c>
      <c r="F1638" s="445">
        <v>41691</v>
      </c>
      <c r="G1638" s="140">
        <v>30762.5</v>
      </c>
      <c r="H1638" s="154">
        <f t="shared" si="25"/>
        <v>0</v>
      </c>
      <c r="I1638" s="141"/>
    </row>
    <row r="1639" spans="1:9" s="118" customFormat="1" ht="15" x14ac:dyDescent="0.25">
      <c r="A1639" s="149">
        <v>41691</v>
      </c>
      <c r="B1639" s="150">
        <v>83</v>
      </c>
      <c r="C1639" s="150" t="s">
        <v>1021</v>
      </c>
      <c r="D1639" s="138" t="s">
        <v>92</v>
      </c>
      <c r="E1639" s="151">
        <v>8766</v>
      </c>
      <c r="F1639" s="445">
        <v>41691</v>
      </c>
      <c r="G1639" s="140">
        <v>8766</v>
      </c>
      <c r="H1639" s="154">
        <f t="shared" si="25"/>
        <v>0</v>
      </c>
      <c r="I1639" s="141" t="s">
        <v>30</v>
      </c>
    </row>
    <row r="1640" spans="1:9" s="118" customFormat="1" ht="15" x14ac:dyDescent="0.25">
      <c r="A1640" s="149">
        <v>41691</v>
      </c>
      <c r="B1640" s="150">
        <v>84</v>
      </c>
      <c r="C1640" s="150" t="s">
        <v>1021</v>
      </c>
      <c r="D1640" s="138" t="s">
        <v>8</v>
      </c>
      <c r="E1640" s="151">
        <v>1149.5</v>
      </c>
      <c r="F1640" s="445">
        <v>41691</v>
      </c>
      <c r="G1640" s="140">
        <v>1149.5</v>
      </c>
      <c r="H1640" s="154">
        <f t="shared" si="25"/>
        <v>0</v>
      </c>
      <c r="I1640" s="141" t="s">
        <v>8</v>
      </c>
    </row>
    <row r="1641" spans="1:9" s="118" customFormat="1" ht="15" x14ac:dyDescent="0.25">
      <c r="A1641" s="149">
        <v>41691</v>
      </c>
      <c r="B1641" s="150">
        <v>85</v>
      </c>
      <c r="C1641" s="150" t="s">
        <v>1021</v>
      </c>
      <c r="D1641" s="138" t="s">
        <v>110</v>
      </c>
      <c r="E1641" s="151">
        <v>22030</v>
      </c>
      <c r="F1641" s="446">
        <v>41710</v>
      </c>
      <c r="G1641" s="145">
        <v>22030</v>
      </c>
      <c r="H1641" s="154">
        <f t="shared" si="25"/>
        <v>0</v>
      </c>
      <c r="I1641" s="141" t="s">
        <v>45</v>
      </c>
    </row>
    <row r="1642" spans="1:9" s="118" customFormat="1" ht="15" x14ac:dyDescent="0.25">
      <c r="A1642" s="149">
        <v>41691</v>
      </c>
      <c r="B1642" s="150">
        <v>86</v>
      </c>
      <c r="C1642" s="150" t="s">
        <v>1021</v>
      </c>
      <c r="D1642" s="138" t="s">
        <v>89</v>
      </c>
      <c r="E1642" s="151">
        <v>3695.5</v>
      </c>
      <c r="F1642" s="445">
        <v>41692</v>
      </c>
      <c r="G1642" s="140">
        <v>3695.5</v>
      </c>
      <c r="H1642" s="154">
        <f t="shared" si="25"/>
        <v>0</v>
      </c>
      <c r="I1642" s="141" t="s">
        <v>45</v>
      </c>
    </row>
    <row r="1643" spans="1:9" s="118" customFormat="1" ht="15" x14ac:dyDescent="0.25">
      <c r="A1643" s="149">
        <v>41691</v>
      </c>
      <c r="B1643" s="150">
        <v>87</v>
      </c>
      <c r="C1643" s="150" t="s">
        <v>1021</v>
      </c>
      <c r="D1643" s="138" t="s">
        <v>18</v>
      </c>
      <c r="E1643" s="151">
        <v>469.5</v>
      </c>
      <c r="F1643" s="445">
        <v>41691</v>
      </c>
      <c r="G1643" s="140">
        <v>469.5</v>
      </c>
      <c r="H1643" s="154">
        <f t="shared" si="25"/>
        <v>0</v>
      </c>
      <c r="I1643" s="141" t="s">
        <v>8</v>
      </c>
    </row>
    <row r="1644" spans="1:9" s="118" customFormat="1" ht="15" x14ac:dyDescent="0.25">
      <c r="A1644" s="149">
        <v>41691</v>
      </c>
      <c r="B1644" s="150">
        <v>88</v>
      </c>
      <c r="C1644" s="150" t="s">
        <v>1021</v>
      </c>
      <c r="D1644" s="138" t="s">
        <v>152</v>
      </c>
      <c r="E1644" s="151">
        <v>6610</v>
      </c>
      <c r="F1644" s="445">
        <v>41691</v>
      </c>
      <c r="G1644" s="140">
        <v>6610</v>
      </c>
      <c r="H1644" s="154">
        <f t="shared" si="25"/>
        <v>0</v>
      </c>
      <c r="I1644" s="141"/>
    </row>
    <row r="1645" spans="1:9" s="118" customFormat="1" ht="15" x14ac:dyDescent="0.25">
      <c r="A1645" s="149">
        <v>41691</v>
      </c>
      <c r="B1645" s="150">
        <v>89</v>
      </c>
      <c r="C1645" s="150" t="s">
        <v>1021</v>
      </c>
      <c r="D1645" s="138" t="s">
        <v>14</v>
      </c>
      <c r="E1645" s="151">
        <v>7297</v>
      </c>
      <c r="F1645" s="445">
        <v>41691</v>
      </c>
      <c r="G1645" s="140">
        <v>7297</v>
      </c>
      <c r="H1645" s="154">
        <f t="shared" si="25"/>
        <v>0</v>
      </c>
      <c r="I1645" s="141" t="s">
        <v>27</v>
      </c>
    </row>
    <row r="1646" spans="1:9" s="118" customFormat="1" ht="15" x14ac:dyDescent="0.25">
      <c r="A1646" s="149">
        <v>41691</v>
      </c>
      <c r="B1646" s="150">
        <v>90</v>
      </c>
      <c r="C1646" s="150" t="s">
        <v>1021</v>
      </c>
      <c r="D1646" s="138" t="s">
        <v>774</v>
      </c>
      <c r="E1646" s="151">
        <v>2131.5</v>
      </c>
      <c r="F1646" s="445">
        <v>41691</v>
      </c>
      <c r="G1646" s="140">
        <v>2131.5</v>
      </c>
      <c r="H1646" s="154">
        <f t="shared" si="25"/>
        <v>0</v>
      </c>
      <c r="I1646" s="141" t="s">
        <v>27</v>
      </c>
    </row>
    <row r="1647" spans="1:9" s="118" customFormat="1" ht="15" x14ac:dyDescent="0.25">
      <c r="A1647" s="149">
        <v>41691</v>
      </c>
      <c r="B1647" s="150">
        <v>91</v>
      </c>
      <c r="C1647" s="150" t="s">
        <v>1021</v>
      </c>
      <c r="D1647" s="138" t="s">
        <v>16</v>
      </c>
      <c r="E1647" s="151">
        <v>912.5</v>
      </c>
      <c r="F1647" s="445">
        <v>41691</v>
      </c>
      <c r="G1647" s="140">
        <v>912.5</v>
      </c>
      <c r="H1647" s="154">
        <f t="shared" si="25"/>
        <v>0</v>
      </c>
      <c r="I1647" s="141" t="s">
        <v>27</v>
      </c>
    </row>
    <row r="1648" spans="1:9" s="118" customFormat="1" ht="15" x14ac:dyDescent="0.25">
      <c r="A1648" s="149">
        <v>41691</v>
      </c>
      <c r="B1648" s="150">
        <v>92</v>
      </c>
      <c r="C1648" s="150" t="s">
        <v>1021</v>
      </c>
      <c r="D1648" s="138" t="s">
        <v>147</v>
      </c>
      <c r="E1648" s="151">
        <v>7246</v>
      </c>
      <c r="F1648" s="445">
        <v>41691</v>
      </c>
      <c r="G1648" s="140">
        <v>7246</v>
      </c>
      <c r="H1648" s="154">
        <f t="shared" si="25"/>
        <v>0</v>
      </c>
      <c r="I1648" s="141"/>
    </row>
    <row r="1649" spans="1:10" x14ac:dyDescent="0.25">
      <c r="A1649" s="149">
        <v>41691</v>
      </c>
      <c r="B1649" s="150">
        <v>93</v>
      </c>
      <c r="C1649" s="150" t="s">
        <v>1021</v>
      </c>
      <c r="D1649" s="143" t="s">
        <v>53</v>
      </c>
      <c r="E1649" s="162">
        <v>0</v>
      </c>
      <c r="F1649" s="445"/>
      <c r="G1649" s="140">
        <v>0</v>
      </c>
      <c r="H1649" s="154">
        <f t="shared" si="25"/>
        <v>0</v>
      </c>
      <c r="I1649" s="141" t="s">
        <v>512</v>
      </c>
      <c r="J1649" s="142" t="s">
        <v>1036</v>
      </c>
    </row>
    <row r="1650" spans="1:10" ht="15" x14ac:dyDescent="0.25">
      <c r="A1650" s="149">
        <v>41691</v>
      </c>
      <c r="B1650" s="150">
        <v>94</v>
      </c>
      <c r="C1650" s="150" t="s">
        <v>1021</v>
      </c>
      <c r="D1650" s="138" t="s">
        <v>62</v>
      </c>
      <c r="E1650" s="151">
        <v>10534</v>
      </c>
      <c r="F1650" s="445">
        <v>41691</v>
      </c>
      <c r="G1650" s="140">
        <v>10534</v>
      </c>
      <c r="H1650" s="154">
        <f t="shared" si="25"/>
        <v>0</v>
      </c>
      <c r="I1650" s="141" t="s">
        <v>217</v>
      </c>
      <c r="J1650" s="118"/>
    </row>
    <row r="1651" spans="1:10" ht="15" x14ac:dyDescent="0.25">
      <c r="A1651" s="149">
        <v>41691</v>
      </c>
      <c r="B1651" s="150">
        <v>95</v>
      </c>
      <c r="C1651" s="150" t="s">
        <v>1021</v>
      </c>
      <c r="D1651" s="138" t="s">
        <v>68</v>
      </c>
      <c r="E1651" s="151">
        <v>1880</v>
      </c>
      <c r="F1651" s="445">
        <v>41691</v>
      </c>
      <c r="G1651" s="140">
        <v>1880</v>
      </c>
      <c r="H1651" s="154">
        <f t="shared" si="25"/>
        <v>0</v>
      </c>
      <c r="I1651" s="141" t="s">
        <v>217</v>
      </c>
      <c r="J1651" s="118"/>
    </row>
    <row r="1652" spans="1:10" ht="15" x14ac:dyDescent="0.25">
      <c r="A1652" s="149">
        <v>41691</v>
      </c>
      <c r="B1652" s="150">
        <v>96</v>
      </c>
      <c r="C1652" s="150" t="s">
        <v>1021</v>
      </c>
      <c r="D1652" s="138" t="s">
        <v>1037</v>
      </c>
      <c r="E1652" s="151">
        <v>472</v>
      </c>
      <c r="F1652" s="445">
        <v>41691</v>
      </c>
      <c r="G1652" s="140">
        <v>472</v>
      </c>
      <c r="H1652" s="154">
        <f t="shared" si="25"/>
        <v>0</v>
      </c>
      <c r="I1652" s="141" t="s">
        <v>217</v>
      </c>
      <c r="J1652" s="118"/>
    </row>
    <row r="1653" spans="1:10" ht="15" x14ac:dyDescent="0.25">
      <c r="A1653" s="149">
        <v>41692</v>
      </c>
      <c r="B1653" s="150">
        <v>97</v>
      </c>
      <c r="C1653" s="150" t="s">
        <v>1021</v>
      </c>
      <c r="D1653" s="138" t="s">
        <v>28</v>
      </c>
      <c r="E1653" s="151">
        <v>5187</v>
      </c>
      <c r="F1653" s="445">
        <v>41692</v>
      </c>
      <c r="G1653" s="140">
        <v>5187</v>
      </c>
      <c r="H1653" s="154">
        <f t="shared" si="25"/>
        <v>0</v>
      </c>
      <c r="I1653" s="141"/>
      <c r="J1653" s="118"/>
    </row>
    <row r="1654" spans="1:10" ht="15" x14ac:dyDescent="0.25">
      <c r="A1654" s="149">
        <v>41692</v>
      </c>
      <c r="B1654" s="150">
        <v>98</v>
      </c>
      <c r="C1654" s="150" t="s">
        <v>1021</v>
      </c>
      <c r="D1654" s="138" t="s">
        <v>122</v>
      </c>
      <c r="E1654" s="151">
        <v>2850</v>
      </c>
      <c r="F1654" s="446">
        <v>41710</v>
      </c>
      <c r="G1654" s="145">
        <v>2850</v>
      </c>
      <c r="H1654" s="154">
        <f t="shared" si="25"/>
        <v>0</v>
      </c>
      <c r="I1654" s="151" t="s">
        <v>12</v>
      </c>
      <c r="J1654" s="118"/>
    </row>
    <row r="1655" spans="1:10" ht="15" x14ac:dyDescent="0.25">
      <c r="A1655" s="149">
        <v>41692</v>
      </c>
      <c r="B1655" s="150">
        <v>99</v>
      </c>
      <c r="C1655" s="150" t="s">
        <v>1021</v>
      </c>
      <c r="D1655" s="138" t="s">
        <v>44</v>
      </c>
      <c r="E1655" s="151">
        <v>5700</v>
      </c>
      <c r="F1655" s="446">
        <v>41710</v>
      </c>
      <c r="G1655" s="145">
        <v>5700</v>
      </c>
      <c r="H1655" s="154">
        <f t="shared" si="25"/>
        <v>0</v>
      </c>
      <c r="I1655" s="141" t="s">
        <v>12</v>
      </c>
      <c r="J1655" s="118"/>
    </row>
    <row r="1656" spans="1:10" ht="15" x14ac:dyDescent="0.25">
      <c r="A1656" s="149">
        <v>41692</v>
      </c>
      <c r="B1656" s="150">
        <v>100</v>
      </c>
      <c r="C1656" s="150" t="s">
        <v>1021</v>
      </c>
      <c r="D1656" s="138" t="s">
        <v>43</v>
      </c>
      <c r="E1656" s="151">
        <v>1900</v>
      </c>
      <c r="F1656" s="446">
        <v>41710</v>
      </c>
      <c r="G1656" s="145">
        <v>1900</v>
      </c>
      <c r="H1656" s="154">
        <f t="shared" si="25"/>
        <v>0</v>
      </c>
      <c r="I1656" s="141" t="s">
        <v>30</v>
      </c>
      <c r="J1656" s="118"/>
    </row>
    <row r="1657" spans="1:10" ht="15" x14ac:dyDescent="0.25">
      <c r="A1657" s="149">
        <v>41692</v>
      </c>
      <c r="B1657" s="150">
        <v>101</v>
      </c>
      <c r="C1657" s="150" t="s">
        <v>1021</v>
      </c>
      <c r="D1657" s="138" t="s">
        <v>42</v>
      </c>
      <c r="E1657" s="151">
        <v>1520</v>
      </c>
      <c r="F1657" s="446">
        <v>41710</v>
      </c>
      <c r="G1657" s="145">
        <v>1520</v>
      </c>
      <c r="H1657" s="154">
        <f t="shared" si="25"/>
        <v>0</v>
      </c>
      <c r="I1657" s="141" t="s">
        <v>30</v>
      </c>
      <c r="J1657" s="118"/>
    </row>
    <row r="1658" spans="1:10" ht="15" x14ac:dyDescent="0.25">
      <c r="A1658" s="149">
        <v>41692</v>
      </c>
      <c r="B1658" s="150">
        <v>102</v>
      </c>
      <c r="C1658" s="150" t="s">
        <v>1021</v>
      </c>
      <c r="D1658" s="138" t="s">
        <v>168</v>
      </c>
      <c r="E1658" s="151">
        <v>6444</v>
      </c>
      <c r="F1658" s="445">
        <v>41696</v>
      </c>
      <c r="G1658" s="140">
        <v>6444</v>
      </c>
      <c r="H1658" s="154">
        <f t="shared" si="25"/>
        <v>0</v>
      </c>
      <c r="I1658" s="141" t="s">
        <v>37</v>
      </c>
      <c r="J1658" s="118"/>
    </row>
    <row r="1659" spans="1:10" ht="15" x14ac:dyDescent="0.25">
      <c r="A1659" s="149">
        <v>41692</v>
      </c>
      <c r="B1659" s="150">
        <v>103</v>
      </c>
      <c r="C1659" s="150" t="s">
        <v>1021</v>
      </c>
      <c r="D1659" s="138" t="s">
        <v>13</v>
      </c>
      <c r="E1659" s="161">
        <v>7280</v>
      </c>
      <c r="F1659" s="447" t="s">
        <v>1038</v>
      </c>
      <c r="G1659" s="140">
        <f>1000+6280</f>
        <v>7280</v>
      </c>
      <c r="H1659" s="154">
        <f t="shared" si="25"/>
        <v>0</v>
      </c>
      <c r="I1659" s="141" t="s">
        <v>21</v>
      </c>
      <c r="J1659" s="118"/>
    </row>
    <row r="1660" spans="1:10" ht="15" x14ac:dyDescent="0.25">
      <c r="A1660" s="149">
        <v>41692</v>
      </c>
      <c r="B1660" s="150">
        <v>104</v>
      </c>
      <c r="C1660" s="150" t="s">
        <v>1021</v>
      </c>
      <c r="D1660" s="138" t="s">
        <v>108</v>
      </c>
      <c r="E1660" s="151">
        <v>10360</v>
      </c>
      <c r="F1660" s="445">
        <v>41692</v>
      </c>
      <c r="G1660" s="140">
        <v>10360</v>
      </c>
      <c r="H1660" s="154">
        <f t="shared" si="25"/>
        <v>0</v>
      </c>
      <c r="I1660" s="141"/>
      <c r="J1660" s="118"/>
    </row>
    <row r="1661" spans="1:10" ht="15" x14ac:dyDescent="0.25">
      <c r="A1661" s="149">
        <v>41692</v>
      </c>
      <c r="B1661" s="150">
        <v>105</v>
      </c>
      <c r="C1661" s="150" t="s">
        <v>1021</v>
      </c>
      <c r="D1661" s="138" t="s">
        <v>163</v>
      </c>
      <c r="E1661" s="151">
        <v>530</v>
      </c>
      <c r="F1661" s="445">
        <v>41692</v>
      </c>
      <c r="G1661" s="140">
        <v>530</v>
      </c>
      <c r="H1661" s="154">
        <f t="shared" si="25"/>
        <v>0</v>
      </c>
      <c r="I1661" s="141"/>
      <c r="J1661" s="118"/>
    </row>
    <row r="1662" spans="1:10" ht="15" x14ac:dyDescent="0.25">
      <c r="A1662" s="149">
        <v>41692</v>
      </c>
      <c r="B1662" s="150">
        <v>106</v>
      </c>
      <c r="C1662" s="150" t="s">
        <v>1021</v>
      </c>
      <c r="D1662" s="138" t="s">
        <v>33</v>
      </c>
      <c r="E1662" s="151">
        <v>4405</v>
      </c>
      <c r="F1662" s="445">
        <v>41692</v>
      </c>
      <c r="G1662" s="140">
        <v>4405</v>
      </c>
      <c r="H1662" s="154">
        <f t="shared" si="25"/>
        <v>0</v>
      </c>
      <c r="I1662" s="141"/>
      <c r="J1662" s="118"/>
    </row>
    <row r="1663" spans="1:10" ht="15" x14ac:dyDescent="0.25">
      <c r="A1663" s="149">
        <v>41692</v>
      </c>
      <c r="B1663" s="150">
        <v>107</v>
      </c>
      <c r="C1663" s="150" t="s">
        <v>1021</v>
      </c>
      <c r="D1663" s="138" t="s">
        <v>116</v>
      </c>
      <c r="E1663" s="151">
        <v>1539</v>
      </c>
      <c r="F1663" s="445">
        <v>41692</v>
      </c>
      <c r="G1663" s="140">
        <v>1539</v>
      </c>
      <c r="H1663" s="154">
        <f t="shared" si="25"/>
        <v>0</v>
      </c>
      <c r="I1663" s="141"/>
      <c r="J1663" s="118"/>
    </row>
    <row r="1664" spans="1:10" ht="15" x14ac:dyDescent="0.25">
      <c r="A1664" s="149">
        <v>41692</v>
      </c>
      <c r="B1664" s="150">
        <v>108</v>
      </c>
      <c r="C1664" s="150" t="s">
        <v>1021</v>
      </c>
      <c r="D1664" s="138" t="s">
        <v>215</v>
      </c>
      <c r="E1664" s="151">
        <v>3272</v>
      </c>
      <c r="F1664" s="445">
        <v>41692</v>
      </c>
      <c r="G1664" s="140">
        <v>3272</v>
      </c>
      <c r="H1664" s="154">
        <f t="shared" si="25"/>
        <v>0</v>
      </c>
      <c r="I1664" s="141"/>
      <c r="J1664" s="118"/>
    </row>
    <row r="1665" spans="1:10" ht="15" x14ac:dyDescent="0.25">
      <c r="A1665" s="149">
        <v>41692</v>
      </c>
      <c r="B1665" s="150">
        <v>109</v>
      </c>
      <c r="C1665" s="150" t="s">
        <v>1021</v>
      </c>
      <c r="D1665" s="138" t="s">
        <v>8</v>
      </c>
      <c r="E1665" s="151">
        <v>3136</v>
      </c>
      <c r="F1665" s="445">
        <v>41692</v>
      </c>
      <c r="G1665" s="140">
        <v>3136</v>
      </c>
      <c r="H1665" s="154">
        <f t="shared" si="25"/>
        <v>0</v>
      </c>
      <c r="I1665" s="141" t="s">
        <v>8</v>
      </c>
      <c r="J1665" s="118"/>
    </row>
    <row r="1666" spans="1:10" ht="15" x14ac:dyDescent="0.25">
      <c r="A1666" s="149">
        <v>41692</v>
      </c>
      <c r="B1666" s="150">
        <v>110</v>
      </c>
      <c r="C1666" s="150" t="s">
        <v>1021</v>
      </c>
      <c r="D1666" s="138" t="s">
        <v>758</v>
      </c>
      <c r="E1666" s="151">
        <v>1990.5</v>
      </c>
      <c r="F1666" s="445">
        <v>41694</v>
      </c>
      <c r="G1666" s="140">
        <v>1990.5</v>
      </c>
      <c r="H1666" s="154">
        <f t="shared" si="25"/>
        <v>0</v>
      </c>
      <c r="I1666" s="141" t="s">
        <v>30</v>
      </c>
      <c r="J1666" s="118"/>
    </row>
    <row r="1667" spans="1:10" ht="15" x14ac:dyDescent="0.25">
      <c r="A1667" s="149">
        <v>41692</v>
      </c>
      <c r="B1667" s="150">
        <v>111</v>
      </c>
      <c r="C1667" s="150" t="s">
        <v>1021</v>
      </c>
      <c r="D1667" s="138" t="s">
        <v>8</v>
      </c>
      <c r="E1667" s="151">
        <v>350.5</v>
      </c>
      <c r="F1667" s="445">
        <v>41692</v>
      </c>
      <c r="G1667" s="140">
        <v>350.5</v>
      </c>
      <c r="H1667" s="154">
        <f t="shared" si="25"/>
        <v>0</v>
      </c>
      <c r="I1667" s="141" t="s">
        <v>8</v>
      </c>
      <c r="J1667" s="118"/>
    </row>
    <row r="1668" spans="1:10" ht="24" customHeight="1" x14ac:dyDescent="0.25">
      <c r="A1668" s="149">
        <v>41692</v>
      </c>
      <c r="B1668" s="150">
        <v>112</v>
      </c>
      <c r="C1668" s="150" t="s">
        <v>1021</v>
      </c>
      <c r="D1668" s="138" t="s">
        <v>29</v>
      </c>
      <c r="E1668" s="151">
        <v>11348</v>
      </c>
      <c r="F1668" s="471" t="s">
        <v>1039</v>
      </c>
      <c r="G1668" s="145">
        <v>11348</v>
      </c>
      <c r="H1668" s="154">
        <f t="shared" si="25"/>
        <v>0</v>
      </c>
      <c r="I1668" s="141" t="s">
        <v>30</v>
      </c>
      <c r="J1668" s="118"/>
    </row>
    <row r="1669" spans="1:10" ht="15" x14ac:dyDescent="0.25">
      <c r="A1669" s="149">
        <v>41692</v>
      </c>
      <c r="B1669" s="150">
        <v>113</v>
      </c>
      <c r="C1669" s="150" t="s">
        <v>1021</v>
      </c>
      <c r="D1669" s="138" t="s">
        <v>47</v>
      </c>
      <c r="E1669" s="151">
        <v>4623.5</v>
      </c>
      <c r="F1669" s="445">
        <v>41695</v>
      </c>
      <c r="G1669" s="140">
        <v>4623.5</v>
      </c>
      <c r="H1669" s="154">
        <f t="shared" ref="H1669:H1732" si="26">E1669-G1669</f>
        <v>0</v>
      </c>
      <c r="I1669" s="141" t="s">
        <v>30</v>
      </c>
      <c r="J1669" s="118"/>
    </row>
    <row r="1670" spans="1:10" ht="15" x14ac:dyDescent="0.25">
      <c r="A1670" s="149">
        <v>41692</v>
      </c>
      <c r="B1670" s="150">
        <v>114</v>
      </c>
      <c r="C1670" s="150" t="s">
        <v>1021</v>
      </c>
      <c r="D1670" s="138" t="s">
        <v>57</v>
      </c>
      <c r="E1670" s="151">
        <v>1200</v>
      </c>
      <c r="F1670" s="445">
        <v>41692</v>
      </c>
      <c r="G1670" s="140">
        <v>1200</v>
      </c>
      <c r="H1670" s="154">
        <f t="shared" si="26"/>
        <v>0</v>
      </c>
      <c r="I1670" s="141" t="s">
        <v>30</v>
      </c>
      <c r="J1670" s="118"/>
    </row>
    <row r="1671" spans="1:10" ht="15" x14ac:dyDescent="0.25">
      <c r="A1671" s="149">
        <v>41692</v>
      </c>
      <c r="B1671" s="150">
        <v>115</v>
      </c>
      <c r="C1671" s="150" t="s">
        <v>1021</v>
      </c>
      <c r="D1671" s="138" t="s">
        <v>8</v>
      </c>
      <c r="E1671" s="151">
        <v>2050</v>
      </c>
      <c r="F1671" s="445">
        <v>41692</v>
      </c>
      <c r="G1671" s="140">
        <v>2050</v>
      </c>
      <c r="H1671" s="154">
        <f t="shared" si="26"/>
        <v>0</v>
      </c>
      <c r="I1671" s="141" t="s">
        <v>8</v>
      </c>
      <c r="J1671" s="118"/>
    </row>
    <row r="1672" spans="1:10" ht="15" x14ac:dyDescent="0.25">
      <c r="A1672" s="149">
        <v>41692</v>
      </c>
      <c r="B1672" s="150">
        <v>116</v>
      </c>
      <c r="C1672" s="150" t="s">
        <v>1021</v>
      </c>
      <c r="D1672" s="138" t="s">
        <v>8</v>
      </c>
      <c r="E1672" s="151">
        <v>3330.5</v>
      </c>
      <c r="F1672" s="445">
        <v>41692</v>
      </c>
      <c r="G1672" s="140">
        <v>3330.5</v>
      </c>
      <c r="H1672" s="154">
        <f t="shared" si="26"/>
        <v>0</v>
      </c>
      <c r="I1672" s="141" t="s">
        <v>8</v>
      </c>
      <c r="J1672" s="118"/>
    </row>
    <row r="1673" spans="1:10" ht="15" x14ac:dyDescent="0.25">
      <c r="A1673" s="149">
        <v>41692</v>
      </c>
      <c r="B1673" s="150">
        <v>117</v>
      </c>
      <c r="C1673" s="150" t="s">
        <v>1021</v>
      </c>
      <c r="D1673" s="138" t="s">
        <v>35</v>
      </c>
      <c r="E1673" s="151">
        <v>694</v>
      </c>
      <c r="F1673" s="445">
        <v>41692</v>
      </c>
      <c r="G1673" s="140">
        <v>694</v>
      </c>
      <c r="H1673" s="154">
        <f t="shared" si="26"/>
        <v>0</v>
      </c>
      <c r="I1673" s="141" t="s">
        <v>30</v>
      </c>
      <c r="J1673" s="118"/>
    </row>
    <row r="1674" spans="1:10" ht="15" x14ac:dyDescent="0.25">
      <c r="A1674" s="149">
        <v>41692</v>
      </c>
      <c r="B1674" s="150">
        <v>118</v>
      </c>
      <c r="C1674" s="150" t="s">
        <v>1021</v>
      </c>
      <c r="D1674" s="138" t="s">
        <v>8</v>
      </c>
      <c r="E1674" s="151">
        <v>743</v>
      </c>
      <c r="F1674" s="445">
        <v>41692</v>
      </c>
      <c r="G1674" s="140">
        <v>743</v>
      </c>
      <c r="H1674" s="154">
        <f t="shared" si="26"/>
        <v>0</v>
      </c>
      <c r="I1674" s="141" t="s">
        <v>8</v>
      </c>
      <c r="J1674" s="118"/>
    </row>
    <row r="1675" spans="1:10" ht="15" x14ac:dyDescent="0.25">
      <c r="A1675" s="149">
        <v>41692</v>
      </c>
      <c r="B1675" s="150">
        <v>119</v>
      </c>
      <c r="C1675" s="150" t="s">
        <v>1021</v>
      </c>
      <c r="D1675" s="138" t="s">
        <v>55</v>
      </c>
      <c r="E1675" s="151">
        <v>13733</v>
      </c>
      <c r="F1675" s="445">
        <v>41692</v>
      </c>
      <c r="G1675" s="140">
        <v>13733</v>
      </c>
      <c r="H1675" s="154">
        <f t="shared" si="26"/>
        <v>0</v>
      </c>
      <c r="I1675" s="141" t="s">
        <v>8</v>
      </c>
      <c r="J1675" s="118"/>
    </row>
    <row r="1676" spans="1:10" ht="15" x14ac:dyDescent="0.25">
      <c r="A1676" s="149">
        <v>41692</v>
      </c>
      <c r="B1676" s="150">
        <v>120</v>
      </c>
      <c r="C1676" s="150" t="s">
        <v>1021</v>
      </c>
      <c r="D1676" s="138" t="s">
        <v>110</v>
      </c>
      <c r="E1676" s="151">
        <v>19047.599999999999</v>
      </c>
      <c r="F1676" s="446">
        <v>41710</v>
      </c>
      <c r="G1676" s="145">
        <v>19047.599999999999</v>
      </c>
      <c r="H1676" s="154">
        <f t="shared" si="26"/>
        <v>0</v>
      </c>
      <c r="I1676" s="141" t="s">
        <v>30</v>
      </c>
      <c r="J1676" s="118"/>
    </row>
    <row r="1677" spans="1:10" ht="15" x14ac:dyDescent="0.25">
      <c r="A1677" s="149">
        <v>41692</v>
      </c>
      <c r="B1677" s="150">
        <v>121</v>
      </c>
      <c r="C1677" s="150" t="s">
        <v>1021</v>
      </c>
      <c r="D1677" s="138" t="s">
        <v>66</v>
      </c>
      <c r="E1677" s="151">
        <v>1350</v>
      </c>
      <c r="F1677" s="445">
        <v>41692</v>
      </c>
      <c r="G1677" s="140">
        <v>1350</v>
      </c>
      <c r="H1677" s="154">
        <f t="shared" si="26"/>
        <v>0</v>
      </c>
      <c r="I1677" s="141" t="s">
        <v>12</v>
      </c>
      <c r="J1677" s="118"/>
    </row>
    <row r="1678" spans="1:10" ht="15" x14ac:dyDescent="0.25">
      <c r="A1678" s="149">
        <v>41692</v>
      </c>
      <c r="B1678" s="150">
        <v>122</v>
      </c>
      <c r="C1678" s="150" t="s">
        <v>1021</v>
      </c>
      <c r="D1678" s="138" t="s">
        <v>1040</v>
      </c>
      <c r="E1678" s="151">
        <v>1283</v>
      </c>
      <c r="F1678" s="445">
        <v>41692</v>
      </c>
      <c r="G1678" s="140">
        <v>1283</v>
      </c>
      <c r="H1678" s="154">
        <f t="shared" si="26"/>
        <v>0</v>
      </c>
      <c r="I1678" s="141" t="s">
        <v>12</v>
      </c>
      <c r="J1678" s="118"/>
    </row>
    <row r="1679" spans="1:10" ht="15" x14ac:dyDescent="0.25">
      <c r="A1679" s="149">
        <v>41692</v>
      </c>
      <c r="B1679" s="150">
        <v>123</v>
      </c>
      <c r="C1679" s="150" t="s">
        <v>1021</v>
      </c>
      <c r="D1679" s="138" t="s">
        <v>188</v>
      </c>
      <c r="E1679" s="151">
        <v>5382.5</v>
      </c>
      <c r="F1679" s="445">
        <v>41692</v>
      </c>
      <c r="G1679" s="140">
        <v>5382.5</v>
      </c>
      <c r="H1679" s="154">
        <f t="shared" si="26"/>
        <v>0</v>
      </c>
      <c r="I1679" s="141" t="s">
        <v>217</v>
      </c>
      <c r="J1679" s="118"/>
    </row>
    <row r="1680" spans="1:10" ht="15" x14ac:dyDescent="0.25">
      <c r="A1680" s="149">
        <v>41692</v>
      </c>
      <c r="B1680" s="150">
        <v>124</v>
      </c>
      <c r="C1680" s="150" t="s">
        <v>1021</v>
      </c>
      <c r="D1680" s="138" t="s">
        <v>49</v>
      </c>
      <c r="E1680" s="151">
        <v>9866</v>
      </c>
      <c r="F1680" s="445">
        <v>41692</v>
      </c>
      <c r="G1680" s="140">
        <v>9866</v>
      </c>
      <c r="H1680" s="154">
        <f t="shared" si="26"/>
        <v>0</v>
      </c>
      <c r="I1680" s="141"/>
      <c r="J1680" s="118"/>
    </row>
    <row r="1681" spans="1:10" ht="15" x14ac:dyDescent="0.25">
      <c r="A1681" s="149">
        <v>41692</v>
      </c>
      <c r="B1681" s="150">
        <v>125</v>
      </c>
      <c r="C1681" s="150" t="s">
        <v>1021</v>
      </c>
      <c r="D1681" s="138" t="s">
        <v>144</v>
      </c>
      <c r="E1681" s="151">
        <v>3576</v>
      </c>
      <c r="F1681" s="445">
        <v>41692</v>
      </c>
      <c r="G1681" s="140">
        <v>3576</v>
      </c>
      <c r="H1681" s="154">
        <f t="shared" si="26"/>
        <v>0</v>
      </c>
      <c r="I1681" s="141" t="s">
        <v>12</v>
      </c>
      <c r="J1681" s="118"/>
    </row>
    <row r="1682" spans="1:10" x14ac:dyDescent="0.25">
      <c r="A1682" s="149">
        <v>41692</v>
      </c>
      <c r="B1682" s="150">
        <v>126</v>
      </c>
      <c r="C1682" s="150" t="s">
        <v>1021</v>
      </c>
      <c r="D1682" s="138" t="s">
        <v>515</v>
      </c>
      <c r="E1682" s="151">
        <v>1271</v>
      </c>
      <c r="F1682" s="445">
        <v>41692</v>
      </c>
      <c r="G1682" s="140">
        <v>1271</v>
      </c>
      <c r="H1682" s="154">
        <f t="shared" si="26"/>
        <v>0</v>
      </c>
      <c r="I1682" s="141" t="s">
        <v>12</v>
      </c>
    </row>
    <row r="1683" spans="1:10" x14ac:dyDescent="0.25">
      <c r="A1683" s="149">
        <v>41692</v>
      </c>
      <c r="B1683" s="150">
        <v>127</v>
      </c>
      <c r="C1683" s="150" t="s">
        <v>1021</v>
      </c>
      <c r="D1683" s="138" t="s">
        <v>1041</v>
      </c>
      <c r="E1683" s="151">
        <v>2073.5</v>
      </c>
      <c r="F1683" s="445">
        <v>41692</v>
      </c>
      <c r="G1683" s="140">
        <v>2073.5</v>
      </c>
      <c r="H1683" s="154">
        <f t="shared" si="26"/>
        <v>0</v>
      </c>
      <c r="I1683" s="141" t="s">
        <v>8</v>
      </c>
    </row>
    <row r="1684" spans="1:10" x14ac:dyDescent="0.25">
      <c r="A1684" s="149">
        <v>41692</v>
      </c>
      <c r="B1684" s="150">
        <v>128</v>
      </c>
      <c r="C1684" s="150" t="s">
        <v>1021</v>
      </c>
      <c r="D1684" s="138" t="s">
        <v>1042</v>
      </c>
      <c r="E1684" s="151">
        <v>3685.5</v>
      </c>
      <c r="F1684" s="445">
        <v>41692</v>
      </c>
      <c r="G1684" s="140">
        <v>3685.5</v>
      </c>
      <c r="H1684" s="154">
        <f t="shared" si="26"/>
        <v>0</v>
      </c>
      <c r="I1684" s="141" t="s">
        <v>217</v>
      </c>
      <c r="J1684" s="142" t="s">
        <v>1043</v>
      </c>
    </row>
    <row r="1685" spans="1:10" x14ac:dyDescent="0.25">
      <c r="A1685" s="149">
        <v>41692</v>
      </c>
      <c r="B1685" s="150">
        <v>129</v>
      </c>
      <c r="C1685" s="150" t="s">
        <v>1021</v>
      </c>
      <c r="D1685" s="138" t="s">
        <v>8</v>
      </c>
      <c r="E1685" s="151">
        <v>395.5</v>
      </c>
      <c r="F1685" s="445">
        <v>41692</v>
      </c>
      <c r="G1685" s="140">
        <v>395.5</v>
      </c>
      <c r="H1685" s="154">
        <f t="shared" si="26"/>
        <v>0</v>
      </c>
      <c r="I1685" s="141" t="s">
        <v>8</v>
      </c>
    </row>
    <row r="1686" spans="1:10" x14ac:dyDescent="0.25">
      <c r="A1686" s="149">
        <v>41692</v>
      </c>
      <c r="B1686" s="150">
        <v>130</v>
      </c>
      <c r="C1686" s="150" t="s">
        <v>1021</v>
      </c>
      <c r="D1686" s="138" t="s">
        <v>8</v>
      </c>
      <c r="E1686" s="151">
        <v>196.5</v>
      </c>
      <c r="F1686" s="445">
        <v>41692</v>
      </c>
      <c r="G1686" s="140">
        <v>196.5</v>
      </c>
      <c r="H1686" s="154">
        <f t="shared" si="26"/>
        <v>0</v>
      </c>
      <c r="I1686" s="141" t="s">
        <v>8</v>
      </c>
    </row>
    <row r="1687" spans="1:10" x14ac:dyDescent="0.25">
      <c r="A1687" s="149">
        <v>41692</v>
      </c>
      <c r="B1687" s="150">
        <v>131</v>
      </c>
      <c r="C1687" s="150" t="s">
        <v>1021</v>
      </c>
      <c r="D1687" s="138" t="s">
        <v>898</v>
      </c>
      <c r="E1687" s="151">
        <v>23281.62</v>
      </c>
      <c r="F1687" s="445">
        <v>41692</v>
      </c>
      <c r="G1687" s="140">
        <v>23281.62</v>
      </c>
      <c r="H1687" s="154">
        <f t="shared" si="26"/>
        <v>0</v>
      </c>
      <c r="I1687" s="141" t="s">
        <v>162</v>
      </c>
    </row>
    <row r="1688" spans="1:10" x14ac:dyDescent="0.25">
      <c r="A1688" s="149">
        <v>41692</v>
      </c>
      <c r="B1688" s="150">
        <v>132</v>
      </c>
      <c r="C1688" s="150" t="s">
        <v>1021</v>
      </c>
      <c r="D1688" s="138" t="s">
        <v>882</v>
      </c>
      <c r="E1688" s="151">
        <v>4810.26</v>
      </c>
      <c r="F1688" s="445">
        <v>41692</v>
      </c>
      <c r="G1688" s="140">
        <v>4810.26</v>
      </c>
      <c r="H1688" s="154">
        <f t="shared" si="26"/>
        <v>0</v>
      </c>
      <c r="I1688" s="141" t="s">
        <v>217</v>
      </c>
    </row>
    <row r="1689" spans="1:10" x14ac:dyDescent="0.25">
      <c r="A1689" s="149">
        <v>41692</v>
      </c>
      <c r="B1689" s="150">
        <v>133</v>
      </c>
      <c r="C1689" s="150" t="s">
        <v>1021</v>
      </c>
      <c r="D1689" s="138" t="s">
        <v>68</v>
      </c>
      <c r="E1689" s="151">
        <v>3888</v>
      </c>
      <c r="F1689" s="445">
        <v>41692</v>
      </c>
      <c r="G1689" s="140">
        <v>3888</v>
      </c>
      <c r="H1689" s="154">
        <f t="shared" si="26"/>
        <v>0</v>
      </c>
      <c r="I1689" s="141" t="s">
        <v>162</v>
      </c>
    </row>
    <row r="1690" spans="1:10" x14ac:dyDescent="0.25">
      <c r="A1690" s="149">
        <v>41692</v>
      </c>
      <c r="B1690" s="150">
        <v>134</v>
      </c>
      <c r="C1690" s="150" t="s">
        <v>1021</v>
      </c>
      <c r="D1690" s="138" t="s">
        <v>115</v>
      </c>
      <c r="E1690" s="151">
        <v>682.5</v>
      </c>
      <c r="F1690" s="445">
        <v>41692</v>
      </c>
      <c r="G1690" s="140">
        <v>682.5</v>
      </c>
      <c r="H1690" s="154">
        <f t="shared" si="26"/>
        <v>0</v>
      </c>
      <c r="I1690" s="141" t="s">
        <v>115</v>
      </c>
    </row>
    <row r="1691" spans="1:10" x14ac:dyDescent="0.25">
      <c r="A1691" s="149">
        <v>41692</v>
      </c>
      <c r="B1691" s="150">
        <v>135</v>
      </c>
      <c r="C1691" s="150" t="s">
        <v>1021</v>
      </c>
      <c r="D1691" s="138" t="s">
        <v>8</v>
      </c>
      <c r="E1691" s="151">
        <v>788</v>
      </c>
      <c r="F1691" s="445">
        <v>41692</v>
      </c>
      <c r="G1691" s="140">
        <v>788</v>
      </c>
      <c r="H1691" s="154">
        <f t="shared" si="26"/>
        <v>0</v>
      </c>
      <c r="I1691" s="141" t="s">
        <v>8</v>
      </c>
    </row>
    <row r="1692" spans="1:10" x14ac:dyDescent="0.25">
      <c r="A1692" s="149">
        <v>41692</v>
      </c>
      <c r="B1692" s="150">
        <v>136</v>
      </c>
      <c r="C1692" s="150" t="s">
        <v>1021</v>
      </c>
      <c r="D1692" s="138" t="s">
        <v>98</v>
      </c>
      <c r="E1692" s="151">
        <v>14408.5</v>
      </c>
      <c r="F1692" s="445">
        <v>41692</v>
      </c>
      <c r="G1692" s="140">
        <v>14408.5</v>
      </c>
      <c r="H1692" s="154">
        <f t="shared" si="26"/>
        <v>0</v>
      </c>
      <c r="I1692" s="141" t="s">
        <v>162</v>
      </c>
    </row>
    <row r="1693" spans="1:10" x14ac:dyDescent="0.25">
      <c r="A1693" s="149">
        <v>41692</v>
      </c>
      <c r="B1693" s="150">
        <v>137</v>
      </c>
      <c r="C1693" s="150" t="s">
        <v>1021</v>
      </c>
      <c r="D1693" s="138" t="s">
        <v>16</v>
      </c>
      <c r="E1693" s="151">
        <v>2365</v>
      </c>
      <c r="F1693" s="445">
        <v>41692</v>
      </c>
      <c r="G1693" s="140">
        <v>2365</v>
      </c>
      <c r="H1693" s="154">
        <f t="shared" si="26"/>
        <v>0</v>
      </c>
      <c r="I1693" s="141"/>
    </row>
    <row r="1694" spans="1:10" x14ac:dyDescent="0.25">
      <c r="A1694" s="149">
        <v>41692</v>
      </c>
      <c r="B1694" s="150">
        <v>138</v>
      </c>
      <c r="C1694" s="150" t="s">
        <v>1021</v>
      </c>
      <c r="D1694" s="138" t="s">
        <v>1044</v>
      </c>
      <c r="E1694" s="151">
        <v>21049</v>
      </c>
      <c r="F1694" s="445">
        <v>41692</v>
      </c>
      <c r="G1694" s="140">
        <v>21049</v>
      </c>
      <c r="H1694" s="154">
        <f t="shared" si="26"/>
        <v>0</v>
      </c>
      <c r="I1694" s="141"/>
    </row>
    <row r="1695" spans="1:10" x14ac:dyDescent="0.25">
      <c r="A1695" s="149">
        <v>41692</v>
      </c>
      <c r="B1695" s="150">
        <v>139</v>
      </c>
      <c r="C1695" s="150" t="s">
        <v>1021</v>
      </c>
      <c r="D1695" s="138" t="s">
        <v>99</v>
      </c>
      <c r="E1695" s="151">
        <v>344.5</v>
      </c>
      <c r="F1695" s="445">
        <v>41692</v>
      </c>
      <c r="G1695" s="140">
        <v>344.5</v>
      </c>
      <c r="H1695" s="154">
        <f t="shared" si="26"/>
        <v>0</v>
      </c>
      <c r="I1695" s="141"/>
    </row>
    <row r="1696" spans="1:10" x14ac:dyDescent="0.25">
      <c r="A1696" s="149">
        <v>41692</v>
      </c>
      <c r="B1696" s="150">
        <v>140</v>
      </c>
      <c r="C1696" s="150" t="s">
        <v>1021</v>
      </c>
      <c r="D1696" s="138" t="s">
        <v>23</v>
      </c>
      <c r="E1696" s="151">
        <v>1825</v>
      </c>
      <c r="F1696" s="445">
        <v>41692</v>
      </c>
      <c r="G1696" s="140">
        <v>1825</v>
      </c>
      <c r="H1696" s="154">
        <f t="shared" si="26"/>
        <v>0</v>
      </c>
      <c r="I1696" s="141"/>
    </row>
    <row r="1697" spans="1:10" x14ac:dyDescent="0.25">
      <c r="A1697" s="149">
        <v>41692</v>
      </c>
      <c r="B1697" s="150">
        <v>141</v>
      </c>
      <c r="C1697" s="150" t="s">
        <v>1021</v>
      </c>
      <c r="D1697" s="138" t="s">
        <v>111</v>
      </c>
      <c r="E1697" s="151">
        <v>3632</v>
      </c>
      <c r="F1697" s="445">
        <v>41693</v>
      </c>
      <c r="G1697" s="140">
        <v>3632</v>
      </c>
      <c r="H1697" s="154">
        <f t="shared" si="26"/>
        <v>0</v>
      </c>
      <c r="I1697" s="141" t="s">
        <v>37</v>
      </c>
    </row>
    <row r="1698" spans="1:10" x14ac:dyDescent="0.25">
      <c r="A1698" s="149">
        <v>41692</v>
      </c>
      <c r="B1698" s="150">
        <v>142</v>
      </c>
      <c r="C1698" s="150" t="s">
        <v>1021</v>
      </c>
      <c r="D1698" s="138" t="s">
        <v>79</v>
      </c>
      <c r="E1698" s="161">
        <v>22472.5</v>
      </c>
      <c r="F1698" s="465" t="s">
        <v>1045</v>
      </c>
      <c r="G1698" s="145">
        <v>22472.5</v>
      </c>
      <c r="H1698" s="154">
        <f t="shared" si="26"/>
        <v>0</v>
      </c>
      <c r="I1698" s="141" t="s">
        <v>37</v>
      </c>
      <c r="J1698" s="142" t="s">
        <v>1046</v>
      </c>
    </row>
    <row r="1699" spans="1:10" x14ac:dyDescent="0.25">
      <c r="A1699" s="149">
        <v>41692</v>
      </c>
      <c r="B1699" s="150">
        <v>143</v>
      </c>
      <c r="C1699" s="150" t="s">
        <v>1021</v>
      </c>
      <c r="D1699" s="138" t="s">
        <v>78</v>
      </c>
      <c r="E1699" s="151">
        <v>3872</v>
      </c>
      <c r="F1699" s="445">
        <v>41694</v>
      </c>
      <c r="G1699" s="140">
        <v>3872</v>
      </c>
      <c r="H1699" s="154">
        <f t="shared" si="26"/>
        <v>0</v>
      </c>
      <c r="I1699" s="141" t="s">
        <v>217</v>
      </c>
    </row>
    <row r="1700" spans="1:10" x14ac:dyDescent="0.25">
      <c r="A1700" s="149">
        <v>41692</v>
      </c>
      <c r="B1700" s="150">
        <v>144</v>
      </c>
      <c r="C1700" s="150" t="s">
        <v>1021</v>
      </c>
      <c r="D1700" s="138" t="s">
        <v>623</v>
      </c>
      <c r="E1700" s="151">
        <v>1903</v>
      </c>
      <c r="F1700" s="445">
        <v>41694</v>
      </c>
      <c r="G1700" s="140">
        <v>1903</v>
      </c>
      <c r="H1700" s="154">
        <f t="shared" si="26"/>
        <v>0</v>
      </c>
      <c r="I1700" s="141" t="s">
        <v>217</v>
      </c>
    </row>
    <row r="1701" spans="1:10" x14ac:dyDescent="0.25">
      <c r="A1701" s="149">
        <v>41692</v>
      </c>
      <c r="B1701" s="150">
        <v>145</v>
      </c>
      <c r="C1701" s="150" t="s">
        <v>1021</v>
      </c>
      <c r="D1701" s="138" t="s">
        <v>560</v>
      </c>
      <c r="E1701" s="151">
        <v>14096.5</v>
      </c>
      <c r="F1701" s="445">
        <v>41694</v>
      </c>
      <c r="G1701" s="140">
        <v>14096.5</v>
      </c>
      <c r="H1701" s="154">
        <f t="shared" si="26"/>
        <v>0</v>
      </c>
      <c r="I1701" s="141" t="s">
        <v>217</v>
      </c>
    </row>
    <row r="1702" spans="1:10" x14ac:dyDescent="0.25">
      <c r="A1702" s="149">
        <v>41692</v>
      </c>
      <c r="B1702" s="150">
        <v>146</v>
      </c>
      <c r="C1702" s="150" t="s">
        <v>1021</v>
      </c>
      <c r="D1702" s="138" t="s">
        <v>87</v>
      </c>
      <c r="E1702" s="151">
        <v>3053.5</v>
      </c>
      <c r="F1702" s="445">
        <v>41692</v>
      </c>
      <c r="G1702" s="140">
        <v>3053.5</v>
      </c>
      <c r="H1702" s="154">
        <f t="shared" si="26"/>
        <v>0</v>
      </c>
      <c r="I1702" s="141" t="s">
        <v>8</v>
      </c>
    </row>
    <row r="1703" spans="1:10" x14ac:dyDescent="0.25">
      <c r="A1703" s="149">
        <v>41692</v>
      </c>
      <c r="B1703" s="150">
        <v>147</v>
      </c>
      <c r="C1703" s="150" t="s">
        <v>1021</v>
      </c>
      <c r="D1703" s="138" t="s">
        <v>348</v>
      </c>
      <c r="E1703" s="151">
        <v>5686.5</v>
      </c>
      <c r="F1703" s="445">
        <v>41694</v>
      </c>
      <c r="G1703" s="140">
        <v>5686.5</v>
      </c>
      <c r="H1703" s="154">
        <f t="shared" si="26"/>
        <v>0</v>
      </c>
      <c r="I1703" s="141" t="s">
        <v>217</v>
      </c>
    </row>
    <row r="1704" spans="1:10" x14ac:dyDescent="0.25">
      <c r="A1704" s="149">
        <v>41692</v>
      </c>
      <c r="B1704" s="150">
        <v>148</v>
      </c>
      <c r="C1704" s="150" t="s">
        <v>1021</v>
      </c>
      <c r="D1704" s="138" t="s">
        <v>80</v>
      </c>
      <c r="E1704" s="151">
        <v>2362.5</v>
      </c>
      <c r="F1704" s="445">
        <v>41694</v>
      </c>
      <c r="G1704" s="140">
        <v>2362.5</v>
      </c>
      <c r="H1704" s="154">
        <f t="shared" si="26"/>
        <v>0</v>
      </c>
      <c r="I1704" s="141" t="s">
        <v>217</v>
      </c>
    </row>
    <row r="1705" spans="1:10" x14ac:dyDescent="0.25">
      <c r="A1705" s="149">
        <v>41692</v>
      </c>
      <c r="B1705" s="150">
        <v>149</v>
      </c>
      <c r="C1705" s="150" t="s">
        <v>1021</v>
      </c>
      <c r="D1705" s="138" t="s">
        <v>54</v>
      </c>
      <c r="E1705" s="151">
        <v>4355.2</v>
      </c>
      <c r="F1705" s="445">
        <v>41694</v>
      </c>
      <c r="G1705" s="140">
        <v>4355.2</v>
      </c>
      <c r="H1705" s="154">
        <f t="shared" si="26"/>
        <v>0</v>
      </c>
      <c r="I1705" s="141" t="s">
        <v>217</v>
      </c>
    </row>
    <row r="1706" spans="1:10" x14ac:dyDescent="0.25">
      <c r="A1706" s="149">
        <v>41692</v>
      </c>
      <c r="B1706" s="150">
        <v>150</v>
      </c>
      <c r="C1706" s="150" t="s">
        <v>1021</v>
      </c>
      <c r="D1706" s="138" t="s">
        <v>74</v>
      </c>
      <c r="E1706" s="151">
        <v>1668</v>
      </c>
      <c r="F1706" s="445">
        <v>41692</v>
      </c>
      <c r="G1706" s="140">
        <v>1668</v>
      </c>
      <c r="H1706" s="154">
        <f t="shared" si="26"/>
        <v>0</v>
      </c>
      <c r="I1706" s="141"/>
    </row>
    <row r="1707" spans="1:10" x14ac:dyDescent="0.25">
      <c r="A1707" s="149">
        <v>41692</v>
      </c>
      <c r="B1707" s="150">
        <v>151</v>
      </c>
      <c r="C1707" s="150" t="s">
        <v>1021</v>
      </c>
      <c r="D1707" s="138" t="s">
        <v>147</v>
      </c>
      <c r="E1707" s="151">
        <v>4863.5</v>
      </c>
      <c r="F1707" s="445">
        <v>41694</v>
      </c>
      <c r="G1707" s="140">
        <v>4863.5</v>
      </c>
      <c r="H1707" s="154">
        <f t="shared" si="26"/>
        <v>0</v>
      </c>
      <c r="I1707" s="141" t="s">
        <v>217</v>
      </c>
    </row>
    <row r="1708" spans="1:10" x14ac:dyDescent="0.25">
      <c r="A1708" s="149">
        <v>41692</v>
      </c>
      <c r="B1708" s="150">
        <v>152</v>
      </c>
      <c r="C1708" s="150" t="s">
        <v>1021</v>
      </c>
      <c r="D1708" s="138" t="s">
        <v>989</v>
      </c>
      <c r="E1708" s="151">
        <v>4073.5</v>
      </c>
      <c r="F1708" s="445">
        <v>41692</v>
      </c>
      <c r="G1708" s="140">
        <v>4073.5</v>
      </c>
      <c r="H1708" s="154">
        <f t="shared" si="26"/>
        <v>0</v>
      </c>
      <c r="I1708" s="141" t="s">
        <v>8</v>
      </c>
    </row>
    <row r="1709" spans="1:10" x14ac:dyDescent="0.25">
      <c r="A1709" s="149">
        <v>41692</v>
      </c>
      <c r="B1709" s="150">
        <v>153</v>
      </c>
      <c r="C1709" s="150" t="s">
        <v>1021</v>
      </c>
      <c r="D1709" s="138" t="s">
        <v>523</v>
      </c>
      <c r="E1709" s="151">
        <v>3068</v>
      </c>
      <c r="F1709" s="446">
        <v>41703</v>
      </c>
      <c r="G1709" s="145">
        <v>3068</v>
      </c>
      <c r="H1709" s="154">
        <f t="shared" si="26"/>
        <v>0</v>
      </c>
      <c r="I1709" s="141"/>
    </row>
    <row r="1710" spans="1:10" x14ac:dyDescent="0.25">
      <c r="A1710" s="149">
        <v>41692</v>
      </c>
      <c r="B1710" s="150">
        <v>154</v>
      </c>
      <c r="C1710" s="150" t="s">
        <v>1021</v>
      </c>
      <c r="D1710" s="138" t="s">
        <v>396</v>
      </c>
      <c r="E1710" s="161">
        <v>407</v>
      </c>
      <c r="F1710" s="447" t="s">
        <v>1047</v>
      </c>
      <c r="G1710" s="140">
        <f>200+207</f>
        <v>407</v>
      </c>
      <c r="H1710" s="154">
        <f t="shared" si="26"/>
        <v>0</v>
      </c>
      <c r="I1710" s="141" t="s">
        <v>8</v>
      </c>
    </row>
    <row r="1711" spans="1:10" x14ac:dyDescent="0.25">
      <c r="A1711" s="149">
        <v>41692</v>
      </c>
      <c r="B1711" s="150">
        <v>155</v>
      </c>
      <c r="C1711" s="150" t="s">
        <v>1021</v>
      </c>
      <c r="D1711" s="138" t="s">
        <v>8</v>
      </c>
      <c r="E1711" s="151">
        <v>1193</v>
      </c>
      <c r="F1711" s="445">
        <v>41692</v>
      </c>
      <c r="G1711" s="140">
        <v>1193</v>
      </c>
      <c r="H1711" s="154">
        <f t="shared" si="26"/>
        <v>0</v>
      </c>
      <c r="I1711" s="141" t="s">
        <v>8</v>
      </c>
    </row>
    <row r="1712" spans="1:10" x14ac:dyDescent="0.25">
      <c r="A1712" s="149">
        <v>41692</v>
      </c>
      <c r="B1712" s="150">
        <v>156</v>
      </c>
      <c r="C1712" s="150" t="s">
        <v>1021</v>
      </c>
      <c r="D1712" s="138" t="s">
        <v>136</v>
      </c>
      <c r="E1712" s="161">
        <v>2392</v>
      </c>
      <c r="F1712" s="447" t="s">
        <v>1048</v>
      </c>
      <c r="G1712" s="140">
        <f>2300+92</f>
        <v>2392</v>
      </c>
      <c r="H1712" s="154">
        <f t="shared" si="26"/>
        <v>0</v>
      </c>
      <c r="I1712" s="141" t="s">
        <v>8</v>
      </c>
    </row>
    <row r="1713" spans="1:10" x14ac:dyDescent="0.25">
      <c r="A1713" s="149">
        <v>41692</v>
      </c>
      <c r="B1713" s="150">
        <v>157</v>
      </c>
      <c r="C1713" s="150" t="s">
        <v>1021</v>
      </c>
      <c r="D1713" s="138" t="s">
        <v>59</v>
      </c>
      <c r="E1713" s="151">
        <v>9222.5</v>
      </c>
      <c r="F1713" s="446" t="s">
        <v>1049</v>
      </c>
      <c r="G1713" s="140">
        <v>9222.5</v>
      </c>
      <c r="H1713" s="154">
        <f t="shared" si="26"/>
        <v>0</v>
      </c>
      <c r="I1713" s="141" t="s">
        <v>21</v>
      </c>
    </row>
    <row r="1714" spans="1:10" x14ac:dyDescent="0.25">
      <c r="A1714" s="149">
        <v>41692</v>
      </c>
      <c r="B1714" s="150">
        <v>158</v>
      </c>
      <c r="C1714" s="150" t="s">
        <v>1021</v>
      </c>
      <c r="D1714" s="138" t="s">
        <v>919</v>
      </c>
      <c r="E1714" s="161">
        <v>19074</v>
      </c>
      <c r="F1714" s="689" t="s">
        <v>7008</v>
      </c>
      <c r="G1714" s="688">
        <f>3632+15442</f>
        <v>19074</v>
      </c>
      <c r="H1714" s="154">
        <f t="shared" si="26"/>
        <v>0</v>
      </c>
      <c r="I1714" s="141" t="s">
        <v>37</v>
      </c>
    </row>
    <row r="1715" spans="1:10" x14ac:dyDescent="0.25">
      <c r="A1715" s="149">
        <v>41692</v>
      </c>
      <c r="B1715" s="150">
        <v>159</v>
      </c>
      <c r="C1715" s="150" t="s">
        <v>1021</v>
      </c>
      <c r="D1715" s="138" t="s">
        <v>185</v>
      </c>
      <c r="E1715" s="161">
        <v>16782</v>
      </c>
      <c r="F1715" s="447" t="s">
        <v>1050</v>
      </c>
      <c r="G1715" s="165">
        <f>15800+982</f>
        <v>16782</v>
      </c>
      <c r="H1715" s="154">
        <f t="shared" si="26"/>
        <v>0</v>
      </c>
      <c r="I1715" s="141"/>
    </row>
    <row r="1716" spans="1:10" x14ac:dyDescent="0.25">
      <c r="A1716" s="149">
        <v>41692</v>
      </c>
      <c r="B1716" s="150">
        <v>160</v>
      </c>
      <c r="C1716" s="150" t="s">
        <v>1021</v>
      </c>
      <c r="D1716" s="138" t="s">
        <v>25</v>
      </c>
      <c r="E1716" s="151">
        <v>29707.599999999999</v>
      </c>
      <c r="F1716" s="445">
        <v>41693</v>
      </c>
      <c r="G1716" s="140">
        <v>29707.599999999999</v>
      </c>
      <c r="H1716" s="154">
        <f t="shared" si="26"/>
        <v>0</v>
      </c>
      <c r="I1716" s="141"/>
    </row>
    <row r="1717" spans="1:10" x14ac:dyDescent="0.25">
      <c r="A1717" s="149">
        <v>41692</v>
      </c>
      <c r="B1717" s="150">
        <v>161</v>
      </c>
      <c r="C1717" s="150" t="s">
        <v>1021</v>
      </c>
      <c r="D1717" s="138" t="s">
        <v>14</v>
      </c>
      <c r="E1717" s="151">
        <v>7217.6</v>
      </c>
      <c r="F1717" s="445">
        <v>41694</v>
      </c>
      <c r="G1717" s="140">
        <v>7217.6</v>
      </c>
      <c r="H1717" s="154">
        <f t="shared" si="26"/>
        <v>0</v>
      </c>
      <c r="I1717" s="141" t="s">
        <v>30</v>
      </c>
    </row>
    <row r="1718" spans="1:10" x14ac:dyDescent="0.25">
      <c r="A1718" s="149">
        <v>41692</v>
      </c>
      <c r="B1718" s="150">
        <v>162</v>
      </c>
      <c r="C1718" s="150" t="s">
        <v>1021</v>
      </c>
      <c r="D1718" s="138" t="s">
        <v>32</v>
      </c>
      <c r="E1718" s="151">
        <v>6282</v>
      </c>
      <c r="F1718" s="445">
        <v>41694</v>
      </c>
      <c r="G1718" s="140">
        <v>6282</v>
      </c>
      <c r="H1718" s="154">
        <f t="shared" si="26"/>
        <v>0</v>
      </c>
      <c r="I1718" s="141" t="s">
        <v>30</v>
      </c>
    </row>
    <row r="1719" spans="1:10" x14ac:dyDescent="0.25">
      <c r="A1719" s="149">
        <v>41692</v>
      </c>
      <c r="B1719" s="150">
        <v>163</v>
      </c>
      <c r="C1719" s="150" t="s">
        <v>1021</v>
      </c>
      <c r="D1719" s="138" t="s">
        <v>168</v>
      </c>
      <c r="E1719" s="151">
        <v>5088</v>
      </c>
      <c r="F1719" s="445">
        <v>41693</v>
      </c>
      <c r="G1719" s="140">
        <v>5088</v>
      </c>
      <c r="H1719" s="154">
        <f t="shared" si="26"/>
        <v>0</v>
      </c>
      <c r="I1719" s="141" t="s">
        <v>12</v>
      </c>
    </row>
    <row r="1720" spans="1:10" x14ac:dyDescent="0.25">
      <c r="A1720" s="149">
        <v>41692</v>
      </c>
      <c r="B1720" s="150">
        <v>164</v>
      </c>
      <c r="C1720" s="150" t="s">
        <v>1021</v>
      </c>
      <c r="D1720" s="138" t="s">
        <v>62</v>
      </c>
      <c r="E1720" s="161">
        <v>19700.5</v>
      </c>
      <c r="F1720" s="454">
        <v>41696</v>
      </c>
      <c r="G1720" s="140">
        <v>19700.5</v>
      </c>
      <c r="H1720" s="154">
        <f t="shared" si="26"/>
        <v>0</v>
      </c>
      <c r="I1720" s="141" t="s">
        <v>12</v>
      </c>
    </row>
    <row r="1721" spans="1:10" x14ac:dyDescent="0.25">
      <c r="A1721" s="149">
        <v>41692</v>
      </c>
      <c r="B1721" s="150">
        <v>165</v>
      </c>
      <c r="C1721" s="150" t="s">
        <v>1021</v>
      </c>
      <c r="D1721" s="138" t="s">
        <v>520</v>
      </c>
      <c r="E1721" s="151">
        <v>177.5</v>
      </c>
      <c r="F1721" s="445">
        <v>41692</v>
      </c>
      <c r="G1721" s="140">
        <v>177.5</v>
      </c>
      <c r="H1721" s="154">
        <f t="shared" si="26"/>
        <v>0</v>
      </c>
      <c r="I1721" s="141" t="s">
        <v>8</v>
      </c>
    </row>
    <row r="1722" spans="1:10" x14ac:dyDescent="0.25">
      <c r="A1722" s="149">
        <v>41693</v>
      </c>
      <c r="B1722" s="150">
        <v>166</v>
      </c>
      <c r="C1722" s="150" t="s">
        <v>1021</v>
      </c>
      <c r="D1722" s="138" t="s">
        <v>533</v>
      </c>
      <c r="E1722" s="151">
        <v>292</v>
      </c>
      <c r="F1722" s="445">
        <v>41694</v>
      </c>
      <c r="G1722" s="140">
        <v>292</v>
      </c>
      <c r="H1722" s="154">
        <f t="shared" si="26"/>
        <v>0</v>
      </c>
      <c r="I1722" s="141" t="s">
        <v>1051</v>
      </c>
    </row>
    <row r="1723" spans="1:10" x14ac:dyDescent="0.25">
      <c r="A1723" s="149">
        <v>41693</v>
      </c>
      <c r="B1723" s="150">
        <v>167</v>
      </c>
      <c r="C1723" s="150" t="s">
        <v>1021</v>
      </c>
      <c r="D1723" s="138" t="s">
        <v>8</v>
      </c>
      <c r="E1723" s="151">
        <v>476</v>
      </c>
      <c r="F1723" s="445">
        <v>41693</v>
      </c>
      <c r="G1723" s="140">
        <v>476</v>
      </c>
      <c r="H1723" s="154">
        <f t="shared" si="26"/>
        <v>0</v>
      </c>
      <c r="I1723" s="151" t="s">
        <v>8</v>
      </c>
    </row>
    <row r="1724" spans="1:10" x14ac:dyDescent="0.25">
      <c r="A1724" s="149">
        <v>41693</v>
      </c>
      <c r="B1724" s="150">
        <v>168</v>
      </c>
      <c r="C1724" s="150" t="s">
        <v>1021</v>
      </c>
      <c r="D1724" s="138" t="s">
        <v>44</v>
      </c>
      <c r="E1724" s="151">
        <v>5700</v>
      </c>
      <c r="F1724" s="446">
        <v>41710</v>
      </c>
      <c r="G1724" s="145">
        <v>5700</v>
      </c>
      <c r="H1724" s="154">
        <f t="shared" si="26"/>
        <v>0</v>
      </c>
      <c r="I1724" s="141" t="s">
        <v>65</v>
      </c>
    </row>
    <row r="1725" spans="1:10" x14ac:dyDescent="0.25">
      <c r="A1725" s="149">
        <v>41693</v>
      </c>
      <c r="B1725" s="150">
        <v>169</v>
      </c>
      <c r="C1725" s="150" t="s">
        <v>1021</v>
      </c>
      <c r="D1725" s="138" t="s">
        <v>122</v>
      </c>
      <c r="E1725" s="151">
        <v>1520</v>
      </c>
      <c r="F1725" s="446">
        <v>41710</v>
      </c>
      <c r="G1725" s="145">
        <v>1520</v>
      </c>
      <c r="H1725" s="154">
        <f t="shared" si="26"/>
        <v>0</v>
      </c>
      <c r="I1725" s="141" t="s">
        <v>65</v>
      </c>
    </row>
    <row r="1726" spans="1:10" x14ac:dyDescent="0.25">
      <c r="A1726" s="149">
        <v>41693</v>
      </c>
      <c r="B1726" s="150">
        <v>170</v>
      </c>
      <c r="C1726" s="150" t="s">
        <v>1021</v>
      </c>
      <c r="D1726" s="138" t="s">
        <v>43</v>
      </c>
      <c r="E1726" s="151">
        <v>1900</v>
      </c>
      <c r="F1726" s="446">
        <v>41710</v>
      </c>
      <c r="G1726" s="145">
        <v>1900</v>
      </c>
      <c r="H1726" s="154">
        <f t="shared" si="26"/>
        <v>0</v>
      </c>
      <c r="I1726" s="141" t="s">
        <v>12</v>
      </c>
    </row>
    <row r="1727" spans="1:10" x14ac:dyDescent="0.25">
      <c r="A1727" s="149">
        <v>41693</v>
      </c>
      <c r="B1727" s="150">
        <v>171</v>
      </c>
      <c r="C1727" s="150" t="s">
        <v>1021</v>
      </c>
      <c r="D1727" s="138" t="s">
        <v>42</v>
      </c>
      <c r="E1727" s="161">
        <v>1520</v>
      </c>
      <c r="F1727" s="448" t="s">
        <v>1052</v>
      </c>
      <c r="G1727" s="145">
        <v>1520</v>
      </c>
      <c r="H1727" s="154">
        <f t="shared" si="26"/>
        <v>0</v>
      </c>
      <c r="I1727" s="141" t="s">
        <v>12</v>
      </c>
      <c r="J1727" s="142" t="s">
        <v>1053</v>
      </c>
    </row>
    <row r="1728" spans="1:10" x14ac:dyDescent="0.25">
      <c r="A1728" s="149">
        <v>41693</v>
      </c>
      <c r="B1728" s="150">
        <v>172</v>
      </c>
      <c r="C1728" s="150" t="s">
        <v>1021</v>
      </c>
      <c r="D1728" s="138" t="s">
        <v>13</v>
      </c>
      <c r="E1728" s="151">
        <v>6656</v>
      </c>
      <c r="F1728" s="445">
        <v>41695</v>
      </c>
      <c r="G1728" s="140">
        <v>6656</v>
      </c>
      <c r="H1728" s="154">
        <f t="shared" si="26"/>
        <v>0</v>
      </c>
      <c r="I1728" s="141" t="s">
        <v>21</v>
      </c>
    </row>
    <row r="1729" spans="1:10" x14ac:dyDescent="0.25">
      <c r="A1729" s="149">
        <v>41693</v>
      </c>
      <c r="B1729" s="150">
        <v>173</v>
      </c>
      <c r="C1729" s="150" t="s">
        <v>1021</v>
      </c>
      <c r="D1729" s="138" t="s">
        <v>8</v>
      </c>
      <c r="E1729" s="151">
        <v>611</v>
      </c>
      <c r="F1729" s="445">
        <v>41693</v>
      </c>
      <c r="G1729" s="140">
        <v>611</v>
      </c>
      <c r="H1729" s="154">
        <f t="shared" si="26"/>
        <v>0</v>
      </c>
      <c r="I1729" s="141" t="s">
        <v>8</v>
      </c>
    </row>
    <row r="1730" spans="1:10" x14ac:dyDescent="0.25">
      <c r="A1730" s="149">
        <v>41693</v>
      </c>
      <c r="B1730" s="150">
        <v>174</v>
      </c>
      <c r="C1730" s="150" t="s">
        <v>1021</v>
      </c>
      <c r="D1730" s="138" t="s">
        <v>8</v>
      </c>
      <c r="E1730" s="151">
        <v>535</v>
      </c>
      <c r="F1730" s="445">
        <v>41693</v>
      </c>
      <c r="G1730" s="140">
        <v>535</v>
      </c>
      <c r="H1730" s="154">
        <f t="shared" si="26"/>
        <v>0</v>
      </c>
      <c r="I1730" s="141" t="s">
        <v>8</v>
      </c>
    </row>
    <row r="1731" spans="1:10" x14ac:dyDescent="0.25">
      <c r="A1731" s="149">
        <v>41693</v>
      </c>
      <c r="B1731" s="150">
        <v>175</v>
      </c>
      <c r="C1731" s="150" t="s">
        <v>1021</v>
      </c>
      <c r="D1731" s="138" t="s">
        <v>130</v>
      </c>
      <c r="E1731" s="151">
        <v>5313.5</v>
      </c>
      <c r="F1731" s="445">
        <v>41694</v>
      </c>
      <c r="G1731" s="140">
        <v>5313.5</v>
      </c>
      <c r="H1731" s="154">
        <f t="shared" si="26"/>
        <v>0</v>
      </c>
      <c r="I1731" s="141" t="s">
        <v>21</v>
      </c>
    </row>
    <row r="1732" spans="1:10" x14ac:dyDescent="0.25">
      <c r="A1732" s="149">
        <v>41693</v>
      </c>
      <c r="B1732" s="150">
        <v>176</v>
      </c>
      <c r="C1732" s="150" t="s">
        <v>1021</v>
      </c>
      <c r="D1732" s="138" t="s">
        <v>29</v>
      </c>
      <c r="E1732" s="151">
        <v>10424</v>
      </c>
      <c r="F1732" s="445">
        <v>41694</v>
      </c>
      <c r="G1732" s="140">
        <v>10424</v>
      </c>
      <c r="H1732" s="154">
        <f t="shared" si="26"/>
        <v>0</v>
      </c>
      <c r="I1732" s="141" t="s">
        <v>12</v>
      </c>
    </row>
    <row r="1733" spans="1:10" x14ac:dyDescent="0.25">
      <c r="A1733" s="149">
        <v>41693</v>
      </c>
      <c r="B1733" s="150">
        <v>177</v>
      </c>
      <c r="C1733" s="150" t="s">
        <v>1021</v>
      </c>
      <c r="D1733" s="138" t="s">
        <v>882</v>
      </c>
      <c r="E1733" s="151">
        <v>6053</v>
      </c>
      <c r="F1733" s="445">
        <v>41693</v>
      </c>
      <c r="G1733" s="140">
        <v>6053</v>
      </c>
      <c r="H1733" s="154">
        <f t="shared" ref="H1733:H1796" si="27">E1733-G1733</f>
        <v>0</v>
      </c>
      <c r="I1733" s="141" t="s">
        <v>21</v>
      </c>
    </row>
    <row r="1734" spans="1:10" x14ac:dyDescent="0.25">
      <c r="A1734" s="149">
        <v>41693</v>
      </c>
      <c r="B1734" s="150">
        <v>178</v>
      </c>
      <c r="C1734" s="150" t="s">
        <v>1021</v>
      </c>
      <c r="D1734" s="138" t="s">
        <v>758</v>
      </c>
      <c r="E1734" s="151">
        <v>2098.5</v>
      </c>
      <c r="F1734" s="445">
        <v>41694</v>
      </c>
      <c r="G1734" s="140">
        <v>2098.5</v>
      </c>
      <c r="H1734" s="154">
        <f t="shared" si="27"/>
        <v>0</v>
      </c>
      <c r="I1734" s="141" t="s">
        <v>12</v>
      </c>
    </row>
    <row r="1735" spans="1:10" x14ac:dyDescent="0.25">
      <c r="A1735" s="149">
        <v>41693</v>
      </c>
      <c r="B1735" s="150">
        <v>179</v>
      </c>
      <c r="C1735" s="150" t="s">
        <v>1021</v>
      </c>
      <c r="D1735" s="138" t="s">
        <v>338</v>
      </c>
      <c r="E1735" s="151">
        <v>259</v>
      </c>
      <c r="F1735" s="445">
        <v>41694</v>
      </c>
      <c r="G1735" s="140">
        <v>259</v>
      </c>
      <c r="H1735" s="154">
        <f t="shared" si="27"/>
        <v>0</v>
      </c>
      <c r="I1735" s="141" t="s">
        <v>12</v>
      </c>
    </row>
    <row r="1736" spans="1:10" x14ac:dyDescent="0.25">
      <c r="A1736" s="149">
        <v>41693</v>
      </c>
      <c r="B1736" s="150">
        <v>180</v>
      </c>
      <c r="C1736" s="150" t="s">
        <v>1021</v>
      </c>
      <c r="D1736" s="138" t="s">
        <v>215</v>
      </c>
      <c r="E1736" s="151">
        <v>516</v>
      </c>
      <c r="F1736" s="445">
        <v>41693</v>
      </c>
      <c r="G1736" s="140">
        <v>516</v>
      </c>
      <c r="H1736" s="154">
        <f t="shared" si="27"/>
        <v>0</v>
      </c>
      <c r="I1736" s="141"/>
    </row>
    <row r="1737" spans="1:10" x14ac:dyDescent="0.25">
      <c r="A1737" s="149">
        <v>41693</v>
      </c>
      <c r="B1737" s="150">
        <v>181</v>
      </c>
      <c r="C1737" s="150" t="s">
        <v>1021</v>
      </c>
      <c r="D1737" s="138" t="s">
        <v>47</v>
      </c>
      <c r="E1737" s="151">
        <v>2900.5</v>
      </c>
      <c r="F1737" s="445">
        <v>41694</v>
      </c>
      <c r="G1737" s="140">
        <v>2900.5</v>
      </c>
      <c r="H1737" s="154">
        <f t="shared" si="27"/>
        <v>0</v>
      </c>
      <c r="I1737" s="141" t="s">
        <v>12</v>
      </c>
    </row>
    <row r="1738" spans="1:10" x14ac:dyDescent="0.25">
      <c r="A1738" s="149">
        <v>41693</v>
      </c>
      <c r="B1738" s="150">
        <v>182</v>
      </c>
      <c r="C1738" s="150" t="s">
        <v>1021</v>
      </c>
      <c r="D1738" s="138" t="s">
        <v>8</v>
      </c>
      <c r="E1738" s="151">
        <v>3239</v>
      </c>
      <c r="F1738" s="445">
        <v>41693</v>
      </c>
      <c r="G1738" s="140">
        <v>3239</v>
      </c>
      <c r="H1738" s="154">
        <f t="shared" si="27"/>
        <v>0</v>
      </c>
      <c r="I1738" s="141" t="s">
        <v>8</v>
      </c>
    </row>
    <row r="1739" spans="1:10" x14ac:dyDescent="0.25">
      <c r="A1739" s="149">
        <v>41693</v>
      </c>
      <c r="B1739" s="150">
        <v>183</v>
      </c>
      <c r="C1739" s="150" t="s">
        <v>1021</v>
      </c>
      <c r="D1739" s="138" t="s">
        <v>8</v>
      </c>
      <c r="E1739" s="151">
        <v>686</v>
      </c>
      <c r="F1739" s="445">
        <v>41693</v>
      </c>
      <c r="G1739" s="140">
        <v>686</v>
      </c>
      <c r="H1739" s="154">
        <f t="shared" si="27"/>
        <v>0</v>
      </c>
      <c r="I1739" s="141" t="s">
        <v>8</v>
      </c>
    </row>
    <row r="1740" spans="1:10" x14ac:dyDescent="0.25">
      <c r="A1740" s="149">
        <v>41693</v>
      </c>
      <c r="B1740" s="150">
        <v>184</v>
      </c>
      <c r="C1740" s="150" t="s">
        <v>1021</v>
      </c>
      <c r="D1740" s="138" t="s">
        <v>8</v>
      </c>
      <c r="E1740" s="151">
        <v>971</v>
      </c>
      <c r="F1740" s="445">
        <v>41693</v>
      </c>
      <c r="G1740" s="140">
        <v>971</v>
      </c>
      <c r="H1740" s="154">
        <f t="shared" si="27"/>
        <v>0</v>
      </c>
      <c r="I1740" s="141" t="s">
        <v>8</v>
      </c>
    </row>
    <row r="1741" spans="1:10" x14ac:dyDescent="0.25">
      <c r="A1741" s="149">
        <v>41693</v>
      </c>
      <c r="B1741" s="150">
        <v>185</v>
      </c>
      <c r="C1741" s="150" t="s">
        <v>1021</v>
      </c>
      <c r="D1741" s="138" t="s">
        <v>55</v>
      </c>
      <c r="E1741" s="151">
        <v>11065</v>
      </c>
      <c r="F1741" s="445">
        <v>41693</v>
      </c>
      <c r="G1741" s="140">
        <v>11065</v>
      </c>
      <c r="H1741" s="154">
        <f t="shared" si="27"/>
        <v>0</v>
      </c>
      <c r="I1741" s="141" t="s">
        <v>8</v>
      </c>
    </row>
    <row r="1742" spans="1:10" x14ac:dyDescent="0.25">
      <c r="A1742" s="149">
        <v>41693</v>
      </c>
      <c r="B1742" s="150">
        <v>186</v>
      </c>
      <c r="C1742" s="150" t="s">
        <v>1021</v>
      </c>
      <c r="D1742" s="138" t="s">
        <v>11</v>
      </c>
      <c r="E1742" s="151">
        <v>23998.65</v>
      </c>
      <c r="F1742" s="445">
        <v>41696</v>
      </c>
      <c r="G1742" s="140">
        <v>23998.65</v>
      </c>
      <c r="H1742" s="154">
        <f t="shared" si="27"/>
        <v>0</v>
      </c>
      <c r="I1742" s="141" t="s">
        <v>65</v>
      </c>
    </row>
    <row r="1743" spans="1:10" x14ac:dyDescent="0.25">
      <c r="A1743" s="149">
        <v>41693</v>
      </c>
      <c r="B1743" s="150">
        <v>187</v>
      </c>
      <c r="C1743" s="150" t="s">
        <v>1021</v>
      </c>
      <c r="D1743" s="143" t="s">
        <v>53</v>
      </c>
      <c r="E1743" s="162">
        <v>0</v>
      </c>
      <c r="F1743" s="445"/>
      <c r="G1743" s="140">
        <v>0</v>
      </c>
      <c r="H1743" s="154">
        <f t="shared" si="27"/>
        <v>0</v>
      </c>
      <c r="I1743" s="141" t="s">
        <v>324</v>
      </c>
      <c r="J1743" s="142" t="s">
        <v>1054</v>
      </c>
    </row>
    <row r="1744" spans="1:10" x14ac:dyDescent="0.25">
      <c r="A1744" s="149">
        <v>41693</v>
      </c>
      <c r="B1744" s="150">
        <v>188</v>
      </c>
      <c r="C1744" s="150" t="s">
        <v>1021</v>
      </c>
      <c r="D1744" s="138" t="s">
        <v>98</v>
      </c>
      <c r="E1744" s="151">
        <v>8742.7999999999993</v>
      </c>
      <c r="F1744" s="445">
        <v>41693</v>
      </c>
      <c r="G1744" s="140">
        <v>8742.7999999999993</v>
      </c>
      <c r="H1744" s="154">
        <f t="shared" si="27"/>
        <v>0</v>
      </c>
      <c r="I1744" s="141" t="s">
        <v>65</v>
      </c>
      <c r="J1744" s="142" t="s">
        <v>1055</v>
      </c>
    </row>
    <row r="1745" spans="1:10" x14ac:dyDescent="0.25">
      <c r="A1745" s="149">
        <v>41693</v>
      </c>
      <c r="B1745" s="150">
        <v>189</v>
      </c>
      <c r="C1745" s="150" t="s">
        <v>1021</v>
      </c>
      <c r="D1745" s="138" t="s">
        <v>68</v>
      </c>
      <c r="E1745" s="151">
        <v>4160</v>
      </c>
      <c r="F1745" s="445">
        <v>41693</v>
      </c>
      <c r="G1745" s="140">
        <v>4160</v>
      </c>
      <c r="H1745" s="154">
        <f t="shared" si="27"/>
        <v>0</v>
      </c>
      <c r="I1745" s="141" t="s">
        <v>65</v>
      </c>
    </row>
    <row r="1746" spans="1:10" ht="15" x14ac:dyDescent="0.25">
      <c r="A1746" s="149">
        <v>41693</v>
      </c>
      <c r="B1746" s="150">
        <v>190</v>
      </c>
      <c r="C1746" s="150" t="s">
        <v>1021</v>
      </c>
      <c r="D1746" s="138" t="s">
        <v>136</v>
      </c>
      <c r="E1746" s="151">
        <v>2763</v>
      </c>
      <c r="F1746" s="445">
        <v>41693</v>
      </c>
      <c r="G1746" s="140">
        <v>2763</v>
      </c>
      <c r="H1746" s="154">
        <f t="shared" si="27"/>
        <v>0</v>
      </c>
      <c r="I1746" s="141"/>
      <c r="J1746" s="118"/>
    </row>
    <row r="1747" spans="1:10" ht="15" x14ac:dyDescent="0.25">
      <c r="A1747" s="149">
        <v>41693</v>
      </c>
      <c r="B1747" s="150">
        <v>191</v>
      </c>
      <c r="C1747" s="150" t="s">
        <v>1021</v>
      </c>
      <c r="D1747" s="138" t="s">
        <v>16</v>
      </c>
      <c r="E1747" s="151">
        <v>856.8</v>
      </c>
      <c r="F1747" s="445">
        <v>41693</v>
      </c>
      <c r="G1747" s="140">
        <v>856.8</v>
      </c>
      <c r="H1747" s="154">
        <f t="shared" si="27"/>
        <v>0</v>
      </c>
      <c r="I1747" s="141" t="s">
        <v>37</v>
      </c>
      <c r="J1747" s="118"/>
    </row>
    <row r="1748" spans="1:10" ht="15" x14ac:dyDescent="0.25">
      <c r="A1748" s="149">
        <v>41693</v>
      </c>
      <c r="B1748" s="150">
        <v>192</v>
      </c>
      <c r="C1748" s="150" t="s">
        <v>1021</v>
      </c>
      <c r="D1748" s="138" t="s">
        <v>16</v>
      </c>
      <c r="E1748" s="151">
        <v>93315.6</v>
      </c>
      <c r="F1748" s="446">
        <v>41710</v>
      </c>
      <c r="G1748" s="145">
        <v>93315.6</v>
      </c>
      <c r="H1748" s="154">
        <f t="shared" si="27"/>
        <v>0</v>
      </c>
      <c r="I1748" s="141" t="s">
        <v>37</v>
      </c>
      <c r="J1748" s="118"/>
    </row>
    <row r="1749" spans="1:10" ht="15" x14ac:dyDescent="0.25">
      <c r="A1749" s="149">
        <v>41693</v>
      </c>
      <c r="B1749" s="150">
        <v>193</v>
      </c>
      <c r="C1749" s="150" t="s">
        <v>1021</v>
      </c>
      <c r="D1749" s="138" t="s">
        <v>99</v>
      </c>
      <c r="E1749" s="151">
        <v>648.5</v>
      </c>
      <c r="F1749" s="445">
        <v>41693</v>
      </c>
      <c r="G1749" s="140">
        <v>648.5</v>
      </c>
      <c r="H1749" s="154">
        <f t="shared" si="27"/>
        <v>0</v>
      </c>
      <c r="I1749" s="141"/>
      <c r="J1749" s="118"/>
    </row>
    <row r="1750" spans="1:10" ht="15" x14ac:dyDescent="0.25">
      <c r="A1750" s="149">
        <v>41693</v>
      </c>
      <c r="B1750" s="150">
        <v>194</v>
      </c>
      <c r="C1750" s="150" t="s">
        <v>1021</v>
      </c>
      <c r="D1750" s="138" t="s">
        <v>367</v>
      </c>
      <c r="E1750" s="161">
        <v>1274</v>
      </c>
      <c r="F1750" s="447" t="s">
        <v>1056</v>
      </c>
      <c r="G1750" s="140">
        <f>1074+200</f>
        <v>1274</v>
      </c>
      <c r="H1750" s="154">
        <f t="shared" si="27"/>
        <v>0</v>
      </c>
      <c r="I1750" s="141"/>
      <c r="J1750" s="118"/>
    </row>
    <row r="1751" spans="1:10" ht="15" x14ac:dyDescent="0.25">
      <c r="A1751" s="149">
        <v>41693</v>
      </c>
      <c r="B1751" s="150">
        <v>195</v>
      </c>
      <c r="C1751" s="150" t="s">
        <v>1021</v>
      </c>
      <c r="D1751" s="138" t="s">
        <v>133</v>
      </c>
      <c r="E1751" s="151">
        <v>22049.8</v>
      </c>
      <c r="F1751" s="445">
        <v>41693</v>
      </c>
      <c r="G1751" s="140">
        <v>22049.8</v>
      </c>
      <c r="H1751" s="154">
        <f t="shared" si="27"/>
        <v>0</v>
      </c>
      <c r="I1751" s="141" t="s">
        <v>8</v>
      </c>
      <c r="J1751" s="118"/>
    </row>
    <row r="1752" spans="1:10" ht="15" x14ac:dyDescent="0.25">
      <c r="A1752" s="149">
        <v>41693</v>
      </c>
      <c r="B1752" s="150">
        <v>196</v>
      </c>
      <c r="C1752" s="150" t="s">
        <v>1021</v>
      </c>
      <c r="D1752" s="138" t="s">
        <v>168</v>
      </c>
      <c r="E1752" s="151">
        <v>3504</v>
      </c>
      <c r="F1752" s="445">
        <v>41694</v>
      </c>
      <c r="G1752" s="140">
        <v>3504</v>
      </c>
      <c r="H1752" s="154">
        <f t="shared" si="27"/>
        <v>0</v>
      </c>
      <c r="I1752" s="141" t="s">
        <v>21</v>
      </c>
      <c r="J1752" s="118"/>
    </row>
    <row r="1753" spans="1:10" ht="15" x14ac:dyDescent="0.25">
      <c r="A1753" s="149">
        <v>41693</v>
      </c>
      <c r="B1753" s="150">
        <v>197</v>
      </c>
      <c r="C1753" s="150" t="s">
        <v>1021</v>
      </c>
      <c r="D1753" s="138" t="s">
        <v>213</v>
      </c>
      <c r="E1753" s="151">
        <v>2092.5</v>
      </c>
      <c r="F1753" s="445">
        <v>41694</v>
      </c>
      <c r="G1753" s="140">
        <v>2092.5</v>
      </c>
      <c r="H1753" s="154">
        <f t="shared" si="27"/>
        <v>0</v>
      </c>
      <c r="I1753" s="141" t="s">
        <v>21</v>
      </c>
      <c r="J1753" s="118"/>
    </row>
    <row r="1754" spans="1:10" ht="15" x14ac:dyDescent="0.25">
      <c r="A1754" s="149">
        <v>41693</v>
      </c>
      <c r="B1754" s="150">
        <v>198</v>
      </c>
      <c r="C1754" s="150" t="s">
        <v>1021</v>
      </c>
      <c r="D1754" s="138" t="s">
        <v>8</v>
      </c>
      <c r="E1754" s="151">
        <v>639.5</v>
      </c>
      <c r="F1754" s="445">
        <v>41693</v>
      </c>
      <c r="G1754" s="140">
        <v>639.5</v>
      </c>
      <c r="H1754" s="154">
        <f t="shared" si="27"/>
        <v>0</v>
      </c>
      <c r="I1754" s="141" t="s">
        <v>8</v>
      </c>
      <c r="J1754" s="118"/>
    </row>
    <row r="1755" spans="1:10" ht="15" x14ac:dyDescent="0.25">
      <c r="A1755" s="149">
        <v>41693</v>
      </c>
      <c r="B1755" s="150">
        <v>199</v>
      </c>
      <c r="C1755" s="150" t="s">
        <v>1021</v>
      </c>
      <c r="D1755" s="138" t="s">
        <v>312</v>
      </c>
      <c r="E1755" s="151">
        <v>589.5</v>
      </c>
      <c r="F1755" s="445">
        <v>41693</v>
      </c>
      <c r="G1755" s="140">
        <v>589.5</v>
      </c>
      <c r="H1755" s="154">
        <f t="shared" si="27"/>
        <v>0</v>
      </c>
      <c r="I1755" s="141"/>
      <c r="J1755" s="118"/>
    </row>
    <row r="1756" spans="1:10" ht="15" x14ac:dyDescent="0.25">
      <c r="A1756" s="149">
        <v>41693</v>
      </c>
      <c r="B1756" s="150">
        <v>200</v>
      </c>
      <c r="C1756" s="150" t="s">
        <v>1021</v>
      </c>
      <c r="D1756" s="138" t="s">
        <v>152</v>
      </c>
      <c r="E1756" s="151">
        <v>3784.5</v>
      </c>
      <c r="F1756" s="445">
        <v>41693</v>
      </c>
      <c r="G1756" s="140">
        <v>3784.5</v>
      </c>
      <c r="H1756" s="154">
        <f t="shared" si="27"/>
        <v>0</v>
      </c>
      <c r="I1756" s="141"/>
      <c r="J1756" s="118"/>
    </row>
    <row r="1757" spans="1:10" ht="15" x14ac:dyDescent="0.25">
      <c r="A1757" s="149">
        <v>41693</v>
      </c>
      <c r="B1757" s="150">
        <v>201</v>
      </c>
      <c r="C1757" s="150" t="s">
        <v>1021</v>
      </c>
      <c r="D1757" s="138" t="s">
        <v>194</v>
      </c>
      <c r="E1757" s="151">
        <v>22875.599999999999</v>
      </c>
      <c r="F1757" s="445">
        <v>41693</v>
      </c>
      <c r="G1757" s="140">
        <v>22875.599999999999</v>
      </c>
      <c r="H1757" s="154">
        <f t="shared" si="27"/>
        <v>0</v>
      </c>
      <c r="I1757" s="141"/>
      <c r="J1757" s="118"/>
    </row>
    <row r="1758" spans="1:10" ht="15" x14ac:dyDescent="0.25">
      <c r="A1758" s="149">
        <v>41694</v>
      </c>
      <c r="B1758" s="150">
        <v>202</v>
      </c>
      <c r="C1758" s="150" t="s">
        <v>1021</v>
      </c>
      <c r="D1758" s="138" t="s">
        <v>13</v>
      </c>
      <c r="E1758" s="151">
        <v>2270</v>
      </c>
      <c r="F1758" s="445">
        <v>41698</v>
      </c>
      <c r="G1758" s="140">
        <v>2270</v>
      </c>
      <c r="H1758" s="154">
        <f t="shared" si="27"/>
        <v>0</v>
      </c>
      <c r="I1758" s="141" t="s">
        <v>30</v>
      </c>
      <c r="J1758" s="118"/>
    </row>
    <row r="1759" spans="1:10" ht="15" x14ac:dyDescent="0.25">
      <c r="A1759" s="149">
        <v>41694</v>
      </c>
      <c r="B1759" s="150">
        <v>203</v>
      </c>
      <c r="C1759" s="150" t="s">
        <v>1021</v>
      </c>
      <c r="D1759" s="138" t="s">
        <v>44</v>
      </c>
      <c r="E1759" s="151">
        <v>3040</v>
      </c>
      <c r="F1759" s="446">
        <v>41715</v>
      </c>
      <c r="G1759" s="145">
        <v>3040</v>
      </c>
      <c r="H1759" s="154">
        <f t="shared" si="27"/>
        <v>0</v>
      </c>
      <c r="I1759" s="151" t="s">
        <v>162</v>
      </c>
      <c r="J1759" s="118"/>
    </row>
    <row r="1760" spans="1:10" ht="15" x14ac:dyDescent="0.25">
      <c r="A1760" s="149">
        <v>41694</v>
      </c>
      <c r="B1760" s="150">
        <v>204</v>
      </c>
      <c r="C1760" s="150" t="s">
        <v>1021</v>
      </c>
      <c r="D1760" s="138" t="s">
        <v>24</v>
      </c>
      <c r="E1760" s="151">
        <v>851.5</v>
      </c>
      <c r="F1760" s="445">
        <v>41694</v>
      </c>
      <c r="G1760" s="140">
        <v>851.5</v>
      </c>
      <c r="H1760" s="154">
        <f t="shared" si="27"/>
        <v>0</v>
      </c>
      <c r="I1760" s="141" t="s">
        <v>8</v>
      </c>
      <c r="J1760" s="118"/>
    </row>
    <row r="1761" spans="1:10" ht="15" x14ac:dyDescent="0.25">
      <c r="A1761" s="149">
        <v>41694</v>
      </c>
      <c r="B1761" s="150">
        <v>205</v>
      </c>
      <c r="C1761" s="150" t="s">
        <v>1021</v>
      </c>
      <c r="D1761" s="138" t="s">
        <v>43</v>
      </c>
      <c r="E1761" s="151">
        <v>1140</v>
      </c>
      <c r="F1761" s="446">
        <v>41715</v>
      </c>
      <c r="G1761" s="145">
        <v>1140</v>
      </c>
      <c r="H1761" s="154">
        <f t="shared" si="27"/>
        <v>0</v>
      </c>
      <c r="I1761" s="141" t="s">
        <v>30</v>
      </c>
      <c r="J1761" s="118"/>
    </row>
    <row r="1762" spans="1:10" ht="15" x14ac:dyDescent="0.25">
      <c r="A1762" s="149">
        <v>41694</v>
      </c>
      <c r="B1762" s="150">
        <v>206</v>
      </c>
      <c r="C1762" s="150" t="s">
        <v>1021</v>
      </c>
      <c r="D1762" s="138" t="s">
        <v>42</v>
      </c>
      <c r="E1762" s="151">
        <v>760</v>
      </c>
      <c r="F1762" s="446">
        <v>41715</v>
      </c>
      <c r="G1762" s="145">
        <v>760</v>
      </c>
      <c r="H1762" s="154">
        <f t="shared" si="27"/>
        <v>0</v>
      </c>
      <c r="I1762" s="141" t="s">
        <v>30</v>
      </c>
      <c r="J1762" s="118"/>
    </row>
    <row r="1763" spans="1:10" ht="15" x14ac:dyDescent="0.25">
      <c r="A1763" s="149">
        <v>41694</v>
      </c>
      <c r="B1763" s="150">
        <v>207</v>
      </c>
      <c r="C1763" s="150" t="s">
        <v>1021</v>
      </c>
      <c r="D1763" s="138" t="s">
        <v>57</v>
      </c>
      <c r="E1763" s="151">
        <v>1200</v>
      </c>
      <c r="F1763" s="445">
        <v>41694</v>
      </c>
      <c r="G1763" s="140">
        <v>1200</v>
      </c>
      <c r="H1763" s="154">
        <f t="shared" si="27"/>
        <v>0</v>
      </c>
      <c r="I1763" s="141" t="s">
        <v>30</v>
      </c>
      <c r="J1763" s="118"/>
    </row>
    <row r="1764" spans="1:10" ht="15" x14ac:dyDescent="0.25">
      <c r="A1764" s="149">
        <v>41694</v>
      </c>
      <c r="B1764" s="150">
        <v>208</v>
      </c>
      <c r="C1764" s="150" t="s">
        <v>1021</v>
      </c>
      <c r="D1764" s="138" t="s">
        <v>149</v>
      </c>
      <c r="E1764" s="151">
        <v>16486</v>
      </c>
      <c r="F1764" s="445">
        <v>41694</v>
      </c>
      <c r="G1764" s="140">
        <v>16486</v>
      </c>
      <c r="H1764" s="154">
        <f t="shared" si="27"/>
        <v>0</v>
      </c>
      <c r="I1764" s="141"/>
      <c r="J1764" s="118"/>
    </row>
    <row r="1765" spans="1:10" ht="15" x14ac:dyDescent="0.25">
      <c r="A1765" s="149">
        <v>41694</v>
      </c>
      <c r="B1765" s="150">
        <v>209</v>
      </c>
      <c r="C1765" s="150" t="s">
        <v>1021</v>
      </c>
      <c r="D1765" s="138" t="s">
        <v>32</v>
      </c>
      <c r="E1765" s="151">
        <v>7704</v>
      </c>
      <c r="F1765" s="445">
        <v>41694</v>
      </c>
      <c r="G1765" s="140">
        <v>7704</v>
      </c>
      <c r="H1765" s="154">
        <f t="shared" si="27"/>
        <v>0</v>
      </c>
      <c r="I1765" s="141" t="s">
        <v>30</v>
      </c>
      <c r="J1765" s="118"/>
    </row>
    <row r="1766" spans="1:10" ht="15" x14ac:dyDescent="0.25">
      <c r="A1766" s="149">
        <v>41694</v>
      </c>
      <c r="B1766" s="150">
        <v>210</v>
      </c>
      <c r="C1766" s="150" t="s">
        <v>1021</v>
      </c>
      <c r="D1766" s="138" t="s">
        <v>149</v>
      </c>
      <c r="E1766" s="151">
        <v>301</v>
      </c>
      <c r="F1766" s="445">
        <v>41694</v>
      </c>
      <c r="G1766" s="140">
        <v>301</v>
      </c>
      <c r="H1766" s="154">
        <f t="shared" si="27"/>
        <v>0</v>
      </c>
      <c r="I1766" s="141"/>
      <c r="J1766" s="118"/>
    </row>
    <row r="1767" spans="1:10" ht="15" x14ac:dyDescent="0.25">
      <c r="A1767" s="149">
        <v>41694</v>
      </c>
      <c r="B1767" s="150">
        <v>211</v>
      </c>
      <c r="C1767" s="150" t="s">
        <v>1021</v>
      </c>
      <c r="D1767" s="138" t="s">
        <v>22</v>
      </c>
      <c r="E1767" s="151">
        <v>1412</v>
      </c>
      <c r="F1767" s="445">
        <v>41694</v>
      </c>
      <c r="G1767" s="140">
        <v>1412</v>
      </c>
      <c r="H1767" s="154">
        <f t="shared" si="27"/>
        <v>0</v>
      </c>
      <c r="I1767" s="141"/>
      <c r="J1767" s="118"/>
    </row>
    <row r="1768" spans="1:10" ht="15" x14ac:dyDescent="0.25">
      <c r="A1768" s="149">
        <v>41694</v>
      </c>
      <c r="B1768" s="150">
        <v>212</v>
      </c>
      <c r="C1768" s="150" t="s">
        <v>1021</v>
      </c>
      <c r="D1768" s="138" t="s">
        <v>116</v>
      </c>
      <c r="E1768" s="151">
        <v>1192.5</v>
      </c>
      <c r="F1768" s="445">
        <v>41694</v>
      </c>
      <c r="G1768" s="140">
        <v>1192.5</v>
      </c>
      <c r="H1768" s="154">
        <f t="shared" si="27"/>
        <v>0</v>
      </c>
      <c r="I1768" s="141"/>
      <c r="J1768" s="118"/>
    </row>
    <row r="1769" spans="1:10" ht="15" x14ac:dyDescent="0.25">
      <c r="A1769" s="149">
        <v>41694</v>
      </c>
      <c r="B1769" s="150">
        <v>213</v>
      </c>
      <c r="C1769" s="150" t="s">
        <v>1021</v>
      </c>
      <c r="D1769" s="138" t="s">
        <v>35</v>
      </c>
      <c r="E1769" s="151">
        <v>1258.5</v>
      </c>
      <c r="F1769" s="445">
        <v>41694</v>
      </c>
      <c r="G1769" s="140">
        <v>1258.5</v>
      </c>
      <c r="H1769" s="154">
        <f t="shared" si="27"/>
        <v>0</v>
      </c>
      <c r="I1769" s="141" t="s">
        <v>30</v>
      </c>
      <c r="J1769" s="118"/>
    </row>
    <row r="1770" spans="1:10" ht="15" x14ac:dyDescent="0.25">
      <c r="A1770" s="149">
        <v>41694</v>
      </c>
      <c r="B1770" s="150">
        <v>214</v>
      </c>
      <c r="C1770" s="150" t="s">
        <v>1021</v>
      </c>
      <c r="D1770" s="138" t="s">
        <v>129</v>
      </c>
      <c r="E1770" s="151">
        <v>1120</v>
      </c>
      <c r="F1770" s="445">
        <v>41694</v>
      </c>
      <c r="G1770" s="140">
        <v>1120</v>
      </c>
      <c r="H1770" s="154">
        <f t="shared" si="27"/>
        <v>0</v>
      </c>
      <c r="I1770" s="141"/>
      <c r="J1770" s="118"/>
    </row>
    <row r="1771" spans="1:10" ht="15" x14ac:dyDescent="0.25">
      <c r="A1771" s="149">
        <v>41694</v>
      </c>
      <c r="B1771" s="150">
        <v>215</v>
      </c>
      <c r="C1771" s="150" t="s">
        <v>1021</v>
      </c>
      <c r="D1771" s="138" t="s">
        <v>50</v>
      </c>
      <c r="E1771" s="151">
        <v>3759</v>
      </c>
      <c r="F1771" s="445">
        <v>41694</v>
      </c>
      <c r="G1771" s="140">
        <v>3759</v>
      </c>
      <c r="H1771" s="154">
        <f t="shared" si="27"/>
        <v>0</v>
      </c>
      <c r="I1771" s="141"/>
      <c r="J1771" s="118"/>
    </row>
    <row r="1772" spans="1:10" ht="15" x14ac:dyDescent="0.25">
      <c r="A1772" s="149">
        <v>41694</v>
      </c>
      <c r="B1772" s="150">
        <v>216</v>
      </c>
      <c r="C1772" s="150" t="s">
        <v>1021</v>
      </c>
      <c r="D1772" s="138" t="s">
        <v>29</v>
      </c>
      <c r="E1772" s="151">
        <v>8936</v>
      </c>
      <c r="F1772" s="445">
        <v>41694</v>
      </c>
      <c r="G1772" s="140">
        <v>8936</v>
      </c>
      <c r="H1772" s="154">
        <f t="shared" si="27"/>
        <v>0</v>
      </c>
      <c r="I1772" s="141" t="s">
        <v>30</v>
      </c>
      <c r="J1772" s="118"/>
    </row>
    <row r="1773" spans="1:10" ht="15" x14ac:dyDescent="0.25">
      <c r="A1773" s="149">
        <v>41694</v>
      </c>
      <c r="B1773" s="150">
        <v>217</v>
      </c>
      <c r="C1773" s="150" t="s">
        <v>1021</v>
      </c>
      <c r="D1773" s="138" t="s">
        <v>96</v>
      </c>
      <c r="E1773" s="151">
        <v>17136</v>
      </c>
      <c r="F1773" s="446">
        <v>41701</v>
      </c>
      <c r="G1773" s="145">
        <v>17136</v>
      </c>
      <c r="H1773" s="154">
        <f t="shared" si="27"/>
        <v>0</v>
      </c>
      <c r="I1773" s="141" t="s">
        <v>37</v>
      </c>
      <c r="J1773" s="118"/>
    </row>
    <row r="1774" spans="1:10" ht="15" x14ac:dyDescent="0.25">
      <c r="A1774" s="149">
        <v>41694</v>
      </c>
      <c r="B1774" s="150">
        <v>218</v>
      </c>
      <c r="C1774" s="150" t="s">
        <v>1021</v>
      </c>
      <c r="D1774" s="138" t="s">
        <v>50</v>
      </c>
      <c r="E1774" s="151">
        <v>726</v>
      </c>
      <c r="F1774" s="446">
        <v>41708</v>
      </c>
      <c r="G1774" s="145">
        <v>726</v>
      </c>
      <c r="H1774" s="154">
        <f t="shared" si="27"/>
        <v>0</v>
      </c>
      <c r="I1774" s="141"/>
      <c r="J1774" s="118"/>
    </row>
    <row r="1775" spans="1:10" ht="15" x14ac:dyDescent="0.25">
      <c r="A1775" s="149">
        <v>41694</v>
      </c>
      <c r="B1775" s="150">
        <v>219</v>
      </c>
      <c r="C1775" s="150" t="s">
        <v>1021</v>
      </c>
      <c r="D1775" s="138" t="s">
        <v>68</v>
      </c>
      <c r="E1775" s="151">
        <v>5393</v>
      </c>
      <c r="F1775" s="445">
        <v>41694</v>
      </c>
      <c r="G1775" s="140">
        <v>5393</v>
      </c>
      <c r="H1775" s="154">
        <f t="shared" si="27"/>
        <v>0</v>
      </c>
      <c r="I1775" s="141" t="s">
        <v>217</v>
      </c>
      <c r="J1775" s="118"/>
    </row>
    <row r="1776" spans="1:10" ht="15" x14ac:dyDescent="0.25">
      <c r="A1776" s="149">
        <v>41694</v>
      </c>
      <c r="B1776" s="150">
        <v>220</v>
      </c>
      <c r="C1776" s="150" t="s">
        <v>1021</v>
      </c>
      <c r="D1776" s="138" t="s">
        <v>490</v>
      </c>
      <c r="E1776" s="151">
        <v>485</v>
      </c>
      <c r="F1776" s="445">
        <v>41694</v>
      </c>
      <c r="G1776" s="140">
        <v>485</v>
      </c>
      <c r="H1776" s="154">
        <f t="shared" si="27"/>
        <v>0</v>
      </c>
      <c r="I1776" s="141" t="s">
        <v>30</v>
      </c>
      <c r="J1776" s="118"/>
    </row>
    <row r="1777" spans="1:10" ht="15" x14ac:dyDescent="0.25">
      <c r="A1777" s="149">
        <v>41694</v>
      </c>
      <c r="B1777" s="150">
        <v>221</v>
      </c>
      <c r="C1777" s="150" t="s">
        <v>1021</v>
      </c>
      <c r="D1777" s="138" t="s">
        <v>1057</v>
      </c>
      <c r="E1777" s="151">
        <v>5118</v>
      </c>
      <c r="F1777" s="445">
        <v>41694</v>
      </c>
      <c r="G1777" s="140">
        <v>5118</v>
      </c>
      <c r="H1777" s="154">
        <f t="shared" si="27"/>
        <v>0</v>
      </c>
      <c r="I1777" s="141" t="s">
        <v>8</v>
      </c>
      <c r="J1777" s="118"/>
    </row>
    <row r="1778" spans="1:10" ht="15" x14ac:dyDescent="0.25">
      <c r="A1778" s="149">
        <v>41694</v>
      </c>
      <c r="B1778" s="150">
        <v>222</v>
      </c>
      <c r="C1778" s="150" t="s">
        <v>1021</v>
      </c>
      <c r="D1778" s="138" t="s">
        <v>55</v>
      </c>
      <c r="E1778" s="151">
        <v>10569.6</v>
      </c>
      <c r="F1778" s="445">
        <v>41694</v>
      </c>
      <c r="G1778" s="140">
        <v>10569.6</v>
      </c>
      <c r="H1778" s="154">
        <f t="shared" si="27"/>
        <v>0</v>
      </c>
      <c r="I1778" s="141" t="s">
        <v>8</v>
      </c>
      <c r="J1778" s="118"/>
    </row>
    <row r="1779" spans="1:10" ht="15" x14ac:dyDescent="0.25">
      <c r="A1779" s="149">
        <v>41694</v>
      </c>
      <c r="B1779" s="150">
        <v>223</v>
      </c>
      <c r="C1779" s="150" t="s">
        <v>1021</v>
      </c>
      <c r="D1779" s="138" t="s">
        <v>136</v>
      </c>
      <c r="E1779" s="151">
        <v>1297.5</v>
      </c>
      <c r="F1779" s="445">
        <v>41694</v>
      </c>
      <c r="G1779" s="140">
        <v>1297.5</v>
      </c>
      <c r="H1779" s="154">
        <f t="shared" si="27"/>
        <v>0</v>
      </c>
      <c r="I1779" s="141"/>
      <c r="J1779" s="118"/>
    </row>
    <row r="1780" spans="1:10" ht="15" x14ac:dyDescent="0.25">
      <c r="A1780" s="149">
        <v>41694</v>
      </c>
      <c r="B1780" s="150">
        <v>224</v>
      </c>
      <c r="C1780" s="150" t="s">
        <v>1021</v>
      </c>
      <c r="D1780" s="138" t="s">
        <v>49</v>
      </c>
      <c r="E1780" s="151">
        <v>2532</v>
      </c>
      <c r="F1780" s="445">
        <v>41694</v>
      </c>
      <c r="G1780" s="140">
        <v>2532</v>
      </c>
      <c r="H1780" s="154">
        <f t="shared" si="27"/>
        <v>0</v>
      </c>
      <c r="I1780" s="141"/>
      <c r="J1780" s="118"/>
    </row>
    <row r="1781" spans="1:10" ht="15" x14ac:dyDescent="0.25">
      <c r="A1781" s="149">
        <v>41694</v>
      </c>
      <c r="B1781" s="150">
        <v>225</v>
      </c>
      <c r="C1781" s="150" t="s">
        <v>1021</v>
      </c>
      <c r="D1781" s="138" t="s">
        <v>1057</v>
      </c>
      <c r="E1781" s="151">
        <v>3666</v>
      </c>
      <c r="F1781" s="445">
        <v>41694</v>
      </c>
      <c r="G1781" s="140">
        <v>3666</v>
      </c>
      <c r="H1781" s="154">
        <f t="shared" si="27"/>
        <v>0</v>
      </c>
      <c r="I1781" s="141" t="s">
        <v>8</v>
      </c>
      <c r="J1781" s="118"/>
    </row>
    <row r="1782" spans="1:10" ht="15" x14ac:dyDescent="0.25">
      <c r="A1782" s="149">
        <v>41694</v>
      </c>
      <c r="B1782" s="150">
        <v>226</v>
      </c>
      <c r="C1782" s="150" t="s">
        <v>1021</v>
      </c>
      <c r="D1782" s="138" t="s">
        <v>106</v>
      </c>
      <c r="E1782" s="151">
        <v>251604</v>
      </c>
      <c r="F1782" s="446">
        <v>41704</v>
      </c>
      <c r="G1782" s="145">
        <v>251604</v>
      </c>
      <c r="H1782" s="154">
        <f t="shared" si="27"/>
        <v>0</v>
      </c>
      <c r="I1782" s="141" t="s">
        <v>217</v>
      </c>
      <c r="J1782" s="118"/>
    </row>
    <row r="1783" spans="1:10" ht="15" x14ac:dyDescent="0.25">
      <c r="A1783" s="149">
        <v>41694</v>
      </c>
      <c r="B1783" s="150">
        <v>227</v>
      </c>
      <c r="C1783" s="150" t="s">
        <v>1021</v>
      </c>
      <c r="D1783" s="138" t="s">
        <v>106</v>
      </c>
      <c r="E1783" s="151">
        <v>172260</v>
      </c>
      <c r="F1783" s="446">
        <v>41704</v>
      </c>
      <c r="G1783" s="145">
        <v>172260</v>
      </c>
      <c r="H1783" s="154">
        <f t="shared" si="27"/>
        <v>0</v>
      </c>
      <c r="I1783" s="141" t="s">
        <v>217</v>
      </c>
      <c r="J1783" s="118"/>
    </row>
    <row r="1784" spans="1:10" ht="15" x14ac:dyDescent="0.25">
      <c r="A1784" s="149">
        <v>41694</v>
      </c>
      <c r="B1784" s="150">
        <v>228</v>
      </c>
      <c r="C1784" s="150" t="s">
        <v>1021</v>
      </c>
      <c r="D1784" s="138" t="s">
        <v>106</v>
      </c>
      <c r="E1784" s="151">
        <v>223068</v>
      </c>
      <c r="F1784" s="446">
        <v>41704</v>
      </c>
      <c r="G1784" s="145">
        <v>223068</v>
      </c>
      <c r="H1784" s="154">
        <f t="shared" si="27"/>
        <v>0</v>
      </c>
      <c r="I1784" s="141" t="s">
        <v>217</v>
      </c>
      <c r="J1784" s="118"/>
    </row>
    <row r="1785" spans="1:10" ht="15" x14ac:dyDescent="0.25">
      <c r="A1785" s="149">
        <v>41694</v>
      </c>
      <c r="B1785" s="150">
        <v>229</v>
      </c>
      <c r="C1785" s="150" t="s">
        <v>1021</v>
      </c>
      <c r="D1785" s="138" t="s">
        <v>106</v>
      </c>
      <c r="E1785" s="151">
        <v>346608</v>
      </c>
      <c r="F1785" s="446">
        <v>41704</v>
      </c>
      <c r="G1785" s="145">
        <v>346608</v>
      </c>
      <c r="H1785" s="154">
        <f t="shared" si="27"/>
        <v>0</v>
      </c>
      <c r="I1785" s="141" t="s">
        <v>217</v>
      </c>
      <c r="J1785" s="118"/>
    </row>
    <row r="1786" spans="1:10" ht="15" x14ac:dyDescent="0.25">
      <c r="A1786" s="149">
        <v>41694</v>
      </c>
      <c r="B1786" s="150">
        <v>230</v>
      </c>
      <c r="C1786" s="150" t="s">
        <v>1021</v>
      </c>
      <c r="D1786" s="138" t="s">
        <v>8</v>
      </c>
      <c r="E1786" s="151">
        <v>2596</v>
      </c>
      <c r="F1786" s="445">
        <v>41694</v>
      </c>
      <c r="G1786" s="140">
        <v>2596</v>
      </c>
      <c r="H1786" s="154">
        <f t="shared" si="27"/>
        <v>0</v>
      </c>
      <c r="I1786" s="141" t="s">
        <v>8</v>
      </c>
      <c r="J1786" s="118"/>
    </row>
    <row r="1787" spans="1:10" ht="15" x14ac:dyDescent="0.25">
      <c r="A1787" s="149">
        <v>41694</v>
      </c>
      <c r="B1787" s="150">
        <v>231</v>
      </c>
      <c r="C1787" s="150" t="s">
        <v>1021</v>
      </c>
      <c r="D1787" s="138" t="s">
        <v>888</v>
      </c>
      <c r="E1787" s="151">
        <v>1320</v>
      </c>
      <c r="F1787" s="445">
        <v>41694</v>
      </c>
      <c r="G1787" s="140">
        <v>1320</v>
      </c>
      <c r="H1787" s="154">
        <f t="shared" si="27"/>
        <v>0</v>
      </c>
      <c r="I1787" s="141"/>
      <c r="J1787" s="118"/>
    </row>
    <row r="1788" spans="1:10" ht="15" x14ac:dyDescent="0.25">
      <c r="A1788" s="149">
        <v>41694</v>
      </c>
      <c r="B1788" s="150">
        <v>232</v>
      </c>
      <c r="C1788" s="150" t="s">
        <v>1021</v>
      </c>
      <c r="D1788" s="138" t="s">
        <v>123</v>
      </c>
      <c r="E1788" s="151">
        <v>3068</v>
      </c>
      <c r="F1788" s="445">
        <v>41695</v>
      </c>
      <c r="G1788" s="140">
        <v>3068</v>
      </c>
      <c r="H1788" s="154">
        <f t="shared" si="27"/>
        <v>0</v>
      </c>
      <c r="I1788" s="141"/>
      <c r="J1788" s="118"/>
    </row>
    <row r="1789" spans="1:10" ht="15" x14ac:dyDescent="0.25">
      <c r="A1789" s="149">
        <v>41694</v>
      </c>
      <c r="B1789" s="150">
        <v>233</v>
      </c>
      <c r="C1789" s="150" t="s">
        <v>1021</v>
      </c>
      <c r="D1789" s="138" t="s">
        <v>882</v>
      </c>
      <c r="E1789" s="151">
        <v>6437</v>
      </c>
      <c r="F1789" s="445">
        <v>41694</v>
      </c>
      <c r="G1789" s="140">
        <v>6437</v>
      </c>
      <c r="H1789" s="154">
        <f t="shared" si="27"/>
        <v>0</v>
      </c>
      <c r="I1789" s="141"/>
      <c r="J1789" s="118"/>
    </row>
    <row r="1790" spans="1:10" ht="15" x14ac:dyDescent="0.25">
      <c r="A1790" s="149">
        <v>41694</v>
      </c>
      <c r="B1790" s="150">
        <v>234</v>
      </c>
      <c r="C1790" s="150" t="s">
        <v>1021</v>
      </c>
      <c r="D1790" s="138" t="s">
        <v>47</v>
      </c>
      <c r="E1790" s="151">
        <v>4567</v>
      </c>
      <c r="F1790" s="445">
        <v>41694</v>
      </c>
      <c r="G1790" s="140">
        <v>4567</v>
      </c>
      <c r="H1790" s="154">
        <f t="shared" si="27"/>
        <v>0</v>
      </c>
      <c r="I1790" s="141" t="s">
        <v>30</v>
      </c>
      <c r="J1790" s="118"/>
    </row>
    <row r="1791" spans="1:10" ht="15" x14ac:dyDescent="0.25">
      <c r="A1791" s="149">
        <v>41694</v>
      </c>
      <c r="B1791" s="150">
        <v>235</v>
      </c>
      <c r="C1791" s="150" t="s">
        <v>1021</v>
      </c>
      <c r="D1791" s="138" t="s">
        <v>110</v>
      </c>
      <c r="E1791" s="151">
        <v>33899</v>
      </c>
      <c r="F1791" s="446">
        <v>41710</v>
      </c>
      <c r="G1791" s="145">
        <v>33899</v>
      </c>
      <c r="H1791" s="154">
        <f t="shared" si="27"/>
        <v>0</v>
      </c>
      <c r="I1791" s="141" t="s">
        <v>30</v>
      </c>
      <c r="J1791" s="118"/>
    </row>
    <row r="1792" spans="1:10" ht="15" x14ac:dyDescent="0.25">
      <c r="A1792" s="149">
        <v>41694</v>
      </c>
      <c r="B1792" s="150">
        <v>236</v>
      </c>
      <c r="C1792" s="150" t="s">
        <v>1021</v>
      </c>
      <c r="D1792" s="138" t="s">
        <v>66</v>
      </c>
      <c r="E1792" s="151">
        <v>1149</v>
      </c>
      <c r="F1792" s="445">
        <v>41694</v>
      </c>
      <c r="G1792" s="140">
        <v>1149</v>
      </c>
      <c r="H1792" s="154">
        <f t="shared" si="27"/>
        <v>0</v>
      </c>
      <c r="I1792" s="141" t="s">
        <v>162</v>
      </c>
      <c r="J1792" s="118"/>
    </row>
    <row r="1793" spans="1:10" ht="15" x14ac:dyDescent="0.25">
      <c r="A1793" s="149">
        <v>41694</v>
      </c>
      <c r="B1793" s="150">
        <v>237</v>
      </c>
      <c r="C1793" s="150" t="s">
        <v>1021</v>
      </c>
      <c r="D1793" s="138" t="s">
        <v>51</v>
      </c>
      <c r="E1793" s="151">
        <v>2323</v>
      </c>
      <c r="F1793" s="445">
        <v>41694</v>
      </c>
      <c r="G1793" s="140">
        <v>2323</v>
      </c>
      <c r="H1793" s="154">
        <f t="shared" si="27"/>
        <v>0</v>
      </c>
      <c r="I1793" s="141" t="s">
        <v>162</v>
      </c>
      <c r="J1793" s="118"/>
    </row>
    <row r="1794" spans="1:10" x14ac:dyDescent="0.25">
      <c r="A1794" s="149">
        <v>41694</v>
      </c>
      <c r="B1794" s="150">
        <v>238</v>
      </c>
      <c r="C1794" s="150" t="s">
        <v>1021</v>
      </c>
      <c r="D1794" s="138" t="s">
        <v>758</v>
      </c>
      <c r="E1794" s="151">
        <v>2125</v>
      </c>
      <c r="F1794" s="445">
        <v>41694</v>
      </c>
      <c r="G1794" s="140">
        <v>2125</v>
      </c>
      <c r="H1794" s="154">
        <f t="shared" si="27"/>
        <v>0</v>
      </c>
      <c r="I1794" s="141" t="s">
        <v>30</v>
      </c>
    </row>
    <row r="1795" spans="1:10" x14ac:dyDescent="0.25">
      <c r="A1795" s="149">
        <v>41694</v>
      </c>
      <c r="B1795" s="150">
        <v>239</v>
      </c>
      <c r="C1795" s="150" t="s">
        <v>1021</v>
      </c>
      <c r="D1795" s="138" t="s">
        <v>133</v>
      </c>
      <c r="E1795" s="151">
        <v>33152.5</v>
      </c>
      <c r="F1795" s="445">
        <v>41694</v>
      </c>
      <c r="G1795" s="140">
        <v>33152.5</v>
      </c>
      <c r="H1795" s="154">
        <f t="shared" si="27"/>
        <v>0</v>
      </c>
      <c r="I1795" s="141" t="s">
        <v>8</v>
      </c>
    </row>
    <row r="1796" spans="1:10" x14ac:dyDescent="0.25">
      <c r="A1796" s="149">
        <v>41694</v>
      </c>
      <c r="B1796" s="150">
        <v>240</v>
      </c>
      <c r="C1796" s="150" t="s">
        <v>1021</v>
      </c>
      <c r="D1796" s="138" t="s">
        <v>215</v>
      </c>
      <c r="E1796" s="151">
        <v>3277.5</v>
      </c>
      <c r="F1796" s="445">
        <v>41694</v>
      </c>
      <c r="G1796" s="140">
        <v>3277.5</v>
      </c>
      <c r="H1796" s="154">
        <f t="shared" si="27"/>
        <v>0</v>
      </c>
      <c r="I1796" s="141"/>
    </row>
    <row r="1797" spans="1:10" x14ac:dyDescent="0.25">
      <c r="A1797" s="149">
        <v>41694</v>
      </c>
      <c r="B1797" s="150">
        <v>241</v>
      </c>
      <c r="C1797" s="150" t="s">
        <v>1021</v>
      </c>
      <c r="D1797" s="138" t="s">
        <v>130</v>
      </c>
      <c r="E1797" s="151">
        <v>8007</v>
      </c>
      <c r="F1797" s="445">
        <v>41697</v>
      </c>
      <c r="G1797" s="140">
        <v>8007</v>
      </c>
      <c r="H1797" s="154">
        <f t="shared" ref="H1797:H1860" si="28">E1797-G1797</f>
        <v>0</v>
      </c>
      <c r="I1797" s="141" t="s">
        <v>21</v>
      </c>
    </row>
    <row r="1798" spans="1:10" x14ac:dyDescent="0.25">
      <c r="A1798" s="149">
        <v>41694</v>
      </c>
      <c r="B1798" s="150">
        <v>242</v>
      </c>
      <c r="C1798" s="150" t="s">
        <v>1021</v>
      </c>
      <c r="D1798" s="138" t="s">
        <v>188</v>
      </c>
      <c r="E1798" s="151">
        <v>13002</v>
      </c>
      <c r="F1798" s="466">
        <v>41804</v>
      </c>
      <c r="G1798" s="160">
        <v>13002</v>
      </c>
      <c r="H1798" s="154">
        <f t="shared" si="28"/>
        <v>0</v>
      </c>
      <c r="I1798" s="141" t="s">
        <v>21</v>
      </c>
    </row>
    <row r="1799" spans="1:10" x14ac:dyDescent="0.25">
      <c r="A1799" s="149">
        <v>41694</v>
      </c>
      <c r="B1799" s="150">
        <v>243</v>
      </c>
      <c r="C1799" s="150" t="s">
        <v>1021</v>
      </c>
      <c r="D1799" s="138" t="s">
        <v>380</v>
      </c>
      <c r="E1799" s="151">
        <v>2385.5</v>
      </c>
      <c r="F1799" s="445">
        <v>41694</v>
      </c>
      <c r="G1799" s="140">
        <v>2385.5</v>
      </c>
      <c r="H1799" s="154">
        <f t="shared" si="28"/>
        <v>0</v>
      </c>
      <c r="I1799" s="141" t="s">
        <v>21</v>
      </c>
    </row>
    <row r="1800" spans="1:10" x14ac:dyDescent="0.25">
      <c r="A1800" s="149">
        <v>41694</v>
      </c>
      <c r="B1800" s="150">
        <v>244</v>
      </c>
      <c r="C1800" s="150" t="s">
        <v>1021</v>
      </c>
      <c r="D1800" s="138" t="s">
        <v>494</v>
      </c>
      <c r="E1800" s="151">
        <v>3847</v>
      </c>
      <c r="F1800" s="445">
        <v>41694</v>
      </c>
      <c r="G1800" s="140">
        <v>3847</v>
      </c>
      <c r="H1800" s="154">
        <f t="shared" si="28"/>
        <v>0</v>
      </c>
      <c r="I1800" s="141" t="s">
        <v>27</v>
      </c>
    </row>
    <row r="1801" spans="1:10" x14ac:dyDescent="0.25">
      <c r="A1801" s="149">
        <v>41694</v>
      </c>
      <c r="B1801" s="150">
        <v>245</v>
      </c>
      <c r="C1801" s="150" t="s">
        <v>1021</v>
      </c>
      <c r="D1801" s="138" t="s">
        <v>479</v>
      </c>
      <c r="E1801" s="151">
        <v>21964</v>
      </c>
      <c r="F1801" s="445">
        <v>41694</v>
      </c>
      <c r="G1801" s="140">
        <v>21964</v>
      </c>
      <c r="H1801" s="154">
        <f t="shared" si="28"/>
        <v>0</v>
      </c>
      <c r="I1801" s="141" t="s">
        <v>37</v>
      </c>
      <c r="J1801" s="142" t="s">
        <v>1058</v>
      </c>
    </row>
    <row r="1802" spans="1:10" x14ac:dyDescent="0.25">
      <c r="A1802" s="149">
        <v>41694</v>
      </c>
      <c r="B1802" s="150">
        <v>246</v>
      </c>
      <c r="C1802" s="150" t="s">
        <v>1021</v>
      </c>
      <c r="D1802" s="138" t="s">
        <v>16</v>
      </c>
      <c r="E1802" s="151">
        <v>2056</v>
      </c>
      <c r="F1802" s="446">
        <v>41710</v>
      </c>
      <c r="G1802" s="145">
        <v>2056</v>
      </c>
      <c r="H1802" s="154">
        <f t="shared" si="28"/>
        <v>0</v>
      </c>
      <c r="I1802" s="141"/>
    </row>
    <row r="1803" spans="1:10" x14ac:dyDescent="0.25">
      <c r="A1803" s="149">
        <v>41694</v>
      </c>
      <c r="B1803" s="150">
        <v>247</v>
      </c>
      <c r="C1803" s="150" t="s">
        <v>1021</v>
      </c>
      <c r="D1803" s="138" t="s">
        <v>1059</v>
      </c>
      <c r="E1803" s="151">
        <v>22513</v>
      </c>
      <c r="F1803" s="445">
        <v>41694</v>
      </c>
      <c r="G1803" s="140">
        <v>22513</v>
      </c>
      <c r="H1803" s="154">
        <f t="shared" si="28"/>
        <v>0</v>
      </c>
      <c r="I1803" s="141" t="s">
        <v>37</v>
      </c>
    </row>
    <row r="1804" spans="1:10" x14ac:dyDescent="0.25">
      <c r="A1804" s="149">
        <v>41694</v>
      </c>
      <c r="B1804" s="150">
        <v>248</v>
      </c>
      <c r="C1804" s="150" t="s">
        <v>1021</v>
      </c>
      <c r="D1804" s="138" t="s">
        <v>144</v>
      </c>
      <c r="E1804" s="151">
        <v>4288</v>
      </c>
      <c r="F1804" s="445">
        <v>41694</v>
      </c>
      <c r="G1804" s="140">
        <v>4288</v>
      </c>
      <c r="H1804" s="154">
        <f t="shared" si="28"/>
        <v>0</v>
      </c>
      <c r="I1804" s="141" t="s">
        <v>65</v>
      </c>
    </row>
    <row r="1805" spans="1:10" x14ac:dyDescent="0.25">
      <c r="A1805" s="149">
        <v>41694</v>
      </c>
      <c r="B1805" s="150">
        <v>249</v>
      </c>
      <c r="C1805" s="150" t="s">
        <v>1021</v>
      </c>
      <c r="D1805" s="138" t="s">
        <v>515</v>
      </c>
      <c r="E1805" s="151">
        <v>625</v>
      </c>
      <c r="F1805" s="445">
        <v>41694</v>
      </c>
      <c r="G1805" s="140">
        <v>625</v>
      </c>
      <c r="H1805" s="154">
        <f t="shared" si="28"/>
        <v>0</v>
      </c>
      <c r="I1805" s="141" t="s">
        <v>65</v>
      </c>
    </row>
    <row r="1806" spans="1:10" x14ac:dyDescent="0.25">
      <c r="A1806" s="149">
        <v>41694</v>
      </c>
      <c r="B1806" s="150">
        <v>250</v>
      </c>
      <c r="C1806" s="150" t="s">
        <v>1021</v>
      </c>
      <c r="D1806" s="138" t="s">
        <v>953</v>
      </c>
      <c r="E1806" s="151">
        <v>1947</v>
      </c>
      <c r="F1806" s="445">
        <v>41694</v>
      </c>
      <c r="G1806" s="140">
        <v>1947</v>
      </c>
      <c r="H1806" s="154">
        <f t="shared" si="28"/>
        <v>0</v>
      </c>
      <c r="I1806" s="141" t="s">
        <v>65</v>
      </c>
    </row>
    <row r="1807" spans="1:10" x14ac:dyDescent="0.25">
      <c r="A1807" s="149">
        <v>41694</v>
      </c>
      <c r="B1807" s="150">
        <v>251</v>
      </c>
      <c r="C1807" s="150" t="s">
        <v>1021</v>
      </c>
      <c r="D1807" s="138" t="s">
        <v>304</v>
      </c>
      <c r="E1807" s="151">
        <v>16177</v>
      </c>
      <c r="F1807" s="445">
        <v>41694</v>
      </c>
      <c r="G1807" s="140">
        <v>16177</v>
      </c>
      <c r="H1807" s="154">
        <f t="shared" si="28"/>
        <v>0</v>
      </c>
      <c r="I1807" s="141" t="s">
        <v>217</v>
      </c>
    </row>
    <row r="1808" spans="1:10" x14ac:dyDescent="0.25">
      <c r="A1808" s="149">
        <v>41694</v>
      </c>
      <c r="B1808" s="150">
        <v>252</v>
      </c>
      <c r="C1808" s="150" t="s">
        <v>1021</v>
      </c>
      <c r="D1808" s="143" t="s">
        <v>53</v>
      </c>
      <c r="E1808" s="162">
        <v>0</v>
      </c>
      <c r="F1808" s="445"/>
      <c r="G1808" s="140"/>
      <c r="H1808" s="154">
        <f t="shared" si="28"/>
        <v>0</v>
      </c>
      <c r="I1808" s="141" t="s">
        <v>324</v>
      </c>
    </row>
    <row r="1809" spans="1:10" x14ac:dyDescent="0.25">
      <c r="A1809" s="149">
        <v>41694</v>
      </c>
      <c r="B1809" s="150">
        <v>253</v>
      </c>
      <c r="C1809" s="150" t="s">
        <v>1021</v>
      </c>
      <c r="D1809" s="138" t="s">
        <v>235</v>
      </c>
      <c r="E1809" s="151">
        <v>2378.5</v>
      </c>
      <c r="F1809" s="445">
        <v>41694</v>
      </c>
      <c r="G1809" s="140">
        <v>2378.5</v>
      </c>
      <c r="H1809" s="154">
        <f t="shared" si="28"/>
        <v>0</v>
      </c>
      <c r="I1809" s="141" t="s">
        <v>217</v>
      </c>
    </row>
    <row r="1810" spans="1:10" ht="15" x14ac:dyDescent="0.25">
      <c r="A1810" s="149">
        <v>41694</v>
      </c>
      <c r="B1810" s="150">
        <v>254</v>
      </c>
      <c r="C1810" s="150" t="s">
        <v>1021</v>
      </c>
      <c r="D1810" s="138" t="s">
        <v>468</v>
      </c>
      <c r="E1810" s="151">
        <v>2461</v>
      </c>
      <c r="F1810" s="445">
        <v>41694</v>
      </c>
      <c r="G1810" s="140">
        <v>2461</v>
      </c>
      <c r="H1810" s="154">
        <f t="shared" si="28"/>
        <v>0</v>
      </c>
      <c r="I1810" s="141" t="s">
        <v>217</v>
      </c>
      <c r="J1810" s="118"/>
    </row>
    <row r="1811" spans="1:10" ht="15" x14ac:dyDescent="0.25">
      <c r="A1811" s="149">
        <v>41694</v>
      </c>
      <c r="B1811" s="150">
        <v>255</v>
      </c>
      <c r="C1811" s="150" t="s">
        <v>1021</v>
      </c>
      <c r="D1811" s="138" t="s">
        <v>176</v>
      </c>
      <c r="E1811" s="151">
        <v>1610.5</v>
      </c>
      <c r="F1811" s="445">
        <v>41694</v>
      </c>
      <c r="G1811" s="140">
        <v>1610.5</v>
      </c>
      <c r="H1811" s="154">
        <f t="shared" si="28"/>
        <v>0</v>
      </c>
      <c r="I1811" s="141"/>
      <c r="J1811" s="118"/>
    </row>
    <row r="1812" spans="1:10" ht="15" x14ac:dyDescent="0.25">
      <c r="A1812" s="149">
        <v>41694</v>
      </c>
      <c r="B1812" s="150">
        <v>256</v>
      </c>
      <c r="C1812" s="150" t="s">
        <v>1021</v>
      </c>
      <c r="D1812" s="138" t="s">
        <v>349</v>
      </c>
      <c r="E1812" s="151">
        <v>956.5</v>
      </c>
      <c r="F1812" s="445">
        <v>41694</v>
      </c>
      <c r="G1812" s="140">
        <v>956.5</v>
      </c>
      <c r="H1812" s="154">
        <f t="shared" si="28"/>
        <v>0</v>
      </c>
      <c r="I1812" s="141" t="s">
        <v>217</v>
      </c>
      <c r="J1812" s="118"/>
    </row>
    <row r="1813" spans="1:10" ht="15" x14ac:dyDescent="0.25">
      <c r="A1813" s="149">
        <v>41694</v>
      </c>
      <c r="B1813" s="150">
        <v>257</v>
      </c>
      <c r="C1813" s="150" t="s">
        <v>1021</v>
      </c>
      <c r="D1813" s="138" t="s">
        <v>80</v>
      </c>
      <c r="E1813" s="151">
        <v>1472</v>
      </c>
      <c r="F1813" s="445">
        <v>41694</v>
      </c>
      <c r="G1813" s="140">
        <v>1472</v>
      </c>
      <c r="H1813" s="154">
        <f t="shared" si="28"/>
        <v>0</v>
      </c>
      <c r="I1813" s="141" t="s">
        <v>217</v>
      </c>
      <c r="J1813" s="118"/>
    </row>
    <row r="1814" spans="1:10" ht="15" x14ac:dyDescent="0.25">
      <c r="A1814" s="149">
        <v>41694</v>
      </c>
      <c r="B1814" s="150">
        <v>258</v>
      </c>
      <c r="C1814" s="150" t="s">
        <v>1021</v>
      </c>
      <c r="D1814" s="138" t="s">
        <v>20</v>
      </c>
      <c r="E1814" s="161">
        <v>2508</v>
      </c>
      <c r="F1814" s="465" t="s">
        <v>1060</v>
      </c>
      <c r="G1814" s="145">
        <f>2308+200</f>
        <v>2508</v>
      </c>
      <c r="H1814" s="154">
        <f t="shared" si="28"/>
        <v>0</v>
      </c>
      <c r="I1814" s="141"/>
      <c r="J1814" s="118"/>
    </row>
    <row r="1815" spans="1:10" ht="15" x14ac:dyDescent="0.25">
      <c r="A1815" s="149">
        <v>41694</v>
      </c>
      <c r="B1815" s="150">
        <v>259</v>
      </c>
      <c r="C1815" s="150" t="s">
        <v>1021</v>
      </c>
      <c r="D1815" s="138" t="s">
        <v>665</v>
      </c>
      <c r="E1815" s="151">
        <v>2905.5</v>
      </c>
      <c r="F1815" s="445">
        <v>41694</v>
      </c>
      <c r="G1815" s="140">
        <v>2905.5</v>
      </c>
      <c r="H1815" s="154">
        <f t="shared" si="28"/>
        <v>0</v>
      </c>
      <c r="I1815" s="141" t="s">
        <v>217</v>
      </c>
      <c r="J1815" s="118"/>
    </row>
    <row r="1816" spans="1:10" ht="15" x14ac:dyDescent="0.25">
      <c r="A1816" s="149">
        <v>41694</v>
      </c>
      <c r="B1816" s="150">
        <v>260</v>
      </c>
      <c r="C1816" s="150" t="s">
        <v>1021</v>
      </c>
      <c r="D1816" s="138" t="s">
        <v>233</v>
      </c>
      <c r="E1816" s="151">
        <v>921</v>
      </c>
      <c r="F1816" s="445">
        <v>41694</v>
      </c>
      <c r="G1816" s="140">
        <v>921</v>
      </c>
      <c r="H1816" s="154">
        <f t="shared" si="28"/>
        <v>0</v>
      </c>
      <c r="I1816" s="141" t="s">
        <v>217</v>
      </c>
      <c r="J1816" s="118"/>
    </row>
    <row r="1817" spans="1:10" ht="15" x14ac:dyDescent="0.25">
      <c r="A1817" s="149">
        <v>41694</v>
      </c>
      <c r="B1817" s="150">
        <v>261</v>
      </c>
      <c r="C1817" s="150" t="s">
        <v>1021</v>
      </c>
      <c r="D1817" s="138" t="s">
        <v>147</v>
      </c>
      <c r="E1817" s="151">
        <v>15061.5</v>
      </c>
      <c r="F1817" s="445">
        <v>41694</v>
      </c>
      <c r="G1817" s="140">
        <v>15061.5</v>
      </c>
      <c r="H1817" s="154">
        <f t="shared" si="28"/>
        <v>0</v>
      </c>
      <c r="I1817" s="141" t="s">
        <v>217</v>
      </c>
      <c r="J1817" s="118"/>
    </row>
    <row r="1818" spans="1:10" ht="15" x14ac:dyDescent="0.25">
      <c r="A1818" s="149">
        <v>41694</v>
      </c>
      <c r="B1818" s="150">
        <v>262</v>
      </c>
      <c r="C1818" s="150" t="s">
        <v>1021</v>
      </c>
      <c r="D1818" s="138" t="s">
        <v>115</v>
      </c>
      <c r="E1818" s="151">
        <v>672.5</v>
      </c>
      <c r="F1818" s="445">
        <v>41694</v>
      </c>
      <c r="G1818" s="140">
        <v>672.5</v>
      </c>
      <c r="H1818" s="154">
        <f t="shared" si="28"/>
        <v>0</v>
      </c>
      <c r="I1818" s="141"/>
      <c r="J1818" s="118"/>
    </row>
    <row r="1819" spans="1:10" ht="15" x14ac:dyDescent="0.25">
      <c r="A1819" s="149">
        <v>41694</v>
      </c>
      <c r="B1819" s="150">
        <v>263</v>
      </c>
      <c r="C1819" s="150" t="s">
        <v>1021</v>
      </c>
      <c r="D1819" s="138" t="s">
        <v>27</v>
      </c>
      <c r="E1819" s="151">
        <v>14891</v>
      </c>
      <c r="F1819" s="445">
        <v>41698</v>
      </c>
      <c r="G1819" s="140">
        <v>14891</v>
      </c>
      <c r="H1819" s="154">
        <f t="shared" si="28"/>
        <v>0</v>
      </c>
      <c r="I1819" s="141" t="s">
        <v>27</v>
      </c>
      <c r="J1819" s="118"/>
    </row>
    <row r="1820" spans="1:10" ht="15" x14ac:dyDescent="0.25">
      <c r="A1820" s="149">
        <v>41694</v>
      </c>
      <c r="B1820" s="150">
        <v>264</v>
      </c>
      <c r="C1820" s="150" t="s">
        <v>1021</v>
      </c>
      <c r="D1820" s="138" t="s">
        <v>54</v>
      </c>
      <c r="E1820" s="151">
        <v>7652.5</v>
      </c>
      <c r="F1820" s="445">
        <v>41695</v>
      </c>
      <c r="G1820" s="140">
        <v>7652.5</v>
      </c>
      <c r="H1820" s="154">
        <f t="shared" si="28"/>
        <v>0</v>
      </c>
      <c r="I1820" s="141" t="s">
        <v>217</v>
      </c>
      <c r="J1820" s="118"/>
    </row>
    <row r="1821" spans="1:10" ht="15" x14ac:dyDescent="0.25">
      <c r="A1821" s="149">
        <v>41694</v>
      </c>
      <c r="B1821" s="150">
        <v>265</v>
      </c>
      <c r="C1821" s="150" t="s">
        <v>1021</v>
      </c>
      <c r="D1821" s="138" t="s">
        <v>92</v>
      </c>
      <c r="E1821" s="151">
        <v>9367.5</v>
      </c>
      <c r="F1821" s="445">
        <v>41694</v>
      </c>
      <c r="G1821" s="140">
        <v>9367.5</v>
      </c>
      <c r="H1821" s="154">
        <f t="shared" si="28"/>
        <v>0</v>
      </c>
      <c r="I1821" s="141" t="s">
        <v>27</v>
      </c>
      <c r="J1821" s="118"/>
    </row>
    <row r="1822" spans="1:10" ht="15" x14ac:dyDescent="0.25">
      <c r="A1822" s="149">
        <v>41694</v>
      </c>
      <c r="B1822" s="150">
        <v>266</v>
      </c>
      <c r="C1822" s="150" t="s">
        <v>1021</v>
      </c>
      <c r="D1822" s="138" t="s">
        <v>689</v>
      </c>
      <c r="E1822" s="151">
        <v>13033</v>
      </c>
      <c r="F1822" s="445">
        <v>41694</v>
      </c>
      <c r="G1822" s="140">
        <v>13033</v>
      </c>
      <c r="H1822" s="154">
        <f t="shared" si="28"/>
        <v>0</v>
      </c>
      <c r="I1822" s="141" t="s">
        <v>217</v>
      </c>
      <c r="J1822" s="118"/>
    </row>
    <row r="1823" spans="1:10" ht="15" x14ac:dyDescent="0.25">
      <c r="A1823" s="149">
        <v>41694</v>
      </c>
      <c r="B1823" s="150">
        <v>267</v>
      </c>
      <c r="C1823" s="150" t="s">
        <v>1021</v>
      </c>
      <c r="D1823" s="138" t="s">
        <v>27</v>
      </c>
      <c r="E1823" s="151">
        <v>675</v>
      </c>
      <c r="F1823" s="445">
        <v>41698</v>
      </c>
      <c r="G1823" s="140">
        <v>675</v>
      </c>
      <c r="H1823" s="154">
        <f t="shared" si="28"/>
        <v>0</v>
      </c>
      <c r="I1823" s="141" t="s">
        <v>27</v>
      </c>
      <c r="J1823" s="118"/>
    </row>
    <row r="1824" spans="1:10" ht="15" x14ac:dyDescent="0.25">
      <c r="A1824" s="149">
        <v>41694</v>
      </c>
      <c r="B1824" s="150">
        <v>268</v>
      </c>
      <c r="C1824" s="150" t="s">
        <v>1021</v>
      </c>
      <c r="D1824" s="138" t="s">
        <v>435</v>
      </c>
      <c r="E1824" s="151">
        <v>3810.5</v>
      </c>
      <c r="F1824" s="445">
        <v>41694</v>
      </c>
      <c r="G1824" s="140">
        <v>3810.5</v>
      </c>
      <c r="H1824" s="154">
        <f t="shared" si="28"/>
        <v>0</v>
      </c>
      <c r="I1824" s="141" t="s">
        <v>8</v>
      </c>
      <c r="J1824" s="118"/>
    </row>
    <row r="1825" spans="1:10" ht="15" x14ac:dyDescent="0.25">
      <c r="A1825" s="149">
        <v>41694</v>
      </c>
      <c r="B1825" s="150">
        <v>269</v>
      </c>
      <c r="C1825" s="150" t="s">
        <v>1021</v>
      </c>
      <c r="D1825" s="138" t="s">
        <v>85</v>
      </c>
      <c r="E1825" s="151">
        <v>18036</v>
      </c>
      <c r="F1825" s="445">
        <v>41694</v>
      </c>
      <c r="G1825" s="140">
        <v>18036</v>
      </c>
      <c r="H1825" s="154">
        <f t="shared" si="28"/>
        <v>0</v>
      </c>
      <c r="I1825" s="141" t="s">
        <v>27</v>
      </c>
      <c r="J1825" s="118"/>
    </row>
    <row r="1826" spans="1:10" ht="15" x14ac:dyDescent="0.25">
      <c r="A1826" s="149">
        <v>41694</v>
      </c>
      <c r="B1826" s="150">
        <v>270</v>
      </c>
      <c r="C1826" s="150" t="s">
        <v>1021</v>
      </c>
      <c r="D1826" s="138" t="s">
        <v>575</v>
      </c>
      <c r="E1826" s="151">
        <v>270</v>
      </c>
      <c r="F1826" s="445">
        <v>41698</v>
      </c>
      <c r="G1826" s="140">
        <v>270</v>
      </c>
      <c r="H1826" s="154">
        <f t="shared" si="28"/>
        <v>0</v>
      </c>
      <c r="I1826" s="141"/>
      <c r="J1826" s="118"/>
    </row>
    <row r="1827" spans="1:10" ht="15" x14ac:dyDescent="0.25">
      <c r="A1827" s="149">
        <v>41694</v>
      </c>
      <c r="B1827" s="150">
        <v>271</v>
      </c>
      <c r="C1827" s="150" t="s">
        <v>1021</v>
      </c>
      <c r="D1827" s="138" t="s">
        <v>11</v>
      </c>
      <c r="E1827" s="161">
        <v>57257</v>
      </c>
      <c r="F1827" s="465" t="s">
        <v>1061</v>
      </c>
      <c r="G1827" s="140">
        <v>57257</v>
      </c>
      <c r="H1827" s="154">
        <f t="shared" si="28"/>
        <v>0</v>
      </c>
      <c r="I1827" s="141" t="s">
        <v>21</v>
      </c>
      <c r="J1827" s="118"/>
    </row>
    <row r="1828" spans="1:10" ht="15" x14ac:dyDescent="0.25">
      <c r="A1828" s="149">
        <v>41694</v>
      </c>
      <c r="B1828" s="150">
        <v>272</v>
      </c>
      <c r="C1828" s="150" t="s">
        <v>1021</v>
      </c>
      <c r="D1828" s="138" t="s">
        <v>87</v>
      </c>
      <c r="E1828" s="151">
        <v>6473.6</v>
      </c>
      <c r="F1828" s="445">
        <v>41694</v>
      </c>
      <c r="G1828" s="140">
        <v>6473.6</v>
      </c>
      <c r="H1828" s="154">
        <f t="shared" si="28"/>
        <v>0</v>
      </c>
      <c r="I1828" s="141" t="s">
        <v>8</v>
      </c>
      <c r="J1828" s="118"/>
    </row>
    <row r="1829" spans="1:10" ht="15" x14ac:dyDescent="0.25">
      <c r="A1829" s="149">
        <v>41694</v>
      </c>
      <c r="B1829" s="150">
        <v>273</v>
      </c>
      <c r="C1829" s="150" t="s">
        <v>1021</v>
      </c>
      <c r="D1829" s="138" t="s">
        <v>240</v>
      </c>
      <c r="E1829" s="151">
        <v>46732.7</v>
      </c>
      <c r="F1829" s="457" t="s">
        <v>1062</v>
      </c>
      <c r="G1829" s="145">
        <v>46732.7</v>
      </c>
      <c r="H1829" s="154">
        <f t="shared" si="28"/>
        <v>0</v>
      </c>
      <c r="I1829" s="141" t="s">
        <v>27</v>
      </c>
      <c r="J1829" s="118"/>
    </row>
    <row r="1830" spans="1:10" ht="15" x14ac:dyDescent="0.25">
      <c r="A1830" s="149">
        <v>41694</v>
      </c>
      <c r="B1830" s="150">
        <v>274</v>
      </c>
      <c r="C1830" s="150" t="s">
        <v>1021</v>
      </c>
      <c r="D1830" s="138" t="s">
        <v>1063</v>
      </c>
      <c r="E1830" s="151">
        <v>6144.5</v>
      </c>
      <c r="F1830" s="445">
        <v>41694</v>
      </c>
      <c r="G1830" s="140">
        <v>6144.5</v>
      </c>
      <c r="H1830" s="154">
        <f t="shared" si="28"/>
        <v>0</v>
      </c>
      <c r="I1830" s="141" t="s">
        <v>27</v>
      </c>
      <c r="J1830" s="118"/>
    </row>
    <row r="1831" spans="1:10" ht="15" x14ac:dyDescent="0.25">
      <c r="A1831" s="149">
        <v>41694</v>
      </c>
      <c r="B1831" s="150">
        <v>275</v>
      </c>
      <c r="C1831" s="150" t="s">
        <v>1021</v>
      </c>
      <c r="D1831" s="138" t="s">
        <v>93</v>
      </c>
      <c r="E1831" s="151">
        <v>8435</v>
      </c>
      <c r="F1831" s="445">
        <v>41694</v>
      </c>
      <c r="G1831" s="140">
        <v>8435</v>
      </c>
      <c r="H1831" s="154">
        <f t="shared" si="28"/>
        <v>0</v>
      </c>
      <c r="I1831" s="141" t="s">
        <v>27</v>
      </c>
      <c r="J1831" s="118"/>
    </row>
    <row r="1832" spans="1:10" ht="15" x14ac:dyDescent="0.25">
      <c r="A1832" s="149">
        <v>41694</v>
      </c>
      <c r="B1832" s="150">
        <v>276</v>
      </c>
      <c r="C1832" s="150" t="s">
        <v>1021</v>
      </c>
      <c r="D1832" s="138" t="s">
        <v>88</v>
      </c>
      <c r="E1832" s="151">
        <v>2941</v>
      </c>
      <c r="F1832" s="445">
        <v>41694</v>
      </c>
      <c r="G1832" s="140">
        <v>2941</v>
      </c>
      <c r="H1832" s="154">
        <f t="shared" si="28"/>
        <v>0</v>
      </c>
      <c r="I1832" s="141" t="s">
        <v>27</v>
      </c>
      <c r="J1832" s="118"/>
    </row>
    <row r="1833" spans="1:10" ht="15" x14ac:dyDescent="0.25">
      <c r="A1833" s="149">
        <v>41694</v>
      </c>
      <c r="B1833" s="150">
        <v>277</v>
      </c>
      <c r="C1833" s="150" t="s">
        <v>1021</v>
      </c>
      <c r="D1833" s="138" t="s">
        <v>8</v>
      </c>
      <c r="E1833" s="151">
        <v>621.5</v>
      </c>
      <c r="F1833" s="445">
        <v>41694</v>
      </c>
      <c r="G1833" s="140">
        <v>621.5</v>
      </c>
      <c r="H1833" s="154">
        <f t="shared" si="28"/>
        <v>0</v>
      </c>
      <c r="I1833" s="141" t="s">
        <v>8</v>
      </c>
      <c r="J1833" s="118"/>
    </row>
    <row r="1834" spans="1:10" ht="15" x14ac:dyDescent="0.25">
      <c r="A1834" s="149">
        <v>41694</v>
      </c>
      <c r="B1834" s="150">
        <v>278</v>
      </c>
      <c r="C1834" s="150" t="s">
        <v>1021</v>
      </c>
      <c r="D1834" s="138" t="s">
        <v>346</v>
      </c>
      <c r="E1834" s="166">
        <v>3505</v>
      </c>
      <c r="F1834" s="445">
        <v>41694</v>
      </c>
      <c r="G1834" s="140">
        <v>3505</v>
      </c>
      <c r="H1834" s="154">
        <f t="shared" si="28"/>
        <v>0</v>
      </c>
      <c r="I1834" s="141" t="s">
        <v>27</v>
      </c>
      <c r="J1834" s="118"/>
    </row>
    <row r="1835" spans="1:10" ht="15" x14ac:dyDescent="0.25">
      <c r="A1835" s="149">
        <v>41694</v>
      </c>
      <c r="B1835" s="150">
        <v>279</v>
      </c>
      <c r="C1835" s="150" t="s">
        <v>1021</v>
      </c>
      <c r="D1835" s="138" t="s">
        <v>694</v>
      </c>
      <c r="E1835" s="151">
        <v>3384</v>
      </c>
      <c r="F1835" s="445">
        <v>41694</v>
      </c>
      <c r="G1835" s="140">
        <v>3384</v>
      </c>
      <c r="H1835" s="154">
        <f t="shared" si="28"/>
        <v>0</v>
      </c>
      <c r="I1835" s="141" t="s">
        <v>27</v>
      </c>
      <c r="J1835" s="118"/>
    </row>
    <row r="1836" spans="1:10" ht="15" x14ac:dyDescent="0.25">
      <c r="A1836" s="149">
        <v>41694</v>
      </c>
      <c r="B1836" s="150">
        <v>280</v>
      </c>
      <c r="C1836" s="150" t="s">
        <v>1021</v>
      </c>
      <c r="D1836" s="138" t="s">
        <v>244</v>
      </c>
      <c r="E1836" s="151">
        <v>19505.5</v>
      </c>
      <c r="F1836" s="457" t="s">
        <v>1064</v>
      </c>
      <c r="G1836" s="145">
        <v>19505.5</v>
      </c>
      <c r="H1836" s="154">
        <f t="shared" si="28"/>
        <v>0</v>
      </c>
      <c r="I1836" s="141" t="s">
        <v>27</v>
      </c>
      <c r="J1836" s="118"/>
    </row>
    <row r="1837" spans="1:10" ht="15" x14ac:dyDescent="0.25">
      <c r="A1837" s="149">
        <v>41694</v>
      </c>
      <c r="B1837" s="150">
        <v>281</v>
      </c>
      <c r="C1837" s="150" t="s">
        <v>1021</v>
      </c>
      <c r="D1837" s="138" t="s">
        <v>8</v>
      </c>
      <c r="E1837" s="151">
        <v>1508</v>
      </c>
      <c r="F1837" s="445">
        <v>41694</v>
      </c>
      <c r="G1837" s="140">
        <v>1508</v>
      </c>
      <c r="H1837" s="154">
        <f t="shared" si="28"/>
        <v>0</v>
      </c>
      <c r="I1837" s="141" t="s">
        <v>8</v>
      </c>
      <c r="J1837" s="118"/>
    </row>
    <row r="1838" spans="1:10" ht="15" x14ac:dyDescent="0.25">
      <c r="A1838" s="149">
        <v>41694</v>
      </c>
      <c r="B1838" s="150">
        <v>282</v>
      </c>
      <c r="C1838" s="150" t="s">
        <v>1021</v>
      </c>
      <c r="D1838" s="138" t="s">
        <v>160</v>
      </c>
      <c r="E1838" s="151">
        <v>131251.5</v>
      </c>
      <c r="F1838" s="457" t="s">
        <v>1065</v>
      </c>
      <c r="G1838" s="145">
        <v>131251.5</v>
      </c>
      <c r="H1838" s="154">
        <f t="shared" si="28"/>
        <v>0</v>
      </c>
      <c r="I1838" s="141" t="s">
        <v>162</v>
      </c>
      <c r="J1838" s="118"/>
    </row>
    <row r="1839" spans="1:10" ht="15" x14ac:dyDescent="0.25">
      <c r="A1839" s="149">
        <v>41694</v>
      </c>
      <c r="B1839" s="150">
        <v>283</v>
      </c>
      <c r="C1839" s="150" t="s">
        <v>1021</v>
      </c>
      <c r="D1839" s="138" t="s">
        <v>358</v>
      </c>
      <c r="E1839" s="151">
        <v>12283</v>
      </c>
      <c r="F1839" s="446">
        <v>41701</v>
      </c>
      <c r="G1839" s="145">
        <v>12283</v>
      </c>
      <c r="H1839" s="154">
        <f t="shared" si="28"/>
        <v>0</v>
      </c>
      <c r="I1839" s="141" t="s">
        <v>162</v>
      </c>
      <c r="J1839" s="118"/>
    </row>
    <row r="1840" spans="1:10" ht="15" x14ac:dyDescent="0.25">
      <c r="A1840" s="149">
        <v>41694</v>
      </c>
      <c r="B1840" s="150">
        <v>284</v>
      </c>
      <c r="C1840" s="150" t="s">
        <v>1021</v>
      </c>
      <c r="D1840" s="138" t="s">
        <v>545</v>
      </c>
      <c r="E1840" s="151">
        <v>3127</v>
      </c>
      <c r="F1840" s="445">
        <v>41696</v>
      </c>
      <c r="G1840" s="140">
        <v>3127</v>
      </c>
      <c r="H1840" s="154">
        <f t="shared" si="28"/>
        <v>0</v>
      </c>
      <c r="I1840" s="141" t="s">
        <v>162</v>
      </c>
      <c r="J1840" s="118"/>
    </row>
    <row r="1841" spans="1:10" ht="15" x14ac:dyDescent="0.25">
      <c r="A1841" s="149">
        <v>41694</v>
      </c>
      <c r="B1841" s="150">
        <v>285</v>
      </c>
      <c r="C1841" s="150" t="s">
        <v>1021</v>
      </c>
      <c r="D1841" s="138" t="s">
        <v>172</v>
      </c>
      <c r="E1841" s="151">
        <v>6129.5</v>
      </c>
      <c r="F1841" s="445">
        <v>41696</v>
      </c>
      <c r="G1841" s="140">
        <v>6129.5</v>
      </c>
      <c r="H1841" s="154">
        <f t="shared" si="28"/>
        <v>0</v>
      </c>
      <c r="I1841" s="141" t="s">
        <v>162</v>
      </c>
      <c r="J1841" s="118"/>
    </row>
    <row r="1842" spans="1:10" ht="15" x14ac:dyDescent="0.25">
      <c r="A1842" s="149">
        <v>41694</v>
      </c>
      <c r="B1842" s="150">
        <v>286</v>
      </c>
      <c r="C1842" s="150" t="s">
        <v>1021</v>
      </c>
      <c r="D1842" s="138" t="s">
        <v>163</v>
      </c>
      <c r="E1842" s="151">
        <v>6004</v>
      </c>
      <c r="F1842" s="445">
        <v>41696</v>
      </c>
      <c r="G1842" s="140">
        <v>6004</v>
      </c>
      <c r="H1842" s="154">
        <f t="shared" si="28"/>
        <v>0</v>
      </c>
      <c r="I1842" s="141" t="s">
        <v>162</v>
      </c>
      <c r="J1842" s="118"/>
    </row>
    <row r="1843" spans="1:10" ht="15" x14ac:dyDescent="0.25">
      <c r="A1843" s="149">
        <v>41694</v>
      </c>
      <c r="B1843" s="150">
        <v>287</v>
      </c>
      <c r="C1843" s="150" t="s">
        <v>1021</v>
      </c>
      <c r="D1843" s="138" t="s">
        <v>169</v>
      </c>
      <c r="E1843" s="151">
        <v>23444</v>
      </c>
      <c r="F1843" s="445">
        <v>41696</v>
      </c>
      <c r="G1843" s="140">
        <v>23444</v>
      </c>
      <c r="H1843" s="154">
        <f t="shared" si="28"/>
        <v>0</v>
      </c>
      <c r="I1843" s="141" t="s">
        <v>162</v>
      </c>
      <c r="J1843" s="118"/>
    </row>
    <row r="1844" spans="1:10" ht="15" x14ac:dyDescent="0.25">
      <c r="A1844" s="149">
        <v>41694</v>
      </c>
      <c r="B1844" s="150">
        <v>288</v>
      </c>
      <c r="C1844" s="150" t="s">
        <v>1021</v>
      </c>
      <c r="D1844" s="138" t="s">
        <v>269</v>
      </c>
      <c r="E1844" s="151">
        <v>1119.5</v>
      </c>
      <c r="F1844" s="445">
        <v>41696</v>
      </c>
      <c r="G1844" s="140">
        <v>1119.5</v>
      </c>
      <c r="H1844" s="154">
        <f t="shared" si="28"/>
        <v>0</v>
      </c>
      <c r="I1844" s="141" t="s">
        <v>162</v>
      </c>
      <c r="J1844" s="118"/>
    </row>
    <row r="1845" spans="1:10" ht="15" x14ac:dyDescent="0.25">
      <c r="A1845" s="149">
        <v>41694</v>
      </c>
      <c r="B1845" s="150">
        <v>289</v>
      </c>
      <c r="C1845" s="150" t="s">
        <v>1021</v>
      </c>
      <c r="D1845" s="138" t="s">
        <v>178</v>
      </c>
      <c r="E1845" s="161">
        <v>7145</v>
      </c>
      <c r="F1845" s="447" t="s">
        <v>1066</v>
      </c>
      <c r="G1845" s="140">
        <f>5000+2145</f>
        <v>7145</v>
      </c>
      <c r="H1845" s="154">
        <f t="shared" si="28"/>
        <v>0</v>
      </c>
      <c r="I1845" s="141" t="s">
        <v>162</v>
      </c>
      <c r="J1845" s="118"/>
    </row>
    <row r="1846" spans="1:10" ht="15" x14ac:dyDescent="0.25">
      <c r="A1846" s="149">
        <v>41694</v>
      </c>
      <c r="B1846" s="150">
        <v>290</v>
      </c>
      <c r="C1846" s="150" t="s">
        <v>1021</v>
      </c>
      <c r="D1846" s="138" t="s">
        <v>175</v>
      </c>
      <c r="E1846" s="151">
        <v>50777</v>
      </c>
      <c r="F1846" s="446">
        <v>41701</v>
      </c>
      <c r="G1846" s="145">
        <v>50777</v>
      </c>
      <c r="H1846" s="154">
        <f t="shared" si="28"/>
        <v>0</v>
      </c>
      <c r="I1846" s="141"/>
      <c r="J1846" s="118"/>
    </row>
    <row r="1847" spans="1:10" ht="15" x14ac:dyDescent="0.25">
      <c r="A1847" s="149">
        <v>41694</v>
      </c>
      <c r="B1847" s="150">
        <v>291</v>
      </c>
      <c r="C1847" s="150" t="s">
        <v>1021</v>
      </c>
      <c r="D1847" s="138" t="s">
        <v>152</v>
      </c>
      <c r="E1847" s="151">
        <v>6871.5</v>
      </c>
      <c r="F1847" s="445">
        <v>41694</v>
      </c>
      <c r="G1847" s="140">
        <v>6871.5</v>
      </c>
      <c r="H1847" s="154">
        <f t="shared" si="28"/>
        <v>0</v>
      </c>
      <c r="I1847" s="141"/>
      <c r="J1847" s="118"/>
    </row>
    <row r="1848" spans="1:10" ht="15" x14ac:dyDescent="0.25">
      <c r="A1848" s="149">
        <v>41694</v>
      </c>
      <c r="B1848" s="150">
        <v>292</v>
      </c>
      <c r="C1848" s="150" t="s">
        <v>1021</v>
      </c>
      <c r="D1848" s="138" t="s">
        <v>1067</v>
      </c>
      <c r="E1848" s="151">
        <v>28799</v>
      </c>
      <c r="F1848" s="445">
        <v>41694</v>
      </c>
      <c r="G1848" s="140">
        <v>28799</v>
      </c>
      <c r="H1848" s="154">
        <f t="shared" si="28"/>
        <v>0</v>
      </c>
      <c r="I1848" s="141"/>
      <c r="J1848" s="118"/>
    </row>
    <row r="1849" spans="1:10" ht="15" x14ac:dyDescent="0.25">
      <c r="A1849" s="149">
        <v>41694</v>
      </c>
      <c r="B1849" s="150">
        <v>293</v>
      </c>
      <c r="C1849" s="150" t="s">
        <v>1021</v>
      </c>
      <c r="D1849" s="138" t="s">
        <v>22</v>
      </c>
      <c r="E1849" s="151">
        <v>16224</v>
      </c>
      <c r="F1849" s="445">
        <v>41696</v>
      </c>
      <c r="G1849" s="140">
        <v>16224</v>
      </c>
      <c r="H1849" s="154">
        <f t="shared" si="28"/>
        <v>0</v>
      </c>
      <c r="I1849" s="141" t="s">
        <v>162</v>
      </c>
      <c r="J1849" s="118"/>
    </row>
    <row r="1850" spans="1:10" ht="15" x14ac:dyDescent="0.25">
      <c r="A1850" s="149">
        <v>41694</v>
      </c>
      <c r="B1850" s="150">
        <v>294</v>
      </c>
      <c r="C1850" s="150" t="s">
        <v>1021</v>
      </c>
      <c r="D1850" s="138" t="s">
        <v>250</v>
      </c>
      <c r="E1850" s="151">
        <v>2187</v>
      </c>
      <c r="F1850" s="445">
        <v>41696</v>
      </c>
      <c r="G1850" s="140">
        <v>2187</v>
      </c>
      <c r="H1850" s="154">
        <f t="shared" si="28"/>
        <v>0</v>
      </c>
      <c r="I1850" s="141" t="s">
        <v>162</v>
      </c>
      <c r="J1850" s="118"/>
    </row>
    <row r="1851" spans="1:10" ht="15" x14ac:dyDescent="0.25">
      <c r="A1851" s="149">
        <v>41694</v>
      </c>
      <c r="B1851" s="150">
        <v>295</v>
      </c>
      <c r="C1851" s="150" t="s">
        <v>1021</v>
      </c>
      <c r="D1851" s="138" t="s">
        <v>928</v>
      </c>
      <c r="E1851" s="151">
        <v>19305</v>
      </c>
      <c r="F1851" s="445">
        <v>41695</v>
      </c>
      <c r="G1851" s="140">
        <v>19305</v>
      </c>
      <c r="H1851" s="154">
        <f t="shared" si="28"/>
        <v>0</v>
      </c>
      <c r="I1851" s="141" t="s">
        <v>30</v>
      </c>
      <c r="J1851" s="118"/>
    </row>
    <row r="1852" spans="1:10" ht="15" x14ac:dyDescent="0.25">
      <c r="A1852" s="149">
        <v>41694</v>
      </c>
      <c r="B1852" s="150">
        <v>296</v>
      </c>
      <c r="C1852" s="150" t="s">
        <v>1021</v>
      </c>
      <c r="D1852" s="138" t="s">
        <v>14</v>
      </c>
      <c r="E1852" s="151">
        <v>4532</v>
      </c>
      <c r="F1852" s="445">
        <v>41695</v>
      </c>
      <c r="G1852" s="140">
        <v>4532</v>
      </c>
      <c r="H1852" s="154">
        <f t="shared" si="28"/>
        <v>0</v>
      </c>
      <c r="I1852" s="141" t="s">
        <v>65</v>
      </c>
      <c r="J1852" s="118"/>
    </row>
    <row r="1853" spans="1:10" ht="15" x14ac:dyDescent="0.25">
      <c r="A1853" s="149">
        <v>41694</v>
      </c>
      <c r="B1853" s="150">
        <v>297</v>
      </c>
      <c r="C1853" s="150" t="s">
        <v>1021</v>
      </c>
      <c r="D1853" s="138" t="s">
        <v>8</v>
      </c>
      <c r="E1853" s="151">
        <v>1134</v>
      </c>
      <c r="F1853" s="445">
        <v>41695</v>
      </c>
      <c r="G1853" s="140">
        <v>1134</v>
      </c>
      <c r="H1853" s="154">
        <f t="shared" si="28"/>
        <v>0</v>
      </c>
      <c r="I1853" s="141" t="s">
        <v>8</v>
      </c>
      <c r="J1853" s="118"/>
    </row>
    <row r="1854" spans="1:10" ht="15" x14ac:dyDescent="0.25">
      <c r="A1854" s="149">
        <v>41694</v>
      </c>
      <c r="B1854" s="150">
        <v>298</v>
      </c>
      <c r="C1854" s="150" t="s">
        <v>1021</v>
      </c>
      <c r="D1854" s="138" t="s">
        <v>1068</v>
      </c>
      <c r="E1854" s="151">
        <v>3643</v>
      </c>
      <c r="F1854" s="445">
        <v>41696</v>
      </c>
      <c r="G1854" s="140">
        <v>3643</v>
      </c>
      <c r="H1854" s="154">
        <f t="shared" si="28"/>
        <v>0</v>
      </c>
      <c r="I1854" s="141" t="s">
        <v>162</v>
      </c>
      <c r="J1854" s="118"/>
    </row>
    <row r="1855" spans="1:10" ht="15" x14ac:dyDescent="0.25">
      <c r="A1855" s="149">
        <v>41694</v>
      </c>
      <c r="B1855" s="150">
        <v>299</v>
      </c>
      <c r="C1855" s="150" t="s">
        <v>1021</v>
      </c>
      <c r="D1855" s="138" t="s">
        <v>63</v>
      </c>
      <c r="E1855" s="151">
        <v>2142</v>
      </c>
      <c r="F1855" s="445">
        <v>41695</v>
      </c>
      <c r="G1855" s="140">
        <v>2142</v>
      </c>
      <c r="H1855" s="154">
        <f t="shared" si="28"/>
        <v>0</v>
      </c>
      <c r="I1855" s="141" t="s">
        <v>21</v>
      </c>
      <c r="J1855" s="118"/>
    </row>
    <row r="1856" spans="1:10" ht="15" x14ac:dyDescent="0.25">
      <c r="A1856" s="149">
        <v>41695</v>
      </c>
      <c r="B1856" s="150">
        <v>300</v>
      </c>
      <c r="C1856" s="150" t="s">
        <v>1021</v>
      </c>
      <c r="D1856" s="138" t="s">
        <v>8</v>
      </c>
      <c r="E1856" s="151">
        <v>1070</v>
      </c>
      <c r="F1856" s="445">
        <v>41695</v>
      </c>
      <c r="G1856" s="140">
        <v>1070</v>
      </c>
      <c r="H1856" s="154">
        <f t="shared" si="28"/>
        <v>0</v>
      </c>
      <c r="I1856" s="141" t="s">
        <v>8</v>
      </c>
      <c r="J1856" s="118"/>
    </row>
    <row r="1857" spans="1:10" ht="15" x14ac:dyDescent="0.25">
      <c r="A1857" s="149">
        <v>41695</v>
      </c>
      <c r="B1857" s="150">
        <v>301</v>
      </c>
      <c r="C1857" s="150" t="s">
        <v>1021</v>
      </c>
      <c r="D1857" s="138" t="s">
        <v>23</v>
      </c>
      <c r="E1857" s="151">
        <v>1598</v>
      </c>
      <c r="F1857" s="445">
        <v>41695</v>
      </c>
      <c r="G1857" s="140">
        <v>1598</v>
      </c>
      <c r="H1857" s="154">
        <f t="shared" si="28"/>
        <v>0</v>
      </c>
      <c r="I1857" s="151"/>
      <c r="J1857" s="118"/>
    </row>
    <row r="1858" spans="1:10" ht="15" x14ac:dyDescent="0.25">
      <c r="A1858" s="149">
        <v>41695</v>
      </c>
      <c r="B1858" s="150">
        <v>302</v>
      </c>
      <c r="C1858" s="150" t="s">
        <v>1021</v>
      </c>
      <c r="D1858" s="138" t="s">
        <v>13</v>
      </c>
      <c r="E1858" s="151">
        <v>1870.5</v>
      </c>
      <c r="F1858" s="445">
        <v>41696</v>
      </c>
      <c r="G1858" s="140">
        <v>1870.5</v>
      </c>
      <c r="H1858" s="154">
        <f t="shared" si="28"/>
        <v>0</v>
      </c>
      <c r="I1858" s="141"/>
      <c r="J1858" s="118"/>
    </row>
    <row r="1859" spans="1:10" ht="15" x14ac:dyDescent="0.25">
      <c r="A1859" s="149">
        <v>41695</v>
      </c>
      <c r="B1859" s="150">
        <v>303</v>
      </c>
      <c r="C1859" s="150" t="s">
        <v>1021</v>
      </c>
      <c r="D1859" s="138" t="s">
        <v>260</v>
      </c>
      <c r="E1859" s="151">
        <v>920</v>
      </c>
      <c r="F1859" s="445">
        <v>41695</v>
      </c>
      <c r="G1859" s="140">
        <v>920</v>
      </c>
      <c r="H1859" s="154">
        <f t="shared" si="28"/>
        <v>0</v>
      </c>
      <c r="I1859" s="141" t="s">
        <v>65</v>
      </c>
      <c r="J1859" s="118"/>
    </row>
    <row r="1860" spans="1:10" ht="15" x14ac:dyDescent="0.25">
      <c r="A1860" s="149">
        <v>41695</v>
      </c>
      <c r="B1860" s="150">
        <v>304</v>
      </c>
      <c r="C1860" s="150" t="s">
        <v>1021</v>
      </c>
      <c r="D1860" s="138" t="s">
        <v>106</v>
      </c>
      <c r="E1860" s="151">
        <v>9879.5</v>
      </c>
      <c r="F1860" s="446">
        <v>41704</v>
      </c>
      <c r="G1860" s="145">
        <v>9879.5</v>
      </c>
      <c r="H1860" s="154">
        <f t="shared" si="28"/>
        <v>0</v>
      </c>
      <c r="I1860" s="141" t="s">
        <v>27</v>
      </c>
      <c r="J1860" s="118"/>
    </row>
    <row r="1861" spans="1:10" ht="15" x14ac:dyDescent="0.25">
      <c r="A1861" s="149">
        <v>41695</v>
      </c>
      <c r="B1861" s="150">
        <v>305</v>
      </c>
      <c r="C1861" s="150" t="s">
        <v>1021</v>
      </c>
      <c r="D1861" s="138" t="s">
        <v>106</v>
      </c>
      <c r="E1861" s="151">
        <v>165550</v>
      </c>
      <c r="F1861" s="446">
        <v>41706</v>
      </c>
      <c r="G1861" s="145">
        <v>165550</v>
      </c>
      <c r="H1861" s="154">
        <f t="shared" ref="H1861:H1924" si="29">E1861-G1861</f>
        <v>0</v>
      </c>
      <c r="I1861" s="141" t="s">
        <v>27</v>
      </c>
      <c r="J1861" s="118"/>
    </row>
    <row r="1862" spans="1:10" ht="15" x14ac:dyDescent="0.25">
      <c r="A1862" s="149">
        <v>41695</v>
      </c>
      <c r="B1862" s="150">
        <v>306</v>
      </c>
      <c r="C1862" s="150" t="s">
        <v>1021</v>
      </c>
      <c r="D1862" s="138" t="s">
        <v>62</v>
      </c>
      <c r="E1862" s="151">
        <v>6467</v>
      </c>
      <c r="F1862" s="445">
        <v>41695</v>
      </c>
      <c r="G1862" s="140">
        <v>6467</v>
      </c>
      <c r="H1862" s="154">
        <f t="shared" si="29"/>
        <v>0</v>
      </c>
      <c r="I1862" s="141"/>
      <c r="J1862" s="118"/>
    </row>
    <row r="1863" spans="1:10" ht="23.25" x14ac:dyDescent="0.25">
      <c r="A1863" s="149">
        <v>41695</v>
      </c>
      <c r="B1863" s="150">
        <v>307</v>
      </c>
      <c r="C1863" s="150" t="s">
        <v>1021</v>
      </c>
      <c r="D1863" s="138" t="s">
        <v>168</v>
      </c>
      <c r="E1863" s="161">
        <v>10720</v>
      </c>
      <c r="F1863" s="449" t="s">
        <v>1069</v>
      </c>
      <c r="G1863" s="140">
        <f>6400+3864+456</f>
        <v>10720</v>
      </c>
      <c r="H1863" s="154">
        <f t="shared" si="29"/>
        <v>0</v>
      </c>
      <c r="I1863" s="141" t="s">
        <v>12</v>
      </c>
      <c r="J1863" s="118"/>
    </row>
    <row r="1864" spans="1:10" ht="15" x14ac:dyDescent="0.25">
      <c r="A1864" s="149">
        <v>41695</v>
      </c>
      <c r="B1864" s="150">
        <v>308</v>
      </c>
      <c r="C1864" s="150" t="s">
        <v>1021</v>
      </c>
      <c r="D1864" s="138" t="s">
        <v>55</v>
      </c>
      <c r="E1864" s="151">
        <v>13605</v>
      </c>
      <c r="F1864" s="445">
        <v>41695</v>
      </c>
      <c r="G1864" s="140">
        <v>13605</v>
      </c>
      <c r="H1864" s="154">
        <f t="shared" si="29"/>
        <v>0</v>
      </c>
      <c r="I1864" s="141" t="s">
        <v>8</v>
      </c>
      <c r="J1864" s="118"/>
    </row>
    <row r="1865" spans="1:10" ht="15" x14ac:dyDescent="0.25">
      <c r="A1865" s="149">
        <v>41695</v>
      </c>
      <c r="B1865" s="150">
        <v>309</v>
      </c>
      <c r="C1865" s="150" t="s">
        <v>1021</v>
      </c>
      <c r="D1865" s="138" t="s">
        <v>106</v>
      </c>
      <c r="E1865" s="151">
        <v>171418</v>
      </c>
      <c r="F1865" s="446">
        <v>41706</v>
      </c>
      <c r="G1865" s="145">
        <v>171418</v>
      </c>
      <c r="H1865" s="154">
        <f t="shared" si="29"/>
        <v>0</v>
      </c>
      <c r="I1865" s="141" t="s">
        <v>27</v>
      </c>
      <c r="J1865" s="118"/>
    </row>
    <row r="1866" spans="1:10" ht="15" x14ac:dyDescent="0.25">
      <c r="A1866" s="149">
        <v>41695</v>
      </c>
      <c r="B1866" s="150">
        <v>310</v>
      </c>
      <c r="C1866" s="150" t="s">
        <v>1021</v>
      </c>
      <c r="D1866" s="138" t="s">
        <v>106</v>
      </c>
      <c r="E1866" s="151">
        <v>43673.5</v>
      </c>
      <c r="F1866" s="446">
        <v>41704</v>
      </c>
      <c r="G1866" s="145">
        <v>43673.5</v>
      </c>
      <c r="H1866" s="154">
        <f t="shared" si="29"/>
        <v>0</v>
      </c>
      <c r="I1866" s="141" t="s">
        <v>27</v>
      </c>
      <c r="J1866" s="118"/>
    </row>
    <row r="1867" spans="1:10" ht="51" customHeight="1" x14ac:dyDescent="0.25">
      <c r="A1867" s="149">
        <v>41695</v>
      </c>
      <c r="B1867" s="150">
        <v>311</v>
      </c>
      <c r="C1867" s="150" t="s">
        <v>1021</v>
      </c>
      <c r="D1867" s="138" t="s">
        <v>188</v>
      </c>
      <c r="E1867" s="151">
        <v>14020</v>
      </c>
      <c r="F1867" s="471" t="s">
        <v>1070</v>
      </c>
      <c r="G1867" s="145">
        <v>14020</v>
      </c>
      <c r="H1867" s="154">
        <f t="shared" si="29"/>
        <v>0</v>
      </c>
      <c r="I1867" s="141" t="s">
        <v>37</v>
      </c>
      <c r="J1867" s="118"/>
    </row>
    <row r="1868" spans="1:10" ht="15" x14ac:dyDescent="0.25">
      <c r="A1868" s="149">
        <v>41695</v>
      </c>
      <c r="B1868" s="150">
        <v>312</v>
      </c>
      <c r="C1868" s="150" t="s">
        <v>1021</v>
      </c>
      <c r="D1868" s="138" t="s">
        <v>130</v>
      </c>
      <c r="E1868" s="151">
        <v>6171</v>
      </c>
      <c r="F1868" s="445">
        <v>41697</v>
      </c>
      <c r="G1868" s="140">
        <v>6171</v>
      </c>
      <c r="H1868" s="154">
        <f t="shared" si="29"/>
        <v>0</v>
      </c>
      <c r="I1868" s="141" t="s">
        <v>37</v>
      </c>
      <c r="J1868" s="118"/>
    </row>
    <row r="1869" spans="1:10" ht="15" x14ac:dyDescent="0.25">
      <c r="A1869" s="149">
        <v>41695</v>
      </c>
      <c r="B1869" s="150">
        <v>313</v>
      </c>
      <c r="C1869" s="150" t="s">
        <v>1021</v>
      </c>
      <c r="D1869" s="138" t="s">
        <v>517</v>
      </c>
      <c r="E1869" s="151">
        <v>357</v>
      </c>
      <c r="F1869" s="445">
        <v>41695</v>
      </c>
      <c r="G1869" s="140">
        <v>357</v>
      </c>
      <c r="H1869" s="154">
        <f t="shared" si="29"/>
        <v>0</v>
      </c>
      <c r="I1869" s="141"/>
      <c r="J1869" s="118"/>
    </row>
    <row r="1870" spans="1:10" ht="15" x14ac:dyDescent="0.25">
      <c r="A1870" s="149">
        <v>41695</v>
      </c>
      <c r="B1870" s="150">
        <v>314</v>
      </c>
      <c r="C1870" s="150" t="s">
        <v>1021</v>
      </c>
      <c r="D1870" s="138" t="s">
        <v>123</v>
      </c>
      <c r="E1870" s="151">
        <v>3483</v>
      </c>
      <c r="F1870" s="445">
        <v>41695</v>
      </c>
      <c r="G1870" s="140">
        <v>3483</v>
      </c>
      <c r="H1870" s="154">
        <f t="shared" si="29"/>
        <v>0</v>
      </c>
      <c r="I1870" s="141" t="s">
        <v>8</v>
      </c>
      <c r="J1870" s="118"/>
    </row>
    <row r="1871" spans="1:10" ht="15" x14ac:dyDescent="0.25">
      <c r="A1871" s="149">
        <v>41695</v>
      </c>
      <c r="B1871" s="150">
        <v>315</v>
      </c>
      <c r="C1871" s="150" t="s">
        <v>1021</v>
      </c>
      <c r="D1871" s="138" t="s">
        <v>882</v>
      </c>
      <c r="E1871" s="151">
        <v>5699.5</v>
      </c>
      <c r="F1871" s="445">
        <v>41695</v>
      </c>
      <c r="G1871" s="140">
        <v>5699.5</v>
      </c>
      <c r="H1871" s="154">
        <f t="shared" si="29"/>
        <v>0</v>
      </c>
      <c r="I1871" s="141" t="s">
        <v>37</v>
      </c>
      <c r="J1871" s="118"/>
    </row>
    <row r="1872" spans="1:10" ht="15" x14ac:dyDescent="0.25">
      <c r="A1872" s="149">
        <v>41695</v>
      </c>
      <c r="B1872" s="150">
        <v>316</v>
      </c>
      <c r="C1872" s="150" t="s">
        <v>1021</v>
      </c>
      <c r="D1872" s="138" t="s">
        <v>57</v>
      </c>
      <c r="E1872" s="151">
        <v>800</v>
      </c>
      <c r="F1872" s="445">
        <v>41695</v>
      </c>
      <c r="G1872" s="140">
        <v>800</v>
      </c>
      <c r="H1872" s="154">
        <f t="shared" si="29"/>
        <v>0</v>
      </c>
      <c r="I1872" s="141" t="s">
        <v>12</v>
      </c>
      <c r="J1872" s="118"/>
    </row>
    <row r="1873" spans="1:10" ht="15" x14ac:dyDescent="0.25">
      <c r="A1873" s="149">
        <v>41695</v>
      </c>
      <c r="B1873" s="150">
        <v>317</v>
      </c>
      <c r="C1873" s="150" t="s">
        <v>1021</v>
      </c>
      <c r="D1873" s="138" t="s">
        <v>44</v>
      </c>
      <c r="E1873" s="151">
        <v>3040</v>
      </c>
      <c r="F1873" s="446">
        <v>41715</v>
      </c>
      <c r="G1873" s="145">
        <v>3040</v>
      </c>
      <c r="H1873" s="154">
        <f t="shared" si="29"/>
        <v>0</v>
      </c>
      <c r="I1873" s="141" t="s">
        <v>1071</v>
      </c>
      <c r="J1873" s="118"/>
    </row>
    <row r="1874" spans="1:10" x14ac:dyDescent="0.25">
      <c r="A1874" s="149">
        <v>41695</v>
      </c>
      <c r="B1874" s="150">
        <v>318</v>
      </c>
      <c r="C1874" s="150" t="s">
        <v>1021</v>
      </c>
      <c r="D1874" s="138" t="s">
        <v>731</v>
      </c>
      <c r="E1874" s="151">
        <v>8425.5</v>
      </c>
      <c r="F1874" s="446">
        <v>41710</v>
      </c>
      <c r="G1874" s="145">
        <v>8425.5</v>
      </c>
      <c r="H1874" s="154">
        <f t="shared" si="29"/>
        <v>0</v>
      </c>
      <c r="I1874" s="141"/>
    </row>
    <row r="1875" spans="1:10" x14ac:dyDescent="0.25">
      <c r="A1875" s="149">
        <v>41695</v>
      </c>
      <c r="B1875" s="150">
        <v>319</v>
      </c>
      <c r="C1875" s="150" t="s">
        <v>1021</v>
      </c>
      <c r="D1875" s="138" t="s">
        <v>42</v>
      </c>
      <c r="E1875" s="151">
        <v>1140</v>
      </c>
      <c r="F1875" s="446">
        <v>41715</v>
      </c>
      <c r="G1875" s="145">
        <v>1140</v>
      </c>
      <c r="H1875" s="154">
        <f t="shared" si="29"/>
        <v>0</v>
      </c>
      <c r="I1875" s="141" t="s">
        <v>12</v>
      </c>
    </row>
    <row r="1876" spans="1:10" x14ac:dyDescent="0.25">
      <c r="A1876" s="149">
        <v>41695</v>
      </c>
      <c r="B1876" s="150">
        <v>320</v>
      </c>
      <c r="C1876" s="150" t="s">
        <v>1021</v>
      </c>
      <c r="D1876" s="138" t="s">
        <v>348</v>
      </c>
      <c r="E1876" s="151">
        <v>760</v>
      </c>
      <c r="F1876" s="445">
        <v>41695</v>
      </c>
      <c r="G1876" s="140">
        <v>760</v>
      </c>
      <c r="H1876" s="154">
        <f t="shared" si="29"/>
        <v>0</v>
      </c>
      <c r="I1876" s="141" t="s">
        <v>12</v>
      </c>
    </row>
    <row r="1877" spans="1:10" x14ac:dyDescent="0.25">
      <c r="A1877" s="149">
        <v>41695</v>
      </c>
      <c r="B1877" s="150">
        <v>321</v>
      </c>
      <c r="C1877" s="150" t="s">
        <v>1021</v>
      </c>
      <c r="D1877" s="138" t="s">
        <v>29</v>
      </c>
      <c r="E1877" s="151">
        <v>6041.5</v>
      </c>
      <c r="F1877" s="445">
        <v>41695</v>
      </c>
      <c r="G1877" s="140">
        <v>6041.5</v>
      </c>
      <c r="H1877" s="154">
        <f t="shared" si="29"/>
        <v>0</v>
      </c>
      <c r="I1877" s="141" t="s">
        <v>12</v>
      </c>
    </row>
    <row r="1878" spans="1:10" x14ac:dyDescent="0.25">
      <c r="A1878" s="149">
        <v>41695</v>
      </c>
      <c r="B1878" s="150">
        <v>322</v>
      </c>
      <c r="C1878" s="150" t="s">
        <v>1021</v>
      </c>
      <c r="D1878" s="138" t="s">
        <v>351</v>
      </c>
      <c r="E1878" s="151">
        <v>2986</v>
      </c>
      <c r="F1878" s="445">
        <v>41695</v>
      </c>
      <c r="G1878" s="140">
        <v>2986</v>
      </c>
      <c r="H1878" s="154">
        <f t="shared" si="29"/>
        <v>0</v>
      </c>
      <c r="I1878" s="141" t="s">
        <v>12</v>
      </c>
    </row>
    <row r="1879" spans="1:10" x14ac:dyDescent="0.25">
      <c r="A1879" s="149">
        <v>41695</v>
      </c>
      <c r="B1879" s="150">
        <v>323</v>
      </c>
      <c r="C1879" s="150" t="s">
        <v>1021</v>
      </c>
      <c r="D1879" s="138" t="s">
        <v>124</v>
      </c>
      <c r="E1879" s="151">
        <v>7917</v>
      </c>
      <c r="F1879" s="445">
        <v>41695</v>
      </c>
      <c r="G1879" s="140">
        <v>7917</v>
      </c>
      <c r="H1879" s="154">
        <f t="shared" si="29"/>
        <v>0</v>
      </c>
      <c r="I1879" s="141" t="s">
        <v>12</v>
      </c>
    </row>
    <row r="1880" spans="1:10" x14ac:dyDescent="0.25">
      <c r="A1880" s="149">
        <v>41695</v>
      </c>
      <c r="B1880" s="150">
        <v>324</v>
      </c>
      <c r="C1880" s="150" t="s">
        <v>1021</v>
      </c>
      <c r="D1880" s="138" t="s">
        <v>338</v>
      </c>
      <c r="E1880" s="151">
        <v>600</v>
      </c>
      <c r="F1880" s="445">
        <v>41695</v>
      </c>
      <c r="G1880" s="140">
        <v>600</v>
      </c>
      <c r="H1880" s="154">
        <f t="shared" si="29"/>
        <v>0</v>
      </c>
      <c r="I1880" s="141" t="s">
        <v>12</v>
      </c>
    </row>
    <row r="1881" spans="1:10" x14ac:dyDescent="0.25">
      <c r="A1881" s="149">
        <v>41695</v>
      </c>
      <c r="B1881" s="150">
        <v>325</v>
      </c>
      <c r="C1881" s="150" t="s">
        <v>1021</v>
      </c>
      <c r="D1881" s="138" t="s">
        <v>1072</v>
      </c>
      <c r="E1881" s="151">
        <v>368</v>
      </c>
      <c r="F1881" s="445">
        <v>41695</v>
      </c>
      <c r="G1881" s="140">
        <v>368</v>
      </c>
      <c r="H1881" s="154">
        <f t="shared" si="29"/>
        <v>0</v>
      </c>
      <c r="I1881" s="141" t="s">
        <v>12</v>
      </c>
    </row>
    <row r="1882" spans="1:10" x14ac:dyDescent="0.25">
      <c r="A1882" s="149">
        <v>41695</v>
      </c>
      <c r="B1882" s="150">
        <v>326</v>
      </c>
      <c r="C1882" s="150" t="s">
        <v>1021</v>
      </c>
      <c r="D1882" s="138" t="s">
        <v>441</v>
      </c>
      <c r="E1882" s="151">
        <v>1245</v>
      </c>
      <c r="F1882" s="445">
        <v>41695</v>
      </c>
      <c r="G1882" s="140">
        <v>1245</v>
      </c>
      <c r="H1882" s="154">
        <f t="shared" si="29"/>
        <v>0</v>
      </c>
      <c r="I1882" s="141" t="s">
        <v>12</v>
      </c>
    </row>
    <row r="1883" spans="1:10" x14ac:dyDescent="0.25">
      <c r="A1883" s="149">
        <v>41695</v>
      </c>
      <c r="B1883" s="150">
        <v>327</v>
      </c>
      <c r="C1883" s="150" t="s">
        <v>1021</v>
      </c>
      <c r="D1883" s="138" t="s">
        <v>386</v>
      </c>
      <c r="E1883" s="151">
        <v>1437</v>
      </c>
      <c r="F1883" s="445">
        <v>41695</v>
      </c>
      <c r="G1883" s="140">
        <v>1437</v>
      </c>
      <c r="H1883" s="154">
        <f t="shared" si="29"/>
        <v>0</v>
      </c>
      <c r="I1883" s="141" t="s">
        <v>30</v>
      </c>
    </row>
    <row r="1884" spans="1:10" x14ac:dyDescent="0.25">
      <c r="A1884" s="149">
        <v>41695</v>
      </c>
      <c r="B1884" s="150">
        <v>328</v>
      </c>
      <c r="C1884" s="150" t="s">
        <v>1021</v>
      </c>
      <c r="D1884" s="138" t="s">
        <v>144</v>
      </c>
      <c r="E1884" s="151">
        <v>3413</v>
      </c>
      <c r="F1884" s="445">
        <v>41695</v>
      </c>
      <c r="G1884" s="140">
        <v>3413</v>
      </c>
      <c r="H1884" s="154">
        <f t="shared" si="29"/>
        <v>0</v>
      </c>
      <c r="I1884" s="141" t="s">
        <v>12</v>
      </c>
    </row>
    <row r="1885" spans="1:10" x14ac:dyDescent="0.25">
      <c r="A1885" s="149">
        <v>41695</v>
      </c>
      <c r="B1885" s="150">
        <v>329</v>
      </c>
      <c r="C1885" s="150" t="s">
        <v>1021</v>
      </c>
      <c r="D1885" s="138" t="s">
        <v>233</v>
      </c>
      <c r="E1885" s="151">
        <v>1969</v>
      </c>
      <c r="F1885" s="445">
        <v>41695</v>
      </c>
      <c r="G1885" s="140">
        <v>1969</v>
      </c>
      <c r="H1885" s="154">
        <f t="shared" si="29"/>
        <v>0</v>
      </c>
      <c r="I1885" s="141" t="s">
        <v>12</v>
      </c>
    </row>
    <row r="1886" spans="1:10" x14ac:dyDescent="0.25">
      <c r="A1886" s="149">
        <v>41695</v>
      </c>
      <c r="B1886" s="150">
        <v>330</v>
      </c>
      <c r="C1886" s="150" t="s">
        <v>1021</v>
      </c>
      <c r="D1886" s="138" t="s">
        <v>47</v>
      </c>
      <c r="E1886" s="151">
        <v>2261.5</v>
      </c>
      <c r="F1886" s="445">
        <v>41695</v>
      </c>
      <c r="G1886" s="140">
        <v>2261.5</v>
      </c>
      <c r="H1886" s="154">
        <f t="shared" si="29"/>
        <v>0</v>
      </c>
      <c r="I1886" s="141"/>
    </row>
    <row r="1887" spans="1:10" x14ac:dyDescent="0.25">
      <c r="A1887" s="149">
        <v>41695</v>
      </c>
      <c r="B1887" s="150">
        <v>331</v>
      </c>
      <c r="C1887" s="150" t="s">
        <v>1021</v>
      </c>
      <c r="D1887" s="138" t="s">
        <v>468</v>
      </c>
      <c r="E1887" s="151">
        <v>4540</v>
      </c>
      <c r="F1887" s="445">
        <v>41695</v>
      </c>
      <c r="G1887" s="140">
        <v>4540</v>
      </c>
      <c r="H1887" s="154">
        <f t="shared" si="29"/>
        <v>0</v>
      </c>
      <c r="I1887" s="141" t="s">
        <v>12</v>
      </c>
    </row>
    <row r="1888" spans="1:10" x14ac:dyDescent="0.25">
      <c r="A1888" s="149">
        <v>41695</v>
      </c>
      <c r="B1888" s="150">
        <v>332</v>
      </c>
      <c r="C1888" s="150" t="s">
        <v>1021</v>
      </c>
      <c r="D1888" s="138" t="s">
        <v>233</v>
      </c>
      <c r="E1888" s="151">
        <v>255.5</v>
      </c>
      <c r="F1888" s="445">
        <v>41695</v>
      </c>
      <c r="G1888" s="140">
        <v>255.5</v>
      </c>
      <c r="H1888" s="154">
        <f t="shared" si="29"/>
        <v>0</v>
      </c>
      <c r="I1888" s="141" t="s">
        <v>12</v>
      </c>
    </row>
    <row r="1889" spans="1:10" x14ac:dyDescent="0.25">
      <c r="A1889" s="149">
        <v>41695</v>
      </c>
      <c r="B1889" s="150">
        <v>333</v>
      </c>
      <c r="C1889" s="150" t="s">
        <v>1021</v>
      </c>
      <c r="D1889" s="143" t="s">
        <v>53</v>
      </c>
      <c r="E1889" s="162">
        <v>0</v>
      </c>
      <c r="F1889" s="445"/>
      <c r="G1889" s="140"/>
      <c r="H1889" s="154">
        <f t="shared" si="29"/>
        <v>0</v>
      </c>
      <c r="I1889" s="141" t="s">
        <v>324</v>
      </c>
    </row>
    <row r="1890" spans="1:10" x14ac:dyDescent="0.25">
      <c r="A1890" s="149">
        <v>41695</v>
      </c>
      <c r="B1890" s="150">
        <v>334</v>
      </c>
      <c r="C1890" s="150" t="s">
        <v>1021</v>
      </c>
      <c r="D1890" s="138" t="s">
        <v>235</v>
      </c>
      <c r="E1890" s="151">
        <v>2387</v>
      </c>
      <c r="F1890" s="446">
        <v>41702</v>
      </c>
      <c r="G1890" s="145">
        <v>2387</v>
      </c>
      <c r="H1890" s="154">
        <f t="shared" si="29"/>
        <v>0</v>
      </c>
      <c r="I1890" s="141" t="s">
        <v>12</v>
      </c>
    </row>
    <row r="1891" spans="1:10" x14ac:dyDescent="0.25">
      <c r="A1891" s="149">
        <v>41695</v>
      </c>
      <c r="B1891" s="150">
        <v>335</v>
      </c>
      <c r="C1891" s="150" t="s">
        <v>1021</v>
      </c>
      <c r="D1891" s="138" t="s">
        <v>43</v>
      </c>
      <c r="E1891" s="151">
        <v>760</v>
      </c>
      <c r="F1891" s="446">
        <v>41715</v>
      </c>
      <c r="G1891" s="145">
        <v>760</v>
      </c>
      <c r="H1891" s="154">
        <f t="shared" si="29"/>
        <v>0</v>
      </c>
      <c r="I1891" s="141" t="s">
        <v>12</v>
      </c>
    </row>
    <row r="1892" spans="1:10" x14ac:dyDescent="0.25">
      <c r="A1892" s="149">
        <v>41695</v>
      </c>
      <c r="B1892" s="150">
        <v>336</v>
      </c>
      <c r="C1892" s="150" t="s">
        <v>1021</v>
      </c>
      <c r="D1892" s="138" t="s">
        <v>32</v>
      </c>
      <c r="E1892" s="151">
        <v>8325</v>
      </c>
      <c r="F1892" s="445">
        <v>41695</v>
      </c>
      <c r="G1892" s="140">
        <v>8325</v>
      </c>
      <c r="H1892" s="154">
        <f t="shared" si="29"/>
        <v>0</v>
      </c>
      <c r="I1892" s="141" t="s">
        <v>12</v>
      </c>
    </row>
    <row r="1893" spans="1:10" x14ac:dyDescent="0.25">
      <c r="A1893" s="149">
        <v>41695</v>
      </c>
      <c r="B1893" s="150">
        <v>337</v>
      </c>
      <c r="C1893" s="150" t="s">
        <v>1021</v>
      </c>
      <c r="D1893" s="143" t="s">
        <v>53</v>
      </c>
      <c r="E1893" s="162">
        <v>0</v>
      </c>
      <c r="F1893" s="445"/>
      <c r="G1893" s="140"/>
      <c r="H1893" s="154">
        <f t="shared" si="29"/>
        <v>0</v>
      </c>
      <c r="I1893" s="141" t="s">
        <v>324</v>
      </c>
    </row>
    <row r="1894" spans="1:10" x14ac:dyDescent="0.25">
      <c r="A1894" s="149">
        <v>41695</v>
      </c>
      <c r="B1894" s="150">
        <v>338</v>
      </c>
      <c r="C1894" s="150" t="s">
        <v>1021</v>
      </c>
      <c r="D1894" s="138" t="s">
        <v>22</v>
      </c>
      <c r="E1894" s="151">
        <v>269</v>
      </c>
      <c r="F1894" s="445">
        <v>41695</v>
      </c>
      <c r="G1894" s="140">
        <v>269</v>
      </c>
      <c r="H1894" s="154">
        <f t="shared" si="29"/>
        <v>0</v>
      </c>
      <c r="I1894" s="141" t="s">
        <v>8</v>
      </c>
    </row>
    <row r="1895" spans="1:10" x14ac:dyDescent="0.25">
      <c r="A1895" s="149">
        <v>41695</v>
      </c>
      <c r="B1895" s="150">
        <v>339</v>
      </c>
      <c r="C1895" s="150" t="s">
        <v>1021</v>
      </c>
      <c r="D1895" s="138" t="s">
        <v>8</v>
      </c>
      <c r="E1895" s="151">
        <v>1163</v>
      </c>
      <c r="F1895" s="445">
        <v>41695</v>
      </c>
      <c r="G1895" s="140">
        <v>1163</v>
      </c>
      <c r="H1895" s="154">
        <f t="shared" si="29"/>
        <v>0</v>
      </c>
      <c r="I1895" s="141" t="s">
        <v>8</v>
      </c>
    </row>
    <row r="1896" spans="1:10" x14ac:dyDescent="0.25">
      <c r="A1896" s="149">
        <v>41695</v>
      </c>
      <c r="B1896" s="150">
        <v>340</v>
      </c>
      <c r="C1896" s="150" t="s">
        <v>1021</v>
      </c>
      <c r="D1896" s="138" t="s">
        <v>54</v>
      </c>
      <c r="E1896" s="151">
        <v>5972</v>
      </c>
      <c r="F1896" s="445">
        <v>41695</v>
      </c>
      <c r="G1896" s="140">
        <v>5972</v>
      </c>
      <c r="H1896" s="154">
        <f t="shared" si="29"/>
        <v>0</v>
      </c>
      <c r="I1896" s="141" t="s">
        <v>12</v>
      </c>
    </row>
    <row r="1897" spans="1:10" x14ac:dyDescent="0.25">
      <c r="A1897" s="149">
        <v>41695</v>
      </c>
      <c r="B1897" s="150">
        <v>341</v>
      </c>
      <c r="C1897" s="150" t="s">
        <v>1021</v>
      </c>
      <c r="D1897" s="138" t="s">
        <v>257</v>
      </c>
      <c r="E1897" s="151">
        <v>11867.66</v>
      </c>
      <c r="F1897" s="445">
        <v>41695</v>
      </c>
      <c r="G1897" s="140">
        <v>11867.66</v>
      </c>
      <c r="H1897" s="154">
        <f t="shared" si="29"/>
        <v>0</v>
      </c>
      <c r="I1897" s="141" t="s">
        <v>12</v>
      </c>
    </row>
    <row r="1898" spans="1:10" x14ac:dyDescent="0.25">
      <c r="A1898" s="149">
        <v>41695</v>
      </c>
      <c r="B1898" s="150">
        <v>342</v>
      </c>
      <c r="C1898" s="150" t="s">
        <v>1021</v>
      </c>
      <c r="D1898" s="138" t="s">
        <v>74</v>
      </c>
      <c r="E1898" s="151">
        <v>1426</v>
      </c>
      <c r="F1898" s="445">
        <v>41695</v>
      </c>
      <c r="G1898" s="140">
        <v>1426</v>
      </c>
      <c r="H1898" s="154">
        <f t="shared" si="29"/>
        <v>0</v>
      </c>
      <c r="I1898" s="141" t="s">
        <v>8</v>
      </c>
    </row>
    <row r="1899" spans="1:10" x14ac:dyDescent="0.25">
      <c r="A1899" s="149">
        <v>41695</v>
      </c>
      <c r="B1899" s="150">
        <v>343</v>
      </c>
      <c r="C1899" s="150" t="s">
        <v>1021</v>
      </c>
      <c r="D1899" s="143" t="s">
        <v>53</v>
      </c>
      <c r="E1899" s="162">
        <v>0</v>
      </c>
      <c r="F1899" s="445"/>
      <c r="G1899" s="140"/>
      <c r="H1899" s="154">
        <f t="shared" si="29"/>
        <v>0</v>
      </c>
      <c r="I1899" s="141" t="s">
        <v>512</v>
      </c>
    </row>
    <row r="1900" spans="1:10" x14ac:dyDescent="0.25">
      <c r="A1900" s="149">
        <v>41695</v>
      </c>
      <c r="B1900" s="150">
        <v>344</v>
      </c>
      <c r="C1900" s="150" t="s">
        <v>1021</v>
      </c>
      <c r="D1900" s="138" t="s">
        <v>16</v>
      </c>
      <c r="E1900" s="161">
        <v>53857.86</v>
      </c>
      <c r="F1900" s="448" t="s">
        <v>1073</v>
      </c>
      <c r="G1900" s="145">
        <v>53857.86</v>
      </c>
      <c r="H1900" s="154">
        <f t="shared" si="29"/>
        <v>0</v>
      </c>
      <c r="I1900" s="141" t="s">
        <v>30</v>
      </c>
      <c r="J1900" s="142" t="s">
        <v>1074</v>
      </c>
    </row>
    <row r="1901" spans="1:10" x14ac:dyDescent="0.25">
      <c r="A1901" s="149">
        <v>41695</v>
      </c>
      <c r="B1901" s="150">
        <v>345</v>
      </c>
      <c r="C1901" s="150" t="s">
        <v>1021</v>
      </c>
      <c r="D1901" s="138" t="s">
        <v>494</v>
      </c>
      <c r="E1901" s="151">
        <v>4741</v>
      </c>
      <c r="F1901" s="445">
        <v>41695</v>
      </c>
      <c r="G1901" s="140">
        <v>4741</v>
      </c>
      <c r="H1901" s="154">
        <f t="shared" si="29"/>
        <v>0</v>
      </c>
      <c r="I1901" s="141" t="s">
        <v>27</v>
      </c>
    </row>
    <row r="1902" spans="1:10" x14ac:dyDescent="0.25">
      <c r="A1902" s="149">
        <v>41695</v>
      </c>
      <c r="B1902" s="150">
        <v>346</v>
      </c>
      <c r="C1902" s="150" t="s">
        <v>1021</v>
      </c>
      <c r="D1902" s="138" t="s">
        <v>304</v>
      </c>
      <c r="E1902" s="151">
        <v>15600</v>
      </c>
      <c r="F1902" s="445">
        <v>41697</v>
      </c>
      <c r="G1902" s="140">
        <v>15600</v>
      </c>
      <c r="H1902" s="154">
        <f t="shared" si="29"/>
        <v>0</v>
      </c>
      <c r="I1902" s="141" t="s">
        <v>37</v>
      </c>
    </row>
    <row r="1903" spans="1:10" x14ac:dyDescent="0.25">
      <c r="A1903" s="149">
        <v>41695</v>
      </c>
      <c r="B1903" s="150">
        <v>347</v>
      </c>
      <c r="C1903" s="150" t="s">
        <v>1021</v>
      </c>
      <c r="D1903" s="138" t="s">
        <v>51</v>
      </c>
      <c r="E1903" s="151">
        <v>1967</v>
      </c>
      <c r="F1903" s="445">
        <v>41695</v>
      </c>
      <c r="G1903" s="140">
        <v>1967</v>
      </c>
      <c r="H1903" s="154">
        <f t="shared" si="29"/>
        <v>0</v>
      </c>
      <c r="I1903" s="141"/>
    </row>
    <row r="1904" spans="1:10" x14ac:dyDescent="0.25">
      <c r="A1904" s="149">
        <v>41695</v>
      </c>
      <c r="B1904" s="150">
        <v>348</v>
      </c>
      <c r="C1904" s="150" t="s">
        <v>1021</v>
      </c>
      <c r="D1904" s="138" t="s">
        <v>51</v>
      </c>
      <c r="E1904" s="151">
        <v>3315.5</v>
      </c>
      <c r="F1904" s="446">
        <v>41706</v>
      </c>
      <c r="G1904" s="145">
        <v>3315.5</v>
      </c>
      <c r="H1904" s="154">
        <f t="shared" si="29"/>
        <v>0</v>
      </c>
      <c r="I1904" s="141"/>
    </row>
    <row r="1905" spans="1:10" x14ac:dyDescent="0.25">
      <c r="A1905" s="149">
        <v>41695</v>
      </c>
      <c r="B1905" s="150">
        <v>349</v>
      </c>
      <c r="C1905" s="150" t="s">
        <v>1021</v>
      </c>
      <c r="D1905" s="138" t="s">
        <v>133</v>
      </c>
      <c r="E1905" s="151">
        <v>20727</v>
      </c>
      <c r="F1905" s="445">
        <v>41695</v>
      </c>
      <c r="G1905" s="140">
        <v>20727</v>
      </c>
      <c r="H1905" s="154">
        <f t="shared" si="29"/>
        <v>0</v>
      </c>
      <c r="I1905" s="141" t="s">
        <v>8</v>
      </c>
    </row>
    <row r="1906" spans="1:10" ht="15" x14ac:dyDescent="0.25">
      <c r="A1906" s="149">
        <v>41695</v>
      </c>
      <c r="B1906" s="150">
        <v>350</v>
      </c>
      <c r="C1906" s="150" t="s">
        <v>1021</v>
      </c>
      <c r="D1906" s="143" t="s">
        <v>53</v>
      </c>
      <c r="E1906" s="163">
        <v>0</v>
      </c>
      <c r="F1906" s="445"/>
      <c r="G1906" s="140">
        <v>0</v>
      </c>
      <c r="H1906" s="154">
        <f t="shared" si="29"/>
        <v>0</v>
      </c>
      <c r="I1906" s="141" t="s">
        <v>512</v>
      </c>
      <c r="J1906" s="118"/>
    </row>
    <row r="1907" spans="1:10" ht="15" x14ac:dyDescent="0.25">
      <c r="A1907" s="149">
        <v>41695</v>
      </c>
      <c r="B1907" s="150">
        <v>351</v>
      </c>
      <c r="C1907" s="150" t="s">
        <v>1021</v>
      </c>
      <c r="D1907" s="138" t="s">
        <v>89</v>
      </c>
      <c r="E1907" s="151">
        <v>3536</v>
      </c>
      <c r="F1907" s="446" t="s">
        <v>1075</v>
      </c>
      <c r="G1907" s="140">
        <v>3536</v>
      </c>
      <c r="H1907" s="154">
        <f t="shared" si="29"/>
        <v>0</v>
      </c>
      <c r="I1907" s="141" t="s">
        <v>37</v>
      </c>
      <c r="J1907" s="118"/>
    </row>
    <row r="1908" spans="1:10" ht="15" x14ac:dyDescent="0.25">
      <c r="A1908" s="149">
        <v>41695</v>
      </c>
      <c r="B1908" s="150">
        <v>352</v>
      </c>
      <c r="C1908" s="150" t="s">
        <v>1021</v>
      </c>
      <c r="D1908" s="138" t="s">
        <v>68</v>
      </c>
      <c r="E1908" s="151">
        <v>4968</v>
      </c>
      <c r="F1908" s="445">
        <v>41695</v>
      </c>
      <c r="G1908" s="140">
        <v>4968</v>
      </c>
      <c r="H1908" s="154">
        <f t="shared" si="29"/>
        <v>0</v>
      </c>
      <c r="I1908" s="141" t="s">
        <v>27</v>
      </c>
      <c r="J1908" s="118"/>
    </row>
    <row r="1909" spans="1:10" ht="15" x14ac:dyDescent="0.25">
      <c r="A1909" s="149">
        <v>41695</v>
      </c>
      <c r="B1909" s="150">
        <v>353</v>
      </c>
      <c r="C1909" s="150" t="s">
        <v>1021</v>
      </c>
      <c r="D1909" s="138" t="s">
        <v>70</v>
      </c>
      <c r="E1909" s="151">
        <v>4800</v>
      </c>
      <c r="F1909" s="445">
        <v>41695</v>
      </c>
      <c r="G1909" s="140">
        <v>4800</v>
      </c>
      <c r="H1909" s="154">
        <f t="shared" si="29"/>
        <v>0</v>
      </c>
      <c r="I1909" s="141" t="s">
        <v>8</v>
      </c>
      <c r="J1909" s="118"/>
    </row>
    <row r="1910" spans="1:10" ht="15" x14ac:dyDescent="0.25">
      <c r="A1910" s="149">
        <v>41695</v>
      </c>
      <c r="B1910" s="150">
        <v>354</v>
      </c>
      <c r="C1910" s="150" t="s">
        <v>1021</v>
      </c>
      <c r="D1910" s="138" t="s">
        <v>74</v>
      </c>
      <c r="E1910" s="151">
        <v>1558</v>
      </c>
      <c r="F1910" s="445">
        <v>41695</v>
      </c>
      <c r="G1910" s="140">
        <v>1558</v>
      </c>
      <c r="H1910" s="154">
        <f t="shared" si="29"/>
        <v>0</v>
      </c>
      <c r="I1910" s="141"/>
      <c r="J1910" s="118"/>
    </row>
    <row r="1911" spans="1:10" ht="15" x14ac:dyDescent="0.25">
      <c r="A1911" s="149">
        <v>41695</v>
      </c>
      <c r="B1911" s="150">
        <v>355</v>
      </c>
      <c r="C1911" s="150" t="s">
        <v>1021</v>
      </c>
      <c r="D1911" s="138" t="s">
        <v>245</v>
      </c>
      <c r="E1911" s="151">
        <v>16736.5</v>
      </c>
      <c r="F1911" s="445">
        <v>41696</v>
      </c>
      <c r="G1911" s="140">
        <v>16736.5</v>
      </c>
      <c r="H1911" s="154">
        <f t="shared" si="29"/>
        <v>0</v>
      </c>
      <c r="I1911" s="141" t="s">
        <v>30</v>
      </c>
      <c r="J1911" s="118"/>
    </row>
    <row r="1912" spans="1:10" ht="15" x14ac:dyDescent="0.25">
      <c r="A1912" s="149">
        <v>41695</v>
      </c>
      <c r="B1912" s="150">
        <v>356</v>
      </c>
      <c r="C1912" s="150" t="s">
        <v>1021</v>
      </c>
      <c r="D1912" s="138" t="s">
        <v>1076</v>
      </c>
      <c r="E1912" s="151">
        <v>17289</v>
      </c>
      <c r="F1912" s="445">
        <v>41696</v>
      </c>
      <c r="G1912" s="140">
        <v>17289</v>
      </c>
      <c r="H1912" s="154">
        <f t="shared" si="29"/>
        <v>0</v>
      </c>
      <c r="I1912" s="141" t="s">
        <v>30</v>
      </c>
      <c r="J1912" s="118"/>
    </row>
    <row r="1913" spans="1:10" ht="15" x14ac:dyDescent="0.25">
      <c r="A1913" s="149">
        <v>41695</v>
      </c>
      <c r="B1913" s="150">
        <v>357</v>
      </c>
      <c r="C1913" s="150" t="s">
        <v>1021</v>
      </c>
      <c r="D1913" s="138" t="s">
        <v>14</v>
      </c>
      <c r="E1913" s="151">
        <v>4664.5</v>
      </c>
      <c r="F1913" s="445">
        <v>41697</v>
      </c>
      <c r="G1913" s="140">
        <v>4664.5</v>
      </c>
      <c r="H1913" s="154">
        <f t="shared" si="29"/>
        <v>0</v>
      </c>
      <c r="I1913" s="141" t="s">
        <v>37</v>
      </c>
      <c r="J1913" s="118"/>
    </row>
    <row r="1914" spans="1:10" ht="15" x14ac:dyDescent="0.25">
      <c r="A1914" s="149">
        <v>41695</v>
      </c>
      <c r="B1914" s="150">
        <v>358</v>
      </c>
      <c r="C1914" s="150" t="s">
        <v>1021</v>
      </c>
      <c r="D1914" s="138" t="s">
        <v>152</v>
      </c>
      <c r="E1914" s="151">
        <v>6473.5</v>
      </c>
      <c r="F1914" s="445">
        <v>41695</v>
      </c>
      <c r="G1914" s="140">
        <v>6473.5</v>
      </c>
      <c r="H1914" s="154">
        <f t="shared" si="29"/>
        <v>0</v>
      </c>
      <c r="I1914" s="141"/>
      <c r="J1914" s="118"/>
    </row>
    <row r="1915" spans="1:10" ht="15" x14ac:dyDescent="0.25">
      <c r="A1915" s="149">
        <v>41695</v>
      </c>
      <c r="B1915" s="150">
        <v>359</v>
      </c>
      <c r="C1915" s="150" t="s">
        <v>1021</v>
      </c>
      <c r="D1915" s="138" t="s">
        <v>650</v>
      </c>
      <c r="E1915" s="151">
        <v>19616.5</v>
      </c>
      <c r="F1915" s="445">
        <v>41695</v>
      </c>
      <c r="G1915" s="140">
        <v>19616.5</v>
      </c>
      <c r="H1915" s="154">
        <f t="shared" si="29"/>
        <v>0</v>
      </c>
      <c r="I1915" s="141"/>
      <c r="J1915" s="118"/>
    </row>
    <row r="1916" spans="1:10" ht="15" x14ac:dyDescent="0.25">
      <c r="A1916" s="149">
        <v>41696</v>
      </c>
      <c r="B1916" s="150">
        <v>360</v>
      </c>
      <c r="C1916" s="150" t="s">
        <v>1021</v>
      </c>
      <c r="D1916" s="138" t="s">
        <v>147</v>
      </c>
      <c r="E1916" s="151">
        <v>2583</v>
      </c>
      <c r="F1916" s="445">
        <v>41697</v>
      </c>
      <c r="G1916" s="140">
        <v>2583</v>
      </c>
      <c r="H1916" s="154">
        <f t="shared" si="29"/>
        <v>0</v>
      </c>
      <c r="I1916" s="141"/>
      <c r="J1916" s="118"/>
    </row>
    <row r="1917" spans="1:10" ht="15" x14ac:dyDescent="0.25">
      <c r="A1917" s="149">
        <v>41696</v>
      </c>
      <c r="B1917" s="150">
        <v>361</v>
      </c>
      <c r="C1917" s="150" t="s">
        <v>1021</v>
      </c>
      <c r="D1917" s="138" t="s">
        <v>11</v>
      </c>
      <c r="E1917" s="151">
        <v>47983</v>
      </c>
      <c r="F1917" s="445">
        <v>41696</v>
      </c>
      <c r="G1917" s="140">
        <v>47983</v>
      </c>
      <c r="H1917" s="154">
        <f t="shared" si="29"/>
        <v>0</v>
      </c>
      <c r="I1917" s="151" t="s">
        <v>162</v>
      </c>
      <c r="J1917" s="118"/>
    </row>
    <row r="1918" spans="1:10" ht="15" x14ac:dyDescent="0.25">
      <c r="A1918" s="149">
        <v>41696</v>
      </c>
      <c r="B1918" s="150">
        <v>362</v>
      </c>
      <c r="C1918" s="150" t="s">
        <v>1021</v>
      </c>
      <c r="D1918" s="138" t="s">
        <v>163</v>
      </c>
      <c r="E1918" s="161">
        <v>3195</v>
      </c>
      <c r="F1918" s="465" t="s">
        <v>1077</v>
      </c>
      <c r="G1918" s="140">
        <f>2950+245</f>
        <v>3195</v>
      </c>
      <c r="H1918" s="154">
        <f t="shared" si="29"/>
        <v>0</v>
      </c>
      <c r="I1918" s="141"/>
      <c r="J1918" s="118"/>
    </row>
    <row r="1919" spans="1:10" ht="15" x14ac:dyDescent="0.25">
      <c r="A1919" s="149">
        <v>41696</v>
      </c>
      <c r="B1919" s="150">
        <v>363</v>
      </c>
      <c r="C1919" s="150" t="s">
        <v>1021</v>
      </c>
      <c r="D1919" s="138" t="s">
        <v>16</v>
      </c>
      <c r="E1919" s="151">
        <v>203305.41</v>
      </c>
      <c r="F1919" s="446">
        <v>41710</v>
      </c>
      <c r="G1919" s="145">
        <v>203305.41</v>
      </c>
      <c r="H1919" s="154">
        <f t="shared" si="29"/>
        <v>0</v>
      </c>
      <c r="I1919" s="141"/>
      <c r="J1919" s="118"/>
    </row>
    <row r="1920" spans="1:10" ht="15" x14ac:dyDescent="0.25">
      <c r="A1920" s="149">
        <v>41696</v>
      </c>
      <c r="B1920" s="150">
        <v>364</v>
      </c>
      <c r="C1920" s="150" t="s">
        <v>1021</v>
      </c>
      <c r="D1920" s="138" t="s">
        <v>16</v>
      </c>
      <c r="E1920" s="151">
        <v>3651</v>
      </c>
      <c r="F1920" s="446">
        <v>41710</v>
      </c>
      <c r="G1920" s="145">
        <v>3651</v>
      </c>
      <c r="H1920" s="154">
        <f t="shared" si="29"/>
        <v>0</v>
      </c>
      <c r="I1920" s="141"/>
      <c r="J1920" s="118"/>
    </row>
    <row r="1921" spans="1:10" ht="15" x14ac:dyDescent="0.25">
      <c r="A1921" s="149">
        <v>41696</v>
      </c>
      <c r="B1921" s="150">
        <v>365</v>
      </c>
      <c r="C1921" s="150" t="s">
        <v>1021</v>
      </c>
      <c r="D1921" s="138" t="s">
        <v>13</v>
      </c>
      <c r="E1921" s="151">
        <v>2456</v>
      </c>
      <c r="F1921" s="446">
        <v>41701</v>
      </c>
      <c r="G1921" s="145">
        <v>2456</v>
      </c>
      <c r="H1921" s="154">
        <f t="shared" si="29"/>
        <v>0</v>
      </c>
      <c r="I1921" s="141" t="s">
        <v>30</v>
      </c>
      <c r="J1921" s="118"/>
    </row>
    <row r="1922" spans="1:10" x14ac:dyDescent="0.25">
      <c r="A1922" s="149">
        <v>41696</v>
      </c>
      <c r="B1922" s="150">
        <v>366</v>
      </c>
      <c r="C1922" s="150" t="s">
        <v>1021</v>
      </c>
      <c r="D1922" s="138" t="s">
        <v>123</v>
      </c>
      <c r="E1922" s="151">
        <v>3708.5</v>
      </c>
      <c r="F1922" s="445">
        <v>41696</v>
      </c>
      <c r="G1922" s="140">
        <v>3708.5</v>
      </c>
      <c r="H1922" s="154">
        <f t="shared" si="29"/>
        <v>0</v>
      </c>
      <c r="I1922" s="141" t="s">
        <v>8</v>
      </c>
    </row>
    <row r="1923" spans="1:10" x14ac:dyDescent="0.25">
      <c r="A1923" s="149">
        <v>41696</v>
      </c>
      <c r="B1923" s="150">
        <v>367</v>
      </c>
      <c r="C1923" s="150" t="s">
        <v>1021</v>
      </c>
      <c r="D1923" s="138" t="s">
        <v>123</v>
      </c>
      <c r="E1923" s="151">
        <v>264</v>
      </c>
      <c r="F1923" s="472" t="s">
        <v>1078</v>
      </c>
      <c r="G1923" s="140">
        <v>264</v>
      </c>
      <c r="H1923" s="154">
        <f t="shared" si="29"/>
        <v>0</v>
      </c>
      <c r="I1923" s="141" t="s">
        <v>8</v>
      </c>
    </row>
    <row r="1924" spans="1:10" x14ac:dyDescent="0.25">
      <c r="A1924" s="149">
        <v>41696</v>
      </c>
      <c r="B1924" s="150">
        <v>368</v>
      </c>
      <c r="C1924" s="150" t="s">
        <v>1021</v>
      </c>
      <c r="D1924" s="138" t="s">
        <v>76</v>
      </c>
      <c r="E1924" s="151">
        <v>1728</v>
      </c>
      <c r="F1924" s="445">
        <v>41696</v>
      </c>
      <c r="G1924" s="140">
        <v>1728</v>
      </c>
      <c r="H1924" s="154">
        <f t="shared" si="29"/>
        <v>0</v>
      </c>
      <c r="I1924" s="141"/>
    </row>
    <row r="1925" spans="1:10" x14ac:dyDescent="0.25">
      <c r="A1925" s="149">
        <v>41696</v>
      </c>
      <c r="B1925" s="150">
        <v>369</v>
      </c>
      <c r="C1925" s="150" t="s">
        <v>1021</v>
      </c>
      <c r="D1925" s="138" t="s">
        <v>79</v>
      </c>
      <c r="E1925" s="161">
        <v>20203</v>
      </c>
      <c r="F1925" s="448" t="s">
        <v>1079</v>
      </c>
      <c r="G1925" s="140">
        <v>20203</v>
      </c>
      <c r="H1925" s="154">
        <f t="shared" ref="H1925:H1988" si="30">E1925-G1925</f>
        <v>0</v>
      </c>
      <c r="I1925" s="141" t="s">
        <v>21</v>
      </c>
      <c r="J1925" s="142" t="s">
        <v>1080</v>
      </c>
    </row>
    <row r="1926" spans="1:10" x14ac:dyDescent="0.25">
      <c r="A1926" s="149">
        <v>41696</v>
      </c>
      <c r="B1926" s="150">
        <v>370</v>
      </c>
      <c r="C1926" s="150" t="s">
        <v>1021</v>
      </c>
      <c r="D1926" s="138" t="s">
        <v>44</v>
      </c>
      <c r="E1926" s="151">
        <v>1900</v>
      </c>
      <c r="F1926" s="464">
        <v>41715</v>
      </c>
      <c r="G1926" s="145">
        <v>1900</v>
      </c>
      <c r="H1926" s="154">
        <f t="shared" si="30"/>
        <v>0</v>
      </c>
      <c r="I1926" s="141" t="s">
        <v>21</v>
      </c>
    </row>
    <row r="1927" spans="1:10" x14ac:dyDescent="0.25">
      <c r="A1927" s="149">
        <v>41696</v>
      </c>
      <c r="B1927" s="150">
        <v>371</v>
      </c>
      <c r="C1927" s="150" t="s">
        <v>1021</v>
      </c>
      <c r="D1927" s="138" t="s">
        <v>136</v>
      </c>
      <c r="E1927" s="151">
        <v>1000</v>
      </c>
      <c r="F1927" s="445">
        <v>41696</v>
      </c>
      <c r="G1927" s="140">
        <v>1000</v>
      </c>
      <c r="H1927" s="154">
        <f t="shared" si="30"/>
        <v>0</v>
      </c>
      <c r="I1927" s="141"/>
    </row>
    <row r="1928" spans="1:10" x14ac:dyDescent="0.25">
      <c r="A1928" s="149">
        <v>41696</v>
      </c>
      <c r="B1928" s="150">
        <v>372</v>
      </c>
      <c r="C1928" s="150" t="s">
        <v>1021</v>
      </c>
      <c r="D1928" s="138" t="s">
        <v>22</v>
      </c>
      <c r="E1928" s="151">
        <v>1519</v>
      </c>
      <c r="F1928" s="445">
        <v>41696</v>
      </c>
      <c r="G1928" s="140">
        <v>1519</v>
      </c>
      <c r="H1928" s="154">
        <f t="shared" si="30"/>
        <v>0</v>
      </c>
      <c r="I1928" s="141" t="s">
        <v>21</v>
      </c>
    </row>
    <row r="1929" spans="1:10" x14ac:dyDescent="0.25">
      <c r="A1929" s="149">
        <v>41696</v>
      </c>
      <c r="B1929" s="150">
        <v>373</v>
      </c>
      <c r="C1929" s="150" t="s">
        <v>1021</v>
      </c>
      <c r="D1929" s="138" t="s">
        <v>55</v>
      </c>
      <c r="E1929" s="151">
        <v>7646</v>
      </c>
      <c r="F1929" s="445">
        <v>41696</v>
      </c>
      <c r="G1929" s="140">
        <v>7646</v>
      </c>
      <c r="H1929" s="154">
        <f t="shared" si="30"/>
        <v>0</v>
      </c>
      <c r="I1929" s="141" t="s">
        <v>8</v>
      </c>
    </row>
    <row r="1930" spans="1:10" x14ac:dyDescent="0.25">
      <c r="A1930" s="149">
        <v>41696</v>
      </c>
      <c r="B1930" s="150">
        <v>374</v>
      </c>
      <c r="C1930" s="150" t="s">
        <v>1021</v>
      </c>
      <c r="D1930" s="138" t="s">
        <v>74</v>
      </c>
      <c r="E1930" s="151">
        <v>1311</v>
      </c>
      <c r="F1930" s="445">
        <v>41696</v>
      </c>
      <c r="G1930" s="140">
        <v>1311</v>
      </c>
      <c r="H1930" s="154">
        <f t="shared" si="30"/>
        <v>0</v>
      </c>
      <c r="I1930" s="141" t="s">
        <v>8</v>
      </c>
    </row>
    <row r="1931" spans="1:10" x14ac:dyDescent="0.25">
      <c r="A1931" s="149">
        <v>41696</v>
      </c>
      <c r="B1931" s="150">
        <v>375</v>
      </c>
      <c r="C1931" s="150" t="s">
        <v>1021</v>
      </c>
      <c r="D1931" s="138" t="s">
        <v>953</v>
      </c>
      <c r="E1931" s="151">
        <v>4348.5</v>
      </c>
      <c r="F1931" s="445">
        <v>41696</v>
      </c>
      <c r="G1931" s="140">
        <v>4348.5</v>
      </c>
      <c r="H1931" s="154">
        <f t="shared" si="30"/>
        <v>0</v>
      </c>
      <c r="I1931" s="141" t="s">
        <v>30</v>
      </c>
    </row>
    <row r="1932" spans="1:10" x14ac:dyDescent="0.25">
      <c r="A1932" s="149">
        <v>41696</v>
      </c>
      <c r="B1932" s="150">
        <v>376</v>
      </c>
      <c r="C1932" s="150" t="s">
        <v>1021</v>
      </c>
      <c r="D1932" s="138" t="s">
        <v>42</v>
      </c>
      <c r="E1932" s="151">
        <v>1140</v>
      </c>
      <c r="F1932" s="446">
        <v>41715</v>
      </c>
      <c r="G1932" s="145">
        <v>1140</v>
      </c>
      <c r="H1932" s="154">
        <f t="shared" si="30"/>
        <v>0</v>
      </c>
      <c r="I1932" s="141" t="s">
        <v>12</v>
      </c>
    </row>
    <row r="1933" spans="1:10" x14ac:dyDescent="0.25">
      <c r="A1933" s="149">
        <v>41696</v>
      </c>
      <c r="B1933" s="150">
        <v>377</v>
      </c>
      <c r="C1933" s="150" t="s">
        <v>1021</v>
      </c>
      <c r="D1933" s="138" t="s">
        <v>54</v>
      </c>
      <c r="E1933" s="151">
        <v>7028</v>
      </c>
      <c r="F1933" s="445">
        <v>41696</v>
      </c>
      <c r="G1933" s="140">
        <v>7028</v>
      </c>
      <c r="H1933" s="154">
        <f t="shared" si="30"/>
        <v>0</v>
      </c>
      <c r="I1933" s="141" t="s">
        <v>12</v>
      </c>
    </row>
    <row r="1934" spans="1:10" x14ac:dyDescent="0.25">
      <c r="A1934" s="149">
        <v>41696</v>
      </c>
      <c r="B1934" s="150">
        <v>378</v>
      </c>
      <c r="C1934" s="150" t="s">
        <v>1021</v>
      </c>
      <c r="D1934" s="138" t="s">
        <v>47</v>
      </c>
      <c r="E1934" s="151">
        <v>4453.5</v>
      </c>
      <c r="F1934" s="445">
        <v>41696</v>
      </c>
      <c r="G1934" s="140">
        <v>4453.5</v>
      </c>
      <c r="H1934" s="154">
        <f t="shared" si="30"/>
        <v>0</v>
      </c>
      <c r="I1934" s="141" t="s">
        <v>12</v>
      </c>
    </row>
    <row r="1935" spans="1:10" x14ac:dyDescent="0.25">
      <c r="A1935" s="149">
        <v>41696</v>
      </c>
      <c r="B1935" s="150">
        <v>379</v>
      </c>
      <c r="C1935" s="150" t="s">
        <v>1021</v>
      </c>
      <c r="D1935" s="138" t="s">
        <v>144</v>
      </c>
      <c r="E1935" s="151">
        <v>3616</v>
      </c>
      <c r="F1935" s="445">
        <v>41696</v>
      </c>
      <c r="G1935" s="140">
        <v>3616</v>
      </c>
      <c r="H1935" s="154">
        <f t="shared" si="30"/>
        <v>0</v>
      </c>
      <c r="I1935" s="141" t="s">
        <v>30</v>
      </c>
    </row>
    <row r="1936" spans="1:10" x14ac:dyDescent="0.25">
      <c r="A1936" s="149">
        <v>41696</v>
      </c>
      <c r="B1936" s="150">
        <v>380</v>
      </c>
      <c r="C1936" s="150" t="s">
        <v>1021</v>
      </c>
      <c r="D1936" s="138" t="s">
        <v>57</v>
      </c>
      <c r="E1936" s="151">
        <v>1000</v>
      </c>
      <c r="F1936" s="445">
        <v>41696</v>
      </c>
      <c r="G1936" s="140">
        <v>1000</v>
      </c>
      <c r="H1936" s="154">
        <f t="shared" si="30"/>
        <v>0</v>
      </c>
      <c r="I1936" s="141" t="s">
        <v>12</v>
      </c>
    </row>
    <row r="1937" spans="1:10" x14ac:dyDescent="0.25">
      <c r="A1937" s="149">
        <v>41696</v>
      </c>
      <c r="B1937" s="150">
        <v>381</v>
      </c>
      <c r="C1937" s="150" t="s">
        <v>1021</v>
      </c>
      <c r="D1937" s="138" t="s">
        <v>989</v>
      </c>
      <c r="E1937" s="151">
        <v>2002</v>
      </c>
      <c r="F1937" s="445">
        <v>41696</v>
      </c>
      <c r="G1937" s="140">
        <v>2002</v>
      </c>
      <c r="H1937" s="154">
        <f t="shared" si="30"/>
        <v>0</v>
      </c>
      <c r="I1937" s="141" t="s">
        <v>8</v>
      </c>
    </row>
    <row r="1938" spans="1:10" ht="15" x14ac:dyDescent="0.25">
      <c r="A1938" s="149">
        <v>41696</v>
      </c>
      <c r="B1938" s="150">
        <v>382</v>
      </c>
      <c r="C1938" s="150" t="s">
        <v>1021</v>
      </c>
      <c r="D1938" s="138" t="s">
        <v>1081</v>
      </c>
      <c r="E1938" s="151">
        <v>2279</v>
      </c>
      <c r="F1938" s="445">
        <v>41696</v>
      </c>
      <c r="G1938" s="140">
        <v>2279</v>
      </c>
      <c r="H1938" s="154">
        <f t="shared" si="30"/>
        <v>0</v>
      </c>
      <c r="I1938" s="141" t="s">
        <v>30</v>
      </c>
      <c r="J1938" s="118"/>
    </row>
    <row r="1939" spans="1:10" ht="15" x14ac:dyDescent="0.25">
      <c r="A1939" s="149">
        <v>41696</v>
      </c>
      <c r="B1939" s="150">
        <v>383</v>
      </c>
      <c r="C1939" s="150" t="s">
        <v>1021</v>
      </c>
      <c r="D1939" s="138" t="s">
        <v>1082</v>
      </c>
      <c r="E1939" s="151">
        <v>329</v>
      </c>
      <c r="F1939" s="445">
        <v>41696</v>
      </c>
      <c r="G1939" s="140">
        <v>329</v>
      </c>
      <c r="H1939" s="154">
        <f t="shared" si="30"/>
        <v>0</v>
      </c>
      <c r="I1939" s="141" t="s">
        <v>30</v>
      </c>
      <c r="J1939" s="118"/>
    </row>
    <row r="1940" spans="1:10" ht="15" x14ac:dyDescent="0.25">
      <c r="A1940" s="149">
        <v>41696</v>
      </c>
      <c r="B1940" s="150">
        <v>384</v>
      </c>
      <c r="C1940" s="150" t="s">
        <v>1021</v>
      </c>
      <c r="D1940" s="138" t="s">
        <v>62</v>
      </c>
      <c r="E1940" s="151">
        <v>21475</v>
      </c>
      <c r="F1940" s="445">
        <v>41696</v>
      </c>
      <c r="G1940" s="140">
        <v>21475</v>
      </c>
      <c r="H1940" s="154">
        <f t="shared" si="30"/>
        <v>0</v>
      </c>
      <c r="I1940" s="141" t="s">
        <v>8</v>
      </c>
      <c r="J1940" s="118"/>
    </row>
    <row r="1941" spans="1:10" ht="15" x14ac:dyDescent="0.25">
      <c r="A1941" s="149">
        <v>41696</v>
      </c>
      <c r="B1941" s="150">
        <v>385</v>
      </c>
      <c r="C1941" s="150" t="s">
        <v>1021</v>
      </c>
      <c r="D1941" s="138" t="s">
        <v>130</v>
      </c>
      <c r="E1941" s="151">
        <v>4171</v>
      </c>
      <c r="F1941" s="445">
        <v>41697</v>
      </c>
      <c r="G1941" s="140">
        <v>4171</v>
      </c>
      <c r="H1941" s="154">
        <f t="shared" si="30"/>
        <v>0</v>
      </c>
      <c r="I1941" s="141" t="s">
        <v>21</v>
      </c>
      <c r="J1941" s="118"/>
    </row>
    <row r="1942" spans="1:10" ht="15" x14ac:dyDescent="0.25">
      <c r="A1942" s="149">
        <v>41696</v>
      </c>
      <c r="B1942" s="150">
        <v>386</v>
      </c>
      <c r="C1942" s="150" t="s">
        <v>1021</v>
      </c>
      <c r="D1942" s="138" t="s">
        <v>48</v>
      </c>
      <c r="E1942" s="151">
        <v>777</v>
      </c>
      <c r="F1942" s="445">
        <v>41696</v>
      </c>
      <c r="G1942" s="140">
        <v>777</v>
      </c>
      <c r="H1942" s="154">
        <f t="shared" si="30"/>
        <v>0</v>
      </c>
      <c r="I1942" s="141" t="s">
        <v>21</v>
      </c>
      <c r="J1942" s="118"/>
    </row>
    <row r="1943" spans="1:10" ht="15" x14ac:dyDescent="0.25">
      <c r="A1943" s="149">
        <v>41696</v>
      </c>
      <c r="B1943" s="150">
        <v>387</v>
      </c>
      <c r="C1943" s="150" t="s">
        <v>1021</v>
      </c>
      <c r="D1943" s="138" t="s">
        <v>235</v>
      </c>
      <c r="E1943" s="151">
        <v>591</v>
      </c>
      <c r="F1943" s="445">
        <v>41696</v>
      </c>
      <c r="G1943" s="140">
        <v>591</v>
      </c>
      <c r="H1943" s="154">
        <f t="shared" si="30"/>
        <v>0</v>
      </c>
      <c r="I1943" s="141" t="s">
        <v>30</v>
      </c>
      <c r="J1943" s="118"/>
    </row>
    <row r="1944" spans="1:10" ht="15" x14ac:dyDescent="0.25">
      <c r="A1944" s="149">
        <v>41696</v>
      </c>
      <c r="B1944" s="150">
        <v>388</v>
      </c>
      <c r="C1944" s="150" t="s">
        <v>1021</v>
      </c>
      <c r="D1944" s="138" t="s">
        <v>304</v>
      </c>
      <c r="E1944" s="151">
        <v>12296</v>
      </c>
      <c r="F1944" s="445">
        <v>41696</v>
      </c>
      <c r="G1944" s="140">
        <v>12296</v>
      </c>
      <c r="H1944" s="154">
        <f t="shared" si="30"/>
        <v>0</v>
      </c>
      <c r="I1944" s="141" t="s">
        <v>30</v>
      </c>
      <c r="J1944" s="118"/>
    </row>
    <row r="1945" spans="1:10" ht="15" x14ac:dyDescent="0.25">
      <c r="A1945" s="149">
        <v>41696</v>
      </c>
      <c r="B1945" s="150">
        <v>389</v>
      </c>
      <c r="C1945" s="150" t="s">
        <v>1021</v>
      </c>
      <c r="D1945" s="138" t="s">
        <v>29</v>
      </c>
      <c r="E1945" s="151">
        <v>5040</v>
      </c>
      <c r="F1945" s="445">
        <v>41696</v>
      </c>
      <c r="G1945" s="140">
        <v>5040</v>
      </c>
      <c r="H1945" s="154">
        <f t="shared" si="30"/>
        <v>0</v>
      </c>
      <c r="I1945" s="141" t="s">
        <v>12</v>
      </c>
      <c r="J1945" s="118"/>
    </row>
    <row r="1946" spans="1:10" ht="15" x14ac:dyDescent="0.25">
      <c r="A1946" s="149">
        <v>41696</v>
      </c>
      <c r="B1946" s="150">
        <v>390</v>
      </c>
      <c r="C1946" s="150" t="s">
        <v>1021</v>
      </c>
      <c r="D1946" s="138" t="s">
        <v>490</v>
      </c>
      <c r="E1946" s="151">
        <v>1797</v>
      </c>
      <c r="F1946" s="445">
        <v>41696</v>
      </c>
      <c r="G1946" s="140">
        <v>1797</v>
      </c>
      <c r="H1946" s="154">
        <f t="shared" si="30"/>
        <v>0</v>
      </c>
      <c r="I1946" s="141" t="s">
        <v>12</v>
      </c>
      <c r="J1946" s="118"/>
    </row>
    <row r="1947" spans="1:10" ht="15" x14ac:dyDescent="0.25">
      <c r="A1947" s="149">
        <v>41696</v>
      </c>
      <c r="B1947" s="150">
        <v>391</v>
      </c>
      <c r="C1947" s="150" t="s">
        <v>1021</v>
      </c>
      <c r="D1947" s="138" t="s">
        <v>106</v>
      </c>
      <c r="E1947" s="151">
        <v>2058</v>
      </c>
      <c r="F1947" s="446">
        <v>41704</v>
      </c>
      <c r="G1947" s="145">
        <v>2058</v>
      </c>
      <c r="H1947" s="154">
        <f t="shared" si="30"/>
        <v>0</v>
      </c>
      <c r="I1947" s="141"/>
      <c r="J1947" s="118"/>
    </row>
    <row r="1948" spans="1:10" ht="15" x14ac:dyDescent="0.25">
      <c r="A1948" s="149">
        <v>41696</v>
      </c>
      <c r="B1948" s="150">
        <v>392</v>
      </c>
      <c r="C1948" s="150" t="s">
        <v>1021</v>
      </c>
      <c r="D1948" s="138" t="s">
        <v>758</v>
      </c>
      <c r="E1948" s="151">
        <v>2402.5</v>
      </c>
      <c r="F1948" s="445">
        <v>41696</v>
      </c>
      <c r="G1948" s="140">
        <v>2402.5</v>
      </c>
      <c r="H1948" s="154">
        <f t="shared" si="30"/>
        <v>0</v>
      </c>
      <c r="I1948" s="141" t="s">
        <v>12</v>
      </c>
      <c r="J1948" s="118"/>
    </row>
    <row r="1949" spans="1:10" ht="15" x14ac:dyDescent="0.25">
      <c r="A1949" s="149">
        <v>41696</v>
      </c>
      <c r="B1949" s="150">
        <v>393</v>
      </c>
      <c r="C1949" s="150" t="s">
        <v>1021</v>
      </c>
      <c r="D1949" s="138" t="s">
        <v>468</v>
      </c>
      <c r="E1949" s="151">
        <v>3330</v>
      </c>
      <c r="F1949" s="445">
        <v>41696</v>
      </c>
      <c r="G1949" s="140">
        <v>3330</v>
      </c>
      <c r="H1949" s="154">
        <f t="shared" si="30"/>
        <v>0</v>
      </c>
      <c r="I1949" s="141" t="s">
        <v>30</v>
      </c>
      <c r="J1949" s="118"/>
    </row>
    <row r="1950" spans="1:10" ht="15" x14ac:dyDescent="0.25">
      <c r="A1950" s="149">
        <v>41696</v>
      </c>
      <c r="B1950" s="150">
        <v>394</v>
      </c>
      <c r="C1950" s="150" t="s">
        <v>1021</v>
      </c>
      <c r="D1950" s="138" t="s">
        <v>35</v>
      </c>
      <c r="E1950" s="151">
        <v>1560</v>
      </c>
      <c r="F1950" s="445">
        <v>41696</v>
      </c>
      <c r="G1950" s="140">
        <v>1560</v>
      </c>
      <c r="H1950" s="154">
        <f t="shared" si="30"/>
        <v>0</v>
      </c>
      <c r="I1950" s="141" t="s">
        <v>12</v>
      </c>
      <c r="J1950" s="118"/>
    </row>
    <row r="1951" spans="1:10" ht="15" x14ac:dyDescent="0.25">
      <c r="A1951" s="149">
        <v>41696</v>
      </c>
      <c r="B1951" s="150">
        <v>395</v>
      </c>
      <c r="C1951" s="150" t="s">
        <v>1021</v>
      </c>
      <c r="D1951" s="138" t="s">
        <v>32</v>
      </c>
      <c r="E1951" s="151">
        <v>8154</v>
      </c>
      <c r="F1951" s="445">
        <v>41696</v>
      </c>
      <c r="G1951" s="140">
        <v>8154</v>
      </c>
      <c r="H1951" s="154">
        <f t="shared" si="30"/>
        <v>0</v>
      </c>
      <c r="I1951" s="141" t="s">
        <v>12</v>
      </c>
      <c r="J1951" s="118"/>
    </row>
    <row r="1952" spans="1:10" ht="15" x14ac:dyDescent="0.25">
      <c r="A1952" s="149">
        <v>41696</v>
      </c>
      <c r="B1952" s="150">
        <v>396</v>
      </c>
      <c r="C1952" s="150" t="s">
        <v>1021</v>
      </c>
      <c r="D1952" s="138" t="s">
        <v>1083</v>
      </c>
      <c r="E1952" s="151">
        <v>3612</v>
      </c>
      <c r="F1952" s="445">
        <v>41696</v>
      </c>
      <c r="G1952" s="140">
        <v>3612</v>
      </c>
      <c r="H1952" s="154">
        <f t="shared" si="30"/>
        <v>0</v>
      </c>
      <c r="I1952" s="141" t="s">
        <v>8</v>
      </c>
      <c r="J1952" s="118"/>
    </row>
    <row r="1953" spans="1:10" ht="15" x14ac:dyDescent="0.25">
      <c r="A1953" s="149">
        <v>41696</v>
      </c>
      <c r="B1953" s="150">
        <v>397</v>
      </c>
      <c r="C1953" s="150" t="s">
        <v>1021</v>
      </c>
      <c r="D1953" s="138" t="s">
        <v>351</v>
      </c>
      <c r="E1953" s="151">
        <v>2108.5</v>
      </c>
      <c r="F1953" s="445">
        <v>41696</v>
      </c>
      <c r="G1953" s="140">
        <v>2108.5</v>
      </c>
      <c r="H1953" s="154">
        <f t="shared" si="30"/>
        <v>0</v>
      </c>
      <c r="I1953" s="141" t="s">
        <v>30</v>
      </c>
      <c r="J1953" s="118"/>
    </row>
    <row r="1954" spans="1:10" x14ac:dyDescent="0.25">
      <c r="A1954" s="149">
        <v>41696</v>
      </c>
      <c r="B1954" s="150">
        <v>398</v>
      </c>
      <c r="C1954" s="150" t="s">
        <v>1021</v>
      </c>
      <c r="D1954" s="138" t="s">
        <v>99</v>
      </c>
      <c r="E1954" s="151">
        <v>489</v>
      </c>
      <c r="F1954" s="445">
        <v>41696</v>
      </c>
      <c r="G1954" s="140">
        <v>489</v>
      </c>
      <c r="H1954" s="154">
        <f t="shared" si="30"/>
        <v>0</v>
      </c>
      <c r="I1954" s="141" t="s">
        <v>30</v>
      </c>
    </row>
    <row r="1955" spans="1:10" x14ac:dyDescent="0.25">
      <c r="A1955" s="149">
        <v>41696</v>
      </c>
      <c r="B1955" s="150">
        <v>399</v>
      </c>
      <c r="C1955" s="150" t="s">
        <v>1021</v>
      </c>
      <c r="D1955" s="138" t="s">
        <v>8</v>
      </c>
      <c r="E1955" s="151">
        <v>458</v>
      </c>
      <c r="F1955" s="445">
        <v>41696</v>
      </c>
      <c r="G1955" s="140">
        <v>458</v>
      </c>
      <c r="H1955" s="154">
        <f t="shared" si="30"/>
        <v>0</v>
      </c>
      <c r="I1955" s="141" t="s">
        <v>8</v>
      </c>
    </row>
    <row r="1956" spans="1:10" x14ac:dyDescent="0.25">
      <c r="A1956" s="149">
        <v>41696</v>
      </c>
      <c r="B1956" s="150">
        <v>400</v>
      </c>
      <c r="C1956" s="150" t="s">
        <v>1021</v>
      </c>
      <c r="D1956" s="138" t="s">
        <v>12</v>
      </c>
      <c r="E1956" s="151">
        <v>314</v>
      </c>
      <c r="F1956" s="445">
        <v>41696</v>
      </c>
      <c r="G1956" s="140">
        <v>314</v>
      </c>
      <c r="H1956" s="154">
        <f t="shared" si="30"/>
        <v>0</v>
      </c>
      <c r="I1956" s="141"/>
    </row>
    <row r="1957" spans="1:10" x14ac:dyDescent="0.25">
      <c r="A1957" s="149">
        <v>41696</v>
      </c>
      <c r="B1957" s="150">
        <v>401</v>
      </c>
      <c r="C1957" s="150" t="s">
        <v>1021</v>
      </c>
      <c r="D1957" s="138" t="s">
        <v>60</v>
      </c>
      <c r="E1957" s="151">
        <v>5183</v>
      </c>
      <c r="F1957" s="457" t="s">
        <v>1084</v>
      </c>
      <c r="G1957" s="145">
        <v>5183</v>
      </c>
      <c r="H1957" s="154">
        <f t="shared" si="30"/>
        <v>0</v>
      </c>
      <c r="I1957" s="141" t="s">
        <v>8</v>
      </c>
    </row>
    <row r="1958" spans="1:10" x14ac:dyDescent="0.25">
      <c r="A1958" s="149">
        <v>41696</v>
      </c>
      <c r="B1958" s="150">
        <v>402</v>
      </c>
      <c r="C1958" s="150" t="s">
        <v>1021</v>
      </c>
      <c r="D1958" s="138" t="s">
        <v>168</v>
      </c>
      <c r="E1958" s="161">
        <v>8277</v>
      </c>
      <c r="F1958" s="465" t="s">
        <v>1085</v>
      </c>
      <c r="G1958" s="145">
        <v>8277</v>
      </c>
      <c r="H1958" s="154">
        <f t="shared" si="30"/>
        <v>0</v>
      </c>
      <c r="I1958" s="141" t="s">
        <v>162</v>
      </c>
    </row>
    <row r="1959" spans="1:10" x14ac:dyDescent="0.25">
      <c r="A1959" s="149">
        <v>41696</v>
      </c>
      <c r="B1959" s="150">
        <v>403</v>
      </c>
      <c r="C1959" s="150" t="s">
        <v>1021</v>
      </c>
      <c r="D1959" s="138" t="s">
        <v>731</v>
      </c>
      <c r="E1959" s="151">
        <v>2567.5</v>
      </c>
      <c r="F1959" s="446">
        <v>41710</v>
      </c>
      <c r="G1959" s="145">
        <v>2567.5</v>
      </c>
      <c r="H1959" s="154">
        <f t="shared" si="30"/>
        <v>0</v>
      </c>
      <c r="I1959" s="141" t="s">
        <v>8</v>
      </c>
    </row>
    <row r="1960" spans="1:10" x14ac:dyDescent="0.25">
      <c r="A1960" s="149">
        <v>41696</v>
      </c>
      <c r="B1960" s="150">
        <v>404</v>
      </c>
      <c r="C1960" s="150" t="s">
        <v>1021</v>
      </c>
      <c r="D1960" s="138" t="s">
        <v>260</v>
      </c>
      <c r="E1960" s="151">
        <v>1353.5</v>
      </c>
      <c r="F1960" s="445">
        <v>41696</v>
      </c>
      <c r="G1960" s="140">
        <v>1353.5</v>
      </c>
      <c r="H1960" s="154">
        <f t="shared" si="30"/>
        <v>0</v>
      </c>
      <c r="I1960" s="141" t="s">
        <v>65</v>
      </c>
      <c r="J1960" s="142" t="s">
        <v>1086</v>
      </c>
    </row>
    <row r="1961" spans="1:10" x14ac:dyDescent="0.25">
      <c r="A1961" s="149">
        <v>41696</v>
      </c>
      <c r="B1961" s="150">
        <v>405</v>
      </c>
      <c r="C1961" s="150" t="s">
        <v>1021</v>
      </c>
      <c r="D1961" s="138" t="s">
        <v>51</v>
      </c>
      <c r="E1961" s="151">
        <v>1160</v>
      </c>
      <c r="F1961" s="445">
        <v>41696</v>
      </c>
      <c r="G1961" s="140">
        <v>1160</v>
      </c>
      <c r="H1961" s="154">
        <f t="shared" si="30"/>
        <v>0</v>
      </c>
      <c r="I1961" s="141"/>
    </row>
    <row r="1962" spans="1:10" x14ac:dyDescent="0.25">
      <c r="A1962" s="149">
        <v>41696</v>
      </c>
      <c r="B1962" s="150">
        <v>406</v>
      </c>
      <c r="C1962" s="150" t="s">
        <v>1021</v>
      </c>
      <c r="D1962" s="138" t="s">
        <v>133</v>
      </c>
      <c r="E1962" s="151">
        <v>25108.5</v>
      </c>
      <c r="F1962" s="445">
        <v>41696</v>
      </c>
      <c r="G1962" s="140">
        <v>25108.5</v>
      </c>
      <c r="H1962" s="154">
        <f t="shared" si="30"/>
        <v>0</v>
      </c>
      <c r="I1962" s="141" t="s">
        <v>8</v>
      </c>
    </row>
    <row r="1963" spans="1:10" x14ac:dyDescent="0.25">
      <c r="A1963" s="149">
        <v>41696</v>
      </c>
      <c r="B1963" s="150">
        <v>407</v>
      </c>
      <c r="C1963" s="150" t="s">
        <v>1021</v>
      </c>
      <c r="D1963" s="138" t="s">
        <v>436</v>
      </c>
      <c r="E1963" s="151">
        <v>6925.5</v>
      </c>
      <c r="F1963" s="445">
        <v>41696</v>
      </c>
      <c r="G1963" s="140">
        <v>6925.5</v>
      </c>
      <c r="H1963" s="154">
        <f t="shared" si="30"/>
        <v>0</v>
      </c>
      <c r="I1963" s="141"/>
    </row>
    <row r="1964" spans="1:10" x14ac:dyDescent="0.25">
      <c r="A1964" s="149">
        <v>41696</v>
      </c>
      <c r="B1964" s="150">
        <v>408</v>
      </c>
      <c r="C1964" s="150" t="s">
        <v>1021</v>
      </c>
      <c r="D1964" s="138" t="s">
        <v>1087</v>
      </c>
      <c r="E1964" s="151">
        <v>1361</v>
      </c>
      <c r="F1964" s="445">
        <v>41696</v>
      </c>
      <c r="G1964" s="140">
        <v>1361</v>
      </c>
      <c r="H1964" s="154">
        <f t="shared" si="30"/>
        <v>0</v>
      </c>
      <c r="I1964" s="141"/>
    </row>
    <row r="1965" spans="1:10" x14ac:dyDescent="0.25">
      <c r="A1965" s="149">
        <v>41696</v>
      </c>
      <c r="B1965" s="150">
        <v>409</v>
      </c>
      <c r="C1965" s="150" t="s">
        <v>1021</v>
      </c>
      <c r="D1965" s="138" t="s">
        <v>318</v>
      </c>
      <c r="E1965" s="151">
        <v>4806</v>
      </c>
      <c r="F1965" s="445">
        <v>41696</v>
      </c>
      <c r="G1965" s="140">
        <v>4806</v>
      </c>
      <c r="H1965" s="154">
        <f t="shared" si="30"/>
        <v>0</v>
      </c>
      <c r="I1965" s="141"/>
    </row>
    <row r="1966" spans="1:10" x14ac:dyDescent="0.25">
      <c r="A1966" s="149">
        <v>41696</v>
      </c>
      <c r="B1966" s="150">
        <v>410</v>
      </c>
      <c r="C1966" s="150" t="s">
        <v>1021</v>
      </c>
      <c r="D1966" s="138" t="s">
        <v>85</v>
      </c>
      <c r="E1966" s="151">
        <v>27194</v>
      </c>
      <c r="F1966" s="445">
        <v>41697</v>
      </c>
      <c r="G1966" s="140">
        <v>27194</v>
      </c>
      <c r="H1966" s="154">
        <f t="shared" si="30"/>
        <v>0</v>
      </c>
      <c r="I1966" s="141" t="s">
        <v>27</v>
      </c>
    </row>
    <row r="1967" spans="1:10" x14ac:dyDescent="0.25">
      <c r="A1967" s="149">
        <v>41696</v>
      </c>
      <c r="B1967" s="150">
        <v>411</v>
      </c>
      <c r="C1967" s="150" t="s">
        <v>1021</v>
      </c>
      <c r="D1967" s="138" t="s">
        <v>180</v>
      </c>
      <c r="E1967" s="161">
        <v>24237.5</v>
      </c>
      <c r="F1967" s="447" t="s">
        <v>1088</v>
      </c>
      <c r="G1967" s="140">
        <f>21230+3007.5</f>
        <v>24237.5</v>
      </c>
      <c r="H1967" s="154">
        <f t="shared" si="30"/>
        <v>0</v>
      </c>
      <c r="I1967" s="141" t="s">
        <v>65</v>
      </c>
    </row>
    <row r="1968" spans="1:10" x14ac:dyDescent="0.25">
      <c r="A1968" s="149">
        <v>41696</v>
      </c>
      <c r="B1968" s="150">
        <v>412</v>
      </c>
      <c r="C1968" s="150" t="s">
        <v>1021</v>
      </c>
      <c r="D1968" s="138" t="s">
        <v>36</v>
      </c>
      <c r="E1968" s="151">
        <v>7252</v>
      </c>
      <c r="F1968" s="445">
        <v>41696</v>
      </c>
      <c r="G1968" s="140">
        <v>7252</v>
      </c>
      <c r="H1968" s="154">
        <f t="shared" si="30"/>
        <v>0</v>
      </c>
      <c r="I1968" s="141"/>
    </row>
    <row r="1969" spans="1:10" x14ac:dyDescent="0.25">
      <c r="A1969" s="149">
        <v>41696</v>
      </c>
      <c r="B1969" s="150">
        <v>413</v>
      </c>
      <c r="C1969" s="150" t="s">
        <v>1021</v>
      </c>
      <c r="D1969" s="138" t="s">
        <v>137</v>
      </c>
      <c r="E1969" s="151">
        <v>5437.5</v>
      </c>
      <c r="F1969" s="445">
        <v>41696</v>
      </c>
      <c r="G1969" s="140">
        <v>5437.5</v>
      </c>
      <c r="H1969" s="154">
        <f t="shared" si="30"/>
        <v>0</v>
      </c>
      <c r="I1969" s="141"/>
    </row>
    <row r="1970" spans="1:10" ht="15" x14ac:dyDescent="0.25">
      <c r="A1970" s="149">
        <v>41696</v>
      </c>
      <c r="B1970" s="150">
        <v>414</v>
      </c>
      <c r="C1970" s="150" t="s">
        <v>1021</v>
      </c>
      <c r="D1970" s="138" t="s">
        <v>91</v>
      </c>
      <c r="E1970" s="151">
        <v>17900</v>
      </c>
      <c r="F1970" s="445">
        <v>41698</v>
      </c>
      <c r="G1970" s="140">
        <v>17900</v>
      </c>
      <c r="H1970" s="154">
        <f t="shared" si="30"/>
        <v>0</v>
      </c>
      <c r="I1970" s="141" t="s">
        <v>27</v>
      </c>
      <c r="J1970" s="118"/>
    </row>
    <row r="1971" spans="1:10" ht="15" x14ac:dyDescent="0.25">
      <c r="A1971" s="149">
        <v>41696</v>
      </c>
      <c r="B1971" s="150">
        <v>415</v>
      </c>
      <c r="C1971" s="150" t="s">
        <v>1021</v>
      </c>
      <c r="D1971" s="138" t="s">
        <v>8</v>
      </c>
      <c r="E1971" s="151">
        <v>849</v>
      </c>
      <c r="F1971" s="445">
        <v>41696</v>
      </c>
      <c r="G1971" s="140">
        <v>849</v>
      </c>
      <c r="H1971" s="154">
        <f t="shared" si="30"/>
        <v>0</v>
      </c>
      <c r="I1971" s="141" t="s">
        <v>8</v>
      </c>
      <c r="J1971" s="118"/>
    </row>
    <row r="1972" spans="1:10" ht="15" x14ac:dyDescent="0.25">
      <c r="A1972" s="149">
        <v>41696</v>
      </c>
      <c r="B1972" s="150">
        <v>416</v>
      </c>
      <c r="C1972" s="150" t="s">
        <v>1021</v>
      </c>
      <c r="D1972" s="138" t="s">
        <v>136</v>
      </c>
      <c r="E1972" s="161">
        <v>6911</v>
      </c>
      <c r="F1972" s="447" t="s">
        <v>1089</v>
      </c>
      <c r="G1972" s="140">
        <f>6100+811</f>
        <v>6911</v>
      </c>
      <c r="H1972" s="154">
        <f t="shared" si="30"/>
        <v>0</v>
      </c>
      <c r="I1972" s="141" t="s">
        <v>27</v>
      </c>
      <c r="J1972" s="118"/>
    </row>
    <row r="1973" spans="1:10" ht="15" x14ac:dyDescent="0.25">
      <c r="A1973" s="149">
        <v>41696</v>
      </c>
      <c r="B1973" s="150">
        <v>417</v>
      </c>
      <c r="C1973" s="150" t="s">
        <v>1021</v>
      </c>
      <c r="D1973" s="138" t="s">
        <v>346</v>
      </c>
      <c r="E1973" s="151">
        <v>3421</v>
      </c>
      <c r="F1973" s="445">
        <v>41697</v>
      </c>
      <c r="G1973" s="140">
        <v>3421</v>
      </c>
      <c r="H1973" s="154">
        <f t="shared" si="30"/>
        <v>0</v>
      </c>
      <c r="I1973" s="141" t="s">
        <v>27</v>
      </c>
      <c r="J1973" s="118"/>
    </row>
    <row r="1974" spans="1:10" ht="15" x14ac:dyDescent="0.25">
      <c r="A1974" s="149">
        <v>41696</v>
      </c>
      <c r="B1974" s="150">
        <v>418</v>
      </c>
      <c r="C1974" s="150" t="s">
        <v>1021</v>
      </c>
      <c r="D1974" s="138" t="s">
        <v>544</v>
      </c>
      <c r="E1974" s="151">
        <v>3821.5</v>
      </c>
      <c r="F1974" s="445">
        <v>41697</v>
      </c>
      <c r="G1974" s="140">
        <v>3821.5</v>
      </c>
      <c r="H1974" s="154">
        <f t="shared" si="30"/>
        <v>0</v>
      </c>
      <c r="I1974" s="141" t="s">
        <v>27</v>
      </c>
      <c r="J1974" s="118"/>
    </row>
    <row r="1975" spans="1:10" ht="15" x14ac:dyDescent="0.25">
      <c r="A1975" s="149">
        <v>41696</v>
      </c>
      <c r="B1975" s="150">
        <v>419</v>
      </c>
      <c r="C1975" s="150" t="s">
        <v>1021</v>
      </c>
      <c r="D1975" s="138" t="s">
        <v>88</v>
      </c>
      <c r="E1975" s="151">
        <v>4162.5</v>
      </c>
      <c r="F1975" s="445">
        <v>41697</v>
      </c>
      <c r="G1975" s="140">
        <v>4162.5</v>
      </c>
      <c r="H1975" s="154">
        <f t="shared" si="30"/>
        <v>0</v>
      </c>
      <c r="I1975" s="141"/>
      <c r="J1975" s="118"/>
    </row>
    <row r="1976" spans="1:10" ht="15" x14ac:dyDescent="0.25">
      <c r="A1976" s="149">
        <v>41696</v>
      </c>
      <c r="B1976" s="150">
        <v>420</v>
      </c>
      <c r="C1976" s="150" t="s">
        <v>1021</v>
      </c>
      <c r="D1976" s="138" t="s">
        <v>149</v>
      </c>
      <c r="E1976" s="151">
        <v>13298</v>
      </c>
      <c r="F1976" s="445">
        <v>41697</v>
      </c>
      <c r="G1976" s="140">
        <v>13298</v>
      </c>
      <c r="H1976" s="154">
        <f t="shared" si="30"/>
        <v>0</v>
      </c>
      <c r="I1976" s="141" t="s">
        <v>27</v>
      </c>
      <c r="J1976" s="118"/>
    </row>
    <row r="1977" spans="1:10" ht="15" x14ac:dyDescent="0.25">
      <c r="A1977" s="149">
        <v>41696</v>
      </c>
      <c r="B1977" s="150">
        <v>421</v>
      </c>
      <c r="C1977" s="150" t="s">
        <v>1021</v>
      </c>
      <c r="D1977" s="138" t="s">
        <v>106</v>
      </c>
      <c r="E1977" s="151">
        <v>81233</v>
      </c>
      <c r="F1977" s="446">
        <v>41704</v>
      </c>
      <c r="G1977" s="145">
        <v>81233</v>
      </c>
      <c r="H1977" s="154">
        <f t="shared" si="30"/>
        <v>0</v>
      </c>
      <c r="I1977" s="141" t="s">
        <v>217</v>
      </c>
      <c r="J1977" s="118"/>
    </row>
    <row r="1978" spans="1:10" ht="15" x14ac:dyDescent="0.25">
      <c r="A1978" s="149">
        <v>41696</v>
      </c>
      <c r="B1978" s="150">
        <v>422</v>
      </c>
      <c r="C1978" s="150" t="s">
        <v>1021</v>
      </c>
      <c r="D1978" s="138" t="s">
        <v>1090</v>
      </c>
      <c r="E1978" s="151">
        <v>16891</v>
      </c>
      <c r="F1978" s="445">
        <v>41697</v>
      </c>
      <c r="G1978" s="140">
        <v>16891</v>
      </c>
      <c r="H1978" s="154">
        <f t="shared" si="30"/>
        <v>0</v>
      </c>
      <c r="I1978" s="141" t="s">
        <v>217</v>
      </c>
      <c r="J1978" s="118"/>
    </row>
    <row r="1979" spans="1:10" ht="15" x14ac:dyDescent="0.25">
      <c r="A1979" s="149">
        <v>41696</v>
      </c>
      <c r="B1979" s="150">
        <v>423</v>
      </c>
      <c r="C1979" s="150" t="s">
        <v>1021</v>
      </c>
      <c r="D1979" s="138" t="s">
        <v>434</v>
      </c>
      <c r="E1979" s="151">
        <v>2516</v>
      </c>
      <c r="F1979" s="445">
        <v>41696</v>
      </c>
      <c r="G1979" s="140">
        <v>2516</v>
      </c>
      <c r="H1979" s="154">
        <f t="shared" si="30"/>
        <v>0</v>
      </c>
      <c r="I1979" s="141" t="s">
        <v>8</v>
      </c>
      <c r="J1979" s="118"/>
    </row>
    <row r="1980" spans="1:10" ht="15" x14ac:dyDescent="0.25">
      <c r="A1980" s="149">
        <v>41696</v>
      </c>
      <c r="B1980" s="150">
        <v>424</v>
      </c>
      <c r="C1980" s="150" t="s">
        <v>1021</v>
      </c>
      <c r="D1980" s="138" t="s">
        <v>39</v>
      </c>
      <c r="E1980" s="151">
        <v>22128.720000000001</v>
      </c>
      <c r="F1980" s="446" t="s">
        <v>1091</v>
      </c>
      <c r="G1980" s="145">
        <v>22128.720000000001</v>
      </c>
      <c r="H1980" s="154">
        <f t="shared" si="30"/>
        <v>0</v>
      </c>
      <c r="I1980" s="141" t="s">
        <v>8</v>
      </c>
      <c r="J1980" s="118"/>
    </row>
    <row r="1981" spans="1:10" ht="15" x14ac:dyDescent="0.25">
      <c r="A1981" s="149">
        <v>41696</v>
      </c>
      <c r="B1981" s="150">
        <v>425</v>
      </c>
      <c r="C1981" s="150" t="s">
        <v>1021</v>
      </c>
      <c r="D1981" s="138" t="s">
        <v>245</v>
      </c>
      <c r="E1981" s="151">
        <v>20606.5</v>
      </c>
      <c r="F1981" s="445">
        <v>41697</v>
      </c>
      <c r="G1981" s="140">
        <v>20606.5</v>
      </c>
      <c r="H1981" s="154">
        <f t="shared" si="30"/>
        <v>0</v>
      </c>
      <c r="I1981" s="141" t="s">
        <v>27</v>
      </c>
      <c r="J1981" s="118"/>
    </row>
    <row r="1982" spans="1:10" ht="15" x14ac:dyDescent="0.25">
      <c r="A1982" s="149">
        <v>41696</v>
      </c>
      <c r="B1982" s="150">
        <v>426</v>
      </c>
      <c r="C1982" s="150" t="s">
        <v>1021</v>
      </c>
      <c r="D1982" s="138" t="s">
        <v>601</v>
      </c>
      <c r="E1982" s="151">
        <v>2671.2</v>
      </c>
      <c r="F1982" s="445">
        <v>41696</v>
      </c>
      <c r="G1982" s="140">
        <v>2671.2</v>
      </c>
      <c r="H1982" s="154">
        <f t="shared" si="30"/>
        <v>0</v>
      </c>
      <c r="I1982" s="141" t="s">
        <v>8</v>
      </c>
      <c r="J1982" s="118"/>
    </row>
    <row r="1983" spans="1:10" ht="15" x14ac:dyDescent="0.25">
      <c r="A1983" s="149">
        <v>41696</v>
      </c>
      <c r="B1983" s="150">
        <v>427</v>
      </c>
      <c r="C1983" s="150" t="s">
        <v>1021</v>
      </c>
      <c r="D1983" s="138" t="s">
        <v>14</v>
      </c>
      <c r="E1983" s="151">
        <v>6829</v>
      </c>
      <c r="F1983" s="445">
        <v>41697</v>
      </c>
      <c r="G1983" s="140">
        <v>6829</v>
      </c>
      <c r="H1983" s="154">
        <f t="shared" si="30"/>
        <v>0</v>
      </c>
      <c r="I1983" s="141" t="s">
        <v>12</v>
      </c>
      <c r="J1983" s="118"/>
    </row>
    <row r="1984" spans="1:10" ht="15" x14ac:dyDescent="0.25">
      <c r="A1984" s="149">
        <v>41697</v>
      </c>
      <c r="B1984" s="150">
        <v>428</v>
      </c>
      <c r="C1984" s="150" t="s">
        <v>1021</v>
      </c>
      <c r="D1984" s="138" t="s">
        <v>8</v>
      </c>
      <c r="E1984" s="151">
        <v>24</v>
      </c>
      <c r="F1984" s="445">
        <v>41697</v>
      </c>
      <c r="G1984" s="140">
        <v>24</v>
      </c>
      <c r="H1984" s="154">
        <f t="shared" si="30"/>
        <v>0</v>
      </c>
      <c r="I1984" s="141" t="s">
        <v>8</v>
      </c>
      <c r="J1984" s="118"/>
    </row>
    <row r="1985" spans="1:10" ht="15" x14ac:dyDescent="0.25">
      <c r="A1985" s="149">
        <v>41697</v>
      </c>
      <c r="B1985" s="150">
        <v>429</v>
      </c>
      <c r="C1985" s="150" t="s">
        <v>1021</v>
      </c>
      <c r="D1985" s="138" t="s">
        <v>70</v>
      </c>
      <c r="E1985" s="151">
        <v>4761</v>
      </c>
      <c r="F1985" s="445">
        <v>41697</v>
      </c>
      <c r="G1985" s="140">
        <v>4761</v>
      </c>
      <c r="H1985" s="154">
        <f t="shared" si="30"/>
        <v>0</v>
      </c>
      <c r="I1985" s="151"/>
      <c r="J1985" s="118"/>
    </row>
    <row r="1986" spans="1:10" ht="15" x14ac:dyDescent="0.25">
      <c r="A1986" s="149">
        <v>41697</v>
      </c>
      <c r="B1986" s="150">
        <v>430</v>
      </c>
      <c r="C1986" s="150" t="s">
        <v>1021</v>
      </c>
      <c r="D1986" s="138" t="s">
        <v>44</v>
      </c>
      <c r="E1986" s="151">
        <v>3040</v>
      </c>
      <c r="F1986" s="446">
        <v>41715</v>
      </c>
      <c r="G1986" s="145">
        <v>3040</v>
      </c>
      <c r="H1986" s="154">
        <f t="shared" si="30"/>
        <v>0</v>
      </c>
      <c r="I1986" s="141" t="s">
        <v>65</v>
      </c>
      <c r="J1986" s="118"/>
    </row>
    <row r="1987" spans="1:10" ht="15" x14ac:dyDescent="0.25">
      <c r="A1987" s="149">
        <v>41697</v>
      </c>
      <c r="B1987" s="150">
        <v>431</v>
      </c>
      <c r="C1987" s="150" t="s">
        <v>1021</v>
      </c>
      <c r="D1987" s="138" t="s">
        <v>42</v>
      </c>
      <c r="E1987" s="151">
        <v>1900</v>
      </c>
      <c r="F1987" s="446">
        <v>41715</v>
      </c>
      <c r="G1987" s="145">
        <v>1900</v>
      </c>
      <c r="H1987" s="154">
        <f t="shared" si="30"/>
        <v>0</v>
      </c>
      <c r="I1987" s="141" t="s">
        <v>12</v>
      </c>
      <c r="J1987" s="118"/>
    </row>
    <row r="1988" spans="1:10" ht="15" x14ac:dyDescent="0.25">
      <c r="A1988" s="149">
        <v>41697</v>
      </c>
      <c r="B1988" s="150">
        <v>432</v>
      </c>
      <c r="C1988" s="150" t="s">
        <v>1021</v>
      </c>
      <c r="D1988" s="138" t="s">
        <v>43</v>
      </c>
      <c r="E1988" s="151">
        <v>1140</v>
      </c>
      <c r="F1988" s="446">
        <v>41715</v>
      </c>
      <c r="G1988" s="145">
        <v>1140</v>
      </c>
      <c r="H1988" s="154">
        <f t="shared" si="30"/>
        <v>0</v>
      </c>
      <c r="I1988" s="141" t="s">
        <v>12</v>
      </c>
      <c r="J1988" s="118"/>
    </row>
    <row r="1989" spans="1:10" ht="15" x14ac:dyDescent="0.25">
      <c r="A1989" s="149">
        <v>41697</v>
      </c>
      <c r="B1989" s="150">
        <v>433</v>
      </c>
      <c r="C1989" s="150" t="s">
        <v>1021</v>
      </c>
      <c r="D1989" s="138" t="s">
        <v>260</v>
      </c>
      <c r="E1989" s="151">
        <v>1344</v>
      </c>
      <c r="F1989" s="445">
        <v>41697</v>
      </c>
      <c r="G1989" s="140">
        <v>1344</v>
      </c>
      <c r="H1989" s="154">
        <f t="shared" ref="H1989:H2052" si="31">E1989-G1989</f>
        <v>0</v>
      </c>
      <c r="I1989" s="141" t="s">
        <v>65</v>
      </c>
      <c r="J1989" s="118"/>
    </row>
    <row r="1990" spans="1:10" ht="15" x14ac:dyDescent="0.25">
      <c r="A1990" s="149">
        <v>41697</v>
      </c>
      <c r="B1990" s="150">
        <v>434</v>
      </c>
      <c r="C1990" s="150" t="s">
        <v>1021</v>
      </c>
      <c r="D1990" s="138" t="s">
        <v>8</v>
      </c>
      <c r="E1990" s="151">
        <v>1947</v>
      </c>
      <c r="F1990" s="445">
        <v>41697</v>
      </c>
      <c r="G1990" s="140">
        <v>1947</v>
      </c>
      <c r="H1990" s="154">
        <f t="shared" si="31"/>
        <v>0</v>
      </c>
      <c r="I1990" s="141" t="s">
        <v>8</v>
      </c>
      <c r="J1990" s="118"/>
    </row>
    <row r="1991" spans="1:10" ht="15" x14ac:dyDescent="0.25">
      <c r="A1991" s="149">
        <v>41697</v>
      </c>
      <c r="B1991" s="150">
        <v>435</v>
      </c>
      <c r="C1991" s="150" t="s">
        <v>1021</v>
      </c>
      <c r="D1991" s="138" t="s">
        <v>13</v>
      </c>
      <c r="E1991" s="151">
        <v>2264</v>
      </c>
      <c r="F1991" s="445">
        <v>41698</v>
      </c>
      <c r="G1991" s="140">
        <v>2264</v>
      </c>
      <c r="H1991" s="154">
        <f t="shared" si="31"/>
        <v>0</v>
      </c>
      <c r="I1991" s="141" t="s">
        <v>30</v>
      </c>
      <c r="J1991" s="118"/>
    </row>
    <row r="1992" spans="1:10" ht="15" x14ac:dyDescent="0.25">
      <c r="A1992" s="149">
        <v>41697</v>
      </c>
      <c r="B1992" s="150">
        <v>436</v>
      </c>
      <c r="C1992" s="150" t="s">
        <v>1021</v>
      </c>
      <c r="D1992" s="138" t="s">
        <v>111</v>
      </c>
      <c r="E1992" s="151">
        <v>20176</v>
      </c>
      <c r="F1992" s="446">
        <v>41708</v>
      </c>
      <c r="G1992" s="145">
        <v>20176</v>
      </c>
      <c r="H1992" s="154">
        <f t="shared" si="31"/>
        <v>0</v>
      </c>
      <c r="I1992" s="141" t="s">
        <v>30</v>
      </c>
      <c r="J1992" s="118"/>
    </row>
    <row r="1993" spans="1:10" ht="15" x14ac:dyDescent="0.25">
      <c r="A1993" s="149">
        <v>41697</v>
      </c>
      <c r="B1993" s="150">
        <v>437</v>
      </c>
      <c r="C1993" s="150" t="s">
        <v>1021</v>
      </c>
      <c r="D1993" s="138" t="s">
        <v>28</v>
      </c>
      <c r="E1993" s="151">
        <v>6163</v>
      </c>
      <c r="F1993" s="445">
        <v>41697</v>
      </c>
      <c r="G1993" s="140">
        <v>6163</v>
      </c>
      <c r="H1993" s="154">
        <f t="shared" si="31"/>
        <v>0</v>
      </c>
      <c r="I1993" s="141"/>
      <c r="J1993" s="118"/>
    </row>
    <row r="1994" spans="1:10" ht="15" x14ac:dyDescent="0.25">
      <c r="A1994" s="149">
        <v>41697</v>
      </c>
      <c r="B1994" s="150">
        <v>438</v>
      </c>
      <c r="C1994" s="150" t="s">
        <v>1021</v>
      </c>
      <c r="D1994" s="138" t="s">
        <v>501</v>
      </c>
      <c r="E1994" s="151">
        <v>1862.5</v>
      </c>
      <c r="F1994" s="445">
        <v>41697</v>
      </c>
      <c r="G1994" s="140">
        <v>1862.5</v>
      </c>
      <c r="H1994" s="154">
        <f t="shared" si="31"/>
        <v>0</v>
      </c>
      <c r="I1994" s="141"/>
      <c r="J1994" s="118"/>
    </row>
    <row r="1995" spans="1:10" ht="15" x14ac:dyDescent="0.25">
      <c r="A1995" s="149">
        <v>41697</v>
      </c>
      <c r="B1995" s="150">
        <v>439</v>
      </c>
      <c r="C1995" s="150" t="s">
        <v>1021</v>
      </c>
      <c r="D1995" s="138" t="s">
        <v>123</v>
      </c>
      <c r="E1995" s="151">
        <v>2652</v>
      </c>
      <c r="F1995" s="473" t="s">
        <v>1092</v>
      </c>
      <c r="G1995" s="140">
        <v>2652</v>
      </c>
      <c r="H1995" s="154">
        <f t="shared" si="31"/>
        <v>0</v>
      </c>
      <c r="I1995" s="141" t="s">
        <v>8</v>
      </c>
      <c r="J1995" s="118"/>
    </row>
    <row r="1996" spans="1:10" ht="15" x14ac:dyDescent="0.25">
      <c r="A1996" s="149">
        <v>41697</v>
      </c>
      <c r="B1996" s="150">
        <v>440</v>
      </c>
      <c r="C1996" s="150" t="s">
        <v>1021</v>
      </c>
      <c r="D1996" s="138" t="s">
        <v>116</v>
      </c>
      <c r="E1996" s="161">
        <v>4166</v>
      </c>
      <c r="F1996" s="465" t="s">
        <v>6603</v>
      </c>
      <c r="G1996" s="140">
        <f>4164+2</f>
        <v>4166</v>
      </c>
      <c r="H1996" s="154">
        <f t="shared" si="31"/>
        <v>0</v>
      </c>
      <c r="I1996" s="141"/>
      <c r="J1996" s="118"/>
    </row>
    <row r="1997" spans="1:10" ht="15" x14ac:dyDescent="0.25">
      <c r="A1997" s="149">
        <v>41697</v>
      </c>
      <c r="B1997" s="150">
        <v>441</v>
      </c>
      <c r="C1997" s="150" t="s">
        <v>1021</v>
      </c>
      <c r="D1997" s="138" t="s">
        <v>168</v>
      </c>
      <c r="E1997" s="161">
        <v>6702.5</v>
      </c>
      <c r="F1997" s="465" t="s">
        <v>1093</v>
      </c>
      <c r="G1997" s="145">
        <f>6000+702.5</f>
        <v>6702.5</v>
      </c>
      <c r="H1997" s="154">
        <f t="shared" si="31"/>
        <v>0</v>
      </c>
      <c r="I1997" s="141" t="s">
        <v>21</v>
      </c>
      <c r="J1997" s="118"/>
    </row>
    <row r="1998" spans="1:10" ht="15" x14ac:dyDescent="0.25">
      <c r="A1998" s="149">
        <v>41697</v>
      </c>
      <c r="B1998" s="150">
        <v>442</v>
      </c>
      <c r="C1998" s="150" t="s">
        <v>1021</v>
      </c>
      <c r="D1998" s="138" t="s">
        <v>36</v>
      </c>
      <c r="E1998" s="151">
        <v>25243</v>
      </c>
      <c r="F1998" s="446">
        <v>41699</v>
      </c>
      <c r="G1998" s="145">
        <v>25243</v>
      </c>
      <c r="H1998" s="154">
        <f t="shared" si="31"/>
        <v>0</v>
      </c>
      <c r="I1998" s="141" t="s">
        <v>65</v>
      </c>
      <c r="J1998" s="118"/>
    </row>
    <row r="1999" spans="1:10" ht="15" x14ac:dyDescent="0.25">
      <c r="A1999" s="149">
        <v>41697</v>
      </c>
      <c r="B1999" s="150">
        <v>443</v>
      </c>
      <c r="C1999" s="150" t="s">
        <v>1021</v>
      </c>
      <c r="D1999" s="138" t="s">
        <v>57</v>
      </c>
      <c r="E1999" s="151">
        <v>1000</v>
      </c>
      <c r="F1999" s="445">
        <v>41697</v>
      </c>
      <c r="G1999" s="140">
        <v>1000</v>
      </c>
      <c r="H1999" s="154">
        <f t="shared" si="31"/>
        <v>0</v>
      </c>
      <c r="I1999" s="141" t="s">
        <v>12</v>
      </c>
      <c r="J1999" s="118"/>
    </row>
    <row r="2000" spans="1:10" ht="15" x14ac:dyDescent="0.25">
      <c r="A2000" s="149">
        <v>41697</v>
      </c>
      <c r="B2000" s="150">
        <v>444</v>
      </c>
      <c r="C2000" s="150" t="s">
        <v>1021</v>
      </c>
      <c r="D2000" s="138" t="s">
        <v>287</v>
      </c>
      <c r="E2000" s="151">
        <v>27569.5</v>
      </c>
      <c r="F2000" s="445">
        <v>41697</v>
      </c>
      <c r="G2000" s="140">
        <v>27569.5</v>
      </c>
      <c r="H2000" s="154">
        <f t="shared" si="31"/>
        <v>0</v>
      </c>
      <c r="I2000" s="141" t="s">
        <v>12</v>
      </c>
      <c r="J2000" s="118"/>
    </row>
    <row r="2001" spans="1:10" ht="15" x14ac:dyDescent="0.25">
      <c r="A2001" s="149">
        <v>41697</v>
      </c>
      <c r="B2001" s="150">
        <v>445</v>
      </c>
      <c r="C2001" s="150" t="s">
        <v>1021</v>
      </c>
      <c r="D2001" s="138" t="s">
        <v>67</v>
      </c>
      <c r="E2001" s="151">
        <v>3459</v>
      </c>
      <c r="F2001" s="445">
        <v>41698</v>
      </c>
      <c r="G2001" s="140">
        <v>3459</v>
      </c>
      <c r="H2001" s="154">
        <f t="shared" si="31"/>
        <v>0</v>
      </c>
      <c r="I2001" s="141" t="s">
        <v>65</v>
      </c>
      <c r="J2001" s="118"/>
    </row>
    <row r="2002" spans="1:10" ht="15" x14ac:dyDescent="0.25">
      <c r="A2002" s="149">
        <v>41697</v>
      </c>
      <c r="B2002" s="150">
        <v>446</v>
      </c>
      <c r="C2002" s="150" t="s">
        <v>1021</v>
      </c>
      <c r="D2002" s="138" t="s">
        <v>287</v>
      </c>
      <c r="E2002" s="151">
        <v>3480</v>
      </c>
      <c r="F2002" s="445">
        <v>41697</v>
      </c>
      <c r="G2002" s="140">
        <v>3480</v>
      </c>
      <c r="H2002" s="154">
        <f t="shared" si="31"/>
        <v>0</v>
      </c>
      <c r="I2002" s="141" t="s">
        <v>12</v>
      </c>
      <c r="J2002" s="118"/>
    </row>
    <row r="2003" spans="1:10" ht="15" x14ac:dyDescent="0.25">
      <c r="A2003" s="149">
        <v>41697</v>
      </c>
      <c r="B2003" s="150">
        <v>447</v>
      </c>
      <c r="C2003" s="150" t="s">
        <v>1021</v>
      </c>
      <c r="D2003" s="138" t="s">
        <v>115</v>
      </c>
      <c r="E2003" s="151">
        <v>602</v>
      </c>
      <c r="F2003" s="445">
        <v>41697</v>
      </c>
      <c r="G2003" s="140">
        <v>602</v>
      </c>
      <c r="H2003" s="154">
        <f t="shared" si="31"/>
        <v>0</v>
      </c>
      <c r="I2003" s="141"/>
      <c r="J2003" s="118"/>
    </row>
    <row r="2004" spans="1:10" ht="15" x14ac:dyDescent="0.25">
      <c r="A2004" s="149">
        <v>41697</v>
      </c>
      <c r="B2004" s="150">
        <v>448</v>
      </c>
      <c r="C2004" s="150" t="s">
        <v>1021</v>
      </c>
      <c r="D2004" s="138" t="s">
        <v>701</v>
      </c>
      <c r="E2004" s="151">
        <v>1175.5</v>
      </c>
      <c r="F2004" s="445">
        <v>41697</v>
      </c>
      <c r="G2004" s="140">
        <v>1175.5</v>
      </c>
      <c r="H2004" s="154">
        <f t="shared" si="31"/>
        <v>0</v>
      </c>
      <c r="I2004" s="141" t="s">
        <v>65</v>
      </c>
      <c r="J2004" s="118"/>
    </row>
    <row r="2005" spans="1:10" ht="15" x14ac:dyDescent="0.25">
      <c r="A2005" s="149">
        <v>41697</v>
      </c>
      <c r="B2005" s="150">
        <v>449</v>
      </c>
      <c r="C2005" s="150" t="s">
        <v>1021</v>
      </c>
      <c r="D2005" s="138" t="s">
        <v>1040</v>
      </c>
      <c r="E2005" s="151">
        <v>1134.5</v>
      </c>
      <c r="F2005" s="445">
        <v>41697</v>
      </c>
      <c r="G2005" s="140">
        <v>1134.5</v>
      </c>
      <c r="H2005" s="154">
        <f t="shared" si="31"/>
        <v>0</v>
      </c>
      <c r="I2005" s="141" t="s">
        <v>65</v>
      </c>
      <c r="J2005" s="118"/>
    </row>
    <row r="2006" spans="1:10" ht="15" x14ac:dyDescent="0.25">
      <c r="A2006" s="149">
        <v>41697</v>
      </c>
      <c r="B2006" s="150">
        <v>450</v>
      </c>
      <c r="C2006" s="150" t="s">
        <v>1021</v>
      </c>
      <c r="D2006" s="138" t="s">
        <v>1094</v>
      </c>
      <c r="E2006" s="151">
        <v>1261.5</v>
      </c>
      <c r="F2006" s="445">
        <v>41697</v>
      </c>
      <c r="G2006" s="140">
        <v>1261.5</v>
      </c>
      <c r="H2006" s="154">
        <f t="shared" si="31"/>
        <v>0</v>
      </c>
      <c r="I2006" s="141" t="s">
        <v>65</v>
      </c>
      <c r="J2006" s="118"/>
    </row>
    <row r="2007" spans="1:10" ht="15" x14ac:dyDescent="0.25">
      <c r="A2007" s="149">
        <v>41697</v>
      </c>
      <c r="B2007" s="150">
        <v>451</v>
      </c>
      <c r="C2007" s="150" t="s">
        <v>1021</v>
      </c>
      <c r="D2007" s="138" t="s">
        <v>373</v>
      </c>
      <c r="E2007" s="151">
        <v>1091</v>
      </c>
      <c r="F2007" s="445">
        <v>41697</v>
      </c>
      <c r="G2007" s="140">
        <v>1091</v>
      </c>
      <c r="H2007" s="154">
        <f t="shared" si="31"/>
        <v>0</v>
      </c>
      <c r="I2007" s="141" t="s">
        <v>12</v>
      </c>
      <c r="J2007" s="118"/>
    </row>
    <row r="2008" spans="1:10" ht="15" x14ac:dyDescent="0.25">
      <c r="A2008" s="149">
        <v>41697</v>
      </c>
      <c r="B2008" s="150">
        <v>452</v>
      </c>
      <c r="C2008" s="150" t="s">
        <v>1021</v>
      </c>
      <c r="D2008" s="138" t="s">
        <v>55</v>
      </c>
      <c r="E2008" s="151">
        <v>6717</v>
      </c>
      <c r="F2008" s="445">
        <v>41697</v>
      </c>
      <c r="G2008" s="140">
        <v>6717</v>
      </c>
      <c r="H2008" s="154">
        <f t="shared" si="31"/>
        <v>0</v>
      </c>
      <c r="I2008" s="141" t="s">
        <v>8</v>
      </c>
      <c r="J2008" s="118"/>
    </row>
    <row r="2009" spans="1:10" ht="15" x14ac:dyDescent="0.25">
      <c r="A2009" s="149">
        <v>41697</v>
      </c>
      <c r="B2009" s="150">
        <v>453</v>
      </c>
      <c r="C2009" s="150" t="s">
        <v>1021</v>
      </c>
      <c r="D2009" s="138" t="s">
        <v>29</v>
      </c>
      <c r="E2009" s="151">
        <v>9082</v>
      </c>
      <c r="F2009" s="445">
        <v>41697</v>
      </c>
      <c r="G2009" s="140">
        <v>9082</v>
      </c>
      <c r="H2009" s="154">
        <f t="shared" si="31"/>
        <v>0</v>
      </c>
      <c r="I2009" s="141" t="s">
        <v>12</v>
      </c>
      <c r="J2009" s="118"/>
    </row>
    <row r="2010" spans="1:10" ht="15" x14ac:dyDescent="0.25">
      <c r="A2010" s="149">
        <v>41697</v>
      </c>
      <c r="B2010" s="150">
        <v>454</v>
      </c>
      <c r="C2010" s="150" t="s">
        <v>1021</v>
      </c>
      <c r="D2010" s="138" t="s">
        <v>1076</v>
      </c>
      <c r="E2010" s="151">
        <v>22468.5</v>
      </c>
      <c r="F2010" s="445">
        <v>41697</v>
      </c>
      <c r="G2010" s="140">
        <v>22468.5</v>
      </c>
      <c r="H2010" s="154">
        <f t="shared" si="31"/>
        <v>0</v>
      </c>
      <c r="I2010" s="141" t="s">
        <v>37</v>
      </c>
      <c r="J2010" s="118"/>
    </row>
    <row r="2011" spans="1:10" ht="15" x14ac:dyDescent="0.25">
      <c r="A2011" s="149">
        <v>41697</v>
      </c>
      <c r="B2011" s="150">
        <v>455</v>
      </c>
      <c r="C2011" s="150" t="s">
        <v>1021</v>
      </c>
      <c r="D2011" s="138" t="s">
        <v>47</v>
      </c>
      <c r="E2011" s="151">
        <v>3251</v>
      </c>
      <c r="F2011" s="445">
        <v>41697</v>
      </c>
      <c r="G2011" s="140">
        <v>3251</v>
      </c>
      <c r="H2011" s="154">
        <f t="shared" si="31"/>
        <v>0</v>
      </c>
      <c r="I2011" s="141" t="s">
        <v>12</v>
      </c>
      <c r="J2011" s="118"/>
    </row>
    <row r="2012" spans="1:10" ht="15" x14ac:dyDescent="0.25">
      <c r="A2012" s="149">
        <v>41697</v>
      </c>
      <c r="B2012" s="150">
        <v>456</v>
      </c>
      <c r="C2012" s="150" t="s">
        <v>1021</v>
      </c>
      <c r="D2012" s="138" t="s">
        <v>515</v>
      </c>
      <c r="E2012" s="151">
        <v>661</v>
      </c>
      <c r="F2012" s="445">
        <v>41697</v>
      </c>
      <c r="G2012" s="140">
        <v>661</v>
      </c>
      <c r="H2012" s="154">
        <f t="shared" si="31"/>
        <v>0</v>
      </c>
      <c r="I2012" s="141" t="s">
        <v>12</v>
      </c>
      <c r="J2012" s="118"/>
    </row>
    <row r="2013" spans="1:10" ht="15" x14ac:dyDescent="0.25">
      <c r="A2013" s="149">
        <v>41697</v>
      </c>
      <c r="B2013" s="150">
        <v>457</v>
      </c>
      <c r="C2013" s="150" t="s">
        <v>1021</v>
      </c>
      <c r="D2013" s="138" t="s">
        <v>758</v>
      </c>
      <c r="E2013" s="151">
        <v>2205</v>
      </c>
      <c r="F2013" s="445">
        <v>41697</v>
      </c>
      <c r="G2013" s="140">
        <v>2205</v>
      </c>
      <c r="H2013" s="154">
        <f t="shared" si="31"/>
        <v>0</v>
      </c>
      <c r="I2013" s="141" t="s">
        <v>12</v>
      </c>
      <c r="J2013" s="118"/>
    </row>
    <row r="2014" spans="1:10" ht="15" x14ac:dyDescent="0.25">
      <c r="A2014" s="149">
        <v>41697</v>
      </c>
      <c r="B2014" s="150">
        <v>458</v>
      </c>
      <c r="C2014" s="150" t="s">
        <v>1021</v>
      </c>
      <c r="D2014" s="138" t="s">
        <v>373</v>
      </c>
      <c r="E2014" s="151">
        <v>871</v>
      </c>
      <c r="F2014" s="445">
        <v>41697</v>
      </c>
      <c r="G2014" s="140">
        <v>871</v>
      </c>
      <c r="H2014" s="154">
        <f t="shared" si="31"/>
        <v>0</v>
      </c>
      <c r="I2014" s="141" t="s">
        <v>12</v>
      </c>
      <c r="J2014" s="118"/>
    </row>
    <row r="2015" spans="1:10" ht="15" x14ac:dyDescent="0.25">
      <c r="A2015" s="149">
        <v>41697</v>
      </c>
      <c r="B2015" s="150">
        <v>459</v>
      </c>
      <c r="C2015" s="150" t="s">
        <v>1021</v>
      </c>
      <c r="D2015" s="138" t="s">
        <v>32</v>
      </c>
      <c r="E2015" s="151">
        <v>4734</v>
      </c>
      <c r="F2015" s="445">
        <v>41697</v>
      </c>
      <c r="G2015" s="140">
        <v>4734</v>
      </c>
      <c r="H2015" s="154">
        <f t="shared" si="31"/>
        <v>0</v>
      </c>
      <c r="I2015" s="141" t="s">
        <v>12</v>
      </c>
      <c r="J2015" s="118"/>
    </row>
    <row r="2016" spans="1:10" ht="15" x14ac:dyDescent="0.25">
      <c r="A2016" s="149">
        <v>41697</v>
      </c>
      <c r="B2016" s="150">
        <v>460</v>
      </c>
      <c r="C2016" s="150" t="s">
        <v>1021</v>
      </c>
      <c r="D2016" s="138" t="s">
        <v>338</v>
      </c>
      <c r="E2016" s="151">
        <v>511</v>
      </c>
      <c r="F2016" s="445">
        <v>41697</v>
      </c>
      <c r="G2016" s="140">
        <v>511</v>
      </c>
      <c r="H2016" s="154">
        <f t="shared" si="31"/>
        <v>0</v>
      </c>
      <c r="I2016" s="141" t="s">
        <v>12</v>
      </c>
      <c r="J2016" s="118"/>
    </row>
    <row r="2017" spans="1:10" ht="15" x14ac:dyDescent="0.25">
      <c r="A2017" s="149">
        <v>41697</v>
      </c>
      <c r="B2017" s="150">
        <v>461</v>
      </c>
      <c r="C2017" s="150" t="s">
        <v>1021</v>
      </c>
      <c r="D2017" s="138" t="s">
        <v>1095</v>
      </c>
      <c r="E2017" s="151">
        <v>2619</v>
      </c>
      <c r="F2017" s="445">
        <v>41697</v>
      </c>
      <c r="G2017" s="140">
        <v>2619</v>
      </c>
      <c r="H2017" s="154">
        <f t="shared" si="31"/>
        <v>0</v>
      </c>
      <c r="I2017" s="141" t="s">
        <v>12</v>
      </c>
      <c r="J2017" s="118"/>
    </row>
    <row r="2018" spans="1:10" x14ac:dyDescent="0.25">
      <c r="A2018" s="149">
        <v>41697</v>
      </c>
      <c r="B2018" s="150">
        <v>462</v>
      </c>
      <c r="C2018" s="150" t="s">
        <v>1021</v>
      </c>
      <c r="D2018" s="138" t="s">
        <v>62</v>
      </c>
      <c r="E2018" s="151">
        <v>22519</v>
      </c>
      <c r="F2018" s="445">
        <v>41698</v>
      </c>
      <c r="G2018" s="140">
        <v>22519</v>
      </c>
      <c r="H2018" s="154">
        <f t="shared" si="31"/>
        <v>0</v>
      </c>
      <c r="I2018" s="141" t="s">
        <v>217</v>
      </c>
    </row>
    <row r="2019" spans="1:10" x14ac:dyDescent="0.25">
      <c r="A2019" s="149">
        <v>41697</v>
      </c>
      <c r="B2019" s="150">
        <v>463</v>
      </c>
      <c r="C2019" s="150" t="s">
        <v>1021</v>
      </c>
      <c r="D2019" s="138" t="s">
        <v>882</v>
      </c>
      <c r="E2019" s="151">
        <v>4147.2</v>
      </c>
      <c r="F2019" s="445">
        <v>41697</v>
      </c>
      <c r="G2019" s="140">
        <v>4147.2</v>
      </c>
      <c r="H2019" s="154">
        <f t="shared" si="31"/>
        <v>0</v>
      </c>
      <c r="I2019" s="141" t="s">
        <v>21</v>
      </c>
    </row>
    <row r="2020" spans="1:10" x14ac:dyDescent="0.25">
      <c r="A2020" s="149">
        <v>41697</v>
      </c>
      <c r="B2020" s="150">
        <v>464</v>
      </c>
      <c r="C2020" s="150" t="s">
        <v>1021</v>
      </c>
      <c r="D2020" s="138" t="s">
        <v>648</v>
      </c>
      <c r="E2020" s="151">
        <v>2783</v>
      </c>
      <c r="F2020" s="445">
        <v>41697</v>
      </c>
      <c r="G2020" s="140">
        <v>2783</v>
      </c>
      <c r="H2020" s="154">
        <f t="shared" si="31"/>
        <v>0</v>
      </c>
      <c r="I2020" s="141"/>
    </row>
    <row r="2021" spans="1:10" x14ac:dyDescent="0.25">
      <c r="A2021" s="149">
        <v>41697</v>
      </c>
      <c r="B2021" s="150">
        <v>465</v>
      </c>
      <c r="C2021" s="150" t="s">
        <v>1021</v>
      </c>
      <c r="D2021" s="138" t="s">
        <v>98</v>
      </c>
      <c r="E2021" s="151">
        <v>11848</v>
      </c>
      <c r="F2021" s="445">
        <v>41697</v>
      </c>
      <c r="G2021" s="140">
        <v>11848</v>
      </c>
      <c r="H2021" s="154">
        <f t="shared" si="31"/>
        <v>0</v>
      </c>
      <c r="I2021" s="141" t="s">
        <v>217</v>
      </c>
    </row>
    <row r="2022" spans="1:10" x14ac:dyDescent="0.25">
      <c r="A2022" s="149">
        <v>41697</v>
      </c>
      <c r="B2022" s="150">
        <v>466</v>
      </c>
      <c r="C2022" s="150" t="s">
        <v>1021</v>
      </c>
      <c r="D2022" s="138" t="s">
        <v>144</v>
      </c>
      <c r="E2022" s="151">
        <v>4680</v>
      </c>
      <c r="F2022" s="445">
        <v>41697</v>
      </c>
      <c r="G2022" s="140">
        <v>4680</v>
      </c>
      <c r="H2022" s="154">
        <f t="shared" si="31"/>
        <v>0</v>
      </c>
      <c r="I2022" s="141" t="s">
        <v>45</v>
      </c>
    </row>
    <row r="2023" spans="1:10" x14ac:dyDescent="0.25">
      <c r="A2023" s="149">
        <v>41697</v>
      </c>
      <c r="B2023" s="150">
        <v>467</v>
      </c>
      <c r="C2023" s="150" t="s">
        <v>1021</v>
      </c>
      <c r="D2023" s="138" t="s">
        <v>68</v>
      </c>
      <c r="E2023" s="151">
        <v>3512</v>
      </c>
      <c r="F2023" s="445">
        <v>41697</v>
      </c>
      <c r="G2023" s="140">
        <v>3512</v>
      </c>
      <c r="H2023" s="154">
        <f t="shared" si="31"/>
        <v>0</v>
      </c>
      <c r="I2023" s="141" t="s">
        <v>217</v>
      </c>
    </row>
    <row r="2024" spans="1:10" x14ac:dyDescent="0.25">
      <c r="A2024" s="149">
        <v>41697</v>
      </c>
      <c r="B2024" s="150">
        <v>468</v>
      </c>
      <c r="C2024" s="150" t="s">
        <v>1021</v>
      </c>
      <c r="D2024" s="138" t="s">
        <v>134</v>
      </c>
      <c r="E2024" s="151">
        <v>6639.12</v>
      </c>
      <c r="F2024" s="445">
        <v>41697</v>
      </c>
      <c r="G2024" s="140">
        <v>6639.12</v>
      </c>
      <c r="H2024" s="154">
        <f t="shared" si="31"/>
        <v>0</v>
      </c>
      <c r="I2024" s="141" t="s">
        <v>217</v>
      </c>
    </row>
    <row r="2025" spans="1:10" x14ac:dyDescent="0.25">
      <c r="A2025" s="149">
        <v>41697</v>
      </c>
      <c r="B2025" s="150">
        <v>469</v>
      </c>
      <c r="C2025" s="150" t="s">
        <v>1021</v>
      </c>
      <c r="D2025" s="138" t="s">
        <v>1096</v>
      </c>
      <c r="E2025" s="161">
        <v>7316</v>
      </c>
      <c r="F2025" s="452" t="s">
        <v>1097</v>
      </c>
      <c r="G2025" s="140">
        <v>7316</v>
      </c>
      <c r="H2025" s="154">
        <f t="shared" si="31"/>
        <v>0</v>
      </c>
      <c r="I2025" s="141" t="s">
        <v>217</v>
      </c>
      <c r="J2025" s="142" t="s">
        <v>1098</v>
      </c>
    </row>
    <row r="2026" spans="1:10" x14ac:dyDescent="0.25">
      <c r="A2026" s="149">
        <v>41697</v>
      </c>
      <c r="B2026" s="150">
        <v>470</v>
      </c>
      <c r="C2026" s="150" t="s">
        <v>1021</v>
      </c>
      <c r="D2026" s="138" t="s">
        <v>11</v>
      </c>
      <c r="E2026" s="151">
        <v>100574</v>
      </c>
      <c r="F2026" s="446">
        <v>41725</v>
      </c>
      <c r="G2026" s="145">
        <v>100574</v>
      </c>
      <c r="H2026" s="154">
        <f t="shared" si="31"/>
        <v>0</v>
      </c>
      <c r="I2026" s="141" t="s">
        <v>27</v>
      </c>
    </row>
    <row r="2027" spans="1:10" x14ac:dyDescent="0.25">
      <c r="A2027" s="149">
        <v>41697</v>
      </c>
      <c r="B2027" s="150">
        <v>471</v>
      </c>
      <c r="C2027" s="150" t="s">
        <v>1021</v>
      </c>
      <c r="D2027" s="138" t="s">
        <v>110</v>
      </c>
      <c r="E2027" s="151">
        <v>37146.519999999997</v>
      </c>
      <c r="F2027" s="446">
        <v>41710</v>
      </c>
      <c r="G2027" s="145">
        <v>37146.519999999997</v>
      </c>
      <c r="H2027" s="154">
        <f t="shared" si="31"/>
        <v>0</v>
      </c>
      <c r="I2027" s="141" t="s">
        <v>21</v>
      </c>
    </row>
    <row r="2028" spans="1:10" ht="45.75" x14ac:dyDescent="0.25">
      <c r="A2028" s="149">
        <v>41697</v>
      </c>
      <c r="B2028" s="150">
        <v>472</v>
      </c>
      <c r="C2028" s="150" t="s">
        <v>1021</v>
      </c>
      <c r="D2028" s="138" t="s">
        <v>307</v>
      </c>
      <c r="E2028" s="151">
        <v>9236.5</v>
      </c>
      <c r="F2028" s="471" t="s">
        <v>1099</v>
      </c>
      <c r="G2028" s="145">
        <v>9236.5</v>
      </c>
      <c r="H2028" s="154">
        <f t="shared" si="31"/>
        <v>0</v>
      </c>
      <c r="I2028" s="141" t="s">
        <v>45</v>
      </c>
    </row>
    <row r="2029" spans="1:10" x14ac:dyDescent="0.25">
      <c r="A2029" s="149">
        <v>41697</v>
      </c>
      <c r="B2029" s="150">
        <v>473</v>
      </c>
      <c r="C2029" s="150" t="s">
        <v>1021</v>
      </c>
      <c r="D2029" s="138" t="s">
        <v>8</v>
      </c>
      <c r="E2029" s="151">
        <v>662.5</v>
      </c>
      <c r="F2029" s="445">
        <v>41697</v>
      </c>
      <c r="G2029" s="140">
        <v>662.5</v>
      </c>
      <c r="H2029" s="154">
        <f t="shared" si="31"/>
        <v>0</v>
      </c>
      <c r="I2029" s="141" t="s">
        <v>8</v>
      </c>
    </row>
    <row r="2030" spans="1:10" x14ac:dyDescent="0.25">
      <c r="A2030" s="149">
        <v>41697</v>
      </c>
      <c r="B2030" s="150">
        <v>474</v>
      </c>
      <c r="C2030" s="150" t="s">
        <v>1021</v>
      </c>
      <c r="D2030" s="138" t="s">
        <v>8</v>
      </c>
      <c r="E2030" s="151">
        <v>1325</v>
      </c>
      <c r="F2030" s="445">
        <v>41697</v>
      </c>
      <c r="G2030" s="140">
        <v>1325</v>
      </c>
      <c r="H2030" s="154">
        <f t="shared" si="31"/>
        <v>0</v>
      </c>
      <c r="I2030" s="141" t="s">
        <v>8</v>
      </c>
    </row>
    <row r="2031" spans="1:10" x14ac:dyDescent="0.25">
      <c r="A2031" s="149">
        <v>41697</v>
      </c>
      <c r="B2031" s="150">
        <v>475</v>
      </c>
      <c r="C2031" s="150" t="s">
        <v>1021</v>
      </c>
      <c r="D2031" s="138" t="s">
        <v>8</v>
      </c>
      <c r="E2031" s="151">
        <v>4333</v>
      </c>
      <c r="F2031" s="445">
        <v>41697</v>
      </c>
      <c r="G2031" s="140">
        <v>4333</v>
      </c>
      <c r="H2031" s="154">
        <f t="shared" si="31"/>
        <v>0</v>
      </c>
      <c r="I2031" s="141" t="s">
        <v>8</v>
      </c>
    </row>
    <row r="2032" spans="1:10" x14ac:dyDescent="0.25">
      <c r="A2032" s="149">
        <v>41697</v>
      </c>
      <c r="B2032" s="150">
        <v>476</v>
      </c>
      <c r="C2032" s="150" t="s">
        <v>1021</v>
      </c>
      <c r="D2032" s="138" t="s">
        <v>508</v>
      </c>
      <c r="E2032" s="151">
        <v>27478.2</v>
      </c>
      <c r="F2032" s="445">
        <v>41697</v>
      </c>
      <c r="G2032" s="140">
        <v>27478.2</v>
      </c>
      <c r="H2032" s="154">
        <f t="shared" si="31"/>
        <v>0</v>
      </c>
      <c r="I2032" s="141" t="s">
        <v>8</v>
      </c>
    </row>
    <row r="2033" spans="1:10" x14ac:dyDescent="0.25">
      <c r="A2033" s="149">
        <v>41697</v>
      </c>
      <c r="B2033" s="150">
        <v>477</v>
      </c>
      <c r="C2033" s="150" t="s">
        <v>1021</v>
      </c>
      <c r="D2033" s="138" t="s">
        <v>769</v>
      </c>
      <c r="E2033" s="151">
        <v>420</v>
      </c>
      <c r="F2033" s="445">
        <v>41697</v>
      </c>
      <c r="G2033" s="140">
        <v>420</v>
      </c>
      <c r="H2033" s="154">
        <f t="shared" si="31"/>
        <v>0</v>
      </c>
      <c r="I2033" s="141"/>
    </row>
    <row r="2034" spans="1:10" ht="15" x14ac:dyDescent="0.25">
      <c r="A2034" s="149">
        <v>41697</v>
      </c>
      <c r="B2034" s="150">
        <v>478</v>
      </c>
      <c r="C2034" s="150" t="s">
        <v>1021</v>
      </c>
      <c r="D2034" s="138" t="s">
        <v>8</v>
      </c>
      <c r="E2034" s="151">
        <v>306</v>
      </c>
      <c r="F2034" s="445">
        <v>41697</v>
      </c>
      <c r="G2034" s="140">
        <v>306</v>
      </c>
      <c r="H2034" s="154">
        <f t="shared" si="31"/>
        <v>0</v>
      </c>
      <c r="I2034" s="141" t="s">
        <v>8</v>
      </c>
      <c r="J2034" s="118"/>
    </row>
    <row r="2035" spans="1:10" ht="15" x14ac:dyDescent="0.25">
      <c r="A2035" s="149">
        <v>41697</v>
      </c>
      <c r="B2035" s="150">
        <v>479</v>
      </c>
      <c r="C2035" s="150" t="s">
        <v>1021</v>
      </c>
      <c r="D2035" s="138" t="s">
        <v>840</v>
      </c>
      <c r="E2035" s="151">
        <v>5218.5</v>
      </c>
      <c r="F2035" s="445">
        <v>41697</v>
      </c>
      <c r="G2035" s="140">
        <v>5218.5</v>
      </c>
      <c r="H2035" s="154">
        <f t="shared" si="31"/>
        <v>0</v>
      </c>
      <c r="I2035" s="141"/>
      <c r="J2035" s="118"/>
    </row>
    <row r="2036" spans="1:10" ht="15" x14ac:dyDescent="0.25">
      <c r="A2036" s="149">
        <v>41697</v>
      </c>
      <c r="B2036" s="150">
        <v>480</v>
      </c>
      <c r="C2036" s="150" t="s">
        <v>1021</v>
      </c>
      <c r="D2036" s="138" t="s">
        <v>840</v>
      </c>
      <c r="E2036" s="151">
        <v>1219</v>
      </c>
      <c r="F2036" s="445">
        <v>41697</v>
      </c>
      <c r="G2036" s="140">
        <v>1219</v>
      </c>
      <c r="H2036" s="154">
        <f t="shared" si="31"/>
        <v>0</v>
      </c>
      <c r="I2036" s="141"/>
      <c r="J2036" s="118"/>
    </row>
    <row r="2037" spans="1:10" ht="15" x14ac:dyDescent="0.25">
      <c r="A2037" s="149">
        <v>41697</v>
      </c>
      <c r="B2037" s="150">
        <v>481</v>
      </c>
      <c r="C2037" s="150" t="s">
        <v>1021</v>
      </c>
      <c r="D2037" s="138" t="s">
        <v>105</v>
      </c>
      <c r="E2037" s="151">
        <v>16</v>
      </c>
      <c r="F2037" s="446">
        <v>41704</v>
      </c>
      <c r="G2037" s="145">
        <v>16</v>
      </c>
      <c r="H2037" s="154">
        <f t="shared" si="31"/>
        <v>0</v>
      </c>
      <c r="I2037" s="141"/>
      <c r="J2037" s="118"/>
    </row>
    <row r="2038" spans="1:10" ht="15" x14ac:dyDescent="0.25">
      <c r="A2038" s="149">
        <v>41697</v>
      </c>
      <c r="B2038" s="150">
        <v>482</v>
      </c>
      <c r="C2038" s="150" t="s">
        <v>1021</v>
      </c>
      <c r="D2038" s="138" t="s">
        <v>8</v>
      </c>
      <c r="E2038" s="151">
        <v>1055</v>
      </c>
      <c r="F2038" s="445">
        <v>41697</v>
      </c>
      <c r="G2038" s="140">
        <v>1055</v>
      </c>
      <c r="H2038" s="154">
        <f t="shared" si="31"/>
        <v>0</v>
      </c>
      <c r="I2038" s="141" t="s">
        <v>8</v>
      </c>
      <c r="J2038" s="118"/>
    </row>
    <row r="2039" spans="1:10" ht="15" x14ac:dyDescent="0.25">
      <c r="A2039" s="149">
        <v>41697</v>
      </c>
      <c r="B2039" s="150">
        <v>483</v>
      </c>
      <c r="C2039" s="150" t="s">
        <v>1021</v>
      </c>
      <c r="D2039" s="138" t="s">
        <v>689</v>
      </c>
      <c r="E2039" s="151">
        <v>13473</v>
      </c>
      <c r="F2039" s="445">
        <v>41697</v>
      </c>
      <c r="G2039" s="140">
        <v>13473</v>
      </c>
      <c r="H2039" s="154">
        <f t="shared" si="31"/>
        <v>0</v>
      </c>
      <c r="I2039" s="141" t="s">
        <v>30</v>
      </c>
      <c r="J2039" s="118"/>
    </row>
    <row r="2040" spans="1:10" ht="15" x14ac:dyDescent="0.25">
      <c r="A2040" s="149">
        <v>41697</v>
      </c>
      <c r="B2040" s="150">
        <v>484</v>
      </c>
      <c r="C2040" s="150" t="s">
        <v>1021</v>
      </c>
      <c r="D2040" s="138" t="s">
        <v>193</v>
      </c>
      <c r="E2040" s="151">
        <v>3187</v>
      </c>
      <c r="F2040" s="445">
        <v>41697</v>
      </c>
      <c r="G2040" s="140">
        <v>3187</v>
      </c>
      <c r="H2040" s="154">
        <f t="shared" si="31"/>
        <v>0</v>
      </c>
      <c r="I2040" s="141" t="s">
        <v>30</v>
      </c>
      <c r="J2040" s="118"/>
    </row>
    <row r="2041" spans="1:10" ht="15" x14ac:dyDescent="0.25">
      <c r="A2041" s="149">
        <v>41697</v>
      </c>
      <c r="B2041" s="150">
        <v>485</v>
      </c>
      <c r="C2041" s="150" t="s">
        <v>1021</v>
      </c>
      <c r="D2041" s="138" t="s">
        <v>367</v>
      </c>
      <c r="E2041" s="151">
        <v>2004</v>
      </c>
      <c r="F2041" s="445">
        <v>41697</v>
      </c>
      <c r="G2041" s="140">
        <v>2004</v>
      </c>
      <c r="H2041" s="154">
        <f t="shared" si="31"/>
        <v>0</v>
      </c>
      <c r="I2041" s="141"/>
      <c r="J2041" s="118"/>
    </row>
    <row r="2042" spans="1:10" ht="15" x14ac:dyDescent="0.25">
      <c r="A2042" s="149">
        <v>41697</v>
      </c>
      <c r="B2042" s="150">
        <v>486</v>
      </c>
      <c r="C2042" s="150" t="s">
        <v>1021</v>
      </c>
      <c r="D2042" s="138" t="s">
        <v>1100</v>
      </c>
      <c r="E2042" s="151">
        <v>1861.2</v>
      </c>
      <c r="F2042" s="445">
        <v>41697</v>
      </c>
      <c r="G2042" s="140">
        <v>1861.2</v>
      </c>
      <c r="H2042" s="154">
        <f t="shared" si="31"/>
        <v>0</v>
      </c>
      <c r="I2042" s="141" t="s">
        <v>30</v>
      </c>
      <c r="J2042" s="118"/>
    </row>
    <row r="2043" spans="1:10" ht="15" x14ac:dyDescent="0.25">
      <c r="A2043" s="149">
        <v>41697</v>
      </c>
      <c r="B2043" s="150">
        <v>487</v>
      </c>
      <c r="C2043" s="150" t="s">
        <v>1021</v>
      </c>
      <c r="D2043" s="138" t="s">
        <v>367</v>
      </c>
      <c r="E2043" s="161">
        <v>3080</v>
      </c>
      <c r="F2043" s="465" t="s">
        <v>1101</v>
      </c>
      <c r="G2043" s="145">
        <f>700+2380</f>
        <v>3080</v>
      </c>
      <c r="H2043" s="154">
        <f t="shared" si="31"/>
        <v>0</v>
      </c>
      <c r="I2043" s="141"/>
      <c r="J2043" s="118"/>
    </row>
    <row r="2044" spans="1:10" ht="15" x14ac:dyDescent="0.25">
      <c r="A2044" s="149">
        <v>41697</v>
      </c>
      <c r="B2044" s="150">
        <v>488</v>
      </c>
      <c r="C2044" s="150" t="s">
        <v>1021</v>
      </c>
      <c r="D2044" s="138" t="s">
        <v>312</v>
      </c>
      <c r="E2044" s="151">
        <v>6652.5</v>
      </c>
      <c r="F2044" s="445">
        <v>41698</v>
      </c>
      <c r="G2044" s="140">
        <v>6652.5</v>
      </c>
      <c r="H2044" s="154">
        <f t="shared" si="31"/>
        <v>0</v>
      </c>
      <c r="I2044" s="141"/>
      <c r="J2044" s="118"/>
    </row>
    <row r="2045" spans="1:10" ht="15" x14ac:dyDescent="0.25">
      <c r="A2045" s="149">
        <v>41697</v>
      </c>
      <c r="B2045" s="150">
        <v>489</v>
      </c>
      <c r="C2045" s="150" t="s">
        <v>1021</v>
      </c>
      <c r="D2045" s="138" t="s">
        <v>235</v>
      </c>
      <c r="E2045" s="161">
        <v>3366</v>
      </c>
      <c r="F2045" s="465" t="s">
        <v>1102</v>
      </c>
      <c r="G2045" s="145">
        <f>1500+1866</f>
        <v>3366</v>
      </c>
      <c r="H2045" s="154">
        <f t="shared" si="31"/>
        <v>0</v>
      </c>
      <c r="I2045" s="141" t="s">
        <v>30</v>
      </c>
      <c r="J2045" s="118"/>
    </row>
    <row r="2046" spans="1:10" ht="15" x14ac:dyDescent="0.25">
      <c r="A2046" s="149">
        <v>41697</v>
      </c>
      <c r="B2046" s="150">
        <v>490</v>
      </c>
      <c r="C2046" s="150" t="s">
        <v>1021</v>
      </c>
      <c r="D2046" s="138" t="s">
        <v>78</v>
      </c>
      <c r="E2046" s="151">
        <v>2246.5</v>
      </c>
      <c r="F2046" s="445">
        <v>41697</v>
      </c>
      <c r="G2046" s="140">
        <v>2246.5</v>
      </c>
      <c r="H2046" s="154">
        <f t="shared" si="31"/>
        <v>0</v>
      </c>
      <c r="I2046" s="141" t="s">
        <v>30</v>
      </c>
      <c r="J2046" s="118"/>
    </row>
    <row r="2047" spans="1:10" ht="15" x14ac:dyDescent="0.25">
      <c r="A2047" s="149">
        <v>41697</v>
      </c>
      <c r="B2047" s="150">
        <v>491</v>
      </c>
      <c r="C2047" s="150" t="s">
        <v>1021</v>
      </c>
      <c r="D2047" s="138" t="s">
        <v>80</v>
      </c>
      <c r="E2047" s="151">
        <v>1447.2</v>
      </c>
      <c r="F2047" s="445">
        <v>41697</v>
      </c>
      <c r="G2047" s="140">
        <v>1447.2</v>
      </c>
      <c r="H2047" s="154">
        <f t="shared" si="31"/>
        <v>0</v>
      </c>
      <c r="I2047" s="141" t="s">
        <v>30</v>
      </c>
      <c r="J2047" s="118"/>
    </row>
    <row r="2048" spans="1:10" ht="15" x14ac:dyDescent="0.25">
      <c r="A2048" s="149">
        <v>41697</v>
      </c>
      <c r="B2048" s="150">
        <v>492</v>
      </c>
      <c r="C2048" s="150" t="s">
        <v>1021</v>
      </c>
      <c r="D2048" s="138" t="s">
        <v>468</v>
      </c>
      <c r="E2048" s="151">
        <v>4600</v>
      </c>
      <c r="F2048" s="445">
        <v>41697</v>
      </c>
      <c r="G2048" s="140">
        <v>4600</v>
      </c>
      <c r="H2048" s="154">
        <f t="shared" si="31"/>
        <v>0</v>
      </c>
      <c r="I2048" s="141" t="s">
        <v>30</v>
      </c>
      <c r="J2048" s="118"/>
    </row>
    <row r="2049" spans="1:10" ht="15" x14ac:dyDescent="0.25">
      <c r="A2049" s="149">
        <v>41697</v>
      </c>
      <c r="B2049" s="150">
        <v>493</v>
      </c>
      <c r="C2049" s="150" t="s">
        <v>1021</v>
      </c>
      <c r="D2049" s="138" t="s">
        <v>160</v>
      </c>
      <c r="E2049" s="151">
        <v>93209.5</v>
      </c>
      <c r="F2049" s="457" t="s">
        <v>1103</v>
      </c>
      <c r="G2049" s="145">
        <v>93209.5</v>
      </c>
      <c r="H2049" s="154">
        <f t="shared" si="31"/>
        <v>0</v>
      </c>
      <c r="I2049" s="141" t="s">
        <v>162</v>
      </c>
      <c r="J2049" s="118"/>
    </row>
    <row r="2050" spans="1:10" ht="15" x14ac:dyDescent="0.25">
      <c r="A2050" s="149">
        <v>41697</v>
      </c>
      <c r="B2050" s="150">
        <v>494</v>
      </c>
      <c r="C2050" s="150" t="s">
        <v>1021</v>
      </c>
      <c r="D2050" s="138" t="s">
        <v>269</v>
      </c>
      <c r="E2050" s="151">
        <v>4523.2</v>
      </c>
      <c r="F2050" s="445">
        <v>41697</v>
      </c>
      <c r="G2050" s="140">
        <v>4523.2</v>
      </c>
      <c r="H2050" s="154">
        <f t="shared" si="31"/>
        <v>0</v>
      </c>
      <c r="I2050" s="141"/>
      <c r="J2050" s="118"/>
    </row>
    <row r="2051" spans="1:10" ht="15" x14ac:dyDescent="0.25">
      <c r="A2051" s="149">
        <v>41697</v>
      </c>
      <c r="B2051" s="150">
        <v>495</v>
      </c>
      <c r="C2051" s="150" t="s">
        <v>1021</v>
      </c>
      <c r="D2051" s="138" t="s">
        <v>8</v>
      </c>
      <c r="E2051" s="151">
        <v>1615.5</v>
      </c>
      <c r="F2051" s="445">
        <v>41697</v>
      </c>
      <c r="G2051" s="140">
        <v>1615.5</v>
      </c>
      <c r="H2051" s="154">
        <f t="shared" si="31"/>
        <v>0</v>
      </c>
      <c r="I2051" s="141" t="s">
        <v>8</v>
      </c>
      <c r="J2051" s="118"/>
    </row>
    <row r="2052" spans="1:10" ht="15" x14ac:dyDescent="0.25">
      <c r="A2052" s="149">
        <v>41697</v>
      </c>
      <c r="B2052" s="150">
        <v>496</v>
      </c>
      <c r="C2052" s="150" t="s">
        <v>1021</v>
      </c>
      <c r="D2052" s="138" t="s">
        <v>147</v>
      </c>
      <c r="E2052" s="151">
        <v>7060</v>
      </c>
      <c r="F2052" s="445">
        <v>41697</v>
      </c>
      <c r="G2052" s="140">
        <v>7060</v>
      </c>
      <c r="H2052" s="154">
        <f t="shared" si="31"/>
        <v>0</v>
      </c>
      <c r="I2052" s="141"/>
      <c r="J2052" s="118"/>
    </row>
    <row r="2053" spans="1:10" ht="15" x14ac:dyDescent="0.25">
      <c r="A2053" s="149">
        <v>41697</v>
      </c>
      <c r="B2053" s="150">
        <v>497</v>
      </c>
      <c r="C2053" s="150" t="s">
        <v>1021</v>
      </c>
      <c r="D2053" s="138" t="s">
        <v>152</v>
      </c>
      <c r="E2053" s="151">
        <v>6807</v>
      </c>
      <c r="F2053" s="445">
        <v>41697</v>
      </c>
      <c r="G2053" s="140">
        <v>6807</v>
      </c>
      <c r="H2053" s="154">
        <f t="shared" ref="H2053:H2116" si="32">E2053-G2053</f>
        <v>0</v>
      </c>
      <c r="I2053" s="141"/>
      <c r="J2053" s="118"/>
    </row>
    <row r="2054" spans="1:10" ht="15" x14ac:dyDescent="0.25">
      <c r="A2054" s="149">
        <v>41697</v>
      </c>
      <c r="B2054" s="150">
        <v>498</v>
      </c>
      <c r="C2054" s="150" t="s">
        <v>1021</v>
      </c>
      <c r="D2054" s="138" t="s">
        <v>8</v>
      </c>
      <c r="E2054" s="151">
        <v>972</v>
      </c>
      <c r="F2054" s="445">
        <v>41697</v>
      </c>
      <c r="G2054" s="140">
        <v>972</v>
      </c>
      <c r="H2054" s="154">
        <f t="shared" si="32"/>
        <v>0</v>
      </c>
      <c r="I2054" s="141" t="s">
        <v>8</v>
      </c>
      <c r="J2054" s="118"/>
    </row>
    <row r="2055" spans="1:10" ht="15" x14ac:dyDescent="0.25">
      <c r="A2055" s="149">
        <v>41698</v>
      </c>
      <c r="B2055" s="150">
        <v>499</v>
      </c>
      <c r="C2055" s="150" t="s">
        <v>1021</v>
      </c>
      <c r="D2055" s="138" t="s">
        <v>160</v>
      </c>
      <c r="E2055" s="151">
        <v>6561.5</v>
      </c>
      <c r="F2055" s="457" t="s">
        <v>1104</v>
      </c>
      <c r="G2055" s="145">
        <v>6561.5</v>
      </c>
      <c r="H2055" s="154">
        <f t="shared" si="32"/>
        <v>0</v>
      </c>
      <c r="I2055" s="141" t="s">
        <v>162</v>
      </c>
      <c r="J2055" s="118"/>
    </row>
    <row r="2056" spans="1:10" ht="15" x14ac:dyDescent="0.25">
      <c r="A2056" s="149">
        <v>41698</v>
      </c>
      <c r="B2056" s="150">
        <v>500</v>
      </c>
      <c r="C2056" s="150" t="s">
        <v>1021</v>
      </c>
      <c r="D2056" s="138" t="s">
        <v>361</v>
      </c>
      <c r="E2056" s="151">
        <v>1672</v>
      </c>
      <c r="F2056" s="446">
        <v>41701</v>
      </c>
      <c r="G2056" s="145">
        <v>1672</v>
      </c>
      <c r="H2056" s="154">
        <f t="shared" si="32"/>
        <v>0</v>
      </c>
      <c r="I2056" s="151" t="s">
        <v>162</v>
      </c>
      <c r="J2056" s="118"/>
    </row>
    <row r="2057" spans="1:10" ht="15" x14ac:dyDescent="0.25">
      <c r="A2057" s="149">
        <v>41698</v>
      </c>
      <c r="B2057" s="150">
        <v>501</v>
      </c>
      <c r="C2057" s="150" t="s">
        <v>1021</v>
      </c>
      <c r="D2057" s="138" t="s">
        <v>1105</v>
      </c>
      <c r="E2057" s="151">
        <v>8742</v>
      </c>
      <c r="F2057" s="446">
        <v>41701</v>
      </c>
      <c r="G2057" s="145">
        <v>8742</v>
      </c>
      <c r="H2057" s="154">
        <f t="shared" si="32"/>
        <v>0</v>
      </c>
      <c r="I2057" s="141" t="s">
        <v>162</v>
      </c>
      <c r="J2057" s="118"/>
    </row>
    <row r="2058" spans="1:10" ht="15" x14ac:dyDescent="0.25">
      <c r="A2058" s="149">
        <v>41698</v>
      </c>
      <c r="B2058" s="150">
        <v>502</v>
      </c>
      <c r="C2058" s="150" t="s">
        <v>1021</v>
      </c>
      <c r="D2058" s="138" t="s">
        <v>358</v>
      </c>
      <c r="E2058" s="151">
        <v>17133</v>
      </c>
      <c r="F2058" s="446">
        <v>41703</v>
      </c>
      <c r="G2058" s="145">
        <v>17133</v>
      </c>
      <c r="H2058" s="154">
        <f t="shared" si="32"/>
        <v>0</v>
      </c>
      <c r="I2058" s="141" t="s">
        <v>162</v>
      </c>
      <c r="J2058" s="118"/>
    </row>
    <row r="2059" spans="1:10" ht="15" x14ac:dyDescent="0.25">
      <c r="A2059" s="149">
        <v>41698</v>
      </c>
      <c r="B2059" s="150">
        <v>503</v>
      </c>
      <c r="C2059" s="150" t="s">
        <v>1021</v>
      </c>
      <c r="D2059" s="138" t="s">
        <v>272</v>
      </c>
      <c r="E2059" s="151">
        <v>12207.5</v>
      </c>
      <c r="F2059" s="457" t="s">
        <v>1106</v>
      </c>
      <c r="G2059" s="145">
        <v>12207.5</v>
      </c>
      <c r="H2059" s="154">
        <f t="shared" si="32"/>
        <v>0</v>
      </c>
      <c r="I2059" s="141" t="s">
        <v>162</v>
      </c>
      <c r="J2059" s="118"/>
    </row>
    <row r="2060" spans="1:10" ht="15" x14ac:dyDescent="0.25">
      <c r="A2060" s="149">
        <v>41698</v>
      </c>
      <c r="B2060" s="150">
        <v>504</v>
      </c>
      <c r="C2060" s="150" t="s">
        <v>1021</v>
      </c>
      <c r="D2060" s="138" t="s">
        <v>163</v>
      </c>
      <c r="E2060" s="151">
        <v>4230</v>
      </c>
      <c r="F2060" s="446">
        <v>41701</v>
      </c>
      <c r="G2060" s="145">
        <v>4230</v>
      </c>
      <c r="H2060" s="154">
        <f t="shared" si="32"/>
        <v>0</v>
      </c>
      <c r="I2060" s="141" t="s">
        <v>162</v>
      </c>
      <c r="J2060" s="118"/>
    </row>
    <row r="2061" spans="1:10" ht="15" x14ac:dyDescent="0.25">
      <c r="A2061" s="149">
        <v>41698</v>
      </c>
      <c r="B2061" s="150">
        <v>505</v>
      </c>
      <c r="C2061" s="150" t="s">
        <v>1021</v>
      </c>
      <c r="D2061" s="138" t="s">
        <v>22</v>
      </c>
      <c r="E2061" s="151">
        <v>20726</v>
      </c>
      <c r="F2061" s="446">
        <v>41701</v>
      </c>
      <c r="G2061" s="145">
        <v>20726</v>
      </c>
      <c r="H2061" s="154">
        <f t="shared" si="32"/>
        <v>0</v>
      </c>
      <c r="I2061" s="141" t="s">
        <v>162</v>
      </c>
      <c r="J2061" s="118"/>
    </row>
    <row r="2062" spans="1:10" ht="15" x14ac:dyDescent="0.25">
      <c r="A2062" s="149">
        <v>41698</v>
      </c>
      <c r="B2062" s="150">
        <v>506</v>
      </c>
      <c r="C2062" s="150" t="s">
        <v>1021</v>
      </c>
      <c r="D2062" s="138" t="s">
        <v>175</v>
      </c>
      <c r="E2062" s="151">
        <v>12061.2</v>
      </c>
      <c r="F2062" s="457" t="s">
        <v>1107</v>
      </c>
      <c r="G2062" s="145">
        <v>12061.2</v>
      </c>
      <c r="H2062" s="154">
        <f t="shared" si="32"/>
        <v>0</v>
      </c>
      <c r="I2062" s="141" t="s">
        <v>162</v>
      </c>
      <c r="J2062" s="118"/>
    </row>
    <row r="2063" spans="1:10" ht="15" x14ac:dyDescent="0.25">
      <c r="A2063" s="149">
        <v>41698</v>
      </c>
      <c r="B2063" s="150">
        <v>507</v>
      </c>
      <c r="C2063" s="150" t="s">
        <v>1021</v>
      </c>
      <c r="D2063" s="138" t="s">
        <v>168</v>
      </c>
      <c r="E2063" s="151">
        <v>12421</v>
      </c>
      <c r="F2063" s="446">
        <v>41701</v>
      </c>
      <c r="G2063" s="145">
        <v>12421</v>
      </c>
      <c r="H2063" s="154">
        <f t="shared" si="32"/>
        <v>0</v>
      </c>
      <c r="I2063" s="141" t="s">
        <v>162</v>
      </c>
      <c r="J2063" s="118"/>
    </row>
    <row r="2064" spans="1:10" ht="15" x14ac:dyDescent="0.25">
      <c r="A2064" s="149">
        <v>41698</v>
      </c>
      <c r="B2064" s="150">
        <v>508</v>
      </c>
      <c r="C2064" s="150" t="s">
        <v>1021</v>
      </c>
      <c r="D2064" s="138" t="s">
        <v>14</v>
      </c>
      <c r="E2064" s="151">
        <v>6764.5</v>
      </c>
      <c r="F2064" s="445">
        <v>41698</v>
      </c>
      <c r="G2064" s="140">
        <v>6764.5</v>
      </c>
      <c r="H2064" s="154">
        <f t="shared" si="32"/>
        <v>0</v>
      </c>
      <c r="I2064" s="141" t="s">
        <v>21</v>
      </c>
      <c r="J2064" s="118"/>
    </row>
    <row r="2065" spans="1:10" ht="15" x14ac:dyDescent="0.25">
      <c r="A2065" s="149">
        <v>41698</v>
      </c>
      <c r="B2065" s="150">
        <v>509</v>
      </c>
      <c r="C2065" s="150" t="s">
        <v>1021</v>
      </c>
      <c r="D2065" s="138" t="s">
        <v>63</v>
      </c>
      <c r="E2065" s="151">
        <v>2007.6</v>
      </c>
      <c r="F2065" s="445">
        <v>41698</v>
      </c>
      <c r="G2065" s="140">
        <v>2007.6</v>
      </c>
      <c r="H2065" s="154">
        <f t="shared" si="32"/>
        <v>0</v>
      </c>
      <c r="I2065" s="141" t="s">
        <v>21</v>
      </c>
      <c r="J2065" s="118"/>
    </row>
    <row r="2066" spans="1:10" x14ac:dyDescent="0.25">
      <c r="A2066" s="149">
        <v>41698</v>
      </c>
      <c r="B2066" s="150">
        <v>510</v>
      </c>
      <c r="C2066" s="150" t="s">
        <v>1021</v>
      </c>
      <c r="D2066" s="138" t="s">
        <v>89</v>
      </c>
      <c r="E2066" s="151">
        <v>48053.599999999999</v>
      </c>
      <c r="F2066" s="446" t="s">
        <v>1108</v>
      </c>
      <c r="G2066" s="140">
        <v>48053.599999999999</v>
      </c>
      <c r="H2066" s="154">
        <f t="shared" si="32"/>
        <v>0</v>
      </c>
      <c r="I2066" s="141" t="s">
        <v>27</v>
      </c>
      <c r="J2066" s="142" t="s">
        <v>1109</v>
      </c>
    </row>
    <row r="2067" spans="1:10" x14ac:dyDescent="0.25">
      <c r="A2067" s="149">
        <v>41698</v>
      </c>
      <c r="B2067" s="150">
        <v>511</v>
      </c>
      <c r="C2067" s="150" t="s">
        <v>1021</v>
      </c>
      <c r="D2067" s="138" t="s">
        <v>18</v>
      </c>
      <c r="E2067" s="151">
        <v>791.5</v>
      </c>
      <c r="F2067" s="445">
        <v>41698</v>
      </c>
      <c r="G2067" s="140">
        <v>791.5</v>
      </c>
      <c r="H2067" s="154">
        <f t="shared" si="32"/>
        <v>0</v>
      </c>
      <c r="I2067" s="141"/>
    </row>
    <row r="2068" spans="1:10" x14ac:dyDescent="0.25">
      <c r="A2068" s="149">
        <v>41698</v>
      </c>
      <c r="B2068" s="150">
        <v>512</v>
      </c>
      <c r="C2068" s="150" t="s">
        <v>1021</v>
      </c>
      <c r="D2068" s="138" t="s">
        <v>169</v>
      </c>
      <c r="E2068" s="151">
        <v>26337</v>
      </c>
      <c r="F2068" s="446">
        <v>41701</v>
      </c>
      <c r="G2068" s="145">
        <v>26337</v>
      </c>
      <c r="H2068" s="154">
        <f t="shared" si="32"/>
        <v>0</v>
      </c>
      <c r="I2068" s="141" t="s">
        <v>162</v>
      </c>
    </row>
    <row r="2069" spans="1:10" x14ac:dyDescent="0.25">
      <c r="A2069" s="149">
        <v>41698</v>
      </c>
      <c r="B2069" s="150">
        <v>513</v>
      </c>
      <c r="C2069" s="150" t="s">
        <v>1021</v>
      </c>
      <c r="D2069" s="138" t="s">
        <v>189</v>
      </c>
      <c r="E2069" s="151">
        <v>3428.5</v>
      </c>
      <c r="F2069" s="445">
        <v>41698</v>
      </c>
      <c r="G2069" s="140">
        <v>3428.5</v>
      </c>
      <c r="H2069" s="154">
        <f t="shared" si="32"/>
        <v>0</v>
      </c>
      <c r="I2069" s="141" t="s">
        <v>45</v>
      </c>
    </row>
    <row r="2070" spans="1:10" x14ac:dyDescent="0.25">
      <c r="A2070" s="149">
        <v>41698</v>
      </c>
      <c r="B2070" s="150">
        <v>514</v>
      </c>
      <c r="C2070" s="150" t="s">
        <v>1021</v>
      </c>
      <c r="D2070" s="138" t="s">
        <v>484</v>
      </c>
      <c r="E2070" s="151">
        <v>936</v>
      </c>
      <c r="F2070" s="445">
        <v>41698</v>
      </c>
      <c r="G2070" s="140">
        <v>936</v>
      </c>
      <c r="H2070" s="154">
        <f t="shared" si="32"/>
        <v>0</v>
      </c>
      <c r="I2070" s="141"/>
    </row>
    <row r="2071" spans="1:10" x14ac:dyDescent="0.25">
      <c r="A2071" s="149">
        <v>41698</v>
      </c>
      <c r="B2071" s="150">
        <v>515</v>
      </c>
      <c r="C2071" s="150" t="s">
        <v>1021</v>
      </c>
      <c r="D2071" s="138" t="s">
        <v>106</v>
      </c>
      <c r="E2071" s="151">
        <v>13470</v>
      </c>
      <c r="F2071" s="446">
        <v>41704</v>
      </c>
      <c r="G2071" s="145">
        <v>13470</v>
      </c>
      <c r="H2071" s="154">
        <f t="shared" si="32"/>
        <v>0</v>
      </c>
      <c r="I2071" s="141" t="s">
        <v>37</v>
      </c>
    </row>
    <row r="2072" spans="1:10" x14ac:dyDescent="0.25">
      <c r="A2072" s="149">
        <v>41698</v>
      </c>
      <c r="B2072" s="150">
        <v>516</v>
      </c>
      <c r="C2072" s="150" t="s">
        <v>1021</v>
      </c>
      <c r="D2072" s="138" t="s">
        <v>70</v>
      </c>
      <c r="E2072" s="161">
        <v>14089</v>
      </c>
      <c r="F2072" s="464">
        <v>41710</v>
      </c>
      <c r="G2072" s="145">
        <v>14089</v>
      </c>
      <c r="H2072" s="154">
        <f t="shared" si="32"/>
        <v>0</v>
      </c>
      <c r="I2072" s="141"/>
      <c r="J2072" s="142" t="s">
        <v>264</v>
      </c>
    </row>
    <row r="2073" spans="1:10" x14ac:dyDescent="0.25">
      <c r="A2073" s="149">
        <v>41698</v>
      </c>
      <c r="B2073" s="150">
        <v>517</v>
      </c>
      <c r="C2073" s="150" t="s">
        <v>1021</v>
      </c>
      <c r="D2073" s="138" t="s">
        <v>149</v>
      </c>
      <c r="E2073" s="151">
        <v>15614</v>
      </c>
      <c r="F2073" s="445">
        <v>41698</v>
      </c>
      <c r="G2073" s="140">
        <v>15614</v>
      </c>
      <c r="H2073" s="154">
        <f t="shared" si="32"/>
        <v>0</v>
      </c>
      <c r="I2073" s="141"/>
    </row>
    <row r="2074" spans="1:10" x14ac:dyDescent="0.25">
      <c r="A2074" s="149">
        <v>41698</v>
      </c>
      <c r="B2074" s="150">
        <v>518</v>
      </c>
      <c r="C2074" s="150" t="s">
        <v>1021</v>
      </c>
      <c r="D2074" s="138" t="s">
        <v>28</v>
      </c>
      <c r="E2074" s="151">
        <v>4453</v>
      </c>
      <c r="F2074" s="445">
        <v>41698</v>
      </c>
      <c r="G2074" s="140">
        <v>4453</v>
      </c>
      <c r="H2074" s="154">
        <f t="shared" si="32"/>
        <v>0</v>
      </c>
      <c r="I2074" s="141"/>
    </row>
    <row r="2075" spans="1:10" x14ac:dyDescent="0.25">
      <c r="A2075" s="149">
        <v>41698</v>
      </c>
      <c r="B2075" s="150">
        <v>519</v>
      </c>
      <c r="C2075" s="150" t="s">
        <v>1021</v>
      </c>
      <c r="D2075" s="138" t="s">
        <v>1110</v>
      </c>
      <c r="E2075" s="151">
        <v>2454</v>
      </c>
      <c r="F2075" s="445">
        <v>41698</v>
      </c>
      <c r="G2075" s="140">
        <v>2454</v>
      </c>
      <c r="H2075" s="154">
        <f t="shared" si="32"/>
        <v>0</v>
      </c>
      <c r="I2075" s="141"/>
    </row>
    <row r="2076" spans="1:10" x14ac:dyDescent="0.25">
      <c r="A2076" s="149">
        <v>41698</v>
      </c>
      <c r="B2076" s="150">
        <v>520</v>
      </c>
      <c r="C2076" s="150" t="s">
        <v>1021</v>
      </c>
      <c r="D2076" s="143" t="s">
        <v>53</v>
      </c>
      <c r="E2076" s="162">
        <v>0</v>
      </c>
      <c r="F2076" s="445"/>
      <c r="G2076" s="140"/>
      <c r="H2076" s="154">
        <f t="shared" si="32"/>
        <v>0</v>
      </c>
      <c r="I2076" s="141" t="s">
        <v>324</v>
      </c>
      <c r="J2076" s="142" t="s">
        <v>1111</v>
      </c>
    </row>
    <row r="2077" spans="1:10" x14ac:dyDescent="0.25">
      <c r="A2077" s="149">
        <v>41698</v>
      </c>
      <c r="B2077" s="150">
        <v>521</v>
      </c>
      <c r="C2077" s="150" t="s">
        <v>1021</v>
      </c>
      <c r="D2077" s="138" t="s">
        <v>8</v>
      </c>
      <c r="E2077" s="151">
        <v>2422.5</v>
      </c>
      <c r="F2077" s="445">
        <v>41698</v>
      </c>
      <c r="G2077" s="140">
        <v>2422.5</v>
      </c>
      <c r="H2077" s="154">
        <f t="shared" si="32"/>
        <v>0</v>
      </c>
      <c r="I2077" s="141" t="s">
        <v>8</v>
      </c>
    </row>
    <row r="2078" spans="1:10" x14ac:dyDescent="0.25">
      <c r="A2078" s="149">
        <v>41698</v>
      </c>
      <c r="B2078" s="150">
        <v>522</v>
      </c>
      <c r="C2078" s="150" t="s">
        <v>1021</v>
      </c>
      <c r="D2078" s="138" t="s">
        <v>115</v>
      </c>
      <c r="E2078" s="151">
        <v>1055</v>
      </c>
      <c r="F2078" s="445">
        <v>41698</v>
      </c>
      <c r="G2078" s="140">
        <v>1055</v>
      </c>
      <c r="H2078" s="154">
        <f t="shared" si="32"/>
        <v>0</v>
      </c>
      <c r="I2078" s="141"/>
    </row>
    <row r="2079" spans="1:10" x14ac:dyDescent="0.25">
      <c r="A2079" s="149">
        <v>41698</v>
      </c>
      <c r="B2079" s="150">
        <v>523</v>
      </c>
      <c r="C2079" s="150" t="s">
        <v>1021</v>
      </c>
      <c r="D2079" s="138" t="s">
        <v>8</v>
      </c>
      <c r="E2079" s="151">
        <v>901.5</v>
      </c>
      <c r="F2079" s="445">
        <v>41698</v>
      </c>
      <c r="G2079" s="140">
        <v>901.5</v>
      </c>
      <c r="H2079" s="154">
        <f t="shared" si="32"/>
        <v>0</v>
      </c>
      <c r="I2079" s="141" t="s">
        <v>8</v>
      </c>
    </row>
    <row r="2080" spans="1:10" x14ac:dyDescent="0.25">
      <c r="A2080" s="149">
        <v>41698</v>
      </c>
      <c r="B2080" s="150">
        <v>524</v>
      </c>
      <c r="C2080" s="150" t="s">
        <v>1021</v>
      </c>
      <c r="D2080" s="138" t="s">
        <v>28</v>
      </c>
      <c r="E2080" s="151">
        <v>7366</v>
      </c>
      <c r="F2080" s="445">
        <v>41698</v>
      </c>
      <c r="G2080" s="140">
        <v>7366</v>
      </c>
      <c r="H2080" s="154">
        <f t="shared" si="32"/>
        <v>0</v>
      </c>
      <c r="I2080" s="141"/>
    </row>
    <row r="2081" spans="1:10" x14ac:dyDescent="0.25">
      <c r="A2081" s="149">
        <v>41698</v>
      </c>
      <c r="B2081" s="150">
        <v>525</v>
      </c>
      <c r="C2081" s="150" t="s">
        <v>1021</v>
      </c>
      <c r="D2081" s="138" t="s">
        <v>116</v>
      </c>
      <c r="E2081" s="151">
        <v>5366.5</v>
      </c>
      <c r="F2081" s="445">
        <v>41698</v>
      </c>
      <c r="G2081" s="140">
        <v>5366.5</v>
      </c>
      <c r="H2081" s="154">
        <f t="shared" si="32"/>
        <v>0</v>
      </c>
      <c r="I2081" s="141"/>
    </row>
    <row r="2082" spans="1:10" x14ac:dyDescent="0.25">
      <c r="A2082" s="149">
        <v>41698</v>
      </c>
      <c r="B2082" s="150">
        <v>526</v>
      </c>
      <c r="C2082" s="150" t="s">
        <v>1021</v>
      </c>
      <c r="D2082" s="138" t="s">
        <v>36</v>
      </c>
      <c r="E2082" s="161">
        <v>28182</v>
      </c>
      <c r="F2082" s="448" t="s">
        <v>1112</v>
      </c>
      <c r="G2082" s="140">
        <v>28182</v>
      </c>
      <c r="H2082" s="154">
        <f t="shared" si="32"/>
        <v>0</v>
      </c>
      <c r="I2082" s="141" t="s">
        <v>65</v>
      </c>
      <c r="J2082" s="142" t="s">
        <v>1113</v>
      </c>
    </row>
    <row r="2083" spans="1:10" x14ac:dyDescent="0.25">
      <c r="A2083" s="149">
        <v>41698</v>
      </c>
      <c r="B2083" s="150">
        <v>527</v>
      </c>
      <c r="C2083" s="150" t="s">
        <v>1021</v>
      </c>
      <c r="D2083" s="138" t="s">
        <v>32</v>
      </c>
      <c r="E2083" s="151">
        <v>8725.5</v>
      </c>
      <c r="F2083" s="445">
        <v>41698</v>
      </c>
      <c r="G2083" s="140">
        <v>8725.5</v>
      </c>
      <c r="H2083" s="154">
        <f t="shared" si="32"/>
        <v>0</v>
      </c>
      <c r="I2083" s="141" t="s">
        <v>12</v>
      </c>
    </row>
    <row r="2084" spans="1:10" x14ac:dyDescent="0.25">
      <c r="A2084" s="149">
        <v>41698</v>
      </c>
      <c r="B2084" s="150">
        <v>528</v>
      </c>
      <c r="C2084" s="150" t="s">
        <v>1021</v>
      </c>
      <c r="D2084" s="138" t="s">
        <v>55</v>
      </c>
      <c r="E2084" s="151">
        <v>13449.42</v>
      </c>
      <c r="F2084" s="445">
        <v>41698</v>
      </c>
      <c r="G2084" s="140">
        <v>13449.42</v>
      </c>
      <c r="H2084" s="154">
        <f t="shared" si="32"/>
        <v>0</v>
      </c>
      <c r="I2084" s="141" t="s">
        <v>8</v>
      </c>
    </row>
    <row r="2085" spans="1:10" x14ac:dyDescent="0.25">
      <c r="A2085" s="149">
        <v>41698</v>
      </c>
      <c r="B2085" s="150">
        <v>529</v>
      </c>
      <c r="C2085" s="150" t="s">
        <v>1021</v>
      </c>
      <c r="D2085" s="138" t="s">
        <v>13</v>
      </c>
      <c r="E2085" s="151">
        <v>3546.4</v>
      </c>
      <c r="F2085" s="446">
        <v>41701</v>
      </c>
      <c r="G2085" s="145">
        <v>3546.4</v>
      </c>
      <c r="H2085" s="154">
        <f t="shared" si="32"/>
        <v>0</v>
      </c>
      <c r="I2085" s="141" t="s">
        <v>30</v>
      </c>
    </row>
    <row r="2086" spans="1:10" x14ac:dyDescent="0.25">
      <c r="A2086" s="149">
        <v>41698</v>
      </c>
      <c r="B2086" s="150">
        <v>530</v>
      </c>
      <c r="C2086" s="150" t="s">
        <v>1021</v>
      </c>
      <c r="D2086" s="138" t="s">
        <v>51</v>
      </c>
      <c r="E2086" s="151">
        <v>1936</v>
      </c>
      <c r="F2086" s="446">
        <v>41702</v>
      </c>
      <c r="G2086" s="145">
        <v>1936</v>
      </c>
      <c r="H2086" s="154">
        <f t="shared" si="32"/>
        <v>0</v>
      </c>
      <c r="I2086" s="141" t="s">
        <v>65</v>
      </c>
    </row>
    <row r="2087" spans="1:10" x14ac:dyDescent="0.25">
      <c r="A2087" s="149">
        <v>41698</v>
      </c>
      <c r="B2087" s="150">
        <v>531</v>
      </c>
      <c r="C2087" s="150" t="s">
        <v>1021</v>
      </c>
      <c r="D2087" s="138" t="s">
        <v>44</v>
      </c>
      <c r="E2087" s="151">
        <v>5700</v>
      </c>
      <c r="F2087" s="464">
        <v>41715</v>
      </c>
      <c r="G2087" s="145">
        <v>5700</v>
      </c>
      <c r="H2087" s="154">
        <f t="shared" si="32"/>
        <v>0</v>
      </c>
      <c r="I2087" s="141" t="s">
        <v>65</v>
      </c>
    </row>
    <row r="2088" spans="1:10" x14ac:dyDescent="0.25">
      <c r="A2088" s="149">
        <v>41698</v>
      </c>
      <c r="B2088" s="150">
        <v>532</v>
      </c>
      <c r="C2088" s="150" t="s">
        <v>1021</v>
      </c>
      <c r="D2088" s="138" t="s">
        <v>48</v>
      </c>
      <c r="E2088" s="151">
        <v>752</v>
      </c>
      <c r="F2088" s="445">
        <v>41698</v>
      </c>
      <c r="G2088" s="140">
        <v>752</v>
      </c>
      <c r="H2088" s="154">
        <f t="shared" si="32"/>
        <v>0</v>
      </c>
      <c r="I2088" s="141" t="s">
        <v>65</v>
      </c>
    </row>
    <row r="2089" spans="1:10" x14ac:dyDescent="0.25">
      <c r="A2089" s="149">
        <v>41698</v>
      </c>
      <c r="B2089" s="150">
        <v>533</v>
      </c>
      <c r="C2089" s="150" t="s">
        <v>1021</v>
      </c>
      <c r="D2089" s="138" t="s">
        <v>78</v>
      </c>
      <c r="E2089" s="151">
        <v>3296</v>
      </c>
      <c r="F2089" s="445">
        <v>41698</v>
      </c>
      <c r="G2089" s="140">
        <v>3296</v>
      </c>
      <c r="H2089" s="154">
        <f t="shared" si="32"/>
        <v>0</v>
      </c>
      <c r="I2089" s="141" t="s">
        <v>12</v>
      </c>
    </row>
    <row r="2090" spans="1:10" x14ac:dyDescent="0.25">
      <c r="A2090" s="149">
        <v>41698</v>
      </c>
      <c r="B2090" s="150">
        <v>534</v>
      </c>
      <c r="C2090" s="150" t="s">
        <v>1021</v>
      </c>
      <c r="D2090" s="138" t="s">
        <v>80</v>
      </c>
      <c r="E2090" s="151">
        <v>2480</v>
      </c>
      <c r="F2090" s="445">
        <v>41698</v>
      </c>
      <c r="G2090" s="140">
        <v>2480</v>
      </c>
      <c r="H2090" s="154">
        <f t="shared" si="32"/>
        <v>0</v>
      </c>
      <c r="I2090" s="141" t="s">
        <v>12</v>
      </c>
    </row>
    <row r="2091" spans="1:10" x14ac:dyDescent="0.25">
      <c r="A2091" s="149">
        <v>41698</v>
      </c>
      <c r="B2091" s="150">
        <v>535</v>
      </c>
      <c r="C2091" s="150" t="s">
        <v>1021</v>
      </c>
      <c r="D2091" s="138" t="s">
        <v>57</v>
      </c>
      <c r="E2091" s="151">
        <v>1200</v>
      </c>
      <c r="F2091" s="445">
        <v>41698</v>
      </c>
      <c r="G2091" s="140">
        <v>1200</v>
      </c>
      <c r="H2091" s="154">
        <f t="shared" si="32"/>
        <v>0</v>
      </c>
      <c r="I2091" s="141" t="s">
        <v>12</v>
      </c>
    </row>
    <row r="2092" spans="1:10" x14ac:dyDescent="0.25">
      <c r="A2092" s="149">
        <v>41698</v>
      </c>
      <c r="B2092" s="150">
        <v>536</v>
      </c>
      <c r="C2092" s="150" t="s">
        <v>1021</v>
      </c>
      <c r="D2092" s="138" t="s">
        <v>43</v>
      </c>
      <c r="E2092" s="151">
        <v>3800</v>
      </c>
      <c r="F2092" s="446">
        <v>41715</v>
      </c>
      <c r="G2092" s="145">
        <v>3800</v>
      </c>
      <c r="H2092" s="154">
        <f t="shared" si="32"/>
        <v>0</v>
      </c>
      <c r="I2092" s="141" t="s">
        <v>12</v>
      </c>
    </row>
    <row r="2093" spans="1:10" x14ac:dyDescent="0.25">
      <c r="A2093" s="149">
        <v>41698</v>
      </c>
      <c r="B2093" s="150">
        <v>537</v>
      </c>
      <c r="C2093" s="150" t="s">
        <v>1021</v>
      </c>
      <c r="D2093" s="138" t="s">
        <v>42</v>
      </c>
      <c r="E2093" s="151">
        <v>1900</v>
      </c>
      <c r="F2093" s="446">
        <v>41715</v>
      </c>
      <c r="G2093" s="145">
        <v>1900</v>
      </c>
      <c r="H2093" s="154">
        <f t="shared" si="32"/>
        <v>0</v>
      </c>
      <c r="I2093" s="141" t="s">
        <v>12</v>
      </c>
    </row>
    <row r="2094" spans="1:10" x14ac:dyDescent="0.25">
      <c r="A2094" s="149">
        <v>41698</v>
      </c>
      <c r="B2094" s="150">
        <v>538</v>
      </c>
      <c r="C2094" s="150" t="s">
        <v>1021</v>
      </c>
      <c r="D2094" s="138" t="s">
        <v>348</v>
      </c>
      <c r="E2094" s="151">
        <v>1133.5</v>
      </c>
      <c r="F2094" s="445">
        <v>41698</v>
      </c>
      <c r="G2094" s="140">
        <v>1133.5</v>
      </c>
      <c r="H2094" s="154">
        <f t="shared" si="32"/>
        <v>0</v>
      </c>
      <c r="I2094" s="141"/>
    </row>
    <row r="2095" spans="1:10" x14ac:dyDescent="0.25">
      <c r="A2095" s="149">
        <v>41698</v>
      </c>
      <c r="B2095" s="150">
        <v>539</v>
      </c>
      <c r="C2095" s="150" t="s">
        <v>1021</v>
      </c>
      <c r="D2095" s="138" t="s">
        <v>701</v>
      </c>
      <c r="E2095" s="151">
        <v>1186</v>
      </c>
      <c r="F2095" s="445">
        <v>41698</v>
      </c>
      <c r="G2095" s="140">
        <v>1186</v>
      </c>
      <c r="H2095" s="154">
        <f t="shared" si="32"/>
        <v>0</v>
      </c>
      <c r="I2095" s="141"/>
    </row>
    <row r="2096" spans="1:10" x14ac:dyDescent="0.25">
      <c r="A2096" s="149">
        <v>41698</v>
      </c>
      <c r="B2096" s="150">
        <v>540</v>
      </c>
      <c r="C2096" s="150" t="s">
        <v>1021</v>
      </c>
      <c r="D2096" s="138" t="s">
        <v>8</v>
      </c>
      <c r="E2096" s="151">
        <v>459</v>
      </c>
      <c r="F2096" s="445">
        <v>41698</v>
      </c>
      <c r="G2096" s="140">
        <v>459</v>
      </c>
      <c r="H2096" s="154">
        <f t="shared" si="32"/>
        <v>0</v>
      </c>
      <c r="I2096" s="141" t="s">
        <v>8</v>
      </c>
    </row>
    <row r="2097" spans="1:10" ht="26.25" x14ac:dyDescent="0.25">
      <c r="A2097" s="149">
        <v>41698</v>
      </c>
      <c r="B2097" s="150">
        <v>541</v>
      </c>
      <c r="C2097" s="150" t="s">
        <v>1021</v>
      </c>
      <c r="D2097" s="138" t="s">
        <v>11</v>
      </c>
      <c r="E2097" s="151">
        <v>50100.5</v>
      </c>
      <c r="F2097" s="474" t="s">
        <v>1114</v>
      </c>
      <c r="G2097" s="145">
        <v>50100.5</v>
      </c>
      <c r="H2097" s="154">
        <f t="shared" si="32"/>
        <v>0</v>
      </c>
      <c r="I2097" s="141" t="s">
        <v>37</v>
      </c>
    </row>
    <row r="2098" spans="1:10" x14ac:dyDescent="0.25">
      <c r="A2098" s="149">
        <v>41698</v>
      </c>
      <c r="B2098" s="150">
        <v>542</v>
      </c>
      <c r="C2098" s="150" t="s">
        <v>1021</v>
      </c>
      <c r="D2098" s="138" t="s">
        <v>180</v>
      </c>
      <c r="E2098" s="161">
        <v>29356.5</v>
      </c>
      <c r="F2098" s="465" t="s">
        <v>1115</v>
      </c>
      <c r="G2098" s="145">
        <f>9205+20151.5</f>
        <v>29356.5</v>
      </c>
      <c r="H2098" s="154">
        <f t="shared" si="32"/>
        <v>0</v>
      </c>
      <c r="I2098" s="141" t="s">
        <v>37</v>
      </c>
    </row>
    <row r="2099" spans="1:10" x14ac:dyDescent="0.25">
      <c r="A2099" s="149">
        <v>41698</v>
      </c>
      <c r="B2099" s="150">
        <v>543</v>
      </c>
      <c r="C2099" s="150" t="s">
        <v>1021</v>
      </c>
      <c r="D2099" s="138" t="s">
        <v>29</v>
      </c>
      <c r="E2099" s="151">
        <v>6350.5</v>
      </c>
      <c r="F2099" s="445">
        <v>41698</v>
      </c>
      <c r="G2099" s="140">
        <v>6350.5</v>
      </c>
      <c r="H2099" s="154">
        <f t="shared" si="32"/>
        <v>0</v>
      </c>
      <c r="I2099" s="141" t="s">
        <v>12</v>
      </c>
    </row>
    <row r="2100" spans="1:10" x14ac:dyDescent="0.25">
      <c r="A2100" s="149">
        <v>41698</v>
      </c>
      <c r="B2100" s="150">
        <v>544</v>
      </c>
      <c r="C2100" s="150" t="s">
        <v>1021</v>
      </c>
      <c r="D2100" s="138" t="s">
        <v>758</v>
      </c>
      <c r="E2100" s="151">
        <v>2460</v>
      </c>
      <c r="F2100" s="445">
        <v>41698</v>
      </c>
      <c r="G2100" s="140">
        <v>2460</v>
      </c>
      <c r="H2100" s="154">
        <f t="shared" si="32"/>
        <v>0</v>
      </c>
      <c r="I2100" s="141" t="s">
        <v>12</v>
      </c>
    </row>
    <row r="2101" spans="1:10" x14ac:dyDescent="0.25">
      <c r="A2101" s="149">
        <v>41698</v>
      </c>
      <c r="B2101" s="150">
        <v>545</v>
      </c>
      <c r="C2101" s="150" t="s">
        <v>1021</v>
      </c>
      <c r="D2101" s="138" t="s">
        <v>8</v>
      </c>
      <c r="E2101" s="151">
        <v>2516</v>
      </c>
      <c r="F2101" s="445">
        <v>41698</v>
      </c>
      <c r="G2101" s="140">
        <v>2516</v>
      </c>
      <c r="H2101" s="154">
        <f t="shared" si="32"/>
        <v>0</v>
      </c>
      <c r="I2101" s="141" t="s">
        <v>8</v>
      </c>
    </row>
    <row r="2102" spans="1:10" x14ac:dyDescent="0.25">
      <c r="A2102" s="149">
        <v>41698</v>
      </c>
      <c r="B2102" s="150">
        <v>546</v>
      </c>
      <c r="C2102" s="150" t="s">
        <v>1021</v>
      </c>
      <c r="D2102" s="138" t="s">
        <v>25</v>
      </c>
      <c r="E2102" s="161">
        <v>35610</v>
      </c>
      <c r="F2102" s="447" t="s">
        <v>1116</v>
      </c>
      <c r="G2102" s="145">
        <f>11500+3000+7000+7000+7110</f>
        <v>35610</v>
      </c>
      <c r="H2102" s="154">
        <f t="shared" si="32"/>
        <v>0</v>
      </c>
      <c r="I2102" s="141" t="s">
        <v>37</v>
      </c>
    </row>
    <row r="2103" spans="1:10" x14ac:dyDescent="0.25">
      <c r="A2103" s="149">
        <v>41698</v>
      </c>
      <c r="B2103" s="150">
        <v>547</v>
      </c>
      <c r="C2103" s="150" t="s">
        <v>1021</v>
      </c>
      <c r="D2103" s="138" t="s">
        <v>517</v>
      </c>
      <c r="E2103" s="151">
        <v>844</v>
      </c>
      <c r="F2103" s="445">
        <v>41698</v>
      </c>
      <c r="G2103" s="140">
        <v>844</v>
      </c>
      <c r="H2103" s="154">
        <f t="shared" si="32"/>
        <v>0</v>
      </c>
      <c r="I2103" s="141"/>
    </row>
    <row r="2104" spans="1:10" x14ac:dyDescent="0.25">
      <c r="A2104" s="149">
        <v>41698</v>
      </c>
      <c r="B2104" s="150">
        <v>548</v>
      </c>
      <c r="C2104" s="150" t="s">
        <v>1021</v>
      </c>
      <c r="D2104" s="138" t="s">
        <v>8</v>
      </c>
      <c r="E2104" s="151">
        <v>2409.5</v>
      </c>
      <c r="F2104" s="445">
        <v>41698</v>
      </c>
      <c r="G2104" s="140">
        <v>2409.5</v>
      </c>
      <c r="H2104" s="154">
        <f t="shared" si="32"/>
        <v>0</v>
      </c>
      <c r="I2104" s="141" t="s">
        <v>8</v>
      </c>
    </row>
    <row r="2105" spans="1:10" x14ac:dyDescent="0.25">
      <c r="A2105" s="149">
        <v>41698</v>
      </c>
      <c r="B2105" s="150">
        <v>549</v>
      </c>
      <c r="C2105" s="150" t="s">
        <v>1021</v>
      </c>
      <c r="D2105" s="138" t="s">
        <v>1117</v>
      </c>
      <c r="E2105" s="151">
        <v>1636.4</v>
      </c>
      <c r="F2105" s="445">
        <v>41698</v>
      </c>
      <c r="G2105" s="140">
        <v>1636.4</v>
      </c>
      <c r="H2105" s="154">
        <f t="shared" si="32"/>
        <v>0</v>
      </c>
      <c r="I2105" s="141" t="s">
        <v>12</v>
      </c>
    </row>
    <row r="2106" spans="1:10" x14ac:dyDescent="0.25">
      <c r="A2106" s="149">
        <v>41698</v>
      </c>
      <c r="B2106" s="150">
        <v>550</v>
      </c>
      <c r="C2106" s="150" t="s">
        <v>1021</v>
      </c>
      <c r="D2106" s="138" t="s">
        <v>1118</v>
      </c>
      <c r="E2106" s="151">
        <v>3764.2</v>
      </c>
      <c r="F2106" s="445">
        <v>41698</v>
      </c>
      <c r="G2106" s="140">
        <v>3764.2</v>
      </c>
      <c r="H2106" s="154">
        <f t="shared" si="32"/>
        <v>0</v>
      </c>
      <c r="I2106" s="141" t="s">
        <v>37</v>
      </c>
    </row>
    <row r="2107" spans="1:10" x14ac:dyDescent="0.25">
      <c r="A2107" s="149">
        <v>41698</v>
      </c>
      <c r="B2107" s="150">
        <v>551</v>
      </c>
      <c r="C2107" s="150" t="s">
        <v>1021</v>
      </c>
      <c r="D2107" s="138" t="s">
        <v>12</v>
      </c>
      <c r="E2107" s="151">
        <v>35503</v>
      </c>
      <c r="F2107" s="445">
        <v>41698</v>
      </c>
      <c r="G2107" s="140">
        <v>35503</v>
      </c>
      <c r="H2107" s="154">
        <f t="shared" si="32"/>
        <v>0</v>
      </c>
      <c r="I2107" s="141"/>
    </row>
    <row r="2108" spans="1:10" x14ac:dyDescent="0.25">
      <c r="A2108" s="149">
        <v>41698</v>
      </c>
      <c r="B2108" s="150">
        <v>552</v>
      </c>
      <c r="C2108" s="150" t="s">
        <v>1021</v>
      </c>
      <c r="D2108" s="138" t="s">
        <v>260</v>
      </c>
      <c r="E2108" s="151">
        <v>3136</v>
      </c>
      <c r="F2108" s="445">
        <v>41698</v>
      </c>
      <c r="G2108" s="140">
        <v>3136</v>
      </c>
      <c r="H2108" s="154">
        <f t="shared" si="32"/>
        <v>0</v>
      </c>
      <c r="I2108" s="141" t="s">
        <v>217</v>
      </c>
    </row>
    <row r="2109" spans="1:10" x14ac:dyDescent="0.25">
      <c r="A2109" s="149">
        <v>41698</v>
      </c>
      <c r="B2109" s="150">
        <v>553</v>
      </c>
      <c r="C2109" s="150" t="s">
        <v>1021</v>
      </c>
      <c r="D2109" s="138" t="s">
        <v>316</v>
      </c>
      <c r="E2109" s="151">
        <v>603</v>
      </c>
      <c r="F2109" s="445">
        <v>41698</v>
      </c>
      <c r="G2109" s="140">
        <v>603</v>
      </c>
      <c r="H2109" s="154">
        <f t="shared" si="32"/>
        <v>0</v>
      </c>
      <c r="I2109" s="141" t="s">
        <v>12</v>
      </c>
    </row>
    <row r="2110" spans="1:10" x14ac:dyDescent="0.25">
      <c r="A2110" s="149">
        <v>41698</v>
      </c>
      <c r="B2110" s="150">
        <v>554</v>
      </c>
      <c r="C2110" s="150" t="s">
        <v>1021</v>
      </c>
      <c r="D2110" s="138" t="s">
        <v>68</v>
      </c>
      <c r="E2110" s="151">
        <v>3080</v>
      </c>
      <c r="F2110" s="445">
        <v>41698</v>
      </c>
      <c r="G2110" s="140">
        <v>3080</v>
      </c>
      <c r="H2110" s="154">
        <f t="shared" si="32"/>
        <v>0</v>
      </c>
      <c r="I2110" s="141" t="s">
        <v>37</v>
      </c>
      <c r="J2110" s="142" t="s">
        <v>1119</v>
      </c>
    </row>
    <row r="2111" spans="1:10" x14ac:dyDescent="0.25">
      <c r="A2111" s="149">
        <v>41698</v>
      </c>
      <c r="B2111" s="150">
        <v>555</v>
      </c>
      <c r="C2111" s="150" t="s">
        <v>1021</v>
      </c>
      <c r="D2111" s="138" t="s">
        <v>8</v>
      </c>
      <c r="E2111" s="151">
        <v>897.6</v>
      </c>
      <c r="F2111" s="445">
        <v>41698</v>
      </c>
      <c r="G2111" s="140">
        <v>897.6</v>
      </c>
      <c r="H2111" s="154">
        <f t="shared" si="32"/>
        <v>0</v>
      </c>
      <c r="I2111" s="141" t="s">
        <v>8</v>
      </c>
    </row>
    <row r="2112" spans="1:10" x14ac:dyDescent="0.25">
      <c r="A2112" s="149">
        <v>41698</v>
      </c>
      <c r="B2112" s="150">
        <v>556</v>
      </c>
      <c r="C2112" s="150" t="s">
        <v>1021</v>
      </c>
      <c r="D2112" s="138" t="s">
        <v>62</v>
      </c>
      <c r="E2112" s="151">
        <v>20725.2</v>
      </c>
      <c r="F2112" s="445">
        <v>41698</v>
      </c>
      <c r="G2112" s="140">
        <v>20725.2</v>
      </c>
      <c r="H2112" s="154">
        <f t="shared" si="32"/>
        <v>0</v>
      </c>
      <c r="I2112" s="141" t="s">
        <v>37</v>
      </c>
    </row>
    <row r="2113" spans="1:10" x14ac:dyDescent="0.25">
      <c r="A2113" s="149">
        <v>41698</v>
      </c>
      <c r="B2113" s="150">
        <v>557</v>
      </c>
      <c r="C2113" s="150" t="s">
        <v>1021</v>
      </c>
      <c r="D2113" s="138" t="s">
        <v>124</v>
      </c>
      <c r="E2113" s="151">
        <v>9734.4</v>
      </c>
      <c r="F2113" s="445">
        <v>41698</v>
      </c>
      <c r="G2113" s="140">
        <v>9734.4</v>
      </c>
      <c r="H2113" s="154">
        <f t="shared" si="32"/>
        <v>0</v>
      </c>
      <c r="I2113" s="141" t="s">
        <v>12</v>
      </c>
    </row>
    <row r="2114" spans="1:10" ht="15" x14ac:dyDescent="0.25">
      <c r="A2114" s="149">
        <v>41698</v>
      </c>
      <c r="B2114" s="150">
        <v>558</v>
      </c>
      <c r="C2114" s="150" t="s">
        <v>1021</v>
      </c>
      <c r="D2114" s="138" t="s">
        <v>47</v>
      </c>
      <c r="E2114" s="151">
        <v>3202.5</v>
      </c>
      <c r="F2114" s="445">
        <v>41698</v>
      </c>
      <c r="G2114" s="140">
        <v>3202.5</v>
      </c>
      <c r="H2114" s="154">
        <f t="shared" si="32"/>
        <v>0</v>
      </c>
      <c r="I2114" s="141" t="s">
        <v>12</v>
      </c>
      <c r="J2114" s="118"/>
    </row>
    <row r="2115" spans="1:10" ht="15" x14ac:dyDescent="0.25">
      <c r="A2115" s="149">
        <v>41698</v>
      </c>
      <c r="B2115" s="150">
        <v>559</v>
      </c>
      <c r="C2115" s="150" t="s">
        <v>1021</v>
      </c>
      <c r="D2115" s="138" t="s">
        <v>35</v>
      </c>
      <c r="E2115" s="151">
        <v>2033</v>
      </c>
      <c r="F2115" s="445">
        <v>41698</v>
      </c>
      <c r="G2115" s="140">
        <v>2033</v>
      </c>
      <c r="H2115" s="154">
        <f t="shared" si="32"/>
        <v>0</v>
      </c>
      <c r="I2115" s="141" t="s">
        <v>12</v>
      </c>
      <c r="J2115" s="118"/>
    </row>
    <row r="2116" spans="1:10" ht="15" x14ac:dyDescent="0.25">
      <c r="A2116" s="149">
        <v>41698</v>
      </c>
      <c r="B2116" s="150">
        <v>560</v>
      </c>
      <c r="C2116" s="150" t="s">
        <v>1021</v>
      </c>
      <c r="D2116" s="138" t="s">
        <v>70</v>
      </c>
      <c r="E2116" s="151">
        <v>4645.2</v>
      </c>
      <c r="F2116" s="446">
        <v>41701</v>
      </c>
      <c r="G2116" s="145">
        <v>4645.2</v>
      </c>
      <c r="H2116" s="154">
        <f t="shared" si="32"/>
        <v>0</v>
      </c>
      <c r="I2116" s="141"/>
      <c r="J2116" s="118"/>
    </row>
    <row r="2117" spans="1:10" ht="15" x14ac:dyDescent="0.25">
      <c r="A2117" s="149">
        <v>41698</v>
      </c>
      <c r="B2117" s="150">
        <v>561</v>
      </c>
      <c r="C2117" s="150" t="s">
        <v>1021</v>
      </c>
      <c r="D2117" s="138" t="s">
        <v>349</v>
      </c>
      <c r="E2117" s="151">
        <v>5318.5</v>
      </c>
      <c r="F2117" s="445">
        <v>41698</v>
      </c>
      <c r="G2117" s="140">
        <v>5318.5</v>
      </c>
      <c r="H2117" s="154">
        <f t="shared" ref="H2117:H2152" si="33">E2117-G2117</f>
        <v>0</v>
      </c>
      <c r="I2117" s="141" t="s">
        <v>12</v>
      </c>
      <c r="J2117" s="118"/>
    </row>
    <row r="2118" spans="1:10" ht="15" x14ac:dyDescent="0.25">
      <c r="A2118" s="149">
        <v>41698</v>
      </c>
      <c r="B2118" s="150">
        <v>562</v>
      </c>
      <c r="C2118" s="150" t="s">
        <v>1021</v>
      </c>
      <c r="D2118" s="138" t="s">
        <v>300</v>
      </c>
      <c r="E2118" s="151">
        <v>3766</v>
      </c>
      <c r="F2118" s="445">
        <v>41698</v>
      </c>
      <c r="G2118" s="140">
        <v>3766</v>
      </c>
      <c r="H2118" s="154">
        <f t="shared" si="33"/>
        <v>0</v>
      </c>
      <c r="I2118" s="141" t="s">
        <v>12</v>
      </c>
      <c r="J2118" s="118"/>
    </row>
    <row r="2119" spans="1:10" ht="15" x14ac:dyDescent="0.25">
      <c r="A2119" s="149">
        <v>41698</v>
      </c>
      <c r="B2119" s="150">
        <v>563</v>
      </c>
      <c r="C2119" s="150" t="s">
        <v>1021</v>
      </c>
      <c r="D2119" s="138" t="s">
        <v>22</v>
      </c>
      <c r="E2119" s="151">
        <v>1661</v>
      </c>
      <c r="F2119" s="445">
        <v>41698</v>
      </c>
      <c r="G2119" s="140">
        <v>1661</v>
      </c>
      <c r="H2119" s="154">
        <f t="shared" si="33"/>
        <v>0</v>
      </c>
      <c r="I2119" s="141" t="s">
        <v>8</v>
      </c>
      <c r="J2119" s="118"/>
    </row>
    <row r="2120" spans="1:10" ht="15" x14ac:dyDescent="0.25">
      <c r="A2120" s="149">
        <v>41698</v>
      </c>
      <c r="B2120" s="150">
        <v>564</v>
      </c>
      <c r="C2120" s="150" t="s">
        <v>1021</v>
      </c>
      <c r="D2120" s="138" t="s">
        <v>99</v>
      </c>
      <c r="E2120" s="151">
        <v>1508.5</v>
      </c>
      <c r="F2120" s="445">
        <v>41698</v>
      </c>
      <c r="G2120" s="140">
        <v>1508.5</v>
      </c>
      <c r="H2120" s="154">
        <f t="shared" si="33"/>
        <v>0</v>
      </c>
      <c r="I2120" s="141" t="s">
        <v>12</v>
      </c>
      <c r="J2120" s="118"/>
    </row>
    <row r="2121" spans="1:10" ht="15" x14ac:dyDescent="0.25">
      <c r="A2121" s="149">
        <v>41698</v>
      </c>
      <c r="B2121" s="150">
        <v>565</v>
      </c>
      <c r="C2121" s="150" t="s">
        <v>1021</v>
      </c>
      <c r="D2121" s="138" t="s">
        <v>910</v>
      </c>
      <c r="E2121" s="151">
        <v>9068</v>
      </c>
      <c r="F2121" s="445">
        <v>41698</v>
      </c>
      <c r="G2121" s="140">
        <v>9068</v>
      </c>
      <c r="H2121" s="154">
        <f t="shared" si="33"/>
        <v>0</v>
      </c>
      <c r="I2121" s="141"/>
      <c r="J2121" s="118"/>
    </row>
    <row r="2122" spans="1:10" ht="15" x14ac:dyDescent="0.25">
      <c r="A2122" s="149">
        <v>41698</v>
      </c>
      <c r="B2122" s="150">
        <v>566</v>
      </c>
      <c r="C2122" s="150" t="s">
        <v>1021</v>
      </c>
      <c r="D2122" s="138" t="s">
        <v>494</v>
      </c>
      <c r="E2122" s="151">
        <v>2957</v>
      </c>
      <c r="F2122" s="445">
        <v>41698</v>
      </c>
      <c r="G2122" s="140">
        <v>2957</v>
      </c>
      <c r="H2122" s="154">
        <f t="shared" si="33"/>
        <v>0</v>
      </c>
      <c r="I2122" s="141" t="s">
        <v>27</v>
      </c>
      <c r="J2122" s="118"/>
    </row>
    <row r="2123" spans="1:10" ht="15" x14ac:dyDescent="0.25">
      <c r="A2123" s="149">
        <v>41698</v>
      </c>
      <c r="B2123" s="150">
        <v>567</v>
      </c>
      <c r="C2123" s="150" t="s">
        <v>1021</v>
      </c>
      <c r="D2123" s="138" t="s">
        <v>59</v>
      </c>
      <c r="E2123" s="151">
        <v>15687.84</v>
      </c>
      <c r="F2123" s="446" t="s">
        <v>1120</v>
      </c>
      <c r="G2123" s="140">
        <v>15687.84</v>
      </c>
      <c r="H2123" s="154">
        <f t="shared" si="33"/>
        <v>0</v>
      </c>
      <c r="I2123" s="141" t="s">
        <v>21</v>
      </c>
      <c r="J2123" s="118"/>
    </row>
    <row r="2124" spans="1:10" ht="15" x14ac:dyDescent="0.25">
      <c r="A2124" s="149">
        <v>41698</v>
      </c>
      <c r="B2124" s="150">
        <v>568</v>
      </c>
      <c r="C2124" s="150" t="s">
        <v>1021</v>
      </c>
      <c r="D2124" s="138" t="s">
        <v>494</v>
      </c>
      <c r="E2124" s="151">
        <v>4320</v>
      </c>
      <c r="F2124" s="445">
        <v>41698</v>
      </c>
      <c r="G2124" s="140">
        <v>4320</v>
      </c>
      <c r="H2124" s="154">
        <f t="shared" si="33"/>
        <v>0</v>
      </c>
      <c r="I2124" s="141" t="s">
        <v>21</v>
      </c>
      <c r="J2124" s="118"/>
    </row>
    <row r="2125" spans="1:10" ht="15" x14ac:dyDescent="0.25">
      <c r="A2125" s="149">
        <v>41698</v>
      </c>
      <c r="B2125" s="150">
        <v>569</v>
      </c>
      <c r="C2125" s="150" t="s">
        <v>1021</v>
      </c>
      <c r="D2125" s="138" t="s">
        <v>16</v>
      </c>
      <c r="E2125" s="151">
        <v>54969</v>
      </c>
      <c r="F2125" s="446">
        <v>41710</v>
      </c>
      <c r="G2125" s="145">
        <v>54969</v>
      </c>
      <c r="H2125" s="154">
        <f t="shared" si="33"/>
        <v>0</v>
      </c>
      <c r="I2125" s="141" t="s">
        <v>30</v>
      </c>
      <c r="J2125" s="118"/>
    </row>
    <row r="2126" spans="1:10" ht="15" x14ac:dyDescent="0.25">
      <c r="A2126" s="149">
        <v>41698</v>
      </c>
      <c r="B2126" s="150">
        <v>570</v>
      </c>
      <c r="C2126" s="150" t="s">
        <v>1021</v>
      </c>
      <c r="D2126" s="138" t="s">
        <v>508</v>
      </c>
      <c r="E2126" s="161">
        <v>30840.5</v>
      </c>
      <c r="F2126" s="465" t="s">
        <v>1121</v>
      </c>
      <c r="G2126" s="140">
        <f>30040+800.5</f>
        <v>30840.5</v>
      </c>
      <c r="H2126" s="154">
        <f t="shared" si="33"/>
        <v>0</v>
      </c>
      <c r="I2126" s="141" t="s">
        <v>8</v>
      </c>
      <c r="J2126" s="118"/>
    </row>
    <row r="2127" spans="1:10" ht="15" x14ac:dyDescent="0.25">
      <c r="A2127" s="149">
        <v>41698</v>
      </c>
      <c r="B2127" s="150">
        <v>571</v>
      </c>
      <c r="C2127" s="150" t="s">
        <v>1021</v>
      </c>
      <c r="D2127" s="138" t="s">
        <v>176</v>
      </c>
      <c r="E2127" s="151">
        <v>2580.5</v>
      </c>
      <c r="F2127" s="445">
        <v>41698</v>
      </c>
      <c r="G2127" s="140">
        <v>2580.5</v>
      </c>
      <c r="H2127" s="154">
        <f t="shared" si="33"/>
        <v>0</v>
      </c>
      <c r="I2127" s="141"/>
      <c r="J2127" s="118"/>
    </row>
    <row r="2128" spans="1:10" ht="15" x14ac:dyDescent="0.25">
      <c r="A2128" s="149">
        <v>41698</v>
      </c>
      <c r="B2128" s="150">
        <v>572</v>
      </c>
      <c r="C2128" s="150" t="s">
        <v>1021</v>
      </c>
      <c r="D2128" s="138" t="s">
        <v>51</v>
      </c>
      <c r="E2128" s="151">
        <v>774.5</v>
      </c>
      <c r="F2128" s="445">
        <v>41698</v>
      </c>
      <c r="G2128" s="140">
        <v>774.5</v>
      </c>
      <c r="H2128" s="154">
        <f t="shared" si="33"/>
        <v>0</v>
      </c>
      <c r="I2128" s="141"/>
      <c r="J2128" s="118"/>
    </row>
    <row r="2129" spans="1:10" ht="15" x14ac:dyDescent="0.25">
      <c r="A2129" s="149">
        <v>41698</v>
      </c>
      <c r="B2129" s="150">
        <v>573</v>
      </c>
      <c r="C2129" s="150" t="s">
        <v>1021</v>
      </c>
      <c r="D2129" s="138" t="s">
        <v>54</v>
      </c>
      <c r="E2129" s="151">
        <v>58220</v>
      </c>
      <c r="F2129" s="445">
        <v>41698</v>
      </c>
      <c r="G2129" s="140">
        <v>58220</v>
      </c>
      <c r="H2129" s="154">
        <f t="shared" si="33"/>
        <v>0</v>
      </c>
      <c r="I2129" s="141" t="s">
        <v>217</v>
      </c>
      <c r="J2129" s="118"/>
    </row>
    <row r="2130" spans="1:10" ht="15" x14ac:dyDescent="0.25">
      <c r="A2130" s="149">
        <v>41698</v>
      </c>
      <c r="B2130" s="150">
        <v>574</v>
      </c>
      <c r="C2130" s="150" t="s">
        <v>1021</v>
      </c>
      <c r="D2130" s="138" t="s">
        <v>74</v>
      </c>
      <c r="E2130" s="151">
        <v>335</v>
      </c>
      <c r="F2130" s="445">
        <v>41698</v>
      </c>
      <c r="G2130" s="140">
        <v>335</v>
      </c>
      <c r="H2130" s="154">
        <f t="shared" si="33"/>
        <v>0</v>
      </c>
      <c r="I2130" s="141"/>
      <c r="J2130" s="118"/>
    </row>
    <row r="2131" spans="1:10" ht="15" x14ac:dyDescent="0.25">
      <c r="A2131" s="149">
        <v>41698</v>
      </c>
      <c r="B2131" s="150">
        <v>575</v>
      </c>
      <c r="C2131" s="150" t="s">
        <v>1021</v>
      </c>
      <c r="D2131" s="138" t="s">
        <v>87</v>
      </c>
      <c r="E2131" s="151">
        <v>3588</v>
      </c>
      <c r="F2131" s="445">
        <v>41698</v>
      </c>
      <c r="G2131" s="140">
        <v>3588</v>
      </c>
      <c r="H2131" s="154">
        <f t="shared" si="33"/>
        <v>0</v>
      </c>
      <c r="I2131" s="141" t="s">
        <v>8</v>
      </c>
      <c r="J2131" s="118"/>
    </row>
    <row r="2132" spans="1:10" ht="15" x14ac:dyDescent="0.25">
      <c r="A2132" s="149">
        <v>41698</v>
      </c>
      <c r="B2132" s="150">
        <v>576</v>
      </c>
      <c r="C2132" s="150" t="s">
        <v>1021</v>
      </c>
      <c r="D2132" s="138" t="s">
        <v>23</v>
      </c>
      <c r="E2132" s="151">
        <v>1728</v>
      </c>
      <c r="F2132" s="445">
        <v>41698</v>
      </c>
      <c r="G2132" s="140">
        <v>1728</v>
      </c>
      <c r="H2132" s="154">
        <f t="shared" si="33"/>
        <v>0</v>
      </c>
      <c r="I2132" s="141"/>
      <c r="J2132" s="118"/>
    </row>
    <row r="2133" spans="1:10" ht="15" x14ac:dyDescent="0.25">
      <c r="A2133" s="149">
        <v>41698</v>
      </c>
      <c r="B2133" s="150">
        <v>577</v>
      </c>
      <c r="C2133" s="150" t="s">
        <v>1021</v>
      </c>
      <c r="D2133" s="138" t="s">
        <v>136</v>
      </c>
      <c r="E2133" s="151">
        <v>3854</v>
      </c>
      <c r="F2133" s="446">
        <v>41708</v>
      </c>
      <c r="G2133" s="145">
        <v>3854</v>
      </c>
      <c r="H2133" s="154">
        <f t="shared" si="33"/>
        <v>0</v>
      </c>
      <c r="I2133" s="141"/>
      <c r="J2133" s="118"/>
    </row>
    <row r="2134" spans="1:10" ht="15" x14ac:dyDescent="0.25">
      <c r="A2134" s="149">
        <v>41698</v>
      </c>
      <c r="B2134" s="150">
        <v>578</v>
      </c>
      <c r="C2134" s="150" t="s">
        <v>1021</v>
      </c>
      <c r="D2134" s="138" t="s">
        <v>62</v>
      </c>
      <c r="E2134" s="151">
        <v>6450</v>
      </c>
      <c r="F2134" s="445">
        <v>41698</v>
      </c>
      <c r="G2134" s="140">
        <v>6450</v>
      </c>
      <c r="H2134" s="154">
        <f t="shared" si="33"/>
        <v>0</v>
      </c>
      <c r="I2134" s="141"/>
      <c r="J2134" s="118"/>
    </row>
    <row r="2135" spans="1:10" ht="15" x14ac:dyDescent="0.25">
      <c r="A2135" s="149">
        <v>41698</v>
      </c>
      <c r="B2135" s="150">
        <v>579</v>
      </c>
      <c r="C2135" s="150" t="s">
        <v>1021</v>
      </c>
      <c r="D2135" s="138" t="s">
        <v>27</v>
      </c>
      <c r="E2135" s="151">
        <v>24772.2</v>
      </c>
      <c r="F2135" s="445">
        <v>41698</v>
      </c>
      <c r="G2135" s="140">
        <v>24772.2</v>
      </c>
      <c r="H2135" s="154">
        <f t="shared" si="33"/>
        <v>0</v>
      </c>
      <c r="I2135" s="141" t="s">
        <v>27</v>
      </c>
      <c r="J2135" s="118"/>
    </row>
    <row r="2136" spans="1:10" ht="15" x14ac:dyDescent="0.25">
      <c r="A2136" s="149">
        <v>41698</v>
      </c>
      <c r="B2136" s="150">
        <v>580</v>
      </c>
      <c r="C2136" s="150" t="s">
        <v>1021</v>
      </c>
      <c r="D2136" s="138" t="s">
        <v>92</v>
      </c>
      <c r="E2136" s="151">
        <v>11049</v>
      </c>
      <c r="F2136" s="445">
        <v>41698</v>
      </c>
      <c r="G2136" s="140">
        <v>11049</v>
      </c>
      <c r="H2136" s="154">
        <f t="shared" si="33"/>
        <v>0</v>
      </c>
      <c r="I2136" s="141" t="s">
        <v>27</v>
      </c>
      <c r="J2136" s="118"/>
    </row>
    <row r="2137" spans="1:10" ht="15" x14ac:dyDescent="0.25">
      <c r="A2137" s="149">
        <v>41698</v>
      </c>
      <c r="B2137" s="150">
        <v>581</v>
      </c>
      <c r="C2137" s="150" t="s">
        <v>1021</v>
      </c>
      <c r="D2137" s="138" t="s">
        <v>147</v>
      </c>
      <c r="E2137" s="151">
        <v>26736.5</v>
      </c>
      <c r="F2137" s="446">
        <v>41701</v>
      </c>
      <c r="G2137" s="145">
        <v>26736.5</v>
      </c>
      <c r="H2137" s="154">
        <f t="shared" si="33"/>
        <v>0</v>
      </c>
      <c r="I2137" s="141"/>
      <c r="J2137" s="118"/>
    </row>
    <row r="2138" spans="1:10" ht="15" x14ac:dyDescent="0.25">
      <c r="A2138" s="149">
        <v>41698</v>
      </c>
      <c r="B2138" s="150">
        <v>582</v>
      </c>
      <c r="C2138" s="150" t="s">
        <v>1021</v>
      </c>
      <c r="D2138" s="138" t="s">
        <v>240</v>
      </c>
      <c r="E2138" s="151">
        <v>53499</v>
      </c>
      <c r="F2138" s="457" t="s">
        <v>1122</v>
      </c>
      <c r="G2138" s="145">
        <v>53499</v>
      </c>
      <c r="H2138" s="154">
        <f t="shared" si="33"/>
        <v>0</v>
      </c>
      <c r="I2138" s="141" t="s">
        <v>27</v>
      </c>
      <c r="J2138" s="118"/>
    </row>
    <row r="2139" spans="1:10" ht="15" x14ac:dyDescent="0.25">
      <c r="A2139" s="149">
        <v>41698</v>
      </c>
      <c r="B2139" s="150">
        <v>583</v>
      </c>
      <c r="C2139" s="150" t="s">
        <v>1021</v>
      </c>
      <c r="D2139" s="138" t="s">
        <v>544</v>
      </c>
      <c r="E2139" s="151">
        <v>7316.2</v>
      </c>
      <c r="F2139" s="445">
        <v>41698</v>
      </c>
      <c r="G2139" s="140">
        <v>7316.2</v>
      </c>
      <c r="H2139" s="154">
        <f t="shared" si="33"/>
        <v>0</v>
      </c>
      <c r="I2139" s="141" t="s">
        <v>27</v>
      </c>
      <c r="J2139" s="118"/>
    </row>
    <row r="2140" spans="1:10" ht="15" x14ac:dyDescent="0.25">
      <c r="A2140" s="149">
        <v>41698</v>
      </c>
      <c r="B2140" s="150">
        <v>584</v>
      </c>
      <c r="C2140" s="150" t="s">
        <v>1021</v>
      </c>
      <c r="D2140" s="138" t="s">
        <v>373</v>
      </c>
      <c r="E2140" s="151">
        <v>28581.5</v>
      </c>
      <c r="F2140" s="445">
        <v>41698</v>
      </c>
      <c r="G2140" s="140">
        <v>28581.5</v>
      </c>
      <c r="H2140" s="154">
        <f t="shared" si="33"/>
        <v>0</v>
      </c>
      <c r="I2140" s="141" t="s">
        <v>30</v>
      </c>
      <c r="J2140" s="118"/>
    </row>
    <row r="2141" spans="1:10" ht="15" x14ac:dyDescent="0.25">
      <c r="A2141" s="149">
        <v>41698</v>
      </c>
      <c r="B2141" s="150">
        <v>585</v>
      </c>
      <c r="C2141" s="150" t="s">
        <v>1021</v>
      </c>
      <c r="D2141" s="138" t="s">
        <v>244</v>
      </c>
      <c r="E2141" s="151">
        <v>19189.5</v>
      </c>
      <c r="F2141" s="457" t="s">
        <v>1123</v>
      </c>
      <c r="G2141" s="145">
        <v>19189.5</v>
      </c>
      <c r="H2141" s="154">
        <f t="shared" si="33"/>
        <v>0</v>
      </c>
      <c r="I2141" s="141" t="s">
        <v>27</v>
      </c>
      <c r="J2141" s="118"/>
    </row>
    <row r="2142" spans="1:10" ht="15" x14ac:dyDescent="0.25">
      <c r="A2142" s="149">
        <v>41698</v>
      </c>
      <c r="B2142" s="150">
        <v>586</v>
      </c>
      <c r="C2142" s="150" t="s">
        <v>1021</v>
      </c>
      <c r="D2142" s="138" t="s">
        <v>149</v>
      </c>
      <c r="E2142" s="151">
        <v>10229</v>
      </c>
      <c r="F2142" s="445">
        <v>41698</v>
      </c>
      <c r="G2142" s="140">
        <v>10229</v>
      </c>
      <c r="H2142" s="154">
        <f t="shared" si="33"/>
        <v>0</v>
      </c>
      <c r="I2142" s="141" t="s">
        <v>27</v>
      </c>
      <c r="J2142" s="118"/>
    </row>
    <row r="2143" spans="1:10" ht="15" x14ac:dyDescent="0.25">
      <c r="A2143" s="149">
        <v>41698</v>
      </c>
      <c r="B2143" s="150">
        <v>587</v>
      </c>
      <c r="C2143" s="150" t="s">
        <v>1021</v>
      </c>
      <c r="D2143" s="138" t="s">
        <v>16</v>
      </c>
      <c r="E2143" s="151">
        <v>6819.5</v>
      </c>
      <c r="F2143" s="446">
        <v>41710</v>
      </c>
      <c r="G2143" s="145">
        <v>6819.5</v>
      </c>
      <c r="H2143" s="154">
        <f t="shared" si="33"/>
        <v>0</v>
      </c>
      <c r="I2143" s="141" t="s">
        <v>30</v>
      </c>
      <c r="J2143" s="118"/>
    </row>
    <row r="2144" spans="1:10" ht="15" x14ac:dyDescent="0.25">
      <c r="A2144" s="149">
        <v>41698</v>
      </c>
      <c r="B2144" s="150">
        <v>588</v>
      </c>
      <c r="C2144" s="150" t="s">
        <v>1021</v>
      </c>
      <c r="D2144" s="138" t="s">
        <v>163</v>
      </c>
      <c r="E2144" s="151">
        <v>7330.5</v>
      </c>
      <c r="F2144" s="445">
        <v>41698</v>
      </c>
      <c r="G2144" s="140">
        <v>7330.5</v>
      </c>
      <c r="H2144" s="154">
        <f t="shared" si="33"/>
        <v>0</v>
      </c>
      <c r="I2144" s="141" t="s">
        <v>27</v>
      </c>
      <c r="J2144" s="118"/>
    </row>
    <row r="2145" spans="1:10" ht="15" x14ac:dyDescent="0.25">
      <c r="A2145" s="149">
        <v>41698</v>
      </c>
      <c r="B2145" s="150">
        <v>589</v>
      </c>
      <c r="C2145" s="150" t="s">
        <v>1021</v>
      </c>
      <c r="D2145" s="138" t="s">
        <v>28</v>
      </c>
      <c r="E2145" s="161">
        <v>6745</v>
      </c>
      <c r="F2145" s="465" t="s">
        <v>1124</v>
      </c>
      <c r="G2145" s="140">
        <f>6100+645</f>
        <v>6745</v>
      </c>
      <c r="H2145" s="154">
        <f t="shared" si="33"/>
        <v>0</v>
      </c>
      <c r="I2145" s="141"/>
      <c r="J2145" s="118"/>
    </row>
    <row r="2146" spans="1:10" x14ac:dyDescent="0.25">
      <c r="A2146" s="149">
        <v>41698</v>
      </c>
      <c r="B2146" s="150">
        <v>590</v>
      </c>
      <c r="C2146" s="150" t="s">
        <v>1021</v>
      </c>
      <c r="D2146" s="138" t="s">
        <v>147</v>
      </c>
      <c r="E2146" s="161">
        <v>3194</v>
      </c>
      <c r="F2146" s="465" t="s">
        <v>1125</v>
      </c>
      <c r="G2146" s="145">
        <v>3194</v>
      </c>
      <c r="H2146" s="154">
        <f t="shared" si="33"/>
        <v>0</v>
      </c>
      <c r="I2146" s="141"/>
    </row>
    <row r="2147" spans="1:10" x14ac:dyDescent="0.25">
      <c r="A2147" s="149">
        <v>41698</v>
      </c>
      <c r="B2147" s="150">
        <v>591</v>
      </c>
      <c r="C2147" s="150" t="s">
        <v>1021</v>
      </c>
      <c r="D2147" s="138" t="s">
        <v>28</v>
      </c>
      <c r="E2147" s="151">
        <v>10694.5</v>
      </c>
      <c r="F2147" s="445">
        <v>41698</v>
      </c>
      <c r="G2147" s="140">
        <v>10694.5</v>
      </c>
      <c r="H2147" s="154">
        <f t="shared" si="33"/>
        <v>0</v>
      </c>
      <c r="I2147" s="141"/>
    </row>
    <row r="2148" spans="1:10" x14ac:dyDescent="0.25">
      <c r="A2148" s="149">
        <v>41698</v>
      </c>
      <c r="B2148" s="150">
        <v>592</v>
      </c>
      <c r="C2148" s="150" t="s">
        <v>1021</v>
      </c>
      <c r="D2148" s="138" t="s">
        <v>36</v>
      </c>
      <c r="E2148" s="161">
        <v>8733.5</v>
      </c>
      <c r="F2148" s="465" t="s">
        <v>1126</v>
      </c>
      <c r="G2148" s="145">
        <v>8733.5</v>
      </c>
      <c r="H2148" s="154">
        <f t="shared" si="33"/>
        <v>0</v>
      </c>
      <c r="I2148" s="141" t="s">
        <v>21</v>
      </c>
      <c r="J2148" s="142" t="s">
        <v>1046</v>
      </c>
    </row>
    <row r="2149" spans="1:10" x14ac:dyDescent="0.25">
      <c r="A2149" s="149">
        <v>41698</v>
      </c>
      <c r="B2149" s="150">
        <v>593</v>
      </c>
      <c r="C2149" s="150" t="s">
        <v>1021</v>
      </c>
      <c r="D2149" s="138" t="s">
        <v>269</v>
      </c>
      <c r="E2149" s="151">
        <v>2697</v>
      </c>
      <c r="F2149" s="445">
        <v>41698</v>
      </c>
      <c r="G2149" s="140">
        <v>2697</v>
      </c>
      <c r="H2149" s="154">
        <f t="shared" si="33"/>
        <v>0</v>
      </c>
      <c r="I2149" s="141"/>
    </row>
    <row r="2150" spans="1:10" x14ac:dyDescent="0.25">
      <c r="A2150" s="149">
        <v>41698</v>
      </c>
      <c r="B2150" s="150">
        <v>594</v>
      </c>
      <c r="C2150" s="150" t="s">
        <v>1021</v>
      </c>
      <c r="D2150" s="138" t="s">
        <v>152</v>
      </c>
      <c r="E2150" s="151">
        <v>6851</v>
      </c>
      <c r="F2150" s="445">
        <v>41698</v>
      </c>
      <c r="G2150" s="140">
        <v>6851</v>
      </c>
      <c r="H2150" s="154">
        <f t="shared" si="33"/>
        <v>0</v>
      </c>
      <c r="I2150" s="141"/>
    </row>
    <row r="2151" spans="1:10" x14ac:dyDescent="0.25">
      <c r="A2151" s="149">
        <v>41698</v>
      </c>
      <c r="B2151" s="150">
        <v>595</v>
      </c>
      <c r="C2151" s="150" t="s">
        <v>1021</v>
      </c>
      <c r="D2151" s="138" t="s">
        <v>14</v>
      </c>
      <c r="E2151" s="151">
        <v>8996</v>
      </c>
      <c r="F2151" s="446">
        <v>41699</v>
      </c>
      <c r="G2151" s="145">
        <v>8996</v>
      </c>
      <c r="H2151" s="154">
        <f t="shared" si="33"/>
        <v>0</v>
      </c>
      <c r="I2151" s="141" t="s">
        <v>217</v>
      </c>
    </row>
    <row r="2152" spans="1:10" x14ac:dyDescent="0.25">
      <c r="A2152" s="149">
        <v>41698</v>
      </c>
      <c r="B2152" s="150">
        <v>596</v>
      </c>
      <c r="C2152" s="150" t="s">
        <v>1021</v>
      </c>
      <c r="D2152" s="138" t="s">
        <v>8</v>
      </c>
      <c r="E2152" s="151">
        <v>2277</v>
      </c>
      <c r="F2152" s="445">
        <v>41698</v>
      </c>
      <c r="G2152" s="140">
        <v>2277</v>
      </c>
      <c r="H2152" s="167">
        <f t="shared" si="33"/>
        <v>0</v>
      </c>
      <c r="I2152" s="141" t="s">
        <v>8</v>
      </c>
    </row>
    <row r="2153" spans="1:10" ht="16.5" thickBot="1" x14ac:dyDescent="0.3">
      <c r="A2153" s="168"/>
      <c r="B2153" s="169"/>
      <c r="C2153" s="169"/>
      <c r="D2153" s="170"/>
      <c r="E2153" s="171"/>
      <c r="F2153" s="475"/>
      <c r="G2153" s="172"/>
      <c r="H2153" s="173"/>
      <c r="I2153" s="141"/>
    </row>
    <row r="2154" spans="1:10" ht="17.25" thickTop="1" thickBot="1" x14ac:dyDescent="0.3">
      <c r="A2154" s="157"/>
      <c r="B2154" s="152"/>
      <c r="C2154" s="152"/>
      <c r="D2154" s="138"/>
      <c r="E2154" s="151"/>
      <c r="F2154" s="445"/>
      <c r="G2154" s="140"/>
      <c r="H2154" s="153"/>
      <c r="I2154" s="141"/>
    </row>
    <row r="2155" spans="1:10" x14ac:dyDescent="0.25">
      <c r="A2155" s="174"/>
      <c r="B2155" s="174"/>
      <c r="C2155" s="174"/>
      <c r="D2155" s="837"/>
      <c r="E2155" s="838">
        <f>SUM(E3:E2152)</f>
        <v>24458992.300000008</v>
      </c>
      <c r="F2155" s="476"/>
      <c r="G2155" s="840">
        <f>SUM(G3:G2152)</f>
        <v>24456486.800000008</v>
      </c>
      <c r="H2155" s="842">
        <f>SUM(H3:H2152)</f>
        <v>2505.5</v>
      </c>
    </row>
    <row r="2156" spans="1:10" ht="16.5" thickBot="1" x14ac:dyDescent="0.3">
      <c r="D2156" s="837"/>
      <c r="E2156" s="839"/>
      <c r="F2156" s="477"/>
      <c r="G2156" s="841"/>
      <c r="H2156" s="843"/>
      <c r="I2156" s="175"/>
    </row>
    <row r="2158" spans="1:10" x14ac:dyDescent="0.25">
      <c r="E2158" s="114"/>
      <c r="F2158" s="115"/>
      <c r="G2158" s="114"/>
    </row>
    <row r="2159" spans="1:10" x14ac:dyDescent="0.25">
      <c r="E2159" s="114"/>
      <c r="F2159" s="115"/>
      <c r="G2159" s="114"/>
    </row>
    <row r="2160" spans="1:10" x14ac:dyDescent="0.25">
      <c r="E2160" s="114"/>
      <c r="F2160" s="115"/>
      <c r="G2160" s="114"/>
    </row>
    <row r="2161" spans="1:10" ht="30" x14ac:dyDescent="0.25">
      <c r="E2161" s="116" t="s">
        <v>746</v>
      </c>
      <c r="F2161" s="115"/>
      <c r="G2161" s="117" t="s">
        <v>747</v>
      </c>
    </row>
    <row r="2162" spans="1:10" x14ac:dyDescent="0.25">
      <c r="E2162" s="116"/>
      <c r="F2162" s="115"/>
      <c r="G2162" s="117"/>
    </row>
    <row r="2163" spans="1:10" x14ac:dyDescent="0.25">
      <c r="E2163" s="116"/>
      <c r="F2163" s="115"/>
      <c r="G2163" s="117"/>
    </row>
    <row r="2164" spans="1:10" ht="15" x14ac:dyDescent="0.25">
      <c r="A2164" s="118"/>
      <c r="B2164" s="118"/>
      <c r="C2164" s="118"/>
      <c r="D2164" s="164"/>
      <c r="E2164" s="116"/>
      <c r="F2164" s="115"/>
      <c r="G2164" s="117"/>
      <c r="H2164" s="118"/>
      <c r="I2164" s="118"/>
      <c r="J2164" s="118"/>
    </row>
    <row r="2165" spans="1:10" ht="15" x14ac:dyDescent="0.25">
      <c r="A2165" s="118"/>
      <c r="B2165" s="118"/>
      <c r="C2165" s="118"/>
      <c r="D2165" s="164"/>
      <c r="E2165" s="114"/>
      <c r="F2165" s="115"/>
      <c r="G2165" s="114"/>
      <c r="H2165" s="118"/>
      <c r="I2165" s="118"/>
      <c r="J2165" s="118"/>
    </row>
    <row r="2166" spans="1:10" ht="15" x14ac:dyDescent="0.25">
      <c r="A2166" s="118"/>
      <c r="B2166" s="118"/>
      <c r="C2166" s="118"/>
      <c r="D2166" s="164"/>
      <c r="E2166" s="114"/>
      <c r="F2166" s="115"/>
      <c r="G2166" s="114"/>
      <c r="H2166" s="118"/>
      <c r="I2166" s="118"/>
      <c r="J2166" s="118"/>
    </row>
    <row r="2167" spans="1:10" ht="15" x14ac:dyDescent="0.25">
      <c r="A2167" s="118"/>
      <c r="B2167" s="118"/>
      <c r="C2167" s="118"/>
      <c r="D2167" s="164"/>
      <c r="E2167" s="114"/>
      <c r="F2167" s="115"/>
      <c r="G2167" s="114"/>
      <c r="H2167" s="118"/>
      <c r="I2167" s="118"/>
      <c r="J2167" s="118"/>
    </row>
    <row r="2168" spans="1:10" ht="21" x14ac:dyDescent="0.35">
      <c r="A2168" s="118"/>
      <c r="B2168" s="118"/>
      <c r="C2168" s="118"/>
      <c r="D2168" s="164"/>
      <c r="E2168" s="832">
        <f>E2155-G2155</f>
        <v>2505.5</v>
      </c>
      <c r="F2168" s="833"/>
      <c r="G2168" s="834"/>
      <c r="H2168" s="118"/>
      <c r="I2168" s="118"/>
      <c r="J2168" s="118"/>
    </row>
    <row r="2169" spans="1:10" ht="15" x14ac:dyDescent="0.25">
      <c r="A2169" s="118"/>
      <c r="B2169" s="118"/>
      <c r="C2169" s="118"/>
      <c r="D2169" s="164"/>
      <c r="E2169" s="114"/>
      <c r="F2169" s="115"/>
      <c r="G2169" s="114"/>
      <c r="H2169" s="118"/>
      <c r="I2169" s="118"/>
      <c r="J2169" s="118"/>
    </row>
    <row r="2170" spans="1:10" ht="15" x14ac:dyDescent="0.25">
      <c r="A2170" s="118"/>
      <c r="B2170" s="118"/>
      <c r="C2170" s="118"/>
      <c r="D2170" s="164"/>
      <c r="E2170" s="118"/>
      <c r="F2170" s="478"/>
      <c r="G2170" s="118"/>
      <c r="H2170" s="118"/>
      <c r="I2170" s="118"/>
      <c r="J2170" s="118"/>
    </row>
    <row r="2171" spans="1:10" ht="15" x14ac:dyDescent="0.25">
      <c r="A2171" s="118"/>
      <c r="B2171" s="118"/>
      <c r="C2171" s="118"/>
      <c r="D2171" s="164"/>
      <c r="E2171" s="118"/>
      <c r="F2171" s="478"/>
      <c r="G2171" s="118"/>
      <c r="H2171" s="118"/>
      <c r="I2171" s="118"/>
      <c r="J2171" s="118"/>
    </row>
    <row r="2172" spans="1:10" ht="15" x14ac:dyDescent="0.25">
      <c r="A2172" s="118"/>
      <c r="B2172" s="118"/>
      <c r="C2172" s="118"/>
      <c r="D2172" s="164"/>
      <c r="E2172" s="118"/>
      <c r="F2172" s="478"/>
      <c r="G2172" s="118"/>
      <c r="H2172" s="118"/>
      <c r="I2172" s="118"/>
      <c r="J2172" s="118"/>
    </row>
    <row r="2173" spans="1:10" ht="15" x14ac:dyDescent="0.25">
      <c r="A2173" s="118"/>
      <c r="B2173" s="118"/>
      <c r="C2173" s="118"/>
      <c r="D2173" s="164"/>
      <c r="E2173" s="118"/>
      <c r="F2173" s="478"/>
      <c r="G2173" s="118"/>
      <c r="H2173" s="118"/>
      <c r="I2173" s="118"/>
      <c r="J2173" s="118"/>
    </row>
    <row r="2174" spans="1:10" ht="15" x14ac:dyDescent="0.25">
      <c r="A2174" s="118"/>
      <c r="B2174" s="118"/>
      <c r="C2174" s="118"/>
      <c r="D2174" s="164"/>
      <c r="E2174" s="118"/>
      <c r="F2174" s="478"/>
      <c r="G2174" s="118"/>
      <c r="H2174" s="118"/>
      <c r="I2174" s="118"/>
      <c r="J2174" s="118"/>
    </row>
    <row r="2175" spans="1:10" ht="15" x14ac:dyDescent="0.25">
      <c r="A2175" s="118"/>
      <c r="B2175" s="118"/>
      <c r="C2175" s="118"/>
      <c r="D2175" s="164"/>
      <c r="E2175" s="118"/>
      <c r="F2175" s="478"/>
      <c r="G2175" s="118"/>
      <c r="H2175" s="118"/>
      <c r="I2175" s="118"/>
      <c r="J2175" s="118"/>
    </row>
    <row r="2176" spans="1:10" ht="15" x14ac:dyDescent="0.25">
      <c r="A2176" s="118"/>
      <c r="B2176" s="118"/>
      <c r="C2176" s="118"/>
      <c r="D2176" s="164"/>
      <c r="E2176" s="118"/>
      <c r="F2176" s="478"/>
      <c r="G2176" s="118"/>
      <c r="H2176" s="118"/>
      <c r="I2176" s="118"/>
      <c r="J2176" s="118"/>
    </row>
    <row r="2177" spans="1:10" ht="15" x14ac:dyDescent="0.25">
      <c r="A2177" s="118"/>
      <c r="B2177" s="118"/>
      <c r="C2177" s="118"/>
      <c r="D2177" s="164"/>
      <c r="E2177" s="118"/>
      <c r="F2177" s="478"/>
      <c r="G2177" s="118"/>
      <c r="H2177" s="118"/>
      <c r="I2177" s="118"/>
      <c r="J2177" s="118"/>
    </row>
    <row r="2178" spans="1:10" ht="15" x14ac:dyDescent="0.25">
      <c r="A2178" s="118"/>
      <c r="B2178" s="118"/>
      <c r="C2178" s="118"/>
      <c r="D2178" s="164"/>
      <c r="E2178" s="118"/>
      <c r="F2178" s="478"/>
      <c r="G2178" s="118"/>
      <c r="H2178" s="118"/>
      <c r="I2178" s="118"/>
      <c r="J2178" s="118"/>
    </row>
    <row r="2179" spans="1:10" ht="15" x14ac:dyDescent="0.25">
      <c r="A2179" s="118"/>
      <c r="B2179" s="118"/>
      <c r="C2179" s="118"/>
      <c r="D2179" s="164"/>
      <c r="E2179" s="118"/>
      <c r="F2179" s="478"/>
      <c r="G2179" s="118"/>
      <c r="H2179" s="118"/>
      <c r="I2179" s="118"/>
      <c r="J2179" s="118"/>
    </row>
    <row r="2180" spans="1:10" ht="15" x14ac:dyDescent="0.25">
      <c r="A2180" s="118"/>
      <c r="B2180" s="118"/>
      <c r="C2180" s="118"/>
      <c r="D2180" s="164"/>
      <c r="E2180" s="118"/>
      <c r="F2180" s="478"/>
      <c r="G2180" s="118"/>
      <c r="H2180" s="118"/>
      <c r="I2180" s="118"/>
      <c r="J2180" s="118"/>
    </row>
    <row r="2181" spans="1:10" ht="15" x14ac:dyDescent="0.25">
      <c r="A2181" s="118"/>
      <c r="B2181" s="118"/>
      <c r="C2181" s="118"/>
      <c r="D2181" s="164"/>
      <c r="E2181" s="118"/>
      <c r="F2181" s="478"/>
      <c r="G2181" s="118"/>
      <c r="H2181" s="118"/>
      <c r="I2181" s="118"/>
      <c r="J2181" s="118"/>
    </row>
    <row r="2182" spans="1:10" ht="15" x14ac:dyDescent="0.25">
      <c r="A2182" s="118"/>
      <c r="B2182" s="118"/>
      <c r="C2182" s="118"/>
      <c r="D2182" s="164"/>
      <c r="E2182" s="118"/>
      <c r="F2182" s="478"/>
      <c r="G2182" s="118"/>
      <c r="H2182" s="118"/>
      <c r="I2182" s="118"/>
      <c r="J2182" s="118"/>
    </row>
    <row r="2183" spans="1:10" ht="15" x14ac:dyDescent="0.25">
      <c r="A2183" s="118"/>
      <c r="B2183" s="118"/>
      <c r="C2183" s="118"/>
      <c r="D2183" s="164"/>
      <c r="E2183" s="118"/>
      <c r="F2183" s="478"/>
      <c r="G2183" s="118"/>
      <c r="H2183" s="118"/>
      <c r="I2183" s="118"/>
      <c r="J2183" s="118"/>
    </row>
    <row r="2184" spans="1:10" ht="15" x14ac:dyDescent="0.25">
      <c r="A2184" s="118"/>
      <c r="B2184" s="118"/>
      <c r="C2184" s="118"/>
      <c r="D2184" s="164"/>
      <c r="E2184" s="118"/>
      <c r="F2184" s="478"/>
      <c r="G2184" s="118"/>
      <c r="H2184" s="118"/>
      <c r="I2184" s="118"/>
      <c r="J2184" s="118"/>
    </row>
    <row r="2185" spans="1:10" ht="15" x14ac:dyDescent="0.25">
      <c r="A2185" s="118"/>
      <c r="B2185" s="118"/>
      <c r="C2185" s="118"/>
      <c r="D2185" s="164"/>
      <c r="E2185" s="118"/>
      <c r="F2185" s="478"/>
      <c r="G2185" s="118"/>
      <c r="H2185" s="118"/>
      <c r="I2185" s="118"/>
      <c r="J2185" s="118"/>
    </row>
    <row r="2186" spans="1:10" ht="15" x14ac:dyDescent="0.25">
      <c r="A2186" s="118"/>
      <c r="B2186" s="118"/>
      <c r="C2186" s="118"/>
      <c r="D2186" s="164"/>
      <c r="E2186" s="118"/>
      <c r="F2186" s="478"/>
      <c r="G2186" s="118"/>
      <c r="H2186" s="118"/>
      <c r="I2186" s="118"/>
      <c r="J2186" s="118"/>
    </row>
    <row r="2187" spans="1:10" ht="15" x14ac:dyDescent="0.25">
      <c r="A2187" s="118"/>
      <c r="B2187" s="118"/>
      <c r="C2187" s="118"/>
      <c r="D2187" s="164"/>
      <c r="E2187" s="118"/>
      <c r="F2187" s="478"/>
      <c r="G2187" s="118"/>
      <c r="H2187" s="118"/>
      <c r="I2187" s="118"/>
      <c r="J2187" s="118"/>
    </row>
    <row r="2188" spans="1:10" ht="15" x14ac:dyDescent="0.25">
      <c r="A2188" s="118"/>
      <c r="B2188" s="118"/>
      <c r="C2188" s="118"/>
      <c r="D2188" s="164"/>
      <c r="E2188" s="118"/>
      <c r="F2188" s="478"/>
      <c r="G2188" s="118"/>
      <c r="H2188" s="118"/>
      <c r="I2188" s="118"/>
      <c r="J2188" s="118"/>
    </row>
    <row r="2189" spans="1:10" ht="15" x14ac:dyDescent="0.25">
      <c r="A2189" s="118"/>
      <c r="B2189" s="118"/>
      <c r="C2189" s="118"/>
      <c r="D2189" s="164"/>
      <c r="E2189" s="118"/>
      <c r="F2189" s="478"/>
      <c r="G2189" s="118"/>
      <c r="H2189" s="118"/>
      <c r="I2189" s="118"/>
      <c r="J2189" s="118"/>
    </row>
    <row r="2190" spans="1:10" ht="15" x14ac:dyDescent="0.25">
      <c r="A2190" s="118"/>
      <c r="B2190" s="118"/>
      <c r="C2190" s="118"/>
      <c r="D2190" s="164"/>
      <c r="E2190" s="118"/>
      <c r="F2190" s="478"/>
      <c r="G2190" s="118"/>
      <c r="H2190" s="118"/>
      <c r="I2190" s="118"/>
      <c r="J2190" s="118"/>
    </row>
    <row r="2191" spans="1:10" ht="15" x14ac:dyDescent="0.25">
      <c r="A2191" s="118"/>
      <c r="B2191" s="118"/>
      <c r="C2191" s="118"/>
      <c r="D2191" s="164"/>
      <c r="E2191" s="118"/>
      <c r="F2191" s="478"/>
      <c r="G2191" s="118"/>
      <c r="H2191" s="118"/>
      <c r="I2191" s="118"/>
      <c r="J2191" s="118"/>
    </row>
    <row r="2192" spans="1:10" ht="15" x14ac:dyDescent="0.25">
      <c r="A2192" s="118"/>
      <c r="B2192" s="118"/>
      <c r="C2192" s="118"/>
      <c r="D2192" s="164"/>
      <c r="E2192" s="118"/>
      <c r="F2192" s="478"/>
      <c r="G2192" s="118"/>
      <c r="H2192" s="118"/>
      <c r="I2192" s="118"/>
      <c r="J2192" s="118"/>
    </row>
    <row r="2193" spans="1:10" ht="15" x14ac:dyDescent="0.25">
      <c r="A2193" s="118"/>
      <c r="B2193" s="118"/>
      <c r="C2193" s="118"/>
      <c r="D2193" s="164"/>
      <c r="E2193" s="118"/>
      <c r="F2193" s="478"/>
      <c r="G2193" s="118"/>
      <c r="H2193" s="118"/>
      <c r="I2193" s="118"/>
      <c r="J2193" s="118"/>
    </row>
    <row r="2194" spans="1:10" ht="15" x14ac:dyDescent="0.25">
      <c r="A2194" s="118"/>
      <c r="B2194" s="118"/>
      <c r="C2194" s="118"/>
      <c r="D2194" s="164"/>
      <c r="E2194" s="118"/>
      <c r="F2194" s="478"/>
      <c r="G2194" s="118"/>
      <c r="H2194" s="118"/>
      <c r="I2194" s="118"/>
      <c r="J2194" s="118"/>
    </row>
    <row r="2195" spans="1:10" ht="15" x14ac:dyDescent="0.25">
      <c r="A2195" s="118"/>
      <c r="B2195" s="118"/>
      <c r="C2195" s="118"/>
      <c r="D2195" s="164"/>
      <c r="E2195" s="118"/>
      <c r="F2195" s="478"/>
      <c r="G2195" s="118"/>
      <c r="H2195" s="118"/>
      <c r="I2195" s="118"/>
      <c r="J2195" s="118"/>
    </row>
    <row r="2196" spans="1:10" ht="15" x14ac:dyDescent="0.25">
      <c r="A2196" s="118"/>
      <c r="B2196" s="118"/>
      <c r="C2196" s="118"/>
      <c r="D2196" s="164"/>
      <c r="E2196" s="118"/>
      <c r="F2196" s="478"/>
      <c r="G2196" s="118"/>
      <c r="H2196" s="118"/>
      <c r="I2196" s="118"/>
      <c r="J2196" s="118"/>
    </row>
    <row r="2197" spans="1:10" ht="15" x14ac:dyDescent="0.25">
      <c r="A2197" s="118"/>
      <c r="B2197" s="118"/>
      <c r="C2197" s="118"/>
      <c r="D2197" s="164"/>
      <c r="E2197" s="118"/>
      <c r="F2197" s="478"/>
      <c r="G2197" s="118"/>
      <c r="H2197" s="118"/>
      <c r="I2197" s="118"/>
      <c r="J2197" s="118"/>
    </row>
    <row r="2198" spans="1:10" ht="15" x14ac:dyDescent="0.25">
      <c r="A2198" s="118"/>
      <c r="B2198" s="118"/>
      <c r="C2198" s="118"/>
      <c r="D2198" s="164"/>
      <c r="E2198" s="118"/>
      <c r="F2198" s="478"/>
      <c r="G2198" s="118"/>
      <c r="H2198" s="118"/>
      <c r="I2198" s="118"/>
      <c r="J2198" s="118"/>
    </row>
    <row r="2199" spans="1:10" ht="15" x14ac:dyDescent="0.25">
      <c r="A2199" s="118"/>
      <c r="B2199" s="118"/>
      <c r="C2199" s="118"/>
      <c r="D2199" s="164"/>
      <c r="E2199" s="118"/>
      <c r="F2199" s="478"/>
      <c r="G2199" s="118"/>
      <c r="H2199" s="118"/>
      <c r="I2199" s="118"/>
      <c r="J2199" s="118"/>
    </row>
    <row r="2200" spans="1:10" ht="15" x14ac:dyDescent="0.25">
      <c r="A2200" s="118"/>
      <c r="B2200" s="118"/>
      <c r="C2200" s="118"/>
      <c r="D2200" s="164"/>
      <c r="E2200" s="118"/>
      <c r="F2200" s="478"/>
      <c r="G2200" s="118"/>
      <c r="H2200" s="118"/>
      <c r="I2200" s="118"/>
      <c r="J2200" s="118"/>
    </row>
    <row r="2201" spans="1:10" ht="15" x14ac:dyDescent="0.25">
      <c r="A2201" s="118"/>
      <c r="B2201" s="118"/>
      <c r="C2201" s="118"/>
      <c r="D2201" s="164"/>
      <c r="E2201" s="118"/>
      <c r="F2201" s="478"/>
      <c r="G2201" s="118"/>
      <c r="H2201" s="118"/>
      <c r="I2201" s="118"/>
      <c r="J2201" s="118"/>
    </row>
    <row r="2202" spans="1:10" ht="15" x14ac:dyDescent="0.25">
      <c r="A2202" s="118"/>
      <c r="B2202" s="118"/>
      <c r="C2202" s="118"/>
      <c r="D2202" s="164"/>
      <c r="E2202" s="118"/>
      <c r="F2202" s="478"/>
      <c r="G2202" s="118"/>
      <c r="H2202" s="118"/>
      <c r="I2202" s="118"/>
      <c r="J2202" s="118"/>
    </row>
    <row r="2203" spans="1:10" ht="15" x14ac:dyDescent="0.25">
      <c r="A2203" s="118"/>
      <c r="B2203" s="118"/>
      <c r="C2203" s="118"/>
      <c r="D2203" s="164"/>
      <c r="E2203" s="118"/>
      <c r="F2203" s="478"/>
      <c r="G2203" s="118"/>
      <c r="H2203" s="118"/>
      <c r="I2203" s="118"/>
      <c r="J2203" s="118"/>
    </row>
    <row r="2204" spans="1:10" ht="15" x14ac:dyDescent="0.25">
      <c r="A2204" s="118"/>
      <c r="B2204" s="118"/>
      <c r="C2204" s="118"/>
      <c r="D2204" s="164"/>
      <c r="E2204" s="118"/>
      <c r="F2204" s="478"/>
      <c r="G2204" s="118"/>
      <c r="H2204" s="118"/>
      <c r="I2204" s="118"/>
      <c r="J2204" s="118"/>
    </row>
    <row r="2205" spans="1:10" ht="15" x14ac:dyDescent="0.25">
      <c r="A2205" s="118"/>
      <c r="B2205" s="118"/>
      <c r="C2205" s="118"/>
      <c r="D2205" s="164"/>
      <c r="E2205" s="118"/>
      <c r="F2205" s="478"/>
      <c r="G2205" s="118"/>
      <c r="H2205" s="118"/>
      <c r="I2205" s="118"/>
      <c r="J2205" s="118"/>
    </row>
    <row r="2206" spans="1:10" ht="15" x14ac:dyDescent="0.25">
      <c r="A2206" s="118"/>
      <c r="B2206" s="118"/>
      <c r="C2206" s="118"/>
      <c r="D2206" s="164"/>
      <c r="E2206" s="118"/>
      <c r="F2206" s="478"/>
      <c r="G2206" s="118"/>
      <c r="H2206" s="118"/>
      <c r="I2206" s="118"/>
      <c r="J2206" s="118"/>
    </row>
    <row r="2207" spans="1:10" ht="15" x14ac:dyDescent="0.25">
      <c r="A2207" s="118"/>
      <c r="B2207" s="118"/>
      <c r="C2207" s="118"/>
      <c r="D2207" s="164"/>
      <c r="E2207" s="118"/>
      <c r="F2207" s="478"/>
      <c r="G2207" s="118"/>
      <c r="H2207" s="118"/>
      <c r="I2207" s="118"/>
      <c r="J2207" s="118"/>
    </row>
    <row r="2208" spans="1:10" ht="15" x14ac:dyDescent="0.25">
      <c r="A2208" s="118"/>
      <c r="B2208" s="118"/>
      <c r="C2208" s="118"/>
      <c r="D2208" s="164"/>
      <c r="E2208" s="118"/>
      <c r="F2208" s="478"/>
      <c r="G2208" s="118"/>
      <c r="H2208" s="118"/>
      <c r="I2208" s="118"/>
      <c r="J2208" s="118"/>
    </row>
    <row r="2209" spans="1:10" ht="15" x14ac:dyDescent="0.25">
      <c r="A2209" s="118"/>
      <c r="B2209" s="118"/>
      <c r="C2209" s="118"/>
      <c r="D2209" s="164"/>
      <c r="E2209" s="118"/>
      <c r="F2209" s="478"/>
      <c r="G2209" s="118"/>
      <c r="H2209" s="118"/>
      <c r="I2209" s="118"/>
      <c r="J2209" s="118"/>
    </row>
    <row r="2210" spans="1:10" ht="15" x14ac:dyDescent="0.25">
      <c r="A2210" s="118"/>
      <c r="B2210" s="118"/>
      <c r="C2210" s="118"/>
      <c r="D2210" s="164"/>
      <c r="E2210" s="118"/>
      <c r="F2210" s="478"/>
      <c r="G2210" s="118"/>
      <c r="H2210" s="118"/>
      <c r="I2210" s="118"/>
      <c r="J2210" s="118"/>
    </row>
    <row r="2211" spans="1:10" ht="15" x14ac:dyDescent="0.25">
      <c r="A2211" s="118"/>
      <c r="B2211" s="118"/>
      <c r="C2211" s="118"/>
      <c r="D2211" s="164"/>
      <c r="E2211" s="118"/>
      <c r="F2211" s="478"/>
      <c r="G2211" s="118"/>
      <c r="H2211" s="118"/>
      <c r="I2211" s="118"/>
      <c r="J2211" s="118"/>
    </row>
    <row r="2212" spans="1:10" ht="15" x14ac:dyDescent="0.25">
      <c r="A2212" s="118"/>
      <c r="B2212" s="118"/>
      <c r="C2212" s="118"/>
      <c r="D2212" s="164"/>
      <c r="E2212" s="118"/>
      <c r="F2212" s="478"/>
      <c r="G2212" s="118"/>
      <c r="H2212" s="118"/>
      <c r="I2212" s="118"/>
      <c r="J2212" s="118"/>
    </row>
    <row r="2213" spans="1:10" ht="15" x14ac:dyDescent="0.25">
      <c r="A2213" s="118"/>
      <c r="B2213" s="118"/>
      <c r="C2213" s="118"/>
      <c r="D2213" s="164"/>
      <c r="E2213" s="118"/>
      <c r="F2213" s="478"/>
      <c r="G2213" s="118"/>
      <c r="H2213" s="118"/>
      <c r="I2213" s="118"/>
      <c r="J2213" s="118"/>
    </row>
    <row r="2214" spans="1:10" ht="15" x14ac:dyDescent="0.25">
      <c r="A2214" s="118"/>
      <c r="B2214" s="118"/>
      <c r="C2214" s="118"/>
      <c r="D2214" s="164"/>
      <c r="E2214" s="118"/>
      <c r="F2214" s="478"/>
      <c r="G2214" s="118"/>
      <c r="H2214" s="118"/>
      <c r="I2214" s="118"/>
      <c r="J2214" s="118"/>
    </row>
    <row r="2215" spans="1:10" ht="15" x14ac:dyDescent="0.25">
      <c r="A2215" s="118"/>
      <c r="B2215" s="118"/>
      <c r="C2215" s="118"/>
      <c r="D2215" s="164"/>
      <c r="E2215" s="118"/>
      <c r="F2215" s="478"/>
      <c r="G2215" s="118"/>
      <c r="H2215" s="118"/>
      <c r="I2215" s="118"/>
      <c r="J2215" s="118"/>
    </row>
    <row r="2216" spans="1:10" ht="15" x14ac:dyDescent="0.25">
      <c r="A2216" s="118"/>
      <c r="B2216" s="118"/>
      <c r="C2216" s="118"/>
      <c r="D2216" s="164"/>
      <c r="E2216" s="118"/>
      <c r="F2216" s="478"/>
      <c r="G2216" s="118"/>
      <c r="H2216" s="118"/>
      <c r="I2216" s="118"/>
      <c r="J2216" s="118"/>
    </row>
    <row r="2217" spans="1:10" ht="15" x14ac:dyDescent="0.25">
      <c r="A2217" s="118"/>
      <c r="B2217" s="118"/>
      <c r="C2217" s="118"/>
      <c r="D2217" s="164"/>
      <c r="E2217" s="118"/>
      <c r="F2217" s="478"/>
      <c r="G2217" s="118"/>
      <c r="H2217" s="118"/>
      <c r="I2217" s="118"/>
      <c r="J2217" s="118"/>
    </row>
    <row r="2218" spans="1:10" ht="15" x14ac:dyDescent="0.25">
      <c r="A2218" s="118"/>
      <c r="B2218" s="118"/>
      <c r="C2218" s="118"/>
      <c r="D2218" s="164"/>
      <c r="E2218" s="118"/>
      <c r="F2218" s="478"/>
      <c r="G2218" s="118"/>
      <c r="H2218" s="118"/>
      <c r="I2218" s="118"/>
      <c r="J2218" s="118"/>
    </row>
    <row r="2219" spans="1:10" ht="15" x14ac:dyDescent="0.25">
      <c r="A2219" s="118"/>
      <c r="B2219" s="118"/>
      <c r="C2219" s="118"/>
      <c r="D2219" s="164"/>
      <c r="E2219" s="118"/>
      <c r="F2219" s="478"/>
      <c r="G2219" s="118"/>
      <c r="H2219" s="118"/>
      <c r="I2219" s="118"/>
      <c r="J2219" s="118"/>
    </row>
    <row r="2220" spans="1:10" ht="15" x14ac:dyDescent="0.25">
      <c r="A2220" s="118"/>
      <c r="B2220" s="118"/>
      <c r="C2220" s="118"/>
      <c r="D2220" s="164"/>
      <c r="E2220" s="118"/>
      <c r="F2220" s="478"/>
      <c r="G2220" s="118"/>
      <c r="H2220" s="118"/>
      <c r="I2220" s="118"/>
      <c r="J2220" s="118"/>
    </row>
    <row r="2221" spans="1:10" ht="15" x14ac:dyDescent="0.25">
      <c r="A2221" s="118"/>
      <c r="B2221" s="118"/>
      <c r="C2221" s="118"/>
      <c r="D2221" s="164"/>
      <c r="E2221" s="118"/>
      <c r="F2221" s="478"/>
      <c r="G2221" s="118"/>
      <c r="H2221" s="118"/>
      <c r="I2221" s="118"/>
      <c r="J2221" s="118"/>
    </row>
    <row r="2222" spans="1:10" ht="15" x14ac:dyDescent="0.25">
      <c r="A2222" s="118"/>
      <c r="B2222" s="118"/>
      <c r="C2222" s="118"/>
      <c r="D2222" s="164"/>
      <c r="E2222" s="118"/>
      <c r="F2222" s="478"/>
      <c r="G2222" s="118"/>
      <c r="H2222" s="118"/>
      <c r="I2222" s="118"/>
      <c r="J2222" s="118"/>
    </row>
    <row r="2223" spans="1:10" ht="15" x14ac:dyDescent="0.25">
      <c r="A2223" s="118"/>
      <c r="B2223" s="118"/>
      <c r="C2223" s="118"/>
      <c r="D2223" s="164"/>
      <c r="E2223" s="118"/>
      <c r="F2223" s="478"/>
      <c r="G2223" s="118"/>
      <c r="H2223" s="118"/>
      <c r="I2223" s="118"/>
      <c r="J2223" s="118"/>
    </row>
    <row r="2224" spans="1:10" ht="15" x14ac:dyDescent="0.25">
      <c r="A2224" s="118"/>
      <c r="B2224" s="118"/>
      <c r="C2224" s="118"/>
      <c r="D2224" s="164"/>
      <c r="E2224" s="118"/>
      <c r="F2224" s="478"/>
      <c r="G2224" s="118"/>
      <c r="H2224" s="118"/>
      <c r="I2224" s="118"/>
      <c r="J2224" s="118"/>
    </row>
    <row r="2225" spans="1:10" ht="15" x14ac:dyDescent="0.25">
      <c r="A2225" s="118"/>
      <c r="B2225" s="118"/>
      <c r="C2225" s="118"/>
      <c r="D2225" s="164"/>
      <c r="E2225" s="118"/>
      <c r="F2225" s="478"/>
      <c r="G2225" s="118"/>
      <c r="H2225" s="118"/>
      <c r="I2225" s="118"/>
      <c r="J2225" s="118"/>
    </row>
    <row r="2226" spans="1:10" ht="15" x14ac:dyDescent="0.25">
      <c r="A2226" s="118"/>
      <c r="B2226" s="118"/>
      <c r="C2226" s="118"/>
      <c r="D2226" s="164"/>
      <c r="E2226" s="118"/>
      <c r="F2226" s="478"/>
      <c r="G2226" s="118"/>
      <c r="H2226" s="118"/>
      <c r="I2226" s="118"/>
      <c r="J2226" s="118"/>
    </row>
    <row r="2227" spans="1:10" ht="15" x14ac:dyDescent="0.25">
      <c r="A2227" s="118"/>
      <c r="B2227" s="118"/>
      <c r="C2227" s="118"/>
      <c r="D2227" s="164"/>
      <c r="E2227" s="118"/>
      <c r="F2227" s="478"/>
      <c r="G2227" s="118"/>
      <c r="H2227" s="118"/>
      <c r="I2227" s="118"/>
      <c r="J2227" s="118"/>
    </row>
    <row r="2228" spans="1:10" ht="15" x14ac:dyDescent="0.25">
      <c r="A2228" s="118"/>
      <c r="B2228" s="118"/>
      <c r="C2228" s="118"/>
      <c r="D2228" s="164"/>
      <c r="E2228" s="118"/>
      <c r="F2228" s="478"/>
      <c r="G2228" s="118"/>
      <c r="H2228" s="118"/>
      <c r="I2228" s="118"/>
      <c r="J2228" s="118"/>
    </row>
    <row r="2229" spans="1:10" ht="15" x14ac:dyDescent="0.25">
      <c r="A2229" s="118"/>
      <c r="B2229" s="118"/>
      <c r="C2229" s="118"/>
      <c r="D2229" s="164"/>
      <c r="E2229" s="118"/>
      <c r="F2229" s="478"/>
      <c r="G2229" s="118"/>
      <c r="H2229" s="118"/>
      <c r="I2229" s="118"/>
      <c r="J2229" s="118"/>
    </row>
    <row r="2230" spans="1:10" ht="15" x14ac:dyDescent="0.25">
      <c r="A2230" s="118"/>
      <c r="B2230" s="118"/>
      <c r="C2230" s="118"/>
      <c r="D2230" s="164"/>
      <c r="E2230" s="118"/>
      <c r="F2230" s="478"/>
      <c r="G2230" s="118"/>
      <c r="H2230" s="118"/>
      <c r="I2230" s="118"/>
      <c r="J2230" s="118"/>
    </row>
    <row r="2231" spans="1:10" ht="15" x14ac:dyDescent="0.25">
      <c r="A2231" s="118"/>
      <c r="B2231" s="118"/>
      <c r="C2231" s="118"/>
      <c r="D2231" s="164"/>
      <c r="E2231" s="118"/>
      <c r="F2231" s="478"/>
      <c r="G2231" s="118"/>
      <c r="H2231" s="118"/>
      <c r="I2231" s="118"/>
      <c r="J2231" s="118"/>
    </row>
    <row r="2232" spans="1:10" ht="15" x14ac:dyDescent="0.25">
      <c r="A2232" s="118"/>
      <c r="B2232" s="118"/>
      <c r="C2232" s="118"/>
      <c r="D2232" s="164"/>
      <c r="E2232" s="118"/>
      <c r="F2232" s="478"/>
      <c r="G2232" s="118"/>
      <c r="H2232" s="118"/>
      <c r="I2232" s="118"/>
      <c r="J2232" s="118"/>
    </row>
    <row r="2233" spans="1:10" ht="15" x14ac:dyDescent="0.25">
      <c r="A2233" s="118"/>
      <c r="B2233" s="118"/>
      <c r="C2233" s="118"/>
      <c r="D2233" s="164"/>
      <c r="E2233" s="118"/>
      <c r="F2233" s="478"/>
      <c r="G2233" s="118"/>
      <c r="H2233" s="118"/>
      <c r="I2233" s="118"/>
      <c r="J2233" s="118"/>
    </row>
    <row r="2234" spans="1:10" ht="15" x14ac:dyDescent="0.25">
      <c r="A2234" s="118"/>
      <c r="B2234" s="118"/>
      <c r="C2234" s="118"/>
      <c r="D2234" s="164"/>
      <c r="E2234" s="118"/>
      <c r="F2234" s="478"/>
      <c r="G2234" s="118"/>
      <c r="H2234" s="118"/>
      <c r="I2234" s="118"/>
      <c r="J2234" s="118"/>
    </row>
    <row r="2235" spans="1:10" ht="15" x14ac:dyDescent="0.25">
      <c r="A2235" s="118"/>
      <c r="B2235" s="118"/>
      <c r="C2235" s="118"/>
      <c r="D2235" s="164"/>
      <c r="E2235" s="118"/>
      <c r="F2235" s="478"/>
      <c r="G2235" s="118"/>
      <c r="H2235" s="118"/>
      <c r="I2235" s="118"/>
      <c r="J2235" s="118"/>
    </row>
    <row r="2236" spans="1:10" ht="15" x14ac:dyDescent="0.25">
      <c r="A2236" s="118"/>
      <c r="B2236" s="118"/>
      <c r="C2236" s="118"/>
      <c r="D2236" s="164"/>
      <c r="E2236" s="118"/>
      <c r="F2236" s="478"/>
      <c r="G2236" s="118"/>
      <c r="H2236" s="118"/>
      <c r="I2236" s="118"/>
      <c r="J2236" s="118"/>
    </row>
    <row r="2237" spans="1:10" ht="15" x14ac:dyDescent="0.25">
      <c r="A2237" s="118"/>
      <c r="B2237" s="118"/>
      <c r="C2237" s="118"/>
      <c r="D2237" s="164"/>
      <c r="E2237" s="118"/>
      <c r="F2237" s="478"/>
      <c r="G2237" s="118"/>
      <c r="H2237" s="118"/>
      <c r="I2237" s="118"/>
      <c r="J2237" s="118"/>
    </row>
    <row r="2238" spans="1:10" ht="15" x14ac:dyDescent="0.25">
      <c r="A2238" s="118"/>
      <c r="B2238" s="118"/>
      <c r="C2238" s="118"/>
      <c r="D2238" s="164"/>
      <c r="E2238" s="118"/>
      <c r="F2238" s="478"/>
      <c r="G2238" s="118"/>
      <c r="H2238" s="118"/>
      <c r="I2238" s="118"/>
      <c r="J2238" s="118"/>
    </row>
    <row r="2239" spans="1:10" ht="15" x14ac:dyDescent="0.25">
      <c r="A2239" s="118"/>
      <c r="B2239" s="118"/>
      <c r="C2239" s="118"/>
      <c r="D2239" s="164"/>
      <c r="E2239" s="118"/>
      <c r="F2239" s="478"/>
      <c r="G2239" s="118"/>
      <c r="H2239" s="118"/>
      <c r="I2239" s="118"/>
      <c r="J2239" s="118"/>
    </row>
    <row r="2240" spans="1:10" ht="15" x14ac:dyDescent="0.25">
      <c r="A2240" s="118"/>
      <c r="B2240" s="118"/>
      <c r="C2240" s="118"/>
      <c r="D2240" s="164"/>
      <c r="E2240" s="118"/>
      <c r="F2240" s="478"/>
      <c r="G2240" s="118"/>
      <c r="H2240" s="118"/>
      <c r="I2240" s="118"/>
      <c r="J2240" s="118"/>
    </row>
    <row r="2241" spans="1:10" ht="15" x14ac:dyDescent="0.25">
      <c r="A2241" s="118"/>
      <c r="B2241" s="118"/>
      <c r="C2241" s="118"/>
      <c r="D2241" s="164"/>
      <c r="E2241" s="118"/>
      <c r="F2241" s="478"/>
      <c r="G2241" s="118"/>
      <c r="H2241" s="118"/>
      <c r="I2241" s="118"/>
      <c r="J2241" s="118"/>
    </row>
    <row r="2242" spans="1:10" ht="15" x14ac:dyDescent="0.25">
      <c r="A2242" s="118"/>
      <c r="B2242" s="118"/>
      <c r="C2242" s="118"/>
      <c r="D2242" s="164"/>
      <c r="E2242" s="118"/>
      <c r="F2242" s="478"/>
      <c r="G2242" s="118"/>
      <c r="H2242" s="118"/>
      <c r="I2242" s="118"/>
      <c r="J2242" s="118"/>
    </row>
    <row r="2243" spans="1:10" ht="15" x14ac:dyDescent="0.25">
      <c r="A2243" s="118"/>
      <c r="B2243" s="118"/>
      <c r="C2243" s="118"/>
      <c r="D2243" s="164"/>
      <c r="E2243" s="118"/>
      <c r="F2243" s="478"/>
      <c r="G2243" s="118"/>
      <c r="H2243" s="118"/>
      <c r="I2243" s="118"/>
      <c r="J2243" s="118"/>
    </row>
    <row r="2244" spans="1:10" ht="15" x14ac:dyDescent="0.25">
      <c r="A2244" s="118"/>
      <c r="B2244" s="118"/>
      <c r="C2244" s="118"/>
      <c r="D2244" s="164"/>
      <c r="E2244" s="118"/>
      <c r="F2244" s="478"/>
      <c r="G2244" s="118"/>
      <c r="H2244" s="118"/>
      <c r="I2244" s="118"/>
      <c r="J2244" s="118"/>
    </row>
    <row r="2245" spans="1:10" ht="15" x14ac:dyDescent="0.25">
      <c r="A2245" s="118"/>
      <c r="B2245" s="118"/>
      <c r="C2245" s="118"/>
      <c r="D2245" s="164"/>
      <c r="E2245" s="118"/>
      <c r="F2245" s="478"/>
      <c r="G2245" s="118"/>
      <c r="H2245" s="118"/>
      <c r="I2245" s="118"/>
      <c r="J2245" s="118"/>
    </row>
    <row r="2246" spans="1:10" ht="15" x14ac:dyDescent="0.25">
      <c r="A2246" s="118"/>
      <c r="B2246" s="118"/>
      <c r="C2246" s="118"/>
      <c r="D2246" s="164"/>
      <c r="E2246" s="118"/>
      <c r="F2246" s="478"/>
      <c r="G2246" s="118"/>
      <c r="H2246" s="118"/>
      <c r="I2246" s="118"/>
      <c r="J2246" s="118"/>
    </row>
    <row r="2247" spans="1:10" ht="15" x14ac:dyDescent="0.25">
      <c r="A2247" s="118"/>
      <c r="B2247" s="118"/>
      <c r="C2247" s="118"/>
      <c r="D2247" s="164"/>
      <c r="E2247" s="118"/>
      <c r="F2247" s="478"/>
      <c r="G2247" s="118"/>
      <c r="H2247" s="118"/>
      <c r="I2247" s="118"/>
      <c r="J2247" s="118"/>
    </row>
    <row r="2248" spans="1:10" ht="15" x14ac:dyDescent="0.25">
      <c r="A2248" s="118"/>
      <c r="B2248" s="118"/>
      <c r="C2248" s="118"/>
      <c r="D2248" s="164"/>
      <c r="E2248" s="118"/>
      <c r="F2248" s="478"/>
      <c r="G2248" s="118"/>
      <c r="H2248" s="118"/>
      <c r="I2248" s="118"/>
      <c r="J2248" s="118"/>
    </row>
    <row r="2249" spans="1:10" ht="15" x14ac:dyDescent="0.25">
      <c r="A2249" s="118"/>
      <c r="B2249" s="118"/>
      <c r="C2249" s="118"/>
      <c r="D2249" s="164"/>
      <c r="E2249" s="118"/>
      <c r="F2249" s="478"/>
      <c r="G2249" s="118"/>
      <c r="H2249" s="118"/>
      <c r="I2249" s="118"/>
      <c r="J2249" s="118"/>
    </row>
    <row r="2250" spans="1:10" ht="15" x14ac:dyDescent="0.25">
      <c r="A2250" s="118"/>
      <c r="B2250" s="118"/>
      <c r="C2250" s="118"/>
      <c r="D2250" s="164"/>
      <c r="E2250" s="118"/>
      <c r="F2250" s="478"/>
      <c r="G2250" s="118"/>
      <c r="H2250" s="118"/>
      <c r="I2250" s="118"/>
      <c r="J2250" s="118"/>
    </row>
    <row r="2251" spans="1:10" ht="15" x14ac:dyDescent="0.25">
      <c r="A2251" s="118"/>
      <c r="B2251" s="118"/>
      <c r="C2251" s="118"/>
      <c r="D2251" s="164"/>
      <c r="E2251" s="118"/>
      <c r="F2251" s="478"/>
      <c r="G2251" s="118"/>
      <c r="H2251" s="118"/>
      <c r="I2251" s="118"/>
      <c r="J2251" s="118"/>
    </row>
    <row r="2252" spans="1:10" ht="15" x14ac:dyDescent="0.25">
      <c r="A2252" s="118"/>
      <c r="B2252" s="118"/>
      <c r="C2252" s="118"/>
      <c r="D2252" s="164"/>
      <c r="E2252" s="118"/>
      <c r="F2252" s="478"/>
      <c r="G2252" s="118"/>
      <c r="H2252" s="118"/>
      <c r="I2252" s="118"/>
      <c r="J2252" s="118"/>
    </row>
    <row r="2253" spans="1:10" ht="15" x14ac:dyDescent="0.25">
      <c r="A2253" s="118"/>
      <c r="B2253" s="118"/>
      <c r="C2253" s="118"/>
      <c r="D2253" s="164"/>
      <c r="E2253" s="118"/>
      <c r="F2253" s="478"/>
      <c r="G2253" s="118"/>
      <c r="H2253" s="118"/>
      <c r="I2253" s="118"/>
      <c r="J2253" s="118"/>
    </row>
    <row r="2254" spans="1:10" ht="15" x14ac:dyDescent="0.25">
      <c r="A2254" s="118"/>
      <c r="B2254" s="118"/>
      <c r="C2254" s="118"/>
      <c r="D2254" s="164"/>
      <c r="E2254" s="118"/>
      <c r="F2254" s="478"/>
      <c r="G2254" s="118"/>
      <c r="H2254" s="118"/>
      <c r="I2254" s="118"/>
      <c r="J2254" s="118"/>
    </row>
    <row r="2255" spans="1:10" ht="15" x14ac:dyDescent="0.25">
      <c r="A2255" s="118"/>
      <c r="B2255" s="118"/>
      <c r="C2255" s="118"/>
      <c r="D2255" s="164"/>
      <c r="E2255" s="118"/>
      <c r="F2255" s="478"/>
      <c r="G2255" s="118"/>
      <c r="H2255" s="118"/>
      <c r="I2255" s="118"/>
      <c r="J2255" s="118"/>
    </row>
    <row r="2256" spans="1:10" ht="15" x14ac:dyDescent="0.25">
      <c r="A2256" s="118"/>
      <c r="B2256" s="118"/>
      <c r="C2256" s="118"/>
      <c r="D2256" s="164"/>
      <c r="E2256" s="118"/>
      <c r="F2256" s="478"/>
      <c r="G2256" s="118"/>
      <c r="H2256" s="118"/>
      <c r="I2256" s="118"/>
      <c r="J2256" s="118"/>
    </row>
    <row r="2257" spans="1:10" ht="15" x14ac:dyDescent="0.25">
      <c r="A2257" s="118"/>
      <c r="B2257" s="118"/>
      <c r="C2257" s="118"/>
      <c r="D2257" s="164"/>
      <c r="E2257" s="118"/>
      <c r="F2257" s="478"/>
      <c r="G2257" s="118"/>
      <c r="H2257" s="118"/>
      <c r="I2257" s="118"/>
      <c r="J2257" s="118"/>
    </row>
    <row r="2258" spans="1:10" ht="15" x14ac:dyDescent="0.25">
      <c r="A2258" s="118"/>
      <c r="B2258" s="118"/>
      <c r="C2258" s="118"/>
      <c r="D2258" s="164"/>
      <c r="E2258" s="118"/>
      <c r="F2258" s="478"/>
      <c r="G2258" s="118"/>
      <c r="H2258" s="118"/>
      <c r="I2258" s="118"/>
      <c r="J2258" s="118"/>
    </row>
    <row r="2259" spans="1:10" ht="15" x14ac:dyDescent="0.25">
      <c r="A2259" s="118"/>
      <c r="B2259" s="118"/>
      <c r="C2259" s="118"/>
      <c r="D2259" s="164"/>
      <c r="E2259" s="118"/>
      <c r="F2259" s="478"/>
      <c r="G2259" s="118"/>
      <c r="H2259" s="118"/>
      <c r="I2259" s="118"/>
      <c r="J2259" s="118"/>
    </row>
    <row r="2260" spans="1:10" ht="15" x14ac:dyDescent="0.25">
      <c r="A2260" s="118"/>
      <c r="B2260" s="118"/>
      <c r="C2260" s="118"/>
      <c r="D2260" s="164"/>
      <c r="E2260" s="118"/>
      <c r="F2260" s="478"/>
      <c r="G2260" s="118"/>
      <c r="H2260" s="118"/>
      <c r="I2260" s="118"/>
      <c r="J2260" s="118"/>
    </row>
    <row r="2261" spans="1:10" ht="15" x14ac:dyDescent="0.25">
      <c r="A2261" s="118"/>
      <c r="B2261" s="118"/>
      <c r="C2261" s="118"/>
      <c r="D2261" s="164"/>
      <c r="E2261" s="118"/>
      <c r="F2261" s="478"/>
      <c r="G2261" s="118"/>
      <c r="H2261" s="118"/>
      <c r="I2261" s="118"/>
      <c r="J2261" s="118"/>
    </row>
    <row r="2262" spans="1:10" ht="15" x14ac:dyDescent="0.25">
      <c r="A2262" s="118"/>
      <c r="B2262" s="118"/>
      <c r="C2262" s="118"/>
      <c r="D2262" s="164"/>
      <c r="E2262" s="118"/>
      <c r="F2262" s="478"/>
      <c r="G2262" s="118"/>
      <c r="H2262" s="118"/>
      <c r="I2262" s="118"/>
      <c r="J2262" s="118"/>
    </row>
    <row r="2263" spans="1:10" ht="15" x14ac:dyDescent="0.25">
      <c r="A2263" s="118"/>
      <c r="B2263" s="118"/>
      <c r="C2263" s="118"/>
      <c r="D2263" s="164"/>
      <c r="E2263" s="118"/>
      <c r="F2263" s="478"/>
      <c r="G2263" s="118"/>
      <c r="H2263" s="118"/>
      <c r="I2263" s="118"/>
      <c r="J2263" s="118"/>
    </row>
    <row r="2264" spans="1:10" ht="15" x14ac:dyDescent="0.25">
      <c r="A2264" s="118"/>
      <c r="B2264" s="118"/>
      <c r="C2264" s="118"/>
      <c r="D2264" s="164"/>
      <c r="E2264" s="118"/>
      <c r="F2264" s="478"/>
      <c r="G2264" s="118"/>
      <c r="H2264" s="118"/>
      <c r="I2264" s="118"/>
      <c r="J2264" s="118"/>
    </row>
    <row r="2265" spans="1:10" ht="15" x14ac:dyDescent="0.25">
      <c r="A2265" s="118"/>
      <c r="B2265" s="118"/>
      <c r="C2265" s="118"/>
      <c r="D2265" s="164"/>
      <c r="E2265" s="118"/>
      <c r="F2265" s="478"/>
      <c r="G2265" s="118"/>
      <c r="H2265" s="118"/>
      <c r="I2265" s="118"/>
      <c r="J2265" s="118"/>
    </row>
    <row r="2266" spans="1:10" ht="15" x14ac:dyDescent="0.25">
      <c r="A2266" s="118"/>
      <c r="B2266" s="118"/>
      <c r="C2266" s="118"/>
      <c r="D2266" s="164"/>
      <c r="E2266" s="118"/>
      <c r="F2266" s="478"/>
      <c r="G2266" s="118"/>
      <c r="H2266" s="118"/>
      <c r="I2266" s="118"/>
      <c r="J2266" s="118"/>
    </row>
    <row r="2267" spans="1:10" ht="15" x14ac:dyDescent="0.25">
      <c r="A2267" s="118"/>
      <c r="B2267" s="118"/>
      <c r="C2267" s="118"/>
      <c r="D2267" s="164"/>
      <c r="E2267" s="118"/>
      <c r="F2267" s="478"/>
      <c r="G2267" s="118"/>
      <c r="H2267" s="118"/>
      <c r="I2267" s="118"/>
      <c r="J2267" s="118"/>
    </row>
    <row r="2268" spans="1:10" ht="15" x14ac:dyDescent="0.25">
      <c r="A2268" s="118"/>
      <c r="B2268" s="118"/>
      <c r="C2268" s="118"/>
      <c r="D2268" s="164"/>
      <c r="E2268" s="118"/>
      <c r="F2268" s="478"/>
      <c r="G2268" s="118"/>
      <c r="H2268" s="118"/>
      <c r="I2268" s="118"/>
      <c r="J2268" s="118"/>
    </row>
    <row r="2269" spans="1:10" ht="15" x14ac:dyDescent="0.25">
      <c r="A2269" s="118"/>
      <c r="B2269" s="118"/>
      <c r="C2269" s="118"/>
      <c r="D2269" s="164"/>
      <c r="E2269" s="118"/>
      <c r="F2269" s="478"/>
      <c r="G2269" s="118"/>
      <c r="H2269" s="118"/>
      <c r="I2269" s="118"/>
      <c r="J2269" s="118"/>
    </row>
    <row r="2270" spans="1:10" ht="15" x14ac:dyDescent="0.25">
      <c r="A2270" s="118"/>
      <c r="B2270" s="118"/>
      <c r="C2270" s="118"/>
      <c r="D2270" s="164"/>
      <c r="E2270" s="118"/>
      <c r="F2270" s="478"/>
      <c r="G2270" s="118"/>
      <c r="H2270" s="118"/>
      <c r="I2270" s="118"/>
      <c r="J2270" s="118"/>
    </row>
    <row r="2271" spans="1:10" ht="15" x14ac:dyDescent="0.25">
      <c r="A2271" s="118"/>
      <c r="B2271" s="118"/>
      <c r="C2271" s="118"/>
      <c r="D2271" s="164"/>
      <c r="E2271" s="118"/>
      <c r="F2271" s="478"/>
      <c r="G2271" s="118"/>
      <c r="H2271" s="118"/>
      <c r="I2271" s="118"/>
      <c r="J2271" s="118"/>
    </row>
    <row r="2272" spans="1:10" ht="15" x14ac:dyDescent="0.25">
      <c r="A2272" s="118"/>
      <c r="B2272" s="118"/>
      <c r="C2272" s="118"/>
      <c r="D2272" s="164"/>
      <c r="E2272" s="118"/>
      <c r="F2272" s="478"/>
      <c r="G2272" s="118"/>
      <c r="H2272" s="118"/>
      <c r="I2272" s="118"/>
      <c r="J2272" s="118"/>
    </row>
    <row r="2273" spans="1:10" ht="15" x14ac:dyDescent="0.25">
      <c r="A2273" s="118"/>
      <c r="B2273" s="118"/>
      <c r="C2273" s="118"/>
      <c r="D2273" s="164"/>
      <c r="E2273" s="118"/>
      <c r="F2273" s="478"/>
      <c r="G2273" s="118"/>
      <c r="H2273" s="118"/>
      <c r="I2273" s="118"/>
      <c r="J2273" s="118"/>
    </row>
    <row r="2274" spans="1:10" ht="15" x14ac:dyDescent="0.25">
      <c r="A2274" s="118"/>
      <c r="B2274" s="118"/>
      <c r="C2274" s="118"/>
      <c r="D2274" s="164"/>
      <c r="E2274" s="118"/>
      <c r="F2274" s="478"/>
      <c r="G2274" s="118"/>
      <c r="H2274" s="118"/>
      <c r="I2274" s="118"/>
      <c r="J2274" s="118"/>
    </row>
    <row r="2275" spans="1:10" ht="15" x14ac:dyDescent="0.25">
      <c r="A2275" s="118"/>
      <c r="B2275" s="118"/>
      <c r="C2275" s="118"/>
      <c r="D2275" s="164"/>
      <c r="E2275" s="118"/>
      <c r="F2275" s="478"/>
      <c r="G2275" s="118"/>
      <c r="H2275" s="118"/>
      <c r="I2275" s="118"/>
      <c r="J2275" s="118"/>
    </row>
    <row r="2276" spans="1:10" ht="15" x14ac:dyDescent="0.25">
      <c r="A2276" s="118"/>
      <c r="B2276" s="118"/>
      <c r="C2276" s="118"/>
      <c r="D2276" s="164"/>
      <c r="E2276" s="118"/>
      <c r="F2276" s="478"/>
      <c r="G2276" s="118"/>
      <c r="H2276" s="118"/>
      <c r="I2276" s="118"/>
      <c r="J2276" s="118"/>
    </row>
    <row r="2277" spans="1:10" ht="15" x14ac:dyDescent="0.25">
      <c r="A2277" s="118"/>
      <c r="B2277" s="118"/>
      <c r="C2277" s="118"/>
      <c r="D2277" s="164"/>
      <c r="E2277" s="118"/>
      <c r="F2277" s="478"/>
      <c r="G2277" s="118"/>
      <c r="H2277" s="118"/>
      <c r="I2277" s="118"/>
      <c r="J2277" s="118"/>
    </row>
    <row r="2278" spans="1:10" ht="15" x14ac:dyDescent="0.25">
      <c r="A2278" s="118"/>
      <c r="B2278" s="118"/>
      <c r="C2278" s="118"/>
      <c r="D2278" s="164"/>
      <c r="E2278" s="118"/>
      <c r="F2278" s="478"/>
      <c r="G2278" s="118"/>
      <c r="H2278" s="118"/>
      <c r="I2278" s="118"/>
      <c r="J2278" s="118"/>
    </row>
    <row r="2279" spans="1:10" ht="15" x14ac:dyDescent="0.25">
      <c r="A2279" s="118"/>
      <c r="B2279" s="118"/>
      <c r="C2279" s="118"/>
      <c r="D2279" s="164"/>
      <c r="E2279" s="118"/>
      <c r="F2279" s="478"/>
      <c r="G2279" s="118"/>
      <c r="H2279" s="118"/>
      <c r="I2279" s="118"/>
      <c r="J2279" s="118"/>
    </row>
    <row r="2280" spans="1:10" ht="15" x14ac:dyDescent="0.25">
      <c r="A2280" s="118"/>
      <c r="B2280" s="118"/>
      <c r="C2280" s="118"/>
      <c r="D2280" s="164"/>
      <c r="E2280" s="118"/>
      <c r="F2280" s="478"/>
      <c r="G2280" s="118"/>
      <c r="H2280" s="118"/>
      <c r="I2280" s="118"/>
      <c r="J2280" s="118"/>
    </row>
    <row r="2281" spans="1:10" ht="15" x14ac:dyDescent="0.25">
      <c r="A2281" s="118"/>
      <c r="B2281" s="118"/>
      <c r="C2281" s="118"/>
      <c r="D2281" s="164"/>
      <c r="E2281" s="118"/>
      <c r="F2281" s="478"/>
      <c r="G2281" s="118"/>
      <c r="H2281" s="118"/>
      <c r="I2281" s="118"/>
      <c r="J2281" s="118"/>
    </row>
    <row r="2282" spans="1:10" ht="15" x14ac:dyDescent="0.25">
      <c r="A2282" s="118"/>
      <c r="B2282" s="118"/>
      <c r="C2282" s="118"/>
      <c r="D2282" s="164"/>
      <c r="E2282" s="118"/>
      <c r="F2282" s="478"/>
      <c r="G2282" s="118"/>
      <c r="H2282" s="118"/>
      <c r="I2282" s="118"/>
      <c r="J2282" s="118"/>
    </row>
    <row r="2283" spans="1:10" ht="15" x14ac:dyDescent="0.25">
      <c r="A2283" s="118"/>
      <c r="B2283" s="118"/>
      <c r="C2283" s="118"/>
      <c r="D2283" s="164"/>
      <c r="E2283" s="118"/>
      <c r="F2283" s="478"/>
      <c r="G2283" s="118"/>
      <c r="H2283" s="118"/>
      <c r="I2283" s="118"/>
      <c r="J2283" s="118"/>
    </row>
    <row r="2284" spans="1:10" ht="15" x14ac:dyDescent="0.25">
      <c r="A2284" s="118"/>
      <c r="B2284" s="118"/>
      <c r="C2284" s="118"/>
      <c r="D2284" s="164"/>
      <c r="E2284" s="118"/>
      <c r="F2284" s="478"/>
      <c r="G2284" s="118"/>
      <c r="H2284" s="118"/>
      <c r="I2284" s="118"/>
      <c r="J2284" s="118"/>
    </row>
    <row r="2285" spans="1:10" ht="15" x14ac:dyDescent="0.25">
      <c r="A2285" s="118"/>
      <c r="B2285" s="118"/>
      <c r="C2285" s="118"/>
      <c r="D2285" s="164"/>
      <c r="E2285" s="118"/>
      <c r="F2285" s="478"/>
      <c r="G2285" s="118"/>
      <c r="H2285" s="118"/>
      <c r="I2285" s="118"/>
      <c r="J2285" s="118"/>
    </row>
    <row r="2286" spans="1:10" ht="15" x14ac:dyDescent="0.25">
      <c r="A2286" s="118"/>
      <c r="B2286" s="118"/>
      <c r="C2286" s="118"/>
      <c r="D2286" s="164"/>
      <c r="E2286" s="118"/>
      <c r="F2286" s="478"/>
      <c r="G2286" s="118"/>
      <c r="H2286" s="118"/>
      <c r="I2286" s="118"/>
      <c r="J2286" s="118"/>
    </row>
    <row r="2287" spans="1:10" ht="15" x14ac:dyDescent="0.25">
      <c r="A2287" s="118"/>
      <c r="B2287" s="118"/>
      <c r="C2287" s="118"/>
      <c r="D2287" s="164"/>
      <c r="E2287" s="118"/>
      <c r="F2287" s="478"/>
      <c r="G2287" s="118"/>
      <c r="H2287" s="118"/>
      <c r="I2287" s="118"/>
      <c r="J2287" s="118"/>
    </row>
    <row r="2288" spans="1:10" ht="15" x14ac:dyDescent="0.25">
      <c r="A2288" s="118"/>
      <c r="B2288" s="118"/>
      <c r="C2288" s="118"/>
      <c r="D2288" s="164"/>
      <c r="E2288" s="118"/>
      <c r="F2288" s="478"/>
      <c r="G2288" s="118"/>
      <c r="H2288" s="118"/>
      <c r="I2288" s="118"/>
      <c r="J2288" s="118"/>
    </row>
    <row r="2289" spans="1:10" ht="15" x14ac:dyDescent="0.25">
      <c r="A2289" s="118"/>
      <c r="B2289" s="118"/>
      <c r="C2289" s="118"/>
      <c r="D2289" s="164"/>
      <c r="E2289" s="118"/>
      <c r="F2289" s="478"/>
      <c r="G2289" s="118"/>
      <c r="H2289" s="118"/>
      <c r="I2289" s="118"/>
      <c r="J2289" s="118"/>
    </row>
    <row r="2290" spans="1:10" ht="15" x14ac:dyDescent="0.25">
      <c r="A2290" s="118"/>
      <c r="B2290" s="118"/>
      <c r="C2290" s="118"/>
      <c r="D2290" s="164"/>
      <c r="E2290" s="118"/>
      <c r="F2290" s="478"/>
      <c r="G2290" s="118"/>
      <c r="H2290" s="118"/>
      <c r="I2290" s="118"/>
      <c r="J2290" s="118"/>
    </row>
    <row r="2291" spans="1:10" ht="15" x14ac:dyDescent="0.25">
      <c r="A2291" s="118"/>
      <c r="B2291" s="118"/>
      <c r="C2291" s="118"/>
      <c r="D2291" s="164"/>
      <c r="E2291" s="118"/>
      <c r="F2291" s="478"/>
      <c r="G2291" s="118"/>
      <c r="H2291" s="118"/>
      <c r="I2291" s="118"/>
      <c r="J2291" s="118"/>
    </row>
    <row r="2292" spans="1:10" ht="15" x14ac:dyDescent="0.25">
      <c r="A2292" s="118"/>
      <c r="B2292" s="118"/>
      <c r="C2292" s="118"/>
      <c r="D2292" s="164"/>
      <c r="E2292" s="118"/>
      <c r="F2292" s="478"/>
      <c r="G2292" s="118"/>
      <c r="H2292" s="118"/>
      <c r="I2292" s="118"/>
      <c r="J2292" s="118"/>
    </row>
    <row r="2293" spans="1:10" ht="15" x14ac:dyDescent="0.25">
      <c r="A2293" s="118"/>
      <c r="B2293" s="118"/>
      <c r="C2293" s="118"/>
      <c r="D2293" s="164"/>
      <c r="E2293" s="118"/>
      <c r="F2293" s="478"/>
      <c r="G2293" s="118"/>
      <c r="H2293" s="118"/>
      <c r="I2293" s="118"/>
      <c r="J2293" s="118"/>
    </row>
    <row r="2294" spans="1:10" ht="15" x14ac:dyDescent="0.25">
      <c r="A2294" s="118"/>
      <c r="B2294" s="118"/>
      <c r="C2294" s="118"/>
      <c r="D2294" s="164"/>
      <c r="E2294" s="118"/>
      <c r="F2294" s="478"/>
      <c r="G2294" s="118"/>
      <c r="H2294" s="118"/>
      <c r="I2294" s="118"/>
      <c r="J2294" s="118"/>
    </row>
    <row r="2295" spans="1:10" ht="15" x14ac:dyDescent="0.25">
      <c r="A2295" s="118"/>
      <c r="B2295" s="118"/>
      <c r="C2295" s="118"/>
      <c r="D2295" s="164"/>
      <c r="E2295" s="118"/>
      <c r="F2295" s="478"/>
      <c r="G2295" s="118"/>
      <c r="H2295" s="118"/>
      <c r="I2295" s="118"/>
      <c r="J2295" s="118"/>
    </row>
    <row r="2296" spans="1:10" ht="15" x14ac:dyDescent="0.25">
      <c r="A2296" s="118"/>
      <c r="B2296" s="118"/>
      <c r="C2296" s="118"/>
      <c r="D2296" s="164"/>
      <c r="E2296" s="118"/>
      <c r="F2296" s="478"/>
      <c r="G2296" s="118"/>
      <c r="H2296" s="118"/>
      <c r="I2296" s="118"/>
      <c r="J2296" s="118"/>
    </row>
    <row r="2297" spans="1:10" ht="15" x14ac:dyDescent="0.25">
      <c r="A2297" s="118"/>
      <c r="B2297" s="118"/>
      <c r="C2297" s="118"/>
      <c r="D2297" s="164"/>
      <c r="E2297" s="118"/>
      <c r="F2297" s="478"/>
      <c r="G2297" s="118"/>
      <c r="H2297" s="118"/>
      <c r="I2297" s="118"/>
      <c r="J2297" s="118"/>
    </row>
    <row r="2298" spans="1:10" ht="15" x14ac:dyDescent="0.25">
      <c r="A2298" s="118"/>
      <c r="B2298" s="118"/>
      <c r="C2298" s="118"/>
      <c r="D2298" s="164"/>
      <c r="E2298" s="118"/>
      <c r="F2298" s="478"/>
      <c r="G2298" s="118"/>
      <c r="H2298" s="118"/>
      <c r="I2298" s="118"/>
      <c r="J2298" s="118"/>
    </row>
    <row r="2299" spans="1:10" ht="15" x14ac:dyDescent="0.25">
      <c r="A2299" s="118"/>
      <c r="B2299" s="118"/>
      <c r="C2299" s="118"/>
      <c r="D2299" s="164"/>
      <c r="E2299" s="118"/>
      <c r="F2299" s="478"/>
      <c r="G2299" s="118"/>
      <c r="H2299" s="118"/>
      <c r="I2299" s="118"/>
      <c r="J2299" s="118"/>
    </row>
    <row r="2300" spans="1:10" ht="15" x14ac:dyDescent="0.25">
      <c r="A2300" s="118"/>
      <c r="B2300" s="118"/>
      <c r="C2300" s="118"/>
      <c r="D2300" s="164"/>
      <c r="E2300" s="118"/>
      <c r="F2300" s="478"/>
      <c r="G2300" s="118"/>
      <c r="H2300" s="118"/>
      <c r="I2300" s="118"/>
      <c r="J2300" s="118"/>
    </row>
    <row r="2301" spans="1:10" ht="15" x14ac:dyDescent="0.25">
      <c r="A2301" s="118"/>
      <c r="B2301" s="118"/>
      <c r="C2301" s="118"/>
      <c r="D2301" s="164"/>
      <c r="E2301" s="118"/>
      <c r="F2301" s="478"/>
      <c r="G2301" s="118"/>
      <c r="H2301" s="118"/>
      <c r="I2301" s="118"/>
      <c r="J2301" s="118"/>
    </row>
    <row r="2302" spans="1:10" ht="15" x14ac:dyDescent="0.25">
      <c r="A2302" s="118"/>
      <c r="B2302" s="118"/>
      <c r="C2302" s="118"/>
      <c r="D2302" s="164"/>
      <c r="E2302" s="118"/>
      <c r="F2302" s="478"/>
      <c r="G2302" s="118"/>
      <c r="H2302" s="118"/>
      <c r="I2302" s="118"/>
      <c r="J2302" s="118"/>
    </row>
    <row r="2303" spans="1:10" ht="15" x14ac:dyDescent="0.25">
      <c r="A2303" s="118"/>
      <c r="B2303" s="118"/>
      <c r="C2303" s="118"/>
      <c r="D2303" s="164"/>
      <c r="E2303" s="118"/>
      <c r="F2303" s="478"/>
      <c r="G2303" s="118"/>
      <c r="H2303" s="118"/>
      <c r="I2303" s="118"/>
      <c r="J2303" s="118"/>
    </row>
    <row r="2304" spans="1:10" ht="15" x14ac:dyDescent="0.25">
      <c r="A2304" s="118"/>
      <c r="B2304" s="118"/>
      <c r="C2304" s="118"/>
      <c r="D2304" s="164"/>
      <c r="E2304" s="118"/>
      <c r="F2304" s="478"/>
      <c r="G2304" s="118"/>
      <c r="H2304" s="118"/>
      <c r="I2304" s="118"/>
      <c r="J2304" s="118"/>
    </row>
    <row r="2305" spans="1:10" ht="15" x14ac:dyDescent="0.25">
      <c r="A2305" s="118"/>
      <c r="B2305" s="118"/>
      <c r="C2305" s="118"/>
      <c r="D2305" s="164"/>
      <c r="E2305" s="118"/>
      <c r="F2305" s="478"/>
      <c r="G2305" s="118"/>
      <c r="H2305" s="118"/>
      <c r="I2305" s="118"/>
      <c r="J2305" s="118"/>
    </row>
    <row r="2306" spans="1:10" ht="15" x14ac:dyDescent="0.25">
      <c r="A2306" s="118"/>
      <c r="B2306" s="118"/>
      <c r="C2306" s="118"/>
      <c r="D2306" s="164"/>
      <c r="E2306" s="118"/>
      <c r="F2306" s="478"/>
      <c r="G2306" s="118"/>
      <c r="H2306" s="118"/>
      <c r="I2306" s="118"/>
      <c r="J2306" s="118"/>
    </row>
    <row r="2307" spans="1:10" ht="15" x14ac:dyDescent="0.25">
      <c r="A2307" s="118"/>
      <c r="B2307" s="118"/>
      <c r="C2307" s="118"/>
      <c r="D2307" s="164"/>
      <c r="E2307" s="118"/>
      <c r="F2307" s="478"/>
      <c r="G2307" s="118"/>
      <c r="H2307" s="118"/>
      <c r="I2307" s="118"/>
      <c r="J2307" s="118"/>
    </row>
    <row r="2308" spans="1:10" ht="15" x14ac:dyDescent="0.25">
      <c r="A2308" s="118"/>
      <c r="B2308" s="118"/>
      <c r="C2308" s="118"/>
      <c r="D2308" s="164"/>
      <c r="E2308" s="118"/>
      <c r="F2308" s="478"/>
      <c r="G2308" s="118"/>
      <c r="H2308" s="118"/>
      <c r="I2308" s="118"/>
      <c r="J2308" s="118"/>
    </row>
    <row r="2309" spans="1:10" ht="15" x14ac:dyDescent="0.25">
      <c r="A2309" s="118"/>
      <c r="B2309" s="118"/>
      <c r="C2309" s="118"/>
      <c r="D2309" s="164"/>
      <c r="E2309" s="118"/>
      <c r="F2309" s="478"/>
      <c r="G2309" s="118"/>
      <c r="H2309" s="118"/>
      <c r="I2309" s="118"/>
      <c r="J2309" s="118"/>
    </row>
    <row r="2310" spans="1:10" ht="15" x14ac:dyDescent="0.25">
      <c r="A2310" s="118"/>
      <c r="B2310" s="118"/>
      <c r="C2310" s="118"/>
      <c r="D2310" s="164"/>
      <c r="E2310" s="118"/>
      <c r="F2310" s="478"/>
      <c r="G2310" s="118"/>
      <c r="H2310" s="118"/>
      <c r="I2310" s="118"/>
      <c r="J2310" s="118"/>
    </row>
    <row r="2311" spans="1:10" ht="15" x14ac:dyDescent="0.25">
      <c r="A2311" s="118"/>
      <c r="B2311" s="118"/>
      <c r="C2311" s="118"/>
      <c r="D2311" s="164"/>
      <c r="E2311" s="118"/>
      <c r="F2311" s="478"/>
      <c r="G2311" s="118"/>
      <c r="H2311" s="118"/>
      <c r="I2311" s="118"/>
      <c r="J2311" s="118"/>
    </row>
    <row r="2312" spans="1:10" ht="15" x14ac:dyDescent="0.25">
      <c r="A2312" s="118"/>
      <c r="B2312" s="118"/>
      <c r="C2312" s="118"/>
      <c r="D2312" s="164"/>
      <c r="E2312" s="118"/>
      <c r="F2312" s="478"/>
      <c r="G2312" s="118"/>
      <c r="H2312" s="118"/>
      <c r="I2312" s="118"/>
      <c r="J2312" s="118"/>
    </row>
    <row r="2313" spans="1:10" ht="15" x14ac:dyDescent="0.25">
      <c r="A2313" s="118"/>
      <c r="B2313" s="118"/>
      <c r="C2313" s="118"/>
      <c r="D2313" s="164"/>
      <c r="E2313" s="118"/>
      <c r="F2313" s="478"/>
      <c r="G2313" s="118"/>
      <c r="H2313" s="118"/>
      <c r="I2313" s="118"/>
      <c r="J2313" s="118"/>
    </row>
    <row r="2314" spans="1:10" ht="15" x14ac:dyDescent="0.25">
      <c r="A2314" s="118"/>
      <c r="B2314" s="118"/>
      <c r="C2314" s="118"/>
      <c r="D2314" s="164"/>
      <c r="E2314" s="118"/>
      <c r="F2314" s="478"/>
      <c r="G2314" s="118"/>
      <c r="H2314" s="118"/>
      <c r="I2314" s="118"/>
      <c r="J2314" s="118"/>
    </row>
    <row r="2315" spans="1:10" ht="15" x14ac:dyDescent="0.25">
      <c r="A2315" s="118"/>
      <c r="B2315" s="118"/>
      <c r="C2315" s="118"/>
      <c r="D2315" s="164"/>
      <c r="E2315" s="118"/>
      <c r="F2315" s="478"/>
      <c r="G2315" s="118"/>
      <c r="H2315" s="118"/>
      <c r="I2315" s="118"/>
      <c r="J2315" s="118"/>
    </row>
    <row r="2316" spans="1:10" ht="15" x14ac:dyDescent="0.25">
      <c r="A2316" s="118"/>
      <c r="B2316" s="118"/>
      <c r="C2316" s="118"/>
      <c r="D2316" s="164"/>
      <c r="E2316" s="118"/>
      <c r="F2316" s="478"/>
      <c r="G2316" s="118"/>
      <c r="H2316" s="118"/>
      <c r="I2316" s="118"/>
      <c r="J2316" s="118"/>
    </row>
    <row r="2317" spans="1:10" ht="15" x14ac:dyDescent="0.25">
      <c r="A2317" s="118"/>
      <c r="B2317" s="118"/>
      <c r="C2317" s="118"/>
      <c r="D2317" s="164"/>
      <c r="E2317" s="118"/>
      <c r="F2317" s="478"/>
      <c r="G2317" s="118"/>
      <c r="H2317" s="118"/>
      <c r="I2317" s="118"/>
      <c r="J2317" s="118"/>
    </row>
    <row r="2318" spans="1:10" ht="15" x14ac:dyDescent="0.25">
      <c r="A2318" s="118"/>
      <c r="B2318" s="118"/>
      <c r="C2318" s="118"/>
      <c r="D2318" s="164"/>
      <c r="E2318" s="118"/>
      <c r="F2318" s="478"/>
      <c r="G2318" s="118"/>
      <c r="H2318" s="118"/>
      <c r="I2318" s="118"/>
      <c r="J2318" s="118"/>
    </row>
    <row r="2319" spans="1:10" ht="15" x14ac:dyDescent="0.25">
      <c r="A2319" s="118"/>
      <c r="B2319" s="118"/>
      <c r="C2319" s="118"/>
      <c r="D2319" s="164"/>
      <c r="E2319" s="118"/>
      <c r="F2319" s="478"/>
      <c r="G2319" s="118"/>
      <c r="H2319" s="118"/>
      <c r="I2319" s="118"/>
      <c r="J2319" s="118"/>
    </row>
    <row r="2320" spans="1:10" ht="15" x14ac:dyDescent="0.25">
      <c r="A2320" s="118"/>
      <c r="B2320" s="118"/>
      <c r="C2320" s="118"/>
      <c r="D2320" s="164"/>
      <c r="E2320" s="118"/>
      <c r="F2320" s="478"/>
      <c r="G2320" s="118"/>
      <c r="H2320" s="118"/>
      <c r="I2320" s="118"/>
      <c r="J2320" s="118"/>
    </row>
    <row r="2321" spans="1:10" ht="15" x14ac:dyDescent="0.25">
      <c r="A2321" s="118"/>
      <c r="B2321" s="118"/>
      <c r="C2321" s="118"/>
      <c r="D2321" s="164"/>
      <c r="E2321" s="118"/>
      <c r="F2321" s="478"/>
      <c r="G2321" s="118"/>
      <c r="H2321" s="118"/>
      <c r="I2321" s="118"/>
      <c r="J2321" s="118"/>
    </row>
    <row r="2322" spans="1:10" ht="15" x14ac:dyDescent="0.25">
      <c r="A2322" s="118"/>
      <c r="B2322" s="118"/>
      <c r="C2322" s="118"/>
      <c r="D2322" s="164"/>
      <c r="E2322" s="118"/>
      <c r="F2322" s="478"/>
      <c r="G2322" s="118"/>
      <c r="H2322" s="118"/>
      <c r="I2322" s="118"/>
      <c r="J2322" s="118"/>
    </row>
    <row r="2323" spans="1:10" ht="15" x14ac:dyDescent="0.25">
      <c r="A2323" s="118"/>
      <c r="B2323" s="118"/>
      <c r="C2323" s="118"/>
      <c r="D2323" s="164"/>
      <c r="E2323" s="118"/>
      <c r="F2323" s="478"/>
      <c r="G2323" s="118"/>
      <c r="H2323" s="118"/>
      <c r="I2323" s="118"/>
      <c r="J2323" s="118"/>
    </row>
    <row r="2324" spans="1:10" ht="15" x14ac:dyDescent="0.25">
      <c r="A2324" s="118"/>
      <c r="B2324" s="118"/>
      <c r="C2324" s="118"/>
      <c r="D2324" s="164"/>
      <c r="E2324" s="118"/>
      <c r="F2324" s="478"/>
      <c r="G2324" s="118"/>
      <c r="H2324" s="118"/>
      <c r="I2324" s="118"/>
      <c r="J2324" s="118"/>
    </row>
    <row r="2325" spans="1:10" ht="15" x14ac:dyDescent="0.25">
      <c r="A2325" s="118"/>
      <c r="B2325" s="118"/>
      <c r="C2325" s="118"/>
      <c r="D2325" s="164"/>
      <c r="E2325" s="118"/>
      <c r="F2325" s="478"/>
      <c r="G2325" s="118"/>
      <c r="H2325" s="118"/>
      <c r="I2325" s="118"/>
      <c r="J2325" s="118"/>
    </row>
    <row r="2326" spans="1:10" ht="15" x14ac:dyDescent="0.25">
      <c r="A2326" s="118"/>
      <c r="B2326" s="118"/>
      <c r="C2326" s="118"/>
      <c r="D2326" s="164"/>
      <c r="E2326" s="118"/>
      <c r="F2326" s="478"/>
      <c r="G2326" s="118"/>
      <c r="H2326" s="118"/>
      <c r="I2326" s="118"/>
      <c r="J2326" s="118"/>
    </row>
    <row r="2327" spans="1:10" ht="15" x14ac:dyDescent="0.25">
      <c r="A2327" s="118"/>
      <c r="B2327" s="118"/>
      <c r="C2327" s="118"/>
      <c r="D2327" s="164"/>
      <c r="E2327" s="118"/>
      <c r="F2327" s="478"/>
      <c r="G2327" s="118"/>
      <c r="H2327" s="118"/>
      <c r="I2327" s="118"/>
      <c r="J2327" s="118"/>
    </row>
    <row r="2328" spans="1:10" ht="15" x14ac:dyDescent="0.25">
      <c r="A2328" s="118"/>
      <c r="B2328" s="118"/>
      <c r="C2328" s="118"/>
      <c r="D2328" s="164"/>
      <c r="E2328" s="118"/>
      <c r="F2328" s="478"/>
      <c r="G2328" s="118"/>
      <c r="H2328" s="118"/>
      <c r="I2328" s="118"/>
      <c r="J2328" s="118"/>
    </row>
    <row r="2329" spans="1:10" ht="15" x14ac:dyDescent="0.25">
      <c r="A2329" s="118"/>
      <c r="B2329" s="118"/>
      <c r="C2329" s="118"/>
      <c r="D2329" s="164"/>
      <c r="E2329" s="118"/>
      <c r="F2329" s="478"/>
      <c r="G2329" s="118"/>
      <c r="H2329" s="118"/>
      <c r="I2329" s="118"/>
      <c r="J2329" s="118"/>
    </row>
    <row r="2330" spans="1:10" ht="15" x14ac:dyDescent="0.25">
      <c r="A2330" s="118"/>
      <c r="B2330" s="118"/>
      <c r="C2330" s="118"/>
      <c r="D2330" s="164"/>
      <c r="E2330" s="118"/>
      <c r="F2330" s="478"/>
      <c r="G2330" s="118"/>
      <c r="H2330" s="118"/>
      <c r="I2330" s="118"/>
      <c r="J2330" s="118"/>
    </row>
    <row r="2331" spans="1:10" ht="15" x14ac:dyDescent="0.25">
      <c r="A2331" s="118"/>
      <c r="B2331" s="118"/>
      <c r="C2331" s="118"/>
      <c r="D2331" s="164"/>
      <c r="E2331" s="118"/>
      <c r="F2331" s="478"/>
      <c r="G2331" s="118"/>
      <c r="H2331" s="118"/>
      <c r="I2331" s="118"/>
      <c r="J2331" s="118"/>
    </row>
    <row r="2332" spans="1:10" ht="15" x14ac:dyDescent="0.25">
      <c r="A2332" s="118"/>
      <c r="B2332" s="118"/>
      <c r="C2332" s="118"/>
      <c r="D2332" s="164"/>
      <c r="E2332" s="118"/>
      <c r="F2332" s="478"/>
      <c r="G2332" s="118"/>
      <c r="H2332" s="118"/>
      <c r="I2332" s="118"/>
      <c r="J2332" s="118"/>
    </row>
    <row r="2333" spans="1:10" ht="15" x14ac:dyDescent="0.25">
      <c r="A2333" s="118"/>
      <c r="B2333" s="118"/>
      <c r="C2333" s="118"/>
      <c r="D2333" s="164"/>
      <c r="E2333" s="118"/>
      <c r="F2333" s="478"/>
      <c r="G2333" s="118"/>
      <c r="H2333" s="118"/>
      <c r="I2333" s="118"/>
      <c r="J2333" s="118"/>
    </row>
    <row r="2334" spans="1:10" ht="15" x14ac:dyDescent="0.25">
      <c r="A2334" s="118"/>
      <c r="B2334" s="118"/>
      <c r="C2334" s="118"/>
      <c r="D2334" s="164"/>
      <c r="E2334" s="118"/>
      <c r="F2334" s="478"/>
      <c r="G2334" s="118"/>
      <c r="H2334" s="118"/>
      <c r="I2334" s="118"/>
      <c r="J2334" s="118"/>
    </row>
    <row r="2335" spans="1:10" ht="15" x14ac:dyDescent="0.25">
      <c r="A2335" s="118"/>
      <c r="B2335" s="118"/>
      <c r="C2335" s="118"/>
      <c r="D2335" s="164"/>
      <c r="E2335" s="118"/>
      <c r="F2335" s="478"/>
      <c r="G2335" s="118"/>
      <c r="H2335" s="118"/>
      <c r="I2335" s="118"/>
      <c r="J2335" s="118"/>
    </row>
    <row r="2336" spans="1:10" ht="15" x14ac:dyDescent="0.25">
      <c r="A2336" s="118"/>
      <c r="B2336" s="118"/>
      <c r="C2336" s="118"/>
      <c r="D2336" s="164"/>
      <c r="E2336" s="118"/>
      <c r="F2336" s="478"/>
      <c r="G2336" s="118"/>
      <c r="H2336" s="118"/>
      <c r="I2336" s="118"/>
      <c r="J2336" s="118"/>
    </row>
    <row r="2337" spans="1:10" ht="15" x14ac:dyDescent="0.25">
      <c r="A2337" s="118"/>
      <c r="B2337" s="118"/>
      <c r="C2337" s="118"/>
      <c r="D2337" s="164"/>
      <c r="E2337" s="118"/>
      <c r="F2337" s="478"/>
      <c r="G2337" s="118"/>
      <c r="H2337" s="118"/>
      <c r="I2337" s="118"/>
      <c r="J2337" s="118"/>
    </row>
    <row r="2338" spans="1:10" ht="15" x14ac:dyDescent="0.25">
      <c r="A2338" s="118"/>
      <c r="B2338" s="118"/>
      <c r="C2338" s="118"/>
      <c r="D2338" s="164"/>
      <c r="E2338" s="118"/>
      <c r="F2338" s="478"/>
      <c r="G2338" s="118"/>
      <c r="H2338" s="118"/>
      <c r="I2338" s="118"/>
      <c r="J2338" s="118"/>
    </row>
    <row r="2339" spans="1:10" ht="15" x14ac:dyDescent="0.25">
      <c r="A2339" s="118"/>
      <c r="B2339" s="118"/>
      <c r="C2339" s="118"/>
      <c r="D2339" s="164"/>
      <c r="E2339" s="118"/>
      <c r="F2339" s="478"/>
      <c r="G2339" s="118"/>
      <c r="H2339" s="118"/>
      <c r="I2339" s="118"/>
      <c r="J2339" s="118"/>
    </row>
    <row r="2340" spans="1:10" ht="15" x14ac:dyDescent="0.25">
      <c r="A2340" s="118"/>
      <c r="B2340" s="118"/>
      <c r="C2340" s="118"/>
      <c r="D2340" s="164"/>
      <c r="E2340" s="118"/>
      <c r="F2340" s="478"/>
      <c r="G2340" s="118"/>
      <c r="H2340" s="118"/>
      <c r="I2340" s="118"/>
      <c r="J2340" s="118"/>
    </row>
    <row r="2341" spans="1:10" ht="15" x14ac:dyDescent="0.25">
      <c r="A2341" s="118"/>
      <c r="B2341" s="118"/>
      <c r="C2341" s="118"/>
      <c r="D2341" s="164"/>
      <c r="E2341" s="118"/>
      <c r="F2341" s="478"/>
      <c r="G2341" s="118"/>
      <c r="H2341" s="118"/>
      <c r="I2341" s="118"/>
      <c r="J2341" s="118"/>
    </row>
    <row r="2342" spans="1:10" ht="15" x14ac:dyDescent="0.25">
      <c r="A2342" s="118"/>
      <c r="B2342" s="118"/>
      <c r="C2342" s="118"/>
      <c r="D2342" s="164"/>
      <c r="E2342" s="118"/>
      <c r="F2342" s="478"/>
      <c r="G2342" s="118"/>
      <c r="H2342" s="118"/>
      <c r="I2342" s="118"/>
      <c r="J2342" s="118"/>
    </row>
    <row r="2343" spans="1:10" ht="15" x14ac:dyDescent="0.25">
      <c r="A2343" s="118"/>
      <c r="B2343" s="118"/>
      <c r="C2343" s="118"/>
      <c r="D2343" s="164"/>
      <c r="E2343" s="118"/>
      <c r="F2343" s="478"/>
      <c r="G2343" s="118"/>
      <c r="H2343" s="118"/>
      <c r="I2343" s="118"/>
      <c r="J2343" s="118"/>
    </row>
    <row r="2344" spans="1:10" ht="15" x14ac:dyDescent="0.25">
      <c r="A2344" s="118"/>
      <c r="B2344" s="118"/>
      <c r="C2344" s="118"/>
      <c r="D2344" s="164"/>
      <c r="E2344" s="118"/>
      <c r="F2344" s="478"/>
      <c r="G2344" s="118"/>
      <c r="H2344" s="118"/>
      <c r="I2344" s="118"/>
      <c r="J2344" s="118"/>
    </row>
    <row r="2345" spans="1:10" ht="15" x14ac:dyDescent="0.25">
      <c r="A2345" s="118"/>
      <c r="B2345" s="118"/>
      <c r="C2345" s="118"/>
      <c r="D2345" s="164"/>
      <c r="E2345" s="118"/>
      <c r="F2345" s="478"/>
      <c r="G2345" s="118"/>
      <c r="H2345" s="118"/>
      <c r="I2345" s="118"/>
      <c r="J2345" s="118"/>
    </row>
    <row r="2346" spans="1:10" ht="15" x14ac:dyDescent="0.25">
      <c r="A2346" s="118"/>
      <c r="B2346" s="118"/>
      <c r="C2346" s="118"/>
      <c r="D2346" s="164"/>
      <c r="E2346" s="118"/>
      <c r="F2346" s="478"/>
      <c r="G2346" s="118"/>
      <c r="H2346" s="118"/>
      <c r="I2346" s="118"/>
      <c r="J2346" s="118"/>
    </row>
    <row r="2347" spans="1:10" ht="15" x14ac:dyDescent="0.25">
      <c r="A2347" s="118"/>
      <c r="B2347" s="118"/>
      <c r="C2347" s="118"/>
      <c r="D2347" s="164"/>
      <c r="E2347" s="118"/>
      <c r="F2347" s="478"/>
      <c r="G2347" s="118"/>
      <c r="H2347" s="118"/>
      <c r="I2347" s="118"/>
      <c r="J2347" s="118"/>
    </row>
    <row r="2348" spans="1:10" ht="15" x14ac:dyDescent="0.25">
      <c r="A2348" s="118"/>
      <c r="B2348" s="118"/>
      <c r="C2348" s="118"/>
      <c r="D2348" s="164"/>
      <c r="E2348" s="118"/>
      <c r="F2348" s="478"/>
      <c r="G2348" s="118"/>
      <c r="H2348" s="118"/>
      <c r="I2348" s="118"/>
      <c r="J2348" s="118"/>
    </row>
    <row r="2349" spans="1:10" ht="15" x14ac:dyDescent="0.25">
      <c r="A2349" s="118"/>
      <c r="B2349" s="118"/>
      <c r="C2349" s="118"/>
      <c r="D2349" s="164"/>
      <c r="E2349" s="118"/>
      <c r="F2349" s="478"/>
      <c r="G2349" s="118"/>
      <c r="H2349" s="118"/>
      <c r="I2349" s="118"/>
      <c r="J2349" s="118"/>
    </row>
    <row r="2350" spans="1:10" ht="15" x14ac:dyDescent="0.25">
      <c r="A2350" s="118"/>
      <c r="B2350" s="118"/>
      <c r="C2350" s="118"/>
      <c r="D2350" s="164"/>
      <c r="E2350" s="118"/>
      <c r="F2350" s="478"/>
      <c r="G2350" s="118"/>
      <c r="H2350" s="118"/>
      <c r="I2350" s="118"/>
      <c r="J2350" s="118"/>
    </row>
    <row r="2351" spans="1:10" ht="15" x14ac:dyDescent="0.25">
      <c r="A2351" s="118"/>
      <c r="B2351" s="118"/>
      <c r="C2351" s="118"/>
      <c r="D2351" s="164"/>
      <c r="E2351" s="118"/>
      <c r="F2351" s="478"/>
      <c r="G2351" s="118"/>
      <c r="H2351" s="118"/>
      <c r="I2351" s="118"/>
      <c r="J2351" s="118"/>
    </row>
    <row r="2352" spans="1:10" ht="15" x14ac:dyDescent="0.25">
      <c r="A2352" s="118"/>
      <c r="B2352" s="118"/>
      <c r="C2352" s="118"/>
      <c r="D2352" s="164"/>
      <c r="E2352" s="118"/>
      <c r="F2352" s="478"/>
      <c r="G2352" s="118"/>
      <c r="H2352" s="118"/>
      <c r="I2352" s="118"/>
      <c r="J2352" s="118"/>
    </row>
    <row r="2353" spans="1:10" ht="15" x14ac:dyDescent="0.25">
      <c r="A2353" s="118"/>
      <c r="B2353" s="118"/>
      <c r="C2353" s="118"/>
      <c r="D2353" s="164"/>
      <c r="E2353" s="118"/>
      <c r="F2353" s="478"/>
      <c r="G2353" s="118"/>
      <c r="H2353" s="118"/>
      <c r="I2353" s="118"/>
      <c r="J2353" s="118"/>
    </row>
    <row r="2354" spans="1:10" ht="15" x14ac:dyDescent="0.25">
      <c r="A2354" s="118"/>
      <c r="B2354" s="118"/>
      <c r="C2354" s="118"/>
      <c r="D2354" s="164"/>
      <c r="E2354" s="118"/>
      <c r="F2354" s="478"/>
      <c r="G2354" s="118"/>
      <c r="H2354" s="118"/>
      <c r="I2354" s="118"/>
      <c r="J2354" s="118"/>
    </row>
    <row r="2355" spans="1:10" ht="15" x14ac:dyDescent="0.25">
      <c r="A2355" s="118"/>
      <c r="B2355" s="118"/>
      <c r="C2355" s="118"/>
      <c r="D2355" s="164"/>
      <c r="E2355" s="118"/>
      <c r="F2355" s="478"/>
      <c r="G2355" s="118"/>
      <c r="H2355" s="118"/>
      <c r="I2355" s="118"/>
      <c r="J2355" s="118"/>
    </row>
    <row r="2356" spans="1:10" ht="15" x14ac:dyDescent="0.25">
      <c r="A2356" s="118"/>
      <c r="B2356" s="118"/>
      <c r="C2356" s="118"/>
      <c r="D2356" s="164"/>
      <c r="E2356" s="118"/>
      <c r="F2356" s="478"/>
      <c r="G2356" s="118"/>
      <c r="H2356" s="118"/>
      <c r="I2356" s="118"/>
      <c r="J2356" s="118"/>
    </row>
    <row r="2357" spans="1:10" ht="15" x14ac:dyDescent="0.25">
      <c r="A2357" s="118"/>
      <c r="B2357" s="118"/>
      <c r="C2357" s="118"/>
      <c r="D2357" s="164"/>
      <c r="E2357" s="118"/>
      <c r="F2357" s="478"/>
      <c r="G2357" s="118"/>
      <c r="H2357" s="118"/>
      <c r="I2357" s="118"/>
      <c r="J2357" s="118"/>
    </row>
    <row r="2358" spans="1:10" ht="15" x14ac:dyDescent="0.25">
      <c r="A2358" s="118"/>
      <c r="B2358" s="118"/>
      <c r="C2358" s="118"/>
      <c r="D2358" s="164"/>
      <c r="E2358" s="118"/>
      <c r="F2358" s="478"/>
      <c r="G2358" s="118"/>
      <c r="H2358" s="118"/>
      <c r="I2358" s="118"/>
      <c r="J2358" s="118"/>
    </row>
    <row r="2359" spans="1:10" ht="15" x14ac:dyDescent="0.25">
      <c r="A2359" s="118"/>
      <c r="B2359" s="118"/>
      <c r="C2359" s="118"/>
      <c r="D2359" s="164"/>
      <c r="E2359" s="118"/>
      <c r="F2359" s="478"/>
      <c r="G2359" s="118"/>
      <c r="H2359" s="118"/>
      <c r="I2359" s="118"/>
      <c r="J2359" s="118"/>
    </row>
    <row r="2360" spans="1:10" ht="15" x14ac:dyDescent="0.25">
      <c r="A2360" s="118"/>
      <c r="B2360" s="118"/>
      <c r="C2360" s="118"/>
      <c r="D2360" s="164"/>
      <c r="E2360" s="118"/>
      <c r="F2360" s="478"/>
      <c r="G2360" s="118"/>
      <c r="H2360" s="118"/>
      <c r="I2360" s="118"/>
      <c r="J2360" s="118"/>
    </row>
    <row r="2361" spans="1:10" ht="15" x14ac:dyDescent="0.25">
      <c r="A2361" s="118"/>
      <c r="B2361" s="118"/>
      <c r="C2361" s="118"/>
      <c r="D2361" s="164"/>
      <c r="E2361" s="118"/>
      <c r="F2361" s="478"/>
      <c r="G2361" s="118"/>
      <c r="H2361" s="118"/>
      <c r="I2361" s="118"/>
      <c r="J2361" s="118"/>
    </row>
    <row r="2362" spans="1:10" ht="15" x14ac:dyDescent="0.25">
      <c r="A2362" s="118"/>
      <c r="B2362" s="118"/>
      <c r="C2362" s="118"/>
      <c r="D2362" s="164"/>
      <c r="E2362" s="118"/>
      <c r="F2362" s="478"/>
      <c r="G2362" s="118"/>
      <c r="H2362" s="118"/>
      <c r="I2362" s="118"/>
      <c r="J2362" s="118"/>
    </row>
    <row r="2363" spans="1:10" ht="15" x14ac:dyDescent="0.25">
      <c r="A2363" s="118"/>
      <c r="B2363" s="118"/>
      <c r="C2363" s="118"/>
      <c r="D2363" s="164"/>
      <c r="E2363" s="118"/>
      <c r="F2363" s="478"/>
      <c r="G2363" s="118"/>
      <c r="H2363" s="118"/>
      <c r="I2363" s="118"/>
      <c r="J2363" s="118"/>
    </row>
    <row r="2364" spans="1:10" ht="15" x14ac:dyDescent="0.25">
      <c r="A2364" s="118"/>
      <c r="B2364" s="118"/>
      <c r="C2364" s="118"/>
      <c r="D2364" s="164"/>
      <c r="E2364" s="118"/>
      <c r="F2364" s="478"/>
      <c r="G2364" s="118"/>
      <c r="H2364" s="118"/>
      <c r="I2364" s="118"/>
      <c r="J2364" s="118"/>
    </row>
    <row r="2365" spans="1:10" ht="15" x14ac:dyDescent="0.25">
      <c r="A2365" s="118"/>
      <c r="B2365" s="118"/>
      <c r="C2365" s="118"/>
      <c r="D2365" s="164"/>
      <c r="E2365" s="118"/>
      <c r="F2365" s="478"/>
      <c r="G2365" s="118"/>
      <c r="H2365" s="118"/>
      <c r="I2365" s="118"/>
      <c r="J2365" s="118"/>
    </row>
    <row r="2366" spans="1:10" ht="15" x14ac:dyDescent="0.25">
      <c r="A2366" s="118"/>
      <c r="B2366" s="118"/>
      <c r="C2366" s="118"/>
      <c r="D2366" s="164"/>
      <c r="E2366" s="118"/>
      <c r="F2366" s="478"/>
      <c r="G2366" s="118"/>
      <c r="H2366" s="118"/>
      <c r="I2366" s="118"/>
      <c r="J2366" s="118"/>
    </row>
    <row r="2367" spans="1:10" ht="15" x14ac:dyDescent="0.25">
      <c r="A2367" s="118"/>
      <c r="B2367" s="118"/>
      <c r="C2367" s="118"/>
      <c r="D2367" s="164"/>
      <c r="E2367" s="118"/>
      <c r="F2367" s="478"/>
      <c r="G2367" s="118"/>
      <c r="H2367" s="118"/>
      <c r="I2367" s="118"/>
      <c r="J2367" s="118"/>
    </row>
    <row r="2368" spans="1:10" ht="15" x14ac:dyDescent="0.25">
      <c r="A2368" s="118"/>
      <c r="B2368" s="118"/>
      <c r="C2368" s="118"/>
      <c r="D2368" s="164"/>
      <c r="E2368" s="118"/>
      <c r="F2368" s="478"/>
      <c r="G2368" s="118"/>
      <c r="H2368" s="118"/>
      <c r="I2368" s="118"/>
      <c r="J2368" s="118"/>
    </row>
    <row r="2369" spans="1:10" ht="15" x14ac:dyDescent="0.25">
      <c r="A2369" s="118"/>
      <c r="B2369" s="118"/>
      <c r="C2369" s="118"/>
      <c r="D2369" s="164"/>
      <c r="E2369" s="118"/>
      <c r="F2369" s="478"/>
      <c r="G2369" s="118"/>
      <c r="H2369" s="118"/>
      <c r="I2369" s="118"/>
      <c r="J2369" s="118"/>
    </row>
    <row r="2370" spans="1:10" ht="15" x14ac:dyDescent="0.25">
      <c r="A2370" s="118"/>
      <c r="B2370" s="118"/>
      <c r="C2370" s="118"/>
      <c r="D2370" s="164"/>
      <c r="E2370" s="118"/>
      <c r="F2370" s="478"/>
      <c r="G2370" s="118"/>
      <c r="H2370" s="118"/>
      <c r="I2370" s="118"/>
      <c r="J2370" s="118"/>
    </row>
    <row r="2371" spans="1:10" ht="15" x14ac:dyDescent="0.25">
      <c r="A2371" s="118"/>
      <c r="B2371" s="118"/>
      <c r="C2371" s="118"/>
      <c r="D2371" s="164"/>
      <c r="E2371" s="118"/>
      <c r="F2371" s="478"/>
      <c r="G2371" s="118"/>
      <c r="H2371" s="118"/>
      <c r="I2371" s="118"/>
      <c r="J2371" s="118"/>
    </row>
    <row r="2372" spans="1:10" ht="15" x14ac:dyDescent="0.25">
      <c r="A2372" s="118"/>
      <c r="B2372" s="118"/>
      <c r="C2372" s="118"/>
      <c r="D2372" s="164"/>
      <c r="E2372" s="118"/>
      <c r="F2372" s="478"/>
      <c r="G2372" s="118"/>
      <c r="H2372" s="118"/>
      <c r="I2372" s="118"/>
      <c r="J2372" s="118"/>
    </row>
    <row r="2373" spans="1:10" ht="15" x14ac:dyDescent="0.25">
      <c r="A2373" s="118"/>
      <c r="B2373" s="118"/>
      <c r="C2373" s="118"/>
      <c r="D2373" s="164"/>
      <c r="E2373" s="118"/>
      <c r="F2373" s="478"/>
      <c r="G2373" s="118"/>
      <c r="H2373" s="118"/>
      <c r="I2373" s="118"/>
      <c r="J2373" s="118"/>
    </row>
    <row r="2374" spans="1:10" ht="15" x14ac:dyDescent="0.25">
      <c r="A2374" s="118"/>
      <c r="B2374" s="118"/>
      <c r="C2374" s="118"/>
      <c r="D2374" s="164"/>
      <c r="E2374" s="118"/>
      <c r="F2374" s="478"/>
      <c r="G2374" s="118"/>
      <c r="H2374" s="118"/>
      <c r="I2374" s="118"/>
      <c r="J2374" s="118"/>
    </row>
    <row r="2375" spans="1:10" ht="15" x14ac:dyDescent="0.25">
      <c r="A2375" s="118"/>
      <c r="B2375" s="118"/>
      <c r="C2375" s="118"/>
      <c r="D2375" s="164"/>
      <c r="E2375" s="118"/>
      <c r="F2375" s="478"/>
      <c r="G2375" s="118"/>
      <c r="H2375" s="118"/>
      <c r="I2375" s="118"/>
      <c r="J2375" s="118"/>
    </row>
    <row r="2376" spans="1:10" ht="15" x14ac:dyDescent="0.25">
      <c r="A2376" s="118"/>
      <c r="B2376" s="118"/>
      <c r="C2376" s="118"/>
      <c r="D2376" s="164"/>
      <c r="E2376" s="118"/>
      <c r="F2376" s="478"/>
      <c r="G2376" s="118"/>
      <c r="H2376" s="118"/>
      <c r="I2376" s="118"/>
      <c r="J2376" s="118"/>
    </row>
    <row r="2377" spans="1:10" ht="15" x14ac:dyDescent="0.25">
      <c r="A2377" s="118"/>
      <c r="B2377" s="118"/>
      <c r="C2377" s="118"/>
      <c r="D2377" s="164"/>
      <c r="E2377" s="118"/>
      <c r="F2377" s="478"/>
      <c r="G2377" s="118"/>
      <c r="H2377" s="118"/>
      <c r="I2377" s="118"/>
      <c r="J2377" s="118"/>
    </row>
    <row r="2378" spans="1:10" ht="15" x14ac:dyDescent="0.25">
      <c r="A2378" s="118"/>
      <c r="B2378" s="118"/>
      <c r="C2378" s="118"/>
      <c r="D2378" s="164"/>
      <c r="E2378" s="118"/>
      <c r="F2378" s="478"/>
      <c r="G2378" s="118"/>
      <c r="H2378" s="118"/>
      <c r="I2378" s="118"/>
      <c r="J2378" s="118"/>
    </row>
    <row r="2379" spans="1:10" ht="15" x14ac:dyDescent="0.25">
      <c r="A2379" s="118"/>
      <c r="B2379" s="118"/>
      <c r="C2379" s="118"/>
      <c r="D2379" s="164"/>
      <c r="E2379" s="118"/>
      <c r="F2379" s="478"/>
      <c r="G2379" s="118"/>
      <c r="H2379" s="118"/>
      <c r="I2379" s="118"/>
      <c r="J2379" s="118"/>
    </row>
    <row r="2380" spans="1:10" ht="15" x14ac:dyDescent="0.25">
      <c r="A2380" s="118"/>
      <c r="B2380" s="118"/>
      <c r="C2380" s="118"/>
      <c r="D2380" s="164"/>
      <c r="E2380" s="118"/>
      <c r="F2380" s="478"/>
      <c r="G2380" s="118"/>
      <c r="H2380" s="118"/>
      <c r="I2380" s="118"/>
      <c r="J2380" s="118"/>
    </row>
    <row r="2381" spans="1:10" ht="15" x14ac:dyDescent="0.25">
      <c r="A2381" s="118"/>
      <c r="B2381" s="118"/>
      <c r="C2381" s="118"/>
      <c r="D2381" s="164"/>
      <c r="E2381" s="118"/>
      <c r="F2381" s="478"/>
      <c r="G2381" s="118"/>
      <c r="H2381" s="118"/>
      <c r="I2381" s="118"/>
      <c r="J2381" s="118"/>
    </row>
    <row r="2382" spans="1:10" ht="15" x14ac:dyDescent="0.25">
      <c r="A2382" s="118"/>
      <c r="B2382" s="118"/>
      <c r="C2382" s="118"/>
      <c r="D2382" s="164"/>
      <c r="E2382" s="118"/>
      <c r="F2382" s="478"/>
      <c r="G2382" s="118"/>
      <c r="H2382" s="118"/>
      <c r="I2382" s="118"/>
      <c r="J2382" s="118"/>
    </row>
    <row r="2383" spans="1:10" ht="15" x14ac:dyDescent="0.25">
      <c r="A2383" s="118"/>
      <c r="B2383" s="118"/>
      <c r="C2383" s="118"/>
      <c r="D2383" s="164"/>
      <c r="E2383" s="118"/>
      <c r="F2383" s="478"/>
      <c r="G2383" s="118"/>
      <c r="H2383" s="118"/>
      <c r="I2383" s="118"/>
      <c r="J2383" s="118"/>
    </row>
    <row r="2384" spans="1:10" ht="15" x14ac:dyDescent="0.25">
      <c r="A2384" s="118"/>
      <c r="B2384" s="118"/>
      <c r="C2384" s="118"/>
      <c r="D2384" s="164"/>
      <c r="E2384" s="118"/>
      <c r="F2384" s="478"/>
      <c r="G2384" s="118"/>
      <c r="H2384" s="118"/>
      <c r="I2384" s="118"/>
      <c r="J2384" s="118"/>
    </row>
    <row r="2385" spans="1:10" ht="15" x14ac:dyDescent="0.25">
      <c r="A2385" s="118"/>
      <c r="B2385" s="118"/>
      <c r="C2385" s="118"/>
      <c r="D2385" s="164"/>
      <c r="E2385" s="118"/>
      <c r="F2385" s="478"/>
      <c r="G2385" s="118"/>
      <c r="H2385" s="118"/>
      <c r="I2385" s="118"/>
      <c r="J2385" s="118"/>
    </row>
    <row r="2386" spans="1:10" ht="15" x14ac:dyDescent="0.25">
      <c r="A2386" s="118"/>
      <c r="B2386" s="118"/>
      <c r="C2386" s="118"/>
      <c r="D2386" s="164"/>
      <c r="E2386" s="118"/>
      <c r="F2386" s="478"/>
      <c r="G2386" s="118"/>
      <c r="H2386" s="118"/>
      <c r="I2386" s="118"/>
      <c r="J2386" s="118"/>
    </row>
    <row r="2387" spans="1:10" ht="15" x14ac:dyDescent="0.25">
      <c r="A2387" s="118"/>
      <c r="B2387" s="118"/>
      <c r="C2387" s="118"/>
      <c r="D2387" s="164"/>
      <c r="E2387" s="118"/>
      <c r="F2387" s="478"/>
      <c r="G2387" s="118"/>
      <c r="H2387" s="118"/>
      <c r="I2387" s="118"/>
      <c r="J2387" s="118"/>
    </row>
    <row r="2388" spans="1:10" ht="15" x14ac:dyDescent="0.25">
      <c r="A2388" s="118"/>
      <c r="B2388" s="118"/>
      <c r="C2388" s="118"/>
      <c r="D2388" s="164"/>
      <c r="E2388" s="118"/>
      <c r="F2388" s="478"/>
      <c r="G2388" s="118"/>
      <c r="H2388" s="118"/>
      <c r="I2388" s="118"/>
      <c r="J2388" s="118"/>
    </row>
    <row r="2389" spans="1:10" ht="15" x14ac:dyDescent="0.25">
      <c r="A2389" s="118"/>
      <c r="B2389" s="118"/>
      <c r="C2389" s="118"/>
      <c r="D2389" s="164"/>
      <c r="E2389" s="118"/>
      <c r="F2389" s="478"/>
      <c r="G2389" s="118"/>
      <c r="H2389" s="118"/>
      <c r="I2389" s="118"/>
      <c r="J2389" s="118"/>
    </row>
    <row r="2390" spans="1:10" ht="15" x14ac:dyDescent="0.25">
      <c r="A2390" s="118"/>
      <c r="B2390" s="118"/>
      <c r="C2390" s="118"/>
      <c r="D2390" s="164"/>
      <c r="E2390" s="118"/>
      <c r="F2390" s="478"/>
      <c r="G2390" s="118"/>
      <c r="H2390" s="118"/>
      <c r="I2390" s="118"/>
      <c r="J2390" s="118"/>
    </row>
    <row r="2391" spans="1:10" ht="15" x14ac:dyDescent="0.25">
      <c r="A2391" s="118"/>
      <c r="B2391" s="118"/>
      <c r="C2391" s="118"/>
      <c r="D2391" s="164"/>
      <c r="E2391" s="118"/>
      <c r="F2391" s="478"/>
      <c r="G2391" s="118"/>
      <c r="H2391" s="118"/>
      <c r="I2391" s="118"/>
      <c r="J2391" s="118"/>
    </row>
    <row r="2392" spans="1:10" ht="15" x14ac:dyDescent="0.25">
      <c r="A2392" s="118"/>
      <c r="B2392" s="118"/>
      <c r="C2392" s="118"/>
      <c r="D2392" s="164"/>
      <c r="E2392" s="118"/>
      <c r="F2392" s="478"/>
      <c r="G2392" s="118"/>
      <c r="H2392" s="118"/>
      <c r="I2392" s="118"/>
      <c r="J2392" s="118"/>
    </row>
    <row r="2393" spans="1:10" ht="15" x14ac:dyDescent="0.25">
      <c r="A2393" s="118"/>
      <c r="B2393" s="118"/>
      <c r="C2393" s="118"/>
      <c r="D2393" s="164"/>
      <c r="E2393" s="118"/>
      <c r="F2393" s="478"/>
      <c r="G2393" s="118"/>
      <c r="H2393" s="118"/>
      <c r="I2393" s="118"/>
      <c r="J2393" s="118"/>
    </row>
    <row r="2394" spans="1:10" ht="15" x14ac:dyDescent="0.25">
      <c r="A2394" s="118"/>
      <c r="B2394" s="118"/>
      <c r="C2394" s="118"/>
      <c r="D2394" s="164"/>
      <c r="E2394" s="118"/>
      <c r="F2394" s="478"/>
      <c r="G2394" s="118"/>
      <c r="H2394" s="118"/>
      <c r="I2394" s="118"/>
      <c r="J2394" s="118"/>
    </row>
    <row r="2395" spans="1:10" ht="15" x14ac:dyDescent="0.25">
      <c r="A2395" s="118"/>
      <c r="B2395" s="118"/>
      <c r="C2395" s="118"/>
      <c r="D2395" s="164"/>
      <c r="E2395" s="118"/>
      <c r="F2395" s="478"/>
      <c r="G2395" s="118"/>
      <c r="H2395" s="118"/>
      <c r="I2395" s="118"/>
      <c r="J2395" s="118"/>
    </row>
    <row r="2396" spans="1:10" ht="15" x14ac:dyDescent="0.25">
      <c r="A2396" s="118"/>
      <c r="B2396" s="118"/>
      <c r="C2396" s="118"/>
      <c r="D2396" s="164"/>
      <c r="E2396" s="118"/>
      <c r="F2396" s="478"/>
      <c r="G2396" s="118"/>
      <c r="H2396" s="118"/>
      <c r="I2396" s="118"/>
      <c r="J2396" s="118"/>
    </row>
    <row r="2397" spans="1:10" ht="15" x14ac:dyDescent="0.25">
      <c r="A2397" s="118"/>
      <c r="B2397" s="118"/>
      <c r="C2397" s="118"/>
      <c r="D2397" s="164"/>
      <c r="E2397" s="118"/>
      <c r="F2397" s="478"/>
      <c r="G2397" s="118"/>
      <c r="H2397" s="118"/>
      <c r="I2397" s="118"/>
      <c r="J2397" s="118"/>
    </row>
    <row r="2398" spans="1:10" ht="15" x14ac:dyDescent="0.25">
      <c r="A2398" s="118"/>
      <c r="B2398" s="118"/>
      <c r="C2398" s="118"/>
      <c r="D2398" s="164"/>
      <c r="E2398" s="118"/>
      <c r="F2398" s="478"/>
      <c r="G2398" s="118"/>
      <c r="H2398" s="118"/>
      <c r="I2398" s="118"/>
      <c r="J2398" s="118"/>
    </row>
    <row r="2399" spans="1:10" ht="15" x14ac:dyDescent="0.25">
      <c r="A2399" s="118"/>
      <c r="B2399" s="118"/>
      <c r="C2399" s="118"/>
      <c r="D2399" s="164"/>
      <c r="E2399" s="118"/>
      <c r="F2399" s="478"/>
      <c r="G2399" s="118"/>
      <c r="H2399" s="118"/>
      <c r="I2399" s="118"/>
      <c r="J2399" s="118"/>
    </row>
    <row r="2400" spans="1:10" ht="15" x14ac:dyDescent="0.25">
      <c r="A2400" s="118"/>
      <c r="B2400" s="118"/>
      <c r="C2400" s="118"/>
      <c r="D2400" s="164"/>
      <c r="E2400" s="118"/>
      <c r="F2400" s="478"/>
      <c r="G2400" s="118"/>
      <c r="H2400" s="118"/>
      <c r="I2400" s="118"/>
      <c r="J2400" s="118"/>
    </row>
    <row r="2401" spans="1:10" ht="15" x14ac:dyDescent="0.25">
      <c r="A2401" s="118"/>
      <c r="B2401" s="118"/>
      <c r="C2401" s="118"/>
      <c r="D2401" s="164"/>
      <c r="E2401" s="118"/>
      <c r="F2401" s="478"/>
      <c r="G2401" s="118"/>
      <c r="H2401" s="118"/>
      <c r="I2401" s="118"/>
      <c r="J2401" s="118"/>
    </row>
    <row r="2402" spans="1:10" ht="15" x14ac:dyDescent="0.25">
      <c r="A2402" s="118"/>
      <c r="B2402" s="118"/>
      <c r="C2402" s="118"/>
      <c r="D2402" s="164"/>
      <c r="E2402" s="118"/>
      <c r="F2402" s="478"/>
      <c r="G2402" s="118"/>
      <c r="H2402" s="118"/>
      <c r="I2402" s="118"/>
      <c r="J2402" s="118"/>
    </row>
    <row r="2403" spans="1:10" ht="15" x14ac:dyDescent="0.25">
      <c r="A2403" s="118"/>
      <c r="B2403" s="118"/>
      <c r="C2403" s="118"/>
      <c r="D2403" s="164"/>
      <c r="E2403" s="118"/>
      <c r="F2403" s="478"/>
      <c r="G2403" s="118"/>
      <c r="H2403" s="118"/>
      <c r="I2403" s="118"/>
      <c r="J2403" s="118"/>
    </row>
    <row r="2404" spans="1:10" ht="15" x14ac:dyDescent="0.25">
      <c r="A2404" s="118"/>
      <c r="B2404" s="118"/>
      <c r="C2404" s="118"/>
      <c r="D2404" s="164"/>
      <c r="E2404" s="118"/>
      <c r="F2404" s="478"/>
      <c r="G2404" s="118"/>
      <c r="H2404" s="118"/>
      <c r="I2404" s="118"/>
      <c r="J2404" s="118"/>
    </row>
    <row r="2405" spans="1:10" ht="15" x14ac:dyDescent="0.25">
      <c r="A2405" s="118"/>
      <c r="B2405" s="118"/>
      <c r="C2405" s="118"/>
      <c r="D2405" s="164"/>
      <c r="E2405" s="118"/>
      <c r="F2405" s="478"/>
      <c r="G2405" s="118"/>
      <c r="H2405" s="118"/>
      <c r="I2405" s="118"/>
      <c r="J2405" s="118"/>
    </row>
    <row r="2406" spans="1:10" ht="15" x14ac:dyDescent="0.25">
      <c r="A2406" s="118"/>
      <c r="B2406" s="118"/>
      <c r="C2406" s="118"/>
      <c r="D2406" s="164"/>
      <c r="E2406" s="118"/>
      <c r="F2406" s="478"/>
      <c r="G2406" s="118"/>
      <c r="H2406" s="118"/>
      <c r="I2406" s="118"/>
      <c r="J2406" s="118"/>
    </row>
    <row r="2407" spans="1:10" ht="15" x14ac:dyDescent="0.25">
      <c r="A2407" s="118"/>
      <c r="B2407" s="118"/>
      <c r="C2407" s="118"/>
      <c r="D2407" s="164"/>
      <c r="E2407" s="118"/>
      <c r="F2407" s="478"/>
      <c r="G2407" s="118"/>
      <c r="H2407" s="118"/>
      <c r="I2407" s="118"/>
      <c r="J2407" s="118"/>
    </row>
    <row r="2408" spans="1:10" ht="15" x14ac:dyDescent="0.25">
      <c r="A2408" s="118"/>
      <c r="B2408" s="118"/>
      <c r="C2408" s="118"/>
      <c r="D2408" s="164"/>
      <c r="E2408" s="118"/>
      <c r="F2408" s="478"/>
      <c r="G2408" s="118"/>
      <c r="H2408" s="118"/>
      <c r="I2408" s="118"/>
      <c r="J2408" s="118"/>
    </row>
    <row r="2409" spans="1:10" ht="15" x14ac:dyDescent="0.25">
      <c r="A2409" s="118"/>
      <c r="B2409" s="118"/>
      <c r="C2409" s="118"/>
      <c r="D2409" s="164"/>
      <c r="E2409" s="118"/>
      <c r="F2409" s="478"/>
      <c r="G2409" s="118"/>
      <c r="H2409" s="118"/>
      <c r="I2409" s="118"/>
      <c r="J2409" s="118"/>
    </row>
    <row r="2410" spans="1:10" ht="15" x14ac:dyDescent="0.25">
      <c r="A2410" s="118"/>
      <c r="B2410" s="118"/>
      <c r="C2410" s="118"/>
      <c r="D2410" s="164"/>
      <c r="E2410" s="118"/>
      <c r="F2410" s="478"/>
      <c r="G2410" s="118"/>
      <c r="H2410" s="118"/>
      <c r="I2410" s="118"/>
      <c r="J2410" s="118"/>
    </row>
    <row r="2411" spans="1:10" ht="15" x14ac:dyDescent="0.25">
      <c r="A2411" s="118"/>
      <c r="B2411" s="118"/>
      <c r="C2411" s="118"/>
      <c r="D2411" s="164"/>
      <c r="E2411" s="118"/>
      <c r="F2411" s="478"/>
      <c r="G2411" s="118"/>
      <c r="H2411" s="118"/>
      <c r="I2411" s="118"/>
      <c r="J2411" s="118"/>
    </row>
    <row r="2412" spans="1:10" ht="15" x14ac:dyDescent="0.25">
      <c r="A2412" s="118"/>
      <c r="B2412" s="118"/>
      <c r="C2412" s="118"/>
      <c r="D2412" s="164"/>
      <c r="E2412" s="118"/>
      <c r="F2412" s="478"/>
      <c r="G2412" s="118"/>
      <c r="H2412" s="118"/>
      <c r="I2412" s="118"/>
      <c r="J2412" s="118"/>
    </row>
    <row r="2413" spans="1:10" ht="15" x14ac:dyDescent="0.25">
      <c r="A2413" s="118"/>
      <c r="B2413" s="118"/>
      <c r="C2413" s="118"/>
      <c r="D2413" s="164"/>
      <c r="E2413" s="118"/>
      <c r="F2413" s="478"/>
      <c r="G2413" s="118"/>
      <c r="H2413" s="118"/>
      <c r="I2413" s="118"/>
      <c r="J2413" s="118"/>
    </row>
    <row r="2414" spans="1:10" ht="15" x14ac:dyDescent="0.25">
      <c r="A2414" s="118"/>
      <c r="B2414" s="118"/>
      <c r="C2414" s="118"/>
      <c r="D2414" s="164"/>
      <c r="E2414" s="118"/>
      <c r="F2414" s="478"/>
      <c r="G2414" s="118"/>
      <c r="H2414" s="118"/>
      <c r="I2414" s="118"/>
      <c r="J2414" s="118"/>
    </row>
    <row r="2415" spans="1:10" ht="15" x14ac:dyDescent="0.25">
      <c r="A2415" s="118"/>
      <c r="B2415" s="118"/>
      <c r="C2415" s="118"/>
      <c r="D2415" s="164"/>
      <c r="E2415" s="118"/>
      <c r="F2415" s="478"/>
      <c r="G2415" s="118"/>
      <c r="H2415" s="118"/>
      <c r="I2415" s="118"/>
      <c r="J2415" s="118"/>
    </row>
    <row r="2416" spans="1:10" ht="15" x14ac:dyDescent="0.25">
      <c r="A2416" s="118"/>
      <c r="B2416" s="118"/>
      <c r="C2416" s="118"/>
      <c r="D2416" s="164"/>
      <c r="E2416" s="118"/>
      <c r="F2416" s="478"/>
      <c r="G2416" s="118"/>
      <c r="H2416" s="118"/>
      <c r="I2416" s="118"/>
      <c r="J2416" s="118"/>
    </row>
    <row r="2417" spans="1:10" ht="15" x14ac:dyDescent="0.25">
      <c r="A2417" s="118"/>
      <c r="B2417" s="118"/>
      <c r="C2417" s="118"/>
      <c r="D2417" s="164"/>
      <c r="E2417" s="118"/>
      <c r="F2417" s="478"/>
      <c r="G2417" s="118"/>
      <c r="H2417" s="118"/>
      <c r="I2417" s="118"/>
      <c r="J2417" s="118"/>
    </row>
    <row r="2418" spans="1:10" ht="15" x14ac:dyDescent="0.25">
      <c r="A2418" s="118"/>
      <c r="B2418" s="118"/>
      <c r="C2418" s="118"/>
      <c r="D2418" s="164"/>
      <c r="E2418" s="118"/>
      <c r="F2418" s="478"/>
      <c r="G2418" s="118"/>
      <c r="H2418" s="118"/>
      <c r="I2418" s="118"/>
      <c r="J2418" s="118"/>
    </row>
    <row r="2419" spans="1:10" ht="15" x14ac:dyDescent="0.25">
      <c r="A2419" s="118"/>
      <c r="B2419" s="118"/>
      <c r="C2419" s="118"/>
      <c r="D2419" s="164"/>
      <c r="E2419" s="118"/>
      <c r="F2419" s="478"/>
      <c r="G2419" s="118"/>
      <c r="H2419" s="118"/>
      <c r="I2419" s="118"/>
      <c r="J2419" s="118"/>
    </row>
    <row r="2420" spans="1:10" ht="15" x14ac:dyDescent="0.25">
      <c r="A2420" s="118"/>
      <c r="B2420" s="118"/>
      <c r="C2420" s="118"/>
      <c r="D2420" s="164"/>
      <c r="E2420" s="118"/>
      <c r="F2420" s="478"/>
      <c r="G2420" s="118"/>
      <c r="H2420" s="118"/>
      <c r="I2420" s="118"/>
      <c r="J2420" s="118"/>
    </row>
    <row r="2421" spans="1:10" ht="15" x14ac:dyDescent="0.25">
      <c r="A2421" s="118"/>
      <c r="B2421" s="118"/>
      <c r="C2421" s="118"/>
      <c r="D2421" s="164"/>
      <c r="E2421" s="118"/>
      <c r="F2421" s="478"/>
      <c r="G2421" s="118"/>
      <c r="H2421" s="118"/>
      <c r="I2421" s="118"/>
      <c r="J2421" s="118"/>
    </row>
    <row r="2422" spans="1:10" ht="15" x14ac:dyDescent="0.25">
      <c r="A2422" s="118"/>
      <c r="B2422" s="118"/>
      <c r="C2422" s="118"/>
      <c r="D2422" s="164"/>
      <c r="E2422" s="118"/>
      <c r="F2422" s="478"/>
      <c r="G2422" s="118"/>
      <c r="H2422" s="118"/>
      <c r="I2422" s="118"/>
      <c r="J2422" s="118"/>
    </row>
    <row r="2423" spans="1:10" ht="15" x14ac:dyDescent="0.25">
      <c r="A2423" s="118"/>
      <c r="B2423" s="118"/>
      <c r="C2423" s="118"/>
      <c r="D2423" s="164"/>
      <c r="E2423" s="118"/>
      <c r="F2423" s="478"/>
      <c r="G2423" s="118"/>
      <c r="H2423" s="118"/>
      <c r="I2423" s="118"/>
      <c r="J2423" s="118"/>
    </row>
    <row r="2424" spans="1:10" ht="15" x14ac:dyDescent="0.25">
      <c r="A2424" s="118"/>
      <c r="B2424" s="118"/>
      <c r="C2424" s="118"/>
      <c r="D2424" s="164"/>
      <c r="E2424" s="118"/>
      <c r="F2424" s="478"/>
      <c r="G2424" s="118"/>
      <c r="H2424" s="118"/>
      <c r="I2424" s="118"/>
      <c r="J2424" s="118"/>
    </row>
    <row r="2425" spans="1:10" ht="15" x14ac:dyDescent="0.25">
      <c r="A2425" s="118"/>
      <c r="B2425" s="118"/>
      <c r="C2425" s="118"/>
      <c r="D2425" s="164"/>
      <c r="E2425" s="118"/>
      <c r="F2425" s="478"/>
      <c r="G2425" s="118"/>
      <c r="H2425" s="118"/>
      <c r="I2425" s="118"/>
      <c r="J2425" s="118"/>
    </row>
    <row r="2426" spans="1:10" ht="15" x14ac:dyDescent="0.25">
      <c r="A2426" s="118"/>
      <c r="B2426" s="118"/>
      <c r="C2426" s="118"/>
      <c r="D2426" s="164"/>
      <c r="E2426" s="118"/>
      <c r="F2426" s="478"/>
      <c r="G2426" s="118"/>
      <c r="H2426" s="118"/>
      <c r="I2426" s="118"/>
      <c r="J2426" s="118"/>
    </row>
    <row r="2427" spans="1:10" ht="15" x14ac:dyDescent="0.25">
      <c r="A2427" s="118"/>
      <c r="B2427" s="118"/>
      <c r="C2427" s="118"/>
      <c r="D2427" s="164"/>
      <c r="E2427" s="118"/>
      <c r="F2427" s="478"/>
      <c r="G2427" s="118"/>
      <c r="H2427" s="118"/>
      <c r="I2427" s="118"/>
      <c r="J2427" s="118"/>
    </row>
    <row r="2428" spans="1:10" ht="15" x14ac:dyDescent="0.25">
      <c r="A2428" s="118"/>
      <c r="B2428" s="118"/>
      <c r="C2428" s="118"/>
      <c r="D2428" s="164"/>
      <c r="E2428" s="118"/>
      <c r="F2428" s="478"/>
      <c r="G2428" s="118"/>
      <c r="H2428" s="118"/>
      <c r="I2428" s="118"/>
      <c r="J2428" s="118"/>
    </row>
    <row r="2429" spans="1:10" ht="15" x14ac:dyDescent="0.25">
      <c r="A2429" s="118"/>
      <c r="B2429" s="118"/>
      <c r="C2429" s="118"/>
      <c r="D2429" s="164"/>
      <c r="E2429" s="118"/>
      <c r="F2429" s="478"/>
      <c r="G2429" s="118"/>
      <c r="H2429" s="118"/>
      <c r="I2429" s="118"/>
      <c r="J2429" s="118"/>
    </row>
    <row r="2430" spans="1:10" ht="15" x14ac:dyDescent="0.25">
      <c r="A2430" s="118"/>
      <c r="B2430" s="118"/>
      <c r="C2430" s="118"/>
      <c r="D2430" s="164"/>
      <c r="E2430" s="118"/>
      <c r="F2430" s="478"/>
      <c r="G2430" s="118"/>
      <c r="H2430" s="118"/>
      <c r="I2430" s="118"/>
      <c r="J2430" s="118"/>
    </row>
    <row r="2431" spans="1:10" ht="15" x14ac:dyDescent="0.25">
      <c r="A2431" s="118"/>
      <c r="B2431" s="118"/>
      <c r="C2431" s="118"/>
      <c r="D2431" s="164"/>
      <c r="E2431" s="118"/>
      <c r="F2431" s="478"/>
      <c r="G2431" s="118"/>
      <c r="H2431" s="118"/>
      <c r="I2431" s="118"/>
      <c r="J2431" s="118"/>
    </row>
    <row r="2432" spans="1:10" ht="15" x14ac:dyDescent="0.25">
      <c r="A2432" s="118"/>
      <c r="B2432" s="118"/>
      <c r="C2432" s="118"/>
      <c r="D2432" s="164"/>
      <c r="E2432" s="118"/>
      <c r="F2432" s="478"/>
      <c r="G2432" s="118"/>
      <c r="H2432" s="118"/>
      <c r="I2432" s="118"/>
      <c r="J2432" s="118"/>
    </row>
    <row r="2433" spans="1:10" ht="15" x14ac:dyDescent="0.25">
      <c r="A2433" s="118"/>
      <c r="B2433" s="118"/>
      <c r="C2433" s="118"/>
      <c r="D2433" s="164"/>
      <c r="E2433" s="118"/>
      <c r="F2433" s="478"/>
      <c r="G2433" s="118"/>
      <c r="H2433" s="118"/>
      <c r="I2433" s="118"/>
      <c r="J2433" s="118"/>
    </row>
    <row r="2434" spans="1:10" ht="15" x14ac:dyDescent="0.25">
      <c r="A2434" s="118"/>
      <c r="B2434" s="118"/>
      <c r="C2434" s="118"/>
      <c r="D2434" s="164"/>
      <c r="E2434" s="118"/>
      <c r="F2434" s="478"/>
      <c r="G2434" s="118"/>
      <c r="H2434" s="118"/>
      <c r="I2434" s="118"/>
      <c r="J2434" s="118"/>
    </row>
    <row r="2435" spans="1:10" ht="15" x14ac:dyDescent="0.25">
      <c r="A2435" s="118"/>
      <c r="B2435" s="118"/>
      <c r="C2435" s="118"/>
      <c r="D2435" s="164"/>
      <c r="E2435" s="118"/>
      <c r="F2435" s="478"/>
      <c r="G2435" s="118"/>
      <c r="H2435" s="118"/>
      <c r="I2435" s="118"/>
      <c r="J2435" s="118"/>
    </row>
    <row r="2436" spans="1:10" ht="15" x14ac:dyDescent="0.25">
      <c r="A2436" s="118"/>
      <c r="B2436" s="118"/>
      <c r="C2436" s="118"/>
      <c r="D2436" s="164"/>
      <c r="E2436" s="118"/>
      <c r="F2436" s="478"/>
      <c r="G2436" s="118"/>
      <c r="H2436" s="118"/>
      <c r="I2436" s="118"/>
      <c r="J2436" s="118"/>
    </row>
    <row r="2437" spans="1:10" ht="15" x14ac:dyDescent="0.25">
      <c r="A2437" s="118"/>
      <c r="B2437" s="118"/>
      <c r="C2437" s="118"/>
      <c r="D2437" s="164"/>
      <c r="E2437" s="118"/>
      <c r="F2437" s="478"/>
      <c r="G2437" s="118"/>
      <c r="H2437" s="118"/>
      <c r="I2437" s="118"/>
      <c r="J2437" s="118"/>
    </row>
    <row r="2438" spans="1:10" ht="15" x14ac:dyDescent="0.25">
      <c r="A2438" s="118"/>
      <c r="B2438" s="118"/>
      <c r="C2438" s="118"/>
      <c r="D2438" s="164"/>
      <c r="E2438" s="118"/>
      <c r="F2438" s="478"/>
      <c r="G2438" s="118"/>
      <c r="H2438" s="118"/>
      <c r="I2438" s="118"/>
      <c r="J2438" s="118"/>
    </row>
    <row r="2439" spans="1:10" ht="15" x14ac:dyDescent="0.25">
      <c r="A2439" s="118"/>
      <c r="B2439" s="118"/>
      <c r="C2439" s="118"/>
      <c r="D2439" s="164"/>
      <c r="E2439" s="118"/>
      <c r="F2439" s="478"/>
      <c r="G2439" s="118"/>
      <c r="H2439" s="118"/>
      <c r="I2439" s="118"/>
      <c r="J2439" s="118"/>
    </row>
    <row r="2440" spans="1:10" ht="15" x14ac:dyDescent="0.25">
      <c r="A2440" s="118"/>
      <c r="B2440" s="118"/>
      <c r="C2440" s="118"/>
      <c r="D2440" s="164"/>
      <c r="E2440" s="118"/>
      <c r="F2440" s="478"/>
      <c r="G2440" s="118"/>
      <c r="H2440" s="118"/>
      <c r="I2440" s="118"/>
      <c r="J2440" s="118"/>
    </row>
    <row r="2441" spans="1:10" ht="15" x14ac:dyDescent="0.25">
      <c r="A2441" s="118"/>
      <c r="B2441" s="118"/>
      <c r="C2441" s="118"/>
      <c r="D2441" s="164"/>
      <c r="E2441" s="118"/>
      <c r="F2441" s="478"/>
      <c r="G2441" s="118"/>
      <c r="H2441" s="118"/>
      <c r="I2441" s="118"/>
      <c r="J2441" s="118"/>
    </row>
    <row r="2442" spans="1:10" ht="15" x14ac:dyDescent="0.25">
      <c r="A2442" s="118"/>
      <c r="B2442" s="118"/>
      <c r="C2442" s="118"/>
      <c r="D2442" s="164"/>
      <c r="E2442" s="118"/>
      <c r="F2442" s="478"/>
      <c r="G2442" s="118"/>
      <c r="H2442" s="118"/>
      <c r="I2442" s="118"/>
      <c r="J2442" s="118"/>
    </row>
    <row r="2443" spans="1:10" ht="15" x14ac:dyDescent="0.25">
      <c r="A2443" s="118"/>
      <c r="B2443" s="118"/>
      <c r="C2443" s="118"/>
      <c r="D2443" s="164"/>
      <c r="E2443" s="118"/>
      <c r="F2443" s="478"/>
      <c r="G2443" s="118"/>
      <c r="H2443" s="118"/>
      <c r="I2443" s="118"/>
      <c r="J2443" s="118"/>
    </row>
    <row r="2444" spans="1:10" ht="15" x14ac:dyDescent="0.25">
      <c r="A2444" s="118"/>
      <c r="B2444" s="118"/>
      <c r="C2444" s="118"/>
      <c r="D2444" s="164"/>
      <c r="E2444" s="118"/>
      <c r="F2444" s="478"/>
      <c r="G2444" s="118"/>
      <c r="H2444" s="118"/>
      <c r="I2444" s="118"/>
      <c r="J2444" s="118"/>
    </row>
    <row r="2445" spans="1:10" ht="15" x14ac:dyDescent="0.25">
      <c r="A2445" s="118"/>
      <c r="B2445" s="118"/>
      <c r="C2445" s="118"/>
      <c r="D2445" s="164"/>
      <c r="E2445" s="118"/>
      <c r="F2445" s="478"/>
      <c r="G2445" s="118"/>
      <c r="H2445" s="118"/>
      <c r="I2445" s="118"/>
      <c r="J2445" s="118"/>
    </row>
    <row r="2446" spans="1:10" ht="15" x14ac:dyDescent="0.25">
      <c r="A2446" s="118"/>
      <c r="B2446" s="118"/>
      <c r="C2446" s="118"/>
      <c r="D2446" s="164"/>
      <c r="E2446" s="118"/>
      <c r="F2446" s="478"/>
      <c r="G2446" s="118"/>
      <c r="H2446" s="118"/>
      <c r="I2446" s="118"/>
      <c r="J2446" s="118"/>
    </row>
    <row r="2447" spans="1:10" ht="15" x14ac:dyDescent="0.25">
      <c r="A2447" s="118"/>
      <c r="B2447" s="118"/>
      <c r="C2447" s="118"/>
      <c r="D2447" s="164"/>
      <c r="E2447" s="118"/>
      <c r="F2447" s="478"/>
      <c r="G2447" s="118"/>
      <c r="H2447" s="118"/>
      <c r="I2447" s="118"/>
      <c r="J2447" s="118"/>
    </row>
    <row r="2448" spans="1:10" ht="15" x14ac:dyDescent="0.25">
      <c r="A2448" s="118"/>
      <c r="B2448" s="118"/>
      <c r="C2448" s="118"/>
      <c r="D2448" s="164"/>
      <c r="E2448" s="118"/>
      <c r="F2448" s="478"/>
      <c r="G2448" s="118"/>
      <c r="H2448" s="118"/>
      <c r="I2448" s="118"/>
      <c r="J2448" s="118"/>
    </row>
    <row r="2449" spans="1:10" ht="15" x14ac:dyDescent="0.25">
      <c r="A2449" s="118"/>
      <c r="B2449" s="118"/>
      <c r="C2449" s="118"/>
      <c r="D2449" s="164"/>
      <c r="E2449" s="118"/>
      <c r="F2449" s="478"/>
      <c r="G2449" s="118"/>
      <c r="H2449" s="118"/>
      <c r="I2449" s="118"/>
      <c r="J2449" s="118"/>
    </row>
    <row r="2450" spans="1:10" ht="15" x14ac:dyDescent="0.25">
      <c r="A2450" s="118"/>
      <c r="B2450" s="118"/>
      <c r="C2450" s="118"/>
      <c r="D2450" s="164"/>
      <c r="E2450" s="118"/>
      <c r="F2450" s="478"/>
      <c r="G2450" s="118"/>
      <c r="H2450" s="118"/>
      <c r="I2450" s="118"/>
      <c r="J2450" s="118"/>
    </row>
    <row r="2451" spans="1:10" ht="15" x14ac:dyDescent="0.25">
      <c r="A2451" s="118"/>
      <c r="B2451" s="118"/>
      <c r="C2451" s="118"/>
      <c r="D2451" s="164"/>
      <c r="E2451" s="118"/>
      <c r="F2451" s="478"/>
      <c r="G2451" s="118"/>
      <c r="H2451" s="118"/>
      <c r="I2451" s="118"/>
      <c r="J2451" s="118"/>
    </row>
    <row r="2452" spans="1:10" ht="15" x14ac:dyDescent="0.25">
      <c r="A2452" s="118"/>
      <c r="B2452" s="118"/>
      <c r="C2452" s="118"/>
      <c r="D2452" s="164"/>
      <c r="E2452" s="118"/>
      <c r="F2452" s="478"/>
      <c r="G2452" s="118"/>
      <c r="H2452" s="118"/>
      <c r="I2452" s="118"/>
      <c r="J2452" s="118"/>
    </row>
    <row r="2453" spans="1:10" ht="15" x14ac:dyDescent="0.25">
      <c r="A2453" s="118"/>
      <c r="B2453" s="118"/>
      <c r="C2453" s="118"/>
      <c r="D2453" s="164"/>
      <c r="E2453" s="118"/>
      <c r="F2453" s="478"/>
      <c r="G2453" s="118"/>
      <c r="H2453" s="118"/>
      <c r="I2453" s="118"/>
      <c r="J2453" s="118"/>
    </row>
    <row r="2454" spans="1:10" ht="15" x14ac:dyDescent="0.25">
      <c r="A2454" s="118"/>
      <c r="B2454" s="118"/>
      <c r="C2454" s="118"/>
      <c r="D2454" s="164"/>
      <c r="E2454" s="118"/>
      <c r="F2454" s="478"/>
      <c r="G2454" s="118"/>
      <c r="H2454" s="118"/>
      <c r="I2454" s="118"/>
      <c r="J2454" s="118"/>
    </row>
    <row r="2455" spans="1:10" ht="15" x14ac:dyDescent="0.25">
      <c r="A2455" s="118"/>
      <c r="B2455" s="118"/>
      <c r="C2455" s="118"/>
      <c r="D2455" s="164"/>
      <c r="E2455" s="118"/>
      <c r="F2455" s="478"/>
      <c r="G2455" s="118"/>
      <c r="H2455" s="118"/>
      <c r="I2455" s="118"/>
      <c r="J2455" s="118"/>
    </row>
    <row r="2456" spans="1:10" ht="15" x14ac:dyDescent="0.25">
      <c r="A2456" s="118"/>
      <c r="B2456" s="118"/>
      <c r="C2456" s="118"/>
      <c r="D2456" s="164"/>
      <c r="E2456" s="118"/>
      <c r="F2456" s="478"/>
      <c r="G2456" s="118"/>
      <c r="H2456" s="118"/>
      <c r="I2456" s="118"/>
      <c r="J2456" s="118"/>
    </row>
    <row r="2457" spans="1:10" ht="15" x14ac:dyDescent="0.25">
      <c r="A2457" s="118"/>
      <c r="B2457" s="118"/>
      <c r="C2457" s="118"/>
      <c r="D2457" s="164"/>
      <c r="E2457" s="118"/>
      <c r="F2457" s="478"/>
      <c r="G2457" s="118"/>
      <c r="H2457" s="118"/>
      <c r="I2457" s="118"/>
      <c r="J2457" s="118"/>
    </row>
    <row r="2458" spans="1:10" ht="15" x14ac:dyDescent="0.25">
      <c r="A2458" s="118"/>
      <c r="B2458" s="118"/>
      <c r="C2458" s="118"/>
      <c r="D2458" s="164"/>
      <c r="E2458" s="118"/>
      <c r="F2458" s="478"/>
      <c r="G2458" s="118"/>
      <c r="H2458" s="118"/>
      <c r="I2458" s="118"/>
      <c r="J2458" s="118"/>
    </row>
    <row r="2459" spans="1:10" ht="15" x14ac:dyDescent="0.25">
      <c r="A2459" s="118"/>
      <c r="B2459" s="118"/>
      <c r="C2459" s="118"/>
      <c r="D2459" s="164"/>
      <c r="E2459" s="118"/>
      <c r="F2459" s="478"/>
      <c r="G2459" s="118"/>
      <c r="H2459" s="118"/>
      <c r="I2459" s="118"/>
      <c r="J2459" s="118"/>
    </row>
    <row r="2460" spans="1:10" ht="15" x14ac:dyDescent="0.25">
      <c r="A2460" s="118"/>
      <c r="B2460" s="118"/>
      <c r="C2460" s="118"/>
      <c r="D2460" s="164"/>
      <c r="E2460" s="118"/>
      <c r="F2460" s="478"/>
      <c r="G2460" s="118"/>
      <c r="H2460" s="118"/>
      <c r="I2460" s="118"/>
      <c r="J2460" s="118"/>
    </row>
    <row r="2461" spans="1:10" ht="15" x14ac:dyDescent="0.25">
      <c r="A2461" s="118"/>
      <c r="B2461" s="118"/>
      <c r="C2461" s="118"/>
      <c r="D2461" s="164"/>
      <c r="E2461" s="118"/>
      <c r="F2461" s="478"/>
      <c r="G2461" s="118"/>
      <c r="H2461" s="118"/>
      <c r="I2461" s="118"/>
      <c r="J2461" s="118"/>
    </row>
    <row r="2462" spans="1:10" ht="15" x14ac:dyDescent="0.25">
      <c r="A2462" s="118"/>
      <c r="B2462" s="118"/>
      <c r="C2462" s="118"/>
      <c r="D2462" s="164"/>
      <c r="E2462" s="118"/>
      <c r="F2462" s="478"/>
      <c r="G2462" s="118"/>
      <c r="H2462" s="118"/>
      <c r="I2462" s="118"/>
      <c r="J2462" s="118"/>
    </row>
    <row r="2463" spans="1:10" ht="15" x14ac:dyDescent="0.25">
      <c r="A2463" s="118"/>
      <c r="B2463" s="118"/>
      <c r="C2463" s="118"/>
      <c r="D2463" s="164"/>
      <c r="E2463" s="118"/>
      <c r="F2463" s="478"/>
      <c r="G2463" s="118"/>
      <c r="H2463" s="118"/>
      <c r="I2463" s="118"/>
      <c r="J2463" s="118"/>
    </row>
    <row r="2464" spans="1:10" ht="15" x14ac:dyDescent="0.25">
      <c r="A2464" s="118"/>
      <c r="B2464" s="118"/>
      <c r="C2464" s="118"/>
      <c r="D2464" s="164"/>
      <c r="E2464" s="118"/>
      <c r="F2464" s="478"/>
      <c r="G2464" s="118"/>
      <c r="H2464" s="118"/>
      <c r="I2464" s="118"/>
      <c r="J2464" s="118"/>
    </row>
    <row r="2465" spans="1:10" ht="15" x14ac:dyDescent="0.25">
      <c r="A2465" s="118"/>
      <c r="B2465" s="118"/>
      <c r="C2465" s="118"/>
      <c r="D2465" s="164"/>
      <c r="E2465" s="118"/>
      <c r="F2465" s="478"/>
      <c r="G2465" s="118"/>
      <c r="H2465" s="118"/>
      <c r="I2465" s="118"/>
      <c r="J2465" s="118"/>
    </row>
    <row r="2466" spans="1:10" ht="15" x14ac:dyDescent="0.25">
      <c r="A2466" s="118"/>
      <c r="B2466" s="118"/>
      <c r="C2466" s="118"/>
      <c r="D2466" s="164"/>
      <c r="E2466" s="118"/>
      <c r="F2466" s="478"/>
      <c r="G2466" s="118"/>
      <c r="H2466" s="118"/>
      <c r="I2466" s="118"/>
      <c r="J2466" s="118"/>
    </row>
    <row r="2467" spans="1:10" ht="15" x14ac:dyDescent="0.25">
      <c r="A2467" s="118"/>
      <c r="B2467" s="118"/>
      <c r="C2467" s="118"/>
      <c r="D2467" s="164"/>
      <c r="E2467" s="118"/>
      <c r="F2467" s="478"/>
      <c r="G2467" s="118"/>
      <c r="H2467" s="118"/>
      <c r="I2467" s="118"/>
      <c r="J2467" s="118"/>
    </row>
    <row r="2468" spans="1:10" ht="15" x14ac:dyDescent="0.25">
      <c r="A2468" s="118"/>
      <c r="B2468" s="118"/>
      <c r="C2468" s="118"/>
      <c r="D2468" s="164"/>
      <c r="E2468" s="118"/>
      <c r="F2468" s="478"/>
      <c r="G2468" s="118"/>
      <c r="H2468" s="118"/>
      <c r="I2468" s="118"/>
      <c r="J2468" s="118"/>
    </row>
    <row r="2469" spans="1:10" ht="15" x14ac:dyDescent="0.25">
      <c r="A2469" s="118"/>
      <c r="B2469" s="118"/>
      <c r="C2469" s="118"/>
      <c r="D2469" s="164"/>
      <c r="E2469" s="118"/>
      <c r="F2469" s="478"/>
      <c r="G2469" s="118"/>
      <c r="H2469" s="118"/>
      <c r="I2469" s="118"/>
      <c r="J2469" s="118"/>
    </row>
    <row r="2470" spans="1:10" ht="15" x14ac:dyDescent="0.25">
      <c r="A2470" s="118"/>
      <c r="B2470" s="118"/>
      <c r="C2470" s="118"/>
      <c r="D2470" s="164"/>
      <c r="E2470" s="118"/>
      <c r="F2470" s="478"/>
      <c r="G2470" s="118"/>
      <c r="H2470" s="118"/>
      <c r="I2470" s="118"/>
      <c r="J2470" s="118"/>
    </row>
    <row r="2471" spans="1:10" ht="15" x14ac:dyDescent="0.25">
      <c r="A2471" s="118"/>
      <c r="B2471" s="118"/>
      <c r="C2471" s="118"/>
      <c r="D2471" s="164"/>
      <c r="E2471" s="118"/>
      <c r="F2471" s="478"/>
      <c r="G2471" s="118"/>
      <c r="H2471" s="118"/>
      <c r="I2471" s="118"/>
      <c r="J2471" s="118"/>
    </row>
    <row r="2472" spans="1:10" ht="15" x14ac:dyDescent="0.25">
      <c r="A2472" s="118"/>
      <c r="B2472" s="118"/>
      <c r="C2472" s="118"/>
      <c r="D2472" s="164"/>
      <c r="E2472" s="118"/>
      <c r="F2472" s="478"/>
      <c r="G2472" s="118"/>
      <c r="H2472" s="118"/>
      <c r="I2472" s="118"/>
      <c r="J2472" s="118"/>
    </row>
    <row r="2473" spans="1:10" ht="15" x14ac:dyDescent="0.25">
      <c r="A2473" s="118"/>
      <c r="B2473" s="118"/>
      <c r="C2473" s="118"/>
      <c r="D2473" s="164"/>
      <c r="E2473" s="118"/>
      <c r="F2473" s="478"/>
      <c r="G2473" s="118"/>
      <c r="H2473" s="118"/>
      <c r="I2473" s="118"/>
      <c r="J2473" s="118"/>
    </row>
    <row r="2474" spans="1:10" ht="15" x14ac:dyDescent="0.25">
      <c r="A2474" s="118"/>
      <c r="B2474" s="118"/>
      <c r="C2474" s="118"/>
      <c r="D2474" s="164"/>
      <c r="E2474" s="118"/>
      <c r="F2474" s="478"/>
      <c r="G2474" s="118"/>
      <c r="H2474" s="118"/>
      <c r="I2474" s="118"/>
      <c r="J2474" s="118"/>
    </row>
    <row r="2475" spans="1:10" ht="15" x14ac:dyDescent="0.25">
      <c r="A2475" s="118"/>
      <c r="B2475" s="118"/>
      <c r="C2475" s="118"/>
      <c r="D2475" s="164"/>
      <c r="E2475" s="118"/>
      <c r="F2475" s="478"/>
      <c r="G2475" s="118"/>
      <c r="H2475" s="118"/>
      <c r="I2475" s="118"/>
      <c r="J2475" s="118"/>
    </row>
    <row r="2476" spans="1:10" ht="15" x14ac:dyDescent="0.25">
      <c r="A2476" s="118"/>
      <c r="B2476" s="118"/>
      <c r="C2476" s="118"/>
      <c r="D2476" s="164"/>
      <c r="E2476" s="118"/>
      <c r="F2476" s="478"/>
      <c r="G2476" s="118"/>
      <c r="H2476" s="118"/>
      <c r="I2476" s="118"/>
      <c r="J2476" s="118"/>
    </row>
    <row r="2477" spans="1:10" ht="15" x14ac:dyDescent="0.25">
      <c r="A2477" s="118"/>
      <c r="B2477" s="118"/>
      <c r="C2477" s="118"/>
      <c r="D2477" s="164"/>
      <c r="E2477" s="118"/>
      <c r="F2477" s="478"/>
      <c r="G2477" s="118"/>
      <c r="H2477" s="118"/>
      <c r="I2477" s="118"/>
      <c r="J2477" s="118"/>
    </row>
    <row r="2478" spans="1:10" ht="15" x14ac:dyDescent="0.25">
      <c r="A2478" s="118"/>
      <c r="B2478" s="118"/>
      <c r="C2478" s="118"/>
      <c r="D2478" s="164"/>
      <c r="E2478" s="118"/>
      <c r="F2478" s="478"/>
      <c r="G2478" s="118"/>
      <c r="H2478" s="118"/>
      <c r="I2478" s="118"/>
      <c r="J2478" s="118"/>
    </row>
    <row r="2479" spans="1:10" ht="15" x14ac:dyDescent="0.25">
      <c r="A2479" s="118"/>
      <c r="B2479" s="118"/>
      <c r="C2479" s="118"/>
      <c r="D2479" s="164"/>
      <c r="E2479" s="118"/>
      <c r="F2479" s="478"/>
      <c r="G2479" s="118"/>
      <c r="H2479" s="118"/>
      <c r="I2479" s="118"/>
      <c r="J2479" s="118"/>
    </row>
    <row r="2480" spans="1:10" ht="15" x14ac:dyDescent="0.25">
      <c r="A2480" s="118"/>
      <c r="B2480" s="118"/>
      <c r="C2480" s="118"/>
      <c r="D2480" s="164"/>
      <c r="E2480" s="118"/>
      <c r="F2480" s="478"/>
      <c r="G2480" s="118"/>
      <c r="H2480" s="118"/>
      <c r="I2480" s="118"/>
      <c r="J2480" s="118"/>
    </row>
    <row r="2481" spans="1:10" ht="15" x14ac:dyDescent="0.25">
      <c r="A2481" s="118"/>
      <c r="B2481" s="118"/>
      <c r="C2481" s="118"/>
      <c r="D2481" s="164"/>
      <c r="E2481" s="118"/>
      <c r="F2481" s="478"/>
      <c r="G2481" s="118"/>
      <c r="H2481" s="118"/>
      <c r="I2481" s="118"/>
      <c r="J2481" s="118"/>
    </row>
    <row r="2482" spans="1:10" ht="15" x14ac:dyDescent="0.25">
      <c r="A2482" s="118"/>
      <c r="B2482" s="118"/>
      <c r="C2482" s="118"/>
      <c r="D2482" s="164"/>
      <c r="E2482" s="118"/>
      <c r="F2482" s="478"/>
      <c r="G2482" s="118"/>
      <c r="H2482" s="118"/>
      <c r="I2482" s="118"/>
      <c r="J2482" s="118"/>
    </row>
    <row r="2483" spans="1:10" ht="15" x14ac:dyDescent="0.25">
      <c r="A2483" s="118"/>
      <c r="B2483" s="118"/>
      <c r="C2483" s="118"/>
      <c r="D2483" s="164"/>
      <c r="E2483" s="118"/>
      <c r="F2483" s="478"/>
      <c r="G2483" s="118"/>
      <c r="H2483" s="118"/>
      <c r="I2483" s="118"/>
      <c r="J2483" s="118"/>
    </row>
    <row r="2484" spans="1:10" ht="15" x14ac:dyDescent="0.25">
      <c r="A2484" s="118"/>
      <c r="B2484" s="118"/>
      <c r="C2484" s="118"/>
      <c r="D2484" s="164"/>
      <c r="E2484" s="118"/>
      <c r="F2484" s="478"/>
      <c r="G2484" s="118"/>
      <c r="H2484" s="118"/>
      <c r="I2484" s="118"/>
      <c r="J2484" s="118"/>
    </row>
    <row r="2485" spans="1:10" ht="15" x14ac:dyDescent="0.25">
      <c r="A2485" s="118"/>
      <c r="B2485" s="118"/>
      <c r="C2485" s="118"/>
      <c r="D2485" s="164"/>
      <c r="E2485" s="118"/>
      <c r="F2485" s="478"/>
      <c r="G2485" s="118"/>
      <c r="H2485" s="118"/>
      <c r="I2485" s="118"/>
      <c r="J2485" s="118"/>
    </row>
    <row r="2486" spans="1:10" ht="15" x14ac:dyDescent="0.25">
      <c r="A2486" s="118"/>
      <c r="B2486" s="118"/>
      <c r="C2486" s="118"/>
      <c r="D2486" s="164"/>
      <c r="E2486" s="118"/>
      <c r="F2486" s="478"/>
      <c r="G2486" s="118"/>
      <c r="H2486" s="118"/>
      <c r="I2486" s="118"/>
      <c r="J2486" s="118"/>
    </row>
    <row r="2487" spans="1:10" ht="15" x14ac:dyDescent="0.25">
      <c r="A2487" s="118"/>
      <c r="B2487" s="118"/>
      <c r="C2487" s="118"/>
      <c r="D2487" s="164"/>
      <c r="E2487" s="118"/>
      <c r="F2487" s="478"/>
      <c r="G2487" s="118"/>
      <c r="H2487" s="118"/>
      <c r="I2487" s="118"/>
      <c r="J2487" s="118"/>
    </row>
    <row r="2488" spans="1:10" ht="15" x14ac:dyDescent="0.25">
      <c r="A2488" s="118"/>
      <c r="B2488" s="118"/>
      <c r="C2488" s="118"/>
      <c r="D2488" s="164"/>
      <c r="E2488" s="118"/>
      <c r="F2488" s="478"/>
      <c r="G2488" s="118"/>
      <c r="H2488" s="118"/>
      <c r="I2488" s="118"/>
      <c r="J2488" s="118"/>
    </row>
    <row r="2489" spans="1:10" ht="15" x14ac:dyDescent="0.25">
      <c r="A2489" s="118"/>
      <c r="B2489" s="118"/>
      <c r="C2489" s="118"/>
      <c r="D2489" s="164"/>
      <c r="E2489" s="118"/>
      <c r="F2489" s="478"/>
      <c r="G2489" s="118"/>
      <c r="H2489" s="118"/>
      <c r="I2489" s="118"/>
      <c r="J2489" s="118"/>
    </row>
    <row r="2490" spans="1:10" ht="15" x14ac:dyDescent="0.25">
      <c r="A2490" s="118"/>
      <c r="B2490" s="118"/>
      <c r="C2490" s="118"/>
      <c r="D2490" s="164"/>
      <c r="E2490" s="118"/>
      <c r="F2490" s="478"/>
      <c r="G2490" s="118"/>
      <c r="H2490" s="118"/>
      <c r="I2490" s="118"/>
      <c r="J2490" s="118"/>
    </row>
    <row r="2491" spans="1:10" ht="15" x14ac:dyDescent="0.25">
      <c r="A2491" s="118"/>
      <c r="B2491" s="118"/>
      <c r="C2491" s="118"/>
      <c r="D2491" s="164"/>
      <c r="E2491" s="118"/>
      <c r="F2491" s="478"/>
      <c r="G2491" s="118"/>
      <c r="H2491" s="118"/>
      <c r="I2491" s="118"/>
      <c r="J2491" s="118"/>
    </row>
    <row r="2492" spans="1:10" ht="15" x14ac:dyDescent="0.25">
      <c r="A2492" s="118"/>
      <c r="B2492" s="118"/>
      <c r="C2492" s="118"/>
      <c r="D2492" s="164"/>
      <c r="E2492" s="118"/>
      <c r="F2492" s="478"/>
      <c r="G2492" s="118"/>
      <c r="H2492" s="118"/>
      <c r="I2492" s="118"/>
      <c r="J2492" s="118"/>
    </row>
    <row r="2493" spans="1:10" ht="15" x14ac:dyDescent="0.25">
      <c r="A2493" s="118"/>
      <c r="B2493" s="118"/>
      <c r="C2493" s="118"/>
      <c r="D2493" s="164"/>
      <c r="E2493" s="118"/>
      <c r="F2493" s="478"/>
      <c r="G2493" s="118"/>
      <c r="H2493" s="118"/>
      <c r="I2493" s="118"/>
      <c r="J2493" s="118"/>
    </row>
    <row r="2494" spans="1:10" ht="15" x14ac:dyDescent="0.25">
      <c r="A2494" s="118"/>
      <c r="B2494" s="118"/>
      <c r="C2494" s="118"/>
      <c r="D2494" s="164"/>
      <c r="E2494" s="118"/>
      <c r="F2494" s="478"/>
      <c r="G2494" s="118"/>
      <c r="H2494" s="118"/>
      <c r="I2494" s="118"/>
      <c r="J2494" s="118"/>
    </row>
    <row r="2495" spans="1:10" ht="15" x14ac:dyDescent="0.25">
      <c r="A2495" s="118"/>
      <c r="B2495" s="118"/>
      <c r="C2495" s="118"/>
      <c r="D2495" s="164"/>
      <c r="E2495" s="118"/>
      <c r="F2495" s="478"/>
      <c r="G2495" s="118"/>
      <c r="H2495" s="118"/>
      <c r="I2495" s="118"/>
      <c r="J2495" s="118"/>
    </row>
    <row r="2496" spans="1:10" ht="15" x14ac:dyDescent="0.25">
      <c r="A2496" s="118"/>
      <c r="B2496" s="118"/>
      <c r="C2496" s="118"/>
      <c r="D2496" s="164"/>
      <c r="E2496" s="118"/>
      <c r="F2496" s="478"/>
      <c r="G2496" s="118"/>
      <c r="H2496" s="118"/>
      <c r="I2496" s="118"/>
      <c r="J2496" s="118"/>
    </row>
    <row r="2497" spans="1:10" ht="15" x14ac:dyDescent="0.25">
      <c r="A2497" s="118"/>
      <c r="B2497" s="118"/>
      <c r="C2497" s="118"/>
      <c r="D2497" s="164"/>
      <c r="E2497" s="118"/>
      <c r="F2497" s="478"/>
      <c r="G2497" s="118"/>
      <c r="H2497" s="118"/>
      <c r="I2497" s="118"/>
      <c r="J2497" s="118"/>
    </row>
    <row r="2498" spans="1:10" ht="15" x14ac:dyDescent="0.25">
      <c r="A2498" s="118"/>
      <c r="B2498" s="118"/>
      <c r="C2498" s="118"/>
      <c r="D2498" s="164"/>
      <c r="E2498" s="118"/>
      <c r="F2498" s="478"/>
      <c r="G2498" s="118"/>
      <c r="H2498" s="118"/>
      <c r="I2498" s="118"/>
      <c r="J2498" s="118"/>
    </row>
    <row r="2499" spans="1:10" ht="15" x14ac:dyDescent="0.25">
      <c r="A2499" s="118"/>
      <c r="B2499" s="118"/>
      <c r="C2499" s="118"/>
      <c r="D2499" s="164"/>
      <c r="E2499" s="118"/>
      <c r="F2499" s="478"/>
      <c r="G2499" s="118"/>
      <c r="H2499" s="118"/>
      <c r="I2499" s="118"/>
      <c r="J2499" s="118"/>
    </row>
    <row r="2500" spans="1:10" ht="15" x14ac:dyDescent="0.25">
      <c r="A2500" s="118"/>
      <c r="B2500" s="118"/>
      <c r="C2500" s="118"/>
      <c r="D2500" s="164"/>
      <c r="E2500" s="118"/>
      <c r="F2500" s="478"/>
      <c r="G2500" s="118"/>
      <c r="H2500" s="118"/>
      <c r="I2500" s="118"/>
      <c r="J2500" s="118"/>
    </row>
    <row r="2501" spans="1:10" ht="15" x14ac:dyDescent="0.25">
      <c r="A2501" s="118"/>
      <c r="B2501" s="118"/>
      <c r="C2501" s="118"/>
      <c r="D2501" s="164"/>
      <c r="E2501" s="118"/>
      <c r="F2501" s="478"/>
      <c r="G2501" s="118"/>
      <c r="H2501" s="118"/>
      <c r="I2501" s="118"/>
      <c r="J2501" s="118"/>
    </row>
    <row r="2502" spans="1:10" ht="15" x14ac:dyDescent="0.25">
      <c r="A2502" s="118"/>
      <c r="B2502" s="118"/>
      <c r="C2502" s="118"/>
      <c r="D2502" s="164"/>
      <c r="E2502" s="118"/>
      <c r="F2502" s="478"/>
      <c r="G2502" s="118"/>
      <c r="H2502" s="118"/>
      <c r="I2502" s="118"/>
      <c r="J2502" s="118"/>
    </row>
    <row r="2503" spans="1:10" ht="15" x14ac:dyDescent="0.25">
      <c r="A2503" s="118"/>
      <c r="B2503" s="118"/>
      <c r="C2503" s="118"/>
      <c r="D2503" s="164"/>
      <c r="E2503" s="118"/>
      <c r="F2503" s="478"/>
      <c r="G2503" s="118"/>
      <c r="H2503" s="118"/>
      <c r="I2503" s="118"/>
      <c r="J2503" s="118"/>
    </row>
    <row r="2504" spans="1:10" ht="15" x14ac:dyDescent="0.25">
      <c r="A2504" s="118"/>
      <c r="B2504" s="118"/>
      <c r="C2504" s="118"/>
      <c r="D2504" s="164"/>
      <c r="E2504" s="118"/>
      <c r="F2504" s="478"/>
      <c r="G2504" s="118"/>
      <c r="H2504" s="118"/>
      <c r="I2504" s="118"/>
      <c r="J2504" s="118"/>
    </row>
    <row r="2505" spans="1:10" ht="15" x14ac:dyDescent="0.25">
      <c r="A2505" s="118"/>
      <c r="B2505" s="118"/>
      <c r="C2505" s="118"/>
      <c r="D2505" s="164"/>
      <c r="E2505" s="118"/>
      <c r="F2505" s="478"/>
      <c r="G2505" s="118"/>
      <c r="H2505" s="118"/>
      <c r="I2505" s="118"/>
      <c r="J2505" s="118"/>
    </row>
    <row r="2506" spans="1:10" ht="15" x14ac:dyDescent="0.25">
      <c r="A2506" s="118"/>
      <c r="B2506" s="118"/>
      <c r="C2506" s="118"/>
      <c r="D2506" s="164"/>
      <c r="E2506" s="118"/>
      <c r="F2506" s="478"/>
      <c r="G2506" s="118"/>
      <c r="H2506" s="118"/>
      <c r="I2506" s="118"/>
      <c r="J2506" s="118"/>
    </row>
    <row r="2507" spans="1:10" ht="15" x14ac:dyDescent="0.25">
      <c r="A2507" s="118"/>
      <c r="B2507" s="118"/>
      <c r="C2507" s="118"/>
      <c r="D2507" s="164"/>
      <c r="E2507" s="118"/>
      <c r="F2507" s="478"/>
      <c r="G2507" s="118"/>
      <c r="H2507" s="118"/>
      <c r="I2507" s="118"/>
      <c r="J2507" s="118"/>
    </row>
    <row r="2508" spans="1:10" ht="15" x14ac:dyDescent="0.25">
      <c r="A2508" s="118"/>
      <c r="B2508" s="118"/>
      <c r="C2508" s="118"/>
      <c r="D2508" s="164"/>
      <c r="E2508" s="118"/>
      <c r="F2508" s="478"/>
      <c r="G2508" s="118"/>
      <c r="H2508" s="118"/>
      <c r="I2508" s="118"/>
      <c r="J2508" s="118"/>
    </row>
    <row r="2509" spans="1:10" ht="15" x14ac:dyDescent="0.25">
      <c r="A2509" s="118"/>
      <c r="B2509" s="118"/>
      <c r="C2509" s="118"/>
      <c r="D2509" s="164"/>
      <c r="E2509" s="118"/>
      <c r="F2509" s="478"/>
      <c r="G2509" s="118"/>
      <c r="H2509" s="118"/>
      <c r="I2509" s="118"/>
      <c r="J2509" s="118"/>
    </row>
    <row r="2510" spans="1:10" ht="15" x14ac:dyDescent="0.25">
      <c r="A2510" s="118"/>
      <c r="B2510" s="118"/>
      <c r="C2510" s="118"/>
      <c r="D2510" s="164"/>
      <c r="E2510" s="118"/>
      <c r="F2510" s="478"/>
      <c r="G2510" s="118"/>
      <c r="H2510" s="118"/>
      <c r="I2510" s="118"/>
      <c r="J2510" s="118"/>
    </row>
    <row r="2511" spans="1:10" ht="15" x14ac:dyDescent="0.25">
      <c r="A2511" s="118"/>
      <c r="B2511" s="118"/>
      <c r="C2511" s="118"/>
      <c r="D2511" s="164"/>
      <c r="E2511" s="118"/>
      <c r="F2511" s="478"/>
      <c r="G2511" s="118"/>
      <c r="H2511" s="118"/>
      <c r="I2511" s="118"/>
      <c r="J2511" s="118"/>
    </row>
    <row r="2512" spans="1:10" ht="15" x14ac:dyDescent="0.25">
      <c r="A2512" s="118"/>
      <c r="B2512" s="118"/>
      <c r="C2512" s="118"/>
      <c r="D2512" s="164"/>
      <c r="E2512" s="118"/>
      <c r="F2512" s="478"/>
      <c r="G2512" s="118"/>
      <c r="H2512" s="118"/>
      <c r="I2512" s="118"/>
      <c r="J2512" s="118"/>
    </row>
    <row r="2513" spans="1:10" ht="15" x14ac:dyDescent="0.25">
      <c r="A2513" s="118"/>
      <c r="B2513" s="118"/>
      <c r="C2513" s="118"/>
      <c r="D2513" s="164"/>
      <c r="E2513" s="118"/>
      <c r="F2513" s="478"/>
      <c r="G2513" s="118"/>
      <c r="H2513" s="118"/>
      <c r="I2513" s="118"/>
      <c r="J2513" s="118"/>
    </row>
    <row r="2514" spans="1:10" ht="15" x14ac:dyDescent="0.25">
      <c r="A2514" s="118"/>
      <c r="B2514" s="118"/>
      <c r="C2514" s="118"/>
      <c r="D2514" s="164"/>
      <c r="E2514" s="118"/>
      <c r="F2514" s="478"/>
      <c r="G2514" s="118"/>
      <c r="H2514" s="118"/>
      <c r="I2514" s="118"/>
      <c r="J2514" s="118"/>
    </row>
    <row r="2515" spans="1:10" ht="15" x14ac:dyDescent="0.25">
      <c r="A2515" s="118"/>
      <c r="B2515" s="118"/>
      <c r="C2515" s="118"/>
      <c r="D2515" s="164"/>
      <c r="E2515" s="118"/>
      <c r="F2515" s="478"/>
      <c r="G2515" s="118"/>
      <c r="H2515" s="118"/>
      <c r="I2515" s="118"/>
      <c r="J2515" s="118"/>
    </row>
    <row r="2516" spans="1:10" ht="15" x14ac:dyDescent="0.25">
      <c r="A2516" s="118"/>
      <c r="B2516" s="118"/>
      <c r="C2516" s="118"/>
      <c r="D2516" s="164"/>
      <c r="E2516" s="118"/>
      <c r="F2516" s="478"/>
      <c r="G2516" s="118"/>
      <c r="H2516" s="118"/>
      <c r="I2516" s="118"/>
      <c r="J2516" s="118"/>
    </row>
    <row r="2517" spans="1:10" ht="15" x14ac:dyDescent="0.25">
      <c r="A2517" s="118"/>
      <c r="B2517" s="118"/>
      <c r="C2517" s="118"/>
      <c r="D2517" s="164"/>
      <c r="E2517" s="118"/>
      <c r="F2517" s="478"/>
      <c r="G2517" s="118"/>
      <c r="H2517" s="118"/>
      <c r="I2517" s="118"/>
      <c r="J2517" s="118"/>
    </row>
    <row r="2518" spans="1:10" ht="15" x14ac:dyDescent="0.25">
      <c r="A2518" s="118"/>
      <c r="B2518" s="118"/>
      <c r="C2518" s="118"/>
      <c r="D2518" s="164"/>
      <c r="E2518" s="118"/>
      <c r="F2518" s="478"/>
      <c r="G2518" s="118"/>
      <c r="H2518" s="118"/>
      <c r="I2518" s="118"/>
      <c r="J2518" s="118"/>
    </row>
    <row r="2519" spans="1:10" ht="15" x14ac:dyDescent="0.25">
      <c r="A2519" s="118"/>
      <c r="B2519" s="118"/>
      <c r="C2519" s="118"/>
      <c r="D2519" s="164"/>
      <c r="E2519" s="118"/>
      <c r="F2519" s="478"/>
      <c r="G2519" s="118"/>
      <c r="H2519" s="118"/>
      <c r="I2519" s="118"/>
      <c r="J2519" s="118"/>
    </row>
    <row r="2520" spans="1:10" ht="15" x14ac:dyDescent="0.25">
      <c r="A2520" s="118"/>
      <c r="B2520" s="118"/>
      <c r="C2520" s="118"/>
      <c r="D2520" s="164"/>
      <c r="E2520" s="118"/>
      <c r="F2520" s="478"/>
      <c r="G2520" s="118"/>
      <c r="H2520" s="118"/>
      <c r="I2520" s="118"/>
      <c r="J2520" s="118"/>
    </row>
    <row r="2521" spans="1:10" ht="15" x14ac:dyDescent="0.25">
      <c r="A2521" s="118"/>
      <c r="B2521" s="118"/>
      <c r="C2521" s="118"/>
      <c r="D2521" s="164"/>
      <c r="E2521" s="118"/>
      <c r="F2521" s="478"/>
      <c r="G2521" s="118"/>
      <c r="H2521" s="118"/>
      <c r="I2521" s="118"/>
      <c r="J2521" s="118"/>
    </row>
    <row r="2522" spans="1:10" ht="15" x14ac:dyDescent="0.25">
      <c r="A2522" s="118"/>
      <c r="B2522" s="118"/>
      <c r="C2522" s="118"/>
      <c r="D2522" s="164"/>
      <c r="E2522" s="118"/>
      <c r="F2522" s="478"/>
      <c r="G2522" s="118"/>
      <c r="H2522" s="118"/>
      <c r="I2522" s="118"/>
      <c r="J2522" s="118"/>
    </row>
    <row r="2523" spans="1:10" ht="15" x14ac:dyDescent="0.25">
      <c r="A2523" s="118"/>
      <c r="B2523" s="118"/>
      <c r="C2523" s="118"/>
      <c r="D2523" s="164"/>
      <c r="E2523" s="118"/>
      <c r="F2523" s="478"/>
      <c r="G2523" s="118"/>
      <c r="H2523" s="118"/>
      <c r="I2523" s="118"/>
      <c r="J2523" s="118"/>
    </row>
    <row r="2524" spans="1:10" ht="15" x14ac:dyDescent="0.25">
      <c r="A2524" s="118"/>
      <c r="B2524" s="118"/>
      <c r="C2524" s="118"/>
      <c r="D2524" s="164"/>
      <c r="E2524" s="118"/>
      <c r="F2524" s="478"/>
      <c r="G2524" s="118"/>
      <c r="H2524" s="118"/>
      <c r="I2524" s="118"/>
      <c r="J2524" s="118"/>
    </row>
    <row r="2525" spans="1:10" ht="15" x14ac:dyDescent="0.25">
      <c r="A2525" s="118"/>
      <c r="B2525" s="118"/>
      <c r="C2525" s="118"/>
      <c r="D2525" s="164"/>
      <c r="E2525" s="118"/>
      <c r="F2525" s="478"/>
      <c r="G2525" s="118"/>
      <c r="H2525" s="118"/>
      <c r="I2525" s="118"/>
      <c r="J2525" s="118"/>
    </row>
    <row r="2526" spans="1:10" ht="15" x14ac:dyDescent="0.25">
      <c r="A2526" s="118"/>
      <c r="B2526" s="118"/>
      <c r="C2526" s="118"/>
      <c r="D2526" s="164"/>
      <c r="E2526" s="118"/>
      <c r="F2526" s="478"/>
      <c r="G2526" s="118"/>
      <c r="H2526" s="118"/>
      <c r="I2526" s="118"/>
      <c r="J2526" s="118"/>
    </row>
    <row r="2527" spans="1:10" ht="15" x14ac:dyDescent="0.25">
      <c r="A2527" s="118"/>
      <c r="B2527" s="118"/>
      <c r="C2527" s="118"/>
      <c r="D2527" s="164"/>
      <c r="E2527" s="118"/>
      <c r="F2527" s="478"/>
      <c r="G2527" s="118"/>
      <c r="H2527" s="118"/>
      <c r="I2527" s="118"/>
      <c r="J2527" s="118"/>
    </row>
    <row r="2528" spans="1:10" ht="15" x14ac:dyDescent="0.25">
      <c r="A2528" s="118"/>
      <c r="B2528" s="118"/>
      <c r="C2528" s="118"/>
      <c r="D2528" s="164"/>
      <c r="E2528" s="118"/>
      <c r="F2528" s="478"/>
      <c r="G2528" s="118"/>
      <c r="H2528" s="118"/>
      <c r="I2528" s="118"/>
      <c r="J2528" s="118"/>
    </row>
    <row r="2529" spans="1:10" ht="15" x14ac:dyDescent="0.25">
      <c r="A2529" s="118"/>
      <c r="B2529" s="118"/>
      <c r="C2529" s="118"/>
      <c r="D2529" s="164"/>
      <c r="E2529" s="118"/>
      <c r="F2529" s="478"/>
      <c r="G2529" s="118"/>
      <c r="H2529" s="118"/>
      <c r="I2529" s="118"/>
      <c r="J2529" s="118"/>
    </row>
    <row r="2530" spans="1:10" ht="15" x14ac:dyDescent="0.25">
      <c r="A2530" s="118"/>
      <c r="B2530" s="118"/>
      <c r="C2530" s="118"/>
      <c r="D2530" s="164"/>
      <c r="E2530" s="118"/>
      <c r="F2530" s="478"/>
      <c r="G2530" s="118"/>
      <c r="H2530" s="118"/>
      <c r="I2530" s="118"/>
      <c r="J2530" s="118"/>
    </row>
    <row r="2531" spans="1:10" ht="15" x14ac:dyDescent="0.25">
      <c r="A2531" s="118"/>
      <c r="B2531" s="118"/>
      <c r="C2531" s="118"/>
      <c r="D2531" s="164"/>
      <c r="E2531" s="118"/>
      <c r="F2531" s="478"/>
      <c r="G2531" s="118"/>
      <c r="H2531" s="118"/>
      <c r="I2531" s="118"/>
      <c r="J2531" s="118"/>
    </row>
    <row r="2532" spans="1:10" ht="15" x14ac:dyDescent="0.25">
      <c r="A2532" s="118"/>
      <c r="B2532" s="118"/>
      <c r="C2532" s="118"/>
      <c r="D2532" s="164"/>
      <c r="E2532" s="118"/>
      <c r="F2532" s="478"/>
      <c r="G2532" s="118"/>
      <c r="H2532" s="118"/>
      <c r="I2532" s="118"/>
      <c r="J2532" s="118"/>
    </row>
    <row r="2533" spans="1:10" ht="15" x14ac:dyDescent="0.25">
      <c r="A2533" s="118"/>
      <c r="B2533" s="118"/>
      <c r="C2533" s="118"/>
      <c r="D2533" s="164"/>
      <c r="E2533" s="118"/>
      <c r="F2533" s="478"/>
      <c r="G2533" s="118"/>
      <c r="H2533" s="118"/>
      <c r="I2533" s="118"/>
      <c r="J2533" s="118"/>
    </row>
    <row r="2534" spans="1:10" ht="15" x14ac:dyDescent="0.25">
      <c r="A2534" s="118"/>
      <c r="B2534" s="118"/>
      <c r="C2534" s="118"/>
      <c r="D2534" s="164"/>
      <c r="E2534" s="118"/>
      <c r="F2534" s="478"/>
      <c r="G2534" s="118"/>
      <c r="H2534" s="118"/>
      <c r="I2534" s="118"/>
      <c r="J2534" s="118"/>
    </row>
    <row r="2535" spans="1:10" ht="15" x14ac:dyDescent="0.25">
      <c r="A2535" s="118"/>
      <c r="B2535" s="118"/>
      <c r="C2535" s="118"/>
      <c r="D2535" s="164"/>
      <c r="E2535" s="118"/>
      <c r="F2535" s="478"/>
      <c r="G2535" s="118"/>
      <c r="H2535" s="118"/>
      <c r="I2535" s="118"/>
      <c r="J2535" s="118"/>
    </row>
    <row r="2536" spans="1:10" ht="15" x14ac:dyDescent="0.25">
      <c r="A2536" s="118"/>
      <c r="B2536" s="118"/>
      <c r="C2536" s="118"/>
      <c r="D2536" s="164"/>
      <c r="E2536" s="118"/>
      <c r="F2536" s="478"/>
      <c r="G2536" s="118"/>
      <c r="H2536" s="118"/>
      <c r="I2536" s="118"/>
      <c r="J2536" s="118"/>
    </row>
    <row r="2537" spans="1:10" ht="15" x14ac:dyDescent="0.25">
      <c r="A2537" s="118"/>
      <c r="B2537" s="118"/>
      <c r="C2537" s="118"/>
      <c r="D2537" s="164"/>
      <c r="E2537" s="118"/>
      <c r="F2537" s="478"/>
      <c r="G2537" s="118"/>
      <c r="H2537" s="118"/>
      <c r="I2537" s="118"/>
      <c r="J2537" s="118"/>
    </row>
    <row r="2538" spans="1:10" ht="15" x14ac:dyDescent="0.25">
      <c r="A2538" s="118"/>
      <c r="B2538" s="118"/>
      <c r="C2538" s="118"/>
      <c r="D2538" s="164"/>
      <c r="E2538" s="118"/>
      <c r="F2538" s="478"/>
      <c r="G2538" s="118"/>
      <c r="H2538" s="118"/>
      <c r="I2538" s="118"/>
      <c r="J2538" s="118"/>
    </row>
    <row r="2539" spans="1:10" ht="15" x14ac:dyDescent="0.25">
      <c r="A2539" s="118"/>
      <c r="B2539" s="118"/>
      <c r="C2539" s="118"/>
      <c r="D2539" s="164"/>
      <c r="E2539" s="118"/>
      <c r="F2539" s="478"/>
      <c r="G2539" s="118"/>
      <c r="H2539" s="118"/>
      <c r="I2539" s="118"/>
      <c r="J2539" s="118"/>
    </row>
    <row r="2540" spans="1:10" ht="15" x14ac:dyDescent="0.25">
      <c r="A2540" s="118"/>
      <c r="B2540" s="118"/>
      <c r="C2540" s="118"/>
      <c r="D2540" s="164"/>
      <c r="E2540" s="118"/>
      <c r="F2540" s="478"/>
      <c r="G2540" s="118"/>
      <c r="H2540" s="118"/>
      <c r="I2540" s="118"/>
      <c r="J2540" s="118"/>
    </row>
    <row r="2541" spans="1:10" ht="15" x14ac:dyDescent="0.25">
      <c r="A2541" s="118"/>
      <c r="B2541" s="118"/>
      <c r="C2541" s="118"/>
      <c r="D2541" s="164"/>
      <c r="E2541" s="118"/>
      <c r="F2541" s="478"/>
      <c r="G2541" s="118"/>
      <c r="H2541" s="118"/>
      <c r="I2541" s="118"/>
      <c r="J2541" s="118"/>
    </row>
    <row r="2542" spans="1:10" ht="15" x14ac:dyDescent="0.25">
      <c r="A2542" s="118"/>
      <c r="B2542" s="118"/>
      <c r="C2542" s="118"/>
      <c r="D2542" s="164"/>
      <c r="E2542" s="118"/>
      <c r="F2542" s="478"/>
      <c r="G2542" s="118"/>
      <c r="H2542" s="118"/>
      <c r="I2542" s="118"/>
      <c r="J2542" s="118"/>
    </row>
    <row r="2543" spans="1:10" ht="15" x14ac:dyDescent="0.25">
      <c r="A2543" s="118"/>
      <c r="B2543" s="118"/>
      <c r="C2543" s="118"/>
      <c r="D2543" s="164"/>
      <c r="E2543" s="118"/>
      <c r="F2543" s="478"/>
      <c r="G2543" s="118"/>
      <c r="H2543" s="118"/>
      <c r="I2543" s="118"/>
      <c r="J2543" s="118"/>
    </row>
    <row r="2544" spans="1:10" ht="15" x14ac:dyDescent="0.25">
      <c r="A2544" s="118"/>
      <c r="B2544" s="118"/>
      <c r="C2544" s="118"/>
      <c r="D2544" s="164"/>
      <c r="E2544" s="118"/>
      <c r="F2544" s="478"/>
      <c r="G2544" s="118"/>
      <c r="H2544" s="118"/>
      <c r="I2544" s="118"/>
      <c r="J2544" s="118"/>
    </row>
    <row r="2545" spans="1:10" ht="15" x14ac:dyDescent="0.25">
      <c r="A2545" s="118"/>
      <c r="B2545" s="118"/>
      <c r="C2545" s="118"/>
      <c r="D2545" s="164"/>
      <c r="E2545" s="118"/>
      <c r="F2545" s="478"/>
      <c r="G2545" s="118"/>
      <c r="H2545" s="118"/>
      <c r="I2545" s="118"/>
      <c r="J2545" s="118"/>
    </row>
    <row r="2546" spans="1:10" ht="15" x14ac:dyDescent="0.25">
      <c r="A2546" s="118"/>
      <c r="B2546" s="118"/>
      <c r="C2546" s="118"/>
      <c r="D2546" s="164"/>
      <c r="E2546" s="118"/>
      <c r="F2546" s="478"/>
      <c r="G2546" s="118"/>
      <c r="H2546" s="118"/>
      <c r="I2546" s="118"/>
      <c r="J2546" s="118"/>
    </row>
    <row r="2547" spans="1:10" ht="15" x14ac:dyDescent="0.25">
      <c r="A2547" s="118"/>
      <c r="B2547" s="118"/>
      <c r="C2547" s="118"/>
      <c r="D2547" s="164"/>
      <c r="E2547" s="118"/>
      <c r="F2547" s="478"/>
      <c r="G2547" s="118"/>
      <c r="H2547" s="118"/>
      <c r="I2547" s="118"/>
      <c r="J2547" s="118"/>
    </row>
    <row r="2548" spans="1:10" ht="15" x14ac:dyDescent="0.25">
      <c r="A2548" s="118"/>
      <c r="B2548" s="118"/>
      <c r="C2548" s="118"/>
      <c r="D2548" s="164"/>
      <c r="E2548" s="118"/>
      <c r="F2548" s="478"/>
      <c r="G2548" s="118"/>
      <c r="H2548" s="118"/>
      <c r="I2548" s="118"/>
      <c r="J2548" s="118"/>
    </row>
    <row r="2549" spans="1:10" ht="15" x14ac:dyDescent="0.25">
      <c r="A2549" s="118"/>
      <c r="B2549" s="118"/>
      <c r="C2549" s="118"/>
      <c r="D2549" s="164"/>
      <c r="E2549" s="118"/>
      <c r="F2549" s="478"/>
      <c r="G2549" s="118"/>
      <c r="H2549" s="118"/>
      <c r="I2549" s="118"/>
      <c r="J2549" s="118"/>
    </row>
    <row r="2550" spans="1:10" ht="15" x14ac:dyDescent="0.25">
      <c r="A2550" s="118"/>
      <c r="B2550" s="118"/>
      <c r="C2550" s="118"/>
      <c r="D2550" s="164"/>
      <c r="E2550" s="118"/>
      <c r="F2550" s="478"/>
      <c r="G2550" s="118"/>
      <c r="H2550" s="118"/>
      <c r="I2550" s="118"/>
      <c r="J2550" s="118"/>
    </row>
    <row r="2551" spans="1:10" ht="15" x14ac:dyDescent="0.25">
      <c r="A2551" s="118"/>
      <c r="B2551" s="118"/>
      <c r="C2551" s="118"/>
      <c r="D2551" s="164"/>
      <c r="E2551" s="118"/>
      <c r="F2551" s="478"/>
      <c r="G2551" s="118"/>
      <c r="H2551" s="118"/>
      <c r="I2551" s="118"/>
      <c r="J2551" s="118"/>
    </row>
    <row r="2552" spans="1:10" ht="15" x14ac:dyDescent="0.25">
      <c r="A2552" s="118"/>
      <c r="B2552" s="118"/>
      <c r="C2552" s="118"/>
      <c r="D2552" s="164"/>
      <c r="E2552" s="118"/>
      <c r="F2552" s="478"/>
      <c r="G2552" s="118"/>
      <c r="H2552" s="118"/>
      <c r="I2552" s="118"/>
      <c r="J2552" s="118"/>
    </row>
    <row r="2553" spans="1:10" ht="15" x14ac:dyDescent="0.25">
      <c r="A2553" s="118"/>
      <c r="B2553" s="118"/>
      <c r="C2553" s="118"/>
      <c r="D2553" s="164"/>
      <c r="E2553" s="118"/>
      <c r="F2553" s="478"/>
      <c r="G2553" s="118"/>
      <c r="H2553" s="118"/>
      <c r="I2553" s="118"/>
      <c r="J2553" s="118"/>
    </row>
    <row r="2554" spans="1:10" ht="15" x14ac:dyDescent="0.25">
      <c r="A2554" s="118"/>
      <c r="B2554" s="118"/>
      <c r="C2554" s="118"/>
      <c r="D2554" s="164"/>
      <c r="E2554" s="118"/>
      <c r="F2554" s="478"/>
      <c r="G2554" s="118"/>
      <c r="H2554" s="118"/>
      <c r="I2554" s="118"/>
      <c r="J2554" s="118"/>
    </row>
    <row r="2555" spans="1:10" ht="15" x14ac:dyDescent="0.25">
      <c r="A2555" s="118"/>
      <c r="B2555" s="118"/>
      <c r="C2555" s="118"/>
      <c r="D2555" s="164"/>
      <c r="E2555" s="118"/>
      <c r="F2555" s="478"/>
      <c r="G2555" s="118"/>
      <c r="H2555" s="118"/>
      <c r="I2555" s="118"/>
      <c r="J2555" s="118"/>
    </row>
    <row r="2556" spans="1:10" ht="15" x14ac:dyDescent="0.25">
      <c r="A2556" s="118"/>
      <c r="B2556" s="118"/>
      <c r="C2556" s="118"/>
      <c r="D2556" s="164"/>
      <c r="E2556" s="118"/>
      <c r="F2556" s="478"/>
      <c r="G2556" s="118"/>
      <c r="H2556" s="118"/>
      <c r="I2556" s="118"/>
      <c r="J2556" s="118"/>
    </row>
    <row r="2557" spans="1:10" ht="15" x14ac:dyDescent="0.25">
      <c r="A2557" s="118"/>
      <c r="B2557" s="118"/>
      <c r="C2557" s="118"/>
      <c r="D2557" s="164"/>
      <c r="E2557" s="118"/>
      <c r="F2557" s="478"/>
      <c r="G2557" s="118"/>
      <c r="H2557" s="118"/>
      <c r="I2557" s="118"/>
      <c r="J2557" s="118"/>
    </row>
    <row r="2558" spans="1:10" ht="15" x14ac:dyDescent="0.25">
      <c r="A2558" s="118"/>
      <c r="B2558" s="118"/>
      <c r="C2558" s="118"/>
      <c r="D2558" s="164"/>
      <c r="E2558" s="118"/>
      <c r="F2558" s="478"/>
      <c r="G2558" s="118"/>
      <c r="H2558" s="118"/>
      <c r="I2558" s="118"/>
      <c r="J2558" s="118"/>
    </row>
    <row r="2559" spans="1:10" ht="15" x14ac:dyDescent="0.25">
      <c r="A2559" s="118"/>
      <c r="B2559" s="118"/>
      <c r="C2559" s="118"/>
      <c r="D2559" s="164"/>
      <c r="E2559" s="118"/>
      <c r="F2559" s="478"/>
      <c r="G2559" s="118"/>
      <c r="H2559" s="118"/>
      <c r="I2559" s="118"/>
      <c r="J2559" s="118"/>
    </row>
    <row r="2560" spans="1:10" ht="15" x14ac:dyDescent="0.25">
      <c r="A2560" s="118"/>
      <c r="B2560" s="118"/>
      <c r="C2560" s="118"/>
      <c r="D2560" s="164"/>
      <c r="E2560" s="118"/>
      <c r="F2560" s="478"/>
      <c r="G2560" s="118"/>
      <c r="H2560" s="118"/>
      <c r="I2560" s="118"/>
      <c r="J2560" s="118"/>
    </row>
    <row r="2561" spans="1:10" ht="15" x14ac:dyDescent="0.25">
      <c r="A2561" s="118"/>
      <c r="B2561" s="118"/>
      <c r="C2561" s="118"/>
      <c r="D2561" s="164"/>
      <c r="E2561" s="118"/>
      <c r="F2561" s="478"/>
      <c r="G2561" s="118"/>
      <c r="H2561" s="118"/>
      <c r="I2561" s="118"/>
      <c r="J2561" s="118"/>
    </row>
    <row r="2562" spans="1:10" ht="15" x14ac:dyDescent="0.25">
      <c r="A2562" s="118"/>
      <c r="B2562" s="118"/>
      <c r="C2562" s="118"/>
      <c r="D2562" s="164"/>
      <c r="E2562" s="118"/>
      <c r="F2562" s="478"/>
      <c r="G2562" s="118"/>
      <c r="H2562" s="118"/>
      <c r="I2562" s="118"/>
      <c r="J2562" s="118"/>
    </row>
    <row r="2563" spans="1:10" ht="15" x14ac:dyDescent="0.25">
      <c r="A2563" s="118"/>
      <c r="B2563" s="118"/>
      <c r="C2563" s="118"/>
      <c r="D2563" s="164"/>
      <c r="E2563" s="118"/>
      <c r="F2563" s="478"/>
      <c r="G2563" s="118"/>
      <c r="H2563" s="118"/>
      <c r="I2563" s="118"/>
      <c r="J2563" s="118"/>
    </row>
    <row r="2564" spans="1:10" ht="15" x14ac:dyDescent="0.25">
      <c r="A2564" s="118"/>
      <c r="B2564" s="118"/>
      <c r="C2564" s="118"/>
      <c r="D2564" s="164"/>
      <c r="E2564" s="118"/>
      <c r="F2564" s="478"/>
      <c r="G2564" s="118"/>
      <c r="H2564" s="118"/>
      <c r="I2564" s="118"/>
      <c r="J2564" s="118"/>
    </row>
    <row r="2565" spans="1:10" ht="15" x14ac:dyDescent="0.25">
      <c r="A2565" s="118"/>
      <c r="B2565" s="118"/>
      <c r="C2565" s="118"/>
      <c r="D2565" s="164"/>
      <c r="E2565" s="118"/>
      <c r="F2565" s="478"/>
      <c r="G2565" s="118"/>
      <c r="H2565" s="118"/>
      <c r="I2565" s="118"/>
      <c r="J2565" s="118"/>
    </row>
    <row r="2566" spans="1:10" ht="15" x14ac:dyDescent="0.25">
      <c r="A2566" s="118"/>
      <c r="B2566" s="118"/>
      <c r="C2566" s="118"/>
      <c r="D2566" s="164"/>
      <c r="E2566" s="118"/>
      <c r="F2566" s="478"/>
      <c r="G2566" s="118"/>
      <c r="H2566" s="118"/>
      <c r="I2566" s="118"/>
      <c r="J2566" s="118"/>
    </row>
    <row r="2567" spans="1:10" ht="15" x14ac:dyDescent="0.25">
      <c r="A2567" s="118"/>
      <c r="B2567" s="118"/>
      <c r="C2567" s="118"/>
      <c r="D2567" s="164"/>
      <c r="E2567" s="118"/>
      <c r="F2567" s="478"/>
      <c r="G2567" s="118"/>
      <c r="H2567" s="118"/>
      <c r="I2567" s="118"/>
      <c r="J2567" s="118"/>
    </row>
    <row r="2568" spans="1:10" ht="15" x14ac:dyDescent="0.25">
      <c r="A2568" s="118"/>
      <c r="B2568" s="118"/>
      <c r="C2568" s="118"/>
      <c r="D2568" s="164"/>
      <c r="E2568" s="118"/>
      <c r="F2568" s="478"/>
      <c r="G2568" s="118"/>
      <c r="H2568" s="118"/>
      <c r="I2568" s="118"/>
      <c r="J2568" s="118"/>
    </row>
    <row r="2569" spans="1:10" ht="15" x14ac:dyDescent="0.25">
      <c r="A2569" s="118"/>
      <c r="B2569" s="118"/>
      <c r="C2569" s="118"/>
      <c r="D2569" s="164"/>
      <c r="E2569" s="118"/>
      <c r="F2569" s="478"/>
      <c r="G2569" s="118"/>
      <c r="H2569" s="118"/>
      <c r="I2569" s="118"/>
      <c r="J2569" s="118"/>
    </row>
    <row r="2570" spans="1:10" ht="15" x14ac:dyDescent="0.25">
      <c r="A2570" s="118"/>
      <c r="B2570" s="118"/>
      <c r="C2570" s="118"/>
      <c r="D2570" s="164"/>
      <c r="E2570" s="118"/>
      <c r="F2570" s="478"/>
      <c r="G2570" s="118"/>
      <c r="H2570" s="118"/>
      <c r="I2570" s="118"/>
      <c r="J2570" s="118"/>
    </row>
    <row r="2571" spans="1:10" ht="15" x14ac:dyDescent="0.25">
      <c r="A2571" s="118"/>
      <c r="B2571" s="118"/>
      <c r="C2571" s="118"/>
      <c r="D2571" s="164"/>
      <c r="E2571" s="118"/>
      <c r="F2571" s="478"/>
      <c r="G2571" s="118"/>
      <c r="H2571" s="118"/>
      <c r="I2571" s="118"/>
      <c r="J2571" s="118"/>
    </row>
    <row r="2572" spans="1:10" ht="15" x14ac:dyDescent="0.25">
      <c r="A2572" s="118"/>
      <c r="B2572" s="118"/>
      <c r="C2572" s="118"/>
      <c r="D2572" s="164"/>
      <c r="E2572" s="118"/>
      <c r="F2572" s="478"/>
      <c r="G2572" s="118"/>
      <c r="H2572" s="118"/>
      <c r="I2572" s="118"/>
      <c r="J2572" s="118"/>
    </row>
    <row r="2573" spans="1:10" ht="15" x14ac:dyDescent="0.25">
      <c r="A2573" s="118"/>
      <c r="B2573" s="118"/>
      <c r="C2573" s="118"/>
      <c r="D2573" s="164"/>
      <c r="E2573" s="118"/>
      <c r="F2573" s="478"/>
      <c r="G2573" s="118"/>
      <c r="H2573" s="118"/>
      <c r="I2573" s="118"/>
      <c r="J2573" s="118"/>
    </row>
    <row r="2574" spans="1:10" ht="15" x14ac:dyDescent="0.25">
      <c r="A2574" s="118"/>
      <c r="B2574" s="118"/>
      <c r="C2574" s="118"/>
      <c r="D2574" s="164"/>
      <c r="E2574" s="118"/>
      <c r="F2574" s="478"/>
      <c r="G2574" s="118"/>
      <c r="H2574" s="118"/>
      <c r="I2574" s="118"/>
      <c r="J2574" s="118"/>
    </row>
    <row r="2575" spans="1:10" ht="15" x14ac:dyDescent="0.25">
      <c r="A2575" s="118"/>
      <c r="B2575" s="118"/>
      <c r="C2575" s="118"/>
      <c r="D2575" s="164"/>
      <c r="E2575" s="118"/>
      <c r="F2575" s="478"/>
      <c r="G2575" s="118"/>
      <c r="H2575" s="118"/>
      <c r="I2575" s="118"/>
      <c r="J2575" s="118"/>
    </row>
    <row r="2576" spans="1:10" ht="15" x14ac:dyDescent="0.25">
      <c r="A2576" s="118"/>
      <c r="B2576" s="118"/>
      <c r="C2576" s="118"/>
      <c r="D2576" s="164"/>
      <c r="E2576" s="118"/>
      <c r="F2576" s="478"/>
      <c r="G2576" s="118"/>
      <c r="H2576" s="118"/>
      <c r="I2576" s="118"/>
      <c r="J2576" s="118"/>
    </row>
    <row r="2577" spans="1:10" ht="15" x14ac:dyDescent="0.25">
      <c r="A2577" s="118"/>
      <c r="B2577" s="118"/>
      <c r="C2577" s="118"/>
      <c r="D2577" s="164"/>
      <c r="E2577" s="118"/>
      <c r="F2577" s="478"/>
      <c r="G2577" s="118"/>
      <c r="H2577" s="118"/>
      <c r="I2577" s="118"/>
      <c r="J2577" s="118"/>
    </row>
    <row r="2578" spans="1:10" ht="15" x14ac:dyDescent="0.25">
      <c r="A2578" s="118"/>
      <c r="B2578" s="118"/>
      <c r="C2578" s="118"/>
      <c r="D2578" s="164"/>
      <c r="E2578" s="118"/>
      <c r="F2578" s="478"/>
      <c r="G2578" s="118"/>
      <c r="H2578" s="118"/>
      <c r="I2578" s="118"/>
      <c r="J2578" s="118"/>
    </row>
    <row r="2579" spans="1:10" ht="15" x14ac:dyDescent="0.25">
      <c r="A2579" s="118"/>
      <c r="B2579" s="118"/>
      <c r="C2579" s="118"/>
      <c r="D2579" s="164"/>
      <c r="E2579" s="118"/>
      <c r="F2579" s="478"/>
      <c r="G2579" s="118"/>
      <c r="H2579" s="118"/>
      <c r="I2579" s="118"/>
      <c r="J2579" s="118"/>
    </row>
    <row r="2580" spans="1:10" ht="15" x14ac:dyDescent="0.25">
      <c r="A2580" s="118"/>
      <c r="B2580" s="118"/>
      <c r="C2580" s="118"/>
      <c r="D2580" s="164"/>
      <c r="E2580" s="118"/>
      <c r="F2580" s="478"/>
      <c r="G2580" s="118"/>
      <c r="H2580" s="118"/>
      <c r="I2580" s="118"/>
      <c r="J2580" s="118"/>
    </row>
    <row r="2581" spans="1:10" ht="15" x14ac:dyDescent="0.25">
      <c r="A2581" s="118"/>
      <c r="B2581" s="118"/>
      <c r="C2581" s="118"/>
      <c r="D2581" s="164"/>
      <c r="E2581" s="118"/>
      <c r="F2581" s="478"/>
      <c r="G2581" s="118"/>
      <c r="H2581" s="118"/>
      <c r="I2581" s="118"/>
      <c r="J2581" s="118"/>
    </row>
    <row r="2582" spans="1:10" ht="15" x14ac:dyDescent="0.25">
      <c r="A2582" s="118"/>
      <c r="B2582" s="118"/>
      <c r="C2582" s="118"/>
      <c r="D2582" s="164"/>
      <c r="E2582" s="118"/>
      <c r="F2582" s="478"/>
      <c r="G2582" s="118"/>
      <c r="H2582" s="118"/>
      <c r="I2582" s="118"/>
      <c r="J2582" s="118"/>
    </row>
    <row r="2583" spans="1:10" ht="15" x14ac:dyDescent="0.25">
      <c r="A2583" s="118"/>
      <c r="B2583" s="118"/>
      <c r="C2583" s="118"/>
      <c r="D2583" s="164"/>
      <c r="E2583" s="118"/>
      <c r="F2583" s="478"/>
      <c r="G2583" s="118"/>
      <c r="H2583" s="118"/>
      <c r="I2583" s="118"/>
      <c r="J2583" s="118"/>
    </row>
    <row r="2584" spans="1:10" ht="15" x14ac:dyDescent="0.25">
      <c r="A2584" s="118"/>
      <c r="B2584" s="118"/>
      <c r="C2584" s="118"/>
      <c r="D2584" s="164"/>
      <c r="E2584" s="118"/>
      <c r="F2584" s="478"/>
      <c r="G2584" s="118"/>
      <c r="H2584" s="118"/>
      <c r="I2584" s="118"/>
      <c r="J2584" s="118"/>
    </row>
    <row r="2585" spans="1:10" ht="15" x14ac:dyDescent="0.25">
      <c r="A2585" s="118"/>
      <c r="B2585" s="118"/>
      <c r="C2585" s="118"/>
      <c r="D2585" s="164"/>
      <c r="E2585" s="118"/>
      <c r="F2585" s="478"/>
      <c r="G2585" s="118"/>
      <c r="H2585" s="118"/>
      <c r="I2585" s="118"/>
      <c r="J2585" s="118"/>
    </row>
    <row r="2586" spans="1:10" ht="15" x14ac:dyDescent="0.25">
      <c r="A2586" s="118"/>
      <c r="B2586" s="118"/>
      <c r="C2586" s="118"/>
      <c r="D2586" s="164"/>
      <c r="E2586" s="118"/>
      <c r="F2586" s="478"/>
      <c r="G2586" s="118"/>
      <c r="H2586" s="118"/>
      <c r="I2586" s="118"/>
      <c r="J2586" s="118"/>
    </row>
    <row r="2587" spans="1:10" ht="15" x14ac:dyDescent="0.25">
      <c r="A2587" s="118"/>
      <c r="B2587" s="118"/>
      <c r="C2587" s="118"/>
      <c r="D2587" s="164"/>
      <c r="E2587" s="118"/>
      <c r="F2587" s="478"/>
      <c r="G2587" s="118"/>
      <c r="H2587" s="118"/>
      <c r="I2587" s="118"/>
      <c r="J2587" s="118"/>
    </row>
    <row r="2588" spans="1:10" ht="15" x14ac:dyDescent="0.25">
      <c r="A2588" s="118"/>
      <c r="B2588" s="118"/>
      <c r="C2588" s="118"/>
      <c r="D2588" s="164"/>
      <c r="E2588" s="118"/>
      <c r="F2588" s="478"/>
      <c r="G2588" s="118"/>
      <c r="H2588" s="118"/>
      <c r="I2588" s="118"/>
      <c r="J2588" s="118"/>
    </row>
    <row r="2589" spans="1:10" ht="15" x14ac:dyDescent="0.25">
      <c r="A2589" s="118"/>
      <c r="B2589" s="118"/>
      <c r="C2589" s="118"/>
      <c r="D2589" s="164"/>
      <c r="E2589" s="118"/>
      <c r="F2589" s="478"/>
      <c r="G2589" s="118"/>
      <c r="H2589" s="118"/>
      <c r="I2589" s="118"/>
      <c r="J2589" s="118"/>
    </row>
    <row r="2590" spans="1:10" ht="15" x14ac:dyDescent="0.25">
      <c r="A2590" s="118"/>
      <c r="B2590" s="118"/>
      <c r="C2590" s="118"/>
      <c r="D2590" s="164"/>
      <c r="E2590" s="118"/>
      <c r="F2590" s="478"/>
      <c r="G2590" s="118"/>
      <c r="H2590" s="118"/>
      <c r="I2590" s="118"/>
      <c r="J2590" s="118"/>
    </row>
    <row r="2591" spans="1:10" ht="15" x14ac:dyDescent="0.25">
      <c r="A2591" s="118"/>
      <c r="B2591" s="118"/>
      <c r="C2591" s="118"/>
      <c r="D2591" s="164"/>
      <c r="E2591" s="118"/>
      <c r="F2591" s="478"/>
      <c r="G2591" s="118"/>
      <c r="H2591" s="118"/>
      <c r="I2591" s="118"/>
      <c r="J2591" s="118"/>
    </row>
    <row r="2592" spans="1:10" ht="15" x14ac:dyDescent="0.25">
      <c r="A2592" s="118"/>
      <c r="B2592" s="118"/>
      <c r="C2592" s="118"/>
      <c r="D2592" s="164"/>
      <c r="E2592" s="118"/>
      <c r="F2592" s="478"/>
      <c r="G2592" s="118"/>
      <c r="H2592" s="118"/>
      <c r="I2592" s="118"/>
      <c r="J2592" s="118"/>
    </row>
    <row r="2593" spans="1:10" ht="15" x14ac:dyDescent="0.25">
      <c r="A2593" s="118"/>
      <c r="B2593" s="118"/>
      <c r="C2593" s="118"/>
      <c r="D2593" s="164"/>
      <c r="E2593" s="118"/>
      <c r="F2593" s="478"/>
      <c r="G2593" s="118"/>
      <c r="H2593" s="118"/>
      <c r="I2593" s="118"/>
      <c r="J2593" s="118"/>
    </row>
    <row r="2594" spans="1:10" ht="15" x14ac:dyDescent="0.25">
      <c r="A2594" s="118"/>
      <c r="B2594" s="118"/>
      <c r="C2594" s="118"/>
      <c r="D2594" s="164"/>
      <c r="E2594" s="118"/>
      <c r="F2594" s="478"/>
      <c r="G2594" s="118"/>
      <c r="H2594" s="118"/>
      <c r="I2594" s="118"/>
      <c r="J2594" s="118"/>
    </row>
    <row r="2595" spans="1:10" ht="15" x14ac:dyDescent="0.25">
      <c r="A2595" s="118"/>
      <c r="B2595" s="118"/>
      <c r="C2595" s="118"/>
      <c r="D2595" s="164"/>
      <c r="E2595" s="118"/>
      <c r="F2595" s="478"/>
      <c r="G2595" s="118"/>
      <c r="H2595" s="118"/>
      <c r="I2595" s="118"/>
      <c r="J2595" s="118"/>
    </row>
    <row r="2596" spans="1:10" ht="15" x14ac:dyDescent="0.25">
      <c r="A2596" s="118"/>
      <c r="B2596" s="118"/>
      <c r="C2596" s="118"/>
      <c r="D2596" s="164"/>
      <c r="E2596" s="118"/>
      <c r="F2596" s="478"/>
      <c r="G2596" s="118"/>
      <c r="H2596" s="118"/>
      <c r="I2596" s="118"/>
      <c r="J2596" s="118"/>
    </row>
    <row r="2597" spans="1:10" ht="15" x14ac:dyDescent="0.25">
      <c r="A2597" s="118"/>
      <c r="B2597" s="118"/>
      <c r="C2597" s="118"/>
      <c r="D2597" s="164"/>
      <c r="E2597" s="118"/>
      <c r="F2597" s="478"/>
      <c r="G2597" s="118"/>
      <c r="H2597" s="118"/>
      <c r="I2597" s="118"/>
      <c r="J2597" s="118"/>
    </row>
    <row r="2598" spans="1:10" ht="15" x14ac:dyDescent="0.25">
      <c r="A2598" s="118"/>
      <c r="B2598" s="118"/>
      <c r="C2598" s="118"/>
      <c r="D2598" s="164"/>
      <c r="E2598" s="118"/>
      <c r="F2598" s="478"/>
      <c r="G2598" s="118"/>
      <c r="H2598" s="118"/>
      <c r="I2598" s="118"/>
      <c r="J2598" s="118"/>
    </row>
    <row r="2599" spans="1:10" ht="15" x14ac:dyDescent="0.25">
      <c r="A2599" s="118"/>
      <c r="B2599" s="118"/>
      <c r="C2599" s="118"/>
      <c r="D2599" s="164"/>
      <c r="E2599" s="118"/>
      <c r="F2599" s="478"/>
      <c r="G2599" s="118"/>
      <c r="H2599" s="118"/>
      <c r="I2599" s="118"/>
      <c r="J2599" s="118"/>
    </row>
    <row r="2600" spans="1:10" ht="15" x14ac:dyDescent="0.25">
      <c r="A2600" s="118"/>
      <c r="B2600" s="118"/>
      <c r="C2600" s="118"/>
      <c r="D2600" s="164"/>
      <c r="E2600" s="118"/>
      <c r="F2600" s="478"/>
      <c r="G2600" s="118"/>
      <c r="H2600" s="118"/>
      <c r="I2600" s="118"/>
      <c r="J2600" s="118"/>
    </row>
    <row r="2601" spans="1:10" ht="15" x14ac:dyDescent="0.25">
      <c r="A2601" s="118"/>
      <c r="B2601" s="118"/>
      <c r="C2601" s="118"/>
      <c r="D2601" s="164"/>
      <c r="E2601" s="118"/>
      <c r="F2601" s="478"/>
      <c r="G2601" s="118"/>
      <c r="H2601" s="118"/>
      <c r="I2601" s="118"/>
      <c r="J2601" s="118"/>
    </row>
    <row r="2602" spans="1:10" ht="15" x14ac:dyDescent="0.25">
      <c r="A2602" s="118"/>
      <c r="B2602" s="118"/>
      <c r="C2602" s="118"/>
      <c r="D2602" s="164"/>
      <c r="E2602" s="118"/>
      <c r="F2602" s="478"/>
      <c r="G2602" s="118"/>
      <c r="H2602" s="118"/>
      <c r="I2602" s="118"/>
      <c r="J2602" s="118"/>
    </row>
    <row r="2603" spans="1:10" ht="15" x14ac:dyDescent="0.25">
      <c r="A2603" s="118"/>
      <c r="B2603" s="118"/>
      <c r="C2603" s="118"/>
      <c r="D2603" s="164"/>
      <c r="E2603" s="118"/>
      <c r="F2603" s="478"/>
      <c r="G2603" s="118"/>
      <c r="H2603" s="118"/>
      <c r="I2603" s="118"/>
      <c r="J2603" s="118"/>
    </row>
    <row r="2604" spans="1:10" ht="15" x14ac:dyDescent="0.25">
      <c r="A2604" s="118"/>
      <c r="B2604" s="118"/>
      <c r="C2604" s="118"/>
      <c r="D2604" s="164"/>
      <c r="E2604" s="118"/>
      <c r="F2604" s="478"/>
      <c r="G2604" s="118"/>
      <c r="H2604" s="118"/>
      <c r="I2604" s="118"/>
      <c r="J2604" s="118"/>
    </row>
    <row r="2605" spans="1:10" ht="15" x14ac:dyDescent="0.25">
      <c r="A2605" s="118"/>
      <c r="B2605" s="118"/>
      <c r="C2605" s="118"/>
      <c r="D2605" s="164"/>
      <c r="E2605" s="118"/>
      <c r="F2605" s="478"/>
      <c r="G2605" s="118"/>
      <c r="H2605" s="118"/>
      <c r="I2605" s="118"/>
      <c r="J2605" s="118"/>
    </row>
    <row r="2606" spans="1:10" ht="15" x14ac:dyDescent="0.25">
      <c r="A2606" s="118"/>
      <c r="B2606" s="118"/>
      <c r="C2606" s="118"/>
      <c r="D2606" s="164"/>
      <c r="E2606" s="118"/>
      <c r="F2606" s="478"/>
      <c r="G2606" s="118"/>
      <c r="H2606" s="118"/>
      <c r="I2606" s="118"/>
      <c r="J2606" s="118"/>
    </row>
    <row r="2607" spans="1:10" ht="15" x14ac:dyDescent="0.25">
      <c r="A2607" s="118"/>
      <c r="B2607" s="118"/>
      <c r="C2607" s="118"/>
      <c r="D2607" s="164"/>
      <c r="E2607" s="118"/>
      <c r="F2607" s="478"/>
      <c r="G2607" s="118"/>
      <c r="H2607" s="118"/>
      <c r="I2607" s="118"/>
      <c r="J2607" s="118"/>
    </row>
    <row r="2608" spans="1:10" ht="15" x14ac:dyDescent="0.25">
      <c r="A2608" s="118"/>
      <c r="B2608" s="118"/>
      <c r="C2608" s="118"/>
      <c r="D2608" s="164"/>
      <c r="E2608" s="118"/>
      <c r="F2608" s="478"/>
      <c r="G2608" s="118"/>
      <c r="H2608" s="118"/>
      <c r="I2608" s="118"/>
      <c r="J2608" s="118"/>
    </row>
    <row r="2609" spans="1:10" ht="15" x14ac:dyDescent="0.25">
      <c r="A2609" s="118"/>
      <c r="B2609" s="118"/>
      <c r="C2609" s="118"/>
      <c r="D2609" s="164"/>
      <c r="E2609" s="118"/>
      <c r="F2609" s="478"/>
      <c r="G2609" s="118"/>
      <c r="H2609" s="118"/>
      <c r="I2609" s="118"/>
      <c r="J2609" s="118"/>
    </row>
    <row r="2610" spans="1:10" ht="15" x14ac:dyDescent="0.25">
      <c r="A2610" s="118"/>
      <c r="B2610" s="118"/>
      <c r="C2610" s="118"/>
      <c r="D2610" s="164"/>
      <c r="E2610" s="118"/>
      <c r="F2610" s="478"/>
      <c r="G2610" s="118"/>
      <c r="H2610" s="118"/>
      <c r="I2610" s="118"/>
      <c r="J2610" s="118"/>
    </row>
    <row r="2611" spans="1:10" ht="15" x14ac:dyDescent="0.25">
      <c r="A2611" s="118"/>
      <c r="B2611" s="118"/>
      <c r="C2611" s="118"/>
      <c r="D2611" s="164"/>
      <c r="E2611" s="118"/>
      <c r="F2611" s="478"/>
      <c r="G2611" s="118"/>
      <c r="H2611" s="118"/>
      <c r="I2611" s="118"/>
      <c r="J2611" s="118"/>
    </row>
    <row r="2612" spans="1:10" ht="15" x14ac:dyDescent="0.25">
      <c r="A2612" s="118"/>
      <c r="B2612" s="118"/>
      <c r="C2612" s="118"/>
      <c r="D2612" s="164"/>
      <c r="E2612" s="118"/>
      <c r="F2612" s="478"/>
      <c r="G2612" s="118"/>
      <c r="H2612" s="118"/>
      <c r="I2612" s="118"/>
      <c r="J2612" s="118"/>
    </row>
    <row r="2613" spans="1:10" ht="15" x14ac:dyDescent="0.25">
      <c r="A2613" s="118"/>
      <c r="B2613" s="118"/>
      <c r="C2613" s="118"/>
      <c r="D2613" s="164"/>
      <c r="E2613" s="118"/>
      <c r="F2613" s="478"/>
      <c r="G2613" s="118"/>
      <c r="H2613" s="118"/>
      <c r="I2613" s="118"/>
      <c r="J2613" s="118"/>
    </row>
    <row r="2614" spans="1:10" ht="15" x14ac:dyDescent="0.25">
      <c r="A2614" s="118"/>
      <c r="B2614" s="118"/>
      <c r="C2614" s="118"/>
      <c r="D2614" s="164"/>
      <c r="E2614" s="118"/>
      <c r="F2614" s="478"/>
      <c r="G2614" s="118"/>
      <c r="H2614" s="118"/>
      <c r="I2614" s="118"/>
      <c r="J2614" s="118"/>
    </row>
    <row r="2615" spans="1:10" ht="15" x14ac:dyDescent="0.25">
      <c r="A2615" s="118"/>
      <c r="B2615" s="118"/>
      <c r="C2615" s="118"/>
      <c r="D2615" s="164"/>
      <c r="E2615" s="118"/>
      <c r="F2615" s="478"/>
      <c r="G2615" s="118"/>
      <c r="H2615" s="118"/>
      <c r="I2615" s="118"/>
      <c r="J2615" s="118"/>
    </row>
    <row r="2616" spans="1:10" ht="15" x14ac:dyDescent="0.25">
      <c r="A2616" s="118"/>
      <c r="B2616" s="118"/>
      <c r="C2616" s="118"/>
      <c r="D2616" s="164"/>
      <c r="E2616" s="118"/>
      <c r="F2616" s="478"/>
      <c r="G2616" s="118"/>
      <c r="H2616" s="118"/>
      <c r="I2616" s="118"/>
      <c r="J2616" s="118"/>
    </row>
    <row r="2617" spans="1:10" ht="15" x14ac:dyDescent="0.25">
      <c r="A2617" s="118"/>
      <c r="B2617" s="118"/>
      <c r="C2617" s="118"/>
      <c r="D2617" s="164"/>
      <c r="E2617" s="118"/>
      <c r="F2617" s="478"/>
      <c r="G2617" s="118"/>
      <c r="H2617" s="118"/>
      <c r="I2617" s="118"/>
      <c r="J2617" s="118"/>
    </row>
    <row r="2618" spans="1:10" ht="15" x14ac:dyDescent="0.25">
      <c r="A2618" s="118"/>
      <c r="B2618" s="118"/>
      <c r="C2618" s="118"/>
      <c r="D2618" s="164"/>
      <c r="E2618" s="118"/>
      <c r="F2618" s="478"/>
      <c r="G2618" s="118"/>
      <c r="H2618" s="118"/>
      <c r="I2618" s="118"/>
      <c r="J2618" s="118"/>
    </row>
    <row r="2619" spans="1:10" ht="15" x14ac:dyDescent="0.25">
      <c r="A2619" s="118"/>
      <c r="B2619" s="118"/>
      <c r="C2619" s="118"/>
      <c r="D2619" s="164"/>
      <c r="E2619" s="118"/>
      <c r="F2619" s="478"/>
      <c r="G2619" s="118"/>
      <c r="H2619" s="118"/>
      <c r="I2619" s="118"/>
      <c r="J2619" s="118"/>
    </row>
    <row r="2620" spans="1:10" ht="15" customHeight="1" x14ac:dyDescent="0.25">
      <c r="A2620" s="118"/>
      <c r="B2620" s="118"/>
      <c r="C2620" s="118"/>
      <c r="D2620" s="164"/>
      <c r="E2620" s="118"/>
      <c r="F2620" s="478"/>
      <c r="G2620" s="118"/>
      <c r="H2620" s="118"/>
      <c r="I2620" s="118"/>
      <c r="J2620" s="118"/>
    </row>
    <row r="2621" spans="1:10" ht="15" customHeight="1" x14ac:dyDescent="0.25">
      <c r="A2621" s="118"/>
      <c r="B2621" s="118"/>
      <c r="C2621" s="118"/>
      <c r="D2621" s="164"/>
      <c r="E2621" s="118"/>
      <c r="F2621" s="478"/>
      <c r="G2621" s="118"/>
      <c r="H2621" s="118"/>
      <c r="I2621" s="118"/>
      <c r="J2621" s="118"/>
    </row>
    <row r="2622" spans="1:10" ht="15" customHeight="1" x14ac:dyDescent="0.25">
      <c r="A2622" s="118"/>
      <c r="B2622" s="118"/>
      <c r="C2622" s="118"/>
      <c r="D2622" s="164"/>
      <c r="E2622" s="118"/>
      <c r="F2622" s="478"/>
      <c r="G2622" s="118"/>
      <c r="H2622" s="118"/>
      <c r="I2622" s="118"/>
      <c r="J2622" s="118"/>
    </row>
    <row r="2623" spans="1:10" ht="15" x14ac:dyDescent="0.25">
      <c r="A2623" s="118"/>
      <c r="B2623" s="118"/>
      <c r="C2623" s="118"/>
      <c r="D2623" s="164"/>
      <c r="E2623" s="118"/>
      <c r="F2623" s="478"/>
      <c r="G2623" s="118"/>
      <c r="H2623" s="118"/>
      <c r="I2623" s="118"/>
      <c r="J2623" s="118"/>
    </row>
    <row r="2624" spans="1:10" ht="15" x14ac:dyDescent="0.25">
      <c r="A2624" s="118"/>
      <c r="B2624" s="118"/>
      <c r="C2624" s="118"/>
      <c r="D2624" s="164"/>
      <c r="E2624" s="118"/>
      <c r="F2624" s="478"/>
      <c r="G2624" s="118"/>
      <c r="H2624" s="118"/>
      <c r="I2624" s="118"/>
      <c r="J2624" s="118"/>
    </row>
    <row r="2625" spans="1:10" ht="15" x14ac:dyDescent="0.25">
      <c r="A2625" s="118"/>
      <c r="B2625" s="118"/>
      <c r="C2625" s="118"/>
      <c r="D2625" s="164"/>
      <c r="E2625" s="118"/>
      <c r="F2625" s="478"/>
      <c r="G2625" s="118"/>
      <c r="H2625" s="118"/>
      <c r="I2625" s="118"/>
      <c r="J2625" s="118"/>
    </row>
    <row r="2626" spans="1:10" ht="15" x14ac:dyDescent="0.25">
      <c r="A2626" s="118"/>
      <c r="B2626" s="118"/>
      <c r="C2626" s="118"/>
      <c r="D2626" s="164"/>
      <c r="E2626" s="118"/>
      <c r="F2626" s="478"/>
      <c r="G2626" s="118"/>
      <c r="H2626" s="118"/>
      <c r="I2626" s="118"/>
      <c r="J2626" s="118"/>
    </row>
    <row r="2627" spans="1:10" ht="15" x14ac:dyDescent="0.25">
      <c r="A2627" s="118"/>
      <c r="B2627" s="118"/>
      <c r="C2627" s="118"/>
      <c r="D2627" s="164"/>
      <c r="E2627" s="118"/>
      <c r="F2627" s="478"/>
      <c r="G2627" s="118"/>
      <c r="H2627" s="118"/>
      <c r="I2627" s="118"/>
      <c r="J2627" s="118"/>
    </row>
    <row r="2628" spans="1:10" ht="15" x14ac:dyDescent="0.25">
      <c r="A2628" s="118"/>
      <c r="B2628" s="118"/>
      <c r="C2628" s="118"/>
      <c r="D2628" s="164"/>
      <c r="E2628" s="118"/>
      <c r="F2628" s="478"/>
      <c r="G2628" s="118"/>
      <c r="H2628" s="118"/>
      <c r="I2628" s="118"/>
      <c r="J2628" s="118"/>
    </row>
    <row r="2629" spans="1:10" ht="15" x14ac:dyDescent="0.25">
      <c r="A2629" s="118"/>
      <c r="B2629" s="118"/>
      <c r="C2629" s="118"/>
      <c r="D2629" s="164"/>
      <c r="E2629" s="118"/>
      <c r="F2629" s="478"/>
      <c r="G2629" s="118"/>
      <c r="H2629" s="118"/>
      <c r="I2629" s="118"/>
      <c r="J2629" s="118"/>
    </row>
    <row r="2630" spans="1:10" ht="15" x14ac:dyDescent="0.25">
      <c r="A2630" s="118"/>
      <c r="B2630" s="118"/>
      <c r="C2630" s="118"/>
      <c r="D2630" s="164"/>
      <c r="E2630" s="118"/>
      <c r="F2630" s="478"/>
      <c r="G2630" s="118"/>
      <c r="H2630" s="118"/>
      <c r="I2630" s="118"/>
      <c r="J2630" s="118"/>
    </row>
    <row r="2631" spans="1:10" ht="15" x14ac:dyDescent="0.25">
      <c r="A2631" s="118"/>
      <c r="B2631" s="118"/>
      <c r="C2631" s="118"/>
      <c r="D2631" s="164"/>
      <c r="E2631" s="118"/>
      <c r="F2631" s="478"/>
      <c r="G2631" s="118"/>
      <c r="H2631" s="118"/>
      <c r="I2631" s="118"/>
      <c r="J2631" s="118"/>
    </row>
    <row r="2632" spans="1:10" ht="15" x14ac:dyDescent="0.25">
      <c r="A2632" s="118"/>
      <c r="B2632" s="118"/>
      <c r="C2632" s="118"/>
      <c r="D2632" s="164"/>
      <c r="E2632" s="118"/>
      <c r="F2632" s="478"/>
      <c r="G2632" s="118"/>
      <c r="H2632" s="118"/>
      <c r="I2632" s="118"/>
      <c r="J2632" s="118"/>
    </row>
    <row r="2633" spans="1:10" ht="15" x14ac:dyDescent="0.25">
      <c r="A2633" s="118"/>
      <c r="B2633" s="118"/>
      <c r="C2633" s="118"/>
      <c r="D2633" s="164"/>
      <c r="E2633" s="118"/>
      <c r="F2633" s="478"/>
      <c r="G2633" s="118"/>
      <c r="H2633" s="118"/>
      <c r="I2633" s="118"/>
      <c r="J2633" s="118"/>
    </row>
    <row r="2634" spans="1:10" ht="15" x14ac:dyDescent="0.25">
      <c r="A2634" s="118"/>
      <c r="B2634" s="118"/>
      <c r="C2634" s="118"/>
      <c r="D2634" s="164"/>
      <c r="E2634" s="118"/>
      <c r="F2634" s="478"/>
      <c r="G2634" s="118"/>
      <c r="H2634" s="118"/>
      <c r="I2634" s="118"/>
      <c r="J2634" s="118"/>
    </row>
    <row r="2635" spans="1:10" ht="15" x14ac:dyDescent="0.25">
      <c r="A2635" s="118"/>
      <c r="B2635" s="118"/>
      <c r="C2635" s="118"/>
      <c r="D2635" s="164"/>
      <c r="E2635" s="118"/>
      <c r="F2635" s="478"/>
      <c r="G2635" s="118"/>
      <c r="H2635" s="118"/>
      <c r="I2635" s="118"/>
      <c r="J2635" s="118"/>
    </row>
    <row r="2636" spans="1:10" ht="15" x14ac:dyDescent="0.25">
      <c r="A2636" s="118"/>
      <c r="B2636" s="118"/>
      <c r="C2636" s="118"/>
      <c r="D2636" s="164"/>
      <c r="E2636" s="118"/>
      <c r="F2636" s="478"/>
      <c r="G2636" s="118"/>
      <c r="H2636" s="118"/>
      <c r="I2636" s="118"/>
      <c r="J2636" s="118"/>
    </row>
    <row r="2637" spans="1:10" ht="15" x14ac:dyDescent="0.25">
      <c r="A2637" s="118"/>
      <c r="B2637" s="118"/>
      <c r="C2637" s="118"/>
      <c r="D2637" s="164"/>
      <c r="E2637" s="118"/>
      <c r="F2637" s="478"/>
      <c r="G2637" s="118"/>
      <c r="H2637" s="118"/>
      <c r="I2637" s="118"/>
      <c r="J2637" s="118"/>
    </row>
    <row r="2638" spans="1:10" ht="15" x14ac:dyDescent="0.25">
      <c r="A2638" s="118"/>
      <c r="B2638" s="118"/>
      <c r="C2638" s="118"/>
      <c r="D2638" s="164"/>
      <c r="E2638" s="118"/>
      <c r="F2638" s="478"/>
      <c r="G2638" s="118"/>
      <c r="H2638" s="118"/>
      <c r="I2638" s="118"/>
      <c r="J2638" s="118"/>
    </row>
    <row r="2639" spans="1:10" ht="15" x14ac:dyDescent="0.25">
      <c r="A2639" s="118"/>
      <c r="B2639" s="118"/>
      <c r="C2639" s="118"/>
      <c r="D2639" s="164"/>
      <c r="E2639" s="118"/>
      <c r="F2639" s="478"/>
      <c r="G2639" s="118"/>
      <c r="H2639" s="118"/>
      <c r="I2639" s="118"/>
      <c r="J2639" s="118"/>
    </row>
    <row r="2640" spans="1:10" ht="15" x14ac:dyDescent="0.25">
      <c r="A2640" s="118"/>
      <c r="B2640" s="118"/>
      <c r="C2640" s="118"/>
      <c r="D2640" s="164"/>
      <c r="E2640" s="118"/>
      <c r="F2640" s="478"/>
      <c r="G2640" s="118"/>
      <c r="H2640" s="118"/>
      <c r="I2640" s="118"/>
      <c r="J2640" s="118"/>
    </row>
    <row r="2641" spans="1:10" ht="15" x14ac:dyDescent="0.25">
      <c r="A2641" s="118"/>
      <c r="B2641" s="118"/>
      <c r="C2641" s="118"/>
      <c r="D2641" s="164"/>
      <c r="E2641" s="118"/>
      <c r="F2641" s="478"/>
      <c r="G2641" s="118"/>
      <c r="H2641" s="118"/>
      <c r="I2641" s="118"/>
      <c r="J2641" s="118"/>
    </row>
    <row r="2642" spans="1:10" ht="15" x14ac:dyDescent="0.25">
      <c r="A2642" s="118"/>
      <c r="B2642" s="118"/>
      <c r="C2642" s="118"/>
      <c r="D2642" s="164"/>
      <c r="E2642" s="118"/>
      <c r="F2642" s="478"/>
      <c r="G2642" s="118"/>
      <c r="H2642" s="118"/>
      <c r="I2642" s="118"/>
      <c r="J2642" s="118"/>
    </row>
    <row r="2643" spans="1:10" ht="15" x14ac:dyDescent="0.25">
      <c r="A2643" s="118"/>
      <c r="B2643" s="118"/>
      <c r="C2643" s="118"/>
      <c r="D2643" s="164"/>
      <c r="E2643" s="118"/>
      <c r="F2643" s="478"/>
      <c r="G2643" s="118"/>
      <c r="H2643" s="118"/>
      <c r="I2643" s="118"/>
      <c r="J2643" s="118"/>
    </row>
    <row r="2644" spans="1:10" ht="15" x14ac:dyDescent="0.25">
      <c r="A2644" s="118"/>
      <c r="B2644" s="118"/>
      <c r="C2644" s="118"/>
      <c r="D2644" s="164"/>
      <c r="E2644" s="118"/>
      <c r="F2644" s="478"/>
      <c r="G2644" s="118"/>
      <c r="H2644" s="118"/>
      <c r="I2644" s="118"/>
      <c r="J2644" s="118"/>
    </row>
    <row r="2645" spans="1:10" ht="15" x14ac:dyDescent="0.25">
      <c r="A2645" s="118"/>
      <c r="B2645" s="118"/>
      <c r="C2645" s="118"/>
      <c r="D2645" s="164"/>
      <c r="E2645" s="118"/>
      <c r="F2645" s="478"/>
      <c r="G2645" s="118"/>
      <c r="H2645" s="118"/>
      <c r="I2645" s="118"/>
      <c r="J2645" s="118"/>
    </row>
    <row r="2646" spans="1:10" ht="15" x14ac:dyDescent="0.25">
      <c r="A2646" s="118"/>
      <c r="B2646" s="118"/>
      <c r="C2646" s="118"/>
      <c r="D2646" s="164"/>
      <c r="E2646" s="118"/>
      <c r="F2646" s="478"/>
      <c r="G2646" s="118"/>
      <c r="H2646" s="118"/>
      <c r="I2646" s="118"/>
      <c r="J2646" s="118"/>
    </row>
    <row r="2647" spans="1:10" ht="15" x14ac:dyDescent="0.25">
      <c r="A2647" s="118"/>
      <c r="B2647" s="118"/>
      <c r="C2647" s="118"/>
      <c r="D2647" s="164"/>
      <c r="E2647" s="118"/>
      <c r="F2647" s="478"/>
      <c r="G2647" s="118"/>
      <c r="H2647" s="118"/>
      <c r="I2647" s="118"/>
      <c r="J2647" s="118"/>
    </row>
    <row r="2648" spans="1:10" ht="15" x14ac:dyDescent="0.25">
      <c r="A2648" s="118"/>
      <c r="B2648" s="118"/>
      <c r="C2648" s="118"/>
      <c r="D2648" s="164"/>
      <c r="E2648" s="118"/>
      <c r="F2648" s="478"/>
      <c r="G2648" s="118"/>
      <c r="H2648" s="118"/>
      <c r="I2648" s="118"/>
      <c r="J2648" s="118"/>
    </row>
    <row r="2649" spans="1:10" ht="15" x14ac:dyDescent="0.25">
      <c r="A2649" s="118"/>
      <c r="B2649" s="118"/>
      <c r="C2649" s="118"/>
      <c r="D2649" s="164"/>
      <c r="E2649" s="118"/>
      <c r="F2649" s="478"/>
      <c r="G2649" s="118"/>
      <c r="H2649" s="118"/>
      <c r="I2649" s="118"/>
      <c r="J2649" s="118"/>
    </row>
    <row r="2650" spans="1:10" ht="15" x14ac:dyDescent="0.25">
      <c r="A2650" s="118"/>
      <c r="B2650" s="118"/>
      <c r="C2650" s="118"/>
      <c r="D2650" s="164"/>
      <c r="E2650" s="118"/>
      <c r="F2650" s="478"/>
      <c r="G2650" s="118"/>
      <c r="H2650" s="118"/>
      <c r="I2650" s="118"/>
      <c r="J2650" s="118"/>
    </row>
    <row r="2651" spans="1:10" ht="15" x14ac:dyDescent="0.25">
      <c r="A2651" s="118"/>
      <c r="B2651" s="118"/>
      <c r="C2651" s="118"/>
      <c r="D2651" s="164"/>
      <c r="E2651" s="118"/>
      <c r="F2651" s="478"/>
      <c r="G2651" s="118"/>
      <c r="H2651" s="118"/>
      <c r="I2651" s="118"/>
      <c r="J2651" s="118"/>
    </row>
    <row r="2652" spans="1:10" ht="15" x14ac:dyDescent="0.25">
      <c r="A2652" s="118"/>
      <c r="B2652" s="118"/>
      <c r="C2652" s="118"/>
      <c r="D2652" s="164"/>
      <c r="E2652" s="118"/>
      <c r="F2652" s="478"/>
      <c r="G2652" s="118"/>
      <c r="H2652" s="118"/>
      <c r="I2652" s="118"/>
      <c r="J2652" s="118"/>
    </row>
    <row r="2653" spans="1:10" ht="15" x14ac:dyDescent="0.25">
      <c r="A2653" s="118"/>
      <c r="B2653" s="118"/>
      <c r="C2653" s="118"/>
      <c r="D2653" s="164"/>
      <c r="E2653" s="118"/>
      <c r="F2653" s="478"/>
      <c r="G2653" s="118"/>
      <c r="H2653" s="118"/>
      <c r="I2653" s="118"/>
      <c r="J2653" s="118"/>
    </row>
    <row r="2654" spans="1:10" ht="15" x14ac:dyDescent="0.25">
      <c r="A2654" s="118"/>
      <c r="B2654" s="118"/>
      <c r="C2654" s="118"/>
      <c r="D2654" s="164"/>
      <c r="E2654" s="118"/>
      <c r="F2654" s="478"/>
      <c r="G2654" s="118"/>
      <c r="H2654" s="118"/>
      <c r="I2654" s="118"/>
      <c r="J2654" s="118"/>
    </row>
    <row r="2655" spans="1:10" ht="15" x14ac:dyDescent="0.25">
      <c r="A2655" s="118"/>
      <c r="B2655" s="118"/>
      <c r="C2655" s="118"/>
      <c r="D2655" s="164"/>
      <c r="E2655" s="118"/>
      <c r="F2655" s="478"/>
      <c r="G2655" s="118"/>
      <c r="H2655" s="118"/>
      <c r="I2655" s="118"/>
      <c r="J2655" s="118"/>
    </row>
    <row r="2656" spans="1:10" ht="15" x14ac:dyDescent="0.25">
      <c r="A2656" s="118"/>
      <c r="B2656" s="118"/>
      <c r="C2656" s="118"/>
      <c r="D2656" s="164"/>
      <c r="E2656" s="118"/>
      <c r="F2656" s="478"/>
      <c r="G2656" s="118"/>
      <c r="H2656" s="118"/>
      <c r="I2656" s="118"/>
      <c r="J2656" s="118"/>
    </row>
    <row r="2657" spans="1:10" ht="15" x14ac:dyDescent="0.25">
      <c r="A2657" s="118"/>
      <c r="B2657" s="118"/>
      <c r="C2657" s="118"/>
      <c r="D2657" s="164"/>
      <c r="E2657" s="118"/>
      <c r="F2657" s="478"/>
      <c r="G2657" s="118"/>
      <c r="H2657" s="118"/>
      <c r="I2657" s="118"/>
      <c r="J2657" s="118"/>
    </row>
    <row r="2658" spans="1:10" ht="15" x14ac:dyDescent="0.25">
      <c r="A2658" s="118"/>
      <c r="B2658" s="118"/>
      <c r="C2658" s="118"/>
      <c r="D2658" s="164"/>
      <c r="E2658" s="118"/>
      <c r="F2658" s="478"/>
      <c r="G2658" s="118"/>
      <c r="H2658" s="118"/>
      <c r="I2658" s="118"/>
      <c r="J2658" s="118"/>
    </row>
    <row r="2659" spans="1:10" ht="15" x14ac:dyDescent="0.25">
      <c r="A2659" s="118"/>
      <c r="B2659" s="118"/>
      <c r="C2659" s="118"/>
      <c r="D2659" s="164"/>
      <c r="E2659" s="118"/>
      <c r="F2659" s="478"/>
      <c r="G2659" s="118"/>
      <c r="H2659" s="118"/>
      <c r="I2659" s="118"/>
      <c r="J2659" s="118"/>
    </row>
    <row r="2660" spans="1:10" ht="15" x14ac:dyDescent="0.25">
      <c r="A2660" s="118"/>
      <c r="B2660" s="118"/>
      <c r="C2660" s="118"/>
      <c r="D2660" s="164"/>
      <c r="E2660" s="118"/>
      <c r="F2660" s="478"/>
      <c r="G2660" s="118"/>
      <c r="H2660" s="118"/>
      <c r="I2660" s="118"/>
      <c r="J2660" s="118"/>
    </row>
    <row r="2661" spans="1:10" ht="15" x14ac:dyDescent="0.25">
      <c r="A2661" s="118"/>
      <c r="B2661" s="118"/>
      <c r="C2661" s="118"/>
      <c r="D2661" s="164"/>
      <c r="E2661" s="118"/>
      <c r="F2661" s="478"/>
      <c r="G2661" s="118"/>
      <c r="H2661" s="118"/>
      <c r="I2661" s="118"/>
      <c r="J2661" s="118"/>
    </row>
    <row r="2662" spans="1:10" ht="15" x14ac:dyDescent="0.25">
      <c r="A2662" s="118"/>
      <c r="B2662" s="118"/>
      <c r="C2662" s="118"/>
      <c r="D2662" s="164"/>
      <c r="E2662" s="118"/>
      <c r="F2662" s="478"/>
      <c r="G2662" s="118"/>
      <c r="H2662" s="118"/>
      <c r="I2662" s="118"/>
      <c r="J2662" s="118"/>
    </row>
    <row r="2663" spans="1:10" ht="15" x14ac:dyDescent="0.25">
      <c r="A2663" s="118"/>
      <c r="B2663" s="118"/>
      <c r="C2663" s="118"/>
      <c r="D2663" s="164"/>
      <c r="E2663" s="118"/>
      <c r="F2663" s="478"/>
      <c r="G2663" s="118"/>
      <c r="H2663" s="118"/>
      <c r="I2663" s="118"/>
      <c r="J2663" s="118"/>
    </row>
    <row r="2664" spans="1:10" ht="15" x14ac:dyDescent="0.25">
      <c r="A2664" s="118"/>
      <c r="B2664" s="118"/>
      <c r="C2664" s="118"/>
      <c r="D2664" s="164"/>
      <c r="E2664" s="118"/>
      <c r="F2664" s="478"/>
      <c r="G2664" s="118"/>
      <c r="H2664" s="118"/>
      <c r="I2664" s="118"/>
      <c r="J2664" s="118"/>
    </row>
    <row r="2665" spans="1:10" ht="15" x14ac:dyDescent="0.25">
      <c r="A2665" s="118"/>
      <c r="B2665" s="118"/>
      <c r="C2665" s="118"/>
      <c r="D2665" s="164"/>
      <c r="E2665" s="118"/>
      <c r="F2665" s="478"/>
      <c r="G2665" s="118"/>
      <c r="H2665" s="118"/>
      <c r="I2665" s="118"/>
      <c r="J2665" s="118"/>
    </row>
    <row r="2666" spans="1:10" ht="15" x14ac:dyDescent="0.25">
      <c r="A2666" s="118"/>
      <c r="B2666" s="118"/>
      <c r="C2666" s="118"/>
      <c r="D2666" s="164"/>
      <c r="E2666" s="118"/>
      <c r="F2666" s="478"/>
      <c r="G2666" s="118"/>
      <c r="H2666" s="118"/>
      <c r="I2666" s="118"/>
      <c r="J2666" s="118"/>
    </row>
    <row r="2667" spans="1:10" ht="15" x14ac:dyDescent="0.25">
      <c r="A2667" s="118"/>
      <c r="B2667" s="118"/>
      <c r="C2667" s="118"/>
      <c r="D2667" s="164"/>
      <c r="E2667" s="118"/>
      <c r="F2667" s="478"/>
      <c r="G2667" s="118"/>
      <c r="H2667" s="118"/>
      <c r="I2667" s="118"/>
      <c r="J2667" s="118"/>
    </row>
    <row r="2668" spans="1:10" ht="15" x14ac:dyDescent="0.25">
      <c r="A2668" s="118"/>
      <c r="B2668" s="118"/>
      <c r="C2668" s="118"/>
      <c r="D2668" s="164"/>
      <c r="E2668" s="118"/>
      <c r="F2668" s="478"/>
      <c r="G2668" s="118"/>
      <c r="H2668" s="118"/>
      <c r="I2668" s="118"/>
      <c r="J2668" s="118"/>
    </row>
    <row r="2669" spans="1:10" ht="15" x14ac:dyDescent="0.25">
      <c r="A2669" s="118"/>
      <c r="B2669" s="118"/>
      <c r="C2669" s="118"/>
      <c r="D2669" s="164"/>
      <c r="E2669" s="118"/>
      <c r="F2669" s="478"/>
      <c r="G2669" s="118"/>
      <c r="H2669" s="118"/>
      <c r="I2669" s="118"/>
      <c r="J2669" s="118"/>
    </row>
    <row r="2670" spans="1:10" ht="15" x14ac:dyDescent="0.25">
      <c r="A2670" s="118"/>
      <c r="B2670" s="118"/>
      <c r="C2670" s="118"/>
      <c r="D2670" s="164"/>
      <c r="E2670" s="118"/>
      <c r="F2670" s="478"/>
      <c r="G2670" s="118"/>
      <c r="H2670" s="118"/>
      <c r="I2670" s="118"/>
      <c r="J2670" s="118"/>
    </row>
    <row r="2671" spans="1:10" ht="15" x14ac:dyDescent="0.25">
      <c r="A2671" s="118"/>
      <c r="B2671" s="118"/>
      <c r="C2671" s="118"/>
      <c r="D2671" s="164"/>
      <c r="E2671" s="118"/>
      <c r="F2671" s="478"/>
      <c r="G2671" s="118"/>
      <c r="H2671" s="118"/>
      <c r="I2671" s="118"/>
      <c r="J2671" s="118"/>
    </row>
    <row r="2672" spans="1:10" ht="15" x14ac:dyDescent="0.25">
      <c r="A2672" s="118"/>
      <c r="B2672" s="118"/>
      <c r="C2672" s="118"/>
      <c r="D2672" s="164"/>
      <c r="E2672" s="118"/>
      <c r="F2672" s="478"/>
      <c r="G2672" s="118"/>
      <c r="H2672" s="118"/>
      <c r="I2672" s="118"/>
      <c r="J2672" s="118"/>
    </row>
    <row r="2673" spans="1:10" ht="15" x14ac:dyDescent="0.25">
      <c r="A2673" s="118"/>
      <c r="B2673" s="118"/>
      <c r="C2673" s="118"/>
      <c r="D2673" s="164"/>
      <c r="E2673" s="118"/>
      <c r="F2673" s="478"/>
      <c r="G2673" s="118"/>
      <c r="H2673" s="118"/>
      <c r="I2673" s="118"/>
      <c r="J2673" s="118"/>
    </row>
    <row r="2674" spans="1:10" ht="15" x14ac:dyDescent="0.25">
      <c r="A2674" s="118"/>
      <c r="B2674" s="118"/>
      <c r="C2674" s="118"/>
      <c r="D2674" s="164"/>
      <c r="E2674" s="118"/>
      <c r="F2674" s="478"/>
      <c r="G2674" s="118"/>
      <c r="H2674" s="118"/>
      <c r="I2674" s="118"/>
      <c r="J2674" s="118"/>
    </row>
    <row r="2675" spans="1:10" ht="15" x14ac:dyDescent="0.25">
      <c r="A2675" s="118"/>
      <c r="B2675" s="118"/>
      <c r="C2675" s="118"/>
      <c r="D2675" s="164"/>
      <c r="E2675" s="118"/>
      <c r="F2675" s="478"/>
      <c r="G2675" s="118"/>
      <c r="H2675" s="118"/>
      <c r="I2675" s="118"/>
      <c r="J2675" s="118"/>
    </row>
    <row r="2676" spans="1:10" ht="15" x14ac:dyDescent="0.25">
      <c r="A2676" s="118"/>
      <c r="B2676" s="118"/>
      <c r="C2676" s="118"/>
      <c r="D2676" s="164"/>
      <c r="E2676" s="118"/>
      <c r="F2676" s="478"/>
      <c r="G2676" s="118"/>
      <c r="H2676" s="118"/>
      <c r="I2676" s="118"/>
      <c r="J2676" s="118"/>
    </row>
    <row r="2677" spans="1:10" ht="15" x14ac:dyDescent="0.25">
      <c r="A2677" s="118"/>
      <c r="B2677" s="118"/>
      <c r="C2677" s="118"/>
      <c r="D2677" s="164"/>
      <c r="E2677" s="118"/>
      <c r="F2677" s="478"/>
      <c r="G2677" s="118"/>
      <c r="H2677" s="118"/>
      <c r="I2677" s="118"/>
      <c r="J2677" s="118"/>
    </row>
    <row r="2678" spans="1:10" ht="15" x14ac:dyDescent="0.25">
      <c r="A2678" s="118"/>
      <c r="B2678" s="118"/>
      <c r="C2678" s="118"/>
      <c r="D2678" s="164"/>
      <c r="E2678" s="118"/>
      <c r="F2678" s="478"/>
      <c r="G2678" s="118"/>
      <c r="H2678" s="118"/>
      <c r="I2678" s="118"/>
      <c r="J2678" s="118"/>
    </row>
    <row r="2679" spans="1:10" ht="15" x14ac:dyDescent="0.25">
      <c r="A2679" s="118"/>
      <c r="B2679" s="118"/>
      <c r="C2679" s="118"/>
      <c r="D2679" s="164"/>
      <c r="E2679" s="118"/>
      <c r="F2679" s="478"/>
      <c r="G2679" s="118"/>
      <c r="H2679" s="118"/>
      <c r="I2679" s="118"/>
      <c r="J2679" s="118"/>
    </row>
    <row r="2680" spans="1:10" ht="15" x14ac:dyDescent="0.25">
      <c r="A2680" s="118"/>
      <c r="B2680" s="118"/>
      <c r="C2680" s="118"/>
      <c r="D2680" s="164"/>
      <c r="E2680" s="118"/>
      <c r="F2680" s="478"/>
      <c r="G2680" s="118"/>
      <c r="H2680" s="118"/>
      <c r="I2680" s="118"/>
      <c r="J2680" s="118"/>
    </row>
    <row r="2681" spans="1:10" ht="15" x14ac:dyDescent="0.25">
      <c r="A2681" s="118"/>
      <c r="B2681" s="118"/>
      <c r="C2681" s="118"/>
      <c r="D2681" s="164"/>
      <c r="E2681" s="118"/>
      <c r="F2681" s="478"/>
      <c r="G2681" s="118"/>
      <c r="H2681" s="118"/>
      <c r="I2681" s="118"/>
      <c r="J2681" s="118"/>
    </row>
    <row r="2682" spans="1:10" ht="15" x14ac:dyDescent="0.25">
      <c r="A2682" s="118"/>
      <c r="B2682" s="118"/>
      <c r="C2682" s="118"/>
      <c r="D2682" s="164"/>
      <c r="E2682" s="118"/>
      <c r="F2682" s="478"/>
      <c r="G2682" s="118"/>
      <c r="H2682" s="118"/>
      <c r="I2682" s="118"/>
      <c r="J2682" s="118"/>
    </row>
    <row r="2683" spans="1:10" ht="15" x14ac:dyDescent="0.25">
      <c r="A2683" s="118"/>
      <c r="B2683" s="118"/>
      <c r="C2683" s="118"/>
      <c r="D2683" s="164"/>
      <c r="E2683" s="118"/>
      <c r="F2683" s="478"/>
      <c r="G2683" s="118"/>
      <c r="H2683" s="118"/>
      <c r="I2683" s="118"/>
      <c r="J2683" s="118"/>
    </row>
    <row r="2684" spans="1:10" ht="15" x14ac:dyDescent="0.25">
      <c r="A2684" s="118"/>
      <c r="B2684" s="118"/>
      <c r="C2684" s="118"/>
      <c r="D2684" s="164"/>
      <c r="E2684" s="118"/>
      <c r="F2684" s="478"/>
      <c r="G2684" s="118"/>
      <c r="H2684" s="118"/>
      <c r="I2684" s="118"/>
      <c r="J2684" s="118"/>
    </row>
    <row r="2685" spans="1:10" ht="15" x14ac:dyDescent="0.25">
      <c r="A2685" s="118"/>
      <c r="B2685" s="118"/>
      <c r="C2685" s="118"/>
      <c r="D2685" s="164"/>
      <c r="E2685" s="118"/>
      <c r="F2685" s="478"/>
      <c r="G2685" s="118"/>
      <c r="H2685" s="118"/>
      <c r="I2685" s="118"/>
      <c r="J2685" s="118"/>
    </row>
    <row r="2686" spans="1:10" ht="15" x14ac:dyDescent="0.25">
      <c r="A2686" s="118"/>
      <c r="B2686" s="118"/>
      <c r="C2686" s="118"/>
      <c r="D2686" s="164"/>
      <c r="E2686" s="118"/>
      <c r="F2686" s="478"/>
      <c r="G2686" s="118"/>
      <c r="H2686" s="118"/>
      <c r="I2686" s="118"/>
      <c r="J2686" s="118"/>
    </row>
    <row r="2687" spans="1:10" ht="15" x14ac:dyDescent="0.25">
      <c r="A2687" s="118"/>
      <c r="B2687" s="118"/>
      <c r="C2687" s="118"/>
      <c r="D2687" s="164"/>
      <c r="E2687" s="118"/>
      <c r="F2687" s="478"/>
      <c r="G2687" s="118"/>
      <c r="H2687" s="118"/>
      <c r="I2687" s="118"/>
      <c r="J2687" s="118"/>
    </row>
    <row r="2688" spans="1:10" ht="15" x14ac:dyDescent="0.25">
      <c r="A2688" s="118"/>
      <c r="B2688" s="118"/>
      <c r="C2688" s="118"/>
      <c r="D2688" s="164"/>
      <c r="E2688" s="118"/>
      <c r="F2688" s="478"/>
      <c r="G2688" s="118"/>
      <c r="H2688" s="118"/>
      <c r="I2688" s="118"/>
      <c r="J2688" s="118"/>
    </row>
    <row r="2689" spans="1:10" ht="15" x14ac:dyDescent="0.25">
      <c r="A2689" s="118"/>
      <c r="B2689" s="118"/>
      <c r="C2689" s="118"/>
      <c r="D2689" s="164"/>
      <c r="E2689" s="118"/>
      <c r="F2689" s="478"/>
      <c r="G2689" s="118"/>
      <c r="H2689" s="118"/>
      <c r="I2689" s="118"/>
      <c r="J2689" s="118"/>
    </row>
    <row r="2690" spans="1:10" ht="15" x14ac:dyDescent="0.25">
      <c r="A2690" s="118"/>
      <c r="B2690" s="118"/>
      <c r="C2690" s="118"/>
      <c r="D2690" s="164"/>
      <c r="E2690" s="118"/>
      <c r="F2690" s="478"/>
      <c r="G2690" s="118"/>
      <c r="H2690" s="118"/>
      <c r="I2690" s="118"/>
      <c r="J2690" s="118"/>
    </row>
    <row r="2691" spans="1:10" ht="15" x14ac:dyDescent="0.25">
      <c r="A2691" s="118"/>
      <c r="B2691" s="118"/>
      <c r="C2691" s="118"/>
      <c r="D2691" s="164"/>
      <c r="E2691" s="118"/>
      <c r="F2691" s="478"/>
      <c r="G2691" s="118"/>
      <c r="H2691" s="118"/>
      <c r="I2691" s="118"/>
      <c r="J2691" s="118"/>
    </row>
    <row r="2692" spans="1:10" ht="15" x14ac:dyDescent="0.25">
      <c r="A2692" s="118"/>
      <c r="B2692" s="118"/>
      <c r="C2692" s="118"/>
      <c r="D2692" s="164"/>
      <c r="E2692" s="118"/>
      <c r="F2692" s="478"/>
      <c r="G2692" s="118"/>
      <c r="H2692" s="118"/>
      <c r="I2692" s="118"/>
      <c r="J2692" s="118"/>
    </row>
    <row r="2693" spans="1:10" ht="15" x14ac:dyDescent="0.25">
      <c r="A2693" s="118"/>
      <c r="B2693" s="118"/>
      <c r="C2693" s="118"/>
      <c r="D2693" s="164"/>
      <c r="E2693" s="118"/>
      <c r="F2693" s="478"/>
      <c r="G2693" s="118"/>
      <c r="H2693" s="118"/>
      <c r="I2693" s="118"/>
      <c r="J2693" s="118"/>
    </row>
    <row r="2694" spans="1:10" ht="15" x14ac:dyDescent="0.25">
      <c r="A2694" s="118"/>
      <c r="B2694" s="118"/>
      <c r="C2694" s="118"/>
      <c r="D2694" s="164"/>
      <c r="E2694" s="118"/>
      <c r="F2694" s="478"/>
      <c r="G2694" s="118"/>
      <c r="H2694" s="118"/>
      <c r="I2694" s="118"/>
      <c r="J2694" s="118"/>
    </row>
    <row r="2695" spans="1:10" ht="15" x14ac:dyDescent="0.25">
      <c r="A2695" s="118"/>
      <c r="B2695" s="118"/>
      <c r="C2695" s="118"/>
      <c r="D2695" s="164"/>
      <c r="E2695" s="118"/>
      <c r="F2695" s="478"/>
      <c r="G2695" s="118"/>
      <c r="H2695" s="118"/>
      <c r="I2695" s="118"/>
      <c r="J2695" s="118"/>
    </row>
    <row r="2696" spans="1:10" ht="15" x14ac:dyDescent="0.25">
      <c r="A2696" s="118"/>
      <c r="B2696" s="118"/>
      <c r="C2696" s="118"/>
      <c r="D2696" s="164"/>
      <c r="E2696" s="118"/>
      <c r="F2696" s="478"/>
      <c r="G2696" s="118"/>
      <c r="H2696" s="118"/>
      <c r="I2696" s="118"/>
      <c r="J2696" s="118"/>
    </row>
    <row r="2697" spans="1:10" ht="15" x14ac:dyDescent="0.25">
      <c r="A2697" s="118"/>
      <c r="B2697" s="118"/>
      <c r="C2697" s="118"/>
      <c r="D2697" s="164"/>
      <c r="E2697" s="118"/>
      <c r="F2697" s="478"/>
      <c r="G2697" s="118"/>
      <c r="H2697" s="118"/>
      <c r="I2697" s="118"/>
      <c r="J2697" s="118"/>
    </row>
    <row r="2698" spans="1:10" ht="15" x14ac:dyDescent="0.25">
      <c r="A2698" s="118"/>
      <c r="B2698" s="118"/>
      <c r="C2698" s="118"/>
      <c r="D2698" s="164"/>
      <c r="E2698" s="118"/>
      <c r="F2698" s="478"/>
      <c r="G2698" s="118"/>
      <c r="H2698" s="118"/>
      <c r="I2698" s="118"/>
      <c r="J2698" s="118"/>
    </row>
    <row r="2699" spans="1:10" ht="15" x14ac:dyDescent="0.25">
      <c r="A2699" s="118"/>
      <c r="B2699" s="118"/>
      <c r="C2699" s="118"/>
      <c r="D2699" s="164"/>
      <c r="E2699" s="118"/>
      <c r="F2699" s="478"/>
      <c r="G2699" s="118"/>
      <c r="H2699" s="118"/>
      <c r="I2699" s="118"/>
      <c r="J2699" s="118"/>
    </row>
    <row r="2700" spans="1:10" ht="15" x14ac:dyDescent="0.25">
      <c r="A2700" s="118"/>
      <c r="B2700" s="118"/>
      <c r="C2700" s="118"/>
      <c r="D2700" s="164"/>
      <c r="E2700" s="118"/>
      <c r="F2700" s="478"/>
      <c r="G2700" s="118"/>
      <c r="H2700" s="118"/>
      <c r="I2700" s="118"/>
      <c r="J2700" s="118"/>
    </row>
    <row r="2701" spans="1:10" ht="15" x14ac:dyDescent="0.25">
      <c r="A2701" s="118"/>
      <c r="B2701" s="118"/>
      <c r="C2701" s="118"/>
      <c r="D2701" s="164"/>
      <c r="E2701" s="118"/>
      <c r="F2701" s="478"/>
      <c r="G2701" s="118"/>
      <c r="H2701" s="118"/>
      <c r="I2701" s="118"/>
      <c r="J2701" s="118"/>
    </row>
    <row r="2702" spans="1:10" ht="15" x14ac:dyDescent="0.25">
      <c r="A2702" s="118"/>
      <c r="B2702" s="118"/>
      <c r="C2702" s="118"/>
      <c r="D2702" s="164"/>
      <c r="E2702" s="118"/>
      <c r="F2702" s="478"/>
      <c r="G2702" s="118"/>
      <c r="H2702" s="118"/>
      <c r="I2702" s="118"/>
      <c r="J2702" s="118"/>
    </row>
    <row r="2703" spans="1:10" ht="15" x14ac:dyDescent="0.25">
      <c r="A2703" s="118"/>
      <c r="B2703" s="118"/>
      <c r="C2703" s="118"/>
      <c r="D2703" s="164"/>
      <c r="E2703" s="118"/>
      <c r="F2703" s="478"/>
      <c r="G2703" s="118"/>
      <c r="H2703" s="118"/>
      <c r="I2703" s="118"/>
      <c r="J2703" s="118"/>
    </row>
    <row r="2704" spans="1:10" ht="15" x14ac:dyDescent="0.25">
      <c r="A2704" s="118"/>
      <c r="B2704" s="118"/>
      <c r="C2704" s="118"/>
      <c r="D2704" s="164"/>
      <c r="E2704" s="118"/>
      <c r="F2704" s="478"/>
      <c r="G2704" s="118"/>
      <c r="H2704" s="118"/>
      <c r="I2704" s="118"/>
      <c r="J2704" s="118"/>
    </row>
    <row r="2705" spans="1:10" ht="15" x14ac:dyDescent="0.25">
      <c r="A2705" s="118"/>
      <c r="B2705" s="118"/>
      <c r="C2705" s="118"/>
      <c r="D2705" s="164"/>
      <c r="E2705" s="118"/>
      <c r="F2705" s="478"/>
      <c r="G2705" s="118"/>
      <c r="H2705" s="118"/>
      <c r="I2705" s="118"/>
      <c r="J2705" s="118"/>
    </row>
    <row r="2706" spans="1:10" ht="15" x14ac:dyDescent="0.25">
      <c r="A2706" s="118"/>
      <c r="B2706" s="118"/>
      <c r="C2706" s="118"/>
      <c r="D2706" s="164"/>
      <c r="E2706" s="118"/>
      <c r="F2706" s="478"/>
      <c r="G2706" s="118"/>
      <c r="H2706" s="118"/>
      <c r="I2706" s="118"/>
      <c r="J2706" s="118"/>
    </row>
    <row r="2707" spans="1:10" ht="15" x14ac:dyDescent="0.25">
      <c r="A2707" s="118"/>
      <c r="B2707" s="118"/>
      <c r="C2707" s="118"/>
      <c r="D2707" s="164"/>
      <c r="E2707" s="118"/>
      <c r="F2707" s="478"/>
      <c r="G2707" s="118"/>
      <c r="H2707" s="118"/>
      <c r="I2707" s="118"/>
      <c r="J2707" s="118"/>
    </row>
    <row r="2708" spans="1:10" ht="15" x14ac:dyDescent="0.25">
      <c r="A2708" s="118"/>
      <c r="B2708" s="118"/>
      <c r="C2708" s="118"/>
      <c r="D2708" s="164"/>
      <c r="E2708" s="118"/>
      <c r="F2708" s="478"/>
      <c r="G2708" s="118"/>
      <c r="H2708" s="118"/>
      <c r="I2708" s="118"/>
      <c r="J2708" s="118"/>
    </row>
    <row r="2709" spans="1:10" ht="15" x14ac:dyDescent="0.25">
      <c r="A2709" s="118"/>
      <c r="B2709" s="118"/>
      <c r="C2709" s="118"/>
      <c r="D2709" s="164"/>
      <c r="E2709" s="118"/>
      <c r="F2709" s="478"/>
      <c r="G2709" s="118"/>
      <c r="H2709" s="118"/>
      <c r="I2709" s="118"/>
      <c r="J2709" s="118"/>
    </row>
    <row r="2710" spans="1:10" ht="15" x14ac:dyDescent="0.25">
      <c r="A2710" s="118"/>
      <c r="B2710" s="118"/>
      <c r="C2710" s="118"/>
      <c r="D2710" s="164"/>
      <c r="E2710" s="118"/>
      <c r="F2710" s="478"/>
      <c r="G2710" s="118"/>
      <c r="H2710" s="118"/>
      <c r="I2710" s="118"/>
      <c r="J2710" s="118"/>
    </row>
    <row r="2711" spans="1:10" ht="15" x14ac:dyDescent="0.25">
      <c r="A2711" s="118"/>
      <c r="B2711" s="118"/>
      <c r="C2711" s="118"/>
      <c r="D2711" s="164"/>
      <c r="E2711" s="118"/>
      <c r="F2711" s="478"/>
      <c r="G2711" s="118"/>
      <c r="H2711" s="118"/>
      <c r="I2711" s="118"/>
      <c r="J2711" s="118"/>
    </row>
    <row r="2712" spans="1:10" ht="15" x14ac:dyDescent="0.25">
      <c r="A2712" s="118"/>
      <c r="B2712" s="118"/>
      <c r="C2712" s="118"/>
      <c r="D2712" s="164"/>
      <c r="E2712" s="118"/>
      <c r="F2712" s="478"/>
      <c r="G2712" s="118"/>
      <c r="H2712" s="118"/>
      <c r="I2712" s="118"/>
      <c r="J2712" s="118"/>
    </row>
    <row r="2713" spans="1:10" ht="15" x14ac:dyDescent="0.25">
      <c r="A2713" s="118"/>
      <c r="B2713" s="118"/>
      <c r="C2713" s="118"/>
      <c r="D2713" s="164"/>
      <c r="E2713" s="118"/>
      <c r="F2713" s="478"/>
      <c r="G2713" s="118"/>
      <c r="H2713" s="118"/>
      <c r="I2713" s="118"/>
      <c r="J2713" s="118"/>
    </row>
    <row r="2714" spans="1:10" ht="15" x14ac:dyDescent="0.25">
      <c r="A2714" s="118"/>
      <c r="B2714" s="118"/>
      <c r="C2714" s="118"/>
      <c r="D2714" s="164"/>
      <c r="E2714" s="118"/>
      <c r="F2714" s="478"/>
      <c r="G2714" s="118"/>
      <c r="H2714" s="118"/>
      <c r="I2714" s="118"/>
      <c r="J2714" s="118"/>
    </row>
    <row r="2715" spans="1:10" ht="15" x14ac:dyDescent="0.25">
      <c r="A2715" s="118"/>
      <c r="B2715" s="118"/>
      <c r="C2715" s="118"/>
      <c r="D2715" s="164"/>
      <c r="E2715" s="118"/>
      <c r="F2715" s="478"/>
      <c r="G2715" s="118"/>
      <c r="H2715" s="118"/>
      <c r="I2715" s="118"/>
      <c r="J2715" s="118"/>
    </row>
    <row r="2716" spans="1:10" ht="15" x14ac:dyDescent="0.25">
      <c r="A2716" s="118"/>
      <c r="B2716" s="118"/>
      <c r="C2716" s="118"/>
      <c r="D2716" s="164"/>
      <c r="E2716" s="118"/>
      <c r="F2716" s="478"/>
      <c r="G2716" s="118"/>
      <c r="H2716" s="118"/>
      <c r="I2716" s="118"/>
      <c r="J2716" s="118"/>
    </row>
    <row r="2717" spans="1:10" ht="15" x14ac:dyDescent="0.25">
      <c r="A2717" s="118"/>
      <c r="B2717" s="118"/>
      <c r="C2717" s="118"/>
      <c r="D2717" s="164"/>
      <c r="E2717" s="118"/>
      <c r="F2717" s="478"/>
      <c r="G2717" s="118"/>
      <c r="H2717" s="118"/>
      <c r="I2717" s="118"/>
      <c r="J2717" s="118"/>
    </row>
    <row r="2718" spans="1:10" ht="15" x14ac:dyDescent="0.25">
      <c r="A2718" s="118"/>
      <c r="B2718" s="118"/>
      <c r="C2718" s="118"/>
      <c r="D2718" s="164"/>
      <c r="E2718" s="118"/>
      <c r="F2718" s="478"/>
      <c r="G2718" s="118"/>
      <c r="H2718" s="118"/>
      <c r="I2718" s="118"/>
      <c r="J2718" s="118"/>
    </row>
    <row r="2719" spans="1:10" ht="15" x14ac:dyDescent="0.25">
      <c r="A2719" s="118"/>
      <c r="B2719" s="118"/>
      <c r="C2719" s="118"/>
      <c r="D2719" s="164"/>
      <c r="E2719" s="118"/>
      <c r="F2719" s="478"/>
      <c r="G2719" s="118"/>
      <c r="H2719" s="118"/>
      <c r="I2719" s="118"/>
      <c r="J2719" s="118"/>
    </row>
    <row r="2720" spans="1:10" ht="15" x14ac:dyDescent="0.25">
      <c r="A2720" s="118"/>
      <c r="B2720" s="118"/>
      <c r="C2720" s="118"/>
      <c r="D2720" s="164"/>
      <c r="E2720" s="118"/>
      <c r="F2720" s="478"/>
      <c r="G2720" s="118"/>
      <c r="H2720" s="118"/>
      <c r="I2720" s="118"/>
      <c r="J2720" s="118"/>
    </row>
    <row r="2721" spans="1:10" ht="15" x14ac:dyDescent="0.25">
      <c r="A2721" s="118"/>
      <c r="B2721" s="118"/>
      <c r="C2721" s="118"/>
      <c r="D2721" s="164"/>
      <c r="E2721" s="118"/>
      <c r="F2721" s="478"/>
      <c r="G2721" s="118"/>
      <c r="H2721" s="118"/>
      <c r="I2721" s="118"/>
      <c r="J2721" s="118"/>
    </row>
    <row r="2722" spans="1:10" ht="15" x14ac:dyDescent="0.25">
      <c r="A2722" s="118"/>
      <c r="B2722" s="118"/>
      <c r="C2722" s="118"/>
      <c r="D2722" s="164"/>
      <c r="E2722" s="118"/>
      <c r="F2722" s="478"/>
      <c r="G2722" s="118"/>
      <c r="H2722" s="118"/>
      <c r="I2722" s="118"/>
      <c r="J2722" s="118"/>
    </row>
    <row r="2723" spans="1:10" ht="15" x14ac:dyDescent="0.25">
      <c r="A2723" s="118"/>
      <c r="B2723" s="118"/>
      <c r="C2723" s="118"/>
      <c r="D2723" s="164"/>
      <c r="E2723" s="118"/>
      <c r="F2723" s="478"/>
      <c r="G2723" s="118"/>
      <c r="H2723" s="118"/>
      <c r="I2723" s="118"/>
      <c r="J2723" s="118"/>
    </row>
    <row r="2724" spans="1:10" ht="15" x14ac:dyDescent="0.25">
      <c r="A2724" s="118"/>
      <c r="B2724" s="118"/>
      <c r="C2724" s="118"/>
      <c r="D2724" s="164"/>
      <c r="E2724" s="118"/>
      <c r="F2724" s="478"/>
      <c r="G2724" s="118"/>
      <c r="H2724" s="118"/>
      <c r="I2724" s="118"/>
      <c r="J2724" s="118"/>
    </row>
    <row r="2725" spans="1:10" ht="15" x14ac:dyDescent="0.25">
      <c r="A2725" s="118"/>
      <c r="B2725" s="118"/>
      <c r="C2725" s="118"/>
      <c r="D2725" s="164"/>
      <c r="E2725" s="118"/>
      <c r="F2725" s="478"/>
      <c r="G2725" s="118"/>
      <c r="H2725" s="118"/>
      <c r="I2725" s="118"/>
      <c r="J2725" s="118"/>
    </row>
    <row r="2726" spans="1:10" ht="15" x14ac:dyDescent="0.25">
      <c r="A2726" s="118"/>
      <c r="B2726" s="118"/>
      <c r="C2726" s="118"/>
      <c r="D2726" s="164"/>
      <c r="E2726" s="118"/>
      <c r="F2726" s="478"/>
      <c r="G2726" s="118"/>
      <c r="H2726" s="118"/>
      <c r="I2726" s="118"/>
      <c r="J2726" s="118"/>
    </row>
    <row r="2727" spans="1:10" ht="15" x14ac:dyDescent="0.25">
      <c r="A2727" s="118"/>
      <c r="B2727" s="118"/>
      <c r="C2727" s="118"/>
      <c r="D2727" s="164"/>
      <c r="E2727" s="118"/>
      <c r="F2727" s="478"/>
      <c r="G2727" s="118"/>
      <c r="H2727" s="118"/>
      <c r="I2727" s="118"/>
      <c r="J2727" s="118"/>
    </row>
    <row r="2728" spans="1:10" ht="15" x14ac:dyDescent="0.25">
      <c r="A2728" s="118"/>
      <c r="B2728" s="118"/>
      <c r="C2728" s="118"/>
      <c r="D2728" s="164"/>
      <c r="E2728" s="118"/>
      <c r="F2728" s="478"/>
      <c r="G2728" s="118"/>
      <c r="H2728" s="118"/>
      <c r="I2728" s="118"/>
      <c r="J2728" s="118"/>
    </row>
    <row r="2729" spans="1:10" ht="15" x14ac:dyDescent="0.25">
      <c r="A2729" s="118"/>
      <c r="B2729" s="118"/>
      <c r="C2729" s="118"/>
      <c r="D2729" s="164"/>
      <c r="E2729" s="118"/>
      <c r="F2729" s="478"/>
      <c r="G2729" s="118"/>
      <c r="H2729" s="118"/>
      <c r="I2729" s="118"/>
      <c r="J2729" s="118"/>
    </row>
    <row r="2730" spans="1:10" ht="15" x14ac:dyDescent="0.25">
      <c r="A2730" s="118"/>
      <c r="B2730" s="118"/>
      <c r="C2730" s="118"/>
      <c r="D2730" s="164"/>
      <c r="E2730" s="118"/>
      <c r="F2730" s="478"/>
      <c r="G2730" s="118"/>
      <c r="H2730" s="118"/>
      <c r="I2730" s="118"/>
      <c r="J2730" s="118"/>
    </row>
    <row r="2731" spans="1:10" ht="15" x14ac:dyDescent="0.25">
      <c r="A2731" s="118"/>
      <c r="B2731" s="118"/>
      <c r="C2731" s="118"/>
      <c r="D2731" s="164"/>
      <c r="E2731" s="118"/>
      <c r="F2731" s="478"/>
      <c r="G2731" s="118"/>
      <c r="H2731" s="118"/>
      <c r="I2731" s="118"/>
      <c r="J2731" s="118"/>
    </row>
    <row r="2732" spans="1:10" ht="15" x14ac:dyDescent="0.25">
      <c r="A2732" s="118"/>
      <c r="B2732" s="118"/>
      <c r="C2732" s="118"/>
      <c r="D2732" s="164"/>
      <c r="E2732" s="118"/>
      <c r="F2732" s="478"/>
      <c r="G2732" s="118"/>
      <c r="H2732" s="118"/>
      <c r="I2732" s="118"/>
      <c r="J2732" s="118"/>
    </row>
    <row r="2733" spans="1:10" ht="15" x14ac:dyDescent="0.25">
      <c r="A2733" s="118"/>
      <c r="B2733" s="118"/>
      <c r="C2733" s="118"/>
      <c r="D2733" s="164"/>
      <c r="E2733" s="118"/>
      <c r="F2733" s="478"/>
      <c r="G2733" s="118"/>
      <c r="H2733" s="118"/>
      <c r="I2733" s="118"/>
      <c r="J2733" s="118"/>
    </row>
    <row r="2734" spans="1:10" ht="15" x14ac:dyDescent="0.25">
      <c r="A2734" s="118"/>
      <c r="B2734" s="118"/>
      <c r="C2734" s="118"/>
      <c r="D2734" s="164"/>
      <c r="E2734" s="118"/>
      <c r="F2734" s="478"/>
      <c r="G2734" s="118"/>
      <c r="H2734" s="118"/>
      <c r="I2734" s="118"/>
      <c r="J2734" s="118"/>
    </row>
    <row r="2735" spans="1:10" ht="15" x14ac:dyDescent="0.25">
      <c r="A2735" s="118"/>
      <c r="B2735" s="118"/>
      <c r="C2735" s="118"/>
      <c r="D2735" s="164"/>
      <c r="E2735" s="118"/>
      <c r="F2735" s="478"/>
      <c r="G2735" s="118"/>
      <c r="H2735" s="118"/>
      <c r="I2735" s="118"/>
      <c r="J2735" s="118"/>
    </row>
    <row r="2736" spans="1:10" ht="15" x14ac:dyDescent="0.25">
      <c r="A2736" s="118"/>
      <c r="B2736" s="118"/>
      <c r="C2736" s="118"/>
      <c r="D2736" s="164"/>
      <c r="E2736" s="118"/>
      <c r="F2736" s="478"/>
      <c r="G2736" s="118"/>
      <c r="H2736" s="118"/>
      <c r="I2736" s="118"/>
      <c r="J2736" s="118"/>
    </row>
    <row r="2737" spans="1:10" ht="15" x14ac:dyDescent="0.25">
      <c r="A2737" s="118"/>
      <c r="B2737" s="118"/>
      <c r="C2737" s="118"/>
      <c r="D2737" s="164"/>
      <c r="E2737" s="118"/>
      <c r="F2737" s="478"/>
      <c r="G2737" s="118"/>
      <c r="H2737" s="118"/>
      <c r="I2737" s="118"/>
      <c r="J2737" s="118"/>
    </row>
    <row r="2738" spans="1:10" ht="15" x14ac:dyDescent="0.25">
      <c r="A2738" s="118"/>
      <c r="B2738" s="118"/>
      <c r="C2738" s="118"/>
      <c r="D2738" s="164"/>
      <c r="E2738" s="118"/>
      <c r="F2738" s="478"/>
      <c r="G2738" s="118"/>
      <c r="H2738" s="118"/>
      <c r="I2738" s="118"/>
      <c r="J2738" s="118"/>
    </row>
    <row r="2739" spans="1:10" ht="15" x14ac:dyDescent="0.25">
      <c r="A2739" s="118"/>
      <c r="B2739" s="118"/>
      <c r="C2739" s="118"/>
      <c r="D2739" s="164"/>
      <c r="E2739" s="118"/>
      <c r="F2739" s="478"/>
      <c r="G2739" s="118"/>
      <c r="H2739" s="118"/>
      <c r="I2739" s="118"/>
      <c r="J2739" s="118"/>
    </row>
    <row r="2740" spans="1:10" ht="15" x14ac:dyDescent="0.25">
      <c r="A2740" s="118"/>
      <c r="B2740" s="118"/>
      <c r="C2740" s="118"/>
      <c r="D2740" s="164"/>
      <c r="E2740" s="118"/>
      <c r="F2740" s="478"/>
      <c r="G2740" s="118"/>
      <c r="H2740" s="118"/>
      <c r="I2740" s="118"/>
      <c r="J2740" s="118"/>
    </row>
    <row r="2741" spans="1:10" ht="15" x14ac:dyDescent="0.25">
      <c r="A2741" s="118"/>
      <c r="B2741" s="118"/>
      <c r="C2741" s="118"/>
      <c r="D2741" s="164"/>
      <c r="E2741" s="118"/>
      <c r="F2741" s="478"/>
      <c r="G2741" s="118"/>
      <c r="H2741" s="118"/>
      <c r="I2741" s="118"/>
      <c r="J2741" s="118"/>
    </row>
    <row r="2742" spans="1:10" ht="15" x14ac:dyDescent="0.25">
      <c r="A2742" s="118"/>
      <c r="B2742" s="118"/>
      <c r="C2742" s="118"/>
      <c r="D2742" s="164"/>
      <c r="E2742" s="118"/>
      <c r="F2742" s="478"/>
      <c r="G2742" s="118"/>
      <c r="H2742" s="118"/>
      <c r="I2742" s="118"/>
      <c r="J2742" s="118"/>
    </row>
    <row r="2743" spans="1:10" ht="15" x14ac:dyDescent="0.25">
      <c r="A2743" s="118"/>
      <c r="B2743" s="118"/>
      <c r="C2743" s="118"/>
      <c r="D2743" s="164"/>
      <c r="E2743" s="118"/>
      <c r="F2743" s="478"/>
      <c r="G2743" s="118"/>
      <c r="H2743" s="118"/>
      <c r="I2743" s="118"/>
      <c r="J2743" s="118"/>
    </row>
    <row r="2744" spans="1:10" ht="15" x14ac:dyDescent="0.25">
      <c r="A2744" s="118"/>
      <c r="B2744" s="118"/>
      <c r="C2744" s="118"/>
      <c r="D2744" s="164"/>
      <c r="E2744" s="118"/>
      <c r="F2744" s="478"/>
      <c r="G2744" s="118"/>
      <c r="H2744" s="118"/>
      <c r="I2744" s="118"/>
      <c r="J2744" s="118"/>
    </row>
    <row r="2745" spans="1:10" ht="15" x14ac:dyDescent="0.25">
      <c r="A2745" s="118"/>
      <c r="B2745" s="118"/>
      <c r="C2745" s="118"/>
      <c r="D2745" s="164"/>
      <c r="E2745" s="118"/>
      <c r="F2745" s="478"/>
      <c r="G2745" s="118"/>
      <c r="H2745" s="118"/>
      <c r="I2745" s="118"/>
      <c r="J2745" s="118"/>
    </row>
    <row r="2746" spans="1:10" ht="15" x14ac:dyDescent="0.25">
      <c r="A2746" s="118"/>
      <c r="B2746" s="118"/>
      <c r="C2746" s="118"/>
      <c r="D2746" s="164"/>
      <c r="E2746" s="118"/>
      <c r="F2746" s="478"/>
      <c r="G2746" s="118"/>
      <c r="H2746" s="118"/>
      <c r="I2746" s="118"/>
      <c r="J2746" s="118"/>
    </row>
    <row r="2747" spans="1:10" ht="15" x14ac:dyDescent="0.25">
      <c r="A2747" s="118"/>
      <c r="B2747" s="118"/>
      <c r="C2747" s="118"/>
      <c r="D2747" s="164"/>
      <c r="E2747" s="118"/>
      <c r="F2747" s="478"/>
      <c r="G2747" s="118"/>
      <c r="H2747" s="118"/>
      <c r="I2747" s="118"/>
      <c r="J2747" s="118"/>
    </row>
    <row r="2748" spans="1:10" ht="15" x14ac:dyDescent="0.25">
      <c r="A2748" s="118"/>
      <c r="B2748" s="118"/>
      <c r="C2748" s="118"/>
      <c r="D2748" s="164"/>
      <c r="E2748" s="118"/>
      <c r="F2748" s="478"/>
      <c r="G2748" s="118"/>
      <c r="H2748" s="118"/>
      <c r="I2748" s="118"/>
      <c r="J2748" s="118"/>
    </row>
    <row r="2749" spans="1:10" ht="15" x14ac:dyDescent="0.25">
      <c r="A2749" s="118"/>
      <c r="B2749" s="118"/>
      <c r="C2749" s="118"/>
      <c r="D2749" s="164"/>
      <c r="E2749" s="118"/>
      <c r="F2749" s="478"/>
      <c r="G2749" s="118"/>
      <c r="H2749" s="118"/>
      <c r="I2749" s="118"/>
      <c r="J2749" s="118"/>
    </row>
    <row r="2750" spans="1:10" ht="15" x14ac:dyDescent="0.25">
      <c r="A2750" s="118"/>
      <c r="B2750" s="118"/>
      <c r="C2750" s="118"/>
      <c r="D2750" s="164"/>
      <c r="E2750" s="118"/>
      <c r="F2750" s="478"/>
      <c r="G2750" s="118"/>
      <c r="H2750" s="118"/>
      <c r="I2750" s="118"/>
      <c r="J2750" s="118"/>
    </row>
    <row r="2751" spans="1:10" ht="15" x14ac:dyDescent="0.25">
      <c r="A2751" s="118"/>
      <c r="B2751" s="118"/>
      <c r="C2751" s="118"/>
      <c r="D2751" s="164"/>
      <c r="E2751" s="118"/>
      <c r="F2751" s="478"/>
      <c r="G2751" s="118"/>
      <c r="H2751" s="118"/>
      <c r="I2751" s="118"/>
      <c r="J2751" s="118"/>
    </row>
    <row r="2752" spans="1:10" ht="15" x14ac:dyDescent="0.25">
      <c r="A2752" s="118"/>
      <c r="B2752" s="118"/>
      <c r="C2752" s="118"/>
      <c r="D2752" s="164"/>
      <c r="E2752" s="118"/>
      <c r="F2752" s="478"/>
      <c r="G2752" s="118"/>
      <c r="H2752" s="118"/>
      <c r="I2752" s="118"/>
      <c r="J2752" s="118"/>
    </row>
    <row r="2753" spans="1:10" ht="15" x14ac:dyDescent="0.25">
      <c r="A2753" s="118"/>
      <c r="B2753" s="118"/>
      <c r="C2753" s="118"/>
      <c r="D2753" s="164"/>
      <c r="E2753" s="118"/>
      <c r="F2753" s="478"/>
      <c r="G2753" s="118"/>
      <c r="H2753" s="118"/>
      <c r="I2753" s="118"/>
      <c r="J2753" s="118"/>
    </row>
    <row r="2754" spans="1:10" ht="15" x14ac:dyDescent="0.25">
      <c r="A2754" s="118"/>
      <c r="B2754" s="118"/>
      <c r="C2754" s="118"/>
      <c r="D2754" s="164"/>
      <c r="E2754" s="118"/>
      <c r="F2754" s="478"/>
      <c r="G2754" s="118"/>
      <c r="H2754" s="118"/>
      <c r="I2754" s="118"/>
      <c r="J2754" s="118"/>
    </row>
    <row r="2755" spans="1:10" ht="15" x14ac:dyDescent="0.25">
      <c r="A2755" s="118"/>
      <c r="B2755" s="118"/>
      <c r="C2755" s="118"/>
      <c r="D2755" s="164"/>
      <c r="E2755" s="118"/>
      <c r="F2755" s="478"/>
      <c r="G2755" s="118"/>
      <c r="H2755" s="118"/>
      <c r="I2755" s="118"/>
      <c r="J2755" s="118"/>
    </row>
    <row r="2756" spans="1:10" ht="15" x14ac:dyDescent="0.25">
      <c r="A2756" s="118"/>
      <c r="B2756" s="118"/>
      <c r="C2756" s="118"/>
      <c r="D2756" s="164"/>
      <c r="E2756" s="118"/>
      <c r="F2756" s="478"/>
      <c r="G2756" s="118"/>
      <c r="H2756" s="118"/>
      <c r="I2756" s="118"/>
      <c r="J2756" s="118"/>
    </row>
    <row r="2757" spans="1:10" ht="15" x14ac:dyDescent="0.25">
      <c r="A2757" s="118"/>
      <c r="B2757" s="118"/>
      <c r="C2757" s="118"/>
      <c r="D2757" s="164"/>
      <c r="E2757" s="118"/>
      <c r="F2757" s="478"/>
      <c r="G2757" s="118"/>
      <c r="H2757" s="118"/>
      <c r="I2757" s="118"/>
      <c r="J2757" s="118"/>
    </row>
    <row r="2758" spans="1:10" ht="15" x14ac:dyDescent="0.25">
      <c r="A2758" s="118"/>
      <c r="B2758" s="118"/>
      <c r="C2758" s="118"/>
      <c r="D2758" s="164"/>
      <c r="E2758" s="118"/>
      <c r="F2758" s="478"/>
      <c r="G2758" s="118"/>
      <c r="H2758" s="118"/>
      <c r="I2758" s="118"/>
      <c r="J2758" s="118"/>
    </row>
    <row r="2759" spans="1:10" ht="15" x14ac:dyDescent="0.25">
      <c r="A2759" s="118"/>
      <c r="B2759" s="118"/>
      <c r="C2759" s="118"/>
      <c r="D2759" s="164"/>
      <c r="E2759" s="118"/>
      <c r="F2759" s="478"/>
      <c r="G2759" s="118"/>
      <c r="H2759" s="118"/>
      <c r="I2759" s="118"/>
      <c r="J2759" s="118"/>
    </row>
    <row r="2760" spans="1:10" ht="15" x14ac:dyDescent="0.25">
      <c r="A2760" s="118"/>
      <c r="B2760" s="118"/>
      <c r="C2760" s="118"/>
      <c r="D2760" s="164"/>
      <c r="E2760" s="118"/>
      <c r="F2760" s="478"/>
      <c r="G2760" s="118"/>
      <c r="H2760" s="118"/>
      <c r="I2760" s="118"/>
      <c r="J2760" s="118"/>
    </row>
    <row r="2761" spans="1:10" ht="15" x14ac:dyDescent="0.25">
      <c r="A2761" s="118"/>
      <c r="B2761" s="118"/>
      <c r="C2761" s="118"/>
      <c r="D2761" s="164"/>
      <c r="E2761" s="118"/>
      <c r="F2761" s="478"/>
      <c r="G2761" s="118"/>
      <c r="H2761" s="118"/>
      <c r="I2761" s="118"/>
      <c r="J2761" s="118"/>
    </row>
    <row r="2762" spans="1:10" ht="15" x14ac:dyDescent="0.25">
      <c r="A2762" s="118"/>
      <c r="B2762" s="118"/>
      <c r="C2762" s="118"/>
      <c r="D2762" s="164"/>
      <c r="E2762" s="118"/>
      <c r="F2762" s="478"/>
      <c r="G2762" s="118"/>
      <c r="H2762" s="118"/>
      <c r="I2762" s="118"/>
      <c r="J2762" s="118"/>
    </row>
    <row r="2763" spans="1:10" ht="15" x14ac:dyDescent="0.25">
      <c r="A2763" s="118"/>
      <c r="B2763" s="118"/>
      <c r="C2763" s="118"/>
      <c r="D2763" s="164"/>
      <c r="E2763" s="118"/>
      <c r="F2763" s="478"/>
      <c r="G2763" s="118"/>
      <c r="H2763" s="118"/>
      <c r="I2763" s="118"/>
      <c r="J2763" s="118"/>
    </row>
    <row r="2764" spans="1:10" ht="15" x14ac:dyDescent="0.25">
      <c r="A2764" s="118"/>
      <c r="B2764" s="118"/>
      <c r="C2764" s="118"/>
      <c r="D2764" s="164"/>
      <c r="E2764" s="118"/>
      <c r="F2764" s="478"/>
      <c r="G2764" s="118"/>
      <c r="H2764" s="118"/>
      <c r="I2764" s="118"/>
      <c r="J2764" s="118"/>
    </row>
    <row r="2765" spans="1:10" ht="15" x14ac:dyDescent="0.25">
      <c r="A2765" s="118"/>
      <c r="B2765" s="118"/>
      <c r="C2765" s="118"/>
      <c r="D2765" s="164"/>
      <c r="E2765" s="118"/>
      <c r="F2765" s="478"/>
      <c r="G2765" s="118"/>
      <c r="H2765" s="118"/>
      <c r="I2765" s="118"/>
      <c r="J2765" s="118"/>
    </row>
    <row r="2766" spans="1:10" ht="15" x14ac:dyDescent="0.25">
      <c r="A2766" s="118"/>
      <c r="B2766" s="118"/>
      <c r="C2766" s="118"/>
      <c r="D2766" s="164"/>
      <c r="E2766" s="118"/>
      <c r="F2766" s="478"/>
      <c r="G2766" s="118"/>
      <c r="H2766" s="118"/>
      <c r="I2766" s="118"/>
      <c r="J2766" s="118"/>
    </row>
    <row r="2767" spans="1:10" ht="15" x14ac:dyDescent="0.25">
      <c r="A2767" s="118"/>
      <c r="B2767" s="118"/>
      <c r="C2767" s="118"/>
      <c r="D2767" s="164"/>
      <c r="E2767" s="118"/>
      <c r="F2767" s="478"/>
      <c r="G2767" s="118"/>
      <c r="H2767" s="118"/>
      <c r="I2767" s="118"/>
      <c r="J2767" s="118"/>
    </row>
    <row r="2768" spans="1:10" ht="15" x14ac:dyDescent="0.25">
      <c r="A2768" s="118"/>
      <c r="B2768" s="118"/>
      <c r="C2768" s="118"/>
      <c r="D2768" s="164"/>
      <c r="E2768" s="118"/>
      <c r="F2768" s="478"/>
      <c r="G2768" s="118"/>
      <c r="H2768" s="118"/>
      <c r="I2768" s="118"/>
      <c r="J2768" s="118"/>
    </row>
    <row r="2769" spans="1:10" ht="15" x14ac:dyDescent="0.25">
      <c r="A2769" s="118"/>
      <c r="B2769" s="118"/>
      <c r="C2769" s="118"/>
      <c r="D2769" s="164"/>
      <c r="E2769" s="118"/>
      <c r="F2769" s="478"/>
      <c r="G2769" s="118"/>
      <c r="H2769" s="118"/>
      <c r="I2769" s="118"/>
      <c r="J2769" s="118"/>
    </row>
    <row r="2770" spans="1:10" ht="15" x14ac:dyDescent="0.25">
      <c r="A2770" s="118"/>
      <c r="B2770" s="118"/>
      <c r="C2770" s="118"/>
      <c r="D2770" s="164"/>
      <c r="E2770" s="118"/>
      <c r="F2770" s="478"/>
      <c r="G2770" s="118"/>
      <c r="H2770" s="118"/>
      <c r="I2770" s="118"/>
      <c r="J2770" s="118"/>
    </row>
    <row r="2771" spans="1:10" ht="15" x14ac:dyDescent="0.25">
      <c r="A2771" s="118"/>
      <c r="B2771" s="118"/>
      <c r="C2771" s="118"/>
      <c r="D2771" s="164"/>
      <c r="E2771" s="118"/>
      <c r="F2771" s="478"/>
      <c r="G2771" s="118"/>
      <c r="H2771" s="118"/>
      <c r="I2771" s="118"/>
      <c r="J2771" s="118"/>
    </row>
    <row r="2772" spans="1:10" ht="15" x14ac:dyDescent="0.25">
      <c r="A2772" s="118"/>
      <c r="B2772" s="118"/>
      <c r="C2772" s="118"/>
      <c r="D2772" s="164"/>
      <c r="E2772" s="118"/>
      <c r="F2772" s="478"/>
      <c r="G2772" s="118"/>
      <c r="H2772" s="118"/>
      <c r="I2772" s="118"/>
      <c r="J2772" s="118"/>
    </row>
    <row r="2773" spans="1:10" ht="15" x14ac:dyDescent="0.25">
      <c r="A2773" s="118"/>
      <c r="B2773" s="118"/>
      <c r="C2773" s="118"/>
      <c r="D2773" s="164"/>
      <c r="E2773" s="118"/>
      <c r="F2773" s="478"/>
      <c r="G2773" s="118"/>
      <c r="H2773" s="118"/>
      <c r="I2773" s="118"/>
      <c r="J2773" s="118"/>
    </row>
    <row r="2774" spans="1:10" ht="15" x14ac:dyDescent="0.25">
      <c r="A2774" s="118"/>
      <c r="B2774" s="118"/>
      <c r="C2774" s="118"/>
      <c r="D2774" s="164"/>
      <c r="E2774" s="118"/>
      <c r="F2774" s="478"/>
      <c r="G2774" s="118"/>
      <c r="H2774" s="118"/>
      <c r="I2774" s="118"/>
      <c r="J2774" s="118"/>
    </row>
    <row r="2775" spans="1:10" ht="15" x14ac:dyDescent="0.25">
      <c r="A2775" s="118"/>
      <c r="B2775" s="118"/>
      <c r="C2775" s="118"/>
      <c r="D2775" s="164"/>
      <c r="E2775" s="118"/>
      <c r="F2775" s="478"/>
      <c r="G2775" s="118"/>
      <c r="H2775" s="118"/>
      <c r="I2775" s="118"/>
      <c r="J2775" s="118"/>
    </row>
    <row r="2776" spans="1:10" ht="15" x14ac:dyDescent="0.25">
      <c r="A2776" s="118"/>
      <c r="B2776" s="118"/>
      <c r="C2776" s="118"/>
      <c r="D2776" s="164"/>
      <c r="E2776" s="118"/>
      <c r="F2776" s="478"/>
      <c r="G2776" s="118"/>
      <c r="H2776" s="118"/>
      <c r="I2776" s="118"/>
      <c r="J2776" s="118"/>
    </row>
    <row r="2777" spans="1:10" ht="15" x14ac:dyDescent="0.25">
      <c r="A2777" s="118"/>
      <c r="B2777" s="118"/>
      <c r="C2777" s="118"/>
      <c r="D2777" s="164"/>
      <c r="E2777" s="118"/>
      <c r="F2777" s="478"/>
      <c r="G2777" s="118"/>
      <c r="H2777" s="118"/>
      <c r="I2777" s="118"/>
      <c r="J2777" s="118"/>
    </row>
    <row r="2778" spans="1:10" ht="15" x14ac:dyDescent="0.25">
      <c r="A2778" s="118"/>
      <c r="B2778" s="118"/>
      <c r="C2778" s="118"/>
      <c r="D2778" s="164"/>
      <c r="E2778" s="118"/>
      <c r="F2778" s="478"/>
      <c r="G2778" s="118"/>
      <c r="H2778" s="118"/>
      <c r="I2778" s="118"/>
      <c r="J2778" s="118"/>
    </row>
    <row r="2779" spans="1:10" ht="15" x14ac:dyDescent="0.25">
      <c r="A2779" s="118"/>
      <c r="B2779" s="118"/>
      <c r="C2779" s="118"/>
      <c r="D2779" s="164"/>
      <c r="E2779" s="118"/>
      <c r="F2779" s="478"/>
      <c r="G2779" s="118"/>
      <c r="H2779" s="118"/>
      <c r="I2779" s="118"/>
      <c r="J2779" s="118"/>
    </row>
    <row r="2780" spans="1:10" ht="15" x14ac:dyDescent="0.25">
      <c r="A2780" s="118"/>
      <c r="B2780" s="118"/>
      <c r="C2780" s="118"/>
      <c r="D2780" s="164"/>
      <c r="E2780" s="118"/>
      <c r="F2780" s="478"/>
      <c r="G2780" s="118"/>
      <c r="H2780" s="118"/>
      <c r="I2780" s="118"/>
      <c r="J2780" s="118"/>
    </row>
    <row r="2781" spans="1:10" ht="15" x14ac:dyDescent="0.25">
      <c r="A2781" s="118"/>
      <c r="B2781" s="118"/>
      <c r="C2781" s="118"/>
      <c r="D2781" s="164"/>
      <c r="E2781" s="118"/>
      <c r="F2781" s="478"/>
      <c r="G2781" s="118"/>
      <c r="H2781" s="118"/>
      <c r="I2781" s="118"/>
      <c r="J2781" s="118"/>
    </row>
    <row r="2782" spans="1:10" ht="15" x14ac:dyDescent="0.25">
      <c r="A2782" s="118"/>
      <c r="B2782" s="118"/>
      <c r="C2782" s="118"/>
      <c r="D2782" s="164"/>
      <c r="E2782" s="118"/>
      <c r="F2782" s="478"/>
      <c r="G2782" s="118"/>
      <c r="H2782" s="118"/>
      <c r="I2782" s="118"/>
      <c r="J2782" s="118"/>
    </row>
    <row r="2783" spans="1:10" ht="15" x14ac:dyDescent="0.25">
      <c r="A2783" s="118"/>
      <c r="B2783" s="118"/>
      <c r="C2783" s="118"/>
      <c r="D2783" s="164"/>
      <c r="E2783" s="118"/>
      <c r="F2783" s="478"/>
      <c r="G2783" s="118"/>
      <c r="H2783" s="118"/>
      <c r="I2783" s="118"/>
      <c r="J2783" s="118"/>
    </row>
    <row r="2784" spans="1:10" ht="15" x14ac:dyDescent="0.25">
      <c r="A2784" s="118"/>
      <c r="B2784" s="118"/>
      <c r="C2784" s="118"/>
      <c r="D2784" s="164"/>
      <c r="E2784" s="118"/>
      <c r="F2784" s="478"/>
      <c r="G2784" s="118"/>
      <c r="H2784" s="118"/>
      <c r="I2784" s="118"/>
      <c r="J2784" s="118"/>
    </row>
    <row r="2785" spans="1:10" ht="15" x14ac:dyDescent="0.25">
      <c r="A2785" s="118"/>
      <c r="B2785" s="118"/>
      <c r="C2785" s="118"/>
      <c r="D2785" s="164"/>
      <c r="E2785" s="118"/>
      <c r="F2785" s="478"/>
      <c r="G2785" s="118"/>
      <c r="H2785" s="118"/>
      <c r="I2785" s="118"/>
      <c r="J2785" s="118"/>
    </row>
    <row r="2786" spans="1:10" ht="15" x14ac:dyDescent="0.25">
      <c r="A2786" s="118"/>
      <c r="B2786" s="118"/>
      <c r="C2786" s="118"/>
      <c r="D2786" s="164"/>
      <c r="E2786" s="118"/>
      <c r="F2786" s="478"/>
      <c r="G2786" s="118"/>
      <c r="H2786" s="118"/>
      <c r="I2786" s="118"/>
      <c r="J2786" s="118"/>
    </row>
    <row r="2787" spans="1:10" ht="15" x14ac:dyDescent="0.25">
      <c r="A2787" s="118"/>
      <c r="B2787" s="118"/>
      <c r="C2787" s="118"/>
      <c r="D2787" s="164"/>
      <c r="E2787" s="118"/>
      <c r="F2787" s="478"/>
      <c r="G2787" s="118"/>
      <c r="H2787" s="118"/>
      <c r="I2787" s="118"/>
      <c r="J2787" s="118"/>
    </row>
    <row r="2788" spans="1:10" ht="15" x14ac:dyDescent="0.25">
      <c r="A2788" s="118"/>
      <c r="B2788" s="118"/>
      <c r="C2788" s="118"/>
      <c r="D2788" s="164"/>
      <c r="E2788" s="118"/>
      <c r="F2788" s="478"/>
      <c r="G2788" s="118"/>
      <c r="H2788" s="118"/>
      <c r="I2788" s="118"/>
      <c r="J2788" s="118"/>
    </row>
    <row r="2789" spans="1:10" ht="15" x14ac:dyDescent="0.25">
      <c r="A2789" s="118"/>
      <c r="B2789" s="118"/>
      <c r="C2789" s="118"/>
      <c r="D2789" s="164"/>
      <c r="E2789" s="118"/>
      <c r="F2789" s="478"/>
      <c r="G2789" s="118"/>
      <c r="H2789" s="118"/>
      <c r="I2789" s="118"/>
      <c r="J2789" s="118"/>
    </row>
    <row r="2790" spans="1:10" ht="15" x14ac:dyDescent="0.25">
      <c r="A2790" s="118"/>
      <c r="B2790" s="118"/>
      <c r="C2790" s="118"/>
      <c r="D2790" s="164"/>
      <c r="E2790" s="118"/>
      <c r="F2790" s="478"/>
      <c r="G2790" s="118"/>
      <c r="H2790" s="118"/>
      <c r="I2790" s="118"/>
      <c r="J2790" s="118"/>
    </row>
    <row r="2791" spans="1:10" ht="15" x14ac:dyDescent="0.25">
      <c r="A2791" s="118"/>
      <c r="B2791" s="118"/>
      <c r="C2791" s="118"/>
      <c r="D2791" s="164"/>
      <c r="E2791" s="118"/>
      <c r="F2791" s="478"/>
      <c r="G2791" s="118"/>
      <c r="H2791" s="118"/>
      <c r="I2791" s="118"/>
      <c r="J2791" s="118"/>
    </row>
    <row r="2792" spans="1:10" ht="15" x14ac:dyDescent="0.25">
      <c r="A2792" s="118"/>
      <c r="B2792" s="118"/>
      <c r="C2792" s="118"/>
      <c r="D2792" s="164"/>
      <c r="E2792" s="118"/>
      <c r="F2792" s="478"/>
      <c r="G2792" s="118"/>
      <c r="H2792" s="118"/>
      <c r="I2792" s="118"/>
      <c r="J2792" s="118"/>
    </row>
    <row r="2793" spans="1:10" ht="15" x14ac:dyDescent="0.25">
      <c r="A2793" s="118"/>
      <c r="B2793" s="118"/>
      <c r="C2793" s="118"/>
      <c r="D2793" s="164"/>
      <c r="E2793" s="118"/>
      <c r="F2793" s="478"/>
      <c r="G2793" s="118"/>
      <c r="H2793" s="118"/>
      <c r="I2793" s="118"/>
      <c r="J2793" s="118"/>
    </row>
    <row r="2794" spans="1:10" ht="15" x14ac:dyDescent="0.25">
      <c r="A2794" s="118"/>
      <c r="B2794" s="118"/>
      <c r="C2794" s="118"/>
      <c r="D2794" s="164"/>
      <c r="E2794" s="118"/>
      <c r="F2794" s="478"/>
      <c r="G2794" s="118"/>
      <c r="H2794" s="118"/>
      <c r="I2794" s="118"/>
      <c r="J2794" s="118"/>
    </row>
    <row r="2795" spans="1:10" ht="15" x14ac:dyDescent="0.25">
      <c r="A2795" s="118"/>
      <c r="B2795" s="118"/>
      <c r="C2795" s="118"/>
      <c r="D2795" s="164"/>
      <c r="E2795" s="118"/>
      <c r="F2795" s="478"/>
      <c r="G2795" s="118"/>
      <c r="H2795" s="118"/>
      <c r="I2795" s="118"/>
      <c r="J2795" s="118"/>
    </row>
    <row r="2796" spans="1:10" ht="15" x14ac:dyDescent="0.25">
      <c r="A2796" s="118"/>
      <c r="B2796" s="118"/>
      <c r="C2796" s="118"/>
      <c r="D2796" s="164"/>
      <c r="E2796" s="118"/>
      <c r="F2796" s="478"/>
      <c r="G2796" s="118"/>
      <c r="H2796" s="118"/>
      <c r="I2796" s="118"/>
      <c r="J2796" s="118"/>
    </row>
    <row r="2797" spans="1:10" ht="15" x14ac:dyDescent="0.25">
      <c r="A2797" s="118"/>
      <c r="B2797" s="118"/>
      <c r="C2797" s="118"/>
      <c r="D2797" s="164"/>
      <c r="E2797" s="118"/>
      <c r="F2797" s="478"/>
      <c r="G2797" s="118"/>
      <c r="H2797" s="118"/>
      <c r="I2797" s="118"/>
      <c r="J2797" s="118"/>
    </row>
    <row r="2798" spans="1:10" ht="15" x14ac:dyDescent="0.25">
      <c r="A2798" s="118"/>
      <c r="B2798" s="118"/>
      <c r="C2798" s="118"/>
      <c r="D2798" s="164"/>
      <c r="E2798" s="118"/>
      <c r="F2798" s="478"/>
      <c r="G2798" s="118"/>
      <c r="H2798" s="118"/>
      <c r="I2798" s="118"/>
      <c r="J2798" s="118"/>
    </row>
    <row r="2799" spans="1:10" ht="15" x14ac:dyDescent="0.25">
      <c r="A2799" s="118"/>
      <c r="B2799" s="118"/>
      <c r="C2799" s="118"/>
      <c r="D2799" s="164"/>
      <c r="E2799" s="118"/>
      <c r="F2799" s="478"/>
      <c r="G2799" s="118"/>
      <c r="H2799" s="118"/>
      <c r="I2799" s="118"/>
      <c r="J2799" s="118"/>
    </row>
    <row r="2800" spans="1:10" ht="15" x14ac:dyDescent="0.25">
      <c r="A2800" s="118"/>
      <c r="B2800" s="118"/>
      <c r="C2800" s="118"/>
      <c r="D2800" s="164"/>
      <c r="E2800" s="118"/>
      <c r="F2800" s="478"/>
      <c r="G2800" s="118"/>
      <c r="H2800" s="118"/>
      <c r="I2800" s="118"/>
      <c r="J2800" s="118"/>
    </row>
    <row r="2801" spans="1:10" ht="15" x14ac:dyDescent="0.25">
      <c r="A2801" s="118"/>
      <c r="B2801" s="118"/>
      <c r="C2801" s="118"/>
      <c r="D2801" s="164"/>
      <c r="E2801" s="118"/>
      <c r="F2801" s="478"/>
      <c r="G2801" s="118"/>
      <c r="H2801" s="118"/>
      <c r="I2801" s="118"/>
      <c r="J2801" s="118"/>
    </row>
    <row r="2802" spans="1:10" ht="15" x14ac:dyDescent="0.25">
      <c r="A2802" s="118"/>
      <c r="B2802" s="118"/>
      <c r="C2802" s="118"/>
      <c r="D2802" s="164"/>
      <c r="E2802" s="118"/>
      <c r="F2802" s="478"/>
      <c r="G2802" s="118"/>
      <c r="H2802" s="118"/>
      <c r="I2802" s="118"/>
      <c r="J2802" s="118"/>
    </row>
    <row r="2803" spans="1:10" ht="15" x14ac:dyDescent="0.25">
      <c r="A2803" s="118"/>
      <c r="B2803" s="118"/>
      <c r="C2803" s="118"/>
      <c r="D2803" s="164"/>
      <c r="E2803" s="118"/>
      <c r="F2803" s="478"/>
      <c r="G2803" s="118"/>
      <c r="H2803" s="118"/>
      <c r="I2803" s="118"/>
      <c r="J2803" s="118"/>
    </row>
    <row r="2804" spans="1:10" ht="15" x14ac:dyDescent="0.25">
      <c r="A2804" s="118"/>
      <c r="B2804" s="118"/>
      <c r="C2804" s="118"/>
      <c r="D2804" s="164"/>
      <c r="E2804" s="118"/>
      <c r="F2804" s="478"/>
      <c r="G2804" s="118"/>
      <c r="H2804" s="118"/>
      <c r="I2804" s="118"/>
      <c r="J2804" s="118"/>
    </row>
    <row r="2805" spans="1:10" ht="15" x14ac:dyDescent="0.25">
      <c r="A2805" s="118"/>
      <c r="B2805" s="118"/>
      <c r="C2805" s="118"/>
      <c r="D2805" s="164"/>
      <c r="E2805" s="118"/>
      <c r="F2805" s="478"/>
      <c r="G2805" s="118"/>
      <c r="H2805" s="118"/>
      <c r="I2805" s="118"/>
      <c r="J2805" s="118"/>
    </row>
    <row r="2806" spans="1:10" ht="15" x14ac:dyDescent="0.25">
      <c r="A2806" s="118"/>
      <c r="B2806" s="118"/>
      <c r="C2806" s="118"/>
      <c r="D2806" s="164"/>
      <c r="E2806" s="118"/>
      <c r="F2806" s="478"/>
      <c r="G2806" s="118"/>
      <c r="H2806" s="118"/>
      <c r="I2806" s="118"/>
      <c r="J2806" s="118"/>
    </row>
    <row r="2807" spans="1:10" ht="15" x14ac:dyDescent="0.25">
      <c r="A2807" s="118"/>
      <c r="B2807" s="118"/>
      <c r="C2807" s="118"/>
      <c r="D2807" s="164"/>
      <c r="E2807" s="118"/>
      <c r="F2807" s="478"/>
      <c r="G2807" s="118"/>
      <c r="H2807" s="118"/>
      <c r="I2807" s="118"/>
      <c r="J2807" s="118"/>
    </row>
    <row r="2808" spans="1:10" ht="15" x14ac:dyDescent="0.25">
      <c r="A2808" s="118"/>
      <c r="B2808" s="118"/>
      <c r="C2808" s="118"/>
      <c r="D2808" s="164"/>
      <c r="E2808" s="118"/>
      <c r="F2808" s="478"/>
      <c r="G2808" s="118"/>
      <c r="H2808" s="118"/>
      <c r="I2808" s="118"/>
      <c r="J2808" s="118"/>
    </row>
    <row r="2809" spans="1:10" ht="15" x14ac:dyDescent="0.25">
      <c r="A2809" s="118"/>
      <c r="B2809" s="118"/>
      <c r="C2809" s="118"/>
      <c r="D2809" s="164"/>
      <c r="E2809" s="118"/>
      <c r="F2809" s="478"/>
      <c r="G2809" s="118"/>
      <c r="H2809" s="118"/>
      <c r="I2809" s="118"/>
      <c r="J2809" s="118"/>
    </row>
    <row r="2810" spans="1:10" ht="15" x14ac:dyDescent="0.25">
      <c r="A2810" s="118"/>
      <c r="B2810" s="118"/>
      <c r="C2810" s="118"/>
      <c r="D2810" s="164"/>
      <c r="E2810" s="118"/>
      <c r="F2810" s="478"/>
      <c r="G2810" s="118"/>
      <c r="H2810" s="118"/>
      <c r="I2810" s="118"/>
      <c r="J2810" s="118"/>
    </row>
    <row r="2811" spans="1:10" ht="15" x14ac:dyDescent="0.25">
      <c r="A2811" s="118"/>
      <c r="B2811" s="118"/>
      <c r="C2811" s="118"/>
      <c r="D2811" s="164"/>
      <c r="E2811" s="118"/>
      <c r="F2811" s="478"/>
      <c r="G2811" s="118"/>
      <c r="H2811" s="118"/>
      <c r="I2811" s="118"/>
      <c r="J2811" s="118"/>
    </row>
    <row r="2812" spans="1:10" ht="15" x14ac:dyDescent="0.25">
      <c r="A2812" s="118"/>
      <c r="B2812" s="118"/>
      <c r="C2812" s="118"/>
      <c r="D2812" s="164"/>
      <c r="E2812" s="118"/>
      <c r="F2812" s="478"/>
      <c r="G2812" s="118"/>
      <c r="H2812" s="118"/>
      <c r="I2812" s="118"/>
      <c r="J2812" s="118"/>
    </row>
    <row r="2813" spans="1:10" ht="15" x14ac:dyDescent="0.25">
      <c r="A2813" s="118"/>
      <c r="B2813" s="118"/>
      <c r="C2813" s="118"/>
      <c r="D2813" s="164"/>
      <c r="E2813" s="118"/>
      <c r="F2813" s="478"/>
      <c r="G2813" s="118"/>
      <c r="H2813" s="118"/>
      <c r="I2813" s="118"/>
      <c r="J2813" s="118"/>
    </row>
    <row r="2814" spans="1:10" ht="15" x14ac:dyDescent="0.25">
      <c r="A2814" s="118"/>
      <c r="B2814" s="118"/>
      <c r="C2814" s="118"/>
      <c r="D2814" s="164"/>
      <c r="E2814" s="118"/>
      <c r="F2814" s="478"/>
      <c r="G2814" s="118"/>
      <c r="H2814" s="118"/>
      <c r="I2814" s="118"/>
      <c r="J2814" s="118"/>
    </row>
    <row r="2815" spans="1:10" ht="15" x14ac:dyDescent="0.25">
      <c r="A2815" s="118"/>
      <c r="B2815" s="118"/>
      <c r="C2815" s="118"/>
      <c r="D2815" s="164"/>
      <c r="E2815" s="118"/>
      <c r="F2815" s="478"/>
      <c r="G2815" s="118"/>
      <c r="H2815" s="118"/>
      <c r="I2815" s="118"/>
      <c r="J2815" s="118"/>
    </row>
    <row r="2816" spans="1:10" ht="15" x14ac:dyDescent="0.25">
      <c r="A2816" s="118"/>
      <c r="B2816" s="118"/>
      <c r="C2816" s="118"/>
      <c r="D2816" s="164"/>
      <c r="E2816" s="118"/>
      <c r="F2816" s="478"/>
      <c r="G2816" s="118"/>
      <c r="H2816" s="118"/>
      <c r="I2816" s="118"/>
      <c r="J2816" s="118"/>
    </row>
    <row r="2817" spans="1:10" ht="15" x14ac:dyDescent="0.25">
      <c r="A2817" s="118"/>
      <c r="B2817" s="118"/>
      <c r="C2817" s="118"/>
      <c r="D2817" s="164"/>
      <c r="E2817" s="118"/>
      <c r="F2817" s="478"/>
      <c r="G2817" s="118"/>
      <c r="H2817" s="118"/>
      <c r="I2817" s="118"/>
      <c r="J2817" s="118"/>
    </row>
    <row r="2818" spans="1:10" ht="15" x14ac:dyDescent="0.25">
      <c r="A2818" s="118"/>
      <c r="B2818" s="118"/>
      <c r="C2818" s="118"/>
      <c r="D2818" s="164"/>
      <c r="E2818" s="118"/>
      <c r="F2818" s="478"/>
      <c r="G2818" s="118"/>
      <c r="H2818" s="118"/>
      <c r="I2818" s="118"/>
      <c r="J2818" s="118"/>
    </row>
    <row r="2819" spans="1:10" ht="15" x14ac:dyDescent="0.25">
      <c r="A2819" s="118"/>
      <c r="B2819" s="118"/>
      <c r="C2819" s="118"/>
      <c r="D2819" s="164"/>
      <c r="E2819" s="118"/>
      <c r="F2819" s="478"/>
      <c r="G2819" s="118"/>
      <c r="H2819" s="118"/>
      <c r="I2819" s="118"/>
      <c r="J2819" s="118"/>
    </row>
    <row r="2820" spans="1:10" ht="15" x14ac:dyDescent="0.25">
      <c r="A2820" s="118"/>
      <c r="B2820" s="118"/>
      <c r="C2820" s="118"/>
      <c r="D2820" s="164"/>
      <c r="E2820" s="118"/>
      <c r="F2820" s="478"/>
      <c r="G2820" s="118"/>
      <c r="H2820" s="118"/>
      <c r="I2820" s="118"/>
      <c r="J2820" s="118"/>
    </row>
    <row r="2821" spans="1:10" ht="15" x14ac:dyDescent="0.25">
      <c r="A2821" s="118"/>
      <c r="B2821" s="118"/>
      <c r="C2821" s="118"/>
      <c r="D2821" s="164"/>
      <c r="E2821" s="118"/>
      <c r="F2821" s="478"/>
      <c r="G2821" s="118"/>
      <c r="H2821" s="118"/>
      <c r="I2821" s="118"/>
      <c r="J2821" s="118"/>
    </row>
    <row r="2822" spans="1:10" ht="15" x14ac:dyDescent="0.25">
      <c r="A2822" s="118"/>
      <c r="B2822" s="118"/>
      <c r="C2822" s="118"/>
      <c r="D2822" s="164"/>
      <c r="E2822" s="118"/>
      <c r="F2822" s="478"/>
      <c r="G2822" s="118"/>
      <c r="H2822" s="118"/>
      <c r="I2822" s="118"/>
      <c r="J2822" s="118"/>
    </row>
    <row r="2823" spans="1:10" ht="15" x14ac:dyDescent="0.25">
      <c r="A2823" s="118"/>
      <c r="B2823" s="118"/>
      <c r="C2823" s="118"/>
      <c r="D2823" s="164"/>
      <c r="E2823" s="118"/>
      <c r="F2823" s="478"/>
      <c r="G2823" s="118"/>
      <c r="H2823" s="118"/>
      <c r="I2823" s="118"/>
      <c r="J2823" s="118"/>
    </row>
    <row r="2824" spans="1:10" ht="15" x14ac:dyDescent="0.25">
      <c r="A2824" s="118"/>
      <c r="B2824" s="118"/>
      <c r="C2824" s="118"/>
      <c r="D2824" s="164"/>
      <c r="E2824" s="118"/>
      <c r="F2824" s="478"/>
      <c r="G2824" s="118"/>
      <c r="H2824" s="118"/>
      <c r="I2824" s="118"/>
      <c r="J2824" s="118"/>
    </row>
    <row r="2825" spans="1:10" ht="15" x14ac:dyDescent="0.25">
      <c r="A2825" s="118"/>
      <c r="B2825" s="118"/>
      <c r="C2825" s="118"/>
      <c r="D2825" s="164"/>
      <c r="E2825" s="118"/>
      <c r="F2825" s="478"/>
      <c r="G2825" s="118"/>
      <c r="H2825" s="118"/>
      <c r="I2825" s="118"/>
      <c r="J2825" s="118"/>
    </row>
    <row r="2826" spans="1:10" ht="15" x14ac:dyDescent="0.25">
      <c r="A2826" s="118"/>
      <c r="B2826" s="118"/>
      <c r="C2826" s="118"/>
      <c r="D2826" s="164"/>
      <c r="E2826" s="118"/>
      <c r="F2826" s="478"/>
      <c r="G2826" s="118"/>
      <c r="H2826" s="118"/>
      <c r="I2826" s="118"/>
      <c r="J2826" s="118"/>
    </row>
    <row r="2827" spans="1:10" ht="15" x14ac:dyDescent="0.25">
      <c r="A2827" s="118"/>
      <c r="B2827" s="118"/>
      <c r="C2827" s="118"/>
      <c r="D2827" s="164"/>
      <c r="E2827" s="118"/>
      <c r="F2827" s="478"/>
      <c r="G2827" s="118"/>
      <c r="H2827" s="118"/>
      <c r="I2827" s="118"/>
      <c r="J2827" s="118"/>
    </row>
    <row r="2828" spans="1:10" ht="15" x14ac:dyDescent="0.25">
      <c r="A2828" s="118"/>
      <c r="B2828" s="118"/>
      <c r="C2828" s="118"/>
      <c r="D2828" s="164"/>
      <c r="E2828" s="118"/>
      <c r="F2828" s="478"/>
      <c r="G2828" s="118"/>
      <c r="H2828" s="118"/>
      <c r="I2828" s="118"/>
      <c r="J2828" s="118"/>
    </row>
    <row r="2829" spans="1:10" ht="15" x14ac:dyDescent="0.25">
      <c r="A2829" s="118"/>
      <c r="B2829" s="118"/>
      <c r="C2829" s="118"/>
      <c r="D2829" s="164"/>
      <c r="E2829" s="118"/>
      <c r="F2829" s="478"/>
      <c r="G2829" s="118"/>
      <c r="H2829" s="118"/>
      <c r="I2829" s="118"/>
      <c r="J2829" s="118"/>
    </row>
    <row r="2830" spans="1:10" ht="15" x14ac:dyDescent="0.25">
      <c r="A2830" s="118"/>
      <c r="B2830" s="118"/>
      <c r="C2830" s="118"/>
      <c r="D2830" s="164"/>
      <c r="E2830" s="118"/>
      <c r="F2830" s="478"/>
      <c r="G2830" s="118"/>
      <c r="H2830" s="118"/>
      <c r="I2830" s="118"/>
      <c r="J2830" s="118"/>
    </row>
    <row r="2831" spans="1:10" ht="15" x14ac:dyDescent="0.25">
      <c r="A2831" s="118"/>
      <c r="B2831" s="118"/>
      <c r="C2831" s="118"/>
      <c r="D2831" s="164"/>
      <c r="E2831" s="118"/>
      <c r="F2831" s="478"/>
      <c r="G2831" s="118"/>
      <c r="H2831" s="118"/>
      <c r="I2831" s="118"/>
      <c r="J2831" s="118"/>
    </row>
    <row r="2832" spans="1:10" ht="15" x14ac:dyDescent="0.25">
      <c r="A2832" s="118"/>
      <c r="B2832" s="118"/>
      <c r="C2832" s="118"/>
      <c r="D2832" s="164"/>
      <c r="E2832" s="118"/>
      <c r="F2832" s="478"/>
      <c r="G2832" s="118"/>
      <c r="H2832" s="118"/>
      <c r="I2832" s="118"/>
      <c r="J2832" s="118"/>
    </row>
    <row r="2833" spans="1:10" ht="15" x14ac:dyDescent="0.25">
      <c r="A2833" s="118"/>
      <c r="B2833" s="118"/>
      <c r="C2833" s="118"/>
      <c r="D2833" s="164"/>
      <c r="E2833" s="118"/>
      <c r="F2833" s="478"/>
      <c r="G2833" s="118"/>
      <c r="H2833" s="118"/>
      <c r="I2833" s="118"/>
      <c r="J2833" s="118"/>
    </row>
    <row r="2834" spans="1:10" ht="15" x14ac:dyDescent="0.25">
      <c r="A2834" s="118"/>
      <c r="B2834" s="118"/>
      <c r="C2834" s="118"/>
      <c r="D2834" s="164"/>
      <c r="E2834" s="118"/>
      <c r="F2834" s="478"/>
      <c r="G2834" s="118"/>
      <c r="H2834" s="118"/>
      <c r="I2834" s="118"/>
      <c r="J2834" s="118"/>
    </row>
    <row r="2835" spans="1:10" ht="15" x14ac:dyDescent="0.25">
      <c r="A2835" s="118"/>
      <c r="B2835" s="118"/>
      <c r="C2835" s="118"/>
      <c r="D2835" s="164"/>
      <c r="E2835" s="118"/>
      <c r="F2835" s="478"/>
      <c r="G2835" s="118"/>
      <c r="H2835" s="118"/>
      <c r="I2835" s="118"/>
      <c r="J2835" s="118"/>
    </row>
    <row r="2836" spans="1:10" ht="15" x14ac:dyDescent="0.25">
      <c r="A2836" s="118"/>
      <c r="B2836" s="118"/>
      <c r="C2836" s="118"/>
      <c r="D2836" s="164"/>
      <c r="E2836" s="118"/>
      <c r="F2836" s="478"/>
      <c r="G2836" s="118"/>
      <c r="H2836" s="118"/>
      <c r="I2836" s="118"/>
      <c r="J2836" s="118"/>
    </row>
    <row r="2837" spans="1:10" ht="15" x14ac:dyDescent="0.25">
      <c r="A2837" s="118"/>
      <c r="B2837" s="118"/>
      <c r="C2837" s="118"/>
      <c r="D2837" s="164"/>
      <c r="E2837" s="118"/>
      <c r="F2837" s="478"/>
      <c r="G2837" s="118"/>
      <c r="H2837" s="118"/>
      <c r="I2837" s="118"/>
      <c r="J2837" s="118"/>
    </row>
    <row r="2838" spans="1:10" ht="15" x14ac:dyDescent="0.25">
      <c r="A2838" s="118"/>
      <c r="B2838" s="118"/>
      <c r="C2838" s="118"/>
      <c r="D2838" s="164"/>
      <c r="E2838" s="118"/>
      <c r="F2838" s="478"/>
      <c r="G2838" s="118"/>
      <c r="H2838" s="118"/>
      <c r="I2838" s="118"/>
      <c r="J2838" s="118"/>
    </row>
    <row r="2839" spans="1:10" ht="15" x14ac:dyDescent="0.25">
      <c r="A2839" s="118"/>
      <c r="B2839" s="118"/>
      <c r="C2839" s="118"/>
      <c r="D2839" s="164"/>
      <c r="E2839" s="118"/>
      <c r="F2839" s="478"/>
      <c r="G2839" s="118"/>
      <c r="H2839" s="118"/>
      <c r="I2839" s="118"/>
      <c r="J2839" s="118"/>
    </row>
    <row r="2840" spans="1:10" ht="15" x14ac:dyDescent="0.25">
      <c r="A2840" s="118"/>
      <c r="B2840" s="118"/>
      <c r="C2840" s="118"/>
      <c r="D2840" s="164"/>
      <c r="E2840" s="118"/>
      <c r="F2840" s="478"/>
      <c r="G2840" s="118"/>
      <c r="H2840" s="118"/>
      <c r="I2840" s="118"/>
      <c r="J2840" s="118"/>
    </row>
    <row r="2841" spans="1:10" ht="15" x14ac:dyDescent="0.25">
      <c r="A2841" s="118"/>
      <c r="B2841" s="118"/>
      <c r="C2841" s="118"/>
      <c r="D2841" s="164"/>
      <c r="E2841" s="118"/>
      <c r="F2841" s="478"/>
      <c r="G2841" s="118"/>
      <c r="H2841" s="118"/>
      <c r="I2841" s="118"/>
      <c r="J2841" s="118"/>
    </row>
    <row r="2842" spans="1:10" ht="15" x14ac:dyDescent="0.25">
      <c r="A2842" s="118"/>
      <c r="B2842" s="118"/>
      <c r="C2842" s="118"/>
      <c r="D2842" s="164"/>
      <c r="E2842" s="118"/>
      <c r="F2842" s="478"/>
      <c r="G2842" s="118"/>
      <c r="H2842" s="118"/>
      <c r="I2842" s="118"/>
      <c r="J2842" s="118"/>
    </row>
    <row r="2843" spans="1:10" ht="15" x14ac:dyDescent="0.25">
      <c r="A2843" s="118"/>
      <c r="B2843" s="118"/>
      <c r="C2843" s="118"/>
      <c r="D2843" s="164"/>
      <c r="E2843" s="118"/>
      <c r="F2843" s="478"/>
      <c r="G2843" s="118"/>
      <c r="H2843" s="118"/>
      <c r="I2843" s="118"/>
      <c r="J2843" s="118"/>
    </row>
    <row r="2844" spans="1:10" ht="15" x14ac:dyDescent="0.25">
      <c r="A2844" s="118"/>
      <c r="B2844" s="118"/>
      <c r="C2844" s="118"/>
      <c r="D2844" s="164"/>
      <c r="E2844" s="118"/>
      <c r="F2844" s="478"/>
      <c r="G2844" s="118"/>
      <c r="H2844" s="118"/>
      <c r="I2844" s="118"/>
      <c r="J2844" s="118"/>
    </row>
    <row r="2845" spans="1:10" ht="15" x14ac:dyDescent="0.25">
      <c r="A2845" s="118"/>
      <c r="B2845" s="118"/>
      <c r="C2845" s="118"/>
      <c r="D2845" s="164"/>
      <c r="E2845" s="118"/>
      <c r="F2845" s="478"/>
      <c r="G2845" s="118"/>
      <c r="H2845" s="118"/>
      <c r="I2845" s="118"/>
      <c r="J2845" s="118"/>
    </row>
    <row r="2846" spans="1:10" ht="15" x14ac:dyDescent="0.25">
      <c r="A2846" s="118"/>
      <c r="B2846" s="118"/>
      <c r="C2846" s="118"/>
      <c r="D2846" s="164"/>
      <c r="E2846" s="118"/>
      <c r="F2846" s="478"/>
      <c r="G2846" s="118"/>
      <c r="H2846" s="118"/>
      <c r="I2846" s="118"/>
      <c r="J2846" s="118"/>
    </row>
    <row r="2847" spans="1:10" ht="15" x14ac:dyDescent="0.25">
      <c r="A2847" s="118"/>
      <c r="B2847" s="118"/>
      <c r="C2847" s="118"/>
      <c r="D2847" s="164"/>
      <c r="E2847" s="118"/>
      <c r="F2847" s="478"/>
      <c r="G2847" s="118"/>
      <c r="H2847" s="118"/>
      <c r="I2847" s="118"/>
      <c r="J2847" s="118"/>
    </row>
    <row r="2848" spans="1:10" ht="15" x14ac:dyDescent="0.25">
      <c r="A2848" s="118"/>
      <c r="B2848" s="118"/>
      <c r="C2848" s="118"/>
      <c r="D2848" s="164"/>
      <c r="E2848" s="118"/>
      <c r="F2848" s="478"/>
      <c r="G2848" s="118"/>
      <c r="H2848" s="118"/>
      <c r="I2848" s="118"/>
      <c r="J2848" s="118"/>
    </row>
    <row r="2849" spans="1:10" ht="15" x14ac:dyDescent="0.25">
      <c r="A2849" s="118"/>
      <c r="B2849" s="118"/>
      <c r="C2849" s="118"/>
      <c r="D2849" s="164"/>
      <c r="E2849" s="118"/>
      <c r="F2849" s="478"/>
      <c r="G2849" s="118"/>
      <c r="H2849" s="118"/>
      <c r="I2849" s="118"/>
      <c r="J2849" s="118"/>
    </row>
    <row r="2850" spans="1:10" ht="15" x14ac:dyDescent="0.25">
      <c r="A2850" s="118"/>
      <c r="B2850" s="118"/>
      <c r="C2850" s="118"/>
      <c r="D2850" s="164"/>
      <c r="E2850" s="118"/>
      <c r="F2850" s="478"/>
      <c r="G2850" s="118"/>
      <c r="H2850" s="118"/>
      <c r="I2850" s="118"/>
      <c r="J2850" s="118"/>
    </row>
    <row r="2851" spans="1:10" ht="15" x14ac:dyDescent="0.25">
      <c r="A2851" s="118"/>
      <c r="B2851" s="118"/>
      <c r="C2851" s="118"/>
      <c r="D2851" s="164"/>
      <c r="E2851" s="118"/>
      <c r="F2851" s="478"/>
      <c r="G2851" s="118"/>
      <c r="H2851" s="118"/>
      <c r="I2851" s="118"/>
      <c r="J2851" s="118"/>
    </row>
    <row r="2852" spans="1:10" ht="15" x14ac:dyDescent="0.25">
      <c r="A2852" s="118"/>
      <c r="B2852" s="118"/>
      <c r="C2852" s="118"/>
      <c r="D2852" s="164"/>
      <c r="E2852" s="118"/>
      <c r="F2852" s="478"/>
      <c r="G2852" s="118"/>
      <c r="H2852" s="118"/>
      <c r="I2852" s="118"/>
      <c r="J2852" s="118"/>
    </row>
    <row r="2853" spans="1:10" ht="15" x14ac:dyDescent="0.25">
      <c r="A2853" s="118"/>
      <c r="B2853" s="118"/>
      <c r="C2853" s="118"/>
      <c r="D2853" s="164"/>
      <c r="E2853" s="118"/>
      <c r="F2853" s="478"/>
      <c r="G2853" s="118"/>
      <c r="H2853" s="118"/>
      <c r="I2853" s="118"/>
      <c r="J2853" s="118"/>
    </row>
    <row r="2854" spans="1:10" ht="15" x14ac:dyDescent="0.25">
      <c r="A2854" s="118"/>
      <c r="B2854" s="118"/>
      <c r="C2854" s="118"/>
      <c r="D2854" s="164"/>
      <c r="E2854" s="118"/>
      <c r="F2854" s="478"/>
      <c r="G2854" s="118"/>
      <c r="H2854" s="118"/>
      <c r="I2854" s="118"/>
      <c r="J2854" s="118"/>
    </row>
    <row r="2855" spans="1:10" ht="15" x14ac:dyDescent="0.25">
      <c r="A2855" s="118"/>
      <c r="B2855" s="118"/>
      <c r="C2855" s="118"/>
      <c r="D2855" s="164"/>
      <c r="E2855" s="118"/>
      <c r="F2855" s="478"/>
      <c r="G2855" s="118"/>
      <c r="H2855" s="118"/>
      <c r="I2855" s="118"/>
      <c r="J2855" s="118"/>
    </row>
    <row r="2856" spans="1:10" ht="15" x14ac:dyDescent="0.25">
      <c r="A2856" s="118"/>
      <c r="B2856" s="118"/>
      <c r="C2856" s="118"/>
      <c r="D2856" s="164"/>
      <c r="E2856" s="118"/>
      <c r="F2856" s="478"/>
      <c r="G2856" s="118"/>
      <c r="H2856" s="118"/>
      <c r="I2856" s="118"/>
      <c r="J2856" s="118"/>
    </row>
    <row r="2857" spans="1:10" ht="15" x14ac:dyDescent="0.25">
      <c r="A2857" s="118"/>
      <c r="B2857" s="118"/>
      <c r="C2857" s="118"/>
      <c r="D2857" s="164"/>
      <c r="E2857" s="118"/>
      <c r="F2857" s="478"/>
      <c r="G2857" s="118"/>
      <c r="H2857" s="118"/>
      <c r="I2857" s="118"/>
      <c r="J2857" s="118"/>
    </row>
    <row r="2858" spans="1:10" ht="15" x14ac:dyDescent="0.25">
      <c r="A2858" s="118"/>
      <c r="B2858" s="118"/>
      <c r="C2858" s="118"/>
      <c r="D2858" s="164"/>
      <c r="E2858" s="118"/>
      <c r="F2858" s="478"/>
      <c r="G2858" s="118"/>
      <c r="H2858" s="118"/>
      <c r="I2858" s="118"/>
      <c r="J2858" s="118"/>
    </row>
    <row r="2859" spans="1:10" ht="15" x14ac:dyDescent="0.25">
      <c r="A2859" s="118"/>
      <c r="B2859" s="118"/>
      <c r="C2859" s="118"/>
      <c r="D2859" s="164"/>
      <c r="E2859" s="118"/>
      <c r="F2859" s="478"/>
      <c r="G2859" s="118"/>
      <c r="H2859" s="118"/>
      <c r="I2859" s="118"/>
      <c r="J2859" s="118"/>
    </row>
    <row r="2860" spans="1:10" ht="15" x14ac:dyDescent="0.25">
      <c r="A2860" s="118"/>
      <c r="B2860" s="118"/>
      <c r="C2860" s="118"/>
      <c r="D2860" s="164"/>
      <c r="E2860" s="118"/>
      <c r="F2860" s="478"/>
      <c r="G2860" s="118"/>
      <c r="H2860" s="118"/>
      <c r="I2860" s="118"/>
      <c r="J2860" s="118"/>
    </row>
    <row r="2861" spans="1:10" ht="15" x14ac:dyDescent="0.25">
      <c r="A2861" s="118"/>
      <c r="B2861" s="118"/>
      <c r="C2861" s="118"/>
      <c r="D2861" s="164"/>
      <c r="E2861" s="118"/>
      <c r="F2861" s="478"/>
      <c r="G2861" s="118"/>
      <c r="H2861" s="118"/>
      <c r="I2861" s="118"/>
      <c r="J2861" s="118"/>
    </row>
    <row r="2862" spans="1:10" ht="15" x14ac:dyDescent="0.25">
      <c r="A2862" s="118"/>
      <c r="B2862" s="118"/>
      <c r="C2862" s="118"/>
      <c r="D2862" s="164"/>
      <c r="E2862" s="118"/>
      <c r="F2862" s="478"/>
      <c r="G2862" s="118"/>
      <c r="H2862" s="118"/>
      <c r="I2862" s="118"/>
      <c r="J2862" s="118"/>
    </row>
    <row r="2863" spans="1:10" ht="15" x14ac:dyDescent="0.25">
      <c r="A2863" s="118"/>
      <c r="B2863" s="118"/>
      <c r="C2863" s="118"/>
      <c r="D2863" s="164"/>
      <c r="E2863" s="118"/>
      <c r="F2863" s="478"/>
      <c r="G2863" s="118"/>
      <c r="H2863" s="118"/>
      <c r="I2863" s="118"/>
      <c r="J2863" s="118"/>
    </row>
    <row r="2864" spans="1:10" ht="15" x14ac:dyDescent="0.25">
      <c r="A2864" s="118"/>
      <c r="B2864" s="118"/>
      <c r="C2864" s="118"/>
      <c r="D2864" s="164"/>
      <c r="E2864" s="118"/>
      <c r="F2864" s="478"/>
      <c r="G2864" s="118"/>
      <c r="H2864" s="118"/>
      <c r="I2864" s="118"/>
      <c r="J2864" s="118"/>
    </row>
    <row r="2865" spans="1:10" ht="15" x14ac:dyDescent="0.25">
      <c r="A2865" s="118"/>
      <c r="B2865" s="118"/>
      <c r="C2865" s="118"/>
      <c r="D2865" s="164"/>
      <c r="E2865" s="118"/>
      <c r="F2865" s="478"/>
      <c r="G2865" s="118"/>
      <c r="H2865" s="118"/>
      <c r="I2865" s="118"/>
      <c r="J2865" s="118"/>
    </row>
    <row r="2866" spans="1:10" ht="15" x14ac:dyDescent="0.25">
      <c r="A2866" s="118"/>
      <c r="B2866" s="118"/>
      <c r="C2866" s="118"/>
      <c r="D2866" s="164"/>
      <c r="E2866" s="118"/>
      <c r="F2866" s="478"/>
      <c r="G2866" s="118"/>
      <c r="H2866" s="118"/>
      <c r="I2866" s="118"/>
      <c r="J2866" s="118"/>
    </row>
    <row r="2867" spans="1:10" ht="15" x14ac:dyDescent="0.25">
      <c r="A2867" s="118"/>
      <c r="B2867" s="118"/>
      <c r="C2867" s="118"/>
      <c r="D2867" s="164"/>
      <c r="E2867" s="118"/>
      <c r="F2867" s="478"/>
      <c r="G2867" s="118"/>
      <c r="H2867" s="118"/>
      <c r="I2867" s="118"/>
      <c r="J2867" s="118"/>
    </row>
    <row r="2868" spans="1:10" ht="15" x14ac:dyDescent="0.25">
      <c r="A2868" s="118"/>
      <c r="B2868" s="118"/>
      <c r="C2868" s="118"/>
      <c r="D2868" s="164"/>
      <c r="E2868" s="118"/>
      <c r="F2868" s="478"/>
      <c r="G2868" s="118"/>
      <c r="H2868" s="118"/>
      <c r="I2868" s="118"/>
      <c r="J2868" s="118"/>
    </row>
    <row r="2869" spans="1:10" ht="15" x14ac:dyDescent="0.25">
      <c r="A2869" s="118"/>
      <c r="B2869" s="118"/>
      <c r="C2869" s="118"/>
      <c r="D2869" s="164"/>
      <c r="E2869" s="118"/>
      <c r="F2869" s="478"/>
      <c r="G2869" s="118"/>
      <c r="H2869" s="118"/>
      <c r="I2869" s="118"/>
      <c r="J2869" s="118"/>
    </row>
    <row r="2870" spans="1:10" ht="15" x14ac:dyDescent="0.25">
      <c r="A2870" s="118"/>
      <c r="B2870" s="118"/>
      <c r="C2870" s="118"/>
      <c r="D2870" s="164"/>
      <c r="E2870" s="118"/>
      <c r="F2870" s="478"/>
      <c r="G2870" s="118"/>
      <c r="H2870" s="118"/>
      <c r="I2870" s="118"/>
      <c r="J2870" s="118"/>
    </row>
    <row r="2871" spans="1:10" ht="15" x14ac:dyDescent="0.25">
      <c r="A2871" s="118"/>
      <c r="B2871" s="118"/>
      <c r="C2871" s="118"/>
      <c r="D2871" s="164"/>
      <c r="E2871" s="118"/>
      <c r="F2871" s="478"/>
      <c r="G2871" s="118"/>
      <c r="H2871" s="118"/>
      <c r="I2871" s="118"/>
      <c r="J2871" s="118"/>
    </row>
    <row r="2872" spans="1:10" ht="15" x14ac:dyDescent="0.25">
      <c r="A2872" s="118"/>
      <c r="B2872" s="118"/>
      <c r="C2872" s="118"/>
      <c r="D2872" s="164"/>
      <c r="E2872" s="118"/>
      <c r="F2872" s="478"/>
      <c r="G2872" s="118"/>
      <c r="H2872" s="118"/>
      <c r="I2872" s="118"/>
      <c r="J2872" s="118"/>
    </row>
    <row r="2873" spans="1:10" ht="15" x14ac:dyDescent="0.25">
      <c r="A2873" s="118"/>
      <c r="B2873" s="118"/>
      <c r="C2873" s="118"/>
      <c r="D2873" s="164"/>
      <c r="E2873" s="118"/>
      <c r="F2873" s="478"/>
      <c r="G2873" s="118"/>
      <c r="H2873" s="118"/>
      <c r="I2873" s="118"/>
      <c r="J2873" s="118"/>
    </row>
    <row r="2874" spans="1:10" ht="15" x14ac:dyDescent="0.25">
      <c r="A2874" s="118"/>
      <c r="B2874" s="118"/>
      <c r="C2874" s="118"/>
      <c r="D2874" s="164"/>
      <c r="E2874" s="118"/>
      <c r="F2874" s="478"/>
      <c r="G2874" s="118"/>
      <c r="H2874" s="118"/>
      <c r="I2874" s="118"/>
      <c r="J2874" s="118"/>
    </row>
    <row r="2875" spans="1:10" ht="15" x14ac:dyDescent="0.25">
      <c r="A2875" s="118"/>
      <c r="B2875" s="118"/>
      <c r="C2875" s="118"/>
      <c r="D2875" s="164"/>
      <c r="E2875" s="118"/>
      <c r="F2875" s="478"/>
      <c r="G2875" s="118"/>
      <c r="H2875" s="118"/>
      <c r="I2875" s="118"/>
      <c r="J2875" s="118"/>
    </row>
    <row r="2876" spans="1:10" ht="15" x14ac:dyDescent="0.25">
      <c r="A2876" s="118"/>
      <c r="B2876" s="118"/>
      <c r="C2876" s="118"/>
      <c r="D2876" s="164"/>
      <c r="E2876" s="118"/>
      <c r="F2876" s="478"/>
      <c r="G2876" s="118"/>
      <c r="H2876" s="118"/>
      <c r="I2876" s="118"/>
      <c r="J2876" s="118"/>
    </row>
    <row r="2877" spans="1:10" ht="15" x14ac:dyDescent="0.25">
      <c r="A2877" s="118"/>
      <c r="B2877" s="118"/>
      <c r="C2877" s="118"/>
      <c r="D2877" s="164"/>
      <c r="E2877" s="118"/>
      <c r="F2877" s="478"/>
      <c r="G2877" s="118"/>
      <c r="H2877" s="118"/>
      <c r="I2877" s="118"/>
      <c r="J2877" s="118"/>
    </row>
    <row r="2878" spans="1:10" ht="15" x14ac:dyDescent="0.25">
      <c r="A2878" s="118"/>
      <c r="B2878" s="118"/>
      <c r="C2878" s="118"/>
      <c r="D2878" s="164"/>
      <c r="E2878" s="118"/>
      <c r="F2878" s="478"/>
      <c r="G2878" s="118"/>
      <c r="H2878" s="118"/>
      <c r="I2878" s="118"/>
      <c r="J2878" s="118"/>
    </row>
    <row r="2879" spans="1:10" ht="15" x14ac:dyDescent="0.25">
      <c r="A2879" s="118"/>
      <c r="B2879" s="118"/>
      <c r="C2879" s="118"/>
      <c r="D2879" s="164"/>
      <c r="E2879" s="118"/>
      <c r="F2879" s="478"/>
      <c r="G2879" s="118"/>
      <c r="H2879" s="118"/>
      <c r="I2879" s="118"/>
      <c r="J2879" s="118"/>
    </row>
    <row r="2880" spans="1:10" ht="15" x14ac:dyDescent="0.25">
      <c r="A2880" s="118"/>
      <c r="B2880" s="118"/>
      <c r="C2880" s="118"/>
      <c r="D2880" s="164"/>
      <c r="E2880" s="118"/>
      <c r="F2880" s="478"/>
      <c r="G2880" s="118"/>
      <c r="H2880" s="118"/>
      <c r="I2880" s="118"/>
      <c r="J2880" s="118"/>
    </row>
    <row r="2881" spans="1:10" ht="15" x14ac:dyDescent="0.25">
      <c r="A2881" s="118"/>
      <c r="B2881" s="118"/>
      <c r="C2881" s="118"/>
      <c r="D2881" s="164"/>
      <c r="E2881" s="118"/>
      <c r="F2881" s="478"/>
      <c r="G2881" s="118"/>
      <c r="H2881" s="118"/>
      <c r="I2881" s="118"/>
      <c r="J2881" s="118"/>
    </row>
    <row r="2882" spans="1:10" ht="15" x14ac:dyDescent="0.25">
      <c r="A2882" s="118"/>
      <c r="B2882" s="118"/>
      <c r="C2882" s="118"/>
      <c r="D2882" s="164"/>
      <c r="E2882" s="118"/>
      <c r="F2882" s="478"/>
      <c r="G2882" s="118"/>
      <c r="H2882" s="118"/>
      <c r="I2882" s="118"/>
      <c r="J2882" s="118"/>
    </row>
    <row r="2883" spans="1:10" ht="15" x14ac:dyDescent="0.25">
      <c r="A2883" s="118"/>
      <c r="B2883" s="118"/>
      <c r="C2883" s="118"/>
      <c r="D2883" s="164"/>
      <c r="E2883" s="118"/>
      <c r="F2883" s="478"/>
      <c r="G2883" s="118"/>
      <c r="H2883" s="118"/>
      <c r="I2883" s="118"/>
      <c r="J2883" s="118"/>
    </row>
    <row r="2884" spans="1:10" ht="15" x14ac:dyDescent="0.25">
      <c r="A2884" s="118"/>
      <c r="B2884" s="118"/>
      <c r="C2884" s="118"/>
      <c r="D2884" s="164"/>
      <c r="E2884" s="118"/>
      <c r="F2884" s="478"/>
      <c r="G2884" s="118"/>
      <c r="H2884" s="118"/>
      <c r="I2884" s="118"/>
      <c r="J2884" s="118"/>
    </row>
    <row r="2885" spans="1:10" ht="15" x14ac:dyDescent="0.25">
      <c r="A2885" s="118"/>
      <c r="B2885" s="118"/>
      <c r="C2885" s="118"/>
      <c r="D2885" s="164"/>
      <c r="E2885" s="118"/>
      <c r="F2885" s="478"/>
      <c r="G2885" s="118"/>
      <c r="H2885" s="118"/>
      <c r="I2885" s="118"/>
      <c r="J2885" s="118"/>
    </row>
  </sheetData>
  <mergeCells count="7">
    <mergeCell ref="E2168:G2168"/>
    <mergeCell ref="A1:H1"/>
    <mergeCell ref="B2:D2"/>
    <mergeCell ref="D2155:D2156"/>
    <mergeCell ref="E2155:E2156"/>
    <mergeCell ref="G2155:G2156"/>
    <mergeCell ref="H2155:H215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K2269"/>
  <sheetViews>
    <sheetView topLeftCell="A2711" workbookViewId="0">
      <selection activeCell="D2736" sqref="D2736"/>
    </sheetView>
  </sheetViews>
  <sheetFormatPr baseColWidth="10" defaultRowHeight="15" x14ac:dyDescent="0.25"/>
  <cols>
    <col min="1" max="1" width="11.28515625" style="266" customWidth="1"/>
    <col min="2" max="2" width="9.28515625" style="78" customWidth="1"/>
    <col min="3" max="3" width="5.5703125" style="267" customWidth="1"/>
    <col min="4" max="4" width="30.85546875" style="21" customWidth="1"/>
    <col min="5" max="5" width="14.7109375" style="21" customWidth="1"/>
    <col min="6" max="6" width="21.28515625" style="284" customWidth="1"/>
    <col min="7" max="7" width="15.42578125" style="285" bestFit="1" customWidth="1"/>
    <col min="8" max="8" width="15.28515625" style="27" customWidth="1"/>
    <col min="9" max="16384" width="11.42578125" style="21"/>
  </cols>
  <sheetData>
    <row r="1" spans="1:9" ht="18.75" x14ac:dyDescent="0.3">
      <c r="A1" s="844" t="s">
        <v>1127</v>
      </c>
      <c r="B1" s="844"/>
      <c r="C1" s="844"/>
      <c r="D1" s="844"/>
      <c r="E1" s="844"/>
      <c r="F1" s="844"/>
      <c r="G1" s="177"/>
      <c r="H1" s="178"/>
    </row>
    <row r="2" spans="1:9" ht="35.25" thickBot="1" x14ac:dyDescent="0.35">
      <c r="A2" s="179" t="s">
        <v>1</v>
      </c>
      <c r="B2" s="180" t="s">
        <v>2</v>
      </c>
      <c r="C2" s="181"/>
      <c r="D2" s="182" t="s">
        <v>1128</v>
      </c>
      <c r="E2" s="183" t="s">
        <v>4</v>
      </c>
      <c r="F2" s="610" t="s">
        <v>5</v>
      </c>
      <c r="G2" s="611" t="s">
        <v>6</v>
      </c>
      <c r="H2" s="186" t="s">
        <v>7</v>
      </c>
    </row>
    <row r="3" spans="1:9" ht="15.75" thickTop="1" x14ac:dyDescent="0.25">
      <c r="A3" s="187">
        <v>41699</v>
      </c>
      <c r="B3" s="188" t="s">
        <v>1129</v>
      </c>
      <c r="C3" s="189" t="s">
        <v>1021</v>
      </c>
      <c r="D3" s="190" t="s">
        <v>106</v>
      </c>
      <c r="E3" s="210">
        <v>34893</v>
      </c>
      <c r="F3" s="436">
        <v>41719</v>
      </c>
      <c r="G3" s="42">
        <v>34893</v>
      </c>
      <c r="H3" s="77">
        <f>E3-G3</f>
        <v>0</v>
      </c>
      <c r="I3" s="191" t="s">
        <v>217</v>
      </c>
    </row>
    <row r="4" spans="1:9" x14ac:dyDescent="0.25">
      <c r="A4" s="192"/>
      <c r="B4" s="193" t="s">
        <v>1130</v>
      </c>
      <c r="C4" s="194" t="s">
        <v>1021</v>
      </c>
      <c r="D4" s="190" t="s">
        <v>8</v>
      </c>
      <c r="E4" s="210">
        <v>352</v>
      </c>
      <c r="F4" s="436">
        <v>41699</v>
      </c>
      <c r="G4" s="42">
        <v>352</v>
      </c>
      <c r="H4" s="77">
        <f>E4-G4</f>
        <v>0</v>
      </c>
      <c r="I4" s="191" t="s">
        <v>8</v>
      </c>
    </row>
    <row r="5" spans="1:9" x14ac:dyDescent="0.25">
      <c r="A5" s="195"/>
      <c r="B5" s="193" t="s">
        <v>1131</v>
      </c>
      <c r="C5" s="194" t="s">
        <v>1021</v>
      </c>
      <c r="D5" s="190" t="s">
        <v>69</v>
      </c>
      <c r="E5" s="210">
        <v>640</v>
      </c>
      <c r="F5" s="436">
        <v>41699</v>
      </c>
      <c r="G5" s="42">
        <v>640</v>
      </c>
      <c r="H5" s="77">
        <f t="shared" ref="H5:H66" si="0">E5-G5</f>
        <v>0</v>
      </c>
      <c r="I5" s="191"/>
    </row>
    <row r="6" spans="1:9" x14ac:dyDescent="0.25">
      <c r="A6" s="195"/>
      <c r="B6" s="193" t="s">
        <v>1132</v>
      </c>
      <c r="C6" s="194" t="s">
        <v>1021</v>
      </c>
      <c r="D6" s="190" t="s">
        <v>85</v>
      </c>
      <c r="E6" s="210">
        <v>33544</v>
      </c>
      <c r="F6" s="436">
        <v>41699</v>
      </c>
      <c r="G6" s="42">
        <v>33544</v>
      </c>
      <c r="H6" s="77">
        <f t="shared" si="0"/>
        <v>0</v>
      </c>
      <c r="I6" s="191" t="s">
        <v>65</v>
      </c>
    </row>
    <row r="7" spans="1:9" x14ac:dyDescent="0.25">
      <c r="A7" s="192"/>
      <c r="B7" s="193" t="s">
        <v>1133</v>
      </c>
      <c r="C7" s="194" t="s">
        <v>1021</v>
      </c>
      <c r="D7" s="190" t="s">
        <v>88</v>
      </c>
      <c r="E7" s="210">
        <v>4480.6000000000004</v>
      </c>
      <c r="F7" s="436">
        <v>41699</v>
      </c>
      <c r="G7" s="42">
        <v>4480.6000000000004</v>
      </c>
      <c r="H7" s="77">
        <f t="shared" si="0"/>
        <v>0</v>
      </c>
      <c r="I7" s="191" t="s">
        <v>65</v>
      </c>
    </row>
    <row r="8" spans="1:9" x14ac:dyDescent="0.25">
      <c r="A8" s="192"/>
      <c r="B8" s="193" t="s">
        <v>1134</v>
      </c>
      <c r="C8" s="194" t="s">
        <v>1021</v>
      </c>
      <c r="D8" s="190" t="s">
        <v>245</v>
      </c>
      <c r="E8" s="210">
        <v>11864.6</v>
      </c>
      <c r="F8" s="436">
        <v>41699</v>
      </c>
      <c r="G8" s="42">
        <v>11864.6</v>
      </c>
      <c r="H8" s="77">
        <f t="shared" si="0"/>
        <v>0</v>
      </c>
      <c r="I8" s="191" t="s">
        <v>65</v>
      </c>
    </row>
    <row r="9" spans="1:9" x14ac:dyDescent="0.25">
      <c r="A9" s="192"/>
      <c r="B9" s="193" t="s">
        <v>1135</v>
      </c>
      <c r="C9" s="194" t="s">
        <v>1021</v>
      </c>
      <c r="D9" s="190" t="s">
        <v>1063</v>
      </c>
      <c r="E9" s="210">
        <v>12224.3</v>
      </c>
      <c r="F9" s="436">
        <v>41699</v>
      </c>
      <c r="G9" s="42">
        <v>12224.3</v>
      </c>
      <c r="H9" s="77">
        <f t="shared" si="0"/>
        <v>0</v>
      </c>
      <c r="I9" s="191" t="s">
        <v>65</v>
      </c>
    </row>
    <row r="10" spans="1:9" x14ac:dyDescent="0.25">
      <c r="A10" s="192"/>
      <c r="B10" s="193" t="s">
        <v>1136</v>
      </c>
      <c r="C10" s="194" t="s">
        <v>1021</v>
      </c>
      <c r="D10" s="190" t="s">
        <v>763</v>
      </c>
      <c r="E10" s="210">
        <v>3016</v>
      </c>
      <c r="F10" s="436">
        <v>41699</v>
      </c>
      <c r="G10" s="42">
        <v>3016</v>
      </c>
      <c r="H10" s="77">
        <f t="shared" si="0"/>
        <v>0</v>
      </c>
      <c r="I10" s="191" t="s">
        <v>65</v>
      </c>
    </row>
    <row r="11" spans="1:9" x14ac:dyDescent="0.25">
      <c r="A11" s="192"/>
      <c r="B11" s="193" t="s">
        <v>1137</v>
      </c>
      <c r="C11" s="194" t="s">
        <v>1021</v>
      </c>
      <c r="D11" s="190" t="s">
        <v>346</v>
      </c>
      <c r="E11" s="210">
        <v>3524.2</v>
      </c>
      <c r="F11" s="436">
        <v>41699</v>
      </c>
      <c r="G11" s="42">
        <v>3524.2</v>
      </c>
      <c r="H11" s="77">
        <f t="shared" si="0"/>
        <v>0</v>
      </c>
      <c r="I11" s="191" t="s">
        <v>65</v>
      </c>
    </row>
    <row r="12" spans="1:9" x14ac:dyDescent="0.25">
      <c r="A12" s="192"/>
      <c r="B12" s="193" t="s">
        <v>1138</v>
      </c>
      <c r="C12" s="194" t="s">
        <v>1021</v>
      </c>
      <c r="D12" s="190" t="s">
        <v>93</v>
      </c>
      <c r="E12" s="210">
        <v>2858.5</v>
      </c>
      <c r="F12" s="436">
        <v>41699</v>
      </c>
      <c r="G12" s="42">
        <v>2858.5</v>
      </c>
      <c r="H12" s="77">
        <f t="shared" si="0"/>
        <v>0</v>
      </c>
      <c r="I12" s="191"/>
    </row>
    <row r="13" spans="1:9" x14ac:dyDescent="0.25">
      <c r="A13" s="192"/>
      <c r="B13" s="193" t="s">
        <v>1139</v>
      </c>
      <c r="C13" s="194" t="s">
        <v>1021</v>
      </c>
      <c r="D13" s="190" t="s">
        <v>36</v>
      </c>
      <c r="E13" s="210">
        <v>22643</v>
      </c>
      <c r="F13" s="436">
        <v>41704</v>
      </c>
      <c r="G13" s="42">
        <v>22643</v>
      </c>
      <c r="H13" s="77">
        <f t="shared" si="0"/>
        <v>0</v>
      </c>
      <c r="I13" s="191" t="s">
        <v>65</v>
      </c>
    </row>
    <row r="14" spans="1:9" x14ac:dyDescent="0.25">
      <c r="A14" s="192"/>
      <c r="B14" s="193" t="s">
        <v>1140</v>
      </c>
      <c r="C14" s="194" t="s">
        <v>1021</v>
      </c>
      <c r="D14" s="190" t="s">
        <v>20</v>
      </c>
      <c r="E14" s="210">
        <v>8796</v>
      </c>
      <c r="F14" s="436">
        <v>41701</v>
      </c>
      <c r="G14" s="42">
        <v>8796</v>
      </c>
      <c r="H14" s="77">
        <f t="shared" si="0"/>
        <v>0</v>
      </c>
      <c r="I14" s="191" t="s">
        <v>8</v>
      </c>
    </row>
    <row r="15" spans="1:9" x14ac:dyDescent="0.25">
      <c r="A15" s="192"/>
      <c r="B15" s="193" t="s">
        <v>1141</v>
      </c>
      <c r="C15" s="194" t="s">
        <v>1021</v>
      </c>
      <c r="D15" s="190" t="s">
        <v>13</v>
      </c>
      <c r="E15" s="210">
        <v>7418</v>
      </c>
      <c r="F15" s="436">
        <v>41701</v>
      </c>
      <c r="G15" s="42">
        <v>7418</v>
      </c>
      <c r="H15" s="77">
        <f t="shared" si="0"/>
        <v>0</v>
      </c>
      <c r="I15" s="191" t="s">
        <v>30</v>
      </c>
    </row>
    <row r="16" spans="1:9" x14ac:dyDescent="0.25">
      <c r="A16" s="192"/>
      <c r="B16" s="193" t="s">
        <v>1142</v>
      </c>
      <c r="C16" s="194" t="s">
        <v>1021</v>
      </c>
      <c r="D16" s="190" t="s">
        <v>52</v>
      </c>
      <c r="E16" s="210">
        <v>3536.5</v>
      </c>
      <c r="F16" s="436">
        <v>41699</v>
      </c>
      <c r="G16" s="42">
        <v>3536.5</v>
      </c>
      <c r="H16" s="77">
        <f t="shared" si="0"/>
        <v>0</v>
      </c>
      <c r="I16" s="191" t="s">
        <v>65</v>
      </c>
    </row>
    <row r="17" spans="1:9" x14ac:dyDescent="0.25">
      <c r="A17" s="192"/>
      <c r="B17" s="193" t="s">
        <v>1143</v>
      </c>
      <c r="C17" s="194" t="s">
        <v>1021</v>
      </c>
      <c r="D17" s="190" t="s">
        <v>108</v>
      </c>
      <c r="E17" s="210">
        <v>17516</v>
      </c>
      <c r="F17" s="436">
        <v>41699</v>
      </c>
      <c r="G17" s="42">
        <v>17516</v>
      </c>
      <c r="H17" s="77">
        <f t="shared" si="0"/>
        <v>0</v>
      </c>
      <c r="I17" s="191"/>
    </row>
    <row r="18" spans="1:9" x14ac:dyDescent="0.25">
      <c r="A18" s="192"/>
      <c r="B18" s="193" t="s">
        <v>1144</v>
      </c>
      <c r="C18" s="194" t="s">
        <v>1021</v>
      </c>
      <c r="D18" s="190" t="s">
        <v>122</v>
      </c>
      <c r="E18" s="210">
        <v>3040</v>
      </c>
      <c r="F18" s="436">
        <v>41715</v>
      </c>
      <c r="G18" s="42">
        <v>3040</v>
      </c>
      <c r="H18" s="77">
        <f t="shared" si="0"/>
        <v>0</v>
      </c>
      <c r="I18" s="191" t="s">
        <v>65</v>
      </c>
    </row>
    <row r="19" spans="1:9" x14ac:dyDescent="0.25">
      <c r="A19" s="192"/>
      <c r="B19" s="193" t="s">
        <v>1145</v>
      </c>
      <c r="C19" s="194" t="s">
        <v>1021</v>
      </c>
      <c r="D19" s="190" t="s">
        <v>44</v>
      </c>
      <c r="E19" s="210">
        <v>7600</v>
      </c>
      <c r="F19" s="436">
        <v>41715</v>
      </c>
      <c r="G19" s="42">
        <v>7600</v>
      </c>
      <c r="H19" s="77">
        <f t="shared" si="0"/>
        <v>0</v>
      </c>
      <c r="I19" s="191" t="s">
        <v>65</v>
      </c>
    </row>
    <row r="20" spans="1:9" x14ac:dyDescent="0.25">
      <c r="A20" s="192"/>
      <c r="B20" s="193" t="s">
        <v>1146</v>
      </c>
      <c r="C20" s="194" t="s">
        <v>1021</v>
      </c>
      <c r="D20" s="190" t="s">
        <v>754</v>
      </c>
      <c r="E20" s="210">
        <v>2129</v>
      </c>
      <c r="F20" s="436">
        <v>41699</v>
      </c>
      <c r="G20" s="42">
        <v>2129</v>
      </c>
      <c r="H20" s="77">
        <f t="shared" si="0"/>
        <v>0</v>
      </c>
      <c r="I20" s="191"/>
    </row>
    <row r="21" spans="1:9" x14ac:dyDescent="0.25">
      <c r="A21" s="192"/>
      <c r="B21" s="193" t="s">
        <v>1147</v>
      </c>
      <c r="C21" s="194" t="s">
        <v>1021</v>
      </c>
      <c r="D21" s="196" t="s">
        <v>53</v>
      </c>
      <c r="E21" s="215">
        <v>0</v>
      </c>
      <c r="F21" s="436"/>
      <c r="G21" s="42"/>
      <c r="H21" s="77">
        <f t="shared" si="0"/>
        <v>0</v>
      </c>
      <c r="I21" s="191" t="s">
        <v>27</v>
      </c>
    </row>
    <row r="22" spans="1:9" x14ac:dyDescent="0.25">
      <c r="A22" s="192"/>
      <c r="B22" s="193" t="s">
        <v>1148</v>
      </c>
      <c r="C22" s="194" t="s">
        <v>1021</v>
      </c>
      <c r="D22" s="190" t="s">
        <v>98</v>
      </c>
      <c r="E22" s="210">
        <v>14610</v>
      </c>
      <c r="F22" s="436">
        <v>41699</v>
      </c>
      <c r="G22" s="42">
        <v>14610</v>
      </c>
      <c r="H22" s="77">
        <f t="shared" si="0"/>
        <v>0</v>
      </c>
      <c r="I22" s="191" t="s">
        <v>12</v>
      </c>
    </row>
    <row r="23" spans="1:9" x14ac:dyDescent="0.25">
      <c r="A23" s="192"/>
      <c r="B23" s="193" t="s">
        <v>1149</v>
      </c>
      <c r="C23" s="194" t="s">
        <v>1021</v>
      </c>
      <c r="D23" s="190" t="s">
        <v>215</v>
      </c>
      <c r="E23" s="210">
        <v>350</v>
      </c>
      <c r="F23" s="436">
        <v>41699</v>
      </c>
      <c r="G23" s="42">
        <v>350</v>
      </c>
      <c r="H23" s="77">
        <f t="shared" si="0"/>
        <v>0</v>
      </c>
      <c r="I23" s="191" t="s">
        <v>8</v>
      </c>
    </row>
    <row r="24" spans="1:9" x14ac:dyDescent="0.25">
      <c r="A24" s="192"/>
      <c r="B24" s="193" t="s">
        <v>1150</v>
      </c>
      <c r="C24" s="194" t="s">
        <v>1021</v>
      </c>
      <c r="D24" s="190" t="s">
        <v>144</v>
      </c>
      <c r="E24" s="210">
        <v>3896</v>
      </c>
      <c r="F24" s="436">
        <v>41699</v>
      </c>
      <c r="G24" s="42">
        <v>3896</v>
      </c>
      <c r="H24" s="77">
        <f t="shared" si="0"/>
        <v>0</v>
      </c>
      <c r="I24" s="191" t="s">
        <v>21</v>
      </c>
    </row>
    <row r="25" spans="1:9" x14ac:dyDescent="0.25">
      <c r="A25" s="192"/>
      <c r="B25" s="193" t="s">
        <v>1151</v>
      </c>
      <c r="C25" s="194" t="s">
        <v>1021</v>
      </c>
      <c r="D25" s="190" t="s">
        <v>16</v>
      </c>
      <c r="E25" s="210">
        <v>266052.15000000002</v>
      </c>
      <c r="F25" s="486">
        <v>41738</v>
      </c>
      <c r="G25" s="219">
        <v>266052.15000000002</v>
      </c>
      <c r="H25" s="77">
        <f t="shared" si="0"/>
        <v>0</v>
      </c>
      <c r="I25" s="191" t="s">
        <v>37</v>
      </c>
    </row>
    <row r="26" spans="1:9" x14ac:dyDescent="0.25">
      <c r="A26" s="192"/>
      <c r="B26" s="193" t="s">
        <v>1152</v>
      </c>
      <c r="C26" s="194" t="s">
        <v>1021</v>
      </c>
      <c r="D26" s="190" t="s">
        <v>55</v>
      </c>
      <c r="E26" s="210">
        <v>12442</v>
      </c>
      <c r="F26" s="436">
        <v>41699</v>
      </c>
      <c r="G26" s="42">
        <v>12442</v>
      </c>
      <c r="H26" s="77">
        <f t="shared" si="0"/>
        <v>0</v>
      </c>
      <c r="I26" s="191" t="s">
        <v>8</v>
      </c>
    </row>
    <row r="27" spans="1:9" x14ac:dyDescent="0.25">
      <c r="A27" s="192"/>
      <c r="B27" s="193" t="s">
        <v>1153</v>
      </c>
      <c r="C27" s="194" t="s">
        <v>1021</v>
      </c>
      <c r="D27" s="190" t="s">
        <v>260</v>
      </c>
      <c r="E27" s="210">
        <v>3136</v>
      </c>
      <c r="F27" s="436">
        <v>41699</v>
      </c>
      <c r="G27" s="42">
        <v>3136</v>
      </c>
      <c r="H27" s="77">
        <f t="shared" si="0"/>
        <v>0</v>
      </c>
      <c r="I27" s="191" t="s">
        <v>45</v>
      </c>
    </row>
    <row r="28" spans="1:9" x14ac:dyDescent="0.25">
      <c r="A28" s="192"/>
      <c r="B28" s="193" t="s">
        <v>1154</v>
      </c>
      <c r="C28" s="194" t="s">
        <v>1021</v>
      </c>
      <c r="D28" s="190" t="s">
        <v>123</v>
      </c>
      <c r="E28" s="210">
        <v>3604</v>
      </c>
      <c r="F28" s="487" t="s">
        <v>1155</v>
      </c>
      <c r="G28" s="42">
        <v>3604</v>
      </c>
      <c r="H28" s="77">
        <f t="shared" si="0"/>
        <v>0</v>
      </c>
      <c r="I28" s="191" t="s">
        <v>8</v>
      </c>
    </row>
    <row r="29" spans="1:9" x14ac:dyDescent="0.25">
      <c r="A29" s="192"/>
      <c r="B29" s="193" t="s">
        <v>1156</v>
      </c>
      <c r="C29" s="194" t="s">
        <v>1021</v>
      </c>
      <c r="D29" s="190" t="s">
        <v>54</v>
      </c>
      <c r="E29" s="210">
        <v>25476</v>
      </c>
      <c r="F29" s="436">
        <v>41699</v>
      </c>
      <c r="G29" s="42">
        <v>25476</v>
      </c>
      <c r="H29" s="77">
        <f t="shared" si="0"/>
        <v>0</v>
      </c>
      <c r="I29" s="191" t="s">
        <v>30</v>
      </c>
    </row>
    <row r="30" spans="1:9" x14ac:dyDescent="0.25">
      <c r="A30" s="192"/>
      <c r="B30" s="193" t="s">
        <v>1157</v>
      </c>
      <c r="C30" s="194" t="s">
        <v>1021</v>
      </c>
      <c r="D30" s="190" t="s">
        <v>29</v>
      </c>
      <c r="E30" s="210">
        <v>11430</v>
      </c>
      <c r="F30" s="436">
        <v>41699</v>
      </c>
      <c r="G30" s="42">
        <v>11430</v>
      </c>
      <c r="H30" s="77">
        <f t="shared" si="0"/>
        <v>0</v>
      </c>
      <c r="I30" s="191" t="s">
        <v>30</v>
      </c>
    </row>
    <row r="31" spans="1:9" x14ac:dyDescent="0.25">
      <c r="A31" s="192"/>
      <c r="B31" s="193" t="s">
        <v>1158</v>
      </c>
      <c r="C31" s="194" t="s">
        <v>1021</v>
      </c>
      <c r="D31" s="190" t="s">
        <v>70</v>
      </c>
      <c r="E31" s="210">
        <v>4550</v>
      </c>
      <c r="F31" s="436">
        <v>41699</v>
      </c>
      <c r="G31" s="42">
        <v>4550</v>
      </c>
      <c r="H31" s="77">
        <f t="shared" si="0"/>
        <v>0</v>
      </c>
      <c r="I31" s="191"/>
    </row>
    <row r="32" spans="1:9" x14ac:dyDescent="0.25">
      <c r="A32" s="192"/>
      <c r="B32" s="193" t="s">
        <v>1159</v>
      </c>
      <c r="C32" s="194" t="s">
        <v>1021</v>
      </c>
      <c r="D32" s="190" t="s">
        <v>35</v>
      </c>
      <c r="E32" s="210">
        <v>1432</v>
      </c>
      <c r="F32" s="436">
        <v>41699</v>
      </c>
      <c r="G32" s="42">
        <v>1432</v>
      </c>
      <c r="H32" s="77">
        <f t="shared" si="0"/>
        <v>0</v>
      </c>
      <c r="I32" s="191" t="s">
        <v>30</v>
      </c>
    </row>
    <row r="33" spans="1:10" x14ac:dyDescent="0.25">
      <c r="A33" s="192"/>
      <c r="B33" s="193" t="s">
        <v>1160</v>
      </c>
      <c r="C33" s="194" t="s">
        <v>1021</v>
      </c>
      <c r="D33" s="190" t="s">
        <v>47</v>
      </c>
      <c r="E33" s="210">
        <v>4590</v>
      </c>
      <c r="F33" s="436">
        <v>41699</v>
      </c>
      <c r="G33" s="42">
        <v>4590</v>
      </c>
      <c r="H33" s="77">
        <f t="shared" si="0"/>
        <v>0</v>
      </c>
      <c r="I33" s="191" t="s">
        <v>30</v>
      </c>
    </row>
    <row r="34" spans="1:10" x14ac:dyDescent="0.25">
      <c r="A34" s="192"/>
      <c r="B34" s="193" t="s">
        <v>1161</v>
      </c>
      <c r="C34" s="194" t="s">
        <v>1021</v>
      </c>
      <c r="D34" s="190" t="s">
        <v>1162</v>
      </c>
      <c r="E34" s="210">
        <v>611</v>
      </c>
      <c r="F34" s="436">
        <v>41699</v>
      </c>
      <c r="G34" s="42">
        <v>611</v>
      </c>
      <c r="H34" s="77">
        <f t="shared" si="0"/>
        <v>0</v>
      </c>
      <c r="I34" s="191" t="s">
        <v>30</v>
      </c>
    </row>
    <row r="35" spans="1:10" x14ac:dyDescent="0.25">
      <c r="A35" s="192"/>
      <c r="B35" s="193" t="s">
        <v>1163</v>
      </c>
      <c r="C35" s="194" t="s">
        <v>1021</v>
      </c>
      <c r="D35" s="190" t="s">
        <v>34</v>
      </c>
      <c r="E35" s="210">
        <v>2583</v>
      </c>
      <c r="F35" s="436">
        <v>41699</v>
      </c>
      <c r="G35" s="42">
        <v>2583</v>
      </c>
      <c r="H35" s="77">
        <f t="shared" si="0"/>
        <v>0</v>
      </c>
      <c r="I35" s="191" t="s">
        <v>30</v>
      </c>
    </row>
    <row r="36" spans="1:10" x14ac:dyDescent="0.25">
      <c r="A36" s="192"/>
      <c r="B36" s="193" t="s">
        <v>1164</v>
      </c>
      <c r="C36" s="194" t="s">
        <v>1021</v>
      </c>
      <c r="D36" s="190" t="s">
        <v>1165</v>
      </c>
      <c r="E36" s="210">
        <v>490</v>
      </c>
      <c r="F36" s="436">
        <v>41699</v>
      </c>
      <c r="G36" s="42">
        <v>490</v>
      </c>
      <c r="H36" s="77">
        <f t="shared" si="0"/>
        <v>0</v>
      </c>
      <c r="I36" s="191" t="s">
        <v>30</v>
      </c>
    </row>
    <row r="37" spans="1:10" x14ac:dyDescent="0.25">
      <c r="A37" s="192"/>
      <c r="B37" s="193" t="s">
        <v>1166</v>
      </c>
      <c r="C37" s="194" t="s">
        <v>1021</v>
      </c>
      <c r="D37" s="190" t="s">
        <v>57</v>
      </c>
      <c r="E37" s="210">
        <v>1400</v>
      </c>
      <c r="F37" s="436">
        <v>41699</v>
      </c>
      <c r="G37" s="42">
        <v>1400</v>
      </c>
      <c r="H37" s="77">
        <f t="shared" si="0"/>
        <v>0</v>
      </c>
      <c r="I37" s="191" t="s">
        <v>30</v>
      </c>
    </row>
    <row r="38" spans="1:10" x14ac:dyDescent="0.25">
      <c r="A38" s="192"/>
      <c r="B38" s="193" t="s">
        <v>1167</v>
      </c>
      <c r="C38" s="194" t="s">
        <v>1021</v>
      </c>
      <c r="D38" s="190" t="s">
        <v>43</v>
      </c>
      <c r="E38" s="210">
        <v>2660</v>
      </c>
      <c r="F38" s="436">
        <v>41715</v>
      </c>
      <c r="G38" s="42">
        <v>2660</v>
      </c>
      <c r="H38" s="77">
        <f t="shared" si="0"/>
        <v>0</v>
      </c>
      <c r="I38" s="191" t="s">
        <v>30</v>
      </c>
    </row>
    <row r="39" spans="1:10" x14ac:dyDescent="0.25">
      <c r="A39" s="192"/>
      <c r="B39" s="193" t="s">
        <v>1168</v>
      </c>
      <c r="C39" s="194" t="s">
        <v>1021</v>
      </c>
      <c r="D39" s="190" t="s">
        <v>42</v>
      </c>
      <c r="E39" s="210">
        <v>1140</v>
      </c>
      <c r="F39" s="436">
        <v>41715</v>
      </c>
      <c r="G39" s="42">
        <v>1140</v>
      </c>
      <c r="H39" s="77">
        <f t="shared" si="0"/>
        <v>0</v>
      </c>
      <c r="I39" s="191" t="s">
        <v>30</v>
      </c>
    </row>
    <row r="40" spans="1:10" x14ac:dyDescent="0.25">
      <c r="A40" s="192"/>
      <c r="B40" s="193" t="s">
        <v>1169</v>
      </c>
      <c r="C40" s="194" t="s">
        <v>1021</v>
      </c>
      <c r="D40" s="190" t="s">
        <v>8</v>
      </c>
      <c r="E40" s="210">
        <v>4243</v>
      </c>
      <c r="F40" s="436">
        <v>41699</v>
      </c>
      <c r="G40" s="42">
        <v>4243</v>
      </c>
      <c r="H40" s="77">
        <f t="shared" si="0"/>
        <v>0</v>
      </c>
      <c r="I40" s="191" t="s">
        <v>8</v>
      </c>
    </row>
    <row r="41" spans="1:10" x14ac:dyDescent="0.25">
      <c r="A41" s="192"/>
      <c r="B41" s="193" t="s">
        <v>1170</v>
      </c>
      <c r="C41" s="194" t="s">
        <v>1021</v>
      </c>
      <c r="D41" s="190" t="s">
        <v>27</v>
      </c>
      <c r="E41" s="210">
        <v>3112</v>
      </c>
      <c r="F41" s="492" t="s">
        <v>1171</v>
      </c>
      <c r="G41" s="42">
        <f>3097+15</f>
        <v>3112</v>
      </c>
      <c r="H41" s="77">
        <f t="shared" si="0"/>
        <v>0</v>
      </c>
      <c r="I41" s="191" t="s">
        <v>217</v>
      </c>
      <c r="J41" s="21">
        <f>60.8*31</f>
        <v>1884.8</v>
      </c>
    </row>
    <row r="42" spans="1:10" x14ac:dyDescent="0.25">
      <c r="A42" s="192"/>
      <c r="B42" s="193" t="s">
        <v>1172</v>
      </c>
      <c r="C42" s="194" t="s">
        <v>1021</v>
      </c>
      <c r="D42" s="190" t="s">
        <v>79</v>
      </c>
      <c r="E42" s="210">
        <v>23380.3</v>
      </c>
      <c r="F42" s="494" t="s">
        <v>1173</v>
      </c>
      <c r="G42" s="229">
        <v>23380.3</v>
      </c>
      <c r="H42" s="77">
        <f t="shared" si="0"/>
        <v>0</v>
      </c>
      <c r="I42" s="191" t="s">
        <v>217</v>
      </c>
      <c r="J42" s="21">
        <f>81.8*15</f>
        <v>1227</v>
      </c>
    </row>
    <row r="43" spans="1:10" x14ac:dyDescent="0.25">
      <c r="A43" s="192"/>
      <c r="B43" s="193" t="s">
        <v>1174</v>
      </c>
      <c r="C43" s="194" t="s">
        <v>1021</v>
      </c>
      <c r="D43" s="190" t="s">
        <v>882</v>
      </c>
      <c r="E43" s="210">
        <v>5703</v>
      </c>
      <c r="F43" s="436">
        <v>41699</v>
      </c>
      <c r="G43" s="42">
        <v>5703</v>
      </c>
      <c r="H43" s="77">
        <f t="shared" si="0"/>
        <v>0</v>
      </c>
      <c r="I43" s="191" t="s">
        <v>217</v>
      </c>
      <c r="J43" s="21">
        <f>SUM(J41:J42)</f>
        <v>3111.8</v>
      </c>
    </row>
    <row r="44" spans="1:10" x14ac:dyDescent="0.25">
      <c r="A44" s="192"/>
      <c r="B44" s="193" t="s">
        <v>1175</v>
      </c>
      <c r="C44" s="194" t="s">
        <v>1021</v>
      </c>
      <c r="D44" s="190" t="s">
        <v>237</v>
      </c>
      <c r="E44" s="210">
        <v>7204.5</v>
      </c>
      <c r="F44" s="436">
        <v>41699</v>
      </c>
      <c r="G44" s="42">
        <v>7204.5</v>
      </c>
      <c r="H44" s="77">
        <f t="shared" si="0"/>
        <v>0</v>
      </c>
      <c r="I44" s="191" t="s">
        <v>217</v>
      </c>
    </row>
    <row r="45" spans="1:10" x14ac:dyDescent="0.25">
      <c r="A45" s="192"/>
      <c r="B45" s="193" t="s">
        <v>1176</v>
      </c>
      <c r="C45" s="194" t="s">
        <v>1021</v>
      </c>
      <c r="D45" s="190" t="s">
        <v>78</v>
      </c>
      <c r="E45" s="210">
        <v>4160</v>
      </c>
      <c r="F45" s="436">
        <v>41701</v>
      </c>
      <c r="G45" s="42">
        <v>4160</v>
      </c>
      <c r="H45" s="77">
        <f t="shared" si="0"/>
        <v>0</v>
      </c>
      <c r="I45" s="191" t="s">
        <v>162</v>
      </c>
    </row>
    <row r="46" spans="1:10" x14ac:dyDescent="0.25">
      <c r="A46" s="192"/>
      <c r="B46" s="193" t="s">
        <v>1177</v>
      </c>
      <c r="C46" s="194" t="s">
        <v>1021</v>
      </c>
      <c r="D46" s="190" t="s">
        <v>348</v>
      </c>
      <c r="E46" s="210">
        <v>2732.5</v>
      </c>
      <c r="F46" s="436">
        <v>41701</v>
      </c>
      <c r="G46" s="42">
        <v>2732.5</v>
      </c>
      <c r="H46" s="77">
        <f t="shared" si="0"/>
        <v>0</v>
      </c>
      <c r="I46" s="191" t="s">
        <v>162</v>
      </c>
    </row>
    <row r="47" spans="1:10" x14ac:dyDescent="0.25">
      <c r="A47" s="192"/>
      <c r="B47" s="193" t="s">
        <v>1178</v>
      </c>
      <c r="C47" s="194" t="s">
        <v>1021</v>
      </c>
      <c r="D47" s="190" t="s">
        <v>80</v>
      </c>
      <c r="E47" s="210">
        <v>3432</v>
      </c>
      <c r="F47" s="436">
        <v>41701</v>
      </c>
      <c r="G47" s="42">
        <v>3432</v>
      </c>
      <c r="H47" s="77">
        <f t="shared" si="0"/>
        <v>0</v>
      </c>
      <c r="I47" s="191" t="s">
        <v>162</v>
      </c>
    </row>
    <row r="48" spans="1:10" x14ac:dyDescent="0.25">
      <c r="A48" s="192"/>
      <c r="B48" s="193" t="s">
        <v>1179</v>
      </c>
      <c r="C48" s="194" t="s">
        <v>1021</v>
      </c>
      <c r="D48" s="190" t="s">
        <v>193</v>
      </c>
      <c r="E48" s="210">
        <v>6244</v>
      </c>
      <c r="F48" s="436">
        <v>41701</v>
      </c>
      <c r="G48" s="42">
        <v>6244</v>
      </c>
      <c r="H48" s="77">
        <f t="shared" si="0"/>
        <v>0</v>
      </c>
      <c r="I48" s="191" t="s">
        <v>162</v>
      </c>
    </row>
    <row r="49" spans="1:9" x14ac:dyDescent="0.25">
      <c r="A49" s="192"/>
      <c r="B49" s="193" t="s">
        <v>1180</v>
      </c>
      <c r="C49" s="194" t="s">
        <v>1021</v>
      </c>
      <c r="D49" s="190" t="s">
        <v>231</v>
      </c>
      <c r="E49" s="210">
        <v>1616.4</v>
      </c>
      <c r="F49" s="436">
        <v>41701</v>
      </c>
      <c r="G49" s="42">
        <v>1616.4</v>
      </c>
      <c r="H49" s="77">
        <f t="shared" si="0"/>
        <v>0</v>
      </c>
      <c r="I49" s="191" t="s">
        <v>162</v>
      </c>
    </row>
    <row r="50" spans="1:9" x14ac:dyDescent="0.25">
      <c r="A50" s="192"/>
      <c r="B50" s="193" t="s">
        <v>1181</v>
      </c>
      <c r="C50" s="194" t="s">
        <v>1021</v>
      </c>
      <c r="D50" s="196" t="s">
        <v>53</v>
      </c>
      <c r="E50" s="215">
        <v>0</v>
      </c>
      <c r="F50" s="436"/>
      <c r="G50" s="42"/>
      <c r="H50" s="77">
        <f t="shared" si="0"/>
        <v>0</v>
      </c>
      <c r="I50" s="191" t="s">
        <v>324</v>
      </c>
    </row>
    <row r="51" spans="1:9" x14ac:dyDescent="0.25">
      <c r="A51" s="192"/>
      <c r="B51" s="193" t="s">
        <v>1182</v>
      </c>
      <c r="C51" s="194" t="s">
        <v>1021</v>
      </c>
      <c r="D51" s="190" t="s">
        <v>16</v>
      </c>
      <c r="E51" s="210">
        <v>2325</v>
      </c>
      <c r="F51" s="436">
        <v>41701</v>
      </c>
      <c r="G51" s="42">
        <v>2325</v>
      </c>
      <c r="H51" s="77">
        <f t="shared" si="0"/>
        <v>0</v>
      </c>
      <c r="I51" s="191" t="s">
        <v>162</v>
      </c>
    </row>
    <row r="52" spans="1:9" x14ac:dyDescent="0.25">
      <c r="A52" s="192"/>
      <c r="B52" s="193" t="s">
        <v>1183</v>
      </c>
      <c r="C52" s="194" t="s">
        <v>1021</v>
      </c>
      <c r="D52" s="190" t="s">
        <v>24</v>
      </c>
      <c r="E52" s="210">
        <v>1903.5</v>
      </c>
      <c r="F52" s="436">
        <v>41699</v>
      </c>
      <c r="G52" s="42">
        <v>1903.5</v>
      </c>
      <c r="H52" s="77">
        <f t="shared" si="0"/>
        <v>0</v>
      </c>
      <c r="I52" s="191" t="s">
        <v>8</v>
      </c>
    </row>
    <row r="53" spans="1:9" x14ac:dyDescent="0.25">
      <c r="A53" s="192"/>
      <c r="B53" s="193" t="s">
        <v>1184</v>
      </c>
      <c r="C53" s="194" t="s">
        <v>1021</v>
      </c>
      <c r="D53" s="190" t="s">
        <v>235</v>
      </c>
      <c r="E53" s="210">
        <v>4098.6000000000004</v>
      </c>
      <c r="F53" s="436">
        <v>41701</v>
      </c>
      <c r="G53" s="42">
        <v>4098.6000000000004</v>
      </c>
      <c r="H53" s="77">
        <f t="shared" si="0"/>
        <v>0</v>
      </c>
      <c r="I53" s="191" t="s">
        <v>162</v>
      </c>
    </row>
    <row r="54" spans="1:9" x14ac:dyDescent="0.25">
      <c r="A54" s="192"/>
      <c r="B54" s="193" t="s">
        <v>1185</v>
      </c>
      <c r="C54" s="194" t="s">
        <v>1021</v>
      </c>
      <c r="D54" s="190" t="s">
        <v>74</v>
      </c>
      <c r="E54" s="210">
        <v>2837</v>
      </c>
      <c r="F54" s="436">
        <v>41699</v>
      </c>
      <c r="G54" s="42">
        <v>2837</v>
      </c>
      <c r="H54" s="77">
        <f t="shared" si="0"/>
        <v>0</v>
      </c>
      <c r="I54" s="191" t="s">
        <v>8</v>
      </c>
    </row>
    <row r="55" spans="1:9" x14ac:dyDescent="0.25">
      <c r="A55" s="192"/>
      <c r="B55" s="193" t="s">
        <v>1186</v>
      </c>
      <c r="C55" s="194" t="s">
        <v>1021</v>
      </c>
      <c r="D55" s="190" t="s">
        <v>234</v>
      </c>
      <c r="E55" s="210">
        <v>711.5</v>
      </c>
      <c r="F55" s="436">
        <v>41701</v>
      </c>
      <c r="G55" s="42">
        <v>711.5</v>
      </c>
      <c r="H55" s="77">
        <f t="shared" si="0"/>
        <v>0</v>
      </c>
      <c r="I55" s="191" t="s">
        <v>162</v>
      </c>
    </row>
    <row r="56" spans="1:9" x14ac:dyDescent="0.25">
      <c r="A56" s="192"/>
      <c r="B56" s="193" t="s">
        <v>1187</v>
      </c>
      <c r="C56" s="194" t="s">
        <v>1021</v>
      </c>
      <c r="D56" s="190" t="s">
        <v>560</v>
      </c>
      <c r="E56" s="210">
        <v>6583.5</v>
      </c>
      <c r="F56" s="436">
        <v>41701</v>
      </c>
      <c r="G56" s="42">
        <v>6583.5</v>
      </c>
      <c r="H56" s="77">
        <f t="shared" si="0"/>
        <v>0</v>
      </c>
      <c r="I56" s="191" t="s">
        <v>162</v>
      </c>
    </row>
    <row r="57" spans="1:9" x14ac:dyDescent="0.25">
      <c r="A57" s="192"/>
      <c r="B57" s="193" t="s">
        <v>1188</v>
      </c>
      <c r="C57" s="194" t="s">
        <v>1021</v>
      </c>
      <c r="D57" s="190" t="s">
        <v>233</v>
      </c>
      <c r="E57" s="210">
        <v>1645.5</v>
      </c>
      <c r="F57" s="436">
        <v>41701</v>
      </c>
      <c r="G57" s="42">
        <v>1645.5</v>
      </c>
      <c r="H57" s="77">
        <f t="shared" si="0"/>
        <v>0</v>
      </c>
      <c r="I57" s="191" t="s">
        <v>162</v>
      </c>
    </row>
    <row r="58" spans="1:9" x14ac:dyDescent="0.25">
      <c r="A58" s="192"/>
      <c r="B58" s="193" t="s">
        <v>1189</v>
      </c>
      <c r="C58" s="194" t="s">
        <v>1021</v>
      </c>
      <c r="D58" s="190" t="s">
        <v>23</v>
      </c>
      <c r="E58" s="210">
        <v>1749.5</v>
      </c>
      <c r="F58" s="436">
        <v>41699</v>
      </c>
      <c r="G58" s="42">
        <v>1749.5</v>
      </c>
      <c r="H58" s="77">
        <f t="shared" si="0"/>
        <v>0</v>
      </c>
      <c r="I58" s="191"/>
    </row>
    <row r="59" spans="1:9" x14ac:dyDescent="0.25">
      <c r="A59" s="192"/>
      <c r="B59" s="193" t="s">
        <v>1190</v>
      </c>
      <c r="C59" s="194" t="s">
        <v>1021</v>
      </c>
      <c r="D59" s="190" t="s">
        <v>51</v>
      </c>
      <c r="E59" s="210">
        <v>1419.5</v>
      </c>
      <c r="F59" s="436">
        <v>41699</v>
      </c>
      <c r="G59" s="42">
        <v>1419.5</v>
      </c>
      <c r="H59" s="77">
        <f t="shared" si="0"/>
        <v>0</v>
      </c>
      <c r="I59" s="191"/>
    </row>
    <row r="60" spans="1:9" x14ac:dyDescent="0.25">
      <c r="A60" s="192"/>
      <c r="B60" s="193" t="s">
        <v>1191</v>
      </c>
      <c r="C60" s="194" t="s">
        <v>1021</v>
      </c>
      <c r="D60" s="190" t="s">
        <v>99</v>
      </c>
      <c r="E60" s="210">
        <v>785.4</v>
      </c>
      <c r="F60" s="436">
        <v>41699</v>
      </c>
      <c r="G60" s="42">
        <v>785.4</v>
      </c>
      <c r="H60" s="77">
        <f t="shared" si="0"/>
        <v>0</v>
      </c>
      <c r="I60" s="191"/>
    </row>
    <row r="61" spans="1:9" x14ac:dyDescent="0.25">
      <c r="A61" s="192"/>
      <c r="B61" s="193" t="s">
        <v>1192</v>
      </c>
      <c r="C61" s="194" t="s">
        <v>1021</v>
      </c>
      <c r="D61" s="190" t="s">
        <v>779</v>
      </c>
      <c r="E61" s="210">
        <v>4164.3999999999996</v>
      </c>
      <c r="F61" s="436">
        <v>41701</v>
      </c>
      <c r="G61" s="54">
        <v>4164.3999999999996</v>
      </c>
      <c r="H61" s="77">
        <f t="shared" si="0"/>
        <v>0</v>
      </c>
      <c r="I61" s="191" t="s">
        <v>12</v>
      </c>
    </row>
    <row r="62" spans="1:9" x14ac:dyDescent="0.25">
      <c r="A62" s="192"/>
      <c r="B62" s="193" t="s">
        <v>1193</v>
      </c>
      <c r="C62" s="194" t="s">
        <v>1021</v>
      </c>
      <c r="D62" s="190" t="s">
        <v>185</v>
      </c>
      <c r="E62" s="210">
        <v>35708.6</v>
      </c>
      <c r="F62" s="436">
        <v>41701</v>
      </c>
      <c r="G62" s="54">
        <v>35708.6</v>
      </c>
      <c r="H62" s="77">
        <f t="shared" si="0"/>
        <v>0</v>
      </c>
      <c r="I62" s="191" t="s">
        <v>37</v>
      </c>
    </row>
    <row r="63" spans="1:9" x14ac:dyDescent="0.25">
      <c r="A63" s="192"/>
      <c r="B63" s="193" t="s">
        <v>1194</v>
      </c>
      <c r="C63" s="194" t="s">
        <v>1021</v>
      </c>
      <c r="D63" s="190" t="s">
        <v>106</v>
      </c>
      <c r="E63" s="210">
        <v>6532.8</v>
      </c>
      <c r="F63" s="436">
        <v>41704</v>
      </c>
      <c r="G63" s="42">
        <v>6532.8</v>
      </c>
      <c r="H63" s="77">
        <f t="shared" si="0"/>
        <v>0</v>
      </c>
      <c r="I63" s="191" t="s">
        <v>12</v>
      </c>
    </row>
    <row r="64" spans="1:9" x14ac:dyDescent="0.25">
      <c r="A64" s="192"/>
      <c r="B64" s="193" t="s">
        <v>1195</v>
      </c>
      <c r="C64" s="194" t="s">
        <v>1021</v>
      </c>
      <c r="D64" s="190" t="s">
        <v>68</v>
      </c>
      <c r="E64" s="210">
        <v>2928</v>
      </c>
      <c r="F64" s="436">
        <v>41701</v>
      </c>
      <c r="G64" s="42">
        <v>2928</v>
      </c>
      <c r="H64" s="77">
        <f t="shared" si="0"/>
        <v>0</v>
      </c>
      <c r="I64" s="191" t="s">
        <v>12</v>
      </c>
    </row>
    <row r="65" spans="1:9" x14ac:dyDescent="0.25">
      <c r="A65" s="192"/>
      <c r="B65" s="193" t="s">
        <v>1196</v>
      </c>
      <c r="C65" s="194" t="s">
        <v>1021</v>
      </c>
      <c r="D65" s="190" t="s">
        <v>62</v>
      </c>
      <c r="E65" s="210">
        <v>23642.2</v>
      </c>
      <c r="F65" s="436">
        <v>41701</v>
      </c>
      <c r="G65" s="54">
        <v>23642.2</v>
      </c>
      <c r="H65" s="77">
        <f t="shared" si="0"/>
        <v>0</v>
      </c>
      <c r="I65" s="191" t="s">
        <v>12</v>
      </c>
    </row>
    <row r="66" spans="1:9" ht="23.25" x14ac:dyDescent="0.25">
      <c r="A66" s="192"/>
      <c r="B66" s="193" t="s">
        <v>1197</v>
      </c>
      <c r="C66" s="194" t="s">
        <v>1021</v>
      </c>
      <c r="D66" s="190" t="s">
        <v>508</v>
      </c>
      <c r="E66" s="213">
        <v>20032.5</v>
      </c>
      <c r="F66" s="612" t="s">
        <v>1198</v>
      </c>
      <c r="G66" s="42">
        <f>18700+1332.5</f>
        <v>20032.5</v>
      </c>
      <c r="H66" s="77">
        <f t="shared" si="0"/>
        <v>0</v>
      </c>
      <c r="I66" s="191" t="s">
        <v>8</v>
      </c>
    </row>
    <row r="67" spans="1:9" ht="15.75" x14ac:dyDescent="0.25">
      <c r="A67" s="192">
        <v>41699</v>
      </c>
      <c r="B67" s="203" t="s">
        <v>1199</v>
      </c>
      <c r="C67" s="204" t="s">
        <v>1021</v>
      </c>
      <c r="D67" s="190" t="s">
        <v>523</v>
      </c>
      <c r="E67" s="210">
        <v>4588.5</v>
      </c>
      <c r="F67" s="436">
        <v>41706</v>
      </c>
      <c r="G67" s="42">
        <v>4588.5</v>
      </c>
      <c r="H67" s="77">
        <f>E67-G67</f>
        <v>0</v>
      </c>
      <c r="I67" s="191"/>
    </row>
    <row r="68" spans="1:9" ht="15.75" x14ac:dyDescent="0.25">
      <c r="A68" s="192"/>
      <c r="B68" s="203" t="s">
        <v>1200</v>
      </c>
      <c r="C68" s="204" t="s">
        <v>1021</v>
      </c>
      <c r="D68" s="190" t="s">
        <v>12</v>
      </c>
      <c r="E68" s="210">
        <v>20.5</v>
      </c>
      <c r="F68" s="436">
        <v>41699</v>
      </c>
      <c r="G68" s="42">
        <v>20.5</v>
      </c>
      <c r="H68" s="77">
        <f>E68-G68</f>
        <v>0</v>
      </c>
      <c r="I68" s="191"/>
    </row>
    <row r="69" spans="1:9" ht="15.75" x14ac:dyDescent="0.25">
      <c r="A69" s="192"/>
      <c r="B69" s="203" t="s">
        <v>1201</v>
      </c>
      <c r="C69" s="204" t="s">
        <v>1021</v>
      </c>
      <c r="D69" s="190" t="s">
        <v>1202</v>
      </c>
      <c r="E69" s="210">
        <v>6652.5</v>
      </c>
      <c r="F69" s="436">
        <v>41699</v>
      </c>
      <c r="G69" s="42">
        <v>6652.5</v>
      </c>
      <c r="H69" s="77">
        <f t="shared" ref="H69:H127" si="1">E69-G69</f>
        <v>0</v>
      </c>
      <c r="I69" s="191"/>
    </row>
    <row r="70" spans="1:9" ht="15.75" x14ac:dyDescent="0.25">
      <c r="A70" s="192"/>
      <c r="B70" s="203" t="s">
        <v>1203</v>
      </c>
      <c r="C70" s="204" t="s">
        <v>1021</v>
      </c>
      <c r="D70" s="190" t="s">
        <v>16</v>
      </c>
      <c r="E70" s="210">
        <v>1951.2</v>
      </c>
      <c r="F70" s="436">
        <v>41708</v>
      </c>
      <c r="G70" s="42">
        <v>1951.2</v>
      </c>
      <c r="H70" s="77">
        <f t="shared" si="1"/>
        <v>0</v>
      </c>
      <c r="I70" s="191" t="s">
        <v>1204</v>
      </c>
    </row>
    <row r="71" spans="1:9" ht="15.75" x14ac:dyDescent="0.25">
      <c r="A71" s="192"/>
      <c r="B71" s="203" t="s">
        <v>1205</v>
      </c>
      <c r="C71" s="204" t="s">
        <v>1021</v>
      </c>
      <c r="D71" s="190" t="s">
        <v>19</v>
      </c>
      <c r="E71" s="210">
        <v>579798.61</v>
      </c>
      <c r="F71" s="492" t="s">
        <v>4892</v>
      </c>
      <c r="G71" s="42">
        <f>184335.32+345450+40216.5+9796.79</f>
        <v>579798.6100000001</v>
      </c>
      <c r="H71" s="77">
        <f t="shared" si="1"/>
        <v>0</v>
      </c>
      <c r="I71" s="191"/>
    </row>
    <row r="72" spans="1:9" ht="15.75" x14ac:dyDescent="0.25">
      <c r="A72" s="192"/>
      <c r="B72" s="203" t="s">
        <v>1206</v>
      </c>
      <c r="C72" s="204" t="s">
        <v>1021</v>
      </c>
      <c r="D72" s="190" t="s">
        <v>124</v>
      </c>
      <c r="E72" s="210">
        <v>6113</v>
      </c>
      <c r="F72" s="436">
        <v>41699</v>
      </c>
      <c r="G72" s="42">
        <v>6113</v>
      </c>
      <c r="H72" s="77">
        <f t="shared" si="1"/>
        <v>0</v>
      </c>
      <c r="I72" s="191"/>
    </row>
    <row r="73" spans="1:9" ht="15.75" x14ac:dyDescent="0.25">
      <c r="A73" s="192"/>
      <c r="B73" s="203" t="s">
        <v>1207</v>
      </c>
      <c r="C73" s="204" t="s">
        <v>1021</v>
      </c>
      <c r="D73" s="190" t="s">
        <v>14</v>
      </c>
      <c r="E73" s="210">
        <v>10781</v>
      </c>
      <c r="F73" s="436">
        <v>41702</v>
      </c>
      <c r="G73" s="42">
        <v>10781</v>
      </c>
      <c r="H73" s="77">
        <f t="shared" si="1"/>
        <v>0</v>
      </c>
      <c r="I73" s="191" t="s">
        <v>65</v>
      </c>
    </row>
    <row r="74" spans="1:9" ht="15.75" x14ac:dyDescent="0.25">
      <c r="A74" s="192"/>
      <c r="B74" s="203" t="s">
        <v>1208</v>
      </c>
      <c r="C74" s="204" t="s">
        <v>1021</v>
      </c>
      <c r="D74" s="190" t="s">
        <v>55</v>
      </c>
      <c r="E74" s="210">
        <v>1153</v>
      </c>
      <c r="F74" s="436">
        <v>41699</v>
      </c>
      <c r="G74" s="42">
        <v>1153</v>
      </c>
      <c r="H74" s="77">
        <f t="shared" si="1"/>
        <v>0</v>
      </c>
      <c r="I74" s="191" t="s">
        <v>8</v>
      </c>
    </row>
    <row r="75" spans="1:9" ht="15.75" x14ac:dyDescent="0.25">
      <c r="A75" s="192"/>
      <c r="B75" s="203" t="s">
        <v>1209</v>
      </c>
      <c r="C75" s="204" t="s">
        <v>1021</v>
      </c>
      <c r="D75" s="190" t="s">
        <v>494</v>
      </c>
      <c r="E75" s="210">
        <v>40</v>
      </c>
      <c r="F75" s="436">
        <v>41699</v>
      </c>
      <c r="G75" s="42">
        <v>40</v>
      </c>
      <c r="H75" s="77">
        <f t="shared" si="1"/>
        <v>0</v>
      </c>
      <c r="I75" s="191"/>
    </row>
    <row r="76" spans="1:9" ht="15.75" x14ac:dyDescent="0.25">
      <c r="A76" s="192"/>
      <c r="B76" s="203" t="s">
        <v>1210</v>
      </c>
      <c r="C76" s="204" t="s">
        <v>1021</v>
      </c>
      <c r="D76" s="190" t="s">
        <v>8</v>
      </c>
      <c r="E76" s="210">
        <v>800.5</v>
      </c>
      <c r="F76" s="436">
        <v>41699</v>
      </c>
      <c r="G76" s="42">
        <v>800.5</v>
      </c>
      <c r="H76" s="77">
        <f t="shared" si="1"/>
        <v>0</v>
      </c>
      <c r="I76" s="191"/>
    </row>
    <row r="77" spans="1:9" ht="15.75" x14ac:dyDescent="0.25">
      <c r="A77" s="192"/>
      <c r="B77" s="203" t="s">
        <v>1211</v>
      </c>
      <c r="C77" s="204" t="s">
        <v>1021</v>
      </c>
      <c r="D77" s="190" t="s">
        <v>136</v>
      </c>
      <c r="E77" s="210">
        <v>2415</v>
      </c>
      <c r="F77" s="436">
        <v>41699</v>
      </c>
      <c r="G77" s="42">
        <v>2415</v>
      </c>
      <c r="H77" s="77">
        <f t="shared" si="1"/>
        <v>0</v>
      </c>
      <c r="I77" s="191"/>
    </row>
    <row r="78" spans="1:9" ht="15.75" x14ac:dyDescent="0.25">
      <c r="A78" s="192"/>
      <c r="B78" s="203" t="s">
        <v>1212</v>
      </c>
      <c r="C78" s="204" t="s">
        <v>1021</v>
      </c>
      <c r="D78" s="190" t="s">
        <v>396</v>
      </c>
      <c r="E78" s="213">
        <v>470.5</v>
      </c>
      <c r="F78" s="488" t="s">
        <v>1213</v>
      </c>
      <c r="G78" s="42">
        <v>470.5</v>
      </c>
      <c r="H78" s="77">
        <f t="shared" si="1"/>
        <v>0</v>
      </c>
      <c r="I78" s="191"/>
    </row>
    <row r="79" spans="1:9" ht="15.75" x14ac:dyDescent="0.25">
      <c r="A79" s="192"/>
      <c r="B79" s="203" t="s">
        <v>1214</v>
      </c>
      <c r="C79" s="204" t="s">
        <v>1021</v>
      </c>
      <c r="D79" s="190" t="s">
        <v>501</v>
      </c>
      <c r="E79" s="220">
        <v>578</v>
      </c>
      <c r="F79" s="436">
        <v>41699</v>
      </c>
      <c r="G79" s="42">
        <v>578</v>
      </c>
      <c r="H79" s="77">
        <f t="shared" si="1"/>
        <v>0</v>
      </c>
      <c r="I79" s="191"/>
    </row>
    <row r="80" spans="1:9" ht="15.75" x14ac:dyDescent="0.25">
      <c r="A80" s="192">
        <v>41700</v>
      </c>
      <c r="B80" s="203" t="s">
        <v>1215</v>
      </c>
      <c r="C80" s="204" t="s">
        <v>1021</v>
      </c>
      <c r="D80" s="190" t="s">
        <v>11</v>
      </c>
      <c r="E80" s="210">
        <v>25603.5</v>
      </c>
      <c r="F80" s="436">
        <v>41706</v>
      </c>
      <c r="G80" s="54">
        <v>25603.5</v>
      </c>
      <c r="H80" s="77">
        <f t="shared" si="1"/>
        <v>0</v>
      </c>
      <c r="I80" s="191"/>
    </row>
    <row r="81" spans="1:9" ht="15.75" x14ac:dyDescent="0.25">
      <c r="A81" s="192"/>
      <c r="B81" s="203" t="s">
        <v>1216</v>
      </c>
      <c r="C81" s="204" t="s">
        <v>1021</v>
      </c>
      <c r="D81" s="190" t="s">
        <v>8</v>
      </c>
      <c r="E81" s="210">
        <v>806.5</v>
      </c>
      <c r="F81" s="436">
        <v>41700</v>
      </c>
      <c r="G81" s="42">
        <v>806.5</v>
      </c>
      <c r="H81" s="77">
        <f t="shared" si="1"/>
        <v>0</v>
      </c>
      <c r="I81" s="206" t="s">
        <v>8</v>
      </c>
    </row>
    <row r="82" spans="1:9" ht="15.75" x14ac:dyDescent="0.25">
      <c r="A82" s="192"/>
      <c r="B82" s="203" t="s">
        <v>1217</v>
      </c>
      <c r="C82" s="204" t="s">
        <v>1021</v>
      </c>
      <c r="D82" s="190" t="s">
        <v>18</v>
      </c>
      <c r="E82" s="210">
        <v>2701.6</v>
      </c>
      <c r="F82" s="436">
        <v>41700</v>
      </c>
      <c r="G82" s="42">
        <v>2701.6</v>
      </c>
      <c r="H82" s="77">
        <f t="shared" si="1"/>
        <v>0</v>
      </c>
      <c r="I82" s="191"/>
    </row>
    <row r="83" spans="1:9" ht="15.75" x14ac:dyDescent="0.25">
      <c r="A83" s="192"/>
      <c r="B83" s="203" t="s">
        <v>1218</v>
      </c>
      <c r="C83" s="204" t="s">
        <v>1021</v>
      </c>
      <c r="D83" s="190" t="s">
        <v>13</v>
      </c>
      <c r="E83" s="210">
        <v>6336</v>
      </c>
      <c r="F83" s="492" t="s">
        <v>1219</v>
      </c>
      <c r="G83" s="42">
        <f>2500+3836</f>
        <v>6336</v>
      </c>
      <c r="H83" s="77">
        <f t="shared" si="1"/>
        <v>0</v>
      </c>
      <c r="I83" s="191"/>
    </row>
    <row r="84" spans="1:9" ht="15.75" x14ac:dyDescent="0.25">
      <c r="A84" s="192"/>
      <c r="B84" s="203" t="s">
        <v>1220</v>
      </c>
      <c r="C84" s="204" t="s">
        <v>1021</v>
      </c>
      <c r="D84" s="190" t="s">
        <v>44</v>
      </c>
      <c r="E84" s="210">
        <v>3800</v>
      </c>
      <c r="F84" s="436">
        <v>41715</v>
      </c>
      <c r="G84" s="42">
        <v>3800</v>
      </c>
      <c r="H84" s="77">
        <f t="shared" si="1"/>
        <v>0</v>
      </c>
      <c r="I84" s="191" t="s">
        <v>12</v>
      </c>
    </row>
    <row r="85" spans="1:9" ht="15.75" x14ac:dyDescent="0.25">
      <c r="A85" s="192"/>
      <c r="B85" s="203" t="s">
        <v>1221</v>
      </c>
      <c r="C85" s="204" t="s">
        <v>1021</v>
      </c>
      <c r="D85" s="190" t="s">
        <v>42</v>
      </c>
      <c r="E85" s="210">
        <v>1900</v>
      </c>
      <c r="F85" s="436">
        <v>41715</v>
      </c>
      <c r="G85" s="42">
        <v>1900</v>
      </c>
      <c r="H85" s="77">
        <f t="shared" si="1"/>
        <v>0</v>
      </c>
      <c r="I85" s="191" t="s">
        <v>12</v>
      </c>
    </row>
    <row r="86" spans="1:9" ht="15.75" x14ac:dyDescent="0.25">
      <c r="A86" s="192"/>
      <c r="B86" s="203" t="s">
        <v>1222</v>
      </c>
      <c r="C86" s="204" t="s">
        <v>1021</v>
      </c>
      <c r="D86" s="190" t="s">
        <v>43</v>
      </c>
      <c r="E86" s="210">
        <v>1520</v>
      </c>
      <c r="F86" s="436">
        <v>41715</v>
      </c>
      <c r="G86" s="42">
        <v>1520</v>
      </c>
      <c r="H86" s="77">
        <f t="shared" si="1"/>
        <v>0</v>
      </c>
      <c r="I86" s="191" t="s">
        <v>12</v>
      </c>
    </row>
    <row r="87" spans="1:9" ht="15.75" x14ac:dyDescent="0.25">
      <c r="A87" s="192"/>
      <c r="B87" s="203" t="s">
        <v>1223</v>
      </c>
      <c r="C87" s="204" t="s">
        <v>1021</v>
      </c>
      <c r="D87" s="190" t="s">
        <v>123</v>
      </c>
      <c r="E87" s="210">
        <v>3101</v>
      </c>
      <c r="F87" s="487" t="s">
        <v>1224</v>
      </c>
      <c r="G87" s="42">
        <v>3101</v>
      </c>
      <c r="H87" s="77">
        <f t="shared" si="1"/>
        <v>0</v>
      </c>
      <c r="I87" s="191" t="s">
        <v>8</v>
      </c>
    </row>
    <row r="88" spans="1:9" ht="15.75" x14ac:dyDescent="0.25">
      <c r="A88" s="192"/>
      <c r="B88" s="203" t="s">
        <v>1225</v>
      </c>
      <c r="C88" s="204" t="s">
        <v>1021</v>
      </c>
      <c r="D88" s="190" t="s">
        <v>29</v>
      </c>
      <c r="E88" s="210">
        <v>8485</v>
      </c>
      <c r="F88" s="436">
        <v>41701</v>
      </c>
      <c r="G88" s="54">
        <v>8485</v>
      </c>
      <c r="H88" s="77">
        <f t="shared" si="1"/>
        <v>0</v>
      </c>
      <c r="I88" s="191" t="s">
        <v>12</v>
      </c>
    </row>
    <row r="89" spans="1:9" ht="15.75" x14ac:dyDescent="0.25">
      <c r="A89" s="192"/>
      <c r="B89" s="203" t="s">
        <v>1226</v>
      </c>
      <c r="C89" s="204" t="s">
        <v>1021</v>
      </c>
      <c r="D89" s="190" t="s">
        <v>47</v>
      </c>
      <c r="E89" s="210">
        <v>4435</v>
      </c>
      <c r="F89" s="436">
        <v>41701</v>
      </c>
      <c r="G89" s="54">
        <v>4435</v>
      </c>
      <c r="H89" s="77">
        <f t="shared" si="1"/>
        <v>0</v>
      </c>
      <c r="I89" s="191" t="s">
        <v>12</v>
      </c>
    </row>
    <row r="90" spans="1:9" ht="15.75" x14ac:dyDescent="0.25">
      <c r="A90" s="192"/>
      <c r="B90" s="203" t="s">
        <v>1227</v>
      </c>
      <c r="C90" s="204" t="s">
        <v>1021</v>
      </c>
      <c r="D90" s="190" t="s">
        <v>338</v>
      </c>
      <c r="E90" s="210">
        <v>638</v>
      </c>
      <c r="F90" s="436">
        <v>41701</v>
      </c>
      <c r="G90" s="54">
        <v>638</v>
      </c>
      <c r="H90" s="77">
        <f t="shared" si="1"/>
        <v>0</v>
      </c>
      <c r="I90" s="191" t="s">
        <v>12</v>
      </c>
    </row>
    <row r="91" spans="1:9" ht="15.75" x14ac:dyDescent="0.25">
      <c r="A91" s="192"/>
      <c r="B91" s="203" t="s">
        <v>1228</v>
      </c>
      <c r="C91" s="204" t="s">
        <v>1021</v>
      </c>
      <c r="D91" s="190" t="s">
        <v>34</v>
      </c>
      <c r="E91" s="210">
        <v>2255</v>
      </c>
      <c r="F91" s="486" t="s">
        <v>1229</v>
      </c>
      <c r="G91" s="54">
        <v>2255</v>
      </c>
      <c r="H91" s="77">
        <f t="shared" si="1"/>
        <v>0</v>
      </c>
      <c r="I91" s="191" t="s">
        <v>12</v>
      </c>
    </row>
    <row r="92" spans="1:9" ht="15.75" x14ac:dyDescent="0.25">
      <c r="A92" s="192"/>
      <c r="B92" s="203" t="s">
        <v>1230</v>
      </c>
      <c r="C92" s="204" t="s">
        <v>1021</v>
      </c>
      <c r="D92" s="190" t="s">
        <v>215</v>
      </c>
      <c r="E92" s="210">
        <v>812</v>
      </c>
      <c r="F92" s="436">
        <v>41700</v>
      </c>
      <c r="G92" s="42">
        <v>812</v>
      </c>
      <c r="H92" s="77">
        <f t="shared" si="1"/>
        <v>0</v>
      </c>
      <c r="I92" s="191" t="s">
        <v>8</v>
      </c>
    </row>
    <row r="93" spans="1:9" ht="15.75" x14ac:dyDescent="0.25">
      <c r="A93" s="192"/>
      <c r="B93" s="203" t="s">
        <v>1231</v>
      </c>
      <c r="C93" s="204" t="s">
        <v>1021</v>
      </c>
      <c r="D93" s="196" t="s">
        <v>53</v>
      </c>
      <c r="E93" s="215">
        <v>0</v>
      </c>
      <c r="F93" s="436"/>
      <c r="G93" s="42"/>
      <c r="H93" s="77">
        <f t="shared" si="1"/>
        <v>0</v>
      </c>
      <c r="I93" s="191" t="s">
        <v>324</v>
      </c>
    </row>
    <row r="94" spans="1:9" ht="15.75" x14ac:dyDescent="0.25">
      <c r="A94" s="192"/>
      <c r="B94" s="203" t="s">
        <v>1232</v>
      </c>
      <c r="C94" s="204" t="s">
        <v>1021</v>
      </c>
      <c r="D94" s="190" t="s">
        <v>48</v>
      </c>
      <c r="E94" s="210">
        <v>814</v>
      </c>
      <c r="F94" s="436">
        <v>41701</v>
      </c>
      <c r="G94" s="42">
        <v>814</v>
      </c>
      <c r="H94" s="77">
        <f t="shared" si="1"/>
        <v>0</v>
      </c>
      <c r="I94" s="191" t="s">
        <v>12</v>
      </c>
    </row>
    <row r="95" spans="1:9" ht="15.75" x14ac:dyDescent="0.25">
      <c r="A95" s="192"/>
      <c r="B95" s="203" t="s">
        <v>1233</v>
      </c>
      <c r="C95" s="204" t="s">
        <v>1021</v>
      </c>
      <c r="D95" s="190" t="s">
        <v>12</v>
      </c>
      <c r="E95" s="210">
        <v>5124.5</v>
      </c>
      <c r="F95" s="436">
        <v>41700</v>
      </c>
      <c r="G95" s="42">
        <v>5124.5</v>
      </c>
      <c r="H95" s="77">
        <f t="shared" si="1"/>
        <v>0</v>
      </c>
      <c r="I95" s="191"/>
    </row>
    <row r="96" spans="1:9" ht="15.75" x14ac:dyDescent="0.25">
      <c r="A96" s="192"/>
      <c r="B96" s="203" t="s">
        <v>1234</v>
      </c>
      <c r="C96" s="204" t="s">
        <v>1021</v>
      </c>
      <c r="D96" s="196" t="s">
        <v>53</v>
      </c>
      <c r="E96" s="215">
        <v>0</v>
      </c>
      <c r="F96" s="436"/>
      <c r="G96" s="42"/>
      <c r="H96" s="77">
        <f t="shared" si="1"/>
        <v>0</v>
      </c>
      <c r="I96" s="191" t="s">
        <v>1235</v>
      </c>
    </row>
    <row r="97" spans="1:9" ht="15.75" x14ac:dyDescent="0.25">
      <c r="A97" s="192"/>
      <c r="B97" s="203" t="s">
        <v>1236</v>
      </c>
      <c r="C97" s="204" t="s">
        <v>1021</v>
      </c>
      <c r="D97" s="190" t="s">
        <v>133</v>
      </c>
      <c r="E97" s="210">
        <v>20803.5</v>
      </c>
      <c r="F97" s="436">
        <v>41700</v>
      </c>
      <c r="G97" s="42">
        <v>20803.5</v>
      </c>
      <c r="H97" s="77">
        <f t="shared" si="1"/>
        <v>0</v>
      </c>
      <c r="I97" s="191" t="s">
        <v>8</v>
      </c>
    </row>
    <row r="98" spans="1:9" ht="23.25" x14ac:dyDescent="0.25">
      <c r="A98" s="192"/>
      <c r="B98" s="203" t="s">
        <v>1237</v>
      </c>
      <c r="C98" s="204" t="s">
        <v>1021</v>
      </c>
      <c r="D98" s="190" t="s">
        <v>55</v>
      </c>
      <c r="E98" s="213">
        <v>15787</v>
      </c>
      <c r="F98" s="488" t="s">
        <v>1238</v>
      </c>
      <c r="G98" s="42">
        <v>15787</v>
      </c>
      <c r="H98" s="77">
        <f t="shared" si="1"/>
        <v>0</v>
      </c>
      <c r="I98" s="191" t="s">
        <v>8</v>
      </c>
    </row>
    <row r="99" spans="1:9" ht="15.75" x14ac:dyDescent="0.25">
      <c r="A99" s="192"/>
      <c r="B99" s="203" t="s">
        <v>1239</v>
      </c>
      <c r="C99" s="204" t="s">
        <v>1021</v>
      </c>
      <c r="D99" s="190" t="s">
        <v>8</v>
      </c>
      <c r="E99" s="210">
        <v>820</v>
      </c>
      <c r="F99" s="436">
        <v>41700</v>
      </c>
      <c r="G99" s="42">
        <v>820</v>
      </c>
      <c r="H99" s="77">
        <f t="shared" si="1"/>
        <v>0</v>
      </c>
      <c r="I99" s="191" t="s">
        <v>8</v>
      </c>
    </row>
    <row r="100" spans="1:9" ht="15.75" x14ac:dyDescent="0.25">
      <c r="A100" s="192"/>
      <c r="B100" s="203" t="s">
        <v>1240</v>
      </c>
      <c r="C100" s="204" t="s">
        <v>1021</v>
      </c>
      <c r="D100" s="190" t="s">
        <v>180</v>
      </c>
      <c r="E100" s="210">
        <v>25437.5</v>
      </c>
      <c r="F100" s="492" t="s">
        <v>1241</v>
      </c>
      <c r="G100" s="42">
        <f>8349+17088.5</f>
        <v>25437.5</v>
      </c>
      <c r="H100" s="77">
        <f t="shared" si="1"/>
        <v>0</v>
      </c>
      <c r="I100" s="191" t="s">
        <v>21</v>
      </c>
    </row>
    <row r="101" spans="1:9" ht="15.75" x14ac:dyDescent="0.25">
      <c r="A101" s="192"/>
      <c r="B101" s="203" t="s">
        <v>1242</v>
      </c>
      <c r="C101" s="204" t="s">
        <v>1021</v>
      </c>
      <c r="D101" s="190" t="s">
        <v>98</v>
      </c>
      <c r="E101" s="210">
        <v>11593</v>
      </c>
      <c r="F101" s="436">
        <v>41701</v>
      </c>
      <c r="G101" s="42">
        <v>11593</v>
      </c>
      <c r="H101" s="77">
        <f t="shared" si="1"/>
        <v>0</v>
      </c>
      <c r="I101" s="191" t="s">
        <v>21</v>
      </c>
    </row>
    <row r="102" spans="1:9" ht="15.75" x14ac:dyDescent="0.25">
      <c r="A102" s="192"/>
      <c r="B102" s="203" t="s">
        <v>1243</v>
      </c>
      <c r="C102" s="204" t="s">
        <v>1021</v>
      </c>
      <c r="D102" s="190" t="s">
        <v>68</v>
      </c>
      <c r="E102" s="210">
        <v>2943</v>
      </c>
      <c r="F102" s="436">
        <v>41701</v>
      </c>
      <c r="G102" s="42">
        <v>2943</v>
      </c>
      <c r="H102" s="77">
        <f t="shared" si="1"/>
        <v>0</v>
      </c>
      <c r="I102" s="191" t="s">
        <v>21</v>
      </c>
    </row>
    <row r="103" spans="1:9" ht="15.75" x14ac:dyDescent="0.25">
      <c r="A103" s="192"/>
      <c r="B103" s="203" t="s">
        <v>1244</v>
      </c>
      <c r="C103" s="204" t="s">
        <v>1021</v>
      </c>
      <c r="D103" s="190" t="s">
        <v>17</v>
      </c>
      <c r="E103" s="210">
        <v>6334</v>
      </c>
      <c r="F103" s="436">
        <v>41701</v>
      </c>
      <c r="G103" s="42">
        <v>6334</v>
      </c>
      <c r="H103" s="77">
        <f t="shared" si="1"/>
        <v>0</v>
      </c>
      <c r="I103" s="191" t="s">
        <v>21</v>
      </c>
    </row>
    <row r="104" spans="1:9" ht="15.75" x14ac:dyDescent="0.25">
      <c r="A104" s="192"/>
      <c r="B104" s="203" t="s">
        <v>1245</v>
      </c>
      <c r="C104" s="204" t="s">
        <v>1021</v>
      </c>
      <c r="D104" s="190" t="s">
        <v>27</v>
      </c>
      <c r="E104" s="210">
        <v>2684</v>
      </c>
      <c r="F104" s="436">
        <v>41701</v>
      </c>
      <c r="G104" s="42">
        <v>2684</v>
      </c>
      <c r="H104" s="77">
        <f t="shared" si="1"/>
        <v>0</v>
      </c>
      <c r="I104" s="191" t="s">
        <v>21</v>
      </c>
    </row>
    <row r="105" spans="1:9" ht="15.75" x14ac:dyDescent="0.25">
      <c r="A105" s="192"/>
      <c r="B105" s="203" t="s">
        <v>1246</v>
      </c>
      <c r="C105" s="204" t="s">
        <v>1021</v>
      </c>
      <c r="D105" s="190" t="s">
        <v>882</v>
      </c>
      <c r="E105" s="210">
        <v>6793</v>
      </c>
      <c r="F105" s="436">
        <v>41700</v>
      </c>
      <c r="G105" s="42">
        <v>6793</v>
      </c>
      <c r="H105" s="77">
        <f t="shared" si="1"/>
        <v>0</v>
      </c>
      <c r="I105" s="191"/>
    </row>
    <row r="106" spans="1:9" ht="15.75" x14ac:dyDescent="0.25">
      <c r="A106" s="192"/>
      <c r="B106" s="203" t="s">
        <v>1247</v>
      </c>
      <c r="C106" s="204" t="s">
        <v>1021</v>
      </c>
      <c r="D106" s="190" t="s">
        <v>8</v>
      </c>
      <c r="E106" s="210">
        <v>5264</v>
      </c>
      <c r="F106" s="436">
        <v>41700</v>
      </c>
      <c r="G106" s="42">
        <v>5264</v>
      </c>
      <c r="H106" s="77">
        <f t="shared" si="1"/>
        <v>0</v>
      </c>
      <c r="I106" s="191" t="s">
        <v>8</v>
      </c>
    </row>
    <row r="107" spans="1:9" ht="15.75" x14ac:dyDescent="0.25">
      <c r="A107" s="192"/>
      <c r="B107" s="203" t="s">
        <v>1248</v>
      </c>
      <c r="C107" s="204" t="s">
        <v>1021</v>
      </c>
      <c r="D107" s="190" t="s">
        <v>14</v>
      </c>
      <c r="E107" s="210">
        <v>7537</v>
      </c>
      <c r="F107" s="436">
        <v>41701</v>
      </c>
      <c r="G107" s="42">
        <v>7537</v>
      </c>
      <c r="H107" s="77">
        <f t="shared" si="1"/>
        <v>0</v>
      </c>
      <c r="I107" s="191" t="s">
        <v>21</v>
      </c>
    </row>
    <row r="108" spans="1:9" ht="15.75" x14ac:dyDescent="0.25">
      <c r="A108" s="192"/>
      <c r="B108" s="203" t="s">
        <v>1249</v>
      </c>
      <c r="C108" s="204" t="s">
        <v>1021</v>
      </c>
      <c r="D108" s="190" t="s">
        <v>13</v>
      </c>
      <c r="E108" s="210">
        <v>773.5</v>
      </c>
      <c r="F108" s="436">
        <v>41702</v>
      </c>
      <c r="G108" s="42">
        <v>773.5</v>
      </c>
      <c r="H108" s="77">
        <f t="shared" si="1"/>
        <v>0</v>
      </c>
      <c r="I108" s="191" t="s">
        <v>21</v>
      </c>
    </row>
    <row r="109" spans="1:9" ht="15.75" x14ac:dyDescent="0.25">
      <c r="A109" s="192"/>
      <c r="B109" s="203" t="s">
        <v>1250</v>
      </c>
      <c r="C109" s="204" t="s">
        <v>1021</v>
      </c>
      <c r="D109" s="190" t="s">
        <v>22</v>
      </c>
      <c r="E109" s="210">
        <v>1800</v>
      </c>
      <c r="F109" s="436">
        <v>41700</v>
      </c>
      <c r="G109" s="42">
        <v>1800</v>
      </c>
      <c r="H109" s="77">
        <f t="shared" si="1"/>
        <v>0</v>
      </c>
      <c r="I109" s="191"/>
    </row>
    <row r="110" spans="1:9" ht="15.75" x14ac:dyDescent="0.25">
      <c r="A110" s="192"/>
      <c r="B110" s="203" t="s">
        <v>1251</v>
      </c>
      <c r="C110" s="204" t="s">
        <v>1021</v>
      </c>
      <c r="D110" s="190" t="s">
        <v>763</v>
      </c>
      <c r="E110" s="210">
        <v>3800</v>
      </c>
      <c r="F110" s="436">
        <v>41700</v>
      </c>
      <c r="G110" s="42">
        <v>3800</v>
      </c>
      <c r="H110" s="77">
        <f t="shared" si="1"/>
        <v>0</v>
      </c>
      <c r="I110" s="191"/>
    </row>
    <row r="111" spans="1:9" ht="15.75" x14ac:dyDescent="0.25">
      <c r="A111" s="192"/>
      <c r="B111" s="203" t="s">
        <v>1252</v>
      </c>
      <c r="C111" s="204" t="s">
        <v>1021</v>
      </c>
      <c r="D111" s="190" t="s">
        <v>136</v>
      </c>
      <c r="E111" s="210">
        <v>1274</v>
      </c>
      <c r="F111" s="436">
        <v>41700</v>
      </c>
      <c r="G111" s="42">
        <v>1274</v>
      </c>
      <c r="H111" s="77">
        <f t="shared" si="1"/>
        <v>0</v>
      </c>
      <c r="I111" s="191" t="s">
        <v>8</v>
      </c>
    </row>
    <row r="112" spans="1:9" ht="15.75" x14ac:dyDescent="0.25">
      <c r="A112" s="192"/>
      <c r="B112" s="203" t="s">
        <v>1253</v>
      </c>
      <c r="C112" s="204" t="s">
        <v>1021</v>
      </c>
      <c r="D112" s="190" t="s">
        <v>367</v>
      </c>
      <c r="E112" s="213">
        <v>1183</v>
      </c>
      <c r="F112" s="492" t="s">
        <v>1254</v>
      </c>
      <c r="G112" s="42">
        <v>1183</v>
      </c>
      <c r="H112" s="77">
        <f t="shared" si="1"/>
        <v>0</v>
      </c>
      <c r="I112" s="191"/>
    </row>
    <row r="113" spans="1:9" ht="15.75" x14ac:dyDescent="0.25">
      <c r="A113" s="192"/>
      <c r="B113" s="203" t="s">
        <v>1255</v>
      </c>
      <c r="C113" s="204" t="s">
        <v>1021</v>
      </c>
      <c r="D113" s="190" t="s">
        <v>717</v>
      </c>
      <c r="E113" s="210">
        <v>2368</v>
      </c>
      <c r="F113" s="436">
        <v>41700</v>
      </c>
      <c r="G113" s="42">
        <v>2368</v>
      </c>
      <c r="H113" s="77">
        <f t="shared" si="1"/>
        <v>0</v>
      </c>
      <c r="I113" s="191"/>
    </row>
    <row r="114" spans="1:9" ht="15.75" x14ac:dyDescent="0.25">
      <c r="A114" s="192"/>
      <c r="B114" s="203" t="s">
        <v>1256</v>
      </c>
      <c r="C114" s="204" t="s">
        <v>1021</v>
      </c>
      <c r="D114" s="190" t="s">
        <v>898</v>
      </c>
      <c r="E114" s="210">
        <v>2000</v>
      </c>
      <c r="F114" s="436">
        <v>41700</v>
      </c>
      <c r="G114" s="42">
        <v>2000</v>
      </c>
      <c r="H114" s="77">
        <f t="shared" si="1"/>
        <v>0</v>
      </c>
      <c r="I114" s="191"/>
    </row>
    <row r="115" spans="1:9" ht="15.75" x14ac:dyDescent="0.25">
      <c r="A115" s="192"/>
      <c r="B115" s="203" t="s">
        <v>1257</v>
      </c>
      <c r="C115" s="204" t="s">
        <v>1021</v>
      </c>
      <c r="D115" s="190" t="s">
        <v>52</v>
      </c>
      <c r="E115" s="210">
        <v>2427</v>
      </c>
      <c r="F115" s="436">
        <v>41700</v>
      </c>
      <c r="G115" s="42">
        <v>2427</v>
      </c>
      <c r="H115" s="77">
        <f t="shared" si="1"/>
        <v>0</v>
      </c>
      <c r="I115" s="191"/>
    </row>
    <row r="116" spans="1:9" ht="15.75" x14ac:dyDescent="0.25">
      <c r="A116" s="192"/>
      <c r="B116" s="203" t="s">
        <v>1258</v>
      </c>
      <c r="C116" s="204" t="s">
        <v>1021</v>
      </c>
      <c r="D116" s="190" t="s">
        <v>152</v>
      </c>
      <c r="E116" s="210">
        <v>6881.5</v>
      </c>
      <c r="F116" s="436">
        <v>41700</v>
      </c>
      <c r="G116" s="42">
        <v>6881.5</v>
      </c>
      <c r="H116" s="77">
        <f t="shared" si="1"/>
        <v>0</v>
      </c>
      <c r="I116" s="191"/>
    </row>
    <row r="117" spans="1:9" ht="15.75" x14ac:dyDescent="0.25">
      <c r="A117" s="192"/>
      <c r="B117" s="203" t="s">
        <v>1259</v>
      </c>
      <c r="C117" s="204" t="s">
        <v>1021</v>
      </c>
      <c r="D117" s="190" t="s">
        <v>16</v>
      </c>
      <c r="E117" s="210">
        <v>3278</v>
      </c>
      <c r="F117" s="436">
        <v>41702</v>
      </c>
      <c r="G117" s="42">
        <v>3278</v>
      </c>
      <c r="H117" s="77">
        <f t="shared" si="1"/>
        <v>0</v>
      </c>
      <c r="I117" s="191" t="s">
        <v>27</v>
      </c>
    </row>
    <row r="118" spans="1:9" ht="15.75" x14ac:dyDescent="0.25">
      <c r="A118" s="192"/>
      <c r="B118" s="203" t="s">
        <v>1260</v>
      </c>
      <c r="C118" s="204" t="s">
        <v>1021</v>
      </c>
      <c r="D118" s="190" t="s">
        <v>8</v>
      </c>
      <c r="E118" s="210">
        <v>1802</v>
      </c>
      <c r="F118" s="436">
        <v>41700</v>
      </c>
      <c r="G118" s="42">
        <v>1802</v>
      </c>
      <c r="H118" s="77">
        <f t="shared" si="1"/>
        <v>0</v>
      </c>
      <c r="I118" s="191" t="s">
        <v>8</v>
      </c>
    </row>
    <row r="119" spans="1:9" ht="15.75" x14ac:dyDescent="0.25">
      <c r="A119" s="192"/>
      <c r="B119" s="203" t="s">
        <v>1261</v>
      </c>
      <c r="C119" s="204" t="s">
        <v>1021</v>
      </c>
      <c r="D119" s="190" t="s">
        <v>152</v>
      </c>
      <c r="E119" s="210">
        <v>14661</v>
      </c>
      <c r="F119" s="436">
        <v>41700</v>
      </c>
      <c r="G119" s="42">
        <v>14661</v>
      </c>
      <c r="H119" s="77">
        <f t="shared" si="1"/>
        <v>0</v>
      </c>
      <c r="I119" s="191"/>
    </row>
    <row r="120" spans="1:9" ht="15.75" x14ac:dyDescent="0.25">
      <c r="A120" s="192"/>
      <c r="B120" s="203" t="s">
        <v>1262</v>
      </c>
      <c r="C120" s="204" t="s">
        <v>1021</v>
      </c>
      <c r="D120" s="190" t="s">
        <v>179</v>
      </c>
      <c r="E120" s="210">
        <v>18731</v>
      </c>
      <c r="F120" s="436">
        <v>41700</v>
      </c>
      <c r="G120" s="42">
        <v>18731</v>
      </c>
      <c r="H120" s="77">
        <f t="shared" si="1"/>
        <v>0</v>
      </c>
      <c r="I120" s="191"/>
    </row>
    <row r="121" spans="1:9" ht="15.75" x14ac:dyDescent="0.25">
      <c r="A121" s="192">
        <v>41701</v>
      </c>
      <c r="B121" s="203" t="s">
        <v>1263</v>
      </c>
      <c r="C121" s="204" t="s">
        <v>1021</v>
      </c>
      <c r="D121" s="190" t="s">
        <v>533</v>
      </c>
      <c r="E121" s="210">
        <v>191</v>
      </c>
      <c r="F121" s="436">
        <v>41701</v>
      </c>
      <c r="G121" s="42">
        <v>191</v>
      </c>
      <c r="H121" s="77">
        <f t="shared" si="1"/>
        <v>0</v>
      </c>
      <c r="I121" s="190"/>
    </row>
    <row r="122" spans="1:9" ht="15.75" x14ac:dyDescent="0.25">
      <c r="A122" s="192"/>
      <c r="B122" s="203" t="s">
        <v>1264</v>
      </c>
      <c r="C122" s="204" t="s">
        <v>1021</v>
      </c>
      <c r="D122" s="190" t="s">
        <v>13</v>
      </c>
      <c r="E122" s="210">
        <v>1544</v>
      </c>
      <c r="F122" s="436">
        <v>41702</v>
      </c>
      <c r="G122" s="42">
        <v>1544</v>
      </c>
      <c r="H122" s="77">
        <f t="shared" si="1"/>
        <v>0</v>
      </c>
      <c r="I122" s="56" t="s">
        <v>21</v>
      </c>
    </row>
    <row r="123" spans="1:9" ht="15.75" x14ac:dyDescent="0.25">
      <c r="A123" s="192"/>
      <c r="B123" s="203" t="s">
        <v>1265</v>
      </c>
      <c r="C123" s="204" t="s">
        <v>1021</v>
      </c>
      <c r="D123" s="190" t="s">
        <v>149</v>
      </c>
      <c r="E123" s="210">
        <v>10125.6</v>
      </c>
      <c r="F123" s="436">
        <v>41701</v>
      </c>
      <c r="G123" s="42">
        <v>10125.6</v>
      </c>
      <c r="H123" s="77">
        <f t="shared" si="1"/>
        <v>0</v>
      </c>
      <c r="I123" s="190"/>
    </row>
    <row r="124" spans="1:9" ht="15.75" x14ac:dyDescent="0.25">
      <c r="A124" s="192"/>
      <c r="B124" s="203" t="s">
        <v>1266</v>
      </c>
      <c r="C124" s="204" t="s">
        <v>1021</v>
      </c>
      <c r="D124" s="190" t="s">
        <v>44</v>
      </c>
      <c r="E124" s="210">
        <v>3800</v>
      </c>
      <c r="F124" s="436">
        <v>41720</v>
      </c>
      <c r="G124" s="42">
        <v>3800</v>
      </c>
      <c r="H124" s="77">
        <f t="shared" si="1"/>
        <v>0</v>
      </c>
      <c r="I124" s="190" t="s">
        <v>30</v>
      </c>
    </row>
    <row r="125" spans="1:9" ht="15.75" x14ac:dyDescent="0.25">
      <c r="A125" s="192"/>
      <c r="B125" s="203" t="s">
        <v>1267</v>
      </c>
      <c r="C125" s="204" t="s">
        <v>1021</v>
      </c>
      <c r="D125" s="190" t="s">
        <v>42</v>
      </c>
      <c r="E125" s="210">
        <v>1140</v>
      </c>
      <c r="F125" s="436">
        <v>41720</v>
      </c>
      <c r="G125" s="42">
        <v>1140</v>
      </c>
      <c r="H125" s="77">
        <f t="shared" si="1"/>
        <v>0</v>
      </c>
      <c r="I125" s="190" t="s">
        <v>12</v>
      </c>
    </row>
    <row r="126" spans="1:9" ht="15.75" x14ac:dyDescent="0.25">
      <c r="A126" s="192"/>
      <c r="B126" s="203" t="s">
        <v>1268</v>
      </c>
      <c r="C126" s="204" t="s">
        <v>1021</v>
      </c>
      <c r="D126" s="190" t="s">
        <v>43</v>
      </c>
      <c r="E126" s="210">
        <v>1520</v>
      </c>
      <c r="F126" s="436">
        <v>41720</v>
      </c>
      <c r="G126" s="42">
        <v>1520</v>
      </c>
      <c r="H126" s="77">
        <f t="shared" si="1"/>
        <v>0</v>
      </c>
      <c r="I126" s="190" t="s">
        <v>12</v>
      </c>
    </row>
    <row r="127" spans="1:9" ht="15.75" x14ac:dyDescent="0.25">
      <c r="A127" s="192"/>
      <c r="B127" s="203" t="s">
        <v>1269</v>
      </c>
      <c r="C127" s="204" t="s">
        <v>1021</v>
      </c>
      <c r="D127" s="190" t="s">
        <v>46</v>
      </c>
      <c r="E127" s="210">
        <v>1792</v>
      </c>
      <c r="F127" s="436">
        <v>41701</v>
      </c>
      <c r="G127" s="42">
        <v>1792</v>
      </c>
      <c r="H127" s="77">
        <f t="shared" si="1"/>
        <v>0</v>
      </c>
      <c r="I127" s="190" t="s">
        <v>30</v>
      </c>
    </row>
    <row r="128" spans="1:9" ht="15.75" x14ac:dyDescent="0.25">
      <c r="A128" s="192">
        <v>41701</v>
      </c>
      <c r="B128" s="203" t="s">
        <v>1270</v>
      </c>
      <c r="C128" s="208" t="s">
        <v>1021</v>
      </c>
      <c r="D128" s="190" t="s">
        <v>149</v>
      </c>
      <c r="E128" s="210">
        <v>7414.5</v>
      </c>
      <c r="F128" s="436">
        <v>41701</v>
      </c>
      <c r="G128" s="42">
        <v>7414.5</v>
      </c>
      <c r="H128" s="77">
        <f>E128-G128</f>
        <v>0</v>
      </c>
      <c r="I128" s="190"/>
    </row>
    <row r="129" spans="1:9" x14ac:dyDescent="0.25">
      <c r="A129" s="192"/>
      <c r="B129" s="209" t="s">
        <v>1271</v>
      </c>
      <c r="C129" s="208" t="s">
        <v>1021</v>
      </c>
      <c r="D129" s="190" t="s">
        <v>20</v>
      </c>
      <c r="E129" s="210">
        <v>4437</v>
      </c>
      <c r="F129" s="436">
        <v>41703</v>
      </c>
      <c r="G129" s="42">
        <v>4437</v>
      </c>
      <c r="H129" s="77">
        <f>E129-G129</f>
        <v>0</v>
      </c>
      <c r="I129" s="190" t="s">
        <v>8</v>
      </c>
    </row>
    <row r="130" spans="1:9" ht="15.75" x14ac:dyDescent="0.25">
      <c r="A130" s="192">
        <v>41701</v>
      </c>
      <c r="B130" s="203" t="s">
        <v>1272</v>
      </c>
      <c r="C130" s="208" t="s">
        <v>1021</v>
      </c>
      <c r="D130" s="190" t="s">
        <v>96</v>
      </c>
      <c r="E130" s="210">
        <v>23437.5</v>
      </c>
      <c r="F130" s="493" t="s">
        <v>6597</v>
      </c>
      <c r="G130" s="42">
        <v>23437.5</v>
      </c>
      <c r="H130" s="77">
        <f t="shared" ref="H130:H193" si="2">E130-G130</f>
        <v>0</v>
      </c>
      <c r="I130" s="190" t="s">
        <v>37</v>
      </c>
    </row>
    <row r="131" spans="1:9" x14ac:dyDescent="0.25">
      <c r="A131" s="192"/>
      <c r="B131" s="209" t="s">
        <v>1273</v>
      </c>
      <c r="C131" s="208" t="s">
        <v>1021</v>
      </c>
      <c r="D131" s="190" t="s">
        <v>36</v>
      </c>
      <c r="E131" s="210">
        <v>26226</v>
      </c>
      <c r="F131" s="436">
        <v>41706</v>
      </c>
      <c r="G131" s="42">
        <v>26226</v>
      </c>
      <c r="H131" s="77">
        <f t="shared" si="2"/>
        <v>0</v>
      </c>
      <c r="I131" s="190" t="s">
        <v>30</v>
      </c>
    </row>
    <row r="132" spans="1:9" ht="15.75" x14ac:dyDescent="0.25">
      <c r="A132" s="192"/>
      <c r="B132" s="203" t="s">
        <v>1274</v>
      </c>
      <c r="C132" s="208" t="s">
        <v>1021</v>
      </c>
      <c r="D132" s="190" t="s">
        <v>212</v>
      </c>
      <c r="E132" s="210">
        <v>2441</v>
      </c>
      <c r="F132" s="436">
        <v>41701</v>
      </c>
      <c r="G132" s="42">
        <v>2441</v>
      </c>
      <c r="H132" s="77">
        <f t="shared" si="2"/>
        <v>0</v>
      </c>
      <c r="I132" s="190"/>
    </row>
    <row r="133" spans="1:9" x14ac:dyDescent="0.25">
      <c r="A133" s="192"/>
      <c r="B133" s="209" t="s">
        <v>1275</v>
      </c>
      <c r="C133" s="208" t="s">
        <v>1021</v>
      </c>
      <c r="D133" s="190" t="s">
        <v>51</v>
      </c>
      <c r="E133" s="210">
        <v>1834</v>
      </c>
      <c r="F133" s="436">
        <v>41701</v>
      </c>
      <c r="G133" s="42">
        <v>1834</v>
      </c>
      <c r="H133" s="77">
        <f t="shared" si="2"/>
        <v>0</v>
      </c>
      <c r="I133" s="190" t="s">
        <v>30</v>
      </c>
    </row>
    <row r="134" spans="1:9" ht="15.75" x14ac:dyDescent="0.25">
      <c r="A134" s="192"/>
      <c r="B134" s="203" t="s">
        <v>1276</v>
      </c>
      <c r="C134" s="208" t="s">
        <v>1021</v>
      </c>
      <c r="D134" s="190" t="s">
        <v>215</v>
      </c>
      <c r="E134" s="210">
        <v>3621</v>
      </c>
      <c r="F134" s="436">
        <v>41701</v>
      </c>
      <c r="G134" s="42">
        <v>3621</v>
      </c>
      <c r="H134" s="77">
        <f t="shared" si="2"/>
        <v>0</v>
      </c>
      <c r="I134" s="190"/>
    </row>
    <row r="135" spans="1:9" x14ac:dyDescent="0.25">
      <c r="A135" s="192"/>
      <c r="B135" s="209" t="s">
        <v>1277</v>
      </c>
      <c r="C135" s="208" t="s">
        <v>1021</v>
      </c>
      <c r="D135" s="190" t="s">
        <v>478</v>
      </c>
      <c r="E135" s="210">
        <v>23486</v>
      </c>
      <c r="F135" s="436">
        <v>41701</v>
      </c>
      <c r="G135" s="42">
        <v>23486</v>
      </c>
      <c r="H135" s="77">
        <f t="shared" si="2"/>
        <v>0</v>
      </c>
      <c r="I135" s="190" t="s">
        <v>37</v>
      </c>
    </row>
    <row r="136" spans="1:9" ht="15.75" x14ac:dyDescent="0.25">
      <c r="A136" s="192"/>
      <c r="B136" s="203" t="s">
        <v>1278</v>
      </c>
      <c r="C136" s="208" t="s">
        <v>1021</v>
      </c>
      <c r="D136" s="190" t="s">
        <v>215</v>
      </c>
      <c r="E136" s="210">
        <v>545</v>
      </c>
      <c r="F136" s="436">
        <v>41701</v>
      </c>
      <c r="G136" s="42">
        <v>545</v>
      </c>
      <c r="H136" s="77">
        <f t="shared" si="2"/>
        <v>0</v>
      </c>
      <c r="I136" s="190"/>
    </row>
    <row r="137" spans="1:9" x14ac:dyDescent="0.25">
      <c r="A137" s="192"/>
      <c r="B137" s="209" t="s">
        <v>1279</v>
      </c>
      <c r="C137" s="208" t="s">
        <v>1021</v>
      </c>
      <c r="D137" s="190" t="s">
        <v>792</v>
      </c>
      <c r="E137" s="210">
        <v>5349</v>
      </c>
      <c r="F137" s="486" t="s">
        <v>1280</v>
      </c>
      <c r="G137" s="42">
        <v>5349</v>
      </c>
      <c r="H137" s="77">
        <f t="shared" si="2"/>
        <v>0</v>
      </c>
      <c r="I137" s="190" t="s">
        <v>30</v>
      </c>
    </row>
    <row r="138" spans="1:9" ht="15.75" x14ac:dyDescent="0.25">
      <c r="A138" s="192"/>
      <c r="B138" s="203" t="s">
        <v>1281</v>
      </c>
      <c r="C138" s="208" t="s">
        <v>1021</v>
      </c>
      <c r="D138" s="190" t="s">
        <v>74</v>
      </c>
      <c r="E138" s="210">
        <v>1426</v>
      </c>
      <c r="F138" s="436">
        <v>41701</v>
      </c>
      <c r="G138" s="42">
        <v>1426</v>
      </c>
      <c r="H138" s="77">
        <f t="shared" si="2"/>
        <v>0</v>
      </c>
      <c r="I138" s="190"/>
    </row>
    <row r="139" spans="1:9" x14ac:dyDescent="0.25">
      <c r="A139" s="192"/>
      <c r="B139" s="209" t="s">
        <v>1282</v>
      </c>
      <c r="C139" s="208" t="s">
        <v>1021</v>
      </c>
      <c r="D139" s="190" t="s">
        <v>1040</v>
      </c>
      <c r="E139" s="210">
        <v>1467</v>
      </c>
      <c r="F139" s="436">
        <v>41701</v>
      </c>
      <c r="G139" s="42">
        <v>1467</v>
      </c>
      <c r="H139" s="77">
        <f t="shared" si="2"/>
        <v>0</v>
      </c>
      <c r="I139" s="190" t="s">
        <v>30</v>
      </c>
    </row>
    <row r="140" spans="1:9" ht="15.75" x14ac:dyDescent="0.25">
      <c r="A140" s="192"/>
      <c r="B140" s="203" t="s">
        <v>1283</v>
      </c>
      <c r="C140" s="208" t="s">
        <v>1021</v>
      </c>
      <c r="D140" s="190" t="s">
        <v>110</v>
      </c>
      <c r="E140" s="210">
        <v>38110</v>
      </c>
      <c r="F140" s="436">
        <v>41710</v>
      </c>
      <c r="G140" s="42">
        <v>38110</v>
      </c>
      <c r="H140" s="77">
        <f t="shared" si="2"/>
        <v>0</v>
      </c>
      <c r="I140" s="190" t="s">
        <v>162</v>
      </c>
    </row>
    <row r="141" spans="1:9" x14ac:dyDescent="0.25">
      <c r="A141" s="192"/>
      <c r="B141" s="209" t="s">
        <v>1284</v>
      </c>
      <c r="C141" s="208" t="s">
        <v>1021</v>
      </c>
      <c r="D141" s="190" t="s">
        <v>66</v>
      </c>
      <c r="E141" s="210">
        <v>1481</v>
      </c>
      <c r="F141" s="436">
        <v>41701</v>
      </c>
      <c r="G141" s="42">
        <v>1481</v>
      </c>
      <c r="H141" s="77">
        <f t="shared" si="2"/>
        <v>0</v>
      </c>
      <c r="I141" s="190" t="s">
        <v>30</v>
      </c>
    </row>
    <row r="142" spans="1:9" ht="15.75" x14ac:dyDescent="0.25">
      <c r="A142" s="192"/>
      <c r="B142" s="203" t="s">
        <v>1285</v>
      </c>
      <c r="C142" s="208" t="s">
        <v>1021</v>
      </c>
      <c r="D142" s="190" t="s">
        <v>517</v>
      </c>
      <c r="E142" s="210">
        <v>774</v>
      </c>
      <c r="F142" s="436">
        <v>41701</v>
      </c>
      <c r="G142" s="42">
        <v>774</v>
      </c>
      <c r="H142" s="77">
        <f t="shared" si="2"/>
        <v>0</v>
      </c>
      <c r="I142" s="190"/>
    </row>
    <row r="143" spans="1:9" x14ac:dyDescent="0.25">
      <c r="A143" s="192"/>
      <c r="B143" s="209" t="s">
        <v>1286</v>
      </c>
      <c r="C143" s="208" t="s">
        <v>1021</v>
      </c>
      <c r="D143" s="190" t="s">
        <v>136</v>
      </c>
      <c r="E143" s="210">
        <v>1820.56</v>
      </c>
      <c r="F143" s="436">
        <v>41701</v>
      </c>
      <c r="G143" s="42">
        <v>1820.56</v>
      </c>
      <c r="H143" s="77">
        <f t="shared" si="2"/>
        <v>0</v>
      </c>
      <c r="I143" s="190" t="s">
        <v>8</v>
      </c>
    </row>
    <row r="144" spans="1:9" ht="15.75" x14ac:dyDescent="0.25">
      <c r="A144" s="192"/>
      <c r="B144" s="203" t="s">
        <v>1287</v>
      </c>
      <c r="C144" s="208" t="s">
        <v>1021</v>
      </c>
      <c r="D144" s="190" t="s">
        <v>55</v>
      </c>
      <c r="E144" s="210">
        <v>10391.5</v>
      </c>
      <c r="F144" s="436">
        <v>41701</v>
      </c>
      <c r="G144" s="42">
        <v>10391.5</v>
      </c>
      <c r="H144" s="77">
        <f t="shared" si="2"/>
        <v>0</v>
      </c>
      <c r="I144" s="190" t="s">
        <v>8</v>
      </c>
    </row>
    <row r="145" spans="1:9" x14ac:dyDescent="0.25">
      <c r="A145" s="192"/>
      <c r="B145" s="209" t="s">
        <v>1288</v>
      </c>
      <c r="C145" s="208" t="s">
        <v>1021</v>
      </c>
      <c r="D145" s="190" t="s">
        <v>123</v>
      </c>
      <c r="E145" s="210">
        <v>2183</v>
      </c>
      <c r="F145" s="487" t="s">
        <v>1289</v>
      </c>
      <c r="G145" s="42">
        <v>2183</v>
      </c>
      <c r="H145" s="77">
        <f t="shared" si="2"/>
        <v>0</v>
      </c>
      <c r="I145" s="190" t="s">
        <v>8</v>
      </c>
    </row>
    <row r="146" spans="1:9" ht="23.25" x14ac:dyDescent="0.25">
      <c r="A146" s="192"/>
      <c r="B146" s="203" t="s">
        <v>1290</v>
      </c>
      <c r="C146" s="208" t="s">
        <v>1021</v>
      </c>
      <c r="D146" s="190" t="s">
        <v>28</v>
      </c>
      <c r="E146" s="213">
        <v>9723.6</v>
      </c>
      <c r="F146" s="488" t="s">
        <v>1291</v>
      </c>
      <c r="G146" s="42">
        <f>8300+1423.6</f>
        <v>9723.6</v>
      </c>
      <c r="H146" s="77">
        <f t="shared" si="2"/>
        <v>0</v>
      </c>
      <c r="I146" s="190"/>
    </row>
    <row r="147" spans="1:9" x14ac:dyDescent="0.25">
      <c r="A147" s="192"/>
      <c r="B147" s="209" t="s">
        <v>1292</v>
      </c>
      <c r="C147" s="208" t="s">
        <v>1021</v>
      </c>
      <c r="D147" s="190" t="s">
        <v>8</v>
      </c>
      <c r="E147" s="210">
        <v>572</v>
      </c>
      <c r="F147" s="436">
        <v>41701</v>
      </c>
      <c r="G147" s="42">
        <v>572</v>
      </c>
      <c r="H147" s="77">
        <f t="shared" si="2"/>
        <v>0</v>
      </c>
      <c r="I147" s="190" t="s">
        <v>8</v>
      </c>
    </row>
    <row r="148" spans="1:9" ht="15.75" x14ac:dyDescent="0.25">
      <c r="A148" s="192"/>
      <c r="B148" s="203" t="s">
        <v>1293</v>
      </c>
      <c r="C148" s="208" t="s">
        <v>1021</v>
      </c>
      <c r="D148" s="190" t="s">
        <v>8</v>
      </c>
      <c r="E148" s="210">
        <v>653</v>
      </c>
      <c r="F148" s="486" t="s">
        <v>1294</v>
      </c>
      <c r="G148" s="42">
        <v>653</v>
      </c>
      <c r="H148" s="77">
        <f t="shared" si="2"/>
        <v>0</v>
      </c>
      <c r="I148" s="190" t="s">
        <v>8</v>
      </c>
    </row>
    <row r="149" spans="1:9" x14ac:dyDescent="0.25">
      <c r="A149" s="192"/>
      <c r="B149" s="209" t="s">
        <v>1295</v>
      </c>
      <c r="C149" s="208" t="s">
        <v>1021</v>
      </c>
      <c r="D149" s="190" t="s">
        <v>8</v>
      </c>
      <c r="E149" s="210">
        <v>363</v>
      </c>
      <c r="F149" s="436">
        <v>41701</v>
      </c>
      <c r="G149" s="42">
        <v>363</v>
      </c>
      <c r="H149" s="77">
        <f t="shared" si="2"/>
        <v>0</v>
      </c>
      <c r="I149" s="190" t="s">
        <v>8</v>
      </c>
    </row>
    <row r="150" spans="1:9" ht="15.75" x14ac:dyDescent="0.25">
      <c r="A150" s="192"/>
      <c r="B150" s="203" t="s">
        <v>1296</v>
      </c>
      <c r="C150" s="208" t="s">
        <v>1021</v>
      </c>
      <c r="D150" s="190" t="s">
        <v>29</v>
      </c>
      <c r="E150" s="210">
        <v>7770.5</v>
      </c>
      <c r="F150" s="436">
        <v>41701</v>
      </c>
      <c r="G150" s="42">
        <v>7770.5</v>
      </c>
      <c r="H150" s="77">
        <f t="shared" si="2"/>
        <v>0</v>
      </c>
      <c r="I150" s="190" t="s">
        <v>12</v>
      </c>
    </row>
    <row r="151" spans="1:9" x14ac:dyDescent="0.25">
      <c r="A151" s="192"/>
      <c r="B151" s="209" t="s">
        <v>1297</v>
      </c>
      <c r="C151" s="208" t="s">
        <v>1021</v>
      </c>
      <c r="D151" s="190" t="s">
        <v>490</v>
      </c>
      <c r="E151" s="210">
        <v>610</v>
      </c>
      <c r="F151" s="436">
        <v>41701</v>
      </c>
      <c r="G151" s="42">
        <v>610</v>
      </c>
      <c r="H151" s="77">
        <f t="shared" si="2"/>
        <v>0</v>
      </c>
      <c r="I151" s="190" t="s">
        <v>12</v>
      </c>
    </row>
    <row r="152" spans="1:9" ht="15.75" x14ac:dyDescent="0.25">
      <c r="A152" s="192"/>
      <c r="B152" s="203" t="s">
        <v>1298</v>
      </c>
      <c r="C152" s="208" t="s">
        <v>1021</v>
      </c>
      <c r="D152" s="190" t="s">
        <v>64</v>
      </c>
      <c r="E152" s="210">
        <v>11687</v>
      </c>
      <c r="F152" s="436">
        <v>41701</v>
      </c>
      <c r="G152" s="42">
        <v>11687</v>
      </c>
      <c r="H152" s="77">
        <f t="shared" si="2"/>
        <v>0</v>
      </c>
      <c r="I152" s="190" t="s">
        <v>27</v>
      </c>
    </row>
    <row r="153" spans="1:9" x14ac:dyDescent="0.25">
      <c r="A153" s="192"/>
      <c r="B153" s="209" t="s">
        <v>1299</v>
      </c>
      <c r="C153" s="208" t="s">
        <v>1021</v>
      </c>
      <c r="D153" s="190" t="s">
        <v>250</v>
      </c>
      <c r="E153" s="210">
        <v>7380</v>
      </c>
      <c r="F153" s="436">
        <v>41701</v>
      </c>
      <c r="G153" s="42">
        <v>7380</v>
      </c>
      <c r="H153" s="77">
        <f t="shared" si="2"/>
        <v>0</v>
      </c>
      <c r="I153" s="190" t="s">
        <v>12</v>
      </c>
    </row>
    <row r="154" spans="1:9" ht="15.75" x14ac:dyDescent="0.25">
      <c r="A154" s="192"/>
      <c r="B154" s="203" t="s">
        <v>1300</v>
      </c>
      <c r="C154" s="208" t="s">
        <v>1021</v>
      </c>
      <c r="D154" s="190" t="s">
        <v>54</v>
      </c>
      <c r="E154" s="210">
        <v>9788</v>
      </c>
      <c r="F154" s="436">
        <v>41701</v>
      </c>
      <c r="G154" s="42">
        <v>9788</v>
      </c>
      <c r="H154" s="77">
        <f t="shared" si="2"/>
        <v>0</v>
      </c>
      <c r="I154" s="190" t="s">
        <v>12</v>
      </c>
    </row>
    <row r="155" spans="1:9" x14ac:dyDescent="0.25">
      <c r="A155" s="192"/>
      <c r="B155" s="209" t="s">
        <v>1301</v>
      </c>
      <c r="C155" s="208" t="s">
        <v>1021</v>
      </c>
      <c r="D155" s="190" t="s">
        <v>34</v>
      </c>
      <c r="E155" s="210">
        <v>2370</v>
      </c>
      <c r="F155" s="489" t="s">
        <v>1302</v>
      </c>
      <c r="G155" s="42">
        <v>2370</v>
      </c>
      <c r="H155" s="77">
        <f t="shared" si="2"/>
        <v>0</v>
      </c>
      <c r="I155" s="190"/>
    </row>
    <row r="156" spans="1:9" ht="15.75" x14ac:dyDescent="0.25">
      <c r="A156" s="192"/>
      <c r="B156" s="203" t="s">
        <v>1303</v>
      </c>
      <c r="C156" s="208" t="s">
        <v>1021</v>
      </c>
      <c r="D156" s="190" t="s">
        <v>35</v>
      </c>
      <c r="E156" s="210">
        <v>1493</v>
      </c>
      <c r="F156" s="436">
        <v>41701</v>
      </c>
      <c r="G156" s="42">
        <v>1493</v>
      </c>
      <c r="H156" s="77">
        <f t="shared" si="2"/>
        <v>0</v>
      </c>
      <c r="I156" s="190" t="s">
        <v>12</v>
      </c>
    </row>
    <row r="157" spans="1:9" x14ac:dyDescent="0.25">
      <c r="A157" s="192"/>
      <c r="B157" s="209" t="s">
        <v>1304</v>
      </c>
      <c r="C157" s="208" t="s">
        <v>1021</v>
      </c>
      <c r="D157" s="190" t="s">
        <v>47</v>
      </c>
      <c r="E157" s="210">
        <v>4787.5</v>
      </c>
      <c r="F157" s="436">
        <v>41701</v>
      </c>
      <c r="G157" s="42">
        <v>4787.5</v>
      </c>
      <c r="H157" s="77">
        <f t="shared" si="2"/>
        <v>0</v>
      </c>
      <c r="I157" s="190" t="s">
        <v>12</v>
      </c>
    </row>
    <row r="158" spans="1:9" ht="15.75" x14ac:dyDescent="0.25">
      <c r="A158" s="192"/>
      <c r="B158" s="203" t="s">
        <v>1305</v>
      </c>
      <c r="C158" s="208" t="s">
        <v>1021</v>
      </c>
      <c r="D158" s="190" t="s">
        <v>1306</v>
      </c>
      <c r="E158" s="210">
        <v>2402</v>
      </c>
      <c r="F158" s="436">
        <v>41701</v>
      </c>
      <c r="G158" s="42">
        <v>2402</v>
      </c>
      <c r="H158" s="77">
        <f t="shared" si="2"/>
        <v>0</v>
      </c>
      <c r="I158" s="190" t="s">
        <v>12</v>
      </c>
    </row>
    <row r="159" spans="1:9" x14ac:dyDescent="0.25">
      <c r="A159" s="192"/>
      <c r="B159" s="209" t="s">
        <v>1307</v>
      </c>
      <c r="C159" s="208" t="s">
        <v>1021</v>
      </c>
      <c r="D159" s="190" t="s">
        <v>57</v>
      </c>
      <c r="E159" s="210">
        <v>1000</v>
      </c>
      <c r="F159" s="436">
        <v>41701</v>
      </c>
      <c r="G159" s="42">
        <v>1000</v>
      </c>
      <c r="H159" s="77">
        <f t="shared" si="2"/>
        <v>0</v>
      </c>
      <c r="I159" s="190" t="s">
        <v>12</v>
      </c>
    </row>
    <row r="160" spans="1:9" ht="15.75" x14ac:dyDescent="0.25">
      <c r="A160" s="192"/>
      <c r="B160" s="203" t="s">
        <v>1308</v>
      </c>
      <c r="C160" s="208" t="s">
        <v>1021</v>
      </c>
      <c r="D160" s="190" t="s">
        <v>68</v>
      </c>
      <c r="E160" s="210">
        <v>2840</v>
      </c>
      <c r="F160" s="436">
        <v>41701</v>
      </c>
      <c r="G160" s="42">
        <v>2840</v>
      </c>
      <c r="H160" s="77">
        <f t="shared" si="2"/>
        <v>0</v>
      </c>
      <c r="I160" s="190" t="s">
        <v>27</v>
      </c>
    </row>
    <row r="161" spans="1:9" s="28" customFormat="1" x14ac:dyDescent="0.25">
      <c r="A161" s="192"/>
      <c r="B161" s="209" t="s">
        <v>1309</v>
      </c>
      <c r="C161" s="208" t="s">
        <v>1021</v>
      </c>
      <c r="D161" s="190" t="s">
        <v>144</v>
      </c>
      <c r="E161" s="210">
        <v>2984</v>
      </c>
      <c r="F161" s="436">
        <v>41702</v>
      </c>
      <c r="G161" s="42">
        <v>2984</v>
      </c>
      <c r="H161" s="77">
        <f t="shared" si="2"/>
        <v>0</v>
      </c>
      <c r="I161" s="190" t="s">
        <v>45</v>
      </c>
    </row>
    <row r="162" spans="1:9" s="28" customFormat="1" ht="15.75" x14ac:dyDescent="0.25">
      <c r="A162" s="192"/>
      <c r="B162" s="203" t="s">
        <v>1310</v>
      </c>
      <c r="C162" s="208" t="s">
        <v>1021</v>
      </c>
      <c r="D162" s="190" t="s">
        <v>882</v>
      </c>
      <c r="E162" s="210">
        <v>6194.5</v>
      </c>
      <c r="F162" s="436">
        <v>41701</v>
      </c>
      <c r="G162" s="42">
        <v>6194.5</v>
      </c>
      <c r="H162" s="77">
        <f t="shared" si="2"/>
        <v>0</v>
      </c>
      <c r="I162" s="190" t="s">
        <v>217</v>
      </c>
    </row>
    <row r="163" spans="1:9" s="28" customFormat="1" x14ac:dyDescent="0.25">
      <c r="A163" s="192"/>
      <c r="B163" s="209" t="s">
        <v>1311</v>
      </c>
      <c r="C163" s="208" t="s">
        <v>1021</v>
      </c>
      <c r="D163" s="190" t="s">
        <v>130</v>
      </c>
      <c r="E163" s="210">
        <v>6502</v>
      </c>
      <c r="F163" s="436">
        <v>41704</v>
      </c>
      <c r="G163" s="42">
        <v>6502</v>
      </c>
      <c r="H163" s="77">
        <f t="shared" si="2"/>
        <v>0</v>
      </c>
      <c r="I163" s="190" t="s">
        <v>217</v>
      </c>
    </row>
    <row r="164" spans="1:9" s="28" customFormat="1" ht="15.75" x14ac:dyDescent="0.25">
      <c r="A164" s="192"/>
      <c r="B164" s="203" t="s">
        <v>1312</v>
      </c>
      <c r="C164" s="208" t="s">
        <v>1021</v>
      </c>
      <c r="D164" s="190" t="s">
        <v>953</v>
      </c>
      <c r="E164" s="210">
        <v>3782</v>
      </c>
      <c r="F164" s="489" t="s">
        <v>1313</v>
      </c>
      <c r="G164" s="42">
        <v>3782</v>
      </c>
      <c r="H164" s="77">
        <f t="shared" si="2"/>
        <v>0</v>
      </c>
      <c r="I164" s="190" t="s">
        <v>45</v>
      </c>
    </row>
    <row r="165" spans="1:9" s="28" customFormat="1" x14ac:dyDescent="0.25">
      <c r="A165" s="192"/>
      <c r="B165" s="209" t="s">
        <v>1314</v>
      </c>
      <c r="C165" s="208" t="s">
        <v>1021</v>
      </c>
      <c r="D165" s="190" t="s">
        <v>237</v>
      </c>
      <c r="E165" s="210">
        <v>2712.12</v>
      </c>
      <c r="F165" s="436">
        <v>41701</v>
      </c>
      <c r="G165" s="42">
        <v>2712.12</v>
      </c>
      <c r="H165" s="77">
        <f t="shared" si="2"/>
        <v>0</v>
      </c>
      <c r="I165" s="190" t="s">
        <v>217</v>
      </c>
    </row>
    <row r="166" spans="1:9" s="28" customFormat="1" ht="15.75" x14ac:dyDescent="0.25">
      <c r="A166" s="192"/>
      <c r="B166" s="203" t="s">
        <v>1315</v>
      </c>
      <c r="C166" s="208" t="s">
        <v>1021</v>
      </c>
      <c r="D166" s="190" t="s">
        <v>515</v>
      </c>
      <c r="E166" s="210">
        <v>1797</v>
      </c>
      <c r="F166" s="490" t="s">
        <v>1316</v>
      </c>
      <c r="G166" s="62">
        <v>1797</v>
      </c>
      <c r="H166" s="77">
        <f t="shared" si="2"/>
        <v>0</v>
      </c>
      <c r="I166" s="190" t="s">
        <v>45</v>
      </c>
    </row>
    <row r="167" spans="1:9" s="28" customFormat="1" x14ac:dyDescent="0.25">
      <c r="A167" s="192"/>
      <c r="B167" s="209" t="s">
        <v>1317</v>
      </c>
      <c r="C167" s="208" t="s">
        <v>1021</v>
      </c>
      <c r="D167" s="190" t="s">
        <v>8</v>
      </c>
      <c r="E167" s="210">
        <v>4198.5</v>
      </c>
      <c r="F167" s="436">
        <v>41701</v>
      </c>
      <c r="G167" s="42">
        <v>4198.5</v>
      </c>
      <c r="H167" s="77">
        <f t="shared" si="2"/>
        <v>0</v>
      </c>
      <c r="I167" s="190" t="s">
        <v>8</v>
      </c>
    </row>
    <row r="168" spans="1:9" s="28" customFormat="1" ht="15.75" x14ac:dyDescent="0.25">
      <c r="A168" s="192"/>
      <c r="B168" s="203" t="s">
        <v>1318</v>
      </c>
      <c r="C168" s="208" t="s">
        <v>1021</v>
      </c>
      <c r="D168" s="196" t="s">
        <v>53</v>
      </c>
      <c r="E168" s="215">
        <v>0</v>
      </c>
      <c r="F168" s="436"/>
      <c r="G168" s="42"/>
      <c r="H168" s="77">
        <f t="shared" si="2"/>
        <v>0</v>
      </c>
      <c r="I168" s="190" t="s">
        <v>324</v>
      </c>
    </row>
    <row r="169" spans="1:9" s="28" customFormat="1" x14ac:dyDescent="0.25">
      <c r="A169" s="192"/>
      <c r="B169" s="209" t="s">
        <v>1319</v>
      </c>
      <c r="C169" s="208" t="s">
        <v>1021</v>
      </c>
      <c r="D169" s="190" t="s">
        <v>1320</v>
      </c>
      <c r="E169" s="210">
        <v>2176</v>
      </c>
      <c r="F169" s="491" t="s">
        <v>1321</v>
      </c>
      <c r="G169" s="42">
        <v>2176</v>
      </c>
      <c r="H169" s="77">
        <f t="shared" si="2"/>
        <v>0</v>
      </c>
      <c r="I169" s="190" t="s">
        <v>8</v>
      </c>
    </row>
    <row r="170" spans="1:9" s="28" customFormat="1" ht="15.75" x14ac:dyDescent="0.25">
      <c r="A170" s="192"/>
      <c r="B170" s="203" t="s">
        <v>1322</v>
      </c>
      <c r="C170" s="208" t="s">
        <v>1021</v>
      </c>
      <c r="D170" s="190" t="s">
        <v>508</v>
      </c>
      <c r="E170" s="210">
        <v>25625</v>
      </c>
      <c r="F170" s="436">
        <v>41701</v>
      </c>
      <c r="G170" s="42">
        <v>25625</v>
      </c>
      <c r="H170" s="77">
        <f t="shared" si="2"/>
        <v>0</v>
      </c>
      <c r="I170" s="190" t="s">
        <v>8</v>
      </c>
    </row>
    <row r="171" spans="1:9" s="28" customFormat="1" x14ac:dyDescent="0.25">
      <c r="A171" s="192"/>
      <c r="B171" s="209" t="s">
        <v>1323</v>
      </c>
      <c r="C171" s="208" t="s">
        <v>1021</v>
      </c>
      <c r="D171" s="190" t="s">
        <v>16</v>
      </c>
      <c r="E171" s="210">
        <v>4315</v>
      </c>
      <c r="F171" s="436">
        <v>41702</v>
      </c>
      <c r="G171" s="42">
        <v>4315</v>
      </c>
      <c r="H171" s="77">
        <f t="shared" si="2"/>
        <v>0</v>
      </c>
      <c r="I171" s="190" t="s">
        <v>21</v>
      </c>
    </row>
    <row r="172" spans="1:9" ht="15.75" x14ac:dyDescent="0.25">
      <c r="A172" s="192"/>
      <c r="B172" s="203" t="s">
        <v>1324</v>
      </c>
      <c r="C172" s="208" t="s">
        <v>1021</v>
      </c>
      <c r="D172" s="190" t="s">
        <v>468</v>
      </c>
      <c r="E172" s="210">
        <v>4646</v>
      </c>
      <c r="F172" s="436">
        <v>41702</v>
      </c>
      <c r="G172" s="42">
        <v>4646</v>
      </c>
      <c r="H172" s="77">
        <f t="shared" si="2"/>
        <v>0</v>
      </c>
      <c r="I172" s="190" t="s">
        <v>21</v>
      </c>
    </row>
    <row r="173" spans="1:9" x14ac:dyDescent="0.25">
      <c r="A173" s="192"/>
      <c r="B173" s="209" t="s">
        <v>1325</v>
      </c>
      <c r="C173" s="208" t="s">
        <v>1021</v>
      </c>
      <c r="D173" s="190" t="s">
        <v>623</v>
      </c>
      <c r="E173" s="210">
        <v>2072.5</v>
      </c>
      <c r="F173" s="436">
        <v>41702</v>
      </c>
      <c r="G173" s="42">
        <v>2072.5</v>
      </c>
      <c r="H173" s="77">
        <f t="shared" si="2"/>
        <v>0</v>
      </c>
      <c r="I173" s="190" t="s">
        <v>21</v>
      </c>
    </row>
    <row r="174" spans="1:9" ht="15.75" x14ac:dyDescent="0.25">
      <c r="A174" s="192"/>
      <c r="B174" s="203" t="s">
        <v>1326</v>
      </c>
      <c r="C174" s="208" t="s">
        <v>1021</v>
      </c>
      <c r="D174" s="196" t="s">
        <v>53</v>
      </c>
      <c r="E174" s="215">
        <v>0</v>
      </c>
      <c r="F174" s="436"/>
      <c r="G174" s="42"/>
      <c r="H174" s="77">
        <f t="shared" si="2"/>
        <v>0</v>
      </c>
      <c r="I174" s="190" t="s">
        <v>324</v>
      </c>
    </row>
    <row r="175" spans="1:9" x14ac:dyDescent="0.25">
      <c r="A175" s="192"/>
      <c r="B175" s="209" t="s">
        <v>1327</v>
      </c>
      <c r="C175" s="208" t="s">
        <v>1021</v>
      </c>
      <c r="D175" s="190" t="s">
        <v>235</v>
      </c>
      <c r="E175" s="210">
        <v>4316</v>
      </c>
      <c r="F175" s="492" t="s">
        <v>1328</v>
      </c>
      <c r="G175" s="42">
        <v>4316</v>
      </c>
      <c r="H175" s="77">
        <f t="shared" si="2"/>
        <v>0</v>
      </c>
      <c r="I175" s="190" t="s">
        <v>21</v>
      </c>
    </row>
    <row r="176" spans="1:9" ht="15.75" x14ac:dyDescent="0.25">
      <c r="A176" s="192"/>
      <c r="B176" s="203" t="s">
        <v>1329</v>
      </c>
      <c r="C176" s="208" t="s">
        <v>1021</v>
      </c>
      <c r="D176" s="190" t="s">
        <v>351</v>
      </c>
      <c r="E176" s="210">
        <v>4168.5</v>
      </c>
      <c r="F176" s="436">
        <v>41702</v>
      </c>
      <c r="G176" s="42">
        <v>4168.5</v>
      </c>
      <c r="H176" s="77">
        <f t="shared" si="2"/>
        <v>0</v>
      </c>
      <c r="I176" s="190" t="s">
        <v>21</v>
      </c>
    </row>
    <row r="177" spans="1:9" x14ac:dyDescent="0.25">
      <c r="A177" s="192"/>
      <c r="B177" s="209" t="s">
        <v>1330</v>
      </c>
      <c r="C177" s="208" t="s">
        <v>1021</v>
      </c>
      <c r="D177" s="190" t="s">
        <v>99</v>
      </c>
      <c r="E177" s="210">
        <v>2204</v>
      </c>
      <c r="F177" s="436">
        <v>41702</v>
      </c>
      <c r="G177" s="42">
        <v>2204</v>
      </c>
      <c r="H177" s="77">
        <f t="shared" si="2"/>
        <v>0</v>
      </c>
      <c r="I177" s="190" t="s">
        <v>21</v>
      </c>
    </row>
    <row r="178" spans="1:9" ht="15.75" x14ac:dyDescent="0.25">
      <c r="A178" s="192"/>
      <c r="B178" s="203" t="s">
        <v>1331</v>
      </c>
      <c r="C178" s="208" t="s">
        <v>1021</v>
      </c>
      <c r="D178" s="190" t="s">
        <v>106</v>
      </c>
      <c r="E178" s="210">
        <v>147834</v>
      </c>
      <c r="F178" s="436">
        <v>41706</v>
      </c>
      <c r="G178" s="42">
        <v>147834</v>
      </c>
      <c r="H178" s="77">
        <f t="shared" si="2"/>
        <v>0</v>
      </c>
      <c r="I178" s="190" t="s">
        <v>30</v>
      </c>
    </row>
    <row r="179" spans="1:9" x14ac:dyDescent="0.25">
      <c r="A179" s="192"/>
      <c r="B179" s="209" t="s">
        <v>1332</v>
      </c>
      <c r="C179" s="208" t="s">
        <v>1021</v>
      </c>
      <c r="D179" s="190" t="s">
        <v>106</v>
      </c>
      <c r="E179" s="210">
        <v>294645</v>
      </c>
      <c r="F179" s="436">
        <v>41711</v>
      </c>
      <c r="G179" s="42">
        <v>294645</v>
      </c>
      <c r="H179" s="77">
        <f t="shared" si="2"/>
        <v>0</v>
      </c>
      <c r="I179" s="190" t="s">
        <v>30</v>
      </c>
    </row>
    <row r="180" spans="1:9" ht="15.75" x14ac:dyDescent="0.25">
      <c r="A180" s="192"/>
      <c r="B180" s="203" t="s">
        <v>1333</v>
      </c>
      <c r="C180" s="208" t="s">
        <v>1021</v>
      </c>
      <c r="D180" s="190" t="s">
        <v>1334</v>
      </c>
      <c r="E180" s="210">
        <v>1931.2</v>
      </c>
      <c r="F180" s="436">
        <v>41702</v>
      </c>
      <c r="G180" s="42">
        <v>1931.2</v>
      </c>
      <c r="H180" s="77">
        <f t="shared" si="2"/>
        <v>0</v>
      </c>
      <c r="I180" s="190" t="s">
        <v>21</v>
      </c>
    </row>
    <row r="181" spans="1:9" x14ac:dyDescent="0.25">
      <c r="A181" s="192"/>
      <c r="B181" s="209" t="s">
        <v>1335</v>
      </c>
      <c r="C181" s="208" t="s">
        <v>1021</v>
      </c>
      <c r="D181" s="190" t="s">
        <v>80</v>
      </c>
      <c r="E181" s="210">
        <v>1506.5</v>
      </c>
      <c r="F181" s="436">
        <v>41702</v>
      </c>
      <c r="G181" s="42">
        <v>1506.5</v>
      </c>
      <c r="H181" s="77">
        <f t="shared" si="2"/>
        <v>0</v>
      </c>
      <c r="I181" s="190" t="s">
        <v>21</v>
      </c>
    </row>
    <row r="182" spans="1:9" ht="15.75" x14ac:dyDescent="0.25">
      <c r="A182" s="192"/>
      <c r="B182" s="203" t="s">
        <v>1336</v>
      </c>
      <c r="C182" s="208" t="s">
        <v>1021</v>
      </c>
      <c r="D182" s="190" t="s">
        <v>598</v>
      </c>
      <c r="E182" s="210">
        <v>780.5</v>
      </c>
      <c r="F182" s="436">
        <v>41702</v>
      </c>
      <c r="G182" s="42">
        <v>780.5</v>
      </c>
      <c r="H182" s="77">
        <f t="shared" si="2"/>
        <v>0</v>
      </c>
      <c r="I182" s="190" t="s">
        <v>21</v>
      </c>
    </row>
    <row r="183" spans="1:9" x14ac:dyDescent="0.25">
      <c r="A183" s="192"/>
      <c r="B183" s="209" t="s">
        <v>1337</v>
      </c>
      <c r="C183" s="208" t="s">
        <v>1021</v>
      </c>
      <c r="D183" s="190" t="s">
        <v>304</v>
      </c>
      <c r="E183" s="210">
        <v>12248</v>
      </c>
      <c r="F183" s="436">
        <v>41702</v>
      </c>
      <c r="G183" s="42">
        <v>12248</v>
      </c>
      <c r="H183" s="77">
        <f t="shared" si="2"/>
        <v>0</v>
      </c>
      <c r="I183" s="190" t="s">
        <v>21</v>
      </c>
    </row>
    <row r="184" spans="1:9" ht="15.75" x14ac:dyDescent="0.25">
      <c r="A184" s="192"/>
      <c r="B184" s="203" t="s">
        <v>1338</v>
      </c>
      <c r="C184" s="208" t="s">
        <v>1021</v>
      </c>
      <c r="D184" s="190" t="s">
        <v>63</v>
      </c>
      <c r="E184" s="210">
        <v>2446</v>
      </c>
      <c r="F184" s="436">
        <v>41707</v>
      </c>
      <c r="G184" s="42">
        <v>2446</v>
      </c>
      <c r="H184" s="77">
        <f t="shared" si="2"/>
        <v>0</v>
      </c>
      <c r="I184" s="190" t="s">
        <v>21</v>
      </c>
    </row>
    <row r="185" spans="1:9" x14ac:dyDescent="0.25">
      <c r="A185" s="192"/>
      <c r="B185" s="209" t="s">
        <v>1339</v>
      </c>
      <c r="C185" s="208" t="s">
        <v>1021</v>
      </c>
      <c r="D185" s="190" t="s">
        <v>74</v>
      </c>
      <c r="E185" s="210">
        <v>7239.5</v>
      </c>
      <c r="F185" s="436">
        <v>41701</v>
      </c>
      <c r="G185" s="42">
        <v>7239.5</v>
      </c>
      <c r="H185" s="77">
        <f t="shared" si="2"/>
        <v>0</v>
      </c>
      <c r="I185" s="190" t="s">
        <v>8</v>
      </c>
    </row>
    <row r="186" spans="1:9" ht="15.75" x14ac:dyDescent="0.25">
      <c r="A186" s="192"/>
      <c r="B186" s="203" t="s">
        <v>1340</v>
      </c>
      <c r="C186" s="208" t="s">
        <v>1021</v>
      </c>
      <c r="D186" s="190" t="s">
        <v>769</v>
      </c>
      <c r="E186" s="210">
        <v>1754.2</v>
      </c>
      <c r="F186" s="486" t="s">
        <v>1341</v>
      </c>
      <c r="G186" s="42">
        <v>1754.2</v>
      </c>
      <c r="H186" s="77">
        <f t="shared" si="2"/>
        <v>0</v>
      </c>
      <c r="I186" s="190" t="s">
        <v>37</v>
      </c>
    </row>
    <row r="187" spans="1:9" x14ac:dyDescent="0.25">
      <c r="A187" s="192"/>
      <c r="B187" s="209" t="s">
        <v>1342</v>
      </c>
      <c r="C187" s="208" t="s">
        <v>1021</v>
      </c>
      <c r="D187" s="190" t="s">
        <v>233</v>
      </c>
      <c r="E187" s="210">
        <v>1545.5</v>
      </c>
      <c r="F187" s="436">
        <v>41702</v>
      </c>
      <c r="G187" s="42">
        <v>1545.5</v>
      </c>
      <c r="H187" s="77">
        <f t="shared" si="2"/>
        <v>0</v>
      </c>
      <c r="I187" s="190" t="s">
        <v>21</v>
      </c>
    </row>
    <row r="188" spans="1:9" ht="15.75" x14ac:dyDescent="0.25">
      <c r="A188" s="192"/>
      <c r="B188" s="203" t="s">
        <v>1343</v>
      </c>
      <c r="C188" s="208" t="s">
        <v>1021</v>
      </c>
      <c r="D188" s="190" t="s">
        <v>1320</v>
      </c>
      <c r="E188" s="210">
        <v>4488</v>
      </c>
      <c r="F188" s="486" t="s">
        <v>1344</v>
      </c>
      <c r="G188" s="42">
        <v>4488</v>
      </c>
      <c r="H188" s="77">
        <f t="shared" si="2"/>
        <v>0</v>
      </c>
      <c r="I188" s="190" t="s">
        <v>21</v>
      </c>
    </row>
    <row r="189" spans="1:9" x14ac:dyDescent="0.25">
      <c r="A189" s="192"/>
      <c r="B189" s="209" t="s">
        <v>1345</v>
      </c>
      <c r="C189" s="208" t="s">
        <v>1021</v>
      </c>
      <c r="D189" s="190" t="s">
        <v>20</v>
      </c>
      <c r="E189" s="210">
        <v>900</v>
      </c>
      <c r="F189" s="492" t="s">
        <v>1346</v>
      </c>
      <c r="G189" s="42">
        <v>900</v>
      </c>
      <c r="H189" s="77">
        <f t="shared" si="2"/>
        <v>0</v>
      </c>
      <c r="I189" s="190" t="s">
        <v>8</v>
      </c>
    </row>
    <row r="190" spans="1:9" x14ac:dyDescent="0.25">
      <c r="A190" s="192">
        <v>41701</v>
      </c>
      <c r="B190" s="209" t="s">
        <v>1347</v>
      </c>
      <c r="C190" s="208" t="s">
        <v>1021</v>
      </c>
      <c r="D190" s="190" t="s">
        <v>186</v>
      </c>
      <c r="E190" s="210">
        <v>50923</v>
      </c>
      <c r="F190" s="436">
        <v>41701</v>
      </c>
      <c r="G190" s="42">
        <v>50923</v>
      </c>
      <c r="H190" s="217">
        <f t="shared" si="2"/>
        <v>0</v>
      </c>
      <c r="I190" s="190" t="s">
        <v>37</v>
      </c>
    </row>
    <row r="191" spans="1:9" x14ac:dyDescent="0.25">
      <c r="A191" s="192"/>
      <c r="B191" s="209" t="s">
        <v>1348</v>
      </c>
      <c r="C191" s="208" t="s">
        <v>1021</v>
      </c>
      <c r="D191" s="190" t="s">
        <v>11</v>
      </c>
      <c r="E191" s="210">
        <v>24344.799999999999</v>
      </c>
      <c r="F191" s="436">
        <v>41706</v>
      </c>
      <c r="G191" s="42">
        <v>24344.799999999999</v>
      </c>
      <c r="H191" s="217">
        <f t="shared" si="2"/>
        <v>0</v>
      </c>
      <c r="I191" s="190" t="s">
        <v>30</v>
      </c>
    </row>
    <row r="192" spans="1:9" x14ac:dyDescent="0.25">
      <c r="A192" s="192"/>
      <c r="B192" s="209" t="s">
        <v>1349</v>
      </c>
      <c r="C192" s="208" t="s">
        <v>1021</v>
      </c>
      <c r="D192" s="190" t="s">
        <v>98</v>
      </c>
      <c r="E192" s="210">
        <v>10962.5</v>
      </c>
      <c r="F192" s="492" t="s">
        <v>1350</v>
      </c>
      <c r="G192" s="42">
        <f>4700+6262.5</f>
        <v>10962.5</v>
      </c>
      <c r="H192" s="217">
        <f t="shared" si="2"/>
        <v>0</v>
      </c>
      <c r="I192" s="190" t="s">
        <v>30</v>
      </c>
    </row>
    <row r="193" spans="1:9" x14ac:dyDescent="0.25">
      <c r="A193" s="192"/>
      <c r="B193" s="209" t="s">
        <v>1351</v>
      </c>
      <c r="C193" s="208" t="s">
        <v>1021</v>
      </c>
      <c r="D193" s="190" t="s">
        <v>87</v>
      </c>
      <c r="E193" s="210">
        <v>3627</v>
      </c>
      <c r="F193" s="436">
        <v>41701</v>
      </c>
      <c r="G193" s="42">
        <v>3627</v>
      </c>
      <c r="H193" s="217">
        <f t="shared" si="2"/>
        <v>0</v>
      </c>
      <c r="I193" s="190" t="s">
        <v>8</v>
      </c>
    </row>
    <row r="194" spans="1:9" x14ac:dyDescent="0.25">
      <c r="A194" s="192"/>
      <c r="B194" s="209" t="s">
        <v>1352</v>
      </c>
      <c r="C194" s="208" t="s">
        <v>1021</v>
      </c>
      <c r="D194" s="190" t="s">
        <v>245</v>
      </c>
      <c r="E194" s="210">
        <v>23450</v>
      </c>
      <c r="F194" s="493" t="s">
        <v>1353</v>
      </c>
      <c r="G194" s="42">
        <v>23450</v>
      </c>
      <c r="H194" s="217">
        <f t="shared" ref="H194:H257" si="3">E194-G194</f>
        <v>0</v>
      </c>
      <c r="I194" s="190" t="s">
        <v>27</v>
      </c>
    </row>
    <row r="195" spans="1:9" x14ac:dyDescent="0.25">
      <c r="A195" s="192"/>
      <c r="B195" s="209" t="s">
        <v>1354</v>
      </c>
      <c r="C195" s="208" t="s">
        <v>1021</v>
      </c>
      <c r="D195" s="190" t="s">
        <v>27</v>
      </c>
      <c r="E195" s="210">
        <v>21139.5</v>
      </c>
      <c r="F195" s="436">
        <v>41703</v>
      </c>
      <c r="G195" s="42">
        <v>21139.5</v>
      </c>
      <c r="H195" s="217">
        <f t="shared" si="3"/>
        <v>0</v>
      </c>
      <c r="I195" s="190" t="s">
        <v>27</v>
      </c>
    </row>
    <row r="196" spans="1:9" x14ac:dyDescent="0.25">
      <c r="A196" s="192"/>
      <c r="B196" s="209" t="s">
        <v>1355</v>
      </c>
      <c r="C196" s="208" t="s">
        <v>1021</v>
      </c>
      <c r="D196" s="190" t="s">
        <v>240</v>
      </c>
      <c r="E196" s="210">
        <v>45332</v>
      </c>
      <c r="F196" s="491" t="s">
        <v>1356</v>
      </c>
      <c r="G196" s="42">
        <v>45332</v>
      </c>
      <c r="H196" s="217">
        <f t="shared" si="3"/>
        <v>0</v>
      </c>
      <c r="I196" s="190" t="s">
        <v>27</v>
      </c>
    </row>
    <row r="197" spans="1:9" x14ac:dyDescent="0.25">
      <c r="A197" s="192"/>
      <c r="B197" s="209" t="s">
        <v>1357</v>
      </c>
      <c r="C197" s="208" t="s">
        <v>1021</v>
      </c>
      <c r="D197" s="190" t="s">
        <v>88</v>
      </c>
      <c r="E197" s="210">
        <v>5384.4</v>
      </c>
      <c r="F197" s="436">
        <v>41704</v>
      </c>
      <c r="G197" s="42">
        <v>5384.4</v>
      </c>
      <c r="H197" s="217">
        <f t="shared" si="3"/>
        <v>0</v>
      </c>
      <c r="I197" s="190" t="s">
        <v>27</v>
      </c>
    </row>
    <row r="198" spans="1:9" x14ac:dyDescent="0.25">
      <c r="A198" s="192"/>
      <c r="B198" s="209" t="s">
        <v>1358</v>
      </c>
      <c r="C198" s="208" t="s">
        <v>1021</v>
      </c>
      <c r="D198" s="190" t="s">
        <v>242</v>
      </c>
      <c r="E198" s="210">
        <v>33952</v>
      </c>
      <c r="F198" s="491" t="s">
        <v>1359</v>
      </c>
      <c r="G198" s="42">
        <v>33952</v>
      </c>
      <c r="H198" s="217">
        <f t="shared" si="3"/>
        <v>0</v>
      </c>
      <c r="I198" s="190" t="s">
        <v>27</v>
      </c>
    </row>
    <row r="199" spans="1:9" x14ac:dyDescent="0.25">
      <c r="A199" s="192"/>
      <c r="B199" s="209" t="s">
        <v>1360</v>
      </c>
      <c r="C199" s="208" t="s">
        <v>1021</v>
      </c>
      <c r="D199" s="190" t="s">
        <v>85</v>
      </c>
      <c r="E199" s="210">
        <v>25540</v>
      </c>
      <c r="F199" s="436">
        <v>41704</v>
      </c>
      <c r="G199" s="42">
        <v>25540</v>
      </c>
      <c r="H199" s="217">
        <f t="shared" si="3"/>
        <v>0</v>
      </c>
      <c r="I199" s="190" t="s">
        <v>27</v>
      </c>
    </row>
    <row r="200" spans="1:9" x14ac:dyDescent="0.25">
      <c r="A200" s="192"/>
      <c r="B200" s="209" t="s">
        <v>1361</v>
      </c>
      <c r="C200" s="208" t="s">
        <v>1021</v>
      </c>
      <c r="D200" s="190" t="s">
        <v>244</v>
      </c>
      <c r="E200" s="210">
        <v>16762</v>
      </c>
      <c r="F200" s="491" t="s">
        <v>1362</v>
      </c>
      <c r="G200" s="42">
        <v>16762</v>
      </c>
      <c r="H200" s="217">
        <f t="shared" si="3"/>
        <v>0</v>
      </c>
      <c r="I200" s="190" t="s">
        <v>27</v>
      </c>
    </row>
    <row r="201" spans="1:9" x14ac:dyDescent="0.25">
      <c r="A201" s="192"/>
      <c r="B201" s="209" t="s">
        <v>1363</v>
      </c>
      <c r="C201" s="208" t="s">
        <v>1021</v>
      </c>
      <c r="D201" s="190" t="s">
        <v>434</v>
      </c>
      <c r="E201" s="210">
        <v>2832.5</v>
      </c>
      <c r="F201" s="436"/>
      <c r="G201" s="42">
        <v>2832.5</v>
      </c>
      <c r="H201" s="217">
        <f t="shared" si="3"/>
        <v>0</v>
      </c>
      <c r="I201" s="190" t="s">
        <v>8</v>
      </c>
    </row>
    <row r="202" spans="1:9" x14ac:dyDescent="0.25">
      <c r="A202" s="192"/>
      <c r="B202" s="209" t="s">
        <v>1364</v>
      </c>
      <c r="C202" s="208" t="s">
        <v>1021</v>
      </c>
      <c r="D202" s="190" t="s">
        <v>149</v>
      </c>
      <c r="E202" s="210">
        <v>8906.4</v>
      </c>
      <c r="F202" s="436">
        <v>41704</v>
      </c>
      <c r="G202" s="42">
        <v>8906.4</v>
      </c>
      <c r="H202" s="217">
        <f t="shared" si="3"/>
        <v>0</v>
      </c>
      <c r="I202" s="190" t="s">
        <v>27</v>
      </c>
    </row>
    <row r="203" spans="1:9" x14ac:dyDescent="0.25">
      <c r="A203" s="192"/>
      <c r="B203" s="209" t="s">
        <v>1365</v>
      </c>
      <c r="C203" s="208" t="s">
        <v>1021</v>
      </c>
      <c r="D203" s="190" t="s">
        <v>8</v>
      </c>
      <c r="E203" s="210">
        <v>311</v>
      </c>
      <c r="F203" s="436">
        <v>41701</v>
      </c>
      <c r="G203" s="42">
        <v>311</v>
      </c>
      <c r="H203" s="217">
        <f t="shared" si="3"/>
        <v>0</v>
      </c>
      <c r="I203" s="190" t="s">
        <v>8</v>
      </c>
    </row>
    <row r="204" spans="1:9" x14ac:dyDescent="0.25">
      <c r="A204" s="192"/>
      <c r="B204" s="209" t="s">
        <v>1366</v>
      </c>
      <c r="C204" s="208" t="s">
        <v>1021</v>
      </c>
      <c r="D204" s="190" t="s">
        <v>346</v>
      </c>
      <c r="E204" s="210">
        <v>3531</v>
      </c>
      <c r="F204" s="436">
        <v>41704</v>
      </c>
      <c r="G204" s="42">
        <v>3531</v>
      </c>
      <c r="H204" s="217">
        <f t="shared" si="3"/>
        <v>0</v>
      </c>
      <c r="I204" s="190" t="s">
        <v>27</v>
      </c>
    </row>
    <row r="205" spans="1:9" x14ac:dyDescent="0.25">
      <c r="A205" s="192"/>
      <c r="B205" s="209" t="s">
        <v>1367</v>
      </c>
      <c r="C205" s="208" t="s">
        <v>1021</v>
      </c>
      <c r="D205" s="190" t="s">
        <v>172</v>
      </c>
      <c r="E205" s="210">
        <v>1861</v>
      </c>
      <c r="F205" s="493" t="s">
        <v>1368</v>
      </c>
      <c r="G205" s="42">
        <v>1861</v>
      </c>
      <c r="H205" s="217">
        <f t="shared" si="3"/>
        <v>0</v>
      </c>
      <c r="I205" s="190" t="s">
        <v>162</v>
      </c>
    </row>
    <row r="206" spans="1:9" x14ac:dyDescent="0.25">
      <c r="A206" s="192"/>
      <c r="B206" s="209" t="s">
        <v>1369</v>
      </c>
      <c r="C206" s="208" t="s">
        <v>1021</v>
      </c>
      <c r="D206" s="190" t="s">
        <v>163</v>
      </c>
      <c r="E206" s="210">
        <v>9461.6</v>
      </c>
      <c r="F206" s="436">
        <v>41703</v>
      </c>
      <c r="G206" s="42">
        <v>9461.6</v>
      </c>
      <c r="H206" s="217">
        <f t="shared" si="3"/>
        <v>0</v>
      </c>
      <c r="I206" s="190" t="s">
        <v>162</v>
      </c>
    </row>
    <row r="207" spans="1:9" x14ac:dyDescent="0.25">
      <c r="A207" s="192"/>
      <c r="B207" s="209" t="s">
        <v>1370</v>
      </c>
      <c r="C207" s="208" t="s">
        <v>1021</v>
      </c>
      <c r="D207" s="190" t="s">
        <v>169</v>
      </c>
      <c r="E207" s="210">
        <v>4920</v>
      </c>
      <c r="F207" s="436">
        <v>41703</v>
      </c>
      <c r="G207" s="54">
        <v>4920</v>
      </c>
      <c r="H207" s="217">
        <f t="shared" si="3"/>
        <v>0</v>
      </c>
      <c r="I207" s="190" t="s">
        <v>162</v>
      </c>
    </row>
    <row r="208" spans="1:9" x14ac:dyDescent="0.25">
      <c r="A208" s="192"/>
      <c r="B208" s="209" t="s">
        <v>1371</v>
      </c>
      <c r="C208" s="208" t="s">
        <v>1021</v>
      </c>
      <c r="D208" s="190" t="s">
        <v>22</v>
      </c>
      <c r="E208" s="210">
        <v>22446</v>
      </c>
      <c r="F208" s="494" t="s">
        <v>1372</v>
      </c>
      <c r="G208" s="54">
        <v>22446</v>
      </c>
      <c r="H208" s="217">
        <f t="shared" si="3"/>
        <v>0</v>
      </c>
      <c r="I208" s="190" t="s">
        <v>162</v>
      </c>
    </row>
    <row r="209" spans="1:9" x14ac:dyDescent="0.25">
      <c r="A209" s="192"/>
      <c r="B209" s="209" t="s">
        <v>1373</v>
      </c>
      <c r="C209" s="208" t="s">
        <v>1021</v>
      </c>
      <c r="D209" s="190" t="s">
        <v>269</v>
      </c>
      <c r="E209" s="210">
        <v>680.5</v>
      </c>
      <c r="F209" s="436">
        <v>41703</v>
      </c>
      <c r="G209" s="54">
        <v>680.5</v>
      </c>
      <c r="H209" s="217">
        <f t="shared" si="3"/>
        <v>0</v>
      </c>
      <c r="I209" s="190" t="s">
        <v>162</v>
      </c>
    </row>
    <row r="210" spans="1:9" x14ac:dyDescent="0.25">
      <c r="A210" s="192"/>
      <c r="B210" s="209" t="s">
        <v>1374</v>
      </c>
      <c r="C210" s="208" t="s">
        <v>1021</v>
      </c>
      <c r="D210" s="190" t="s">
        <v>545</v>
      </c>
      <c r="E210" s="210">
        <v>5037.5</v>
      </c>
      <c r="F210" s="436">
        <v>41703</v>
      </c>
      <c r="G210" s="54">
        <v>5037.5</v>
      </c>
      <c r="H210" s="217">
        <f t="shared" si="3"/>
        <v>0</v>
      </c>
      <c r="I210" s="190" t="s">
        <v>162</v>
      </c>
    </row>
    <row r="211" spans="1:9" x14ac:dyDescent="0.25">
      <c r="A211" s="192"/>
      <c r="B211" s="209" t="s">
        <v>1375</v>
      </c>
      <c r="C211" s="208" t="s">
        <v>1021</v>
      </c>
      <c r="D211" s="190" t="s">
        <v>168</v>
      </c>
      <c r="E211" s="210">
        <v>14190.5</v>
      </c>
      <c r="F211" s="486" t="s">
        <v>1376</v>
      </c>
      <c r="G211" s="54">
        <v>14190.5</v>
      </c>
      <c r="H211" s="217">
        <f t="shared" si="3"/>
        <v>0</v>
      </c>
      <c r="I211" s="190" t="s">
        <v>162</v>
      </c>
    </row>
    <row r="212" spans="1:9" x14ac:dyDescent="0.25">
      <c r="A212" s="192"/>
      <c r="B212" s="209" t="s">
        <v>1377</v>
      </c>
      <c r="C212" s="208" t="s">
        <v>1021</v>
      </c>
      <c r="D212" s="190" t="s">
        <v>358</v>
      </c>
      <c r="E212" s="210">
        <v>16509.95</v>
      </c>
      <c r="F212" s="436">
        <v>41706</v>
      </c>
      <c r="G212" s="42">
        <v>16509.95</v>
      </c>
      <c r="H212" s="217">
        <f t="shared" si="3"/>
        <v>0</v>
      </c>
      <c r="I212" s="190" t="s">
        <v>162</v>
      </c>
    </row>
    <row r="213" spans="1:9" x14ac:dyDescent="0.25">
      <c r="A213" s="192"/>
      <c r="B213" s="209" t="s">
        <v>1378</v>
      </c>
      <c r="C213" s="208" t="s">
        <v>1021</v>
      </c>
      <c r="D213" s="190" t="s">
        <v>250</v>
      </c>
      <c r="E213" s="210">
        <v>3639.9</v>
      </c>
      <c r="F213" s="436">
        <v>41703</v>
      </c>
      <c r="G213" s="54">
        <v>3639.9</v>
      </c>
      <c r="H213" s="217">
        <f t="shared" si="3"/>
        <v>0</v>
      </c>
      <c r="I213" s="190" t="s">
        <v>162</v>
      </c>
    </row>
    <row r="214" spans="1:9" x14ac:dyDescent="0.25">
      <c r="A214" s="192"/>
      <c r="B214" s="209" t="s">
        <v>1379</v>
      </c>
      <c r="C214" s="208" t="s">
        <v>1021</v>
      </c>
      <c r="D214" s="190" t="s">
        <v>160</v>
      </c>
      <c r="E214" s="210">
        <v>91265.41</v>
      </c>
      <c r="F214" s="491" t="s">
        <v>1380</v>
      </c>
      <c r="G214" s="42">
        <v>91265.41</v>
      </c>
      <c r="H214" s="217">
        <f t="shared" si="3"/>
        <v>0</v>
      </c>
      <c r="I214" s="190" t="s">
        <v>162</v>
      </c>
    </row>
    <row r="215" spans="1:9" x14ac:dyDescent="0.25">
      <c r="A215" s="192"/>
      <c r="B215" s="209" t="s">
        <v>1381</v>
      </c>
      <c r="C215" s="208" t="s">
        <v>1021</v>
      </c>
      <c r="D215" s="190" t="s">
        <v>160</v>
      </c>
      <c r="E215" s="210">
        <v>10231.5</v>
      </c>
      <c r="F215" s="491" t="s">
        <v>1382</v>
      </c>
      <c r="G215" s="42">
        <v>10231.5</v>
      </c>
      <c r="H215" s="217">
        <f t="shared" si="3"/>
        <v>0</v>
      </c>
      <c r="I215" s="190" t="s">
        <v>162</v>
      </c>
    </row>
    <row r="216" spans="1:9" x14ac:dyDescent="0.25">
      <c r="A216" s="192"/>
      <c r="B216" s="209" t="s">
        <v>1383</v>
      </c>
      <c r="C216" s="208" t="s">
        <v>1021</v>
      </c>
      <c r="D216" s="190" t="s">
        <v>39</v>
      </c>
      <c r="E216" s="210">
        <v>25050</v>
      </c>
      <c r="F216" s="486" t="s">
        <v>1384</v>
      </c>
      <c r="G216" s="219">
        <v>25050</v>
      </c>
      <c r="H216" s="217">
        <f t="shared" si="3"/>
        <v>0</v>
      </c>
      <c r="I216" s="190" t="s">
        <v>1385</v>
      </c>
    </row>
    <row r="217" spans="1:9" x14ac:dyDescent="0.25">
      <c r="A217" s="192"/>
      <c r="B217" s="209" t="s">
        <v>1386</v>
      </c>
      <c r="C217" s="208" t="s">
        <v>1021</v>
      </c>
      <c r="D217" s="190" t="s">
        <v>92</v>
      </c>
      <c r="E217" s="210">
        <v>7366</v>
      </c>
      <c r="F217" s="436">
        <v>41704</v>
      </c>
      <c r="G217" s="42">
        <v>7366</v>
      </c>
      <c r="H217" s="217">
        <f t="shared" si="3"/>
        <v>0</v>
      </c>
      <c r="I217" s="190" t="s">
        <v>27</v>
      </c>
    </row>
    <row r="218" spans="1:9" x14ac:dyDescent="0.25">
      <c r="A218" s="192"/>
      <c r="B218" s="209" t="s">
        <v>1387</v>
      </c>
      <c r="C218" s="208" t="s">
        <v>1021</v>
      </c>
      <c r="D218" s="190" t="s">
        <v>544</v>
      </c>
      <c r="E218" s="210">
        <v>19999</v>
      </c>
      <c r="F218" s="436">
        <v>41704</v>
      </c>
      <c r="G218" s="42">
        <v>19999</v>
      </c>
      <c r="H218" s="217">
        <f t="shared" si="3"/>
        <v>0</v>
      </c>
      <c r="I218" s="190" t="s">
        <v>27</v>
      </c>
    </row>
    <row r="219" spans="1:9" x14ac:dyDescent="0.25">
      <c r="A219" s="192"/>
      <c r="B219" s="209" t="s">
        <v>1388</v>
      </c>
      <c r="C219" s="208" t="s">
        <v>1021</v>
      </c>
      <c r="D219" s="196" t="s">
        <v>53</v>
      </c>
      <c r="E219" s="215">
        <v>0</v>
      </c>
      <c r="F219" s="436"/>
      <c r="G219" s="42"/>
      <c r="H219" s="217">
        <f t="shared" si="3"/>
        <v>0</v>
      </c>
      <c r="I219" s="190" t="s">
        <v>324</v>
      </c>
    </row>
    <row r="220" spans="1:9" x14ac:dyDescent="0.25">
      <c r="A220" s="192"/>
      <c r="B220" s="209" t="s">
        <v>1389</v>
      </c>
      <c r="C220" s="208" t="s">
        <v>1021</v>
      </c>
      <c r="D220" s="190" t="s">
        <v>1063</v>
      </c>
      <c r="E220" s="210">
        <v>5134</v>
      </c>
      <c r="F220" s="489" t="s">
        <v>1390</v>
      </c>
      <c r="G220" s="42">
        <v>5134</v>
      </c>
      <c r="H220" s="217">
        <f t="shared" si="3"/>
        <v>0</v>
      </c>
      <c r="I220" s="190" t="s">
        <v>27</v>
      </c>
    </row>
    <row r="221" spans="1:9" x14ac:dyDescent="0.25">
      <c r="A221" s="192"/>
      <c r="B221" s="209" t="s">
        <v>1391</v>
      </c>
      <c r="C221" s="208" t="s">
        <v>1021</v>
      </c>
      <c r="D221" s="190" t="s">
        <v>93</v>
      </c>
      <c r="E221" s="210">
        <v>6635</v>
      </c>
      <c r="F221" s="436">
        <v>41704</v>
      </c>
      <c r="G221" s="42">
        <v>6635</v>
      </c>
      <c r="H221" s="217">
        <f t="shared" si="3"/>
        <v>0</v>
      </c>
      <c r="I221" s="190" t="s">
        <v>27</v>
      </c>
    </row>
    <row r="222" spans="1:9" x14ac:dyDescent="0.25">
      <c r="A222" s="192"/>
      <c r="B222" s="209" t="s">
        <v>1392</v>
      </c>
      <c r="C222" s="208" t="s">
        <v>1021</v>
      </c>
      <c r="D222" s="190" t="s">
        <v>809</v>
      </c>
      <c r="E222" s="210">
        <v>5106</v>
      </c>
      <c r="F222" s="436">
        <v>41701</v>
      </c>
      <c r="G222" s="42">
        <v>5106</v>
      </c>
      <c r="H222" s="217">
        <f t="shared" si="3"/>
        <v>0</v>
      </c>
      <c r="I222" s="190"/>
    </row>
    <row r="223" spans="1:9" x14ac:dyDescent="0.25">
      <c r="A223" s="192"/>
      <c r="B223" s="209" t="s">
        <v>1393</v>
      </c>
      <c r="C223" s="208" t="s">
        <v>1021</v>
      </c>
      <c r="D223" s="190" t="s">
        <v>809</v>
      </c>
      <c r="E223" s="210">
        <v>389.5</v>
      </c>
      <c r="F223" s="436">
        <v>41701</v>
      </c>
      <c r="G223" s="42">
        <v>389.5</v>
      </c>
      <c r="H223" s="217">
        <f t="shared" si="3"/>
        <v>0</v>
      </c>
      <c r="I223" s="190"/>
    </row>
    <row r="224" spans="1:9" x14ac:dyDescent="0.25">
      <c r="A224" s="192"/>
      <c r="B224" s="209" t="s">
        <v>1394</v>
      </c>
      <c r="C224" s="208" t="s">
        <v>1021</v>
      </c>
      <c r="D224" s="190" t="s">
        <v>731</v>
      </c>
      <c r="E224" s="210">
        <v>20680</v>
      </c>
      <c r="F224" s="486" t="s">
        <v>1395</v>
      </c>
      <c r="G224" s="42">
        <v>20680</v>
      </c>
      <c r="H224" s="217">
        <f t="shared" si="3"/>
        <v>0</v>
      </c>
      <c r="I224" s="190" t="s">
        <v>8</v>
      </c>
    </row>
    <row r="225" spans="1:9" x14ac:dyDescent="0.25">
      <c r="A225" s="192"/>
      <c r="B225" s="209" t="s">
        <v>1396</v>
      </c>
      <c r="C225" s="208" t="s">
        <v>1021</v>
      </c>
      <c r="D225" s="190" t="s">
        <v>175</v>
      </c>
      <c r="E225" s="210">
        <v>18972.2</v>
      </c>
      <c r="F225" s="491" t="s">
        <v>1397</v>
      </c>
      <c r="G225" s="42">
        <v>18972.2</v>
      </c>
      <c r="H225" s="217">
        <f t="shared" si="3"/>
        <v>0</v>
      </c>
      <c r="I225" s="190" t="s">
        <v>162</v>
      </c>
    </row>
    <row r="226" spans="1:9" x14ac:dyDescent="0.25">
      <c r="A226" s="192"/>
      <c r="B226" s="209" t="s">
        <v>1398</v>
      </c>
      <c r="C226" s="208" t="s">
        <v>1021</v>
      </c>
      <c r="D226" s="190" t="s">
        <v>14</v>
      </c>
      <c r="E226" s="210">
        <v>5338</v>
      </c>
      <c r="F226" s="436">
        <v>41702</v>
      </c>
      <c r="G226" s="42">
        <v>5338</v>
      </c>
      <c r="H226" s="217">
        <f t="shared" si="3"/>
        <v>0</v>
      </c>
      <c r="I226" s="190" t="s">
        <v>12</v>
      </c>
    </row>
    <row r="227" spans="1:9" x14ac:dyDescent="0.25">
      <c r="A227" s="192"/>
      <c r="B227" s="209" t="s">
        <v>1399</v>
      </c>
      <c r="C227" s="208" t="s">
        <v>1021</v>
      </c>
      <c r="D227" s="190" t="s">
        <v>18</v>
      </c>
      <c r="E227" s="220">
        <v>302</v>
      </c>
      <c r="F227" s="436">
        <v>41701</v>
      </c>
      <c r="G227" s="42">
        <v>302</v>
      </c>
      <c r="H227" s="217">
        <f t="shared" si="3"/>
        <v>0</v>
      </c>
      <c r="I227" s="190" t="s">
        <v>8</v>
      </c>
    </row>
    <row r="228" spans="1:9" x14ac:dyDescent="0.25">
      <c r="A228" s="192">
        <v>41702</v>
      </c>
      <c r="B228" s="209" t="s">
        <v>1400</v>
      </c>
      <c r="C228" s="208" t="s">
        <v>1021</v>
      </c>
      <c r="D228" s="190" t="s">
        <v>152</v>
      </c>
      <c r="E228" s="210">
        <v>6932.5</v>
      </c>
      <c r="F228" s="436">
        <v>41702</v>
      </c>
      <c r="G228" s="42">
        <v>6932.5</v>
      </c>
      <c r="H228" s="217">
        <f t="shared" si="3"/>
        <v>0</v>
      </c>
      <c r="I228" s="190"/>
    </row>
    <row r="229" spans="1:9" x14ac:dyDescent="0.25">
      <c r="A229" s="192"/>
      <c r="B229" s="209" t="s">
        <v>1401</v>
      </c>
      <c r="C229" s="208" t="s">
        <v>1021</v>
      </c>
      <c r="D229" s="190" t="s">
        <v>272</v>
      </c>
      <c r="E229" s="210">
        <v>7110.4</v>
      </c>
      <c r="F229" s="486" t="s">
        <v>1402</v>
      </c>
      <c r="G229" s="42">
        <v>7110.4</v>
      </c>
      <c r="H229" s="217">
        <f t="shared" si="3"/>
        <v>0</v>
      </c>
      <c r="I229" s="56" t="s">
        <v>162</v>
      </c>
    </row>
    <row r="230" spans="1:9" x14ac:dyDescent="0.25">
      <c r="A230" s="192"/>
      <c r="B230" s="209" t="s">
        <v>1403</v>
      </c>
      <c r="C230" s="208" t="s">
        <v>1021</v>
      </c>
      <c r="D230" s="190" t="s">
        <v>160</v>
      </c>
      <c r="E230" s="210">
        <v>29304.3</v>
      </c>
      <c r="F230" s="486" t="s">
        <v>1404</v>
      </c>
      <c r="G230" s="42">
        <v>29304.3</v>
      </c>
      <c r="H230" s="217">
        <f t="shared" si="3"/>
        <v>0</v>
      </c>
      <c r="I230" s="190" t="s">
        <v>162</v>
      </c>
    </row>
    <row r="231" spans="1:9" x14ac:dyDescent="0.25">
      <c r="A231" s="192"/>
      <c r="B231" s="209" t="s">
        <v>1405</v>
      </c>
      <c r="C231" s="208" t="s">
        <v>1021</v>
      </c>
      <c r="D231" s="190" t="s">
        <v>62</v>
      </c>
      <c r="E231" s="210">
        <v>7956</v>
      </c>
      <c r="F231" s="436">
        <v>41703</v>
      </c>
      <c r="G231" s="42">
        <v>7956</v>
      </c>
      <c r="H231" s="217">
        <f t="shared" si="3"/>
        <v>0</v>
      </c>
      <c r="I231" s="190" t="s">
        <v>12</v>
      </c>
    </row>
    <row r="232" spans="1:9" x14ac:dyDescent="0.25">
      <c r="A232" s="192"/>
      <c r="B232" s="209" t="s">
        <v>1406</v>
      </c>
      <c r="C232" s="208" t="s">
        <v>1021</v>
      </c>
      <c r="D232" s="190" t="s">
        <v>13</v>
      </c>
      <c r="E232" s="210">
        <v>2005</v>
      </c>
      <c r="F232" s="436">
        <v>41702</v>
      </c>
      <c r="G232" s="42">
        <v>2005</v>
      </c>
      <c r="H232" s="217">
        <f t="shared" si="3"/>
        <v>0</v>
      </c>
      <c r="I232" s="190" t="s">
        <v>21</v>
      </c>
    </row>
    <row r="233" spans="1:9" x14ac:dyDescent="0.25">
      <c r="A233" s="192"/>
      <c r="B233" s="209" t="s">
        <v>1407</v>
      </c>
      <c r="C233" s="208" t="s">
        <v>1021</v>
      </c>
      <c r="D233" s="190" t="s">
        <v>107</v>
      </c>
      <c r="E233" s="210">
        <v>31574</v>
      </c>
      <c r="F233" s="492" t="s">
        <v>1408</v>
      </c>
      <c r="G233" s="42">
        <v>31574</v>
      </c>
      <c r="H233" s="217">
        <f t="shared" si="3"/>
        <v>0</v>
      </c>
      <c r="I233" s="190" t="s">
        <v>30</v>
      </c>
    </row>
    <row r="234" spans="1:9" x14ac:dyDescent="0.25">
      <c r="A234" s="192"/>
      <c r="B234" s="209" t="s">
        <v>1409</v>
      </c>
      <c r="C234" s="208" t="s">
        <v>1021</v>
      </c>
      <c r="D234" s="190" t="s">
        <v>1110</v>
      </c>
      <c r="E234" s="210">
        <v>6632.36</v>
      </c>
      <c r="F234" s="436">
        <v>41702</v>
      </c>
      <c r="G234" s="42">
        <v>6632.36</v>
      </c>
      <c r="H234" s="217">
        <f t="shared" si="3"/>
        <v>0</v>
      </c>
      <c r="I234" s="190"/>
    </row>
    <row r="235" spans="1:9" x14ac:dyDescent="0.25">
      <c r="A235" s="192"/>
      <c r="B235" s="209" t="s">
        <v>1410</v>
      </c>
      <c r="C235" s="208" t="s">
        <v>1021</v>
      </c>
      <c r="D235" s="196" t="s">
        <v>53</v>
      </c>
      <c r="E235" s="215">
        <v>0</v>
      </c>
      <c r="F235" s="436"/>
      <c r="G235" s="42"/>
      <c r="H235" s="217">
        <f t="shared" si="3"/>
        <v>0</v>
      </c>
      <c r="I235" s="190" t="s">
        <v>512</v>
      </c>
    </row>
    <row r="236" spans="1:9" x14ac:dyDescent="0.25">
      <c r="A236" s="192"/>
      <c r="B236" s="209" t="s">
        <v>1411</v>
      </c>
      <c r="C236" s="208" t="s">
        <v>1021</v>
      </c>
      <c r="D236" s="190" t="s">
        <v>20</v>
      </c>
      <c r="E236" s="213">
        <v>2170</v>
      </c>
      <c r="F236" s="492" t="s">
        <v>1412</v>
      </c>
      <c r="G236" s="42">
        <v>2170</v>
      </c>
      <c r="H236" s="217">
        <f t="shared" si="3"/>
        <v>0</v>
      </c>
      <c r="I236" s="190"/>
    </row>
    <row r="237" spans="1:9" x14ac:dyDescent="0.25">
      <c r="A237" s="192"/>
      <c r="B237" s="209" t="s">
        <v>1413</v>
      </c>
      <c r="C237" s="208" t="s">
        <v>1021</v>
      </c>
      <c r="D237" s="190" t="s">
        <v>8</v>
      </c>
      <c r="E237" s="210">
        <v>747.5</v>
      </c>
      <c r="F237" s="436">
        <v>41702</v>
      </c>
      <c r="G237" s="42">
        <v>747.5</v>
      </c>
      <c r="H237" s="217">
        <f t="shared" si="3"/>
        <v>0</v>
      </c>
      <c r="I237" s="190"/>
    </row>
    <row r="238" spans="1:9" x14ac:dyDescent="0.25">
      <c r="A238" s="192"/>
      <c r="B238" s="209" t="s">
        <v>1414</v>
      </c>
      <c r="C238" s="208" t="s">
        <v>1021</v>
      </c>
      <c r="D238" s="190" t="s">
        <v>124</v>
      </c>
      <c r="E238" s="210">
        <v>4703.3999999999996</v>
      </c>
      <c r="F238" s="436">
        <v>41702</v>
      </c>
      <c r="G238" s="42">
        <v>4703.3999999999996</v>
      </c>
      <c r="H238" s="217">
        <f t="shared" si="3"/>
        <v>0</v>
      </c>
      <c r="I238" s="190" t="s">
        <v>30</v>
      </c>
    </row>
    <row r="239" spans="1:9" ht="30" x14ac:dyDescent="0.25">
      <c r="A239" s="192"/>
      <c r="B239" s="209" t="s">
        <v>1415</v>
      </c>
      <c r="C239" s="208" t="s">
        <v>1021</v>
      </c>
      <c r="D239" s="190" t="s">
        <v>123</v>
      </c>
      <c r="E239" s="210">
        <v>4358</v>
      </c>
      <c r="F239" s="495" t="s">
        <v>1416</v>
      </c>
      <c r="G239" s="42">
        <v>4358</v>
      </c>
      <c r="H239" s="217">
        <f t="shared" si="3"/>
        <v>0</v>
      </c>
      <c r="I239" s="190" t="s">
        <v>8</v>
      </c>
    </row>
    <row r="240" spans="1:9" x14ac:dyDescent="0.25">
      <c r="A240" s="192"/>
      <c r="B240" s="209" t="s">
        <v>1417</v>
      </c>
      <c r="C240" s="208" t="s">
        <v>1021</v>
      </c>
      <c r="D240" s="190" t="s">
        <v>32</v>
      </c>
      <c r="E240" s="210">
        <v>7916.6</v>
      </c>
      <c r="F240" s="436">
        <v>41702</v>
      </c>
      <c r="G240" s="42">
        <v>7916.6</v>
      </c>
      <c r="H240" s="217">
        <f t="shared" si="3"/>
        <v>0</v>
      </c>
      <c r="I240" s="190" t="s">
        <v>30</v>
      </c>
    </row>
    <row r="241" spans="1:9" x14ac:dyDescent="0.25">
      <c r="A241" s="192"/>
      <c r="B241" s="209" t="s">
        <v>1418</v>
      </c>
      <c r="C241" s="208" t="s">
        <v>1021</v>
      </c>
      <c r="D241" s="190" t="s">
        <v>27</v>
      </c>
      <c r="E241" s="210">
        <v>1200</v>
      </c>
      <c r="F241" s="436">
        <v>41702</v>
      </c>
      <c r="G241" s="42">
        <v>1200</v>
      </c>
      <c r="H241" s="217">
        <f t="shared" si="3"/>
        <v>0</v>
      </c>
      <c r="I241" s="190" t="s">
        <v>30</v>
      </c>
    </row>
    <row r="242" spans="1:9" x14ac:dyDescent="0.25">
      <c r="A242" s="192"/>
      <c r="B242" s="209" t="s">
        <v>1419</v>
      </c>
      <c r="C242" s="208" t="s">
        <v>1021</v>
      </c>
      <c r="D242" s="190" t="s">
        <v>115</v>
      </c>
      <c r="E242" s="210">
        <v>2806</v>
      </c>
      <c r="F242" s="486" t="s">
        <v>1420</v>
      </c>
      <c r="G242" s="42">
        <v>2806</v>
      </c>
      <c r="H242" s="217">
        <f t="shared" si="3"/>
        <v>0</v>
      </c>
      <c r="I242" s="190" t="s">
        <v>8</v>
      </c>
    </row>
    <row r="243" spans="1:9" x14ac:dyDescent="0.25">
      <c r="A243" s="192"/>
      <c r="B243" s="209" t="s">
        <v>1421</v>
      </c>
      <c r="C243" s="208" t="s">
        <v>1021</v>
      </c>
      <c r="D243" s="190" t="s">
        <v>55</v>
      </c>
      <c r="E243" s="210">
        <v>9193.5</v>
      </c>
      <c r="F243" s="436">
        <v>41702</v>
      </c>
      <c r="G243" s="42">
        <v>9193.5</v>
      </c>
      <c r="H243" s="217">
        <f t="shared" si="3"/>
        <v>0</v>
      </c>
      <c r="I243" s="190" t="s">
        <v>8</v>
      </c>
    </row>
    <row r="244" spans="1:9" x14ac:dyDescent="0.25">
      <c r="A244" s="192"/>
      <c r="B244" s="209" t="s">
        <v>1422</v>
      </c>
      <c r="C244" s="208" t="s">
        <v>1021</v>
      </c>
      <c r="D244" s="190" t="s">
        <v>792</v>
      </c>
      <c r="E244" s="210">
        <v>2415</v>
      </c>
      <c r="F244" s="486" t="s">
        <v>1423</v>
      </c>
      <c r="G244" s="42">
        <v>2415</v>
      </c>
      <c r="H244" s="217">
        <f t="shared" si="3"/>
        <v>0</v>
      </c>
      <c r="I244" s="190" t="s">
        <v>30</v>
      </c>
    </row>
    <row r="245" spans="1:9" x14ac:dyDescent="0.25">
      <c r="A245" s="192"/>
      <c r="B245" s="209" t="s">
        <v>1424</v>
      </c>
      <c r="C245" s="208" t="s">
        <v>1021</v>
      </c>
      <c r="D245" s="190" t="s">
        <v>260</v>
      </c>
      <c r="E245" s="210">
        <v>1344</v>
      </c>
      <c r="F245" s="436">
        <v>41702</v>
      </c>
      <c r="G245" s="42">
        <v>1344</v>
      </c>
      <c r="H245" s="217">
        <f t="shared" si="3"/>
        <v>0</v>
      </c>
      <c r="I245" s="190" t="s">
        <v>30</v>
      </c>
    </row>
    <row r="246" spans="1:9" x14ac:dyDescent="0.25">
      <c r="A246" s="192"/>
      <c r="B246" s="209" t="s">
        <v>1425</v>
      </c>
      <c r="C246" s="208" t="s">
        <v>1021</v>
      </c>
      <c r="D246" s="190" t="s">
        <v>67</v>
      </c>
      <c r="E246" s="210">
        <v>1610.5</v>
      </c>
      <c r="F246" s="486" t="s">
        <v>1341</v>
      </c>
      <c r="G246" s="42">
        <v>1610.5</v>
      </c>
      <c r="H246" s="217">
        <f t="shared" si="3"/>
        <v>0</v>
      </c>
      <c r="I246" s="190" t="s">
        <v>30</v>
      </c>
    </row>
    <row r="247" spans="1:9" x14ac:dyDescent="0.25">
      <c r="A247" s="192"/>
      <c r="B247" s="209" t="s">
        <v>1426</v>
      </c>
      <c r="C247" s="208" t="s">
        <v>1021</v>
      </c>
      <c r="D247" s="190" t="s">
        <v>34</v>
      </c>
      <c r="E247" s="210">
        <v>2433</v>
      </c>
      <c r="F247" s="436">
        <v>41702</v>
      </c>
      <c r="G247" s="42">
        <v>2433</v>
      </c>
      <c r="H247" s="217">
        <f t="shared" si="3"/>
        <v>0</v>
      </c>
      <c r="I247" s="190" t="s">
        <v>30</v>
      </c>
    </row>
    <row r="248" spans="1:9" x14ac:dyDescent="0.25">
      <c r="A248" s="192"/>
      <c r="B248" s="209" t="s">
        <v>1427</v>
      </c>
      <c r="C248" s="208" t="s">
        <v>1021</v>
      </c>
      <c r="D248" s="190" t="s">
        <v>66</v>
      </c>
      <c r="E248" s="210">
        <v>1492.1</v>
      </c>
      <c r="F248" s="436">
        <v>41702</v>
      </c>
      <c r="G248" s="42">
        <v>1492.1</v>
      </c>
      <c r="H248" s="217">
        <f t="shared" si="3"/>
        <v>0</v>
      </c>
      <c r="I248" s="190" t="s">
        <v>30</v>
      </c>
    </row>
    <row r="249" spans="1:9" x14ac:dyDescent="0.25">
      <c r="A249" s="192"/>
      <c r="B249" s="209" t="s">
        <v>1428</v>
      </c>
      <c r="C249" s="208" t="s">
        <v>1021</v>
      </c>
      <c r="D249" s="190" t="s">
        <v>44</v>
      </c>
      <c r="E249" s="210">
        <v>3800</v>
      </c>
      <c r="F249" s="436">
        <v>41720</v>
      </c>
      <c r="G249" s="42">
        <v>3800</v>
      </c>
      <c r="H249" s="217">
        <f t="shared" si="3"/>
        <v>0</v>
      </c>
      <c r="I249" s="190" t="s">
        <v>30</v>
      </c>
    </row>
    <row r="250" spans="1:9" x14ac:dyDescent="0.25">
      <c r="A250" s="192"/>
      <c r="B250" s="209" t="s">
        <v>1429</v>
      </c>
      <c r="C250" s="208" t="s">
        <v>1021</v>
      </c>
      <c r="D250" s="190" t="s">
        <v>144</v>
      </c>
      <c r="E250" s="210">
        <v>3448</v>
      </c>
      <c r="F250" s="436">
        <v>41702</v>
      </c>
      <c r="G250" s="42">
        <v>3448</v>
      </c>
      <c r="H250" s="217">
        <f t="shared" si="3"/>
        <v>0</v>
      </c>
      <c r="I250" s="190" t="s">
        <v>21</v>
      </c>
    </row>
    <row r="251" spans="1:9" x14ac:dyDescent="0.25">
      <c r="A251" s="192"/>
      <c r="B251" s="209" t="s">
        <v>1430</v>
      </c>
      <c r="C251" s="208" t="s">
        <v>1021</v>
      </c>
      <c r="D251" s="190" t="s">
        <v>47</v>
      </c>
      <c r="E251" s="210">
        <v>2875</v>
      </c>
      <c r="F251" s="436">
        <v>41702</v>
      </c>
      <c r="G251" s="42">
        <v>2875</v>
      </c>
      <c r="H251" s="217">
        <f t="shared" si="3"/>
        <v>0</v>
      </c>
      <c r="I251" s="190" t="s">
        <v>30</v>
      </c>
    </row>
    <row r="252" spans="1:9" x14ac:dyDescent="0.25">
      <c r="A252" s="192"/>
      <c r="B252" s="209" t="s">
        <v>1431</v>
      </c>
      <c r="C252" s="208" t="s">
        <v>1021</v>
      </c>
      <c r="D252" s="190" t="s">
        <v>55</v>
      </c>
      <c r="E252" s="210">
        <v>731.5</v>
      </c>
      <c r="F252" s="436">
        <v>41702</v>
      </c>
      <c r="G252" s="42">
        <v>731.5</v>
      </c>
      <c r="H252" s="217">
        <f t="shared" si="3"/>
        <v>0</v>
      </c>
      <c r="I252" s="190" t="s">
        <v>8</v>
      </c>
    </row>
    <row r="253" spans="1:9" x14ac:dyDescent="0.25">
      <c r="A253" s="187"/>
      <c r="B253" s="209" t="s">
        <v>1432</v>
      </c>
      <c r="C253" s="208" t="s">
        <v>1021</v>
      </c>
      <c r="D253" s="190" t="s">
        <v>882</v>
      </c>
      <c r="E253" s="210">
        <v>4079</v>
      </c>
      <c r="F253" s="436">
        <v>41702</v>
      </c>
      <c r="G253" s="42">
        <v>4079</v>
      </c>
      <c r="H253" s="217">
        <f t="shared" si="3"/>
        <v>0</v>
      </c>
      <c r="I253" s="190" t="s">
        <v>21</v>
      </c>
    </row>
    <row r="254" spans="1:9" x14ac:dyDescent="0.25">
      <c r="A254" s="192">
        <v>41702</v>
      </c>
      <c r="B254" s="189" t="s">
        <v>1433</v>
      </c>
      <c r="C254" s="208" t="s">
        <v>1021</v>
      </c>
      <c r="D254" s="190" t="s">
        <v>257</v>
      </c>
      <c r="E254" s="213">
        <v>17580.14</v>
      </c>
      <c r="F254" s="492" t="s">
        <v>1434</v>
      </c>
      <c r="G254" s="42">
        <v>17580.14</v>
      </c>
      <c r="H254" s="217">
        <f t="shared" si="3"/>
        <v>0</v>
      </c>
      <c r="I254" s="190" t="s">
        <v>21</v>
      </c>
    </row>
    <row r="255" spans="1:9" x14ac:dyDescent="0.25">
      <c r="A255" s="192"/>
      <c r="B255" s="189" t="s">
        <v>1435</v>
      </c>
      <c r="C255" s="208" t="s">
        <v>1021</v>
      </c>
      <c r="D255" s="190" t="s">
        <v>27</v>
      </c>
      <c r="E255" s="210">
        <v>3486.5</v>
      </c>
      <c r="F255" s="436">
        <v>41702</v>
      </c>
      <c r="G255" s="42">
        <v>3486.5</v>
      </c>
      <c r="H255" s="217">
        <f t="shared" si="3"/>
        <v>0</v>
      </c>
      <c r="I255" s="190" t="s">
        <v>21</v>
      </c>
    </row>
    <row r="256" spans="1:9" x14ac:dyDescent="0.25">
      <c r="A256" s="192"/>
      <c r="B256" s="189" t="s">
        <v>1436</v>
      </c>
      <c r="C256" s="208" t="s">
        <v>1021</v>
      </c>
      <c r="D256" s="190" t="s">
        <v>16</v>
      </c>
      <c r="E256" s="210">
        <v>1486.5</v>
      </c>
      <c r="F256" s="436">
        <v>41708</v>
      </c>
      <c r="G256" s="42">
        <v>1486.5</v>
      </c>
      <c r="H256" s="217">
        <f t="shared" si="3"/>
        <v>0</v>
      </c>
      <c r="I256" s="190"/>
    </row>
    <row r="257" spans="1:9" x14ac:dyDescent="0.25">
      <c r="A257" s="192"/>
      <c r="B257" s="189" t="s">
        <v>1437</v>
      </c>
      <c r="C257" s="208" t="s">
        <v>1021</v>
      </c>
      <c r="D257" s="190" t="s">
        <v>188</v>
      </c>
      <c r="E257" s="210">
        <v>8487.5</v>
      </c>
      <c r="F257" s="436">
        <v>41704</v>
      </c>
      <c r="G257" s="42">
        <v>8487.5</v>
      </c>
      <c r="H257" s="224">
        <f t="shared" si="3"/>
        <v>0</v>
      </c>
      <c r="I257" s="190" t="s">
        <v>8</v>
      </c>
    </row>
    <row r="258" spans="1:9" x14ac:dyDescent="0.25">
      <c r="A258" s="192"/>
      <c r="B258" s="189" t="s">
        <v>1438</v>
      </c>
      <c r="C258" s="208" t="s">
        <v>1021</v>
      </c>
      <c r="D258" s="190" t="s">
        <v>78</v>
      </c>
      <c r="E258" s="210">
        <v>2254.5</v>
      </c>
      <c r="F258" s="436">
        <v>41702</v>
      </c>
      <c r="G258" s="42">
        <v>2254.5</v>
      </c>
      <c r="H258" s="217">
        <f t="shared" ref="H258:H321" si="4">E258-G258</f>
        <v>0</v>
      </c>
      <c r="I258" s="190" t="s">
        <v>21</v>
      </c>
    </row>
    <row r="259" spans="1:9" x14ac:dyDescent="0.25">
      <c r="A259" s="192"/>
      <c r="B259" s="189" t="s">
        <v>1439</v>
      </c>
      <c r="C259" s="208" t="s">
        <v>1021</v>
      </c>
      <c r="D259" s="196" t="s">
        <v>53</v>
      </c>
      <c r="E259" s="215">
        <v>0</v>
      </c>
      <c r="F259" s="436"/>
      <c r="G259" s="42"/>
      <c r="H259" s="217">
        <f t="shared" si="4"/>
        <v>0</v>
      </c>
      <c r="I259" s="190" t="s">
        <v>21</v>
      </c>
    </row>
    <row r="260" spans="1:9" x14ac:dyDescent="0.25">
      <c r="A260" s="192"/>
      <c r="B260" s="189" t="s">
        <v>1440</v>
      </c>
      <c r="C260" s="208" t="s">
        <v>1021</v>
      </c>
      <c r="D260" s="190" t="s">
        <v>80</v>
      </c>
      <c r="E260" s="210">
        <v>1175.5</v>
      </c>
      <c r="F260" s="436">
        <v>41702</v>
      </c>
      <c r="G260" s="42">
        <v>1175.5</v>
      </c>
      <c r="H260" s="217">
        <f t="shared" si="4"/>
        <v>0</v>
      </c>
      <c r="I260" s="190" t="s">
        <v>21</v>
      </c>
    </row>
    <row r="261" spans="1:9" x14ac:dyDescent="0.25">
      <c r="A261" s="192"/>
      <c r="B261" s="189" t="s">
        <v>1441</v>
      </c>
      <c r="C261" s="208" t="s">
        <v>1021</v>
      </c>
      <c r="D261" s="190" t="s">
        <v>304</v>
      </c>
      <c r="E261" s="210">
        <v>12216</v>
      </c>
      <c r="F261" s="436">
        <v>41702</v>
      </c>
      <c r="G261" s="42">
        <v>12216</v>
      </c>
      <c r="H261" s="217">
        <f t="shared" si="4"/>
        <v>0</v>
      </c>
      <c r="I261" s="190" t="s">
        <v>21</v>
      </c>
    </row>
    <row r="262" spans="1:9" x14ac:dyDescent="0.25">
      <c r="A262" s="192"/>
      <c r="B262" s="189" t="s">
        <v>1442</v>
      </c>
      <c r="C262" s="208" t="s">
        <v>1021</v>
      </c>
      <c r="D262" s="190" t="s">
        <v>36</v>
      </c>
      <c r="E262" s="210">
        <v>12277.62</v>
      </c>
      <c r="F262" s="492" t="s">
        <v>1443</v>
      </c>
      <c r="G262" s="42">
        <v>12277.62</v>
      </c>
      <c r="H262" s="217">
        <f t="shared" si="4"/>
        <v>0</v>
      </c>
      <c r="I262" s="190" t="s">
        <v>21</v>
      </c>
    </row>
    <row r="263" spans="1:9" x14ac:dyDescent="0.25">
      <c r="A263" s="192"/>
      <c r="B263" s="189" t="s">
        <v>1444</v>
      </c>
      <c r="C263" s="208" t="s">
        <v>1021</v>
      </c>
      <c r="D263" s="190" t="s">
        <v>152</v>
      </c>
      <c r="E263" s="210">
        <v>6498</v>
      </c>
      <c r="F263" s="436">
        <v>41702</v>
      </c>
      <c r="G263" s="42">
        <v>6498</v>
      </c>
      <c r="H263" s="217">
        <f t="shared" si="4"/>
        <v>0</v>
      </c>
      <c r="I263" s="190" t="s">
        <v>21</v>
      </c>
    </row>
    <row r="264" spans="1:9" x14ac:dyDescent="0.25">
      <c r="A264" s="192"/>
      <c r="B264" s="189" t="s">
        <v>1445</v>
      </c>
      <c r="C264" s="208" t="s">
        <v>1021</v>
      </c>
      <c r="D264" s="190" t="s">
        <v>130</v>
      </c>
      <c r="E264" s="210">
        <v>3476.5</v>
      </c>
      <c r="F264" s="436">
        <v>41704</v>
      </c>
      <c r="G264" s="42">
        <v>3476.5</v>
      </c>
      <c r="H264" s="217">
        <f t="shared" si="4"/>
        <v>0</v>
      </c>
      <c r="I264" s="190" t="s">
        <v>21</v>
      </c>
    </row>
    <row r="265" spans="1:9" x14ac:dyDescent="0.25">
      <c r="A265" s="192"/>
      <c r="B265" s="189" t="s">
        <v>1446</v>
      </c>
      <c r="C265" s="208" t="s">
        <v>1021</v>
      </c>
      <c r="D265" s="190" t="s">
        <v>99</v>
      </c>
      <c r="E265" s="210">
        <v>3434.1</v>
      </c>
      <c r="F265" s="436">
        <v>41702</v>
      </c>
      <c r="G265" s="42">
        <v>3434.1</v>
      </c>
      <c r="H265" s="217">
        <f t="shared" si="4"/>
        <v>0</v>
      </c>
      <c r="I265" s="190" t="s">
        <v>21</v>
      </c>
    </row>
    <row r="266" spans="1:9" x14ac:dyDescent="0.25">
      <c r="A266" s="192"/>
      <c r="B266" s="189" t="s">
        <v>1447</v>
      </c>
      <c r="C266" s="208" t="s">
        <v>1021</v>
      </c>
      <c r="D266" s="190" t="s">
        <v>133</v>
      </c>
      <c r="E266" s="210">
        <v>20672</v>
      </c>
      <c r="F266" s="436">
        <v>41702</v>
      </c>
      <c r="G266" s="42">
        <v>20672</v>
      </c>
      <c r="H266" s="217">
        <f t="shared" si="4"/>
        <v>0</v>
      </c>
      <c r="I266" s="190" t="s">
        <v>8</v>
      </c>
    </row>
    <row r="267" spans="1:9" x14ac:dyDescent="0.25">
      <c r="A267" s="192"/>
      <c r="B267" s="189" t="s">
        <v>1448</v>
      </c>
      <c r="C267" s="208" t="s">
        <v>1021</v>
      </c>
      <c r="D267" s="190" t="s">
        <v>51</v>
      </c>
      <c r="E267" s="210">
        <v>1855</v>
      </c>
      <c r="F267" s="436">
        <v>41702</v>
      </c>
      <c r="G267" s="42">
        <v>1855</v>
      </c>
      <c r="H267" s="217">
        <f t="shared" si="4"/>
        <v>0</v>
      </c>
      <c r="I267" s="190"/>
    </row>
    <row r="268" spans="1:9" x14ac:dyDescent="0.25">
      <c r="A268" s="192"/>
      <c r="B268" s="189" t="s">
        <v>1449</v>
      </c>
      <c r="C268" s="208" t="s">
        <v>1021</v>
      </c>
      <c r="D268" s="190" t="s">
        <v>28</v>
      </c>
      <c r="E268" s="213">
        <v>8103</v>
      </c>
      <c r="F268" s="492" t="s">
        <v>1450</v>
      </c>
      <c r="G268" s="42">
        <f>6450+1653</f>
        <v>8103</v>
      </c>
      <c r="H268" s="217">
        <f t="shared" si="4"/>
        <v>0</v>
      </c>
      <c r="I268" s="190"/>
    </row>
    <row r="269" spans="1:9" x14ac:dyDescent="0.25">
      <c r="A269" s="192"/>
      <c r="B269" s="189" t="s">
        <v>1451</v>
      </c>
      <c r="C269" s="208" t="s">
        <v>1021</v>
      </c>
      <c r="D269" s="190" t="s">
        <v>792</v>
      </c>
      <c r="E269" s="210">
        <v>2846.6</v>
      </c>
      <c r="F269" s="486" t="s">
        <v>1452</v>
      </c>
      <c r="G269" s="42">
        <v>2846.6</v>
      </c>
      <c r="H269" s="217">
        <f t="shared" si="4"/>
        <v>0</v>
      </c>
      <c r="I269" s="190" t="s">
        <v>45</v>
      </c>
    </row>
    <row r="270" spans="1:9" x14ac:dyDescent="0.25">
      <c r="A270" s="192"/>
      <c r="B270" s="189" t="s">
        <v>1453</v>
      </c>
      <c r="C270" s="208" t="s">
        <v>1021</v>
      </c>
      <c r="D270" s="190" t="s">
        <v>68</v>
      </c>
      <c r="E270" s="210">
        <v>4056</v>
      </c>
      <c r="F270" s="436">
        <v>41702</v>
      </c>
      <c r="G270" s="42">
        <v>4056</v>
      </c>
      <c r="H270" s="217">
        <f t="shared" si="4"/>
        <v>0</v>
      </c>
      <c r="I270" s="190" t="s">
        <v>45</v>
      </c>
    </row>
    <row r="271" spans="1:9" x14ac:dyDescent="0.25">
      <c r="A271" s="192"/>
      <c r="B271" s="189" t="s">
        <v>1454</v>
      </c>
      <c r="C271" s="208" t="s">
        <v>1021</v>
      </c>
      <c r="D271" s="190" t="s">
        <v>412</v>
      </c>
      <c r="E271" s="210">
        <v>1488.6</v>
      </c>
      <c r="F271" s="436">
        <v>41702</v>
      </c>
      <c r="G271" s="42">
        <v>1488.6</v>
      </c>
      <c r="H271" s="217">
        <f t="shared" si="4"/>
        <v>0</v>
      </c>
      <c r="I271" s="190" t="s">
        <v>45</v>
      </c>
    </row>
    <row r="272" spans="1:9" x14ac:dyDescent="0.25">
      <c r="A272" s="192"/>
      <c r="B272" s="189" t="s">
        <v>1455</v>
      </c>
      <c r="C272" s="208" t="s">
        <v>1021</v>
      </c>
      <c r="D272" s="190" t="s">
        <v>23</v>
      </c>
      <c r="E272" s="210">
        <v>1436.5</v>
      </c>
      <c r="F272" s="436">
        <v>41702</v>
      </c>
      <c r="G272" s="42">
        <v>1436.5</v>
      </c>
      <c r="H272" s="217">
        <f t="shared" si="4"/>
        <v>0</v>
      </c>
      <c r="I272" s="190"/>
    </row>
    <row r="273" spans="1:9" x14ac:dyDescent="0.25">
      <c r="A273" s="192"/>
      <c r="B273" s="189" t="s">
        <v>1456</v>
      </c>
      <c r="C273" s="208" t="s">
        <v>1021</v>
      </c>
      <c r="D273" s="190" t="s">
        <v>147</v>
      </c>
      <c r="E273" s="210">
        <v>5611</v>
      </c>
      <c r="F273" s="436">
        <v>41704</v>
      </c>
      <c r="G273" s="42">
        <v>5611</v>
      </c>
      <c r="H273" s="217">
        <f t="shared" si="4"/>
        <v>0</v>
      </c>
      <c r="I273" s="190" t="s">
        <v>8</v>
      </c>
    </row>
    <row r="274" spans="1:9" x14ac:dyDescent="0.25">
      <c r="A274" s="192"/>
      <c r="B274" s="189" t="s">
        <v>1457</v>
      </c>
      <c r="C274" s="208" t="s">
        <v>1021</v>
      </c>
      <c r="D274" s="190" t="s">
        <v>115</v>
      </c>
      <c r="E274" s="210">
        <v>652</v>
      </c>
      <c r="F274" s="486" t="s">
        <v>1420</v>
      </c>
      <c r="G274" s="42">
        <v>652</v>
      </c>
      <c r="H274" s="217">
        <f t="shared" si="4"/>
        <v>0</v>
      </c>
      <c r="I274" s="190" t="s">
        <v>8</v>
      </c>
    </row>
    <row r="275" spans="1:9" x14ac:dyDescent="0.25">
      <c r="A275" s="192"/>
      <c r="B275" s="189" t="s">
        <v>1458</v>
      </c>
      <c r="C275" s="208" t="s">
        <v>1021</v>
      </c>
      <c r="D275" s="190" t="s">
        <v>83</v>
      </c>
      <c r="E275" s="210">
        <v>2332</v>
      </c>
      <c r="F275" s="436">
        <v>41702</v>
      </c>
      <c r="G275" s="42">
        <v>2332</v>
      </c>
      <c r="H275" s="217">
        <f t="shared" si="4"/>
        <v>0</v>
      </c>
      <c r="I275" s="190"/>
    </row>
    <row r="276" spans="1:9" x14ac:dyDescent="0.25">
      <c r="A276" s="192"/>
      <c r="B276" s="189" t="s">
        <v>1459</v>
      </c>
      <c r="C276" s="208" t="s">
        <v>1021</v>
      </c>
      <c r="D276" s="190" t="s">
        <v>392</v>
      </c>
      <c r="E276" s="210">
        <v>2278.3200000000002</v>
      </c>
      <c r="F276" s="436">
        <v>41702</v>
      </c>
      <c r="G276" s="42">
        <v>2278.3200000000002</v>
      </c>
      <c r="H276" s="217">
        <f t="shared" si="4"/>
        <v>0</v>
      </c>
      <c r="I276" s="190"/>
    </row>
    <row r="277" spans="1:9" x14ac:dyDescent="0.25">
      <c r="A277" s="192"/>
      <c r="B277" s="189" t="s">
        <v>1460</v>
      </c>
      <c r="C277" s="208" t="s">
        <v>1021</v>
      </c>
      <c r="D277" s="190" t="s">
        <v>392</v>
      </c>
      <c r="E277" s="210">
        <v>589</v>
      </c>
      <c r="F277" s="436">
        <v>41702</v>
      </c>
      <c r="G277" s="42">
        <v>589</v>
      </c>
      <c r="H277" s="217">
        <f t="shared" si="4"/>
        <v>0</v>
      </c>
      <c r="I277" s="190"/>
    </row>
    <row r="278" spans="1:9" x14ac:dyDescent="0.25">
      <c r="A278" s="192"/>
      <c r="B278" s="189" t="s">
        <v>1461</v>
      </c>
      <c r="C278" s="208" t="s">
        <v>1021</v>
      </c>
      <c r="D278" s="190" t="s">
        <v>1462</v>
      </c>
      <c r="E278" s="210">
        <v>16368</v>
      </c>
      <c r="F278" s="436">
        <v>41703</v>
      </c>
      <c r="G278" s="42">
        <v>16368</v>
      </c>
      <c r="H278" s="217">
        <f t="shared" si="4"/>
        <v>0</v>
      </c>
      <c r="I278" s="190" t="s">
        <v>65</v>
      </c>
    </row>
    <row r="279" spans="1:9" x14ac:dyDescent="0.25">
      <c r="A279" s="192"/>
      <c r="B279" s="189" t="s">
        <v>1463</v>
      </c>
      <c r="C279" s="208" t="s">
        <v>1021</v>
      </c>
      <c r="D279" s="190" t="s">
        <v>1464</v>
      </c>
      <c r="E279" s="210">
        <v>554130</v>
      </c>
      <c r="F279" s="436">
        <v>41704</v>
      </c>
      <c r="G279" s="42">
        <v>554130</v>
      </c>
      <c r="H279" s="217">
        <f t="shared" si="4"/>
        <v>0</v>
      </c>
      <c r="I279" s="190" t="s">
        <v>21</v>
      </c>
    </row>
    <row r="280" spans="1:9" x14ac:dyDescent="0.25">
      <c r="A280" s="192"/>
      <c r="B280" s="189" t="s">
        <v>1465</v>
      </c>
      <c r="C280" s="208" t="s">
        <v>1021</v>
      </c>
      <c r="D280" s="190" t="s">
        <v>14</v>
      </c>
      <c r="E280" s="210">
        <v>4500</v>
      </c>
      <c r="F280" s="436">
        <v>41703</v>
      </c>
      <c r="G280" s="42">
        <v>4500</v>
      </c>
      <c r="H280" s="217">
        <f t="shared" si="4"/>
        <v>0</v>
      </c>
      <c r="I280" s="190" t="s">
        <v>12</v>
      </c>
    </row>
    <row r="281" spans="1:9" x14ac:dyDescent="0.25">
      <c r="A281" s="192"/>
      <c r="B281" s="189" t="s">
        <v>1466</v>
      </c>
      <c r="C281" s="208" t="s">
        <v>1021</v>
      </c>
      <c r="D281" s="190" t="s">
        <v>16</v>
      </c>
      <c r="E281" s="210">
        <v>2707.5</v>
      </c>
      <c r="F281" s="436">
        <v>41708</v>
      </c>
      <c r="G281" s="42">
        <v>2707.5</v>
      </c>
      <c r="H281" s="217">
        <f t="shared" si="4"/>
        <v>0</v>
      </c>
      <c r="I281" s="190" t="s">
        <v>217</v>
      </c>
    </row>
    <row r="282" spans="1:9" x14ac:dyDescent="0.25">
      <c r="A282" s="192"/>
      <c r="B282" s="189" t="s">
        <v>1467</v>
      </c>
      <c r="C282" s="208" t="s">
        <v>1021</v>
      </c>
      <c r="D282" s="190" t="s">
        <v>152</v>
      </c>
      <c r="E282" s="210">
        <v>7086.62</v>
      </c>
      <c r="F282" s="436">
        <v>41702</v>
      </c>
      <c r="G282" s="42">
        <v>7086.62</v>
      </c>
      <c r="H282" s="217">
        <f t="shared" si="4"/>
        <v>0</v>
      </c>
      <c r="I282" s="190"/>
    </row>
    <row r="283" spans="1:9" x14ac:dyDescent="0.25">
      <c r="A283" s="192">
        <v>41703</v>
      </c>
      <c r="B283" s="189" t="s">
        <v>1468</v>
      </c>
      <c r="C283" s="208" t="s">
        <v>1021</v>
      </c>
      <c r="D283" s="190" t="s">
        <v>260</v>
      </c>
      <c r="E283" s="210">
        <v>1344</v>
      </c>
      <c r="F283" s="436">
        <v>41703</v>
      </c>
      <c r="G283" s="42">
        <v>1344</v>
      </c>
      <c r="H283" s="217">
        <f t="shared" si="4"/>
        <v>0</v>
      </c>
      <c r="I283" s="190" t="s">
        <v>30</v>
      </c>
    </row>
    <row r="284" spans="1:9" x14ac:dyDescent="0.25">
      <c r="A284" s="192"/>
      <c r="B284" s="189" t="s">
        <v>1469</v>
      </c>
      <c r="C284" s="208" t="s">
        <v>1021</v>
      </c>
      <c r="D284" s="190" t="s">
        <v>13</v>
      </c>
      <c r="E284" s="210">
        <v>2246</v>
      </c>
      <c r="F284" s="436">
        <v>41703</v>
      </c>
      <c r="G284" s="42">
        <v>2246</v>
      </c>
      <c r="H284" s="217">
        <f t="shared" si="4"/>
        <v>0</v>
      </c>
      <c r="I284" s="56" t="s">
        <v>21</v>
      </c>
    </row>
    <row r="285" spans="1:9" x14ac:dyDescent="0.25">
      <c r="A285" s="192"/>
      <c r="B285" s="189" t="s">
        <v>1470</v>
      </c>
      <c r="C285" s="208" t="s">
        <v>1021</v>
      </c>
      <c r="D285" s="190" t="s">
        <v>47</v>
      </c>
      <c r="E285" s="210">
        <v>3268</v>
      </c>
      <c r="F285" s="436">
        <v>41703</v>
      </c>
      <c r="G285" s="42">
        <v>3268</v>
      </c>
      <c r="H285" s="217">
        <f t="shared" si="4"/>
        <v>0</v>
      </c>
      <c r="I285" s="190" t="s">
        <v>30</v>
      </c>
    </row>
    <row r="286" spans="1:9" x14ac:dyDescent="0.25">
      <c r="A286" s="192"/>
      <c r="B286" s="189" t="s">
        <v>1471</v>
      </c>
      <c r="C286" s="208" t="s">
        <v>1021</v>
      </c>
      <c r="D286" s="190" t="s">
        <v>163</v>
      </c>
      <c r="E286" s="210">
        <v>3154</v>
      </c>
      <c r="F286" s="436">
        <v>41703</v>
      </c>
      <c r="G286" s="42">
        <v>3154</v>
      </c>
      <c r="H286" s="217">
        <f t="shared" si="4"/>
        <v>0</v>
      </c>
      <c r="I286" s="190"/>
    </row>
    <row r="287" spans="1:9" x14ac:dyDescent="0.25">
      <c r="A287" s="192"/>
      <c r="B287" s="189" t="s">
        <v>1472</v>
      </c>
      <c r="C287" s="208" t="s">
        <v>1021</v>
      </c>
      <c r="D287" s="190" t="s">
        <v>147</v>
      </c>
      <c r="E287" s="210">
        <v>41859</v>
      </c>
      <c r="F287" s="436">
        <v>41708</v>
      </c>
      <c r="G287" s="42">
        <v>41859</v>
      </c>
      <c r="H287" s="217">
        <f t="shared" si="4"/>
        <v>0</v>
      </c>
      <c r="I287" s="190" t="s">
        <v>30</v>
      </c>
    </row>
    <row r="288" spans="1:9" x14ac:dyDescent="0.25">
      <c r="A288" s="192"/>
      <c r="B288" s="189" t="s">
        <v>1473</v>
      </c>
      <c r="C288" s="208" t="s">
        <v>1021</v>
      </c>
      <c r="D288" s="190" t="s">
        <v>11</v>
      </c>
      <c r="E288" s="210">
        <v>57660</v>
      </c>
      <c r="F288" s="486" t="s">
        <v>1474</v>
      </c>
      <c r="G288" s="42">
        <v>57660</v>
      </c>
      <c r="H288" s="217">
        <f t="shared" si="4"/>
        <v>0</v>
      </c>
      <c r="I288" s="190" t="s">
        <v>65</v>
      </c>
    </row>
    <row r="289" spans="1:9" x14ac:dyDescent="0.25">
      <c r="A289" s="192"/>
      <c r="B289" s="189" t="s">
        <v>1475</v>
      </c>
      <c r="C289" s="208" t="s">
        <v>1021</v>
      </c>
      <c r="D289" s="190" t="s">
        <v>34</v>
      </c>
      <c r="E289" s="210">
        <v>1332</v>
      </c>
      <c r="F289" s="486" t="s">
        <v>1476</v>
      </c>
      <c r="G289" s="42">
        <v>1332</v>
      </c>
      <c r="H289" s="217">
        <f t="shared" si="4"/>
        <v>0</v>
      </c>
      <c r="I289" s="190" t="s">
        <v>30</v>
      </c>
    </row>
    <row r="290" spans="1:9" x14ac:dyDescent="0.25">
      <c r="A290" s="192"/>
      <c r="B290" s="189" t="s">
        <v>1477</v>
      </c>
      <c r="C290" s="208" t="s">
        <v>1021</v>
      </c>
      <c r="D290" s="196" t="s">
        <v>53</v>
      </c>
      <c r="E290" s="215">
        <v>0</v>
      </c>
      <c r="F290" s="436"/>
      <c r="G290" s="42"/>
      <c r="H290" s="217">
        <f t="shared" si="4"/>
        <v>0</v>
      </c>
      <c r="I290" s="190" t="s">
        <v>512</v>
      </c>
    </row>
    <row r="291" spans="1:9" x14ac:dyDescent="0.25">
      <c r="A291" s="192"/>
      <c r="B291" s="189" t="s">
        <v>1478</v>
      </c>
      <c r="C291" s="208" t="s">
        <v>1021</v>
      </c>
      <c r="D291" s="190" t="s">
        <v>43</v>
      </c>
      <c r="E291" s="210">
        <v>1900</v>
      </c>
      <c r="F291" s="436">
        <v>41720</v>
      </c>
      <c r="G291" s="42">
        <v>1900</v>
      </c>
      <c r="H291" s="217">
        <f t="shared" si="4"/>
        <v>0</v>
      </c>
      <c r="I291" s="190" t="s">
        <v>30</v>
      </c>
    </row>
    <row r="292" spans="1:9" x14ac:dyDescent="0.25">
      <c r="A292" s="192"/>
      <c r="B292" s="189" t="s">
        <v>1479</v>
      </c>
      <c r="C292" s="208" t="s">
        <v>1021</v>
      </c>
      <c r="D292" s="190" t="s">
        <v>54</v>
      </c>
      <c r="E292" s="210">
        <v>7568</v>
      </c>
      <c r="F292" s="436">
        <v>41703</v>
      </c>
      <c r="G292" s="42">
        <v>7568</v>
      </c>
      <c r="H292" s="217">
        <f t="shared" si="4"/>
        <v>0</v>
      </c>
      <c r="I292" s="190" t="s">
        <v>30</v>
      </c>
    </row>
    <row r="293" spans="1:9" x14ac:dyDescent="0.25">
      <c r="A293" s="192"/>
      <c r="B293" s="189" t="s">
        <v>1480</v>
      </c>
      <c r="C293" s="208" t="s">
        <v>1021</v>
      </c>
      <c r="D293" s="190" t="s">
        <v>386</v>
      </c>
      <c r="E293" s="210">
        <v>1411</v>
      </c>
      <c r="F293" s="436">
        <v>41703</v>
      </c>
      <c r="G293" s="42">
        <v>1411</v>
      </c>
      <c r="H293" s="217">
        <f t="shared" si="4"/>
        <v>0</v>
      </c>
      <c r="I293" s="190" t="s">
        <v>30</v>
      </c>
    </row>
    <row r="294" spans="1:9" x14ac:dyDescent="0.25">
      <c r="A294" s="192"/>
      <c r="B294" s="189" t="s">
        <v>1481</v>
      </c>
      <c r="C294" s="208" t="s">
        <v>1021</v>
      </c>
      <c r="D294" s="190" t="s">
        <v>144</v>
      </c>
      <c r="E294" s="210">
        <v>3074</v>
      </c>
      <c r="F294" s="436">
        <v>41703</v>
      </c>
      <c r="G294" s="42">
        <v>3074</v>
      </c>
      <c r="H294" s="217">
        <f t="shared" si="4"/>
        <v>0</v>
      </c>
      <c r="I294" s="190" t="s">
        <v>30</v>
      </c>
    </row>
    <row r="295" spans="1:9" x14ac:dyDescent="0.25">
      <c r="A295" s="192"/>
      <c r="B295" s="189" t="s">
        <v>1482</v>
      </c>
      <c r="C295" s="208" t="s">
        <v>1021</v>
      </c>
      <c r="D295" s="190" t="s">
        <v>544</v>
      </c>
      <c r="E295" s="210">
        <v>11423</v>
      </c>
      <c r="F295" s="436">
        <v>41703</v>
      </c>
      <c r="G295" s="42">
        <v>11423</v>
      </c>
      <c r="H295" s="217">
        <f t="shared" si="4"/>
        <v>0</v>
      </c>
      <c r="I295" s="190"/>
    </row>
    <row r="296" spans="1:9" x14ac:dyDescent="0.25">
      <c r="A296" s="192"/>
      <c r="B296" s="189" t="s">
        <v>1483</v>
      </c>
      <c r="C296" s="208" t="s">
        <v>1021</v>
      </c>
      <c r="D296" s="190" t="s">
        <v>79</v>
      </c>
      <c r="E296" s="210">
        <v>28538.85</v>
      </c>
      <c r="F296" s="493" t="s">
        <v>1484</v>
      </c>
      <c r="G296" s="42">
        <v>28538.85</v>
      </c>
      <c r="H296" s="217">
        <f t="shared" si="4"/>
        <v>0</v>
      </c>
      <c r="I296" s="190" t="s">
        <v>217</v>
      </c>
    </row>
    <row r="297" spans="1:9" x14ac:dyDescent="0.25">
      <c r="A297" s="192"/>
      <c r="B297" s="189" t="s">
        <v>1485</v>
      </c>
      <c r="C297" s="208" t="s">
        <v>1021</v>
      </c>
      <c r="D297" s="190" t="s">
        <v>180</v>
      </c>
      <c r="E297" s="210">
        <v>28124</v>
      </c>
      <c r="F297" s="492" t="s">
        <v>1486</v>
      </c>
      <c r="G297" s="42">
        <v>28124</v>
      </c>
      <c r="H297" s="217">
        <f t="shared" si="4"/>
        <v>0</v>
      </c>
      <c r="I297" s="190" t="s">
        <v>162</v>
      </c>
    </row>
    <row r="298" spans="1:9" x14ac:dyDescent="0.25">
      <c r="A298" s="192"/>
      <c r="B298" s="189" t="s">
        <v>1487</v>
      </c>
      <c r="C298" s="208" t="s">
        <v>1021</v>
      </c>
      <c r="D298" s="190" t="s">
        <v>62</v>
      </c>
      <c r="E298" s="210">
        <v>25833</v>
      </c>
      <c r="F298" s="436">
        <v>41703</v>
      </c>
      <c r="G298" s="42">
        <v>25833</v>
      </c>
      <c r="H298" s="217">
        <f t="shared" si="4"/>
        <v>0</v>
      </c>
      <c r="I298" s="190"/>
    </row>
    <row r="299" spans="1:9" x14ac:dyDescent="0.25">
      <c r="A299" s="192"/>
      <c r="B299" s="189" t="s">
        <v>1488</v>
      </c>
      <c r="C299" s="208" t="s">
        <v>1021</v>
      </c>
      <c r="D299" s="190" t="s">
        <v>882</v>
      </c>
      <c r="E299" s="210">
        <v>3422</v>
      </c>
      <c r="F299" s="436">
        <v>41703</v>
      </c>
      <c r="G299" s="42">
        <v>3422</v>
      </c>
      <c r="H299" s="217">
        <f t="shared" si="4"/>
        <v>0</v>
      </c>
      <c r="I299" s="190" t="s">
        <v>21</v>
      </c>
    </row>
    <row r="300" spans="1:9" ht="24.75" x14ac:dyDescent="0.25">
      <c r="A300" s="192"/>
      <c r="B300" s="189" t="s">
        <v>1489</v>
      </c>
      <c r="C300" s="208" t="s">
        <v>1021</v>
      </c>
      <c r="D300" s="190" t="s">
        <v>1490</v>
      </c>
      <c r="E300" s="210">
        <v>28389.5</v>
      </c>
      <c r="F300" s="496" t="s">
        <v>1491</v>
      </c>
      <c r="G300" s="42">
        <v>28389.5</v>
      </c>
      <c r="H300" s="217">
        <f t="shared" si="4"/>
        <v>0</v>
      </c>
      <c r="I300" s="190" t="s">
        <v>8</v>
      </c>
    </row>
    <row r="301" spans="1:9" x14ac:dyDescent="0.25">
      <c r="A301" s="192"/>
      <c r="B301" s="189" t="s">
        <v>1492</v>
      </c>
      <c r="C301" s="208" t="s">
        <v>1021</v>
      </c>
      <c r="D301" s="190" t="s">
        <v>49</v>
      </c>
      <c r="E301" s="210">
        <v>1169</v>
      </c>
      <c r="F301" s="436">
        <v>41703</v>
      </c>
      <c r="G301" s="42">
        <v>1169</v>
      </c>
      <c r="H301" s="217">
        <f t="shared" si="4"/>
        <v>0</v>
      </c>
      <c r="I301" s="190"/>
    </row>
    <row r="302" spans="1:9" x14ac:dyDescent="0.25">
      <c r="A302" s="192"/>
      <c r="B302" s="189" t="s">
        <v>1493</v>
      </c>
      <c r="C302" s="208" t="s">
        <v>1021</v>
      </c>
      <c r="D302" s="190" t="s">
        <v>307</v>
      </c>
      <c r="E302" s="210">
        <v>3387</v>
      </c>
      <c r="F302" s="436">
        <v>41703</v>
      </c>
      <c r="G302" s="42">
        <v>3387</v>
      </c>
      <c r="H302" s="217">
        <f t="shared" si="4"/>
        <v>0</v>
      </c>
      <c r="I302" s="190"/>
    </row>
    <row r="303" spans="1:9" x14ac:dyDescent="0.25">
      <c r="A303" s="192"/>
      <c r="B303" s="189" t="s">
        <v>1494</v>
      </c>
      <c r="C303" s="208" t="s">
        <v>1021</v>
      </c>
      <c r="D303" s="190" t="s">
        <v>478</v>
      </c>
      <c r="E303" s="210">
        <v>27930</v>
      </c>
      <c r="F303" s="436">
        <v>41703</v>
      </c>
      <c r="G303" s="42">
        <v>27930</v>
      </c>
      <c r="H303" s="217">
        <f t="shared" si="4"/>
        <v>0</v>
      </c>
      <c r="I303" s="190" t="s">
        <v>12</v>
      </c>
    </row>
    <row r="304" spans="1:9" x14ac:dyDescent="0.25">
      <c r="A304" s="192"/>
      <c r="B304" s="189" t="s">
        <v>1495</v>
      </c>
      <c r="C304" s="208" t="s">
        <v>1021</v>
      </c>
      <c r="D304" s="196" t="s">
        <v>53</v>
      </c>
      <c r="E304" s="215">
        <v>0</v>
      </c>
      <c r="F304" s="436"/>
      <c r="G304" s="42"/>
      <c r="H304" s="217">
        <f t="shared" si="4"/>
        <v>0</v>
      </c>
      <c r="I304" s="190" t="s">
        <v>324</v>
      </c>
    </row>
    <row r="305" spans="1:9" x14ac:dyDescent="0.25">
      <c r="A305" s="192"/>
      <c r="B305" s="189" t="s">
        <v>1496</v>
      </c>
      <c r="C305" s="208" t="s">
        <v>1021</v>
      </c>
      <c r="D305" s="190" t="s">
        <v>8</v>
      </c>
      <c r="E305" s="210">
        <v>992.5</v>
      </c>
      <c r="F305" s="497" t="s">
        <v>1497</v>
      </c>
      <c r="G305" s="42">
        <v>992.5</v>
      </c>
      <c r="H305" s="217">
        <f t="shared" si="4"/>
        <v>0</v>
      </c>
      <c r="I305" s="190" t="s">
        <v>8</v>
      </c>
    </row>
    <row r="306" spans="1:9" x14ac:dyDescent="0.25">
      <c r="A306" s="192"/>
      <c r="B306" s="189" t="s">
        <v>1498</v>
      </c>
      <c r="C306" s="208" t="s">
        <v>1021</v>
      </c>
      <c r="D306" s="190" t="s">
        <v>490</v>
      </c>
      <c r="E306" s="210">
        <v>561</v>
      </c>
      <c r="F306" s="436">
        <v>41703</v>
      </c>
      <c r="G306" s="42">
        <v>561</v>
      </c>
      <c r="H306" s="217">
        <f t="shared" si="4"/>
        <v>0</v>
      </c>
      <c r="I306" s="190"/>
    </row>
    <row r="307" spans="1:9" x14ac:dyDescent="0.25">
      <c r="A307" s="192"/>
      <c r="B307" s="189" t="s">
        <v>1499</v>
      </c>
      <c r="C307" s="208" t="s">
        <v>1021</v>
      </c>
      <c r="D307" s="190" t="s">
        <v>792</v>
      </c>
      <c r="E307" s="210">
        <v>2453</v>
      </c>
      <c r="F307" s="486" t="s">
        <v>1500</v>
      </c>
      <c r="G307" s="42">
        <v>2453</v>
      </c>
      <c r="H307" s="217">
        <f t="shared" si="4"/>
        <v>0</v>
      </c>
      <c r="I307" s="190" t="s">
        <v>27</v>
      </c>
    </row>
    <row r="308" spans="1:9" x14ac:dyDescent="0.25">
      <c r="A308" s="192"/>
      <c r="B308" s="189" t="s">
        <v>1501</v>
      </c>
      <c r="C308" s="208" t="s">
        <v>1021</v>
      </c>
      <c r="D308" s="190" t="s">
        <v>60</v>
      </c>
      <c r="E308" s="210">
        <v>5955.5</v>
      </c>
      <c r="F308" s="498" t="s">
        <v>1502</v>
      </c>
      <c r="G308" s="42">
        <v>5955.5</v>
      </c>
      <c r="H308" s="217">
        <f t="shared" si="4"/>
        <v>0</v>
      </c>
      <c r="I308" s="190" t="s">
        <v>8</v>
      </c>
    </row>
    <row r="309" spans="1:9" x14ac:dyDescent="0.25">
      <c r="A309" s="192"/>
      <c r="B309" s="189" t="s">
        <v>1503</v>
      </c>
      <c r="C309" s="208" t="s">
        <v>1021</v>
      </c>
      <c r="D309" s="190" t="s">
        <v>44</v>
      </c>
      <c r="E309" s="213">
        <v>3800</v>
      </c>
      <c r="F309" s="436">
        <v>41720</v>
      </c>
      <c r="G309" s="42">
        <v>3800</v>
      </c>
      <c r="H309" s="217">
        <f t="shared" si="4"/>
        <v>0</v>
      </c>
      <c r="I309" s="190" t="s">
        <v>27</v>
      </c>
    </row>
    <row r="310" spans="1:9" x14ac:dyDescent="0.25">
      <c r="A310" s="192"/>
      <c r="B310" s="189" t="s">
        <v>1504</v>
      </c>
      <c r="C310" s="208" t="s">
        <v>1021</v>
      </c>
      <c r="D310" s="190" t="s">
        <v>133</v>
      </c>
      <c r="E310" s="213">
        <v>19981</v>
      </c>
      <c r="F310" s="492" t="s">
        <v>1505</v>
      </c>
      <c r="G310" s="42">
        <v>19981</v>
      </c>
      <c r="H310" s="217">
        <f t="shared" si="4"/>
        <v>0</v>
      </c>
      <c r="I310" s="190" t="s">
        <v>8</v>
      </c>
    </row>
    <row r="311" spans="1:9" x14ac:dyDescent="0.25">
      <c r="A311" s="192"/>
      <c r="B311" s="189" t="s">
        <v>1506</v>
      </c>
      <c r="C311" s="208" t="s">
        <v>1021</v>
      </c>
      <c r="D311" s="190" t="s">
        <v>731</v>
      </c>
      <c r="E311" s="210">
        <v>5755</v>
      </c>
      <c r="F311" s="486" t="s">
        <v>1507</v>
      </c>
      <c r="G311" s="42">
        <v>5755</v>
      </c>
      <c r="H311" s="217">
        <f t="shared" si="4"/>
        <v>0</v>
      </c>
      <c r="I311" s="190" t="s">
        <v>8</v>
      </c>
    </row>
    <row r="312" spans="1:9" x14ac:dyDescent="0.25">
      <c r="A312" s="192"/>
      <c r="B312" s="189" t="s">
        <v>1508</v>
      </c>
      <c r="C312" s="208" t="s">
        <v>1021</v>
      </c>
      <c r="D312" s="190" t="s">
        <v>52</v>
      </c>
      <c r="E312" s="210">
        <v>2482</v>
      </c>
      <c r="F312" s="436">
        <v>41703</v>
      </c>
      <c r="G312" s="42">
        <v>2482</v>
      </c>
      <c r="H312" s="217">
        <f t="shared" si="4"/>
        <v>0</v>
      </c>
      <c r="I312" s="190" t="s">
        <v>45</v>
      </c>
    </row>
    <row r="313" spans="1:9" x14ac:dyDescent="0.25">
      <c r="A313" s="192"/>
      <c r="B313" s="189" t="s">
        <v>1509</v>
      </c>
      <c r="C313" s="208" t="s">
        <v>1021</v>
      </c>
      <c r="D313" s="190" t="s">
        <v>1490</v>
      </c>
      <c r="E313" s="210">
        <v>4402</v>
      </c>
      <c r="F313" s="436">
        <v>41703</v>
      </c>
      <c r="G313" s="42">
        <v>4402</v>
      </c>
      <c r="H313" s="217">
        <f t="shared" si="4"/>
        <v>0</v>
      </c>
      <c r="I313" s="190" t="s">
        <v>8</v>
      </c>
    </row>
    <row r="314" spans="1:9" x14ac:dyDescent="0.25">
      <c r="A314" s="225"/>
      <c r="B314" s="189" t="s">
        <v>1510</v>
      </c>
      <c r="C314" s="208" t="s">
        <v>1021</v>
      </c>
      <c r="D314" s="190" t="s">
        <v>304</v>
      </c>
      <c r="E314" s="210">
        <v>14854</v>
      </c>
      <c r="F314" s="436">
        <v>41703</v>
      </c>
      <c r="G314" s="42">
        <v>14854</v>
      </c>
      <c r="H314" s="217">
        <f t="shared" si="4"/>
        <v>0</v>
      </c>
      <c r="I314" s="190" t="s">
        <v>45</v>
      </c>
    </row>
    <row r="315" spans="1:9" x14ac:dyDescent="0.25">
      <c r="A315" s="192"/>
      <c r="B315" s="189" t="s">
        <v>1511</v>
      </c>
      <c r="C315" s="208" t="s">
        <v>1021</v>
      </c>
      <c r="D315" s="190" t="s">
        <v>98</v>
      </c>
      <c r="E315" s="210">
        <v>11768</v>
      </c>
      <c r="F315" s="436">
        <v>41703</v>
      </c>
      <c r="G315" s="42">
        <v>11768</v>
      </c>
      <c r="H315" s="217">
        <f t="shared" si="4"/>
        <v>0</v>
      </c>
      <c r="I315" s="190" t="s">
        <v>65</v>
      </c>
    </row>
    <row r="316" spans="1:9" x14ac:dyDescent="0.25">
      <c r="A316" s="225"/>
      <c r="B316" s="189" t="s">
        <v>1512</v>
      </c>
      <c r="C316" s="208" t="s">
        <v>1021</v>
      </c>
      <c r="D316" s="190" t="s">
        <v>1513</v>
      </c>
      <c r="E316" s="210">
        <v>2267</v>
      </c>
      <c r="F316" s="436">
        <v>41703</v>
      </c>
      <c r="G316" s="42">
        <v>2267</v>
      </c>
      <c r="H316" s="217">
        <f t="shared" si="4"/>
        <v>0</v>
      </c>
      <c r="I316" s="190" t="s">
        <v>65</v>
      </c>
    </row>
    <row r="317" spans="1:9" x14ac:dyDescent="0.25">
      <c r="A317" s="226"/>
      <c r="B317" s="189" t="s">
        <v>1514</v>
      </c>
      <c r="C317" s="208" t="s">
        <v>1021</v>
      </c>
      <c r="D317" s="190" t="s">
        <v>1515</v>
      </c>
      <c r="E317" s="210">
        <v>13241</v>
      </c>
      <c r="F317" s="486" t="s">
        <v>1516</v>
      </c>
      <c r="G317" s="42">
        <v>13241</v>
      </c>
      <c r="H317" s="222">
        <f t="shared" si="4"/>
        <v>0</v>
      </c>
      <c r="I317" s="190" t="s">
        <v>65</v>
      </c>
    </row>
    <row r="318" spans="1:9" x14ac:dyDescent="0.25">
      <c r="A318" s="192">
        <v>41703</v>
      </c>
      <c r="B318" s="188" t="s">
        <v>1517</v>
      </c>
      <c r="C318" s="227" t="s">
        <v>1021</v>
      </c>
      <c r="D318" s="190" t="s">
        <v>338</v>
      </c>
      <c r="E318" s="210">
        <v>4013.5</v>
      </c>
      <c r="F318" s="436">
        <v>41703</v>
      </c>
      <c r="G318" s="42">
        <v>4013.5</v>
      </c>
      <c r="H318" s="217">
        <f t="shared" si="4"/>
        <v>0</v>
      </c>
      <c r="I318" s="190" t="s">
        <v>65</v>
      </c>
    </row>
    <row r="319" spans="1:9" x14ac:dyDescent="0.25">
      <c r="A319" s="225"/>
      <c r="B319" s="188" t="s">
        <v>1518</v>
      </c>
      <c r="C319" s="227" t="s">
        <v>1021</v>
      </c>
      <c r="D319" s="190" t="s">
        <v>494</v>
      </c>
      <c r="E319" s="210">
        <v>3388</v>
      </c>
      <c r="F319" s="436">
        <v>41703</v>
      </c>
      <c r="G319" s="42">
        <v>3388</v>
      </c>
      <c r="H319" s="217">
        <f t="shared" si="4"/>
        <v>0</v>
      </c>
      <c r="I319" s="190"/>
    </row>
    <row r="320" spans="1:9" x14ac:dyDescent="0.25">
      <c r="A320" s="192"/>
      <c r="B320" s="188" t="s">
        <v>1519</v>
      </c>
      <c r="C320" s="227" t="s">
        <v>1021</v>
      </c>
      <c r="D320" s="190" t="s">
        <v>494</v>
      </c>
      <c r="E320" s="210">
        <v>40</v>
      </c>
      <c r="F320" s="436">
        <v>41703</v>
      </c>
      <c r="G320" s="42">
        <v>40</v>
      </c>
      <c r="H320" s="217">
        <f t="shared" si="4"/>
        <v>0</v>
      </c>
      <c r="I320" s="190"/>
    </row>
    <row r="321" spans="1:9" x14ac:dyDescent="0.25">
      <c r="A321" s="192"/>
      <c r="B321" s="188" t="s">
        <v>1520</v>
      </c>
      <c r="C321" s="227" t="s">
        <v>1021</v>
      </c>
      <c r="D321" s="190" t="s">
        <v>70</v>
      </c>
      <c r="E321" s="210">
        <v>8264</v>
      </c>
      <c r="F321" s="436">
        <v>41713</v>
      </c>
      <c r="G321" s="42">
        <v>8264</v>
      </c>
      <c r="H321" s="217">
        <f t="shared" si="4"/>
        <v>0</v>
      </c>
      <c r="I321" s="190"/>
    </row>
    <row r="322" spans="1:9" x14ac:dyDescent="0.25">
      <c r="A322" s="228"/>
      <c r="B322" s="188" t="s">
        <v>1521</v>
      </c>
      <c r="C322" s="227" t="s">
        <v>1021</v>
      </c>
      <c r="D322" s="190" t="s">
        <v>910</v>
      </c>
      <c r="E322" s="210">
        <v>4756</v>
      </c>
      <c r="F322" s="436">
        <v>41703</v>
      </c>
      <c r="G322" s="42">
        <v>4756</v>
      </c>
      <c r="H322" s="217">
        <f t="shared" ref="H322:H381" si="5">E322-G322</f>
        <v>0</v>
      </c>
      <c r="I322" s="190" t="s">
        <v>8</v>
      </c>
    </row>
    <row r="323" spans="1:9" x14ac:dyDescent="0.25">
      <c r="A323" s="228"/>
      <c r="B323" s="188" t="s">
        <v>1522</v>
      </c>
      <c r="C323" s="227" t="s">
        <v>1021</v>
      </c>
      <c r="D323" s="190" t="s">
        <v>70</v>
      </c>
      <c r="E323" s="210">
        <v>9671</v>
      </c>
      <c r="F323" s="436">
        <v>41717</v>
      </c>
      <c r="G323" s="42">
        <v>9671</v>
      </c>
      <c r="H323" s="217">
        <f t="shared" si="5"/>
        <v>0</v>
      </c>
      <c r="I323" s="190"/>
    </row>
    <row r="324" spans="1:9" x14ac:dyDescent="0.25">
      <c r="A324" s="228"/>
      <c r="B324" s="188" t="s">
        <v>1523</v>
      </c>
      <c r="C324" s="227" t="s">
        <v>1021</v>
      </c>
      <c r="D324" s="190" t="s">
        <v>245</v>
      </c>
      <c r="E324" s="210">
        <v>24729</v>
      </c>
      <c r="F324" s="436">
        <v>41703</v>
      </c>
      <c r="G324" s="42">
        <v>24729</v>
      </c>
      <c r="H324" s="217">
        <f t="shared" si="5"/>
        <v>0</v>
      </c>
      <c r="I324" s="190" t="s">
        <v>27</v>
      </c>
    </row>
    <row r="325" spans="1:9" ht="23.25" x14ac:dyDescent="0.25">
      <c r="A325" s="192"/>
      <c r="B325" s="188" t="s">
        <v>1524</v>
      </c>
      <c r="C325" s="227" t="s">
        <v>1021</v>
      </c>
      <c r="D325" s="190" t="s">
        <v>92</v>
      </c>
      <c r="E325" s="213">
        <v>7854</v>
      </c>
      <c r="F325" s="499" t="s">
        <v>1525</v>
      </c>
      <c r="G325" s="42">
        <v>7854</v>
      </c>
      <c r="H325" s="217">
        <f t="shared" si="5"/>
        <v>0</v>
      </c>
      <c r="I325" s="190" t="s">
        <v>27</v>
      </c>
    </row>
    <row r="326" spans="1:9" x14ac:dyDescent="0.25">
      <c r="A326" s="192"/>
      <c r="B326" s="188" t="s">
        <v>1526</v>
      </c>
      <c r="C326" s="227" t="s">
        <v>1021</v>
      </c>
      <c r="D326" s="190" t="s">
        <v>27</v>
      </c>
      <c r="E326" s="210">
        <v>12982</v>
      </c>
      <c r="F326" s="436">
        <v>41703</v>
      </c>
      <c r="G326" s="42">
        <v>12982</v>
      </c>
      <c r="H326" s="217">
        <f t="shared" si="5"/>
        <v>0</v>
      </c>
      <c r="I326" s="190" t="s">
        <v>27</v>
      </c>
    </row>
    <row r="327" spans="1:9" x14ac:dyDescent="0.25">
      <c r="A327" s="192"/>
      <c r="B327" s="188" t="s">
        <v>1527</v>
      </c>
      <c r="C327" s="227" t="s">
        <v>1021</v>
      </c>
      <c r="D327" s="190" t="s">
        <v>27</v>
      </c>
      <c r="E327" s="210">
        <v>674</v>
      </c>
      <c r="F327" s="436">
        <v>41703</v>
      </c>
      <c r="G327" s="42">
        <v>674</v>
      </c>
      <c r="H327" s="217">
        <f t="shared" si="5"/>
        <v>0</v>
      </c>
      <c r="I327" s="190" t="s">
        <v>27</v>
      </c>
    </row>
    <row r="328" spans="1:9" x14ac:dyDescent="0.25">
      <c r="A328" s="192"/>
      <c r="B328" s="188" t="s">
        <v>1528</v>
      </c>
      <c r="C328" s="227" t="s">
        <v>1021</v>
      </c>
      <c r="D328" s="190" t="s">
        <v>85</v>
      </c>
      <c r="E328" s="210">
        <v>25265</v>
      </c>
      <c r="F328" s="436">
        <v>41703</v>
      </c>
      <c r="G328" s="42">
        <v>25265</v>
      </c>
      <c r="H328" s="217">
        <f t="shared" si="5"/>
        <v>0</v>
      </c>
      <c r="I328" s="190" t="s">
        <v>27</v>
      </c>
    </row>
    <row r="329" spans="1:9" x14ac:dyDescent="0.25">
      <c r="A329" s="192"/>
      <c r="B329" s="188" t="s">
        <v>1529</v>
      </c>
      <c r="C329" s="227" t="s">
        <v>1021</v>
      </c>
      <c r="D329" s="196" t="s">
        <v>53</v>
      </c>
      <c r="E329" s="215">
        <v>0</v>
      </c>
      <c r="F329" s="436"/>
      <c r="G329" s="42"/>
      <c r="H329" s="217">
        <f t="shared" si="5"/>
        <v>0</v>
      </c>
      <c r="I329" s="190" t="s">
        <v>1235</v>
      </c>
    </row>
    <row r="330" spans="1:9" x14ac:dyDescent="0.25">
      <c r="A330" s="192"/>
      <c r="B330" s="188" t="s">
        <v>1530</v>
      </c>
      <c r="C330" s="227" t="s">
        <v>1021</v>
      </c>
      <c r="D330" s="190" t="s">
        <v>93</v>
      </c>
      <c r="E330" s="210">
        <v>6798</v>
      </c>
      <c r="F330" s="436">
        <v>41703</v>
      </c>
      <c r="G330" s="42">
        <v>6798</v>
      </c>
      <c r="H330" s="217">
        <f t="shared" si="5"/>
        <v>0</v>
      </c>
      <c r="I330" s="190" t="s">
        <v>27</v>
      </c>
    </row>
    <row r="331" spans="1:9" x14ac:dyDescent="0.25">
      <c r="A331" s="192"/>
      <c r="B331" s="188" t="s">
        <v>1531</v>
      </c>
      <c r="C331" s="227" t="s">
        <v>1021</v>
      </c>
      <c r="D331" s="190" t="s">
        <v>763</v>
      </c>
      <c r="E331" s="210">
        <v>2822</v>
      </c>
      <c r="F331" s="436">
        <v>41703</v>
      </c>
      <c r="G331" s="42">
        <v>2822</v>
      </c>
      <c r="H331" s="217">
        <f t="shared" si="5"/>
        <v>0</v>
      </c>
      <c r="I331" s="190" t="s">
        <v>27</v>
      </c>
    </row>
    <row r="332" spans="1:9" x14ac:dyDescent="0.25">
      <c r="A332" s="192"/>
      <c r="B332" s="188" t="s">
        <v>1532</v>
      </c>
      <c r="C332" s="227" t="s">
        <v>1021</v>
      </c>
      <c r="D332" s="190" t="s">
        <v>91</v>
      </c>
      <c r="E332" s="210">
        <v>4280.5</v>
      </c>
      <c r="F332" s="436">
        <v>41703</v>
      </c>
      <c r="G332" s="42">
        <v>4280.5</v>
      </c>
      <c r="H332" s="217">
        <f t="shared" si="5"/>
        <v>0</v>
      </c>
      <c r="I332" s="190" t="s">
        <v>27</v>
      </c>
    </row>
    <row r="333" spans="1:9" x14ac:dyDescent="0.25">
      <c r="A333" s="192"/>
      <c r="B333" s="188" t="s">
        <v>1533</v>
      </c>
      <c r="C333" s="227" t="s">
        <v>1021</v>
      </c>
      <c r="D333" s="190" t="s">
        <v>32</v>
      </c>
      <c r="E333" s="210">
        <v>7310</v>
      </c>
      <c r="F333" s="436">
        <v>41703</v>
      </c>
      <c r="G333" s="42">
        <v>7310</v>
      </c>
      <c r="H333" s="217">
        <f t="shared" si="5"/>
        <v>0</v>
      </c>
      <c r="I333" s="190" t="s">
        <v>217</v>
      </c>
    </row>
    <row r="334" spans="1:9" x14ac:dyDescent="0.25">
      <c r="A334" s="192"/>
      <c r="B334" s="188" t="s">
        <v>1534</v>
      </c>
      <c r="C334" s="227" t="s">
        <v>1021</v>
      </c>
      <c r="D334" s="190" t="s">
        <v>16</v>
      </c>
      <c r="E334" s="210">
        <v>196965</v>
      </c>
      <c r="F334" s="486">
        <v>41738</v>
      </c>
      <c r="G334" s="219">
        <v>196965</v>
      </c>
      <c r="H334" s="217">
        <f t="shared" si="5"/>
        <v>0</v>
      </c>
      <c r="I334" s="190"/>
    </row>
    <row r="335" spans="1:9" x14ac:dyDescent="0.25">
      <c r="A335" s="192"/>
      <c r="B335" s="188" t="s">
        <v>1535</v>
      </c>
      <c r="C335" s="227" t="s">
        <v>1021</v>
      </c>
      <c r="D335" s="196" t="s">
        <v>53</v>
      </c>
      <c r="E335" s="215">
        <v>0</v>
      </c>
      <c r="F335" s="436"/>
      <c r="G335" s="42"/>
      <c r="H335" s="217">
        <f t="shared" si="5"/>
        <v>0</v>
      </c>
      <c r="I335" s="190" t="s">
        <v>1536</v>
      </c>
    </row>
    <row r="336" spans="1:9" x14ac:dyDescent="0.25">
      <c r="A336" s="192"/>
      <c r="B336" s="188" t="s">
        <v>1537</v>
      </c>
      <c r="C336" s="227" t="s">
        <v>1021</v>
      </c>
      <c r="D336" s="190" t="s">
        <v>8</v>
      </c>
      <c r="E336" s="210">
        <v>1684</v>
      </c>
      <c r="F336" s="436">
        <v>41703</v>
      </c>
      <c r="G336" s="42">
        <v>1684</v>
      </c>
      <c r="H336" s="217">
        <f t="shared" si="5"/>
        <v>0</v>
      </c>
      <c r="I336" s="190" t="s">
        <v>8</v>
      </c>
    </row>
    <row r="337" spans="1:9" x14ac:dyDescent="0.25">
      <c r="A337" s="192"/>
      <c r="B337" s="188" t="s">
        <v>1538</v>
      </c>
      <c r="C337" s="227" t="s">
        <v>1021</v>
      </c>
      <c r="D337" s="190" t="s">
        <v>152</v>
      </c>
      <c r="E337" s="210">
        <v>3128</v>
      </c>
      <c r="F337" s="436">
        <v>41703</v>
      </c>
      <c r="G337" s="42">
        <v>3128</v>
      </c>
      <c r="H337" s="217">
        <f t="shared" si="5"/>
        <v>0</v>
      </c>
      <c r="I337" s="190"/>
    </row>
    <row r="338" spans="1:9" x14ac:dyDescent="0.25">
      <c r="A338" s="192"/>
      <c r="B338" s="188" t="s">
        <v>1539</v>
      </c>
      <c r="C338" s="227" t="s">
        <v>1021</v>
      </c>
      <c r="D338" s="190" t="s">
        <v>137</v>
      </c>
      <c r="E338" s="220">
        <v>4559.5</v>
      </c>
      <c r="F338" s="487" t="s">
        <v>1540</v>
      </c>
      <c r="G338" s="42">
        <v>4559.5</v>
      </c>
      <c r="H338" s="217">
        <f t="shared" si="5"/>
        <v>0</v>
      </c>
      <c r="I338" s="190" t="s">
        <v>8</v>
      </c>
    </row>
    <row r="339" spans="1:9" x14ac:dyDescent="0.25">
      <c r="A339" s="192">
        <v>41704</v>
      </c>
      <c r="B339" s="188" t="s">
        <v>1541</v>
      </c>
      <c r="C339" s="227" t="s">
        <v>1021</v>
      </c>
      <c r="D339" s="190" t="s">
        <v>14</v>
      </c>
      <c r="E339" s="210">
        <v>3717</v>
      </c>
      <c r="F339" s="436">
        <v>41704</v>
      </c>
      <c r="G339" s="42">
        <v>3717</v>
      </c>
      <c r="H339" s="217">
        <f t="shared" si="5"/>
        <v>0</v>
      </c>
      <c r="I339" s="190" t="s">
        <v>12</v>
      </c>
    </row>
    <row r="340" spans="1:9" x14ac:dyDescent="0.25">
      <c r="A340" s="192"/>
      <c r="B340" s="188" t="s">
        <v>1542</v>
      </c>
      <c r="C340" s="227" t="s">
        <v>1021</v>
      </c>
      <c r="D340" s="190" t="s">
        <v>111</v>
      </c>
      <c r="E340" s="210">
        <v>11918</v>
      </c>
      <c r="F340" s="436">
        <v>41716</v>
      </c>
      <c r="G340" s="42">
        <v>11918</v>
      </c>
      <c r="H340" s="217">
        <f t="shared" si="5"/>
        <v>0</v>
      </c>
      <c r="I340" s="56" t="s">
        <v>12</v>
      </c>
    </row>
    <row r="341" spans="1:9" x14ac:dyDescent="0.25">
      <c r="A341" s="192"/>
      <c r="B341" s="188" t="s">
        <v>1543</v>
      </c>
      <c r="C341" s="227" t="s">
        <v>1021</v>
      </c>
      <c r="D341" s="190" t="s">
        <v>69</v>
      </c>
      <c r="E341" s="210">
        <v>2523</v>
      </c>
      <c r="F341" s="436">
        <v>41704</v>
      </c>
      <c r="G341" s="42">
        <v>2523</v>
      </c>
      <c r="H341" s="217">
        <f t="shared" si="5"/>
        <v>0</v>
      </c>
      <c r="I341" s="190"/>
    </row>
    <row r="342" spans="1:9" x14ac:dyDescent="0.25">
      <c r="A342" s="192"/>
      <c r="B342" s="188" t="s">
        <v>1544</v>
      </c>
      <c r="C342" s="227" t="s">
        <v>1021</v>
      </c>
      <c r="D342" s="190" t="s">
        <v>13</v>
      </c>
      <c r="E342" s="210">
        <v>3088</v>
      </c>
      <c r="F342" s="436">
        <v>41704</v>
      </c>
      <c r="G342" s="42">
        <v>3088</v>
      </c>
      <c r="H342" s="217">
        <f t="shared" si="5"/>
        <v>0</v>
      </c>
      <c r="I342" s="190" t="s">
        <v>21</v>
      </c>
    </row>
    <row r="343" spans="1:9" x14ac:dyDescent="0.25">
      <c r="A343" s="192"/>
      <c r="B343" s="188" t="s">
        <v>1545</v>
      </c>
      <c r="C343" s="227" t="s">
        <v>1021</v>
      </c>
      <c r="D343" s="190" t="s">
        <v>23</v>
      </c>
      <c r="E343" s="210">
        <v>2406</v>
      </c>
      <c r="F343" s="436">
        <v>41704</v>
      </c>
      <c r="G343" s="42">
        <v>2406</v>
      </c>
      <c r="H343" s="217">
        <f t="shared" si="5"/>
        <v>0</v>
      </c>
      <c r="I343" s="190"/>
    </row>
    <row r="344" spans="1:9" x14ac:dyDescent="0.25">
      <c r="A344" s="192">
        <v>41704</v>
      </c>
      <c r="B344" s="188" t="s">
        <v>1546</v>
      </c>
      <c r="C344" s="227" t="s">
        <v>1021</v>
      </c>
      <c r="D344" s="190" t="s">
        <v>20</v>
      </c>
      <c r="E344" s="210">
        <v>4733</v>
      </c>
      <c r="F344" s="544"/>
      <c r="G344" s="286"/>
      <c r="H344" s="613">
        <f t="shared" si="5"/>
        <v>4733</v>
      </c>
      <c r="I344" s="190" t="s">
        <v>512</v>
      </c>
    </row>
    <row r="345" spans="1:9" x14ac:dyDescent="0.25">
      <c r="A345" s="192"/>
      <c r="B345" s="188" t="s">
        <v>1547</v>
      </c>
      <c r="C345" s="227" t="s">
        <v>1021</v>
      </c>
      <c r="D345" s="190" t="s">
        <v>8</v>
      </c>
      <c r="E345" s="210">
        <v>1594</v>
      </c>
      <c r="F345" s="436">
        <v>41704</v>
      </c>
      <c r="G345" s="42">
        <v>1594</v>
      </c>
      <c r="H345" s="217">
        <f t="shared" si="5"/>
        <v>0</v>
      </c>
      <c r="I345" s="190" t="s">
        <v>8</v>
      </c>
    </row>
    <row r="346" spans="1:9" x14ac:dyDescent="0.25">
      <c r="A346" s="192"/>
      <c r="B346" s="188" t="s">
        <v>1548</v>
      </c>
      <c r="C346" s="227" t="s">
        <v>1021</v>
      </c>
      <c r="D346" s="190" t="s">
        <v>29</v>
      </c>
      <c r="E346" s="210">
        <v>6778</v>
      </c>
      <c r="F346" s="436">
        <v>41704</v>
      </c>
      <c r="G346" s="42">
        <v>6778</v>
      </c>
      <c r="H346" s="217">
        <f t="shared" si="5"/>
        <v>0</v>
      </c>
      <c r="I346" s="190" t="s">
        <v>30</v>
      </c>
    </row>
    <row r="347" spans="1:9" x14ac:dyDescent="0.25">
      <c r="A347" s="192"/>
      <c r="B347" s="188" t="s">
        <v>1549</v>
      </c>
      <c r="C347" s="227" t="s">
        <v>1021</v>
      </c>
      <c r="D347" s="190" t="s">
        <v>449</v>
      </c>
      <c r="E347" s="210">
        <v>2012.2</v>
      </c>
      <c r="F347" s="436">
        <v>41704</v>
      </c>
      <c r="G347" s="42">
        <v>2012.2</v>
      </c>
      <c r="H347" s="217">
        <f t="shared" si="5"/>
        <v>0</v>
      </c>
      <c r="I347" s="190" t="s">
        <v>30</v>
      </c>
    </row>
    <row r="348" spans="1:9" x14ac:dyDescent="0.25">
      <c r="A348" s="192"/>
      <c r="B348" s="188" t="s">
        <v>1550</v>
      </c>
      <c r="C348" s="227" t="s">
        <v>1021</v>
      </c>
      <c r="D348" s="190" t="s">
        <v>47</v>
      </c>
      <c r="E348" s="210">
        <v>3760</v>
      </c>
      <c r="F348" s="436">
        <v>41704</v>
      </c>
      <c r="G348" s="42">
        <v>3760</v>
      </c>
      <c r="H348" s="217">
        <f t="shared" si="5"/>
        <v>0</v>
      </c>
      <c r="I348" s="190" t="s">
        <v>30</v>
      </c>
    </row>
    <row r="349" spans="1:9" x14ac:dyDescent="0.25">
      <c r="A349" s="192"/>
      <c r="B349" s="188" t="s">
        <v>1551</v>
      </c>
      <c r="C349" s="227" t="s">
        <v>1021</v>
      </c>
      <c r="D349" s="190" t="s">
        <v>8</v>
      </c>
      <c r="E349" s="210">
        <v>2637</v>
      </c>
      <c r="F349" s="436">
        <v>41704</v>
      </c>
      <c r="G349" s="42">
        <v>2637</v>
      </c>
      <c r="H349" s="217">
        <f t="shared" si="5"/>
        <v>0</v>
      </c>
      <c r="I349" s="190" t="s">
        <v>8</v>
      </c>
    </row>
    <row r="350" spans="1:9" x14ac:dyDescent="0.25">
      <c r="A350" s="192"/>
      <c r="B350" s="188" t="s">
        <v>1552</v>
      </c>
      <c r="C350" s="227" t="s">
        <v>1021</v>
      </c>
      <c r="D350" s="190" t="s">
        <v>1553</v>
      </c>
      <c r="E350" s="210">
        <v>2284.8000000000002</v>
      </c>
      <c r="F350" s="436">
        <v>41704</v>
      </c>
      <c r="G350" s="42">
        <v>2284.8000000000002</v>
      </c>
      <c r="H350" s="217">
        <f t="shared" si="5"/>
        <v>0</v>
      </c>
      <c r="I350" s="190" t="s">
        <v>30</v>
      </c>
    </row>
    <row r="351" spans="1:9" x14ac:dyDescent="0.25">
      <c r="A351" s="192"/>
      <c r="B351" s="188" t="s">
        <v>1554</v>
      </c>
      <c r="C351" s="227" t="s">
        <v>1021</v>
      </c>
      <c r="D351" s="190" t="s">
        <v>888</v>
      </c>
      <c r="E351" s="210">
        <v>10810</v>
      </c>
      <c r="F351" s="436">
        <v>41704</v>
      </c>
      <c r="G351" s="42">
        <v>10810</v>
      </c>
      <c r="H351" s="217">
        <f t="shared" si="5"/>
        <v>0</v>
      </c>
      <c r="I351" s="190"/>
    </row>
    <row r="352" spans="1:9" x14ac:dyDescent="0.25">
      <c r="A352" s="192"/>
      <c r="B352" s="188" t="s">
        <v>1555</v>
      </c>
      <c r="C352" s="227" t="s">
        <v>1021</v>
      </c>
      <c r="D352" s="190" t="s">
        <v>43</v>
      </c>
      <c r="E352" s="210">
        <v>3800</v>
      </c>
      <c r="F352" s="436">
        <v>41720</v>
      </c>
      <c r="G352" s="42">
        <v>3800</v>
      </c>
      <c r="H352" s="217">
        <f t="shared" si="5"/>
        <v>0</v>
      </c>
      <c r="I352" s="190" t="s">
        <v>30</v>
      </c>
    </row>
    <row r="353" spans="1:9" x14ac:dyDescent="0.25">
      <c r="A353" s="192"/>
      <c r="B353" s="188" t="s">
        <v>1556</v>
      </c>
      <c r="C353" s="227" t="s">
        <v>1021</v>
      </c>
      <c r="D353" s="190" t="s">
        <v>42</v>
      </c>
      <c r="E353" s="210">
        <v>3040</v>
      </c>
      <c r="F353" s="436">
        <v>41720</v>
      </c>
      <c r="G353" s="42">
        <v>3040</v>
      </c>
      <c r="H353" s="217">
        <f t="shared" si="5"/>
        <v>0</v>
      </c>
      <c r="I353" s="190" t="s">
        <v>30</v>
      </c>
    </row>
    <row r="354" spans="1:9" x14ac:dyDescent="0.25">
      <c r="A354" s="192"/>
      <c r="B354" s="188" t="s">
        <v>1557</v>
      </c>
      <c r="C354" s="227" t="s">
        <v>1021</v>
      </c>
      <c r="D354" s="190" t="s">
        <v>57</v>
      </c>
      <c r="E354" s="210">
        <v>600</v>
      </c>
      <c r="F354" s="436">
        <v>41704</v>
      </c>
      <c r="G354" s="42">
        <v>600</v>
      </c>
      <c r="H354" s="217">
        <f t="shared" si="5"/>
        <v>0</v>
      </c>
      <c r="I354" s="190" t="s">
        <v>30</v>
      </c>
    </row>
    <row r="355" spans="1:9" x14ac:dyDescent="0.25">
      <c r="A355" s="192"/>
      <c r="B355" s="188" t="s">
        <v>1558</v>
      </c>
      <c r="C355" s="227" t="s">
        <v>1021</v>
      </c>
      <c r="D355" s="190" t="s">
        <v>115</v>
      </c>
      <c r="E355" s="210">
        <v>275.5</v>
      </c>
      <c r="F355" s="436">
        <v>41704</v>
      </c>
      <c r="G355" s="42">
        <v>275.5</v>
      </c>
      <c r="H355" s="217">
        <f t="shared" si="5"/>
        <v>0</v>
      </c>
      <c r="I355" s="190"/>
    </row>
    <row r="356" spans="1:9" x14ac:dyDescent="0.25">
      <c r="A356" s="192"/>
      <c r="B356" s="188" t="s">
        <v>1559</v>
      </c>
      <c r="C356" s="227" t="s">
        <v>1021</v>
      </c>
      <c r="D356" s="190" t="s">
        <v>260</v>
      </c>
      <c r="E356" s="210">
        <v>1356</v>
      </c>
      <c r="F356" s="436">
        <v>41704</v>
      </c>
      <c r="G356" s="42">
        <v>1356</v>
      </c>
      <c r="H356" s="217">
        <f t="shared" si="5"/>
        <v>0</v>
      </c>
      <c r="I356" s="190" t="s">
        <v>30</v>
      </c>
    </row>
    <row r="357" spans="1:9" x14ac:dyDescent="0.25">
      <c r="A357" s="192"/>
      <c r="B357" s="188" t="s">
        <v>1560</v>
      </c>
      <c r="C357" s="227" t="s">
        <v>1021</v>
      </c>
      <c r="D357" s="190" t="s">
        <v>11</v>
      </c>
      <c r="E357" s="210">
        <v>74970</v>
      </c>
      <c r="F357" s="436">
        <v>41706</v>
      </c>
      <c r="G357" s="42">
        <v>74970</v>
      </c>
      <c r="H357" s="217">
        <f t="shared" si="5"/>
        <v>0</v>
      </c>
      <c r="I357" s="190" t="s">
        <v>37</v>
      </c>
    </row>
    <row r="358" spans="1:9" ht="23.25" x14ac:dyDescent="0.25">
      <c r="A358" s="192"/>
      <c r="B358" s="188" t="s">
        <v>1561</v>
      </c>
      <c r="C358" s="227" t="s">
        <v>1021</v>
      </c>
      <c r="D358" s="190" t="s">
        <v>67</v>
      </c>
      <c r="E358" s="210">
        <v>6674</v>
      </c>
      <c r="F358" s="500" t="s">
        <v>1562</v>
      </c>
      <c r="G358" s="229">
        <v>6674</v>
      </c>
      <c r="H358" s="230">
        <f t="shared" si="5"/>
        <v>0</v>
      </c>
      <c r="I358" s="190" t="s">
        <v>12</v>
      </c>
    </row>
    <row r="359" spans="1:9" x14ac:dyDescent="0.25">
      <c r="A359" s="192"/>
      <c r="B359" s="188" t="s">
        <v>1563</v>
      </c>
      <c r="C359" s="227" t="s">
        <v>1021</v>
      </c>
      <c r="D359" s="190" t="s">
        <v>55</v>
      </c>
      <c r="E359" s="210">
        <v>8446</v>
      </c>
      <c r="F359" s="436">
        <v>41704</v>
      </c>
      <c r="G359" s="42">
        <v>8446</v>
      </c>
      <c r="H359" s="217">
        <f t="shared" si="5"/>
        <v>0</v>
      </c>
      <c r="I359" s="190" t="s">
        <v>8</v>
      </c>
    </row>
    <row r="360" spans="1:9" x14ac:dyDescent="0.25">
      <c r="A360" s="192"/>
      <c r="B360" s="188" t="s">
        <v>1564</v>
      </c>
      <c r="C360" s="227" t="s">
        <v>1021</v>
      </c>
      <c r="D360" s="190" t="s">
        <v>44</v>
      </c>
      <c r="E360" s="210">
        <v>3800</v>
      </c>
      <c r="F360" s="436">
        <v>41720</v>
      </c>
      <c r="G360" s="42">
        <v>3800</v>
      </c>
      <c r="H360" s="217">
        <f t="shared" si="5"/>
        <v>0</v>
      </c>
      <c r="I360" s="190" t="s">
        <v>65</v>
      </c>
    </row>
    <row r="361" spans="1:9" x14ac:dyDescent="0.25">
      <c r="A361" s="192"/>
      <c r="B361" s="188" t="s">
        <v>1565</v>
      </c>
      <c r="C361" s="227" t="s">
        <v>1021</v>
      </c>
      <c r="D361" s="190" t="s">
        <v>36</v>
      </c>
      <c r="E361" s="210">
        <v>26032</v>
      </c>
      <c r="F361" s="436">
        <v>41708</v>
      </c>
      <c r="G361" s="42">
        <v>26032</v>
      </c>
      <c r="H361" s="217">
        <f t="shared" si="5"/>
        <v>0</v>
      </c>
      <c r="I361" s="190" t="s">
        <v>12</v>
      </c>
    </row>
    <row r="362" spans="1:9" x14ac:dyDescent="0.25">
      <c r="A362" s="192"/>
      <c r="B362" s="188" t="s">
        <v>1566</v>
      </c>
      <c r="C362" s="227" t="s">
        <v>1021</v>
      </c>
      <c r="D362" s="190" t="s">
        <v>8</v>
      </c>
      <c r="E362" s="210">
        <v>3023.5</v>
      </c>
      <c r="F362" s="436">
        <v>41704</v>
      </c>
      <c r="G362" s="42">
        <v>3023.5</v>
      </c>
      <c r="H362" s="217">
        <f t="shared" si="5"/>
        <v>0</v>
      </c>
      <c r="I362" s="190" t="s">
        <v>8</v>
      </c>
    </row>
    <row r="363" spans="1:9" x14ac:dyDescent="0.25">
      <c r="A363" s="192"/>
      <c r="B363" s="188" t="s">
        <v>1567</v>
      </c>
      <c r="C363" s="227" t="s">
        <v>1021</v>
      </c>
      <c r="D363" s="190" t="s">
        <v>51</v>
      </c>
      <c r="E363" s="210">
        <v>2138</v>
      </c>
      <c r="F363" s="436">
        <v>41704</v>
      </c>
      <c r="G363" s="42">
        <v>2138</v>
      </c>
      <c r="H363" s="217">
        <f t="shared" si="5"/>
        <v>0</v>
      </c>
      <c r="I363" s="190" t="s">
        <v>12</v>
      </c>
    </row>
    <row r="364" spans="1:9" x14ac:dyDescent="0.25">
      <c r="A364" s="192"/>
      <c r="B364" s="188" t="s">
        <v>1568</v>
      </c>
      <c r="C364" s="227" t="s">
        <v>1021</v>
      </c>
      <c r="D364" s="190" t="s">
        <v>348</v>
      </c>
      <c r="E364" s="210">
        <v>1676</v>
      </c>
      <c r="F364" s="436">
        <v>41704</v>
      </c>
      <c r="G364" s="42">
        <v>1676</v>
      </c>
      <c r="H364" s="217">
        <f t="shared" si="5"/>
        <v>0</v>
      </c>
      <c r="I364" s="190" t="s">
        <v>65</v>
      </c>
    </row>
    <row r="365" spans="1:9" x14ac:dyDescent="0.25">
      <c r="A365" s="192"/>
      <c r="B365" s="188" t="s">
        <v>1569</v>
      </c>
      <c r="C365" s="227" t="s">
        <v>1021</v>
      </c>
      <c r="D365" s="190" t="s">
        <v>701</v>
      </c>
      <c r="E365" s="210">
        <v>1462</v>
      </c>
      <c r="F365" s="436">
        <v>41704</v>
      </c>
      <c r="G365" s="42">
        <v>1462</v>
      </c>
      <c r="H365" s="217">
        <f t="shared" si="5"/>
        <v>0</v>
      </c>
      <c r="I365" s="190" t="s">
        <v>12</v>
      </c>
    </row>
    <row r="366" spans="1:9" x14ac:dyDescent="0.25">
      <c r="A366" s="192"/>
      <c r="B366" s="188" t="s">
        <v>1570</v>
      </c>
      <c r="C366" s="227" t="s">
        <v>1021</v>
      </c>
      <c r="D366" s="190" t="s">
        <v>1040</v>
      </c>
      <c r="E366" s="210">
        <v>1384</v>
      </c>
      <c r="F366" s="436">
        <v>41704</v>
      </c>
      <c r="G366" s="42">
        <v>1384</v>
      </c>
      <c r="H366" s="217">
        <f t="shared" si="5"/>
        <v>0</v>
      </c>
      <c r="I366" s="190" t="s">
        <v>12</v>
      </c>
    </row>
    <row r="367" spans="1:9" x14ac:dyDescent="0.25">
      <c r="A367" s="192"/>
      <c r="B367" s="188" t="s">
        <v>1571</v>
      </c>
      <c r="C367" s="227" t="s">
        <v>1021</v>
      </c>
      <c r="D367" s="190" t="s">
        <v>792</v>
      </c>
      <c r="E367" s="210">
        <v>5285</v>
      </c>
      <c r="F367" s="486" t="s">
        <v>1572</v>
      </c>
      <c r="G367" s="42">
        <v>5285</v>
      </c>
      <c r="H367" s="217">
        <f t="shared" si="5"/>
        <v>0</v>
      </c>
      <c r="I367" s="190" t="s">
        <v>12</v>
      </c>
    </row>
    <row r="368" spans="1:9" x14ac:dyDescent="0.25">
      <c r="A368" s="192"/>
      <c r="B368" s="188" t="s">
        <v>1573</v>
      </c>
      <c r="C368" s="227" t="s">
        <v>1021</v>
      </c>
      <c r="D368" s="190" t="s">
        <v>304</v>
      </c>
      <c r="E368" s="210">
        <v>4096</v>
      </c>
      <c r="F368" s="436">
        <v>41704</v>
      </c>
      <c r="G368" s="42">
        <v>4096</v>
      </c>
      <c r="H368" s="217">
        <f t="shared" si="5"/>
        <v>0</v>
      </c>
      <c r="I368" s="190" t="s">
        <v>65</v>
      </c>
    </row>
    <row r="369" spans="1:9" x14ac:dyDescent="0.25">
      <c r="A369" s="192"/>
      <c r="B369" s="188" t="s">
        <v>1574</v>
      </c>
      <c r="C369" s="227" t="s">
        <v>1021</v>
      </c>
      <c r="D369" s="196" t="s">
        <v>53</v>
      </c>
      <c r="E369" s="215">
        <v>0</v>
      </c>
      <c r="F369" s="436"/>
      <c r="G369" s="42"/>
      <c r="H369" s="217">
        <f t="shared" si="5"/>
        <v>0</v>
      </c>
      <c r="I369" s="190" t="s">
        <v>512</v>
      </c>
    </row>
    <row r="370" spans="1:9" x14ac:dyDescent="0.25">
      <c r="A370" s="192"/>
      <c r="B370" s="188" t="s">
        <v>1575</v>
      </c>
      <c r="C370" s="227" t="s">
        <v>1021</v>
      </c>
      <c r="D370" s="190" t="s">
        <v>152</v>
      </c>
      <c r="E370" s="213">
        <v>11676.5</v>
      </c>
      <c r="F370" s="436">
        <v>41704</v>
      </c>
      <c r="G370" s="42">
        <v>11676.5</v>
      </c>
      <c r="H370" s="217">
        <f t="shared" si="5"/>
        <v>0</v>
      </c>
      <c r="I370" s="190"/>
    </row>
    <row r="371" spans="1:9" x14ac:dyDescent="0.25">
      <c r="A371" s="192"/>
      <c r="B371" s="188" t="s">
        <v>1576</v>
      </c>
      <c r="C371" s="227" t="s">
        <v>1021</v>
      </c>
      <c r="D371" s="190" t="s">
        <v>570</v>
      </c>
      <c r="E371" s="210">
        <v>1770</v>
      </c>
      <c r="F371" s="436">
        <v>41704</v>
      </c>
      <c r="G371" s="42">
        <v>1770</v>
      </c>
      <c r="H371" s="217">
        <f t="shared" si="5"/>
        <v>0</v>
      </c>
      <c r="I371" s="190" t="s">
        <v>65</v>
      </c>
    </row>
    <row r="372" spans="1:9" x14ac:dyDescent="0.25">
      <c r="A372" s="192"/>
      <c r="B372" s="188" t="s">
        <v>1577</v>
      </c>
      <c r="C372" s="227" t="s">
        <v>1021</v>
      </c>
      <c r="D372" s="196" t="s">
        <v>53</v>
      </c>
      <c r="E372" s="215">
        <v>0</v>
      </c>
      <c r="F372" s="436"/>
      <c r="G372" s="42"/>
      <c r="H372" s="217">
        <f t="shared" si="5"/>
        <v>0</v>
      </c>
      <c r="I372" s="190" t="s">
        <v>324</v>
      </c>
    </row>
    <row r="373" spans="1:9" x14ac:dyDescent="0.25">
      <c r="A373" s="192"/>
      <c r="B373" s="188" t="s">
        <v>1578</v>
      </c>
      <c r="C373" s="227" t="s">
        <v>1021</v>
      </c>
      <c r="D373" s="190" t="s">
        <v>74</v>
      </c>
      <c r="E373" s="210">
        <v>1414</v>
      </c>
      <c r="F373" s="436">
        <v>41704</v>
      </c>
      <c r="G373" s="42">
        <v>1414</v>
      </c>
      <c r="H373" s="217">
        <f t="shared" si="5"/>
        <v>0</v>
      </c>
      <c r="I373" s="190"/>
    </row>
    <row r="374" spans="1:9" x14ac:dyDescent="0.25">
      <c r="A374" s="192"/>
      <c r="B374" s="188" t="s">
        <v>1579</v>
      </c>
      <c r="C374" s="227" t="s">
        <v>1021</v>
      </c>
      <c r="D374" s="190" t="s">
        <v>64</v>
      </c>
      <c r="E374" s="210">
        <v>14318</v>
      </c>
      <c r="F374" s="436">
        <v>41704</v>
      </c>
      <c r="G374" s="42">
        <v>14318</v>
      </c>
      <c r="H374" s="217">
        <f t="shared" si="5"/>
        <v>0</v>
      </c>
      <c r="I374" s="190" t="s">
        <v>217</v>
      </c>
    </row>
    <row r="375" spans="1:9" x14ac:dyDescent="0.25">
      <c r="A375" s="192"/>
      <c r="B375" s="188" t="s">
        <v>1580</v>
      </c>
      <c r="C375" s="227" t="s">
        <v>1021</v>
      </c>
      <c r="D375" s="196" t="s">
        <v>53</v>
      </c>
      <c r="E375" s="215">
        <v>0</v>
      </c>
      <c r="F375" s="436"/>
      <c r="G375" s="42"/>
      <c r="H375" s="217">
        <f t="shared" si="5"/>
        <v>0</v>
      </c>
      <c r="I375" s="190" t="s">
        <v>324</v>
      </c>
    </row>
    <row r="376" spans="1:9" x14ac:dyDescent="0.25">
      <c r="A376" s="192"/>
      <c r="B376" s="188" t="s">
        <v>1581</v>
      </c>
      <c r="C376" s="227" t="s">
        <v>1021</v>
      </c>
      <c r="D376" s="190" t="s">
        <v>78</v>
      </c>
      <c r="E376" s="210">
        <v>2206</v>
      </c>
      <c r="F376" s="436">
        <v>41704</v>
      </c>
      <c r="G376" s="42">
        <v>2206</v>
      </c>
      <c r="H376" s="217">
        <f t="shared" si="5"/>
        <v>0</v>
      </c>
      <c r="I376" s="190" t="s">
        <v>65</v>
      </c>
    </row>
    <row r="377" spans="1:9" x14ac:dyDescent="0.25">
      <c r="A377" s="192"/>
      <c r="B377" s="188" t="s">
        <v>1582</v>
      </c>
      <c r="C377" s="227" t="s">
        <v>1021</v>
      </c>
      <c r="D377" s="190" t="s">
        <v>19</v>
      </c>
      <c r="E377" s="210">
        <v>8500</v>
      </c>
      <c r="F377" s="436">
        <v>41704</v>
      </c>
      <c r="G377" s="42">
        <v>8500</v>
      </c>
      <c r="H377" s="217">
        <f t="shared" si="5"/>
        <v>0</v>
      </c>
      <c r="I377" s="190" t="s">
        <v>152</v>
      </c>
    </row>
    <row r="378" spans="1:9" x14ac:dyDescent="0.25">
      <c r="A378" s="192"/>
      <c r="B378" s="188" t="s">
        <v>1583</v>
      </c>
      <c r="C378" s="227" t="s">
        <v>1021</v>
      </c>
      <c r="D378" s="190" t="s">
        <v>8</v>
      </c>
      <c r="E378" s="210">
        <v>1361</v>
      </c>
      <c r="F378" s="436">
        <v>41704</v>
      </c>
      <c r="G378" s="42">
        <v>1361</v>
      </c>
      <c r="H378" s="217">
        <f t="shared" si="5"/>
        <v>0</v>
      </c>
      <c r="I378" s="190" t="s">
        <v>8</v>
      </c>
    </row>
    <row r="379" spans="1:9" x14ac:dyDescent="0.25">
      <c r="A379" s="192"/>
      <c r="B379" s="188" t="s">
        <v>1584</v>
      </c>
      <c r="C379" s="227" t="s">
        <v>1021</v>
      </c>
      <c r="D379" s="190" t="s">
        <v>144</v>
      </c>
      <c r="E379" s="213">
        <v>4592</v>
      </c>
      <c r="F379" s="492" t="s">
        <v>1585</v>
      </c>
      <c r="G379" s="42">
        <v>4592</v>
      </c>
      <c r="H379" s="217">
        <f t="shared" si="5"/>
        <v>0</v>
      </c>
      <c r="I379" s="190" t="s">
        <v>65</v>
      </c>
    </row>
    <row r="380" spans="1:9" x14ac:dyDescent="0.25">
      <c r="A380" s="192"/>
      <c r="B380" s="188" t="s">
        <v>1586</v>
      </c>
      <c r="C380" s="227" t="s">
        <v>1021</v>
      </c>
      <c r="D380" s="190" t="s">
        <v>515</v>
      </c>
      <c r="E380" s="210">
        <v>331</v>
      </c>
      <c r="F380" s="436">
        <v>41704</v>
      </c>
      <c r="G380" s="42">
        <v>331</v>
      </c>
      <c r="H380" s="217">
        <f t="shared" si="5"/>
        <v>0</v>
      </c>
      <c r="I380" s="190" t="s">
        <v>65</v>
      </c>
    </row>
    <row r="381" spans="1:9" x14ac:dyDescent="0.25">
      <c r="A381" s="192"/>
      <c r="B381" s="188" t="s">
        <v>1587</v>
      </c>
      <c r="C381" s="227" t="s">
        <v>1021</v>
      </c>
      <c r="D381" s="190" t="s">
        <v>180</v>
      </c>
      <c r="E381" s="210">
        <v>23667</v>
      </c>
      <c r="F381" s="492" t="s">
        <v>1588</v>
      </c>
      <c r="G381" s="42">
        <v>23667</v>
      </c>
      <c r="H381" s="217">
        <f t="shared" si="5"/>
        <v>0</v>
      </c>
      <c r="I381" s="190" t="s">
        <v>217</v>
      </c>
    </row>
    <row r="382" spans="1:9" x14ac:dyDescent="0.25">
      <c r="A382" s="192">
        <v>41704</v>
      </c>
      <c r="B382" s="188" t="s">
        <v>1589</v>
      </c>
      <c r="C382" s="227" t="s">
        <v>1021</v>
      </c>
      <c r="D382" s="190" t="s">
        <v>89</v>
      </c>
      <c r="E382" s="210">
        <v>4392</v>
      </c>
      <c r="F382" s="486" t="s">
        <v>1590</v>
      </c>
      <c r="G382" s="42">
        <v>4392</v>
      </c>
      <c r="H382" s="77">
        <f>E382-G382</f>
        <v>0</v>
      </c>
      <c r="I382" s="190" t="s">
        <v>65</v>
      </c>
    </row>
    <row r="383" spans="1:9" x14ac:dyDescent="0.25">
      <c r="A383" s="192"/>
      <c r="B383" s="188" t="s">
        <v>1591</v>
      </c>
      <c r="C383" s="227" t="s">
        <v>1021</v>
      </c>
      <c r="D383" s="190" t="s">
        <v>32</v>
      </c>
      <c r="E383" s="210">
        <v>7497</v>
      </c>
      <c r="F383" s="436">
        <v>41704</v>
      </c>
      <c r="G383" s="42">
        <v>7497</v>
      </c>
      <c r="H383" s="77">
        <f>E383-G383</f>
        <v>0</v>
      </c>
      <c r="I383" s="190" t="s">
        <v>65</v>
      </c>
    </row>
    <row r="384" spans="1:9" x14ac:dyDescent="0.25">
      <c r="A384" s="192"/>
      <c r="B384" s="188" t="s">
        <v>1592</v>
      </c>
      <c r="C384" s="227" t="s">
        <v>1021</v>
      </c>
      <c r="D384" s="190" t="s">
        <v>68</v>
      </c>
      <c r="E384" s="210">
        <v>1944</v>
      </c>
      <c r="F384" s="436">
        <v>41704</v>
      </c>
      <c r="G384" s="42">
        <v>1944</v>
      </c>
      <c r="H384" s="77">
        <f t="shared" ref="H384:H447" si="6">E384-G384</f>
        <v>0</v>
      </c>
      <c r="I384" s="190" t="s">
        <v>217</v>
      </c>
    </row>
    <row r="385" spans="1:9" x14ac:dyDescent="0.25">
      <c r="A385" s="192"/>
      <c r="B385" s="188" t="s">
        <v>1593</v>
      </c>
      <c r="C385" s="227" t="s">
        <v>1021</v>
      </c>
      <c r="D385" s="190" t="s">
        <v>50</v>
      </c>
      <c r="E385" s="210">
        <v>11211</v>
      </c>
      <c r="F385" s="436">
        <v>41706</v>
      </c>
      <c r="G385" s="42">
        <v>11211</v>
      </c>
      <c r="H385" s="77">
        <f t="shared" si="6"/>
        <v>0</v>
      </c>
      <c r="I385" s="190" t="s">
        <v>8</v>
      </c>
    </row>
    <row r="386" spans="1:9" x14ac:dyDescent="0.25">
      <c r="A386" s="192"/>
      <c r="B386" s="188" t="s">
        <v>1594</v>
      </c>
      <c r="C386" s="227" t="s">
        <v>1021</v>
      </c>
      <c r="D386" s="190" t="s">
        <v>1081</v>
      </c>
      <c r="E386" s="210">
        <v>2293.5</v>
      </c>
      <c r="F386" s="436">
        <v>41704</v>
      </c>
      <c r="G386" s="42">
        <v>2293.5</v>
      </c>
      <c r="H386" s="77">
        <f t="shared" si="6"/>
        <v>0</v>
      </c>
      <c r="I386" s="190" t="s">
        <v>65</v>
      </c>
    </row>
    <row r="387" spans="1:9" x14ac:dyDescent="0.25">
      <c r="A387" s="192"/>
      <c r="B387" s="188" t="s">
        <v>1595</v>
      </c>
      <c r="C387" s="227" t="s">
        <v>1021</v>
      </c>
      <c r="D387" s="190" t="s">
        <v>62</v>
      </c>
      <c r="E387" s="210">
        <v>14759</v>
      </c>
      <c r="F387" s="436">
        <v>41706</v>
      </c>
      <c r="G387" s="42">
        <v>14759</v>
      </c>
      <c r="H387" s="77">
        <f t="shared" si="6"/>
        <v>0</v>
      </c>
      <c r="I387" s="190" t="s">
        <v>217</v>
      </c>
    </row>
    <row r="388" spans="1:9" x14ac:dyDescent="0.25">
      <c r="A388" s="192"/>
      <c r="B388" s="188" t="s">
        <v>1596</v>
      </c>
      <c r="C388" s="227" t="s">
        <v>1021</v>
      </c>
      <c r="D388" s="190" t="s">
        <v>183</v>
      </c>
      <c r="E388" s="210">
        <v>1361</v>
      </c>
      <c r="F388" s="436">
        <v>41704</v>
      </c>
      <c r="G388" s="42">
        <v>1361</v>
      </c>
      <c r="H388" s="77">
        <f t="shared" si="6"/>
        <v>0</v>
      </c>
      <c r="I388" s="190" t="s">
        <v>65</v>
      </c>
    </row>
    <row r="389" spans="1:9" x14ac:dyDescent="0.25">
      <c r="A389" s="192"/>
      <c r="B389" s="188" t="s">
        <v>1597</v>
      </c>
      <c r="C389" s="227" t="s">
        <v>1021</v>
      </c>
      <c r="D389" s="190" t="s">
        <v>130</v>
      </c>
      <c r="E389" s="210">
        <v>5922</v>
      </c>
      <c r="F389" s="436">
        <v>41707</v>
      </c>
      <c r="G389" s="42">
        <v>5922</v>
      </c>
      <c r="H389" s="77">
        <f t="shared" si="6"/>
        <v>0</v>
      </c>
      <c r="I389" s="190"/>
    </row>
    <row r="390" spans="1:9" x14ac:dyDescent="0.25">
      <c r="A390" s="192"/>
      <c r="B390" s="188" t="s">
        <v>1598</v>
      </c>
      <c r="C390" s="227" t="s">
        <v>1021</v>
      </c>
      <c r="D390" s="190" t="s">
        <v>882</v>
      </c>
      <c r="E390" s="210">
        <v>4609</v>
      </c>
      <c r="F390" s="436">
        <v>41704</v>
      </c>
      <c r="G390" s="42">
        <v>4609</v>
      </c>
      <c r="H390" s="77">
        <f t="shared" si="6"/>
        <v>0</v>
      </c>
      <c r="I390" s="190" t="s">
        <v>21</v>
      </c>
    </row>
    <row r="391" spans="1:9" ht="24.75" x14ac:dyDescent="0.25">
      <c r="A391" s="192"/>
      <c r="B391" s="188" t="s">
        <v>1599</v>
      </c>
      <c r="C391" s="227" t="s">
        <v>1021</v>
      </c>
      <c r="D391" s="190" t="s">
        <v>123</v>
      </c>
      <c r="E391" s="210">
        <v>5504.5</v>
      </c>
      <c r="F391" s="496" t="s">
        <v>1600</v>
      </c>
      <c r="G391" s="42">
        <v>5504.5</v>
      </c>
      <c r="H391" s="77">
        <f t="shared" si="6"/>
        <v>0</v>
      </c>
      <c r="I391" s="190" t="s">
        <v>8</v>
      </c>
    </row>
    <row r="392" spans="1:9" x14ac:dyDescent="0.25">
      <c r="A392" s="192"/>
      <c r="B392" s="188" t="s">
        <v>1601</v>
      </c>
      <c r="C392" s="227" t="s">
        <v>1021</v>
      </c>
      <c r="D392" s="190" t="s">
        <v>215</v>
      </c>
      <c r="E392" s="210">
        <v>372</v>
      </c>
      <c r="F392" s="436">
        <v>41704</v>
      </c>
      <c r="G392" s="42">
        <v>372</v>
      </c>
      <c r="H392" s="77">
        <f t="shared" si="6"/>
        <v>0</v>
      </c>
      <c r="I392" s="190"/>
    </row>
    <row r="393" spans="1:9" x14ac:dyDescent="0.25">
      <c r="A393" s="192"/>
      <c r="B393" s="188" t="s">
        <v>1602</v>
      </c>
      <c r="C393" s="227" t="s">
        <v>1021</v>
      </c>
      <c r="D393" s="190" t="s">
        <v>23</v>
      </c>
      <c r="E393" s="210">
        <v>28503</v>
      </c>
      <c r="F393" s="436">
        <v>41704</v>
      </c>
      <c r="G393" s="42">
        <v>28503</v>
      </c>
      <c r="H393" s="77">
        <f t="shared" si="6"/>
        <v>0</v>
      </c>
      <c r="I393" s="190"/>
    </row>
    <row r="394" spans="1:9" x14ac:dyDescent="0.25">
      <c r="A394" s="192"/>
      <c r="B394" s="188" t="s">
        <v>1603</v>
      </c>
      <c r="C394" s="227" t="s">
        <v>1021</v>
      </c>
      <c r="D394" s="190" t="s">
        <v>20</v>
      </c>
      <c r="E394" s="210">
        <v>840</v>
      </c>
      <c r="F394" s="436">
        <v>41704</v>
      </c>
      <c r="G394" s="42">
        <v>840</v>
      </c>
      <c r="H394" s="77">
        <f t="shared" si="6"/>
        <v>0</v>
      </c>
      <c r="I394" s="190" t="s">
        <v>8</v>
      </c>
    </row>
    <row r="395" spans="1:9" x14ac:dyDescent="0.25">
      <c r="A395" s="192"/>
      <c r="B395" s="188" t="s">
        <v>1604</v>
      </c>
      <c r="C395" s="227" t="s">
        <v>1021</v>
      </c>
      <c r="D395" s="190" t="s">
        <v>99</v>
      </c>
      <c r="E395" s="210">
        <v>3358.5</v>
      </c>
      <c r="F395" s="436">
        <v>41704</v>
      </c>
      <c r="G395" s="42">
        <v>3358.5</v>
      </c>
      <c r="H395" s="77">
        <f t="shared" si="6"/>
        <v>0</v>
      </c>
      <c r="I395" s="190" t="s">
        <v>65</v>
      </c>
    </row>
    <row r="396" spans="1:9" x14ac:dyDescent="0.25">
      <c r="A396" s="192"/>
      <c r="B396" s="188" t="s">
        <v>1605</v>
      </c>
      <c r="C396" s="227" t="s">
        <v>1021</v>
      </c>
      <c r="D396" s="190" t="s">
        <v>8</v>
      </c>
      <c r="E396" s="210">
        <v>288.5</v>
      </c>
      <c r="F396" s="436">
        <v>41704</v>
      </c>
      <c r="G396" s="42">
        <v>288.5</v>
      </c>
      <c r="H396" s="77">
        <f t="shared" si="6"/>
        <v>0</v>
      </c>
      <c r="I396" s="190" t="s">
        <v>8</v>
      </c>
    </row>
    <row r="397" spans="1:9" x14ac:dyDescent="0.25">
      <c r="A397" s="192"/>
      <c r="B397" s="188" t="s">
        <v>1606</v>
      </c>
      <c r="C397" s="227" t="s">
        <v>1021</v>
      </c>
      <c r="D397" s="190" t="s">
        <v>1607</v>
      </c>
      <c r="E397" s="210">
        <v>430</v>
      </c>
      <c r="F397" s="436">
        <v>41704</v>
      </c>
      <c r="G397" s="42">
        <v>430</v>
      </c>
      <c r="H397" s="77">
        <f t="shared" si="6"/>
        <v>0</v>
      </c>
      <c r="I397" s="190" t="s">
        <v>8</v>
      </c>
    </row>
    <row r="398" spans="1:9" x14ac:dyDescent="0.25">
      <c r="A398" s="192"/>
      <c r="B398" s="188" t="s">
        <v>1608</v>
      </c>
      <c r="C398" s="227" t="s">
        <v>1021</v>
      </c>
      <c r="D398" s="190" t="s">
        <v>83</v>
      </c>
      <c r="E398" s="210">
        <v>5944.5</v>
      </c>
      <c r="F398" s="486" t="s">
        <v>1609</v>
      </c>
      <c r="G398" s="42">
        <v>5944.5</v>
      </c>
      <c r="H398" s="77">
        <f t="shared" si="6"/>
        <v>0</v>
      </c>
      <c r="I398" s="190"/>
    </row>
    <row r="399" spans="1:9" x14ac:dyDescent="0.25">
      <c r="A399" s="192"/>
      <c r="B399" s="188" t="s">
        <v>1610</v>
      </c>
      <c r="C399" s="227" t="s">
        <v>1021</v>
      </c>
      <c r="D399" s="190" t="s">
        <v>87</v>
      </c>
      <c r="E399" s="210">
        <v>1264</v>
      </c>
      <c r="F399" s="436">
        <v>41704</v>
      </c>
      <c r="G399" s="42">
        <v>1264</v>
      </c>
      <c r="H399" s="77">
        <f t="shared" si="6"/>
        <v>0</v>
      </c>
      <c r="I399" s="190" t="s">
        <v>8</v>
      </c>
    </row>
    <row r="400" spans="1:9" x14ac:dyDescent="0.25">
      <c r="A400" s="192"/>
      <c r="B400" s="188" t="s">
        <v>1611</v>
      </c>
      <c r="C400" s="227" t="s">
        <v>1021</v>
      </c>
      <c r="D400" s="190" t="s">
        <v>87</v>
      </c>
      <c r="E400" s="210">
        <v>580.4</v>
      </c>
      <c r="F400" s="436">
        <v>41704</v>
      </c>
      <c r="G400" s="42">
        <v>580.4</v>
      </c>
      <c r="H400" s="77">
        <f t="shared" si="6"/>
        <v>0</v>
      </c>
      <c r="I400" s="190" t="s">
        <v>8</v>
      </c>
    </row>
    <row r="401" spans="1:9" x14ac:dyDescent="0.25">
      <c r="A401" s="192"/>
      <c r="B401" s="188" t="s">
        <v>1612</v>
      </c>
      <c r="C401" s="227" t="s">
        <v>1021</v>
      </c>
      <c r="D401" s="196" t="s">
        <v>53</v>
      </c>
      <c r="E401" s="215">
        <v>0</v>
      </c>
      <c r="F401" s="436"/>
      <c r="G401" s="42"/>
      <c r="H401" s="77">
        <f t="shared" si="6"/>
        <v>0</v>
      </c>
      <c r="I401" s="190" t="s">
        <v>324</v>
      </c>
    </row>
    <row r="402" spans="1:9" x14ac:dyDescent="0.25">
      <c r="A402" s="192"/>
      <c r="B402" s="188" t="s">
        <v>1613</v>
      </c>
      <c r="C402" s="227" t="s">
        <v>1021</v>
      </c>
      <c r="D402" s="190" t="s">
        <v>110</v>
      </c>
      <c r="E402" s="210">
        <v>37162.800000000003</v>
      </c>
      <c r="F402" s="436">
        <v>41710</v>
      </c>
      <c r="G402" s="42">
        <v>37162.800000000003</v>
      </c>
      <c r="H402" s="77">
        <f t="shared" si="6"/>
        <v>0</v>
      </c>
      <c r="I402" s="190" t="s">
        <v>37</v>
      </c>
    </row>
    <row r="403" spans="1:9" x14ac:dyDescent="0.25">
      <c r="A403" s="192"/>
      <c r="B403" s="188" t="s">
        <v>1614</v>
      </c>
      <c r="C403" s="227" t="s">
        <v>1021</v>
      </c>
      <c r="D403" s="190" t="s">
        <v>494</v>
      </c>
      <c r="E403" s="210">
        <v>3548.5</v>
      </c>
      <c r="F403" s="436">
        <v>41707</v>
      </c>
      <c r="G403" s="42">
        <v>3548.5</v>
      </c>
      <c r="H403" s="77">
        <f t="shared" si="6"/>
        <v>0</v>
      </c>
      <c r="I403" s="190" t="s">
        <v>21</v>
      </c>
    </row>
    <row r="404" spans="1:9" x14ac:dyDescent="0.25">
      <c r="A404" s="192"/>
      <c r="B404" s="188" t="s">
        <v>1615</v>
      </c>
      <c r="C404" s="227" t="s">
        <v>1021</v>
      </c>
      <c r="D404" s="190" t="s">
        <v>160</v>
      </c>
      <c r="E404" s="210">
        <v>108761.60000000001</v>
      </c>
      <c r="F404" s="497" t="s">
        <v>1616</v>
      </c>
      <c r="G404" s="42">
        <v>108761.60000000001</v>
      </c>
      <c r="H404" s="77">
        <f t="shared" si="6"/>
        <v>0</v>
      </c>
      <c r="I404" s="190" t="s">
        <v>162</v>
      </c>
    </row>
    <row r="405" spans="1:9" x14ac:dyDescent="0.25">
      <c r="A405" s="192"/>
      <c r="B405" s="188" t="s">
        <v>1617</v>
      </c>
      <c r="C405" s="227" t="s">
        <v>1021</v>
      </c>
      <c r="D405" s="190" t="s">
        <v>272</v>
      </c>
      <c r="E405" s="210">
        <v>3136</v>
      </c>
      <c r="F405" s="497" t="s">
        <v>1618</v>
      </c>
      <c r="G405" s="42">
        <v>3136</v>
      </c>
      <c r="H405" s="77">
        <f t="shared" si="6"/>
        <v>0</v>
      </c>
      <c r="I405" s="190" t="s">
        <v>162</v>
      </c>
    </row>
    <row r="406" spans="1:9" x14ac:dyDescent="0.25">
      <c r="A406" s="192"/>
      <c r="B406" s="188" t="s">
        <v>1619</v>
      </c>
      <c r="C406" s="227" t="s">
        <v>1021</v>
      </c>
      <c r="D406" s="190" t="s">
        <v>169</v>
      </c>
      <c r="E406" s="220">
        <v>7905</v>
      </c>
      <c r="F406" s="436">
        <v>41706</v>
      </c>
      <c r="G406" s="42">
        <v>7905</v>
      </c>
      <c r="H406" s="77">
        <f t="shared" si="6"/>
        <v>0</v>
      </c>
      <c r="I406" s="190" t="s">
        <v>162</v>
      </c>
    </row>
    <row r="407" spans="1:9" x14ac:dyDescent="0.25">
      <c r="A407" s="192">
        <v>41705</v>
      </c>
      <c r="B407" s="200" t="s">
        <v>1620</v>
      </c>
      <c r="C407" s="231" t="s">
        <v>1621</v>
      </c>
      <c r="D407" s="190" t="s">
        <v>160</v>
      </c>
      <c r="E407" s="210">
        <v>2459</v>
      </c>
      <c r="F407" s="486" t="s">
        <v>1622</v>
      </c>
      <c r="G407" s="42">
        <v>2459</v>
      </c>
      <c r="H407" s="77">
        <f t="shared" si="6"/>
        <v>0</v>
      </c>
      <c r="I407" s="190" t="s">
        <v>162</v>
      </c>
    </row>
    <row r="408" spans="1:9" x14ac:dyDescent="0.25">
      <c r="A408" s="192"/>
      <c r="B408" s="200" t="s">
        <v>1623</v>
      </c>
      <c r="C408" s="231" t="s">
        <v>1621</v>
      </c>
      <c r="D408" s="190" t="s">
        <v>135</v>
      </c>
      <c r="E408" s="210">
        <v>21130.5</v>
      </c>
      <c r="F408" s="436">
        <v>41706</v>
      </c>
      <c r="G408" s="42">
        <v>21130.5</v>
      </c>
      <c r="H408" s="77">
        <f t="shared" si="6"/>
        <v>0</v>
      </c>
      <c r="I408" s="56" t="s">
        <v>162</v>
      </c>
    </row>
    <row r="409" spans="1:9" x14ac:dyDescent="0.25">
      <c r="A409" s="192"/>
      <c r="B409" s="200" t="s">
        <v>1624</v>
      </c>
      <c r="C409" s="231" t="s">
        <v>1621</v>
      </c>
      <c r="D409" s="190" t="s">
        <v>269</v>
      </c>
      <c r="E409" s="210">
        <v>6330</v>
      </c>
      <c r="F409" s="436">
        <v>41706</v>
      </c>
      <c r="G409" s="42">
        <v>6330</v>
      </c>
      <c r="H409" s="77">
        <f t="shared" si="6"/>
        <v>0</v>
      </c>
      <c r="I409" s="190" t="s">
        <v>162</v>
      </c>
    </row>
    <row r="410" spans="1:9" x14ac:dyDescent="0.25">
      <c r="A410" s="192"/>
      <c r="B410" s="200" t="s">
        <v>1625</v>
      </c>
      <c r="C410" s="231" t="s">
        <v>1621</v>
      </c>
      <c r="D410" s="190" t="s">
        <v>358</v>
      </c>
      <c r="E410" s="210">
        <v>8129.6</v>
      </c>
      <c r="F410" s="436">
        <v>41710</v>
      </c>
      <c r="G410" s="42">
        <v>8129.6</v>
      </c>
      <c r="H410" s="77">
        <f t="shared" si="6"/>
        <v>0</v>
      </c>
      <c r="I410" s="190" t="s">
        <v>162</v>
      </c>
    </row>
    <row r="411" spans="1:9" ht="34.5" x14ac:dyDescent="0.25">
      <c r="A411" s="192"/>
      <c r="B411" s="200" t="s">
        <v>1626</v>
      </c>
      <c r="C411" s="231" t="s">
        <v>1621</v>
      </c>
      <c r="D411" s="190" t="s">
        <v>163</v>
      </c>
      <c r="E411" s="210">
        <v>14702</v>
      </c>
      <c r="F411" s="501" t="s">
        <v>1627</v>
      </c>
      <c r="G411" s="42">
        <v>14702</v>
      </c>
      <c r="H411" s="77">
        <f t="shared" si="6"/>
        <v>0</v>
      </c>
      <c r="I411" s="190" t="s">
        <v>162</v>
      </c>
    </row>
    <row r="412" spans="1:9" x14ac:dyDescent="0.25">
      <c r="A412" s="192"/>
      <c r="B412" s="200" t="s">
        <v>1628</v>
      </c>
      <c r="C412" s="231" t="s">
        <v>1621</v>
      </c>
      <c r="D412" s="190" t="s">
        <v>175</v>
      </c>
      <c r="E412" s="210">
        <v>5992</v>
      </c>
      <c r="F412" s="486" t="s">
        <v>1629</v>
      </c>
      <c r="G412" s="42">
        <v>5992</v>
      </c>
      <c r="H412" s="77">
        <f t="shared" si="6"/>
        <v>0</v>
      </c>
      <c r="I412" s="190" t="s">
        <v>162</v>
      </c>
    </row>
    <row r="413" spans="1:9" x14ac:dyDescent="0.25">
      <c r="A413" s="192"/>
      <c r="B413" s="200" t="s">
        <v>1630</v>
      </c>
      <c r="C413" s="231" t="s">
        <v>1621</v>
      </c>
      <c r="D413" s="190" t="s">
        <v>168</v>
      </c>
      <c r="E413" s="210">
        <v>12168</v>
      </c>
      <c r="F413" s="436">
        <v>41706</v>
      </c>
      <c r="G413" s="42">
        <v>12168</v>
      </c>
      <c r="H413" s="77">
        <f t="shared" si="6"/>
        <v>0</v>
      </c>
      <c r="I413" s="190" t="s">
        <v>162</v>
      </c>
    </row>
    <row r="414" spans="1:9" x14ac:dyDescent="0.25">
      <c r="A414" s="192"/>
      <c r="B414" s="200" t="s">
        <v>1631</v>
      </c>
      <c r="C414" s="231" t="s">
        <v>1621</v>
      </c>
      <c r="D414" s="190" t="s">
        <v>361</v>
      </c>
      <c r="E414" s="210">
        <v>1622</v>
      </c>
      <c r="F414" s="436">
        <v>41706</v>
      </c>
      <c r="G414" s="42">
        <v>1622</v>
      </c>
      <c r="H414" s="77">
        <f t="shared" si="6"/>
        <v>0</v>
      </c>
      <c r="I414" s="190" t="s">
        <v>162</v>
      </c>
    </row>
    <row r="415" spans="1:9" x14ac:dyDescent="0.25">
      <c r="A415" s="192"/>
      <c r="B415" s="200" t="s">
        <v>1632</v>
      </c>
      <c r="C415" s="231" t="s">
        <v>1621</v>
      </c>
      <c r="D415" s="190" t="s">
        <v>152</v>
      </c>
      <c r="E415" s="210">
        <v>6681</v>
      </c>
      <c r="F415" s="436">
        <v>41705</v>
      </c>
      <c r="G415" s="42">
        <v>6681</v>
      </c>
      <c r="H415" s="77">
        <f t="shared" si="6"/>
        <v>0</v>
      </c>
      <c r="I415" s="190"/>
    </row>
    <row r="416" spans="1:9" x14ac:dyDescent="0.25">
      <c r="A416" s="192"/>
      <c r="B416" s="200" t="s">
        <v>1633</v>
      </c>
      <c r="C416" s="231" t="s">
        <v>1621</v>
      </c>
      <c r="D416" s="190" t="s">
        <v>367</v>
      </c>
      <c r="E416" s="213">
        <v>4867</v>
      </c>
      <c r="F416" s="492" t="s">
        <v>1634</v>
      </c>
      <c r="G416" s="42">
        <v>4867</v>
      </c>
      <c r="H416" s="77">
        <f t="shared" si="6"/>
        <v>0</v>
      </c>
      <c r="I416" s="190"/>
    </row>
    <row r="417" spans="1:9" x14ac:dyDescent="0.25">
      <c r="A417" s="192"/>
      <c r="B417" s="200" t="s">
        <v>1635</v>
      </c>
      <c r="C417" s="231" t="s">
        <v>1621</v>
      </c>
      <c r="D417" s="190" t="s">
        <v>160</v>
      </c>
      <c r="E417" s="210">
        <v>3872</v>
      </c>
      <c r="F417" s="486" t="s">
        <v>1636</v>
      </c>
      <c r="G417" s="42">
        <v>3872</v>
      </c>
      <c r="H417" s="77">
        <f t="shared" si="6"/>
        <v>0</v>
      </c>
      <c r="I417" s="190" t="s">
        <v>162</v>
      </c>
    </row>
    <row r="418" spans="1:9" x14ac:dyDescent="0.25">
      <c r="A418" s="192"/>
      <c r="B418" s="200" t="s">
        <v>1637</v>
      </c>
      <c r="C418" s="231" t="s">
        <v>1621</v>
      </c>
      <c r="D418" s="190" t="s">
        <v>178</v>
      </c>
      <c r="E418" s="210">
        <v>4161.6000000000004</v>
      </c>
      <c r="F418" s="436">
        <v>41706</v>
      </c>
      <c r="G418" s="42">
        <v>4161.6000000000004</v>
      </c>
      <c r="H418" s="77">
        <f t="shared" si="6"/>
        <v>0</v>
      </c>
      <c r="I418" s="190" t="s">
        <v>162</v>
      </c>
    </row>
    <row r="419" spans="1:9" x14ac:dyDescent="0.25">
      <c r="A419" s="192"/>
      <c r="B419" s="200" t="s">
        <v>1638</v>
      </c>
      <c r="C419" s="231" t="s">
        <v>1621</v>
      </c>
      <c r="D419" s="190" t="s">
        <v>174</v>
      </c>
      <c r="E419" s="210">
        <v>4437.6000000000004</v>
      </c>
      <c r="F419" s="436">
        <v>41706</v>
      </c>
      <c r="G419" s="42">
        <v>4437.6000000000004</v>
      </c>
      <c r="H419" s="77">
        <f t="shared" si="6"/>
        <v>0</v>
      </c>
      <c r="I419" s="190" t="s">
        <v>162</v>
      </c>
    </row>
    <row r="420" spans="1:9" x14ac:dyDescent="0.25">
      <c r="A420" s="192"/>
      <c r="B420" s="200" t="s">
        <v>1639</v>
      </c>
      <c r="C420" s="231" t="s">
        <v>1621</v>
      </c>
      <c r="D420" s="190" t="s">
        <v>14</v>
      </c>
      <c r="E420" s="210">
        <v>7628.5</v>
      </c>
      <c r="F420" s="436">
        <v>41707</v>
      </c>
      <c r="G420" s="42">
        <v>7628.5</v>
      </c>
      <c r="H420" s="77">
        <f t="shared" si="6"/>
        <v>0</v>
      </c>
      <c r="I420" s="190" t="s">
        <v>21</v>
      </c>
    </row>
    <row r="421" spans="1:9" x14ac:dyDescent="0.25">
      <c r="A421" s="192"/>
      <c r="B421" s="200" t="s">
        <v>1640</v>
      </c>
      <c r="C421" s="231" t="s">
        <v>1621</v>
      </c>
      <c r="D421" s="190" t="s">
        <v>106</v>
      </c>
      <c r="E421" s="210">
        <v>40862</v>
      </c>
      <c r="F421" s="436">
        <v>41713</v>
      </c>
      <c r="G421" s="42">
        <v>40862</v>
      </c>
      <c r="H421" s="77">
        <f t="shared" si="6"/>
        <v>0</v>
      </c>
      <c r="I421" s="190" t="s">
        <v>21</v>
      </c>
    </row>
    <row r="422" spans="1:9" x14ac:dyDescent="0.25">
      <c r="A422" s="192"/>
      <c r="B422" s="200" t="s">
        <v>1641</v>
      </c>
      <c r="C422" s="231" t="s">
        <v>1621</v>
      </c>
      <c r="D422" s="190" t="s">
        <v>545</v>
      </c>
      <c r="E422" s="210">
        <v>4869</v>
      </c>
      <c r="F422" s="436">
        <v>41706</v>
      </c>
      <c r="G422" s="42">
        <v>4869</v>
      </c>
      <c r="H422" s="77">
        <f t="shared" si="6"/>
        <v>0</v>
      </c>
      <c r="I422" s="190" t="s">
        <v>162</v>
      </c>
    </row>
    <row r="423" spans="1:9" x14ac:dyDescent="0.25">
      <c r="A423" s="192"/>
      <c r="B423" s="200" t="s">
        <v>1642</v>
      </c>
      <c r="C423" s="231" t="s">
        <v>1621</v>
      </c>
      <c r="D423" s="190" t="s">
        <v>358</v>
      </c>
      <c r="E423" s="210">
        <v>2695.5</v>
      </c>
      <c r="F423" s="436">
        <v>41710</v>
      </c>
      <c r="G423" s="42">
        <v>2695.5</v>
      </c>
      <c r="H423" s="77">
        <f t="shared" si="6"/>
        <v>0</v>
      </c>
      <c r="I423" s="190" t="s">
        <v>162</v>
      </c>
    </row>
    <row r="424" spans="1:9" x14ac:dyDescent="0.25">
      <c r="A424" s="192"/>
      <c r="B424" s="200" t="s">
        <v>1643</v>
      </c>
      <c r="C424" s="231" t="s">
        <v>1621</v>
      </c>
      <c r="D424" s="190" t="s">
        <v>19</v>
      </c>
      <c r="E424" s="210">
        <v>592245.89</v>
      </c>
      <c r="F424" s="492" t="s">
        <v>4893</v>
      </c>
      <c r="G424" s="42">
        <f>3142.71+109944+43273+319630+70016+46240.18</f>
        <v>592245.89</v>
      </c>
      <c r="H424" s="77">
        <f t="shared" si="6"/>
        <v>0</v>
      </c>
      <c r="I424" s="190"/>
    </row>
    <row r="425" spans="1:9" x14ac:dyDescent="0.25">
      <c r="A425" s="192"/>
      <c r="B425" s="200" t="s">
        <v>1644</v>
      </c>
      <c r="C425" s="231" t="s">
        <v>1621</v>
      </c>
      <c r="D425" s="190" t="s">
        <v>168</v>
      </c>
      <c r="E425" s="210">
        <v>4048.5</v>
      </c>
      <c r="F425" s="436">
        <v>41706</v>
      </c>
      <c r="G425" s="42">
        <v>4048.5</v>
      </c>
      <c r="H425" s="77">
        <f t="shared" si="6"/>
        <v>0</v>
      </c>
      <c r="I425" s="190" t="s">
        <v>162</v>
      </c>
    </row>
    <row r="426" spans="1:9" x14ac:dyDescent="0.25">
      <c r="A426" s="192"/>
      <c r="B426" s="200" t="s">
        <v>1645</v>
      </c>
      <c r="C426" s="231" t="s">
        <v>1621</v>
      </c>
      <c r="D426" s="190" t="s">
        <v>250</v>
      </c>
      <c r="E426" s="210">
        <v>1510</v>
      </c>
      <c r="F426" s="436">
        <v>41706</v>
      </c>
      <c r="G426" s="42">
        <v>1510</v>
      </c>
      <c r="H426" s="77">
        <f t="shared" si="6"/>
        <v>0</v>
      </c>
      <c r="I426" s="190" t="s">
        <v>162</v>
      </c>
    </row>
    <row r="427" spans="1:9" x14ac:dyDescent="0.25">
      <c r="A427" s="192"/>
      <c r="B427" s="200" t="s">
        <v>1646</v>
      </c>
      <c r="C427" s="231" t="s">
        <v>1621</v>
      </c>
      <c r="D427" s="190" t="s">
        <v>13</v>
      </c>
      <c r="E427" s="210">
        <v>3128</v>
      </c>
      <c r="F427" s="436">
        <v>41707</v>
      </c>
      <c r="G427" s="42">
        <v>3128</v>
      </c>
      <c r="H427" s="77">
        <f t="shared" si="6"/>
        <v>0</v>
      </c>
      <c r="I427" s="190" t="s">
        <v>27</v>
      </c>
    </row>
    <row r="428" spans="1:9" x14ac:dyDescent="0.25">
      <c r="A428" s="192"/>
      <c r="B428" s="200" t="s">
        <v>1647</v>
      </c>
      <c r="C428" s="231" t="s">
        <v>1621</v>
      </c>
      <c r="D428" s="196" t="s">
        <v>53</v>
      </c>
      <c r="E428" s="215">
        <v>0</v>
      </c>
      <c r="F428" s="436"/>
      <c r="G428" s="42"/>
      <c r="H428" s="77">
        <f t="shared" si="6"/>
        <v>0</v>
      </c>
      <c r="I428" s="190" t="s">
        <v>324</v>
      </c>
    </row>
    <row r="429" spans="1:9" x14ac:dyDescent="0.25">
      <c r="A429" s="192"/>
      <c r="B429" s="200" t="s">
        <v>1648</v>
      </c>
      <c r="C429" s="231" t="s">
        <v>1621</v>
      </c>
      <c r="D429" s="190" t="s">
        <v>28</v>
      </c>
      <c r="E429" s="213">
        <v>7650.5</v>
      </c>
      <c r="F429" s="492" t="s">
        <v>1649</v>
      </c>
      <c r="G429" s="42">
        <v>7650.5</v>
      </c>
      <c r="H429" s="77">
        <f t="shared" si="6"/>
        <v>0</v>
      </c>
      <c r="I429" s="190"/>
    </row>
    <row r="430" spans="1:9" x14ac:dyDescent="0.25">
      <c r="A430" s="192"/>
      <c r="B430" s="200" t="s">
        <v>1650</v>
      </c>
      <c r="C430" s="231" t="s">
        <v>1621</v>
      </c>
      <c r="D430" s="190" t="s">
        <v>36</v>
      </c>
      <c r="E430" s="210">
        <v>23044.5</v>
      </c>
      <c r="F430" s="436">
        <v>41708</v>
      </c>
      <c r="G430" s="42">
        <v>23044.5</v>
      </c>
      <c r="H430" s="77">
        <f t="shared" si="6"/>
        <v>0</v>
      </c>
      <c r="I430" s="190" t="s">
        <v>12</v>
      </c>
    </row>
    <row r="431" spans="1:9" x14ac:dyDescent="0.25">
      <c r="A431" s="192"/>
      <c r="B431" s="200" t="s">
        <v>1651</v>
      </c>
      <c r="C431" s="231" t="s">
        <v>1621</v>
      </c>
      <c r="D431" s="190" t="s">
        <v>47</v>
      </c>
      <c r="E431" s="210">
        <v>3302</v>
      </c>
      <c r="F431" s="436">
        <v>41705</v>
      </c>
      <c r="G431" s="42">
        <v>3302</v>
      </c>
      <c r="H431" s="77">
        <f t="shared" si="6"/>
        <v>0</v>
      </c>
      <c r="I431" s="190" t="s">
        <v>30</v>
      </c>
    </row>
    <row r="432" spans="1:9" x14ac:dyDescent="0.25">
      <c r="A432" s="192"/>
      <c r="B432" s="200" t="s">
        <v>1652</v>
      </c>
      <c r="C432" s="231" t="s">
        <v>1621</v>
      </c>
      <c r="D432" s="190" t="s">
        <v>76</v>
      </c>
      <c r="E432" s="210">
        <v>5992</v>
      </c>
      <c r="F432" s="436">
        <v>41705</v>
      </c>
      <c r="G432" s="42">
        <v>5992</v>
      </c>
      <c r="H432" s="77">
        <f t="shared" si="6"/>
        <v>0</v>
      </c>
      <c r="I432" s="190"/>
    </row>
    <row r="433" spans="1:9" x14ac:dyDescent="0.25">
      <c r="A433" s="192"/>
      <c r="B433" s="200" t="s">
        <v>1653</v>
      </c>
      <c r="C433" s="231" t="s">
        <v>1621</v>
      </c>
      <c r="D433" s="190" t="s">
        <v>1654</v>
      </c>
      <c r="E433" s="213">
        <v>8541</v>
      </c>
      <c r="F433" s="492" t="s">
        <v>1655</v>
      </c>
      <c r="G433" s="42">
        <v>8541</v>
      </c>
      <c r="H433" s="77">
        <f t="shared" si="6"/>
        <v>0</v>
      </c>
      <c r="I433" s="190" t="s">
        <v>65</v>
      </c>
    </row>
    <row r="434" spans="1:9" x14ac:dyDescent="0.25">
      <c r="A434" s="192"/>
      <c r="B434" s="200" t="s">
        <v>1656</v>
      </c>
      <c r="C434" s="231" t="s">
        <v>1621</v>
      </c>
      <c r="D434" s="190" t="s">
        <v>953</v>
      </c>
      <c r="E434" s="210">
        <v>1725</v>
      </c>
      <c r="F434" s="436">
        <v>41705</v>
      </c>
      <c r="G434" s="42">
        <v>1725</v>
      </c>
      <c r="H434" s="77">
        <f t="shared" si="6"/>
        <v>0</v>
      </c>
      <c r="I434" s="190" t="s">
        <v>65</v>
      </c>
    </row>
    <row r="435" spans="1:9" x14ac:dyDescent="0.25">
      <c r="A435" s="192"/>
      <c r="B435" s="200" t="s">
        <v>1657</v>
      </c>
      <c r="C435" s="231" t="s">
        <v>1621</v>
      </c>
      <c r="D435" s="190" t="s">
        <v>52</v>
      </c>
      <c r="E435" s="210">
        <v>3326</v>
      </c>
      <c r="F435" s="436">
        <v>41705</v>
      </c>
      <c r="G435" s="42">
        <v>3326</v>
      </c>
      <c r="H435" s="77">
        <f t="shared" si="6"/>
        <v>0</v>
      </c>
      <c r="I435" s="190" t="s">
        <v>12</v>
      </c>
    </row>
    <row r="436" spans="1:9" x14ac:dyDescent="0.25">
      <c r="A436" s="192"/>
      <c r="B436" s="200" t="s">
        <v>1658</v>
      </c>
      <c r="C436" s="231" t="s">
        <v>1621</v>
      </c>
      <c r="D436" s="190" t="s">
        <v>373</v>
      </c>
      <c r="E436" s="210">
        <v>27816.5</v>
      </c>
      <c r="F436" s="436">
        <v>41705</v>
      </c>
      <c r="G436" s="42">
        <v>27816.5</v>
      </c>
      <c r="H436" s="77">
        <f t="shared" si="6"/>
        <v>0</v>
      </c>
      <c r="I436" s="190" t="s">
        <v>217</v>
      </c>
    </row>
    <row r="437" spans="1:9" x14ac:dyDescent="0.25">
      <c r="A437" s="192"/>
      <c r="B437" s="200" t="s">
        <v>1659</v>
      </c>
      <c r="C437" s="231" t="s">
        <v>1621</v>
      </c>
      <c r="D437" s="190" t="s">
        <v>124</v>
      </c>
      <c r="E437" s="210">
        <v>9212</v>
      </c>
      <c r="F437" s="436">
        <v>41705</v>
      </c>
      <c r="G437" s="42">
        <v>9212</v>
      </c>
      <c r="H437" s="77">
        <f t="shared" si="6"/>
        <v>0</v>
      </c>
      <c r="I437" s="190" t="s">
        <v>30</v>
      </c>
    </row>
    <row r="438" spans="1:9" x14ac:dyDescent="0.25">
      <c r="A438" s="192"/>
      <c r="B438" s="200" t="s">
        <v>1660</v>
      </c>
      <c r="C438" s="231" t="s">
        <v>1621</v>
      </c>
      <c r="D438" s="190" t="s">
        <v>488</v>
      </c>
      <c r="E438" s="210">
        <v>1046</v>
      </c>
      <c r="F438" s="436">
        <v>41705</v>
      </c>
      <c r="G438" s="42">
        <v>1046</v>
      </c>
      <c r="H438" s="77">
        <f t="shared" si="6"/>
        <v>0</v>
      </c>
      <c r="I438" s="190"/>
    </row>
    <row r="439" spans="1:9" x14ac:dyDescent="0.25">
      <c r="A439" s="192"/>
      <c r="B439" s="200" t="s">
        <v>1661</v>
      </c>
      <c r="C439" s="231" t="s">
        <v>1621</v>
      </c>
      <c r="D439" s="190" t="s">
        <v>54</v>
      </c>
      <c r="E439" s="210">
        <v>10098</v>
      </c>
      <c r="F439" s="436">
        <v>41705</v>
      </c>
      <c r="G439" s="42">
        <v>10098</v>
      </c>
      <c r="H439" s="77">
        <f t="shared" si="6"/>
        <v>0</v>
      </c>
      <c r="I439" s="190" t="s">
        <v>30</v>
      </c>
    </row>
    <row r="440" spans="1:9" x14ac:dyDescent="0.25">
      <c r="A440" s="192"/>
      <c r="B440" s="200" t="s">
        <v>1662</v>
      </c>
      <c r="C440" s="231" t="s">
        <v>1621</v>
      </c>
      <c r="D440" s="190" t="s">
        <v>67</v>
      </c>
      <c r="E440" s="210">
        <v>4019</v>
      </c>
      <c r="F440" s="436">
        <v>41705</v>
      </c>
      <c r="G440" s="42">
        <v>4019</v>
      </c>
      <c r="H440" s="77">
        <f t="shared" si="6"/>
        <v>0</v>
      </c>
      <c r="I440" s="190" t="s">
        <v>12</v>
      </c>
    </row>
    <row r="441" spans="1:9" x14ac:dyDescent="0.25">
      <c r="A441" s="192"/>
      <c r="B441" s="200" t="s">
        <v>1663</v>
      </c>
      <c r="C441" s="231" t="s">
        <v>1621</v>
      </c>
      <c r="D441" s="190" t="s">
        <v>106</v>
      </c>
      <c r="E441" s="210">
        <v>2750</v>
      </c>
      <c r="F441" s="436">
        <v>41706</v>
      </c>
      <c r="G441" s="42">
        <v>2750</v>
      </c>
      <c r="H441" s="77">
        <f t="shared" si="6"/>
        <v>0</v>
      </c>
      <c r="I441" s="190"/>
    </row>
    <row r="442" spans="1:9" x14ac:dyDescent="0.25">
      <c r="A442" s="192"/>
      <c r="B442" s="200" t="s">
        <v>1664</v>
      </c>
      <c r="C442" s="231" t="s">
        <v>1621</v>
      </c>
      <c r="D442" s="190" t="s">
        <v>36</v>
      </c>
      <c r="E442" s="210">
        <v>4920</v>
      </c>
      <c r="F442" s="436">
        <v>41708</v>
      </c>
      <c r="G442" s="42">
        <v>4920</v>
      </c>
      <c r="H442" s="77">
        <f t="shared" si="6"/>
        <v>0</v>
      </c>
      <c r="I442" s="190" t="s">
        <v>12</v>
      </c>
    </row>
    <row r="443" spans="1:9" x14ac:dyDescent="0.25">
      <c r="A443" s="192"/>
      <c r="B443" s="200" t="s">
        <v>1665</v>
      </c>
      <c r="C443" s="231" t="s">
        <v>1621</v>
      </c>
      <c r="D443" s="190" t="s">
        <v>35</v>
      </c>
      <c r="E443" s="210">
        <v>722</v>
      </c>
      <c r="F443" s="436">
        <v>41705</v>
      </c>
      <c r="G443" s="42">
        <v>722</v>
      </c>
      <c r="H443" s="77">
        <f t="shared" si="6"/>
        <v>0</v>
      </c>
      <c r="I443" s="190" t="s">
        <v>30</v>
      </c>
    </row>
    <row r="444" spans="1:9" x14ac:dyDescent="0.25">
      <c r="A444" s="192"/>
      <c r="B444" s="200" t="s">
        <v>1666</v>
      </c>
      <c r="C444" s="231" t="s">
        <v>1621</v>
      </c>
      <c r="D444" s="190" t="s">
        <v>152</v>
      </c>
      <c r="E444" s="210">
        <v>14430</v>
      </c>
      <c r="F444" s="436">
        <v>41705</v>
      </c>
      <c r="G444" s="42">
        <v>14430</v>
      </c>
      <c r="H444" s="77">
        <f t="shared" si="6"/>
        <v>0</v>
      </c>
      <c r="I444" s="190"/>
    </row>
    <row r="445" spans="1:9" x14ac:dyDescent="0.25">
      <c r="A445" s="192"/>
      <c r="B445" s="200" t="s">
        <v>1667</v>
      </c>
      <c r="C445" s="231" t="s">
        <v>1621</v>
      </c>
      <c r="D445" s="190" t="s">
        <v>34</v>
      </c>
      <c r="E445" s="210">
        <v>1927</v>
      </c>
      <c r="F445" s="436">
        <v>41705</v>
      </c>
      <c r="G445" s="42">
        <v>1927</v>
      </c>
      <c r="H445" s="77">
        <f t="shared" si="6"/>
        <v>0</v>
      </c>
      <c r="I445" s="190" t="s">
        <v>30</v>
      </c>
    </row>
    <row r="446" spans="1:9" x14ac:dyDescent="0.25">
      <c r="A446" s="232">
        <v>41705</v>
      </c>
      <c r="B446" s="233" t="s">
        <v>1668</v>
      </c>
      <c r="C446" s="231" t="s">
        <v>1621</v>
      </c>
      <c r="D446" s="190" t="s">
        <v>792</v>
      </c>
      <c r="E446" s="210">
        <v>5006</v>
      </c>
      <c r="F446" s="497" t="s">
        <v>1669</v>
      </c>
      <c r="G446" s="42">
        <v>5006</v>
      </c>
      <c r="H446" s="217">
        <f t="shared" si="6"/>
        <v>0</v>
      </c>
      <c r="I446" s="190" t="s">
        <v>12</v>
      </c>
    </row>
    <row r="447" spans="1:9" x14ac:dyDescent="0.25">
      <c r="A447" s="192"/>
      <c r="B447" s="200" t="s">
        <v>1670</v>
      </c>
      <c r="C447" s="231" t="s">
        <v>1671</v>
      </c>
      <c r="D447" s="190" t="s">
        <v>260</v>
      </c>
      <c r="E447" s="210">
        <v>3136</v>
      </c>
      <c r="F447" s="436">
        <v>41705</v>
      </c>
      <c r="G447" s="42">
        <v>3136</v>
      </c>
      <c r="H447" s="217">
        <f t="shared" si="6"/>
        <v>0</v>
      </c>
      <c r="I447" s="190" t="s">
        <v>12</v>
      </c>
    </row>
    <row r="448" spans="1:9" x14ac:dyDescent="0.25">
      <c r="A448" s="192"/>
      <c r="B448" s="200" t="s">
        <v>1672</v>
      </c>
      <c r="C448" s="231" t="s">
        <v>1671</v>
      </c>
      <c r="D448" s="190" t="s">
        <v>29</v>
      </c>
      <c r="E448" s="210">
        <v>9762.5</v>
      </c>
      <c r="F448" s="436">
        <v>41705</v>
      </c>
      <c r="G448" s="42">
        <v>9762.5</v>
      </c>
      <c r="H448" s="217">
        <f t="shared" ref="H448:H511" si="7">E448-G448</f>
        <v>0</v>
      </c>
      <c r="I448" s="190" t="s">
        <v>30</v>
      </c>
    </row>
    <row r="449" spans="1:9" x14ac:dyDescent="0.25">
      <c r="A449" s="192"/>
      <c r="B449" s="200" t="s">
        <v>1673</v>
      </c>
      <c r="C449" s="231" t="s">
        <v>1671</v>
      </c>
      <c r="D449" s="190" t="s">
        <v>44</v>
      </c>
      <c r="E449" s="210">
        <v>5700</v>
      </c>
      <c r="F449" s="436">
        <v>41720</v>
      </c>
      <c r="G449" s="42">
        <v>5700</v>
      </c>
      <c r="H449" s="217">
        <f t="shared" si="7"/>
        <v>0</v>
      </c>
      <c r="I449" s="190" t="s">
        <v>12</v>
      </c>
    </row>
    <row r="450" spans="1:9" x14ac:dyDescent="0.25">
      <c r="A450" s="192"/>
      <c r="B450" s="200" t="s">
        <v>1674</v>
      </c>
      <c r="C450" s="231" t="s">
        <v>1671</v>
      </c>
      <c r="D450" s="190" t="s">
        <v>1030</v>
      </c>
      <c r="E450" s="210">
        <v>8777</v>
      </c>
      <c r="F450" s="436">
        <v>41705</v>
      </c>
      <c r="G450" s="42">
        <v>8777</v>
      </c>
      <c r="H450" s="217">
        <f t="shared" si="7"/>
        <v>0</v>
      </c>
      <c r="I450" s="190"/>
    </row>
    <row r="451" spans="1:9" x14ac:dyDescent="0.25">
      <c r="A451" s="192"/>
      <c r="B451" s="200" t="s">
        <v>1675</v>
      </c>
      <c r="C451" s="231" t="s">
        <v>1671</v>
      </c>
      <c r="D451" s="190" t="s">
        <v>228</v>
      </c>
      <c r="E451" s="210">
        <v>2853.5</v>
      </c>
      <c r="F451" s="436">
        <v>41705</v>
      </c>
      <c r="G451" s="42">
        <v>2853.5</v>
      </c>
      <c r="H451" s="217">
        <f t="shared" si="7"/>
        <v>0</v>
      </c>
      <c r="I451" s="190" t="s">
        <v>30</v>
      </c>
    </row>
    <row r="452" spans="1:9" x14ac:dyDescent="0.25">
      <c r="A452" s="192"/>
      <c r="B452" s="200" t="s">
        <v>1676</v>
      </c>
      <c r="C452" s="231" t="s">
        <v>1671</v>
      </c>
      <c r="D452" s="190" t="s">
        <v>55</v>
      </c>
      <c r="E452" s="210">
        <v>12956.5</v>
      </c>
      <c r="F452" s="436">
        <v>41705</v>
      </c>
      <c r="G452" s="42">
        <v>12956.5</v>
      </c>
      <c r="H452" s="217">
        <f t="shared" si="7"/>
        <v>0</v>
      </c>
      <c r="I452" s="190" t="s">
        <v>8</v>
      </c>
    </row>
    <row r="453" spans="1:9" x14ac:dyDescent="0.25">
      <c r="A453" s="192"/>
      <c r="B453" s="200" t="s">
        <v>1677</v>
      </c>
      <c r="C453" s="231" t="s">
        <v>1671</v>
      </c>
      <c r="D453" s="190" t="s">
        <v>1678</v>
      </c>
      <c r="E453" s="210">
        <v>367.5</v>
      </c>
      <c r="F453" s="436">
        <v>41705</v>
      </c>
      <c r="G453" s="42">
        <v>367.5</v>
      </c>
      <c r="H453" s="217">
        <f t="shared" si="7"/>
        <v>0</v>
      </c>
      <c r="I453" s="190" t="s">
        <v>30</v>
      </c>
    </row>
    <row r="454" spans="1:9" x14ac:dyDescent="0.25">
      <c r="A454" s="192"/>
      <c r="B454" s="200" t="s">
        <v>1679</v>
      </c>
      <c r="C454" s="231" t="s">
        <v>1671</v>
      </c>
      <c r="D454" s="190" t="s">
        <v>882</v>
      </c>
      <c r="E454" s="210">
        <v>46517.69</v>
      </c>
      <c r="F454" s="436">
        <v>41710</v>
      </c>
      <c r="G454" s="42">
        <v>46517.69</v>
      </c>
      <c r="H454" s="217">
        <f t="shared" si="7"/>
        <v>0</v>
      </c>
      <c r="I454" s="190" t="s">
        <v>27</v>
      </c>
    </row>
    <row r="455" spans="1:9" x14ac:dyDescent="0.25">
      <c r="A455" s="192"/>
      <c r="B455" s="200" t="s">
        <v>1680</v>
      </c>
      <c r="C455" s="231" t="s">
        <v>1671</v>
      </c>
      <c r="D455" s="190" t="s">
        <v>32</v>
      </c>
      <c r="E455" s="210">
        <v>12192</v>
      </c>
      <c r="F455" s="436">
        <v>41705</v>
      </c>
      <c r="G455" s="42">
        <v>12192</v>
      </c>
      <c r="H455" s="217">
        <f t="shared" si="7"/>
        <v>0</v>
      </c>
      <c r="I455" s="190" t="s">
        <v>30</v>
      </c>
    </row>
    <row r="456" spans="1:9" x14ac:dyDescent="0.25">
      <c r="A456" s="192"/>
      <c r="B456" s="200" t="s">
        <v>1681</v>
      </c>
      <c r="C456" s="231" t="s">
        <v>1671</v>
      </c>
      <c r="D456" s="190" t="s">
        <v>517</v>
      </c>
      <c r="E456" s="210">
        <v>741</v>
      </c>
      <c r="F456" s="436">
        <v>41705</v>
      </c>
      <c r="G456" s="42">
        <v>741</v>
      </c>
      <c r="H456" s="230">
        <f t="shared" si="7"/>
        <v>0</v>
      </c>
      <c r="I456" s="190"/>
    </row>
    <row r="457" spans="1:9" x14ac:dyDescent="0.25">
      <c r="A457" s="192"/>
      <c r="B457" s="200" t="s">
        <v>1682</v>
      </c>
      <c r="C457" s="231" t="s">
        <v>1671</v>
      </c>
      <c r="D457" s="190" t="s">
        <v>237</v>
      </c>
      <c r="E457" s="210">
        <v>11057.5</v>
      </c>
      <c r="F457" s="436">
        <v>41705</v>
      </c>
      <c r="G457" s="42">
        <v>11057.5</v>
      </c>
      <c r="H457" s="217">
        <f t="shared" si="7"/>
        <v>0</v>
      </c>
      <c r="I457" s="190" t="s">
        <v>27</v>
      </c>
    </row>
    <row r="458" spans="1:9" x14ac:dyDescent="0.25">
      <c r="A458" s="192"/>
      <c r="B458" s="200" t="s">
        <v>1683</v>
      </c>
      <c r="C458" s="231" t="s">
        <v>1671</v>
      </c>
      <c r="D458" s="190" t="s">
        <v>882</v>
      </c>
      <c r="E458" s="210">
        <v>2419.5</v>
      </c>
      <c r="F458" s="436">
        <v>41705</v>
      </c>
      <c r="G458" s="42">
        <v>2419.5</v>
      </c>
      <c r="H458" s="217">
        <f t="shared" si="7"/>
        <v>0</v>
      </c>
      <c r="I458" s="190" t="s">
        <v>27</v>
      </c>
    </row>
    <row r="459" spans="1:9" x14ac:dyDescent="0.25">
      <c r="A459" s="192"/>
      <c r="B459" s="200" t="s">
        <v>1684</v>
      </c>
      <c r="C459" s="231" t="s">
        <v>1671</v>
      </c>
      <c r="D459" s="190" t="s">
        <v>43</v>
      </c>
      <c r="E459" s="210">
        <v>1900</v>
      </c>
      <c r="F459" s="436">
        <v>41720</v>
      </c>
      <c r="G459" s="42">
        <v>1900</v>
      </c>
      <c r="H459" s="217">
        <f t="shared" si="7"/>
        <v>0</v>
      </c>
      <c r="I459" s="190" t="s">
        <v>30</v>
      </c>
    </row>
    <row r="460" spans="1:9" x14ac:dyDescent="0.25">
      <c r="A460" s="192"/>
      <c r="B460" s="200" t="s">
        <v>1685</v>
      </c>
      <c r="C460" s="231" t="s">
        <v>1671</v>
      </c>
      <c r="D460" s="190" t="s">
        <v>42</v>
      </c>
      <c r="E460" s="210">
        <v>2470</v>
      </c>
      <c r="F460" s="436">
        <v>41720</v>
      </c>
      <c r="G460" s="42">
        <v>2470</v>
      </c>
      <c r="H460" s="217">
        <f t="shared" si="7"/>
        <v>0</v>
      </c>
      <c r="I460" s="190" t="s">
        <v>30</v>
      </c>
    </row>
    <row r="461" spans="1:9" x14ac:dyDescent="0.25">
      <c r="A461" s="192"/>
      <c r="B461" s="200" t="s">
        <v>1686</v>
      </c>
      <c r="C461" s="231" t="s">
        <v>1671</v>
      </c>
      <c r="D461" s="190" t="s">
        <v>57</v>
      </c>
      <c r="E461" s="210">
        <v>1000</v>
      </c>
      <c r="F461" s="436">
        <v>41705</v>
      </c>
      <c r="G461" s="42">
        <v>1000</v>
      </c>
      <c r="H461" s="217">
        <f t="shared" si="7"/>
        <v>0</v>
      </c>
      <c r="I461" s="190" t="s">
        <v>30</v>
      </c>
    </row>
    <row r="462" spans="1:9" x14ac:dyDescent="0.25">
      <c r="A462" s="192"/>
      <c r="B462" s="200" t="s">
        <v>1687</v>
      </c>
      <c r="C462" s="231" t="s">
        <v>1671</v>
      </c>
      <c r="D462" s="190" t="s">
        <v>12</v>
      </c>
      <c r="E462" s="210">
        <v>23058</v>
      </c>
      <c r="F462" s="436">
        <v>41705</v>
      </c>
      <c r="G462" s="42">
        <v>23058</v>
      </c>
      <c r="H462" s="217">
        <f t="shared" si="7"/>
        <v>0</v>
      </c>
      <c r="I462" s="190"/>
    </row>
    <row r="463" spans="1:9" x14ac:dyDescent="0.25">
      <c r="A463" s="192"/>
      <c r="B463" s="200" t="s">
        <v>1688</v>
      </c>
      <c r="C463" s="231" t="s">
        <v>1671</v>
      </c>
      <c r="D463" s="190" t="s">
        <v>12</v>
      </c>
      <c r="E463" s="210">
        <v>173</v>
      </c>
      <c r="F463" s="436">
        <v>41705</v>
      </c>
      <c r="G463" s="42">
        <v>173</v>
      </c>
      <c r="H463" s="217">
        <f t="shared" si="7"/>
        <v>0</v>
      </c>
      <c r="I463" s="190"/>
    </row>
    <row r="464" spans="1:9" x14ac:dyDescent="0.25">
      <c r="A464" s="192"/>
      <c r="B464" s="200" t="s">
        <v>1689</v>
      </c>
      <c r="C464" s="231" t="s">
        <v>1671</v>
      </c>
      <c r="D464" s="190" t="s">
        <v>130</v>
      </c>
      <c r="E464" s="210">
        <v>6120.1</v>
      </c>
      <c r="F464" s="436">
        <v>41708</v>
      </c>
      <c r="G464" s="42">
        <v>6120.1</v>
      </c>
      <c r="H464" s="217">
        <f t="shared" si="7"/>
        <v>0</v>
      </c>
      <c r="I464" s="190" t="s">
        <v>27</v>
      </c>
    </row>
    <row r="465" spans="1:9" x14ac:dyDescent="0.25">
      <c r="A465" s="192"/>
      <c r="B465" s="200" t="s">
        <v>1690</v>
      </c>
      <c r="C465" s="231" t="s">
        <v>1671</v>
      </c>
      <c r="D465" s="190" t="s">
        <v>27</v>
      </c>
      <c r="E465" s="210">
        <v>708</v>
      </c>
      <c r="F465" s="436">
        <v>41705</v>
      </c>
      <c r="G465" s="42">
        <v>708</v>
      </c>
      <c r="H465" s="217">
        <f t="shared" si="7"/>
        <v>0</v>
      </c>
      <c r="I465" s="190" t="s">
        <v>27</v>
      </c>
    </row>
    <row r="466" spans="1:9" x14ac:dyDescent="0.25">
      <c r="A466" s="192"/>
      <c r="B466" s="200" t="s">
        <v>1691</v>
      </c>
      <c r="C466" s="231" t="s">
        <v>1671</v>
      </c>
      <c r="D466" s="190" t="s">
        <v>22</v>
      </c>
      <c r="E466" s="210">
        <v>1452</v>
      </c>
      <c r="F466" s="436">
        <v>41705</v>
      </c>
      <c r="G466" s="42">
        <v>1452</v>
      </c>
      <c r="H466" s="217">
        <f t="shared" si="7"/>
        <v>0</v>
      </c>
      <c r="I466" s="190" t="s">
        <v>8</v>
      </c>
    </row>
    <row r="467" spans="1:9" x14ac:dyDescent="0.25">
      <c r="A467" s="192"/>
      <c r="B467" s="200" t="s">
        <v>1692</v>
      </c>
      <c r="C467" s="231" t="s">
        <v>1671</v>
      </c>
      <c r="D467" s="190" t="s">
        <v>1693</v>
      </c>
      <c r="E467" s="210">
        <v>2528.5</v>
      </c>
      <c r="F467" s="436">
        <v>41705</v>
      </c>
      <c r="G467" s="42">
        <v>2528.5</v>
      </c>
      <c r="H467" s="217">
        <f t="shared" si="7"/>
        <v>0</v>
      </c>
      <c r="I467" s="190" t="s">
        <v>8</v>
      </c>
    </row>
    <row r="468" spans="1:9" x14ac:dyDescent="0.25">
      <c r="A468" s="192"/>
      <c r="B468" s="200" t="s">
        <v>1694</v>
      </c>
      <c r="C468" s="231" t="s">
        <v>1671</v>
      </c>
      <c r="D468" s="190" t="s">
        <v>25</v>
      </c>
      <c r="E468" s="210">
        <v>29950.5</v>
      </c>
      <c r="F468" s="492" t="s">
        <v>1695</v>
      </c>
      <c r="G468" s="42">
        <v>29950.5</v>
      </c>
      <c r="H468" s="217">
        <f t="shared" si="7"/>
        <v>0</v>
      </c>
      <c r="I468" s="190" t="s">
        <v>65</v>
      </c>
    </row>
    <row r="469" spans="1:9" x14ac:dyDescent="0.25">
      <c r="A469" s="192"/>
      <c r="B469" s="200" t="s">
        <v>1696</v>
      </c>
      <c r="C469" s="231" t="s">
        <v>1671</v>
      </c>
      <c r="D469" s="190" t="s">
        <v>11</v>
      </c>
      <c r="E469" s="210">
        <v>47583</v>
      </c>
      <c r="F469" s="436">
        <v>41725</v>
      </c>
      <c r="G469" s="42">
        <v>47583</v>
      </c>
      <c r="H469" s="217">
        <f t="shared" si="7"/>
        <v>0</v>
      </c>
      <c r="I469" s="190" t="s">
        <v>65</v>
      </c>
    </row>
    <row r="470" spans="1:9" x14ac:dyDescent="0.25">
      <c r="A470" s="192"/>
      <c r="B470" s="200" t="s">
        <v>1697</v>
      </c>
      <c r="C470" s="231" t="s">
        <v>1671</v>
      </c>
      <c r="D470" s="190" t="s">
        <v>64</v>
      </c>
      <c r="E470" s="210">
        <v>857</v>
      </c>
      <c r="F470" s="436">
        <v>41705</v>
      </c>
      <c r="G470" s="42">
        <v>857</v>
      </c>
      <c r="H470" s="217">
        <f t="shared" si="7"/>
        <v>0</v>
      </c>
      <c r="I470" s="190" t="s">
        <v>65</v>
      </c>
    </row>
    <row r="471" spans="1:9" x14ac:dyDescent="0.25">
      <c r="A471" s="192"/>
      <c r="B471" s="200" t="s">
        <v>1698</v>
      </c>
      <c r="C471" s="231" t="s">
        <v>1671</v>
      </c>
      <c r="D471" s="190" t="s">
        <v>731</v>
      </c>
      <c r="E471" s="210">
        <v>680</v>
      </c>
      <c r="F471" s="497" t="s">
        <v>1699</v>
      </c>
      <c r="G471" s="42">
        <v>680</v>
      </c>
      <c r="H471" s="217">
        <f t="shared" si="7"/>
        <v>0</v>
      </c>
      <c r="I471" s="190" t="s">
        <v>8</v>
      </c>
    </row>
    <row r="472" spans="1:9" x14ac:dyDescent="0.25">
      <c r="A472" s="192">
        <v>41705</v>
      </c>
      <c r="B472" s="200" t="s">
        <v>1700</v>
      </c>
      <c r="C472" s="231" t="s">
        <v>1671</v>
      </c>
      <c r="D472" s="190" t="s">
        <v>20</v>
      </c>
      <c r="E472" s="210">
        <v>12307.5</v>
      </c>
      <c r="F472" s="436">
        <v>41708</v>
      </c>
      <c r="G472" s="211">
        <v>9000</v>
      </c>
      <c r="H472" s="234">
        <f t="shared" si="7"/>
        <v>3307.5</v>
      </c>
      <c r="I472" s="190" t="s">
        <v>512</v>
      </c>
    </row>
    <row r="473" spans="1:9" x14ac:dyDescent="0.25">
      <c r="A473" s="192"/>
      <c r="B473" s="200" t="s">
        <v>1701</v>
      </c>
      <c r="C473" s="231" t="s">
        <v>1671</v>
      </c>
      <c r="D473" s="190" t="s">
        <v>508</v>
      </c>
      <c r="E473" s="210">
        <v>27962</v>
      </c>
      <c r="F473" s="436">
        <v>41705</v>
      </c>
      <c r="G473" s="42">
        <v>27962</v>
      </c>
      <c r="H473" s="217">
        <f t="shared" si="7"/>
        <v>0</v>
      </c>
      <c r="I473" s="190" t="s">
        <v>8</v>
      </c>
    </row>
    <row r="474" spans="1:9" x14ac:dyDescent="0.25">
      <c r="A474" s="192"/>
      <c r="B474" s="200" t="s">
        <v>1702</v>
      </c>
      <c r="C474" s="231" t="s">
        <v>1671</v>
      </c>
      <c r="D474" s="190" t="s">
        <v>8</v>
      </c>
      <c r="E474" s="210">
        <v>2402.6</v>
      </c>
      <c r="F474" s="436">
        <v>41705</v>
      </c>
      <c r="G474" s="42">
        <v>2402.6</v>
      </c>
      <c r="H474" s="217">
        <f t="shared" si="7"/>
        <v>0</v>
      </c>
      <c r="I474" s="190" t="s">
        <v>8</v>
      </c>
    </row>
    <row r="475" spans="1:9" x14ac:dyDescent="0.25">
      <c r="A475" s="192"/>
      <c r="B475" s="200" t="s">
        <v>1703</v>
      </c>
      <c r="C475" s="231" t="s">
        <v>1671</v>
      </c>
      <c r="D475" s="190" t="s">
        <v>51</v>
      </c>
      <c r="E475" s="210">
        <v>884</v>
      </c>
      <c r="F475" s="436">
        <v>41705</v>
      </c>
      <c r="G475" s="42">
        <v>884</v>
      </c>
      <c r="H475" s="217">
        <f t="shared" si="7"/>
        <v>0</v>
      </c>
      <c r="I475" s="190"/>
    </row>
    <row r="476" spans="1:9" x14ac:dyDescent="0.25">
      <c r="A476" s="192"/>
      <c r="B476" s="200" t="s">
        <v>1704</v>
      </c>
      <c r="C476" s="231" t="s">
        <v>1671</v>
      </c>
      <c r="D476" s="190" t="s">
        <v>55</v>
      </c>
      <c r="E476" s="210">
        <v>846</v>
      </c>
      <c r="F476" s="436">
        <v>41705</v>
      </c>
      <c r="G476" s="42">
        <v>846</v>
      </c>
      <c r="H476" s="217">
        <f t="shared" si="7"/>
        <v>0</v>
      </c>
      <c r="I476" s="190" t="s">
        <v>8</v>
      </c>
    </row>
    <row r="477" spans="1:9" x14ac:dyDescent="0.25">
      <c r="A477" s="192"/>
      <c r="B477" s="200" t="s">
        <v>1705</v>
      </c>
      <c r="C477" s="231" t="s">
        <v>1671</v>
      </c>
      <c r="D477" s="190" t="s">
        <v>312</v>
      </c>
      <c r="E477" s="210">
        <v>921.5</v>
      </c>
      <c r="F477" s="436">
        <v>41705</v>
      </c>
      <c r="G477" s="42">
        <v>921.5</v>
      </c>
      <c r="H477" s="217">
        <f t="shared" si="7"/>
        <v>0</v>
      </c>
      <c r="I477" s="190"/>
    </row>
    <row r="478" spans="1:9" x14ac:dyDescent="0.25">
      <c r="A478" s="192"/>
      <c r="B478" s="200" t="s">
        <v>1706</v>
      </c>
      <c r="C478" s="231" t="s">
        <v>1671</v>
      </c>
      <c r="D478" s="190" t="s">
        <v>708</v>
      </c>
      <c r="E478" s="210">
        <v>16020</v>
      </c>
      <c r="F478" s="436">
        <v>41705</v>
      </c>
      <c r="G478" s="42">
        <v>16020</v>
      </c>
      <c r="H478" s="217">
        <f t="shared" si="7"/>
        <v>0</v>
      </c>
      <c r="I478" s="190"/>
    </row>
    <row r="479" spans="1:9" x14ac:dyDescent="0.25">
      <c r="A479" s="192"/>
      <c r="B479" s="200" t="s">
        <v>1707</v>
      </c>
      <c r="C479" s="231" t="s">
        <v>1671</v>
      </c>
      <c r="D479" s="190" t="s">
        <v>349</v>
      </c>
      <c r="E479" s="210">
        <v>6844.5</v>
      </c>
      <c r="F479" s="436">
        <v>41705</v>
      </c>
      <c r="G479" s="42">
        <v>6844.5</v>
      </c>
      <c r="H479" s="217">
        <f t="shared" si="7"/>
        <v>0</v>
      </c>
      <c r="I479" s="190" t="s">
        <v>217</v>
      </c>
    </row>
    <row r="480" spans="1:9" x14ac:dyDescent="0.25">
      <c r="A480" s="192">
        <v>41705</v>
      </c>
      <c r="B480" s="200" t="s">
        <v>1708</v>
      </c>
      <c r="C480" s="231" t="s">
        <v>1671</v>
      </c>
      <c r="D480" s="196" t="s">
        <v>2470</v>
      </c>
      <c r="E480" s="215">
        <v>0</v>
      </c>
      <c r="F480" s="436" t="s">
        <v>6601</v>
      </c>
      <c r="G480" s="42"/>
      <c r="H480" s="217">
        <f t="shared" si="7"/>
        <v>0</v>
      </c>
      <c r="I480" s="190" t="s">
        <v>217</v>
      </c>
    </row>
    <row r="481" spans="1:9" x14ac:dyDescent="0.25">
      <c r="A481" s="192"/>
      <c r="B481" s="200" t="s">
        <v>1709</v>
      </c>
      <c r="C481" s="231" t="s">
        <v>1671</v>
      </c>
      <c r="D481" s="190" t="s">
        <v>137</v>
      </c>
      <c r="E481" s="210">
        <v>886</v>
      </c>
      <c r="F481" s="486" t="s">
        <v>1710</v>
      </c>
      <c r="G481" s="42">
        <v>886</v>
      </c>
      <c r="H481" s="217">
        <f t="shared" si="7"/>
        <v>0</v>
      </c>
      <c r="I481" s="190"/>
    </row>
    <row r="482" spans="1:9" x14ac:dyDescent="0.25">
      <c r="A482" s="192"/>
      <c r="B482" s="200" t="s">
        <v>1711</v>
      </c>
      <c r="C482" s="231" t="s">
        <v>1671</v>
      </c>
      <c r="D482" s="190" t="s">
        <v>78</v>
      </c>
      <c r="E482" s="210">
        <v>2768</v>
      </c>
      <c r="F482" s="436">
        <v>41705</v>
      </c>
      <c r="G482" s="42">
        <v>2768</v>
      </c>
      <c r="H482" s="217">
        <f t="shared" si="7"/>
        <v>0</v>
      </c>
      <c r="I482" s="190" t="s">
        <v>217</v>
      </c>
    </row>
    <row r="483" spans="1:9" x14ac:dyDescent="0.25">
      <c r="A483" s="192"/>
      <c r="B483" s="200" t="s">
        <v>1712</v>
      </c>
      <c r="C483" s="231" t="s">
        <v>1671</v>
      </c>
      <c r="D483" s="196" t="s">
        <v>53</v>
      </c>
      <c r="E483" s="215">
        <v>0</v>
      </c>
      <c r="F483" s="436"/>
      <c r="G483" s="42"/>
      <c r="H483" s="217">
        <f t="shared" si="7"/>
        <v>0</v>
      </c>
      <c r="I483" s="190" t="s">
        <v>324</v>
      </c>
    </row>
    <row r="484" spans="1:9" x14ac:dyDescent="0.25">
      <c r="A484" s="192"/>
      <c r="B484" s="200" t="s">
        <v>1713</v>
      </c>
      <c r="C484" s="231" t="s">
        <v>1671</v>
      </c>
      <c r="D484" s="190" t="s">
        <v>99</v>
      </c>
      <c r="E484" s="210">
        <v>5633.6</v>
      </c>
      <c r="F484" s="436">
        <v>41705</v>
      </c>
      <c r="G484" s="42">
        <v>5633.6</v>
      </c>
      <c r="H484" s="217">
        <f t="shared" si="7"/>
        <v>0</v>
      </c>
      <c r="I484" s="190" t="s">
        <v>217</v>
      </c>
    </row>
    <row r="485" spans="1:9" x14ac:dyDescent="0.25">
      <c r="A485" s="192"/>
      <c r="B485" s="200" t="s">
        <v>1714</v>
      </c>
      <c r="C485" s="231" t="s">
        <v>1671</v>
      </c>
      <c r="D485" s="190" t="s">
        <v>136</v>
      </c>
      <c r="E485" s="210">
        <v>3002.5</v>
      </c>
      <c r="F485" s="436">
        <v>41705</v>
      </c>
      <c r="G485" s="42">
        <v>3002.5</v>
      </c>
      <c r="H485" s="217">
        <f t="shared" si="7"/>
        <v>0</v>
      </c>
      <c r="I485" s="190" t="s">
        <v>8</v>
      </c>
    </row>
    <row r="486" spans="1:9" x14ac:dyDescent="0.25">
      <c r="A486" s="192"/>
      <c r="B486" s="200" t="s">
        <v>1715</v>
      </c>
      <c r="C486" s="231" t="s">
        <v>1671</v>
      </c>
      <c r="D486" s="190" t="s">
        <v>144</v>
      </c>
      <c r="E486" s="210">
        <v>4000</v>
      </c>
      <c r="F486" s="436">
        <v>41705</v>
      </c>
      <c r="G486" s="42">
        <v>4000</v>
      </c>
      <c r="H486" s="217">
        <f t="shared" si="7"/>
        <v>0</v>
      </c>
      <c r="I486" s="190" t="s">
        <v>217</v>
      </c>
    </row>
    <row r="487" spans="1:9" x14ac:dyDescent="0.25">
      <c r="A487" s="192"/>
      <c r="B487" s="200" t="s">
        <v>1716</v>
      </c>
      <c r="C487" s="231" t="s">
        <v>1671</v>
      </c>
      <c r="D487" s="190" t="s">
        <v>80</v>
      </c>
      <c r="E487" s="210">
        <v>1856</v>
      </c>
      <c r="F487" s="436">
        <v>41705</v>
      </c>
      <c r="G487" s="42">
        <v>1856</v>
      </c>
      <c r="H487" s="217">
        <f t="shared" si="7"/>
        <v>0</v>
      </c>
      <c r="I487" s="190" t="s">
        <v>217</v>
      </c>
    </row>
    <row r="488" spans="1:9" x14ac:dyDescent="0.25">
      <c r="A488" s="192"/>
      <c r="B488" s="200" t="s">
        <v>1717</v>
      </c>
      <c r="C488" s="231" t="s">
        <v>1671</v>
      </c>
      <c r="D488" s="190" t="s">
        <v>28</v>
      </c>
      <c r="E488" s="210">
        <v>26073.599999999999</v>
      </c>
      <c r="F488" s="436">
        <v>41705</v>
      </c>
      <c r="G488" s="42">
        <v>26073.599999999999</v>
      </c>
      <c r="H488" s="217">
        <f t="shared" si="7"/>
        <v>0</v>
      </c>
      <c r="I488" s="190"/>
    </row>
    <row r="489" spans="1:9" x14ac:dyDescent="0.25">
      <c r="A489" s="192"/>
      <c r="B489" s="200" t="s">
        <v>1718</v>
      </c>
      <c r="C489" s="231" t="s">
        <v>1671</v>
      </c>
      <c r="D489" s="190" t="s">
        <v>512</v>
      </c>
      <c r="E489" s="210">
        <v>22.5</v>
      </c>
      <c r="F489" s="436">
        <v>41705</v>
      </c>
      <c r="G489" s="42">
        <v>22.5</v>
      </c>
      <c r="H489" s="217">
        <f t="shared" si="7"/>
        <v>0</v>
      </c>
      <c r="I489" s="190" t="s">
        <v>8</v>
      </c>
    </row>
    <row r="490" spans="1:9" x14ac:dyDescent="0.25">
      <c r="A490" s="192"/>
      <c r="B490" s="200" t="s">
        <v>1719</v>
      </c>
      <c r="C490" s="231" t="s">
        <v>1671</v>
      </c>
      <c r="D490" s="190" t="s">
        <v>134</v>
      </c>
      <c r="E490" s="210">
        <v>7444.3</v>
      </c>
      <c r="F490" s="436">
        <v>41706</v>
      </c>
      <c r="G490" s="42">
        <v>7444.3</v>
      </c>
      <c r="H490" s="217">
        <f t="shared" si="7"/>
        <v>0</v>
      </c>
      <c r="I490" s="190" t="s">
        <v>12</v>
      </c>
    </row>
    <row r="491" spans="1:9" x14ac:dyDescent="0.25">
      <c r="A491" s="192"/>
      <c r="B491" s="200" t="s">
        <v>1720</v>
      </c>
      <c r="C491" s="231" t="s">
        <v>1671</v>
      </c>
      <c r="D491" s="190" t="s">
        <v>68</v>
      </c>
      <c r="E491" s="210">
        <v>3928</v>
      </c>
      <c r="F491" s="436">
        <v>41706</v>
      </c>
      <c r="G491" s="42">
        <v>3928</v>
      </c>
      <c r="H491" s="217">
        <f t="shared" si="7"/>
        <v>0</v>
      </c>
      <c r="I491" s="190" t="s">
        <v>12</v>
      </c>
    </row>
    <row r="492" spans="1:9" x14ac:dyDescent="0.25">
      <c r="A492" s="192"/>
      <c r="B492" s="200" t="s">
        <v>1721</v>
      </c>
      <c r="C492" s="231" t="s">
        <v>1671</v>
      </c>
      <c r="D492" s="190" t="s">
        <v>62</v>
      </c>
      <c r="E492" s="210">
        <v>21288</v>
      </c>
      <c r="F492" s="486" t="s">
        <v>1722</v>
      </c>
      <c r="G492" s="42">
        <v>21288</v>
      </c>
      <c r="H492" s="222">
        <f t="shared" si="7"/>
        <v>0</v>
      </c>
      <c r="I492" s="190" t="s">
        <v>12</v>
      </c>
    </row>
    <row r="493" spans="1:9" x14ac:dyDescent="0.25">
      <c r="A493" s="192"/>
      <c r="B493" s="200" t="s">
        <v>1723</v>
      </c>
      <c r="C493" s="231" t="s">
        <v>1671</v>
      </c>
      <c r="D493" s="190" t="s">
        <v>16</v>
      </c>
      <c r="E493" s="210">
        <v>6075</v>
      </c>
      <c r="F493" s="436">
        <v>41705</v>
      </c>
      <c r="G493" s="42">
        <v>6075</v>
      </c>
      <c r="H493" s="222">
        <f t="shared" si="7"/>
        <v>0</v>
      </c>
      <c r="I493" s="190" t="s">
        <v>217</v>
      </c>
    </row>
    <row r="494" spans="1:9" x14ac:dyDescent="0.25">
      <c r="A494" s="192"/>
      <c r="B494" s="200" t="s">
        <v>1724</v>
      </c>
      <c r="C494" s="231" t="s">
        <v>1671</v>
      </c>
      <c r="D494" s="190" t="s">
        <v>193</v>
      </c>
      <c r="E494" s="210">
        <v>1972.6</v>
      </c>
      <c r="F494" s="436">
        <v>41705</v>
      </c>
      <c r="G494" s="42">
        <v>1972.6</v>
      </c>
      <c r="H494" s="222">
        <f t="shared" si="7"/>
        <v>0</v>
      </c>
      <c r="I494" s="190" t="s">
        <v>217</v>
      </c>
    </row>
    <row r="495" spans="1:9" x14ac:dyDescent="0.25">
      <c r="A495" s="192"/>
      <c r="B495" s="200" t="s">
        <v>1725</v>
      </c>
      <c r="C495" s="231" t="s">
        <v>1671</v>
      </c>
      <c r="D495" s="190" t="s">
        <v>99</v>
      </c>
      <c r="E495" s="210">
        <v>1499</v>
      </c>
      <c r="F495" s="436">
        <v>41705</v>
      </c>
      <c r="G495" s="42">
        <v>1499</v>
      </c>
      <c r="H495" s="222">
        <f t="shared" si="7"/>
        <v>0</v>
      </c>
      <c r="I495" s="190" t="s">
        <v>217</v>
      </c>
    </row>
    <row r="496" spans="1:9" x14ac:dyDescent="0.25">
      <c r="A496" s="192"/>
      <c r="B496" s="200" t="s">
        <v>1726</v>
      </c>
      <c r="C496" s="231" t="s">
        <v>1671</v>
      </c>
      <c r="D496" s="190" t="s">
        <v>92</v>
      </c>
      <c r="E496" s="210">
        <v>6831.5</v>
      </c>
      <c r="F496" s="436">
        <v>41706</v>
      </c>
      <c r="G496" s="42">
        <v>6831.5</v>
      </c>
      <c r="H496" s="222">
        <f t="shared" si="7"/>
        <v>0</v>
      </c>
      <c r="I496" s="190" t="s">
        <v>27</v>
      </c>
    </row>
    <row r="497" spans="1:9" x14ac:dyDescent="0.25">
      <c r="A497" s="192"/>
      <c r="B497" s="200" t="s">
        <v>1727</v>
      </c>
      <c r="C497" s="231" t="s">
        <v>1671</v>
      </c>
      <c r="D497" s="190" t="s">
        <v>88</v>
      </c>
      <c r="E497" s="210">
        <v>6194</v>
      </c>
      <c r="F497" s="436">
        <v>41706</v>
      </c>
      <c r="G497" s="42">
        <v>6194</v>
      </c>
      <c r="H497" s="222">
        <f t="shared" si="7"/>
        <v>0</v>
      </c>
      <c r="I497" s="190" t="s">
        <v>27</v>
      </c>
    </row>
    <row r="498" spans="1:9" ht="24.75" x14ac:dyDescent="0.25">
      <c r="A498" s="192"/>
      <c r="B498" s="200" t="s">
        <v>1728</v>
      </c>
      <c r="C498" s="231" t="s">
        <v>1671</v>
      </c>
      <c r="D498" s="190" t="s">
        <v>1729</v>
      </c>
      <c r="E498" s="210">
        <v>3999.6</v>
      </c>
      <c r="F498" s="496" t="s">
        <v>1730</v>
      </c>
      <c r="G498" s="42">
        <v>3999.6</v>
      </c>
      <c r="H498" s="222">
        <f t="shared" si="7"/>
        <v>0</v>
      </c>
      <c r="I498" s="190" t="s">
        <v>27</v>
      </c>
    </row>
    <row r="499" spans="1:9" x14ac:dyDescent="0.25">
      <c r="A499" s="192"/>
      <c r="B499" s="200" t="s">
        <v>1731</v>
      </c>
      <c r="C499" s="231" t="s">
        <v>1671</v>
      </c>
      <c r="D499" s="190" t="s">
        <v>242</v>
      </c>
      <c r="E499" s="210">
        <v>38042.6</v>
      </c>
      <c r="F499" s="502" t="s">
        <v>1732</v>
      </c>
      <c r="G499" s="42">
        <v>38042.6</v>
      </c>
      <c r="H499" s="222">
        <f t="shared" si="7"/>
        <v>0</v>
      </c>
      <c r="I499" s="190" t="s">
        <v>27</v>
      </c>
    </row>
    <row r="500" spans="1:9" x14ac:dyDescent="0.25">
      <c r="A500" s="192"/>
      <c r="B500" s="200" t="s">
        <v>1733</v>
      </c>
      <c r="C500" s="231" t="s">
        <v>1671</v>
      </c>
      <c r="D500" s="190" t="s">
        <v>85</v>
      </c>
      <c r="E500" s="210">
        <v>31645.599999999999</v>
      </c>
      <c r="F500" s="436">
        <v>41706</v>
      </c>
      <c r="G500" s="42">
        <v>31645.599999999999</v>
      </c>
      <c r="H500" s="222">
        <f t="shared" si="7"/>
        <v>0</v>
      </c>
      <c r="I500" s="190" t="s">
        <v>27</v>
      </c>
    </row>
    <row r="501" spans="1:9" x14ac:dyDescent="0.25">
      <c r="A501" s="192"/>
      <c r="B501" s="200" t="s">
        <v>1734</v>
      </c>
      <c r="C501" s="231" t="s">
        <v>1671</v>
      </c>
      <c r="D501" s="196" t="s">
        <v>53</v>
      </c>
      <c r="E501" s="215">
        <v>0</v>
      </c>
      <c r="F501" s="436"/>
      <c r="G501" s="42"/>
      <c r="H501" s="222">
        <f t="shared" si="7"/>
        <v>0</v>
      </c>
      <c r="I501" s="190" t="s">
        <v>324</v>
      </c>
    </row>
    <row r="502" spans="1:9" x14ac:dyDescent="0.25">
      <c r="A502" s="192"/>
      <c r="B502" s="200" t="s">
        <v>1735</v>
      </c>
      <c r="C502" s="231" t="s">
        <v>1671</v>
      </c>
      <c r="D502" s="190" t="s">
        <v>633</v>
      </c>
      <c r="E502" s="210">
        <v>11265.6</v>
      </c>
      <c r="F502" s="436">
        <v>41706</v>
      </c>
      <c r="G502" s="42">
        <v>11265.6</v>
      </c>
      <c r="H502" s="222">
        <f t="shared" si="7"/>
        <v>0</v>
      </c>
      <c r="I502" s="190" t="s">
        <v>27</v>
      </c>
    </row>
    <row r="503" spans="1:9" x14ac:dyDescent="0.25">
      <c r="A503" s="192"/>
      <c r="B503" s="200" t="s">
        <v>1736</v>
      </c>
      <c r="C503" s="231" t="s">
        <v>1671</v>
      </c>
      <c r="D503" s="190" t="s">
        <v>244</v>
      </c>
      <c r="E503" s="210">
        <v>16466</v>
      </c>
      <c r="F503" s="486" t="s">
        <v>1737</v>
      </c>
      <c r="G503" s="42">
        <v>16466</v>
      </c>
      <c r="H503" s="77">
        <f t="shared" si="7"/>
        <v>0</v>
      </c>
      <c r="I503" s="190" t="s">
        <v>27</v>
      </c>
    </row>
    <row r="504" spans="1:9" x14ac:dyDescent="0.25">
      <c r="A504" s="192"/>
      <c r="B504" s="200" t="s">
        <v>1738</v>
      </c>
      <c r="C504" s="231" t="s">
        <v>1671</v>
      </c>
      <c r="D504" s="190" t="s">
        <v>149</v>
      </c>
      <c r="E504" s="210">
        <v>9860</v>
      </c>
      <c r="F504" s="436">
        <v>41706</v>
      </c>
      <c r="G504" s="42">
        <v>9860</v>
      </c>
      <c r="H504" s="222">
        <f t="shared" si="7"/>
        <v>0</v>
      </c>
      <c r="I504" s="190" t="s">
        <v>10</v>
      </c>
    </row>
    <row r="505" spans="1:9" x14ac:dyDescent="0.25">
      <c r="A505" s="192"/>
      <c r="B505" s="200" t="s">
        <v>1739</v>
      </c>
      <c r="C505" s="231" t="s">
        <v>1671</v>
      </c>
      <c r="D505" s="190" t="s">
        <v>89</v>
      </c>
      <c r="E505" s="210">
        <v>21070</v>
      </c>
      <c r="F505" s="502" t="s">
        <v>1740</v>
      </c>
      <c r="G505" s="42">
        <v>21070</v>
      </c>
      <c r="H505" s="222">
        <f t="shared" si="7"/>
        <v>0</v>
      </c>
      <c r="I505" s="190" t="s">
        <v>45</v>
      </c>
    </row>
    <row r="506" spans="1:9" x14ac:dyDescent="0.25">
      <c r="A506" s="192"/>
      <c r="B506" s="200" t="s">
        <v>1741</v>
      </c>
      <c r="C506" s="231" t="s">
        <v>1671</v>
      </c>
      <c r="D506" s="190" t="s">
        <v>240</v>
      </c>
      <c r="E506" s="210">
        <v>54247.3</v>
      </c>
      <c r="F506" s="502" t="s">
        <v>1742</v>
      </c>
      <c r="G506" s="42">
        <v>54247.3</v>
      </c>
      <c r="H506" s="222">
        <f t="shared" si="7"/>
        <v>0</v>
      </c>
      <c r="I506" s="190" t="s">
        <v>27</v>
      </c>
    </row>
    <row r="507" spans="1:9" x14ac:dyDescent="0.25">
      <c r="A507" s="192"/>
      <c r="B507" s="200" t="s">
        <v>1743</v>
      </c>
      <c r="C507" s="231" t="s">
        <v>1671</v>
      </c>
      <c r="D507" s="190" t="s">
        <v>245</v>
      </c>
      <c r="E507" s="210">
        <v>1851</v>
      </c>
      <c r="F507" s="436">
        <v>41706</v>
      </c>
      <c r="G507" s="42">
        <v>1851</v>
      </c>
      <c r="H507" s="77">
        <f t="shared" si="7"/>
        <v>0</v>
      </c>
      <c r="I507" s="190" t="s">
        <v>27</v>
      </c>
    </row>
    <row r="508" spans="1:9" x14ac:dyDescent="0.25">
      <c r="A508" s="192"/>
      <c r="B508" s="200" t="s">
        <v>1744</v>
      </c>
      <c r="C508" s="231" t="s">
        <v>1671</v>
      </c>
      <c r="D508" s="190" t="s">
        <v>346</v>
      </c>
      <c r="E508" s="210">
        <v>3853.5</v>
      </c>
      <c r="F508" s="436">
        <v>41706</v>
      </c>
      <c r="G508" s="42">
        <v>3853.5</v>
      </c>
      <c r="H508" s="222">
        <f t="shared" si="7"/>
        <v>0</v>
      </c>
      <c r="I508" s="190" t="s">
        <v>27</v>
      </c>
    </row>
    <row r="509" spans="1:9" x14ac:dyDescent="0.25">
      <c r="A509" s="192"/>
      <c r="B509" s="200" t="s">
        <v>1745</v>
      </c>
      <c r="C509" s="231" t="s">
        <v>1671</v>
      </c>
      <c r="D509" s="190" t="s">
        <v>14</v>
      </c>
      <c r="E509" s="210">
        <v>9000</v>
      </c>
      <c r="F509" s="436">
        <v>41705</v>
      </c>
      <c r="G509" s="42">
        <v>9000</v>
      </c>
      <c r="H509" s="222">
        <f t="shared" si="7"/>
        <v>0</v>
      </c>
      <c r="I509" s="190" t="s">
        <v>45</v>
      </c>
    </row>
    <row r="510" spans="1:9" x14ac:dyDescent="0.25">
      <c r="A510" s="192"/>
      <c r="B510" s="200" t="s">
        <v>1746</v>
      </c>
      <c r="C510" s="231" t="s">
        <v>1671</v>
      </c>
      <c r="D510" s="190" t="s">
        <v>89</v>
      </c>
      <c r="E510" s="210">
        <v>5392</v>
      </c>
      <c r="F510" s="502" t="s">
        <v>1747</v>
      </c>
      <c r="G510" s="42">
        <v>5392</v>
      </c>
      <c r="H510" s="222">
        <f t="shared" si="7"/>
        <v>0</v>
      </c>
      <c r="I510" s="190" t="s">
        <v>45</v>
      </c>
    </row>
    <row r="511" spans="1:9" x14ac:dyDescent="0.25">
      <c r="A511" s="232">
        <v>41705</v>
      </c>
      <c r="B511" s="233" t="s">
        <v>1748</v>
      </c>
      <c r="C511" s="231" t="s">
        <v>1671</v>
      </c>
      <c r="D511" s="190" t="s">
        <v>1749</v>
      </c>
      <c r="E511" s="210">
        <v>3545</v>
      </c>
      <c r="F511" s="436">
        <v>41705</v>
      </c>
      <c r="G511" s="42">
        <v>3545</v>
      </c>
      <c r="H511" s="222">
        <f t="shared" si="7"/>
        <v>0</v>
      </c>
      <c r="I511" s="190" t="s">
        <v>10</v>
      </c>
    </row>
    <row r="512" spans="1:9" x14ac:dyDescent="0.25">
      <c r="A512" s="192"/>
      <c r="B512" s="200" t="s">
        <v>1750</v>
      </c>
      <c r="C512" s="231" t="s">
        <v>1671</v>
      </c>
      <c r="D512" s="190" t="s">
        <v>1751</v>
      </c>
      <c r="E512" s="210">
        <v>3231</v>
      </c>
      <c r="F512" s="436">
        <v>41705</v>
      </c>
      <c r="G512" s="42">
        <v>3231</v>
      </c>
      <c r="H512" s="222">
        <f t="shared" ref="H512:H575" si="8">E512-G512</f>
        <v>0</v>
      </c>
      <c r="I512" s="190" t="s">
        <v>10</v>
      </c>
    </row>
    <row r="513" spans="1:9" x14ac:dyDescent="0.25">
      <c r="A513" s="192"/>
      <c r="B513" s="200" t="s">
        <v>1752</v>
      </c>
      <c r="C513" s="231" t="s">
        <v>1671</v>
      </c>
      <c r="D513" s="190" t="s">
        <v>1749</v>
      </c>
      <c r="E513" s="210">
        <v>850.5</v>
      </c>
      <c r="F513" s="436">
        <v>41705</v>
      </c>
      <c r="G513" s="42">
        <v>850.5</v>
      </c>
      <c r="H513" s="222">
        <f t="shared" si="8"/>
        <v>0</v>
      </c>
      <c r="I513" s="190" t="s">
        <v>10</v>
      </c>
    </row>
    <row r="514" spans="1:9" x14ac:dyDescent="0.25">
      <c r="A514" s="192"/>
      <c r="B514" s="200" t="s">
        <v>1753</v>
      </c>
      <c r="C514" s="231" t="s">
        <v>1671</v>
      </c>
      <c r="D514" s="190" t="s">
        <v>179</v>
      </c>
      <c r="E514" s="220">
        <v>18931.599999999999</v>
      </c>
      <c r="F514" s="436">
        <v>41707</v>
      </c>
      <c r="G514" s="42">
        <v>18931.599999999999</v>
      </c>
      <c r="H514" s="222">
        <f t="shared" si="8"/>
        <v>0</v>
      </c>
      <c r="I514" s="190" t="s">
        <v>30</v>
      </c>
    </row>
    <row r="515" spans="1:9" x14ac:dyDescent="0.25">
      <c r="A515" s="192">
        <v>41706</v>
      </c>
      <c r="B515" s="200" t="s">
        <v>1754</v>
      </c>
      <c r="C515" s="231" t="s">
        <v>1671</v>
      </c>
      <c r="D515" s="190" t="s">
        <v>106</v>
      </c>
      <c r="E515" s="210">
        <v>9282</v>
      </c>
      <c r="F515" s="436">
        <v>41713</v>
      </c>
      <c r="G515" s="42">
        <v>9282</v>
      </c>
      <c r="H515" s="222">
        <f t="shared" si="8"/>
        <v>0</v>
      </c>
      <c r="I515" s="190"/>
    </row>
    <row r="516" spans="1:9" x14ac:dyDescent="0.25">
      <c r="A516" s="192"/>
      <c r="B516" s="200" t="s">
        <v>1755</v>
      </c>
      <c r="C516" s="231" t="s">
        <v>1671</v>
      </c>
      <c r="D516" s="190" t="s">
        <v>108</v>
      </c>
      <c r="E516" s="210">
        <v>7603</v>
      </c>
      <c r="F516" s="436">
        <v>41706</v>
      </c>
      <c r="G516" s="42">
        <v>7603</v>
      </c>
      <c r="H516" s="222">
        <f t="shared" si="8"/>
        <v>0</v>
      </c>
      <c r="I516" s="56"/>
    </row>
    <row r="517" spans="1:9" x14ac:dyDescent="0.25">
      <c r="A517" s="192"/>
      <c r="B517" s="200" t="s">
        <v>1756</v>
      </c>
      <c r="C517" s="231" t="s">
        <v>1671</v>
      </c>
      <c r="D517" s="190" t="s">
        <v>16</v>
      </c>
      <c r="E517" s="210">
        <v>227446.5</v>
      </c>
      <c r="F517" s="486">
        <v>41738</v>
      </c>
      <c r="G517" s="219">
        <v>227446.5</v>
      </c>
      <c r="H517" s="77">
        <f t="shared" si="8"/>
        <v>0</v>
      </c>
      <c r="I517" s="190"/>
    </row>
    <row r="518" spans="1:9" x14ac:dyDescent="0.25">
      <c r="A518" s="192"/>
      <c r="B518" s="200" t="s">
        <v>1757</v>
      </c>
      <c r="C518" s="231" t="s">
        <v>1671</v>
      </c>
      <c r="D518" s="190" t="s">
        <v>637</v>
      </c>
      <c r="E518" s="210">
        <v>2406.8000000000002</v>
      </c>
      <c r="F518" s="436">
        <v>41706</v>
      </c>
      <c r="G518" s="42">
        <v>2406.8000000000002</v>
      </c>
      <c r="H518" s="77">
        <f t="shared" si="8"/>
        <v>0</v>
      </c>
      <c r="I518" s="190" t="s">
        <v>8</v>
      </c>
    </row>
    <row r="519" spans="1:9" x14ac:dyDescent="0.25">
      <c r="A519" s="192"/>
      <c r="B519" s="200" t="s">
        <v>1758</v>
      </c>
      <c r="C519" s="231" t="s">
        <v>1671</v>
      </c>
      <c r="D519" s="190" t="s">
        <v>106</v>
      </c>
      <c r="E519" s="210">
        <v>12870</v>
      </c>
      <c r="F519" s="436">
        <v>41713</v>
      </c>
      <c r="G519" s="42">
        <v>12870</v>
      </c>
      <c r="H519" s="77">
        <f t="shared" si="8"/>
        <v>0</v>
      </c>
      <c r="I519" s="190"/>
    </row>
    <row r="520" spans="1:9" x14ac:dyDescent="0.25">
      <c r="A520" s="192"/>
      <c r="B520" s="200" t="s">
        <v>1759</v>
      </c>
      <c r="C520" s="231" t="s">
        <v>1671</v>
      </c>
      <c r="D520" s="190" t="s">
        <v>501</v>
      </c>
      <c r="E520" s="210">
        <v>829</v>
      </c>
      <c r="F520" s="436">
        <v>41706</v>
      </c>
      <c r="G520" s="42">
        <v>829</v>
      </c>
      <c r="H520" s="77">
        <f t="shared" si="8"/>
        <v>0</v>
      </c>
      <c r="I520" s="190"/>
    </row>
    <row r="521" spans="1:9" x14ac:dyDescent="0.25">
      <c r="A521" s="192"/>
      <c r="B521" s="200" t="s">
        <v>1760</v>
      </c>
      <c r="C521" s="231" t="s">
        <v>1671</v>
      </c>
      <c r="D521" s="190" t="s">
        <v>116</v>
      </c>
      <c r="E521" s="210">
        <v>2659.2</v>
      </c>
      <c r="F521" s="436">
        <v>41706</v>
      </c>
      <c r="G521" s="42">
        <v>2659.2</v>
      </c>
      <c r="H521" s="77">
        <f t="shared" si="8"/>
        <v>0</v>
      </c>
      <c r="I521" s="190"/>
    </row>
    <row r="522" spans="1:9" x14ac:dyDescent="0.25">
      <c r="A522" s="192"/>
      <c r="B522" s="200" t="s">
        <v>1761</v>
      </c>
      <c r="C522" s="231" t="s">
        <v>1671</v>
      </c>
      <c r="D522" s="190" t="s">
        <v>13</v>
      </c>
      <c r="E522" s="210">
        <v>6000</v>
      </c>
      <c r="F522" s="436">
        <v>41707</v>
      </c>
      <c r="G522" s="42">
        <v>6000</v>
      </c>
      <c r="H522" s="77">
        <f t="shared" si="8"/>
        <v>0</v>
      </c>
      <c r="I522" s="190" t="s">
        <v>21</v>
      </c>
    </row>
    <row r="523" spans="1:9" x14ac:dyDescent="0.25">
      <c r="A523" s="192"/>
      <c r="B523" s="200" t="s">
        <v>1762</v>
      </c>
      <c r="C523" s="231" t="s">
        <v>1671</v>
      </c>
      <c r="D523" s="190" t="s">
        <v>11</v>
      </c>
      <c r="E523" s="210">
        <v>46019.65</v>
      </c>
      <c r="F523" s="436">
        <v>41725</v>
      </c>
      <c r="G523" s="42">
        <v>46019.65</v>
      </c>
      <c r="H523" s="77">
        <f t="shared" si="8"/>
        <v>0</v>
      </c>
      <c r="I523" s="190" t="s">
        <v>217</v>
      </c>
    </row>
    <row r="524" spans="1:9" x14ac:dyDescent="0.25">
      <c r="A524" s="192"/>
      <c r="B524" s="200" t="s">
        <v>1763</v>
      </c>
      <c r="C524" s="231" t="s">
        <v>1671</v>
      </c>
      <c r="D524" s="190" t="s">
        <v>130</v>
      </c>
      <c r="E524" s="210">
        <v>5673.6</v>
      </c>
      <c r="F524" s="436">
        <v>41708</v>
      </c>
      <c r="G524" s="42">
        <v>5673.6</v>
      </c>
      <c r="H524" s="222">
        <f t="shared" si="8"/>
        <v>0</v>
      </c>
      <c r="I524" s="190" t="s">
        <v>21</v>
      </c>
    </row>
    <row r="525" spans="1:9" x14ac:dyDescent="0.25">
      <c r="A525" s="192"/>
      <c r="B525" s="200" t="s">
        <v>1764</v>
      </c>
      <c r="C525" s="231" t="s">
        <v>1671</v>
      </c>
      <c r="D525" s="190" t="s">
        <v>44</v>
      </c>
      <c r="E525" s="210">
        <v>5700</v>
      </c>
      <c r="F525" s="436">
        <v>41720</v>
      </c>
      <c r="G525" s="42">
        <v>5700</v>
      </c>
      <c r="H525" s="222">
        <f t="shared" si="8"/>
        <v>0</v>
      </c>
      <c r="I525" s="190" t="s">
        <v>45</v>
      </c>
    </row>
    <row r="526" spans="1:9" x14ac:dyDescent="0.25">
      <c r="A526" s="192"/>
      <c r="B526" s="200" t="s">
        <v>1765</v>
      </c>
      <c r="C526" s="231" t="s">
        <v>1671</v>
      </c>
      <c r="D526" s="190" t="s">
        <v>122</v>
      </c>
      <c r="E526" s="210">
        <v>2660</v>
      </c>
      <c r="F526" s="436">
        <v>41720</v>
      </c>
      <c r="G526" s="42">
        <v>2660</v>
      </c>
      <c r="H526" s="222">
        <f t="shared" si="8"/>
        <v>0</v>
      </c>
      <c r="I526" s="190" t="s">
        <v>45</v>
      </c>
    </row>
    <row r="527" spans="1:9" x14ac:dyDescent="0.25">
      <c r="A527" s="192"/>
      <c r="B527" s="200" t="s">
        <v>1766</v>
      </c>
      <c r="C527" s="231" t="s">
        <v>1671</v>
      </c>
      <c r="D527" s="190" t="s">
        <v>260</v>
      </c>
      <c r="E527" s="210">
        <v>1808</v>
      </c>
      <c r="F527" s="436">
        <v>41706</v>
      </c>
      <c r="G527" s="42">
        <v>1808</v>
      </c>
      <c r="H527" s="222">
        <f t="shared" si="8"/>
        <v>0</v>
      </c>
      <c r="I527" s="190" t="s">
        <v>45</v>
      </c>
    </row>
    <row r="528" spans="1:9" x14ac:dyDescent="0.25">
      <c r="A528" s="192"/>
      <c r="B528" s="200" t="s">
        <v>1767</v>
      </c>
      <c r="C528" s="231" t="s">
        <v>1671</v>
      </c>
      <c r="D528" s="190" t="s">
        <v>36</v>
      </c>
      <c r="E528" s="210">
        <v>23113.5</v>
      </c>
      <c r="F528" s="436">
        <v>41710</v>
      </c>
      <c r="G528" s="42">
        <v>23113.5</v>
      </c>
      <c r="H528" s="77">
        <f t="shared" si="8"/>
        <v>0</v>
      </c>
      <c r="I528" s="190" t="s">
        <v>65</v>
      </c>
    </row>
    <row r="529" spans="1:9" x14ac:dyDescent="0.25">
      <c r="A529" s="192"/>
      <c r="B529" s="200" t="s">
        <v>1768</v>
      </c>
      <c r="C529" s="231" t="s">
        <v>1671</v>
      </c>
      <c r="D529" s="190" t="s">
        <v>287</v>
      </c>
      <c r="E529" s="210">
        <v>22480.5</v>
      </c>
      <c r="F529" s="436">
        <v>41706</v>
      </c>
      <c r="G529" s="42">
        <v>22480.5</v>
      </c>
      <c r="H529" s="222">
        <f t="shared" si="8"/>
        <v>0</v>
      </c>
      <c r="I529" s="190" t="s">
        <v>30</v>
      </c>
    </row>
    <row r="530" spans="1:9" x14ac:dyDescent="0.25">
      <c r="A530" s="192"/>
      <c r="B530" s="200" t="s">
        <v>1769</v>
      </c>
      <c r="C530" s="231" t="s">
        <v>1671</v>
      </c>
      <c r="D530" s="190" t="s">
        <v>36</v>
      </c>
      <c r="E530" s="210">
        <v>27371</v>
      </c>
      <c r="F530" s="492" t="s">
        <v>1770</v>
      </c>
      <c r="G530" s="42">
        <v>27371</v>
      </c>
      <c r="H530" s="77">
        <f t="shared" si="8"/>
        <v>0</v>
      </c>
      <c r="I530" s="190" t="s">
        <v>21</v>
      </c>
    </row>
    <row r="531" spans="1:9" x14ac:dyDescent="0.25">
      <c r="A531" s="192"/>
      <c r="B531" s="200" t="s">
        <v>1771</v>
      </c>
      <c r="C531" s="231" t="s">
        <v>1671</v>
      </c>
      <c r="D531" s="190" t="s">
        <v>57</v>
      </c>
      <c r="E531" s="210">
        <v>1160</v>
      </c>
      <c r="F531" s="436">
        <v>41706</v>
      </c>
      <c r="G531" s="42">
        <v>1160</v>
      </c>
      <c r="H531" s="222">
        <f t="shared" si="8"/>
        <v>0</v>
      </c>
      <c r="I531" s="190" t="s">
        <v>12</v>
      </c>
    </row>
    <row r="532" spans="1:9" x14ac:dyDescent="0.25">
      <c r="A532" s="192"/>
      <c r="B532" s="200" t="s">
        <v>1772</v>
      </c>
      <c r="C532" s="231" t="s">
        <v>1671</v>
      </c>
      <c r="D532" s="190" t="s">
        <v>55</v>
      </c>
      <c r="E532" s="210">
        <v>11178</v>
      </c>
      <c r="F532" s="436">
        <v>41706</v>
      </c>
      <c r="G532" s="42">
        <v>11178</v>
      </c>
      <c r="H532" s="222">
        <f t="shared" si="8"/>
        <v>0</v>
      </c>
      <c r="I532" s="190" t="s">
        <v>8</v>
      </c>
    </row>
    <row r="533" spans="1:9" x14ac:dyDescent="0.25">
      <c r="A533" s="192"/>
      <c r="B533" s="200" t="s">
        <v>1773</v>
      </c>
      <c r="C533" s="231" t="s">
        <v>1671</v>
      </c>
      <c r="D533" s="190" t="s">
        <v>105</v>
      </c>
      <c r="E533" s="210">
        <v>2520</v>
      </c>
      <c r="F533" s="436">
        <v>41706</v>
      </c>
      <c r="G533" s="42">
        <v>2520</v>
      </c>
      <c r="H533" s="222">
        <f t="shared" si="8"/>
        <v>0</v>
      </c>
      <c r="I533" s="190" t="s">
        <v>8</v>
      </c>
    </row>
    <row r="534" spans="1:9" x14ac:dyDescent="0.25">
      <c r="A534" s="192"/>
      <c r="B534" s="200" t="s">
        <v>1774</v>
      </c>
      <c r="C534" s="231" t="s">
        <v>1671</v>
      </c>
      <c r="D534" s="190" t="s">
        <v>29</v>
      </c>
      <c r="E534" s="210">
        <v>5605</v>
      </c>
      <c r="F534" s="436">
        <v>41706</v>
      </c>
      <c r="G534" s="42">
        <v>5605</v>
      </c>
      <c r="H534" s="222">
        <f t="shared" si="8"/>
        <v>0</v>
      </c>
      <c r="I534" s="190" t="s">
        <v>30</v>
      </c>
    </row>
    <row r="535" spans="1:9" ht="30" x14ac:dyDescent="0.25">
      <c r="A535" s="192"/>
      <c r="B535" s="200" t="s">
        <v>1775</v>
      </c>
      <c r="C535" s="231" t="s">
        <v>1671</v>
      </c>
      <c r="D535" s="190" t="s">
        <v>123</v>
      </c>
      <c r="E535" s="210">
        <v>5811.5</v>
      </c>
      <c r="F535" s="495" t="s">
        <v>1776</v>
      </c>
      <c r="G535" s="42">
        <v>5811.5</v>
      </c>
      <c r="H535" s="222">
        <f t="shared" si="8"/>
        <v>0</v>
      </c>
      <c r="I535" s="190" t="s">
        <v>8</v>
      </c>
    </row>
    <row r="536" spans="1:9" x14ac:dyDescent="0.25">
      <c r="A536" s="192"/>
      <c r="B536" s="200" t="s">
        <v>1777</v>
      </c>
      <c r="C536" s="231" t="s">
        <v>1671</v>
      </c>
      <c r="D536" s="190" t="s">
        <v>1778</v>
      </c>
      <c r="E536" s="210">
        <v>2893</v>
      </c>
      <c r="F536" s="436">
        <v>41706</v>
      </c>
      <c r="G536" s="42">
        <v>2893</v>
      </c>
      <c r="H536" s="222">
        <f t="shared" si="8"/>
        <v>0</v>
      </c>
      <c r="I536" s="190" t="s">
        <v>12</v>
      </c>
    </row>
    <row r="537" spans="1:9" x14ac:dyDescent="0.25">
      <c r="A537" s="192"/>
      <c r="B537" s="200" t="s">
        <v>1779</v>
      </c>
      <c r="C537" s="231" t="s">
        <v>1671</v>
      </c>
      <c r="D537" s="190" t="s">
        <v>47</v>
      </c>
      <c r="E537" s="210">
        <v>3590</v>
      </c>
      <c r="F537" s="436">
        <v>41708</v>
      </c>
      <c r="G537" s="42">
        <v>3590</v>
      </c>
      <c r="H537" s="77">
        <f t="shared" si="8"/>
        <v>0</v>
      </c>
      <c r="I537" s="190" t="s">
        <v>30</v>
      </c>
    </row>
    <row r="538" spans="1:9" x14ac:dyDescent="0.25">
      <c r="A538" s="192"/>
      <c r="B538" s="200" t="s">
        <v>1780</v>
      </c>
      <c r="C538" s="231" t="s">
        <v>1671</v>
      </c>
      <c r="D538" s="190" t="s">
        <v>34</v>
      </c>
      <c r="E538" s="210">
        <v>2675.5</v>
      </c>
      <c r="F538" s="436">
        <v>41706</v>
      </c>
      <c r="G538" s="42">
        <v>2675.5</v>
      </c>
      <c r="H538" s="222">
        <f t="shared" si="8"/>
        <v>0</v>
      </c>
      <c r="I538" s="190" t="s">
        <v>30</v>
      </c>
    </row>
    <row r="539" spans="1:9" x14ac:dyDescent="0.25">
      <c r="A539" s="192"/>
      <c r="B539" s="200" t="s">
        <v>1781</v>
      </c>
      <c r="C539" s="231" t="s">
        <v>1671</v>
      </c>
      <c r="D539" s="190" t="s">
        <v>27</v>
      </c>
      <c r="E539" s="210">
        <v>2878.5</v>
      </c>
      <c r="F539" s="436">
        <v>41707</v>
      </c>
      <c r="G539" s="42">
        <v>2878.5</v>
      </c>
      <c r="H539" s="77">
        <f t="shared" si="8"/>
        <v>0</v>
      </c>
      <c r="I539" s="190" t="s">
        <v>21</v>
      </c>
    </row>
    <row r="540" spans="1:9" x14ac:dyDescent="0.25">
      <c r="A540" s="192"/>
      <c r="B540" s="200" t="s">
        <v>1782</v>
      </c>
      <c r="C540" s="231" t="s">
        <v>1671</v>
      </c>
      <c r="D540" s="190" t="s">
        <v>67</v>
      </c>
      <c r="E540" s="210">
        <v>1103</v>
      </c>
      <c r="F540" s="436">
        <v>41706</v>
      </c>
      <c r="G540" s="42">
        <v>1103</v>
      </c>
      <c r="H540" s="222">
        <f t="shared" si="8"/>
        <v>0</v>
      </c>
      <c r="I540" s="190" t="s">
        <v>65</v>
      </c>
    </row>
    <row r="541" spans="1:9" x14ac:dyDescent="0.25">
      <c r="A541" s="192"/>
      <c r="B541" s="200" t="s">
        <v>1783</v>
      </c>
      <c r="C541" s="231" t="s">
        <v>1671</v>
      </c>
      <c r="D541" s="190" t="s">
        <v>48</v>
      </c>
      <c r="E541" s="210">
        <v>830</v>
      </c>
      <c r="F541" s="436">
        <v>41706</v>
      </c>
      <c r="G541" s="42">
        <v>830</v>
      </c>
      <c r="H541" s="222">
        <f t="shared" si="8"/>
        <v>0</v>
      </c>
      <c r="I541" s="190" t="s">
        <v>65</v>
      </c>
    </row>
    <row r="542" spans="1:9" x14ac:dyDescent="0.25">
      <c r="A542" s="192"/>
      <c r="B542" s="200" t="s">
        <v>1784</v>
      </c>
      <c r="C542" s="231" t="s">
        <v>1671</v>
      </c>
      <c r="D542" s="190" t="s">
        <v>808</v>
      </c>
      <c r="E542" s="210">
        <v>2326.5</v>
      </c>
      <c r="F542" s="436">
        <v>41706</v>
      </c>
      <c r="G542" s="42">
        <v>2326.5</v>
      </c>
      <c r="H542" s="222">
        <f t="shared" si="8"/>
        <v>0</v>
      </c>
      <c r="I542" s="190" t="s">
        <v>30</v>
      </c>
    </row>
    <row r="543" spans="1:9" x14ac:dyDescent="0.25">
      <c r="A543" s="192"/>
      <c r="B543" s="200" t="s">
        <v>1785</v>
      </c>
      <c r="C543" s="231" t="s">
        <v>1671</v>
      </c>
      <c r="D543" s="190" t="s">
        <v>685</v>
      </c>
      <c r="E543" s="210">
        <v>923</v>
      </c>
      <c r="F543" s="436">
        <v>41706</v>
      </c>
      <c r="G543" s="42">
        <v>923</v>
      </c>
      <c r="H543" s="222">
        <f t="shared" si="8"/>
        <v>0</v>
      </c>
      <c r="I543" s="190"/>
    </row>
    <row r="544" spans="1:9" x14ac:dyDescent="0.25">
      <c r="A544" s="192"/>
      <c r="B544" s="200" t="s">
        <v>1786</v>
      </c>
      <c r="C544" s="231" t="s">
        <v>1671</v>
      </c>
      <c r="D544" s="190" t="s">
        <v>119</v>
      </c>
      <c r="E544" s="210">
        <v>5223.5</v>
      </c>
      <c r="F544" s="436">
        <v>41706</v>
      </c>
      <c r="G544" s="42">
        <v>5223.5</v>
      </c>
      <c r="H544" s="222">
        <f t="shared" si="8"/>
        <v>0</v>
      </c>
      <c r="I544" s="190" t="s">
        <v>65</v>
      </c>
    </row>
    <row r="545" spans="1:9" x14ac:dyDescent="0.25">
      <c r="A545" s="192"/>
      <c r="B545" s="200" t="s">
        <v>1787</v>
      </c>
      <c r="C545" s="231" t="s">
        <v>1671</v>
      </c>
      <c r="D545" s="190" t="s">
        <v>882</v>
      </c>
      <c r="E545" s="210">
        <v>5450</v>
      </c>
      <c r="F545" s="436">
        <v>41707</v>
      </c>
      <c r="G545" s="42">
        <v>5450</v>
      </c>
      <c r="H545" s="222">
        <f t="shared" si="8"/>
        <v>0</v>
      </c>
      <c r="I545" s="190" t="s">
        <v>21</v>
      </c>
    </row>
    <row r="546" spans="1:9" x14ac:dyDescent="0.25">
      <c r="A546" s="192"/>
      <c r="B546" s="200" t="s">
        <v>1788</v>
      </c>
      <c r="C546" s="231" t="s">
        <v>1671</v>
      </c>
      <c r="D546" s="190" t="s">
        <v>215</v>
      </c>
      <c r="E546" s="210">
        <v>1527.5</v>
      </c>
      <c r="F546" s="436">
        <v>41706</v>
      </c>
      <c r="G546" s="42">
        <v>1527.5</v>
      </c>
      <c r="H546" s="222">
        <f t="shared" si="8"/>
        <v>0</v>
      </c>
      <c r="I546" s="190"/>
    </row>
    <row r="547" spans="1:9" x14ac:dyDescent="0.25">
      <c r="A547" s="192"/>
      <c r="B547" s="200" t="s">
        <v>1789</v>
      </c>
      <c r="C547" s="231" t="s">
        <v>1671</v>
      </c>
      <c r="D547" s="190" t="s">
        <v>108</v>
      </c>
      <c r="E547" s="210">
        <v>1455.5</v>
      </c>
      <c r="F547" s="436">
        <v>41706</v>
      </c>
      <c r="G547" s="42">
        <v>1455.5</v>
      </c>
      <c r="H547" s="222">
        <f t="shared" si="8"/>
        <v>0</v>
      </c>
      <c r="I547" s="190" t="s">
        <v>65</v>
      </c>
    </row>
    <row r="548" spans="1:9" x14ac:dyDescent="0.25">
      <c r="A548" s="192"/>
      <c r="B548" s="200" t="s">
        <v>1790</v>
      </c>
      <c r="C548" s="231" t="s">
        <v>1671</v>
      </c>
      <c r="D548" s="190" t="s">
        <v>59</v>
      </c>
      <c r="E548" s="210">
        <v>11584</v>
      </c>
      <c r="F548" s="486" t="s">
        <v>1791</v>
      </c>
      <c r="G548" s="42">
        <v>11584</v>
      </c>
      <c r="H548" s="222">
        <f t="shared" si="8"/>
        <v>0</v>
      </c>
      <c r="I548" s="190" t="s">
        <v>21</v>
      </c>
    </row>
    <row r="549" spans="1:9" x14ac:dyDescent="0.25">
      <c r="A549" s="192"/>
      <c r="B549" s="200" t="s">
        <v>1792</v>
      </c>
      <c r="C549" s="231" t="s">
        <v>1671</v>
      </c>
      <c r="D549" s="190" t="s">
        <v>373</v>
      </c>
      <c r="E549" s="210">
        <v>22436</v>
      </c>
      <c r="F549" s="436">
        <v>41706</v>
      </c>
      <c r="G549" s="42">
        <v>22436</v>
      </c>
      <c r="H549" s="222">
        <f t="shared" si="8"/>
        <v>0</v>
      </c>
      <c r="I549" s="190" t="s">
        <v>12</v>
      </c>
    </row>
    <row r="550" spans="1:9" x14ac:dyDescent="0.25">
      <c r="A550" s="192"/>
      <c r="B550" s="200" t="s">
        <v>1793</v>
      </c>
      <c r="C550" s="231" t="s">
        <v>1671</v>
      </c>
      <c r="D550" s="190" t="s">
        <v>373</v>
      </c>
      <c r="E550" s="210">
        <v>6026</v>
      </c>
      <c r="F550" s="436">
        <v>41706</v>
      </c>
      <c r="G550" s="42">
        <v>6026</v>
      </c>
      <c r="H550" s="222">
        <f t="shared" si="8"/>
        <v>0</v>
      </c>
      <c r="I550" s="190" t="s">
        <v>12</v>
      </c>
    </row>
    <row r="551" spans="1:9" x14ac:dyDescent="0.25">
      <c r="A551" s="192"/>
      <c r="B551" s="200" t="s">
        <v>1794</v>
      </c>
      <c r="C551" s="231" t="s">
        <v>1671</v>
      </c>
      <c r="D551" s="190" t="s">
        <v>51</v>
      </c>
      <c r="E551" s="210">
        <v>2077</v>
      </c>
      <c r="F551" s="436">
        <v>41708</v>
      </c>
      <c r="G551" s="42">
        <v>2077</v>
      </c>
      <c r="H551" s="222">
        <f t="shared" si="8"/>
        <v>0</v>
      </c>
      <c r="I551" s="190" t="s">
        <v>65</v>
      </c>
    </row>
    <row r="552" spans="1:9" x14ac:dyDescent="0.25">
      <c r="A552" s="192"/>
      <c r="B552" s="200" t="s">
        <v>1795</v>
      </c>
      <c r="C552" s="231" t="s">
        <v>1671</v>
      </c>
      <c r="D552" s="190" t="s">
        <v>8</v>
      </c>
      <c r="E552" s="210">
        <v>2820</v>
      </c>
      <c r="F552" s="436">
        <v>41706</v>
      </c>
      <c r="G552" s="42">
        <v>2820</v>
      </c>
      <c r="H552" s="77">
        <f t="shared" si="8"/>
        <v>0</v>
      </c>
      <c r="I552" s="190" t="s">
        <v>8</v>
      </c>
    </row>
    <row r="553" spans="1:9" x14ac:dyDescent="0.25">
      <c r="A553" s="192"/>
      <c r="B553" s="200" t="s">
        <v>1796</v>
      </c>
      <c r="C553" s="231" t="s">
        <v>1671</v>
      </c>
      <c r="D553" s="190" t="s">
        <v>186</v>
      </c>
      <c r="E553" s="210">
        <v>3997</v>
      </c>
      <c r="F553" s="436">
        <v>41707</v>
      </c>
      <c r="G553" s="42">
        <v>3997</v>
      </c>
      <c r="H553" s="222">
        <f t="shared" si="8"/>
        <v>0</v>
      </c>
      <c r="I553" s="190" t="s">
        <v>21</v>
      </c>
    </row>
    <row r="554" spans="1:9" x14ac:dyDescent="0.25">
      <c r="A554" s="192"/>
      <c r="B554" s="200" t="s">
        <v>1797</v>
      </c>
      <c r="C554" s="231" t="s">
        <v>1671</v>
      </c>
      <c r="D554" s="196" t="s">
        <v>53</v>
      </c>
      <c r="E554" s="215">
        <v>0</v>
      </c>
      <c r="F554" s="436"/>
      <c r="G554" s="42"/>
      <c r="H554" s="77">
        <f t="shared" si="8"/>
        <v>0</v>
      </c>
      <c r="I554" s="190" t="s">
        <v>324</v>
      </c>
    </row>
    <row r="555" spans="1:9" x14ac:dyDescent="0.25">
      <c r="A555" s="192"/>
      <c r="B555" s="200" t="s">
        <v>1798</v>
      </c>
      <c r="C555" s="231" t="s">
        <v>1671</v>
      </c>
      <c r="D555" s="190" t="s">
        <v>148</v>
      </c>
      <c r="E555" s="210">
        <v>1615</v>
      </c>
      <c r="F555" s="436">
        <v>41706</v>
      </c>
      <c r="G555" s="42">
        <v>1615</v>
      </c>
      <c r="H555" s="222">
        <f t="shared" si="8"/>
        <v>0</v>
      </c>
      <c r="I555" s="190" t="s">
        <v>12</v>
      </c>
    </row>
    <row r="556" spans="1:9" x14ac:dyDescent="0.25">
      <c r="A556" s="192"/>
      <c r="B556" s="200" t="s">
        <v>1799</v>
      </c>
      <c r="C556" s="231" t="s">
        <v>1671</v>
      </c>
      <c r="D556" s="190" t="s">
        <v>8</v>
      </c>
      <c r="E556" s="210">
        <v>1579</v>
      </c>
      <c r="F556" s="436">
        <v>41706</v>
      </c>
      <c r="G556" s="42">
        <v>1579</v>
      </c>
      <c r="H556" s="222">
        <f t="shared" si="8"/>
        <v>0</v>
      </c>
      <c r="I556" s="190" t="s">
        <v>8</v>
      </c>
    </row>
    <row r="557" spans="1:9" x14ac:dyDescent="0.25">
      <c r="A557" s="192"/>
      <c r="B557" s="200" t="s">
        <v>1800</v>
      </c>
      <c r="C557" s="231" t="s">
        <v>1671</v>
      </c>
      <c r="D557" s="190" t="s">
        <v>32</v>
      </c>
      <c r="E557" s="210">
        <v>7587</v>
      </c>
      <c r="F557" s="436">
        <v>41706</v>
      </c>
      <c r="G557" s="42">
        <v>7587</v>
      </c>
      <c r="H557" s="77">
        <f t="shared" si="8"/>
        <v>0</v>
      </c>
      <c r="I557" s="190" t="s">
        <v>12</v>
      </c>
    </row>
    <row r="558" spans="1:9" x14ac:dyDescent="0.25">
      <c r="A558" s="192"/>
      <c r="B558" s="200" t="s">
        <v>1801</v>
      </c>
      <c r="C558" s="231" t="s">
        <v>1671</v>
      </c>
      <c r="D558" s="190" t="s">
        <v>50</v>
      </c>
      <c r="E558" s="210">
        <v>24570</v>
      </c>
      <c r="F558" s="436">
        <v>41711</v>
      </c>
      <c r="G558" s="42">
        <v>24570</v>
      </c>
      <c r="H558" s="222">
        <f t="shared" si="8"/>
        <v>0</v>
      </c>
      <c r="I558" s="190" t="s">
        <v>8</v>
      </c>
    </row>
    <row r="559" spans="1:9" x14ac:dyDescent="0.25">
      <c r="A559" s="192"/>
      <c r="B559" s="200" t="s">
        <v>1802</v>
      </c>
      <c r="C559" s="231" t="s">
        <v>1671</v>
      </c>
      <c r="D559" s="190" t="s">
        <v>136</v>
      </c>
      <c r="E559" s="210">
        <v>3454</v>
      </c>
      <c r="F559" s="436">
        <v>41706</v>
      </c>
      <c r="G559" s="42">
        <v>3454</v>
      </c>
      <c r="H559" s="222">
        <f t="shared" si="8"/>
        <v>0</v>
      </c>
      <c r="I559" s="190" t="s">
        <v>8</v>
      </c>
    </row>
    <row r="560" spans="1:9" x14ac:dyDescent="0.25">
      <c r="A560" s="192"/>
      <c r="B560" s="200" t="s">
        <v>1803</v>
      </c>
      <c r="C560" s="231" t="s">
        <v>1671</v>
      </c>
      <c r="D560" s="190" t="s">
        <v>110</v>
      </c>
      <c r="E560" s="210">
        <v>37266</v>
      </c>
      <c r="F560" s="436">
        <v>41710</v>
      </c>
      <c r="G560" s="42">
        <v>37266</v>
      </c>
      <c r="H560" s="222">
        <f t="shared" si="8"/>
        <v>0</v>
      </c>
      <c r="I560" s="190" t="s">
        <v>162</v>
      </c>
    </row>
    <row r="561" spans="1:9" x14ac:dyDescent="0.25">
      <c r="A561" s="192"/>
      <c r="B561" s="200" t="s">
        <v>1804</v>
      </c>
      <c r="C561" s="231" t="s">
        <v>1671</v>
      </c>
      <c r="D561" s="190" t="s">
        <v>1464</v>
      </c>
      <c r="E561" s="210">
        <v>27912</v>
      </c>
      <c r="F561" s="436">
        <v>41708</v>
      </c>
      <c r="G561" s="42">
        <v>27912</v>
      </c>
      <c r="H561" s="222">
        <f t="shared" si="8"/>
        <v>0</v>
      </c>
      <c r="I561" s="190"/>
    </row>
    <row r="562" spans="1:9" x14ac:dyDescent="0.25">
      <c r="A562" s="192"/>
      <c r="B562" s="200" t="s">
        <v>1805</v>
      </c>
      <c r="C562" s="231" t="s">
        <v>1671</v>
      </c>
      <c r="D562" s="190" t="s">
        <v>508</v>
      </c>
      <c r="E562" s="210">
        <v>20551</v>
      </c>
      <c r="F562" s="436">
        <v>41706</v>
      </c>
      <c r="G562" s="42">
        <v>20551</v>
      </c>
      <c r="H562" s="222">
        <f t="shared" si="8"/>
        <v>0</v>
      </c>
      <c r="I562" s="190" t="s">
        <v>8</v>
      </c>
    </row>
    <row r="563" spans="1:9" x14ac:dyDescent="0.25">
      <c r="A563" s="192"/>
      <c r="B563" s="200" t="s">
        <v>1806</v>
      </c>
      <c r="C563" s="231" t="s">
        <v>1671</v>
      </c>
      <c r="D563" s="190" t="s">
        <v>22</v>
      </c>
      <c r="E563" s="210">
        <v>1092</v>
      </c>
      <c r="F563" s="436">
        <v>41706</v>
      </c>
      <c r="G563" s="42">
        <v>1092</v>
      </c>
      <c r="H563" s="222">
        <f t="shared" si="8"/>
        <v>0</v>
      </c>
      <c r="I563" s="190" t="s">
        <v>8</v>
      </c>
    </row>
    <row r="564" spans="1:9" x14ac:dyDescent="0.25">
      <c r="A564" s="192"/>
      <c r="B564" s="200" t="s">
        <v>1807</v>
      </c>
      <c r="C564" s="231" t="s">
        <v>1671</v>
      </c>
      <c r="D564" s="190" t="s">
        <v>74</v>
      </c>
      <c r="E564" s="210">
        <v>2593.4</v>
      </c>
      <c r="F564" s="436">
        <v>41706</v>
      </c>
      <c r="G564" s="42">
        <v>2593.4</v>
      </c>
      <c r="H564" s="77">
        <f t="shared" si="8"/>
        <v>0</v>
      </c>
      <c r="I564" s="190" t="s">
        <v>8</v>
      </c>
    </row>
    <row r="565" spans="1:9" x14ac:dyDescent="0.25">
      <c r="A565" s="192"/>
      <c r="B565" s="200" t="s">
        <v>1808</v>
      </c>
      <c r="C565" s="231" t="s">
        <v>1671</v>
      </c>
      <c r="D565" s="190" t="s">
        <v>17</v>
      </c>
      <c r="E565" s="210">
        <v>3615.5</v>
      </c>
      <c r="F565" s="436">
        <v>41708</v>
      </c>
      <c r="G565" s="42">
        <v>3615.5</v>
      </c>
      <c r="H565" s="222">
        <f t="shared" si="8"/>
        <v>0</v>
      </c>
      <c r="I565" s="190"/>
    </row>
    <row r="566" spans="1:9" x14ac:dyDescent="0.25">
      <c r="A566" s="192"/>
      <c r="B566" s="200" t="s">
        <v>1809</v>
      </c>
      <c r="C566" s="231" t="s">
        <v>1671</v>
      </c>
      <c r="D566" s="190" t="s">
        <v>1490</v>
      </c>
      <c r="E566" s="210">
        <v>780</v>
      </c>
      <c r="F566" s="486" t="s">
        <v>1810</v>
      </c>
      <c r="G566" s="42">
        <v>780</v>
      </c>
      <c r="H566" s="222">
        <f t="shared" si="8"/>
        <v>0</v>
      </c>
      <c r="I566" s="190" t="s">
        <v>8</v>
      </c>
    </row>
    <row r="567" spans="1:9" x14ac:dyDescent="0.25">
      <c r="A567" s="192"/>
      <c r="B567" s="200" t="s">
        <v>1811</v>
      </c>
      <c r="C567" s="231" t="s">
        <v>1671</v>
      </c>
      <c r="D567" s="190" t="s">
        <v>87</v>
      </c>
      <c r="E567" s="210">
        <v>3564</v>
      </c>
      <c r="F567" s="436">
        <v>41706</v>
      </c>
      <c r="G567" s="42">
        <v>3564</v>
      </c>
      <c r="H567" s="77">
        <f t="shared" si="8"/>
        <v>0</v>
      </c>
      <c r="I567" s="190" t="s">
        <v>8</v>
      </c>
    </row>
    <row r="568" spans="1:9" x14ac:dyDescent="0.25">
      <c r="A568" s="192"/>
      <c r="B568" s="200" t="s">
        <v>1812</v>
      </c>
      <c r="C568" s="231" t="s">
        <v>1671</v>
      </c>
      <c r="D568" s="190" t="s">
        <v>523</v>
      </c>
      <c r="E568" s="210">
        <v>9216</v>
      </c>
      <c r="F568" s="436">
        <v>41715</v>
      </c>
      <c r="G568" s="42">
        <v>9216</v>
      </c>
      <c r="H568" s="222">
        <f t="shared" si="8"/>
        <v>0</v>
      </c>
      <c r="I568" s="190"/>
    </row>
    <row r="569" spans="1:9" x14ac:dyDescent="0.25">
      <c r="A569" s="192"/>
      <c r="B569" s="200" t="s">
        <v>1813</v>
      </c>
      <c r="C569" s="231" t="s">
        <v>1671</v>
      </c>
      <c r="D569" s="190" t="s">
        <v>1814</v>
      </c>
      <c r="E569" s="210">
        <v>3545.5</v>
      </c>
      <c r="F569" s="436">
        <v>41706</v>
      </c>
      <c r="G569" s="42">
        <v>3545.5</v>
      </c>
      <c r="H569" s="222">
        <f t="shared" si="8"/>
        <v>0</v>
      </c>
      <c r="I569" s="190"/>
    </row>
    <row r="570" spans="1:9" x14ac:dyDescent="0.25">
      <c r="A570" s="192"/>
      <c r="B570" s="200" t="s">
        <v>1815</v>
      </c>
      <c r="C570" s="231" t="s">
        <v>1671</v>
      </c>
      <c r="D570" s="190" t="s">
        <v>31</v>
      </c>
      <c r="E570" s="210">
        <v>5288.6</v>
      </c>
      <c r="F570" s="436">
        <v>41706</v>
      </c>
      <c r="G570" s="42">
        <v>5288.6</v>
      </c>
      <c r="H570" s="222">
        <f t="shared" si="8"/>
        <v>0</v>
      </c>
      <c r="I570" s="190"/>
    </row>
    <row r="571" spans="1:9" x14ac:dyDescent="0.25">
      <c r="A571" s="192"/>
      <c r="B571" s="200" t="s">
        <v>1816</v>
      </c>
      <c r="C571" s="231" t="s">
        <v>1671</v>
      </c>
      <c r="D571" s="190" t="s">
        <v>23</v>
      </c>
      <c r="E571" s="210">
        <v>2030.5</v>
      </c>
      <c r="F571" s="436">
        <v>41706</v>
      </c>
      <c r="G571" s="42">
        <v>2030.5</v>
      </c>
      <c r="H571" s="222">
        <f t="shared" si="8"/>
        <v>0</v>
      </c>
      <c r="I571" s="190"/>
    </row>
    <row r="572" spans="1:9" x14ac:dyDescent="0.25">
      <c r="A572" s="192"/>
      <c r="B572" s="200" t="s">
        <v>1817</v>
      </c>
      <c r="C572" s="231" t="s">
        <v>1671</v>
      </c>
      <c r="D572" s="190" t="s">
        <v>1818</v>
      </c>
      <c r="E572" s="210">
        <v>179.5</v>
      </c>
      <c r="F572" s="436">
        <v>41706</v>
      </c>
      <c r="G572" s="42">
        <v>179.5</v>
      </c>
      <c r="H572" s="222">
        <f t="shared" si="8"/>
        <v>0</v>
      </c>
      <c r="I572" s="190"/>
    </row>
    <row r="573" spans="1:9" ht="45" x14ac:dyDescent="0.25">
      <c r="A573" s="192"/>
      <c r="B573" s="200" t="s">
        <v>1819</v>
      </c>
      <c r="C573" s="231" t="s">
        <v>1671</v>
      </c>
      <c r="D573" s="190" t="s">
        <v>494</v>
      </c>
      <c r="E573" s="210">
        <v>9603.5</v>
      </c>
      <c r="F573" s="495" t="s">
        <v>1820</v>
      </c>
      <c r="G573" s="42">
        <v>9603.5</v>
      </c>
      <c r="H573" s="222">
        <f t="shared" si="8"/>
        <v>0</v>
      </c>
      <c r="I573" s="190" t="s">
        <v>8</v>
      </c>
    </row>
    <row r="574" spans="1:9" x14ac:dyDescent="0.25">
      <c r="A574" s="192"/>
      <c r="B574" s="200" t="s">
        <v>1821</v>
      </c>
      <c r="C574" s="231" t="s">
        <v>1671</v>
      </c>
      <c r="D574" s="190" t="s">
        <v>623</v>
      </c>
      <c r="E574" s="210">
        <v>1985.5</v>
      </c>
      <c r="F574" s="436">
        <v>41708</v>
      </c>
      <c r="G574" s="42">
        <v>1985.5</v>
      </c>
      <c r="H574" s="222">
        <f t="shared" si="8"/>
        <v>0</v>
      </c>
      <c r="I574" s="190" t="s">
        <v>217</v>
      </c>
    </row>
    <row r="575" spans="1:9" x14ac:dyDescent="0.25">
      <c r="A575" s="192">
        <v>41706</v>
      </c>
      <c r="B575" s="235" t="s">
        <v>1822</v>
      </c>
      <c r="C575" s="231" t="s">
        <v>1671</v>
      </c>
      <c r="D575" s="190" t="s">
        <v>137</v>
      </c>
      <c r="E575" s="210">
        <v>3923</v>
      </c>
      <c r="F575" s="436">
        <v>41706</v>
      </c>
      <c r="G575" s="42">
        <v>3923</v>
      </c>
      <c r="H575" s="222">
        <f t="shared" si="8"/>
        <v>0</v>
      </c>
      <c r="I575" s="190"/>
    </row>
    <row r="576" spans="1:9" x14ac:dyDescent="0.25">
      <c r="A576" s="192"/>
      <c r="B576" s="235" t="s">
        <v>1823</v>
      </c>
      <c r="C576" s="231" t="s">
        <v>1671</v>
      </c>
      <c r="D576" s="190" t="s">
        <v>75</v>
      </c>
      <c r="E576" s="210">
        <v>4365</v>
      </c>
      <c r="F576" s="487" t="s">
        <v>1824</v>
      </c>
      <c r="G576" s="42">
        <v>4365</v>
      </c>
      <c r="H576" s="222">
        <f t="shared" ref="H576:H639" si="9">E576-G576</f>
        <v>0</v>
      </c>
      <c r="I576" s="190" t="s">
        <v>217</v>
      </c>
    </row>
    <row r="577" spans="1:9" x14ac:dyDescent="0.25">
      <c r="A577" s="192"/>
      <c r="B577" s="235" t="s">
        <v>1825</v>
      </c>
      <c r="C577" s="231" t="s">
        <v>1671</v>
      </c>
      <c r="D577" s="190" t="s">
        <v>515</v>
      </c>
      <c r="E577" s="210">
        <v>406</v>
      </c>
      <c r="F577" s="436">
        <v>41708</v>
      </c>
      <c r="G577" s="42">
        <v>406</v>
      </c>
      <c r="H577" s="222">
        <f t="shared" si="9"/>
        <v>0</v>
      </c>
      <c r="I577" s="190" t="s">
        <v>217</v>
      </c>
    </row>
    <row r="578" spans="1:9" x14ac:dyDescent="0.25">
      <c r="A578" s="192"/>
      <c r="B578" s="235" t="s">
        <v>1826</v>
      </c>
      <c r="C578" s="231" t="s">
        <v>1671</v>
      </c>
      <c r="D578" s="190" t="s">
        <v>351</v>
      </c>
      <c r="E578" s="210">
        <v>3919</v>
      </c>
      <c r="F578" s="436">
        <v>41708</v>
      </c>
      <c r="G578" s="42">
        <v>3919</v>
      </c>
      <c r="H578" s="222">
        <f t="shared" si="9"/>
        <v>0</v>
      </c>
      <c r="I578" s="190" t="s">
        <v>217</v>
      </c>
    </row>
    <row r="579" spans="1:9" x14ac:dyDescent="0.25">
      <c r="A579" s="192"/>
      <c r="B579" s="235" t="s">
        <v>1827</v>
      </c>
      <c r="C579" s="231" t="s">
        <v>1671</v>
      </c>
      <c r="D579" s="190" t="s">
        <v>1828</v>
      </c>
      <c r="E579" s="210">
        <v>15433.5</v>
      </c>
      <c r="F579" s="436">
        <v>41708</v>
      </c>
      <c r="G579" s="42">
        <v>15433.5</v>
      </c>
      <c r="H579" s="222">
        <f t="shared" si="9"/>
        <v>0</v>
      </c>
      <c r="I579" s="190" t="s">
        <v>217</v>
      </c>
    </row>
    <row r="580" spans="1:9" x14ac:dyDescent="0.25">
      <c r="A580" s="192"/>
      <c r="B580" s="235" t="s">
        <v>1829</v>
      </c>
      <c r="C580" s="231" t="s">
        <v>1671</v>
      </c>
      <c r="D580" s="190" t="s">
        <v>245</v>
      </c>
      <c r="E580" s="210">
        <v>22369.599999999999</v>
      </c>
      <c r="F580" s="436">
        <v>41707</v>
      </c>
      <c r="G580" s="42">
        <v>22369.599999999999</v>
      </c>
      <c r="H580" s="77">
        <f t="shared" si="9"/>
        <v>0</v>
      </c>
      <c r="I580" s="190" t="s">
        <v>37</v>
      </c>
    </row>
    <row r="581" spans="1:9" x14ac:dyDescent="0.25">
      <c r="A581" s="192"/>
      <c r="B581" s="235" t="s">
        <v>1830</v>
      </c>
      <c r="C581" s="231" t="s">
        <v>1671</v>
      </c>
      <c r="D581" s="190" t="s">
        <v>27</v>
      </c>
      <c r="E581" s="210">
        <v>25869.599999999999</v>
      </c>
      <c r="F581" s="503" t="s">
        <v>1831</v>
      </c>
      <c r="G581" s="54">
        <v>25869.599999999999</v>
      </c>
      <c r="H581" s="222">
        <f t="shared" si="9"/>
        <v>0</v>
      </c>
      <c r="I581" s="190" t="s">
        <v>37</v>
      </c>
    </row>
    <row r="582" spans="1:9" x14ac:dyDescent="0.25">
      <c r="A582" s="192"/>
      <c r="B582" s="235" t="s">
        <v>1832</v>
      </c>
      <c r="C582" s="231" t="s">
        <v>1671</v>
      </c>
      <c r="D582" s="190" t="s">
        <v>78</v>
      </c>
      <c r="E582" s="210">
        <v>6164</v>
      </c>
      <c r="F582" s="436">
        <v>41708</v>
      </c>
      <c r="G582" s="54">
        <v>6164</v>
      </c>
      <c r="H582" s="222">
        <f t="shared" si="9"/>
        <v>0</v>
      </c>
      <c r="I582" s="190" t="s">
        <v>217</v>
      </c>
    </row>
    <row r="583" spans="1:9" x14ac:dyDescent="0.25">
      <c r="A583" s="192"/>
      <c r="B583" s="235" t="s">
        <v>1833</v>
      </c>
      <c r="C583" s="231" t="s">
        <v>1671</v>
      </c>
      <c r="D583" s="190" t="s">
        <v>80</v>
      </c>
      <c r="E583" s="210">
        <v>3148</v>
      </c>
      <c r="F583" s="436">
        <v>41708</v>
      </c>
      <c r="G583" s="54">
        <v>3148</v>
      </c>
      <c r="H583" s="222">
        <f t="shared" si="9"/>
        <v>0</v>
      </c>
      <c r="I583" s="190" t="s">
        <v>217</v>
      </c>
    </row>
    <row r="584" spans="1:9" x14ac:dyDescent="0.25">
      <c r="A584" s="192"/>
      <c r="B584" s="235" t="s">
        <v>1834</v>
      </c>
      <c r="C584" s="231" t="s">
        <v>1671</v>
      </c>
      <c r="D584" s="190" t="s">
        <v>144</v>
      </c>
      <c r="E584" s="210">
        <v>4700</v>
      </c>
      <c r="F584" s="436">
        <v>41708</v>
      </c>
      <c r="G584" s="54">
        <v>4700</v>
      </c>
      <c r="H584" s="222">
        <f t="shared" si="9"/>
        <v>0</v>
      </c>
      <c r="I584" s="190" t="s">
        <v>217</v>
      </c>
    </row>
    <row r="585" spans="1:9" x14ac:dyDescent="0.25">
      <c r="A585" s="192"/>
      <c r="B585" s="235" t="s">
        <v>1835</v>
      </c>
      <c r="C585" s="231" t="s">
        <v>1671</v>
      </c>
      <c r="D585" s="190" t="s">
        <v>185</v>
      </c>
      <c r="E585" s="210">
        <v>11997</v>
      </c>
      <c r="F585" s="493" t="s">
        <v>1836</v>
      </c>
      <c r="G585" s="42">
        <v>11997</v>
      </c>
      <c r="H585" s="222">
        <f t="shared" si="9"/>
        <v>0</v>
      </c>
      <c r="I585" s="190" t="s">
        <v>37</v>
      </c>
    </row>
    <row r="586" spans="1:9" x14ac:dyDescent="0.25">
      <c r="A586" s="192"/>
      <c r="B586" s="235" t="s">
        <v>1837</v>
      </c>
      <c r="C586" s="231" t="s">
        <v>1671</v>
      </c>
      <c r="D586" s="190" t="s">
        <v>233</v>
      </c>
      <c r="E586" s="210">
        <v>3134</v>
      </c>
      <c r="F586" s="436">
        <v>41708</v>
      </c>
      <c r="G586" s="42">
        <v>3134</v>
      </c>
      <c r="H586" s="222">
        <f t="shared" si="9"/>
        <v>0</v>
      </c>
      <c r="I586" s="190"/>
    </row>
    <row r="587" spans="1:9" x14ac:dyDescent="0.25">
      <c r="A587" s="192"/>
      <c r="B587" s="235" t="s">
        <v>1838</v>
      </c>
      <c r="C587" s="231" t="s">
        <v>1671</v>
      </c>
      <c r="D587" s="190" t="s">
        <v>16</v>
      </c>
      <c r="E587" s="210">
        <v>2424</v>
      </c>
      <c r="F587" s="436">
        <v>41708</v>
      </c>
      <c r="G587" s="42">
        <v>2424</v>
      </c>
      <c r="H587" s="222">
        <f t="shared" si="9"/>
        <v>0</v>
      </c>
      <c r="I587" s="190" t="s">
        <v>217</v>
      </c>
    </row>
    <row r="588" spans="1:9" x14ac:dyDescent="0.25">
      <c r="A588" s="192"/>
      <c r="B588" s="235" t="s">
        <v>1839</v>
      </c>
      <c r="C588" s="231" t="s">
        <v>1671</v>
      </c>
      <c r="D588" s="190" t="s">
        <v>479</v>
      </c>
      <c r="E588" s="210">
        <v>4145.2</v>
      </c>
      <c r="F588" s="436">
        <v>41707</v>
      </c>
      <c r="G588" s="42">
        <v>4145.2</v>
      </c>
      <c r="H588" s="222">
        <f t="shared" si="9"/>
        <v>0</v>
      </c>
      <c r="I588" s="190" t="s">
        <v>37</v>
      </c>
    </row>
    <row r="589" spans="1:9" x14ac:dyDescent="0.25">
      <c r="A589" s="192"/>
      <c r="B589" s="235" t="s">
        <v>1840</v>
      </c>
      <c r="C589" s="231" t="s">
        <v>1671</v>
      </c>
      <c r="D589" s="196" t="s">
        <v>1841</v>
      </c>
      <c r="E589" s="215">
        <v>0</v>
      </c>
      <c r="F589" s="504" t="s">
        <v>1842</v>
      </c>
      <c r="G589" s="42"/>
      <c r="H589" s="222">
        <f t="shared" si="9"/>
        <v>0</v>
      </c>
      <c r="I589" s="190" t="s">
        <v>30</v>
      </c>
    </row>
    <row r="590" spans="1:9" x14ac:dyDescent="0.25">
      <c r="A590" s="192"/>
      <c r="B590" s="235" t="s">
        <v>1843</v>
      </c>
      <c r="C590" s="231" t="s">
        <v>1671</v>
      </c>
      <c r="D590" s="190" t="s">
        <v>779</v>
      </c>
      <c r="E590" s="210">
        <v>5198.6000000000004</v>
      </c>
      <c r="F590" s="436">
        <v>41706</v>
      </c>
      <c r="G590" s="42">
        <v>5198.6000000000004</v>
      </c>
      <c r="H590" s="222">
        <f t="shared" si="9"/>
        <v>0</v>
      </c>
      <c r="I590" s="190" t="s">
        <v>65</v>
      </c>
    </row>
    <row r="591" spans="1:9" x14ac:dyDescent="0.25">
      <c r="A591" s="192"/>
      <c r="B591" s="235" t="s">
        <v>1844</v>
      </c>
      <c r="C591" s="231" t="s">
        <v>1671</v>
      </c>
      <c r="D591" s="190" t="s">
        <v>62</v>
      </c>
      <c r="E591" s="210">
        <v>21690</v>
      </c>
      <c r="F591" s="436">
        <v>41706</v>
      </c>
      <c r="G591" s="42">
        <v>21690</v>
      </c>
      <c r="H591" s="222">
        <f t="shared" si="9"/>
        <v>0</v>
      </c>
      <c r="I591" s="190" t="s">
        <v>65</v>
      </c>
    </row>
    <row r="592" spans="1:9" x14ac:dyDescent="0.25">
      <c r="A592" s="192"/>
      <c r="B592" s="235" t="s">
        <v>1845</v>
      </c>
      <c r="C592" s="231" t="s">
        <v>1671</v>
      </c>
      <c r="D592" s="190" t="s">
        <v>98</v>
      </c>
      <c r="E592" s="210">
        <v>10906</v>
      </c>
      <c r="F592" s="436">
        <v>41706</v>
      </c>
      <c r="G592" s="42">
        <v>10906</v>
      </c>
      <c r="H592" s="77">
        <f t="shared" si="9"/>
        <v>0</v>
      </c>
      <c r="I592" s="190" t="s">
        <v>65</v>
      </c>
    </row>
    <row r="593" spans="1:9" x14ac:dyDescent="0.25">
      <c r="A593" s="192"/>
      <c r="B593" s="235" t="s">
        <v>1846</v>
      </c>
      <c r="C593" s="231" t="s">
        <v>1671</v>
      </c>
      <c r="D593" s="190" t="s">
        <v>68</v>
      </c>
      <c r="E593" s="210">
        <v>3400</v>
      </c>
      <c r="F593" s="436">
        <v>41706</v>
      </c>
      <c r="G593" s="42">
        <v>3400</v>
      </c>
      <c r="H593" s="77">
        <f t="shared" si="9"/>
        <v>0</v>
      </c>
      <c r="I593" s="190" t="s">
        <v>65</v>
      </c>
    </row>
    <row r="594" spans="1:9" x14ac:dyDescent="0.25">
      <c r="A594" s="192"/>
      <c r="B594" s="235" t="s">
        <v>1847</v>
      </c>
      <c r="C594" s="231" t="s">
        <v>1671</v>
      </c>
      <c r="D594" s="190" t="s">
        <v>147</v>
      </c>
      <c r="E594" s="213">
        <v>8734</v>
      </c>
      <c r="F594" s="492" t="s">
        <v>1848</v>
      </c>
      <c r="G594" s="42">
        <v>8734</v>
      </c>
      <c r="H594" s="77">
        <f t="shared" si="9"/>
        <v>0</v>
      </c>
      <c r="I594" s="190"/>
    </row>
    <row r="595" spans="1:9" x14ac:dyDescent="0.25">
      <c r="A595" s="192"/>
      <c r="B595" s="235" t="s">
        <v>1849</v>
      </c>
      <c r="C595" s="231" t="s">
        <v>1671</v>
      </c>
      <c r="D595" s="190" t="s">
        <v>792</v>
      </c>
      <c r="E595" s="210">
        <v>2482.1999999999998</v>
      </c>
      <c r="F595" s="486" t="s">
        <v>1850</v>
      </c>
      <c r="G595" s="42">
        <v>2482.1999999999998</v>
      </c>
      <c r="H595" s="222">
        <f t="shared" si="9"/>
        <v>0</v>
      </c>
      <c r="I595" s="190" t="s">
        <v>30</v>
      </c>
    </row>
    <row r="596" spans="1:9" x14ac:dyDescent="0.25">
      <c r="A596" s="192"/>
      <c r="B596" s="235" t="s">
        <v>1851</v>
      </c>
      <c r="C596" s="231" t="s">
        <v>1671</v>
      </c>
      <c r="D596" s="190" t="s">
        <v>269</v>
      </c>
      <c r="E596" s="210">
        <v>6679</v>
      </c>
      <c r="F596" s="436">
        <v>41706</v>
      </c>
      <c r="G596" s="42">
        <v>6679</v>
      </c>
      <c r="H596" s="222">
        <f t="shared" si="9"/>
        <v>0</v>
      </c>
      <c r="I596" s="190"/>
    </row>
    <row r="597" spans="1:9" x14ac:dyDescent="0.25">
      <c r="A597" s="192"/>
      <c r="B597" s="235" t="s">
        <v>1852</v>
      </c>
      <c r="C597" s="231" t="s">
        <v>1671</v>
      </c>
      <c r="D597" s="190" t="s">
        <v>396</v>
      </c>
      <c r="E597" s="210">
        <v>473</v>
      </c>
      <c r="F597" s="436">
        <v>41706</v>
      </c>
      <c r="G597" s="42">
        <v>473</v>
      </c>
      <c r="H597" s="222">
        <f t="shared" si="9"/>
        <v>0</v>
      </c>
      <c r="I597" s="190"/>
    </row>
    <row r="598" spans="1:9" x14ac:dyDescent="0.25">
      <c r="A598" s="192"/>
      <c r="B598" s="235" t="s">
        <v>1853</v>
      </c>
      <c r="C598" s="231" t="s">
        <v>1671</v>
      </c>
      <c r="D598" s="190" t="s">
        <v>14</v>
      </c>
      <c r="E598" s="210">
        <v>9000</v>
      </c>
      <c r="F598" s="436">
        <v>41707</v>
      </c>
      <c r="G598" s="42">
        <v>9000</v>
      </c>
      <c r="H598" s="77">
        <f t="shared" si="9"/>
        <v>0</v>
      </c>
      <c r="I598" s="190" t="s">
        <v>21</v>
      </c>
    </row>
    <row r="599" spans="1:9" x14ac:dyDescent="0.25">
      <c r="A599" s="192"/>
      <c r="B599" s="235" t="s">
        <v>1854</v>
      </c>
      <c r="C599" s="231" t="s">
        <v>1671</v>
      </c>
      <c r="D599" s="190" t="s">
        <v>63</v>
      </c>
      <c r="E599" s="210">
        <v>2024.5</v>
      </c>
      <c r="F599" s="436">
        <v>41707</v>
      </c>
      <c r="G599" s="42">
        <v>2024.5</v>
      </c>
      <c r="H599" s="222">
        <f t="shared" si="9"/>
        <v>0</v>
      </c>
      <c r="I599" s="190" t="s">
        <v>21</v>
      </c>
    </row>
    <row r="600" spans="1:9" x14ac:dyDescent="0.25">
      <c r="A600" s="192"/>
      <c r="B600" s="235" t="s">
        <v>1855</v>
      </c>
      <c r="C600" s="231" t="s">
        <v>1671</v>
      </c>
      <c r="D600" s="190" t="s">
        <v>937</v>
      </c>
      <c r="E600" s="210">
        <v>257</v>
      </c>
      <c r="F600" s="436">
        <v>41706</v>
      </c>
      <c r="G600" s="42">
        <v>257</v>
      </c>
      <c r="H600" s="222">
        <f t="shared" si="9"/>
        <v>0</v>
      </c>
      <c r="I600" s="190" t="s">
        <v>8</v>
      </c>
    </row>
    <row r="601" spans="1:9" x14ac:dyDescent="0.25">
      <c r="A601" s="192">
        <v>41707</v>
      </c>
      <c r="B601" s="235" t="s">
        <v>1856</v>
      </c>
      <c r="C601" s="231" t="s">
        <v>1671</v>
      </c>
      <c r="D601" s="236" t="s">
        <v>1857</v>
      </c>
      <c r="E601" s="237">
        <v>0</v>
      </c>
      <c r="F601" s="256"/>
      <c r="G601" s="34"/>
      <c r="H601" s="222">
        <f t="shared" si="9"/>
        <v>0</v>
      </c>
      <c r="I601" s="36"/>
    </row>
    <row r="602" spans="1:9" x14ac:dyDescent="0.25">
      <c r="A602" s="192"/>
      <c r="B602" s="235" t="s">
        <v>1858</v>
      </c>
      <c r="C602" s="231" t="s">
        <v>1671</v>
      </c>
      <c r="D602" s="32" t="s">
        <v>8</v>
      </c>
      <c r="E602" s="238">
        <v>516.5</v>
      </c>
      <c r="F602" s="256">
        <v>41707</v>
      </c>
      <c r="G602" s="34">
        <v>516.5</v>
      </c>
      <c r="H602" s="222">
        <f t="shared" si="9"/>
        <v>0</v>
      </c>
      <c r="I602" s="32" t="s">
        <v>8</v>
      </c>
    </row>
    <row r="603" spans="1:9" x14ac:dyDescent="0.25">
      <c r="A603" s="192"/>
      <c r="B603" s="235" t="s">
        <v>1859</v>
      </c>
      <c r="C603" s="231" t="s">
        <v>1671</v>
      </c>
      <c r="D603" s="32" t="s">
        <v>8</v>
      </c>
      <c r="E603" s="238">
        <v>949</v>
      </c>
      <c r="F603" s="256">
        <v>41707</v>
      </c>
      <c r="G603" s="34">
        <v>949</v>
      </c>
      <c r="H603" s="77">
        <f t="shared" si="9"/>
        <v>0</v>
      </c>
      <c r="I603" s="32" t="s">
        <v>8</v>
      </c>
    </row>
    <row r="604" spans="1:9" x14ac:dyDescent="0.25">
      <c r="A604" s="192"/>
      <c r="B604" s="235" t="s">
        <v>1860</v>
      </c>
      <c r="C604" s="231" t="s">
        <v>1671</v>
      </c>
      <c r="D604" s="32" t="s">
        <v>136</v>
      </c>
      <c r="E604" s="238">
        <v>2112</v>
      </c>
      <c r="F604" s="256">
        <v>41707</v>
      </c>
      <c r="G604" s="34">
        <v>2112</v>
      </c>
      <c r="H604" s="222">
        <f t="shared" si="9"/>
        <v>0</v>
      </c>
      <c r="I604" s="32"/>
    </row>
    <row r="605" spans="1:9" x14ac:dyDescent="0.25">
      <c r="A605" s="192"/>
      <c r="B605" s="235" t="s">
        <v>1861</v>
      </c>
      <c r="C605" s="231" t="s">
        <v>1671</v>
      </c>
      <c r="D605" s="32" t="s">
        <v>8</v>
      </c>
      <c r="E605" s="238">
        <v>863.5</v>
      </c>
      <c r="F605" s="256">
        <v>41707</v>
      </c>
      <c r="G605" s="34">
        <v>863.5</v>
      </c>
      <c r="H605" s="222">
        <f t="shared" si="9"/>
        <v>0</v>
      </c>
      <c r="I605" s="32" t="s">
        <v>8</v>
      </c>
    </row>
    <row r="606" spans="1:9" x14ac:dyDescent="0.25">
      <c r="A606" s="192"/>
      <c r="B606" s="235" t="s">
        <v>1862</v>
      </c>
      <c r="C606" s="231" t="s">
        <v>1671</v>
      </c>
      <c r="D606" s="236" t="s">
        <v>1857</v>
      </c>
      <c r="E606" s="237">
        <v>0</v>
      </c>
      <c r="F606" s="256"/>
      <c r="G606" s="34"/>
      <c r="H606" s="222">
        <f t="shared" si="9"/>
        <v>0</v>
      </c>
      <c r="I606" s="32"/>
    </row>
    <row r="607" spans="1:9" x14ac:dyDescent="0.25">
      <c r="A607" s="192"/>
      <c r="B607" s="235" t="s">
        <v>1863</v>
      </c>
      <c r="C607" s="231" t="s">
        <v>1671</v>
      </c>
      <c r="D607" s="32" t="s">
        <v>1864</v>
      </c>
      <c r="E607" s="238">
        <v>1157</v>
      </c>
      <c r="F607" s="256">
        <v>41707</v>
      </c>
      <c r="G607" s="34">
        <v>1157</v>
      </c>
      <c r="H607" s="222">
        <f t="shared" si="9"/>
        <v>0</v>
      </c>
      <c r="I607" s="32"/>
    </row>
    <row r="608" spans="1:9" x14ac:dyDescent="0.25">
      <c r="A608" s="192"/>
      <c r="B608" s="235" t="s">
        <v>1865</v>
      </c>
      <c r="C608" s="231" t="s">
        <v>1671</v>
      </c>
      <c r="D608" s="32" t="s">
        <v>180</v>
      </c>
      <c r="E608" s="238">
        <v>22684.5</v>
      </c>
      <c r="F608" s="256">
        <v>41707</v>
      </c>
      <c r="G608" s="34">
        <v>22684.5</v>
      </c>
      <c r="H608" s="222">
        <f t="shared" si="9"/>
        <v>0</v>
      </c>
      <c r="I608" s="32" t="s">
        <v>37</v>
      </c>
    </row>
    <row r="609" spans="1:9" x14ac:dyDescent="0.25">
      <c r="A609" s="192"/>
      <c r="B609" s="235" t="s">
        <v>1866</v>
      </c>
      <c r="C609" s="231" t="s">
        <v>1671</v>
      </c>
      <c r="D609" s="32" t="s">
        <v>260</v>
      </c>
      <c r="E609" s="238">
        <v>904</v>
      </c>
      <c r="F609" s="256">
        <v>41707</v>
      </c>
      <c r="G609" s="34">
        <v>904</v>
      </c>
      <c r="H609" s="222">
        <f t="shared" si="9"/>
        <v>0</v>
      </c>
      <c r="I609" s="32" t="s">
        <v>65</v>
      </c>
    </row>
    <row r="610" spans="1:9" x14ac:dyDescent="0.25">
      <c r="A610" s="192"/>
      <c r="B610" s="235" t="s">
        <v>1867</v>
      </c>
      <c r="C610" s="231" t="s">
        <v>1671</v>
      </c>
      <c r="D610" s="32" t="s">
        <v>44</v>
      </c>
      <c r="E610" s="238">
        <v>4560</v>
      </c>
      <c r="F610" s="256">
        <v>41720</v>
      </c>
      <c r="G610" s="34">
        <v>4560</v>
      </c>
      <c r="H610" s="77">
        <f t="shared" si="9"/>
        <v>0</v>
      </c>
      <c r="I610" s="32" t="s">
        <v>65</v>
      </c>
    </row>
    <row r="611" spans="1:9" x14ac:dyDescent="0.25">
      <c r="A611" s="192"/>
      <c r="B611" s="235" t="s">
        <v>1868</v>
      </c>
      <c r="C611" s="231" t="s">
        <v>1671</v>
      </c>
      <c r="D611" s="32" t="s">
        <v>43</v>
      </c>
      <c r="E611" s="238">
        <v>1900</v>
      </c>
      <c r="F611" s="256">
        <v>41720</v>
      </c>
      <c r="G611" s="34">
        <v>1900</v>
      </c>
      <c r="H611" s="222">
        <f t="shared" si="9"/>
        <v>0</v>
      </c>
      <c r="I611" s="32" t="s">
        <v>12</v>
      </c>
    </row>
    <row r="612" spans="1:9" x14ac:dyDescent="0.25">
      <c r="A612" s="192"/>
      <c r="B612" s="235" t="s">
        <v>1869</v>
      </c>
      <c r="C612" s="231" t="s">
        <v>1671</v>
      </c>
      <c r="D612" s="32" t="s">
        <v>1870</v>
      </c>
      <c r="E612" s="238">
        <v>2660</v>
      </c>
      <c r="F612" s="256">
        <v>41720</v>
      </c>
      <c r="G612" s="34">
        <v>2660</v>
      </c>
      <c r="H612" s="222">
        <f t="shared" si="9"/>
        <v>0</v>
      </c>
      <c r="I612" s="32" t="s">
        <v>12</v>
      </c>
    </row>
    <row r="613" spans="1:9" x14ac:dyDescent="0.25">
      <c r="A613" s="192"/>
      <c r="B613" s="235" t="s">
        <v>1871</v>
      </c>
      <c r="C613" s="231" t="s">
        <v>1671</v>
      </c>
      <c r="D613" s="32" t="s">
        <v>36</v>
      </c>
      <c r="E613" s="238">
        <v>23266</v>
      </c>
      <c r="F613" s="256">
        <v>41707</v>
      </c>
      <c r="G613" s="34">
        <v>23266</v>
      </c>
      <c r="H613" s="222">
        <f t="shared" si="9"/>
        <v>0</v>
      </c>
      <c r="I613" s="32" t="s">
        <v>65</v>
      </c>
    </row>
    <row r="614" spans="1:9" x14ac:dyDescent="0.25">
      <c r="A614" s="192"/>
      <c r="B614" s="235" t="s">
        <v>1872</v>
      </c>
      <c r="C614" s="231" t="s">
        <v>1671</v>
      </c>
      <c r="D614" s="32" t="s">
        <v>47</v>
      </c>
      <c r="E614" s="238">
        <v>2781</v>
      </c>
      <c r="F614" s="256">
        <v>41707</v>
      </c>
      <c r="G614" s="34">
        <v>2781</v>
      </c>
      <c r="H614" s="222">
        <f t="shared" si="9"/>
        <v>0</v>
      </c>
      <c r="I614" s="32" t="s">
        <v>12</v>
      </c>
    </row>
    <row r="615" spans="1:9" x14ac:dyDescent="0.25">
      <c r="A615" s="192"/>
      <c r="B615" s="235" t="s">
        <v>1873</v>
      </c>
      <c r="C615" s="231" t="s">
        <v>1671</v>
      </c>
      <c r="D615" s="32" t="s">
        <v>34</v>
      </c>
      <c r="E615" s="238">
        <v>2343.6</v>
      </c>
      <c r="F615" s="256">
        <v>41707</v>
      </c>
      <c r="G615" s="34">
        <v>2343.6</v>
      </c>
      <c r="H615" s="222">
        <f t="shared" si="9"/>
        <v>0</v>
      </c>
      <c r="I615" s="32" t="s">
        <v>12</v>
      </c>
    </row>
    <row r="616" spans="1:9" x14ac:dyDescent="0.25">
      <c r="A616" s="192"/>
      <c r="B616" s="235" t="s">
        <v>1874</v>
      </c>
      <c r="C616" s="231" t="s">
        <v>1671</v>
      </c>
      <c r="D616" s="32" t="s">
        <v>29</v>
      </c>
      <c r="E616" s="238">
        <v>5578.5</v>
      </c>
      <c r="F616" s="256">
        <v>41707</v>
      </c>
      <c r="G616" s="34">
        <v>5578.5</v>
      </c>
      <c r="H616" s="222">
        <f t="shared" si="9"/>
        <v>0</v>
      </c>
      <c r="I616" s="32" t="s">
        <v>12</v>
      </c>
    </row>
    <row r="617" spans="1:9" x14ac:dyDescent="0.25">
      <c r="A617" s="192"/>
      <c r="B617" s="235" t="s">
        <v>1875</v>
      </c>
      <c r="C617" s="231" t="s">
        <v>1671</v>
      </c>
      <c r="D617" s="32" t="s">
        <v>35</v>
      </c>
      <c r="E617" s="238">
        <v>1459.5</v>
      </c>
      <c r="F617" s="256">
        <v>41707</v>
      </c>
      <c r="G617" s="34">
        <v>1459.5</v>
      </c>
      <c r="H617" s="222">
        <f t="shared" si="9"/>
        <v>0</v>
      </c>
      <c r="I617" s="32" t="s">
        <v>12</v>
      </c>
    </row>
    <row r="618" spans="1:9" x14ac:dyDescent="0.25">
      <c r="A618" s="192"/>
      <c r="B618" s="235" t="s">
        <v>1876</v>
      </c>
      <c r="C618" s="231" t="s">
        <v>1671</v>
      </c>
      <c r="D618" s="32" t="s">
        <v>1778</v>
      </c>
      <c r="E618" s="238">
        <v>1935</v>
      </c>
      <c r="F618" s="256">
        <v>41707</v>
      </c>
      <c r="G618" s="34">
        <v>1935</v>
      </c>
      <c r="H618" s="222">
        <f t="shared" si="9"/>
        <v>0</v>
      </c>
      <c r="I618" s="32" t="s">
        <v>12</v>
      </c>
    </row>
    <row r="619" spans="1:9" x14ac:dyDescent="0.25">
      <c r="A619" s="192"/>
      <c r="B619" s="235" t="s">
        <v>1877</v>
      </c>
      <c r="C619" s="231" t="s">
        <v>1671</v>
      </c>
      <c r="D619" s="32" t="s">
        <v>1878</v>
      </c>
      <c r="E619" s="238">
        <v>8925.1</v>
      </c>
      <c r="F619" s="256">
        <v>41707</v>
      </c>
      <c r="G619" s="34">
        <v>8925.1</v>
      </c>
      <c r="H619" s="222">
        <f t="shared" si="9"/>
        <v>0</v>
      </c>
      <c r="I619" s="32" t="s">
        <v>12</v>
      </c>
    </row>
    <row r="620" spans="1:9" x14ac:dyDescent="0.25">
      <c r="A620" s="192">
        <v>41707</v>
      </c>
      <c r="B620" s="235" t="s">
        <v>1879</v>
      </c>
      <c r="C620" s="231" t="s">
        <v>1671</v>
      </c>
      <c r="D620" s="32" t="s">
        <v>13</v>
      </c>
      <c r="E620" s="238">
        <v>6968</v>
      </c>
      <c r="F620" s="505" t="s">
        <v>7026</v>
      </c>
      <c r="G620" s="694">
        <f>4216+1000+1000+1000+1304</f>
        <v>8520</v>
      </c>
      <c r="H620" s="673">
        <f t="shared" si="9"/>
        <v>-1552</v>
      </c>
      <c r="I620" s="672" t="s">
        <v>21</v>
      </c>
    </row>
    <row r="621" spans="1:9" x14ac:dyDescent="0.25">
      <c r="A621" s="192"/>
      <c r="B621" s="235" t="s">
        <v>1880</v>
      </c>
      <c r="C621" s="231" t="s">
        <v>1671</v>
      </c>
      <c r="D621" s="32" t="s">
        <v>36</v>
      </c>
      <c r="E621" s="238">
        <v>7051.5</v>
      </c>
      <c r="F621" s="256">
        <v>41709</v>
      </c>
      <c r="G621" s="34">
        <v>7051.5</v>
      </c>
      <c r="H621" s="222">
        <f t="shared" si="9"/>
        <v>0</v>
      </c>
      <c r="I621" s="32" t="s">
        <v>21</v>
      </c>
    </row>
    <row r="622" spans="1:9" x14ac:dyDescent="0.25">
      <c r="A622" s="192"/>
      <c r="B622" s="235" t="s">
        <v>1881</v>
      </c>
      <c r="C622" s="231" t="s">
        <v>1671</v>
      </c>
      <c r="D622" s="32" t="s">
        <v>763</v>
      </c>
      <c r="E622" s="238">
        <v>24593.7</v>
      </c>
      <c r="F622" s="256">
        <v>41707</v>
      </c>
      <c r="G622" s="34">
        <v>24593.7</v>
      </c>
      <c r="H622" s="222">
        <f t="shared" si="9"/>
        <v>0</v>
      </c>
      <c r="I622" s="32" t="s">
        <v>27</v>
      </c>
    </row>
    <row r="623" spans="1:9" x14ac:dyDescent="0.25">
      <c r="A623" s="192"/>
      <c r="B623" s="235" t="s">
        <v>1882</v>
      </c>
      <c r="C623" s="231" t="s">
        <v>1671</v>
      </c>
      <c r="D623" s="32" t="s">
        <v>27</v>
      </c>
      <c r="E623" s="238">
        <v>3350.5</v>
      </c>
      <c r="F623" s="256">
        <v>41707</v>
      </c>
      <c r="G623" s="34">
        <v>3350.5</v>
      </c>
      <c r="H623" s="77">
        <f t="shared" si="9"/>
        <v>0</v>
      </c>
      <c r="I623" s="32" t="s">
        <v>21</v>
      </c>
    </row>
    <row r="624" spans="1:9" x14ac:dyDescent="0.25">
      <c r="A624" s="192"/>
      <c r="B624" s="235" t="s">
        <v>1883</v>
      </c>
      <c r="C624" s="231" t="s">
        <v>1671</v>
      </c>
      <c r="D624" s="32" t="s">
        <v>55</v>
      </c>
      <c r="E624" s="238">
        <v>17767.099999999999</v>
      </c>
      <c r="F624" s="421" t="s">
        <v>1884</v>
      </c>
      <c r="G624" s="34">
        <v>17767.099999999999</v>
      </c>
      <c r="H624" s="77">
        <f t="shared" si="9"/>
        <v>0</v>
      </c>
      <c r="I624" s="32"/>
    </row>
    <row r="625" spans="1:9" x14ac:dyDescent="0.25">
      <c r="A625" s="192"/>
      <c r="B625" s="235" t="s">
        <v>1885</v>
      </c>
      <c r="C625" s="231" t="s">
        <v>1671</v>
      </c>
      <c r="D625" s="32" t="s">
        <v>8</v>
      </c>
      <c r="E625" s="238">
        <v>4553.5</v>
      </c>
      <c r="F625" s="256">
        <v>41707</v>
      </c>
      <c r="G625" s="34">
        <v>4553.5</v>
      </c>
      <c r="H625" s="222">
        <f t="shared" si="9"/>
        <v>0</v>
      </c>
      <c r="I625" s="32" t="s">
        <v>8</v>
      </c>
    </row>
    <row r="626" spans="1:9" x14ac:dyDescent="0.25">
      <c r="A626" s="192"/>
      <c r="B626" s="235" t="s">
        <v>1886</v>
      </c>
      <c r="C626" s="231" t="s">
        <v>1671</v>
      </c>
      <c r="D626" s="32" t="s">
        <v>1887</v>
      </c>
      <c r="E626" s="238">
        <v>460.2</v>
      </c>
      <c r="F626" s="256">
        <v>41707</v>
      </c>
      <c r="G626" s="34">
        <v>460.2</v>
      </c>
      <c r="H626" s="222">
        <f t="shared" si="9"/>
        <v>0</v>
      </c>
      <c r="I626" s="32"/>
    </row>
    <row r="627" spans="1:9" x14ac:dyDescent="0.25">
      <c r="A627" s="192"/>
      <c r="B627" s="235" t="s">
        <v>1888</v>
      </c>
      <c r="C627" s="231" t="s">
        <v>1671</v>
      </c>
      <c r="D627" s="32" t="s">
        <v>130</v>
      </c>
      <c r="E627" s="238">
        <v>8912.5</v>
      </c>
      <c r="F627" s="256">
        <v>41708</v>
      </c>
      <c r="G627" s="34">
        <v>8912.5</v>
      </c>
      <c r="H627" s="222">
        <f t="shared" si="9"/>
        <v>0</v>
      </c>
      <c r="I627" s="32" t="s">
        <v>21</v>
      </c>
    </row>
    <row r="628" spans="1:9" x14ac:dyDescent="0.25">
      <c r="A628" s="192"/>
      <c r="B628" s="235" t="s">
        <v>1889</v>
      </c>
      <c r="C628" s="231" t="s">
        <v>1671</v>
      </c>
      <c r="D628" s="32" t="s">
        <v>22</v>
      </c>
      <c r="E628" s="238">
        <v>6630.5</v>
      </c>
      <c r="F628" s="256">
        <v>41707</v>
      </c>
      <c r="G628" s="34">
        <v>6630.5</v>
      </c>
      <c r="H628" s="222">
        <f t="shared" si="9"/>
        <v>0</v>
      </c>
      <c r="I628" s="32"/>
    </row>
    <row r="629" spans="1:9" x14ac:dyDescent="0.25">
      <c r="A629" s="192"/>
      <c r="B629" s="235" t="s">
        <v>1890</v>
      </c>
      <c r="C629" s="231" t="s">
        <v>1671</v>
      </c>
      <c r="D629" s="236" t="s">
        <v>1857</v>
      </c>
      <c r="E629" s="237">
        <v>0</v>
      </c>
      <c r="F629" s="256"/>
      <c r="G629" s="34"/>
      <c r="H629" s="222">
        <f t="shared" si="9"/>
        <v>0</v>
      </c>
      <c r="I629" s="32"/>
    </row>
    <row r="630" spans="1:9" x14ac:dyDescent="0.25">
      <c r="A630" s="192"/>
      <c r="B630" s="235" t="s">
        <v>1891</v>
      </c>
      <c r="C630" s="231" t="s">
        <v>1671</v>
      </c>
      <c r="D630" s="32" t="s">
        <v>50</v>
      </c>
      <c r="E630" s="238">
        <v>16116</v>
      </c>
      <c r="F630" s="256">
        <v>41707</v>
      </c>
      <c r="G630" s="34">
        <v>16116</v>
      </c>
      <c r="H630" s="222">
        <f t="shared" si="9"/>
        <v>0</v>
      </c>
      <c r="I630" s="32"/>
    </row>
    <row r="631" spans="1:9" x14ac:dyDescent="0.25">
      <c r="A631" s="192"/>
      <c r="B631" s="235" t="s">
        <v>1892</v>
      </c>
      <c r="C631" s="231" t="s">
        <v>1671</v>
      </c>
      <c r="D631" s="32" t="s">
        <v>69</v>
      </c>
      <c r="E631" s="238">
        <v>2445.5</v>
      </c>
      <c r="F631" s="256">
        <v>41707</v>
      </c>
      <c r="G631" s="34">
        <v>2445.5</v>
      </c>
      <c r="H631" s="222">
        <f t="shared" si="9"/>
        <v>0</v>
      </c>
      <c r="I631" s="32"/>
    </row>
    <row r="632" spans="1:9" x14ac:dyDescent="0.25">
      <c r="A632" s="192"/>
      <c r="B632" s="235" t="s">
        <v>1893</v>
      </c>
      <c r="C632" s="231" t="s">
        <v>1671</v>
      </c>
      <c r="D632" s="32" t="s">
        <v>1894</v>
      </c>
      <c r="E632" s="238">
        <v>635.5</v>
      </c>
      <c r="F632" s="256">
        <v>41707</v>
      </c>
      <c r="G632" s="34">
        <v>635.5</v>
      </c>
      <c r="H632" s="222">
        <f t="shared" si="9"/>
        <v>0</v>
      </c>
      <c r="I632" s="32"/>
    </row>
    <row r="633" spans="1:9" x14ac:dyDescent="0.25">
      <c r="A633" s="192"/>
      <c r="B633" s="235" t="s">
        <v>1895</v>
      </c>
      <c r="C633" s="231" t="s">
        <v>1671</v>
      </c>
      <c r="D633" s="32" t="s">
        <v>136</v>
      </c>
      <c r="E633" s="238">
        <v>1794.5</v>
      </c>
      <c r="F633" s="256">
        <v>41707</v>
      </c>
      <c r="G633" s="34">
        <v>1794.5</v>
      </c>
      <c r="H633" s="222">
        <f t="shared" si="9"/>
        <v>0</v>
      </c>
      <c r="I633" s="32"/>
    </row>
    <row r="634" spans="1:9" x14ac:dyDescent="0.25">
      <c r="A634" s="192"/>
      <c r="B634" s="235" t="s">
        <v>1896</v>
      </c>
      <c r="C634" s="231" t="s">
        <v>1671</v>
      </c>
      <c r="D634" s="32" t="s">
        <v>508</v>
      </c>
      <c r="E634" s="238">
        <v>14948.5</v>
      </c>
      <c r="F634" s="256">
        <v>41707</v>
      </c>
      <c r="G634" s="34">
        <v>14948.5</v>
      </c>
      <c r="H634" s="222">
        <f t="shared" si="9"/>
        <v>0</v>
      </c>
      <c r="I634" s="32"/>
    </row>
    <row r="635" spans="1:9" x14ac:dyDescent="0.25">
      <c r="A635" s="192"/>
      <c r="B635" s="235" t="s">
        <v>1897</v>
      </c>
      <c r="C635" s="231" t="s">
        <v>1671</v>
      </c>
      <c r="D635" s="20" t="s">
        <v>148</v>
      </c>
      <c r="E635" s="213">
        <v>8384</v>
      </c>
      <c r="F635" s="436">
        <v>41708</v>
      </c>
      <c r="G635" s="42">
        <v>8384</v>
      </c>
      <c r="H635" s="222">
        <f t="shared" si="9"/>
        <v>0</v>
      </c>
      <c r="I635" s="20" t="s">
        <v>65</v>
      </c>
    </row>
    <row r="636" spans="1:9" x14ac:dyDescent="0.25">
      <c r="A636" s="192"/>
      <c r="B636" s="235" t="s">
        <v>1898</v>
      </c>
      <c r="C636" s="231" t="s">
        <v>1671</v>
      </c>
      <c r="D636" s="32" t="s">
        <v>792</v>
      </c>
      <c r="E636" s="238">
        <v>3095.5</v>
      </c>
      <c r="F636" s="436">
        <v>41708</v>
      </c>
      <c r="G636" s="34">
        <v>3095.5</v>
      </c>
      <c r="H636" s="222">
        <f t="shared" si="9"/>
        <v>0</v>
      </c>
      <c r="I636" s="32" t="s">
        <v>65</v>
      </c>
    </row>
    <row r="637" spans="1:9" x14ac:dyDescent="0.25">
      <c r="A637" s="192"/>
      <c r="B637" s="235" t="s">
        <v>1899</v>
      </c>
      <c r="C637" s="231" t="s">
        <v>1671</v>
      </c>
      <c r="D637" s="20" t="s">
        <v>1900</v>
      </c>
      <c r="E637" s="213">
        <v>363.5</v>
      </c>
      <c r="F637" s="436">
        <v>41708</v>
      </c>
      <c r="G637" s="42">
        <v>363.5</v>
      </c>
      <c r="H637" s="222">
        <f t="shared" si="9"/>
        <v>0</v>
      </c>
      <c r="I637" s="20" t="s">
        <v>65</v>
      </c>
    </row>
    <row r="638" spans="1:9" x14ac:dyDescent="0.25">
      <c r="A638" s="192"/>
      <c r="B638" s="235" t="s">
        <v>1901</v>
      </c>
      <c r="C638" s="231" t="s">
        <v>1671</v>
      </c>
      <c r="D638" s="32" t="s">
        <v>316</v>
      </c>
      <c r="E638" s="238">
        <v>1100</v>
      </c>
      <c r="F638" s="436">
        <v>41708</v>
      </c>
      <c r="G638" s="34">
        <v>1100</v>
      </c>
      <c r="H638" s="222">
        <f t="shared" si="9"/>
        <v>0</v>
      </c>
      <c r="I638" s="32" t="s">
        <v>65</v>
      </c>
    </row>
    <row r="639" spans="1:9" x14ac:dyDescent="0.25">
      <c r="A639" s="192">
        <v>41707</v>
      </c>
      <c r="B639" s="200" t="s">
        <v>1903</v>
      </c>
      <c r="C639" s="231" t="s">
        <v>1671</v>
      </c>
      <c r="D639" s="32" t="s">
        <v>186</v>
      </c>
      <c r="E639" s="238">
        <v>2424</v>
      </c>
      <c r="F639" s="256">
        <v>41708</v>
      </c>
      <c r="G639" s="34">
        <v>2424</v>
      </c>
      <c r="H639" s="222">
        <f t="shared" si="9"/>
        <v>0</v>
      </c>
      <c r="I639" s="32"/>
    </row>
    <row r="640" spans="1:9" x14ac:dyDescent="0.25">
      <c r="A640" s="192"/>
      <c r="B640" s="200" t="s">
        <v>1904</v>
      </c>
      <c r="C640" s="231" t="s">
        <v>1671</v>
      </c>
      <c r="D640" s="32" t="s">
        <v>68</v>
      </c>
      <c r="E640" s="238">
        <v>4808</v>
      </c>
      <c r="F640" s="256">
        <v>41708</v>
      </c>
      <c r="G640" s="34">
        <v>4808</v>
      </c>
      <c r="H640" s="222">
        <f t="shared" ref="H640:H703" si="10">E640-G640</f>
        <v>0</v>
      </c>
      <c r="I640" s="32" t="s">
        <v>37</v>
      </c>
    </row>
    <row r="641" spans="1:9" x14ac:dyDescent="0.25">
      <c r="A641" s="192"/>
      <c r="B641" s="200" t="s">
        <v>1905</v>
      </c>
      <c r="C641" s="231" t="s">
        <v>1671</v>
      </c>
      <c r="D641" s="32" t="s">
        <v>98</v>
      </c>
      <c r="E641" s="238">
        <v>8320</v>
      </c>
      <c r="F641" s="256">
        <v>41708</v>
      </c>
      <c r="G641" s="34">
        <v>8320</v>
      </c>
      <c r="H641" s="222">
        <f t="shared" si="10"/>
        <v>0</v>
      </c>
      <c r="I641" s="32" t="s">
        <v>37</v>
      </c>
    </row>
    <row r="642" spans="1:9" x14ac:dyDescent="0.25">
      <c r="A642" s="192"/>
      <c r="B642" s="200" t="s">
        <v>1906</v>
      </c>
      <c r="C642" s="231" t="s">
        <v>1671</v>
      </c>
      <c r="D642" s="32" t="s">
        <v>68</v>
      </c>
      <c r="E642" s="238">
        <v>1016</v>
      </c>
      <c r="F642" s="256">
        <v>41708</v>
      </c>
      <c r="G642" s="34">
        <v>1016</v>
      </c>
      <c r="H642" s="222">
        <f t="shared" si="10"/>
        <v>0</v>
      </c>
      <c r="I642" s="32" t="s">
        <v>37</v>
      </c>
    </row>
    <row r="643" spans="1:9" x14ac:dyDescent="0.25">
      <c r="A643" s="192"/>
      <c r="B643" s="200" t="s">
        <v>1907</v>
      </c>
      <c r="C643" s="231" t="s">
        <v>1671</v>
      </c>
      <c r="D643" s="32" t="s">
        <v>148</v>
      </c>
      <c r="E643" s="238">
        <v>22494.5</v>
      </c>
      <c r="F643" s="256">
        <v>41708</v>
      </c>
      <c r="G643" s="34">
        <v>22494.5</v>
      </c>
      <c r="H643" s="222">
        <f t="shared" si="10"/>
        <v>0</v>
      </c>
      <c r="I643" s="32" t="s">
        <v>27</v>
      </c>
    </row>
    <row r="644" spans="1:9" x14ac:dyDescent="0.25">
      <c r="A644" s="192"/>
      <c r="B644" s="200" t="s">
        <v>1908</v>
      </c>
      <c r="C644" s="231" t="s">
        <v>1671</v>
      </c>
      <c r="D644" s="32" t="s">
        <v>1909</v>
      </c>
      <c r="E644" s="238">
        <v>876</v>
      </c>
      <c r="F644" s="256">
        <v>41707</v>
      </c>
      <c r="G644" s="34">
        <v>876</v>
      </c>
      <c r="H644" s="222">
        <f t="shared" si="10"/>
        <v>0</v>
      </c>
      <c r="I644" s="32"/>
    </row>
    <row r="645" spans="1:9" x14ac:dyDescent="0.25">
      <c r="A645" s="192"/>
      <c r="B645" s="200" t="s">
        <v>1910</v>
      </c>
      <c r="C645" s="231" t="s">
        <v>1671</v>
      </c>
      <c r="D645" s="32" t="s">
        <v>152</v>
      </c>
      <c r="E645" s="238">
        <v>6569</v>
      </c>
      <c r="F645" s="256">
        <v>41707</v>
      </c>
      <c r="G645" s="34">
        <v>6569</v>
      </c>
      <c r="H645" s="222">
        <f t="shared" si="10"/>
        <v>0</v>
      </c>
      <c r="I645" s="32"/>
    </row>
    <row r="646" spans="1:9" x14ac:dyDescent="0.25">
      <c r="A646" s="192"/>
      <c r="B646" s="200" t="s">
        <v>1911</v>
      </c>
      <c r="C646" s="231" t="s">
        <v>1671</v>
      </c>
      <c r="D646" s="32" t="s">
        <v>1912</v>
      </c>
      <c r="E646" s="238">
        <v>11796.4</v>
      </c>
      <c r="F646" s="256">
        <v>41707</v>
      </c>
      <c r="G646" s="34">
        <v>11796.4</v>
      </c>
      <c r="H646" s="222">
        <f t="shared" si="10"/>
        <v>0</v>
      </c>
      <c r="I646" s="32" t="s">
        <v>21</v>
      </c>
    </row>
    <row r="647" spans="1:9" x14ac:dyDescent="0.25">
      <c r="A647" s="192"/>
      <c r="B647" s="200" t="s">
        <v>1913</v>
      </c>
      <c r="C647" s="231" t="s">
        <v>1671</v>
      </c>
      <c r="D647" s="32" t="s">
        <v>1051</v>
      </c>
      <c r="E647" s="238">
        <v>343</v>
      </c>
      <c r="F647" s="256">
        <v>41707</v>
      </c>
      <c r="G647" s="34">
        <v>343</v>
      </c>
      <c r="H647" s="222">
        <f t="shared" si="10"/>
        <v>0</v>
      </c>
      <c r="I647" s="32"/>
    </row>
    <row r="648" spans="1:9" x14ac:dyDescent="0.25">
      <c r="A648" s="192"/>
      <c r="B648" s="200" t="s">
        <v>1914</v>
      </c>
      <c r="C648" s="231" t="s">
        <v>1671</v>
      </c>
      <c r="D648" s="32" t="s">
        <v>1915</v>
      </c>
      <c r="E648" s="238">
        <v>1290.4000000000001</v>
      </c>
      <c r="F648" s="256">
        <v>41707</v>
      </c>
      <c r="G648" s="34">
        <v>1290.4000000000001</v>
      </c>
      <c r="H648" s="222">
        <f t="shared" si="10"/>
        <v>0</v>
      </c>
      <c r="I648" s="32"/>
    </row>
    <row r="649" spans="1:9" x14ac:dyDescent="0.25">
      <c r="A649" s="192">
        <v>41708</v>
      </c>
      <c r="B649" s="200" t="s">
        <v>1916</v>
      </c>
      <c r="C649" s="231" t="s">
        <v>1671</v>
      </c>
      <c r="D649" s="32" t="s">
        <v>1912</v>
      </c>
      <c r="E649" s="238">
        <v>24358.5</v>
      </c>
      <c r="F649" s="256">
        <v>41708</v>
      </c>
      <c r="G649" s="34">
        <v>24358.5</v>
      </c>
      <c r="H649" s="77">
        <f t="shared" si="10"/>
        <v>0</v>
      </c>
      <c r="I649" s="36" t="s">
        <v>21</v>
      </c>
    </row>
    <row r="650" spans="1:9" x14ac:dyDescent="0.25">
      <c r="A650" s="192"/>
      <c r="B650" s="200" t="s">
        <v>1917</v>
      </c>
      <c r="C650" s="231" t="s">
        <v>1671</v>
      </c>
      <c r="D650" s="32" t="s">
        <v>524</v>
      </c>
      <c r="E650" s="238">
        <v>244</v>
      </c>
      <c r="F650" s="256">
        <v>41708</v>
      </c>
      <c r="G650" s="34">
        <v>244</v>
      </c>
      <c r="H650" s="77">
        <f t="shared" si="10"/>
        <v>0</v>
      </c>
      <c r="I650" s="32"/>
    </row>
    <row r="651" spans="1:9" x14ac:dyDescent="0.25">
      <c r="A651" s="192"/>
      <c r="B651" s="200" t="s">
        <v>1918</v>
      </c>
      <c r="C651" s="231" t="s">
        <v>1671</v>
      </c>
      <c r="D651" s="32" t="s">
        <v>14</v>
      </c>
      <c r="E651" s="238">
        <v>6700</v>
      </c>
      <c r="F651" s="256">
        <v>41708</v>
      </c>
      <c r="G651" s="34">
        <v>6700</v>
      </c>
      <c r="H651" s="222">
        <f t="shared" si="10"/>
        <v>0</v>
      </c>
      <c r="I651" s="32" t="s">
        <v>27</v>
      </c>
    </row>
    <row r="652" spans="1:9" x14ac:dyDescent="0.25">
      <c r="A652" s="192"/>
      <c r="B652" s="200" t="s">
        <v>1919</v>
      </c>
      <c r="C652" s="231" t="s">
        <v>1671</v>
      </c>
      <c r="D652" s="32" t="s">
        <v>218</v>
      </c>
      <c r="E652" s="238">
        <v>36970.5</v>
      </c>
      <c r="F652" s="256">
        <v>41710</v>
      </c>
      <c r="G652" s="34">
        <v>36970.5</v>
      </c>
      <c r="H652" s="222">
        <f t="shared" si="10"/>
        <v>0</v>
      </c>
      <c r="I652" s="32" t="s">
        <v>27</v>
      </c>
    </row>
    <row r="653" spans="1:9" x14ac:dyDescent="0.25">
      <c r="A653" s="192">
        <v>41708</v>
      </c>
      <c r="B653" s="200" t="s">
        <v>1920</v>
      </c>
      <c r="C653" s="231" t="s">
        <v>1671</v>
      </c>
      <c r="D653" s="32" t="s">
        <v>20</v>
      </c>
      <c r="E653" s="238">
        <v>3510.4</v>
      </c>
      <c r="F653" s="426"/>
      <c r="G653" s="301"/>
      <c r="H653" s="553">
        <f t="shared" si="10"/>
        <v>3510.4</v>
      </c>
      <c r="I653" s="32" t="s">
        <v>512</v>
      </c>
    </row>
    <row r="654" spans="1:9" x14ac:dyDescent="0.25">
      <c r="A654" s="192"/>
      <c r="B654" s="200" t="s">
        <v>1921</v>
      </c>
      <c r="C654" s="231" t="s">
        <v>1671</v>
      </c>
      <c r="D654" s="32" t="s">
        <v>149</v>
      </c>
      <c r="E654" s="238">
        <v>7021</v>
      </c>
      <c r="F654" s="256">
        <v>41708</v>
      </c>
      <c r="G654" s="34">
        <v>7021</v>
      </c>
      <c r="H654" s="222">
        <f t="shared" si="10"/>
        <v>0</v>
      </c>
      <c r="I654" s="32"/>
    </row>
    <row r="655" spans="1:9" x14ac:dyDescent="0.25">
      <c r="A655" s="192"/>
      <c r="B655" s="200" t="s">
        <v>1922</v>
      </c>
      <c r="C655" s="231" t="s">
        <v>1671</v>
      </c>
      <c r="D655" s="32" t="s">
        <v>215</v>
      </c>
      <c r="E655" s="238">
        <v>3789</v>
      </c>
      <c r="F655" s="256">
        <v>41708</v>
      </c>
      <c r="G655" s="34">
        <v>3789</v>
      </c>
      <c r="H655" s="222">
        <f t="shared" si="10"/>
        <v>0</v>
      </c>
      <c r="I655" s="32"/>
    </row>
    <row r="656" spans="1:9" x14ac:dyDescent="0.25">
      <c r="A656" s="192"/>
      <c r="B656" s="200" t="s">
        <v>1923</v>
      </c>
      <c r="C656" s="231" t="s">
        <v>1671</v>
      </c>
      <c r="D656" s="32" t="s">
        <v>374</v>
      </c>
      <c r="E656" s="238">
        <v>12267.5</v>
      </c>
      <c r="F656" s="256">
        <v>41708</v>
      </c>
      <c r="G656" s="34">
        <v>12267.5</v>
      </c>
      <c r="H656" s="222">
        <f t="shared" si="10"/>
        <v>0</v>
      </c>
      <c r="I656" s="32"/>
    </row>
    <row r="657" spans="1:9" x14ac:dyDescent="0.25">
      <c r="A657" s="192"/>
      <c r="B657" s="200" t="s">
        <v>1924</v>
      </c>
      <c r="C657" s="231" t="s">
        <v>1671</v>
      </c>
      <c r="D657" s="32" t="s">
        <v>57</v>
      </c>
      <c r="E657" s="238">
        <v>1470</v>
      </c>
      <c r="F657" s="256">
        <v>41708</v>
      </c>
      <c r="G657" s="34">
        <v>1470</v>
      </c>
      <c r="H657" s="222">
        <f t="shared" si="10"/>
        <v>0</v>
      </c>
      <c r="I657" s="32" t="s">
        <v>30</v>
      </c>
    </row>
    <row r="658" spans="1:9" x14ac:dyDescent="0.25">
      <c r="A658" s="192"/>
      <c r="B658" s="200" t="s">
        <v>1925</v>
      </c>
      <c r="C658" s="231" t="s">
        <v>1671</v>
      </c>
      <c r="D658" s="32" t="s">
        <v>13</v>
      </c>
      <c r="E658" s="238">
        <v>2090</v>
      </c>
      <c r="F658" s="256">
        <v>41709</v>
      </c>
      <c r="G658" s="34">
        <v>2090</v>
      </c>
      <c r="H658" s="222">
        <f t="shared" si="10"/>
        <v>0</v>
      </c>
      <c r="I658" s="32" t="s">
        <v>21</v>
      </c>
    </row>
    <row r="659" spans="1:9" x14ac:dyDescent="0.25">
      <c r="A659" s="192"/>
      <c r="B659" s="200" t="s">
        <v>1926</v>
      </c>
      <c r="C659" s="231" t="s">
        <v>1671</v>
      </c>
      <c r="D659" s="32" t="s">
        <v>36</v>
      </c>
      <c r="E659" s="238">
        <v>22325</v>
      </c>
      <c r="F659" s="421" t="s">
        <v>1927</v>
      </c>
      <c r="G659" s="34">
        <v>22325</v>
      </c>
      <c r="H659" s="77">
        <f t="shared" si="10"/>
        <v>0</v>
      </c>
      <c r="I659" s="32" t="s">
        <v>37</v>
      </c>
    </row>
    <row r="660" spans="1:9" x14ac:dyDescent="0.25">
      <c r="A660" s="192"/>
      <c r="B660" s="200" t="s">
        <v>1928</v>
      </c>
      <c r="C660" s="231" t="s">
        <v>1671</v>
      </c>
      <c r="D660" s="32" t="s">
        <v>1929</v>
      </c>
      <c r="E660" s="238">
        <v>7539.5</v>
      </c>
      <c r="F660" s="256">
        <v>41709</v>
      </c>
      <c r="G660" s="34">
        <v>7539.5</v>
      </c>
      <c r="H660" s="222">
        <f t="shared" si="10"/>
        <v>0</v>
      </c>
      <c r="I660" s="32" t="s">
        <v>65</v>
      </c>
    </row>
    <row r="661" spans="1:9" x14ac:dyDescent="0.25">
      <c r="A661" s="192"/>
      <c r="B661" s="200" t="s">
        <v>1930</v>
      </c>
      <c r="C661" s="231" t="s">
        <v>1671</v>
      </c>
      <c r="D661" s="32" t="s">
        <v>314</v>
      </c>
      <c r="E661" s="238">
        <v>3040</v>
      </c>
      <c r="F661" s="256">
        <v>41720</v>
      </c>
      <c r="G661" s="34">
        <v>3040</v>
      </c>
      <c r="H661" s="77">
        <f t="shared" si="10"/>
        <v>0</v>
      </c>
      <c r="I661" s="32" t="s">
        <v>37</v>
      </c>
    </row>
    <row r="662" spans="1:9" x14ac:dyDescent="0.25">
      <c r="A662" s="192"/>
      <c r="B662" s="200" t="s">
        <v>1931</v>
      </c>
      <c r="C662" s="231" t="s">
        <v>1671</v>
      </c>
      <c r="D662" s="32" t="s">
        <v>36</v>
      </c>
      <c r="E662" s="238">
        <v>506.5</v>
      </c>
      <c r="F662" s="256">
        <v>41708</v>
      </c>
      <c r="G662" s="34">
        <v>506.5</v>
      </c>
      <c r="H662" s="222">
        <f t="shared" si="10"/>
        <v>0</v>
      </c>
      <c r="I662" s="32" t="s">
        <v>65</v>
      </c>
    </row>
    <row r="663" spans="1:9" x14ac:dyDescent="0.25">
      <c r="A663" s="192"/>
      <c r="B663" s="200" t="s">
        <v>1932</v>
      </c>
      <c r="C663" s="231" t="s">
        <v>1671</v>
      </c>
      <c r="D663" s="240" t="s">
        <v>1933</v>
      </c>
      <c r="E663" s="238">
        <v>1870</v>
      </c>
      <c r="F663" s="256">
        <v>41712</v>
      </c>
      <c r="G663" s="34">
        <v>1870</v>
      </c>
      <c r="H663" s="222">
        <f t="shared" si="10"/>
        <v>0</v>
      </c>
      <c r="I663" s="32" t="s">
        <v>37</v>
      </c>
    </row>
    <row r="664" spans="1:9" x14ac:dyDescent="0.25">
      <c r="A664" s="192"/>
      <c r="B664" s="200" t="s">
        <v>1934</v>
      </c>
      <c r="C664" s="231" t="s">
        <v>1671</v>
      </c>
      <c r="D664" s="32" t="s">
        <v>47</v>
      </c>
      <c r="E664" s="238">
        <v>4624.5</v>
      </c>
      <c r="F664" s="256">
        <v>41709</v>
      </c>
      <c r="G664" s="34">
        <v>4624.5</v>
      </c>
      <c r="H664" s="222">
        <f t="shared" si="10"/>
        <v>0</v>
      </c>
      <c r="I664" s="32" t="s">
        <v>30</v>
      </c>
    </row>
    <row r="665" spans="1:9" x14ac:dyDescent="0.25">
      <c r="A665" s="192"/>
      <c r="B665" s="200" t="s">
        <v>1935</v>
      </c>
      <c r="C665" s="231" t="s">
        <v>1671</v>
      </c>
      <c r="D665" s="32" t="s">
        <v>449</v>
      </c>
      <c r="E665" s="238">
        <v>901</v>
      </c>
      <c r="F665" s="256">
        <v>41708</v>
      </c>
      <c r="G665" s="34">
        <v>901</v>
      </c>
      <c r="H665" s="222">
        <f t="shared" si="10"/>
        <v>0</v>
      </c>
      <c r="I665" s="32" t="s">
        <v>30</v>
      </c>
    </row>
    <row r="666" spans="1:9" x14ac:dyDescent="0.25">
      <c r="A666" s="192"/>
      <c r="B666" s="200" t="s">
        <v>1936</v>
      </c>
      <c r="C666" s="231" t="s">
        <v>1671</v>
      </c>
      <c r="D666" s="32" t="s">
        <v>260</v>
      </c>
      <c r="E666" s="238">
        <v>1356</v>
      </c>
      <c r="F666" s="256">
        <v>41708</v>
      </c>
      <c r="G666" s="34">
        <v>1356</v>
      </c>
      <c r="H666" s="222">
        <f t="shared" si="10"/>
        <v>0</v>
      </c>
      <c r="I666" s="32" t="s">
        <v>37</v>
      </c>
    </row>
    <row r="667" spans="1:9" x14ac:dyDescent="0.25">
      <c r="A667" s="192"/>
      <c r="B667" s="200" t="s">
        <v>1937</v>
      </c>
      <c r="C667" s="231" t="s">
        <v>1671</v>
      </c>
      <c r="D667" s="32" t="s">
        <v>43</v>
      </c>
      <c r="E667" s="238">
        <v>1900</v>
      </c>
      <c r="F667" s="256">
        <v>41720</v>
      </c>
      <c r="G667" s="34">
        <v>1900</v>
      </c>
      <c r="H667" s="77">
        <f t="shared" si="10"/>
        <v>0</v>
      </c>
      <c r="I667" s="32" t="s">
        <v>30</v>
      </c>
    </row>
    <row r="668" spans="1:9" x14ac:dyDescent="0.25">
      <c r="A668" s="192"/>
      <c r="B668" s="200" t="s">
        <v>1938</v>
      </c>
      <c r="C668" s="231" t="s">
        <v>1671</v>
      </c>
      <c r="D668" s="32" t="s">
        <v>1778</v>
      </c>
      <c r="E668" s="238">
        <v>860</v>
      </c>
      <c r="F668" s="256">
        <v>41708</v>
      </c>
      <c r="G668" s="34">
        <v>860</v>
      </c>
      <c r="H668" s="222">
        <f t="shared" si="10"/>
        <v>0</v>
      </c>
      <c r="I668" s="32" t="s">
        <v>30</v>
      </c>
    </row>
    <row r="669" spans="1:9" x14ac:dyDescent="0.25">
      <c r="A669" s="192"/>
      <c r="B669" s="200" t="s">
        <v>1939</v>
      </c>
      <c r="C669" s="231" t="s">
        <v>1671</v>
      </c>
      <c r="D669" s="32" t="s">
        <v>50</v>
      </c>
      <c r="E669" s="238">
        <v>4071.5</v>
      </c>
      <c r="F669" s="256">
        <v>41708</v>
      </c>
      <c r="G669" s="34">
        <v>4071.5</v>
      </c>
      <c r="H669" s="77">
        <f t="shared" si="10"/>
        <v>0</v>
      </c>
      <c r="I669" s="32"/>
    </row>
    <row r="670" spans="1:9" x14ac:dyDescent="0.25">
      <c r="A670" s="192"/>
      <c r="B670" s="200" t="s">
        <v>1940</v>
      </c>
      <c r="C670" s="231" t="s">
        <v>1671</v>
      </c>
      <c r="D670" s="32" t="s">
        <v>74</v>
      </c>
      <c r="E670" s="238">
        <v>1320</v>
      </c>
      <c r="F670" s="256">
        <v>41708</v>
      </c>
      <c r="G670" s="34">
        <v>1320</v>
      </c>
      <c r="H670" s="222">
        <f t="shared" si="10"/>
        <v>0</v>
      </c>
      <c r="I670" s="32"/>
    </row>
    <row r="671" spans="1:9" x14ac:dyDescent="0.25">
      <c r="A671" s="192"/>
      <c r="B671" s="200" t="s">
        <v>1941</v>
      </c>
      <c r="C671" s="231" t="s">
        <v>1671</v>
      </c>
      <c r="D671" s="32" t="s">
        <v>953</v>
      </c>
      <c r="E671" s="238">
        <v>3240</v>
      </c>
      <c r="F671" s="440" t="s">
        <v>1942</v>
      </c>
      <c r="G671" s="34">
        <v>3240</v>
      </c>
      <c r="H671" s="77">
        <f t="shared" si="10"/>
        <v>0</v>
      </c>
      <c r="I671" s="32" t="s">
        <v>27</v>
      </c>
    </row>
    <row r="672" spans="1:9" x14ac:dyDescent="0.25">
      <c r="A672" s="192"/>
      <c r="B672" s="200" t="s">
        <v>1943</v>
      </c>
      <c r="C672" s="231" t="s">
        <v>1671</v>
      </c>
      <c r="D672" s="32" t="s">
        <v>50</v>
      </c>
      <c r="E672" s="238">
        <v>190.5</v>
      </c>
      <c r="F672" s="256">
        <v>41708</v>
      </c>
      <c r="G672" s="34">
        <v>190.5</v>
      </c>
      <c r="H672" s="77">
        <f t="shared" si="10"/>
        <v>0</v>
      </c>
      <c r="I672" s="32"/>
    </row>
    <row r="673" spans="1:9" x14ac:dyDescent="0.25">
      <c r="A673" s="192"/>
      <c r="B673" s="200" t="s">
        <v>1944</v>
      </c>
      <c r="C673" s="231" t="s">
        <v>1671</v>
      </c>
      <c r="D673" s="32" t="s">
        <v>29</v>
      </c>
      <c r="E673" s="238">
        <v>4164.5</v>
      </c>
      <c r="F673" s="256">
        <v>41708</v>
      </c>
      <c r="G673" s="34">
        <v>4164.5</v>
      </c>
      <c r="H673" s="77">
        <f t="shared" si="10"/>
        <v>0</v>
      </c>
      <c r="I673" s="32" t="s">
        <v>30</v>
      </c>
    </row>
    <row r="674" spans="1:9" x14ac:dyDescent="0.25">
      <c r="A674" s="192"/>
      <c r="B674" s="200" t="s">
        <v>1945</v>
      </c>
      <c r="C674" s="231" t="s">
        <v>1671</v>
      </c>
      <c r="D674" s="32" t="s">
        <v>517</v>
      </c>
      <c r="E674" s="238">
        <v>947</v>
      </c>
      <c r="F674" s="256">
        <v>41708</v>
      </c>
      <c r="G674" s="34">
        <v>947</v>
      </c>
      <c r="H674" s="77">
        <f t="shared" si="10"/>
        <v>0</v>
      </c>
      <c r="I674" s="32"/>
    </row>
    <row r="675" spans="1:9" ht="30" x14ac:dyDescent="0.25">
      <c r="A675" s="192"/>
      <c r="B675" s="200" t="s">
        <v>1946</v>
      </c>
      <c r="C675" s="231" t="s">
        <v>1671</v>
      </c>
      <c r="D675" s="32" t="s">
        <v>123</v>
      </c>
      <c r="E675" s="238">
        <v>2659.6</v>
      </c>
      <c r="F675" s="507" t="s">
        <v>1947</v>
      </c>
      <c r="G675" s="34">
        <v>2659.6</v>
      </c>
      <c r="H675" s="77">
        <f t="shared" si="10"/>
        <v>0</v>
      </c>
      <c r="I675" s="32"/>
    </row>
    <row r="676" spans="1:9" x14ac:dyDescent="0.25">
      <c r="A676" s="192"/>
      <c r="B676" s="200" t="s">
        <v>1948</v>
      </c>
      <c r="C676" s="231" t="s">
        <v>1671</v>
      </c>
      <c r="D676" s="32" t="s">
        <v>55</v>
      </c>
      <c r="E676" s="238">
        <v>11776</v>
      </c>
      <c r="F676" s="256">
        <v>41708</v>
      </c>
      <c r="G676" s="34">
        <v>11776</v>
      </c>
      <c r="H676" s="77">
        <f t="shared" si="10"/>
        <v>0</v>
      </c>
      <c r="I676" s="32"/>
    </row>
    <row r="677" spans="1:9" x14ac:dyDescent="0.25">
      <c r="A677" s="192"/>
      <c r="B677" s="200" t="s">
        <v>1949</v>
      </c>
      <c r="C677" s="231" t="s">
        <v>1671</v>
      </c>
      <c r="D677" s="32" t="s">
        <v>58</v>
      </c>
      <c r="E677" s="238">
        <v>1611.5</v>
      </c>
      <c r="F677" s="256">
        <v>41708</v>
      </c>
      <c r="G677" s="34">
        <v>1611.5</v>
      </c>
      <c r="H677" s="77">
        <f t="shared" si="10"/>
        <v>0</v>
      </c>
      <c r="I677" s="32" t="s">
        <v>30</v>
      </c>
    </row>
    <row r="678" spans="1:9" x14ac:dyDescent="0.25">
      <c r="A678" s="192"/>
      <c r="B678" s="200" t="s">
        <v>1950</v>
      </c>
      <c r="C678" s="231" t="s">
        <v>1671</v>
      </c>
      <c r="D678" s="32" t="s">
        <v>124</v>
      </c>
      <c r="E678" s="238">
        <v>7337.5</v>
      </c>
      <c r="F678" s="256">
        <v>41708</v>
      </c>
      <c r="G678" s="34">
        <v>7337.5</v>
      </c>
      <c r="H678" s="77">
        <f t="shared" si="10"/>
        <v>0</v>
      </c>
      <c r="I678" s="32" t="s">
        <v>30</v>
      </c>
    </row>
    <row r="679" spans="1:9" x14ac:dyDescent="0.25">
      <c r="A679" s="192"/>
      <c r="B679" s="200" t="s">
        <v>1951</v>
      </c>
      <c r="C679" s="231" t="s">
        <v>1671</v>
      </c>
      <c r="D679" s="32" t="s">
        <v>1952</v>
      </c>
      <c r="E679" s="238">
        <v>4130</v>
      </c>
      <c r="F679" s="256">
        <v>41708</v>
      </c>
      <c r="G679" s="34">
        <v>4130</v>
      </c>
      <c r="H679" s="77">
        <f t="shared" si="10"/>
        <v>0</v>
      </c>
      <c r="I679" s="32"/>
    </row>
    <row r="680" spans="1:9" x14ac:dyDescent="0.25">
      <c r="A680" s="192"/>
      <c r="B680" s="200" t="s">
        <v>1953</v>
      </c>
      <c r="C680" s="231" t="s">
        <v>1671</v>
      </c>
      <c r="D680" s="32" t="s">
        <v>54</v>
      </c>
      <c r="E680" s="238">
        <v>10196.6</v>
      </c>
      <c r="F680" s="256">
        <v>41708</v>
      </c>
      <c r="G680" s="34">
        <v>10196.6</v>
      </c>
      <c r="H680" s="77">
        <f t="shared" si="10"/>
        <v>0</v>
      </c>
      <c r="I680" s="32" t="s">
        <v>30</v>
      </c>
    </row>
    <row r="681" spans="1:9" x14ac:dyDescent="0.25">
      <c r="A681" s="192"/>
      <c r="B681" s="200" t="s">
        <v>1954</v>
      </c>
      <c r="C681" s="231" t="s">
        <v>1671</v>
      </c>
      <c r="D681" s="32" t="s">
        <v>136</v>
      </c>
      <c r="E681" s="238">
        <v>925</v>
      </c>
      <c r="F681" s="256">
        <v>41708</v>
      </c>
      <c r="G681" s="34">
        <v>925</v>
      </c>
      <c r="H681" s="77">
        <f t="shared" si="10"/>
        <v>0</v>
      </c>
      <c r="I681" s="32"/>
    </row>
    <row r="682" spans="1:9" x14ac:dyDescent="0.25">
      <c r="A682" s="192"/>
      <c r="B682" s="200" t="s">
        <v>1955</v>
      </c>
      <c r="C682" s="231" t="s">
        <v>1671</v>
      </c>
      <c r="D682" s="32" t="s">
        <v>32</v>
      </c>
      <c r="E682" s="238">
        <v>11086</v>
      </c>
      <c r="F682" s="256">
        <v>41708</v>
      </c>
      <c r="G682" s="34">
        <v>11086</v>
      </c>
      <c r="H682" s="77">
        <f t="shared" si="10"/>
        <v>0</v>
      </c>
      <c r="I682" s="32" t="s">
        <v>30</v>
      </c>
    </row>
    <row r="683" spans="1:9" x14ac:dyDescent="0.25">
      <c r="A683" s="192"/>
      <c r="B683" s="200" t="s">
        <v>1956</v>
      </c>
      <c r="C683" s="231" t="s">
        <v>1671</v>
      </c>
      <c r="D683" s="20" t="s">
        <v>215</v>
      </c>
      <c r="E683" s="213">
        <v>9961.5</v>
      </c>
      <c r="F683" s="436">
        <v>41708</v>
      </c>
      <c r="G683" s="42">
        <v>9961.5</v>
      </c>
      <c r="H683" s="242">
        <f t="shared" si="10"/>
        <v>0</v>
      </c>
      <c r="I683" s="20"/>
    </row>
    <row r="684" spans="1:9" x14ac:dyDescent="0.25">
      <c r="A684" s="192"/>
      <c r="B684" s="200" t="s">
        <v>1957</v>
      </c>
      <c r="C684" s="231" t="s">
        <v>1671</v>
      </c>
      <c r="D684" s="32" t="s">
        <v>50</v>
      </c>
      <c r="E684" s="238">
        <v>10105</v>
      </c>
      <c r="F684" s="256">
        <v>41708</v>
      </c>
      <c r="G684" s="34">
        <v>10105</v>
      </c>
      <c r="H684" s="77">
        <f t="shared" si="10"/>
        <v>0</v>
      </c>
      <c r="I684" s="32"/>
    </row>
    <row r="685" spans="1:9" x14ac:dyDescent="0.25">
      <c r="A685" s="192"/>
      <c r="B685" s="200" t="s">
        <v>1958</v>
      </c>
      <c r="C685" s="231" t="s">
        <v>1671</v>
      </c>
      <c r="D685" s="20" t="s">
        <v>232</v>
      </c>
      <c r="E685" s="213">
        <v>7284</v>
      </c>
      <c r="F685" s="436">
        <v>41708</v>
      </c>
      <c r="G685" s="42">
        <v>7284</v>
      </c>
      <c r="H685" s="77">
        <f t="shared" si="10"/>
        <v>0</v>
      </c>
      <c r="I685" s="20" t="s">
        <v>27</v>
      </c>
    </row>
    <row r="686" spans="1:9" x14ac:dyDescent="0.25">
      <c r="A686" s="192"/>
      <c r="B686" s="200" t="s">
        <v>1959</v>
      </c>
      <c r="C686" s="231" t="s">
        <v>1671</v>
      </c>
      <c r="D686" s="32" t="s">
        <v>27</v>
      </c>
      <c r="E686" s="238">
        <v>1855.5</v>
      </c>
      <c r="F686" s="256">
        <v>41708</v>
      </c>
      <c r="G686" s="34">
        <v>1855.5</v>
      </c>
      <c r="H686" s="77">
        <f t="shared" si="10"/>
        <v>0</v>
      </c>
      <c r="I686" s="32" t="s">
        <v>21</v>
      </c>
    </row>
    <row r="687" spans="1:9" x14ac:dyDescent="0.25">
      <c r="A687" s="192"/>
      <c r="B687" s="200" t="s">
        <v>1960</v>
      </c>
      <c r="C687" s="231" t="s">
        <v>1671</v>
      </c>
      <c r="D687" s="32" t="s">
        <v>130</v>
      </c>
      <c r="E687" s="238">
        <v>8018</v>
      </c>
      <c r="F687" s="256">
        <v>41710</v>
      </c>
      <c r="G687" s="34">
        <v>8018</v>
      </c>
      <c r="H687" s="77">
        <f t="shared" si="10"/>
        <v>0</v>
      </c>
      <c r="I687" s="32" t="s">
        <v>21</v>
      </c>
    </row>
    <row r="688" spans="1:9" x14ac:dyDescent="0.25">
      <c r="A688" s="192"/>
      <c r="B688" s="200" t="s">
        <v>1961</v>
      </c>
      <c r="C688" s="231" t="s">
        <v>1671</v>
      </c>
      <c r="D688" s="236" t="s">
        <v>53</v>
      </c>
      <c r="E688" s="237">
        <v>0</v>
      </c>
      <c r="F688" s="256"/>
      <c r="G688" s="34"/>
      <c r="H688" s="77">
        <f t="shared" si="10"/>
        <v>0</v>
      </c>
      <c r="I688" s="32" t="s">
        <v>1235</v>
      </c>
    </row>
    <row r="689" spans="1:9" x14ac:dyDescent="0.25">
      <c r="A689" s="192"/>
      <c r="B689" s="200" t="s">
        <v>1962</v>
      </c>
      <c r="C689" s="231" t="s">
        <v>1671</v>
      </c>
      <c r="D689" s="32" t="s">
        <v>74</v>
      </c>
      <c r="E689" s="238">
        <v>4454.5</v>
      </c>
      <c r="F689" s="256">
        <v>41708</v>
      </c>
      <c r="G689" s="34">
        <v>4454.5</v>
      </c>
      <c r="H689" s="77">
        <f t="shared" si="10"/>
        <v>0</v>
      </c>
      <c r="I689" s="32"/>
    </row>
    <row r="690" spans="1:9" x14ac:dyDescent="0.25">
      <c r="A690" s="192"/>
      <c r="B690" s="200" t="s">
        <v>1963</v>
      </c>
      <c r="C690" s="231" t="s">
        <v>1671</v>
      </c>
      <c r="D690" s="32" t="s">
        <v>515</v>
      </c>
      <c r="E690" s="238">
        <v>935.5</v>
      </c>
      <c r="F690" s="256">
        <v>41708</v>
      </c>
      <c r="G690" s="34">
        <v>935.5</v>
      </c>
      <c r="H690" s="77">
        <f t="shared" si="10"/>
        <v>0</v>
      </c>
      <c r="I690" s="32" t="s">
        <v>27</v>
      </c>
    </row>
    <row r="691" spans="1:9" x14ac:dyDescent="0.25">
      <c r="A691" s="192"/>
      <c r="B691" s="200" t="s">
        <v>1964</v>
      </c>
      <c r="C691" s="231" t="s">
        <v>1671</v>
      </c>
      <c r="D691" s="32" t="s">
        <v>953</v>
      </c>
      <c r="E691" s="238">
        <v>285.5</v>
      </c>
      <c r="F691" s="256">
        <v>41708</v>
      </c>
      <c r="G691" s="34">
        <v>285.5</v>
      </c>
      <c r="H691" s="77">
        <f t="shared" si="10"/>
        <v>0</v>
      </c>
      <c r="I691" s="32" t="s">
        <v>27</v>
      </c>
    </row>
    <row r="692" spans="1:9" x14ac:dyDescent="0.25">
      <c r="A692" s="192"/>
      <c r="B692" s="200" t="s">
        <v>1965</v>
      </c>
      <c r="C692" s="231" t="s">
        <v>1671</v>
      </c>
      <c r="D692" s="32" t="s">
        <v>111</v>
      </c>
      <c r="E692" s="238">
        <v>12000.5</v>
      </c>
      <c r="F692" s="256">
        <v>41716</v>
      </c>
      <c r="G692" s="34">
        <v>12000.5</v>
      </c>
      <c r="H692" s="77">
        <f t="shared" si="10"/>
        <v>0</v>
      </c>
      <c r="I692" s="32" t="s">
        <v>21</v>
      </c>
    </row>
    <row r="693" spans="1:9" ht="34.5" x14ac:dyDescent="0.25">
      <c r="A693" s="192"/>
      <c r="B693" s="200" t="s">
        <v>1966</v>
      </c>
      <c r="C693" s="231" t="s">
        <v>1671</v>
      </c>
      <c r="D693" s="32" t="s">
        <v>508</v>
      </c>
      <c r="E693" s="238">
        <v>14766</v>
      </c>
      <c r="F693" s="508" t="s">
        <v>1967</v>
      </c>
      <c r="G693" s="34">
        <v>14766</v>
      </c>
      <c r="H693" s="77">
        <f t="shared" si="10"/>
        <v>0</v>
      </c>
      <c r="I693" s="32"/>
    </row>
    <row r="694" spans="1:9" x14ac:dyDescent="0.25">
      <c r="A694" s="192"/>
      <c r="B694" s="200" t="s">
        <v>1968</v>
      </c>
      <c r="C694" s="231" t="s">
        <v>1671</v>
      </c>
      <c r="D694" s="32" t="s">
        <v>8</v>
      </c>
      <c r="E694" s="238">
        <v>294</v>
      </c>
      <c r="F694" s="256">
        <v>41708</v>
      </c>
      <c r="G694" s="34">
        <v>294</v>
      </c>
      <c r="H694" s="77">
        <f t="shared" si="10"/>
        <v>0</v>
      </c>
      <c r="I694" s="32" t="s">
        <v>8</v>
      </c>
    </row>
    <row r="695" spans="1:9" x14ac:dyDescent="0.25">
      <c r="A695" s="192"/>
      <c r="B695" s="200" t="s">
        <v>1969</v>
      </c>
      <c r="C695" s="231" t="s">
        <v>1671</v>
      </c>
      <c r="D695" s="32" t="s">
        <v>916</v>
      </c>
      <c r="E695" s="238">
        <v>12275.5</v>
      </c>
      <c r="F695" s="256">
        <v>41708</v>
      </c>
      <c r="G695" s="34">
        <v>12275.5</v>
      </c>
      <c r="H695" s="77">
        <f t="shared" si="10"/>
        <v>0</v>
      </c>
      <c r="I695" s="32" t="s">
        <v>65</v>
      </c>
    </row>
    <row r="696" spans="1:9" x14ac:dyDescent="0.25">
      <c r="A696" s="192"/>
      <c r="B696" s="200" t="s">
        <v>1970</v>
      </c>
      <c r="C696" s="231" t="s">
        <v>1671</v>
      </c>
      <c r="D696" s="32" t="s">
        <v>255</v>
      </c>
      <c r="E696" s="238">
        <v>9437</v>
      </c>
      <c r="F696" s="256">
        <v>41708</v>
      </c>
      <c r="G696" s="34">
        <v>9437</v>
      </c>
      <c r="H696" s="77">
        <f t="shared" si="10"/>
        <v>0</v>
      </c>
      <c r="I696" s="32" t="s">
        <v>21</v>
      </c>
    </row>
    <row r="697" spans="1:9" x14ac:dyDescent="0.25">
      <c r="A697" s="192"/>
      <c r="B697" s="200" t="s">
        <v>1971</v>
      </c>
      <c r="C697" s="231" t="s">
        <v>1671</v>
      </c>
      <c r="D697" s="32" t="s">
        <v>1972</v>
      </c>
      <c r="E697" s="238">
        <v>547</v>
      </c>
      <c r="F697" s="256">
        <v>41708</v>
      </c>
      <c r="G697" s="34">
        <v>547</v>
      </c>
      <c r="H697" s="77">
        <f t="shared" si="10"/>
        <v>0</v>
      </c>
      <c r="I697" s="32"/>
    </row>
    <row r="698" spans="1:9" x14ac:dyDescent="0.25">
      <c r="A698" s="192"/>
      <c r="B698" s="200" t="s">
        <v>1973</v>
      </c>
      <c r="C698" s="231" t="s">
        <v>1671</v>
      </c>
      <c r="D698" s="32" t="s">
        <v>193</v>
      </c>
      <c r="E698" s="238">
        <v>440</v>
      </c>
      <c r="F698" s="256">
        <v>41708</v>
      </c>
      <c r="G698" s="34">
        <v>440</v>
      </c>
      <c r="H698" s="77">
        <f t="shared" si="10"/>
        <v>0</v>
      </c>
      <c r="I698" s="32" t="s">
        <v>65</v>
      </c>
    </row>
    <row r="699" spans="1:9" x14ac:dyDescent="0.25">
      <c r="A699" s="192"/>
      <c r="B699" s="200" t="s">
        <v>1974</v>
      </c>
      <c r="C699" s="231" t="s">
        <v>1671</v>
      </c>
      <c r="D699" s="32" t="s">
        <v>1975</v>
      </c>
      <c r="E699" s="238">
        <v>2039.5</v>
      </c>
      <c r="F699" s="256">
        <v>41708</v>
      </c>
      <c r="G699" s="34">
        <v>2039.5</v>
      </c>
      <c r="H699" s="77">
        <f t="shared" si="10"/>
        <v>0</v>
      </c>
      <c r="I699" s="32" t="s">
        <v>65</v>
      </c>
    </row>
    <row r="700" spans="1:9" x14ac:dyDescent="0.25">
      <c r="A700" s="192"/>
      <c r="B700" s="200" t="s">
        <v>1976</v>
      </c>
      <c r="C700" s="231" t="s">
        <v>1671</v>
      </c>
      <c r="D700" s="32" t="s">
        <v>235</v>
      </c>
      <c r="E700" s="238">
        <v>2720.5</v>
      </c>
      <c r="F700" s="256">
        <v>41711</v>
      </c>
      <c r="G700" s="34">
        <v>2720.5</v>
      </c>
      <c r="H700" s="77">
        <f t="shared" si="10"/>
        <v>0</v>
      </c>
      <c r="I700" s="32" t="s">
        <v>65</v>
      </c>
    </row>
    <row r="701" spans="1:9" x14ac:dyDescent="0.25">
      <c r="A701" s="192"/>
      <c r="B701" s="200" t="s">
        <v>1977</v>
      </c>
      <c r="C701" s="231" t="s">
        <v>1671</v>
      </c>
      <c r="D701" s="32" t="s">
        <v>353</v>
      </c>
      <c r="E701" s="238">
        <v>2058</v>
      </c>
      <c r="F701" s="256">
        <v>41708</v>
      </c>
      <c r="G701" s="34">
        <v>2058</v>
      </c>
      <c r="H701" s="77">
        <f t="shared" si="10"/>
        <v>0</v>
      </c>
      <c r="I701" s="32" t="s">
        <v>65</v>
      </c>
    </row>
    <row r="702" spans="1:9" x14ac:dyDescent="0.25">
      <c r="A702" s="192"/>
      <c r="B702" s="200" t="s">
        <v>1978</v>
      </c>
      <c r="C702" s="231" t="s">
        <v>1671</v>
      </c>
      <c r="D702" s="32" t="s">
        <v>1979</v>
      </c>
      <c r="E702" s="238">
        <v>3713</v>
      </c>
      <c r="F702" s="256">
        <v>41708</v>
      </c>
      <c r="G702" s="34">
        <v>3713</v>
      </c>
      <c r="H702" s="77">
        <f t="shared" si="10"/>
        <v>0</v>
      </c>
      <c r="I702" s="32" t="s">
        <v>65</v>
      </c>
    </row>
    <row r="703" spans="1:9" x14ac:dyDescent="0.25">
      <c r="A703" s="192">
        <v>41708</v>
      </c>
      <c r="B703" s="200" t="s">
        <v>1980</v>
      </c>
      <c r="C703" s="231" t="s">
        <v>1671</v>
      </c>
      <c r="D703" s="32" t="s">
        <v>351</v>
      </c>
      <c r="E703" s="238">
        <v>2673.5</v>
      </c>
      <c r="F703" s="256">
        <v>41708</v>
      </c>
      <c r="G703" s="34">
        <v>2673.5</v>
      </c>
      <c r="H703" s="222">
        <f t="shared" si="10"/>
        <v>0</v>
      </c>
      <c r="I703" s="32" t="s">
        <v>65</v>
      </c>
    </row>
    <row r="704" spans="1:9" x14ac:dyDescent="0.25">
      <c r="A704" s="192"/>
      <c r="B704" s="200" t="s">
        <v>1981</v>
      </c>
      <c r="C704" s="231" t="s">
        <v>1671</v>
      </c>
      <c r="D704" s="32" t="s">
        <v>307</v>
      </c>
      <c r="E704" s="238">
        <v>9198.5</v>
      </c>
      <c r="F704" s="256">
        <v>41708</v>
      </c>
      <c r="G704" s="34">
        <v>9198.5</v>
      </c>
      <c r="H704" s="222">
        <f t="shared" ref="H704:H767" si="11">E704-G704</f>
        <v>0</v>
      </c>
      <c r="I704" s="32" t="s">
        <v>65</v>
      </c>
    </row>
    <row r="705" spans="1:9" x14ac:dyDescent="0.25">
      <c r="A705" s="192"/>
      <c r="B705" s="200" t="s">
        <v>1982</v>
      </c>
      <c r="C705" s="231" t="s">
        <v>1671</v>
      </c>
      <c r="D705" s="32" t="s">
        <v>235</v>
      </c>
      <c r="E705" s="238">
        <v>2098.5</v>
      </c>
      <c r="F705" s="256">
        <v>41709</v>
      </c>
      <c r="G705" s="34">
        <v>2098.5</v>
      </c>
      <c r="H705" s="77">
        <f t="shared" si="11"/>
        <v>0</v>
      </c>
      <c r="I705" s="32"/>
    </row>
    <row r="706" spans="1:9" x14ac:dyDescent="0.25">
      <c r="A706" s="192"/>
      <c r="B706" s="200" t="s">
        <v>1983</v>
      </c>
      <c r="C706" s="231" t="s">
        <v>1671</v>
      </c>
      <c r="D706" s="32" t="s">
        <v>217</v>
      </c>
      <c r="E706" s="238">
        <v>98</v>
      </c>
      <c r="F706" s="256">
        <v>41711</v>
      </c>
      <c r="G706" s="34">
        <v>98</v>
      </c>
      <c r="H706" s="222">
        <f t="shared" si="11"/>
        <v>0</v>
      </c>
      <c r="I706" s="32"/>
    </row>
    <row r="707" spans="1:9" x14ac:dyDescent="0.25">
      <c r="A707" s="192"/>
      <c r="B707" s="200" t="s">
        <v>1984</v>
      </c>
      <c r="C707" s="231" t="s">
        <v>1671</v>
      </c>
      <c r="D707" s="32" t="s">
        <v>68</v>
      </c>
      <c r="E707" s="238">
        <v>3816</v>
      </c>
      <c r="F707" s="256">
        <v>41708</v>
      </c>
      <c r="G707" s="34">
        <v>3816</v>
      </c>
      <c r="H707" s="222">
        <f t="shared" si="11"/>
        <v>0</v>
      </c>
      <c r="I707" s="32"/>
    </row>
    <row r="708" spans="1:9" x14ac:dyDescent="0.25">
      <c r="A708" s="192"/>
      <c r="B708" s="200" t="s">
        <v>1985</v>
      </c>
      <c r="C708" s="231" t="s">
        <v>1671</v>
      </c>
      <c r="D708" s="32" t="s">
        <v>11</v>
      </c>
      <c r="E708" s="238">
        <v>28589.5</v>
      </c>
      <c r="F708" s="256">
        <v>41725</v>
      </c>
      <c r="G708" s="34">
        <v>28589.5</v>
      </c>
      <c r="H708" s="222">
        <f t="shared" si="11"/>
        <v>0</v>
      </c>
      <c r="I708" s="32" t="s">
        <v>37</v>
      </c>
    </row>
    <row r="709" spans="1:9" x14ac:dyDescent="0.25">
      <c r="A709" s="192"/>
      <c r="B709" s="200" t="s">
        <v>1986</v>
      </c>
      <c r="C709" s="231" t="s">
        <v>1671</v>
      </c>
      <c r="D709" s="32" t="s">
        <v>98</v>
      </c>
      <c r="E709" s="238">
        <v>9130.5</v>
      </c>
      <c r="F709" s="256">
        <v>41708</v>
      </c>
      <c r="G709" s="34">
        <v>9130.5</v>
      </c>
      <c r="H709" s="77">
        <f t="shared" si="11"/>
        <v>0</v>
      </c>
      <c r="I709" s="32" t="s">
        <v>37</v>
      </c>
    </row>
    <row r="710" spans="1:9" x14ac:dyDescent="0.25">
      <c r="A710" s="192"/>
      <c r="B710" s="200" t="s">
        <v>1987</v>
      </c>
      <c r="C710" s="231" t="s">
        <v>1671</v>
      </c>
      <c r="D710" s="32" t="s">
        <v>1988</v>
      </c>
      <c r="E710" s="238">
        <v>5236</v>
      </c>
      <c r="F710" s="256">
        <v>41708</v>
      </c>
      <c r="G710" s="34">
        <v>5236</v>
      </c>
      <c r="H710" s="222">
        <f t="shared" si="11"/>
        <v>0</v>
      </c>
      <c r="I710" s="32" t="s">
        <v>37</v>
      </c>
    </row>
    <row r="711" spans="1:9" x14ac:dyDescent="0.25">
      <c r="A711" s="192"/>
      <c r="B711" s="200" t="s">
        <v>1989</v>
      </c>
      <c r="C711" s="231" t="s">
        <v>1671</v>
      </c>
      <c r="D711" s="32" t="s">
        <v>435</v>
      </c>
      <c r="E711" s="238">
        <v>2582</v>
      </c>
      <c r="F711" s="440" t="s">
        <v>1990</v>
      </c>
      <c r="G711" s="34">
        <v>2582</v>
      </c>
      <c r="H711" s="77">
        <f t="shared" si="11"/>
        <v>0</v>
      </c>
      <c r="I711" s="32"/>
    </row>
    <row r="712" spans="1:9" x14ac:dyDescent="0.25">
      <c r="A712" s="192"/>
      <c r="B712" s="200" t="s">
        <v>1991</v>
      </c>
      <c r="C712" s="231" t="s">
        <v>1671</v>
      </c>
      <c r="D712" s="32" t="s">
        <v>168</v>
      </c>
      <c r="E712" s="238">
        <v>11352.6</v>
      </c>
      <c r="F712" s="256">
        <v>41710</v>
      </c>
      <c r="G712" s="34">
        <v>11352.6</v>
      </c>
      <c r="H712" s="77">
        <f t="shared" si="11"/>
        <v>0</v>
      </c>
      <c r="I712" s="32" t="s">
        <v>162</v>
      </c>
    </row>
    <row r="713" spans="1:9" x14ac:dyDescent="0.25">
      <c r="A713" s="192"/>
      <c r="B713" s="200" t="s">
        <v>1992</v>
      </c>
      <c r="C713" s="231" t="s">
        <v>1671</v>
      </c>
      <c r="D713" s="32" t="s">
        <v>160</v>
      </c>
      <c r="E713" s="238">
        <v>80551</v>
      </c>
      <c r="F713" s="419" t="s">
        <v>1993</v>
      </c>
      <c r="G713" s="34">
        <v>80551</v>
      </c>
      <c r="H713" s="222">
        <f t="shared" si="11"/>
        <v>0</v>
      </c>
      <c r="I713" s="32" t="s">
        <v>162</v>
      </c>
    </row>
    <row r="714" spans="1:9" x14ac:dyDescent="0.25">
      <c r="A714" s="192"/>
      <c r="B714" s="200" t="s">
        <v>1994</v>
      </c>
      <c r="C714" s="231" t="s">
        <v>1671</v>
      </c>
      <c r="D714" s="32" t="s">
        <v>1995</v>
      </c>
      <c r="E714" s="238">
        <v>14105</v>
      </c>
      <c r="F714" s="256">
        <v>41715</v>
      </c>
      <c r="G714" s="34">
        <v>14105</v>
      </c>
      <c r="H714" s="222">
        <f t="shared" si="11"/>
        <v>0</v>
      </c>
      <c r="I714" s="32" t="s">
        <v>162</v>
      </c>
    </row>
    <row r="715" spans="1:9" x14ac:dyDescent="0.25">
      <c r="A715" s="192"/>
      <c r="B715" s="200" t="s">
        <v>1996</v>
      </c>
      <c r="C715" s="231" t="s">
        <v>1671</v>
      </c>
      <c r="D715" s="32" t="s">
        <v>1995</v>
      </c>
      <c r="E715" s="238">
        <v>3028.6</v>
      </c>
      <c r="F715" s="256">
        <v>41715</v>
      </c>
      <c r="G715" s="34">
        <v>3028.6</v>
      </c>
      <c r="H715" s="222">
        <f t="shared" si="11"/>
        <v>0</v>
      </c>
      <c r="I715" s="32" t="s">
        <v>162</v>
      </c>
    </row>
    <row r="716" spans="1:9" x14ac:dyDescent="0.25">
      <c r="A716" s="192"/>
      <c r="B716" s="200" t="s">
        <v>1997</v>
      </c>
      <c r="C716" s="231" t="s">
        <v>1671</v>
      </c>
      <c r="D716" s="32" t="s">
        <v>163</v>
      </c>
      <c r="E716" s="238">
        <v>13621</v>
      </c>
      <c r="F716" s="256">
        <v>41710</v>
      </c>
      <c r="G716" s="34">
        <v>13621</v>
      </c>
      <c r="H716" s="77">
        <f t="shared" si="11"/>
        <v>0</v>
      </c>
      <c r="I716" s="32" t="s">
        <v>162</v>
      </c>
    </row>
    <row r="717" spans="1:9" x14ac:dyDescent="0.25">
      <c r="A717" s="192"/>
      <c r="B717" s="200" t="s">
        <v>1998</v>
      </c>
      <c r="C717" s="231" t="s">
        <v>1671</v>
      </c>
      <c r="D717" s="32" t="s">
        <v>1999</v>
      </c>
      <c r="E717" s="238">
        <v>6003</v>
      </c>
      <c r="F717" s="256">
        <v>41710</v>
      </c>
      <c r="G717" s="34">
        <v>6003</v>
      </c>
      <c r="H717" s="77">
        <f t="shared" si="11"/>
        <v>0</v>
      </c>
      <c r="I717" s="32" t="s">
        <v>162</v>
      </c>
    </row>
    <row r="718" spans="1:9" x14ac:dyDescent="0.25">
      <c r="A718" s="192"/>
      <c r="B718" s="200" t="s">
        <v>2000</v>
      </c>
      <c r="C718" s="231" t="s">
        <v>1671</v>
      </c>
      <c r="D718" s="32" t="s">
        <v>2001</v>
      </c>
      <c r="E718" s="238">
        <v>3159</v>
      </c>
      <c r="F718" s="256">
        <v>41710</v>
      </c>
      <c r="G718" s="34">
        <v>3159</v>
      </c>
      <c r="H718" s="77">
        <f t="shared" si="11"/>
        <v>0</v>
      </c>
      <c r="I718" s="32" t="s">
        <v>162</v>
      </c>
    </row>
    <row r="719" spans="1:9" x14ac:dyDescent="0.25">
      <c r="A719" s="192"/>
      <c r="B719" s="200" t="s">
        <v>2002</v>
      </c>
      <c r="C719" s="231" t="s">
        <v>1671</v>
      </c>
      <c r="D719" s="32" t="s">
        <v>2003</v>
      </c>
      <c r="E719" s="238">
        <v>13674</v>
      </c>
      <c r="F719" s="256">
        <v>41710</v>
      </c>
      <c r="G719" s="34">
        <v>13674</v>
      </c>
      <c r="H719" s="77">
        <f t="shared" si="11"/>
        <v>0</v>
      </c>
      <c r="I719" s="32" t="s">
        <v>162</v>
      </c>
    </row>
    <row r="720" spans="1:9" x14ac:dyDescent="0.25">
      <c r="A720" s="192"/>
      <c r="B720" s="200" t="s">
        <v>2004</v>
      </c>
      <c r="C720" s="231" t="s">
        <v>1671</v>
      </c>
      <c r="D720" s="32" t="s">
        <v>22</v>
      </c>
      <c r="E720" s="238">
        <v>18017</v>
      </c>
      <c r="F720" s="256">
        <v>41710</v>
      </c>
      <c r="G720" s="34">
        <v>18017</v>
      </c>
      <c r="H720" s="77">
        <f t="shared" si="11"/>
        <v>0</v>
      </c>
      <c r="I720" s="32" t="s">
        <v>162</v>
      </c>
    </row>
    <row r="721" spans="1:9" x14ac:dyDescent="0.25">
      <c r="A721" s="192"/>
      <c r="B721" s="200" t="s">
        <v>2005</v>
      </c>
      <c r="C721" s="231" t="s">
        <v>1671</v>
      </c>
      <c r="D721" s="32" t="s">
        <v>2006</v>
      </c>
      <c r="E721" s="238">
        <v>41556</v>
      </c>
      <c r="F721" s="509" t="s">
        <v>2007</v>
      </c>
      <c r="G721" s="34">
        <v>41556</v>
      </c>
      <c r="H721" s="77">
        <f t="shared" si="11"/>
        <v>0</v>
      </c>
      <c r="I721" s="32" t="s">
        <v>162</v>
      </c>
    </row>
    <row r="722" spans="1:9" x14ac:dyDescent="0.25">
      <c r="A722" s="192"/>
      <c r="B722" s="200" t="s">
        <v>2008</v>
      </c>
      <c r="C722" s="231" t="s">
        <v>1671</v>
      </c>
      <c r="D722" s="32" t="s">
        <v>2006</v>
      </c>
      <c r="E722" s="238">
        <v>10067.1</v>
      </c>
      <c r="F722" s="419" t="s">
        <v>2009</v>
      </c>
      <c r="G722" s="34">
        <v>10067.1</v>
      </c>
      <c r="H722" s="77">
        <f t="shared" si="11"/>
        <v>0</v>
      </c>
      <c r="I722" s="32" t="s">
        <v>162</v>
      </c>
    </row>
    <row r="723" spans="1:9" x14ac:dyDescent="0.25">
      <c r="A723" s="192"/>
      <c r="B723" s="200" t="s">
        <v>2010</v>
      </c>
      <c r="C723" s="231" t="s">
        <v>1671</v>
      </c>
      <c r="D723" s="32" t="s">
        <v>2011</v>
      </c>
      <c r="E723" s="238">
        <v>10883</v>
      </c>
      <c r="F723" s="256">
        <v>41708</v>
      </c>
      <c r="G723" s="34">
        <v>10883</v>
      </c>
      <c r="H723" s="77">
        <f t="shared" si="11"/>
        <v>0</v>
      </c>
      <c r="I723" s="32" t="s">
        <v>21</v>
      </c>
    </row>
    <row r="724" spans="1:9" x14ac:dyDescent="0.25">
      <c r="A724" s="192"/>
      <c r="B724" s="200" t="s">
        <v>2012</v>
      </c>
      <c r="C724" s="231" t="s">
        <v>1671</v>
      </c>
      <c r="D724" s="32" t="s">
        <v>478</v>
      </c>
      <c r="E724" s="238">
        <v>25550.6</v>
      </c>
      <c r="F724" s="256">
        <v>41708</v>
      </c>
      <c r="G724" s="34">
        <v>25550.6</v>
      </c>
      <c r="H724" s="77">
        <f t="shared" si="11"/>
        <v>0</v>
      </c>
      <c r="I724" s="32" t="s">
        <v>21</v>
      </c>
    </row>
    <row r="725" spans="1:9" x14ac:dyDescent="0.25">
      <c r="A725" s="192"/>
      <c r="B725" s="200" t="s">
        <v>2013</v>
      </c>
      <c r="C725" s="231" t="s">
        <v>1671</v>
      </c>
      <c r="D725" s="32" t="s">
        <v>544</v>
      </c>
      <c r="E725" s="238">
        <v>8065.5</v>
      </c>
      <c r="F725" s="256">
        <v>41710</v>
      </c>
      <c r="G725" s="34">
        <v>8065.5</v>
      </c>
      <c r="H725" s="77">
        <f t="shared" si="11"/>
        <v>0</v>
      </c>
      <c r="I725" s="32" t="s">
        <v>37</v>
      </c>
    </row>
    <row r="726" spans="1:9" x14ac:dyDescent="0.25">
      <c r="A726" s="192"/>
      <c r="B726" s="200" t="s">
        <v>2014</v>
      </c>
      <c r="C726" s="231" t="s">
        <v>1671</v>
      </c>
      <c r="D726" s="32" t="s">
        <v>93</v>
      </c>
      <c r="E726" s="238">
        <v>7404</v>
      </c>
      <c r="F726" s="256">
        <v>41710</v>
      </c>
      <c r="G726" s="34">
        <v>7404</v>
      </c>
      <c r="H726" s="77">
        <f t="shared" si="11"/>
        <v>0</v>
      </c>
      <c r="I726" s="32" t="s">
        <v>37</v>
      </c>
    </row>
    <row r="727" spans="1:9" x14ac:dyDescent="0.25">
      <c r="A727" s="192"/>
      <c r="B727" s="200" t="s">
        <v>2015</v>
      </c>
      <c r="C727" s="231" t="s">
        <v>1671</v>
      </c>
      <c r="D727" s="32" t="s">
        <v>85</v>
      </c>
      <c r="E727" s="238">
        <v>16961.5</v>
      </c>
      <c r="F727" s="421" t="s">
        <v>2016</v>
      </c>
      <c r="G727" s="34">
        <v>16961.5</v>
      </c>
      <c r="H727" s="77">
        <f t="shared" si="11"/>
        <v>0</v>
      </c>
      <c r="I727" s="32" t="s">
        <v>37</v>
      </c>
    </row>
    <row r="728" spans="1:9" x14ac:dyDescent="0.25">
      <c r="A728" s="192"/>
      <c r="B728" s="200" t="s">
        <v>2017</v>
      </c>
      <c r="C728" s="231" t="s">
        <v>1671</v>
      </c>
      <c r="D728" s="32" t="s">
        <v>91</v>
      </c>
      <c r="E728" s="238">
        <v>16917.5</v>
      </c>
      <c r="F728" s="256">
        <v>41710</v>
      </c>
      <c r="G728" s="34">
        <v>16917.5</v>
      </c>
      <c r="H728" s="77">
        <f t="shared" si="11"/>
        <v>0</v>
      </c>
      <c r="I728" s="32" t="s">
        <v>37</v>
      </c>
    </row>
    <row r="729" spans="1:9" x14ac:dyDescent="0.25">
      <c r="A729" s="192"/>
      <c r="B729" s="200" t="s">
        <v>2018</v>
      </c>
      <c r="C729" s="231" t="s">
        <v>1671</v>
      </c>
      <c r="D729" s="32" t="s">
        <v>92</v>
      </c>
      <c r="E729" s="238">
        <v>8365</v>
      </c>
      <c r="F729" s="256">
        <v>41710</v>
      </c>
      <c r="G729" s="34">
        <v>8365</v>
      </c>
      <c r="H729" s="77">
        <f t="shared" si="11"/>
        <v>0</v>
      </c>
      <c r="I729" s="32" t="s">
        <v>37</v>
      </c>
    </row>
    <row r="730" spans="1:9" x14ac:dyDescent="0.25">
      <c r="A730" s="192"/>
      <c r="B730" s="200" t="s">
        <v>2019</v>
      </c>
      <c r="C730" s="231" t="s">
        <v>1671</v>
      </c>
      <c r="D730" s="32" t="s">
        <v>763</v>
      </c>
      <c r="E730" s="238">
        <v>3100</v>
      </c>
      <c r="F730" s="256">
        <v>41710</v>
      </c>
      <c r="G730" s="34">
        <v>3100</v>
      </c>
      <c r="H730" s="77">
        <f t="shared" si="11"/>
        <v>0</v>
      </c>
      <c r="I730" s="32" t="s">
        <v>37</v>
      </c>
    </row>
    <row r="731" spans="1:9" x14ac:dyDescent="0.25">
      <c r="A731" s="192"/>
      <c r="B731" s="200" t="s">
        <v>2020</v>
      </c>
      <c r="C731" s="231" t="s">
        <v>1671</v>
      </c>
      <c r="D731" s="32" t="s">
        <v>245</v>
      </c>
      <c r="E731" s="238">
        <v>24500</v>
      </c>
      <c r="F731" s="256">
        <v>41710</v>
      </c>
      <c r="G731" s="34">
        <v>24500</v>
      </c>
      <c r="H731" s="77">
        <f t="shared" si="11"/>
        <v>0</v>
      </c>
      <c r="I731" s="32" t="s">
        <v>37</v>
      </c>
    </row>
    <row r="732" spans="1:9" x14ac:dyDescent="0.25">
      <c r="A732" s="192"/>
      <c r="B732" s="200" t="s">
        <v>2021</v>
      </c>
      <c r="C732" s="231" t="s">
        <v>1671</v>
      </c>
      <c r="D732" s="32" t="s">
        <v>88</v>
      </c>
      <c r="E732" s="238">
        <v>5395</v>
      </c>
      <c r="F732" s="256">
        <v>41710</v>
      </c>
      <c r="G732" s="34">
        <v>5395</v>
      </c>
      <c r="H732" s="77">
        <f t="shared" si="11"/>
        <v>0</v>
      </c>
      <c r="I732" s="32" t="s">
        <v>37</v>
      </c>
    </row>
    <row r="733" spans="1:9" x14ac:dyDescent="0.25">
      <c r="A733" s="192"/>
      <c r="B733" s="200" t="s">
        <v>2022</v>
      </c>
      <c r="C733" s="231" t="s">
        <v>1671</v>
      </c>
      <c r="D733" s="32" t="s">
        <v>2023</v>
      </c>
      <c r="E733" s="238">
        <v>34703.5</v>
      </c>
      <c r="F733" s="256">
        <v>41723</v>
      </c>
      <c r="G733" s="34">
        <v>34703.5</v>
      </c>
      <c r="H733" s="77">
        <f t="shared" si="11"/>
        <v>0</v>
      </c>
      <c r="I733" s="32" t="s">
        <v>37</v>
      </c>
    </row>
    <row r="734" spans="1:9" x14ac:dyDescent="0.25">
      <c r="A734" s="192"/>
      <c r="B734" s="200" t="s">
        <v>2024</v>
      </c>
      <c r="C734" s="231" t="s">
        <v>1671</v>
      </c>
      <c r="D734" s="32" t="s">
        <v>106</v>
      </c>
      <c r="E734" s="238">
        <v>184626</v>
      </c>
      <c r="F734" s="256">
        <v>41713</v>
      </c>
      <c r="G734" s="34">
        <v>184626</v>
      </c>
      <c r="H734" s="77">
        <f t="shared" si="11"/>
        <v>0</v>
      </c>
      <c r="I734" s="32" t="s">
        <v>30</v>
      </c>
    </row>
    <row r="735" spans="1:9" x14ac:dyDescent="0.25">
      <c r="A735" s="192"/>
      <c r="B735" s="200" t="s">
        <v>2025</v>
      </c>
      <c r="C735" s="231" t="s">
        <v>1671</v>
      </c>
      <c r="D735" s="32" t="s">
        <v>106</v>
      </c>
      <c r="E735" s="238">
        <v>107450</v>
      </c>
      <c r="F735" s="256">
        <v>41713</v>
      </c>
      <c r="G735" s="34">
        <v>107450</v>
      </c>
      <c r="H735" s="77">
        <f t="shared" si="11"/>
        <v>0</v>
      </c>
      <c r="I735" s="32" t="s">
        <v>30</v>
      </c>
    </row>
    <row r="736" spans="1:9" x14ac:dyDescent="0.25">
      <c r="A736" s="192"/>
      <c r="B736" s="200" t="s">
        <v>2026</v>
      </c>
      <c r="C736" s="231" t="s">
        <v>1671</v>
      </c>
      <c r="D736" s="32" t="s">
        <v>106</v>
      </c>
      <c r="E736" s="238">
        <v>114800</v>
      </c>
      <c r="F736" s="256">
        <v>41713</v>
      </c>
      <c r="G736" s="34">
        <v>114800</v>
      </c>
      <c r="H736" s="77">
        <f t="shared" si="11"/>
        <v>0</v>
      </c>
      <c r="I736" s="32" t="s">
        <v>30</v>
      </c>
    </row>
    <row r="737" spans="1:9" x14ac:dyDescent="0.25">
      <c r="A737" s="192"/>
      <c r="B737" s="200" t="s">
        <v>2027</v>
      </c>
      <c r="C737" s="231" t="s">
        <v>1671</v>
      </c>
      <c r="D737" s="32" t="s">
        <v>106</v>
      </c>
      <c r="E737" s="238">
        <v>119700</v>
      </c>
      <c r="F737" s="256">
        <v>41713</v>
      </c>
      <c r="G737" s="34">
        <v>119700</v>
      </c>
      <c r="H737" s="77">
        <f t="shared" si="11"/>
        <v>0</v>
      </c>
      <c r="I737" s="32" t="s">
        <v>30</v>
      </c>
    </row>
    <row r="738" spans="1:9" x14ac:dyDescent="0.25">
      <c r="A738" s="192"/>
      <c r="B738" s="200" t="s">
        <v>2028</v>
      </c>
      <c r="C738" s="231" t="s">
        <v>1671</v>
      </c>
      <c r="D738" s="32" t="s">
        <v>106</v>
      </c>
      <c r="E738" s="238">
        <v>80955</v>
      </c>
      <c r="F738" s="256">
        <v>41713</v>
      </c>
      <c r="G738" s="34">
        <v>80955</v>
      </c>
      <c r="H738" s="77">
        <f t="shared" si="11"/>
        <v>0</v>
      </c>
      <c r="I738" s="32" t="s">
        <v>30</v>
      </c>
    </row>
    <row r="739" spans="1:9" x14ac:dyDescent="0.25">
      <c r="A739" s="192"/>
      <c r="B739" s="200" t="s">
        <v>2029</v>
      </c>
      <c r="C739" s="231" t="s">
        <v>1671</v>
      </c>
      <c r="D739" s="32" t="s">
        <v>106</v>
      </c>
      <c r="E739" s="238">
        <v>233935</v>
      </c>
      <c r="F739" s="256">
        <v>41719</v>
      </c>
      <c r="G739" s="34">
        <v>233935</v>
      </c>
      <c r="H739" s="77">
        <f t="shared" si="11"/>
        <v>0</v>
      </c>
      <c r="I739" s="32" t="s">
        <v>30</v>
      </c>
    </row>
    <row r="740" spans="1:9" x14ac:dyDescent="0.25">
      <c r="A740" s="192"/>
      <c r="B740" s="200" t="s">
        <v>2030</v>
      </c>
      <c r="C740" s="231" t="s">
        <v>1671</v>
      </c>
      <c r="D740" s="32" t="s">
        <v>240</v>
      </c>
      <c r="E740" s="238">
        <v>45336.800000000003</v>
      </c>
      <c r="F740" s="413" t="s">
        <v>2031</v>
      </c>
      <c r="G740" s="34">
        <v>45336.800000000003</v>
      </c>
      <c r="H740" s="77">
        <f t="shared" si="11"/>
        <v>0</v>
      </c>
      <c r="I740" s="32" t="s">
        <v>37</v>
      </c>
    </row>
    <row r="741" spans="1:9" x14ac:dyDescent="0.25">
      <c r="A741" s="192"/>
      <c r="B741" s="200" t="s">
        <v>2032</v>
      </c>
      <c r="C741" s="231" t="s">
        <v>1671</v>
      </c>
      <c r="D741" s="32" t="s">
        <v>244</v>
      </c>
      <c r="E741" s="238">
        <v>21828.5</v>
      </c>
      <c r="F741" s="256">
        <v>41724</v>
      </c>
      <c r="G741" s="34">
        <v>21828.5</v>
      </c>
      <c r="H741" s="77">
        <f t="shared" si="11"/>
        <v>0</v>
      </c>
      <c r="I741" s="32" t="s">
        <v>37</v>
      </c>
    </row>
    <row r="742" spans="1:9" x14ac:dyDescent="0.25">
      <c r="A742" s="192"/>
      <c r="B742" s="200" t="s">
        <v>2033</v>
      </c>
      <c r="C742" s="231" t="s">
        <v>1671</v>
      </c>
      <c r="D742" s="32" t="s">
        <v>149</v>
      </c>
      <c r="E742" s="238">
        <v>10015</v>
      </c>
      <c r="F742" s="256">
        <v>41710</v>
      </c>
      <c r="G742" s="34">
        <v>10015</v>
      </c>
      <c r="H742" s="77">
        <f t="shared" si="11"/>
        <v>0</v>
      </c>
      <c r="I742" s="32" t="s">
        <v>37</v>
      </c>
    </row>
    <row r="743" spans="1:9" x14ac:dyDescent="0.25">
      <c r="A743" s="192"/>
      <c r="B743" s="200" t="s">
        <v>2034</v>
      </c>
      <c r="C743" s="231" t="s">
        <v>1671</v>
      </c>
      <c r="D743" s="32" t="s">
        <v>2035</v>
      </c>
      <c r="E743" s="238">
        <v>3939</v>
      </c>
      <c r="F743" s="256">
        <v>41710</v>
      </c>
      <c r="G743" s="34">
        <v>3939</v>
      </c>
      <c r="H743" s="77">
        <f t="shared" si="11"/>
        <v>0</v>
      </c>
      <c r="I743" s="32" t="s">
        <v>37</v>
      </c>
    </row>
    <row r="744" spans="1:9" x14ac:dyDescent="0.25">
      <c r="A744" s="192"/>
      <c r="B744" s="200" t="s">
        <v>2036</v>
      </c>
      <c r="C744" s="231" t="s">
        <v>1671</v>
      </c>
      <c r="D744" s="32" t="s">
        <v>147</v>
      </c>
      <c r="E744" s="238">
        <v>4506.5</v>
      </c>
      <c r="F744" s="256">
        <v>41710</v>
      </c>
      <c r="G744" s="34">
        <v>4506.5</v>
      </c>
      <c r="H744" s="77">
        <f t="shared" si="11"/>
        <v>0</v>
      </c>
      <c r="I744" s="32"/>
    </row>
    <row r="745" spans="1:9" x14ac:dyDescent="0.25">
      <c r="A745" s="192"/>
      <c r="B745" s="200" t="s">
        <v>2037</v>
      </c>
      <c r="C745" s="231" t="s">
        <v>1671</v>
      </c>
      <c r="D745" s="32" t="s">
        <v>87</v>
      </c>
      <c r="E745" s="238">
        <v>8368</v>
      </c>
      <c r="F745" s="256">
        <v>41708</v>
      </c>
      <c r="G745" s="34">
        <v>8368</v>
      </c>
      <c r="H745" s="77">
        <f t="shared" si="11"/>
        <v>0</v>
      </c>
      <c r="I745" s="32"/>
    </row>
    <row r="746" spans="1:9" x14ac:dyDescent="0.25">
      <c r="A746" s="192"/>
      <c r="B746" s="200" t="s">
        <v>2038</v>
      </c>
      <c r="C746" s="231" t="s">
        <v>1671</v>
      </c>
      <c r="D746" s="32" t="s">
        <v>434</v>
      </c>
      <c r="E746" s="238">
        <v>2518.5</v>
      </c>
      <c r="F746" s="256">
        <v>41708</v>
      </c>
      <c r="G746" s="34">
        <v>2518.5</v>
      </c>
      <c r="H746" s="77">
        <f t="shared" si="11"/>
        <v>0</v>
      </c>
      <c r="I746" s="32"/>
    </row>
    <row r="747" spans="1:9" x14ac:dyDescent="0.25">
      <c r="A747" s="192"/>
      <c r="B747" s="200" t="s">
        <v>2039</v>
      </c>
      <c r="C747" s="231" t="s">
        <v>1671</v>
      </c>
      <c r="D747" s="32" t="s">
        <v>8</v>
      </c>
      <c r="E747" s="238">
        <v>734.5</v>
      </c>
      <c r="F747" s="256">
        <v>41708</v>
      </c>
      <c r="G747" s="34">
        <v>734.5</v>
      </c>
      <c r="H747" s="77">
        <f t="shared" si="11"/>
        <v>0</v>
      </c>
      <c r="I747" s="32" t="s">
        <v>8</v>
      </c>
    </row>
    <row r="748" spans="1:9" ht="45.75" x14ac:dyDescent="0.25">
      <c r="A748" s="192"/>
      <c r="B748" s="200" t="s">
        <v>2040</v>
      </c>
      <c r="C748" s="231" t="s">
        <v>1671</v>
      </c>
      <c r="D748" s="32" t="s">
        <v>1490</v>
      </c>
      <c r="E748" s="238">
        <v>29643</v>
      </c>
      <c r="F748" s="510" t="s">
        <v>2041</v>
      </c>
      <c r="G748" s="34">
        <v>29643</v>
      </c>
      <c r="H748" s="77">
        <f t="shared" si="11"/>
        <v>0</v>
      </c>
      <c r="I748" s="32"/>
    </row>
    <row r="749" spans="1:9" x14ac:dyDescent="0.25">
      <c r="A749" s="192"/>
      <c r="B749" s="200" t="s">
        <v>2042</v>
      </c>
      <c r="C749" s="231" t="s">
        <v>1671</v>
      </c>
      <c r="D749" s="32" t="s">
        <v>96</v>
      </c>
      <c r="E749" s="238">
        <v>12985.6</v>
      </c>
      <c r="F749" s="256">
        <v>41722</v>
      </c>
      <c r="G749" s="34">
        <v>12985.6</v>
      </c>
      <c r="H749" s="77">
        <f t="shared" si="11"/>
        <v>0</v>
      </c>
      <c r="I749" s="32" t="s">
        <v>21</v>
      </c>
    </row>
    <row r="750" spans="1:9" x14ac:dyDescent="0.25">
      <c r="A750" s="192"/>
      <c r="B750" s="200" t="s">
        <v>2043</v>
      </c>
      <c r="C750" s="231" t="s">
        <v>1671</v>
      </c>
      <c r="D750" s="32" t="s">
        <v>152</v>
      </c>
      <c r="E750" s="238">
        <v>6759</v>
      </c>
      <c r="F750" s="256">
        <v>41708</v>
      </c>
      <c r="G750" s="34">
        <v>6759</v>
      </c>
      <c r="H750" s="77">
        <f t="shared" si="11"/>
        <v>0</v>
      </c>
      <c r="I750" s="32"/>
    </row>
    <row r="751" spans="1:9" x14ac:dyDescent="0.25">
      <c r="A751" s="192"/>
      <c r="B751" s="200" t="s">
        <v>2044</v>
      </c>
      <c r="C751" s="231" t="s">
        <v>1671</v>
      </c>
      <c r="D751" s="32" t="s">
        <v>39</v>
      </c>
      <c r="E751" s="238">
        <v>6232</v>
      </c>
      <c r="F751" s="511" t="s">
        <v>2045</v>
      </c>
      <c r="G751" s="34">
        <v>6232</v>
      </c>
      <c r="H751" s="77">
        <f t="shared" si="11"/>
        <v>0</v>
      </c>
      <c r="I751" s="32"/>
    </row>
    <row r="752" spans="1:9" x14ac:dyDescent="0.25">
      <c r="A752" s="192"/>
      <c r="B752" s="200" t="s">
        <v>2046</v>
      </c>
      <c r="C752" s="231" t="s">
        <v>1671</v>
      </c>
      <c r="D752" s="32" t="s">
        <v>1105</v>
      </c>
      <c r="E752" s="238">
        <v>7633</v>
      </c>
      <c r="F752" s="256">
        <v>41710</v>
      </c>
      <c r="G752" s="34">
        <v>7633</v>
      </c>
      <c r="H752" s="77">
        <f t="shared" si="11"/>
        <v>0</v>
      </c>
      <c r="I752" s="32" t="s">
        <v>162</v>
      </c>
    </row>
    <row r="753" spans="1:9" x14ac:dyDescent="0.25">
      <c r="A753" s="192"/>
      <c r="B753" s="200" t="s">
        <v>2047</v>
      </c>
      <c r="C753" s="231" t="s">
        <v>1671</v>
      </c>
      <c r="D753" s="32" t="s">
        <v>953</v>
      </c>
      <c r="E753" s="245">
        <v>453.5</v>
      </c>
      <c r="F753" s="256">
        <v>41708</v>
      </c>
      <c r="G753" s="34">
        <v>453.5</v>
      </c>
      <c r="H753" s="77">
        <f t="shared" si="11"/>
        <v>0</v>
      </c>
      <c r="I753" s="32" t="s">
        <v>27</v>
      </c>
    </row>
    <row r="754" spans="1:9" x14ac:dyDescent="0.25">
      <c r="A754" s="192">
        <v>41709</v>
      </c>
      <c r="B754" s="200" t="s">
        <v>2048</v>
      </c>
      <c r="C754" s="231" t="s">
        <v>1671</v>
      </c>
      <c r="D754" s="32" t="s">
        <v>14</v>
      </c>
      <c r="E754" s="238">
        <v>2447</v>
      </c>
      <c r="F754" s="256">
        <v>41709</v>
      </c>
      <c r="G754" s="34">
        <v>2447</v>
      </c>
      <c r="H754" s="77">
        <f t="shared" si="11"/>
        <v>0</v>
      </c>
      <c r="I754" s="36" t="s">
        <v>27</v>
      </c>
    </row>
    <row r="755" spans="1:9" x14ac:dyDescent="0.25">
      <c r="A755" s="192"/>
      <c r="B755" s="200" t="s">
        <v>2049</v>
      </c>
      <c r="C755" s="231" t="s">
        <v>1671</v>
      </c>
      <c r="D755" s="32" t="s">
        <v>23</v>
      </c>
      <c r="E755" s="238">
        <v>2809</v>
      </c>
      <c r="F755" s="256">
        <v>41709</v>
      </c>
      <c r="G755" s="34">
        <v>2809</v>
      </c>
      <c r="H755" s="77">
        <f t="shared" si="11"/>
        <v>0</v>
      </c>
      <c r="I755" s="32"/>
    </row>
    <row r="756" spans="1:9" x14ac:dyDescent="0.25">
      <c r="A756" s="192"/>
      <c r="B756" s="200" t="s">
        <v>2050</v>
      </c>
      <c r="C756" s="231" t="s">
        <v>1671</v>
      </c>
      <c r="D756" s="32" t="s">
        <v>62</v>
      </c>
      <c r="E756" s="238">
        <v>7269</v>
      </c>
      <c r="F756" s="256">
        <v>41710</v>
      </c>
      <c r="G756" s="34">
        <v>7269</v>
      </c>
      <c r="H756" s="77">
        <f t="shared" si="11"/>
        <v>0</v>
      </c>
      <c r="I756" s="32" t="s">
        <v>12</v>
      </c>
    </row>
    <row r="757" spans="1:9" x14ac:dyDescent="0.25">
      <c r="A757" s="192"/>
      <c r="B757" s="200" t="s">
        <v>2051</v>
      </c>
      <c r="C757" s="231" t="s">
        <v>1671</v>
      </c>
      <c r="D757" s="32" t="s">
        <v>13</v>
      </c>
      <c r="E757" s="238">
        <v>2382</v>
      </c>
      <c r="F757" s="256">
        <v>41710</v>
      </c>
      <c r="G757" s="34">
        <v>2382</v>
      </c>
      <c r="H757" s="77">
        <f t="shared" si="11"/>
        <v>0</v>
      </c>
      <c r="I757" s="32" t="s">
        <v>21</v>
      </c>
    </row>
    <row r="758" spans="1:9" x14ac:dyDescent="0.25">
      <c r="A758" s="192"/>
      <c r="B758" s="200" t="s">
        <v>2052</v>
      </c>
      <c r="C758" s="231" t="s">
        <v>1671</v>
      </c>
      <c r="D758" s="32" t="s">
        <v>55</v>
      </c>
      <c r="E758" s="238">
        <v>2765.5</v>
      </c>
      <c r="F758" s="256">
        <v>41709</v>
      </c>
      <c r="G758" s="34">
        <v>2765.5</v>
      </c>
      <c r="H758" s="222">
        <f t="shared" si="11"/>
        <v>0</v>
      </c>
      <c r="I758" s="32"/>
    </row>
    <row r="759" spans="1:9" x14ac:dyDescent="0.25">
      <c r="A759" s="192"/>
      <c r="B759" s="200" t="s">
        <v>2053</v>
      </c>
      <c r="C759" s="231" t="s">
        <v>1671</v>
      </c>
      <c r="D759" s="32" t="s">
        <v>315</v>
      </c>
      <c r="E759" s="238">
        <v>526</v>
      </c>
      <c r="F759" s="256">
        <v>41709</v>
      </c>
      <c r="G759" s="34">
        <v>526</v>
      </c>
      <c r="H759" s="222">
        <f t="shared" si="11"/>
        <v>0</v>
      </c>
      <c r="I759" s="32" t="s">
        <v>30</v>
      </c>
    </row>
    <row r="760" spans="1:9" x14ac:dyDescent="0.25">
      <c r="A760" s="192"/>
      <c r="B760" s="200" t="s">
        <v>2054</v>
      </c>
      <c r="C760" s="231" t="s">
        <v>1671</v>
      </c>
      <c r="D760" s="32" t="s">
        <v>22</v>
      </c>
      <c r="E760" s="238">
        <v>2942</v>
      </c>
      <c r="F760" s="256">
        <v>41709</v>
      </c>
      <c r="G760" s="34">
        <v>2942</v>
      </c>
      <c r="H760" s="77">
        <f t="shared" si="11"/>
        <v>0</v>
      </c>
      <c r="I760" s="32"/>
    </row>
    <row r="761" spans="1:9" x14ac:dyDescent="0.25">
      <c r="A761" s="192"/>
      <c r="B761" s="200" t="s">
        <v>2055</v>
      </c>
      <c r="C761" s="231" t="s">
        <v>1671</v>
      </c>
      <c r="D761" s="32" t="s">
        <v>35</v>
      </c>
      <c r="E761" s="238">
        <v>1299.5</v>
      </c>
      <c r="F761" s="256">
        <v>41709</v>
      </c>
      <c r="G761" s="34">
        <v>1299.5</v>
      </c>
      <c r="H761" s="222">
        <f t="shared" si="11"/>
        <v>0</v>
      </c>
      <c r="I761" s="32" t="s">
        <v>30</v>
      </c>
    </row>
    <row r="762" spans="1:9" x14ac:dyDescent="0.25">
      <c r="A762" s="192"/>
      <c r="B762" s="200" t="s">
        <v>2056</v>
      </c>
      <c r="C762" s="231" t="s">
        <v>1671</v>
      </c>
      <c r="D762" s="32" t="s">
        <v>136</v>
      </c>
      <c r="E762" s="238">
        <v>791.5</v>
      </c>
      <c r="F762" s="256">
        <v>41709</v>
      </c>
      <c r="G762" s="34">
        <v>791.5</v>
      </c>
      <c r="H762" s="222">
        <f t="shared" si="11"/>
        <v>0</v>
      </c>
      <c r="I762" s="32"/>
    </row>
    <row r="763" spans="1:9" x14ac:dyDescent="0.25">
      <c r="A763" s="192"/>
      <c r="B763" s="200" t="s">
        <v>2057</v>
      </c>
      <c r="C763" s="231" t="s">
        <v>1671</v>
      </c>
      <c r="D763" s="32" t="s">
        <v>32</v>
      </c>
      <c r="E763" s="238">
        <v>8196</v>
      </c>
      <c r="F763" s="256">
        <v>41709</v>
      </c>
      <c r="G763" s="34">
        <v>8196</v>
      </c>
      <c r="H763" s="222">
        <f t="shared" si="11"/>
        <v>0</v>
      </c>
      <c r="I763" s="32" t="s">
        <v>30</v>
      </c>
    </row>
    <row r="764" spans="1:9" x14ac:dyDescent="0.25">
      <c r="A764" s="192"/>
      <c r="B764" s="200" t="s">
        <v>2058</v>
      </c>
      <c r="C764" s="231" t="s">
        <v>1671</v>
      </c>
      <c r="D764" s="32" t="s">
        <v>517</v>
      </c>
      <c r="E764" s="238">
        <v>322.5</v>
      </c>
      <c r="F764" s="256">
        <v>41709</v>
      </c>
      <c r="G764" s="34">
        <v>322.5</v>
      </c>
      <c r="H764" s="222">
        <f t="shared" si="11"/>
        <v>0</v>
      </c>
      <c r="I764" s="32"/>
    </row>
    <row r="765" spans="1:9" x14ac:dyDescent="0.25">
      <c r="A765" s="192"/>
      <c r="B765" s="200" t="s">
        <v>2059</v>
      </c>
      <c r="C765" s="231" t="s">
        <v>1671</v>
      </c>
      <c r="D765" s="32" t="s">
        <v>16</v>
      </c>
      <c r="E765" s="238">
        <v>31724</v>
      </c>
      <c r="F765" s="412">
        <v>41738</v>
      </c>
      <c r="G765" s="40">
        <v>31724</v>
      </c>
      <c r="H765" s="77">
        <f t="shared" si="11"/>
        <v>0</v>
      </c>
      <c r="I765" s="32"/>
    </row>
    <row r="766" spans="1:9" x14ac:dyDescent="0.25">
      <c r="A766" s="192"/>
      <c r="B766" s="200" t="s">
        <v>2060</v>
      </c>
      <c r="C766" s="231" t="s">
        <v>1671</v>
      </c>
      <c r="D766" s="32" t="s">
        <v>648</v>
      </c>
      <c r="E766" s="238">
        <v>29918.7</v>
      </c>
      <c r="F766" s="256">
        <v>41717</v>
      </c>
      <c r="G766" s="34">
        <v>29918.7</v>
      </c>
      <c r="H766" s="222">
        <f t="shared" si="11"/>
        <v>0</v>
      </c>
      <c r="I766" s="32" t="s">
        <v>65</v>
      </c>
    </row>
    <row r="767" spans="1:9" x14ac:dyDescent="0.25">
      <c r="A767" s="192">
        <v>41709</v>
      </c>
      <c r="B767" s="200" t="s">
        <v>2061</v>
      </c>
      <c r="C767" s="231" t="s">
        <v>1671</v>
      </c>
      <c r="D767" s="32" t="s">
        <v>34</v>
      </c>
      <c r="E767" s="238">
        <v>2612.5</v>
      </c>
      <c r="F767" s="419" t="s">
        <v>2062</v>
      </c>
      <c r="G767" s="34">
        <v>2612.5</v>
      </c>
      <c r="H767" s="222">
        <f t="shared" si="11"/>
        <v>0</v>
      </c>
      <c r="I767" s="32" t="s">
        <v>30</v>
      </c>
    </row>
    <row r="768" spans="1:9" x14ac:dyDescent="0.25">
      <c r="A768" s="192"/>
      <c r="B768" s="200" t="s">
        <v>2063</v>
      </c>
      <c r="C768" s="231" t="s">
        <v>1671</v>
      </c>
      <c r="D768" s="32" t="s">
        <v>180</v>
      </c>
      <c r="E768" s="238">
        <v>29077.599999999999</v>
      </c>
      <c r="F768" s="421" t="s">
        <v>2064</v>
      </c>
      <c r="G768" s="34">
        <v>29077.599999999999</v>
      </c>
      <c r="H768" s="77">
        <f t="shared" ref="H768:H831" si="12">E768-G768</f>
        <v>0</v>
      </c>
      <c r="I768" s="32" t="s">
        <v>65</v>
      </c>
    </row>
    <row r="769" spans="1:9" x14ac:dyDescent="0.25">
      <c r="A769" s="192"/>
      <c r="B769" s="200" t="s">
        <v>2065</v>
      </c>
      <c r="C769" s="231" t="s">
        <v>1671</v>
      </c>
      <c r="D769" s="32" t="s">
        <v>441</v>
      </c>
      <c r="E769" s="238">
        <v>1561</v>
      </c>
      <c r="F769" s="256">
        <v>41709</v>
      </c>
      <c r="G769" s="34">
        <v>1561</v>
      </c>
      <c r="H769" s="77">
        <f t="shared" si="12"/>
        <v>0</v>
      </c>
      <c r="I769" s="32" t="s">
        <v>30</v>
      </c>
    </row>
    <row r="770" spans="1:9" x14ac:dyDescent="0.25">
      <c r="A770" s="192"/>
      <c r="B770" s="200" t="s">
        <v>2066</v>
      </c>
      <c r="C770" s="231" t="s">
        <v>1671</v>
      </c>
      <c r="D770" s="32" t="s">
        <v>43</v>
      </c>
      <c r="E770" s="238">
        <v>1140</v>
      </c>
      <c r="F770" s="256">
        <v>41720</v>
      </c>
      <c r="G770" s="34">
        <v>1140</v>
      </c>
      <c r="H770" s="77">
        <f t="shared" si="12"/>
        <v>0</v>
      </c>
      <c r="I770" s="32" t="s">
        <v>30</v>
      </c>
    </row>
    <row r="771" spans="1:9" x14ac:dyDescent="0.25">
      <c r="A771" s="192"/>
      <c r="B771" s="200" t="s">
        <v>2067</v>
      </c>
      <c r="C771" s="231" t="s">
        <v>1671</v>
      </c>
      <c r="D771" s="32" t="s">
        <v>1870</v>
      </c>
      <c r="E771" s="238">
        <v>1520</v>
      </c>
      <c r="F771" s="256">
        <v>41720</v>
      </c>
      <c r="G771" s="34">
        <v>1520</v>
      </c>
      <c r="H771" s="77">
        <f t="shared" si="12"/>
        <v>0</v>
      </c>
      <c r="I771" s="32" t="s">
        <v>30</v>
      </c>
    </row>
    <row r="772" spans="1:9" x14ac:dyDescent="0.25">
      <c r="A772" s="192"/>
      <c r="B772" s="200" t="s">
        <v>2068</v>
      </c>
      <c r="C772" s="231" t="s">
        <v>1671</v>
      </c>
      <c r="D772" s="32" t="s">
        <v>314</v>
      </c>
      <c r="E772" s="238">
        <v>3420</v>
      </c>
      <c r="F772" s="256">
        <v>41720</v>
      </c>
      <c r="G772" s="34">
        <v>3420</v>
      </c>
      <c r="H772" s="77">
        <f t="shared" si="12"/>
        <v>0</v>
      </c>
      <c r="I772" s="32" t="s">
        <v>12</v>
      </c>
    </row>
    <row r="773" spans="1:9" x14ac:dyDescent="0.25">
      <c r="A773" s="192"/>
      <c r="B773" s="200" t="s">
        <v>2069</v>
      </c>
      <c r="C773" s="231" t="s">
        <v>1671</v>
      </c>
      <c r="D773" s="32" t="s">
        <v>67</v>
      </c>
      <c r="E773" s="238">
        <v>701</v>
      </c>
      <c r="F773" s="256">
        <v>41709</v>
      </c>
      <c r="G773" s="34">
        <v>701</v>
      </c>
      <c r="H773" s="77">
        <f t="shared" si="12"/>
        <v>0</v>
      </c>
      <c r="I773" s="32"/>
    </row>
    <row r="774" spans="1:9" x14ac:dyDescent="0.25">
      <c r="A774" s="192"/>
      <c r="B774" s="200" t="s">
        <v>2070</v>
      </c>
      <c r="C774" s="231" t="s">
        <v>1671</v>
      </c>
      <c r="D774" s="32" t="s">
        <v>792</v>
      </c>
      <c r="E774" s="238">
        <v>3423</v>
      </c>
      <c r="F774" s="412" t="s">
        <v>2071</v>
      </c>
      <c r="G774" s="34">
        <v>3423</v>
      </c>
      <c r="H774" s="77">
        <f t="shared" si="12"/>
        <v>0</v>
      </c>
      <c r="I774" s="32" t="s">
        <v>217</v>
      </c>
    </row>
    <row r="775" spans="1:9" x14ac:dyDescent="0.25">
      <c r="A775" s="192"/>
      <c r="B775" s="200" t="s">
        <v>2072</v>
      </c>
      <c r="C775" s="231" t="s">
        <v>1671</v>
      </c>
      <c r="D775" s="32" t="s">
        <v>312</v>
      </c>
      <c r="E775" s="238">
        <v>8882</v>
      </c>
      <c r="F775" s="256">
        <v>41709</v>
      </c>
      <c r="G775" s="34">
        <v>8882</v>
      </c>
      <c r="H775" s="77">
        <f t="shared" si="12"/>
        <v>0</v>
      </c>
      <c r="I775" s="32" t="s">
        <v>217</v>
      </c>
    </row>
    <row r="776" spans="1:9" x14ac:dyDescent="0.25">
      <c r="A776" s="192"/>
      <c r="B776" s="200" t="s">
        <v>2073</v>
      </c>
      <c r="C776" s="231" t="s">
        <v>1671</v>
      </c>
      <c r="D776" s="32" t="s">
        <v>52</v>
      </c>
      <c r="E776" s="238">
        <v>3470</v>
      </c>
      <c r="F776" s="256">
        <v>41709</v>
      </c>
      <c r="G776" s="34">
        <v>3470</v>
      </c>
      <c r="H776" s="77">
        <f t="shared" si="12"/>
        <v>0</v>
      </c>
      <c r="I776" s="32" t="s">
        <v>217</v>
      </c>
    </row>
    <row r="777" spans="1:9" x14ac:dyDescent="0.25">
      <c r="A777" s="192"/>
      <c r="B777" s="200" t="s">
        <v>2074</v>
      </c>
      <c r="C777" s="231" t="s">
        <v>1671</v>
      </c>
      <c r="D777" s="32" t="s">
        <v>2075</v>
      </c>
      <c r="E777" s="238">
        <v>10213</v>
      </c>
      <c r="F777" s="428" t="s">
        <v>2076</v>
      </c>
      <c r="G777" s="34">
        <v>10213</v>
      </c>
      <c r="H777" s="77">
        <f t="shared" si="12"/>
        <v>0</v>
      </c>
      <c r="I777" s="32" t="s">
        <v>16</v>
      </c>
    </row>
    <row r="778" spans="1:9" x14ac:dyDescent="0.25">
      <c r="A778" s="192"/>
      <c r="B778" s="200" t="s">
        <v>2077</v>
      </c>
      <c r="C778" s="231" t="s">
        <v>1671</v>
      </c>
      <c r="D778" s="32" t="s">
        <v>36</v>
      </c>
      <c r="E778" s="238">
        <v>10408</v>
      </c>
      <c r="F778" s="256">
        <v>41712</v>
      </c>
      <c r="G778" s="34">
        <v>10408</v>
      </c>
      <c r="H778" s="77">
        <f>E778-G778</f>
        <v>0</v>
      </c>
      <c r="I778" s="32" t="s">
        <v>217</v>
      </c>
    </row>
    <row r="779" spans="1:9" x14ac:dyDescent="0.25">
      <c r="A779" s="192"/>
      <c r="B779" s="200" t="s">
        <v>2078</v>
      </c>
      <c r="C779" s="231" t="s">
        <v>1671</v>
      </c>
      <c r="D779" s="32" t="s">
        <v>36</v>
      </c>
      <c r="E779" s="238">
        <v>15497</v>
      </c>
      <c r="F779" s="256">
        <v>41709</v>
      </c>
      <c r="G779" s="34">
        <v>15497</v>
      </c>
      <c r="H779" s="77">
        <f>E779-G779</f>
        <v>0</v>
      </c>
      <c r="I779" s="32"/>
    </row>
    <row r="780" spans="1:9" x14ac:dyDescent="0.25">
      <c r="A780" s="192"/>
      <c r="B780" s="200" t="s">
        <v>2079</v>
      </c>
      <c r="C780" s="231" t="s">
        <v>1671</v>
      </c>
      <c r="D780" s="32" t="s">
        <v>2080</v>
      </c>
      <c r="E780" s="238">
        <v>566.5</v>
      </c>
      <c r="F780" s="256">
        <v>41709</v>
      </c>
      <c r="G780" s="34">
        <v>566.5</v>
      </c>
      <c r="H780" s="77">
        <f t="shared" si="12"/>
        <v>0</v>
      </c>
      <c r="I780" s="32" t="s">
        <v>217</v>
      </c>
    </row>
    <row r="781" spans="1:9" x14ac:dyDescent="0.25">
      <c r="A781" s="192"/>
      <c r="B781" s="200" t="s">
        <v>2081</v>
      </c>
      <c r="C781" s="231" t="s">
        <v>1671</v>
      </c>
      <c r="D781" s="32" t="s">
        <v>130</v>
      </c>
      <c r="E781" s="238">
        <v>4091</v>
      </c>
      <c r="F781" s="256">
        <v>41710</v>
      </c>
      <c r="G781" s="34">
        <v>4091</v>
      </c>
      <c r="H781" s="77">
        <f t="shared" si="12"/>
        <v>0</v>
      </c>
      <c r="I781" s="32" t="s">
        <v>21</v>
      </c>
    </row>
    <row r="782" spans="1:9" x14ac:dyDescent="0.25">
      <c r="A782" s="192"/>
      <c r="B782" s="200" t="s">
        <v>2082</v>
      </c>
      <c r="C782" s="231" t="s">
        <v>1671</v>
      </c>
      <c r="D782" s="32" t="s">
        <v>27</v>
      </c>
      <c r="E782" s="238">
        <v>955.4</v>
      </c>
      <c r="F782" s="256">
        <v>41709</v>
      </c>
      <c r="G782" s="34">
        <v>955.4</v>
      </c>
      <c r="H782" s="77">
        <f t="shared" si="12"/>
        <v>0</v>
      </c>
      <c r="I782" s="32" t="s">
        <v>21</v>
      </c>
    </row>
    <row r="783" spans="1:9" x14ac:dyDescent="0.25">
      <c r="A783" s="192"/>
      <c r="B783" s="200" t="s">
        <v>2083</v>
      </c>
      <c r="C783" s="231" t="s">
        <v>1671</v>
      </c>
      <c r="D783" s="32" t="s">
        <v>51</v>
      </c>
      <c r="E783" s="238">
        <v>1167</v>
      </c>
      <c r="F783" s="256">
        <v>41709</v>
      </c>
      <c r="G783" s="34">
        <v>1167</v>
      </c>
      <c r="H783" s="77">
        <f t="shared" si="12"/>
        <v>0</v>
      </c>
      <c r="I783" s="32"/>
    </row>
    <row r="784" spans="1:9" x14ac:dyDescent="0.25">
      <c r="A784" s="192"/>
      <c r="B784" s="200" t="s">
        <v>2084</v>
      </c>
      <c r="C784" s="231" t="s">
        <v>1671</v>
      </c>
      <c r="D784" s="32" t="s">
        <v>508</v>
      </c>
      <c r="E784" s="238">
        <v>13894.5</v>
      </c>
      <c r="F784" s="256">
        <v>41709</v>
      </c>
      <c r="G784" s="34">
        <v>13894.5</v>
      </c>
      <c r="H784" s="77">
        <f t="shared" si="12"/>
        <v>0</v>
      </c>
      <c r="I784" s="32"/>
    </row>
    <row r="785" spans="1:9" x14ac:dyDescent="0.25">
      <c r="A785" s="192"/>
      <c r="B785" s="200" t="s">
        <v>2085</v>
      </c>
      <c r="C785" s="231" t="s">
        <v>1671</v>
      </c>
      <c r="D785" s="32" t="s">
        <v>79</v>
      </c>
      <c r="E785" s="238">
        <v>28734.3</v>
      </c>
      <c r="F785" s="431" t="s">
        <v>2086</v>
      </c>
      <c r="G785" s="34">
        <v>28734.3</v>
      </c>
      <c r="H785" s="77">
        <f t="shared" si="12"/>
        <v>0</v>
      </c>
      <c r="I785" s="32" t="s">
        <v>21</v>
      </c>
    </row>
    <row r="786" spans="1:9" x14ac:dyDescent="0.25">
      <c r="A786" s="192"/>
      <c r="B786" s="200" t="s">
        <v>2087</v>
      </c>
      <c r="C786" s="231" t="s">
        <v>1671</v>
      </c>
      <c r="D786" s="32" t="s">
        <v>349</v>
      </c>
      <c r="E786" s="238">
        <v>677.6</v>
      </c>
      <c r="F786" s="256">
        <v>41710</v>
      </c>
      <c r="G786" s="34">
        <v>677.6</v>
      </c>
      <c r="H786" s="77">
        <f t="shared" si="12"/>
        <v>0</v>
      </c>
      <c r="I786" s="32" t="s">
        <v>45</v>
      </c>
    </row>
    <row r="787" spans="1:9" x14ac:dyDescent="0.25">
      <c r="A787" s="192"/>
      <c r="B787" s="200" t="s">
        <v>2088</v>
      </c>
      <c r="C787" s="231" t="s">
        <v>1671</v>
      </c>
      <c r="D787" s="32" t="s">
        <v>257</v>
      </c>
      <c r="E787" s="238">
        <v>7369</v>
      </c>
      <c r="F787" s="256">
        <v>41710</v>
      </c>
      <c r="G787" s="34">
        <v>7369</v>
      </c>
      <c r="H787" s="77">
        <f t="shared" si="12"/>
        <v>0</v>
      </c>
      <c r="I787" s="32" t="s">
        <v>45</v>
      </c>
    </row>
    <row r="788" spans="1:9" x14ac:dyDescent="0.25">
      <c r="A788" s="192"/>
      <c r="B788" s="200" t="s">
        <v>2089</v>
      </c>
      <c r="C788" s="231" t="s">
        <v>1671</v>
      </c>
      <c r="D788" s="20" t="s">
        <v>115</v>
      </c>
      <c r="E788" s="213">
        <v>3633.5</v>
      </c>
      <c r="F788" s="436">
        <v>41709</v>
      </c>
      <c r="G788" s="42">
        <v>3633.5</v>
      </c>
      <c r="H788" s="77">
        <f>E788-G788</f>
        <v>0</v>
      </c>
      <c r="I788" s="20"/>
    </row>
    <row r="789" spans="1:9" x14ac:dyDescent="0.25">
      <c r="A789" s="192"/>
      <c r="B789" s="200" t="s">
        <v>2090</v>
      </c>
      <c r="C789" s="231" t="s">
        <v>1671</v>
      </c>
      <c r="D789" s="236" t="s">
        <v>53</v>
      </c>
      <c r="E789" s="237">
        <v>0</v>
      </c>
      <c r="F789" s="256"/>
      <c r="G789" s="34"/>
      <c r="H789" s="77">
        <f>E789-G789</f>
        <v>0</v>
      </c>
      <c r="I789" s="32" t="s">
        <v>512</v>
      </c>
    </row>
    <row r="790" spans="1:9" x14ac:dyDescent="0.25">
      <c r="A790" s="192"/>
      <c r="B790" s="200" t="s">
        <v>2091</v>
      </c>
      <c r="C790" s="231" t="s">
        <v>1671</v>
      </c>
      <c r="D790" s="20" t="s">
        <v>103</v>
      </c>
      <c r="E790" s="213">
        <v>9172.5</v>
      </c>
      <c r="F790" s="436">
        <v>41710</v>
      </c>
      <c r="G790" s="42">
        <v>9172.5</v>
      </c>
      <c r="H790" s="77">
        <f>E790-G790</f>
        <v>0</v>
      </c>
      <c r="I790" s="20" t="s">
        <v>45</v>
      </c>
    </row>
    <row r="791" spans="1:9" x14ac:dyDescent="0.25">
      <c r="A791" s="192"/>
      <c r="B791" s="200" t="s">
        <v>2092</v>
      </c>
      <c r="C791" s="231" t="s">
        <v>1671</v>
      </c>
      <c r="D791" s="32" t="s">
        <v>468</v>
      </c>
      <c r="E791" s="238">
        <v>3057.6</v>
      </c>
      <c r="F791" s="256">
        <v>41710</v>
      </c>
      <c r="G791" s="34">
        <v>3057.6</v>
      </c>
      <c r="H791" s="77">
        <f t="shared" si="12"/>
        <v>0</v>
      </c>
      <c r="I791" s="32" t="s">
        <v>45</v>
      </c>
    </row>
    <row r="792" spans="1:9" x14ac:dyDescent="0.25">
      <c r="A792" s="192"/>
      <c r="B792" s="200" t="s">
        <v>2093</v>
      </c>
      <c r="C792" s="231" t="s">
        <v>1671</v>
      </c>
      <c r="D792" s="32" t="s">
        <v>233</v>
      </c>
      <c r="E792" s="238">
        <v>1810</v>
      </c>
      <c r="F792" s="256">
        <v>41710</v>
      </c>
      <c r="G792" s="34">
        <v>1810</v>
      </c>
      <c r="H792" s="77">
        <f t="shared" si="12"/>
        <v>0</v>
      </c>
      <c r="I792" s="32" t="s">
        <v>45</v>
      </c>
    </row>
    <row r="793" spans="1:9" x14ac:dyDescent="0.25">
      <c r="A793" s="192"/>
      <c r="B793" s="200" t="s">
        <v>2094</v>
      </c>
      <c r="C793" s="231" t="s">
        <v>1671</v>
      </c>
      <c r="D793" s="32" t="s">
        <v>8</v>
      </c>
      <c r="E793" s="238">
        <v>2477.6</v>
      </c>
      <c r="F793" s="256">
        <v>41709</v>
      </c>
      <c r="G793" s="34">
        <v>2477.6</v>
      </c>
      <c r="H793" s="77">
        <f t="shared" si="12"/>
        <v>0</v>
      </c>
      <c r="I793" s="32" t="s">
        <v>8</v>
      </c>
    </row>
    <row r="794" spans="1:9" x14ac:dyDescent="0.25">
      <c r="A794" s="192"/>
      <c r="B794" s="200" t="s">
        <v>2095</v>
      </c>
      <c r="C794" s="231" t="s">
        <v>1671</v>
      </c>
      <c r="D794" s="32" t="s">
        <v>235</v>
      </c>
      <c r="E794" s="238">
        <v>3738</v>
      </c>
      <c r="F794" s="421" t="s">
        <v>2096</v>
      </c>
      <c r="G794" s="34">
        <v>3738</v>
      </c>
      <c r="H794" s="77">
        <f t="shared" si="12"/>
        <v>0</v>
      </c>
      <c r="I794" s="32" t="s">
        <v>45</v>
      </c>
    </row>
    <row r="795" spans="1:9" x14ac:dyDescent="0.25">
      <c r="A795" s="192"/>
      <c r="B795" s="200" t="s">
        <v>2097</v>
      </c>
      <c r="C795" s="231" t="s">
        <v>1671</v>
      </c>
      <c r="D795" s="32" t="s">
        <v>8</v>
      </c>
      <c r="E795" s="238">
        <v>932</v>
      </c>
      <c r="F795" s="256">
        <v>41709</v>
      </c>
      <c r="G795" s="34">
        <v>932</v>
      </c>
      <c r="H795" s="77">
        <f t="shared" si="12"/>
        <v>0</v>
      </c>
      <c r="I795" s="32" t="s">
        <v>8</v>
      </c>
    </row>
    <row r="796" spans="1:9" x14ac:dyDescent="0.25">
      <c r="A796" s="192"/>
      <c r="B796" s="200" t="s">
        <v>2098</v>
      </c>
      <c r="C796" s="231" t="s">
        <v>1671</v>
      </c>
      <c r="D796" s="32" t="s">
        <v>2099</v>
      </c>
      <c r="E796" s="238">
        <v>3809</v>
      </c>
      <c r="F796" s="256">
        <v>41709</v>
      </c>
      <c r="G796" s="34">
        <v>3809</v>
      </c>
      <c r="H796" s="77">
        <f t="shared" si="12"/>
        <v>0</v>
      </c>
      <c r="I796" s="32"/>
    </row>
    <row r="797" spans="1:9" x14ac:dyDescent="0.25">
      <c r="A797" s="192"/>
      <c r="B797" s="200" t="s">
        <v>2100</v>
      </c>
      <c r="C797" s="231" t="s">
        <v>1671</v>
      </c>
      <c r="D797" s="32" t="s">
        <v>2101</v>
      </c>
      <c r="E797" s="238">
        <v>545.6</v>
      </c>
      <c r="F797" s="256">
        <v>41710</v>
      </c>
      <c r="G797" s="34">
        <v>545.6</v>
      </c>
      <c r="H797" s="77">
        <f t="shared" si="12"/>
        <v>0</v>
      </c>
      <c r="I797" s="32" t="s">
        <v>45</v>
      </c>
    </row>
    <row r="798" spans="1:9" x14ac:dyDescent="0.25">
      <c r="A798" s="192"/>
      <c r="B798" s="200" t="s">
        <v>2102</v>
      </c>
      <c r="C798" s="231" t="s">
        <v>1671</v>
      </c>
      <c r="D798" s="32" t="s">
        <v>99</v>
      </c>
      <c r="E798" s="238">
        <v>3617</v>
      </c>
      <c r="F798" s="256">
        <v>41710</v>
      </c>
      <c r="G798" s="34">
        <v>3617</v>
      </c>
      <c r="H798" s="77">
        <f t="shared" si="12"/>
        <v>0</v>
      </c>
      <c r="I798" s="32" t="s">
        <v>45</v>
      </c>
    </row>
    <row r="799" spans="1:9" x14ac:dyDescent="0.25">
      <c r="A799" s="192"/>
      <c r="B799" s="200" t="s">
        <v>2103</v>
      </c>
      <c r="C799" s="231" t="s">
        <v>1671</v>
      </c>
      <c r="D799" s="236" t="s">
        <v>53</v>
      </c>
      <c r="E799" s="237">
        <v>0</v>
      </c>
      <c r="F799" s="256"/>
      <c r="G799" s="34"/>
      <c r="H799" s="77">
        <f t="shared" si="12"/>
        <v>0</v>
      </c>
      <c r="I799" s="32" t="s">
        <v>512</v>
      </c>
    </row>
    <row r="800" spans="1:9" x14ac:dyDescent="0.25">
      <c r="A800" s="192"/>
      <c r="B800" s="200" t="s">
        <v>2104</v>
      </c>
      <c r="C800" s="231" t="s">
        <v>1671</v>
      </c>
      <c r="D800" s="32" t="s">
        <v>2105</v>
      </c>
      <c r="E800" s="238">
        <v>16250</v>
      </c>
      <c r="F800" s="256">
        <v>41710</v>
      </c>
      <c r="G800" s="34">
        <v>16250</v>
      </c>
      <c r="H800" s="77">
        <f t="shared" si="12"/>
        <v>0</v>
      </c>
      <c r="I800" s="32" t="s">
        <v>30</v>
      </c>
    </row>
    <row r="801" spans="1:9" x14ac:dyDescent="0.25">
      <c r="A801" s="192"/>
      <c r="B801" s="200" t="s">
        <v>2106</v>
      </c>
      <c r="C801" s="231" t="s">
        <v>1671</v>
      </c>
      <c r="D801" s="32" t="s">
        <v>106</v>
      </c>
      <c r="E801" s="238">
        <v>13065.6</v>
      </c>
      <c r="F801" s="256">
        <v>41713</v>
      </c>
      <c r="G801" s="34">
        <v>13065.6</v>
      </c>
      <c r="H801" s="77">
        <f t="shared" si="12"/>
        <v>0</v>
      </c>
      <c r="I801" s="32" t="s">
        <v>30</v>
      </c>
    </row>
    <row r="802" spans="1:9" x14ac:dyDescent="0.25">
      <c r="A802" s="192"/>
      <c r="B802" s="200" t="s">
        <v>2107</v>
      </c>
      <c r="C802" s="231" t="s">
        <v>1671</v>
      </c>
      <c r="D802" s="32" t="s">
        <v>2108</v>
      </c>
      <c r="E802" s="238">
        <v>18930</v>
      </c>
      <c r="F802" s="256">
        <v>41710</v>
      </c>
      <c r="G802" s="34">
        <v>18930</v>
      </c>
      <c r="H802" s="77">
        <f t="shared" si="12"/>
        <v>0</v>
      </c>
      <c r="I802" s="32" t="s">
        <v>45</v>
      </c>
    </row>
    <row r="803" spans="1:9" x14ac:dyDescent="0.25">
      <c r="A803" s="192"/>
      <c r="B803" s="200" t="s">
        <v>2109</v>
      </c>
      <c r="C803" s="231" t="s">
        <v>1671</v>
      </c>
      <c r="D803" s="32" t="s">
        <v>16</v>
      </c>
      <c r="E803" s="238">
        <v>1761</v>
      </c>
      <c r="F803" s="412">
        <v>41738</v>
      </c>
      <c r="G803" s="40">
        <v>1761</v>
      </c>
      <c r="H803" s="77">
        <f t="shared" si="12"/>
        <v>0</v>
      </c>
      <c r="I803" s="32" t="s">
        <v>45</v>
      </c>
    </row>
    <row r="804" spans="1:9" x14ac:dyDescent="0.25">
      <c r="A804" s="192"/>
      <c r="B804" s="200" t="s">
        <v>2110</v>
      </c>
      <c r="C804" s="231" t="s">
        <v>1671</v>
      </c>
      <c r="D804" s="32" t="s">
        <v>2111</v>
      </c>
      <c r="E804" s="238">
        <v>513</v>
      </c>
      <c r="F804" s="256">
        <v>41710</v>
      </c>
      <c r="G804" s="34">
        <v>513</v>
      </c>
      <c r="H804" s="77">
        <f t="shared" si="12"/>
        <v>0</v>
      </c>
      <c r="I804" s="32" t="s">
        <v>45</v>
      </c>
    </row>
    <row r="805" spans="1:9" ht="34.5" x14ac:dyDescent="0.25">
      <c r="A805" s="192"/>
      <c r="B805" s="200" t="s">
        <v>2112</v>
      </c>
      <c r="C805" s="231" t="s">
        <v>1671</v>
      </c>
      <c r="D805" s="32" t="s">
        <v>2113</v>
      </c>
      <c r="E805" s="238">
        <v>48233</v>
      </c>
      <c r="F805" s="512" t="s">
        <v>2114</v>
      </c>
      <c r="G805" s="34">
        <v>48233</v>
      </c>
      <c r="H805" s="77">
        <f t="shared" si="12"/>
        <v>0</v>
      </c>
      <c r="I805" s="32" t="s">
        <v>12</v>
      </c>
    </row>
    <row r="806" spans="1:9" x14ac:dyDescent="0.25">
      <c r="A806" s="192"/>
      <c r="B806" s="200" t="s">
        <v>2115</v>
      </c>
      <c r="C806" s="231" t="s">
        <v>1671</v>
      </c>
      <c r="D806" s="32" t="s">
        <v>435</v>
      </c>
      <c r="E806" s="238">
        <v>3011.85</v>
      </c>
      <c r="F806" s="412" t="s">
        <v>2116</v>
      </c>
      <c r="G806" s="34">
        <v>3011.85</v>
      </c>
      <c r="H806" s="77">
        <f t="shared" si="12"/>
        <v>0</v>
      </c>
      <c r="I806" s="32"/>
    </row>
    <row r="807" spans="1:9" x14ac:dyDescent="0.25">
      <c r="A807" s="192">
        <v>41709</v>
      </c>
      <c r="B807" s="200" t="s">
        <v>2117</v>
      </c>
      <c r="C807" s="231" t="s">
        <v>1671</v>
      </c>
      <c r="D807" s="32" t="s">
        <v>260</v>
      </c>
      <c r="E807" s="238">
        <v>904</v>
      </c>
      <c r="F807" s="256">
        <v>41709</v>
      </c>
      <c r="G807" s="34">
        <v>904</v>
      </c>
      <c r="H807" s="77">
        <f t="shared" si="12"/>
        <v>0</v>
      </c>
      <c r="I807" s="32" t="s">
        <v>217</v>
      </c>
    </row>
    <row r="808" spans="1:9" x14ac:dyDescent="0.25">
      <c r="A808" s="192"/>
      <c r="B808" s="200" t="s">
        <v>2118</v>
      </c>
      <c r="C808" s="231" t="s">
        <v>1671</v>
      </c>
      <c r="D808" s="32" t="s">
        <v>14</v>
      </c>
      <c r="E808" s="238">
        <v>2957</v>
      </c>
      <c r="F808" s="256">
        <v>41709</v>
      </c>
      <c r="G808" s="34">
        <v>2957</v>
      </c>
      <c r="H808" s="77">
        <f t="shared" si="12"/>
        <v>0</v>
      </c>
      <c r="I808" s="32" t="s">
        <v>65</v>
      </c>
    </row>
    <row r="809" spans="1:9" ht="24.75" x14ac:dyDescent="0.25">
      <c r="A809" s="192"/>
      <c r="B809" s="200" t="s">
        <v>2119</v>
      </c>
      <c r="C809" s="231" t="s">
        <v>1671</v>
      </c>
      <c r="D809" s="32" t="s">
        <v>123</v>
      </c>
      <c r="E809" s="238">
        <v>5165</v>
      </c>
      <c r="F809" s="513" t="s">
        <v>2120</v>
      </c>
      <c r="G809" s="34">
        <v>5165</v>
      </c>
      <c r="H809" s="77">
        <f t="shared" si="12"/>
        <v>0</v>
      </c>
      <c r="I809" s="32"/>
    </row>
    <row r="810" spans="1:9" x14ac:dyDescent="0.25">
      <c r="A810" s="192"/>
      <c r="B810" s="200" t="s">
        <v>2121</v>
      </c>
      <c r="C810" s="231" t="s">
        <v>1671</v>
      </c>
      <c r="D810" s="32" t="s">
        <v>853</v>
      </c>
      <c r="E810" s="238">
        <v>3324</v>
      </c>
      <c r="F810" s="256">
        <v>41710</v>
      </c>
      <c r="G810" s="34">
        <v>3324</v>
      </c>
      <c r="H810" s="77">
        <f t="shared" si="12"/>
        <v>0</v>
      </c>
      <c r="I810" s="32" t="s">
        <v>37</v>
      </c>
    </row>
    <row r="811" spans="1:9" x14ac:dyDescent="0.25">
      <c r="A811" s="192"/>
      <c r="B811" s="200" t="s">
        <v>2122</v>
      </c>
      <c r="C811" s="231" t="s">
        <v>1671</v>
      </c>
      <c r="D811" s="32" t="s">
        <v>8</v>
      </c>
      <c r="E811" s="238">
        <v>410</v>
      </c>
      <c r="F811" s="256">
        <v>41709</v>
      </c>
      <c r="G811" s="34">
        <v>410</v>
      </c>
      <c r="H811" s="77">
        <f t="shared" si="12"/>
        <v>0</v>
      </c>
      <c r="I811" s="32" t="s">
        <v>8</v>
      </c>
    </row>
    <row r="812" spans="1:9" x14ac:dyDescent="0.25">
      <c r="A812" s="192"/>
      <c r="B812" s="200" t="s">
        <v>2123</v>
      </c>
      <c r="C812" s="231" t="s">
        <v>1671</v>
      </c>
      <c r="D812" s="32" t="s">
        <v>29</v>
      </c>
      <c r="E812" s="238">
        <v>4429</v>
      </c>
      <c r="F812" s="256">
        <v>41709</v>
      </c>
      <c r="G812" s="34">
        <v>4429</v>
      </c>
      <c r="H812" s="77">
        <f t="shared" si="12"/>
        <v>0</v>
      </c>
      <c r="I812" s="32" t="s">
        <v>30</v>
      </c>
    </row>
    <row r="813" spans="1:9" x14ac:dyDescent="0.25">
      <c r="A813" s="192"/>
      <c r="B813" s="200" t="s">
        <v>2124</v>
      </c>
      <c r="C813" s="231" t="s">
        <v>1671</v>
      </c>
      <c r="D813" s="32" t="s">
        <v>28</v>
      </c>
      <c r="E813" s="238">
        <v>9189</v>
      </c>
      <c r="F813" s="256">
        <v>41709</v>
      </c>
      <c r="G813" s="34">
        <v>9189</v>
      </c>
      <c r="H813" s="77">
        <f t="shared" si="12"/>
        <v>0</v>
      </c>
      <c r="I813" s="32"/>
    </row>
    <row r="814" spans="1:9" x14ac:dyDescent="0.25">
      <c r="A814" s="192"/>
      <c r="B814" s="200" t="s">
        <v>2125</v>
      </c>
      <c r="C814" s="231" t="s">
        <v>1671</v>
      </c>
      <c r="D814" s="32" t="s">
        <v>1912</v>
      </c>
      <c r="E814" s="238">
        <v>9909</v>
      </c>
      <c r="F814" s="256">
        <v>41709</v>
      </c>
      <c r="G814" s="34">
        <v>9909</v>
      </c>
      <c r="H814" s="77">
        <f t="shared" si="12"/>
        <v>0</v>
      </c>
      <c r="I814" s="32"/>
    </row>
    <row r="815" spans="1:9" x14ac:dyDescent="0.25">
      <c r="A815" s="192"/>
      <c r="B815" s="200" t="s">
        <v>2126</v>
      </c>
      <c r="C815" s="231" t="s">
        <v>1671</v>
      </c>
      <c r="D815" s="32" t="s">
        <v>74</v>
      </c>
      <c r="E815" s="238">
        <v>1410</v>
      </c>
      <c r="F815" s="256">
        <v>41709</v>
      </c>
      <c r="G815" s="34">
        <v>1410</v>
      </c>
      <c r="H815" s="77">
        <f t="shared" si="12"/>
        <v>0</v>
      </c>
      <c r="I815" s="32"/>
    </row>
    <row r="816" spans="1:9" x14ac:dyDescent="0.25">
      <c r="A816" s="192"/>
      <c r="B816" s="200" t="s">
        <v>2127</v>
      </c>
      <c r="C816" s="231" t="s">
        <v>1671</v>
      </c>
      <c r="D816" s="32" t="s">
        <v>334</v>
      </c>
      <c r="E816" s="238">
        <v>21605</v>
      </c>
      <c r="F816" s="256">
        <v>41710</v>
      </c>
      <c r="G816" s="34">
        <v>21605</v>
      </c>
      <c r="H816" s="77">
        <f t="shared" si="12"/>
        <v>0</v>
      </c>
      <c r="I816" s="32" t="s">
        <v>37</v>
      </c>
    </row>
    <row r="817" spans="1:9" x14ac:dyDescent="0.25">
      <c r="A817" s="192"/>
      <c r="B817" s="200" t="s">
        <v>2128</v>
      </c>
      <c r="C817" s="231" t="s">
        <v>1671</v>
      </c>
      <c r="D817" s="32" t="s">
        <v>49</v>
      </c>
      <c r="E817" s="238">
        <v>1576</v>
      </c>
      <c r="F817" s="256">
        <v>41709</v>
      </c>
      <c r="G817" s="34">
        <v>1576</v>
      </c>
      <c r="H817" s="77">
        <f t="shared" si="12"/>
        <v>0</v>
      </c>
      <c r="I817" s="32"/>
    </row>
    <row r="818" spans="1:9" x14ac:dyDescent="0.25">
      <c r="A818" s="192"/>
      <c r="B818" s="200" t="s">
        <v>2129</v>
      </c>
      <c r="C818" s="231" t="s">
        <v>1671</v>
      </c>
      <c r="D818" s="32" t="s">
        <v>8</v>
      </c>
      <c r="E818" s="238">
        <v>323</v>
      </c>
      <c r="F818" s="256">
        <v>41709</v>
      </c>
      <c r="G818" s="34">
        <v>323</v>
      </c>
      <c r="H818" s="77">
        <f t="shared" si="12"/>
        <v>0</v>
      </c>
      <c r="I818" s="32" t="s">
        <v>8</v>
      </c>
    </row>
    <row r="819" spans="1:9" x14ac:dyDescent="0.25">
      <c r="A819" s="192"/>
      <c r="B819" s="200" t="s">
        <v>2130</v>
      </c>
      <c r="C819" s="231" t="s">
        <v>1671</v>
      </c>
      <c r="D819" s="32" t="s">
        <v>47</v>
      </c>
      <c r="E819" s="238">
        <v>2728</v>
      </c>
      <c r="F819" s="256">
        <v>41709</v>
      </c>
      <c r="G819" s="34">
        <v>2728</v>
      </c>
      <c r="H819" s="77">
        <f t="shared" si="12"/>
        <v>0</v>
      </c>
      <c r="I819" s="32" t="s">
        <v>30</v>
      </c>
    </row>
    <row r="820" spans="1:9" x14ac:dyDescent="0.25">
      <c r="A820" s="192"/>
      <c r="B820" s="200" t="s">
        <v>2131</v>
      </c>
      <c r="C820" s="231" t="s">
        <v>1671</v>
      </c>
      <c r="D820" s="32" t="s">
        <v>373</v>
      </c>
      <c r="E820" s="238">
        <v>30278</v>
      </c>
      <c r="F820" s="256">
        <v>41709</v>
      </c>
      <c r="G820" s="34">
        <v>30278</v>
      </c>
      <c r="H820" s="77">
        <f t="shared" si="12"/>
        <v>0</v>
      </c>
      <c r="I820" s="32" t="s">
        <v>30</v>
      </c>
    </row>
    <row r="821" spans="1:9" x14ac:dyDescent="0.25">
      <c r="A821" s="192"/>
      <c r="B821" s="200" t="s">
        <v>2132</v>
      </c>
      <c r="C821" s="231" t="s">
        <v>1671</v>
      </c>
      <c r="D821" s="32" t="s">
        <v>2133</v>
      </c>
      <c r="E821" s="238">
        <v>45</v>
      </c>
      <c r="F821" s="256">
        <v>41709</v>
      </c>
      <c r="G821" s="34">
        <v>45</v>
      </c>
      <c r="H821" s="77">
        <f t="shared" si="12"/>
        <v>0</v>
      </c>
      <c r="I821" s="32"/>
    </row>
    <row r="822" spans="1:9" x14ac:dyDescent="0.25">
      <c r="A822" s="192"/>
      <c r="B822" s="200" t="s">
        <v>2134</v>
      </c>
      <c r="C822" s="231" t="s">
        <v>1671</v>
      </c>
      <c r="D822" s="32" t="s">
        <v>8</v>
      </c>
      <c r="E822" s="238">
        <v>669</v>
      </c>
      <c r="F822" s="256">
        <v>41709</v>
      </c>
      <c r="G822" s="34">
        <v>669</v>
      </c>
      <c r="H822" s="77">
        <f t="shared" si="12"/>
        <v>0</v>
      </c>
      <c r="I822" s="32" t="s">
        <v>8</v>
      </c>
    </row>
    <row r="823" spans="1:9" x14ac:dyDescent="0.25">
      <c r="A823" s="192"/>
      <c r="B823" s="200" t="s">
        <v>2135</v>
      </c>
      <c r="C823" s="231" t="s">
        <v>1671</v>
      </c>
      <c r="D823" s="32" t="s">
        <v>1912</v>
      </c>
      <c r="E823" s="238">
        <v>49342.5</v>
      </c>
      <c r="F823" s="256">
        <v>41718</v>
      </c>
      <c r="G823" s="34">
        <v>49342.5</v>
      </c>
      <c r="H823" s="77">
        <f t="shared" si="12"/>
        <v>0</v>
      </c>
      <c r="I823" s="32" t="s">
        <v>21</v>
      </c>
    </row>
    <row r="824" spans="1:9" x14ac:dyDescent="0.25">
      <c r="A824" s="192"/>
      <c r="B824" s="200" t="s">
        <v>2136</v>
      </c>
      <c r="C824" s="231" t="s">
        <v>1671</v>
      </c>
      <c r="D824" s="32" t="s">
        <v>836</v>
      </c>
      <c r="E824" s="238">
        <v>3216</v>
      </c>
      <c r="F824" s="256">
        <v>41710</v>
      </c>
      <c r="G824" s="34">
        <v>3216</v>
      </c>
      <c r="H824" s="77">
        <f t="shared" si="12"/>
        <v>0</v>
      </c>
      <c r="I824" s="32" t="s">
        <v>12</v>
      </c>
    </row>
    <row r="825" spans="1:9" x14ac:dyDescent="0.25">
      <c r="A825" s="192"/>
      <c r="B825" s="200" t="s">
        <v>2137</v>
      </c>
      <c r="C825" s="231" t="s">
        <v>1671</v>
      </c>
      <c r="D825" s="32" t="s">
        <v>47</v>
      </c>
      <c r="E825" s="238">
        <v>3845.5</v>
      </c>
      <c r="F825" s="256">
        <v>41710</v>
      </c>
      <c r="G825" s="34">
        <v>3845.5</v>
      </c>
      <c r="H825" s="77">
        <f t="shared" si="12"/>
        <v>0</v>
      </c>
      <c r="I825" s="32" t="s">
        <v>12</v>
      </c>
    </row>
    <row r="826" spans="1:9" x14ac:dyDescent="0.25">
      <c r="A826" s="192"/>
      <c r="B826" s="200" t="s">
        <v>2138</v>
      </c>
      <c r="C826" s="231" t="s">
        <v>1671</v>
      </c>
      <c r="D826" s="32" t="s">
        <v>63</v>
      </c>
      <c r="E826" s="238">
        <v>2464</v>
      </c>
      <c r="F826" s="256">
        <v>41710</v>
      </c>
      <c r="G826" s="34">
        <v>2464</v>
      </c>
      <c r="H826" s="77">
        <f t="shared" si="12"/>
        <v>0</v>
      </c>
      <c r="I826" s="32" t="s">
        <v>21</v>
      </c>
    </row>
    <row r="827" spans="1:9" x14ac:dyDescent="0.25">
      <c r="A827" s="192"/>
      <c r="B827" s="200" t="s">
        <v>2139</v>
      </c>
      <c r="C827" s="231" t="s">
        <v>1671</v>
      </c>
      <c r="D827" s="32" t="s">
        <v>8</v>
      </c>
      <c r="E827" s="238">
        <v>80</v>
      </c>
      <c r="F827" s="256">
        <v>41709</v>
      </c>
      <c r="G827" s="34">
        <v>80</v>
      </c>
      <c r="H827" s="77">
        <f t="shared" si="12"/>
        <v>0</v>
      </c>
      <c r="I827" s="32" t="s">
        <v>8</v>
      </c>
    </row>
    <row r="828" spans="1:9" x14ac:dyDescent="0.25">
      <c r="A828" s="192"/>
      <c r="B828" s="200" t="s">
        <v>2140</v>
      </c>
      <c r="C828" s="231" t="s">
        <v>1671</v>
      </c>
      <c r="D828" s="32" t="s">
        <v>14</v>
      </c>
      <c r="E828" s="238">
        <v>6240</v>
      </c>
      <c r="F828" s="256">
        <v>41710</v>
      </c>
      <c r="G828" s="34">
        <v>6240</v>
      </c>
      <c r="H828" s="77">
        <f t="shared" si="12"/>
        <v>0</v>
      </c>
      <c r="I828" s="32" t="s">
        <v>21</v>
      </c>
    </row>
    <row r="829" spans="1:9" x14ac:dyDescent="0.25">
      <c r="A829" s="192"/>
      <c r="B829" s="200" t="s">
        <v>2141</v>
      </c>
      <c r="C829" s="231" t="s">
        <v>1671</v>
      </c>
      <c r="D829" s="32" t="s">
        <v>650</v>
      </c>
      <c r="E829" s="238">
        <v>10269</v>
      </c>
      <c r="F829" s="256">
        <v>41709</v>
      </c>
      <c r="G829" s="34">
        <v>10269</v>
      </c>
      <c r="H829" s="77">
        <f t="shared" si="12"/>
        <v>0</v>
      </c>
      <c r="I829" s="32"/>
    </row>
    <row r="830" spans="1:9" x14ac:dyDescent="0.25">
      <c r="A830" s="192"/>
      <c r="B830" s="200" t="s">
        <v>2142</v>
      </c>
      <c r="C830" s="231" t="s">
        <v>1671</v>
      </c>
      <c r="D830" s="190" t="s">
        <v>103</v>
      </c>
      <c r="E830" s="210">
        <v>6820.5</v>
      </c>
      <c r="F830" s="436">
        <v>41709</v>
      </c>
      <c r="G830" s="42">
        <v>6820.5</v>
      </c>
      <c r="H830" s="77">
        <f t="shared" si="12"/>
        <v>0</v>
      </c>
      <c r="I830" s="190"/>
    </row>
    <row r="831" spans="1:9" x14ac:dyDescent="0.25">
      <c r="A831" s="192">
        <v>41710</v>
      </c>
      <c r="B831" s="200" t="s">
        <v>2143</v>
      </c>
      <c r="C831" s="231" t="s">
        <v>1671</v>
      </c>
      <c r="D831" s="190" t="s">
        <v>98</v>
      </c>
      <c r="E831" s="210">
        <v>2827</v>
      </c>
      <c r="F831" s="436">
        <v>41710</v>
      </c>
      <c r="G831" s="42">
        <v>2827</v>
      </c>
      <c r="H831" s="222">
        <f t="shared" si="12"/>
        <v>0</v>
      </c>
      <c r="I831" s="190" t="s">
        <v>30</v>
      </c>
    </row>
    <row r="832" spans="1:9" x14ac:dyDescent="0.25">
      <c r="A832" s="192"/>
      <c r="B832" s="200" t="s">
        <v>2144</v>
      </c>
      <c r="C832" s="231" t="s">
        <v>1671</v>
      </c>
      <c r="D832" s="190" t="s">
        <v>269</v>
      </c>
      <c r="E832" s="210">
        <v>3767.5</v>
      </c>
      <c r="F832" s="436">
        <v>41710</v>
      </c>
      <c r="G832" s="42">
        <v>3767.5</v>
      </c>
      <c r="H832" s="222">
        <f t="shared" ref="H832:H895" si="13">E832-G832</f>
        <v>0</v>
      </c>
      <c r="I832" s="56"/>
    </row>
    <row r="833" spans="1:9" x14ac:dyDescent="0.25">
      <c r="A833" s="192"/>
      <c r="B833" s="200" t="s">
        <v>2145</v>
      </c>
      <c r="C833" s="231" t="s">
        <v>1671</v>
      </c>
      <c r="D833" s="190" t="s">
        <v>508</v>
      </c>
      <c r="E833" s="210">
        <v>14674.5</v>
      </c>
      <c r="F833" s="436">
        <v>41710</v>
      </c>
      <c r="G833" s="42">
        <v>14674.5</v>
      </c>
      <c r="H833" s="222">
        <f t="shared" si="13"/>
        <v>0</v>
      </c>
      <c r="I833" s="190" t="s">
        <v>8</v>
      </c>
    </row>
    <row r="834" spans="1:9" x14ac:dyDescent="0.25">
      <c r="A834" s="192"/>
      <c r="B834" s="200" t="s">
        <v>2146</v>
      </c>
      <c r="C834" s="231" t="s">
        <v>1671</v>
      </c>
      <c r="D834" s="190" t="s">
        <v>16</v>
      </c>
      <c r="E834" s="210">
        <v>82010</v>
      </c>
      <c r="F834" s="486">
        <v>41738</v>
      </c>
      <c r="G834" s="219">
        <v>82010</v>
      </c>
      <c r="H834" s="77">
        <f t="shared" si="13"/>
        <v>0</v>
      </c>
      <c r="I834" s="190" t="s">
        <v>8</v>
      </c>
    </row>
    <row r="835" spans="1:9" x14ac:dyDescent="0.25">
      <c r="A835" s="192"/>
      <c r="B835" s="200" t="s">
        <v>2147</v>
      </c>
      <c r="C835" s="231" t="s">
        <v>1671</v>
      </c>
      <c r="D835" s="190" t="s">
        <v>163</v>
      </c>
      <c r="E835" s="210">
        <v>3007.5</v>
      </c>
      <c r="F835" s="436">
        <v>41710</v>
      </c>
      <c r="G835" s="42">
        <v>3007.5</v>
      </c>
      <c r="H835" s="222">
        <f t="shared" si="13"/>
        <v>0</v>
      </c>
      <c r="I835" s="190"/>
    </row>
    <row r="836" spans="1:9" x14ac:dyDescent="0.25">
      <c r="A836" s="192"/>
      <c r="B836" s="200" t="s">
        <v>2148</v>
      </c>
      <c r="C836" s="231" t="s">
        <v>1671</v>
      </c>
      <c r="D836" s="190" t="s">
        <v>28</v>
      </c>
      <c r="E836" s="210">
        <v>3210</v>
      </c>
      <c r="F836" s="436">
        <v>41710</v>
      </c>
      <c r="G836" s="42">
        <v>3210</v>
      </c>
      <c r="H836" s="222">
        <f t="shared" si="13"/>
        <v>0</v>
      </c>
      <c r="I836" s="190"/>
    </row>
    <row r="837" spans="1:9" x14ac:dyDescent="0.25">
      <c r="A837" s="192"/>
      <c r="B837" s="200" t="s">
        <v>2149</v>
      </c>
      <c r="C837" s="231" t="s">
        <v>1671</v>
      </c>
      <c r="D837" s="190" t="s">
        <v>501</v>
      </c>
      <c r="E837" s="210">
        <v>3643</v>
      </c>
      <c r="F837" s="436">
        <v>41710</v>
      </c>
      <c r="G837" s="42">
        <v>3643</v>
      </c>
      <c r="H837" s="222">
        <f t="shared" si="13"/>
        <v>0</v>
      </c>
      <c r="I837" s="190"/>
    </row>
    <row r="838" spans="1:9" x14ac:dyDescent="0.25">
      <c r="A838" s="192"/>
      <c r="B838" s="200" t="s">
        <v>2150</v>
      </c>
      <c r="C838" s="231" t="s">
        <v>1671</v>
      </c>
      <c r="D838" s="190" t="s">
        <v>13</v>
      </c>
      <c r="E838" s="210">
        <v>2816</v>
      </c>
      <c r="F838" s="436">
        <v>41711</v>
      </c>
      <c r="G838" s="42">
        <v>2816</v>
      </c>
      <c r="H838" s="222">
        <f t="shared" si="13"/>
        <v>0</v>
      </c>
      <c r="I838" s="190" t="s">
        <v>30</v>
      </c>
    </row>
    <row r="839" spans="1:9" x14ac:dyDescent="0.25">
      <c r="A839" s="192"/>
      <c r="B839" s="200" t="s">
        <v>2151</v>
      </c>
      <c r="C839" s="231" t="s">
        <v>1671</v>
      </c>
      <c r="D839" s="190" t="s">
        <v>163</v>
      </c>
      <c r="E839" s="210">
        <v>1948</v>
      </c>
      <c r="F839" s="436">
        <v>41710</v>
      </c>
      <c r="G839" s="42">
        <v>1948</v>
      </c>
      <c r="H839" s="222">
        <f t="shared" si="13"/>
        <v>0</v>
      </c>
      <c r="I839" s="190"/>
    </row>
    <row r="840" spans="1:9" x14ac:dyDescent="0.25">
      <c r="A840" s="192"/>
      <c r="B840" s="200" t="s">
        <v>2152</v>
      </c>
      <c r="C840" s="231" t="s">
        <v>1671</v>
      </c>
      <c r="D840" s="190" t="s">
        <v>58</v>
      </c>
      <c r="E840" s="210">
        <v>8326</v>
      </c>
      <c r="F840" s="436">
        <v>41710</v>
      </c>
      <c r="G840" s="42">
        <v>8326</v>
      </c>
      <c r="H840" s="222">
        <f t="shared" si="13"/>
        <v>0</v>
      </c>
      <c r="I840" s="190"/>
    </row>
    <row r="841" spans="1:9" x14ac:dyDescent="0.25">
      <c r="A841" s="192"/>
      <c r="B841" s="200" t="s">
        <v>2153</v>
      </c>
      <c r="C841" s="231" t="s">
        <v>1671</v>
      </c>
      <c r="D841" s="190" t="s">
        <v>123</v>
      </c>
      <c r="E841" s="210">
        <v>2987</v>
      </c>
      <c r="F841" s="487" t="s">
        <v>2154</v>
      </c>
      <c r="G841" s="42">
        <v>2987</v>
      </c>
      <c r="H841" s="222">
        <f t="shared" si="13"/>
        <v>0</v>
      </c>
      <c r="I841" s="190" t="s">
        <v>8</v>
      </c>
    </row>
    <row r="842" spans="1:9" x14ac:dyDescent="0.25">
      <c r="A842" s="192"/>
      <c r="B842" s="200" t="s">
        <v>2155</v>
      </c>
      <c r="C842" s="231" t="s">
        <v>1671</v>
      </c>
      <c r="D842" s="190" t="s">
        <v>116</v>
      </c>
      <c r="E842" s="210">
        <v>4033</v>
      </c>
      <c r="F842" s="436">
        <v>41710</v>
      </c>
      <c r="G842" s="42">
        <v>4033</v>
      </c>
      <c r="H842" s="222">
        <f t="shared" si="13"/>
        <v>0</v>
      </c>
      <c r="I842" s="190"/>
    </row>
    <row r="843" spans="1:9" x14ac:dyDescent="0.25">
      <c r="A843" s="192"/>
      <c r="B843" s="200" t="s">
        <v>2156</v>
      </c>
      <c r="C843" s="231" t="s">
        <v>1671</v>
      </c>
      <c r="D843" s="190" t="s">
        <v>105</v>
      </c>
      <c r="E843" s="210">
        <v>1911</v>
      </c>
      <c r="F843" s="436">
        <v>41710</v>
      </c>
      <c r="G843" s="42">
        <v>1911</v>
      </c>
      <c r="H843" s="222">
        <f t="shared" si="13"/>
        <v>0</v>
      </c>
      <c r="I843" s="190" t="s">
        <v>8</v>
      </c>
    </row>
    <row r="844" spans="1:9" x14ac:dyDescent="0.25">
      <c r="A844" s="192"/>
      <c r="B844" s="200" t="s">
        <v>2157</v>
      </c>
      <c r="C844" s="231" t="s">
        <v>1671</v>
      </c>
      <c r="D844" s="190" t="s">
        <v>36</v>
      </c>
      <c r="E844" s="210">
        <v>13624</v>
      </c>
      <c r="F844" s="492" t="s">
        <v>2158</v>
      </c>
      <c r="G844" s="42">
        <v>13624</v>
      </c>
      <c r="H844" s="77">
        <f t="shared" si="13"/>
        <v>0</v>
      </c>
      <c r="I844" s="190" t="s">
        <v>217</v>
      </c>
    </row>
    <row r="845" spans="1:9" x14ac:dyDescent="0.25">
      <c r="A845" s="192"/>
      <c r="B845" s="200" t="s">
        <v>2159</v>
      </c>
      <c r="C845" s="231" t="s">
        <v>1671</v>
      </c>
      <c r="D845" s="190" t="s">
        <v>67</v>
      </c>
      <c r="E845" s="210">
        <v>708.5</v>
      </c>
      <c r="F845" s="436">
        <v>41710</v>
      </c>
      <c r="G845" s="42">
        <v>708.5</v>
      </c>
      <c r="H845" s="222">
        <f t="shared" si="13"/>
        <v>0</v>
      </c>
      <c r="I845" s="190" t="s">
        <v>217</v>
      </c>
    </row>
    <row r="846" spans="1:9" x14ac:dyDescent="0.25">
      <c r="A846" s="192"/>
      <c r="B846" s="200" t="s">
        <v>2160</v>
      </c>
      <c r="C846" s="231" t="s">
        <v>1671</v>
      </c>
      <c r="D846" s="190" t="s">
        <v>48</v>
      </c>
      <c r="E846" s="210">
        <v>460</v>
      </c>
      <c r="F846" s="436">
        <v>41710</v>
      </c>
      <c r="G846" s="42">
        <v>460</v>
      </c>
      <c r="H846" s="222">
        <f t="shared" si="13"/>
        <v>0</v>
      </c>
      <c r="I846" s="190" t="s">
        <v>217</v>
      </c>
    </row>
    <row r="847" spans="1:9" x14ac:dyDescent="0.25">
      <c r="A847" s="192"/>
      <c r="B847" s="200" t="s">
        <v>2161</v>
      </c>
      <c r="C847" s="231" t="s">
        <v>1671</v>
      </c>
      <c r="D847" s="190" t="s">
        <v>51</v>
      </c>
      <c r="E847" s="210">
        <v>1904</v>
      </c>
      <c r="F847" s="436">
        <v>41710</v>
      </c>
      <c r="G847" s="42">
        <v>1904</v>
      </c>
      <c r="H847" s="222">
        <f t="shared" si="13"/>
        <v>0</v>
      </c>
      <c r="I847" s="190" t="s">
        <v>217</v>
      </c>
    </row>
    <row r="848" spans="1:9" x14ac:dyDescent="0.25">
      <c r="A848" s="192"/>
      <c r="B848" s="200" t="s">
        <v>2162</v>
      </c>
      <c r="C848" s="231" t="s">
        <v>1671</v>
      </c>
      <c r="D848" s="190" t="s">
        <v>260</v>
      </c>
      <c r="E848" s="210">
        <v>976</v>
      </c>
      <c r="F848" s="436">
        <v>41710</v>
      </c>
      <c r="G848" s="42">
        <v>976</v>
      </c>
      <c r="H848" s="222">
        <f t="shared" si="13"/>
        <v>0</v>
      </c>
      <c r="I848" s="190" t="s">
        <v>217</v>
      </c>
    </row>
    <row r="849" spans="1:9" x14ac:dyDescent="0.25">
      <c r="A849" s="192"/>
      <c r="B849" s="200" t="s">
        <v>2163</v>
      </c>
      <c r="C849" s="231" t="s">
        <v>1671</v>
      </c>
      <c r="D849" s="190" t="s">
        <v>44</v>
      </c>
      <c r="E849" s="210">
        <v>3600</v>
      </c>
      <c r="F849" s="436">
        <v>41720</v>
      </c>
      <c r="G849" s="42">
        <v>3600</v>
      </c>
      <c r="H849" s="222">
        <f t="shared" si="13"/>
        <v>0</v>
      </c>
      <c r="I849" s="190" t="s">
        <v>217</v>
      </c>
    </row>
    <row r="850" spans="1:9" x14ac:dyDescent="0.25">
      <c r="A850" s="192"/>
      <c r="B850" s="200" t="s">
        <v>2164</v>
      </c>
      <c r="C850" s="231" t="s">
        <v>1671</v>
      </c>
      <c r="D850" s="190" t="s">
        <v>55</v>
      </c>
      <c r="E850" s="210">
        <v>7658</v>
      </c>
      <c r="F850" s="436">
        <v>41710</v>
      </c>
      <c r="G850" s="42">
        <v>7658</v>
      </c>
      <c r="H850" s="222">
        <f t="shared" si="13"/>
        <v>0</v>
      </c>
      <c r="I850" s="190" t="s">
        <v>8</v>
      </c>
    </row>
    <row r="851" spans="1:9" x14ac:dyDescent="0.25">
      <c r="A851" s="192"/>
      <c r="B851" s="200" t="s">
        <v>2165</v>
      </c>
      <c r="C851" s="231" t="s">
        <v>1671</v>
      </c>
      <c r="D851" s="190" t="s">
        <v>12</v>
      </c>
      <c r="E851" s="210">
        <v>216</v>
      </c>
      <c r="F851" s="436">
        <v>41710</v>
      </c>
      <c r="G851" s="42">
        <v>216</v>
      </c>
      <c r="H851" s="222">
        <f t="shared" si="13"/>
        <v>0</v>
      </c>
      <c r="I851" s="190"/>
    </row>
    <row r="852" spans="1:9" x14ac:dyDescent="0.25">
      <c r="A852" s="192"/>
      <c r="B852" s="200" t="s">
        <v>2166</v>
      </c>
      <c r="C852" s="231" t="s">
        <v>1671</v>
      </c>
      <c r="D852" s="190" t="s">
        <v>8</v>
      </c>
      <c r="E852" s="210">
        <v>249</v>
      </c>
      <c r="F852" s="436">
        <v>41710</v>
      </c>
      <c r="G852" s="42">
        <v>249</v>
      </c>
      <c r="H852" s="222">
        <f t="shared" si="13"/>
        <v>0</v>
      </c>
      <c r="I852" s="190" t="s">
        <v>8</v>
      </c>
    </row>
    <row r="853" spans="1:9" x14ac:dyDescent="0.25">
      <c r="A853" s="192"/>
      <c r="B853" s="200" t="s">
        <v>2167</v>
      </c>
      <c r="C853" s="231" t="s">
        <v>1671</v>
      </c>
      <c r="D853" s="190" t="s">
        <v>29</v>
      </c>
      <c r="E853" s="210">
        <v>5223</v>
      </c>
      <c r="F853" s="436">
        <v>41710</v>
      </c>
      <c r="G853" s="42">
        <v>5223</v>
      </c>
      <c r="H853" s="222">
        <f t="shared" si="13"/>
        <v>0</v>
      </c>
      <c r="I853" s="190" t="s">
        <v>30</v>
      </c>
    </row>
    <row r="854" spans="1:9" x14ac:dyDescent="0.25">
      <c r="A854" s="192"/>
      <c r="B854" s="200" t="s">
        <v>2168</v>
      </c>
      <c r="C854" s="231" t="s">
        <v>1671</v>
      </c>
      <c r="D854" s="190" t="s">
        <v>2169</v>
      </c>
      <c r="E854" s="210">
        <v>4663</v>
      </c>
      <c r="F854" s="436">
        <v>41710</v>
      </c>
      <c r="G854" s="42">
        <v>4663</v>
      </c>
      <c r="H854" s="77">
        <f t="shared" si="13"/>
        <v>0</v>
      </c>
      <c r="I854" s="190" t="s">
        <v>30</v>
      </c>
    </row>
    <row r="855" spans="1:9" x14ac:dyDescent="0.25">
      <c r="A855" s="192"/>
      <c r="B855" s="200" t="s">
        <v>2170</v>
      </c>
      <c r="C855" s="231" t="s">
        <v>1671</v>
      </c>
      <c r="D855" s="190" t="s">
        <v>2171</v>
      </c>
      <c r="E855" s="210">
        <v>612</v>
      </c>
      <c r="F855" s="436">
        <v>41710</v>
      </c>
      <c r="G855" s="42">
        <v>612</v>
      </c>
      <c r="H855" s="222">
        <f t="shared" si="13"/>
        <v>0</v>
      </c>
      <c r="I855" s="190" t="s">
        <v>30</v>
      </c>
    </row>
    <row r="856" spans="1:9" x14ac:dyDescent="0.25">
      <c r="A856" s="192"/>
      <c r="B856" s="200" t="s">
        <v>2172</v>
      </c>
      <c r="C856" s="231" t="s">
        <v>1671</v>
      </c>
      <c r="D856" s="190" t="s">
        <v>544</v>
      </c>
      <c r="E856" s="210">
        <v>16656</v>
      </c>
      <c r="F856" s="436">
        <v>41710</v>
      </c>
      <c r="G856" s="42">
        <v>16656</v>
      </c>
      <c r="H856" s="222">
        <f t="shared" si="13"/>
        <v>0</v>
      </c>
      <c r="I856" s="190"/>
    </row>
    <row r="857" spans="1:9" x14ac:dyDescent="0.25">
      <c r="A857" s="192"/>
      <c r="B857" s="200" t="s">
        <v>2173</v>
      </c>
      <c r="C857" s="231" t="s">
        <v>1671</v>
      </c>
      <c r="D857" s="190" t="s">
        <v>106</v>
      </c>
      <c r="E857" s="210">
        <v>134237</v>
      </c>
      <c r="F857" s="486">
        <v>41744</v>
      </c>
      <c r="G857" s="219">
        <v>134237</v>
      </c>
      <c r="H857" s="77">
        <f t="shared" si="13"/>
        <v>0</v>
      </c>
      <c r="I857" s="190" t="s">
        <v>27</v>
      </c>
    </row>
    <row r="858" spans="1:9" x14ac:dyDescent="0.25">
      <c r="A858" s="192"/>
      <c r="B858" s="200" t="s">
        <v>2174</v>
      </c>
      <c r="C858" s="231" t="s">
        <v>1671</v>
      </c>
      <c r="D858" s="190" t="s">
        <v>2175</v>
      </c>
      <c r="E858" s="210">
        <v>1600</v>
      </c>
      <c r="F858" s="436">
        <v>41720</v>
      </c>
      <c r="G858" s="42">
        <v>1600</v>
      </c>
      <c r="H858" s="222">
        <f t="shared" si="13"/>
        <v>0</v>
      </c>
      <c r="I858" s="190" t="s">
        <v>30</v>
      </c>
    </row>
    <row r="859" spans="1:9" x14ac:dyDescent="0.25">
      <c r="A859" s="192"/>
      <c r="B859" s="200" t="s">
        <v>2176</v>
      </c>
      <c r="C859" s="231" t="s">
        <v>1671</v>
      </c>
      <c r="D859" s="190" t="s">
        <v>43</v>
      </c>
      <c r="E859" s="210">
        <v>1600</v>
      </c>
      <c r="F859" s="436">
        <v>41720</v>
      </c>
      <c r="G859" s="42">
        <v>1600</v>
      </c>
      <c r="H859" s="77">
        <f t="shared" si="13"/>
        <v>0</v>
      </c>
      <c r="I859" s="190" t="s">
        <v>30</v>
      </c>
    </row>
    <row r="860" spans="1:9" x14ac:dyDescent="0.25">
      <c r="A860" s="192"/>
      <c r="B860" s="200" t="s">
        <v>2177</v>
      </c>
      <c r="C860" s="231" t="s">
        <v>1671</v>
      </c>
      <c r="D860" s="190" t="s">
        <v>953</v>
      </c>
      <c r="E860" s="210">
        <v>3867.5</v>
      </c>
      <c r="F860" s="436">
        <v>41710</v>
      </c>
      <c r="G860" s="42">
        <v>3867.5</v>
      </c>
      <c r="H860" s="222">
        <f t="shared" si="13"/>
        <v>0</v>
      </c>
      <c r="I860" s="190" t="s">
        <v>12</v>
      </c>
    </row>
    <row r="861" spans="1:9" x14ac:dyDescent="0.25">
      <c r="A861" s="192"/>
      <c r="B861" s="200" t="s">
        <v>2178</v>
      </c>
      <c r="C861" s="231" t="s">
        <v>1671</v>
      </c>
      <c r="D861" s="190" t="s">
        <v>180</v>
      </c>
      <c r="E861" s="210">
        <v>26964</v>
      </c>
      <c r="F861" s="492" t="s">
        <v>2179</v>
      </c>
      <c r="G861" s="42">
        <v>26964</v>
      </c>
      <c r="H861" s="77">
        <f t="shared" si="13"/>
        <v>0</v>
      </c>
      <c r="I861" s="190" t="s">
        <v>27</v>
      </c>
    </row>
    <row r="862" spans="1:9" x14ac:dyDescent="0.25">
      <c r="A862" s="192"/>
      <c r="B862" s="200" t="s">
        <v>2180</v>
      </c>
      <c r="C862" s="231" t="s">
        <v>1671</v>
      </c>
      <c r="D862" s="190" t="s">
        <v>32</v>
      </c>
      <c r="E862" s="210">
        <v>10673.5</v>
      </c>
      <c r="F862" s="436">
        <v>41710</v>
      </c>
      <c r="G862" s="42">
        <v>10673.5</v>
      </c>
      <c r="H862" s="222">
        <f t="shared" si="13"/>
        <v>0</v>
      </c>
      <c r="I862" s="190"/>
    </row>
    <row r="863" spans="1:9" x14ac:dyDescent="0.25">
      <c r="A863" s="192"/>
      <c r="B863" s="200" t="s">
        <v>2181</v>
      </c>
      <c r="C863" s="231" t="s">
        <v>1671</v>
      </c>
      <c r="D863" s="190" t="s">
        <v>57</v>
      </c>
      <c r="E863" s="210">
        <v>840</v>
      </c>
      <c r="F863" s="436">
        <v>41710</v>
      </c>
      <c r="G863" s="42">
        <v>840</v>
      </c>
      <c r="H863" s="222">
        <f t="shared" si="13"/>
        <v>0</v>
      </c>
      <c r="I863" s="190" t="s">
        <v>30</v>
      </c>
    </row>
    <row r="864" spans="1:9" x14ac:dyDescent="0.25">
      <c r="A864" s="192"/>
      <c r="B864" s="200" t="s">
        <v>2182</v>
      </c>
      <c r="C864" s="231" t="s">
        <v>1671</v>
      </c>
      <c r="D864" s="190" t="s">
        <v>2183</v>
      </c>
      <c r="E864" s="210">
        <v>860</v>
      </c>
      <c r="F864" s="436">
        <v>41710</v>
      </c>
      <c r="G864" s="42">
        <v>860</v>
      </c>
      <c r="H864" s="222">
        <f t="shared" si="13"/>
        <v>0</v>
      </c>
      <c r="I864" s="190" t="s">
        <v>30</v>
      </c>
    </row>
    <row r="865" spans="1:9" x14ac:dyDescent="0.25">
      <c r="A865" s="192"/>
      <c r="B865" s="200" t="s">
        <v>2184</v>
      </c>
      <c r="C865" s="231" t="s">
        <v>1671</v>
      </c>
      <c r="D865" s="190" t="s">
        <v>136</v>
      </c>
      <c r="E865" s="210">
        <v>1290</v>
      </c>
      <c r="F865" s="436">
        <v>41710</v>
      </c>
      <c r="G865" s="42">
        <v>1290</v>
      </c>
      <c r="H865" s="222">
        <f t="shared" si="13"/>
        <v>0</v>
      </c>
      <c r="I865" s="190"/>
    </row>
    <row r="866" spans="1:9" x14ac:dyDescent="0.25">
      <c r="A866" s="192"/>
      <c r="B866" s="200" t="s">
        <v>2185</v>
      </c>
      <c r="C866" s="231" t="s">
        <v>1671</v>
      </c>
      <c r="D866" s="190" t="s">
        <v>130</v>
      </c>
      <c r="E866" s="210">
        <v>6526.5</v>
      </c>
      <c r="F866" s="436">
        <v>41711</v>
      </c>
      <c r="G866" s="42">
        <v>6526.5</v>
      </c>
      <c r="H866" s="222">
        <f t="shared" si="13"/>
        <v>0</v>
      </c>
      <c r="I866" s="190" t="s">
        <v>21</v>
      </c>
    </row>
    <row r="867" spans="1:9" x14ac:dyDescent="0.25">
      <c r="A867" s="192"/>
      <c r="B867" s="200" t="s">
        <v>2186</v>
      </c>
      <c r="C867" s="231" t="s">
        <v>1671</v>
      </c>
      <c r="D867" s="190" t="s">
        <v>8</v>
      </c>
      <c r="E867" s="210">
        <v>5674</v>
      </c>
      <c r="F867" s="436">
        <v>41710</v>
      </c>
      <c r="G867" s="42">
        <v>5674</v>
      </c>
      <c r="H867" s="222">
        <f t="shared" si="13"/>
        <v>0</v>
      </c>
      <c r="I867" s="190" t="s">
        <v>8</v>
      </c>
    </row>
    <row r="868" spans="1:9" x14ac:dyDescent="0.25">
      <c r="A868" s="192"/>
      <c r="B868" s="200" t="s">
        <v>2187</v>
      </c>
      <c r="C868" s="231" t="s">
        <v>1671</v>
      </c>
      <c r="D868" s="190" t="s">
        <v>98</v>
      </c>
      <c r="E868" s="210">
        <v>10689.5</v>
      </c>
      <c r="F868" s="436">
        <v>41710</v>
      </c>
      <c r="G868" s="42">
        <v>10689.5</v>
      </c>
      <c r="H868" s="222">
        <f t="shared" si="13"/>
        <v>0</v>
      </c>
      <c r="I868" s="190" t="s">
        <v>27</v>
      </c>
    </row>
    <row r="869" spans="1:9" x14ac:dyDescent="0.25">
      <c r="A869" s="192"/>
      <c r="B869" s="200" t="s">
        <v>2188</v>
      </c>
      <c r="C869" s="231" t="s">
        <v>1671</v>
      </c>
      <c r="D869" s="196" t="s">
        <v>53</v>
      </c>
      <c r="E869" s="215">
        <v>0</v>
      </c>
      <c r="F869" s="436"/>
      <c r="G869" s="42"/>
      <c r="H869" s="77">
        <f t="shared" si="13"/>
        <v>0</v>
      </c>
      <c r="I869" s="190" t="s">
        <v>512</v>
      </c>
    </row>
    <row r="870" spans="1:9" x14ac:dyDescent="0.25">
      <c r="A870" s="192"/>
      <c r="B870" s="200" t="s">
        <v>2189</v>
      </c>
      <c r="C870" s="231" t="s">
        <v>1671</v>
      </c>
      <c r="D870" s="190" t="s">
        <v>68</v>
      </c>
      <c r="E870" s="210">
        <v>1498.5</v>
      </c>
      <c r="F870" s="436">
        <v>41710</v>
      </c>
      <c r="G870" s="42">
        <v>1498.5</v>
      </c>
      <c r="H870" s="222">
        <f t="shared" si="13"/>
        <v>0</v>
      </c>
      <c r="I870" s="190" t="s">
        <v>27</v>
      </c>
    </row>
    <row r="871" spans="1:9" x14ac:dyDescent="0.25">
      <c r="A871" s="192"/>
      <c r="B871" s="200" t="s">
        <v>2190</v>
      </c>
      <c r="C871" s="231" t="s">
        <v>1671</v>
      </c>
      <c r="D871" s="190" t="s">
        <v>64</v>
      </c>
      <c r="E871" s="210">
        <v>2409</v>
      </c>
      <c r="F871" s="436">
        <v>41710</v>
      </c>
      <c r="G871" s="42">
        <v>2409</v>
      </c>
      <c r="H871" s="222">
        <f t="shared" si="13"/>
        <v>0</v>
      </c>
      <c r="I871" s="190" t="s">
        <v>27</v>
      </c>
    </row>
    <row r="872" spans="1:9" x14ac:dyDescent="0.25">
      <c r="A872" s="192"/>
      <c r="B872" s="200" t="s">
        <v>2191</v>
      </c>
      <c r="C872" s="231" t="s">
        <v>1671</v>
      </c>
      <c r="D872" s="190" t="s">
        <v>62</v>
      </c>
      <c r="E872" s="210">
        <v>23873.5</v>
      </c>
      <c r="F872" s="436">
        <v>41710</v>
      </c>
      <c r="G872" s="42">
        <v>23873.5</v>
      </c>
      <c r="H872" s="222">
        <f t="shared" si="13"/>
        <v>0</v>
      </c>
      <c r="I872" s="190" t="s">
        <v>8</v>
      </c>
    </row>
    <row r="873" spans="1:9" x14ac:dyDescent="0.25">
      <c r="A873" s="192"/>
      <c r="B873" s="200" t="s">
        <v>2192</v>
      </c>
      <c r="C873" s="231" t="s">
        <v>1671</v>
      </c>
      <c r="D873" s="190" t="s">
        <v>2108</v>
      </c>
      <c r="E873" s="210">
        <v>17080.5</v>
      </c>
      <c r="F873" s="436">
        <v>41710</v>
      </c>
      <c r="G873" s="42">
        <v>17080.5</v>
      </c>
      <c r="H873" s="222">
        <f t="shared" si="13"/>
        <v>0</v>
      </c>
      <c r="I873" s="190" t="s">
        <v>162</v>
      </c>
    </row>
    <row r="874" spans="1:9" x14ac:dyDescent="0.25">
      <c r="A874" s="192"/>
      <c r="B874" s="200" t="s">
        <v>2193</v>
      </c>
      <c r="C874" s="231" t="s">
        <v>1671</v>
      </c>
      <c r="D874" s="190" t="s">
        <v>16</v>
      </c>
      <c r="E874" s="210">
        <v>950</v>
      </c>
      <c r="F874" s="486">
        <v>41738</v>
      </c>
      <c r="G874" s="219">
        <v>950</v>
      </c>
      <c r="H874" s="77">
        <f t="shared" si="13"/>
        <v>0</v>
      </c>
      <c r="I874" s="190"/>
    </row>
    <row r="875" spans="1:9" x14ac:dyDescent="0.25">
      <c r="A875" s="192"/>
      <c r="B875" s="200" t="s">
        <v>2194</v>
      </c>
      <c r="C875" s="231" t="s">
        <v>1671</v>
      </c>
      <c r="D875" s="190" t="s">
        <v>115</v>
      </c>
      <c r="E875" s="210">
        <v>3979</v>
      </c>
      <c r="F875" s="436">
        <v>41710</v>
      </c>
      <c r="G875" s="42">
        <v>3979</v>
      </c>
      <c r="H875" s="222">
        <f t="shared" si="13"/>
        <v>0</v>
      </c>
      <c r="I875" s="190"/>
    </row>
    <row r="876" spans="1:9" x14ac:dyDescent="0.25">
      <c r="A876" s="192"/>
      <c r="B876" s="200" t="s">
        <v>2195</v>
      </c>
      <c r="C876" s="231" t="s">
        <v>1671</v>
      </c>
      <c r="D876" s="190" t="s">
        <v>60</v>
      </c>
      <c r="E876" s="210">
        <v>6509</v>
      </c>
      <c r="F876" s="514" t="s">
        <v>2196</v>
      </c>
      <c r="G876" s="42">
        <v>6509</v>
      </c>
      <c r="H876" s="222">
        <f t="shared" si="13"/>
        <v>0</v>
      </c>
      <c r="I876" s="190" t="s">
        <v>8</v>
      </c>
    </row>
    <row r="877" spans="1:9" x14ac:dyDescent="0.25">
      <c r="A877" s="192"/>
      <c r="B877" s="200" t="s">
        <v>2197</v>
      </c>
      <c r="C877" s="231" t="s">
        <v>1671</v>
      </c>
      <c r="D877" s="190" t="s">
        <v>147</v>
      </c>
      <c r="E877" s="213">
        <v>54258</v>
      </c>
      <c r="F877" s="493" t="s">
        <v>2198</v>
      </c>
      <c r="G877" s="42">
        <v>54258</v>
      </c>
      <c r="H877" s="77">
        <f t="shared" si="13"/>
        <v>0</v>
      </c>
      <c r="I877" s="190" t="s">
        <v>65</v>
      </c>
    </row>
    <row r="878" spans="1:9" x14ac:dyDescent="0.25">
      <c r="A878" s="192"/>
      <c r="B878" s="200" t="s">
        <v>2199</v>
      </c>
      <c r="C878" s="231" t="s">
        <v>1671</v>
      </c>
      <c r="D878" s="190" t="s">
        <v>133</v>
      </c>
      <c r="E878" s="210">
        <v>18713.5</v>
      </c>
      <c r="F878" s="436">
        <v>41710</v>
      </c>
      <c r="G878" s="42">
        <v>18713.5</v>
      </c>
      <c r="H878" s="222">
        <f t="shared" si="13"/>
        <v>0</v>
      </c>
      <c r="I878" s="190"/>
    </row>
    <row r="879" spans="1:9" x14ac:dyDescent="0.25">
      <c r="A879" s="192"/>
      <c r="B879" s="200" t="s">
        <v>2200</v>
      </c>
      <c r="C879" s="231" t="s">
        <v>1671</v>
      </c>
      <c r="D879" s="190" t="s">
        <v>836</v>
      </c>
      <c r="E879" s="210">
        <v>4633</v>
      </c>
      <c r="F879" s="436">
        <v>41710</v>
      </c>
      <c r="G879" s="42">
        <v>4633</v>
      </c>
      <c r="H879" s="222">
        <f t="shared" si="13"/>
        <v>0</v>
      </c>
      <c r="I879" s="190" t="s">
        <v>65</v>
      </c>
    </row>
    <row r="880" spans="1:9" x14ac:dyDescent="0.25">
      <c r="A880" s="192"/>
      <c r="B880" s="200" t="s">
        <v>2201</v>
      </c>
      <c r="C880" s="231" t="s">
        <v>1671</v>
      </c>
      <c r="D880" s="190" t="s">
        <v>2202</v>
      </c>
      <c r="E880" s="210">
        <v>256</v>
      </c>
      <c r="F880" s="436">
        <v>41710</v>
      </c>
      <c r="G880" s="42">
        <v>256</v>
      </c>
      <c r="H880" s="222">
        <f t="shared" si="13"/>
        <v>0</v>
      </c>
      <c r="I880" s="190" t="s">
        <v>30</v>
      </c>
    </row>
    <row r="881" spans="1:9" x14ac:dyDescent="0.25">
      <c r="A881" s="192"/>
      <c r="B881" s="200" t="s">
        <v>2203</v>
      </c>
      <c r="C881" s="231" t="s">
        <v>1671</v>
      </c>
      <c r="D881" s="190" t="s">
        <v>2204</v>
      </c>
      <c r="E881" s="210">
        <v>916</v>
      </c>
      <c r="F881" s="436">
        <v>41710</v>
      </c>
      <c r="G881" s="42">
        <v>916</v>
      </c>
      <c r="H881" s="77">
        <f t="shared" si="13"/>
        <v>0</v>
      </c>
      <c r="I881" s="190"/>
    </row>
    <row r="882" spans="1:9" x14ac:dyDescent="0.25">
      <c r="A882" s="192"/>
      <c r="B882" s="200" t="s">
        <v>2205</v>
      </c>
      <c r="C882" s="231" t="s">
        <v>1671</v>
      </c>
      <c r="D882" s="190" t="s">
        <v>66</v>
      </c>
      <c r="E882" s="210">
        <v>1381.5</v>
      </c>
      <c r="F882" s="436">
        <v>41710</v>
      </c>
      <c r="G882" s="42">
        <v>1381.5</v>
      </c>
      <c r="H882" s="222">
        <f t="shared" si="13"/>
        <v>0</v>
      </c>
      <c r="I882" s="190" t="s">
        <v>45</v>
      </c>
    </row>
    <row r="883" spans="1:9" x14ac:dyDescent="0.25">
      <c r="A883" s="192"/>
      <c r="B883" s="200" t="s">
        <v>2206</v>
      </c>
      <c r="C883" s="231" t="s">
        <v>1671</v>
      </c>
      <c r="D883" s="190" t="s">
        <v>67</v>
      </c>
      <c r="E883" s="210">
        <v>420</v>
      </c>
      <c r="F883" s="436">
        <v>41710</v>
      </c>
      <c r="G883" s="42">
        <v>420</v>
      </c>
      <c r="H883" s="222">
        <f t="shared" si="13"/>
        <v>0</v>
      </c>
      <c r="I883" s="190"/>
    </row>
    <row r="884" spans="1:9" x14ac:dyDescent="0.25">
      <c r="A884" s="192"/>
      <c r="B884" s="200" t="s">
        <v>2207</v>
      </c>
      <c r="C884" s="231" t="s">
        <v>1671</v>
      </c>
      <c r="D884" s="190" t="s">
        <v>523</v>
      </c>
      <c r="E884" s="210">
        <v>915.5</v>
      </c>
      <c r="F884" s="436">
        <v>41710</v>
      </c>
      <c r="G884" s="42">
        <v>915.5</v>
      </c>
      <c r="H884" s="222">
        <f t="shared" si="13"/>
        <v>0</v>
      </c>
      <c r="I884" s="190"/>
    </row>
    <row r="885" spans="1:9" x14ac:dyDescent="0.25">
      <c r="A885" s="192"/>
      <c r="B885" s="200" t="s">
        <v>2208</v>
      </c>
      <c r="C885" s="231" t="s">
        <v>1671</v>
      </c>
      <c r="D885" s="190" t="s">
        <v>8</v>
      </c>
      <c r="E885" s="210">
        <v>3106</v>
      </c>
      <c r="F885" s="436">
        <v>41710</v>
      </c>
      <c r="G885" s="42">
        <v>3106</v>
      </c>
      <c r="H885" s="222">
        <f t="shared" si="13"/>
        <v>0</v>
      </c>
      <c r="I885" s="190" t="s">
        <v>8</v>
      </c>
    </row>
    <row r="886" spans="1:9" x14ac:dyDescent="0.25">
      <c r="A886" s="192"/>
      <c r="B886" s="200" t="s">
        <v>2209</v>
      </c>
      <c r="C886" s="231" t="s">
        <v>1671</v>
      </c>
      <c r="D886" s="190" t="s">
        <v>235</v>
      </c>
      <c r="E886" s="210">
        <v>1113</v>
      </c>
      <c r="F886" s="436">
        <v>41710</v>
      </c>
      <c r="G886" s="42">
        <v>1113</v>
      </c>
      <c r="H886" s="77">
        <f t="shared" si="13"/>
        <v>0</v>
      </c>
      <c r="I886" s="190" t="s">
        <v>12</v>
      </c>
    </row>
    <row r="887" spans="1:9" x14ac:dyDescent="0.25">
      <c r="A887" s="192"/>
      <c r="B887" s="200" t="s">
        <v>2210</v>
      </c>
      <c r="C887" s="231" t="s">
        <v>1671</v>
      </c>
      <c r="D887" s="190" t="s">
        <v>215</v>
      </c>
      <c r="E887" s="210">
        <v>1978</v>
      </c>
      <c r="F887" s="436">
        <v>41710</v>
      </c>
      <c r="G887" s="42">
        <v>1978</v>
      </c>
      <c r="H887" s="77">
        <f t="shared" si="13"/>
        <v>0</v>
      </c>
      <c r="I887" s="190"/>
    </row>
    <row r="888" spans="1:9" x14ac:dyDescent="0.25">
      <c r="A888" s="192"/>
      <c r="B888" s="200" t="s">
        <v>2211</v>
      </c>
      <c r="C888" s="231" t="s">
        <v>1671</v>
      </c>
      <c r="D888" s="190" t="s">
        <v>193</v>
      </c>
      <c r="E888" s="210">
        <v>4203.5</v>
      </c>
      <c r="F888" s="436">
        <v>41710</v>
      </c>
      <c r="G888" s="42">
        <v>4203.5</v>
      </c>
      <c r="H888" s="77">
        <f t="shared" si="13"/>
        <v>0</v>
      </c>
      <c r="I888" s="190" t="s">
        <v>12</v>
      </c>
    </row>
    <row r="889" spans="1:9" x14ac:dyDescent="0.25">
      <c r="A889" s="192"/>
      <c r="B889" s="200" t="s">
        <v>2212</v>
      </c>
      <c r="C889" s="231" t="s">
        <v>1671</v>
      </c>
      <c r="D889" s="190" t="s">
        <v>78</v>
      </c>
      <c r="E889" s="210">
        <v>2325</v>
      </c>
      <c r="F889" s="436">
        <v>41710</v>
      </c>
      <c r="G889" s="42">
        <v>2325</v>
      </c>
      <c r="H889" s="77">
        <f t="shared" si="13"/>
        <v>0</v>
      </c>
      <c r="I889" s="190" t="s">
        <v>12</v>
      </c>
    </row>
    <row r="890" spans="1:9" x14ac:dyDescent="0.25">
      <c r="A890" s="192"/>
      <c r="B890" s="200" t="s">
        <v>2213</v>
      </c>
      <c r="C890" s="231" t="s">
        <v>1671</v>
      </c>
      <c r="D890" s="190" t="s">
        <v>99</v>
      </c>
      <c r="E890" s="210">
        <v>3403.5</v>
      </c>
      <c r="F890" s="436">
        <v>41710</v>
      </c>
      <c r="G890" s="42">
        <v>3403.5</v>
      </c>
      <c r="H890" s="77">
        <f t="shared" si="13"/>
        <v>0</v>
      </c>
      <c r="I890" s="190" t="s">
        <v>12</v>
      </c>
    </row>
    <row r="891" spans="1:9" x14ac:dyDescent="0.25">
      <c r="A891" s="192"/>
      <c r="B891" s="200" t="s">
        <v>2214</v>
      </c>
      <c r="C891" s="231" t="s">
        <v>1671</v>
      </c>
      <c r="D891" s="190" t="s">
        <v>80</v>
      </c>
      <c r="E891" s="210">
        <v>1176</v>
      </c>
      <c r="F891" s="436">
        <v>41710</v>
      </c>
      <c r="G891" s="42">
        <v>1176</v>
      </c>
      <c r="H891" s="77">
        <f t="shared" si="13"/>
        <v>0</v>
      </c>
      <c r="I891" s="190" t="s">
        <v>12</v>
      </c>
    </row>
    <row r="892" spans="1:9" x14ac:dyDescent="0.25">
      <c r="A892" s="192"/>
      <c r="B892" s="200" t="s">
        <v>2215</v>
      </c>
      <c r="C892" s="231" t="s">
        <v>1671</v>
      </c>
      <c r="D892" s="190" t="s">
        <v>348</v>
      </c>
      <c r="E892" s="210">
        <v>909.5</v>
      </c>
      <c r="F892" s="436">
        <v>41710</v>
      </c>
      <c r="G892" s="42">
        <v>909.5</v>
      </c>
      <c r="H892" s="77">
        <f t="shared" si="13"/>
        <v>0</v>
      </c>
      <c r="I892" s="190" t="s">
        <v>12</v>
      </c>
    </row>
    <row r="893" spans="1:9" x14ac:dyDescent="0.25">
      <c r="A893" s="192"/>
      <c r="B893" s="200" t="s">
        <v>2216</v>
      </c>
      <c r="C893" s="231" t="s">
        <v>1671</v>
      </c>
      <c r="D893" s="190" t="s">
        <v>623</v>
      </c>
      <c r="E893" s="210">
        <v>1495</v>
      </c>
      <c r="F893" s="436">
        <v>41710</v>
      </c>
      <c r="G893" s="42">
        <v>1495</v>
      </c>
      <c r="H893" s="77">
        <f t="shared" si="13"/>
        <v>0</v>
      </c>
      <c r="I893" s="190" t="s">
        <v>12</v>
      </c>
    </row>
    <row r="894" spans="1:9" x14ac:dyDescent="0.25">
      <c r="A894" s="192"/>
      <c r="B894" s="200" t="s">
        <v>2217</v>
      </c>
      <c r="C894" s="231" t="s">
        <v>1671</v>
      </c>
      <c r="D894" s="190" t="s">
        <v>871</v>
      </c>
      <c r="E894" s="210">
        <v>7010</v>
      </c>
      <c r="F894" s="436">
        <v>41710</v>
      </c>
      <c r="G894" s="42">
        <v>7010</v>
      </c>
      <c r="H894" s="77">
        <f t="shared" si="13"/>
        <v>0</v>
      </c>
      <c r="I894" s="190" t="s">
        <v>12</v>
      </c>
    </row>
    <row r="895" spans="1:9" ht="34.5" x14ac:dyDescent="0.25">
      <c r="A895" s="192">
        <v>41710</v>
      </c>
      <c r="B895" s="200" t="s">
        <v>2218</v>
      </c>
      <c r="C895" s="231" t="s">
        <v>1671</v>
      </c>
      <c r="D895" s="196" t="s">
        <v>2219</v>
      </c>
      <c r="E895" s="215">
        <v>0</v>
      </c>
      <c r="F895" s="529" t="s">
        <v>2220</v>
      </c>
      <c r="G895" s="42"/>
      <c r="H895" s="77">
        <f t="shared" si="13"/>
        <v>0</v>
      </c>
      <c r="I895" s="190" t="s">
        <v>12</v>
      </c>
    </row>
    <row r="896" spans="1:9" x14ac:dyDescent="0.25">
      <c r="A896" s="192"/>
      <c r="B896" s="200" t="s">
        <v>2221</v>
      </c>
      <c r="C896" s="231" t="s">
        <v>1671</v>
      </c>
      <c r="D896" s="190" t="s">
        <v>792</v>
      </c>
      <c r="E896" s="210">
        <v>2805</v>
      </c>
      <c r="F896" s="491" t="s">
        <v>2222</v>
      </c>
      <c r="G896" s="42">
        <v>2805</v>
      </c>
      <c r="H896" s="222">
        <f t="shared" ref="H896:H959" si="14">E896-G896</f>
        <v>0</v>
      </c>
      <c r="I896" s="190" t="s">
        <v>12</v>
      </c>
    </row>
    <row r="897" spans="1:9" x14ac:dyDescent="0.25">
      <c r="A897" s="192"/>
      <c r="B897" s="200" t="s">
        <v>2223</v>
      </c>
      <c r="C897" s="231" t="s">
        <v>1671</v>
      </c>
      <c r="D897" s="190" t="s">
        <v>115</v>
      </c>
      <c r="E897" s="210">
        <v>1148</v>
      </c>
      <c r="F897" s="436">
        <v>41710</v>
      </c>
      <c r="G897" s="42">
        <v>1148</v>
      </c>
      <c r="H897" s="222">
        <f t="shared" si="14"/>
        <v>0</v>
      </c>
      <c r="I897" s="190"/>
    </row>
    <row r="898" spans="1:9" x14ac:dyDescent="0.25">
      <c r="A898" s="192"/>
      <c r="B898" s="200" t="s">
        <v>2224</v>
      </c>
      <c r="C898" s="231" t="s">
        <v>1671</v>
      </c>
      <c r="D898" s="190" t="s">
        <v>137</v>
      </c>
      <c r="E898" s="210">
        <v>3602</v>
      </c>
      <c r="F898" s="489" t="s">
        <v>2225</v>
      </c>
      <c r="G898" s="42">
        <v>3602</v>
      </c>
      <c r="H898" s="222">
        <f t="shared" si="14"/>
        <v>0</v>
      </c>
      <c r="I898" s="190" t="s">
        <v>8</v>
      </c>
    </row>
    <row r="899" spans="1:9" x14ac:dyDescent="0.25">
      <c r="A899" s="192">
        <v>41711</v>
      </c>
      <c r="B899" s="200" t="s">
        <v>2226</v>
      </c>
      <c r="C899" s="231" t="s">
        <v>1671</v>
      </c>
      <c r="D899" s="190" t="s">
        <v>615</v>
      </c>
      <c r="E899" s="210">
        <v>17501</v>
      </c>
      <c r="F899" s="436">
        <v>41715</v>
      </c>
      <c r="G899" s="42">
        <v>17501</v>
      </c>
      <c r="H899" s="222">
        <f t="shared" si="14"/>
        <v>0</v>
      </c>
      <c r="I899" s="190" t="s">
        <v>217</v>
      </c>
    </row>
    <row r="900" spans="1:9" x14ac:dyDescent="0.25">
      <c r="A900" s="192"/>
      <c r="B900" s="200" t="s">
        <v>2227</v>
      </c>
      <c r="C900" s="231" t="s">
        <v>1671</v>
      </c>
      <c r="D900" s="190" t="s">
        <v>152</v>
      </c>
      <c r="E900" s="210">
        <v>6856</v>
      </c>
      <c r="F900" s="436">
        <v>41711</v>
      </c>
      <c r="G900" s="42">
        <v>6856</v>
      </c>
      <c r="H900" s="222">
        <f t="shared" si="14"/>
        <v>0</v>
      </c>
      <c r="I900" s="56"/>
    </row>
    <row r="901" spans="1:9" x14ac:dyDescent="0.25">
      <c r="A901" s="192"/>
      <c r="B901" s="200" t="s">
        <v>2228</v>
      </c>
      <c r="C901" s="231" t="s">
        <v>1671</v>
      </c>
      <c r="D901" s="190" t="s">
        <v>74</v>
      </c>
      <c r="E901" s="210">
        <v>546</v>
      </c>
      <c r="F901" s="436">
        <v>41711</v>
      </c>
      <c r="G901" s="42">
        <v>546</v>
      </c>
      <c r="H901" s="222">
        <f t="shared" si="14"/>
        <v>0</v>
      </c>
      <c r="I901" s="190"/>
    </row>
    <row r="902" spans="1:9" x14ac:dyDescent="0.25">
      <c r="A902" s="192"/>
      <c r="B902" s="200" t="s">
        <v>2229</v>
      </c>
      <c r="C902" s="231" t="s">
        <v>1671</v>
      </c>
      <c r="D902" s="190" t="s">
        <v>14</v>
      </c>
      <c r="E902" s="210">
        <v>8009</v>
      </c>
      <c r="F902" s="436">
        <v>41711</v>
      </c>
      <c r="G902" s="42">
        <v>8009</v>
      </c>
      <c r="H902" s="222">
        <f t="shared" si="14"/>
        <v>0</v>
      </c>
      <c r="I902" s="190" t="s">
        <v>21</v>
      </c>
    </row>
    <row r="903" spans="1:9" x14ac:dyDescent="0.25">
      <c r="A903" s="192"/>
      <c r="B903" s="200" t="s">
        <v>2230</v>
      </c>
      <c r="C903" s="231" t="s">
        <v>1671</v>
      </c>
      <c r="D903" s="190" t="s">
        <v>16</v>
      </c>
      <c r="E903" s="210">
        <v>90850.5</v>
      </c>
      <c r="F903" s="486">
        <v>41738</v>
      </c>
      <c r="G903" s="219">
        <v>90850.5</v>
      </c>
      <c r="H903" s="77">
        <f t="shared" si="14"/>
        <v>0</v>
      </c>
      <c r="I903" s="190"/>
    </row>
    <row r="904" spans="1:9" x14ac:dyDescent="0.25">
      <c r="A904" s="192"/>
      <c r="B904" s="200" t="s">
        <v>2231</v>
      </c>
      <c r="C904" s="231" t="s">
        <v>1671</v>
      </c>
      <c r="D904" s="190" t="s">
        <v>28</v>
      </c>
      <c r="E904" s="210">
        <v>5812</v>
      </c>
      <c r="F904" s="436">
        <v>41711</v>
      </c>
      <c r="G904" s="42">
        <v>5812</v>
      </c>
      <c r="H904" s="222">
        <f t="shared" si="14"/>
        <v>0</v>
      </c>
      <c r="I904" s="190" t="s">
        <v>8</v>
      </c>
    </row>
    <row r="905" spans="1:9" x14ac:dyDescent="0.25">
      <c r="A905" s="192"/>
      <c r="B905" s="200" t="s">
        <v>2232</v>
      </c>
      <c r="C905" s="231" t="s">
        <v>1671</v>
      </c>
      <c r="D905" s="190" t="s">
        <v>27</v>
      </c>
      <c r="E905" s="210">
        <v>28034</v>
      </c>
      <c r="F905" s="436">
        <v>41711</v>
      </c>
      <c r="G905" s="42">
        <v>28034</v>
      </c>
      <c r="H905" s="222">
        <f t="shared" si="14"/>
        <v>0</v>
      </c>
      <c r="I905" s="190" t="s">
        <v>27</v>
      </c>
    </row>
    <row r="906" spans="1:9" x14ac:dyDescent="0.25">
      <c r="A906" s="192"/>
      <c r="B906" s="200" t="s">
        <v>2233</v>
      </c>
      <c r="C906" s="231" t="s">
        <v>1671</v>
      </c>
      <c r="D906" s="190" t="s">
        <v>8</v>
      </c>
      <c r="E906" s="210">
        <v>218.5</v>
      </c>
      <c r="F906" s="436">
        <v>41711</v>
      </c>
      <c r="G906" s="42">
        <v>218.5</v>
      </c>
      <c r="H906" s="222">
        <f t="shared" si="14"/>
        <v>0</v>
      </c>
      <c r="I906" s="190" t="s">
        <v>8</v>
      </c>
    </row>
    <row r="907" spans="1:9" x14ac:dyDescent="0.25">
      <c r="A907" s="192"/>
      <c r="B907" s="200" t="s">
        <v>2234</v>
      </c>
      <c r="C907" s="231" t="s">
        <v>1671</v>
      </c>
      <c r="D907" s="190" t="s">
        <v>8</v>
      </c>
      <c r="E907" s="210">
        <v>1009.5</v>
      </c>
      <c r="F907" s="436">
        <v>41711</v>
      </c>
      <c r="G907" s="42">
        <v>1009.5</v>
      </c>
      <c r="H907" s="222">
        <f t="shared" si="14"/>
        <v>0</v>
      </c>
      <c r="I907" s="190" t="s">
        <v>8</v>
      </c>
    </row>
    <row r="908" spans="1:9" x14ac:dyDescent="0.25">
      <c r="A908" s="192"/>
      <c r="B908" s="200" t="s">
        <v>2235</v>
      </c>
      <c r="C908" s="231" t="s">
        <v>1671</v>
      </c>
      <c r="D908" s="190" t="s">
        <v>92</v>
      </c>
      <c r="E908" s="210">
        <v>4385</v>
      </c>
      <c r="F908" s="436">
        <v>41711</v>
      </c>
      <c r="G908" s="42">
        <v>4385</v>
      </c>
      <c r="H908" s="222">
        <f t="shared" si="14"/>
        <v>0</v>
      </c>
      <c r="I908" s="190" t="s">
        <v>27</v>
      </c>
    </row>
    <row r="909" spans="1:9" x14ac:dyDescent="0.25">
      <c r="A909" s="192"/>
      <c r="B909" s="200" t="s">
        <v>2236</v>
      </c>
      <c r="C909" s="231" t="s">
        <v>1671</v>
      </c>
      <c r="D909" s="190" t="s">
        <v>2237</v>
      </c>
      <c r="E909" s="210">
        <v>1800</v>
      </c>
      <c r="F909" s="436">
        <v>41711</v>
      </c>
      <c r="G909" s="42">
        <v>1800</v>
      </c>
      <c r="H909" s="222">
        <f t="shared" si="14"/>
        <v>0</v>
      </c>
      <c r="I909" s="190" t="s">
        <v>37</v>
      </c>
    </row>
    <row r="910" spans="1:9" x14ac:dyDescent="0.25">
      <c r="A910" s="192"/>
      <c r="B910" s="200" t="s">
        <v>2238</v>
      </c>
      <c r="C910" s="231" t="s">
        <v>1671</v>
      </c>
      <c r="D910" s="190" t="s">
        <v>91</v>
      </c>
      <c r="E910" s="210">
        <v>8156.5</v>
      </c>
      <c r="F910" s="436">
        <v>41711</v>
      </c>
      <c r="G910" s="42">
        <v>8156.5</v>
      </c>
      <c r="H910" s="222">
        <f t="shared" si="14"/>
        <v>0</v>
      </c>
      <c r="I910" s="190" t="s">
        <v>27</v>
      </c>
    </row>
    <row r="911" spans="1:9" x14ac:dyDescent="0.25">
      <c r="A911" s="192"/>
      <c r="B911" s="200" t="s">
        <v>2239</v>
      </c>
      <c r="C911" s="231" t="s">
        <v>1671</v>
      </c>
      <c r="D911" s="190" t="s">
        <v>47</v>
      </c>
      <c r="E911" s="210">
        <v>3947</v>
      </c>
      <c r="F911" s="436">
        <v>41711</v>
      </c>
      <c r="G911" s="42">
        <v>3947</v>
      </c>
      <c r="H911" s="222">
        <f t="shared" si="14"/>
        <v>0</v>
      </c>
      <c r="I911" s="190" t="s">
        <v>30</v>
      </c>
    </row>
    <row r="912" spans="1:9" x14ac:dyDescent="0.25">
      <c r="A912" s="192"/>
      <c r="B912" s="200" t="s">
        <v>2240</v>
      </c>
      <c r="C912" s="231" t="s">
        <v>1671</v>
      </c>
      <c r="D912" s="190" t="s">
        <v>91</v>
      </c>
      <c r="E912" s="210">
        <v>12575</v>
      </c>
      <c r="F912" s="436">
        <v>41711</v>
      </c>
      <c r="G912" s="42">
        <v>12575</v>
      </c>
      <c r="H912" s="222">
        <f t="shared" si="14"/>
        <v>0</v>
      </c>
      <c r="I912" s="190" t="s">
        <v>27</v>
      </c>
    </row>
    <row r="913" spans="1:9" x14ac:dyDescent="0.25">
      <c r="A913" s="192"/>
      <c r="B913" s="200" t="s">
        <v>2241</v>
      </c>
      <c r="C913" s="231" t="s">
        <v>1671</v>
      </c>
      <c r="D913" s="190" t="s">
        <v>2183</v>
      </c>
      <c r="E913" s="210">
        <v>1204</v>
      </c>
      <c r="F913" s="436">
        <v>41711</v>
      </c>
      <c r="G913" s="42">
        <v>1204</v>
      </c>
      <c r="H913" s="222">
        <f t="shared" si="14"/>
        <v>0</v>
      </c>
      <c r="I913" s="190" t="s">
        <v>30</v>
      </c>
    </row>
    <row r="914" spans="1:9" x14ac:dyDescent="0.25">
      <c r="A914" s="192"/>
      <c r="B914" s="200" t="s">
        <v>2242</v>
      </c>
      <c r="C914" s="231" t="s">
        <v>1671</v>
      </c>
      <c r="D914" s="190" t="s">
        <v>13</v>
      </c>
      <c r="E914" s="210">
        <v>2620</v>
      </c>
      <c r="F914" s="436">
        <v>41711</v>
      </c>
      <c r="G914" s="42">
        <v>2620</v>
      </c>
      <c r="H914" s="222">
        <f t="shared" si="14"/>
        <v>0</v>
      </c>
      <c r="I914" s="190" t="s">
        <v>217</v>
      </c>
    </row>
    <row r="915" spans="1:9" x14ac:dyDescent="0.25">
      <c r="A915" s="192"/>
      <c r="B915" s="200" t="s">
        <v>2243</v>
      </c>
      <c r="C915" s="231" t="s">
        <v>1671</v>
      </c>
      <c r="D915" s="190" t="s">
        <v>42</v>
      </c>
      <c r="E915" s="210">
        <v>1520</v>
      </c>
      <c r="F915" s="436">
        <v>41720</v>
      </c>
      <c r="G915" s="42">
        <v>1520</v>
      </c>
      <c r="H915" s="222">
        <f t="shared" si="14"/>
        <v>0</v>
      </c>
      <c r="I915" s="190" t="s">
        <v>30</v>
      </c>
    </row>
    <row r="916" spans="1:9" x14ac:dyDescent="0.25">
      <c r="A916" s="192"/>
      <c r="B916" s="200" t="s">
        <v>2244</v>
      </c>
      <c r="C916" s="231" t="s">
        <v>1671</v>
      </c>
      <c r="D916" s="190" t="s">
        <v>43</v>
      </c>
      <c r="E916" s="210">
        <v>1520</v>
      </c>
      <c r="F916" s="436">
        <v>41720</v>
      </c>
      <c r="G916" s="42">
        <v>1520</v>
      </c>
      <c r="H916" s="77">
        <f t="shared" si="14"/>
        <v>0</v>
      </c>
      <c r="I916" s="190" t="s">
        <v>30</v>
      </c>
    </row>
    <row r="917" spans="1:9" x14ac:dyDescent="0.25">
      <c r="A917" s="192"/>
      <c r="B917" s="200" t="s">
        <v>2245</v>
      </c>
      <c r="C917" s="231" t="s">
        <v>1671</v>
      </c>
      <c r="D917" s="190" t="s">
        <v>50</v>
      </c>
      <c r="E917" s="210">
        <v>5689.5</v>
      </c>
      <c r="F917" s="436">
        <v>41711</v>
      </c>
      <c r="G917" s="42">
        <v>5689.5</v>
      </c>
      <c r="H917" s="77">
        <f t="shared" si="14"/>
        <v>0</v>
      </c>
      <c r="I917" s="190"/>
    </row>
    <row r="918" spans="1:9" x14ac:dyDescent="0.25">
      <c r="A918" s="192"/>
      <c r="B918" s="200" t="s">
        <v>2246</v>
      </c>
      <c r="C918" s="231" t="s">
        <v>1671</v>
      </c>
      <c r="D918" s="190" t="s">
        <v>46</v>
      </c>
      <c r="E918" s="210">
        <v>1952</v>
      </c>
      <c r="F918" s="436">
        <v>41711</v>
      </c>
      <c r="G918" s="42">
        <v>1952</v>
      </c>
      <c r="H918" s="77">
        <f t="shared" si="14"/>
        <v>0</v>
      </c>
      <c r="I918" s="190" t="s">
        <v>217</v>
      </c>
    </row>
    <row r="919" spans="1:9" x14ac:dyDescent="0.25">
      <c r="A919" s="192"/>
      <c r="B919" s="200" t="s">
        <v>2247</v>
      </c>
      <c r="C919" s="231" t="s">
        <v>1671</v>
      </c>
      <c r="D919" s="190" t="s">
        <v>44</v>
      </c>
      <c r="E919" s="210">
        <v>3040</v>
      </c>
      <c r="F919" s="436">
        <v>41720</v>
      </c>
      <c r="G919" s="42">
        <v>3040</v>
      </c>
      <c r="H919" s="77">
        <f t="shared" si="14"/>
        <v>0</v>
      </c>
      <c r="I919" s="190" t="s">
        <v>217</v>
      </c>
    </row>
    <row r="920" spans="1:9" x14ac:dyDescent="0.25">
      <c r="A920" s="192"/>
      <c r="B920" s="200" t="s">
        <v>2248</v>
      </c>
      <c r="C920" s="231" t="s">
        <v>1671</v>
      </c>
      <c r="D920" s="190" t="s">
        <v>8</v>
      </c>
      <c r="E920" s="210">
        <v>1055</v>
      </c>
      <c r="F920" s="436">
        <v>41711</v>
      </c>
      <c r="G920" s="42">
        <v>1055</v>
      </c>
      <c r="H920" s="77">
        <f t="shared" si="14"/>
        <v>0</v>
      </c>
      <c r="I920" s="190" t="s">
        <v>8</v>
      </c>
    </row>
    <row r="921" spans="1:9" x14ac:dyDescent="0.25">
      <c r="A921" s="192"/>
      <c r="B921" s="200" t="s">
        <v>2249</v>
      </c>
      <c r="C921" s="231" t="s">
        <v>1671</v>
      </c>
      <c r="D921" s="190" t="s">
        <v>124</v>
      </c>
      <c r="E921" s="210">
        <v>9565.2000000000007</v>
      </c>
      <c r="F921" s="436">
        <v>41711</v>
      </c>
      <c r="G921" s="42">
        <v>9565.2000000000007</v>
      </c>
      <c r="H921" s="77">
        <f t="shared" si="14"/>
        <v>0</v>
      </c>
      <c r="I921" s="190" t="s">
        <v>30</v>
      </c>
    </row>
    <row r="922" spans="1:9" x14ac:dyDescent="0.25">
      <c r="A922" s="192"/>
      <c r="B922" s="200" t="s">
        <v>2250</v>
      </c>
      <c r="C922" s="231" t="s">
        <v>1671</v>
      </c>
      <c r="D922" s="190" t="s">
        <v>50</v>
      </c>
      <c r="E922" s="210">
        <v>4199</v>
      </c>
      <c r="F922" s="436">
        <v>41711</v>
      </c>
      <c r="G922" s="42">
        <v>4199</v>
      </c>
      <c r="H922" s="77">
        <f t="shared" si="14"/>
        <v>0</v>
      </c>
      <c r="I922" s="190"/>
    </row>
    <row r="923" spans="1:9" x14ac:dyDescent="0.25">
      <c r="A923" s="192"/>
      <c r="B923" s="200" t="s">
        <v>2251</v>
      </c>
      <c r="C923" s="231" t="s">
        <v>1671</v>
      </c>
      <c r="D923" s="190" t="s">
        <v>2252</v>
      </c>
      <c r="E923" s="210">
        <v>1420.5</v>
      </c>
      <c r="F923" s="436">
        <v>41711</v>
      </c>
      <c r="G923" s="42">
        <v>1420.5</v>
      </c>
      <c r="H923" s="77">
        <f t="shared" si="14"/>
        <v>0</v>
      </c>
      <c r="I923" s="190"/>
    </row>
    <row r="924" spans="1:9" x14ac:dyDescent="0.25">
      <c r="A924" s="192"/>
      <c r="B924" s="200" t="s">
        <v>2253</v>
      </c>
      <c r="C924" s="231" t="s">
        <v>1671</v>
      </c>
      <c r="D924" s="190" t="s">
        <v>115</v>
      </c>
      <c r="E924" s="210">
        <v>23989</v>
      </c>
      <c r="F924" s="436">
        <v>41711</v>
      </c>
      <c r="G924" s="42">
        <v>23989</v>
      </c>
      <c r="H924" s="77">
        <f t="shared" si="14"/>
        <v>0</v>
      </c>
      <c r="I924" s="190" t="s">
        <v>12</v>
      </c>
    </row>
    <row r="925" spans="1:9" x14ac:dyDescent="0.25">
      <c r="A925" s="192"/>
      <c r="B925" s="200" t="s">
        <v>2254</v>
      </c>
      <c r="C925" s="231" t="s">
        <v>1671</v>
      </c>
      <c r="D925" s="190" t="s">
        <v>449</v>
      </c>
      <c r="E925" s="210">
        <v>1897.5</v>
      </c>
      <c r="F925" s="436">
        <v>41711</v>
      </c>
      <c r="G925" s="42">
        <v>1897.5</v>
      </c>
      <c r="H925" s="77">
        <f t="shared" si="14"/>
        <v>0</v>
      </c>
      <c r="I925" s="190" t="s">
        <v>30</v>
      </c>
    </row>
    <row r="926" spans="1:9" ht="34.5" x14ac:dyDescent="0.25">
      <c r="A926" s="192"/>
      <c r="B926" s="200" t="s">
        <v>2255</v>
      </c>
      <c r="C926" s="231" t="s">
        <v>1671</v>
      </c>
      <c r="D926" s="190" t="s">
        <v>123</v>
      </c>
      <c r="E926" s="210">
        <v>6883.5</v>
      </c>
      <c r="F926" s="501" t="s">
        <v>2256</v>
      </c>
      <c r="G926" s="42">
        <v>6883.5</v>
      </c>
      <c r="H926" s="77">
        <f t="shared" si="14"/>
        <v>0</v>
      </c>
      <c r="I926" s="190" t="s">
        <v>8</v>
      </c>
    </row>
    <row r="927" spans="1:9" x14ac:dyDescent="0.25">
      <c r="A927" s="192"/>
      <c r="B927" s="200" t="s">
        <v>2257</v>
      </c>
      <c r="C927" s="231" t="s">
        <v>1671</v>
      </c>
      <c r="D927" s="190" t="s">
        <v>544</v>
      </c>
      <c r="E927" s="210">
        <v>14329.5</v>
      </c>
      <c r="F927" s="436">
        <v>41711</v>
      </c>
      <c r="G927" s="42">
        <v>14329.5</v>
      </c>
      <c r="H927" s="77">
        <f t="shared" si="14"/>
        <v>0</v>
      </c>
      <c r="I927" s="190"/>
    </row>
    <row r="928" spans="1:9" x14ac:dyDescent="0.25">
      <c r="A928" s="192"/>
      <c r="B928" s="200" t="s">
        <v>2258</v>
      </c>
      <c r="C928" s="231" t="s">
        <v>1671</v>
      </c>
      <c r="D928" s="190" t="s">
        <v>96</v>
      </c>
      <c r="E928" s="210">
        <v>41065.599999999999</v>
      </c>
      <c r="F928" s="436">
        <v>41711</v>
      </c>
      <c r="G928" s="42">
        <v>41065.599999999999</v>
      </c>
      <c r="H928" s="77">
        <f t="shared" si="14"/>
        <v>0</v>
      </c>
      <c r="I928" s="190" t="s">
        <v>27</v>
      </c>
    </row>
    <row r="929" spans="1:11" x14ac:dyDescent="0.25">
      <c r="A929" s="192"/>
      <c r="B929" s="200" t="s">
        <v>2259</v>
      </c>
      <c r="C929" s="231" t="s">
        <v>1671</v>
      </c>
      <c r="D929" s="190" t="s">
        <v>2260</v>
      </c>
      <c r="E929" s="210">
        <v>2610.5</v>
      </c>
      <c r="F929" s="436">
        <v>41711</v>
      </c>
      <c r="G929" s="42">
        <v>2610.5</v>
      </c>
      <c r="H929" s="77">
        <f t="shared" si="14"/>
        <v>0</v>
      </c>
      <c r="I929" s="190" t="s">
        <v>30</v>
      </c>
    </row>
    <row r="930" spans="1:11" x14ac:dyDescent="0.25">
      <c r="A930" s="192"/>
      <c r="B930" s="200" t="s">
        <v>2261</v>
      </c>
      <c r="C930" s="231" t="s">
        <v>1671</v>
      </c>
      <c r="D930" s="190" t="s">
        <v>92</v>
      </c>
      <c r="E930" s="210">
        <v>1152</v>
      </c>
      <c r="F930" s="436">
        <v>41711</v>
      </c>
      <c r="G930" s="42">
        <v>1152</v>
      </c>
      <c r="H930" s="77">
        <f t="shared" si="14"/>
        <v>0</v>
      </c>
      <c r="I930" s="190" t="s">
        <v>27</v>
      </c>
    </row>
    <row r="931" spans="1:11" x14ac:dyDescent="0.25">
      <c r="A931" s="192"/>
      <c r="B931" s="200" t="s">
        <v>2262</v>
      </c>
      <c r="C931" s="231" t="s">
        <v>1671</v>
      </c>
      <c r="D931" s="190" t="s">
        <v>29</v>
      </c>
      <c r="E931" s="210">
        <v>6887.5</v>
      </c>
      <c r="F931" s="436">
        <v>41711</v>
      </c>
      <c r="G931" s="42">
        <v>6887.5</v>
      </c>
      <c r="H931" s="77">
        <f t="shared" si="14"/>
        <v>0</v>
      </c>
      <c r="I931" s="190" t="s">
        <v>30</v>
      </c>
    </row>
    <row r="932" spans="1:11" x14ac:dyDescent="0.25">
      <c r="A932" s="192"/>
      <c r="B932" s="200" t="s">
        <v>2263</v>
      </c>
      <c r="C932" s="231" t="s">
        <v>1671</v>
      </c>
      <c r="D932" s="190" t="s">
        <v>99</v>
      </c>
      <c r="E932" s="210">
        <v>953</v>
      </c>
      <c r="F932" s="436">
        <v>41711</v>
      </c>
      <c r="G932" s="42">
        <v>953</v>
      </c>
      <c r="H932" s="77">
        <f t="shared" si="14"/>
        <v>0</v>
      </c>
      <c r="I932" s="190" t="s">
        <v>27</v>
      </c>
    </row>
    <row r="933" spans="1:11" x14ac:dyDescent="0.25">
      <c r="A933" s="192"/>
      <c r="B933" s="200" t="s">
        <v>2264</v>
      </c>
      <c r="C933" s="231" t="s">
        <v>1671</v>
      </c>
      <c r="D933" s="190" t="s">
        <v>55</v>
      </c>
      <c r="E933" s="210">
        <v>8094</v>
      </c>
      <c r="F933" s="436">
        <v>41711</v>
      </c>
      <c r="G933" s="42">
        <v>8094</v>
      </c>
      <c r="H933" s="77">
        <f t="shared" si="14"/>
        <v>0</v>
      </c>
      <c r="I933" s="190" t="s">
        <v>8</v>
      </c>
    </row>
    <row r="934" spans="1:11" x14ac:dyDescent="0.25">
      <c r="A934" s="192"/>
      <c r="B934" s="200" t="s">
        <v>2265</v>
      </c>
      <c r="C934" s="231" t="s">
        <v>1671</v>
      </c>
      <c r="D934" s="190" t="s">
        <v>8</v>
      </c>
      <c r="E934" s="210">
        <v>1942</v>
      </c>
      <c r="F934" s="436">
        <v>41711</v>
      </c>
      <c r="G934" s="42">
        <v>1942</v>
      </c>
      <c r="H934" s="77">
        <f t="shared" si="14"/>
        <v>0</v>
      </c>
      <c r="I934" s="190" t="s">
        <v>8</v>
      </c>
    </row>
    <row r="935" spans="1:11" x14ac:dyDescent="0.25">
      <c r="A935" s="192"/>
      <c r="B935" s="200" t="s">
        <v>2266</v>
      </c>
      <c r="C935" s="231" t="s">
        <v>1671</v>
      </c>
      <c r="D935" s="190" t="s">
        <v>808</v>
      </c>
      <c r="E935" s="210">
        <v>352.6</v>
      </c>
      <c r="F935" s="436">
        <v>41711</v>
      </c>
      <c r="G935" s="42">
        <v>352.6</v>
      </c>
      <c r="H935" s="77">
        <f t="shared" si="14"/>
        <v>0</v>
      </c>
      <c r="I935" s="190" t="s">
        <v>30</v>
      </c>
    </row>
    <row r="936" spans="1:11" x14ac:dyDescent="0.25">
      <c r="A936" s="192"/>
      <c r="B936" s="200" t="s">
        <v>2267</v>
      </c>
      <c r="C936" s="231" t="s">
        <v>1671</v>
      </c>
      <c r="D936" s="190" t="s">
        <v>36</v>
      </c>
      <c r="E936" s="210">
        <v>26209.599999999999</v>
      </c>
      <c r="F936" s="436">
        <v>41715</v>
      </c>
      <c r="G936" s="42">
        <v>26209.599999999999</v>
      </c>
      <c r="H936" s="77">
        <f t="shared" si="14"/>
        <v>0</v>
      </c>
      <c r="I936" s="20" t="s">
        <v>65</v>
      </c>
      <c r="J936" s="28"/>
      <c r="K936" s="28"/>
    </row>
    <row r="937" spans="1:11" x14ac:dyDescent="0.25">
      <c r="A937" s="192"/>
      <c r="B937" s="200" t="s">
        <v>2268</v>
      </c>
      <c r="C937" s="231" t="s">
        <v>1671</v>
      </c>
      <c r="D937" s="190" t="s">
        <v>22</v>
      </c>
      <c r="E937" s="210">
        <v>1565</v>
      </c>
      <c r="F937" s="436">
        <v>41711</v>
      </c>
      <c r="G937" s="42">
        <v>1565</v>
      </c>
      <c r="H937" s="77">
        <f t="shared" si="14"/>
        <v>0</v>
      </c>
      <c r="I937" s="190"/>
    </row>
    <row r="938" spans="1:11" x14ac:dyDescent="0.25">
      <c r="A938" s="192"/>
      <c r="B938" s="200" t="s">
        <v>2269</v>
      </c>
      <c r="C938" s="231" t="s">
        <v>1671</v>
      </c>
      <c r="D938" s="190" t="s">
        <v>2270</v>
      </c>
      <c r="E938" s="210">
        <v>1364</v>
      </c>
      <c r="F938" s="436">
        <v>41711</v>
      </c>
      <c r="G938" s="42">
        <v>1364</v>
      </c>
      <c r="H938" s="77">
        <f t="shared" si="14"/>
        <v>0</v>
      </c>
      <c r="I938" s="190" t="s">
        <v>65</v>
      </c>
    </row>
    <row r="939" spans="1:11" x14ac:dyDescent="0.25">
      <c r="A939" s="192"/>
      <c r="B939" s="200" t="s">
        <v>2271</v>
      </c>
      <c r="C939" s="231" t="s">
        <v>1671</v>
      </c>
      <c r="D939" s="190" t="s">
        <v>8</v>
      </c>
      <c r="E939" s="210">
        <v>2447.5</v>
      </c>
      <c r="F939" s="436">
        <v>41711</v>
      </c>
      <c r="G939" s="42">
        <v>2447.5</v>
      </c>
      <c r="H939" s="77">
        <f t="shared" si="14"/>
        <v>0</v>
      </c>
      <c r="I939" s="190" t="s">
        <v>8</v>
      </c>
    </row>
    <row r="940" spans="1:11" x14ac:dyDescent="0.25">
      <c r="A940" s="192"/>
      <c r="B940" s="200" t="s">
        <v>2272</v>
      </c>
      <c r="C940" s="231" t="s">
        <v>1671</v>
      </c>
      <c r="D940" s="190" t="s">
        <v>67</v>
      </c>
      <c r="E940" s="213">
        <v>4272</v>
      </c>
      <c r="F940" s="492" t="s">
        <v>2273</v>
      </c>
      <c r="G940" s="42">
        <v>4272</v>
      </c>
      <c r="H940" s="77">
        <f t="shared" si="14"/>
        <v>0</v>
      </c>
      <c r="I940" s="190" t="s">
        <v>65</v>
      </c>
    </row>
    <row r="941" spans="1:11" x14ac:dyDescent="0.25">
      <c r="A941" s="192"/>
      <c r="B941" s="200" t="s">
        <v>2274</v>
      </c>
      <c r="C941" s="231" t="s">
        <v>1671</v>
      </c>
      <c r="D941" s="190" t="s">
        <v>8</v>
      </c>
      <c r="E941" s="210">
        <v>765</v>
      </c>
      <c r="F941" s="436">
        <v>41711</v>
      </c>
      <c r="G941" s="42">
        <v>765</v>
      </c>
      <c r="H941" s="77">
        <f t="shared" si="14"/>
        <v>0</v>
      </c>
      <c r="I941" s="190" t="s">
        <v>8</v>
      </c>
    </row>
    <row r="942" spans="1:11" x14ac:dyDescent="0.25">
      <c r="A942" s="192"/>
      <c r="B942" s="200" t="s">
        <v>2275</v>
      </c>
      <c r="C942" s="231" t="s">
        <v>1671</v>
      </c>
      <c r="D942" s="190" t="s">
        <v>54</v>
      </c>
      <c r="E942" s="210">
        <v>6140.5</v>
      </c>
      <c r="F942" s="436">
        <v>41711</v>
      </c>
      <c r="G942" s="42">
        <v>6140.5</v>
      </c>
      <c r="H942" s="77">
        <f t="shared" si="14"/>
        <v>0</v>
      </c>
      <c r="I942" s="190" t="s">
        <v>30</v>
      </c>
    </row>
    <row r="943" spans="1:11" x14ac:dyDescent="0.25">
      <c r="A943" s="192"/>
      <c r="B943" s="200" t="s">
        <v>2276</v>
      </c>
      <c r="C943" s="231" t="s">
        <v>1671</v>
      </c>
      <c r="D943" s="190" t="s">
        <v>11</v>
      </c>
      <c r="E943" s="210">
        <v>77845</v>
      </c>
      <c r="F943" s="436">
        <v>41725</v>
      </c>
      <c r="G943" s="42">
        <v>77845</v>
      </c>
      <c r="H943" s="222">
        <f t="shared" si="14"/>
        <v>0</v>
      </c>
      <c r="I943" s="190" t="s">
        <v>12</v>
      </c>
    </row>
    <row r="944" spans="1:11" x14ac:dyDescent="0.25">
      <c r="A944" s="192"/>
      <c r="B944" s="200" t="s">
        <v>2277</v>
      </c>
      <c r="C944" s="231" t="s">
        <v>1671</v>
      </c>
      <c r="D944" s="190" t="s">
        <v>180</v>
      </c>
      <c r="E944" s="210">
        <v>25934</v>
      </c>
      <c r="F944" s="436">
        <v>41715</v>
      </c>
      <c r="G944" s="42">
        <v>25934</v>
      </c>
      <c r="H944" s="222">
        <f t="shared" si="14"/>
        <v>0</v>
      </c>
      <c r="I944" s="190" t="s">
        <v>12</v>
      </c>
    </row>
    <row r="945" spans="1:9" x14ac:dyDescent="0.25">
      <c r="A945" s="192"/>
      <c r="B945" s="200" t="s">
        <v>2278</v>
      </c>
      <c r="C945" s="231" t="s">
        <v>1671</v>
      </c>
      <c r="D945" s="190" t="s">
        <v>134</v>
      </c>
      <c r="E945" s="210">
        <v>2992</v>
      </c>
      <c r="F945" s="436">
        <v>41711</v>
      </c>
      <c r="G945" s="42">
        <v>2992</v>
      </c>
      <c r="H945" s="222">
        <f t="shared" si="14"/>
        <v>0</v>
      </c>
      <c r="I945" s="190" t="s">
        <v>12</v>
      </c>
    </row>
    <row r="946" spans="1:9" x14ac:dyDescent="0.25">
      <c r="A946" s="192"/>
      <c r="B946" s="200" t="s">
        <v>2279</v>
      </c>
      <c r="C946" s="231" t="s">
        <v>1671</v>
      </c>
      <c r="D946" s="190" t="s">
        <v>351</v>
      </c>
      <c r="E946" s="210">
        <v>1738</v>
      </c>
      <c r="F946" s="436">
        <v>41711</v>
      </c>
      <c r="G946" s="42">
        <v>1738</v>
      </c>
      <c r="H946" s="222">
        <f t="shared" si="14"/>
        <v>0</v>
      </c>
      <c r="I946" s="190" t="s">
        <v>65</v>
      </c>
    </row>
    <row r="947" spans="1:9" x14ac:dyDescent="0.25">
      <c r="A947" s="192"/>
      <c r="B947" s="200" t="s">
        <v>2280</v>
      </c>
      <c r="C947" s="231" t="s">
        <v>1671</v>
      </c>
      <c r="D947" s="190" t="s">
        <v>193</v>
      </c>
      <c r="E947" s="213">
        <v>8617.5</v>
      </c>
      <c r="F947" s="492" t="s">
        <v>2281</v>
      </c>
      <c r="G947" s="42">
        <v>8617.5</v>
      </c>
      <c r="H947" s="77">
        <f t="shared" si="14"/>
        <v>0</v>
      </c>
      <c r="I947" s="190" t="s">
        <v>65</v>
      </c>
    </row>
    <row r="948" spans="1:9" x14ac:dyDescent="0.25">
      <c r="A948" s="192"/>
      <c r="B948" s="200" t="s">
        <v>2282</v>
      </c>
      <c r="C948" s="231" t="s">
        <v>1671</v>
      </c>
      <c r="D948" s="190" t="s">
        <v>74</v>
      </c>
      <c r="E948" s="210">
        <v>1210</v>
      </c>
      <c r="F948" s="436">
        <v>41711</v>
      </c>
      <c r="G948" s="42">
        <v>1210</v>
      </c>
      <c r="H948" s="222">
        <f t="shared" si="14"/>
        <v>0</v>
      </c>
      <c r="I948" s="190"/>
    </row>
    <row r="949" spans="1:9" x14ac:dyDescent="0.25">
      <c r="A949" s="192"/>
      <c r="B949" s="200" t="s">
        <v>2283</v>
      </c>
      <c r="C949" s="231" t="s">
        <v>1671</v>
      </c>
      <c r="D949" s="190" t="s">
        <v>2284</v>
      </c>
      <c r="E949" s="210">
        <v>7882</v>
      </c>
      <c r="F949" s="436">
        <v>41711</v>
      </c>
      <c r="G949" s="42">
        <v>7882</v>
      </c>
      <c r="H949" s="222">
        <f t="shared" si="14"/>
        <v>0</v>
      </c>
      <c r="I949" s="190" t="s">
        <v>21</v>
      </c>
    </row>
    <row r="950" spans="1:9" x14ac:dyDescent="0.25">
      <c r="A950" s="192"/>
      <c r="B950" s="200" t="s">
        <v>2285</v>
      </c>
      <c r="C950" s="231" t="s">
        <v>1671</v>
      </c>
      <c r="D950" s="190" t="s">
        <v>130</v>
      </c>
      <c r="E950" s="210">
        <v>5865.2</v>
      </c>
      <c r="F950" s="436">
        <v>41713</v>
      </c>
      <c r="G950" s="42">
        <v>5865.2</v>
      </c>
      <c r="H950" s="222">
        <f t="shared" si="14"/>
        <v>0</v>
      </c>
      <c r="I950" s="190" t="s">
        <v>21</v>
      </c>
    </row>
    <row r="951" spans="1:9" x14ac:dyDescent="0.25">
      <c r="A951" s="192"/>
      <c r="B951" s="200" t="s">
        <v>2286</v>
      </c>
      <c r="C951" s="231" t="s">
        <v>1671</v>
      </c>
      <c r="D951" s="190" t="s">
        <v>188</v>
      </c>
      <c r="E951" s="210">
        <v>10554</v>
      </c>
      <c r="F951" s="515">
        <v>41804</v>
      </c>
      <c r="G951" s="62">
        <v>10554</v>
      </c>
      <c r="H951" s="77">
        <f t="shared" si="14"/>
        <v>0</v>
      </c>
      <c r="I951" s="190" t="s">
        <v>21</v>
      </c>
    </row>
    <row r="952" spans="1:9" x14ac:dyDescent="0.25">
      <c r="A952" s="192"/>
      <c r="B952" s="200" t="s">
        <v>2287</v>
      </c>
      <c r="C952" s="231" t="s">
        <v>1671</v>
      </c>
      <c r="D952" s="190" t="s">
        <v>149</v>
      </c>
      <c r="E952" s="213">
        <v>13700.5</v>
      </c>
      <c r="F952" s="492" t="s">
        <v>2288</v>
      </c>
      <c r="G952" s="42">
        <v>13700.5</v>
      </c>
      <c r="H952" s="77">
        <f t="shared" si="14"/>
        <v>0</v>
      </c>
      <c r="I952" s="190" t="s">
        <v>27</v>
      </c>
    </row>
    <row r="953" spans="1:9" x14ac:dyDescent="0.25">
      <c r="A953" s="192"/>
      <c r="B953" s="200" t="s">
        <v>2289</v>
      </c>
      <c r="C953" s="231" t="s">
        <v>1671</v>
      </c>
      <c r="D953" s="190" t="s">
        <v>2290</v>
      </c>
      <c r="E953" s="210">
        <v>4296</v>
      </c>
      <c r="F953" s="436">
        <v>41711</v>
      </c>
      <c r="G953" s="42">
        <v>4296</v>
      </c>
      <c r="H953" s="222">
        <f t="shared" si="14"/>
        <v>0</v>
      </c>
      <c r="I953" s="190"/>
    </row>
    <row r="954" spans="1:9" x14ac:dyDescent="0.25">
      <c r="A954" s="192"/>
      <c r="B954" s="200" t="s">
        <v>2291</v>
      </c>
      <c r="C954" s="231" t="s">
        <v>1671</v>
      </c>
      <c r="D954" s="190" t="s">
        <v>8</v>
      </c>
      <c r="E954" s="210">
        <v>480</v>
      </c>
      <c r="F954" s="436">
        <v>41711</v>
      </c>
      <c r="G954" s="42">
        <v>480</v>
      </c>
      <c r="H954" s="222">
        <f t="shared" si="14"/>
        <v>0</v>
      </c>
      <c r="I954" s="190" t="s">
        <v>8</v>
      </c>
    </row>
    <row r="955" spans="1:9" x14ac:dyDescent="0.25">
      <c r="A955" s="192"/>
      <c r="B955" s="200" t="s">
        <v>2292</v>
      </c>
      <c r="C955" s="231" t="s">
        <v>1671</v>
      </c>
      <c r="D955" s="190" t="s">
        <v>2293</v>
      </c>
      <c r="E955" s="210">
        <v>2807.5</v>
      </c>
      <c r="F955" s="436">
        <v>41711</v>
      </c>
      <c r="G955" s="42">
        <v>2807.5</v>
      </c>
      <c r="H955" s="222">
        <f t="shared" si="14"/>
        <v>0</v>
      </c>
      <c r="I955" s="190" t="s">
        <v>45</v>
      </c>
    </row>
    <row r="956" spans="1:9" x14ac:dyDescent="0.25">
      <c r="A956" s="192"/>
      <c r="B956" s="200" t="s">
        <v>2294</v>
      </c>
      <c r="C956" s="231" t="s">
        <v>1671</v>
      </c>
      <c r="D956" s="190" t="s">
        <v>2295</v>
      </c>
      <c r="E956" s="210">
        <v>1898</v>
      </c>
      <c r="F956" s="436">
        <v>41711</v>
      </c>
      <c r="G956" s="42">
        <v>1898</v>
      </c>
      <c r="H956" s="222">
        <f t="shared" si="14"/>
        <v>0</v>
      </c>
      <c r="I956" s="190" t="s">
        <v>65</v>
      </c>
    </row>
    <row r="957" spans="1:9" x14ac:dyDescent="0.25">
      <c r="A957" s="192"/>
      <c r="B957" s="200" t="s">
        <v>2296</v>
      </c>
      <c r="C957" s="231" t="s">
        <v>1671</v>
      </c>
      <c r="D957" s="190" t="s">
        <v>99</v>
      </c>
      <c r="E957" s="210">
        <v>5776</v>
      </c>
      <c r="F957" s="436">
        <v>41711</v>
      </c>
      <c r="G957" s="42">
        <v>5776</v>
      </c>
      <c r="H957" s="222">
        <f t="shared" si="14"/>
        <v>0</v>
      </c>
      <c r="I957" s="190" t="s">
        <v>65</v>
      </c>
    </row>
    <row r="958" spans="1:9" x14ac:dyDescent="0.25">
      <c r="A958" s="192"/>
      <c r="B958" s="200" t="s">
        <v>2297</v>
      </c>
      <c r="C958" s="231" t="s">
        <v>1671</v>
      </c>
      <c r="D958" s="190" t="s">
        <v>473</v>
      </c>
      <c r="E958" s="210">
        <v>780</v>
      </c>
      <c r="F958" s="436">
        <v>41711</v>
      </c>
      <c r="G958" s="42">
        <v>780</v>
      </c>
      <c r="H958" s="222">
        <f t="shared" si="14"/>
        <v>0</v>
      </c>
      <c r="I958" s="190"/>
    </row>
    <row r="959" spans="1:9" x14ac:dyDescent="0.25">
      <c r="A959" s="232">
        <v>41711</v>
      </c>
      <c r="B959" s="233" t="s">
        <v>2298</v>
      </c>
      <c r="C959" s="231" t="s">
        <v>1671</v>
      </c>
      <c r="D959" s="190" t="s">
        <v>231</v>
      </c>
      <c r="E959" s="210">
        <v>1095</v>
      </c>
      <c r="F959" s="436">
        <v>41711</v>
      </c>
      <c r="G959" s="42">
        <v>1095</v>
      </c>
      <c r="H959" s="222">
        <f t="shared" si="14"/>
        <v>0</v>
      </c>
      <c r="I959" s="190" t="s">
        <v>65</v>
      </c>
    </row>
    <row r="960" spans="1:9" x14ac:dyDescent="0.25">
      <c r="A960" s="192"/>
      <c r="B960" s="200" t="s">
        <v>2299</v>
      </c>
      <c r="C960" s="231" t="s">
        <v>1671</v>
      </c>
      <c r="D960" s="190" t="s">
        <v>235</v>
      </c>
      <c r="E960" s="213">
        <v>4957</v>
      </c>
      <c r="F960" s="492" t="s">
        <v>2300</v>
      </c>
      <c r="G960" s="42">
        <v>4957</v>
      </c>
      <c r="H960" s="77">
        <f t="shared" ref="H960:H1023" si="15">E960-G960</f>
        <v>0</v>
      </c>
      <c r="I960" s="190" t="s">
        <v>65</v>
      </c>
    </row>
    <row r="961" spans="1:9" x14ac:dyDescent="0.25">
      <c r="A961" s="192"/>
      <c r="B961" s="200" t="s">
        <v>2301</v>
      </c>
      <c r="C961" s="231" t="s">
        <v>1671</v>
      </c>
      <c r="D961" s="190" t="s">
        <v>623</v>
      </c>
      <c r="E961" s="213">
        <v>1917.5</v>
      </c>
      <c r="F961" s="436">
        <v>41711</v>
      </c>
      <c r="G961" s="42">
        <v>1917.5</v>
      </c>
      <c r="H961" s="222">
        <f t="shared" si="15"/>
        <v>0</v>
      </c>
      <c r="I961" s="190"/>
    </row>
    <row r="962" spans="1:9" x14ac:dyDescent="0.25">
      <c r="A962" s="192"/>
      <c r="B962" s="200" t="s">
        <v>2302</v>
      </c>
      <c r="C962" s="231" t="s">
        <v>1671</v>
      </c>
      <c r="D962" s="190" t="s">
        <v>468</v>
      </c>
      <c r="E962" s="213">
        <v>6770</v>
      </c>
      <c r="F962" s="436">
        <v>41711</v>
      </c>
      <c r="G962" s="42">
        <v>6770</v>
      </c>
      <c r="H962" s="222">
        <f t="shared" si="15"/>
        <v>0</v>
      </c>
      <c r="I962" s="190" t="s">
        <v>65</v>
      </c>
    </row>
    <row r="963" spans="1:9" x14ac:dyDescent="0.25">
      <c r="A963" s="192"/>
      <c r="B963" s="200" t="s">
        <v>2303</v>
      </c>
      <c r="C963" s="231" t="s">
        <v>1671</v>
      </c>
      <c r="D963" s="190" t="s">
        <v>367</v>
      </c>
      <c r="E963" s="213">
        <v>4334.5</v>
      </c>
      <c r="F963" s="492" t="s">
        <v>2304</v>
      </c>
      <c r="G963" s="42">
        <v>4334.5</v>
      </c>
      <c r="H963" s="77">
        <f t="shared" si="15"/>
        <v>0</v>
      </c>
      <c r="I963" s="190" t="s">
        <v>8</v>
      </c>
    </row>
    <row r="964" spans="1:9" x14ac:dyDescent="0.25">
      <c r="A964" s="192"/>
      <c r="B964" s="200" t="s">
        <v>2305</v>
      </c>
      <c r="C964" s="231" t="s">
        <v>1671</v>
      </c>
      <c r="D964" s="190" t="s">
        <v>54</v>
      </c>
      <c r="E964" s="213">
        <v>25556.5</v>
      </c>
      <c r="F964" s="436">
        <v>41711</v>
      </c>
      <c r="G964" s="42">
        <v>25556.5</v>
      </c>
      <c r="H964" s="222">
        <f t="shared" si="15"/>
        <v>0</v>
      </c>
      <c r="I964" s="190" t="s">
        <v>217</v>
      </c>
    </row>
    <row r="965" spans="1:9" x14ac:dyDescent="0.25">
      <c r="A965" s="192"/>
      <c r="B965" s="200" t="s">
        <v>2306</v>
      </c>
      <c r="C965" s="231" t="s">
        <v>1671</v>
      </c>
      <c r="D965" s="190" t="s">
        <v>14</v>
      </c>
      <c r="E965" s="213">
        <v>9307</v>
      </c>
      <c r="F965" s="436">
        <v>41711</v>
      </c>
      <c r="G965" s="42">
        <v>9307</v>
      </c>
      <c r="H965" s="77">
        <f t="shared" si="15"/>
        <v>0</v>
      </c>
      <c r="I965" s="190" t="s">
        <v>30</v>
      </c>
    </row>
    <row r="966" spans="1:9" x14ac:dyDescent="0.25">
      <c r="A966" s="192"/>
      <c r="B966" s="200" t="s">
        <v>2307</v>
      </c>
      <c r="C966" s="231" t="s">
        <v>1671</v>
      </c>
      <c r="D966" s="190" t="s">
        <v>160</v>
      </c>
      <c r="E966" s="213">
        <v>31106.5</v>
      </c>
      <c r="F966" s="436">
        <v>41711</v>
      </c>
      <c r="G966" s="42">
        <v>31106.5</v>
      </c>
      <c r="H966" s="222">
        <f t="shared" si="15"/>
        <v>0</v>
      </c>
      <c r="I966" s="190" t="s">
        <v>8</v>
      </c>
    </row>
    <row r="967" spans="1:9" x14ac:dyDescent="0.25">
      <c r="A967" s="192">
        <v>41712</v>
      </c>
      <c r="B967" s="200" t="s">
        <v>2308</v>
      </c>
      <c r="C967" s="231" t="s">
        <v>1671</v>
      </c>
      <c r="D967" s="190" t="s">
        <v>152</v>
      </c>
      <c r="E967" s="210">
        <v>6898.5</v>
      </c>
      <c r="F967" s="436">
        <v>41712</v>
      </c>
      <c r="G967" s="42">
        <v>6898.5</v>
      </c>
      <c r="H967" s="222">
        <f t="shared" si="15"/>
        <v>0</v>
      </c>
      <c r="I967" s="190"/>
    </row>
    <row r="968" spans="1:9" x14ac:dyDescent="0.25">
      <c r="A968" s="192"/>
      <c r="B968" s="200" t="s">
        <v>2309</v>
      </c>
      <c r="C968" s="231" t="s">
        <v>1671</v>
      </c>
      <c r="D968" s="190" t="s">
        <v>2075</v>
      </c>
      <c r="E968" s="210">
        <v>1419</v>
      </c>
      <c r="F968" s="436">
        <v>41712</v>
      </c>
      <c r="G968" s="42">
        <v>1419</v>
      </c>
      <c r="H968" s="222">
        <f t="shared" si="15"/>
        <v>0</v>
      </c>
      <c r="I968" s="56"/>
    </row>
    <row r="969" spans="1:9" x14ac:dyDescent="0.25">
      <c r="A969" s="192"/>
      <c r="B969" s="200" t="s">
        <v>2310</v>
      </c>
      <c r="C969" s="231" t="s">
        <v>1671</v>
      </c>
      <c r="D969" s="190" t="s">
        <v>62</v>
      </c>
      <c r="E969" s="210">
        <v>19623.400000000001</v>
      </c>
      <c r="F969" s="486" t="s">
        <v>2311</v>
      </c>
      <c r="G969" s="42">
        <v>19623.400000000001</v>
      </c>
      <c r="H969" s="222">
        <f t="shared" si="15"/>
        <v>0</v>
      </c>
      <c r="I969" s="190" t="s">
        <v>12</v>
      </c>
    </row>
    <row r="970" spans="1:9" x14ac:dyDescent="0.25">
      <c r="A970" s="192"/>
      <c r="B970" s="200" t="s">
        <v>2312</v>
      </c>
      <c r="C970" s="231" t="s">
        <v>1671</v>
      </c>
      <c r="D970" s="190" t="s">
        <v>8</v>
      </c>
      <c r="E970" s="210">
        <v>370</v>
      </c>
      <c r="F970" s="436">
        <v>41712</v>
      </c>
      <c r="G970" s="42">
        <v>370</v>
      </c>
      <c r="H970" s="222">
        <f t="shared" si="15"/>
        <v>0</v>
      </c>
      <c r="I970" s="190" t="s">
        <v>8</v>
      </c>
    </row>
    <row r="971" spans="1:9" x14ac:dyDescent="0.25">
      <c r="A971" s="192"/>
      <c r="B971" s="200" t="s">
        <v>2313</v>
      </c>
      <c r="C971" s="231" t="s">
        <v>1671</v>
      </c>
      <c r="D971" s="190" t="s">
        <v>19</v>
      </c>
      <c r="E971" s="210">
        <v>614194.69999999995</v>
      </c>
      <c r="F971" s="492" t="s">
        <v>4894</v>
      </c>
      <c r="G971" s="42">
        <f>254972.82+268750+90471.88</f>
        <v>614194.69999999995</v>
      </c>
      <c r="H971" s="77">
        <f t="shared" si="15"/>
        <v>0</v>
      </c>
      <c r="I971" s="190"/>
    </row>
    <row r="972" spans="1:9" x14ac:dyDescent="0.25">
      <c r="A972" s="192"/>
      <c r="B972" s="200" t="s">
        <v>2314</v>
      </c>
      <c r="C972" s="231" t="s">
        <v>1671</v>
      </c>
      <c r="D972" s="190" t="s">
        <v>28</v>
      </c>
      <c r="E972" s="213">
        <v>8520</v>
      </c>
      <c r="F972" s="492" t="s">
        <v>2315</v>
      </c>
      <c r="G972" s="42">
        <v>8520</v>
      </c>
      <c r="H972" s="77">
        <f t="shared" si="15"/>
        <v>0</v>
      </c>
      <c r="I972" s="190" t="s">
        <v>8</v>
      </c>
    </row>
    <row r="973" spans="1:9" x14ac:dyDescent="0.25">
      <c r="A973" s="192"/>
      <c r="B973" s="200" t="s">
        <v>2316</v>
      </c>
      <c r="C973" s="231" t="s">
        <v>1671</v>
      </c>
      <c r="D973" s="190" t="s">
        <v>2237</v>
      </c>
      <c r="E973" s="210">
        <v>1987.5</v>
      </c>
      <c r="F973" s="436">
        <v>41712</v>
      </c>
      <c r="G973" s="42">
        <v>1987.5</v>
      </c>
      <c r="H973" s="77">
        <f t="shared" si="15"/>
        <v>0</v>
      </c>
      <c r="I973" s="190" t="s">
        <v>37</v>
      </c>
    </row>
    <row r="974" spans="1:9" x14ac:dyDescent="0.25">
      <c r="A974" s="192"/>
      <c r="B974" s="200" t="s">
        <v>2317</v>
      </c>
      <c r="C974" s="231" t="s">
        <v>1671</v>
      </c>
      <c r="D974" s="190" t="s">
        <v>14</v>
      </c>
      <c r="E974" s="210">
        <v>1968</v>
      </c>
      <c r="F974" s="436">
        <v>41712</v>
      </c>
      <c r="G974" s="42">
        <v>1968</v>
      </c>
      <c r="H974" s="77">
        <f t="shared" si="15"/>
        <v>0</v>
      </c>
      <c r="I974" s="190" t="s">
        <v>12</v>
      </c>
    </row>
    <row r="975" spans="1:9" x14ac:dyDescent="0.25">
      <c r="A975" s="192"/>
      <c r="B975" s="200" t="s">
        <v>2318</v>
      </c>
      <c r="C975" s="231" t="s">
        <v>1671</v>
      </c>
      <c r="D975" s="190" t="s">
        <v>44</v>
      </c>
      <c r="E975" s="210">
        <v>5700</v>
      </c>
      <c r="F975" s="436">
        <v>41720</v>
      </c>
      <c r="G975" s="42">
        <v>5700</v>
      </c>
      <c r="H975" s="77">
        <f t="shared" si="15"/>
        <v>0</v>
      </c>
      <c r="I975" s="190" t="s">
        <v>65</v>
      </c>
    </row>
    <row r="976" spans="1:9" x14ac:dyDescent="0.25">
      <c r="A976" s="192"/>
      <c r="B976" s="200" t="s">
        <v>2319</v>
      </c>
      <c r="C976" s="231" t="s">
        <v>1671</v>
      </c>
      <c r="D976" s="190" t="s">
        <v>13</v>
      </c>
      <c r="E976" s="210">
        <v>4048</v>
      </c>
      <c r="F976" s="436">
        <v>41713</v>
      </c>
      <c r="G976" s="42">
        <v>4048</v>
      </c>
      <c r="H976" s="77">
        <f t="shared" si="15"/>
        <v>0</v>
      </c>
      <c r="I976" s="190" t="s">
        <v>30</v>
      </c>
    </row>
    <row r="977" spans="1:9" x14ac:dyDescent="0.25">
      <c r="A977" s="192"/>
      <c r="B977" s="200" t="s">
        <v>2320</v>
      </c>
      <c r="C977" s="231" t="s">
        <v>1671</v>
      </c>
      <c r="D977" s="190" t="s">
        <v>24</v>
      </c>
      <c r="E977" s="210">
        <v>185</v>
      </c>
      <c r="F977" s="436">
        <v>41712</v>
      </c>
      <c r="G977" s="42">
        <v>185</v>
      </c>
      <c r="H977" s="77">
        <f t="shared" si="15"/>
        <v>0</v>
      </c>
      <c r="I977" s="190" t="s">
        <v>8</v>
      </c>
    </row>
    <row r="978" spans="1:9" x14ac:dyDescent="0.25">
      <c r="A978" s="192"/>
      <c r="B978" s="200" t="s">
        <v>2321</v>
      </c>
      <c r="C978" s="231" t="s">
        <v>1671</v>
      </c>
      <c r="D978" s="190" t="s">
        <v>260</v>
      </c>
      <c r="E978" s="210">
        <v>3416</v>
      </c>
      <c r="F978" s="436">
        <v>41712</v>
      </c>
      <c r="G978" s="42">
        <v>3416</v>
      </c>
      <c r="H978" s="77">
        <f t="shared" si="15"/>
        <v>0</v>
      </c>
      <c r="I978" s="190" t="s">
        <v>65</v>
      </c>
    </row>
    <row r="979" spans="1:9" x14ac:dyDescent="0.25">
      <c r="A979" s="192"/>
      <c r="B979" s="200" t="s">
        <v>2322</v>
      </c>
      <c r="C979" s="231" t="s">
        <v>1671</v>
      </c>
      <c r="D979" s="190" t="s">
        <v>43</v>
      </c>
      <c r="E979" s="210">
        <v>2280</v>
      </c>
      <c r="F979" s="492" t="s">
        <v>2323</v>
      </c>
      <c r="G979" s="42">
        <v>2280</v>
      </c>
      <c r="H979" s="77">
        <f t="shared" si="15"/>
        <v>0</v>
      </c>
      <c r="I979" s="190" t="s">
        <v>30</v>
      </c>
    </row>
    <row r="980" spans="1:9" x14ac:dyDescent="0.25">
      <c r="A980" s="192"/>
      <c r="B980" s="200" t="s">
        <v>2324</v>
      </c>
      <c r="C980" s="231" t="s">
        <v>1671</v>
      </c>
      <c r="D980" s="190" t="s">
        <v>42</v>
      </c>
      <c r="E980" s="210">
        <v>2660</v>
      </c>
      <c r="F980" s="436">
        <v>41720</v>
      </c>
      <c r="G980" s="42">
        <v>2660</v>
      </c>
      <c r="H980" s="77">
        <f t="shared" si="15"/>
        <v>0</v>
      </c>
      <c r="I980" s="190" t="s">
        <v>30</v>
      </c>
    </row>
    <row r="981" spans="1:9" x14ac:dyDescent="0.25">
      <c r="A981" s="192"/>
      <c r="B981" s="200" t="s">
        <v>2325</v>
      </c>
      <c r="C981" s="231" t="s">
        <v>1671</v>
      </c>
      <c r="D981" s="190" t="s">
        <v>8</v>
      </c>
      <c r="E981" s="210">
        <v>797.5</v>
      </c>
      <c r="F981" s="436">
        <v>41712</v>
      </c>
      <c r="G981" s="42">
        <v>797.5</v>
      </c>
      <c r="H981" s="77">
        <f t="shared" si="15"/>
        <v>0</v>
      </c>
      <c r="I981" s="190" t="s">
        <v>8</v>
      </c>
    </row>
    <row r="982" spans="1:9" x14ac:dyDescent="0.25">
      <c r="A982" s="192"/>
      <c r="B982" s="200" t="s">
        <v>2326</v>
      </c>
      <c r="C982" s="231" t="s">
        <v>1671</v>
      </c>
      <c r="D982" s="190" t="s">
        <v>544</v>
      </c>
      <c r="E982" s="210">
        <v>8208.5</v>
      </c>
      <c r="F982" s="436">
        <v>41712</v>
      </c>
      <c r="G982" s="42">
        <v>8208.5</v>
      </c>
      <c r="H982" s="77">
        <f t="shared" si="15"/>
        <v>0</v>
      </c>
      <c r="I982" s="190"/>
    </row>
    <row r="983" spans="1:9" x14ac:dyDescent="0.25">
      <c r="A983" s="192"/>
      <c r="B983" s="200" t="s">
        <v>2327</v>
      </c>
      <c r="C983" s="231" t="s">
        <v>1671</v>
      </c>
      <c r="D983" s="190" t="s">
        <v>123</v>
      </c>
      <c r="E983" s="210">
        <v>2387</v>
      </c>
      <c r="F983" s="487" t="s">
        <v>2328</v>
      </c>
      <c r="G983" s="42">
        <v>2387</v>
      </c>
      <c r="H983" s="77">
        <f t="shared" si="15"/>
        <v>0</v>
      </c>
      <c r="I983" s="190" t="s">
        <v>8</v>
      </c>
    </row>
    <row r="984" spans="1:9" x14ac:dyDescent="0.25">
      <c r="A984" s="192"/>
      <c r="B984" s="200" t="s">
        <v>2329</v>
      </c>
      <c r="C984" s="231" t="s">
        <v>1671</v>
      </c>
      <c r="D984" s="190" t="s">
        <v>517</v>
      </c>
      <c r="E984" s="210">
        <v>990</v>
      </c>
      <c r="F984" s="436">
        <v>41712</v>
      </c>
      <c r="G984" s="42">
        <v>990</v>
      </c>
      <c r="H984" s="77">
        <f t="shared" si="15"/>
        <v>0</v>
      </c>
      <c r="I984" s="190" t="s">
        <v>8</v>
      </c>
    </row>
    <row r="985" spans="1:9" x14ac:dyDescent="0.25">
      <c r="A985" s="192"/>
      <c r="B985" s="200" t="s">
        <v>2330</v>
      </c>
      <c r="C985" s="231" t="s">
        <v>1671</v>
      </c>
      <c r="D985" s="190" t="s">
        <v>8</v>
      </c>
      <c r="E985" s="210">
        <v>1260.5</v>
      </c>
      <c r="F985" s="436">
        <v>41712</v>
      </c>
      <c r="G985" s="42">
        <v>1260.5</v>
      </c>
      <c r="H985" s="77">
        <f t="shared" si="15"/>
        <v>0</v>
      </c>
      <c r="I985" s="190" t="s">
        <v>8</v>
      </c>
    </row>
    <row r="986" spans="1:9" x14ac:dyDescent="0.25">
      <c r="A986" s="192"/>
      <c r="B986" s="200" t="s">
        <v>2331</v>
      </c>
      <c r="C986" s="231" t="s">
        <v>1671</v>
      </c>
      <c r="D986" s="190" t="s">
        <v>186</v>
      </c>
      <c r="E986" s="210">
        <v>3715.2</v>
      </c>
      <c r="F986" s="436">
        <v>41715</v>
      </c>
      <c r="G986" s="42">
        <v>3715.2</v>
      </c>
      <c r="H986" s="77">
        <f t="shared" si="15"/>
        <v>0</v>
      </c>
      <c r="I986" s="190" t="s">
        <v>8</v>
      </c>
    </row>
    <row r="987" spans="1:9" x14ac:dyDescent="0.25">
      <c r="A987" s="192"/>
      <c r="B987" s="200" t="s">
        <v>2332</v>
      </c>
      <c r="C987" s="231" t="s">
        <v>1671</v>
      </c>
      <c r="D987" s="196" t="s">
        <v>53</v>
      </c>
      <c r="E987" s="215">
        <v>0</v>
      </c>
      <c r="F987" s="436"/>
      <c r="G987" s="42"/>
      <c r="H987" s="77">
        <f t="shared" si="15"/>
        <v>0</v>
      </c>
      <c r="I987" s="190" t="s">
        <v>324</v>
      </c>
    </row>
    <row r="988" spans="1:9" x14ac:dyDescent="0.25">
      <c r="A988" s="192"/>
      <c r="B988" s="200" t="s">
        <v>2333</v>
      </c>
      <c r="C988" s="231" t="s">
        <v>1671</v>
      </c>
      <c r="D988" s="196" t="s">
        <v>53</v>
      </c>
      <c r="E988" s="215">
        <v>0</v>
      </c>
      <c r="F988" s="436"/>
      <c r="G988" s="42"/>
      <c r="H988" s="77">
        <f t="shared" si="15"/>
        <v>0</v>
      </c>
      <c r="I988" s="190" t="s">
        <v>324</v>
      </c>
    </row>
    <row r="989" spans="1:9" x14ac:dyDescent="0.25">
      <c r="A989" s="192"/>
      <c r="B989" s="200" t="s">
        <v>2334</v>
      </c>
      <c r="C989" s="231" t="s">
        <v>1671</v>
      </c>
      <c r="D989" s="190" t="s">
        <v>116</v>
      </c>
      <c r="E989" s="210">
        <v>1453.5</v>
      </c>
      <c r="F989" s="436">
        <v>41712</v>
      </c>
      <c r="G989" s="42">
        <v>1453.5</v>
      </c>
      <c r="H989" s="77">
        <f t="shared" si="15"/>
        <v>0</v>
      </c>
      <c r="I989" s="190"/>
    </row>
    <row r="990" spans="1:9" x14ac:dyDescent="0.25">
      <c r="A990" s="192"/>
      <c r="B990" s="200" t="s">
        <v>2335</v>
      </c>
      <c r="C990" s="231" t="s">
        <v>1671</v>
      </c>
      <c r="D990" s="190" t="s">
        <v>215</v>
      </c>
      <c r="E990" s="210">
        <v>3245.2</v>
      </c>
      <c r="F990" s="436">
        <v>41712</v>
      </c>
      <c r="G990" s="42">
        <v>3245.2</v>
      </c>
      <c r="H990" s="77">
        <f t="shared" si="15"/>
        <v>0</v>
      </c>
      <c r="I990" s="190"/>
    </row>
    <row r="991" spans="1:9" x14ac:dyDescent="0.25">
      <c r="A991" s="192"/>
      <c r="B991" s="200" t="s">
        <v>2336</v>
      </c>
      <c r="C991" s="231" t="s">
        <v>1671</v>
      </c>
      <c r="D991" s="190" t="s">
        <v>149</v>
      </c>
      <c r="E991" s="210">
        <v>9320.5</v>
      </c>
      <c r="F991" s="436">
        <v>41712</v>
      </c>
      <c r="G991" s="42">
        <v>9320.5</v>
      </c>
      <c r="H991" s="77">
        <f t="shared" si="15"/>
        <v>0</v>
      </c>
      <c r="I991" s="190"/>
    </row>
    <row r="992" spans="1:9" x14ac:dyDescent="0.25">
      <c r="A992" s="192"/>
      <c r="B992" s="200" t="s">
        <v>2337</v>
      </c>
      <c r="C992" s="231" t="s">
        <v>1671</v>
      </c>
      <c r="D992" s="190" t="s">
        <v>119</v>
      </c>
      <c r="E992" s="210">
        <v>4273.5</v>
      </c>
      <c r="F992" s="436">
        <v>41712</v>
      </c>
      <c r="G992" s="42">
        <v>4273.5</v>
      </c>
      <c r="H992" s="77">
        <f t="shared" si="15"/>
        <v>0</v>
      </c>
      <c r="I992" s="190" t="s">
        <v>65</v>
      </c>
    </row>
    <row r="993" spans="1:9" x14ac:dyDescent="0.25">
      <c r="A993" s="192"/>
      <c r="B993" s="200" t="s">
        <v>2338</v>
      </c>
      <c r="C993" s="231" t="s">
        <v>1671</v>
      </c>
      <c r="D993" s="190" t="s">
        <v>792</v>
      </c>
      <c r="E993" s="210">
        <v>2548</v>
      </c>
      <c r="F993" s="486" t="s">
        <v>2339</v>
      </c>
      <c r="G993" s="42">
        <v>2548</v>
      </c>
      <c r="H993" s="77">
        <f t="shared" si="15"/>
        <v>0</v>
      </c>
      <c r="I993" s="190" t="s">
        <v>65</v>
      </c>
    </row>
    <row r="994" spans="1:9" x14ac:dyDescent="0.25">
      <c r="A994" s="192"/>
      <c r="B994" s="200" t="s">
        <v>2340</v>
      </c>
      <c r="C994" s="231" t="s">
        <v>1671</v>
      </c>
      <c r="D994" s="190" t="s">
        <v>55</v>
      </c>
      <c r="E994" s="210">
        <v>8945</v>
      </c>
      <c r="F994" s="436">
        <v>41712</v>
      </c>
      <c r="G994" s="42">
        <v>8945</v>
      </c>
      <c r="H994" s="77">
        <f t="shared" si="15"/>
        <v>0</v>
      </c>
      <c r="I994" s="190" t="s">
        <v>8</v>
      </c>
    </row>
    <row r="995" spans="1:9" x14ac:dyDescent="0.25">
      <c r="A995" s="192"/>
      <c r="B995" s="200" t="s">
        <v>2341</v>
      </c>
      <c r="C995" s="231" t="s">
        <v>1671</v>
      </c>
      <c r="D995" s="190" t="s">
        <v>8</v>
      </c>
      <c r="E995" s="210">
        <v>1300</v>
      </c>
      <c r="F995" s="436">
        <v>41712</v>
      </c>
      <c r="G995" s="42">
        <v>1300</v>
      </c>
      <c r="H995" s="77">
        <f t="shared" si="15"/>
        <v>0</v>
      </c>
      <c r="I995" s="190" t="s">
        <v>8</v>
      </c>
    </row>
    <row r="996" spans="1:9" x14ac:dyDescent="0.25">
      <c r="A996" s="192"/>
      <c r="B996" s="200" t="s">
        <v>2342</v>
      </c>
      <c r="C996" s="231" t="s">
        <v>1671</v>
      </c>
      <c r="D996" s="190" t="s">
        <v>701</v>
      </c>
      <c r="E996" s="210">
        <v>1287</v>
      </c>
      <c r="F996" s="436">
        <v>41712</v>
      </c>
      <c r="G996" s="42">
        <v>1287</v>
      </c>
      <c r="H996" s="77">
        <f t="shared" si="15"/>
        <v>0</v>
      </c>
      <c r="I996" s="190" t="s">
        <v>65</v>
      </c>
    </row>
    <row r="997" spans="1:9" x14ac:dyDescent="0.25">
      <c r="A997" s="192"/>
      <c r="B997" s="200" t="s">
        <v>2343</v>
      </c>
      <c r="C997" s="231" t="s">
        <v>1671</v>
      </c>
      <c r="D997" s="190" t="s">
        <v>67</v>
      </c>
      <c r="E997" s="210">
        <v>899</v>
      </c>
      <c r="F997" s="436">
        <v>41712</v>
      </c>
      <c r="G997" s="42">
        <v>899</v>
      </c>
      <c r="H997" s="77">
        <f t="shared" si="15"/>
        <v>0</v>
      </c>
      <c r="I997" s="190" t="s">
        <v>65</v>
      </c>
    </row>
    <row r="998" spans="1:9" x14ac:dyDescent="0.25">
      <c r="A998" s="192"/>
      <c r="B998" s="200" t="s">
        <v>2344</v>
      </c>
      <c r="C998" s="231" t="s">
        <v>1671</v>
      </c>
      <c r="D998" s="190" t="s">
        <v>8</v>
      </c>
      <c r="E998" s="210">
        <v>328</v>
      </c>
      <c r="F998" s="436">
        <v>41712</v>
      </c>
      <c r="G998" s="42">
        <v>328</v>
      </c>
      <c r="H998" s="77">
        <f t="shared" si="15"/>
        <v>0</v>
      </c>
      <c r="I998" s="190" t="s">
        <v>8</v>
      </c>
    </row>
    <row r="999" spans="1:9" x14ac:dyDescent="0.25">
      <c r="A999" s="192"/>
      <c r="B999" s="200" t="s">
        <v>2345</v>
      </c>
      <c r="C999" s="231" t="s">
        <v>1671</v>
      </c>
      <c r="D999" s="190" t="s">
        <v>98</v>
      </c>
      <c r="E999" s="210">
        <v>10853.2</v>
      </c>
      <c r="F999" s="436">
        <v>41712</v>
      </c>
      <c r="G999" s="42">
        <v>10853.2</v>
      </c>
      <c r="H999" s="77">
        <f t="shared" si="15"/>
        <v>0</v>
      </c>
      <c r="I999" s="190" t="s">
        <v>12</v>
      </c>
    </row>
    <row r="1000" spans="1:9" x14ac:dyDescent="0.25">
      <c r="A1000" s="192"/>
      <c r="B1000" s="200" t="s">
        <v>2346</v>
      </c>
      <c r="C1000" s="231" t="s">
        <v>1671</v>
      </c>
      <c r="D1000" s="190" t="s">
        <v>180</v>
      </c>
      <c r="E1000" s="210">
        <v>26459.73</v>
      </c>
      <c r="F1000" s="436">
        <v>41715</v>
      </c>
      <c r="G1000" s="42">
        <v>26459.73</v>
      </c>
      <c r="H1000" s="77">
        <f t="shared" si="15"/>
        <v>0</v>
      </c>
      <c r="I1000" s="190" t="s">
        <v>12</v>
      </c>
    </row>
    <row r="1001" spans="1:9" x14ac:dyDescent="0.25">
      <c r="A1001" s="192"/>
      <c r="B1001" s="200" t="s">
        <v>2347</v>
      </c>
      <c r="C1001" s="231" t="s">
        <v>1671</v>
      </c>
      <c r="D1001" s="190" t="s">
        <v>48</v>
      </c>
      <c r="E1001" s="210">
        <v>587.5</v>
      </c>
      <c r="F1001" s="436">
        <v>41712</v>
      </c>
      <c r="G1001" s="42">
        <v>587.5</v>
      </c>
      <c r="H1001" s="77">
        <f t="shared" si="15"/>
        <v>0</v>
      </c>
      <c r="I1001" s="190" t="s">
        <v>65</v>
      </c>
    </row>
    <row r="1002" spans="1:9" x14ac:dyDescent="0.25">
      <c r="A1002" s="192"/>
      <c r="B1002" s="200" t="s">
        <v>2348</v>
      </c>
      <c r="C1002" s="231" t="s">
        <v>1671</v>
      </c>
      <c r="D1002" s="190" t="s">
        <v>12</v>
      </c>
      <c r="E1002" s="210">
        <v>462</v>
      </c>
      <c r="F1002" s="436">
        <v>41712</v>
      </c>
      <c r="G1002" s="42">
        <v>462</v>
      </c>
      <c r="H1002" s="77">
        <f>E1002-G1002</f>
        <v>0</v>
      </c>
      <c r="I1002" s="190"/>
    </row>
    <row r="1003" spans="1:9" x14ac:dyDescent="0.25">
      <c r="A1003" s="192"/>
      <c r="B1003" s="200" t="s">
        <v>1129</v>
      </c>
      <c r="C1003" s="231" t="s">
        <v>1671</v>
      </c>
      <c r="D1003" s="190" t="s">
        <v>29</v>
      </c>
      <c r="E1003" s="210">
        <v>5498</v>
      </c>
      <c r="F1003" s="436">
        <v>41713</v>
      </c>
      <c r="G1003" s="42">
        <v>5498</v>
      </c>
      <c r="H1003" s="77">
        <f t="shared" si="15"/>
        <v>0</v>
      </c>
      <c r="I1003" s="190" t="s">
        <v>30</v>
      </c>
    </row>
    <row r="1004" spans="1:9" x14ac:dyDescent="0.25">
      <c r="A1004" s="192"/>
      <c r="B1004" s="200" t="s">
        <v>1130</v>
      </c>
      <c r="C1004" s="231" t="s">
        <v>1671</v>
      </c>
      <c r="D1004" s="190" t="s">
        <v>64</v>
      </c>
      <c r="E1004" s="210">
        <v>8047</v>
      </c>
      <c r="F1004" s="436">
        <v>41712</v>
      </c>
      <c r="G1004" s="42">
        <v>8047</v>
      </c>
      <c r="H1004" s="77">
        <f t="shared" si="15"/>
        <v>0</v>
      </c>
      <c r="I1004" s="190" t="s">
        <v>12</v>
      </c>
    </row>
    <row r="1005" spans="1:9" x14ac:dyDescent="0.25">
      <c r="A1005" s="192"/>
      <c r="B1005" s="200" t="s">
        <v>1131</v>
      </c>
      <c r="C1005" s="231" t="s">
        <v>1671</v>
      </c>
      <c r="D1005" s="190" t="s">
        <v>8</v>
      </c>
      <c r="E1005" s="210">
        <v>353.1</v>
      </c>
      <c r="F1005" s="436">
        <v>41712</v>
      </c>
      <c r="G1005" s="42">
        <v>353.1</v>
      </c>
      <c r="H1005" s="77">
        <f t="shared" si="15"/>
        <v>0</v>
      </c>
      <c r="I1005" s="190" t="s">
        <v>8</v>
      </c>
    </row>
    <row r="1006" spans="1:9" ht="23.25" x14ac:dyDescent="0.25">
      <c r="A1006" s="192"/>
      <c r="B1006" s="200" t="s">
        <v>1132</v>
      </c>
      <c r="C1006" s="231" t="s">
        <v>1671</v>
      </c>
      <c r="D1006" s="190" t="s">
        <v>953</v>
      </c>
      <c r="E1006" s="210">
        <v>3986.5</v>
      </c>
      <c r="F1006" s="501" t="s">
        <v>2349</v>
      </c>
      <c r="G1006" s="42">
        <v>3986.5</v>
      </c>
      <c r="H1006" s="77">
        <f t="shared" si="15"/>
        <v>0</v>
      </c>
      <c r="I1006" s="190" t="s">
        <v>217</v>
      </c>
    </row>
    <row r="1007" spans="1:9" ht="26.25" x14ac:dyDescent="0.25">
      <c r="A1007" s="192"/>
      <c r="B1007" s="200" t="s">
        <v>1133</v>
      </c>
      <c r="C1007" s="231" t="s">
        <v>1671</v>
      </c>
      <c r="D1007" s="190" t="s">
        <v>34</v>
      </c>
      <c r="E1007" s="210">
        <v>2604</v>
      </c>
      <c r="F1007" s="516" t="s">
        <v>2350</v>
      </c>
      <c r="G1007" s="42">
        <v>2604</v>
      </c>
      <c r="H1007" s="77">
        <f t="shared" si="15"/>
        <v>0</v>
      </c>
      <c r="I1007" s="190" t="s">
        <v>30</v>
      </c>
    </row>
    <row r="1008" spans="1:9" x14ac:dyDescent="0.25">
      <c r="A1008" s="192"/>
      <c r="B1008" s="200" t="s">
        <v>1134</v>
      </c>
      <c r="C1008" s="231" t="s">
        <v>1671</v>
      </c>
      <c r="D1008" s="190" t="s">
        <v>836</v>
      </c>
      <c r="E1008" s="210">
        <v>4444.5</v>
      </c>
      <c r="F1008" s="436">
        <v>41712</v>
      </c>
      <c r="G1008" s="42">
        <v>4444.5</v>
      </c>
      <c r="H1008" s="77">
        <f t="shared" si="15"/>
        <v>0</v>
      </c>
      <c r="I1008" s="190" t="s">
        <v>217</v>
      </c>
    </row>
    <row r="1009" spans="1:9" x14ac:dyDescent="0.25">
      <c r="A1009" s="192"/>
      <c r="B1009" s="200" t="s">
        <v>1135</v>
      </c>
      <c r="C1009" s="231" t="s">
        <v>1671</v>
      </c>
      <c r="D1009" s="190" t="s">
        <v>35</v>
      </c>
      <c r="E1009" s="210">
        <v>1748</v>
      </c>
      <c r="F1009" s="436">
        <v>41713</v>
      </c>
      <c r="G1009" s="42">
        <v>1748</v>
      </c>
      <c r="H1009" s="77">
        <f t="shared" si="15"/>
        <v>0</v>
      </c>
      <c r="I1009" s="190" t="s">
        <v>30</v>
      </c>
    </row>
    <row r="1010" spans="1:9" x14ac:dyDescent="0.25">
      <c r="A1010" s="192"/>
      <c r="B1010" s="200" t="s">
        <v>1136</v>
      </c>
      <c r="C1010" s="231" t="s">
        <v>1671</v>
      </c>
      <c r="D1010" s="190" t="s">
        <v>58</v>
      </c>
      <c r="E1010" s="210">
        <v>2466</v>
      </c>
      <c r="F1010" s="436">
        <v>41713</v>
      </c>
      <c r="G1010" s="42">
        <v>2466</v>
      </c>
      <c r="H1010" s="77">
        <f t="shared" si="15"/>
        <v>0</v>
      </c>
      <c r="I1010" s="190" t="s">
        <v>30</v>
      </c>
    </row>
    <row r="1011" spans="1:9" x14ac:dyDescent="0.25">
      <c r="A1011" s="192"/>
      <c r="B1011" s="200" t="s">
        <v>1137</v>
      </c>
      <c r="C1011" s="231" t="s">
        <v>1671</v>
      </c>
      <c r="D1011" s="190" t="s">
        <v>8</v>
      </c>
      <c r="E1011" s="210">
        <v>473.1</v>
      </c>
      <c r="F1011" s="436">
        <v>41712</v>
      </c>
      <c r="G1011" s="42">
        <v>473.1</v>
      </c>
      <c r="H1011" s="77">
        <f t="shared" si="15"/>
        <v>0</v>
      </c>
      <c r="I1011" s="190" t="s">
        <v>8</v>
      </c>
    </row>
    <row r="1012" spans="1:9" x14ac:dyDescent="0.25">
      <c r="A1012" s="192"/>
      <c r="B1012" s="200" t="s">
        <v>1138</v>
      </c>
      <c r="C1012" s="231" t="s">
        <v>1671</v>
      </c>
      <c r="D1012" s="190" t="s">
        <v>1778</v>
      </c>
      <c r="E1012" s="210">
        <v>1075</v>
      </c>
      <c r="F1012" s="436">
        <v>41713</v>
      </c>
      <c r="G1012" s="42">
        <v>1075</v>
      </c>
      <c r="H1012" s="77">
        <f t="shared" si="15"/>
        <v>0</v>
      </c>
      <c r="I1012" s="190" t="s">
        <v>30</v>
      </c>
    </row>
    <row r="1013" spans="1:9" x14ac:dyDescent="0.25">
      <c r="A1013" s="192"/>
      <c r="B1013" s="200" t="s">
        <v>1139</v>
      </c>
      <c r="C1013" s="231" t="s">
        <v>1671</v>
      </c>
      <c r="D1013" s="190" t="s">
        <v>57</v>
      </c>
      <c r="E1013" s="210">
        <v>1260</v>
      </c>
      <c r="F1013" s="436">
        <v>41713</v>
      </c>
      <c r="G1013" s="42">
        <v>1260</v>
      </c>
      <c r="H1013" s="77">
        <f t="shared" si="15"/>
        <v>0</v>
      </c>
      <c r="I1013" s="190" t="s">
        <v>30</v>
      </c>
    </row>
    <row r="1014" spans="1:9" x14ac:dyDescent="0.25">
      <c r="A1014" s="192"/>
      <c r="B1014" s="200" t="s">
        <v>1140</v>
      </c>
      <c r="C1014" s="231" t="s">
        <v>1671</v>
      </c>
      <c r="D1014" s="190" t="s">
        <v>130</v>
      </c>
      <c r="E1014" s="210">
        <v>1538</v>
      </c>
      <c r="F1014" s="436">
        <v>41713</v>
      </c>
      <c r="G1014" s="42">
        <v>1538</v>
      </c>
      <c r="H1014" s="77">
        <f t="shared" si="15"/>
        <v>0</v>
      </c>
      <c r="I1014" s="190" t="s">
        <v>21</v>
      </c>
    </row>
    <row r="1015" spans="1:9" x14ac:dyDescent="0.25">
      <c r="A1015" s="192"/>
      <c r="B1015" s="200" t="s">
        <v>1141</v>
      </c>
      <c r="C1015" s="231" t="s">
        <v>1671</v>
      </c>
      <c r="D1015" s="190" t="s">
        <v>27</v>
      </c>
      <c r="E1015" s="210">
        <v>1898.6</v>
      </c>
      <c r="F1015" s="436">
        <v>41712</v>
      </c>
      <c r="G1015" s="42">
        <v>1898.6</v>
      </c>
      <c r="H1015" s="77">
        <f t="shared" si="15"/>
        <v>0</v>
      </c>
      <c r="I1015" s="190" t="s">
        <v>21</v>
      </c>
    </row>
    <row r="1016" spans="1:9" x14ac:dyDescent="0.25">
      <c r="A1016" s="192"/>
      <c r="B1016" s="200" t="s">
        <v>1142</v>
      </c>
      <c r="C1016" s="231" t="s">
        <v>1671</v>
      </c>
      <c r="D1016" s="190" t="s">
        <v>650</v>
      </c>
      <c r="E1016" s="210">
        <v>18584</v>
      </c>
      <c r="F1016" s="436">
        <v>41712</v>
      </c>
      <c r="G1016" s="42">
        <v>18584</v>
      </c>
      <c r="H1016" s="77">
        <f t="shared" si="15"/>
        <v>0</v>
      </c>
      <c r="I1016" s="190"/>
    </row>
    <row r="1017" spans="1:9" x14ac:dyDescent="0.25">
      <c r="A1017" s="192"/>
      <c r="B1017" s="200" t="s">
        <v>1143</v>
      </c>
      <c r="C1017" s="231" t="s">
        <v>1671</v>
      </c>
      <c r="D1017" s="190" t="s">
        <v>188</v>
      </c>
      <c r="E1017" s="210">
        <v>4133.1000000000004</v>
      </c>
      <c r="F1017" s="436">
        <v>41712</v>
      </c>
      <c r="G1017" s="42">
        <v>4133.1000000000004</v>
      </c>
      <c r="H1017" s="77">
        <f t="shared" si="15"/>
        <v>0</v>
      </c>
      <c r="I1017" s="190" t="s">
        <v>21</v>
      </c>
    </row>
    <row r="1018" spans="1:9" x14ac:dyDescent="0.25">
      <c r="A1018" s="192"/>
      <c r="B1018" s="200" t="s">
        <v>1144</v>
      </c>
      <c r="C1018" s="231" t="s">
        <v>1671</v>
      </c>
      <c r="D1018" s="190" t="s">
        <v>1072</v>
      </c>
      <c r="E1018" s="210">
        <v>389.2</v>
      </c>
      <c r="F1018" s="436">
        <v>41713</v>
      </c>
      <c r="G1018" s="42">
        <v>389.2</v>
      </c>
      <c r="H1018" s="77">
        <f t="shared" si="15"/>
        <v>0</v>
      </c>
      <c r="I1018" s="190" t="s">
        <v>30</v>
      </c>
    </row>
    <row r="1019" spans="1:9" x14ac:dyDescent="0.25">
      <c r="A1019" s="192"/>
      <c r="B1019" s="200" t="s">
        <v>1145</v>
      </c>
      <c r="C1019" s="231" t="s">
        <v>1671</v>
      </c>
      <c r="D1019" s="190" t="s">
        <v>8</v>
      </c>
      <c r="E1019" s="210">
        <v>2935</v>
      </c>
      <c r="F1019" s="436">
        <v>41712</v>
      </c>
      <c r="G1019" s="42">
        <v>2935</v>
      </c>
      <c r="H1019" s="222">
        <f t="shared" si="15"/>
        <v>0</v>
      </c>
      <c r="I1019" s="190" t="s">
        <v>8</v>
      </c>
    </row>
    <row r="1020" spans="1:9" x14ac:dyDescent="0.25">
      <c r="A1020" s="192"/>
      <c r="B1020" s="200" t="s">
        <v>1146</v>
      </c>
      <c r="C1020" s="231" t="s">
        <v>1671</v>
      </c>
      <c r="D1020" s="190" t="s">
        <v>32</v>
      </c>
      <c r="E1020" s="210">
        <v>8588</v>
      </c>
      <c r="F1020" s="436">
        <v>41713</v>
      </c>
      <c r="G1020" s="42">
        <v>8588</v>
      </c>
      <c r="H1020" s="222">
        <f t="shared" si="15"/>
        <v>0</v>
      </c>
      <c r="I1020" s="190" t="s">
        <v>30</v>
      </c>
    </row>
    <row r="1021" spans="1:9" x14ac:dyDescent="0.25">
      <c r="A1021" s="192"/>
      <c r="B1021" s="200" t="s">
        <v>1147</v>
      </c>
      <c r="C1021" s="231" t="s">
        <v>1671</v>
      </c>
      <c r="D1021" s="190" t="s">
        <v>237</v>
      </c>
      <c r="E1021" s="210">
        <v>791</v>
      </c>
      <c r="F1021" s="436">
        <v>41712</v>
      </c>
      <c r="G1021" s="42">
        <v>791</v>
      </c>
      <c r="H1021" s="222">
        <f t="shared" si="15"/>
        <v>0</v>
      </c>
      <c r="I1021" s="190" t="s">
        <v>21</v>
      </c>
    </row>
    <row r="1022" spans="1:9" ht="34.5" x14ac:dyDescent="0.25">
      <c r="A1022" s="192"/>
      <c r="B1022" s="200" t="s">
        <v>1148</v>
      </c>
      <c r="C1022" s="231" t="s">
        <v>1671</v>
      </c>
      <c r="D1022" s="190" t="s">
        <v>508</v>
      </c>
      <c r="E1022" s="213">
        <v>26006.5</v>
      </c>
      <c r="F1022" s="501" t="s">
        <v>2351</v>
      </c>
      <c r="G1022" s="42">
        <v>26006.5</v>
      </c>
      <c r="H1022" s="77">
        <f t="shared" si="15"/>
        <v>0</v>
      </c>
      <c r="I1022" s="190" t="s">
        <v>8</v>
      </c>
    </row>
    <row r="1023" spans="1:9" x14ac:dyDescent="0.25">
      <c r="A1023" s="192">
        <v>41712</v>
      </c>
      <c r="B1023" s="200" t="s">
        <v>1149</v>
      </c>
      <c r="C1023" s="231" t="s">
        <v>1671</v>
      </c>
      <c r="D1023" s="190" t="s">
        <v>47</v>
      </c>
      <c r="E1023" s="210">
        <v>1769</v>
      </c>
      <c r="F1023" s="436">
        <v>41713</v>
      </c>
      <c r="G1023" s="42">
        <v>1769</v>
      </c>
      <c r="H1023" s="77">
        <f t="shared" si="15"/>
        <v>0</v>
      </c>
      <c r="I1023" s="190" t="s">
        <v>30</v>
      </c>
    </row>
    <row r="1024" spans="1:9" x14ac:dyDescent="0.25">
      <c r="A1024" s="192"/>
      <c r="B1024" s="200" t="s">
        <v>1150</v>
      </c>
      <c r="C1024" s="231" t="s">
        <v>1671</v>
      </c>
      <c r="D1024" s="190" t="s">
        <v>242</v>
      </c>
      <c r="E1024" s="210">
        <v>37776.699999999997</v>
      </c>
      <c r="F1024" s="491" t="s">
        <v>2352</v>
      </c>
      <c r="G1024" s="219">
        <v>37776.699999999997</v>
      </c>
      <c r="H1024" s="77">
        <f t="shared" ref="H1024:H1087" si="16">E1024-G1024</f>
        <v>0</v>
      </c>
      <c r="I1024" s="190" t="s">
        <v>27</v>
      </c>
    </row>
    <row r="1025" spans="1:9" x14ac:dyDescent="0.25">
      <c r="A1025" s="192"/>
      <c r="B1025" s="200" t="s">
        <v>1151</v>
      </c>
      <c r="C1025" s="231" t="s">
        <v>1671</v>
      </c>
      <c r="D1025" s="190" t="s">
        <v>240</v>
      </c>
      <c r="E1025" s="210">
        <v>47256.800000000003</v>
      </c>
      <c r="F1025" s="487" t="s">
        <v>2353</v>
      </c>
      <c r="G1025" s="219">
        <v>47256.800000000003</v>
      </c>
      <c r="H1025" s="77">
        <f t="shared" si="16"/>
        <v>0</v>
      </c>
      <c r="I1025" s="190" t="s">
        <v>27</v>
      </c>
    </row>
    <row r="1026" spans="1:9" x14ac:dyDescent="0.25">
      <c r="A1026" s="192"/>
      <c r="B1026" s="200" t="s">
        <v>1152</v>
      </c>
      <c r="C1026" s="231" t="s">
        <v>1671</v>
      </c>
      <c r="D1026" s="190" t="s">
        <v>85</v>
      </c>
      <c r="E1026" s="210">
        <v>9070.4</v>
      </c>
      <c r="F1026" s="436">
        <v>41713</v>
      </c>
      <c r="G1026" s="42">
        <v>9070.4</v>
      </c>
      <c r="H1026" s="222">
        <f t="shared" si="16"/>
        <v>0</v>
      </c>
      <c r="I1026" s="190" t="s">
        <v>27</v>
      </c>
    </row>
    <row r="1027" spans="1:9" x14ac:dyDescent="0.25">
      <c r="A1027" s="192"/>
      <c r="B1027" s="200" t="s">
        <v>1153</v>
      </c>
      <c r="C1027" s="231" t="s">
        <v>1671</v>
      </c>
      <c r="D1027" s="190" t="s">
        <v>244</v>
      </c>
      <c r="E1027" s="210">
        <v>15487.5</v>
      </c>
      <c r="F1027" s="491" t="s">
        <v>2354</v>
      </c>
      <c r="G1027" s="42">
        <v>15487.5</v>
      </c>
      <c r="H1027" s="222">
        <f t="shared" si="16"/>
        <v>0</v>
      </c>
      <c r="I1027" s="190" t="s">
        <v>27</v>
      </c>
    </row>
    <row r="1028" spans="1:9" x14ac:dyDescent="0.25">
      <c r="A1028" s="192"/>
      <c r="B1028" s="200" t="s">
        <v>1154</v>
      </c>
      <c r="C1028" s="231" t="s">
        <v>1671</v>
      </c>
      <c r="D1028" s="196" t="s">
        <v>53</v>
      </c>
      <c r="E1028" s="215">
        <v>0</v>
      </c>
      <c r="F1028" s="436"/>
      <c r="G1028" s="42"/>
      <c r="H1028" s="222">
        <f t="shared" si="16"/>
        <v>0</v>
      </c>
      <c r="I1028" s="190" t="s">
        <v>324</v>
      </c>
    </row>
    <row r="1029" spans="1:9" x14ac:dyDescent="0.25">
      <c r="A1029" s="192"/>
      <c r="B1029" s="200" t="s">
        <v>1156</v>
      </c>
      <c r="C1029" s="231" t="s">
        <v>1671</v>
      </c>
      <c r="D1029" s="190" t="s">
        <v>149</v>
      </c>
      <c r="E1029" s="210">
        <v>6600</v>
      </c>
      <c r="F1029" s="492" t="s">
        <v>2355</v>
      </c>
      <c r="G1029" s="42">
        <v>6600</v>
      </c>
      <c r="H1029" s="77">
        <f t="shared" si="16"/>
        <v>0</v>
      </c>
      <c r="I1029" s="190" t="s">
        <v>27</v>
      </c>
    </row>
    <row r="1030" spans="1:9" x14ac:dyDescent="0.25">
      <c r="A1030" s="192"/>
      <c r="B1030" s="200" t="s">
        <v>1157</v>
      </c>
      <c r="C1030" s="231" t="s">
        <v>1671</v>
      </c>
      <c r="D1030" s="190" t="s">
        <v>16</v>
      </c>
      <c r="E1030" s="210">
        <v>270100</v>
      </c>
      <c r="F1030" s="486">
        <v>41738</v>
      </c>
      <c r="G1030" s="219">
        <v>270100</v>
      </c>
      <c r="H1030" s="77">
        <f t="shared" si="16"/>
        <v>0</v>
      </c>
      <c r="I1030" s="190" t="s">
        <v>37</v>
      </c>
    </row>
    <row r="1031" spans="1:9" x14ac:dyDescent="0.25">
      <c r="A1031" s="192"/>
      <c r="B1031" s="200" t="s">
        <v>1158</v>
      </c>
      <c r="C1031" s="231" t="s">
        <v>1671</v>
      </c>
      <c r="D1031" s="190" t="s">
        <v>88</v>
      </c>
      <c r="E1031" s="210">
        <v>4242.6000000000004</v>
      </c>
      <c r="F1031" s="436">
        <v>41713</v>
      </c>
      <c r="G1031" s="42">
        <v>4242.6000000000004</v>
      </c>
      <c r="H1031" s="77">
        <f t="shared" si="16"/>
        <v>0</v>
      </c>
      <c r="I1031" s="190" t="s">
        <v>27</v>
      </c>
    </row>
    <row r="1032" spans="1:9" x14ac:dyDescent="0.25">
      <c r="A1032" s="192"/>
      <c r="B1032" s="200" t="s">
        <v>1159</v>
      </c>
      <c r="C1032" s="231" t="s">
        <v>1671</v>
      </c>
      <c r="D1032" s="190" t="s">
        <v>2356</v>
      </c>
      <c r="E1032" s="210">
        <v>579.5</v>
      </c>
      <c r="F1032" s="436">
        <v>41712</v>
      </c>
      <c r="G1032" s="42">
        <v>579.5</v>
      </c>
      <c r="H1032" s="222">
        <f t="shared" si="16"/>
        <v>0</v>
      </c>
      <c r="I1032" s="190"/>
    </row>
    <row r="1033" spans="1:9" x14ac:dyDescent="0.25">
      <c r="A1033" s="192"/>
      <c r="B1033" s="200" t="s">
        <v>1160</v>
      </c>
      <c r="C1033" s="231" t="s">
        <v>1671</v>
      </c>
      <c r="D1033" s="190" t="s">
        <v>2035</v>
      </c>
      <c r="E1033" s="210">
        <v>3492</v>
      </c>
      <c r="F1033" s="436">
        <v>41713</v>
      </c>
      <c r="G1033" s="42">
        <v>3492</v>
      </c>
      <c r="H1033" s="222">
        <f t="shared" si="16"/>
        <v>0</v>
      </c>
      <c r="I1033" s="190" t="s">
        <v>27</v>
      </c>
    </row>
    <row r="1034" spans="1:9" x14ac:dyDescent="0.25">
      <c r="A1034" s="192"/>
      <c r="B1034" s="200" t="s">
        <v>1161</v>
      </c>
      <c r="C1034" s="231" t="s">
        <v>1671</v>
      </c>
      <c r="D1034" s="190" t="s">
        <v>100</v>
      </c>
      <c r="E1034" s="210">
        <v>26754.1</v>
      </c>
      <c r="F1034" s="436">
        <v>41713</v>
      </c>
      <c r="G1034" s="54">
        <v>26754.1</v>
      </c>
      <c r="H1034" s="222">
        <f t="shared" si="16"/>
        <v>0</v>
      </c>
      <c r="I1034" s="190" t="s">
        <v>27</v>
      </c>
    </row>
    <row r="1035" spans="1:9" x14ac:dyDescent="0.25">
      <c r="A1035" s="192"/>
      <c r="B1035" s="200" t="s">
        <v>1163</v>
      </c>
      <c r="C1035" s="231" t="s">
        <v>1671</v>
      </c>
      <c r="D1035" s="190" t="s">
        <v>93</v>
      </c>
      <c r="E1035" s="210">
        <v>6786</v>
      </c>
      <c r="F1035" s="436">
        <v>41713</v>
      </c>
      <c r="G1035" s="54">
        <v>6786</v>
      </c>
      <c r="H1035" s="222">
        <f>E1035-G1035</f>
        <v>0</v>
      </c>
      <c r="I1035" s="190" t="s">
        <v>27</v>
      </c>
    </row>
    <row r="1036" spans="1:9" x14ac:dyDescent="0.25">
      <c r="A1036" s="192"/>
      <c r="B1036" s="200" t="s">
        <v>1164</v>
      </c>
      <c r="C1036" s="231" t="s">
        <v>1671</v>
      </c>
      <c r="D1036" s="190" t="s">
        <v>494</v>
      </c>
      <c r="E1036" s="210">
        <v>1264.2</v>
      </c>
      <c r="F1036" s="436">
        <v>41715</v>
      </c>
      <c r="G1036" s="42">
        <v>1264.2</v>
      </c>
      <c r="H1036" s="222">
        <f>E1036-G1036</f>
        <v>0</v>
      </c>
      <c r="I1036" s="190"/>
    </row>
    <row r="1037" spans="1:9" x14ac:dyDescent="0.25">
      <c r="A1037" s="192"/>
      <c r="B1037" s="200" t="s">
        <v>1166</v>
      </c>
      <c r="C1037" s="231" t="s">
        <v>1671</v>
      </c>
      <c r="D1037" s="190" t="s">
        <v>348</v>
      </c>
      <c r="E1037" s="210">
        <v>953</v>
      </c>
      <c r="F1037" s="436">
        <v>41713</v>
      </c>
      <c r="G1037" s="42">
        <v>953</v>
      </c>
      <c r="H1037" s="222">
        <f t="shared" si="16"/>
        <v>0</v>
      </c>
      <c r="I1037" s="190" t="s">
        <v>217</v>
      </c>
    </row>
    <row r="1038" spans="1:9" x14ac:dyDescent="0.25">
      <c r="A1038" s="192"/>
      <c r="B1038" s="200" t="s">
        <v>1167</v>
      </c>
      <c r="C1038" s="231" t="s">
        <v>1671</v>
      </c>
      <c r="D1038" s="190" t="s">
        <v>80</v>
      </c>
      <c r="E1038" s="210">
        <v>2542</v>
      </c>
      <c r="F1038" s="436">
        <v>41713</v>
      </c>
      <c r="G1038" s="42">
        <v>2542</v>
      </c>
      <c r="H1038" s="222">
        <f t="shared" si="16"/>
        <v>0</v>
      </c>
      <c r="I1038" s="190" t="s">
        <v>217</v>
      </c>
    </row>
    <row r="1039" spans="1:9" x14ac:dyDescent="0.25">
      <c r="A1039" s="192"/>
      <c r="B1039" s="200" t="s">
        <v>1168</v>
      </c>
      <c r="C1039" s="231" t="s">
        <v>1671</v>
      </c>
      <c r="D1039" s="190" t="s">
        <v>78</v>
      </c>
      <c r="E1039" s="210">
        <v>1919</v>
      </c>
      <c r="F1039" s="436">
        <v>41713</v>
      </c>
      <c r="G1039" s="42">
        <v>1919</v>
      </c>
      <c r="H1039" s="222">
        <f t="shared" si="16"/>
        <v>0</v>
      </c>
      <c r="I1039" s="190" t="s">
        <v>217</v>
      </c>
    </row>
    <row r="1040" spans="1:9" x14ac:dyDescent="0.25">
      <c r="A1040" s="192"/>
      <c r="B1040" s="200" t="s">
        <v>1169</v>
      </c>
      <c r="C1040" s="231" t="s">
        <v>1671</v>
      </c>
      <c r="D1040" s="190" t="s">
        <v>349</v>
      </c>
      <c r="E1040" s="210">
        <v>6056.6</v>
      </c>
      <c r="F1040" s="436">
        <v>41713</v>
      </c>
      <c r="G1040" s="42">
        <v>6056.6</v>
      </c>
      <c r="H1040" s="77">
        <f t="shared" si="16"/>
        <v>0</v>
      </c>
      <c r="I1040" s="190" t="s">
        <v>217</v>
      </c>
    </row>
    <row r="1041" spans="1:9" x14ac:dyDescent="0.25">
      <c r="A1041" s="192"/>
      <c r="B1041" s="200" t="s">
        <v>1170</v>
      </c>
      <c r="C1041" s="231" t="s">
        <v>1671</v>
      </c>
      <c r="D1041" s="190" t="s">
        <v>160</v>
      </c>
      <c r="E1041" s="210">
        <v>134331</v>
      </c>
      <c r="F1041" s="494" t="s">
        <v>2357</v>
      </c>
      <c r="G1041" s="42">
        <v>134331</v>
      </c>
      <c r="H1041" s="77">
        <f t="shared" si="16"/>
        <v>0</v>
      </c>
      <c r="I1041" s="190" t="s">
        <v>162</v>
      </c>
    </row>
    <row r="1042" spans="1:9" x14ac:dyDescent="0.25">
      <c r="A1042" s="192"/>
      <c r="B1042" s="200" t="s">
        <v>1172</v>
      </c>
      <c r="C1042" s="231" t="s">
        <v>1671</v>
      </c>
      <c r="D1042" s="190" t="s">
        <v>272</v>
      </c>
      <c r="E1042" s="210">
        <v>5896.5</v>
      </c>
      <c r="F1042" s="502" t="s">
        <v>2358</v>
      </c>
      <c r="G1042" s="42">
        <v>5896.5</v>
      </c>
      <c r="H1042" s="77">
        <f t="shared" si="16"/>
        <v>0</v>
      </c>
      <c r="I1042" s="190" t="s">
        <v>162</v>
      </c>
    </row>
    <row r="1043" spans="1:9" x14ac:dyDescent="0.25">
      <c r="A1043" s="192"/>
      <c r="B1043" s="200" t="s">
        <v>1174</v>
      </c>
      <c r="C1043" s="231" t="s">
        <v>1671</v>
      </c>
      <c r="D1043" s="190" t="s">
        <v>163</v>
      </c>
      <c r="E1043" s="210">
        <v>1905</v>
      </c>
      <c r="F1043" s="486" t="s">
        <v>2359</v>
      </c>
      <c r="G1043" s="42">
        <v>1905</v>
      </c>
      <c r="H1043" s="77">
        <f t="shared" si="16"/>
        <v>0</v>
      </c>
      <c r="I1043" s="190" t="s">
        <v>162</v>
      </c>
    </row>
    <row r="1044" spans="1:9" x14ac:dyDescent="0.25">
      <c r="A1044" s="192"/>
      <c r="B1044" s="200" t="s">
        <v>1175</v>
      </c>
      <c r="C1044" s="231" t="s">
        <v>1671</v>
      </c>
      <c r="D1044" s="190" t="s">
        <v>163</v>
      </c>
      <c r="E1044" s="210">
        <v>4880</v>
      </c>
      <c r="F1044" s="436">
        <v>41715</v>
      </c>
      <c r="G1044" s="42">
        <v>4880</v>
      </c>
      <c r="H1044" s="77">
        <f t="shared" si="16"/>
        <v>0</v>
      </c>
      <c r="I1044" s="190" t="s">
        <v>162</v>
      </c>
    </row>
    <row r="1045" spans="1:9" x14ac:dyDescent="0.25">
      <c r="A1045" s="192"/>
      <c r="B1045" s="200" t="s">
        <v>1176</v>
      </c>
      <c r="C1045" s="231" t="s">
        <v>1671</v>
      </c>
      <c r="D1045" s="190" t="s">
        <v>358</v>
      </c>
      <c r="E1045" s="210">
        <v>5990</v>
      </c>
      <c r="F1045" s="436">
        <v>41717</v>
      </c>
      <c r="G1045" s="42">
        <v>5990</v>
      </c>
      <c r="H1045" s="77">
        <f t="shared" si="16"/>
        <v>0</v>
      </c>
      <c r="I1045" s="190" t="s">
        <v>162</v>
      </c>
    </row>
    <row r="1046" spans="1:9" x14ac:dyDescent="0.25">
      <c r="A1046" s="192"/>
      <c r="B1046" s="200" t="s">
        <v>1177</v>
      </c>
      <c r="C1046" s="231" t="s">
        <v>1671</v>
      </c>
      <c r="D1046" s="190" t="s">
        <v>178</v>
      </c>
      <c r="E1046" s="210">
        <v>2369</v>
      </c>
      <c r="F1046" s="436">
        <v>41715</v>
      </c>
      <c r="G1046" s="42">
        <v>2369</v>
      </c>
      <c r="H1046" s="77">
        <f t="shared" si="16"/>
        <v>0</v>
      </c>
      <c r="I1046" s="190" t="s">
        <v>162</v>
      </c>
    </row>
    <row r="1047" spans="1:9" x14ac:dyDescent="0.25">
      <c r="A1047" s="192"/>
      <c r="B1047" s="200" t="s">
        <v>1178</v>
      </c>
      <c r="C1047" s="231" t="s">
        <v>1671</v>
      </c>
      <c r="D1047" s="190" t="s">
        <v>87</v>
      </c>
      <c r="E1047" s="210">
        <v>4246</v>
      </c>
      <c r="F1047" s="436">
        <v>41712</v>
      </c>
      <c r="G1047" s="42">
        <v>4246</v>
      </c>
      <c r="H1047" s="77">
        <f t="shared" si="16"/>
        <v>0</v>
      </c>
      <c r="I1047" s="190" t="s">
        <v>8</v>
      </c>
    </row>
    <row r="1048" spans="1:9" x14ac:dyDescent="0.25">
      <c r="A1048" s="192"/>
      <c r="B1048" s="200" t="s">
        <v>1179</v>
      </c>
      <c r="C1048" s="231" t="s">
        <v>1671</v>
      </c>
      <c r="D1048" s="190" t="s">
        <v>2360</v>
      </c>
      <c r="E1048" s="210">
        <v>11368</v>
      </c>
      <c r="F1048" s="436">
        <v>41715</v>
      </c>
      <c r="G1048" s="42">
        <v>11368</v>
      </c>
      <c r="H1048" s="77">
        <f t="shared" si="16"/>
        <v>0</v>
      </c>
      <c r="I1048" s="190" t="s">
        <v>162</v>
      </c>
    </row>
    <row r="1049" spans="1:9" x14ac:dyDescent="0.25">
      <c r="A1049" s="192"/>
      <c r="B1049" s="200" t="s">
        <v>1180</v>
      </c>
      <c r="C1049" s="231" t="s">
        <v>1671</v>
      </c>
      <c r="D1049" s="190" t="s">
        <v>553</v>
      </c>
      <c r="E1049" s="210">
        <v>2884.2</v>
      </c>
      <c r="F1049" s="436">
        <v>41715</v>
      </c>
      <c r="G1049" s="42">
        <v>2884.2</v>
      </c>
      <c r="H1049" s="77">
        <f t="shared" si="16"/>
        <v>0</v>
      </c>
      <c r="I1049" s="190" t="s">
        <v>162</v>
      </c>
    </row>
    <row r="1050" spans="1:9" x14ac:dyDescent="0.25">
      <c r="A1050" s="192"/>
      <c r="B1050" s="200" t="s">
        <v>1181</v>
      </c>
      <c r="C1050" s="231" t="s">
        <v>1671</v>
      </c>
      <c r="D1050" s="190" t="s">
        <v>111</v>
      </c>
      <c r="E1050" s="210">
        <v>19713</v>
      </c>
      <c r="F1050" s="436">
        <v>41723</v>
      </c>
      <c r="G1050" s="42">
        <v>19713</v>
      </c>
      <c r="H1050" s="77">
        <f t="shared" si="16"/>
        <v>0</v>
      </c>
      <c r="I1050" s="190" t="s">
        <v>21</v>
      </c>
    </row>
    <row r="1051" spans="1:9" x14ac:dyDescent="0.25">
      <c r="A1051" s="192"/>
      <c r="B1051" s="200" t="s">
        <v>1182</v>
      </c>
      <c r="C1051" s="231" t="s">
        <v>1671</v>
      </c>
      <c r="D1051" s="190" t="s">
        <v>168</v>
      </c>
      <c r="E1051" s="210">
        <v>16927.599999999999</v>
      </c>
      <c r="F1051" s="486" t="s">
        <v>2361</v>
      </c>
      <c r="G1051" s="42">
        <v>16927.599999999999</v>
      </c>
      <c r="H1051" s="77">
        <f t="shared" si="16"/>
        <v>0</v>
      </c>
      <c r="I1051" s="190" t="s">
        <v>162</v>
      </c>
    </row>
    <row r="1052" spans="1:9" x14ac:dyDescent="0.25">
      <c r="A1052" s="192"/>
      <c r="B1052" s="200" t="s">
        <v>1183</v>
      </c>
      <c r="C1052" s="231" t="s">
        <v>1671</v>
      </c>
      <c r="D1052" s="190" t="s">
        <v>59</v>
      </c>
      <c r="E1052" s="210">
        <v>10108</v>
      </c>
      <c r="F1052" s="486" t="s">
        <v>2362</v>
      </c>
      <c r="G1052" s="42">
        <v>10108</v>
      </c>
      <c r="H1052" s="77">
        <f t="shared" si="16"/>
        <v>0</v>
      </c>
      <c r="I1052" s="190" t="s">
        <v>21</v>
      </c>
    </row>
    <row r="1053" spans="1:9" x14ac:dyDescent="0.25">
      <c r="A1053" s="192"/>
      <c r="B1053" s="200" t="s">
        <v>1184</v>
      </c>
      <c r="C1053" s="231" t="s">
        <v>1671</v>
      </c>
      <c r="D1053" s="190" t="s">
        <v>22</v>
      </c>
      <c r="E1053" s="210">
        <v>17163.599999999999</v>
      </c>
      <c r="F1053" s="436">
        <v>41715</v>
      </c>
      <c r="G1053" s="42">
        <v>17163.599999999999</v>
      </c>
      <c r="H1053" s="77">
        <f t="shared" si="16"/>
        <v>0</v>
      </c>
      <c r="I1053" s="190" t="s">
        <v>162</v>
      </c>
    </row>
    <row r="1054" spans="1:9" x14ac:dyDescent="0.25">
      <c r="A1054" s="192"/>
      <c r="B1054" s="200" t="s">
        <v>1185</v>
      </c>
      <c r="C1054" s="231" t="s">
        <v>1671</v>
      </c>
      <c r="D1054" s="190" t="s">
        <v>8</v>
      </c>
      <c r="E1054" s="210">
        <v>822.6</v>
      </c>
      <c r="F1054" s="436">
        <v>41712</v>
      </c>
      <c r="G1054" s="42">
        <v>822.6</v>
      </c>
      <c r="H1054" s="77">
        <f t="shared" si="16"/>
        <v>0</v>
      </c>
      <c r="I1054" s="190" t="s">
        <v>8</v>
      </c>
    </row>
    <row r="1055" spans="1:9" x14ac:dyDescent="0.25">
      <c r="A1055" s="192"/>
      <c r="B1055" s="200" t="s">
        <v>1186</v>
      </c>
      <c r="C1055" s="231" t="s">
        <v>1671</v>
      </c>
      <c r="D1055" s="190" t="s">
        <v>8</v>
      </c>
      <c r="E1055" s="210">
        <v>360</v>
      </c>
      <c r="F1055" s="436">
        <v>41712</v>
      </c>
      <c r="G1055" s="42">
        <v>360</v>
      </c>
      <c r="H1055" s="77">
        <f t="shared" si="16"/>
        <v>0</v>
      </c>
      <c r="I1055" s="190" t="s">
        <v>8</v>
      </c>
    </row>
    <row r="1056" spans="1:9" x14ac:dyDescent="0.25">
      <c r="A1056" s="192"/>
      <c r="B1056" s="200" t="s">
        <v>1187</v>
      </c>
      <c r="C1056" s="231" t="s">
        <v>1671</v>
      </c>
      <c r="D1056" s="190" t="s">
        <v>8</v>
      </c>
      <c r="E1056" s="220">
        <v>715</v>
      </c>
      <c r="F1056" s="436">
        <v>41712</v>
      </c>
      <c r="G1056" s="42">
        <v>715</v>
      </c>
      <c r="H1056" s="77">
        <f t="shared" si="16"/>
        <v>0</v>
      </c>
      <c r="I1056" s="190" t="s">
        <v>8</v>
      </c>
    </row>
    <row r="1057" spans="1:9" x14ac:dyDescent="0.25">
      <c r="A1057" s="192">
        <v>41713</v>
      </c>
      <c r="B1057" s="200" t="s">
        <v>1188</v>
      </c>
      <c r="C1057" s="231" t="s">
        <v>1671</v>
      </c>
      <c r="D1057" s="190" t="s">
        <v>147</v>
      </c>
      <c r="E1057" s="210">
        <v>4118</v>
      </c>
      <c r="F1057" s="436">
        <v>41713</v>
      </c>
      <c r="G1057" s="42">
        <v>4118</v>
      </c>
      <c r="H1057" s="77">
        <f t="shared" si="16"/>
        <v>0</v>
      </c>
      <c r="I1057" s="190" t="s">
        <v>65</v>
      </c>
    </row>
    <row r="1058" spans="1:9" x14ac:dyDescent="0.25">
      <c r="A1058" s="192"/>
      <c r="B1058" s="200" t="s">
        <v>1189</v>
      </c>
      <c r="C1058" s="231" t="s">
        <v>1671</v>
      </c>
      <c r="D1058" s="190" t="s">
        <v>14</v>
      </c>
      <c r="E1058" s="210">
        <v>6765</v>
      </c>
      <c r="F1058" s="436">
        <v>41713</v>
      </c>
      <c r="G1058" s="42">
        <v>6765</v>
      </c>
      <c r="H1058" s="77">
        <f t="shared" si="16"/>
        <v>0</v>
      </c>
      <c r="I1058" s="56" t="s">
        <v>65</v>
      </c>
    </row>
    <row r="1059" spans="1:9" x14ac:dyDescent="0.25">
      <c r="A1059" s="192"/>
      <c r="B1059" s="200" t="s">
        <v>1190</v>
      </c>
      <c r="C1059" s="231" t="s">
        <v>1671</v>
      </c>
      <c r="D1059" s="190" t="s">
        <v>62</v>
      </c>
      <c r="E1059" s="210">
        <v>20952.599999999999</v>
      </c>
      <c r="F1059" s="436">
        <v>41715</v>
      </c>
      <c r="G1059" s="42">
        <v>20952.599999999999</v>
      </c>
      <c r="H1059" s="77">
        <f t="shared" si="16"/>
        <v>0</v>
      </c>
      <c r="I1059" s="190" t="s">
        <v>12</v>
      </c>
    </row>
    <row r="1060" spans="1:9" x14ac:dyDescent="0.25">
      <c r="A1060" s="192"/>
      <c r="B1060" s="200" t="s">
        <v>1191</v>
      </c>
      <c r="C1060" s="231" t="s">
        <v>1671</v>
      </c>
      <c r="D1060" s="190" t="s">
        <v>152</v>
      </c>
      <c r="E1060" s="210">
        <v>7066.5</v>
      </c>
      <c r="F1060" s="436">
        <v>41713</v>
      </c>
      <c r="G1060" s="42">
        <v>7066.5</v>
      </c>
      <c r="H1060" s="77">
        <f t="shared" si="16"/>
        <v>0</v>
      </c>
      <c r="I1060" s="190"/>
    </row>
    <row r="1061" spans="1:9" x14ac:dyDescent="0.25">
      <c r="A1061" s="192"/>
      <c r="B1061" s="200" t="s">
        <v>1192</v>
      </c>
      <c r="C1061" s="231" t="s">
        <v>1671</v>
      </c>
      <c r="D1061" s="190" t="s">
        <v>200</v>
      </c>
      <c r="E1061" s="210">
        <v>27652</v>
      </c>
      <c r="F1061" s="486" t="s">
        <v>2363</v>
      </c>
      <c r="G1061" s="42">
        <v>27652</v>
      </c>
      <c r="H1061" s="77">
        <f t="shared" si="16"/>
        <v>0</v>
      </c>
      <c r="I1061" s="190"/>
    </row>
    <row r="1062" spans="1:9" x14ac:dyDescent="0.25">
      <c r="A1062" s="192"/>
      <c r="B1062" s="200" t="s">
        <v>1193</v>
      </c>
      <c r="C1062" s="231" t="s">
        <v>1671</v>
      </c>
      <c r="D1062" s="190" t="s">
        <v>250</v>
      </c>
      <c r="E1062" s="210">
        <v>1829.1</v>
      </c>
      <c r="F1062" s="436">
        <v>41715</v>
      </c>
      <c r="G1062" s="42">
        <v>1829.1</v>
      </c>
      <c r="H1062" s="77">
        <f t="shared" si="16"/>
        <v>0</v>
      </c>
      <c r="I1062" s="190" t="s">
        <v>162</v>
      </c>
    </row>
    <row r="1063" spans="1:9" x14ac:dyDescent="0.25">
      <c r="A1063" s="192"/>
      <c r="B1063" s="200" t="s">
        <v>1194</v>
      </c>
      <c r="C1063" s="231" t="s">
        <v>1671</v>
      </c>
      <c r="D1063" s="190" t="s">
        <v>8</v>
      </c>
      <c r="E1063" s="210">
        <v>1374</v>
      </c>
      <c r="F1063" s="436">
        <v>41713</v>
      </c>
      <c r="G1063" s="42">
        <v>1374</v>
      </c>
      <c r="H1063" s="77">
        <f t="shared" si="16"/>
        <v>0</v>
      </c>
      <c r="I1063" s="190" t="s">
        <v>8</v>
      </c>
    </row>
    <row r="1064" spans="1:9" ht="30" x14ac:dyDescent="0.25">
      <c r="A1064" s="192"/>
      <c r="B1064" s="200" t="s">
        <v>1195</v>
      </c>
      <c r="C1064" s="231" t="s">
        <v>1671</v>
      </c>
      <c r="D1064" s="190" t="s">
        <v>435</v>
      </c>
      <c r="E1064" s="210">
        <v>5891</v>
      </c>
      <c r="F1064" s="517" t="s">
        <v>2364</v>
      </c>
      <c r="G1064" s="42">
        <v>5891</v>
      </c>
      <c r="H1064" s="77">
        <f t="shared" si="16"/>
        <v>0</v>
      </c>
      <c r="I1064" s="190" t="s">
        <v>8</v>
      </c>
    </row>
    <row r="1065" spans="1:9" x14ac:dyDescent="0.25">
      <c r="A1065" s="192"/>
      <c r="B1065" s="200" t="s">
        <v>1196</v>
      </c>
      <c r="C1065" s="231" t="s">
        <v>1671</v>
      </c>
      <c r="D1065" s="190" t="s">
        <v>168</v>
      </c>
      <c r="E1065" s="210">
        <v>22266</v>
      </c>
      <c r="F1065" s="486" t="s">
        <v>2365</v>
      </c>
      <c r="G1065" s="42">
        <v>22266</v>
      </c>
      <c r="H1065" s="77">
        <f t="shared" si="16"/>
        <v>0</v>
      </c>
      <c r="I1065" s="190" t="s">
        <v>162</v>
      </c>
    </row>
    <row r="1066" spans="1:9" x14ac:dyDescent="0.25">
      <c r="A1066" s="192"/>
      <c r="B1066" s="200" t="s">
        <v>1197</v>
      </c>
      <c r="C1066" s="231" t="s">
        <v>1671</v>
      </c>
      <c r="D1066" s="190" t="s">
        <v>11</v>
      </c>
      <c r="E1066" s="210">
        <v>74616.27</v>
      </c>
      <c r="F1066" s="489" t="s">
        <v>2366</v>
      </c>
      <c r="G1066" s="42">
        <v>74616.27</v>
      </c>
      <c r="H1066" s="77">
        <f t="shared" si="16"/>
        <v>0</v>
      </c>
      <c r="I1066" s="190" t="s">
        <v>2367</v>
      </c>
    </row>
    <row r="1067" spans="1:9" x14ac:dyDescent="0.25">
      <c r="A1067" s="192"/>
      <c r="B1067" s="200" t="s">
        <v>1199</v>
      </c>
      <c r="C1067" s="231" t="s">
        <v>1671</v>
      </c>
      <c r="D1067" s="190" t="s">
        <v>14</v>
      </c>
      <c r="E1067" s="210">
        <v>3097.6</v>
      </c>
      <c r="F1067" s="436">
        <v>41713</v>
      </c>
      <c r="G1067" s="42">
        <v>3097.6</v>
      </c>
      <c r="H1067" s="77">
        <f t="shared" si="16"/>
        <v>0</v>
      </c>
      <c r="I1067" s="190" t="s">
        <v>30</v>
      </c>
    </row>
    <row r="1068" spans="1:9" x14ac:dyDescent="0.25">
      <c r="A1068" s="192"/>
      <c r="B1068" s="200" t="s">
        <v>1200</v>
      </c>
      <c r="C1068" s="231" t="s">
        <v>1671</v>
      </c>
      <c r="D1068" s="190" t="s">
        <v>494</v>
      </c>
      <c r="E1068" s="210">
        <v>1507</v>
      </c>
      <c r="F1068" s="436">
        <v>41713</v>
      </c>
      <c r="G1068" s="42">
        <v>1507</v>
      </c>
      <c r="H1068" s="77">
        <f t="shared" si="16"/>
        <v>0</v>
      </c>
      <c r="I1068" s="190"/>
    </row>
    <row r="1069" spans="1:9" x14ac:dyDescent="0.25">
      <c r="A1069" s="192"/>
      <c r="B1069" s="200" t="s">
        <v>1201</v>
      </c>
      <c r="C1069" s="231" t="s">
        <v>1671</v>
      </c>
      <c r="D1069" s="190" t="s">
        <v>13</v>
      </c>
      <c r="E1069" s="210">
        <v>7839.5</v>
      </c>
      <c r="F1069" s="436">
        <v>41715</v>
      </c>
      <c r="G1069" s="42">
        <v>7839.5</v>
      </c>
      <c r="H1069" s="77">
        <f t="shared" si="16"/>
        <v>0</v>
      </c>
      <c r="I1069" s="190" t="s">
        <v>21</v>
      </c>
    </row>
    <row r="1070" spans="1:9" ht="26.25" x14ac:dyDescent="0.25">
      <c r="A1070" s="192"/>
      <c r="B1070" s="200" t="s">
        <v>1203</v>
      </c>
      <c r="C1070" s="231" t="s">
        <v>1671</v>
      </c>
      <c r="D1070" s="190" t="s">
        <v>34</v>
      </c>
      <c r="E1070" s="210">
        <v>2522</v>
      </c>
      <c r="F1070" s="518" t="s">
        <v>2368</v>
      </c>
      <c r="G1070" s="42">
        <v>2522</v>
      </c>
      <c r="H1070" s="77">
        <f t="shared" si="16"/>
        <v>0</v>
      </c>
      <c r="I1070" s="190" t="s">
        <v>30</v>
      </c>
    </row>
    <row r="1071" spans="1:9" x14ac:dyDescent="0.25">
      <c r="A1071" s="192"/>
      <c r="B1071" s="200" t="s">
        <v>1205</v>
      </c>
      <c r="C1071" s="231" t="s">
        <v>1671</v>
      </c>
      <c r="D1071" s="190" t="s">
        <v>55</v>
      </c>
      <c r="E1071" s="210">
        <v>12884.5</v>
      </c>
      <c r="F1071" s="436">
        <v>41713</v>
      </c>
      <c r="G1071" s="42">
        <v>12884.5</v>
      </c>
      <c r="H1071" s="77">
        <f t="shared" si="16"/>
        <v>0</v>
      </c>
      <c r="I1071" s="190" t="s">
        <v>8</v>
      </c>
    </row>
    <row r="1072" spans="1:9" x14ac:dyDescent="0.25">
      <c r="A1072" s="192"/>
      <c r="B1072" s="200" t="s">
        <v>1206</v>
      </c>
      <c r="C1072" s="231" t="s">
        <v>1671</v>
      </c>
      <c r="D1072" s="190" t="s">
        <v>879</v>
      </c>
      <c r="E1072" s="210">
        <v>1644</v>
      </c>
      <c r="F1072" s="436">
        <v>41713</v>
      </c>
      <c r="G1072" s="42">
        <v>1644</v>
      </c>
      <c r="H1072" s="77">
        <f t="shared" si="16"/>
        <v>0</v>
      </c>
      <c r="I1072" s="190"/>
    </row>
    <row r="1073" spans="1:9" x14ac:dyDescent="0.25">
      <c r="A1073" s="192"/>
      <c r="B1073" s="200" t="s">
        <v>1207</v>
      </c>
      <c r="C1073" s="231" t="s">
        <v>1671</v>
      </c>
      <c r="D1073" s="190" t="s">
        <v>260</v>
      </c>
      <c r="E1073" s="210">
        <v>2928</v>
      </c>
      <c r="F1073" s="436">
        <v>41713</v>
      </c>
      <c r="G1073" s="42">
        <v>2928</v>
      </c>
      <c r="H1073" s="77">
        <f t="shared" si="16"/>
        <v>0</v>
      </c>
      <c r="I1073" s="190" t="s">
        <v>45</v>
      </c>
    </row>
    <row r="1074" spans="1:9" x14ac:dyDescent="0.25">
      <c r="A1074" s="192"/>
      <c r="B1074" s="200" t="s">
        <v>1208</v>
      </c>
      <c r="C1074" s="231" t="s">
        <v>1671</v>
      </c>
      <c r="D1074" s="190" t="s">
        <v>2369</v>
      </c>
      <c r="E1074" s="210">
        <v>2613.5</v>
      </c>
      <c r="F1074" s="436">
        <v>41713</v>
      </c>
      <c r="G1074" s="42">
        <v>2613.5</v>
      </c>
      <c r="H1074" s="222">
        <f t="shared" si="16"/>
        <v>0</v>
      </c>
      <c r="I1074" s="190"/>
    </row>
    <row r="1075" spans="1:9" x14ac:dyDescent="0.25">
      <c r="A1075" s="192"/>
      <c r="B1075" s="200" t="s">
        <v>1209</v>
      </c>
      <c r="C1075" s="231" t="s">
        <v>1671</v>
      </c>
      <c r="D1075" s="190" t="s">
        <v>108</v>
      </c>
      <c r="E1075" s="210">
        <v>14186</v>
      </c>
      <c r="F1075" s="436">
        <v>41713</v>
      </c>
      <c r="G1075" s="42">
        <v>14186</v>
      </c>
      <c r="H1075" s="222">
        <f t="shared" si="16"/>
        <v>0</v>
      </c>
      <c r="I1075" s="190"/>
    </row>
    <row r="1076" spans="1:9" x14ac:dyDescent="0.25">
      <c r="A1076" s="192"/>
      <c r="B1076" s="200" t="s">
        <v>1210</v>
      </c>
      <c r="C1076" s="231" t="s">
        <v>1671</v>
      </c>
      <c r="D1076" s="190" t="s">
        <v>123</v>
      </c>
      <c r="E1076" s="210">
        <v>1969</v>
      </c>
      <c r="F1076" s="486" t="s">
        <v>2370</v>
      </c>
      <c r="G1076" s="42">
        <v>1969</v>
      </c>
      <c r="H1076" s="222">
        <f t="shared" si="16"/>
        <v>0</v>
      </c>
      <c r="I1076" s="190" t="s">
        <v>8</v>
      </c>
    </row>
    <row r="1077" spans="1:9" x14ac:dyDescent="0.25">
      <c r="A1077" s="192"/>
      <c r="B1077" s="200" t="s">
        <v>1211</v>
      </c>
      <c r="C1077" s="231" t="s">
        <v>1671</v>
      </c>
      <c r="D1077" s="190" t="s">
        <v>29</v>
      </c>
      <c r="E1077" s="210">
        <v>6727</v>
      </c>
      <c r="F1077" s="436">
        <v>41715</v>
      </c>
      <c r="G1077" s="42">
        <v>6727</v>
      </c>
      <c r="H1077" s="222">
        <f t="shared" si="16"/>
        <v>0</v>
      </c>
      <c r="I1077" s="190" t="s">
        <v>30</v>
      </c>
    </row>
    <row r="1078" spans="1:9" x14ac:dyDescent="0.25">
      <c r="A1078" s="192"/>
      <c r="B1078" s="200" t="s">
        <v>1212</v>
      </c>
      <c r="C1078" s="231" t="s">
        <v>1671</v>
      </c>
      <c r="D1078" s="190" t="s">
        <v>49</v>
      </c>
      <c r="E1078" s="210">
        <v>1611</v>
      </c>
      <c r="F1078" s="436">
        <v>41713</v>
      </c>
      <c r="G1078" s="42">
        <v>1611</v>
      </c>
      <c r="H1078" s="222">
        <f t="shared" si="16"/>
        <v>0</v>
      </c>
      <c r="I1078" s="190"/>
    </row>
    <row r="1079" spans="1:9" x14ac:dyDescent="0.25">
      <c r="A1079" s="192"/>
      <c r="B1079" s="200" t="s">
        <v>1214</v>
      </c>
      <c r="C1079" s="231" t="s">
        <v>1671</v>
      </c>
      <c r="D1079" s="190" t="s">
        <v>122</v>
      </c>
      <c r="E1079" s="210">
        <v>2660</v>
      </c>
      <c r="F1079" s="436">
        <v>41720</v>
      </c>
      <c r="G1079" s="42">
        <v>2660</v>
      </c>
      <c r="H1079" s="222">
        <f t="shared" si="16"/>
        <v>0</v>
      </c>
      <c r="I1079" s="190" t="s">
        <v>45</v>
      </c>
    </row>
    <row r="1080" spans="1:9" x14ac:dyDescent="0.25">
      <c r="A1080" s="192"/>
      <c r="B1080" s="200" t="s">
        <v>1215</v>
      </c>
      <c r="C1080" s="231" t="s">
        <v>1671</v>
      </c>
      <c r="D1080" s="190" t="s">
        <v>44</v>
      </c>
      <c r="E1080" s="210">
        <v>5700</v>
      </c>
      <c r="F1080" s="436">
        <v>41720</v>
      </c>
      <c r="G1080" s="42">
        <v>5700</v>
      </c>
      <c r="H1080" s="222">
        <f t="shared" si="16"/>
        <v>0</v>
      </c>
      <c r="I1080" s="190" t="s">
        <v>45</v>
      </c>
    </row>
    <row r="1081" spans="1:9" x14ac:dyDescent="0.25">
      <c r="A1081" s="192"/>
      <c r="B1081" s="200" t="s">
        <v>1216</v>
      </c>
      <c r="C1081" s="231" t="s">
        <v>1671</v>
      </c>
      <c r="D1081" s="190" t="s">
        <v>17</v>
      </c>
      <c r="E1081" s="210">
        <v>77389</v>
      </c>
      <c r="F1081" s="436">
        <v>41716</v>
      </c>
      <c r="G1081" s="42">
        <v>77389</v>
      </c>
      <c r="H1081" s="77">
        <f t="shared" si="16"/>
        <v>0</v>
      </c>
      <c r="I1081" s="190" t="s">
        <v>37</v>
      </c>
    </row>
    <row r="1082" spans="1:9" x14ac:dyDescent="0.25">
      <c r="A1082" s="192"/>
      <c r="B1082" s="200" t="s">
        <v>1217</v>
      </c>
      <c r="C1082" s="231" t="s">
        <v>1671</v>
      </c>
      <c r="D1082" s="190" t="s">
        <v>8</v>
      </c>
      <c r="E1082" s="210">
        <v>4325</v>
      </c>
      <c r="F1082" s="436">
        <v>41713</v>
      </c>
      <c r="G1082" s="42">
        <v>4325</v>
      </c>
      <c r="H1082" s="222">
        <f t="shared" si="16"/>
        <v>0</v>
      </c>
      <c r="I1082" s="190" t="s">
        <v>8</v>
      </c>
    </row>
    <row r="1083" spans="1:9" x14ac:dyDescent="0.25">
      <c r="A1083" s="192"/>
      <c r="B1083" s="200" t="s">
        <v>1218</v>
      </c>
      <c r="C1083" s="231" t="s">
        <v>1671</v>
      </c>
      <c r="D1083" s="190" t="s">
        <v>42</v>
      </c>
      <c r="E1083" s="210">
        <v>1900</v>
      </c>
      <c r="F1083" s="436">
        <v>41720</v>
      </c>
      <c r="G1083" s="42">
        <v>1900</v>
      </c>
      <c r="H1083" s="222">
        <f t="shared" si="16"/>
        <v>0</v>
      </c>
      <c r="I1083" s="190" t="s">
        <v>45</v>
      </c>
    </row>
    <row r="1084" spans="1:9" x14ac:dyDescent="0.25">
      <c r="A1084" s="192"/>
      <c r="B1084" s="200" t="s">
        <v>1220</v>
      </c>
      <c r="C1084" s="231" t="s">
        <v>1671</v>
      </c>
      <c r="D1084" s="190" t="s">
        <v>287</v>
      </c>
      <c r="E1084" s="210">
        <v>25766</v>
      </c>
      <c r="F1084" s="436">
        <v>41715</v>
      </c>
      <c r="G1084" s="42">
        <v>25766</v>
      </c>
      <c r="H1084" s="222">
        <f t="shared" si="16"/>
        <v>0</v>
      </c>
      <c r="I1084" s="190" t="s">
        <v>30</v>
      </c>
    </row>
    <row r="1085" spans="1:9" x14ac:dyDescent="0.25">
      <c r="A1085" s="192"/>
      <c r="B1085" s="200" t="s">
        <v>1221</v>
      </c>
      <c r="C1085" s="231" t="s">
        <v>1671</v>
      </c>
      <c r="D1085" s="190" t="s">
        <v>43</v>
      </c>
      <c r="E1085" s="210">
        <v>1140</v>
      </c>
      <c r="F1085" s="436">
        <v>41729</v>
      </c>
      <c r="G1085" s="42">
        <v>1140</v>
      </c>
      <c r="H1085" s="222">
        <f t="shared" si="16"/>
        <v>0</v>
      </c>
      <c r="I1085" s="190" t="s">
        <v>45</v>
      </c>
    </row>
    <row r="1086" spans="1:9" x14ac:dyDescent="0.25">
      <c r="A1086" s="192"/>
      <c r="B1086" s="200" t="s">
        <v>1222</v>
      </c>
      <c r="C1086" s="231" t="s">
        <v>1671</v>
      </c>
      <c r="D1086" s="190" t="s">
        <v>36</v>
      </c>
      <c r="E1086" s="210">
        <v>25478</v>
      </c>
      <c r="F1086" s="486">
        <v>41769</v>
      </c>
      <c r="G1086" s="219">
        <v>25478</v>
      </c>
      <c r="H1086" s="77">
        <f t="shared" si="16"/>
        <v>0</v>
      </c>
      <c r="I1086" s="190" t="s">
        <v>12</v>
      </c>
    </row>
    <row r="1087" spans="1:9" x14ac:dyDescent="0.25">
      <c r="A1087" s="192">
        <v>41713</v>
      </c>
      <c r="B1087" s="200" t="s">
        <v>1223</v>
      </c>
      <c r="C1087" s="231" t="s">
        <v>1671</v>
      </c>
      <c r="D1087" s="190" t="s">
        <v>2169</v>
      </c>
      <c r="E1087" s="210">
        <v>8271</v>
      </c>
      <c r="F1087" s="436">
        <v>41715</v>
      </c>
      <c r="G1087" s="42">
        <v>8271</v>
      </c>
      <c r="H1087" s="222">
        <f t="shared" si="16"/>
        <v>0</v>
      </c>
      <c r="I1087" s="190" t="s">
        <v>30</v>
      </c>
    </row>
    <row r="1088" spans="1:9" x14ac:dyDescent="0.25">
      <c r="A1088" s="192"/>
      <c r="B1088" s="200" t="s">
        <v>1225</v>
      </c>
      <c r="C1088" s="231" t="s">
        <v>1671</v>
      </c>
      <c r="D1088" s="190" t="s">
        <v>338</v>
      </c>
      <c r="E1088" s="210">
        <v>720</v>
      </c>
      <c r="F1088" s="436">
        <v>41715</v>
      </c>
      <c r="G1088" s="42">
        <v>720</v>
      </c>
      <c r="H1088" s="222">
        <f t="shared" ref="H1088:H1151" si="17">E1088-G1088</f>
        <v>0</v>
      </c>
      <c r="I1088" s="190" t="s">
        <v>30</v>
      </c>
    </row>
    <row r="1089" spans="1:9" x14ac:dyDescent="0.25">
      <c r="A1089" s="192"/>
      <c r="B1089" s="200" t="s">
        <v>1226</v>
      </c>
      <c r="C1089" s="231" t="s">
        <v>1671</v>
      </c>
      <c r="D1089" s="196" t="s">
        <v>53</v>
      </c>
      <c r="E1089" s="215">
        <v>0</v>
      </c>
      <c r="F1089" s="436"/>
      <c r="G1089" s="42"/>
      <c r="H1089" s="222">
        <f t="shared" si="17"/>
        <v>0</v>
      </c>
      <c r="I1089" s="190" t="s">
        <v>512</v>
      </c>
    </row>
    <row r="1090" spans="1:9" x14ac:dyDescent="0.25">
      <c r="A1090" s="192"/>
      <c r="B1090" s="200" t="s">
        <v>1227</v>
      </c>
      <c r="C1090" s="231" t="s">
        <v>1671</v>
      </c>
      <c r="D1090" s="190" t="s">
        <v>119</v>
      </c>
      <c r="E1090" s="210">
        <v>3069.2</v>
      </c>
      <c r="F1090" s="436">
        <v>41713</v>
      </c>
      <c r="G1090" s="42">
        <v>3069.2</v>
      </c>
      <c r="H1090" s="222">
        <f t="shared" si="17"/>
        <v>0</v>
      </c>
      <c r="I1090" s="190" t="s">
        <v>12</v>
      </c>
    </row>
    <row r="1091" spans="1:9" x14ac:dyDescent="0.25">
      <c r="A1091" s="192"/>
      <c r="B1091" s="200" t="s">
        <v>1228</v>
      </c>
      <c r="C1091" s="231" t="s">
        <v>1671</v>
      </c>
      <c r="D1091" s="190" t="s">
        <v>35</v>
      </c>
      <c r="E1091" s="210">
        <v>1885</v>
      </c>
      <c r="F1091" s="436">
        <v>41715</v>
      </c>
      <c r="G1091" s="42">
        <v>1885</v>
      </c>
      <c r="H1091" s="77">
        <f t="shared" si="17"/>
        <v>0</v>
      </c>
      <c r="I1091" s="190" t="s">
        <v>30</v>
      </c>
    </row>
    <row r="1092" spans="1:9" x14ac:dyDescent="0.25">
      <c r="A1092" s="192"/>
      <c r="B1092" s="200" t="s">
        <v>1230</v>
      </c>
      <c r="C1092" s="231" t="s">
        <v>1671</v>
      </c>
      <c r="D1092" s="190" t="s">
        <v>49</v>
      </c>
      <c r="E1092" s="210">
        <v>317</v>
      </c>
      <c r="F1092" s="436">
        <v>41713</v>
      </c>
      <c r="G1092" s="42">
        <v>317</v>
      </c>
      <c r="H1092" s="77">
        <f t="shared" si="17"/>
        <v>0</v>
      </c>
      <c r="I1092" s="190" t="s">
        <v>45</v>
      </c>
    </row>
    <row r="1093" spans="1:9" x14ac:dyDescent="0.25">
      <c r="A1093" s="192"/>
      <c r="B1093" s="200" t="s">
        <v>1231</v>
      </c>
      <c r="C1093" s="231" t="s">
        <v>1671</v>
      </c>
      <c r="D1093" s="190" t="s">
        <v>58</v>
      </c>
      <c r="E1093" s="210">
        <v>1553.5</v>
      </c>
      <c r="F1093" s="436">
        <v>41715</v>
      </c>
      <c r="G1093" s="42">
        <v>1553.5</v>
      </c>
      <c r="H1093" s="77">
        <f t="shared" si="17"/>
        <v>0</v>
      </c>
      <c r="I1093" s="190" t="s">
        <v>30</v>
      </c>
    </row>
    <row r="1094" spans="1:9" x14ac:dyDescent="0.25">
      <c r="A1094" s="192"/>
      <c r="B1094" s="200" t="s">
        <v>1232</v>
      </c>
      <c r="C1094" s="231" t="s">
        <v>1671</v>
      </c>
      <c r="D1094" s="190" t="s">
        <v>57</v>
      </c>
      <c r="E1094" s="210">
        <v>1680</v>
      </c>
      <c r="F1094" s="436">
        <v>41715</v>
      </c>
      <c r="G1094" s="42">
        <v>1680</v>
      </c>
      <c r="H1094" s="77">
        <f t="shared" si="17"/>
        <v>0</v>
      </c>
      <c r="I1094" s="190" t="s">
        <v>30</v>
      </c>
    </row>
    <row r="1095" spans="1:9" x14ac:dyDescent="0.25">
      <c r="A1095" s="192"/>
      <c r="B1095" s="200" t="s">
        <v>1233</v>
      </c>
      <c r="C1095" s="231" t="s">
        <v>1671</v>
      </c>
      <c r="D1095" s="190" t="s">
        <v>1778</v>
      </c>
      <c r="E1095" s="210">
        <v>3116</v>
      </c>
      <c r="F1095" s="436">
        <v>41715</v>
      </c>
      <c r="G1095" s="42">
        <v>3116</v>
      </c>
      <c r="H1095" s="77">
        <f t="shared" si="17"/>
        <v>0</v>
      </c>
      <c r="I1095" s="190" t="s">
        <v>30</v>
      </c>
    </row>
    <row r="1096" spans="1:9" x14ac:dyDescent="0.25">
      <c r="A1096" s="192"/>
      <c r="B1096" s="200" t="s">
        <v>1234</v>
      </c>
      <c r="C1096" s="231" t="s">
        <v>1671</v>
      </c>
      <c r="D1096" s="190" t="s">
        <v>74</v>
      </c>
      <c r="E1096" s="210">
        <v>3465</v>
      </c>
      <c r="F1096" s="436">
        <v>41713</v>
      </c>
      <c r="G1096" s="42">
        <v>3465</v>
      </c>
      <c r="H1096" s="77">
        <f t="shared" si="17"/>
        <v>0</v>
      </c>
      <c r="I1096" s="190"/>
    </row>
    <row r="1097" spans="1:9" x14ac:dyDescent="0.25">
      <c r="A1097" s="192"/>
      <c r="B1097" s="200" t="s">
        <v>1236</v>
      </c>
      <c r="C1097" s="231" t="s">
        <v>1671</v>
      </c>
      <c r="D1097" s="190" t="s">
        <v>148</v>
      </c>
      <c r="E1097" s="210">
        <v>2062.5</v>
      </c>
      <c r="F1097" s="436">
        <v>41715</v>
      </c>
      <c r="G1097" s="42">
        <v>2062.5</v>
      </c>
      <c r="H1097" s="77">
        <f t="shared" si="17"/>
        <v>0</v>
      </c>
      <c r="I1097" s="190" t="s">
        <v>30</v>
      </c>
    </row>
    <row r="1098" spans="1:9" x14ac:dyDescent="0.25">
      <c r="A1098" s="192"/>
      <c r="B1098" s="200" t="s">
        <v>1237</v>
      </c>
      <c r="C1098" s="231" t="s">
        <v>1671</v>
      </c>
      <c r="D1098" s="190" t="s">
        <v>54</v>
      </c>
      <c r="E1098" s="210">
        <v>4108.1000000000004</v>
      </c>
      <c r="F1098" s="436">
        <v>41715</v>
      </c>
      <c r="G1098" s="42">
        <v>4108.1000000000004</v>
      </c>
      <c r="H1098" s="77">
        <f t="shared" si="17"/>
        <v>0</v>
      </c>
      <c r="I1098" s="190" t="s">
        <v>30</v>
      </c>
    </row>
    <row r="1099" spans="1:9" x14ac:dyDescent="0.25">
      <c r="A1099" s="192"/>
      <c r="B1099" s="200" t="s">
        <v>1239</v>
      </c>
      <c r="C1099" s="231" t="s">
        <v>1671</v>
      </c>
      <c r="D1099" s="190" t="s">
        <v>350</v>
      </c>
      <c r="E1099" s="210">
        <v>25472.04</v>
      </c>
      <c r="F1099" s="436">
        <v>41715</v>
      </c>
      <c r="G1099" s="42">
        <v>25472.04</v>
      </c>
      <c r="H1099" s="77">
        <f t="shared" si="17"/>
        <v>0</v>
      </c>
      <c r="I1099" s="190" t="s">
        <v>65</v>
      </c>
    </row>
    <row r="1100" spans="1:9" x14ac:dyDescent="0.25">
      <c r="A1100" s="192"/>
      <c r="B1100" s="200" t="s">
        <v>1240</v>
      </c>
      <c r="C1100" s="231" t="s">
        <v>1671</v>
      </c>
      <c r="D1100" s="190" t="s">
        <v>12</v>
      </c>
      <c r="E1100" s="210">
        <v>828.6</v>
      </c>
      <c r="F1100" s="436">
        <v>41713</v>
      </c>
      <c r="G1100" s="42">
        <v>828.6</v>
      </c>
      <c r="H1100" s="77">
        <f t="shared" si="17"/>
        <v>0</v>
      </c>
      <c r="I1100" s="190"/>
    </row>
    <row r="1101" spans="1:9" x14ac:dyDescent="0.25">
      <c r="A1101" s="192"/>
      <c r="B1101" s="200" t="s">
        <v>1242</v>
      </c>
      <c r="C1101" s="231" t="s">
        <v>1671</v>
      </c>
      <c r="D1101" s="196" t="s">
        <v>53</v>
      </c>
      <c r="E1101" s="215">
        <v>0</v>
      </c>
      <c r="F1101" s="436"/>
      <c r="G1101" s="42"/>
      <c r="H1101" s="77">
        <f t="shared" si="17"/>
        <v>0</v>
      </c>
      <c r="I1101" s="190" t="s">
        <v>324</v>
      </c>
    </row>
    <row r="1102" spans="1:9" x14ac:dyDescent="0.25">
      <c r="A1102" s="192"/>
      <c r="B1102" s="200" t="s">
        <v>1243</v>
      </c>
      <c r="C1102" s="231" t="s">
        <v>1671</v>
      </c>
      <c r="D1102" s="190" t="s">
        <v>193</v>
      </c>
      <c r="E1102" s="210">
        <v>5371</v>
      </c>
      <c r="F1102" s="436">
        <v>41715</v>
      </c>
      <c r="G1102" s="42">
        <v>5371</v>
      </c>
      <c r="H1102" s="77">
        <f t="shared" si="17"/>
        <v>0</v>
      </c>
      <c r="I1102" s="190" t="s">
        <v>65</v>
      </c>
    </row>
    <row r="1103" spans="1:9" x14ac:dyDescent="0.25">
      <c r="A1103" s="192"/>
      <c r="B1103" s="200" t="s">
        <v>1244</v>
      </c>
      <c r="C1103" s="231" t="s">
        <v>1671</v>
      </c>
      <c r="D1103" s="196" t="s">
        <v>53</v>
      </c>
      <c r="E1103" s="215">
        <v>0</v>
      </c>
      <c r="F1103" s="436"/>
      <c r="G1103" s="42"/>
      <c r="H1103" s="77">
        <f t="shared" si="17"/>
        <v>0</v>
      </c>
      <c r="I1103" s="190" t="s">
        <v>324</v>
      </c>
    </row>
    <row r="1104" spans="1:9" x14ac:dyDescent="0.25">
      <c r="A1104" s="192"/>
      <c r="B1104" s="200" t="s">
        <v>1245</v>
      </c>
      <c r="C1104" s="231" t="s">
        <v>1671</v>
      </c>
      <c r="D1104" s="190" t="s">
        <v>124</v>
      </c>
      <c r="E1104" s="210">
        <v>8000</v>
      </c>
      <c r="F1104" s="436">
        <v>41715</v>
      </c>
      <c r="G1104" s="42">
        <v>8000</v>
      </c>
      <c r="H1104" s="77">
        <f t="shared" si="17"/>
        <v>0</v>
      </c>
      <c r="I1104" s="190" t="s">
        <v>30</v>
      </c>
    </row>
    <row r="1105" spans="1:9" x14ac:dyDescent="0.25">
      <c r="A1105" s="192"/>
      <c r="B1105" s="200" t="s">
        <v>1246</v>
      </c>
      <c r="C1105" s="231" t="s">
        <v>1671</v>
      </c>
      <c r="D1105" s="190" t="s">
        <v>1040</v>
      </c>
      <c r="E1105" s="210">
        <v>1199</v>
      </c>
      <c r="F1105" s="436">
        <v>41713</v>
      </c>
      <c r="G1105" s="42">
        <v>1199</v>
      </c>
      <c r="H1105" s="77">
        <f t="shared" si="17"/>
        <v>0</v>
      </c>
      <c r="I1105" s="190" t="s">
        <v>45</v>
      </c>
    </row>
    <row r="1106" spans="1:9" x14ac:dyDescent="0.25">
      <c r="A1106" s="192"/>
      <c r="B1106" s="200" t="s">
        <v>1247</v>
      </c>
      <c r="C1106" s="231" t="s">
        <v>1671</v>
      </c>
      <c r="D1106" s="190" t="s">
        <v>22</v>
      </c>
      <c r="E1106" s="210">
        <v>1678</v>
      </c>
      <c r="F1106" s="436">
        <v>41713</v>
      </c>
      <c r="G1106" s="42">
        <v>1678</v>
      </c>
      <c r="H1106" s="77">
        <f t="shared" si="17"/>
        <v>0</v>
      </c>
      <c r="I1106" s="190"/>
    </row>
    <row r="1107" spans="1:9" x14ac:dyDescent="0.25">
      <c r="A1107" s="192"/>
      <c r="B1107" s="200" t="s">
        <v>1248</v>
      </c>
      <c r="C1107" s="231" t="s">
        <v>1671</v>
      </c>
      <c r="D1107" s="190" t="s">
        <v>189</v>
      </c>
      <c r="E1107" s="210">
        <v>3082</v>
      </c>
      <c r="F1107" s="436">
        <v>41713</v>
      </c>
      <c r="G1107" s="42">
        <v>3082</v>
      </c>
      <c r="H1107" s="77">
        <f t="shared" si="17"/>
        <v>0</v>
      </c>
      <c r="I1107" s="190" t="s">
        <v>217</v>
      </c>
    </row>
    <row r="1108" spans="1:9" x14ac:dyDescent="0.25">
      <c r="A1108" s="192"/>
      <c r="B1108" s="200" t="s">
        <v>1249</v>
      </c>
      <c r="C1108" s="231" t="s">
        <v>1671</v>
      </c>
      <c r="D1108" s="190" t="s">
        <v>8</v>
      </c>
      <c r="E1108" s="210">
        <v>1238.5</v>
      </c>
      <c r="F1108" s="436">
        <v>41713</v>
      </c>
      <c r="G1108" s="42">
        <v>1238.5</v>
      </c>
      <c r="H1108" s="77">
        <f t="shared" si="17"/>
        <v>0</v>
      </c>
      <c r="I1108" s="190"/>
    </row>
    <row r="1109" spans="1:9" x14ac:dyDescent="0.25">
      <c r="A1109" s="192"/>
      <c r="B1109" s="200" t="s">
        <v>1250</v>
      </c>
      <c r="C1109" s="231" t="s">
        <v>1671</v>
      </c>
      <c r="D1109" s="190" t="s">
        <v>47</v>
      </c>
      <c r="E1109" s="210">
        <v>3212</v>
      </c>
      <c r="F1109" s="436">
        <v>41715</v>
      </c>
      <c r="G1109" s="42">
        <v>3212</v>
      </c>
      <c r="H1109" s="77">
        <f t="shared" si="17"/>
        <v>0</v>
      </c>
      <c r="I1109" s="190" t="s">
        <v>30</v>
      </c>
    </row>
    <row r="1110" spans="1:9" x14ac:dyDescent="0.25">
      <c r="A1110" s="192"/>
      <c r="B1110" s="200" t="s">
        <v>1251</v>
      </c>
      <c r="C1110" s="231" t="s">
        <v>1671</v>
      </c>
      <c r="D1110" s="196" t="s">
        <v>53</v>
      </c>
      <c r="E1110" s="215">
        <v>0</v>
      </c>
      <c r="F1110" s="436"/>
      <c r="G1110" s="42"/>
      <c r="H1110" s="77">
        <f t="shared" si="17"/>
        <v>0</v>
      </c>
      <c r="I1110" s="190" t="s">
        <v>512</v>
      </c>
    </row>
    <row r="1111" spans="1:9" x14ac:dyDescent="0.25">
      <c r="A1111" s="192"/>
      <c r="B1111" s="200" t="s">
        <v>1252</v>
      </c>
      <c r="C1111" s="231" t="s">
        <v>1671</v>
      </c>
      <c r="D1111" s="190" t="s">
        <v>307</v>
      </c>
      <c r="E1111" s="210">
        <v>8561.5</v>
      </c>
      <c r="F1111" s="436">
        <v>41715</v>
      </c>
      <c r="G1111" s="42">
        <v>8561.5</v>
      </c>
      <c r="H1111" s="77">
        <f t="shared" si="17"/>
        <v>0</v>
      </c>
      <c r="I1111" s="190" t="s">
        <v>65</v>
      </c>
    </row>
    <row r="1112" spans="1:9" x14ac:dyDescent="0.25">
      <c r="A1112" s="192"/>
      <c r="B1112" s="200" t="s">
        <v>1253</v>
      </c>
      <c r="C1112" s="231" t="s">
        <v>1671</v>
      </c>
      <c r="D1112" s="196" t="s">
        <v>53</v>
      </c>
      <c r="E1112" s="215">
        <v>0</v>
      </c>
      <c r="F1112" s="436"/>
      <c r="G1112" s="42"/>
      <c r="H1112" s="77">
        <f t="shared" si="17"/>
        <v>0</v>
      </c>
      <c r="I1112" s="190" t="s">
        <v>324</v>
      </c>
    </row>
    <row r="1113" spans="1:9" x14ac:dyDescent="0.25">
      <c r="A1113" s="192"/>
      <c r="B1113" s="200" t="s">
        <v>1255</v>
      </c>
      <c r="C1113" s="231" t="s">
        <v>1671</v>
      </c>
      <c r="D1113" s="196" t="s">
        <v>53</v>
      </c>
      <c r="E1113" s="215">
        <v>0</v>
      </c>
      <c r="F1113" s="436"/>
      <c r="G1113" s="42"/>
      <c r="H1113" s="77">
        <f t="shared" si="17"/>
        <v>0</v>
      </c>
      <c r="I1113" s="190" t="s">
        <v>324</v>
      </c>
    </row>
    <row r="1114" spans="1:9" x14ac:dyDescent="0.25">
      <c r="A1114" s="192"/>
      <c r="B1114" s="200" t="s">
        <v>1256</v>
      </c>
      <c r="C1114" s="231" t="s">
        <v>1671</v>
      </c>
      <c r="D1114" s="190" t="s">
        <v>623</v>
      </c>
      <c r="E1114" s="210">
        <v>2035</v>
      </c>
      <c r="F1114" s="436">
        <v>41715</v>
      </c>
      <c r="G1114" s="42">
        <v>2035</v>
      </c>
      <c r="H1114" s="77">
        <f t="shared" si="17"/>
        <v>0</v>
      </c>
      <c r="I1114" s="190" t="s">
        <v>65</v>
      </c>
    </row>
    <row r="1115" spans="1:9" x14ac:dyDescent="0.25">
      <c r="A1115" s="192"/>
      <c r="B1115" s="200" t="s">
        <v>1257</v>
      </c>
      <c r="C1115" s="231" t="s">
        <v>1671</v>
      </c>
      <c r="D1115" s="190" t="s">
        <v>80</v>
      </c>
      <c r="E1115" s="210">
        <v>3347.5</v>
      </c>
      <c r="F1115" s="436">
        <v>41715</v>
      </c>
      <c r="G1115" s="42">
        <v>3347.5</v>
      </c>
      <c r="H1115" s="77">
        <f t="shared" si="17"/>
        <v>0</v>
      </c>
      <c r="I1115" s="190" t="s">
        <v>65</v>
      </c>
    </row>
    <row r="1116" spans="1:9" x14ac:dyDescent="0.25">
      <c r="A1116" s="192"/>
      <c r="B1116" s="200" t="s">
        <v>1258</v>
      </c>
      <c r="C1116" s="231" t="s">
        <v>1671</v>
      </c>
      <c r="D1116" s="190" t="s">
        <v>78</v>
      </c>
      <c r="E1116" s="210">
        <v>6215.6</v>
      </c>
      <c r="F1116" s="436">
        <v>41715</v>
      </c>
      <c r="G1116" s="42">
        <v>6215.6</v>
      </c>
      <c r="H1116" s="77">
        <f t="shared" si="17"/>
        <v>0</v>
      </c>
      <c r="I1116" s="190" t="s">
        <v>65</v>
      </c>
    </row>
    <row r="1117" spans="1:9" ht="33" customHeight="1" x14ac:dyDescent="0.25">
      <c r="A1117" s="192"/>
      <c r="B1117" s="200" t="s">
        <v>1259</v>
      </c>
      <c r="C1117" s="231" t="s">
        <v>1671</v>
      </c>
      <c r="D1117" s="190" t="s">
        <v>50</v>
      </c>
      <c r="E1117" s="210">
        <v>20133</v>
      </c>
      <c r="F1117" s="519" t="s">
        <v>2371</v>
      </c>
      <c r="G1117" s="62">
        <v>20133</v>
      </c>
      <c r="H1117" s="77">
        <f t="shared" si="17"/>
        <v>0</v>
      </c>
      <c r="I1117" s="190" t="s">
        <v>8</v>
      </c>
    </row>
    <row r="1118" spans="1:9" x14ac:dyDescent="0.25">
      <c r="A1118" s="192"/>
      <c r="B1118" s="200" t="s">
        <v>1260</v>
      </c>
      <c r="C1118" s="231" t="s">
        <v>1671</v>
      </c>
      <c r="D1118" s="190" t="s">
        <v>1030</v>
      </c>
      <c r="E1118" s="210">
        <v>14089</v>
      </c>
      <c r="F1118" s="436">
        <v>41713</v>
      </c>
      <c r="G1118" s="42">
        <v>14089</v>
      </c>
      <c r="H1118" s="77">
        <f t="shared" si="17"/>
        <v>0</v>
      </c>
      <c r="I1118" s="190"/>
    </row>
    <row r="1119" spans="1:9" x14ac:dyDescent="0.25">
      <c r="A1119" s="192"/>
      <c r="B1119" s="200" t="s">
        <v>1261</v>
      </c>
      <c r="C1119" s="231" t="s">
        <v>1671</v>
      </c>
      <c r="D1119" s="196" t="s">
        <v>53</v>
      </c>
      <c r="E1119" s="215">
        <v>0</v>
      </c>
      <c r="F1119" s="436"/>
      <c r="G1119" s="42"/>
      <c r="H1119" s="77">
        <f>E1119-G1119</f>
        <v>0</v>
      </c>
      <c r="I1119" s="190" t="s">
        <v>512</v>
      </c>
    </row>
    <row r="1120" spans="1:9" x14ac:dyDescent="0.25">
      <c r="A1120" s="192"/>
      <c r="B1120" s="200" t="s">
        <v>1262</v>
      </c>
      <c r="C1120" s="231" t="s">
        <v>1671</v>
      </c>
      <c r="D1120" s="190" t="s">
        <v>106</v>
      </c>
      <c r="E1120" s="210">
        <v>6950</v>
      </c>
      <c r="F1120" s="436">
        <v>41719</v>
      </c>
      <c r="G1120" s="42">
        <v>6950</v>
      </c>
      <c r="H1120" s="77">
        <f t="shared" si="17"/>
        <v>0</v>
      </c>
      <c r="I1120" s="190"/>
    </row>
    <row r="1121" spans="1:9" x14ac:dyDescent="0.25">
      <c r="A1121" s="192"/>
      <c r="B1121" s="200" t="s">
        <v>1263</v>
      </c>
      <c r="C1121" s="231" t="s">
        <v>1671</v>
      </c>
      <c r="D1121" s="190" t="s">
        <v>130</v>
      </c>
      <c r="E1121" s="210">
        <v>11295.5</v>
      </c>
      <c r="F1121" s="436">
        <v>41715</v>
      </c>
      <c r="G1121" s="42">
        <v>11295.5</v>
      </c>
      <c r="H1121" s="77">
        <f t="shared" si="17"/>
        <v>0</v>
      </c>
      <c r="I1121" s="190" t="s">
        <v>21</v>
      </c>
    </row>
    <row r="1122" spans="1:9" x14ac:dyDescent="0.25">
      <c r="A1122" s="192"/>
      <c r="B1122" s="200" t="s">
        <v>1264</v>
      </c>
      <c r="C1122" s="231" t="s">
        <v>1671</v>
      </c>
      <c r="D1122" s="190" t="s">
        <v>27</v>
      </c>
      <c r="E1122" s="210">
        <v>492.5</v>
      </c>
      <c r="F1122" s="436">
        <v>41713</v>
      </c>
      <c r="G1122" s="42">
        <v>492.5</v>
      </c>
      <c r="H1122" s="77">
        <f t="shared" si="17"/>
        <v>0</v>
      </c>
      <c r="I1122" s="190" t="s">
        <v>21</v>
      </c>
    </row>
    <row r="1123" spans="1:9" x14ac:dyDescent="0.25">
      <c r="A1123" s="192"/>
      <c r="B1123" s="200" t="s">
        <v>1265</v>
      </c>
      <c r="C1123" s="231" t="s">
        <v>1671</v>
      </c>
      <c r="D1123" s="190" t="s">
        <v>27</v>
      </c>
      <c r="E1123" s="210">
        <v>1845</v>
      </c>
      <c r="F1123" s="436">
        <v>41713</v>
      </c>
      <c r="G1123" s="42">
        <v>1845</v>
      </c>
      <c r="H1123" s="77">
        <f t="shared" si="17"/>
        <v>0</v>
      </c>
      <c r="I1123" s="190" t="s">
        <v>21</v>
      </c>
    </row>
    <row r="1124" spans="1:9" x14ac:dyDescent="0.25">
      <c r="A1124" s="192"/>
      <c r="B1124" s="200" t="s">
        <v>1266</v>
      </c>
      <c r="C1124" s="231" t="s">
        <v>1671</v>
      </c>
      <c r="D1124" s="190" t="s">
        <v>494</v>
      </c>
      <c r="E1124" s="210">
        <v>3481.5</v>
      </c>
      <c r="F1124" s="436">
        <v>41715</v>
      </c>
      <c r="G1124" s="42">
        <v>3481.5</v>
      </c>
      <c r="H1124" s="77">
        <f t="shared" si="17"/>
        <v>0</v>
      </c>
      <c r="I1124" s="190" t="s">
        <v>65</v>
      </c>
    </row>
    <row r="1125" spans="1:9" x14ac:dyDescent="0.25">
      <c r="A1125" s="192"/>
      <c r="B1125" s="200" t="s">
        <v>1267</v>
      </c>
      <c r="C1125" s="231" t="s">
        <v>1671</v>
      </c>
      <c r="D1125" s="190" t="s">
        <v>836</v>
      </c>
      <c r="E1125" s="210">
        <v>4687</v>
      </c>
      <c r="F1125" s="436">
        <v>41715</v>
      </c>
      <c r="G1125" s="42">
        <v>4687</v>
      </c>
      <c r="H1125" s="77">
        <f t="shared" si="17"/>
        <v>0</v>
      </c>
      <c r="I1125" s="190" t="s">
        <v>65</v>
      </c>
    </row>
    <row r="1126" spans="1:9" x14ac:dyDescent="0.25">
      <c r="A1126" s="192"/>
      <c r="B1126" s="200" t="s">
        <v>1268</v>
      </c>
      <c r="C1126" s="231" t="s">
        <v>1671</v>
      </c>
      <c r="D1126" s="190" t="s">
        <v>186</v>
      </c>
      <c r="E1126" s="210">
        <v>5083.5</v>
      </c>
      <c r="F1126" s="436">
        <v>41713</v>
      </c>
      <c r="G1126" s="42">
        <v>5083.5</v>
      </c>
      <c r="H1126" s="77">
        <f t="shared" si="17"/>
        <v>0</v>
      </c>
      <c r="I1126" s="190" t="s">
        <v>21</v>
      </c>
    </row>
    <row r="1127" spans="1:9" x14ac:dyDescent="0.25">
      <c r="A1127" s="192"/>
      <c r="B1127" s="200" t="s">
        <v>1269</v>
      </c>
      <c r="C1127" s="231" t="s">
        <v>1671</v>
      </c>
      <c r="D1127" s="190" t="s">
        <v>28</v>
      </c>
      <c r="E1127" s="210">
        <v>8677.5</v>
      </c>
      <c r="F1127" s="436">
        <v>41713</v>
      </c>
      <c r="G1127" s="42">
        <v>8677.5</v>
      </c>
      <c r="H1127" s="77">
        <f t="shared" si="17"/>
        <v>0</v>
      </c>
      <c r="I1127" s="190"/>
    </row>
    <row r="1128" spans="1:9" x14ac:dyDescent="0.25">
      <c r="A1128" s="192"/>
      <c r="B1128" s="200" t="s">
        <v>1270</v>
      </c>
      <c r="C1128" s="231" t="s">
        <v>1671</v>
      </c>
      <c r="D1128" s="190" t="s">
        <v>79</v>
      </c>
      <c r="E1128" s="210">
        <v>55109.24</v>
      </c>
      <c r="F1128" s="492" t="s">
        <v>2372</v>
      </c>
      <c r="G1128" s="42">
        <v>55109.24</v>
      </c>
      <c r="H1128" s="77">
        <f t="shared" si="17"/>
        <v>0</v>
      </c>
      <c r="I1128" s="190" t="s">
        <v>37</v>
      </c>
    </row>
    <row r="1129" spans="1:9" x14ac:dyDescent="0.25">
      <c r="A1129" s="192"/>
      <c r="B1129" s="200" t="s">
        <v>1271</v>
      </c>
      <c r="C1129" s="231" t="s">
        <v>1671</v>
      </c>
      <c r="D1129" s="190" t="s">
        <v>24</v>
      </c>
      <c r="E1129" s="210">
        <v>2136</v>
      </c>
      <c r="F1129" s="436">
        <v>41713</v>
      </c>
      <c r="G1129" s="42">
        <v>2136</v>
      </c>
      <c r="H1129" s="77">
        <f t="shared" si="17"/>
        <v>0</v>
      </c>
      <c r="I1129" s="190"/>
    </row>
    <row r="1130" spans="1:9" x14ac:dyDescent="0.25">
      <c r="A1130" s="192"/>
      <c r="B1130" s="200" t="s">
        <v>1272</v>
      </c>
      <c r="C1130" s="231" t="s">
        <v>1671</v>
      </c>
      <c r="D1130" s="190" t="s">
        <v>396</v>
      </c>
      <c r="E1130" s="213">
        <v>589.5</v>
      </c>
      <c r="F1130" s="492" t="s">
        <v>2373</v>
      </c>
      <c r="G1130" s="42">
        <v>589.5</v>
      </c>
      <c r="H1130" s="77">
        <f t="shared" si="17"/>
        <v>0</v>
      </c>
      <c r="I1130" s="190" t="s">
        <v>8</v>
      </c>
    </row>
    <row r="1131" spans="1:9" x14ac:dyDescent="0.25">
      <c r="A1131" s="192"/>
      <c r="B1131" s="200" t="s">
        <v>1273</v>
      </c>
      <c r="C1131" s="231" t="s">
        <v>1671</v>
      </c>
      <c r="D1131" s="190" t="s">
        <v>36</v>
      </c>
      <c r="E1131" s="210">
        <v>23511.5</v>
      </c>
      <c r="F1131" s="436">
        <v>41716</v>
      </c>
      <c r="G1131" s="42">
        <v>23511.5</v>
      </c>
      <c r="H1131" s="77">
        <f t="shared" si="17"/>
        <v>0</v>
      </c>
      <c r="I1131" s="190" t="s">
        <v>217</v>
      </c>
    </row>
    <row r="1132" spans="1:9" x14ac:dyDescent="0.25">
      <c r="A1132" s="192"/>
      <c r="B1132" s="200" t="s">
        <v>1274</v>
      </c>
      <c r="C1132" s="231" t="s">
        <v>1671</v>
      </c>
      <c r="D1132" s="190" t="s">
        <v>133</v>
      </c>
      <c r="E1132" s="210">
        <v>19350</v>
      </c>
      <c r="F1132" s="436">
        <v>41713</v>
      </c>
      <c r="G1132" s="42">
        <v>19350</v>
      </c>
      <c r="H1132" s="77">
        <f t="shared" si="17"/>
        <v>0</v>
      </c>
      <c r="I1132" s="190" t="s">
        <v>8</v>
      </c>
    </row>
    <row r="1133" spans="1:9" x14ac:dyDescent="0.25">
      <c r="A1133" s="192"/>
      <c r="B1133" s="200" t="s">
        <v>1275</v>
      </c>
      <c r="C1133" s="231" t="s">
        <v>1671</v>
      </c>
      <c r="D1133" s="190" t="s">
        <v>8</v>
      </c>
      <c r="E1133" s="210">
        <v>4899</v>
      </c>
      <c r="F1133" s="436">
        <v>41713</v>
      </c>
      <c r="G1133" s="42">
        <v>4899</v>
      </c>
      <c r="H1133" s="77">
        <f t="shared" si="17"/>
        <v>0</v>
      </c>
      <c r="I1133" s="190" t="s">
        <v>8</v>
      </c>
    </row>
    <row r="1134" spans="1:9" x14ac:dyDescent="0.25">
      <c r="A1134" s="192"/>
      <c r="B1134" s="200" t="s">
        <v>1276</v>
      </c>
      <c r="C1134" s="231" t="s">
        <v>1671</v>
      </c>
      <c r="D1134" s="190" t="s">
        <v>523</v>
      </c>
      <c r="E1134" s="210">
        <v>8995.2000000000007</v>
      </c>
      <c r="F1134" s="436">
        <v>41720</v>
      </c>
      <c r="G1134" s="42">
        <v>8995.2000000000007</v>
      </c>
      <c r="H1134" s="77">
        <f t="shared" si="17"/>
        <v>0</v>
      </c>
      <c r="I1134" s="190"/>
    </row>
    <row r="1135" spans="1:9" x14ac:dyDescent="0.25">
      <c r="A1135" s="192"/>
      <c r="B1135" s="200" t="s">
        <v>1277</v>
      </c>
      <c r="C1135" s="231" t="s">
        <v>1671</v>
      </c>
      <c r="D1135" s="190" t="s">
        <v>23</v>
      </c>
      <c r="E1135" s="210">
        <v>1789.3</v>
      </c>
      <c r="F1135" s="436">
        <v>41713</v>
      </c>
      <c r="G1135" s="42">
        <v>1789.3</v>
      </c>
      <c r="H1135" s="77">
        <f t="shared" si="17"/>
        <v>0</v>
      </c>
      <c r="I1135" s="190"/>
    </row>
    <row r="1136" spans="1:9" x14ac:dyDescent="0.25">
      <c r="A1136" s="192"/>
      <c r="B1136" s="200" t="s">
        <v>1278</v>
      </c>
      <c r="C1136" s="231" t="s">
        <v>1671</v>
      </c>
      <c r="D1136" s="190" t="s">
        <v>1041</v>
      </c>
      <c r="E1136" s="210">
        <v>2187</v>
      </c>
      <c r="F1136" s="487" t="s">
        <v>2374</v>
      </c>
      <c r="G1136" s="42">
        <v>2187</v>
      </c>
      <c r="H1136" s="77">
        <f t="shared" si="17"/>
        <v>0</v>
      </c>
      <c r="I1136" s="190" t="s">
        <v>8</v>
      </c>
    </row>
    <row r="1137" spans="1:9" x14ac:dyDescent="0.25">
      <c r="A1137" s="192"/>
      <c r="B1137" s="200" t="s">
        <v>1279</v>
      </c>
      <c r="C1137" s="231" t="s">
        <v>1671</v>
      </c>
      <c r="D1137" s="190" t="s">
        <v>74</v>
      </c>
      <c r="E1137" s="210">
        <v>3035.4</v>
      </c>
      <c r="F1137" s="436">
        <v>41713</v>
      </c>
      <c r="G1137" s="42">
        <v>3035.4</v>
      </c>
      <c r="H1137" s="77">
        <f t="shared" si="17"/>
        <v>0</v>
      </c>
      <c r="I1137" s="190"/>
    </row>
    <row r="1138" spans="1:9" x14ac:dyDescent="0.25">
      <c r="A1138" s="192"/>
      <c r="B1138" s="200" t="s">
        <v>1281</v>
      </c>
      <c r="C1138" s="231" t="s">
        <v>1671</v>
      </c>
      <c r="D1138" s="190" t="s">
        <v>269</v>
      </c>
      <c r="E1138" s="210">
        <v>7944.2</v>
      </c>
      <c r="F1138" s="436">
        <v>41713</v>
      </c>
      <c r="G1138" s="42">
        <v>7944.2</v>
      </c>
      <c r="H1138" s="77">
        <f t="shared" si="17"/>
        <v>0</v>
      </c>
      <c r="I1138" s="190"/>
    </row>
    <row r="1139" spans="1:9" x14ac:dyDescent="0.25">
      <c r="A1139" s="192"/>
      <c r="B1139" s="200" t="s">
        <v>1282</v>
      </c>
      <c r="C1139" s="231" t="s">
        <v>1671</v>
      </c>
      <c r="D1139" s="190" t="s">
        <v>25</v>
      </c>
      <c r="E1139" s="210">
        <v>0</v>
      </c>
      <c r="F1139" s="520" t="s">
        <v>2375</v>
      </c>
      <c r="G1139" s="249"/>
      <c r="H1139" s="77">
        <f t="shared" si="17"/>
        <v>0</v>
      </c>
      <c r="I1139" s="190" t="s">
        <v>12</v>
      </c>
    </row>
    <row r="1140" spans="1:9" x14ac:dyDescent="0.25">
      <c r="A1140" s="192"/>
      <c r="B1140" s="200" t="s">
        <v>1283</v>
      </c>
      <c r="C1140" s="231" t="s">
        <v>1671</v>
      </c>
      <c r="D1140" s="190" t="s">
        <v>2376</v>
      </c>
      <c r="E1140" s="210">
        <v>1703</v>
      </c>
      <c r="F1140" s="436">
        <v>41715</v>
      </c>
      <c r="G1140" s="42">
        <v>1703</v>
      </c>
      <c r="H1140" s="77">
        <f t="shared" si="17"/>
        <v>0</v>
      </c>
      <c r="I1140" s="190" t="s">
        <v>12</v>
      </c>
    </row>
    <row r="1141" spans="1:9" x14ac:dyDescent="0.25">
      <c r="A1141" s="192"/>
      <c r="B1141" s="200" t="s">
        <v>1284</v>
      </c>
      <c r="C1141" s="231" t="s">
        <v>1671</v>
      </c>
      <c r="D1141" s="190" t="s">
        <v>87</v>
      </c>
      <c r="E1141" s="210">
        <v>5759.6</v>
      </c>
      <c r="F1141" s="436">
        <v>41713</v>
      </c>
      <c r="G1141" s="42">
        <v>5759.6</v>
      </c>
      <c r="H1141" s="77">
        <f t="shared" si="17"/>
        <v>0</v>
      </c>
      <c r="I1141" s="190" t="s">
        <v>8</v>
      </c>
    </row>
    <row r="1142" spans="1:9" x14ac:dyDescent="0.25">
      <c r="A1142" s="192"/>
      <c r="B1142" s="200" t="s">
        <v>1285</v>
      </c>
      <c r="C1142" s="231" t="s">
        <v>1671</v>
      </c>
      <c r="D1142" s="190" t="s">
        <v>62</v>
      </c>
      <c r="E1142" s="210">
        <v>23365</v>
      </c>
      <c r="F1142" s="436">
        <v>41715</v>
      </c>
      <c r="G1142" s="42">
        <v>23365</v>
      </c>
      <c r="H1142" s="77">
        <f t="shared" si="17"/>
        <v>0</v>
      </c>
      <c r="I1142" s="190" t="s">
        <v>12</v>
      </c>
    </row>
    <row r="1143" spans="1:9" x14ac:dyDescent="0.25">
      <c r="A1143" s="192"/>
      <c r="B1143" s="200" t="s">
        <v>1286</v>
      </c>
      <c r="C1143" s="231" t="s">
        <v>1671</v>
      </c>
      <c r="D1143" s="190" t="s">
        <v>147</v>
      </c>
      <c r="E1143" s="210">
        <v>6273.5</v>
      </c>
      <c r="F1143" s="436">
        <v>41715</v>
      </c>
      <c r="G1143" s="54">
        <v>6273.5</v>
      </c>
      <c r="H1143" s="77">
        <f t="shared" si="17"/>
        <v>0</v>
      </c>
      <c r="I1143" s="190" t="s">
        <v>37</v>
      </c>
    </row>
    <row r="1144" spans="1:9" x14ac:dyDescent="0.25">
      <c r="A1144" s="192"/>
      <c r="B1144" s="200" t="s">
        <v>1287</v>
      </c>
      <c r="C1144" s="231" t="s">
        <v>1671</v>
      </c>
      <c r="D1144" s="190" t="s">
        <v>147</v>
      </c>
      <c r="E1144" s="210">
        <v>11391.6</v>
      </c>
      <c r="F1144" s="436">
        <v>41715</v>
      </c>
      <c r="G1144" s="54">
        <v>11391.6</v>
      </c>
      <c r="H1144" s="77">
        <f t="shared" si="17"/>
        <v>0</v>
      </c>
      <c r="I1144" s="190"/>
    </row>
    <row r="1145" spans="1:9" x14ac:dyDescent="0.25">
      <c r="A1145" s="192"/>
      <c r="B1145" s="200" t="s">
        <v>1288</v>
      </c>
      <c r="C1145" s="231" t="s">
        <v>1671</v>
      </c>
      <c r="D1145" s="190" t="s">
        <v>681</v>
      </c>
      <c r="E1145" s="210">
        <v>36260.199999999997</v>
      </c>
      <c r="F1145" s="436">
        <v>41715</v>
      </c>
      <c r="G1145" s="54">
        <v>36260.199999999997</v>
      </c>
      <c r="H1145" s="77">
        <f t="shared" si="17"/>
        <v>0</v>
      </c>
      <c r="I1145" s="190" t="s">
        <v>37</v>
      </c>
    </row>
    <row r="1146" spans="1:9" x14ac:dyDescent="0.25">
      <c r="A1146" s="192"/>
      <c r="B1146" s="200" t="s">
        <v>1290</v>
      </c>
      <c r="C1146" s="231" t="s">
        <v>1671</v>
      </c>
      <c r="D1146" s="190" t="s">
        <v>2237</v>
      </c>
      <c r="E1146" s="210">
        <v>1907.5</v>
      </c>
      <c r="F1146" s="436">
        <v>41715</v>
      </c>
      <c r="G1146" s="54">
        <v>1907.5</v>
      </c>
      <c r="H1146" s="77">
        <f t="shared" si="17"/>
        <v>0</v>
      </c>
      <c r="I1146" s="190" t="s">
        <v>37</v>
      </c>
    </row>
    <row r="1147" spans="1:9" x14ac:dyDescent="0.25">
      <c r="A1147" s="192"/>
      <c r="B1147" s="200" t="s">
        <v>1292</v>
      </c>
      <c r="C1147" s="231" t="s">
        <v>1671</v>
      </c>
      <c r="D1147" s="190" t="s">
        <v>1515</v>
      </c>
      <c r="E1147" s="210">
        <v>19000</v>
      </c>
      <c r="F1147" s="436">
        <v>41715</v>
      </c>
      <c r="G1147" s="54">
        <v>19000</v>
      </c>
      <c r="H1147" s="77">
        <f t="shared" si="17"/>
        <v>0</v>
      </c>
      <c r="I1147" s="190" t="s">
        <v>12</v>
      </c>
    </row>
    <row r="1148" spans="1:9" x14ac:dyDescent="0.25">
      <c r="A1148" s="192"/>
      <c r="B1148" s="200" t="s">
        <v>1293</v>
      </c>
      <c r="C1148" s="231" t="s">
        <v>1671</v>
      </c>
      <c r="D1148" s="190" t="s">
        <v>28</v>
      </c>
      <c r="E1148" s="213">
        <v>2100</v>
      </c>
      <c r="F1148" s="492" t="s">
        <v>2377</v>
      </c>
      <c r="G1148" s="42">
        <v>2100</v>
      </c>
      <c r="H1148" s="77">
        <f t="shared" si="17"/>
        <v>0</v>
      </c>
      <c r="I1148" s="190" t="s">
        <v>8</v>
      </c>
    </row>
    <row r="1149" spans="1:9" x14ac:dyDescent="0.25">
      <c r="A1149" s="192"/>
      <c r="B1149" s="200" t="s">
        <v>1295</v>
      </c>
      <c r="C1149" s="231" t="s">
        <v>1671</v>
      </c>
      <c r="D1149" s="190" t="s">
        <v>218</v>
      </c>
      <c r="E1149" s="210">
        <v>39992</v>
      </c>
      <c r="F1149" s="486">
        <v>41737</v>
      </c>
      <c r="G1149" s="219">
        <v>39992</v>
      </c>
      <c r="H1149" s="77">
        <f t="shared" si="17"/>
        <v>0</v>
      </c>
      <c r="I1149" s="190" t="s">
        <v>21</v>
      </c>
    </row>
    <row r="1150" spans="1:9" x14ac:dyDescent="0.25">
      <c r="A1150" s="232">
        <v>41713</v>
      </c>
      <c r="B1150" s="233" t="s">
        <v>1296</v>
      </c>
      <c r="C1150" s="231" t="s">
        <v>1671</v>
      </c>
      <c r="D1150" s="190" t="s">
        <v>63</v>
      </c>
      <c r="E1150" s="210">
        <v>1956</v>
      </c>
      <c r="F1150" s="436">
        <v>41715</v>
      </c>
      <c r="G1150" s="42">
        <v>1956</v>
      </c>
      <c r="H1150" s="222">
        <f t="shared" si="17"/>
        <v>0</v>
      </c>
      <c r="I1150" s="190" t="s">
        <v>21</v>
      </c>
    </row>
    <row r="1151" spans="1:9" x14ac:dyDescent="0.25">
      <c r="A1151" s="192"/>
      <c r="B1151" s="200" t="s">
        <v>1297</v>
      </c>
      <c r="C1151" s="231" t="s">
        <v>1671</v>
      </c>
      <c r="D1151" s="190" t="s">
        <v>2378</v>
      </c>
      <c r="E1151" s="210">
        <v>450</v>
      </c>
      <c r="F1151" s="436">
        <v>41715</v>
      </c>
      <c r="G1151" s="42">
        <v>450</v>
      </c>
      <c r="H1151" s="222">
        <f t="shared" si="17"/>
        <v>0</v>
      </c>
      <c r="I1151" s="190" t="s">
        <v>21</v>
      </c>
    </row>
    <row r="1152" spans="1:9" x14ac:dyDescent="0.25">
      <c r="A1152" s="192"/>
      <c r="B1152" s="200" t="s">
        <v>1298</v>
      </c>
      <c r="C1152" s="231" t="s">
        <v>1671</v>
      </c>
      <c r="D1152" s="190" t="s">
        <v>106</v>
      </c>
      <c r="E1152" s="210">
        <v>28387.5</v>
      </c>
      <c r="F1152" s="493" t="s">
        <v>2379</v>
      </c>
      <c r="G1152" s="42">
        <v>28387.5</v>
      </c>
      <c r="H1152" s="222">
        <f t="shared" ref="H1152:H1215" si="18">E1152-G1152</f>
        <v>0</v>
      </c>
      <c r="I1152" s="190" t="s">
        <v>217</v>
      </c>
    </row>
    <row r="1153" spans="1:9" x14ac:dyDescent="0.25">
      <c r="A1153" s="192"/>
      <c r="B1153" s="200" t="s">
        <v>1299</v>
      </c>
      <c r="C1153" s="231" t="s">
        <v>1671</v>
      </c>
      <c r="D1153" s="190" t="s">
        <v>21</v>
      </c>
      <c r="E1153" s="220">
        <v>100</v>
      </c>
      <c r="F1153" s="436">
        <v>41713</v>
      </c>
      <c r="G1153" s="42">
        <v>100</v>
      </c>
      <c r="H1153" s="77">
        <f t="shared" si="18"/>
        <v>0</v>
      </c>
      <c r="I1153" s="190"/>
    </row>
    <row r="1154" spans="1:9" x14ac:dyDescent="0.25">
      <c r="A1154" s="192">
        <v>41714</v>
      </c>
      <c r="B1154" s="200" t="s">
        <v>1300</v>
      </c>
      <c r="C1154" s="231" t="s">
        <v>1671</v>
      </c>
      <c r="D1154" s="190" t="s">
        <v>14</v>
      </c>
      <c r="E1154" s="210">
        <v>12845</v>
      </c>
      <c r="F1154" s="436">
        <v>41714</v>
      </c>
      <c r="G1154" s="42">
        <v>12845</v>
      </c>
      <c r="H1154" s="77">
        <f t="shared" si="18"/>
        <v>0</v>
      </c>
      <c r="I1154" s="56" t="s">
        <v>30</v>
      </c>
    </row>
    <row r="1155" spans="1:9" x14ac:dyDescent="0.25">
      <c r="A1155" s="192"/>
      <c r="B1155" s="200" t="s">
        <v>1301</v>
      </c>
      <c r="C1155" s="231" t="s">
        <v>1671</v>
      </c>
      <c r="D1155" s="190" t="s">
        <v>28</v>
      </c>
      <c r="E1155" s="210">
        <v>1698.5</v>
      </c>
      <c r="F1155" s="436">
        <v>41714</v>
      </c>
      <c r="G1155" s="42">
        <v>1698.5</v>
      </c>
      <c r="H1155" s="77">
        <f t="shared" si="18"/>
        <v>0</v>
      </c>
      <c r="I1155" s="56"/>
    </row>
    <row r="1156" spans="1:9" x14ac:dyDescent="0.25">
      <c r="A1156" s="192"/>
      <c r="B1156" s="200" t="s">
        <v>1303</v>
      </c>
      <c r="C1156" s="231" t="s">
        <v>1671</v>
      </c>
      <c r="D1156" s="190" t="s">
        <v>2380</v>
      </c>
      <c r="E1156" s="210">
        <v>2299</v>
      </c>
      <c r="F1156" s="436">
        <v>41714</v>
      </c>
      <c r="G1156" s="42">
        <v>2299</v>
      </c>
      <c r="H1156" s="77">
        <f t="shared" si="18"/>
        <v>0</v>
      </c>
      <c r="I1156" s="190"/>
    </row>
    <row r="1157" spans="1:9" x14ac:dyDescent="0.25">
      <c r="A1157" s="192"/>
      <c r="B1157" s="200" t="s">
        <v>1304</v>
      </c>
      <c r="C1157" s="231" t="s">
        <v>1671</v>
      </c>
      <c r="D1157" s="190" t="s">
        <v>98</v>
      </c>
      <c r="E1157" s="210">
        <v>14938.6</v>
      </c>
      <c r="F1157" s="436">
        <v>41717</v>
      </c>
      <c r="G1157" s="42">
        <v>14938.6</v>
      </c>
      <c r="H1157" s="77">
        <f t="shared" si="18"/>
        <v>0</v>
      </c>
      <c r="I1157" s="190" t="s">
        <v>65</v>
      </c>
    </row>
    <row r="1158" spans="1:9" x14ac:dyDescent="0.25">
      <c r="A1158" s="192"/>
      <c r="B1158" s="200" t="s">
        <v>1305</v>
      </c>
      <c r="C1158" s="231" t="s">
        <v>1671</v>
      </c>
      <c r="D1158" s="190" t="s">
        <v>879</v>
      </c>
      <c r="E1158" s="210">
        <v>2095</v>
      </c>
      <c r="F1158" s="436">
        <v>41714</v>
      </c>
      <c r="G1158" s="42">
        <v>2095</v>
      </c>
      <c r="H1158" s="77">
        <f t="shared" si="18"/>
        <v>0</v>
      </c>
      <c r="I1158" s="190"/>
    </row>
    <row r="1159" spans="1:9" x14ac:dyDescent="0.25">
      <c r="A1159" s="192"/>
      <c r="B1159" s="200" t="s">
        <v>1307</v>
      </c>
      <c r="C1159" s="231" t="s">
        <v>1671</v>
      </c>
      <c r="D1159" s="190" t="s">
        <v>36</v>
      </c>
      <c r="E1159" s="210">
        <v>28351.07</v>
      </c>
      <c r="F1159" s="436">
        <v>41714</v>
      </c>
      <c r="G1159" s="42">
        <v>28351.07</v>
      </c>
      <c r="H1159" s="77">
        <f t="shared" si="18"/>
        <v>0</v>
      </c>
      <c r="I1159" s="190" t="s">
        <v>12</v>
      </c>
    </row>
    <row r="1160" spans="1:9" x14ac:dyDescent="0.25">
      <c r="A1160" s="192"/>
      <c r="B1160" s="200" t="s">
        <v>1308</v>
      </c>
      <c r="C1160" s="231" t="s">
        <v>1671</v>
      </c>
      <c r="D1160" s="190" t="s">
        <v>8</v>
      </c>
      <c r="E1160" s="210">
        <v>563.20000000000005</v>
      </c>
      <c r="F1160" s="436">
        <v>41714</v>
      </c>
      <c r="G1160" s="42">
        <v>563.20000000000005</v>
      </c>
      <c r="H1160" s="77">
        <f t="shared" si="18"/>
        <v>0</v>
      </c>
      <c r="I1160" s="190" t="s">
        <v>8</v>
      </c>
    </row>
    <row r="1161" spans="1:9" x14ac:dyDescent="0.25">
      <c r="A1161" s="192"/>
      <c r="B1161" s="200" t="s">
        <v>1309</v>
      </c>
      <c r="C1161" s="231" t="s">
        <v>1671</v>
      </c>
      <c r="D1161" s="190" t="s">
        <v>123</v>
      </c>
      <c r="E1161" s="210">
        <v>4315</v>
      </c>
      <c r="F1161" s="486" t="s">
        <v>2381</v>
      </c>
      <c r="G1161" s="42">
        <v>4315</v>
      </c>
      <c r="H1161" s="77">
        <f t="shared" si="18"/>
        <v>0</v>
      </c>
      <c r="I1161" s="190" t="s">
        <v>8</v>
      </c>
    </row>
    <row r="1162" spans="1:9" x14ac:dyDescent="0.25">
      <c r="A1162" s="192"/>
      <c r="B1162" s="200" t="s">
        <v>1310</v>
      </c>
      <c r="C1162" s="231" t="s">
        <v>1671</v>
      </c>
      <c r="D1162" s="190" t="s">
        <v>380</v>
      </c>
      <c r="E1162" s="210">
        <v>5520.5</v>
      </c>
      <c r="F1162" s="436">
        <v>41714</v>
      </c>
      <c r="G1162" s="42">
        <v>5520.5</v>
      </c>
      <c r="H1162" s="77">
        <f t="shared" si="18"/>
        <v>0</v>
      </c>
      <c r="I1162" s="190"/>
    </row>
    <row r="1163" spans="1:9" x14ac:dyDescent="0.25">
      <c r="A1163" s="192"/>
      <c r="B1163" s="200" t="s">
        <v>1311</v>
      </c>
      <c r="C1163" s="231" t="s">
        <v>1671</v>
      </c>
      <c r="D1163" s="190" t="s">
        <v>186</v>
      </c>
      <c r="E1163" s="210">
        <v>1879.5</v>
      </c>
      <c r="F1163" s="436">
        <v>41714</v>
      </c>
      <c r="G1163" s="42">
        <v>1879.5</v>
      </c>
      <c r="H1163" s="77">
        <f t="shared" si="18"/>
        <v>0</v>
      </c>
      <c r="I1163" s="190" t="s">
        <v>21</v>
      </c>
    </row>
    <row r="1164" spans="1:9" x14ac:dyDescent="0.25">
      <c r="A1164" s="192"/>
      <c r="B1164" s="200" t="s">
        <v>1312</v>
      </c>
      <c r="C1164" s="231" t="s">
        <v>1671</v>
      </c>
      <c r="D1164" s="190" t="s">
        <v>18</v>
      </c>
      <c r="E1164" s="210">
        <v>691.5</v>
      </c>
      <c r="F1164" s="436">
        <v>41714</v>
      </c>
      <c r="G1164" s="42">
        <v>691.5</v>
      </c>
      <c r="H1164" s="77">
        <f t="shared" si="18"/>
        <v>0</v>
      </c>
      <c r="I1164" s="190"/>
    </row>
    <row r="1165" spans="1:9" x14ac:dyDescent="0.25">
      <c r="A1165" s="192"/>
      <c r="B1165" s="200" t="s">
        <v>1314</v>
      </c>
      <c r="C1165" s="231" t="s">
        <v>1671</v>
      </c>
      <c r="D1165" s="190" t="s">
        <v>18</v>
      </c>
      <c r="E1165" s="210">
        <v>40</v>
      </c>
      <c r="F1165" s="436">
        <v>41714</v>
      </c>
      <c r="G1165" s="42">
        <v>40</v>
      </c>
      <c r="H1165" s="77">
        <f t="shared" si="18"/>
        <v>0</v>
      </c>
      <c r="I1165" s="190"/>
    </row>
    <row r="1166" spans="1:9" x14ac:dyDescent="0.25">
      <c r="A1166" s="192"/>
      <c r="B1166" s="200" t="s">
        <v>1315</v>
      </c>
      <c r="C1166" s="231" t="s">
        <v>1671</v>
      </c>
      <c r="D1166" s="190" t="s">
        <v>44</v>
      </c>
      <c r="E1166" s="210">
        <v>3800</v>
      </c>
      <c r="F1166" s="436">
        <v>41720</v>
      </c>
      <c r="G1166" s="42">
        <v>3800</v>
      </c>
      <c r="H1166" s="77">
        <f t="shared" si="18"/>
        <v>0</v>
      </c>
      <c r="I1166" s="190" t="s">
        <v>12</v>
      </c>
    </row>
    <row r="1167" spans="1:9" x14ac:dyDescent="0.25">
      <c r="A1167" s="192"/>
      <c r="B1167" s="200" t="s">
        <v>1317</v>
      </c>
      <c r="C1167" s="231" t="s">
        <v>1671</v>
      </c>
      <c r="D1167" s="190" t="s">
        <v>62</v>
      </c>
      <c r="E1167" s="210">
        <v>4860</v>
      </c>
      <c r="F1167" s="436">
        <v>41714</v>
      </c>
      <c r="G1167" s="42">
        <v>4860</v>
      </c>
      <c r="H1167" s="77">
        <f t="shared" si="18"/>
        <v>0</v>
      </c>
      <c r="I1167" s="190"/>
    </row>
    <row r="1168" spans="1:9" x14ac:dyDescent="0.25">
      <c r="A1168" s="192"/>
      <c r="B1168" s="200" t="s">
        <v>1318</v>
      </c>
      <c r="C1168" s="231" t="s">
        <v>1671</v>
      </c>
      <c r="D1168" s="190" t="s">
        <v>8</v>
      </c>
      <c r="E1168" s="210">
        <v>2915.5</v>
      </c>
      <c r="F1168" s="436">
        <v>41714</v>
      </c>
      <c r="G1168" s="42">
        <v>2915.5</v>
      </c>
      <c r="H1168" s="77">
        <f t="shared" si="18"/>
        <v>0</v>
      </c>
      <c r="I1168" s="190" t="s">
        <v>8</v>
      </c>
    </row>
    <row r="1169" spans="1:9" x14ac:dyDescent="0.25">
      <c r="A1169" s="192"/>
      <c r="B1169" s="200" t="s">
        <v>1319</v>
      </c>
      <c r="C1169" s="231" t="s">
        <v>1671</v>
      </c>
      <c r="D1169" s="190" t="s">
        <v>180</v>
      </c>
      <c r="E1169" s="210">
        <v>31236.5</v>
      </c>
      <c r="F1169" s="436">
        <v>41725</v>
      </c>
      <c r="G1169" s="42">
        <v>31236.5</v>
      </c>
      <c r="H1169" s="77">
        <f t="shared" si="18"/>
        <v>0</v>
      </c>
      <c r="I1169" s="190" t="s">
        <v>65</v>
      </c>
    </row>
    <row r="1170" spans="1:9" x14ac:dyDescent="0.25">
      <c r="A1170" s="192"/>
      <c r="B1170" s="200" t="s">
        <v>1322</v>
      </c>
      <c r="C1170" s="231" t="s">
        <v>1671</v>
      </c>
      <c r="D1170" s="190" t="s">
        <v>27</v>
      </c>
      <c r="E1170" s="210">
        <v>2392.1999999999998</v>
      </c>
      <c r="F1170" s="436">
        <v>41714</v>
      </c>
      <c r="G1170" s="42">
        <v>2392.1999999999998</v>
      </c>
      <c r="H1170" s="77">
        <f t="shared" si="18"/>
        <v>0</v>
      </c>
      <c r="I1170" s="190" t="s">
        <v>21</v>
      </c>
    </row>
    <row r="1171" spans="1:9" x14ac:dyDescent="0.25">
      <c r="A1171" s="192"/>
      <c r="B1171" s="200" t="s">
        <v>1323</v>
      </c>
      <c r="C1171" s="231" t="s">
        <v>1671</v>
      </c>
      <c r="D1171" s="190" t="s">
        <v>11</v>
      </c>
      <c r="E1171" s="210">
        <v>20549.2</v>
      </c>
      <c r="F1171" s="486">
        <v>41732</v>
      </c>
      <c r="G1171" s="219">
        <v>20549.2</v>
      </c>
      <c r="H1171" s="77">
        <f t="shared" si="18"/>
        <v>0</v>
      </c>
      <c r="I1171" s="190" t="s">
        <v>65</v>
      </c>
    </row>
    <row r="1172" spans="1:9" x14ac:dyDescent="0.25">
      <c r="A1172" s="192"/>
      <c r="B1172" s="200" t="s">
        <v>1324</v>
      </c>
      <c r="C1172" s="231" t="s">
        <v>1671</v>
      </c>
      <c r="D1172" s="190" t="s">
        <v>2382</v>
      </c>
      <c r="E1172" s="210">
        <v>11357</v>
      </c>
      <c r="F1172" s="436">
        <v>41715</v>
      </c>
      <c r="G1172" s="42">
        <v>11357</v>
      </c>
      <c r="H1172" s="77">
        <f t="shared" si="18"/>
        <v>0</v>
      </c>
      <c r="I1172" s="190" t="s">
        <v>21</v>
      </c>
    </row>
    <row r="1173" spans="1:9" x14ac:dyDescent="0.25">
      <c r="A1173" s="192"/>
      <c r="B1173" s="200" t="s">
        <v>1325</v>
      </c>
      <c r="C1173" s="231" t="s">
        <v>1671</v>
      </c>
      <c r="D1173" s="190" t="s">
        <v>55</v>
      </c>
      <c r="E1173" s="213">
        <v>14642.5</v>
      </c>
      <c r="F1173" s="492" t="s">
        <v>2383</v>
      </c>
      <c r="G1173" s="42">
        <v>14642.5</v>
      </c>
      <c r="H1173" s="77">
        <f t="shared" si="18"/>
        <v>0</v>
      </c>
      <c r="I1173" s="190" t="s">
        <v>8</v>
      </c>
    </row>
    <row r="1174" spans="1:9" x14ac:dyDescent="0.25">
      <c r="A1174" s="192"/>
      <c r="B1174" s="200" t="s">
        <v>1326</v>
      </c>
      <c r="C1174" s="231" t="s">
        <v>1671</v>
      </c>
      <c r="D1174" s="190" t="s">
        <v>8</v>
      </c>
      <c r="E1174" s="213">
        <v>1820</v>
      </c>
      <c r="F1174" s="436">
        <v>41714</v>
      </c>
      <c r="G1174" s="42">
        <v>1820</v>
      </c>
      <c r="H1174" s="77">
        <f t="shared" si="18"/>
        <v>0</v>
      </c>
      <c r="I1174" s="190" t="s">
        <v>8</v>
      </c>
    </row>
    <row r="1175" spans="1:9" x14ac:dyDescent="0.25">
      <c r="A1175" s="192"/>
      <c r="B1175" s="200" t="s">
        <v>1327</v>
      </c>
      <c r="C1175" s="231" t="s">
        <v>1671</v>
      </c>
      <c r="D1175" s="190" t="s">
        <v>55</v>
      </c>
      <c r="E1175" s="213">
        <v>747</v>
      </c>
      <c r="F1175" s="436">
        <v>41714</v>
      </c>
      <c r="G1175" s="42">
        <v>747</v>
      </c>
      <c r="H1175" s="77">
        <f t="shared" si="18"/>
        <v>0</v>
      </c>
      <c r="I1175" s="190" t="s">
        <v>21</v>
      </c>
    </row>
    <row r="1176" spans="1:9" x14ac:dyDescent="0.25">
      <c r="A1176" s="192"/>
      <c r="B1176" s="200" t="s">
        <v>1329</v>
      </c>
      <c r="C1176" s="231" t="s">
        <v>1671</v>
      </c>
      <c r="D1176" s="190" t="s">
        <v>24</v>
      </c>
      <c r="E1176" s="213">
        <v>2871.2</v>
      </c>
      <c r="F1176" s="492" t="s">
        <v>2384</v>
      </c>
      <c r="G1176" s="42">
        <v>2871.2</v>
      </c>
      <c r="H1176" s="77">
        <f t="shared" si="18"/>
        <v>0</v>
      </c>
      <c r="I1176" s="190" t="s">
        <v>8</v>
      </c>
    </row>
    <row r="1177" spans="1:9" x14ac:dyDescent="0.25">
      <c r="A1177" s="192"/>
      <c r="B1177" s="200" t="s">
        <v>1330</v>
      </c>
      <c r="C1177" s="231" t="s">
        <v>1671</v>
      </c>
      <c r="D1177" s="190" t="s">
        <v>836</v>
      </c>
      <c r="E1177" s="213">
        <v>5340.6</v>
      </c>
      <c r="F1177" s="436">
        <v>41714</v>
      </c>
      <c r="G1177" s="42">
        <v>5340.6</v>
      </c>
      <c r="H1177" s="77">
        <f t="shared" si="18"/>
        <v>0</v>
      </c>
      <c r="I1177" s="190" t="s">
        <v>27</v>
      </c>
    </row>
    <row r="1178" spans="1:9" x14ac:dyDescent="0.25">
      <c r="A1178" s="192"/>
      <c r="B1178" s="200" t="s">
        <v>1331</v>
      </c>
      <c r="C1178" s="231" t="s">
        <v>1671</v>
      </c>
      <c r="D1178" s="190" t="s">
        <v>188</v>
      </c>
      <c r="E1178" s="213">
        <v>19835.5</v>
      </c>
      <c r="F1178" s="436">
        <v>41714</v>
      </c>
      <c r="G1178" s="42">
        <v>19835.5</v>
      </c>
      <c r="H1178" s="77">
        <f t="shared" si="18"/>
        <v>0</v>
      </c>
      <c r="I1178" s="190"/>
    </row>
    <row r="1179" spans="1:9" x14ac:dyDescent="0.25">
      <c r="A1179" s="192"/>
      <c r="B1179" s="200" t="s">
        <v>1332</v>
      </c>
      <c r="C1179" s="231" t="s">
        <v>1671</v>
      </c>
      <c r="D1179" s="190" t="s">
        <v>8</v>
      </c>
      <c r="E1179" s="213">
        <v>406.5</v>
      </c>
      <c r="F1179" s="436">
        <v>41714</v>
      </c>
      <c r="G1179" s="42">
        <v>406.5</v>
      </c>
      <c r="H1179" s="77">
        <f t="shared" si="18"/>
        <v>0</v>
      </c>
      <c r="I1179" s="190" t="s">
        <v>8</v>
      </c>
    </row>
    <row r="1180" spans="1:9" x14ac:dyDescent="0.25">
      <c r="A1180" s="192"/>
      <c r="B1180" s="200" t="s">
        <v>1333</v>
      </c>
      <c r="C1180" s="231" t="s">
        <v>1671</v>
      </c>
      <c r="D1180" s="190" t="s">
        <v>46</v>
      </c>
      <c r="E1180" s="213">
        <v>2392</v>
      </c>
      <c r="F1180" s="436">
        <v>41714</v>
      </c>
      <c r="G1180" s="42">
        <v>2392</v>
      </c>
      <c r="H1180" s="77">
        <f t="shared" si="18"/>
        <v>0</v>
      </c>
      <c r="I1180" s="190" t="s">
        <v>27</v>
      </c>
    </row>
    <row r="1181" spans="1:9" x14ac:dyDescent="0.25">
      <c r="A1181" s="192"/>
      <c r="B1181" s="200" t="s">
        <v>1335</v>
      </c>
      <c r="C1181" s="231" t="s">
        <v>1671</v>
      </c>
      <c r="D1181" s="190" t="s">
        <v>42</v>
      </c>
      <c r="E1181" s="210">
        <v>1900</v>
      </c>
      <c r="F1181" s="436">
        <v>41720</v>
      </c>
      <c r="G1181" s="42">
        <v>1900</v>
      </c>
      <c r="H1181" s="77">
        <f t="shared" si="18"/>
        <v>0</v>
      </c>
      <c r="I1181" s="190" t="s">
        <v>12</v>
      </c>
    </row>
    <row r="1182" spans="1:9" x14ac:dyDescent="0.25">
      <c r="A1182" s="192"/>
      <c r="B1182" s="200" t="s">
        <v>1336</v>
      </c>
      <c r="C1182" s="231" t="s">
        <v>1671</v>
      </c>
      <c r="D1182" s="190" t="s">
        <v>43</v>
      </c>
      <c r="E1182" s="210">
        <v>1520</v>
      </c>
      <c r="F1182" s="436">
        <v>41729</v>
      </c>
      <c r="G1182" s="42">
        <v>1520</v>
      </c>
      <c r="H1182" s="77">
        <f t="shared" si="18"/>
        <v>0</v>
      </c>
      <c r="I1182" s="190" t="s">
        <v>12</v>
      </c>
    </row>
    <row r="1183" spans="1:9" x14ac:dyDescent="0.25">
      <c r="A1183" s="192"/>
      <c r="B1183" s="200" t="s">
        <v>1337</v>
      </c>
      <c r="C1183" s="231" t="s">
        <v>1671</v>
      </c>
      <c r="D1183" s="190" t="s">
        <v>2385</v>
      </c>
      <c r="E1183" s="210">
        <v>32050.5</v>
      </c>
      <c r="F1183" s="436">
        <v>41714</v>
      </c>
      <c r="G1183" s="42">
        <v>32050.5</v>
      </c>
      <c r="H1183" s="77">
        <f t="shared" si="18"/>
        <v>0</v>
      </c>
      <c r="I1183" s="190"/>
    </row>
    <row r="1184" spans="1:9" x14ac:dyDescent="0.25">
      <c r="A1184" s="192"/>
      <c r="B1184" s="200" t="s">
        <v>1338</v>
      </c>
      <c r="C1184" s="231" t="s">
        <v>1671</v>
      </c>
      <c r="D1184" s="190" t="s">
        <v>57</v>
      </c>
      <c r="E1184" s="210">
        <v>1540</v>
      </c>
      <c r="F1184" s="436">
        <v>41715</v>
      </c>
      <c r="G1184" s="42">
        <v>1540</v>
      </c>
      <c r="H1184" s="77">
        <f t="shared" si="18"/>
        <v>0</v>
      </c>
      <c r="I1184" s="190" t="s">
        <v>12</v>
      </c>
    </row>
    <row r="1185" spans="1:9" x14ac:dyDescent="0.25">
      <c r="A1185" s="192"/>
      <c r="B1185" s="200" t="s">
        <v>1339</v>
      </c>
      <c r="C1185" s="231" t="s">
        <v>1671</v>
      </c>
      <c r="D1185" s="190" t="s">
        <v>2183</v>
      </c>
      <c r="E1185" s="210">
        <v>1980</v>
      </c>
      <c r="F1185" s="436">
        <v>41715</v>
      </c>
      <c r="G1185" s="42">
        <v>1980</v>
      </c>
      <c r="H1185" s="77">
        <f t="shared" si="18"/>
        <v>0</v>
      </c>
      <c r="I1185" s="190" t="s">
        <v>12</v>
      </c>
    </row>
    <row r="1186" spans="1:9" x14ac:dyDescent="0.25">
      <c r="A1186" s="192"/>
      <c r="B1186" s="200" t="s">
        <v>1340</v>
      </c>
      <c r="C1186" s="231" t="s">
        <v>1671</v>
      </c>
      <c r="D1186" s="190" t="s">
        <v>34</v>
      </c>
      <c r="E1186" s="210">
        <v>0</v>
      </c>
      <c r="F1186" s="521" t="s">
        <v>2375</v>
      </c>
      <c r="G1186" s="251"/>
      <c r="H1186" s="77">
        <f t="shared" si="18"/>
        <v>0</v>
      </c>
      <c r="I1186" s="190" t="s">
        <v>12</v>
      </c>
    </row>
    <row r="1187" spans="1:9" x14ac:dyDescent="0.25">
      <c r="A1187" s="192"/>
      <c r="B1187" s="200" t="s">
        <v>1342</v>
      </c>
      <c r="C1187" s="231" t="s">
        <v>1671</v>
      </c>
      <c r="D1187" s="190" t="s">
        <v>2386</v>
      </c>
      <c r="E1187" s="210">
        <v>5892.1</v>
      </c>
      <c r="F1187" s="436">
        <v>41715</v>
      </c>
      <c r="G1187" s="42">
        <v>5892.1</v>
      </c>
      <c r="H1187" s="77">
        <f t="shared" si="18"/>
        <v>0</v>
      </c>
      <c r="I1187" s="190" t="s">
        <v>12</v>
      </c>
    </row>
    <row r="1188" spans="1:9" x14ac:dyDescent="0.25">
      <c r="A1188" s="192"/>
      <c r="B1188" s="200" t="s">
        <v>1343</v>
      </c>
      <c r="C1188" s="231" t="s">
        <v>1671</v>
      </c>
      <c r="D1188" s="190" t="s">
        <v>148</v>
      </c>
      <c r="E1188" s="210">
        <v>2147</v>
      </c>
      <c r="F1188" s="436">
        <v>41715</v>
      </c>
      <c r="G1188" s="54">
        <v>2147</v>
      </c>
      <c r="H1188" s="77">
        <f t="shared" si="18"/>
        <v>0</v>
      </c>
      <c r="I1188" s="190" t="s">
        <v>12</v>
      </c>
    </row>
    <row r="1189" spans="1:9" x14ac:dyDescent="0.25">
      <c r="A1189" s="192"/>
      <c r="B1189" s="200" t="s">
        <v>1345</v>
      </c>
      <c r="C1189" s="231" t="s">
        <v>1671</v>
      </c>
      <c r="D1189" s="190" t="s">
        <v>66</v>
      </c>
      <c r="E1189" s="210">
        <v>337.5</v>
      </c>
      <c r="F1189" s="436">
        <v>41715</v>
      </c>
      <c r="G1189" s="54">
        <v>337.5</v>
      </c>
      <c r="H1189" s="77">
        <f t="shared" si="18"/>
        <v>0</v>
      </c>
      <c r="I1189" s="190" t="s">
        <v>12</v>
      </c>
    </row>
    <row r="1190" spans="1:9" x14ac:dyDescent="0.25">
      <c r="A1190" s="192"/>
      <c r="B1190" s="200" t="s">
        <v>1347</v>
      </c>
      <c r="C1190" s="231" t="s">
        <v>1671</v>
      </c>
      <c r="D1190" s="190" t="s">
        <v>1878</v>
      </c>
      <c r="E1190" s="210">
        <v>9516.9</v>
      </c>
      <c r="F1190" s="436">
        <v>41715</v>
      </c>
      <c r="G1190" s="54">
        <v>9516.9</v>
      </c>
      <c r="H1190" s="77">
        <f t="shared" si="18"/>
        <v>0</v>
      </c>
      <c r="I1190" s="190" t="s">
        <v>12</v>
      </c>
    </row>
    <row r="1191" spans="1:9" x14ac:dyDescent="0.25">
      <c r="A1191" s="192"/>
      <c r="B1191" s="200" t="s">
        <v>1348</v>
      </c>
      <c r="C1191" s="231" t="s">
        <v>1671</v>
      </c>
      <c r="D1191" s="190" t="s">
        <v>58</v>
      </c>
      <c r="E1191" s="210">
        <v>1392</v>
      </c>
      <c r="F1191" s="436">
        <v>41715</v>
      </c>
      <c r="G1191" s="54">
        <v>1392</v>
      </c>
      <c r="H1191" s="77">
        <f t="shared" si="18"/>
        <v>0</v>
      </c>
      <c r="I1191" s="190" t="s">
        <v>12</v>
      </c>
    </row>
    <row r="1192" spans="1:9" x14ac:dyDescent="0.25">
      <c r="A1192" s="192"/>
      <c r="B1192" s="200" t="s">
        <v>1349</v>
      </c>
      <c r="C1192" s="231" t="s">
        <v>1671</v>
      </c>
      <c r="D1192" s="190" t="s">
        <v>107</v>
      </c>
      <c r="E1192" s="210">
        <v>1296</v>
      </c>
      <c r="F1192" s="436">
        <v>41715</v>
      </c>
      <c r="G1192" s="54">
        <v>1296</v>
      </c>
      <c r="H1192" s="77">
        <f t="shared" si="18"/>
        <v>0</v>
      </c>
      <c r="I1192" s="190" t="s">
        <v>12</v>
      </c>
    </row>
    <row r="1193" spans="1:9" x14ac:dyDescent="0.25">
      <c r="A1193" s="192"/>
      <c r="B1193" s="200" t="s">
        <v>1351</v>
      </c>
      <c r="C1193" s="231" t="s">
        <v>1671</v>
      </c>
      <c r="D1193" s="190" t="s">
        <v>47</v>
      </c>
      <c r="E1193" s="210">
        <v>3278</v>
      </c>
      <c r="F1193" s="436">
        <v>41715</v>
      </c>
      <c r="G1193" s="54">
        <v>3278</v>
      </c>
      <c r="H1193" s="77">
        <f t="shared" si="18"/>
        <v>0</v>
      </c>
      <c r="I1193" s="190" t="s">
        <v>12</v>
      </c>
    </row>
    <row r="1194" spans="1:9" x14ac:dyDescent="0.25">
      <c r="A1194" s="192"/>
      <c r="B1194" s="200" t="s">
        <v>1352</v>
      </c>
      <c r="C1194" s="231" t="s">
        <v>1671</v>
      </c>
      <c r="D1194" s="190" t="s">
        <v>8</v>
      </c>
      <c r="E1194" s="210">
        <v>460</v>
      </c>
      <c r="F1194" s="436">
        <v>41714</v>
      </c>
      <c r="G1194" s="42">
        <v>460</v>
      </c>
      <c r="H1194" s="77">
        <f t="shared" si="18"/>
        <v>0</v>
      </c>
      <c r="I1194" s="190" t="s">
        <v>8</v>
      </c>
    </row>
    <row r="1195" spans="1:9" x14ac:dyDescent="0.25">
      <c r="A1195" s="192"/>
      <c r="B1195" s="200" t="s">
        <v>1354</v>
      </c>
      <c r="C1195" s="231" t="s">
        <v>1671</v>
      </c>
      <c r="D1195" s="190" t="s">
        <v>75</v>
      </c>
      <c r="E1195" s="210">
        <v>929</v>
      </c>
      <c r="F1195" s="436">
        <v>41714</v>
      </c>
      <c r="G1195" s="42">
        <v>929</v>
      </c>
      <c r="H1195" s="77">
        <f t="shared" si="18"/>
        <v>0</v>
      </c>
      <c r="I1195" s="190"/>
    </row>
    <row r="1196" spans="1:9" x14ac:dyDescent="0.25">
      <c r="A1196" s="192"/>
      <c r="B1196" s="200" t="s">
        <v>1355</v>
      </c>
      <c r="C1196" s="231" t="s">
        <v>1671</v>
      </c>
      <c r="D1196" s="190" t="s">
        <v>188</v>
      </c>
      <c r="E1196" s="210">
        <v>4839</v>
      </c>
      <c r="F1196" s="436">
        <v>41714</v>
      </c>
      <c r="G1196" s="42">
        <v>4839</v>
      </c>
      <c r="H1196" s="77">
        <f t="shared" si="18"/>
        <v>0</v>
      </c>
      <c r="I1196" s="190"/>
    </row>
    <row r="1197" spans="1:9" x14ac:dyDescent="0.25">
      <c r="A1197" s="192"/>
      <c r="B1197" s="200" t="s">
        <v>1357</v>
      </c>
      <c r="C1197" s="231" t="s">
        <v>1671</v>
      </c>
      <c r="D1197" s="190" t="s">
        <v>2237</v>
      </c>
      <c r="E1197" s="210">
        <v>3622</v>
      </c>
      <c r="F1197" s="436">
        <v>41714</v>
      </c>
      <c r="G1197" s="42">
        <v>3622</v>
      </c>
      <c r="H1197" s="77">
        <f t="shared" si="18"/>
        <v>0</v>
      </c>
      <c r="I1197" s="190"/>
    </row>
    <row r="1198" spans="1:9" x14ac:dyDescent="0.25">
      <c r="A1198" s="192">
        <v>41715</v>
      </c>
      <c r="B1198" s="200" t="s">
        <v>1358</v>
      </c>
      <c r="C1198" s="231" t="s">
        <v>1671</v>
      </c>
      <c r="D1198" s="190" t="s">
        <v>152</v>
      </c>
      <c r="E1198" s="210">
        <v>6867</v>
      </c>
      <c r="F1198" s="436">
        <v>41715</v>
      </c>
      <c r="G1198" s="42">
        <v>6867</v>
      </c>
      <c r="H1198" s="77">
        <f t="shared" si="18"/>
        <v>0</v>
      </c>
      <c r="I1198" s="190"/>
    </row>
    <row r="1199" spans="1:9" x14ac:dyDescent="0.25">
      <c r="A1199" s="192"/>
      <c r="B1199" s="200" t="s">
        <v>1360</v>
      </c>
      <c r="C1199" s="231" t="s">
        <v>1671</v>
      </c>
      <c r="D1199" s="190" t="s">
        <v>1051</v>
      </c>
      <c r="E1199" s="210">
        <v>399</v>
      </c>
      <c r="F1199" s="436">
        <v>41715</v>
      </c>
      <c r="G1199" s="42">
        <v>399</v>
      </c>
      <c r="H1199" s="77">
        <f t="shared" si="18"/>
        <v>0</v>
      </c>
      <c r="I1199" s="56"/>
    </row>
    <row r="1200" spans="1:9" x14ac:dyDescent="0.25">
      <c r="A1200" s="192"/>
      <c r="B1200" s="200" t="s">
        <v>1361</v>
      </c>
      <c r="C1200" s="231" t="s">
        <v>1671</v>
      </c>
      <c r="D1200" s="190" t="s">
        <v>14</v>
      </c>
      <c r="E1200" s="210">
        <v>7305</v>
      </c>
      <c r="F1200" s="436">
        <v>41715</v>
      </c>
      <c r="G1200" s="42">
        <v>7305</v>
      </c>
      <c r="H1200" s="77">
        <f t="shared" si="18"/>
        <v>0</v>
      </c>
      <c r="I1200" s="190"/>
    </row>
    <row r="1201" spans="1:9" x14ac:dyDescent="0.25">
      <c r="A1201" s="192"/>
      <c r="B1201" s="200" t="s">
        <v>1363</v>
      </c>
      <c r="C1201" s="231" t="s">
        <v>1671</v>
      </c>
      <c r="D1201" s="190" t="s">
        <v>119</v>
      </c>
      <c r="E1201" s="210">
        <v>2915.5</v>
      </c>
      <c r="F1201" s="436">
        <v>41715</v>
      </c>
      <c r="G1201" s="42">
        <v>2915.5</v>
      </c>
      <c r="H1201" s="77">
        <f t="shared" si="18"/>
        <v>0</v>
      </c>
      <c r="I1201" s="190" t="s">
        <v>27</v>
      </c>
    </row>
    <row r="1202" spans="1:9" x14ac:dyDescent="0.25">
      <c r="A1202" s="192"/>
      <c r="B1202" s="200" t="s">
        <v>1364</v>
      </c>
      <c r="C1202" s="231" t="s">
        <v>1671</v>
      </c>
      <c r="D1202" s="190" t="s">
        <v>28</v>
      </c>
      <c r="E1202" s="210">
        <v>792</v>
      </c>
      <c r="F1202" s="436">
        <v>41715</v>
      </c>
      <c r="G1202" s="42">
        <v>792</v>
      </c>
      <c r="H1202" s="77">
        <f t="shared" si="18"/>
        <v>0</v>
      </c>
      <c r="I1202" s="190"/>
    </row>
    <row r="1203" spans="1:9" x14ac:dyDescent="0.25">
      <c r="A1203" s="192"/>
      <c r="B1203" s="200" t="s">
        <v>1365</v>
      </c>
      <c r="C1203" s="231" t="s">
        <v>1671</v>
      </c>
      <c r="D1203" s="190" t="s">
        <v>25</v>
      </c>
      <c r="E1203" s="210">
        <v>31552</v>
      </c>
      <c r="F1203" s="492" t="s">
        <v>2387</v>
      </c>
      <c r="G1203" s="42">
        <v>31552</v>
      </c>
      <c r="H1203" s="77">
        <f t="shared" si="18"/>
        <v>0</v>
      </c>
      <c r="I1203" s="190" t="s">
        <v>65</v>
      </c>
    </row>
    <row r="1204" spans="1:9" x14ac:dyDescent="0.25">
      <c r="A1204" s="192"/>
      <c r="B1204" s="200" t="s">
        <v>1366</v>
      </c>
      <c r="C1204" s="231" t="s">
        <v>1671</v>
      </c>
      <c r="D1204" s="190" t="s">
        <v>13</v>
      </c>
      <c r="E1204" s="210">
        <v>2780.5</v>
      </c>
      <c r="F1204" s="436">
        <v>41715</v>
      </c>
      <c r="G1204" s="42">
        <v>2780.5</v>
      </c>
      <c r="H1204" s="77">
        <f t="shared" si="18"/>
        <v>0</v>
      </c>
      <c r="I1204" s="190" t="s">
        <v>30</v>
      </c>
    </row>
    <row r="1205" spans="1:9" x14ac:dyDescent="0.25">
      <c r="A1205" s="192"/>
      <c r="B1205" s="200" t="s">
        <v>1367</v>
      </c>
      <c r="C1205" s="231" t="s">
        <v>1671</v>
      </c>
      <c r="D1205" s="190" t="s">
        <v>544</v>
      </c>
      <c r="E1205" s="210">
        <v>18003</v>
      </c>
      <c r="F1205" s="436">
        <v>41715</v>
      </c>
      <c r="G1205" s="42">
        <v>18003</v>
      </c>
      <c r="H1205" s="77">
        <f t="shared" si="18"/>
        <v>0</v>
      </c>
      <c r="I1205" s="190"/>
    </row>
    <row r="1206" spans="1:9" x14ac:dyDescent="0.25">
      <c r="A1206" s="192"/>
      <c r="B1206" s="200" t="s">
        <v>1369</v>
      </c>
      <c r="C1206" s="231" t="s">
        <v>1671</v>
      </c>
      <c r="D1206" s="190" t="s">
        <v>879</v>
      </c>
      <c r="E1206" s="210">
        <v>2449.1</v>
      </c>
      <c r="F1206" s="436">
        <v>41715</v>
      </c>
      <c r="G1206" s="42">
        <v>2449.1</v>
      </c>
      <c r="H1206" s="77">
        <f t="shared" si="18"/>
        <v>0</v>
      </c>
      <c r="I1206" s="190"/>
    </row>
    <row r="1207" spans="1:9" x14ac:dyDescent="0.25">
      <c r="A1207" s="192"/>
      <c r="B1207" s="200" t="s">
        <v>1370</v>
      </c>
      <c r="C1207" s="231" t="s">
        <v>1671</v>
      </c>
      <c r="D1207" s="190" t="s">
        <v>106</v>
      </c>
      <c r="E1207" s="210">
        <v>277890</v>
      </c>
      <c r="F1207" s="436">
        <v>41724</v>
      </c>
      <c r="G1207" s="42">
        <v>277890</v>
      </c>
      <c r="H1207" s="77">
        <f t="shared" si="18"/>
        <v>0</v>
      </c>
      <c r="I1207" s="190"/>
    </row>
    <row r="1208" spans="1:9" x14ac:dyDescent="0.25">
      <c r="A1208" s="192"/>
      <c r="B1208" s="200" t="s">
        <v>1371</v>
      </c>
      <c r="C1208" s="231" t="s">
        <v>1671</v>
      </c>
      <c r="D1208" s="190" t="s">
        <v>106</v>
      </c>
      <c r="E1208" s="210">
        <v>121068</v>
      </c>
      <c r="F1208" s="436">
        <v>41719</v>
      </c>
      <c r="G1208" s="42">
        <v>121068</v>
      </c>
      <c r="H1208" s="77">
        <f t="shared" si="18"/>
        <v>0</v>
      </c>
      <c r="I1208" s="190"/>
    </row>
    <row r="1209" spans="1:9" x14ac:dyDescent="0.25">
      <c r="A1209" s="192"/>
      <c r="B1209" s="200" t="s">
        <v>1373</v>
      </c>
      <c r="C1209" s="231" t="s">
        <v>1671</v>
      </c>
      <c r="D1209" s="190" t="s">
        <v>106</v>
      </c>
      <c r="E1209" s="210">
        <v>110448</v>
      </c>
      <c r="F1209" s="436">
        <v>41719</v>
      </c>
      <c r="G1209" s="42">
        <v>110448</v>
      </c>
      <c r="H1209" s="222">
        <f t="shared" si="18"/>
        <v>0</v>
      </c>
      <c r="I1209" s="190"/>
    </row>
    <row r="1210" spans="1:9" x14ac:dyDescent="0.25">
      <c r="A1210" s="192"/>
      <c r="B1210" s="200" t="s">
        <v>1374</v>
      </c>
      <c r="C1210" s="231" t="s">
        <v>1671</v>
      </c>
      <c r="D1210" s="190" t="s">
        <v>106</v>
      </c>
      <c r="E1210" s="210">
        <v>160350</v>
      </c>
      <c r="F1210" s="436">
        <v>41719</v>
      </c>
      <c r="G1210" s="42">
        <v>160350</v>
      </c>
      <c r="H1210" s="222">
        <f t="shared" si="18"/>
        <v>0</v>
      </c>
      <c r="I1210" s="190"/>
    </row>
    <row r="1211" spans="1:9" x14ac:dyDescent="0.25">
      <c r="A1211" s="192"/>
      <c r="B1211" s="200" t="s">
        <v>1375</v>
      </c>
      <c r="C1211" s="231" t="s">
        <v>1671</v>
      </c>
      <c r="D1211" s="190" t="s">
        <v>106</v>
      </c>
      <c r="E1211" s="210">
        <v>305790</v>
      </c>
      <c r="F1211" s="486">
        <v>41730</v>
      </c>
      <c r="G1211" s="219">
        <v>305790</v>
      </c>
      <c r="H1211" s="77">
        <f t="shared" si="18"/>
        <v>0</v>
      </c>
      <c r="I1211" s="190"/>
    </row>
    <row r="1212" spans="1:9" x14ac:dyDescent="0.25">
      <c r="A1212" s="192"/>
      <c r="B1212" s="200" t="s">
        <v>1377</v>
      </c>
      <c r="C1212" s="231" t="s">
        <v>1671</v>
      </c>
      <c r="D1212" s="190" t="s">
        <v>14</v>
      </c>
      <c r="E1212" s="210">
        <v>2720</v>
      </c>
      <c r="F1212" s="436">
        <v>41715</v>
      </c>
      <c r="G1212" s="42">
        <v>2720</v>
      </c>
      <c r="H1212" s="222">
        <f t="shared" si="18"/>
        <v>0</v>
      </c>
      <c r="I1212" s="190" t="s">
        <v>21</v>
      </c>
    </row>
    <row r="1213" spans="1:9" x14ac:dyDescent="0.25">
      <c r="A1213" s="192"/>
      <c r="B1213" s="200" t="s">
        <v>1378</v>
      </c>
      <c r="C1213" s="231" t="s">
        <v>1671</v>
      </c>
      <c r="D1213" s="190" t="s">
        <v>54</v>
      </c>
      <c r="E1213" s="210">
        <v>30984.5</v>
      </c>
      <c r="F1213" s="436">
        <v>41715</v>
      </c>
      <c r="G1213" s="42">
        <v>30984.5</v>
      </c>
      <c r="H1213" s="222">
        <f t="shared" si="18"/>
        <v>0</v>
      </c>
      <c r="I1213" s="190" t="s">
        <v>37</v>
      </c>
    </row>
    <row r="1214" spans="1:9" x14ac:dyDescent="0.25">
      <c r="A1214" s="232">
        <v>41715</v>
      </c>
      <c r="B1214" s="233" t="s">
        <v>1379</v>
      </c>
      <c r="C1214" s="231" t="s">
        <v>1671</v>
      </c>
      <c r="D1214" s="190" t="s">
        <v>124</v>
      </c>
      <c r="E1214" s="210">
        <v>7791</v>
      </c>
      <c r="F1214" s="436">
        <v>41715</v>
      </c>
      <c r="G1214" s="42">
        <v>7791</v>
      </c>
      <c r="H1214" s="77">
        <f t="shared" si="18"/>
        <v>0</v>
      </c>
      <c r="I1214" s="190" t="s">
        <v>30</v>
      </c>
    </row>
    <row r="1215" spans="1:9" x14ac:dyDescent="0.25">
      <c r="A1215" s="192"/>
      <c r="B1215" s="200" t="s">
        <v>1381</v>
      </c>
      <c r="C1215" s="231" t="s">
        <v>1671</v>
      </c>
      <c r="D1215" s="190" t="s">
        <v>29</v>
      </c>
      <c r="E1215" s="210">
        <v>5750.5</v>
      </c>
      <c r="F1215" s="436">
        <v>41715</v>
      </c>
      <c r="G1215" s="42">
        <v>5750.5</v>
      </c>
      <c r="H1215" s="222">
        <f t="shared" si="18"/>
        <v>0</v>
      </c>
      <c r="I1215" s="190" t="s">
        <v>30</v>
      </c>
    </row>
    <row r="1216" spans="1:9" x14ac:dyDescent="0.25">
      <c r="A1216" s="192"/>
      <c r="B1216" s="200" t="s">
        <v>1383</v>
      </c>
      <c r="C1216" s="231" t="s">
        <v>1671</v>
      </c>
      <c r="D1216" s="190" t="s">
        <v>43</v>
      </c>
      <c r="E1216" s="210">
        <v>1520</v>
      </c>
      <c r="F1216" s="436">
        <v>41729</v>
      </c>
      <c r="G1216" s="42">
        <v>1520</v>
      </c>
      <c r="H1216" s="222">
        <f t="shared" ref="H1216:H1279" si="19">E1216-G1216</f>
        <v>0</v>
      </c>
      <c r="I1216" s="190" t="s">
        <v>30</v>
      </c>
    </row>
    <row r="1217" spans="1:9" x14ac:dyDescent="0.25">
      <c r="A1217" s="192"/>
      <c r="B1217" s="200" t="s">
        <v>1386</v>
      </c>
      <c r="C1217" s="231" t="s">
        <v>1671</v>
      </c>
      <c r="D1217" s="190" t="s">
        <v>42</v>
      </c>
      <c r="E1217" s="210">
        <v>1520</v>
      </c>
      <c r="F1217" s="436">
        <v>41729</v>
      </c>
      <c r="G1217" s="42">
        <v>1520</v>
      </c>
      <c r="H1217" s="222">
        <f t="shared" si="19"/>
        <v>0</v>
      </c>
      <c r="I1217" s="190" t="s">
        <v>30</v>
      </c>
    </row>
    <row r="1218" spans="1:9" x14ac:dyDescent="0.25">
      <c r="A1218" s="192"/>
      <c r="B1218" s="200" t="s">
        <v>1387</v>
      </c>
      <c r="C1218" s="231" t="s">
        <v>1671</v>
      </c>
      <c r="D1218" s="190" t="s">
        <v>1778</v>
      </c>
      <c r="E1218" s="210">
        <v>1100</v>
      </c>
      <c r="F1218" s="436">
        <v>41715</v>
      </c>
      <c r="G1218" s="42">
        <v>1100</v>
      </c>
      <c r="H1218" s="222">
        <f t="shared" si="19"/>
        <v>0</v>
      </c>
      <c r="I1218" s="190" t="s">
        <v>30</v>
      </c>
    </row>
    <row r="1219" spans="1:9" x14ac:dyDescent="0.25">
      <c r="A1219" s="192"/>
      <c r="B1219" s="200" t="s">
        <v>1388</v>
      </c>
      <c r="C1219" s="231" t="s">
        <v>1671</v>
      </c>
      <c r="D1219" s="190" t="s">
        <v>34</v>
      </c>
      <c r="E1219" s="210">
        <v>2750.5</v>
      </c>
      <c r="F1219" s="522" t="s">
        <v>2388</v>
      </c>
      <c r="G1219" s="42">
        <v>2750.5</v>
      </c>
      <c r="H1219" s="222">
        <f t="shared" si="19"/>
        <v>0</v>
      </c>
      <c r="I1219" s="190" t="s">
        <v>30</v>
      </c>
    </row>
    <row r="1220" spans="1:9" x14ac:dyDescent="0.25">
      <c r="A1220" s="192"/>
      <c r="B1220" s="200" t="s">
        <v>1389</v>
      </c>
      <c r="C1220" s="231" t="s">
        <v>1671</v>
      </c>
      <c r="D1220" s="190" t="s">
        <v>55</v>
      </c>
      <c r="E1220" s="210">
        <v>7117.5</v>
      </c>
      <c r="F1220" s="436">
        <v>41715</v>
      </c>
      <c r="G1220" s="42">
        <v>7117.5</v>
      </c>
      <c r="H1220" s="222">
        <f t="shared" si="19"/>
        <v>0</v>
      </c>
      <c r="I1220" s="190" t="s">
        <v>8</v>
      </c>
    </row>
    <row r="1221" spans="1:9" ht="22.5" customHeight="1" x14ac:dyDescent="0.25">
      <c r="A1221" s="192"/>
      <c r="B1221" s="200" t="s">
        <v>1391</v>
      </c>
      <c r="C1221" s="231" t="s">
        <v>1671</v>
      </c>
      <c r="D1221" s="190" t="s">
        <v>36</v>
      </c>
      <c r="E1221" s="210">
        <v>30922.5</v>
      </c>
      <c r="F1221" s="500" t="s">
        <v>2389</v>
      </c>
      <c r="G1221" s="219">
        <v>30922.5</v>
      </c>
      <c r="H1221" s="77">
        <f t="shared" si="19"/>
        <v>0</v>
      </c>
      <c r="I1221" s="190" t="s">
        <v>217</v>
      </c>
    </row>
    <row r="1222" spans="1:9" x14ac:dyDescent="0.25">
      <c r="A1222" s="192"/>
      <c r="B1222" s="200" t="s">
        <v>1392</v>
      </c>
      <c r="C1222" s="231" t="s">
        <v>1671</v>
      </c>
      <c r="D1222" s="190" t="s">
        <v>449</v>
      </c>
      <c r="E1222" s="210">
        <v>427.7</v>
      </c>
      <c r="F1222" s="436">
        <v>41715</v>
      </c>
      <c r="G1222" s="42">
        <v>427.7</v>
      </c>
      <c r="H1222" s="77">
        <f t="shared" si="19"/>
        <v>0</v>
      </c>
      <c r="I1222" s="190" t="s">
        <v>30</v>
      </c>
    </row>
    <row r="1223" spans="1:9" x14ac:dyDescent="0.25">
      <c r="A1223" s="192"/>
      <c r="B1223" s="200" t="s">
        <v>1393</v>
      </c>
      <c r="C1223" s="231" t="s">
        <v>1671</v>
      </c>
      <c r="D1223" s="190" t="s">
        <v>49</v>
      </c>
      <c r="E1223" s="210">
        <v>4688.5</v>
      </c>
      <c r="F1223" s="486">
        <v>41748</v>
      </c>
      <c r="G1223" s="219">
        <v>4688.5</v>
      </c>
      <c r="H1223" s="77">
        <f t="shared" si="19"/>
        <v>0</v>
      </c>
      <c r="I1223" s="190"/>
    </row>
    <row r="1224" spans="1:9" x14ac:dyDescent="0.25">
      <c r="A1224" s="192"/>
      <c r="B1224" s="200" t="s">
        <v>1394</v>
      </c>
      <c r="C1224" s="231" t="s">
        <v>1671</v>
      </c>
      <c r="D1224" s="190" t="s">
        <v>1693</v>
      </c>
      <c r="E1224" s="210">
        <v>880</v>
      </c>
      <c r="F1224" s="436">
        <v>41715</v>
      </c>
      <c r="G1224" s="42">
        <v>880</v>
      </c>
      <c r="H1224" s="222">
        <f t="shared" si="19"/>
        <v>0</v>
      </c>
      <c r="I1224" s="190" t="s">
        <v>8</v>
      </c>
    </row>
    <row r="1225" spans="1:9" x14ac:dyDescent="0.25">
      <c r="A1225" s="192"/>
      <c r="B1225" s="200" t="s">
        <v>1396</v>
      </c>
      <c r="C1225" s="231" t="s">
        <v>1671</v>
      </c>
      <c r="D1225" s="190" t="s">
        <v>49</v>
      </c>
      <c r="E1225" s="210">
        <v>78</v>
      </c>
      <c r="F1225" s="436">
        <v>41715</v>
      </c>
      <c r="G1225" s="42">
        <v>78</v>
      </c>
      <c r="H1225" s="222">
        <f t="shared" si="19"/>
        <v>0</v>
      </c>
      <c r="I1225" s="190"/>
    </row>
    <row r="1226" spans="1:9" x14ac:dyDescent="0.25">
      <c r="A1226" s="192"/>
      <c r="B1226" s="200" t="s">
        <v>1398</v>
      </c>
      <c r="C1226" s="231" t="s">
        <v>1671</v>
      </c>
      <c r="D1226" s="190" t="s">
        <v>44</v>
      </c>
      <c r="E1226" s="210">
        <v>6840</v>
      </c>
      <c r="F1226" s="436">
        <v>41729</v>
      </c>
      <c r="G1226" s="42">
        <v>6840</v>
      </c>
      <c r="H1226" s="222">
        <f t="shared" si="19"/>
        <v>0</v>
      </c>
      <c r="I1226" s="190" t="s">
        <v>45</v>
      </c>
    </row>
    <row r="1227" spans="1:9" x14ac:dyDescent="0.25">
      <c r="A1227" s="192"/>
      <c r="B1227" s="200" t="s">
        <v>1399</v>
      </c>
      <c r="C1227" s="231" t="s">
        <v>1671</v>
      </c>
      <c r="D1227" s="190" t="s">
        <v>66</v>
      </c>
      <c r="E1227" s="210">
        <v>1490.5</v>
      </c>
      <c r="F1227" s="436">
        <v>41715</v>
      </c>
      <c r="G1227" s="42">
        <v>1490.5</v>
      </c>
      <c r="H1227" s="222">
        <f t="shared" si="19"/>
        <v>0</v>
      </c>
      <c r="I1227" s="190" t="s">
        <v>217</v>
      </c>
    </row>
    <row r="1228" spans="1:9" x14ac:dyDescent="0.25">
      <c r="A1228" s="192"/>
      <c r="B1228" s="200" t="s">
        <v>1400</v>
      </c>
      <c r="C1228" s="231" t="s">
        <v>1671</v>
      </c>
      <c r="D1228" s="190" t="s">
        <v>47</v>
      </c>
      <c r="E1228" s="210">
        <v>4631.5</v>
      </c>
      <c r="F1228" s="436">
        <v>41715</v>
      </c>
      <c r="G1228" s="42">
        <v>4631.5</v>
      </c>
      <c r="H1228" s="222">
        <f t="shared" si="19"/>
        <v>0</v>
      </c>
      <c r="I1228" s="190" t="s">
        <v>30</v>
      </c>
    </row>
    <row r="1229" spans="1:9" x14ac:dyDescent="0.25">
      <c r="A1229" s="192"/>
      <c r="B1229" s="200" t="s">
        <v>1401</v>
      </c>
      <c r="C1229" s="231" t="s">
        <v>1671</v>
      </c>
      <c r="D1229" s="190" t="s">
        <v>119</v>
      </c>
      <c r="E1229" s="210">
        <v>239</v>
      </c>
      <c r="F1229" s="436">
        <v>41715</v>
      </c>
      <c r="G1229" s="42">
        <v>239</v>
      </c>
      <c r="H1229" s="222">
        <f t="shared" si="19"/>
        <v>0</v>
      </c>
      <c r="I1229" s="190" t="s">
        <v>217</v>
      </c>
    </row>
    <row r="1230" spans="1:9" x14ac:dyDescent="0.25">
      <c r="A1230" s="192"/>
      <c r="B1230" s="200" t="s">
        <v>1403</v>
      </c>
      <c r="C1230" s="231" t="s">
        <v>1671</v>
      </c>
      <c r="D1230" s="190" t="s">
        <v>51</v>
      </c>
      <c r="E1230" s="210">
        <v>2697</v>
      </c>
      <c r="F1230" s="436">
        <v>41715</v>
      </c>
      <c r="G1230" s="42">
        <v>2697</v>
      </c>
      <c r="H1230" s="222">
        <f t="shared" si="19"/>
        <v>0</v>
      </c>
      <c r="I1230" s="190" t="s">
        <v>217</v>
      </c>
    </row>
    <row r="1231" spans="1:9" x14ac:dyDescent="0.25">
      <c r="A1231" s="192"/>
      <c r="B1231" s="200" t="s">
        <v>1405</v>
      </c>
      <c r="C1231" s="231" t="s">
        <v>1671</v>
      </c>
      <c r="D1231" s="190" t="s">
        <v>8</v>
      </c>
      <c r="E1231" s="210">
        <v>730</v>
      </c>
      <c r="F1231" s="436">
        <v>41715</v>
      </c>
      <c r="G1231" s="42">
        <v>730</v>
      </c>
      <c r="H1231" s="77">
        <f t="shared" si="19"/>
        <v>0</v>
      </c>
      <c r="I1231" s="190" t="s">
        <v>8</v>
      </c>
    </row>
    <row r="1232" spans="1:9" x14ac:dyDescent="0.25">
      <c r="A1232" s="192"/>
      <c r="B1232" s="200" t="s">
        <v>1406</v>
      </c>
      <c r="C1232" s="231" t="s">
        <v>1671</v>
      </c>
      <c r="D1232" s="190" t="s">
        <v>54</v>
      </c>
      <c r="E1232" s="210">
        <v>1119.5</v>
      </c>
      <c r="F1232" s="436">
        <v>41715</v>
      </c>
      <c r="G1232" s="42">
        <v>1119.5</v>
      </c>
      <c r="H1232" s="77">
        <f t="shared" si="19"/>
        <v>0</v>
      </c>
      <c r="I1232" s="190" t="s">
        <v>30</v>
      </c>
    </row>
    <row r="1233" spans="1:9" x14ac:dyDescent="0.25">
      <c r="A1233" s="192"/>
      <c r="B1233" s="200" t="s">
        <v>1407</v>
      </c>
      <c r="C1233" s="231" t="s">
        <v>1671</v>
      </c>
      <c r="D1233" s="190" t="s">
        <v>119</v>
      </c>
      <c r="E1233" s="210">
        <v>1804</v>
      </c>
      <c r="F1233" s="436">
        <v>41715</v>
      </c>
      <c r="G1233" s="42">
        <v>1804</v>
      </c>
      <c r="H1233" s="77">
        <f t="shared" si="19"/>
        <v>0</v>
      </c>
      <c r="I1233" s="190" t="s">
        <v>217</v>
      </c>
    </row>
    <row r="1234" spans="1:9" x14ac:dyDescent="0.25">
      <c r="A1234" s="192"/>
      <c r="B1234" s="200" t="s">
        <v>1409</v>
      </c>
      <c r="C1234" s="231" t="s">
        <v>1671</v>
      </c>
      <c r="D1234" s="196" t="s">
        <v>53</v>
      </c>
      <c r="E1234" s="215">
        <v>0</v>
      </c>
      <c r="F1234" s="436"/>
      <c r="G1234" s="42"/>
      <c r="H1234" s="77">
        <f t="shared" si="19"/>
        <v>0</v>
      </c>
      <c r="I1234" s="190" t="s">
        <v>324</v>
      </c>
    </row>
    <row r="1235" spans="1:9" x14ac:dyDescent="0.25">
      <c r="A1235" s="192"/>
      <c r="B1235" s="200" t="s">
        <v>1410</v>
      </c>
      <c r="C1235" s="231" t="s">
        <v>1671</v>
      </c>
      <c r="D1235" s="190" t="s">
        <v>136</v>
      </c>
      <c r="E1235" s="210">
        <v>765</v>
      </c>
      <c r="F1235" s="436">
        <v>41715</v>
      </c>
      <c r="G1235" s="42">
        <v>765</v>
      </c>
      <c r="H1235" s="77">
        <f t="shared" si="19"/>
        <v>0</v>
      </c>
      <c r="I1235" s="190"/>
    </row>
    <row r="1236" spans="1:9" x14ac:dyDescent="0.25">
      <c r="A1236" s="192"/>
      <c r="B1236" s="200" t="s">
        <v>1411</v>
      </c>
      <c r="C1236" s="231" t="s">
        <v>1671</v>
      </c>
      <c r="D1236" s="190" t="s">
        <v>66</v>
      </c>
      <c r="E1236" s="210">
        <v>353.4</v>
      </c>
      <c r="F1236" s="436">
        <v>41715</v>
      </c>
      <c r="G1236" s="42">
        <v>353.4</v>
      </c>
      <c r="H1236" s="77">
        <f t="shared" si="19"/>
        <v>0</v>
      </c>
      <c r="I1236" s="190" t="s">
        <v>30</v>
      </c>
    </row>
    <row r="1237" spans="1:9" x14ac:dyDescent="0.25">
      <c r="A1237" s="192"/>
      <c r="B1237" s="200" t="s">
        <v>1413</v>
      </c>
      <c r="C1237" s="231" t="s">
        <v>1671</v>
      </c>
      <c r="D1237" s="190" t="s">
        <v>215</v>
      </c>
      <c r="E1237" s="210">
        <v>3344</v>
      </c>
      <c r="F1237" s="436">
        <v>41715</v>
      </c>
      <c r="G1237" s="42">
        <v>3344</v>
      </c>
      <c r="H1237" s="77">
        <f t="shared" si="19"/>
        <v>0</v>
      </c>
      <c r="I1237" s="190"/>
    </row>
    <row r="1238" spans="1:9" x14ac:dyDescent="0.25">
      <c r="A1238" s="192"/>
      <c r="B1238" s="200" t="s">
        <v>1414</v>
      </c>
      <c r="C1238" s="231" t="s">
        <v>1671</v>
      </c>
      <c r="D1238" s="190" t="s">
        <v>871</v>
      </c>
      <c r="E1238" s="210">
        <v>14563.5</v>
      </c>
      <c r="F1238" s="436">
        <v>41715</v>
      </c>
      <c r="G1238" s="42">
        <v>14563.5</v>
      </c>
      <c r="H1238" s="77">
        <f t="shared" si="19"/>
        <v>0</v>
      </c>
      <c r="I1238" s="190"/>
    </row>
    <row r="1239" spans="1:9" x14ac:dyDescent="0.25">
      <c r="A1239" s="192"/>
      <c r="B1239" s="200" t="s">
        <v>1415</v>
      </c>
      <c r="C1239" s="231" t="s">
        <v>1671</v>
      </c>
      <c r="D1239" s="190" t="s">
        <v>32</v>
      </c>
      <c r="E1239" s="210">
        <v>13531.5</v>
      </c>
      <c r="F1239" s="436">
        <v>41715</v>
      </c>
      <c r="G1239" s="42">
        <v>13531.5</v>
      </c>
      <c r="H1239" s="77">
        <f t="shared" si="19"/>
        <v>0</v>
      </c>
      <c r="I1239" s="190" t="s">
        <v>30</v>
      </c>
    </row>
    <row r="1240" spans="1:9" x14ac:dyDescent="0.25">
      <c r="A1240" s="192"/>
      <c r="B1240" s="200" t="s">
        <v>1417</v>
      </c>
      <c r="C1240" s="231" t="s">
        <v>1671</v>
      </c>
      <c r="D1240" s="190" t="s">
        <v>8</v>
      </c>
      <c r="E1240" s="210">
        <v>937</v>
      </c>
      <c r="F1240" s="436">
        <v>41715</v>
      </c>
      <c r="G1240" s="42">
        <v>937</v>
      </c>
      <c r="H1240" s="77">
        <f t="shared" si="19"/>
        <v>0</v>
      </c>
      <c r="I1240" s="190" t="s">
        <v>8</v>
      </c>
    </row>
    <row r="1241" spans="1:9" x14ac:dyDescent="0.25">
      <c r="A1241" s="192"/>
      <c r="B1241" s="200" t="s">
        <v>1418</v>
      </c>
      <c r="C1241" s="231" t="s">
        <v>1671</v>
      </c>
      <c r="D1241" s="190" t="s">
        <v>149</v>
      </c>
      <c r="E1241" s="210">
        <v>18064</v>
      </c>
      <c r="F1241" s="436">
        <v>41717</v>
      </c>
      <c r="G1241" s="42">
        <v>18064</v>
      </c>
      <c r="H1241" s="77">
        <f t="shared" si="19"/>
        <v>0</v>
      </c>
      <c r="I1241" s="190" t="s">
        <v>27</v>
      </c>
    </row>
    <row r="1242" spans="1:9" x14ac:dyDescent="0.25">
      <c r="A1242" s="192"/>
      <c r="B1242" s="200" t="s">
        <v>1419</v>
      </c>
      <c r="C1242" s="231" t="s">
        <v>1671</v>
      </c>
      <c r="D1242" s="190" t="s">
        <v>27</v>
      </c>
      <c r="E1242" s="210">
        <v>4617</v>
      </c>
      <c r="F1242" s="436">
        <v>41717</v>
      </c>
      <c r="G1242" s="42">
        <v>4617</v>
      </c>
      <c r="H1242" s="77">
        <f t="shared" si="19"/>
        <v>0</v>
      </c>
      <c r="I1242" s="190" t="s">
        <v>27</v>
      </c>
    </row>
    <row r="1243" spans="1:9" x14ac:dyDescent="0.25">
      <c r="A1243" s="192"/>
      <c r="B1243" s="200" t="s">
        <v>1421</v>
      </c>
      <c r="C1243" s="231" t="s">
        <v>1671</v>
      </c>
      <c r="D1243" s="196" t="s">
        <v>53</v>
      </c>
      <c r="E1243" s="215">
        <v>0</v>
      </c>
      <c r="F1243" s="436"/>
      <c r="G1243" s="42"/>
      <c r="H1243" s="77">
        <f t="shared" si="19"/>
        <v>0</v>
      </c>
      <c r="I1243" s="190" t="s">
        <v>324</v>
      </c>
    </row>
    <row r="1244" spans="1:9" x14ac:dyDescent="0.25">
      <c r="A1244" s="192"/>
      <c r="B1244" s="200" t="s">
        <v>1422</v>
      </c>
      <c r="C1244" s="231" t="s">
        <v>1671</v>
      </c>
      <c r="D1244" s="190" t="s">
        <v>27</v>
      </c>
      <c r="E1244" s="210">
        <v>3603</v>
      </c>
      <c r="F1244" s="436">
        <v>41715</v>
      </c>
      <c r="G1244" s="42">
        <v>3603</v>
      </c>
      <c r="H1244" s="77">
        <f t="shared" si="19"/>
        <v>0</v>
      </c>
      <c r="I1244" s="190" t="s">
        <v>21</v>
      </c>
    </row>
    <row r="1245" spans="1:9" x14ac:dyDescent="0.25">
      <c r="A1245" s="192"/>
      <c r="B1245" s="200" t="s">
        <v>1424</v>
      </c>
      <c r="C1245" s="231" t="s">
        <v>1671</v>
      </c>
      <c r="D1245" s="190" t="s">
        <v>74</v>
      </c>
      <c r="E1245" s="210">
        <v>8429</v>
      </c>
      <c r="F1245" s="436">
        <v>41715</v>
      </c>
      <c r="G1245" s="42">
        <v>8429</v>
      </c>
      <c r="H1245" s="77">
        <f t="shared" si="19"/>
        <v>0</v>
      </c>
      <c r="I1245" s="190"/>
    </row>
    <row r="1246" spans="1:9" x14ac:dyDescent="0.25">
      <c r="A1246" s="192"/>
      <c r="B1246" s="200" t="s">
        <v>1425</v>
      </c>
      <c r="C1246" s="231" t="s">
        <v>1671</v>
      </c>
      <c r="D1246" s="190" t="s">
        <v>130</v>
      </c>
      <c r="E1246" s="210">
        <v>6155</v>
      </c>
      <c r="F1246" s="436">
        <v>41716</v>
      </c>
      <c r="G1246" s="42">
        <v>6155</v>
      </c>
      <c r="H1246" s="77">
        <f t="shared" si="19"/>
        <v>0</v>
      </c>
      <c r="I1246" s="190" t="s">
        <v>21</v>
      </c>
    </row>
    <row r="1247" spans="1:9" x14ac:dyDescent="0.25">
      <c r="A1247" s="192"/>
      <c r="B1247" s="200" t="s">
        <v>1426</v>
      </c>
      <c r="C1247" s="231" t="s">
        <v>1671</v>
      </c>
      <c r="D1247" s="190" t="s">
        <v>245</v>
      </c>
      <c r="E1247" s="210">
        <v>30259</v>
      </c>
      <c r="F1247" s="436">
        <v>41717</v>
      </c>
      <c r="G1247" s="42">
        <v>30259</v>
      </c>
      <c r="H1247" s="77">
        <f t="shared" si="19"/>
        <v>0</v>
      </c>
      <c r="I1247" s="190" t="s">
        <v>27</v>
      </c>
    </row>
    <row r="1248" spans="1:9" x14ac:dyDescent="0.25">
      <c r="A1248" s="192"/>
      <c r="B1248" s="200" t="s">
        <v>1427</v>
      </c>
      <c r="C1248" s="231" t="s">
        <v>1671</v>
      </c>
      <c r="D1248" s="190" t="s">
        <v>544</v>
      </c>
      <c r="E1248" s="210">
        <v>27737.5</v>
      </c>
      <c r="F1248" s="436">
        <v>41717</v>
      </c>
      <c r="G1248" s="42">
        <v>27737.5</v>
      </c>
      <c r="H1248" s="77">
        <f t="shared" si="19"/>
        <v>0</v>
      </c>
      <c r="I1248" s="190" t="s">
        <v>27</v>
      </c>
    </row>
    <row r="1249" spans="1:9" x14ac:dyDescent="0.25">
      <c r="A1249" s="192"/>
      <c r="B1249" s="200" t="s">
        <v>1428</v>
      </c>
      <c r="C1249" s="231" t="s">
        <v>1671</v>
      </c>
      <c r="D1249" s="190" t="s">
        <v>16</v>
      </c>
      <c r="E1249" s="210">
        <v>41016.5</v>
      </c>
      <c r="F1249" s="486">
        <v>41738</v>
      </c>
      <c r="G1249" s="219">
        <v>41016.5</v>
      </c>
      <c r="H1249" s="77">
        <f t="shared" si="19"/>
        <v>0</v>
      </c>
      <c r="I1249" s="190" t="s">
        <v>21</v>
      </c>
    </row>
    <row r="1250" spans="1:9" x14ac:dyDescent="0.25">
      <c r="A1250" s="192"/>
      <c r="B1250" s="200" t="s">
        <v>1429</v>
      </c>
      <c r="C1250" s="231" t="s">
        <v>1671</v>
      </c>
      <c r="D1250" s="190" t="s">
        <v>2035</v>
      </c>
      <c r="E1250" s="210">
        <v>1873</v>
      </c>
      <c r="F1250" s="436">
        <v>41717</v>
      </c>
      <c r="G1250" s="42">
        <v>1873</v>
      </c>
      <c r="H1250" s="77">
        <f t="shared" si="19"/>
        <v>0</v>
      </c>
      <c r="I1250" s="190" t="s">
        <v>27</v>
      </c>
    </row>
    <row r="1251" spans="1:9" x14ac:dyDescent="0.25">
      <c r="A1251" s="192"/>
      <c r="B1251" s="200" t="s">
        <v>1430</v>
      </c>
      <c r="C1251" s="231" t="s">
        <v>1671</v>
      </c>
      <c r="D1251" s="190" t="s">
        <v>183</v>
      </c>
      <c r="E1251" s="210">
        <v>334</v>
      </c>
      <c r="F1251" s="436">
        <v>41715</v>
      </c>
      <c r="G1251" s="42">
        <v>334</v>
      </c>
      <c r="H1251" s="77">
        <f t="shared" si="19"/>
        <v>0</v>
      </c>
      <c r="I1251" s="190"/>
    </row>
    <row r="1252" spans="1:9" x14ac:dyDescent="0.25">
      <c r="A1252" s="192"/>
      <c r="B1252" s="200" t="s">
        <v>1431</v>
      </c>
      <c r="C1252" s="231" t="s">
        <v>1671</v>
      </c>
      <c r="D1252" s="190" t="s">
        <v>8</v>
      </c>
      <c r="E1252" s="210">
        <v>1810</v>
      </c>
      <c r="F1252" s="436">
        <v>41715</v>
      </c>
      <c r="G1252" s="42">
        <v>1810</v>
      </c>
      <c r="H1252" s="77">
        <f t="shared" si="19"/>
        <v>0</v>
      </c>
      <c r="I1252" s="190" t="s">
        <v>8</v>
      </c>
    </row>
    <row r="1253" spans="1:9" x14ac:dyDescent="0.25">
      <c r="A1253" s="192"/>
      <c r="B1253" s="200" t="s">
        <v>1432</v>
      </c>
      <c r="C1253" s="231" t="s">
        <v>1671</v>
      </c>
      <c r="D1253" s="190" t="s">
        <v>188</v>
      </c>
      <c r="E1253" s="210">
        <v>8535</v>
      </c>
      <c r="F1253" s="436">
        <v>41715</v>
      </c>
      <c r="G1253" s="42">
        <v>8535</v>
      </c>
      <c r="H1253" s="77">
        <f t="shared" si="19"/>
        <v>0</v>
      </c>
      <c r="I1253" s="190" t="s">
        <v>21</v>
      </c>
    </row>
    <row r="1254" spans="1:9" x14ac:dyDescent="0.25">
      <c r="A1254" s="192"/>
      <c r="B1254" s="200" t="s">
        <v>1433</v>
      </c>
      <c r="C1254" s="231" t="s">
        <v>1671</v>
      </c>
      <c r="D1254" s="190" t="s">
        <v>88</v>
      </c>
      <c r="E1254" s="210">
        <v>3845</v>
      </c>
      <c r="F1254" s="436">
        <v>41717</v>
      </c>
      <c r="G1254" s="54">
        <v>3845</v>
      </c>
      <c r="H1254" s="77">
        <f t="shared" si="19"/>
        <v>0</v>
      </c>
      <c r="I1254" s="190" t="s">
        <v>27</v>
      </c>
    </row>
    <row r="1255" spans="1:9" x14ac:dyDescent="0.25">
      <c r="A1255" s="192"/>
      <c r="B1255" s="200" t="s">
        <v>1435</v>
      </c>
      <c r="C1255" s="231" t="s">
        <v>1671</v>
      </c>
      <c r="D1255" s="190" t="s">
        <v>763</v>
      </c>
      <c r="E1255" s="210">
        <v>1821.5</v>
      </c>
      <c r="F1255" s="436">
        <v>41717</v>
      </c>
      <c r="G1255" s="54">
        <v>1821.5</v>
      </c>
      <c r="H1255" s="77">
        <f t="shared" si="19"/>
        <v>0</v>
      </c>
      <c r="I1255" s="190" t="s">
        <v>27</v>
      </c>
    </row>
    <row r="1256" spans="1:9" x14ac:dyDescent="0.25">
      <c r="A1256" s="192"/>
      <c r="B1256" s="200" t="s">
        <v>1436</v>
      </c>
      <c r="C1256" s="231" t="s">
        <v>1671</v>
      </c>
      <c r="D1256" s="190" t="s">
        <v>85</v>
      </c>
      <c r="E1256" s="210">
        <v>14445</v>
      </c>
      <c r="F1256" s="436">
        <v>41717</v>
      </c>
      <c r="G1256" s="54">
        <v>14445</v>
      </c>
      <c r="H1256" s="77">
        <f t="shared" si="19"/>
        <v>0</v>
      </c>
      <c r="I1256" s="190" t="s">
        <v>27</v>
      </c>
    </row>
    <row r="1257" spans="1:9" x14ac:dyDescent="0.25">
      <c r="A1257" s="192"/>
      <c r="B1257" s="200" t="s">
        <v>1437</v>
      </c>
      <c r="C1257" s="231" t="s">
        <v>1671</v>
      </c>
      <c r="D1257" s="190" t="s">
        <v>99</v>
      </c>
      <c r="E1257" s="210">
        <v>1796</v>
      </c>
      <c r="F1257" s="436">
        <v>41717</v>
      </c>
      <c r="G1257" s="54">
        <v>1796</v>
      </c>
      <c r="H1257" s="77">
        <f t="shared" si="19"/>
        <v>0</v>
      </c>
      <c r="I1257" s="190" t="s">
        <v>27</v>
      </c>
    </row>
    <row r="1258" spans="1:9" x14ac:dyDescent="0.25">
      <c r="A1258" s="192"/>
      <c r="B1258" s="200" t="s">
        <v>1438</v>
      </c>
      <c r="C1258" s="231" t="s">
        <v>1671</v>
      </c>
      <c r="D1258" s="190" t="s">
        <v>11</v>
      </c>
      <c r="E1258" s="210">
        <v>25690.5</v>
      </c>
      <c r="F1258" s="486">
        <v>41732</v>
      </c>
      <c r="G1258" s="219">
        <v>25690.5</v>
      </c>
      <c r="H1258" s="77">
        <f t="shared" si="19"/>
        <v>0</v>
      </c>
      <c r="I1258" s="190" t="s">
        <v>37</v>
      </c>
    </row>
    <row r="1259" spans="1:9" x14ac:dyDescent="0.25">
      <c r="A1259" s="192"/>
      <c r="B1259" s="200" t="s">
        <v>1439</v>
      </c>
      <c r="C1259" s="231" t="s">
        <v>1671</v>
      </c>
      <c r="D1259" s="190" t="s">
        <v>133</v>
      </c>
      <c r="E1259" s="210">
        <v>22482</v>
      </c>
      <c r="F1259" s="436">
        <v>41715</v>
      </c>
      <c r="G1259" s="42">
        <v>22482</v>
      </c>
      <c r="H1259" s="77">
        <f t="shared" si="19"/>
        <v>0</v>
      </c>
      <c r="I1259" s="190" t="s">
        <v>8</v>
      </c>
    </row>
    <row r="1260" spans="1:9" x14ac:dyDescent="0.25">
      <c r="A1260" s="192"/>
      <c r="B1260" s="200" t="s">
        <v>1440</v>
      </c>
      <c r="C1260" s="231" t="s">
        <v>1671</v>
      </c>
      <c r="D1260" s="190" t="s">
        <v>245</v>
      </c>
      <c r="E1260" s="210">
        <v>5889.5</v>
      </c>
      <c r="F1260" s="436">
        <v>41717</v>
      </c>
      <c r="G1260" s="42">
        <v>5889.5</v>
      </c>
      <c r="H1260" s="77">
        <f t="shared" si="19"/>
        <v>0</v>
      </c>
      <c r="I1260" s="190"/>
    </row>
    <row r="1261" spans="1:9" x14ac:dyDescent="0.25">
      <c r="A1261" s="192"/>
      <c r="B1261" s="200" t="s">
        <v>1441</v>
      </c>
      <c r="C1261" s="231" t="s">
        <v>1671</v>
      </c>
      <c r="D1261" s="190" t="s">
        <v>68</v>
      </c>
      <c r="E1261" s="210">
        <v>6264</v>
      </c>
      <c r="F1261" s="492" t="s">
        <v>2390</v>
      </c>
      <c r="G1261" s="42">
        <v>6264</v>
      </c>
      <c r="H1261" s="77">
        <f t="shared" si="19"/>
        <v>0</v>
      </c>
      <c r="I1261" s="190" t="s">
        <v>37</v>
      </c>
    </row>
    <row r="1262" spans="1:9" x14ac:dyDescent="0.25">
      <c r="A1262" s="192"/>
      <c r="B1262" s="200" t="s">
        <v>1442</v>
      </c>
      <c r="C1262" s="231" t="s">
        <v>1671</v>
      </c>
      <c r="D1262" s="190" t="s">
        <v>180</v>
      </c>
      <c r="E1262" s="210">
        <v>32259.5</v>
      </c>
      <c r="F1262" s="492" t="s">
        <v>2391</v>
      </c>
      <c r="G1262" s="42">
        <v>32259.5</v>
      </c>
      <c r="H1262" s="77">
        <f t="shared" si="19"/>
        <v>0</v>
      </c>
      <c r="I1262" s="190" t="s">
        <v>37</v>
      </c>
    </row>
    <row r="1263" spans="1:9" x14ac:dyDescent="0.25">
      <c r="A1263" s="192"/>
      <c r="B1263" s="200" t="s">
        <v>1444</v>
      </c>
      <c r="C1263" s="231" t="s">
        <v>1671</v>
      </c>
      <c r="D1263" s="190" t="s">
        <v>260</v>
      </c>
      <c r="E1263" s="210">
        <v>500</v>
      </c>
      <c r="F1263" s="436">
        <v>41715</v>
      </c>
      <c r="G1263" s="42">
        <v>500</v>
      </c>
      <c r="H1263" s="77">
        <f t="shared" si="19"/>
        <v>0</v>
      </c>
      <c r="I1263" s="190" t="s">
        <v>45</v>
      </c>
    </row>
    <row r="1264" spans="1:9" x14ac:dyDescent="0.25">
      <c r="A1264" s="192"/>
      <c r="B1264" s="200" t="s">
        <v>1445</v>
      </c>
      <c r="C1264" s="231" t="s">
        <v>1671</v>
      </c>
      <c r="D1264" s="190" t="s">
        <v>96</v>
      </c>
      <c r="E1264" s="210">
        <v>22185.5</v>
      </c>
      <c r="F1264" s="436">
        <v>41715</v>
      </c>
      <c r="G1264" s="42">
        <v>22185.5</v>
      </c>
      <c r="H1264" s="77">
        <f t="shared" si="19"/>
        <v>0</v>
      </c>
      <c r="I1264" s="190" t="s">
        <v>217</v>
      </c>
    </row>
    <row r="1265" spans="1:10" x14ac:dyDescent="0.25">
      <c r="A1265" s="192"/>
      <c r="B1265" s="200" t="s">
        <v>1446</v>
      </c>
      <c r="C1265" s="231" t="s">
        <v>1671</v>
      </c>
      <c r="D1265" s="190" t="s">
        <v>91</v>
      </c>
      <c r="E1265" s="210">
        <v>590</v>
      </c>
      <c r="F1265" s="436">
        <v>41717</v>
      </c>
      <c r="G1265" s="42">
        <v>590</v>
      </c>
      <c r="H1265" s="77">
        <f t="shared" si="19"/>
        <v>0</v>
      </c>
      <c r="I1265" s="190" t="s">
        <v>27</v>
      </c>
    </row>
    <row r="1266" spans="1:10" x14ac:dyDescent="0.25">
      <c r="A1266" s="192"/>
      <c r="B1266" s="200" t="s">
        <v>1447</v>
      </c>
      <c r="C1266" s="231" t="s">
        <v>1671</v>
      </c>
      <c r="D1266" s="190" t="s">
        <v>2392</v>
      </c>
      <c r="E1266" s="210">
        <v>16886.5</v>
      </c>
      <c r="F1266" s="436">
        <v>41715</v>
      </c>
      <c r="G1266" s="42">
        <v>16886.5</v>
      </c>
      <c r="H1266" s="77">
        <f t="shared" si="19"/>
        <v>0</v>
      </c>
      <c r="I1266" s="190" t="s">
        <v>65</v>
      </c>
    </row>
    <row r="1267" spans="1:10" x14ac:dyDescent="0.25">
      <c r="A1267" s="192"/>
      <c r="B1267" s="200" t="s">
        <v>1448</v>
      </c>
      <c r="C1267" s="231" t="s">
        <v>1671</v>
      </c>
      <c r="D1267" s="190" t="s">
        <v>2393</v>
      </c>
      <c r="E1267" s="210">
        <v>420</v>
      </c>
      <c r="F1267" s="436">
        <v>41715</v>
      </c>
      <c r="G1267" s="42">
        <v>420</v>
      </c>
      <c r="H1267" s="77">
        <f t="shared" si="19"/>
        <v>0</v>
      </c>
      <c r="I1267" s="190"/>
    </row>
    <row r="1268" spans="1:10" x14ac:dyDescent="0.25">
      <c r="A1268" s="192"/>
      <c r="B1268" s="200" t="s">
        <v>1449</v>
      </c>
      <c r="C1268" s="231" t="s">
        <v>1671</v>
      </c>
      <c r="D1268" s="190" t="s">
        <v>83</v>
      </c>
      <c r="E1268" s="210">
        <v>1165</v>
      </c>
      <c r="F1268" s="436">
        <v>41715</v>
      </c>
      <c r="G1268" s="42">
        <v>1165</v>
      </c>
      <c r="H1268" s="77">
        <f t="shared" si="19"/>
        <v>0</v>
      </c>
      <c r="I1268" s="190" t="s">
        <v>65</v>
      </c>
      <c r="J1268" s="24"/>
    </row>
    <row r="1269" spans="1:10" x14ac:dyDescent="0.25">
      <c r="A1269" s="192"/>
      <c r="B1269" s="200" t="s">
        <v>1451</v>
      </c>
      <c r="C1269" s="231" t="s">
        <v>1671</v>
      </c>
      <c r="D1269" s="190" t="s">
        <v>233</v>
      </c>
      <c r="E1269" s="210">
        <v>1562.5</v>
      </c>
      <c r="F1269" s="436">
        <v>41715</v>
      </c>
      <c r="G1269" s="42">
        <v>1562.5</v>
      </c>
      <c r="H1269" s="77">
        <f t="shared" si="19"/>
        <v>0</v>
      </c>
      <c r="I1269" s="190" t="s">
        <v>65</v>
      </c>
    </row>
    <row r="1270" spans="1:10" x14ac:dyDescent="0.25">
      <c r="A1270" s="192"/>
      <c r="B1270" s="200" t="s">
        <v>1453</v>
      </c>
      <c r="C1270" s="231" t="s">
        <v>1671</v>
      </c>
      <c r="D1270" s="190" t="s">
        <v>1975</v>
      </c>
      <c r="E1270" s="210">
        <v>2014.5</v>
      </c>
      <c r="F1270" s="436">
        <v>41715</v>
      </c>
      <c r="G1270" s="42">
        <v>2014.5</v>
      </c>
      <c r="H1270" s="77">
        <f t="shared" si="19"/>
        <v>0</v>
      </c>
      <c r="I1270" s="190" t="s">
        <v>65</v>
      </c>
    </row>
    <row r="1271" spans="1:10" x14ac:dyDescent="0.25">
      <c r="A1271" s="192"/>
      <c r="B1271" s="200" t="s">
        <v>1454</v>
      </c>
      <c r="C1271" s="231" t="s">
        <v>1671</v>
      </c>
      <c r="D1271" s="190" t="s">
        <v>235</v>
      </c>
      <c r="E1271" s="210">
        <v>1929.6</v>
      </c>
      <c r="F1271" s="436">
        <v>41715</v>
      </c>
      <c r="G1271" s="42">
        <v>1929.6</v>
      </c>
      <c r="H1271" s="222">
        <f t="shared" si="19"/>
        <v>0</v>
      </c>
      <c r="I1271" s="190" t="s">
        <v>65</v>
      </c>
    </row>
    <row r="1272" spans="1:10" x14ac:dyDescent="0.25">
      <c r="A1272" s="192"/>
      <c r="B1272" s="200" t="s">
        <v>1455</v>
      </c>
      <c r="C1272" s="231" t="s">
        <v>1671</v>
      </c>
      <c r="D1272" s="190" t="s">
        <v>78</v>
      </c>
      <c r="E1272" s="210">
        <v>2054.1</v>
      </c>
      <c r="F1272" s="436">
        <v>41715</v>
      </c>
      <c r="G1272" s="42">
        <v>2054.1</v>
      </c>
      <c r="H1272" s="222">
        <f t="shared" si="19"/>
        <v>0</v>
      </c>
      <c r="I1272" s="190" t="s">
        <v>65</v>
      </c>
    </row>
    <row r="1273" spans="1:10" x14ac:dyDescent="0.25">
      <c r="A1273" s="192"/>
      <c r="B1273" s="200" t="s">
        <v>1456</v>
      </c>
      <c r="C1273" s="231" t="s">
        <v>1671</v>
      </c>
      <c r="D1273" s="190" t="s">
        <v>80</v>
      </c>
      <c r="E1273" s="210">
        <v>2482.5</v>
      </c>
      <c r="F1273" s="436">
        <v>41715</v>
      </c>
      <c r="G1273" s="42">
        <v>2482.5</v>
      </c>
      <c r="H1273" s="222">
        <f t="shared" si="19"/>
        <v>0</v>
      </c>
      <c r="I1273" s="190" t="s">
        <v>65</v>
      </c>
    </row>
    <row r="1274" spans="1:10" x14ac:dyDescent="0.25">
      <c r="A1274" s="192"/>
      <c r="B1274" s="200" t="s">
        <v>1457</v>
      </c>
      <c r="C1274" s="231" t="s">
        <v>1671</v>
      </c>
      <c r="D1274" s="190" t="s">
        <v>144</v>
      </c>
      <c r="E1274" s="210">
        <v>4781.6000000000004</v>
      </c>
      <c r="F1274" s="436">
        <v>41715</v>
      </c>
      <c r="G1274" s="42">
        <v>4781.6000000000004</v>
      </c>
      <c r="H1274" s="222">
        <f t="shared" si="19"/>
        <v>0</v>
      </c>
      <c r="I1274" s="190" t="s">
        <v>65</v>
      </c>
    </row>
    <row r="1275" spans="1:10" x14ac:dyDescent="0.25">
      <c r="A1275" s="192"/>
      <c r="B1275" s="200" t="s">
        <v>1458</v>
      </c>
      <c r="C1275" s="231" t="s">
        <v>1671</v>
      </c>
      <c r="D1275" s="190" t="s">
        <v>2394</v>
      </c>
      <c r="E1275" s="210">
        <v>3226.7</v>
      </c>
      <c r="F1275" s="436">
        <v>41715</v>
      </c>
      <c r="G1275" s="42">
        <v>3226.7</v>
      </c>
      <c r="H1275" s="222">
        <f t="shared" si="19"/>
        <v>0</v>
      </c>
      <c r="I1275" s="190" t="s">
        <v>65</v>
      </c>
    </row>
    <row r="1276" spans="1:10" x14ac:dyDescent="0.25">
      <c r="A1276" s="192"/>
      <c r="B1276" s="200" t="s">
        <v>1459</v>
      </c>
      <c r="C1276" s="231" t="s">
        <v>1671</v>
      </c>
      <c r="D1276" s="190" t="s">
        <v>413</v>
      </c>
      <c r="E1276" s="210">
        <v>1071.5</v>
      </c>
      <c r="F1276" s="436">
        <v>41715</v>
      </c>
      <c r="G1276" s="42">
        <v>1071.5</v>
      </c>
      <c r="H1276" s="77">
        <f t="shared" si="19"/>
        <v>0</v>
      </c>
      <c r="I1276" s="190" t="s">
        <v>65</v>
      </c>
    </row>
    <row r="1277" spans="1:10" x14ac:dyDescent="0.25">
      <c r="A1277" s="192"/>
      <c r="B1277" s="200" t="s">
        <v>1460</v>
      </c>
      <c r="C1277" s="231" t="s">
        <v>1671</v>
      </c>
      <c r="D1277" s="190" t="s">
        <v>307</v>
      </c>
      <c r="E1277" s="210">
        <v>13062.5</v>
      </c>
      <c r="F1277" s="436">
        <v>41715</v>
      </c>
      <c r="G1277" s="42">
        <v>13062.5</v>
      </c>
      <c r="H1277" s="222">
        <f t="shared" si="19"/>
        <v>0</v>
      </c>
      <c r="I1277" s="190" t="s">
        <v>65</v>
      </c>
    </row>
    <row r="1278" spans="1:10" x14ac:dyDescent="0.25">
      <c r="A1278" s="192">
        <v>41715</v>
      </c>
      <c r="B1278" s="200" t="s">
        <v>1461</v>
      </c>
      <c r="C1278" s="231" t="s">
        <v>1671</v>
      </c>
      <c r="D1278" s="190" t="s">
        <v>193</v>
      </c>
      <c r="E1278" s="210">
        <v>1635.2</v>
      </c>
      <c r="F1278" s="436">
        <v>41717</v>
      </c>
      <c r="G1278" s="42">
        <v>1635.2</v>
      </c>
      <c r="H1278" s="222">
        <f t="shared" si="19"/>
        <v>0</v>
      </c>
      <c r="I1278" s="190" t="s">
        <v>65</v>
      </c>
    </row>
    <row r="1279" spans="1:10" x14ac:dyDescent="0.25">
      <c r="A1279" s="192"/>
      <c r="B1279" s="200" t="s">
        <v>1463</v>
      </c>
      <c r="C1279" s="231" t="s">
        <v>1671</v>
      </c>
      <c r="D1279" s="190" t="s">
        <v>494</v>
      </c>
      <c r="E1279" s="210">
        <v>2366.5</v>
      </c>
      <c r="F1279" s="436">
        <v>41716</v>
      </c>
      <c r="G1279" s="42">
        <v>2366.5</v>
      </c>
      <c r="H1279" s="222">
        <f t="shared" si="19"/>
        <v>0</v>
      </c>
      <c r="I1279" s="190"/>
    </row>
    <row r="1280" spans="1:10" x14ac:dyDescent="0.25">
      <c r="A1280" s="192"/>
      <c r="B1280" s="200" t="s">
        <v>1465</v>
      </c>
      <c r="C1280" s="231" t="s">
        <v>1671</v>
      </c>
      <c r="D1280" s="190" t="s">
        <v>74</v>
      </c>
      <c r="E1280" s="210">
        <v>673.5</v>
      </c>
      <c r="F1280" s="436">
        <v>41715</v>
      </c>
      <c r="G1280" s="42">
        <v>673.5</v>
      </c>
      <c r="H1280" s="222">
        <f t="shared" ref="H1280:H1343" si="20">E1280-G1280</f>
        <v>0</v>
      </c>
      <c r="I1280" s="190"/>
    </row>
    <row r="1281" spans="1:9" x14ac:dyDescent="0.25">
      <c r="A1281" s="192"/>
      <c r="B1281" s="200" t="s">
        <v>1466</v>
      </c>
      <c r="C1281" s="231" t="s">
        <v>1671</v>
      </c>
      <c r="D1281" s="190" t="s">
        <v>194</v>
      </c>
      <c r="E1281" s="210">
        <v>21771</v>
      </c>
      <c r="F1281" s="436">
        <v>41715</v>
      </c>
      <c r="G1281" s="42">
        <v>21771</v>
      </c>
      <c r="H1281" s="222">
        <f t="shared" si="20"/>
        <v>0</v>
      </c>
      <c r="I1281" s="190"/>
    </row>
    <row r="1282" spans="1:9" x14ac:dyDescent="0.25">
      <c r="A1282" s="192"/>
      <c r="B1282" s="200" t="s">
        <v>1467</v>
      </c>
      <c r="C1282" s="231" t="s">
        <v>1671</v>
      </c>
      <c r="D1282" s="190" t="s">
        <v>55</v>
      </c>
      <c r="E1282" s="210">
        <v>3949.7</v>
      </c>
      <c r="F1282" s="436">
        <v>41715</v>
      </c>
      <c r="G1282" s="42">
        <v>3949.7</v>
      </c>
      <c r="H1282" s="222">
        <f t="shared" si="20"/>
        <v>0</v>
      </c>
      <c r="I1282" s="190" t="s">
        <v>8</v>
      </c>
    </row>
    <row r="1283" spans="1:9" ht="23.25" x14ac:dyDescent="0.25">
      <c r="A1283" s="192"/>
      <c r="B1283" s="200" t="s">
        <v>1468</v>
      </c>
      <c r="C1283" s="231" t="s">
        <v>1671</v>
      </c>
      <c r="D1283" s="190" t="s">
        <v>435</v>
      </c>
      <c r="E1283" s="210">
        <v>6237</v>
      </c>
      <c r="F1283" s="501" t="s">
        <v>2395</v>
      </c>
      <c r="G1283" s="42">
        <v>6237</v>
      </c>
      <c r="H1283" s="222">
        <f t="shared" si="20"/>
        <v>0</v>
      </c>
      <c r="I1283" s="190" t="s">
        <v>8</v>
      </c>
    </row>
    <row r="1284" spans="1:9" x14ac:dyDescent="0.25">
      <c r="A1284" s="192"/>
      <c r="B1284" s="200" t="s">
        <v>1469</v>
      </c>
      <c r="C1284" s="231" t="s">
        <v>1671</v>
      </c>
      <c r="D1284" s="190" t="s">
        <v>163</v>
      </c>
      <c r="E1284" s="210">
        <v>11563.5</v>
      </c>
      <c r="F1284" s="436">
        <v>41717</v>
      </c>
      <c r="G1284" s="54">
        <v>11563.5</v>
      </c>
      <c r="H1284" s="222">
        <f t="shared" si="20"/>
        <v>0</v>
      </c>
      <c r="I1284" s="190" t="s">
        <v>162</v>
      </c>
    </row>
    <row r="1285" spans="1:9" x14ac:dyDescent="0.25">
      <c r="A1285" s="192"/>
      <c r="B1285" s="200" t="s">
        <v>1470</v>
      </c>
      <c r="C1285" s="231" t="s">
        <v>1671</v>
      </c>
      <c r="D1285" s="190" t="s">
        <v>22</v>
      </c>
      <c r="E1285" s="210">
        <v>7636.5</v>
      </c>
      <c r="F1285" s="436">
        <v>41717</v>
      </c>
      <c r="G1285" s="54">
        <v>7636.5</v>
      </c>
      <c r="H1285" s="222">
        <f t="shared" si="20"/>
        <v>0</v>
      </c>
      <c r="I1285" s="190" t="s">
        <v>162</v>
      </c>
    </row>
    <row r="1286" spans="1:9" x14ac:dyDescent="0.25">
      <c r="A1286" s="192"/>
      <c r="B1286" s="200" t="s">
        <v>1471</v>
      </c>
      <c r="C1286" s="231" t="s">
        <v>1671</v>
      </c>
      <c r="D1286" s="190" t="s">
        <v>269</v>
      </c>
      <c r="E1286" s="210">
        <v>6350.5</v>
      </c>
      <c r="F1286" s="436">
        <v>41717</v>
      </c>
      <c r="G1286" s="54">
        <v>6350.5</v>
      </c>
      <c r="H1286" s="77">
        <f t="shared" si="20"/>
        <v>0</v>
      </c>
      <c r="I1286" s="190" t="s">
        <v>162</v>
      </c>
    </row>
    <row r="1287" spans="1:9" x14ac:dyDescent="0.25">
      <c r="A1287" s="192"/>
      <c r="B1287" s="200" t="s">
        <v>1472</v>
      </c>
      <c r="C1287" s="231" t="s">
        <v>1671</v>
      </c>
      <c r="D1287" s="190" t="s">
        <v>175</v>
      </c>
      <c r="E1287" s="210">
        <v>22078</v>
      </c>
      <c r="F1287" s="486" t="s">
        <v>2396</v>
      </c>
      <c r="G1287" s="54">
        <v>22078</v>
      </c>
      <c r="H1287" s="77">
        <f t="shared" si="20"/>
        <v>0</v>
      </c>
      <c r="I1287" s="190" t="s">
        <v>162</v>
      </c>
    </row>
    <row r="1288" spans="1:9" x14ac:dyDescent="0.25">
      <c r="A1288" s="192"/>
      <c r="B1288" s="200" t="s">
        <v>1473</v>
      </c>
      <c r="C1288" s="231" t="s">
        <v>1671</v>
      </c>
      <c r="D1288" s="190" t="s">
        <v>545</v>
      </c>
      <c r="E1288" s="210">
        <v>3078</v>
      </c>
      <c r="F1288" s="436">
        <v>41717</v>
      </c>
      <c r="G1288" s="54">
        <v>3078</v>
      </c>
      <c r="H1288" s="77">
        <f t="shared" si="20"/>
        <v>0</v>
      </c>
      <c r="I1288" s="190" t="s">
        <v>162</v>
      </c>
    </row>
    <row r="1289" spans="1:9" x14ac:dyDescent="0.25">
      <c r="A1289" s="192"/>
      <c r="B1289" s="200" t="s">
        <v>1475</v>
      </c>
      <c r="C1289" s="231" t="s">
        <v>1671</v>
      </c>
      <c r="D1289" s="190" t="s">
        <v>272</v>
      </c>
      <c r="E1289" s="210">
        <v>7046</v>
      </c>
      <c r="F1289" s="502" t="s">
        <v>2397</v>
      </c>
      <c r="G1289" s="42">
        <v>7046</v>
      </c>
      <c r="H1289" s="77">
        <f t="shared" si="20"/>
        <v>0</v>
      </c>
      <c r="I1289" s="190" t="s">
        <v>162</v>
      </c>
    </row>
    <row r="1290" spans="1:9" x14ac:dyDescent="0.25">
      <c r="A1290" s="192"/>
      <c r="B1290" s="200" t="s">
        <v>1477</v>
      </c>
      <c r="C1290" s="231" t="s">
        <v>1671</v>
      </c>
      <c r="D1290" s="190" t="s">
        <v>358</v>
      </c>
      <c r="E1290" s="210">
        <v>10234.5</v>
      </c>
      <c r="F1290" s="436">
        <v>41720</v>
      </c>
      <c r="G1290" s="42">
        <v>10234.5</v>
      </c>
      <c r="H1290" s="77">
        <f t="shared" si="20"/>
        <v>0</v>
      </c>
      <c r="I1290" s="190" t="s">
        <v>162</v>
      </c>
    </row>
    <row r="1291" spans="1:9" x14ac:dyDescent="0.25">
      <c r="A1291" s="192"/>
      <c r="B1291" s="200" t="s">
        <v>1478</v>
      </c>
      <c r="C1291" s="231" t="s">
        <v>1671</v>
      </c>
      <c r="D1291" s="190" t="s">
        <v>172</v>
      </c>
      <c r="E1291" s="210">
        <v>5918.5</v>
      </c>
      <c r="F1291" s="436">
        <v>41717</v>
      </c>
      <c r="G1291" s="42">
        <v>5918.5</v>
      </c>
      <c r="H1291" s="77">
        <f t="shared" si="20"/>
        <v>0</v>
      </c>
      <c r="I1291" s="190" t="s">
        <v>162</v>
      </c>
    </row>
    <row r="1292" spans="1:9" x14ac:dyDescent="0.25">
      <c r="A1292" s="192"/>
      <c r="B1292" s="200" t="s">
        <v>1479</v>
      </c>
      <c r="C1292" s="231" t="s">
        <v>1671</v>
      </c>
      <c r="D1292" s="190" t="s">
        <v>160</v>
      </c>
      <c r="E1292" s="210">
        <v>80000.5</v>
      </c>
      <c r="F1292" s="502" t="s">
        <v>2398</v>
      </c>
      <c r="G1292" s="42">
        <v>80000.5</v>
      </c>
      <c r="H1292" s="77">
        <f t="shared" si="20"/>
        <v>0</v>
      </c>
      <c r="I1292" s="190" t="s">
        <v>162</v>
      </c>
    </row>
    <row r="1293" spans="1:9" x14ac:dyDescent="0.25">
      <c r="A1293" s="192"/>
      <c r="B1293" s="200" t="s">
        <v>1480</v>
      </c>
      <c r="C1293" s="231" t="s">
        <v>1671</v>
      </c>
      <c r="D1293" s="190" t="s">
        <v>160</v>
      </c>
      <c r="E1293" s="210">
        <v>33547.5</v>
      </c>
      <c r="F1293" s="502" t="s">
        <v>2399</v>
      </c>
      <c r="G1293" s="42">
        <v>33547.5</v>
      </c>
      <c r="H1293" s="77">
        <f t="shared" si="20"/>
        <v>0</v>
      </c>
      <c r="I1293" s="190" t="s">
        <v>162</v>
      </c>
    </row>
    <row r="1294" spans="1:9" x14ac:dyDescent="0.25">
      <c r="A1294" s="192"/>
      <c r="B1294" s="200" t="s">
        <v>1481</v>
      </c>
      <c r="C1294" s="231" t="s">
        <v>1671</v>
      </c>
      <c r="D1294" s="190" t="s">
        <v>186</v>
      </c>
      <c r="E1294" s="210">
        <v>4814.5</v>
      </c>
      <c r="F1294" s="436">
        <v>41716</v>
      </c>
      <c r="G1294" s="42">
        <v>4814.5</v>
      </c>
      <c r="H1294" s="77">
        <f t="shared" si="20"/>
        <v>0</v>
      </c>
      <c r="I1294" s="190"/>
    </row>
    <row r="1295" spans="1:9" x14ac:dyDescent="0.25">
      <c r="A1295" s="192"/>
      <c r="B1295" s="200" t="s">
        <v>1482</v>
      </c>
      <c r="C1295" s="231" t="s">
        <v>1671</v>
      </c>
      <c r="D1295" s="190" t="s">
        <v>152</v>
      </c>
      <c r="E1295" s="210">
        <v>7147</v>
      </c>
      <c r="F1295" s="436">
        <v>41715</v>
      </c>
      <c r="G1295" s="42">
        <v>7147</v>
      </c>
      <c r="H1295" s="77">
        <f t="shared" si="20"/>
        <v>0</v>
      </c>
      <c r="I1295" s="190"/>
    </row>
    <row r="1296" spans="1:9" x14ac:dyDescent="0.25">
      <c r="A1296" s="192"/>
      <c r="B1296" s="200" t="s">
        <v>1483</v>
      </c>
      <c r="C1296" s="231" t="s">
        <v>1671</v>
      </c>
      <c r="D1296" s="190" t="s">
        <v>38</v>
      </c>
      <c r="E1296" s="220">
        <v>15603</v>
      </c>
      <c r="F1296" s="486" t="s">
        <v>2400</v>
      </c>
      <c r="G1296" s="42">
        <v>15603</v>
      </c>
      <c r="H1296" s="77">
        <f t="shared" si="20"/>
        <v>0</v>
      </c>
      <c r="I1296" s="190" t="s">
        <v>8</v>
      </c>
    </row>
    <row r="1297" spans="1:10" x14ac:dyDescent="0.25">
      <c r="A1297" s="192">
        <v>41716</v>
      </c>
      <c r="B1297" s="200" t="s">
        <v>1485</v>
      </c>
      <c r="C1297" s="231" t="s">
        <v>1671</v>
      </c>
      <c r="D1297" s="190" t="s">
        <v>160</v>
      </c>
      <c r="E1297" s="210">
        <v>2024.5</v>
      </c>
      <c r="F1297" s="502" t="s">
        <v>2401</v>
      </c>
      <c r="G1297" s="42">
        <v>2024.5</v>
      </c>
      <c r="H1297" s="77">
        <f t="shared" si="20"/>
        <v>0</v>
      </c>
      <c r="I1297" s="190" t="s">
        <v>162</v>
      </c>
    </row>
    <row r="1298" spans="1:10" x14ac:dyDescent="0.25">
      <c r="A1298" s="192"/>
      <c r="B1298" s="200" t="s">
        <v>1487</v>
      </c>
      <c r="C1298" s="231" t="s">
        <v>1671</v>
      </c>
      <c r="D1298" s="190" t="s">
        <v>168</v>
      </c>
      <c r="E1298" s="210">
        <v>11229</v>
      </c>
      <c r="F1298" s="436">
        <v>41717</v>
      </c>
      <c r="G1298" s="42">
        <v>11229</v>
      </c>
      <c r="H1298" s="77">
        <f t="shared" si="20"/>
        <v>0</v>
      </c>
      <c r="I1298" s="56" t="s">
        <v>162</v>
      </c>
    </row>
    <row r="1299" spans="1:10" x14ac:dyDescent="0.25">
      <c r="A1299" s="192"/>
      <c r="B1299" s="200" t="s">
        <v>1488</v>
      </c>
      <c r="C1299" s="231" t="s">
        <v>1671</v>
      </c>
      <c r="D1299" s="190" t="s">
        <v>14</v>
      </c>
      <c r="E1299" s="210">
        <v>3680</v>
      </c>
      <c r="F1299" s="436">
        <v>41716</v>
      </c>
      <c r="G1299" s="42">
        <v>3680</v>
      </c>
      <c r="H1299" s="77">
        <f t="shared" si="20"/>
        <v>0</v>
      </c>
      <c r="I1299" s="190" t="s">
        <v>21</v>
      </c>
      <c r="J1299" s="67"/>
    </row>
    <row r="1300" spans="1:10" x14ac:dyDescent="0.25">
      <c r="A1300" s="192"/>
      <c r="B1300" s="200" t="s">
        <v>1489</v>
      </c>
      <c r="C1300" s="231" t="s">
        <v>1671</v>
      </c>
      <c r="D1300" s="190" t="s">
        <v>39</v>
      </c>
      <c r="E1300" s="210">
        <v>6445</v>
      </c>
      <c r="F1300" s="502" t="s">
        <v>2402</v>
      </c>
      <c r="G1300" s="42">
        <v>6445</v>
      </c>
      <c r="H1300" s="77">
        <f t="shared" si="20"/>
        <v>0</v>
      </c>
      <c r="I1300" s="190" t="s">
        <v>8</v>
      </c>
    </row>
    <row r="1301" spans="1:10" x14ac:dyDescent="0.25">
      <c r="A1301" s="192"/>
      <c r="B1301" s="200" t="s">
        <v>1492</v>
      </c>
      <c r="C1301" s="231" t="s">
        <v>1671</v>
      </c>
      <c r="D1301" s="190" t="s">
        <v>781</v>
      </c>
      <c r="E1301" s="210">
        <v>66996</v>
      </c>
      <c r="F1301" s="489" t="s">
        <v>2403</v>
      </c>
      <c r="G1301" s="42">
        <v>66996</v>
      </c>
      <c r="H1301" s="77">
        <f t="shared" si="20"/>
        <v>0</v>
      </c>
      <c r="I1301" s="190"/>
    </row>
    <row r="1302" spans="1:10" x14ac:dyDescent="0.25">
      <c r="A1302" s="192"/>
      <c r="B1302" s="200" t="s">
        <v>1493</v>
      </c>
      <c r="C1302" s="231" t="s">
        <v>1671</v>
      </c>
      <c r="D1302" s="190" t="s">
        <v>13</v>
      </c>
      <c r="E1302" s="210">
        <v>3423</v>
      </c>
      <c r="F1302" s="436">
        <v>41720</v>
      </c>
      <c r="G1302" s="42">
        <v>3423</v>
      </c>
      <c r="H1302" s="77">
        <f t="shared" si="20"/>
        <v>0</v>
      </c>
      <c r="I1302" s="190" t="s">
        <v>30</v>
      </c>
    </row>
    <row r="1303" spans="1:10" x14ac:dyDescent="0.25">
      <c r="A1303" s="192"/>
      <c r="B1303" s="200" t="s">
        <v>1494</v>
      </c>
      <c r="C1303" s="231" t="s">
        <v>1671</v>
      </c>
      <c r="D1303" s="190" t="s">
        <v>47</v>
      </c>
      <c r="E1303" s="210">
        <v>2597</v>
      </c>
      <c r="F1303" s="436">
        <v>41716</v>
      </c>
      <c r="G1303" s="42">
        <v>2597</v>
      </c>
      <c r="H1303" s="77">
        <f t="shared" si="20"/>
        <v>0</v>
      </c>
      <c r="I1303" s="190" t="s">
        <v>30</v>
      </c>
    </row>
    <row r="1304" spans="1:10" x14ac:dyDescent="0.25">
      <c r="A1304" s="192"/>
      <c r="B1304" s="200" t="s">
        <v>1495</v>
      </c>
      <c r="C1304" s="231" t="s">
        <v>1671</v>
      </c>
      <c r="D1304" s="190" t="s">
        <v>62</v>
      </c>
      <c r="E1304" s="210">
        <v>7542</v>
      </c>
      <c r="F1304" s="436">
        <v>41717</v>
      </c>
      <c r="G1304" s="42">
        <v>7542</v>
      </c>
      <c r="H1304" s="77">
        <f t="shared" si="20"/>
        <v>0</v>
      </c>
      <c r="I1304" s="190" t="s">
        <v>12</v>
      </c>
    </row>
    <row r="1305" spans="1:10" x14ac:dyDescent="0.25">
      <c r="A1305" s="192"/>
      <c r="B1305" s="200" t="s">
        <v>1496</v>
      </c>
      <c r="C1305" s="231" t="s">
        <v>1671</v>
      </c>
      <c r="D1305" s="190" t="s">
        <v>501</v>
      </c>
      <c r="E1305" s="210">
        <v>2214</v>
      </c>
      <c r="F1305" s="436">
        <v>41716</v>
      </c>
      <c r="G1305" s="42">
        <v>2214</v>
      </c>
      <c r="H1305" s="77">
        <f t="shared" si="20"/>
        <v>0</v>
      </c>
      <c r="I1305" s="190"/>
    </row>
    <row r="1306" spans="1:10" x14ac:dyDescent="0.25">
      <c r="A1306" s="192"/>
      <c r="B1306" s="200" t="s">
        <v>1498</v>
      </c>
      <c r="C1306" s="231" t="s">
        <v>1671</v>
      </c>
      <c r="D1306" s="190" t="s">
        <v>16</v>
      </c>
      <c r="E1306" s="210">
        <v>36427.5</v>
      </c>
      <c r="F1306" s="486">
        <v>41738</v>
      </c>
      <c r="G1306" s="219">
        <v>36427.5</v>
      </c>
      <c r="H1306" s="77">
        <f t="shared" si="20"/>
        <v>0</v>
      </c>
      <c r="I1306" s="190" t="s">
        <v>217</v>
      </c>
    </row>
    <row r="1307" spans="1:10" x14ac:dyDescent="0.25">
      <c r="A1307" s="192"/>
      <c r="B1307" s="200" t="s">
        <v>1499</v>
      </c>
      <c r="C1307" s="231" t="s">
        <v>1671</v>
      </c>
      <c r="D1307" s="190" t="s">
        <v>8</v>
      </c>
      <c r="E1307" s="210">
        <v>355</v>
      </c>
      <c r="F1307" s="436">
        <v>41716</v>
      </c>
      <c r="G1307" s="42">
        <v>355</v>
      </c>
      <c r="H1307" s="77">
        <f t="shared" si="20"/>
        <v>0</v>
      </c>
      <c r="I1307" s="190" t="s">
        <v>8</v>
      </c>
    </row>
    <row r="1308" spans="1:10" x14ac:dyDescent="0.25">
      <c r="A1308" s="192"/>
      <c r="B1308" s="200" t="s">
        <v>1501</v>
      </c>
      <c r="C1308" s="231" t="s">
        <v>1671</v>
      </c>
      <c r="D1308" s="190" t="s">
        <v>8</v>
      </c>
      <c r="E1308" s="210">
        <v>898</v>
      </c>
      <c r="F1308" s="436">
        <v>41716</v>
      </c>
      <c r="G1308" s="42">
        <v>898</v>
      </c>
      <c r="H1308" s="77">
        <f t="shared" si="20"/>
        <v>0</v>
      </c>
      <c r="I1308" s="190" t="s">
        <v>8</v>
      </c>
    </row>
    <row r="1309" spans="1:10" x14ac:dyDescent="0.25">
      <c r="A1309" s="192"/>
      <c r="B1309" s="200" t="s">
        <v>1503</v>
      </c>
      <c r="C1309" s="231" t="s">
        <v>1671</v>
      </c>
      <c r="D1309" s="190" t="s">
        <v>8</v>
      </c>
      <c r="E1309" s="210">
        <v>745</v>
      </c>
      <c r="F1309" s="436">
        <v>41716</v>
      </c>
      <c r="G1309" s="42">
        <v>745</v>
      </c>
      <c r="H1309" s="77">
        <f t="shared" si="20"/>
        <v>0</v>
      </c>
      <c r="I1309" s="190" t="s">
        <v>8</v>
      </c>
    </row>
    <row r="1310" spans="1:10" x14ac:dyDescent="0.25">
      <c r="A1310" s="192"/>
      <c r="B1310" s="200" t="s">
        <v>1504</v>
      </c>
      <c r="C1310" s="231" t="s">
        <v>1671</v>
      </c>
      <c r="D1310" s="190" t="s">
        <v>136</v>
      </c>
      <c r="E1310" s="210">
        <v>1643</v>
      </c>
      <c r="F1310" s="436">
        <v>41716</v>
      </c>
      <c r="G1310" s="42">
        <v>1643</v>
      </c>
      <c r="H1310" s="77">
        <f t="shared" si="20"/>
        <v>0</v>
      </c>
      <c r="I1310" s="190"/>
    </row>
    <row r="1311" spans="1:10" x14ac:dyDescent="0.25">
      <c r="A1311" s="192"/>
      <c r="B1311" s="200" t="s">
        <v>1506</v>
      </c>
      <c r="C1311" s="231" t="s">
        <v>1671</v>
      </c>
      <c r="D1311" s="190" t="s">
        <v>35</v>
      </c>
      <c r="E1311" s="210">
        <v>1478.5</v>
      </c>
      <c r="F1311" s="436">
        <v>41716</v>
      </c>
      <c r="G1311" s="42">
        <v>1478.5</v>
      </c>
      <c r="H1311" s="77">
        <f t="shared" si="20"/>
        <v>0</v>
      </c>
      <c r="I1311" s="190" t="s">
        <v>30</v>
      </c>
    </row>
    <row r="1312" spans="1:10" ht="34.5" x14ac:dyDescent="0.25">
      <c r="A1312" s="192"/>
      <c r="B1312" s="200" t="s">
        <v>1508</v>
      </c>
      <c r="C1312" s="231" t="s">
        <v>1671</v>
      </c>
      <c r="D1312" s="190" t="s">
        <v>494</v>
      </c>
      <c r="E1312" s="210">
        <v>10018</v>
      </c>
      <c r="F1312" s="501" t="s">
        <v>2404</v>
      </c>
      <c r="G1312" s="42">
        <v>10018</v>
      </c>
      <c r="H1312" s="77">
        <f t="shared" si="20"/>
        <v>0</v>
      </c>
      <c r="I1312" s="190" t="s">
        <v>65</v>
      </c>
    </row>
    <row r="1313" spans="1:9" x14ac:dyDescent="0.25">
      <c r="A1313" s="192"/>
      <c r="B1313" s="200" t="s">
        <v>1509</v>
      </c>
      <c r="C1313" s="231" t="s">
        <v>1671</v>
      </c>
      <c r="D1313" s="190" t="s">
        <v>544</v>
      </c>
      <c r="E1313" s="210">
        <v>25152.5</v>
      </c>
      <c r="F1313" s="436">
        <v>41716</v>
      </c>
      <c r="G1313" s="42">
        <v>25152.5</v>
      </c>
      <c r="H1313" s="77">
        <f t="shared" si="20"/>
        <v>0</v>
      </c>
      <c r="I1313" s="190" t="s">
        <v>37</v>
      </c>
    </row>
    <row r="1314" spans="1:9" x14ac:dyDescent="0.25">
      <c r="A1314" s="192"/>
      <c r="B1314" s="200" t="s">
        <v>1510</v>
      </c>
      <c r="C1314" s="231" t="s">
        <v>1671</v>
      </c>
      <c r="D1314" s="196" t="s">
        <v>53</v>
      </c>
      <c r="E1314" s="215">
        <v>0</v>
      </c>
      <c r="F1314" s="436"/>
      <c r="G1314" s="42"/>
      <c r="H1314" s="77">
        <f t="shared" si="20"/>
        <v>0</v>
      </c>
      <c r="I1314" s="190" t="s">
        <v>512</v>
      </c>
    </row>
    <row r="1315" spans="1:9" x14ac:dyDescent="0.25">
      <c r="A1315" s="192"/>
      <c r="B1315" s="200" t="s">
        <v>1511</v>
      </c>
      <c r="C1315" s="231" t="s">
        <v>1671</v>
      </c>
      <c r="D1315" s="190" t="s">
        <v>54</v>
      </c>
      <c r="E1315" s="210">
        <v>7330</v>
      </c>
      <c r="F1315" s="436">
        <v>41716</v>
      </c>
      <c r="G1315" s="42">
        <v>7330</v>
      </c>
      <c r="H1315" s="77">
        <f t="shared" si="20"/>
        <v>0</v>
      </c>
      <c r="I1315" s="190" t="s">
        <v>30</v>
      </c>
    </row>
    <row r="1316" spans="1:9" x14ac:dyDescent="0.25">
      <c r="A1316" s="192"/>
      <c r="B1316" s="200" t="s">
        <v>1512</v>
      </c>
      <c r="C1316" s="231" t="s">
        <v>1671</v>
      </c>
      <c r="D1316" s="190" t="s">
        <v>188</v>
      </c>
      <c r="E1316" s="210">
        <v>4656</v>
      </c>
      <c r="F1316" s="436">
        <v>41716</v>
      </c>
      <c r="G1316" s="42">
        <v>4656</v>
      </c>
      <c r="H1316" s="77">
        <f t="shared" si="20"/>
        <v>0</v>
      </c>
      <c r="I1316" s="190"/>
    </row>
    <row r="1317" spans="1:9" x14ac:dyDescent="0.25">
      <c r="A1317" s="192"/>
      <c r="B1317" s="200" t="s">
        <v>1514</v>
      </c>
      <c r="C1317" s="231" t="s">
        <v>1671</v>
      </c>
      <c r="D1317" s="190" t="s">
        <v>244</v>
      </c>
      <c r="E1317" s="210">
        <v>16975</v>
      </c>
      <c r="F1317" s="502" t="s">
        <v>2405</v>
      </c>
      <c r="G1317" s="219">
        <v>16975</v>
      </c>
      <c r="H1317" s="77">
        <f t="shared" si="20"/>
        <v>0</v>
      </c>
      <c r="I1317" s="190" t="s">
        <v>37</v>
      </c>
    </row>
    <row r="1318" spans="1:9" x14ac:dyDescent="0.25">
      <c r="A1318" s="192"/>
      <c r="B1318" s="200" t="s">
        <v>1517</v>
      </c>
      <c r="C1318" s="231" t="s">
        <v>1671</v>
      </c>
      <c r="D1318" s="190" t="s">
        <v>244</v>
      </c>
      <c r="E1318" s="210">
        <v>40996</v>
      </c>
      <c r="F1318" s="502" t="s">
        <v>2406</v>
      </c>
      <c r="G1318" s="219">
        <v>40996</v>
      </c>
      <c r="H1318" s="77">
        <f t="shared" si="20"/>
        <v>0</v>
      </c>
      <c r="I1318" s="190" t="s">
        <v>37</v>
      </c>
    </row>
    <row r="1319" spans="1:9" x14ac:dyDescent="0.25">
      <c r="A1319" s="192"/>
      <c r="B1319" s="200" t="s">
        <v>1518</v>
      </c>
      <c r="C1319" s="231" t="s">
        <v>1671</v>
      </c>
      <c r="D1319" s="190" t="s">
        <v>130</v>
      </c>
      <c r="E1319" s="210">
        <v>5962</v>
      </c>
      <c r="F1319" s="436">
        <v>41717</v>
      </c>
      <c r="G1319" s="42">
        <v>5962</v>
      </c>
      <c r="H1319" s="77">
        <f t="shared" si="20"/>
        <v>0</v>
      </c>
      <c r="I1319" s="190"/>
    </row>
    <row r="1320" spans="1:9" x14ac:dyDescent="0.25">
      <c r="A1320" s="192"/>
      <c r="B1320" s="200" t="s">
        <v>1519</v>
      </c>
      <c r="C1320" s="231" t="s">
        <v>1671</v>
      </c>
      <c r="D1320" s="190" t="s">
        <v>93</v>
      </c>
      <c r="E1320" s="210">
        <v>8421.2000000000007</v>
      </c>
      <c r="F1320" s="436">
        <v>41716</v>
      </c>
      <c r="G1320" s="42">
        <v>8421.2000000000007</v>
      </c>
      <c r="H1320" s="77">
        <f t="shared" si="20"/>
        <v>0</v>
      </c>
      <c r="I1320" s="190" t="s">
        <v>37</v>
      </c>
    </row>
    <row r="1321" spans="1:9" x14ac:dyDescent="0.25">
      <c r="A1321" s="192"/>
      <c r="B1321" s="200" t="s">
        <v>1520</v>
      </c>
      <c r="C1321" s="231" t="s">
        <v>1671</v>
      </c>
      <c r="D1321" s="190" t="s">
        <v>22</v>
      </c>
      <c r="E1321" s="210">
        <v>1704</v>
      </c>
      <c r="F1321" s="436">
        <v>41716</v>
      </c>
      <c r="G1321" s="42">
        <v>1704</v>
      </c>
      <c r="H1321" s="77">
        <f t="shared" si="20"/>
        <v>0</v>
      </c>
      <c r="I1321" s="190"/>
    </row>
    <row r="1322" spans="1:9" ht="23.25" x14ac:dyDescent="0.25">
      <c r="A1322" s="192"/>
      <c r="B1322" s="200" t="s">
        <v>1521</v>
      </c>
      <c r="C1322" s="231" t="s">
        <v>1671</v>
      </c>
      <c r="D1322" s="190" t="s">
        <v>242</v>
      </c>
      <c r="E1322" s="210">
        <v>25684.2</v>
      </c>
      <c r="F1322" s="523" t="s">
        <v>2407</v>
      </c>
      <c r="G1322" s="219">
        <v>25684.2</v>
      </c>
      <c r="H1322" s="77">
        <f t="shared" si="20"/>
        <v>0</v>
      </c>
      <c r="I1322" s="190" t="s">
        <v>37</v>
      </c>
    </row>
    <row r="1323" spans="1:9" x14ac:dyDescent="0.25">
      <c r="A1323" s="192"/>
      <c r="B1323" s="200" t="s">
        <v>1522</v>
      </c>
      <c r="C1323" s="231" t="s">
        <v>1671</v>
      </c>
      <c r="D1323" s="190" t="s">
        <v>147</v>
      </c>
      <c r="E1323" s="210">
        <v>15206.5</v>
      </c>
      <c r="F1323" s="436">
        <v>41716</v>
      </c>
      <c r="G1323" s="42">
        <v>15206.5</v>
      </c>
      <c r="H1323" s="77">
        <f t="shared" si="20"/>
        <v>0</v>
      </c>
      <c r="I1323" s="190" t="s">
        <v>12</v>
      </c>
    </row>
    <row r="1324" spans="1:9" x14ac:dyDescent="0.25">
      <c r="A1324" s="192"/>
      <c r="B1324" s="200" t="s">
        <v>1523</v>
      </c>
      <c r="C1324" s="231" t="s">
        <v>1671</v>
      </c>
      <c r="D1324" s="190" t="s">
        <v>2101</v>
      </c>
      <c r="E1324" s="210">
        <v>883.6</v>
      </c>
      <c r="F1324" s="436">
        <v>41716</v>
      </c>
      <c r="G1324" s="42">
        <v>883.6</v>
      </c>
      <c r="H1324" s="77">
        <f t="shared" si="20"/>
        <v>0</v>
      </c>
      <c r="I1324" s="190" t="s">
        <v>12</v>
      </c>
    </row>
    <row r="1325" spans="1:9" x14ac:dyDescent="0.25">
      <c r="A1325" s="192"/>
      <c r="B1325" s="200" t="s">
        <v>1524</v>
      </c>
      <c r="C1325" s="231" t="s">
        <v>1671</v>
      </c>
      <c r="D1325" s="190" t="s">
        <v>233</v>
      </c>
      <c r="E1325" s="210">
        <v>1228.5</v>
      </c>
      <c r="F1325" s="436">
        <v>41716</v>
      </c>
      <c r="G1325" s="42">
        <v>1228.5</v>
      </c>
      <c r="H1325" s="77">
        <f t="shared" si="20"/>
        <v>0</v>
      </c>
      <c r="I1325" s="190" t="s">
        <v>12</v>
      </c>
    </row>
    <row r="1326" spans="1:9" x14ac:dyDescent="0.25">
      <c r="A1326" s="192"/>
      <c r="B1326" s="200" t="s">
        <v>1526</v>
      </c>
      <c r="C1326" s="231" t="s">
        <v>1671</v>
      </c>
      <c r="D1326" s="190" t="s">
        <v>478</v>
      </c>
      <c r="E1326" s="210">
        <v>29408.5</v>
      </c>
      <c r="F1326" s="436">
        <v>41716</v>
      </c>
      <c r="G1326" s="42">
        <v>29408.5</v>
      </c>
      <c r="H1326" s="77">
        <f t="shared" si="20"/>
        <v>0</v>
      </c>
      <c r="I1326" s="190" t="s">
        <v>37</v>
      </c>
    </row>
    <row r="1327" spans="1:9" x14ac:dyDescent="0.25">
      <c r="A1327" s="192"/>
      <c r="B1327" s="200" t="s">
        <v>1527</v>
      </c>
      <c r="C1327" s="231" t="s">
        <v>1671</v>
      </c>
      <c r="D1327" s="190" t="s">
        <v>2111</v>
      </c>
      <c r="E1327" s="210">
        <v>569</v>
      </c>
      <c r="F1327" s="436">
        <v>41716</v>
      </c>
      <c r="G1327" s="42">
        <v>569</v>
      </c>
      <c r="H1327" s="77">
        <f t="shared" si="20"/>
        <v>0</v>
      </c>
      <c r="I1327" s="190" t="s">
        <v>12</v>
      </c>
    </row>
    <row r="1328" spans="1:9" x14ac:dyDescent="0.25">
      <c r="A1328" s="192"/>
      <c r="B1328" s="200" t="s">
        <v>1528</v>
      </c>
      <c r="C1328" s="231" t="s">
        <v>1671</v>
      </c>
      <c r="D1328" s="190" t="s">
        <v>235</v>
      </c>
      <c r="E1328" s="210">
        <v>1002</v>
      </c>
      <c r="F1328" s="436">
        <v>41716</v>
      </c>
      <c r="G1328" s="42">
        <v>1002</v>
      </c>
      <c r="H1328" s="77">
        <f t="shared" si="20"/>
        <v>0</v>
      </c>
      <c r="I1328" s="190" t="s">
        <v>12</v>
      </c>
    </row>
    <row r="1329" spans="1:9" x14ac:dyDescent="0.25">
      <c r="A1329" s="192"/>
      <c r="B1329" s="200" t="s">
        <v>1529</v>
      </c>
      <c r="C1329" s="231" t="s">
        <v>1671</v>
      </c>
      <c r="D1329" s="190" t="s">
        <v>80</v>
      </c>
      <c r="E1329" s="210">
        <v>1896</v>
      </c>
      <c r="F1329" s="436">
        <v>41716</v>
      </c>
      <c r="G1329" s="42">
        <v>1896</v>
      </c>
      <c r="H1329" s="77">
        <f t="shared" si="20"/>
        <v>0</v>
      </c>
      <c r="I1329" s="190" t="s">
        <v>12</v>
      </c>
    </row>
    <row r="1330" spans="1:9" x14ac:dyDescent="0.25">
      <c r="A1330" s="192"/>
      <c r="B1330" s="200" t="s">
        <v>1530</v>
      </c>
      <c r="C1330" s="231" t="s">
        <v>1671</v>
      </c>
      <c r="D1330" s="190" t="s">
        <v>304</v>
      </c>
      <c r="E1330" s="210">
        <v>17555</v>
      </c>
      <c r="F1330" s="436">
        <v>41716</v>
      </c>
      <c r="G1330" s="42">
        <v>17555</v>
      </c>
      <c r="H1330" s="77">
        <f t="shared" si="20"/>
        <v>0</v>
      </c>
      <c r="I1330" s="190" t="s">
        <v>12</v>
      </c>
    </row>
    <row r="1331" spans="1:9" x14ac:dyDescent="0.25">
      <c r="A1331" s="192"/>
      <c r="B1331" s="200" t="s">
        <v>1531</v>
      </c>
      <c r="C1331" s="231" t="s">
        <v>1671</v>
      </c>
      <c r="D1331" s="190" t="s">
        <v>8</v>
      </c>
      <c r="E1331" s="210">
        <v>1017.5</v>
      </c>
      <c r="F1331" s="436">
        <v>41716</v>
      </c>
      <c r="G1331" s="42">
        <v>1017.5</v>
      </c>
      <c r="H1331" s="77">
        <f t="shared" si="20"/>
        <v>0</v>
      </c>
      <c r="I1331" s="190" t="s">
        <v>8</v>
      </c>
    </row>
    <row r="1332" spans="1:9" x14ac:dyDescent="0.25">
      <c r="A1332" s="192"/>
      <c r="B1332" s="200" t="s">
        <v>1532</v>
      </c>
      <c r="C1332" s="231" t="s">
        <v>1671</v>
      </c>
      <c r="D1332" s="190" t="s">
        <v>257</v>
      </c>
      <c r="E1332" s="210">
        <v>12578.25</v>
      </c>
      <c r="F1332" s="436">
        <v>41716</v>
      </c>
      <c r="G1332" s="42">
        <v>12578.25</v>
      </c>
      <c r="H1332" s="77">
        <f t="shared" si="20"/>
        <v>0</v>
      </c>
      <c r="I1332" s="190" t="s">
        <v>12</v>
      </c>
    </row>
    <row r="1333" spans="1:9" x14ac:dyDescent="0.25">
      <c r="A1333" s="192"/>
      <c r="B1333" s="200" t="s">
        <v>1533</v>
      </c>
      <c r="C1333" s="231" t="s">
        <v>1671</v>
      </c>
      <c r="D1333" s="190" t="s">
        <v>79</v>
      </c>
      <c r="E1333" s="210">
        <v>10649.5</v>
      </c>
      <c r="F1333" s="493" t="s">
        <v>2408</v>
      </c>
      <c r="G1333" s="42">
        <v>10649.5</v>
      </c>
      <c r="H1333" s="77">
        <f t="shared" si="20"/>
        <v>0</v>
      </c>
      <c r="I1333" s="190" t="s">
        <v>217</v>
      </c>
    </row>
    <row r="1334" spans="1:9" x14ac:dyDescent="0.25">
      <c r="A1334" s="192"/>
      <c r="B1334" s="200" t="s">
        <v>1534</v>
      </c>
      <c r="C1334" s="231" t="s">
        <v>1671</v>
      </c>
      <c r="D1334" s="190" t="s">
        <v>186</v>
      </c>
      <c r="E1334" s="210">
        <v>32726</v>
      </c>
      <c r="F1334" s="436">
        <v>41716</v>
      </c>
      <c r="G1334" s="42">
        <v>32726</v>
      </c>
      <c r="H1334" s="77">
        <f t="shared" si="20"/>
        <v>0</v>
      </c>
      <c r="I1334" s="190" t="s">
        <v>217</v>
      </c>
    </row>
    <row r="1335" spans="1:9" x14ac:dyDescent="0.25">
      <c r="A1335" s="192"/>
      <c r="B1335" s="200" t="s">
        <v>1535</v>
      </c>
      <c r="C1335" s="231" t="s">
        <v>1671</v>
      </c>
      <c r="D1335" s="190" t="s">
        <v>144</v>
      </c>
      <c r="E1335" s="210">
        <v>5605.05</v>
      </c>
      <c r="F1335" s="436">
        <v>41716</v>
      </c>
      <c r="G1335" s="42">
        <v>5605.05</v>
      </c>
      <c r="H1335" s="77">
        <f t="shared" si="20"/>
        <v>0</v>
      </c>
      <c r="I1335" s="190" t="s">
        <v>12</v>
      </c>
    </row>
    <row r="1336" spans="1:9" x14ac:dyDescent="0.25">
      <c r="A1336" s="192"/>
      <c r="B1336" s="200" t="s">
        <v>1537</v>
      </c>
      <c r="C1336" s="231" t="s">
        <v>1671</v>
      </c>
      <c r="D1336" s="190" t="s">
        <v>508</v>
      </c>
      <c r="E1336" s="210">
        <v>17982</v>
      </c>
      <c r="F1336" s="436">
        <v>41716</v>
      </c>
      <c r="G1336" s="42">
        <v>17982</v>
      </c>
      <c r="H1336" s="77">
        <f t="shared" si="20"/>
        <v>0</v>
      </c>
      <c r="I1336" s="190" t="s">
        <v>8</v>
      </c>
    </row>
    <row r="1337" spans="1:9" x14ac:dyDescent="0.25">
      <c r="A1337" s="192"/>
      <c r="B1337" s="200" t="s">
        <v>1538</v>
      </c>
      <c r="C1337" s="231" t="s">
        <v>1671</v>
      </c>
      <c r="D1337" s="190" t="s">
        <v>2409</v>
      </c>
      <c r="E1337" s="210">
        <v>618</v>
      </c>
      <c r="F1337" s="436">
        <v>41716</v>
      </c>
      <c r="G1337" s="42">
        <v>618</v>
      </c>
      <c r="H1337" s="77">
        <f t="shared" si="20"/>
        <v>0</v>
      </c>
      <c r="I1337" s="190" t="s">
        <v>12</v>
      </c>
    </row>
    <row r="1338" spans="1:9" x14ac:dyDescent="0.25">
      <c r="A1338" s="192"/>
      <c r="B1338" s="200" t="s">
        <v>1539</v>
      </c>
      <c r="C1338" s="231" t="s">
        <v>1671</v>
      </c>
      <c r="D1338" s="190" t="s">
        <v>68</v>
      </c>
      <c r="E1338" s="210">
        <v>2245</v>
      </c>
      <c r="F1338" s="489" t="s">
        <v>2410</v>
      </c>
      <c r="G1338" s="219">
        <v>2245</v>
      </c>
      <c r="H1338" s="77">
        <f t="shared" si="20"/>
        <v>0</v>
      </c>
      <c r="I1338" s="190" t="s">
        <v>2411</v>
      </c>
    </row>
    <row r="1339" spans="1:9" x14ac:dyDescent="0.25">
      <c r="A1339" s="192"/>
      <c r="B1339" s="200" t="s">
        <v>1541</v>
      </c>
      <c r="C1339" s="231" t="s">
        <v>1671</v>
      </c>
      <c r="D1339" s="190" t="s">
        <v>91</v>
      </c>
      <c r="E1339" s="210">
        <v>23099.8</v>
      </c>
      <c r="F1339" s="436">
        <v>41716</v>
      </c>
      <c r="G1339" s="42">
        <v>23099.8</v>
      </c>
      <c r="H1339" s="77">
        <f t="shared" si="20"/>
        <v>0</v>
      </c>
      <c r="I1339" s="190" t="s">
        <v>37</v>
      </c>
    </row>
    <row r="1340" spans="1:9" x14ac:dyDescent="0.25">
      <c r="A1340" s="192"/>
      <c r="B1340" s="200" t="s">
        <v>1542</v>
      </c>
      <c r="C1340" s="231" t="s">
        <v>1671</v>
      </c>
      <c r="D1340" s="190" t="s">
        <v>186</v>
      </c>
      <c r="E1340" s="210">
        <v>6595.5</v>
      </c>
      <c r="F1340" s="436">
        <v>41716</v>
      </c>
      <c r="G1340" s="42">
        <v>6595.5</v>
      </c>
      <c r="H1340" s="77">
        <f t="shared" si="20"/>
        <v>0</v>
      </c>
      <c r="I1340" s="190" t="s">
        <v>217</v>
      </c>
    </row>
    <row r="1341" spans="1:9" x14ac:dyDescent="0.25">
      <c r="A1341" s="192"/>
      <c r="B1341" s="200" t="s">
        <v>1543</v>
      </c>
      <c r="C1341" s="231" t="s">
        <v>1671</v>
      </c>
      <c r="D1341" s="190" t="s">
        <v>111</v>
      </c>
      <c r="E1341" s="210">
        <v>7422</v>
      </c>
      <c r="F1341" s="436">
        <v>41716</v>
      </c>
      <c r="G1341" s="42">
        <v>7422</v>
      </c>
      <c r="H1341" s="222">
        <f t="shared" si="20"/>
        <v>0</v>
      </c>
      <c r="I1341" s="190"/>
    </row>
    <row r="1342" spans="1:9" x14ac:dyDescent="0.25">
      <c r="A1342" s="232">
        <v>41716</v>
      </c>
      <c r="B1342" s="233" t="s">
        <v>1544</v>
      </c>
      <c r="C1342" s="231" t="s">
        <v>1671</v>
      </c>
      <c r="D1342" s="190" t="s">
        <v>435</v>
      </c>
      <c r="E1342" s="210">
        <v>1732</v>
      </c>
      <c r="F1342" s="486" t="s">
        <v>2412</v>
      </c>
      <c r="G1342" s="42">
        <v>1732</v>
      </c>
      <c r="H1342" s="77">
        <f t="shared" si="20"/>
        <v>0</v>
      </c>
      <c r="I1342" s="190" t="s">
        <v>8</v>
      </c>
    </row>
    <row r="1343" spans="1:9" x14ac:dyDescent="0.25">
      <c r="A1343" s="192"/>
      <c r="B1343" s="200" t="s">
        <v>1545</v>
      </c>
      <c r="C1343" s="231" t="s">
        <v>1671</v>
      </c>
      <c r="D1343" s="196" t="s">
        <v>53</v>
      </c>
      <c r="E1343" s="215">
        <v>0</v>
      </c>
      <c r="F1343" s="436"/>
      <c r="G1343" s="42"/>
      <c r="H1343" s="77">
        <f t="shared" si="20"/>
        <v>0</v>
      </c>
      <c r="I1343" s="190" t="s">
        <v>324</v>
      </c>
    </row>
    <row r="1344" spans="1:9" x14ac:dyDescent="0.25">
      <c r="A1344" s="192"/>
      <c r="B1344" s="200" t="s">
        <v>1546</v>
      </c>
      <c r="C1344" s="231" t="s">
        <v>1671</v>
      </c>
      <c r="D1344" s="190" t="s">
        <v>2413</v>
      </c>
      <c r="E1344" s="210">
        <v>6177.6</v>
      </c>
      <c r="F1344" s="436">
        <v>41716</v>
      </c>
      <c r="G1344" s="42">
        <v>6177.6</v>
      </c>
      <c r="H1344" s="222">
        <f t="shared" ref="H1344:H1386" si="21">E1344-G1344</f>
        <v>0</v>
      </c>
      <c r="I1344" s="190"/>
    </row>
    <row r="1345" spans="1:9" x14ac:dyDescent="0.25">
      <c r="A1345" s="192"/>
      <c r="B1345" s="200" t="s">
        <v>1547</v>
      </c>
      <c r="C1345" s="231" t="s">
        <v>1671</v>
      </c>
      <c r="D1345" s="190" t="s">
        <v>98</v>
      </c>
      <c r="E1345" s="210">
        <v>12528.5</v>
      </c>
      <c r="F1345" s="436">
        <v>41717</v>
      </c>
      <c r="G1345" s="42">
        <v>12528.5</v>
      </c>
      <c r="H1345" s="222">
        <f t="shared" si="21"/>
        <v>0</v>
      </c>
      <c r="I1345" s="190" t="s">
        <v>21</v>
      </c>
    </row>
    <row r="1346" spans="1:9" x14ac:dyDescent="0.25">
      <c r="A1346" s="192"/>
      <c r="B1346" s="200" t="s">
        <v>1548</v>
      </c>
      <c r="C1346" s="231" t="s">
        <v>1671</v>
      </c>
      <c r="D1346" s="190" t="s">
        <v>63</v>
      </c>
      <c r="E1346" s="210">
        <v>2350</v>
      </c>
      <c r="F1346" s="436">
        <v>41717</v>
      </c>
      <c r="G1346" s="42">
        <v>2350</v>
      </c>
      <c r="H1346" s="222">
        <f t="shared" si="21"/>
        <v>0</v>
      </c>
      <c r="I1346" s="190" t="s">
        <v>21</v>
      </c>
    </row>
    <row r="1347" spans="1:9" x14ac:dyDescent="0.25">
      <c r="A1347" s="192"/>
      <c r="B1347" s="200" t="s">
        <v>1549</v>
      </c>
      <c r="C1347" s="231" t="s">
        <v>1671</v>
      </c>
      <c r="D1347" s="190" t="s">
        <v>8</v>
      </c>
      <c r="E1347" s="210">
        <v>979.5</v>
      </c>
      <c r="F1347" s="436">
        <v>41716</v>
      </c>
      <c r="G1347" s="42">
        <v>979.5</v>
      </c>
      <c r="H1347" s="222">
        <f t="shared" si="21"/>
        <v>0</v>
      </c>
      <c r="I1347" s="190" t="s">
        <v>8</v>
      </c>
    </row>
    <row r="1348" spans="1:9" x14ac:dyDescent="0.25">
      <c r="A1348" s="192"/>
      <c r="B1348" s="200" t="s">
        <v>1550</v>
      </c>
      <c r="C1348" s="231" t="s">
        <v>1671</v>
      </c>
      <c r="D1348" s="190" t="s">
        <v>14</v>
      </c>
      <c r="E1348" s="210">
        <v>2100</v>
      </c>
      <c r="F1348" s="436">
        <v>41716</v>
      </c>
      <c r="G1348" s="42">
        <v>2100</v>
      </c>
      <c r="H1348" s="77">
        <f t="shared" si="21"/>
        <v>0</v>
      </c>
      <c r="I1348" s="190" t="s">
        <v>30</v>
      </c>
    </row>
    <row r="1349" spans="1:9" x14ac:dyDescent="0.25">
      <c r="A1349" s="192"/>
      <c r="B1349" s="200" t="s">
        <v>1551</v>
      </c>
      <c r="C1349" s="231" t="s">
        <v>1671</v>
      </c>
      <c r="D1349" s="190" t="s">
        <v>8</v>
      </c>
      <c r="E1349" s="210">
        <v>57</v>
      </c>
      <c r="F1349" s="436">
        <v>41716</v>
      </c>
      <c r="G1349" s="42">
        <v>57</v>
      </c>
      <c r="H1349" s="222">
        <f t="shared" si="21"/>
        <v>0</v>
      </c>
      <c r="I1349" s="190" t="s">
        <v>8</v>
      </c>
    </row>
    <row r="1350" spans="1:9" x14ac:dyDescent="0.25">
      <c r="A1350" s="192"/>
      <c r="B1350" s="200" t="s">
        <v>1552</v>
      </c>
      <c r="C1350" s="231" t="s">
        <v>1671</v>
      </c>
      <c r="D1350" s="190" t="s">
        <v>13</v>
      </c>
      <c r="E1350" s="210">
        <v>2726</v>
      </c>
      <c r="F1350" s="436">
        <v>41717</v>
      </c>
      <c r="G1350" s="42">
        <v>2726</v>
      </c>
      <c r="H1350" s="77">
        <f t="shared" si="21"/>
        <v>0</v>
      </c>
      <c r="I1350" s="190" t="s">
        <v>30</v>
      </c>
    </row>
    <row r="1351" spans="1:9" x14ac:dyDescent="0.25">
      <c r="A1351" s="192"/>
      <c r="B1351" s="200" t="s">
        <v>1554</v>
      </c>
      <c r="C1351" s="231" t="s">
        <v>1671</v>
      </c>
      <c r="D1351" s="196" t="s">
        <v>53</v>
      </c>
      <c r="E1351" s="215">
        <v>0</v>
      </c>
      <c r="F1351" s="436"/>
      <c r="G1351" s="42"/>
      <c r="H1351" s="77">
        <f t="shared" si="21"/>
        <v>0</v>
      </c>
      <c r="I1351" s="190" t="s">
        <v>324</v>
      </c>
    </row>
    <row r="1352" spans="1:9" x14ac:dyDescent="0.25">
      <c r="A1352" s="192"/>
      <c r="B1352" s="200" t="s">
        <v>1555</v>
      </c>
      <c r="C1352" s="231" t="s">
        <v>1671</v>
      </c>
      <c r="D1352" s="190" t="s">
        <v>106</v>
      </c>
      <c r="E1352" s="210">
        <v>164322</v>
      </c>
      <c r="F1352" s="486">
        <v>41730</v>
      </c>
      <c r="G1352" s="219">
        <v>164322</v>
      </c>
      <c r="H1352" s="77">
        <f t="shared" si="21"/>
        <v>0</v>
      </c>
      <c r="I1352" s="190" t="s">
        <v>12</v>
      </c>
    </row>
    <row r="1353" spans="1:9" x14ac:dyDescent="0.25">
      <c r="A1353" s="192"/>
      <c r="B1353" s="200" t="s">
        <v>1556</v>
      </c>
      <c r="C1353" s="231" t="s">
        <v>1671</v>
      </c>
      <c r="D1353" s="190" t="s">
        <v>106</v>
      </c>
      <c r="E1353" s="210">
        <v>158760</v>
      </c>
      <c r="F1353" s="436">
        <v>41724</v>
      </c>
      <c r="G1353" s="42">
        <v>158760</v>
      </c>
      <c r="H1353" s="77">
        <f t="shared" si="21"/>
        <v>0</v>
      </c>
      <c r="I1353" s="190" t="s">
        <v>12</v>
      </c>
    </row>
    <row r="1354" spans="1:9" x14ac:dyDescent="0.25">
      <c r="A1354" s="192"/>
      <c r="B1354" s="200" t="s">
        <v>1557</v>
      </c>
      <c r="C1354" s="231" t="s">
        <v>1671</v>
      </c>
      <c r="D1354" s="190" t="s">
        <v>106</v>
      </c>
      <c r="E1354" s="210">
        <v>125280</v>
      </c>
      <c r="F1354" s="436">
        <v>41724</v>
      </c>
      <c r="G1354" s="42">
        <v>125280</v>
      </c>
      <c r="H1354" s="77">
        <f t="shared" si="21"/>
        <v>0</v>
      </c>
      <c r="I1354" s="190" t="s">
        <v>12</v>
      </c>
    </row>
    <row r="1355" spans="1:9" x14ac:dyDescent="0.25">
      <c r="A1355" s="192"/>
      <c r="B1355" s="200" t="s">
        <v>1558</v>
      </c>
      <c r="C1355" s="231" t="s">
        <v>1671</v>
      </c>
      <c r="D1355" s="190" t="s">
        <v>123</v>
      </c>
      <c r="E1355" s="210">
        <v>7975</v>
      </c>
      <c r="F1355" s="486" t="s">
        <v>2414</v>
      </c>
      <c r="G1355" s="42">
        <v>7975</v>
      </c>
      <c r="H1355" s="77">
        <f t="shared" si="21"/>
        <v>0</v>
      </c>
      <c r="I1355" s="190" t="s">
        <v>8</v>
      </c>
    </row>
    <row r="1356" spans="1:9" x14ac:dyDescent="0.25">
      <c r="A1356" s="192"/>
      <c r="B1356" s="200" t="s">
        <v>1559</v>
      </c>
      <c r="C1356" s="231" t="s">
        <v>1671</v>
      </c>
      <c r="D1356" s="190" t="s">
        <v>106</v>
      </c>
      <c r="E1356" s="210">
        <v>42292</v>
      </c>
      <c r="F1356" s="486">
        <v>41730</v>
      </c>
      <c r="G1356" s="219">
        <v>42292</v>
      </c>
      <c r="H1356" s="77">
        <f t="shared" si="21"/>
        <v>0</v>
      </c>
      <c r="I1356" s="190" t="s">
        <v>12</v>
      </c>
    </row>
    <row r="1357" spans="1:9" x14ac:dyDescent="0.25">
      <c r="A1357" s="192"/>
      <c r="B1357" s="200" t="s">
        <v>1560</v>
      </c>
      <c r="C1357" s="231" t="s">
        <v>1671</v>
      </c>
      <c r="D1357" s="190" t="s">
        <v>1030</v>
      </c>
      <c r="E1357" s="210">
        <v>1365</v>
      </c>
      <c r="F1357" s="436">
        <v>41716</v>
      </c>
      <c r="G1357" s="42">
        <v>1365</v>
      </c>
      <c r="H1357" s="77">
        <f t="shared" si="21"/>
        <v>0</v>
      </c>
      <c r="I1357" s="190"/>
    </row>
    <row r="1358" spans="1:9" x14ac:dyDescent="0.25">
      <c r="A1358" s="192"/>
      <c r="B1358" s="200" t="s">
        <v>1561</v>
      </c>
      <c r="C1358" s="231" t="s">
        <v>1671</v>
      </c>
      <c r="D1358" s="190" t="s">
        <v>55</v>
      </c>
      <c r="E1358" s="210">
        <v>11016</v>
      </c>
      <c r="F1358" s="436">
        <v>41716</v>
      </c>
      <c r="G1358" s="42">
        <v>11016</v>
      </c>
      <c r="H1358" s="77">
        <f t="shared" si="21"/>
        <v>0</v>
      </c>
      <c r="I1358" s="190" t="s">
        <v>8</v>
      </c>
    </row>
    <row r="1359" spans="1:9" x14ac:dyDescent="0.25">
      <c r="A1359" s="192"/>
      <c r="B1359" s="200" t="s">
        <v>1563</v>
      </c>
      <c r="C1359" s="231" t="s">
        <v>1671</v>
      </c>
      <c r="D1359" s="190" t="s">
        <v>29</v>
      </c>
      <c r="E1359" s="210">
        <v>4861</v>
      </c>
      <c r="F1359" s="436">
        <v>41716</v>
      </c>
      <c r="G1359" s="42">
        <v>4861</v>
      </c>
      <c r="H1359" s="77">
        <f t="shared" si="21"/>
        <v>0</v>
      </c>
      <c r="I1359" s="190" t="s">
        <v>30</v>
      </c>
    </row>
    <row r="1360" spans="1:9" x14ac:dyDescent="0.25">
      <c r="A1360" s="192"/>
      <c r="B1360" s="200" t="s">
        <v>1564</v>
      </c>
      <c r="C1360" s="231" t="s">
        <v>1671</v>
      </c>
      <c r="D1360" s="190" t="s">
        <v>57</v>
      </c>
      <c r="E1360" s="210">
        <v>1100</v>
      </c>
      <c r="F1360" s="436">
        <v>41716</v>
      </c>
      <c r="G1360" s="42">
        <v>1100</v>
      </c>
      <c r="H1360" s="77">
        <f t="shared" si="21"/>
        <v>0</v>
      </c>
      <c r="I1360" s="190" t="s">
        <v>30</v>
      </c>
    </row>
    <row r="1361" spans="1:9" x14ac:dyDescent="0.25">
      <c r="A1361" s="192"/>
      <c r="B1361" s="200" t="s">
        <v>1565</v>
      </c>
      <c r="C1361" s="231" t="s">
        <v>1671</v>
      </c>
      <c r="D1361" s="190" t="s">
        <v>14</v>
      </c>
      <c r="E1361" s="210">
        <v>2280</v>
      </c>
      <c r="F1361" s="436">
        <v>41716</v>
      </c>
      <c r="G1361" s="42">
        <v>2280</v>
      </c>
      <c r="H1361" s="77">
        <f t="shared" si="21"/>
        <v>0</v>
      </c>
      <c r="I1361" s="190" t="s">
        <v>21</v>
      </c>
    </row>
    <row r="1362" spans="1:9" x14ac:dyDescent="0.25">
      <c r="A1362" s="192"/>
      <c r="B1362" s="200" t="s">
        <v>1566</v>
      </c>
      <c r="C1362" s="231" t="s">
        <v>1671</v>
      </c>
      <c r="D1362" s="190" t="s">
        <v>8</v>
      </c>
      <c r="E1362" s="210">
        <v>836</v>
      </c>
      <c r="F1362" s="436">
        <v>41716</v>
      </c>
      <c r="G1362" s="42">
        <v>836</v>
      </c>
      <c r="H1362" s="77">
        <f t="shared" si="21"/>
        <v>0</v>
      </c>
      <c r="I1362" s="190" t="s">
        <v>8</v>
      </c>
    </row>
    <row r="1363" spans="1:9" x14ac:dyDescent="0.25">
      <c r="A1363" s="192"/>
      <c r="B1363" s="200" t="s">
        <v>1567</v>
      </c>
      <c r="C1363" s="231" t="s">
        <v>1671</v>
      </c>
      <c r="D1363" s="190" t="s">
        <v>34</v>
      </c>
      <c r="E1363" s="210">
        <v>3201</v>
      </c>
      <c r="F1363" s="436">
        <v>41716</v>
      </c>
      <c r="G1363" s="42">
        <v>3201</v>
      </c>
      <c r="H1363" s="77">
        <f t="shared" si="21"/>
        <v>0</v>
      </c>
      <c r="I1363" s="190" t="s">
        <v>30</v>
      </c>
    </row>
    <row r="1364" spans="1:9" x14ac:dyDescent="0.25">
      <c r="A1364" s="192"/>
      <c r="B1364" s="200" t="s">
        <v>1568</v>
      </c>
      <c r="C1364" s="231" t="s">
        <v>1671</v>
      </c>
      <c r="D1364" s="196" t="s">
        <v>53</v>
      </c>
      <c r="E1364" s="215">
        <v>0</v>
      </c>
      <c r="F1364" s="436"/>
      <c r="G1364" s="42"/>
      <c r="H1364" s="77">
        <f t="shared" si="21"/>
        <v>0</v>
      </c>
      <c r="I1364" s="190" t="s">
        <v>324</v>
      </c>
    </row>
    <row r="1365" spans="1:9" x14ac:dyDescent="0.25">
      <c r="A1365" s="192"/>
      <c r="B1365" s="200" t="s">
        <v>1569</v>
      </c>
      <c r="C1365" s="231" t="s">
        <v>1671</v>
      </c>
      <c r="D1365" s="190" t="s">
        <v>46</v>
      </c>
      <c r="E1365" s="210">
        <v>1524</v>
      </c>
      <c r="F1365" s="436">
        <v>41716</v>
      </c>
      <c r="G1365" s="42">
        <v>1524</v>
      </c>
      <c r="H1365" s="77">
        <f t="shared" si="21"/>
        <v>0</v>
      </c>
      <c r="I1365" s="190" t="s">
        <v>30</v>
      </c>
    </row>
    <row r="1366" spans="1:9" x14ac:dyDescent="0.25">
      <c r="A1366" s="192"/>
      <c r="B1366" s="200" t="s">
        <v>1570</v>
      </c>
      <c r="C1366" s="231" t="s">
        <v>1671</v>
      </c>
      <c r="D1366" s="190" t="s">
        <v>48</v>
      </c>
      <c r="E1366" s="210">
        <v>539</v>
      </c>
      <c r="F1366" s="436">
        <v>41716</v>
      </c>
      <c r="G1366" s="42">
        <v>539</v>
      </c>
      <c r="H1366" s="77">
        <f t="shared" si="21"/>
        <v>0</v>
      </c>
      <c r="I1366" s="190" t="s">
        <v>65</v>
      </c>
    </row>
    <row r="1367" spans="1:9" x14ac:dyDescent="0.25">
      <c r="A1367" s="192"/>
      <c r="B1367" s="200" t="s">
        <v>1571</v>
      </c>
      <c r="C1367" s="231" t="s">
        <v>1671</v>
      </c>
      <c r="D1367" s="190" t="s">
        <v>52</v>
      </c>
      <c r="E1367" s="210">
        <v>3191</v>
      </c>
      <c r="F1367" s="436">
        <v>41716</v>
      </c>
      <c r="G1367" s="42">
        <v>3191</v>
      </c>
      <c r="H1367" s="77">
        <f t="shared" si="21"/>
        <v>0</v>
      </c>
      <c r="I1367" s="190" t="s">
        <v>65</v>
      </c>
    </row>
    <row r="1368" spans="1:9" x14ac:dyDescent="0.25">
      <c r="A1368" s="192"/>
      <c r="B1368" s="200" t="s">
        <v>1573</v>
      </c>
      <c r="C1368" s="231" t="s">
        <v>1671</v>
      </c>
      <c r="D1368" s="190" t="s">
        <v>36</v>
      </c>
      <c r="E1368" s="210">
        <v>9754</v>
      </c>
      <c r="F1368" s="436">
        <v>41718</v>
      </c>
      <c r="G1368" s="42">
        <v>9754</v>
      </c>
      <c r="H1368" s="77">
        <f t="shared" si="21"/>
        <v>0</v>
      </c>
      <c r="I1368" s="190" t="s">
        <v>65</v>
      </c>
    </row>
    <row r="1369" spans="1:9" x14ac:dyDescent="0.25">
      <c r="A1369" s="192"/>
      <c r="B1369" s="200" t="s">
        <v>1574</v>
      </c>
      <c r="C1369" s="231" t="s">
        <v>1671</v>
      </c>
      <c r="D1369" s="190" t="s">
        <v>32</v>
      </c>
      <c r="E1369" s="210">
        <v>8106.5</v>
      </c>
      <c r="F1369" s="436">
        <v>41716</v>
      </c>
      <c r="G1369" s="42">
        <v>8106.5</v>
      </c>
      <c r="H1369" s="77">
        <f t="shared" si="21"/>
        <v>0</v>
      </c>
      <c r="I1369" s="190" t="s">
        <v>30</v>
      </c>
    </row>
    <row r="1370" spans="1:9" x14ac:dyDescent="0.25">
      <c r="A1370" s="192"/>
      <c r="B1370" s="200" t="s">
        <v>1575</v>
      </c>
      <c r="C1370" s="231" t="s">
        <v>1671</v>
      </c>
      <c r="D1370" s="190" t="s">
        <v>44</v>
      </c>
      <c r="E1370" s="210">
        <v>4200</v>
      </c>
      <c r="F1370" s="436">
        <v>41729</v>
      </c>
      <c r="G1370" s="42">
        <v>4200</v>
      </c>
      <c r="H1370" s="77">
        <f t="shared" si="21"/>
        <v>0</v>
      </c>
      <c r="I1370" s="190" t="s">
        <v>65</v>
      </c>
    </row>
    <row r="1371" spans="1:9" x14ac:dyDescent="0.25">
      <c r="A1371" s="192"/>
      <c r="B1371" s="200" t="s">
        <v>1576</v>
      </c>
      <c r="C1371" s="231" t="s">
        <v>1671</v>
      </c>
      <c r="D1371" s="190" t="s">
        <v>43</v>
      </c>
      <c r="E1371" s="210">
        <v>1680</v>
      </c>
      <c r="F1371" s="436">
        <v>41729</v>
      </c>
      <c r="G1371" s="42">
        <v>1680</v>
      </c>
      <c r="H1371" s="77">
        <f t="shared" si="21"/>
        <v>0</v>
      </c>
      <c r="I1371" s="190" t="s">
        <v>30</v>
      </c>
    </row>
    <row r="1372" spans="1:9" x14ac:dyDescent="0.25">
      <c r="A1372" s="192"/>
      <c r="B1372" s="200" t="s">
        <v>1577</v>
      </c>
      <c r="C1372" s="231" t="s">
        <v>1671</v>
      </c>
      <c r="D1372" s="190" t="s">
        <v>42</v>
      </c>
      <c r="E1372" s="210">
        <v>1680</v>
      </c>
      <c r="F1372" s="436">
        <v>41729</v>
      </c>
      <c r="G1372" s="42">
        <v>1680</v>
      </c>
      <c r="H1372" s="77">
        <f t="shared" si="21"/>
        <v>0</v>
      </c>
      <c r="I1372" s="190" t="s">
        <v>30</v>
      </c>
    </row>
    <row r="1373" spans="1:9" x14ac:dyDescent="0.25">
      <c r="A1373" s="192"/>
      <c r="B1373" s="200" t="s">
        <v>1578</v>
      </c>
      <c r="C1373" s="231" t="s">
        <v>1671</v>
      </c>
      <c r="D1373" s="190" t="s">
        <v>74</v>
      </c>
      <c r="E1373" s="210">
        <v>1488.5</v>
      </c>
      <c r="F1373" s="436">
        <v>41716</v>
      </c>
      <c r="G1373" s="42">
        <v>1488.5</v>
      </c>
      <c r="H1373" s="77">
        <f t="shared" si="21"/>
        <v>0</v>
      </c>
      <c r="I1373" s="190"/>
    </row>
    <row r="1374" spans="1:9" x14ac:dyDescent="0.25">
      <c r="A1374" s="192"/>
      <c r="B1374" s="200" t="s">
        <v>1579</v>
      </c>
      <c r="C1374" s="231" t="s">
        <v>1671</v>
      </c>
      <c r="D1374" s="190" t="s">
        <v>1778</v>
      </c>
      <c r="E1374" s="210">
        <v>880</v>
      </c>
      <c r="F1374" s="486" t="s">
        <v>2415</v>
      </c>
      <c r="G1374" s="42">
        <v>880</v>
      </c>
      <c r="H1374" s="77">
        <f t="shared" si="21"/>
        <v>0</v>
      </c>
      <c r="I1374" s="190" t="s">
        <v>30</v>
      </c>
    </row>
    <row r="1375" spans="1:9" x14ac:dyDescent="0.25">
      <c r="A1375" s="192"/>
      <c r="B1375" s="200" t="s">
        <v>1580</v>
      </c>
      <c r="C1375" s="231" t="s">
        <v>1671</v>
      </c>
      <c r="D1375" s="190" t="s">
        <v>78</v>
      </c>
      <c r="E1375" s="210">
        <v>2236</v>
      </c>
      <c r="F1375" s="436">
        <v>41716</v>
      </c>
      <c r="G1375" s="42">
        <v>2236</v>
      </c>
      <c r="H1375" s="77">
        <f t="shared" si="21"/>
        <v>0</v>
      </c>
      <c r="I1375" s="190" t="s">
        <v>12</v>
      </c>
    </row>
    <row r="1376" spans="1:9" x14ac:dyDescent="0.25">
      <c r="A1376" s="192"/>
      <c r="B1376" s="200" t="s">
        <v>1581</v>
      </c>
      <c r="C1376" s="231" t="s">
        <v>1671</v>
      </c>
      <c r="D1376" s="190" t="s">
        <v>8</v>
      </c>
      <c r="E1376" s="210">
        <v>2070</v>
      </c>
      <c r="F1376" s="436">
        <v>41716</v>
      </c>
      <c r="G1376" s="42">
        <v>2070</v>
      </c>
      <c r="H1376" s="77">
        <f t="shared" si="21"/>
        <v>0</v>
      </c>
      <c r="I1376" s="190" t="s">
        <v>8</v>
      </c>
    </row>
    <row r="1377" spans="1:9" x14ac:dyDescent="0.25">
      <c r="A1377" s="192">
        <v>41717</v>
      </c>
      <c r="B1377" s="200" t="s">
        <v>1582</v>
      </c>
      <c r="C1377" s="231" t="s">
        <v>1671</v>
      </c>
      <c r="D1377" s="190" t="s">
        <v>47</v>
      </c>
      <c r="E1377" s="210">
        <v>4343</v>
      </c>
      <c r="F1377" s="436">
        <v>41717</v>
      </c>
      <c r="G1377" s="42">
        <v>4343</v>
      </c>
      <c r="H1377" s="77">
        <f t="shared" si="21"/>
        <v>0</v>
      </c>
      <c r="I1377" s="190" t="s">
        <v>30</v>
      </c>
    </row>
    <row r="1378" spans="1:9" x14ac:dyDescent="0.25">
      <c r="A1378" s="192"/>
      <c r="B1378" s="200" t="s">
        <v>1583</v>
      </c>
      <c r="C1378" s="231" t="s">
        <v>1671</v>
      </c>
      <c r="D1378" s="190" t="s">
        <v>501</v>
      </c>
      <c r="E1378" s="210">
        <v>1572</v>
      </c>
      <c r="F1378" s="436">
        <v>41717</v>
      </c>
      <c r="G1378" s="42">
        <v>1572</v>
      </c>
      <c r="H1378" s="77">
        <f t="shared" si="21"/>
        <v>0</v>
      </c>
      <c r="I1378" s="56"/>
    </row>
    <row r="1379" spans="1:9" x14ac:dyDescent="0.25">
      <c r="A1379" s="192"/>
      <c r="B1379" s="200" t="s">
        <v>1584</v>
      </c>
      <c r="C1379" s="231" t="s">
        <v>1671</v>
      </c>
      <c r="D1379" s="190" t="s">
        <v>2416</v>
      </c>
      <c r="E1379" s="210">
        <v>11293</v>
      </c>
      <c r="F1379" s="436">
        <v>41717</v>
      </c>
      <c r="G1379" s="42">
        <v>11293</v>
      </c>
      <c r="H1379" s="77">
        <f t="shared" si="21"/>
        <v>0</v>
      </c>
      <c r="I1379" s="190"/>
    </row>
    <row r="1380" spans="1:9" x14ac:dyDescent="0.25">
      <c r="A1380" s="192"/>
      <c r="B1380" s="200" t="s">
        <v>1586</v>
      </c>
      <c r="C1380" s="231" t="s">
        <v>1671</v>
      </c>
      <c r="D1380" s="190" t="s">
        <v>116</v>
      </c>
      <c r="E1380" s="210">
        <v>6409</v>
      </c>
      <c r="F1380" s="436">
        <v>41717</v>
      </c>
      <c r="G1380" s="42">
        <v>6409</v>
      </c>
      <c r="H1380" s="77">
        <f t="shared" si="21"/>
        <v>0</v>
      </c>
      <c r="I1380" s="190"/>
    </row>
    <row r="1381" spans="1:9" x14ac:dyDescent="0.25">
      <c r="A1381" s="192"/>
      <c r="B1381" s="200" t="s">
        <v>1587</v>
      </c>
      <c r="C1381" s="231" t="s">
        <v>1671</v>
      </c>
      <c r="D1381" s="190" t="s">
        <v>22</v>
      </c>
      <c r="E1381" s="210">
        <v>4978.5</v>
      </c>
      <c r="F1381" s="436">
        <v>41717</v>
      </c>
      <c r="G1381" s="42">
        <v>4978.5</v>
      </c>
      <c r="H1381" s="77">
        <f t="shared" si="21"/>
        <v>0</v>
      </c>
      <c r="I1381" s="190"/>
    </row>
    <row r="1382" spans="1:9" x14ac:dyDescent="0.25">
      <c r="A1382" s="192"/>
      <c r="B1382" s="200" t="s">
        <v>1589</v>
      </c>
      <c r="C1382" s="231" t="s">
        <v>1671</v>
      </c>
      <c r="D1382" s="190" t="s">
        <v>260</v>
      </c>
      <c r="E1382" s="210">
        <v>1560</v>
      </c>
      <c r="F1382" s="436">
        <v>41717</v>
      </c>
      <c r="G1382" s="42">
        <v>1560</v>
      </c>
      <c r="H1382" s="77">
        <f t="shared" si="21"/>
        <v>0</v>
      </c>
      <c r="I1382" s="190" t="s">
        <v>21</v>
      </c>
    </row>
    <row r="1383" spans="1:9" x14ac:dyDescent="0.25">
      <c r="A1383" s="192"/>
      <c r="B1383" s="200" t="s">
        <v>1591</v>
      </c>
      <c r="C1383" s="231" t="s">
        <v>1671</v>
      </c>
      <c r="D1383" s="190" t="s">
        <v>8</v>
      </c>
      <c r="E1383" s="210">
        <v>327</v>
      </c>
      <c r="F1383" s="436">
        <v>41717</v>
      </c>
      <c r="G1383" s="42">
        <v>327</v>
      </c>
      <c r="H1383" s="77">
        <f t="shared" si="21"/>
        <v>0</v>
      </c>
      <c r="I1383" s="190" t="s">
        <v>8</v>
      </c>
    </row>
    <row r="1384" spans="1:9" ht="30" x14ac:dyDescent="0.25">
      <c r="A1384" s="192"/>
      <c r="B1384" s="200" t="s">
        <v>1592</v>
      </c>
      <c r="C1384" s="231" t="s">
        <v>1671</v>
      </c>
      <c r="D1384" s="190" t="s">
        <v>12</v>
      </c>
      <c r="E1384" s="210">
        <v>1159.5</v>
      </c>
      <c r="F1384" s="524" t="s">
        <v>2417</v>
      </c>
      <c r="G1384" s="42">
        <v>1159.5</v>
      </c>
      <c r="H1384" s="77">
        <f t="shared" si="21"/>
        <v>0</v>
      </c>
      <c r="I1384" s="190"/>
    </row>
    <row r="1385" spans="1:9" x14ac:dyDescent="0.25">
      <c r="A1385" s="192"/>
      <c r="B1385" s="200" t="s">
        <v>1593</v>
      </c>
      <c r="C1385" s="231" t="s">
        <v>1671</v>
      </c>
      <c r="D1385" s="190" t="s">
        <v>44</v>
      </c>
      <c r="E1385" s="210">
        <v>4200</v>
      </c>
      <c r="F1385" s="436">
        <v>41729</v>
      </c>
      <c r="G1385" s="42">
        <v>4200</v>
      </c>
      <c r="H1385" s="77">
        <f t="shared" si="21"/>
        <v>0</v>
      </c>
      <c r="I1385" s="190" t="s">
        <v>217</v>
      </c>
    </row>
    <row r="1386" spans="1:9" x14ac:dyDescent="0.25">
      <c r="A1386" s="192"/>
      <c r="B1386" s="200" t="s">
        <v>1594</v>
      </c>
      <c r="C1386" s="231" t="s">
        <v>1671</v>
      </c>
      <c r="D1386" s="190" t="s">
        <v>51</v>
      </c>
      <c r="E1386" s="210">
        <v>2475</v>
      </c>
      <c r="F1386" s="436">
        <v>41717</v>
      </c>
      <c r="G1386" s="42">
        <v>2475</v>
      </c>
      <c r="H1386" s="77">
        <f t="shared" si="21"/>
        <v>0</v>
      </c>
      <c r="I1386" s="190" t="s">
        <v>217</v>
      </c>
    </row>
    <row r="1387" spans="1:9" x14ac:dyDescent="0.25">
      <c r="A1387" s="192"/>
      <c r="B1387" s="200" t="s">
        <v>1595</v>
      </c>
      <c r="C1387" s="231" t="s">
        <v>1671</v>
      </c>
      <c r="D1387" s="190" t="s">
        <v>215</v>
      </c>
      <c r="E1387" s="210">
        <v>10722</v>
      </c>
      <c r="F1387" s="436">
        <v>41718</v>
      </c>
      <c r="G1387" s="42">
        <v>10722</v>
      </c>
      <c r="H1387" s="77">
        <f>E1387-G1387</f>
        <v>0</v>
      </c>
      <c r="I1387" s="190"/>
    </row>
    <row r="1388" spans="1:9" x14ac:dyDescent="0.25">
      <c r="A1388" s="192"/>
      <c r="B1388" s="200" t="s">
        <v>1596</v>
      </c>
      <c r="C1388" s="231" t="s">
        <v>1671</v>
      </c>
      <c r="D1388" s="190" t="s">
        <v>152</v>
      </c>
      <c r="E1388" s="210">
        <v>7889</v>
      </c>
      <c r="F1388" s="436">
        <v>41717</v>
      </c>
      <c r="G1388" s="42">
        <v>7889</v>
      </c>
      <c r="H1388" s="77">
        <f>E1388-G1388</f>
        <v>0</v>
      </c>
      <c r="I1388" s="190"/>
    </row>
    <row r="1389" spans="1:9" x14ac:dyDescent="0.25">
      <c r="A1389" s="192"/>
      <c r="B1389" s="200" t="s">
        <v>1597</v>
      </c>
      <c r="C1389" s="231" t="s">
        <v>1671</v>
      </c>
      <c r="D1389" s="190" t="s">
        <v>8</v>
      </c>
      <c r="E1389" s="210">
        <v>3512</v>
      </c>
      <c r="F1389" s="489" t="s">
        <v>2418</v>
      </c>
      <c r="G1389" s="42">
        <v>3512</v>
      </c>
      <c r="H1389" s="77">
        <f>E1389-G1389</f>
        <v>0</v>
      </c>
      <c r="I1389" s="190" t="s">
        <v>8</v>
      </c>
    </row>
    <row r="1390" spans="1:9" x14ac:dyDescent="0.25">
      <c r="A1390" s="192"/>
      <c r="B1390" s="200" t="s">
        <v>1598</v>
      </c>
      <c r="C1390" s="231" t="s">
        <v>1671</v>
      </c>
      <c r="D1390" s="190" t="s">
        <v>8</v>
      </c>
      <c r="E1390" s="210">
        <v>543</v>
      </c>
      <c r="F1390" s="436">
        <v>41717</v>
      </c>
      <c r="G1390" s="42">
        <v>543</v>
      </c>
      <c r="H1390" s="77">
        <f>E1390-G1390</f>
        <v>0</v>
      </c>
      <c r="I1390" s="190" t="s">
        <v>8</v>
      </c>
    </row>
    <row r="1391" spans="1:9" x14ac:dyDescent="0.25">
      <c r="A1391" s="192"/>
      <c r="B1391" s="200" t="s">
        <v>1599</v>
      </c>
      <c r="C1391" s="231" t="s">
        <v>1671</v>
      </c>
      <c r="D1391" s="190" t="s">
        <v>62</v>
      </c>
      <c r="E1391" s="210">
        <v>24290</v>
      </c>
      <c r="F1391" s="436">
        <v>41717</v>
      </c>
      <c r="G1391" s="42">
        <v>24290</v>
      </c>
      <c r="H1391" s="77">
        <f t="shared" ref="H1391:H1454" si="22">E1391-G1391</f>
        <v>0</v>
      </c>
      <c r="I1391" s="190"/>
    </row>
    <row r="1392" spans="1:9" x14ac:dyDescent="0.25">
      <c r="A1392" s="192"/>
      <c r="B1392" s="200" t="s">
        <v>1601</v>
      </c>
      <c r="C1392" s="231" t="s">
        <v>1671</v>
      </c>
      <c r="D1392" s="190" t="s">
        <v>8</v>
      </c>
      <c r="E1392" s="210">
        <v>757</v>
      </c>
      <c r="F1392" s="436">
        <v>41717</v>
      </c>
      <c r="G1392" s="42">
        <v>757</v>
      </c>
      <c r="H1392" s="77">
        <f t="shared" si="22"/>
        <v>0</v>
      </c>
      <c r="I1392" s="190" t="s">
        <v>8</v>
      </c>
    </row>
    <row r="1393" spans="1:9" x14ac:dyDescent="0.25">
      <c r="A1393" s="192"/>
      <c r="B1393" s="200" t="s">
        <v>1602</v>
      </c>
      <c r="C1393" s="231" t="s">
        <v>1671</v>
      </c>
      <c r="D1393" s="190" t="s">
        <v>338</v>
      </c>
      <c r="E1393" s="210">
        <v>465</v>
      </c>
      <c r="F1393" s="436">
        <v>41717</v>
      </c>
      <c r="G1393" s="42">
        <v>465</v>
      </c>
      <c r="H1393" s="77">
        <f t="shared" si="22"/>
        <v>0</v>
      </c>
      <c r="I1393" s="190" t="s">
        <v>30</v>
      </c>
    </row>
    <row r="1394" spans="1:9" x14ac:dyDescent="0.25">
      <c r="A1394" s="192"/>
      <c r="B1394" s="200" t="s">
        <v>1603</v>
      </c>
      <c r="C1394" s="231" t="s">
        <v>1671</v>
      </c>
      <c r="D1394" s="190" t="s">
        <v>54</v>
      </c>
      <c r="E1394" s="210">
        <v>6511</v>
      </c>
      <c r="F1394" s="436">
        <v>41717</v>
      </c>
      <c r="G1394" s="42">
        <v>6511</v>
      </c>
      <c r="H1394" s="77">
        <f t="shared" si="22"/>
        <v>0</v>
      </c>
      <c r="I1394" s="190" t="s">
        <v>30</v>
      </c>
    </row>
    <row r="1395" spans="1:9" x14ac:dyDescent="0.25">
      <c r="A1395" s="192"/>
      <c r="B1395" s="200" t="s">
        <v>1604</v>
      </c>
      <c r="C1395" s="231" t="s">
        <v>1671</v>
      </c>
      <c r="D1395" s="190" t="s">
        <v>50</v>
      </c>
      <c r="E1395" s="210">
        <v>9825</v>
      </c>
      <c r="F1395" s="436">
        <v>41717</v>
      </c>
      <c r="G1395" s="42">
        <v>9825</v>
      </c>
      <c r="H1395" s="77">
        <f t="shared" si="22"/>
        <v>0</v>
      </c>
      <c r="I1395" s="190" t="s">
        <v>21</v>
      </c>
    </row>
    <row r="1396" spans="1:9" x14ac:dyDescent="0.25">
      <c r="A1396" s="192"/>
      <c r="B1396" s="200" t="s">
        <v>1605</v>
      </c>
      <c r="C1396" s="231" t="s">
        <v>1671</v>
      </c>
      <c r="D1396" s="190" t="s">
        <v>130</v>
      </c>
      <c r="E1396" s="210">
        <v>8390</v>
      </c>
      <c r="F1396" s="436">
        <v>41718</v>
      </c>
      <c r="G1396" s="42">
        <v>8390</v>
      </c>
      <c r="H1396" s="77">
        <f t="shared" si="22"/>
        <v>0</v>
      </c>
      <c r="I1396" s="190" t="s">
        <v>21</v>
      </c>
    </row>
    <row r="1397" spans="1:9" x14ac:dyDescent="0.25">
      <c r="A1397" s="192"/>
      <c r="B1397" s="200" t="s">
        <v>1606</v>
      </c>
      <c r="C1397" s="231" t="s">
        <v>1671</v>
      </c>
      <c r="D1397" s="190" t="s">
        <v>130</v>
      </c>
      <c r="E1397" s="210">
        <v>471</v>
      </c>
      <c r="F1397" s="436">
        <v>41718</v>
      </c>
      <c r="G1397" s="42">
        <v>471</v>
      </c>
      <c r="H1397" s="77">
        <f t="shared" si="22"/>
        <v>0</v>
      </c>
      <c r="I1397" s="190" t="s">
        <v>21</v>
      </c>
    </row>
    <row r="1398" spans="1:9" x14ac:dyDescent="0.25">
      <c r="A1398" s="192"/>
      <c r="B1398" s="200" t="s">
        <v>1608</v>
      </c>
      <c r="C1398" s="231" t="s">
        <v>1671</v>
      </c>
      <c r="D1398" s="196" t="s">
        <v>53</v>
      </c>
      <c r="E1398" s="215">
        <v>0</v>
      </c>
      <c r="F1398" s="436"/>
      <c r="G1398" s="42"/>
      <c r="H1398" s="77">
        <f t="shared" si="22"/>
        <v>0</v>
      </c>
      <c r="I1398" s="190" t="s">
        <v>512</v>
      </c>
    </row>
    <row r="1399" spans="1:9" x14ac:dyDescent="0.25">
      <c r="A1399" s="192"/>
      <c r="B1399" s="200" t="s">
        <v>1610</v>
      </c>
      <c r="C1399" s="231" t="s">
        <v>1671</v>
      </c>
      <c r="D1399" s="190" t="s">
        <v>66</v>
      </c>
      <c r="E1399" s="210">
        <v>1588</v>
      </c>
      <c r="F1399" s="436">
        <v>41717</v>
      </c>
      <c r="G1399" s="42">
        <v>1588</v>
      </c>
      <c r="H1399" s="77">
        <f t="shared" si="22"/>
        <v>0</v>
      </c>
      <c r="I1399" s="190" t="s">
        <v>217</v>
      </c>
    </row>
    <row r="1400" spans="1:9" x14ac:dyDescent="0.25">
      <c r="A1400" s="192"/>
      <c r="B1400" s="200" t="s">
        <v>1611</v>
      </c>
      <c r="C1400" s="231" t="s">
        <v>1671</v>
      </c>
      <c r="D1400" s="190" t="s">
        <v>1040</v>
      </c>
      <c r="E1400" s="210">
        <v>1518</v>
      </c>
      <c r="F1400" s="436">
        <v>41717</v>
      </c>
      <c r="G1400" s="42">
        <v>1518</v>
      </c>
      <c r="H1400" s="77">
        <f t="shared" si="22"/>
        <v>0</v>
      </c>
      <c r="I1400" s="190" t="s">
        <v>217</v>
      </c>
    </row>
    <row r="1401" spans="1:9" x14ac:dyDescent="0.25">
      <c r="A1401" s="192"/>
      <c r="B1401" s="200" t="s">
        <v>1612</v>
      </c>
      <c r="C1401" s="231" t="s">
        <v>1671</v>
      </c>
      <c r="D1401" s="190" t="s">
        <v>386</v>
      </c>
      <c r="E1401" s="210">
        <v>2060</v>
      </c>
      <c r="F1401" s="436">
        <v>41717</v>
      </c>
      <c r="G1401" s="42">
        <v>2060</v>
      </c>
      <c r="H1401" s="77">
        <f t="shared" si="22"/>
        <v>0</v>
      </c>
      <c r="I1401" s="190" t="s">
        <v>217</v>
      </c>
    </row>
    <row r="1402" spans="1:9" x14ac:dyDescent="0.25">
      <c r="A1402" s="192"/>
      <c r="B1402" s="200" t="s">
        <v>1613</v>
      </c>
      <c r="C1402" s="231" t="s">
        <v>1671</v>
      </c>
      <c r="D1402" s="190" t="s">
        <v>237</v>
      </c>
      <c r="E1402" s="210">
        <v>5898</v>
      </c>
      <c r="F1402" s="436">
        <v>41717</v>
      </c>
      <c r="G1402" s="42">
        <v>5898</v>
      </c>
      <c r="H1402" s="77">
        <f t="shared" si="22"/>
        <v>0</v>
      </c>
      <c r="I1402" s="190" t="s">
        <v>21</v>
      </c>
    </row>
    <row r="1403" spans="1:9" x14ac:dyDescent="0.25">
      <c r="A1403" s="192"/>
      <c r="B1403" s="200" t="s">
        <v>1614</v>
      </c>
      <c r="C1403" s="231" t="s">
        <v>1671</v>
      </c>
      <c r="D1403" s="190" t="s">
        <v>189</v>
      </c>
      <c r="E1403" s="210">
        <v>6369</v>
      </c>
      <c r="F1403" s="436">
        <v>41717</v>
      </c>
      <c r="G1403" s="42">
        <v>6369</v>
      </c>
      <c r="H1403" s="77">
        <f t="shared" si="22"/>
        <v>0</v>
      </c>
      <c r="I1403" s="190" t="s">
        <v>21</v>
      </c>
    </row>
    <row r="1404" spans="1:9" x14ac:dyDescent="0.25">
      <c r="A1404" s="192"/>
      <c r="B1404" s="200" t="s">
        <v>1615</v>
      </c>
      <c r="C1404" s="231" t="s">
        <v>1671</v>
      </c>
      <c r="D1404" s="190" t="s">
        <v>89</v>
      </c>
      <c r="E1404" s="210">
        <v>58797</v>
      </c>
      <c r="F1404" s="491" t="s">
        <v>2419</v>
      </c>
      <c r="G1404" s="42">
        <v>58797</v>
      </c>
      <c r="H1404" s="222">
        <f t="shared" si="22"/>
        <v>0</v>
      </c>
      <c r="I1404" s="190" t="s">
        <v>27</v>
      </c>
    </row>
    <row r="1405" spans="1:9" x14ac:dyDescent="0.25">
      <c r="A1405" s="192"/>
      <c r="B1405" s="200" t="s">
        <v>1617</v>
      </c>
      <c r="C1405" s="231" t="s">
        <v>1671</v>
      </c>
      <c r="D1405" s="190" t="s">
        <v>2409</v>
      </c>
      <c r="E1405" s="210">
        <v>609</v>
      </c>
      <c r="F1405" s="436">
        <v>41717</v>
      </c>
      <c r="G1405" s="42">
        <v>609</v>
      </c>
      <c r="H1405" s="222">
        <f t="shared" si="22"/>
        <v>0</v>
      </c>
      <c r="I1405" s="190" t="s">
        <v>30</v>
      </c>
    </row>
    <row r="1406" spans="1:9" x14ac:dyDescent="0.25">
      <c r="A1406" s="232">
        <v>41717</v>
      </c>
      <c r="B1406" s="233">
        <v>1000</v>
      </c>
      <c r="C1406" s="231" t="s">
        <v>1671</v>
      </c>
      <c r="D1406" s="190" t="s">
        <v>2420</v>
      </c>
      <c r="E1406" s="210">
        <v>5070</v>
      </c>
      <c r="F1406" s="436">
        <v>41717</v>
      </c>
      <c r="G1406" s="42">
        <v>5070</v>
      </c>
      <c r="H1406" s="222">
        <f t="shared" si="22"/>
        <v>0</v>
      </c>
      <c r="I1406" s="190" t="s">
        <v>27</v>
      </c>
    </row>
    <row r="1407" spans="1:9" x14ac:dyDescent="0.25">
      <c r="A1407" s="192"/>
      <c r="B1407" s="209" t="s">
        <v>1620</v>
      </c>
      <c r="C1407" s="193" t="s">
        <v>2421</v>
      </c>
      <c r="D1407" s="190" t="s">
        <v>60</v>
      </c>
      <c r="E1407" s="210">
        <v>4739</v>
      </c>
      <c r="F1407" s="502" t="s">
        <v>2422</v>
      </c>
      <c r="G1407" s="42">
        <v>4739</v>
      </c>
      <c r="H1407" s="222">
        <f t="shared" si="22"/>
        <v>0</v>
      </c>
      <c r="I1407" s="190" t="s">
        <v>8</v>
      </c>
    </row>
    <row r="1408" spans="1:9" x14ac:dyDescent="0.25">
      <c r="A1408" s="192"/>
      <c r="B1408" s="209" t="s">
        <v>1623</v>
      </c>
      <c r="C1408" s="193" t="s">
        <v>2421</v>
      </c>
      <c r="D1408" s="190" t="s">
        <v>57</v>
      </c>
      <c r="E1408" s="210">
        <v>440</v>
      </c>
      <c r="F1408" s="436">
        <v>41717</v>
      </c>
      <c r="G1408" s="42">
        <v>440</v>
      </c>
      <c r="H1408" s="222">
        <f t="shared" si="22"/>
        <v>0</v>
      </c>
      <c r="I1408" s="190" t="s">
        <v>30</v>
      </c>
    </row>
    <row r="1409" spans="1:9" x14ac:dyDescent="0.25">
      <c r="A1409" s="192"/>
      <c r="B1409" s="209" t="s">
        <v>1624</v>
      </c>
      <c r="C1409" s="193" t="s">
        <v>2421</v>
      </c>
      <c r="D1409" s="190" t="s">
        <v>32</v>
      </c>
      <c r="E1409" s="210">
        <v>8198.5</v>
      </c>
      <c r="F1409" s="436">
        <v>41717</v>
      </c>
      <c r="G1409" s="42">
        <v>8198.5</v>
      </c>
      <c r="H1409" s="222">
        <f t="shared" si="22"/>
        <v>0</v>
      </c>
      <c r="I1409" s="190" t="s">
        <v>30</v>
      </c>
    </row>
    <row r="1410" spans="1:9" x14ac:dyDescent="0.25">
      <c r="A1410" s="192"/>
      <c r="B1410" s="209" t="s">
        <v>1625</v>
      </c>
      <c r="C1410" s="193" t="s">
        <v>2421</v>
      </c>
      <c r="D1410" s="190" t="s">
        <v>58</v>
      </c>
      <c r="E1410" s="210">
        <v>2012</v>
      </c>
      <c r="F1410" s="436">
        <v>41717</v>
      </c>
      <c r="G1410" s="42">
        <v>2012</v>
      </c>
      <c r="H1410" s="77">
        <f t="shared" si="22"/>
        <v>0</v>
      </c>
      <c r="I1410" s="190" t="s">
        <v>30</v>
      </c>
    </row>
    <row r="1411" spans="1:9" x14ac:dyDescent="0.25">
      <c r="A1411" s="192"/>
      <c r="B1411" s="209" t="s">
        <v>1626</v>
      </c>
      <c r="C1411" s="193" t="s">
        <v>2421</v>
      </c>
      <c r="D1411" s="190" t="s">
        <v>43</v>
      </c>
      <c r="E1411" s="210">
        <v>1680</v>
      </c>
      <c r="F1411" s="436">
        <v>41729</v>
      </c>
      <c r="G1411" s="42">
        <v>1680</v>
      </c>
      <c r="H1411" s="222">
        <f t="shared" si="22"/>
        <v>0</v>
      </c>
      <c r="I1411" s="190" t="s">
        <v>30</v>
      </c>
    </row>
    <row r="1412" spans="1:9" x14ac:dyDescent="0.25">
      <c r="A1412" s="192"/>
      <c r="B1412" s="209" t="s">
        <v>1628</v>
      </c>
      <c r="C1412" s="193" t="s">
        <v>2421</v>
      </c>
      <c r="D1412" s="190" t="s">
        <v>42</v>
      </c>
      <c r="E1412" s="210">
        <v>1680</v>
      </c>
      <c r="F1412" s="436">
        <v>41729</v>
      </c>
      <c r="G1412" s="42">
        <v>1680</v>
      </c>
      <c r="H1412" s="222">
        <f t="shared" si="22"/>
        <v>0</v>
      </c>
      <c r="I1412" s="190" t="s">
        <v>30</v>
      </c>
    </row>
    <row r="1413" spans="1:9" x14ac:dyDescent="0.25">
      <c r="A1413" s="192"/>
      <c r="B1413" s="209" t="s">
        <v>1630</v>
      </c>
      <c r="C1413" s="193" t="s">
        <v>2421</v>
      </c>
      <c r="D1413" s="190" t="s">
        <v>29</v>
      </c>
      <c r="E1413" s="210">
        <v>3553</v>
      </c>
      <c r="F1413" s="436">
        <v>41717</v>
      </c>
      <c r="G1413" s="42">
        <v>3553</v>
      </c>
      <c r="H1413" s="77">
        <f t="shared" si="22"/>
        <v>0</v>
      </c>
      <c r="I1413" s="190" t="s">
        <v>30</v>
      </c>
    </row>
    <row r="1414" spans="1:9" x14ac:dyDescent="0.25">
      <c r="A1414" s="192"/>
      <c r="B1414" s="209" t="s">
        <v>1631</v>
      </c>
      <c r="C1414" s="193" t="s">
        <v>2421</v>
      </c>
      <c r="D1414" s="190" t="s">
        <v>1778</v>
      </c>
      <c r="E1414" s="210">
        <v>1100</v>
      </c>
      <c r="F1414" s="436">
        <v>41717</v>
      </c>
      <c r="G1414" s="42">
        <v>1100</v>
      </c>
      <c r="H1414" s="77">
        <f t="shared" si="22"/>
        <v>0</v>
      </c>
      <c r="I1414" s="190" t="s">
        <v>30</v>
      </c>
    </row>
    <row r="1415" spans="1:9" x14ac:dyDescent="0.25">
      <c r="A1415" s="192"/>
      <c r="B1415" s="209" t="s">
        <v>1632</v>
      </c>
      <c r="C1415" s="193" t="s">
        <v>2421</v>
      </c>
      <c r="D1415" s="190" t="s">
        <v>2423</v>
      </c>
      <c r="E1415" s="210">
        <v>15279</v>
      </c>
      <c r="F1415" s="436">
        <v>41717</v>
      </c>
      <c r="G1415" s="42">
        <v>15279</v>
      </c>
      <c r="H1415" s="77">
        <f t="shared" si="22"/>
        <v>0</v>
      </c>
      <c r="I1415" s="190" t="s">
        <v>65</v>
      </c>
    </row>
    <row r="1416" spans="1:9" x14ac:dyDescent="0.25">
      <c r="A1416" s="192"/>
      <c r="B1416" s="209" t="s">
        <v>1633</v>
      </c>
      <c r="C1416" s="193" t="s">
        <v>2421</v>
      </c>
      <c r="D1416" s="190" t="s">
        <v>2409</v>
      </c>
      <c r="E1416" s="210">
        <v>173</v>
      </c>
      <c r="F1416" s="436">
        <v>41717</v>
      </c>
      <c r="G1416" s="42">
        <v>173</v>
      </c>
      <c r="H1416" s="77">
        <f t="shared" si="22"/>
        <v>0</v>
      </c>
      <c r="I1416" s="190" t="s">
        <v>30</v>
      </c>
    </row>
    <row r="1417" spans="1:9" x14ac:dyDescent="0.25">
      <c r="A1417" s="192"/>
      <c r="B1417" s="209" t="s">
        <v>1635</v>
      </c>
      <c r="C1417" s="193" t="s">
        <v>2421</v>
      </c>
      <c r="D1417" s="190" t="s">
        <v>25</v>
      </c>
      <c r="E1417" s="210">
        <v>7047</v>
      </c>
      <c r="F1417" s="436">
        <v>41717</v>
      </c>
      <c r="G1417" s="42">
        <v>7047</v>
      </c>
      <c r="H1417" s="77">
        <f t="shared" si="22"/>
        <v>0</v>
      </c>
      <c r="I1417" s="190" t="s">
        <v>65</v>
      </c>
    </row>
    <row r="1418" spans="1:9" x14ac:dyDescent="0.25">
      <c r="A1418" s="192"/>
      <c r="B1418" s="209" t="s">
        <v>1637</v>
      </c>
      <c r="C1418" s="193" t="s">
        <v>2421</v>
      </c>
      <c r="D1418" s="190" t="s">
        <v>11</v>
      </c>
      <c r="E1418" s="210">
        <v>30775</v>
      </c>
      <c r="F1418" s="486">
        <v>41732</v>
      </c>
      <c r="G1418" s="219">
        <v>30775</v>
      </c>
      <c r="H1418" s="77">
        <f t="shared" si="22"/>
        <v>0</v>
      </c>
      <c r="I1418" s="190" t="s">
        <v>65</v>
      </c>
    </row>
    <row r="1419" spans="1:9" x14ac:dyDescent="0.25">
      <c r="A1419" s="192"/>
      <c r="B1419" s="209" t="s">
        <v>1638</v>
      </c>
      <c r="C1419" s="193" t="s">
        <v>2421</v>
      </c>
      <c r="D1419" s="190" t="s">
        <v>24</v>
      </c>
      <c r="E1419" s="210">
        <v>1530</v>
      </c>
      <c r="F1419" s="436">
        <v>41717</v>
      </c>
      <c r="G1419" s="42">
        <v>1530</v>
      </c>
      <c r="H1419" s="77">
        <f t="shared" si="22"/>
        <v>0</v>
      </c>
      <c r="I1419" s="190" t="s">
        <v>8</v>
      </c>
    </row>
    <row r="1420" spans="1:9" x14ac:dyDescent="0.25">
      <c r="A1420" s="192"/>
      <c r="B1420" s="209" t="s">
        <v>1639</v>
      </c>
      <c r="C1420" s="193" t="s">
        <v>2421</v>
      </c>
      <c r="D1420" s="190" t="s">
        <v>16</v>
      </c>
      <c r="E1420" s="210">
        <v>2248.5</v>
      </c>
      <c r="F1420" s="486">
        <v>41738</v>
      </c>
      <c r="G1420" s="219">
        <v>2248.5</v>
      </c>
      <c r="H1420" s="77">
        <f t="shared" si="22"/>
        <v>0</v>
      </c>
      <c r="I1420" s="190"/>
    </row>
    <row r="1421" spans="1:9" x14ac:dyDescent="0.25">
      <c r="A1421" s="192"/>
      <c r="B1421" s="209" t="s">
        <v>1640</v>
      </c>
      <c r="C1421" s="193" t="s">
        <v>2421</v>
      </c>
      <c r="D1421" s="190" t="s">
        <v>133</v>
      </c>
      <c r="E1421" s="210">
        <v>14021</v>
      </c>
      <c r="F1421" s="436">
        <v>41717</v>
      </c>
      <c r="G1421" s="42">
        <v>14021</v>
      </c>
      <c r="H1421" s="77">
        <f t="shared" si="22"/>
        <v>0</v>
      </c>
      <c r="I1421" s="190" t="s">
        <v>8</v>
      </c>
    </row>
    <row r="1422" spans="1:9" x14ac:dyDescent="0.25">
      <c r="A1422" s="192"/>
      <c r="B1422" s="209" t="s">
        <v>1641</v>
      </c>
      <c r="C1422" s="193" t="s">
        <v>2421</v>
      </c>
      <c r="D1422" s="190" t="s">
        <v>2237</v>
      </c>
      <c r="E1422" s="210">
        <v>5400</v>
      </c>
      <c r="F1422" s="436">
        <v>41717</v>
      </c>
      <c r="G1422" s="42">
        <v>5400</v>
      </c>
      <c r="H1422" s="77">
        <f t="shared" si="22"/>
        <v>0</v>
      </c>
      <c r="I1422" s="190"/>
    </row>
    <row r="1423" spans="1:9" x14ac:dyDescent="0.25">
      <c r="A1423" s="192"/>
      <c r="B1423" s="209" t="s">
        <v>1642</v>
      </c>
      <c r="C1423" s="193" t="s">
        <v>2421</v>
      </c>
      <c r="D1423" s="190" t="s">
        <v>16</v>
      </c>
      <c r="E1423" s="210">
        <v>276194</v>
      </c>
      <c r="F1423" s="486">
        <v>41738</v>
      </c>
      <c r="G1423" s="219">
        <v>276194</v>
      </c>
      <c r="H1423" s="77">
        <f t="shared" si="22"/>
        <v>0</v>
      </c>
      <c r="I1423" s="190"/>
    </row>
    <row r="1424" spans="1:9" x14ac:dyDescent="0.25">
      <c r="A1424" s="192"/>
      <c r="B1424" s="209" t="s">
        <v>1643</v>
      </c>
      <c r="C1424" s="193" t="s">
        <v>2421</v>
      </c>
      <c r="D1424" s="190" t="s">
        <v>152</v>
      </c>
      <c r="E1424" s="210">
        <v>7220</v>
      </c>
      <c r="F1424" s="436">
        <v>41717</v>
      </c>
      <c r="G1424" s="42">
        <v>7220</v>
      </c>
      <c r="H1424" s="77">
        <f t="shared" si="22"/>
        <v>0</v>
      </c>
      <c r="I1424" s="190" t="s">
        <v>12</v>
      </c>
    </row>
    <row r="1425" spans="1:9" x14ac:dyDescent="0.25">
      <c r="A1425" s="192"/>
      <c r="B1425" s="209" t="s">
        <v>1644</v>
      </c>
      <c r="C1425" s="193" t="s">
        <v>2421</v>
      </c>
      <c r="D1425" s="190" t="s">
        <v>193</v>
      </c>
      <c r="E1425" s="210">
        <v>9455</v>
      </c>
      <c r="F1425" s="492" t="s">
        <v>2424</v>
      </c>
      <c r="G1425" s="42">
        <v>9455</v>
      </c>
      <c r="H1425" s="77">
        <f t="shared" si="22"/>
        <v>0</v>
      </c>
      <c r="I1425" s="190" t="s">
        <v>12</v>
      </c>
    </row>
    <row r="1426" spans="1:9" x14ac:dyDescent="0.25">
      <c r="A1426" s="192"/>
      <c r="B1426" s="209" t="s">
        <v>1645</v>
      </c>
      <c r="C1426" s="193" t="s">
        <v>2421</v>
      </c>
      <c r="D1426" s="190" t="s">
        <v>183</v>
      </c>
      <c r="E1426" s="210">
        <v>55543</v>
      </c>
      <c r="F1426" s="436">
        <v>41717</v>
      </c>
      <c r="G1426" s="42">
        <v>55543</v>
      </c>
      <c r="H1426" s="77">
        <f t="shared" si="22"/>
        <v>0</v>
      </c>
      <c r="I1426" s="190" t="s">
        <v>27</v>
      </c>
    </row>
    <row r="1427" spans="1:9" x14ac:dyDescent="0.25">
      <c r="A1427" s="192"/>
      <c r="B1427" s="209" t="s">
        <v>1646</v>
      </c>
      <c r="C1427" s="193" t="s">
        <v>2421</v>
      </c>
      <c r="D1427" s="190" t="s">
        <v>2425</v>
      </c>
      <c r="E1427" s="210">
        <v>29752</v>
      </c>
      <c r="F1427" s="436">
        <v>41717</v>
      </c>
      <c r="G1427" s="42">
        <v>29752</v>
      </c>
      <c r="H1427" s="77">
        <f t="shared" si="22"/>
        <v>0</v>
      </c>
      <c r="I1427" s="190" t="s">
        <v>27</v>
      </c>
    </row>
    <row r="1428" spans="1:9" x14ac:dyDescent="0.25">
      <c r="A1428" s="192"/>
      <c r="B1428" s="209" t="s">
        <v>1647</v>
      </c>
      <c r="C1428" s="193" t="s">
        <v>2421</v>
      </c>
      <c r="D1428" s="196" t="s">
        <v>53</v>
      </c>
      <c r="E1428" s="215">
        <v>0</v>
      </c>
      <c r="F1428" s="436"/>
      <c r="G1428" s="42"/>
      <c r="H1428" s="77">
        <f t="shared" si="22"/>
        <v>0</v>
      </c>
      <c r="I1428" s="190" t="s">
        <v>512</v>
      </c>
    </row>
    <row r="1429" spans="1:9" x14ac:dyDescent="0.25">
      <c r="A1429" s="192"/>
      <c r="B1429" s="209" t="s">
        <v>1648</v>
      </c>
      <c r="C1429" s="193" t="s">
        <v>2421</v>
      </c>
      <c r="D1429" s="190" t="s">
        <v>623</v>
      </c>
      <c r="E1429" s="210">
        <v>2072</v>
      </c>
      <c r="F1429" s="436">
        <v>41717</v>
      </c>
      <c r="G1429" s="42">
        <v>2072</v>
      </c>
      <c r="H1429" s="77">
        <f t="shared" si="22"/>
        <v>0</v>
      </c>
      <c r="I1429" s="190" t="s">
        <v>12</v>
      </c>
    </row>
    <row r="1430" spans="1:9" x14ac:dyDescent="0.25">
      <c r="A1430" s="192"/>
      <c r="B1430" s="209" t="s">
        <v>1650</v>
      </c>
      <c r="C1430" s="193" t="s">
        <v>2421</v>
      </c>
      <c r="D1430" s="190" t="s">
        <v>560</v>
      </c>
      <c r="E1430" s="210">
        <v>6462.5</v>
      </c>
      <c r="F1430" s="436">
        <v>41717</v>
      </c>
      <c r="G1430" s="42">
        <v>6462.5</v>
      </c>
      <c r="H1430" s="77">
        <f t="shared" si="22"/>
        <v>0</v>
      </c>
      <c r="I1430" s="190" t="s">
        <v>12</v>
      </c>
    </row>
    <row r="1431" spans="1:9" x14ac:dyDescent="0.25">
      <c r="A1431" s="192"/>
      <c r="B1431" s="209" t="s">
        <v>1651</v>
      </c>
      <c r="C1431" s="193" t="s">
        <v>2421</v>
      </c>
      <c r="D1431" s="190" t="s">
        <v>888</v>
      </c>
      <c r="E1431" s="210">
        <v>6733.5</v>
      </c>
      <c r="F1431" s="436">
        <v>41717</v>
      </c>
      <c r="G1431" s="42">
        <v>6733.5</v>
      </c>
      <c r="H1431" s="77">
        <f t="shared" si="22"/>
        <v>0</v>
      </c>
      <c r="I1431" s="190"/>
    </row>
    <row r="1432" spans="1:9" x14ac:dyDescent="0.25">
      <c r="A1432" s="192"/>
      <c r="B1432" s="209" t="s">
        <v>1652</v>
      </c>
      <c r="C1432" s="193" t="s">
        <v>2421</v>
      </c>
      <c r="D1432" s="190" t="s">
        <v>888</v>
      </c>
      <c r="E1432" s="210">
        <v>821</v>
      </c>
      <c r="F1432" s="436">
        <v>41717</v>
      </c>
      <c r="G1432" s="42">
        <v>821</v>
      </c>
      <c r="H1432" s="77">
        <f t="shared" si="22"/>
        <v>0</v>
      </c>
      <c r="I1432" s="190"/>
    </row>
    <row r="1433" spans="1:9" x14ac:dyDescent="0.25">
      <c r="A1433" s="192"/>
      <c r="B1433" s="209" t="s">
        <v>1653</v>
      </c>
      <c r="C1433" s="193" t="s">
        <v>2421</v>
      </c>
      <c r="D1433" s="190" t="s">
        <v>304</v>
      </c>
      <c r="E1433" s="210">
        <v>13147</v>
      </c>
      <c r="F1433" s="436">
        <v>41717</v>
      </c>
      <c r="G1433" s="42">
        <v>13147</v>
      </c>
      <c r="H1433" s="77">
        <f t="shared" si="22"/>
        <v>0</v>
      </c>
      <c r="I1433" s="190" t="s">
        <v>12</v>
      </c>
    </row>
    <row r="1434" spans="1:9" x14ac:dyDescent="0.25">
      <c r="A1434" s="192"/>
      <c r="B1434" s="209" t="s">
        <v>1656</v>
      </c>
      <c r="C1434" s="193" t="s">
        <v>2421</v>
      </c>
      <c r="D1434" s="190" t="s">
        <v>36</v>
      </c>
      <c r="E1434" s="210">
        <v>3091</v>
      </c>
      <c r="F1434" s="436">
        <v>41717</v>
      </c>
      <c r="G1434" s="42">
        <v>3091</v>
      </c>
      <c r="H1434" s="77">
        <f t="shared" si="22"/>
        <v>0</v>
      </c>
      <c r="I1434" s="190"/>
    </row>
    <row r="1435" spans="1:9" x14ac:dyDescent="0.25">
      <c r="A1435" s="192"/>
      <c r="B1435" s="209" t="s">
        <v>1657</v>
      </c>
      <c r="C1435" s="193" t="s">
        <v>2421</v>
      </c>
      <c r="D1435" s="190" t="s">
        <v>79</v>
      </c>
      <c r="E1435" s="210">
        <v>20358.5</v>
      </c>
      <c r="F1435" s="493" t="s">
        <v>2426</v>
      </c>
      <c r="G1435" s="42">
        <v>20358.5</v>
      </c>
      <c r="H1435" s="77">
        <f t="shared" si="22"/>
        <v>0</v>
      </c>
      <c r="I1435" s="190" t="s">
        <v>21</v>
      </c>
    </row>
    <row r="1436" spans="1:9" x14ac:dyDescent="0.25">
      <c r="A1436" s="192"/>
      <c r="B1436" s="209" t="s">
        <v>1658</v>
      </c>
      <c r="C1436" s="193" t="s">
        <v>2421</v>
      </c>
      <c r="D1436" s="190" t="s">
        <v>147</v>
      </c>
      <c r="E1436" s="210">
        <v>29978</v>
      </c>
      <c r="F1436" s="436">
        <v>41717</v>
      </c>
      <c r="G1436" s="42">
        <v>29978</v>
      </c>
      <c r="H1436" s="77">
        <f t="shared" si="22"/>
        <v>0</v>
      </c>
      <c r="I1436" s="190" t="s">
        <v>217</v>
      </c>
    </row>
    <row r="1437" spans="1:9" x14ac:dyDescent="0.25">
      <c r="A1437" s="192"/>
      <c r="B1437" s="209" t="s">
        <v>1659</v>
      </c>
      <c r="C1437" s="193" t="s">
        <v>2421</v>
      </c>
      <c r="D1437" s="190" t="s">
        <v>152</v>
      </c>
      <c r="E1437" s="210">
        <v>7063</v>
      </c>
      <c r="F1437" s="436">
        <v>41717</v>
      </c>
      <c r="G1437" s="42">
        <v>7063</v>
      </c>
      <c r="H1437" s="77">
        <f t="shared" si="22"/>
        <v>0</v>
      </c>
      <c r="I1437" s="190"/>
    </row>
    <row r="1438" spans="1:9" x14ac:dyDescent="0.25">
      <c r="A1438" s="192"/>
      <c r="B1438" s="209" t="s">
        <v>1660</v>
      </c>
      <c r="C1438" s="193" t="s">
        <v>2421</v>
      </c>
      <c r="D1438" s="190" t="s">
        <v>152</v>
      </c>
      <c r="E1438" s="210">
        <v>25951</v>
      </c>
      <c r="F1438" s="436">
        <v>41717</v>
      </c>
      <c r="G1438" s="42">
        <v>25951</v>
      </c>
      <c r="H1438" s="77">
        <f t="shared" si="22"/>
        <v>0</v>
      </c>
      <c r="I1438" s="190"/>
    </row>
    <row r="1439" spans="1:9" x14ac:dyDescent="0.25">
      <c r="A1439" s="192"/>
      <c r="B1439" s="209" t="s">
        <v>1661</v>
      </c>
      <c r="C1439" s="193" t="s">
        <v>2421</v>
      </c>
      <c r="D1439" s="190" t="s">
        <v>106</v>
      </c>
      <c r="E1439" s="210">
        <v>100785.5</v>
      </c>
      <c r="F1439" s="436">
        <v>41724</v>
      </c>
      <c r="G1439" s="42">
        <v>100785.5</v>
      </c>
      <c r="H1439" s="77">
        <f t="shared" si="22"/>
        <v>0</v>
      </c>
      <c r="I1439" s="190" t="s">
        <v>21</v>
      </c>
    </row>
    <row r="1440" spans="1:9" x14ac:dyDescent="0.25">
      <c r="A1440" s="192"/>
      <c r="B1440" s="209" t="s">
        <v>1662</v>
      </c>
      <c r="C1440" s="193" t="s">
        <v>2421</v>
      </c>
      <c r="D1440" s="190" t="s">
        <v>14</v>
      </c>
      <c r="E1440" s="210">
        <v>2100</v>
      </c>
      <c r="F1440" s="436">
        <v>41718</v>
      </c>
      <c r="G1440" s="42">
        <v>2100</v>
      </c>
      <c r="H1440" s="77">
        <f t="shared" si="22"/>
        <v>0</v>
      </c>
      <c r="I1440" s="190" t="s">
        <v>21</v>
      </c>
    </row>
    <row r="1441" spans="1:9" x14ac:dyDescent="0.25">
      <c r="A1441" s="192"/>
      <c r="B1441" s="209" t="s">
        <v>1663</v>
      </c>
      <c r="C1441" s="193" t="s">
        <v>2421</v>
      </c>
      <c r="D1441" s="190" t="s">
        <v>144</v>
      </c>
      <c r="E1441" s="210">
        <v>4840</v>
      </c>
      <c r="F1441" s="436">
        <v>41717</v>
      </c>
      <c r="G1441" s="42">
        <v>4840</v>
      </c>
      <c r="H1441" s="77">
        <f t="shared" si="22"/>
        <v>0</v>
      </c>
      <c r="I1441" s="190" t="s">
        <v>217</v>
      </c>
    </row>
    <row r="1442" spans="1:9" x14ac:dyDescent="0.25">
      <c r="A1442" s="192">
        <v>41718</v>
      </c>
      <c r="B1442" s="209" t="s">
        <v>1664</v>
      </c>
      <c r="C1442" s="193" t="s">
        <v>2421</v>
      </c>
      <c r="D1442" s="190" t="s">
        <v>183</v>
      </c>
      <c r="E1442" s="210">
        <v>398</v>
      </c>
      <c r="F1442" s="436">
        <v>41718</v>
      </c>
      <c r="G1442" s="42">
        <v>398</v>
      </c>
      <c r="H1442" s="77">
        <f t="shared" si="22"/>
        <v>0</v>
      </c>
      <c r="I1442" s="190"/>
    </row>
    <row r="1443" spans="1:9" x14ac:dyDescent="0.25">
      <c r="A1443" s="192"/>
      <c r="B1443" s="209" t="s">
        <v>1665</v>
      </c>
      <c r="C1443" s="193" t="s">
        <v>2421</v>
      </c>
      <c r="D1443" s="190" t="s">
        <v>374</v>
      </c>
      <c r="E1443" s="210">
        <v>9227</v>
      </c>
      <c r="F1443" s="436">
        <v>41718</v>
      </c>
      <c r="G1443" s="42">
        <v>9227</v>
      </c>
      <c r="H1443" s="77">
        <f t="shared" si="22"/>
        <v>0</v>
      </c>
      <c r="I1443" s="56"/>
    </row>
    <row r="1444" spans="1:9" x14ac:dyDescent="0.25">
      <c r="A1444" s="192"/>
      <c r="B1444" s="209" t="s">
        <v>1666</v>
      </c>
      <c r="C1444" s="193" t="s">
        <v>2421</v>
      </c>
      <c r="D1444" s="190" t="s">
        <v>215</v>
      </c>
      <c r="E1444" s="210">
        <v>3549</v>
      </c>
      <c r="F1444" s="436">
        <v>41718</v>
      </c>
      <c r="G1444" s="42">
        <v>3549</v>
      </c>
      <c r="H1444" s="77">
        <f t="shared" si="22"/>
        <v>0</v>
      </c>
      <c r="I1444" s="190"/>
    </row>
    <row r="1445" spans="1:9" x14ac:dyDescent="0.25">
      <c r="A1445" s="192"/>
      <c r="B1445" s="209" t="s">
        <v>1667</v>
      </c>
      <c r="C1445" s="193" t="s">
        <v>2421</v>
      </c>
      <c r="D1445" s="190" t="s">
        <v>111</v>
      </c>
      <c r="E1445" s="210">
        <v>21586</v>
      </c>
      <c r="F1445" s="486">
        <v>41730</v>
      </c>
      <c r="G1445" s="219">
        <v>21586</v>
      </c>
      <c r="H1445" s="77">
        <f t="shared" si="22"/>
        <v>0</v>
      </c>
      <c r="I1445" s="190" t="s">
        <v>21</v>
      </c>
    </row>
    <row r="1446" spans="1:9" x14ac:dyDescent="0.25">
      <c r="A1446" s="192"/>
      <c r="B1446" s="209" t="s">
        <v>1668</v>
      </c>
      <c r="C1446" s="193" t="s">
        <v>2421</v>
      </c>
      <c r="D1446" s="190" t="s">
        <v>13</v>
      </c>
      <c r="E1446" s="210">
        <v>2081.1999999999998</v>
      </c>
      <c r="F1446" s="436">
        <v>41718</v>
      </c>
      <c r="G1446" s="42">
        <v>2081.1999999999998</v>
      </c>
      <c r="H1446" s="77">
        <f t="shared" si="22"/>
        <v>0</v>
      </c>
      <c r="I1446" s="190" t="s">
        <v>21</v>
      </c>
    </row>
    <row r="1447" spans="1:9" x14ac:dyDescent="0.25">
      <c r="A1447" s="192"/>
      <c r="B1447" s="209" t="s">
        <v>1670</v>
      </c>
      <c r="C1447" s="193" t="s">
        <v>2421</v>
      </c>
      <c r="D1447" s="190" t="s">
        <v>19</v>
      </c>
      <c r="E1447" s="210">
        <v>8500</v>
      </c>
      <c r="F1447" s="436">
        <v>41718</v>
      </c>
      <c r="G1447" s="42">
        <v>8500</v>
      </c>
      <c r="H1447" s="77">
        <f t="shared" si="22"/>
        <v>0</v>
      </c>
      <c r="I1447" s="190" t="s">
        <v>217</v>
      </c>
    </row>
    <row r="1448" spans="1:9" x14ac:dyDescent="0.25">
      <c r="A1448" s="192"/>
      <c r="B1448" s="209" t="s">
        <v>1672</v>
      </c>
      <c r="C1448" s="193" t="s">
        <v>2421</v>
      </c>
      <c r="D1448" s="190" t="s">
        <v>501</v>
      </c>
      <c r="E1448" s="210">
        <v>1300.5</v>
      </c>
      <c r="F1448" s="436">
        <v>41718</v>
      </c>
      <c r="G1448" s="42">
        <v>1300.5</v>
      </c>
      <c r="H1448" s="77">
        <f t="shared" si="22"/>
        <v>0</v>
      </c>
      <c r="I1448" s="190"/>
    </row>
    <row r="1449" spans="1:9" x14ac:dyDescent="0.25">
      <c r="A1449" s="192"/>
      <c r="B1449" s="209" t="s">
        <v>1673</v>
      </c>
      <c r="C1449" s="193" t="s">
        <v>2421</v>
      </c>
      <c r="D1449" s="190" t="s">
        <v>318</v>
      </c>
      <c r="E1449" s="210">
        <v>4899.5</v>
      </c>
      <c r="F1449" s="436">
        <v>41718</v>
      </c>
      <c r="G1449" s="42">
        <v>4899.5</v>
      </c>
      <c r="H1449" s="77">
        <f t="shared" si="22"/>
        <v>0</v>
      </c>
      <c r="I1449" s="190" t="s">
        <v>8</v>
      </c>
    </row>
    <row r="1450" spans="1:9" x14ac:dyDescent="0.25">
      <c r="A1450" s="192"/>
      <c r="B1450" s="209" t="s">
        <v>1674</v>
      </c>
      <c r="C1450" s="193" t="s">
        <v>2421</v>
      </c>
      <c r="D1450" s="190" t="s">
        <v>123</v>
      </c>
      <c r="E1450" s="210">
        <v>4323.6000000000004</v>
      </c>
      <c r="F1450" s="486" t="s">
        <v>2427</v>
      </c>
      <c r="G1450" s="42">
        <v>4323.6000000000004</v>
      </c>
      <c r="H1450" s="77">
        <f t="shared" si="22"/>
        <v>0</v>
      </c>
      <c r="I1450" s="190" t="s">
        <v>8</v>
      </c>
    </row>
    <row r="1451" spans="1:9" x14ac:dyDescent="0.25">
      <c r="A1451" s="192"/>
      <c r="B1451" s="209" t="s">
        <v>1675</v>
      </c>
      <c r="C1451" s="193" t="s">
        <v>2421</v>
      </c>
      <c r="D1451" s="190" t="s">
        <v>36</v>
      </c>
      <c r="E1451" s="210">
        <v>13578</v>
      </c>
      <c r="F1451" s="436">
        <v>41724</v>
      </c>
      <c r="G1451" s="42">
        <v>13578</v>
      </c>
      <c r="H1451" s="77">
        <f t="shared" si="22"/>
        <v>0</v>
      </c>
      <c r="I1451" s="190" t="s">
        <v>65</v>
      </c>
    </row>
    <row r="1452" spans="1:9" x14ac:dyDescent="0.25">
      <c r="A1452" s="192"/>
      <c r="B1452" s="209" t="s">
        <v>1676</v>
      </c>
      <c r="C1452" s="193" t="s">
        <v>2421</v>
      </c>
      <c r="D1452" s="190" t="s">
        <v>70</v>
      </c>
      <c r="E1452" s="210">
        <v>14759</v>
      </c>
      <c r="F1452" s="436">
        <v>41718</v>
      </c>
      <c r="G1452" s="42">
        <v>14759</v>
      </c>
      <c r="H1452" s="77">
        <f t="shared" si="22"/>
        <v>0</v>
      </c>
      <c r="I1452" s="190" t="s">
        <v>8</v>
      </c>
    </row>
    <row r="1453" spans="1:9" x14ac:dyDescent="0.25">
      <c r="A1453" s="192"/>
      <c r="B1453" s="209" t="s">
        <v>1677</v>
      </c>
      <c r="C1453" s="193" t="s">
        <v>2421</v>
      </c>
      <c r="D1453" s="190" t="s">
        <v>46</v>
      </c>
      <c r="E1453" s="210">
        <v>1524</v>
      </c>
      <c r="F1453" s="436">
        <v>41718</v>
      </c>
      <c r="G1453" s="42">
        <v>1524</v>
      </c>
      <c r="H1453" s="77">
        <f t="shared" si="22"/>
        <v>0</v>
      </c>
      <c r="I1453" s="190" t="s">
        <v>65</v>
      </c>
    </row>
    <row r="1454" spans="1:9" x14ac:dyDescent="0.25">
      <c r="A1454" s="192"/>
      <c r="B1454" s="209" t="s">
        <v>1679</v>
      </c>
      <c r="C1454" s="193" t="s">
        <v>2421</v>
      </c>
      <c r="D1454" s="190" t="s">
        <v>44</v>
      </c>
      <c r="E1454" s="210">
        <v>3800</v>
      </c>
      <c r="F1454" s="436">
        <v>41729</v>
      </c>
      <c r="G1454" s="42">
        <v>3800</v>
      </c>
      <c r="H1454" s="77">
        <f t="shared" si="22"/>
        <v>0</v>
      </c>
      <c r="I1454" s="190" t="s">
        <v>65</v>
      </c>
    </row>
    <row r="1455" spans="1:9" x14ac:dyDescent="0.25">
      <c r="A1455" s="192"/>
      <c r="B1455" s="209" t="s">
        <v>1680</v>
      </c>
      <c r="C1455" s="193" t="s">
        <v>2421</v>
      </c>
      <c r="D1455" s="190" t="s">
        <v>70</v>
      </c>
      <c r="E1455" s="210">
        <v>1266</v>
      </c>
      <c r="F1455" s="436">
        <v>41718</v>
      </c>
      <c r="G1455" s="42">
        <v>1266</v>
      </c>
      <c r="H1455" s="77">
        <f t="shared" ref="H1455:H1503" si="23">E1455-G1455</f>
        <v>0</v>
      </c>
      <c r="I1455" s="190" t="s">
        <v>8</v>
      </c>
    </row>
    <row r="1456" spans="1:9" x14ac:dyDescent="0.25">
      <c r="A1456" s="192"/>
      <c r="B1456" s="209" t="s">
        <v>1681</v>
      </c>
      <c r="C1456" s="193" t="s">
        <v>2421</v>
      </c>
      <c r="D1456" s="190" t="s">
        <v>34</v>
      </c>
      <c r="E1456" s="210">
        <v>3506.2</v>
      </c>
      <c r="F1456" s="489" t="s">
        <v>2428</v>
      </c>
      <c r="G1456" s="42">
        <v>3506.2</v>
      </c>
      <c r="H1456" s="77">
        <f t="shared" si="23"/>
        <v>0</v>
      </c>
      <c r="I1456" s="190" t="s">
        <v>30</v>
      </c>
    </row>
    <row r="1457" spans="1:9" x14ac:dyDescent="0.25">
      <c r="A1457" s="192"/>
      <c r="B1457" s="209" t="s">
        <v>1682</v>
      </c>
      <c r="C1457" s="193" t="s">
        <v>2421</v>
      </c>
      <c r="D1457" s="190" t="s">
        <v>70</v>
      </c>
      <c r="E1457" s="210">
        <v>21895</v>
      </c>
      <c r="F1457" s="492" t="s">
        <v>2429</v>
      </c>
      <c r="G1457" s="42">
        <v>21895</v>
      </c>
      <c r="H1457" s="77">
        <f t="shared" si="23"/>
        <v>0</v>
      </c>
      <c r="I1457" s="190"/>
    </row>
    <row r="1458" spans="1:9" x14ac:dyDescent="0.25">
      <c r="A1458" s="192"/>
      <c r="B1458" s="209" t="s">
        <v>1683</v>
      </c>
      <c r="C1458" s="193" t="s">
        <v>2421</v>
      </c>
      <c r="D1458" s="196" t="s">
        <v>53</v>
      </c>
      <c r="E1458" s="215">
        <v>0</v>
      </c>
      <c r="F1458" s="436"/>
      <c r="G1458" s="42"/>
      <c r="H1458" s="77">
        <f t="shared" si="23"/>
        <v>0</v>
      </c>
      <c r="I1458" s="190" t="s">
        <v>324</v>
      </c>
    </row>
    <row r="1459" spans="1:9" x14ac:dyDescent="0.25">
      <c r="A1459" s="192"/>
      <c r="B1459" s="209" t="s">
        <v>1684</v>
      </c>
      <c r="C1459" s="193" t="s">
        <v>2421</v>
      </c>
      <c r="D1459" s="190" t="s">
        <v>67</v>
      </c>
      <c r="E1459" s="210">
        <v>4973.5</v>
      </c>
      <c r="F1459" s="489" t="s">
        <v>2430</v>
      </c>
      <c r="G1459" s="42">
        <v>4973.5</v>
      </c>
      <c r="H1459" s="77">
        <f t="shared" si="23"/>
        <v>0</v>
      </c>
      <c r="I1459" s="190" t="s">
        <v>65</v>
      </c>
    </row>
    <row r="1460" spans="1:9" x14ac:dyDescent="0.25">
      <c r="A1460" s="192"/>
      <c r="B1460" s="209" t="s">
        <v>1685</v>
      </c>
      <c r="C1460" s="193" t="s">
        <v>2421</v>
      </c>
      <c r="D1460" s="190" t="s">
        <v>29</v>
      </c>
      <c r="E1460" s="210">
        <v>5200.5</v>
      </c>
      <c r="F1460" s="436">
        <v>41718</v>
      </c>
      <c r="G1460" s="42">
        <v>5200.5</v>
      </c>
      <c r="H1460" s="77">
        <f t="shared" si="23"/>
        <v>0</v>
      </c>
      <c r="I1460" s="190" t="s">
        <v>30</v>
      </c>
    </row>
    <row r="1461" spans="1:9" x14ac:dyDescent="0.25">
      <c r="A1461" s="192"/>
      <c r="B1461" s="209" t="s">
        <v>1686</v>
      </c>
      <c r="C1461" s="193" t="s">
        <v>2421</v>
      </c>
      <c r="D1461" s="190" t="s">
        <v>176</v>
      </c>
      <c r="E1461" s="210">
        <v>25949</v>
      </c>
      <c r="F1461" s="436">
        <v>41718</v>
      </c>
      <c r="G1461" s="42">
        <v>25949</v>
      </c>
      <c r="H1461" s="77">
        <f t="shared" si="23"/>
        <v>0</v>
      </c>
      <c r="I1461" s="190" t="s">
        <v>37</v>
      </c>
    </row>
    <row r="1462" spans="1:9" x14ac:dyDescent="0.25">
      <c r="A1462" s="192"/>
      <c r="B1462" s="209" t="s">
        <v>1687</v>
      </c>
      <c r="C1462" s="193" t="s">
        <v>2421</v>
      </c>
      <c r="D1462" s="190" t="s">
        <v>47</v>
      </c>
      <c r="E1462" s="210">
        <v>3607.5</v>
      </c>
      <c r="F1462" s="436">
        <v>41718</v>
      </c>
      <c r="G1462" s="42">
        <v>3607.5</v>
      </c>
      <c r="H1462" s="77">
        <f t="shared" si="23"/>
        <v>0</v>
      </c>
      <c r="I1462" s="190" t="s">
        <v>30</v>
      </c>
    </row>
    <row r="1463" spans="1:9" x14ac:dyDescent="0.25">
      <c r="A1463" s="192"/>
      <c r="B1463" s="209" t="s">
        <v>1688</v>
      </c>
      <c r="C1463" s="193" t="s">
        <v>2421</v>
      </c>
      <c r="D1463" s="190" t="s">
        <v>2431</v>
      </c>
      <c r="E1463" s="210">
        <v>4379</v>
      </c>
      <c r="F1463" s="436">
        <v>41718</v>
      </c>
      <c r="G1463" s="42">
        <v>4379</v>
      </c>
      <c r="H1463" s="77">
        <f t="shared" si="23"/>
        <v>0</v>
      </c>
      <c r="I1463" s="190" t="s">
        <v>8</v>
      </c>
    </row>
    <row r="1464" spans="1:9" x14ac:dyDescent="0.25">
      <c r="A1464" s="192"/>
      <c r="B1464" s="209" t="s">
        <v>1689</v>
      </c>
      <c r="C1464" s="193" t="s">
        <v>2421</v>
      </c>
      <c r="D1464" s="190" t="s">
        <v>1778</v>
      </c>
      <c r="E1464" s="210">
        <v>1100</v>
      </c>
      <c r="F1464" s="436">
        <v>41718</v>
      </c>
      <c r="G1464" s="42">
        <v>1100</v>
      </c>
      <c r="H1464" s="77">
        <f t="shared" si="23"/>
        <v>0</v>
      </c>
      <c r="I1464" s="190" t="s">
        <v>30</v>
      </c>
    </row>
    <row r="1465" spans="1:9" x14ac:dyDescent="0.25">
      <c r="A1465" s="192"/>
      <c r="B1465" s="209" t="s">
        <v>1690</v>
      </c>
      <c r="C1465" s="193" t="s">
        <v>2421</v>
      </c>
      <c r="D1465" s="190" t="s">
        <v>57</v>
      </c>
      <c r="E1465" s="210">
        <v>1320</v>
      </c>
      <c r="F1465" s="436">
        <v>41718</v>
      </c>
      <c r="G1465" s="42">
        <v>1320</v>
      </c>
      <c r="H1465" s="77">
        <f t="shared" si="23"/>
        <v>0</v>
      </c>
      <c r="I1465" s="190" t="s">
        <v>30</v>
      </c>
    </row>
    <row r="1466" spans="1:9" x14ac:dyDescent="0.25">
      <c r="A1466" s="192"/>
      <c r="B1466" s="209" t="s">
        <v>1691</v>
      </c>
      <c r="C1466" s="193" t="s">
        <v>2421</v>
      </c>
      <c r="D1466" s="190" t="s">
        <v>49</v>
      </c>
      <c r="E1466" s="210">
        <v>2808</v>
      </c>
      <c r="F1466" s="486">
        <v>41748</v>
      </c>
      <c r="G1466" s="219">
        <v>2808</v>
      </c>
      <c r="H1466" s="77">
        <f t="shared" si="23"/>
        <v>0</v>
      </c>
      <c r="I1466" s="190"/>
    </row>
    <row r="1467" spans="1:9" x14ac:dyDescent="0.25">
      <c r="A1467" s="192"/>
      <c r="B1467" s="209" t="s">
        <v>1692</v>
      </c>
      <c r="C1467" s="193" t="s">
        <v>2421</v>
      </c>
      <c r="D1467" s="190" t="s">
        <v>43</v>
      </c>
      <c r="E1467" s="210">
        <v>1140</v>
      </c>
      <c r="F1467" s="436">
        <v>41729</v>
      </c>
      <c r="G1467" s="42">
        <v>1140</v>
      </c>
      <c r="H1467" s="77">
        <f t="shared" si="23"/>
        <v>0</v>
      </c>
      <c r="I1467" s="190" t="s">
        <v>30</v>
      </c>
    </row>
    <row r="1468" spans="1:9" x14ac:dyDescent="0.25">
      <c r="A1468" s="192"/>
      <c r="B1468" s="209" t="s">
        <v>1694</v>
      </c>
      <c r="C1468" s="193" t="s">
        <v>2421</v>
      </c>
      <c r="D1468" s="190" t="s">
        <v>2432</v>
      </c>
      <c r="E1468" s="210">
        <v>10275.200000000001</v>
      </c>
      <c r="F1468" s="436">
        <v>41718</v>
      </c>
      <c r="G1468" s="42">
        <v>10275.200000000001</v>
      </c>
      <c r="H1468" s="77">
        <f t="shared" si="23"/>
        <v>0</v>
      </c>
      <c r="I1468" s="190" t="s">
        <v>65</v>
      </c>
    </row>
    <row r="1469" spans="1:9" x14ac:dyDescent="0.25">
      <c r="A1469" s="232">
        <v>41718</v>
      </c>
      <c r="B1469" s="255" t="s">
        <v>1696</v>
      </c>
      <c r="C1469" s="255" t="s">
        <v>2421</v>
      </c>
      <c r="D1469" s="190" t="s">
        <v>490</v>
      </c>
      <c r="E1469" s="210">
        <v>2379.75</v>
      </c>
      <c r="F1469" s="436">
        <v>41719</v>
      </c>
      <c r="G1469" s="42">
        <v>2379.75</v>
      </c>
      <c r="H1469" s="222">
        <f t="shared" si="23"/>
        <v>0</v>
      </c>
      <c r="I1469" s="190" t="s">
        <v>30</v>
      </c>
    </row>
    <row r="1470" spans="1:9" x14ac:dyDescent="0.25">
      <c r="A1470" s="192"/>
      <c r="B1470" s="188" t="s">
        <v>1697</v>
      </c>
      <c r="C1470" s="193" t="s">
        <v>2421</v>
      </c>
      <c r="D1470" s="190" t="s">
        <v>22</v>
      </c>
      <c r="E1470" s="210">
        <v>1497.6</v>
      </c>
      <c r="F1470" s="436">
        <v>41718</v>
      </c>
      <c r="G1470" s="42">
        <v>1497.6</v>
      </c>
      <c r="H1470" s="222">
        <f t="shared" si="23"/>
        <v>0</v>
      </c>
      <c r="I1470" s="190" t="s">
        <v>8</v>
      </c>
    </row>
    <row r="1471" spans="1:9" x14ac:dyDescent="0.25">
      <c r="A1471" s="192"/>
      <c r="B1471" s="188" t="s">
        <v>1698</v>
      </c>
      <c r="C1471" s="193" t="s">
        <v>2421</v>
      </c>
      <c r="D1471" s="190" t="s">
        <v>8</v>
      </c>
      <c r="E1471" s="210">
        <v>220</v>
      </c>
      <c r="F1471" s="436">
        <v>41718</v>
      </c>
      <c r="G1471" s="42">
        <v>220</v>
      </c>
      <c r="H1471" s="77">
        <f t="shared" si="23"/>
        <v>0</v>
      </c>
      <c r="I1471" s="190" t="s">
        <v>8</v>
      </c>
    </row>
    <row r="1472" spans="1:9" x14ac:dyDescent="0.25">
      <c r="A1472" s="192"/>
      <c r="B1472" s="188" t="s">
        <v>1700</v>
      </c>
      <c r="C1472" s="193" t="s">
        <v>2421</v>
      </c>
      <c r="D1472" s="190" t="s">
        <v>2433</v>
      </c>
      <c r="E1472" s="210">
        <v>809</v>
      </c>
      <c r="F1472" s="486" t="s">
        <v>2434</v>
      </c>
      <c r="G1472" s="42">
        <v>809</v>
      </c>
      <c r="H1472" s="77">
        <f t="shared" si="23"/>
        <v>0</v>
      </c>
      <c r="I1472" s="190" t="s">
        <v>8</v>
      </c>
    </row>
    <row r="1473" spans="1:9" x14ac:dyDescent="0.25">
      <c r="A1473" s="192"/>
      <c r="B1473" s="188" t="s">
        <v>1701</v>
      </c>
      <c r="C1473" s="193" t="s">
        <v>2421</v>
      </c>
      <c r="D1473" s="190" t="s">
        <v>2435</v>
      </c>
      <c r="E1473" s="210">
        <v>2107.5</v>
      </c>
      <c r="F1473" s="436">
        <v>41718</v>
      </c>
      <c r="G1473" s="42">
        <v>2107.5</v>
      </c>
      <c r="H1473" s="77">
        <f t="shared" si="23"/>
        <v>0</v>
      </c>
      <c r="I1473" s="190" t="s">
        <v>30</v>
      </c>
    </row>
    <row r="1474" spans="1:9" x14ac:dyDescent="0.25">
      <c r="A1474" s="192"/>
      <c r="B1474" s="188" t="s">
        <v>1702</v>
      </c>
      <c r="C1474" s="193" t="s">
        <v>2421</v>
      </c>
      <c r="D1474" s="190" t="s">
        <v>17</v>
      </c>
      <c r="E1474" s="210">
        <v>3741</v>
      </c>
      <c r="F1474" s="436">
        <v>41718</v>
      </c>
      <c r="G1474" s="42">
        <v>3741</v>
      </c>
      <c r="H1474" s="77">
        <f t="shared" si="23"/>
        <v>0</v>
      </c>
      <c r="I1474" s="190" t="s">
        <v>27</v>
      </c>
    </row>
    <row r="1475" spans="1:9" x14ac:dyDescent="0.25">
      <c r="A1475" s="192"/>
      <c r="B1475" s="188" t="s">
        <v>1703</v>
      </c>
      <c r="C1475" s="193" t="s">
        <v>2421</v>
      </c>
      <c r="D1475" s="190" t="s">
        <v>312</v>
      </c>
      <c r="E1475" s="210">
        <v>7853.5</v>
      </c>
      <c r="F1475" s="436">
        <v>41718</v>
      </c>
      <c r="G1475" s="42">
        <v>7853.5</v>
      </c>
      <c r="H1475" s="77">
        <f t="shared" si="23"/>
        <v>0</v>
      </c>
      <c r="I1475" s="190" t="s">
        <v>162</v>
      </c>
    </row>
    <row r="1476" spans="1:9" x14ac:dyDescent="0.25">
      <c r="A1476" s="192"/>
      <c r="B1476" s="188" t="s">
        <v>1704</v>
      </c>
      <c r="C1476" s="193" t="s">
        <v>2421</v>
      </c>
      <c r="D1476" s="190" t="s">
        <v>50</v>
      </c>
      <c r="E1476" s="210">
        <v>7436</v>
      </c>
      <c r="F1476" s="436">
        <v>41718</v>
      </c>
      <c r="G1476" s="42">
        <v>7436</v>
      </c>
      <c r="H1476" s="77">
        <f t="shared" si="23"/>
        <v>0</v>
      </c>
      <c r="I1476" s="190"/>
    </row>
    <row r="1477" spans="1:9" x14ac:dyDescent="0.25">
      <c r="A1477" s="192"/>
      <c r="B1477" s="188" t="s">
        <v>1705</v>
      </c>
      <c r="C1477" s="193" t="s">
        <v>2421</v>
      </c>
      <c r="D1477" s="190" t="s">
        <v>124</v>
      </c>
      <c r="E1477" s="210">
        <v>11114.5</v>
      </c>
      <c r="F1477" s="436">
        <v>41718</v>
      </c>
      <c r="G1477" s="42">
        <v>11114.5</v>
      </c>
      <c r="H1477" s="77">
        <f t="shared" si="23"/>
        <v>0</v>
      </c>
      <c r="I1477" s="190" t="s">
        <v>30</v>
      </c>
    </row>
    <row r="1478" spans="1:9" x14ac:dyDescent="0.25">
      <c r="A1478" s="192"/>
      <c r="B1478" s="188" t="s">
        <v>1706</v>
      </c>
      <c r="C1478" s="193" t="s">
        <v>2421</v>
      </c>
      <c r="D1478" s="190" t="s">
        <v>32</v>
      </c>
      <c r="E1478" s="210">
        <v>9251.5</v>
      </c>
      <c r="F1478" s="436">
        <v>41718</v>
      </c>
      <c r="G1478" s="42">
        <v>9251.5</v>
      </c>
      <c r="H1478" s="77">
        <f t="shared" si="23"/>
        <v>0</v>
      </c>
      <c r="I1478" s="190" t="s">
        <v>30</v>
      </c>
    </row>
    <row r="1479" spans="1:9" x14ac:dyDescent="0.25">
      <c r="A1479" s="192"/>
      <c r="B1479" s="188" t="s">
        <v>1707</v>
      </c>
      <c r="C1479" s="193" t="s">
        <v>2421</v>
      </c>
      <c r="D1479" s="190" t="s">
        <v>183</v>
      </c>
      <c r="E1479" s="210">
        <v>3906</v>
      </c>
      <c r="F1479" s="436">
        <v>41718</v>
      </c>
      <c r="G1479" s="42">
        <v>3906</v>
      </c>
      <c r="H1479" s="77">
        <f t="shared" si="23"/>
        <v>0</v>
      </c>
      <c r="I1479" s="190" t="s">
        <v>30</v>
      </c>
    </row>
    <row r="1480" spans="1:9" x14ac:dyDescent="0.25">
      <c r="A1480" s="192"/>
      <c r="B1480" s="188" t="s">
        <v>1708</v>
      </c>
      <c r="C1480" s="193" t="s">
        <v>2421</v>
      </c>
      <c r="D1480" s="190" t="s">
        <v>11</v>
      </c>
      <c r="E1480" s="210">
        <v>45937</v>
      </c>
      <c r="F1480" s="486">
        <v>41732</v>
      </c>
      <c r="G1480" s="219">
        <v>45937</v>
      </c>
      <c r="H1480" s="77">
        <f t="shared" si="23"/>
        <v>0</v>
      </c>
      <c r="I1480" s="190" t="s">
        <v>12</v>
      </c>
    </row>
    <row r="1481" spans="1:9" x14ac:dyDescent="0.25">
      <c r="A1481" s="192"/>
      <c r="B1481" s="188" t="s">
        <v>1709</v>
      </c>
      <c r="C1481" s="193" t="s">
        <v>2421</v>
      </c>
      <c r="D1481" s="196" t="s">
        <v>53</v>
      </c>
      <c r="E1481" s="215">
        <v>0</v>
      </c>
      <c r="F1481" s="436"/>
      <c r="G1481" s="42"/>
      <c r="H1481" s="77">
        <f t="shared" si="23"/>
        <v>0</v>
      </c>
      <c r="I1481" s="190" t="s">
        <v>324</v>
      </c>
    </row>
    <row r="1482" spans="1:9" x14ac:dyDescent="0.25">
      <c r="A1482" s="192"/>
      <c r="B1482" s="188" t="s">
        <v>1711</v>
      </c>
      <c r="C1482" s="193" t="s">
        <v>2421</v>
      </c>
      <c r="D1482" s="190" t="s">
        <v>130</v>
      </c>
      <c r="E1482" s="210">
        <v>4188</v>
      </c>
      <c r="F1482" s="436">
        <v>41722</v>
      </c>
      <c r="G1482" s="42">
        <v>4188</v>
      </c>
      <c r="H1482" s="77">
        <f t="shared" si="23"/>
        <v>0</v>
      </c>
      <c r="I1482" s="190" t="s">
        <v>21</v>
      </c>
    </row>
    <row r="1483" spans="1:9" x14ac:dyDescent="0.25">
      <c r="A1483" s="192"/>
      <c r="B1483" s="188" t="s">
        <v>1712</v>
      </c>
      <c r="C1483" s="193" t="s">
        <v>2421</v>
      </c>
      <c r="D1483" s="190" t="s">
        <v>134</v>
      </c>
      <c r="E1483" s="210">
        <v>5013.5</v>
      </c>
      <c r="F1483" s="436">
        <v>41718</v>
      </c>
      <c r="G1483" s="42">
        <v>5013.5</v>
      </c>
      <c r="H1483" s="77">
        <f t="shared" si="23"/>
        <v>0</v>
      </c>
      <c r="I1483" s="190" t="s">
        <v>12</v>
      </c>
    </row>
    <row r="1484" spans="1:9" x14ac:dyDescent="0.25">
      <c r="A1484" s="192"/>
      <c r="B1484" s="188" t="s">
        <v>1713</v>
      </c>
      <c r="C1484" s="193" t="s">
        <v>2421</v>
      </c>
      <c r="D1484" s="190" t="s">
        <v>8</v>
      </c>
      <c r="E1484" s="210">
        <v>620</v>
      </c>
      <c r="F1484" s="436">
        <v>41718</v>
      </c>
      <c r="G1484" s="42">
        <v>620</v>
      </c>
      <c r="H1484" s="77">
        <f t="shared" si="23"/>
        <v>0</v>
      </c>
      <c r="I1484" s="190" t="s">
        <v>8</v>
      </c>
    </row>
    <row r="1485" spans="1:9" x14ac:dyDescent="0.25">
      <c r="A1485" s="192"/>
      <c r="B1485" s="188" t="s">
        <v>1714</v>
      </c>
      <c r="C1485" s="193" t="s">
        <v>2421</v>
      </c>
      <c r="D1485" s="190" t="s">
        <v>74</v>
      </c>
      <c r="E1485" s="210">
        <v>11403.5</v>
      </c>
      <c r="F1485" s="436">
        <v>41718</v>
      </c>
      <c r="G1485" s="42">
        <v>11403.5</v>
      </c>
      <c r="H1485" s="77">
        <f t="shared" si="23"/>
        <v>0</v>
      </c>
      <c r="I1485" s="190"/>
    </row>
    <row r="1486" spans="1:9" x14ac:dyDescent="0.25">
      <c r="A1486" s="192"/>
      <c r="B1486" s="188" t="s">
        <v>1715</v>
      </c>
      <c r="C1486" s="193" t="s">
        <v>2421</v>
      </c>
      <c r="D1486" s="190" t="s">
        <v>2436</v>
      </c>
      <c r="E1486" s="210">
        <v>6885.6</v>
      </c>
      <c r="F1486" s="436">
        <v>41718</v>
      </c>
      <c r="G1486" s="42">
        <v>6885.6</v>
      </c>
      <c r="H1486" s="77">
        <f t="shared" si="23"/>
        <v>0</v>
      </c>
      <c r="I1486" s="190"/>
    </row>
    <row r="1487" spans="1:9" x14ac:dyDescent="0.25">
      <c r="A1487" s="192"/>
      <c r="B1487" s="188" t="s">
        <v>1716</v>
      </c>
      <c r="C1487" s="193" t="s">
        <v>2421</v>
      </c>
      <c r="D1487" s="190" t="s">
        <v>8</v>
      </c>
      <c r="E1487" s="210">
        <v>6730</v>
      </c>
      <c r="F1487" s="436">
        <v>41718</v>
      </c>
      <c r="G1487" s="42">
        <v>6730</v>
      </c>
      <c r="H1487" s="77">
        <f t="shared" si="23"/>
        <v>0</v>
      </c>
      <c r="I1487" s="190"/>
    </row>
    <row r="1488" spans="1:9" x14ac:dyDescent="0.25">
      <c r="A1488" s="192"/>
      <c r="B1488" s="188" t="s">
        <v>1717</v>
      </c>
      <c r="C1488" s="193" t="s">
        <v>2421</v>
      </c>
      <c r="D1488" s="190" t="s">
        <v>2290</v>
      </c>
      <c r="E1488" s="210">
        <v>3020</v>
      </c>
      <c r="F1488" s="436">
        <v>41718</v>
      </c>
      <c r="G1488" s="42">
        <v>3020</v>
      </c>
      <c r="H1488" s="77">
        <f t="shared" si="23"/>
        <v>0</v>
      </c>
      <c r="I1488" s="190"/>
    </row>
    <row r="1489" spans="1:9" x14ac:dyDescent="0.25">
      <c r="A1489" s="192"/>
      <c r="B1489" s="188" t="s">
        <v>1718</v>
      </c>
      <c r="C1489" s="193" t="s">
        <v>2421</v>
      </c>
      <c r="D1489" s="190" t="s">
        <v>133</v>
      </c>
      <c r="E1489" s="210">
        <v>14324.4</v>
      </c>
      <c r="F1489" s="436">
        <v>41718</v>
      </c>
      <c r="G1489" s="42">
        <v>14324.4</v>
      </c>
      <c r="H1489" s="77">
        <f t="shared" si="23"/>
        <v>0</v>
      </c>
      <c r="I1489" s="190" t="s">
        <v>8</v>
      </c>
    </row>
    <row r="1490" spans="1:9" x14ac:dyDescent="0.25">
      <c r="A1490" s="192"/>
      <c r="B1490" s="188" t="s">
        <v>1719</v>
      </c>
      <c r="C1490" s="193" t="s">
        <v>2421</v>
      </c>
      <c r="D1490" s="190" t="s">
        <v>106</v>
      </c>
      <c r="E1490" s="210">
        <v>12921.6</v>
      </c>
      <c r="F1490" s="436">
        <v>41724</v>
      </c>
      <c r="G1490" s="42">
        <v>12921.6</v>
      </c>
      <c r="H1490" s="77">
        <f t="shared" si="23"/>
        <v>0</v>
      </c>
      <c r="I1490" s="190" t="s">
        <v>217</v>
      </c>
    </row>
    <row r="1491" spans="1:9" x14ac:dyDescent="0.25">
      <c r="A1491" s="192"/>
      <c r="B1491" s="188" t="s">
        <v>1720</v>
      </c>
      <c r="C1491" s="193" t="s">
        <v>2421</v>
      </c>
      <c r="D1491" s="190" t="s">
        <v>392</v>
      </c>
      <c r="E1491" s="210">
        <v>3039</v>
      </c>
      <c r="F1491" s="436">
        <v>41718</v>
      </c>
      <c r="G1491" s="42">
        <v>3039</v>
      </c>
      <c r="H1491" s="77">
        <f t="shared" si="23"/>
        <v>0</v>
      </c>
      <c r="I1491" s="190"/>
    </row>
    <row r="1492" spans="1:9" x14ac:dyDescent="0.25">
      <c r="A1492" s="192"/>
      <c r="B1492" s="188" t="s">
        <v>1721</v>
      </c>
      <c r="C1492" s="193" t="s">
        <v>2421</v>
      </c>
      <c r="D1492" s="190" t="s">
        <v>840</v>
      </c>
      <c r="E1492" s="210">
        <v>6492.5</v>
      </c>
      <c r="F1492" s="486" t="s">
        <v>2437</v>
      </c>
      <c r="G1492" s="42">
        <v>6492.5</v>
      </c>
      <c r="H1492" s="77">
        <f t="shared" si="23"/>
        <v>0</v>
      </c>
      <c r="I1492" s="190"/>
    </row>
    <row r="1493" spans="1:9" x14ac:dyDescent="0.25">
      <c r="A1493" s="192"/>
      <c r="B1493" s="188" t="s">
        <v>1723</v>
      </c>
      <c r="C1493" s="193" t="s">
        <v>2421</v>
      </c>
      <c r="D1493" s="190" t="s">
        <v>74</v>
      </c>
      <c r="E1493" s="210">
        <v>442.5</v>
      </c>
      <c r="F1493" s="436">
        <v>41718</v>
      </c>
      <c r="G1493" s="42">
        <v>442.5</v>
      </c>
      <c r="H1493" s="77">
        <f t="shared" si="23"/>
        <v>0</v>
      </c>
      <c r="I1493" s="190"/>
    </row>
    <row r="1494" spans="1:9" x14ac:dyDescent="0.25">
      <c r="A1494" s="192"/>
      <c r="B1494" s="188" t="s">
        <v>1724</v>
      </c>
      <c r="C1494" s="193" t="s">
        <v>2421</v>
      </c>
      <c r="D1494" s="190" t="s">
        <v>54</v>
      </c>
      <c r="E1494" s="210">
        <v>34243.199999999997</v>
      </c>
      <c r="F1494" s="436">
        <v>41718</v>
      </c>
      <c r="G1494" s="42">
        <v>34243.199999999997</v>
      </c>
      <c r="H1494" s="77">
        <f t="shared" si="23"/>
        <v>0</v>
      </c>
      <c r="I1494" s="190"/>
    </row>
    <row r="1495" spans="1:9" x14ac:dyDescent="0.25">
      <c r="A1495" s="192"/>
      <c r="B1495" s="188" t="s">
        <v>1725</v>
      </c>
      <c r="C1495" s="193" t="s">
        <v>2421</v>
      </c>
      <c r="D1495" s="190" t="s">
        <v>598</v>
      </c>
      <c r="E1495" s="210">
        <v>1133.5</v>
      </c>
      <c r="F1495" s="436">
        <v>41718</v>
      </c>
      <c r="G1495" s="42">
        <v>1133.5</v>
      </c>
      <c r="H1495" s="77">
        <f t="shared" si="23"/>
        <v>0</v>
      </c>
      <c r="I1495" s="190" t="s">
        <v>27</v>
      </c>
    </row>
    <row r="1496" spans="1:9" x14ac:dyDescent="0.25">
      <c r="A1496" s="192"/>
      <c r="B1496" s="188" t="s">
        <v>1726</v>
      </c>
      <c r="C1496" s="193" t="s">
        <v>2421</v>
      </c>
      <c r="D1496" s="190" t="s">
        <v>144</v>
      </c>
      <c r="E1496" s="210">
        <v>2517.6</v>
      </c>
      <c r="F1496" s="436">
        <v>41718</v>
      </c>
      <c r="G1496" s="42">
        <v>2517.6</v>
      </c>
      <c r="H1496" s="77">
        <f t="shared" si="23"/>
        <v>0</v>
      </c>
      <c r="I1496" s="190" t="s">
        <v>27</v>
      </c>
    </row>
    <row r="1497" spans="1:9" x14ac:dyDescent="0.25">
      <c r="A1497" s="192"/>
      <c r="B1497" s="188" t="s">
        <v>1727</v>
      </c>
      <c r="C1497" s="193" t="s">
        <v>2421</v>
      </c>
      <c r="D1497" s="190" t="s">
        <v>78</v>
      </c>
      <c r="E1497" s="210">
        <v>2212.5</v>
      </c>
      <c r="F1497" s="436">
        <v>41718</v>
      </c>
      <c r="G1497" s="42">
        <v>2212.5</v>
      </c>
      <c r="H1497" s="77">
        <f t="shared" si="23"/>
        <v>0</v>
      </c>
      <c r="I1497" s="190" t="s">
        <v>27</v>
      </c>
    </row>
    <row r="1498" spans="1:9" x14ac:dyDescent="0.25">
      <c r="A1498" s="192"/>
      <c r="B1498" s="188" t="s">
        <v>1728</v>
      </c>
      <c r="C1498" s="193" t="s">
        <v>2421</v>
      </c>
      <c r="D1498" s="190" t="s">
        <v>80</v>
      </c>
      <c r="E1498" s="210">
        <v>1623.5</v>
      </c>
      <c r="F1498" s="436">
        <v>41718</v>
      </c>
      <c r="G1498" s="42">
        <v>1623.5</v>
      </c>
      <c r="H1498" s="77">
        <f t="shared" si="23"/>
        <v>0</v>
      </c>
      <c r="I1498" s="190" t="s">
        <v>27</v>
      </c>
    </row>
    <row r="1499" spans="1:9" x14ac:dyDescent="0.25">
      <c r="A1499" s="192"/>
      <c r="B1499" s="188" t="s">
        <v>1731</v>
      </c>
      <c r="C1499" s="193" t="s">
        <v>2421</v>
      </c>
      <c r="D1499" s="190" t="s">
        <v>920</v>
      </c>
      <c r="E1499" s="210">
        <v>1417.5</v>
      </c>
      <c r="F1499" s="436">
        <v>41718</v>
      </c>
      <c r="G1499" s="42">
        <v>1417.5</v>
      </c>
      <c r="H1499" s="77">
        <f t="shared" si="23"/>
        <v>0</v>
      </c>
      <c r="I1499" s="190" t="s">
        <v>27</v>
      </c>
    </row>
    <row r="1500" spans="1:9" x14ac:dyDescent="0.25">
      <c r="A1500" s="192"/>
      <c r="B1500" s="188" t="s">
        <v>1733</v>
      </c>
      <c r="C1500" s="193" t="s">
        <v>2421</v>
      </c>
      <c r="D1500" s="190" t="s">
        <v>25</v>
      </c>
      <c r="E1500" s="210">
        <v>34635</v>
      </c>
      <c r="F1500" s="489" t="s">
        <v>2438</v>
      </c>
      <c r="G1500" s="219">
        <v>34635</v>
      </c>
      <c r="H1500" s="77">
        <f t="shared" si="23"/>
        <v>0</v>
      </c>
      <c r="I1500" s="190" t="s">
        <v>65</v>
      </c>
    </row>
    <row r="1501" spans="1:9" x14ac:dyDescent="0.25">
      <c r="A1501" s="192"/>
      <c r="B1501" s="188" t="s">
        <v>1734</v>
      </c>
      <c r="C1501" s="193" t="s">
        <v>2421</v>
      </c>
      <c r="D1501" s="190" t="s">
        <v>79</v>
      </c>
      <c r="E1501" s="210">
        <v>9557</v>
      </c>
      <c r="F1501" s="436">
        <v>41720</v>
      </c>
      <c r="G1501" s="42">
        <v>9557</v>
      </c>
      <c r="H1501" s="77">
        <f t="shared" si="23"/>
        <v>0</v>
      </c>
      <c r="I1501" s="190" t="s">
        <v>21</v>
      </c>
    </row>
    <row r="1502" spans="1:9" x14ac:dyDescent="0.25">
      <c r="A1502" s="192"/>
      <c r="B1502" s="188" t="s">
        <v>1735</v>
      </c>
      <c r="C1502" s="193" t="s">
        <v>2421</v>
      </c>
      <c r="D1502" s="190" t="s">
        <v>545</v>
      </c>
      <c r="E1502" s="210">
        <v>4105.2</v>
      </c>
      <c r="F1502" s="436">
        <v>41720</v>
      </c>
      <c r="G1502" s="42">
        <v>4105.2</v>
      </c>
      <c r="H1502" s="77">
        <f t="shared" si="23"/>
        <v>0</v>
      </c>
      <c r="I1502" s="190" t="s">
        <v>162</v>
      </c>
    </row>
    <row r="1503" spans="1:9" x14ac:dyDescent="0.25">
      <c r="A1503" s="192"/>
      <c r="B1503" s="188" t="s">
        <v>1736</v>
      </c>
      <c r="C1503" s="193" t="s">
        <v>2421</v>
      </c>
      <c r="D1503" s="190" t="s">
        <v>269</v>
      </c>
      <c r="E1503" s="210">
        <v>5902.4</v>
      </c>
      <c r="F1503" s="436">
        <v>41720</v>
      </c>
      <c r="G1503" s="42">
        <v>5902.4</v>
      </c>
      <c r="H1503" s="77">
        <f t="shared" si="23"/>
        <v>0</v>
      </c>
      <c r="I1503" s="190" t="s">
        <v>162</v>
      </c>
    </row>
    <row r="1504" spans="1:9" x14ac:dyDescent="0.25">
      <c r="A1504" s="192"/>
      <c r="B1504" s="188" t="s">
        <v>1738</v>
      </c>
      <c r="C1504" s="193" t="s">
        <v>2421</v>
      </c>
      <c r="D1504" s="190" t="s">
        <v>358</v>
      </c>
      <c r="E1504" s="210">
        <v>7020</v>
      </c>
      <c r="F1504" s="436">
        <v>41724</v>
      </c>
      <c r="G1504" s="42">
        <v>7020</v>
      </c>
      <c r="H1504" s="77">
        <f>E1504-G1504</f>
        <v>0</v>
      </c>
      <c r="I1504" s="190" t="s">
        <v>162</v>
      </c>
    </row>
    <row r="1505" spans="1:9" x14ac:dyDescent="0.25">
      <c r="A1505" s="192"/>
      <c r="B1505" s="188" t="s">
        <v>1739</v>
      </c>
      <c r="C1505" s="193" t="s">
        <v>2421</v>
      </c>
      <c r="D1505" s="190" t="s">
        <v>19</v>
      </c>
      <c r="E1505" s="210">
        <v>33526.199999999997</v>
      </c>
      <c r="F1505" s="436">
        <v>41727</v>
      </c>
      <c r="G1505" s="42">
        <v>33526.199999999997</v>
      </c>
      <c r="H1505" s="77">
        <f>E1505-G1505</f>
        <v>0</v>
      </c>
      <c r="I1505" s="190" t="s">
        <v>152</v>
      </c>
    </row>
    <row r="1506" spans="1:9" x14ac:dyDescent="0.25">
      <c r="A1506" s="192"/>
      <c r="B1506" s="188" t="s">
        <v>1741</v>
      </c>
      <c r="C1506" s="193" t="s">
        <v>2421</v>
      </c>
      <c r="D1506" s="190" t="s">
        <v>8</v>
      </c>
      <c r="E1506" s="210">
        <v>1258</v>
      </c>
      <c r="F1506" s="436">
        <v>41718</v>
      </c>
      <c r="G1506" s="42">
        <v>1258</v>
      </c>
      <c r="H1506" s="77">
        <f>E1506-G1506</f>
        <v>0</v>
      </c>
      <c r="I1506" s="190" t="s">
        <v>8</v>
      </c>
    </row>
    <row r="1507" spans="1:9" x14ac:dyDescent="0.25">
      <c r="A1507" s="192"/>
      <c r="B1507" s="188" t="s">
        <v>1743</v>
      </c>
      <c r="C1507" s="193" t="s">
        <v>2421</v>
      </c>
      <c r="D1507" s="190" t="s">
        <v>22</v>
      </c>
      <c r="E1507" s="210">
        <v>16063</v>
      </c>
      <c r="F1507" s="436">
        <v>41720</v>
      </c>
      <c r="G1507" s="42">
        <v>16063</v>
      </c>
      <c r="H1507" s="77">
        <f>E1507-G1507</f>
        <v>0</v>
      </c>
      <c r="I1507" s="190" t="s">
        <v>162</v>
      </c>
    </row>
    <row r="1508" spans="1:9" x14ac:dyDescent="0.25">
      <c r="A1508" s="192"/>
      <c r="B1508" s="188" t="s">
        <v>1744</v>
      </c>
      <c r="C1508" s="193" t="s">
        <v>2421</v>
      </c>
      <c r="D1508" s="190" t="s">
        <v>169</v>
      </c>
      <c r="E1508" s="210">
        <v>8413</v>
      </c>
      <c r="F1508" s="436">
        <v>41720</v>
      </c>
      <c r="G1508" s="42">
        <v>8413</v>
      </c>
      <c r="H1508" s="77">
        <f t="shared" ref="H1508:H1571" si="24">E1508-G1508</f>
        <v>0</v>
      </c>
      <c r="I1508" s="190" t="s">
        <v>162</v>
      </c>
    </row>
    <row r="1509" spans="1:9" x14ac:dyDescent="0.25">
      <c r="A1509" s="192"/>
      <c r="B1509" s="188" t="s">
        <v>1745</v>
      </c>
      <c r="C1509" s="193" t="s">
        <v>2421</v>
      </c>
      <c r="D1509" s="190" t="s">
        <v>178</v>
      </c>
      <c r="E1509" s="210">
        <v>8433.2000000000007</v>
      </c>
      <c r="F1509" s="436">
        <v>41720</v>
      </c>
      <c r="G1509" s="42">
        <v>8433.2000000000007</v>
      </c>
      <c r="H1509" s="77">
        <f t="shared" si="24"/>
        <v>0</v>
      </c>
      <c r="I1509" s="190" t="s">
        <v>162</v>
      </c>
    </row>
    <row r="1510" spans="1:9" x14ac:dyDescent="0.25">
      <c r="A1510" s="192"/>
      <c r="B1510" s="188" t="s">
        <v>1746</v>
      </c>
      <c r="C1510" s="193" t="s">
        <v>2421</v>
      </c>
      <c r="D1510" s="190" t="s">
        <v>272</v>
      </c>
      <c r="E1510" s="210">
        <v>5681</v>
      </c>
      <c r="F1510" s="502" t="s">
        <v>2439</v>
      </c>
      <c r="G1510" s="42">
        <v>5681</v>
      </c>
      <c r="H1510" s="77">
        <f t="shared" si="24"/>
        <v>0</v>
      </c>
      <c r="I1510" s="190" t="s">
        <v>162</v>
      </c>
    </row>
    <row r="1511" spans="1:9" x14ac:dyDescent="0.25">
      <c r="A1511" s="192"/>
      <c r="B1511" s="188" t="s">
        <v>1748</v>
      </c>
      <c r="C1511" s="193" t="s">
        <v>2421</v>
      </c>
      <c r="D1511" s="190" t="s">
        <v>163</v>
      </c>
      <c r="E1511" s="210">
        <v>16533.5</v>
      </c>
      <c r="F1511" s="436">
        <v>41720</v>
      </c>
      <c r="G1511" s="42">
        <v>16533.5</v>
      </c>
      <c r="H1511" s="77">
        <f t="shared" si="24"/>
        <v>0</v>
      </c>
      <c r="I1511" s="190" t="s">
        <v>162</v>
      </c>
    </row>
    <row r="1512" spans="1:9" x14ac:dyDescent="0.25">
      <c r="A1512" s="192"/>
      <c r="B1512" s="188" t="s">
        <v>1750</v>
      </c>
      <c r="C1512" s="193" t="s">
        <v>2421</v>
      </c>
      <c r="D1512" s="190" t="s">
        <v>160</v>
      </c>
      <c r="E1512" s="210">
        <v>137915.5</v>
      </c>
      <c r="F1512" s="502" t="s">
        <v>2440</v>
      </c>
      <c r="G1512" s="42">
        <v>137915.5</v>
      </c>
      <c r="H1512" s="77">
        <f t="shared" si="24"/>
        <v>0</v>
      </c>
      <c r="I1512" s="190" t="s">
        <v>162</v>
      </c>
    </row>
    <row r="1513" spans="1:9" x14ac:dyDescent="0.25">
      <c r="A1513" s="192"/>
      <c r="B1513" s="188" t="s">
        <v>1752</v>
      </c>
      <c r="C1513" s="193" t="s">
        <v>2421</v>
      </c>
      <c r="D1513" s="196" t="s">
        <v>53</v>
      </c>
      <c r="E1513" s="215">
        <v>0</v>
      </c>
      <c r="F1513" s="436"/>
      <c r="G1513" s="42"/>
      <c r="H1513" s="77">
        <f t="shared" si="24"/>
        <v>0</v>
      </c>
      <c r="I1513" s="190" t="s">
        <v>324</v>
      </c>
    </row>
    <row r="1514" spans="1:9" x14ac:dyDescent="0.25">
      <c r="A1514" s="192"/>
      <c r="B1514" s="188" t="s">
        <v>1753</v>
      </c>
      <c r="C1514" s="193" t="s">
        <v>2421</v>
      </c>
      <c r="D1514" s="190" t="s">
        <v>8</v>
      </c>
      <c r="E1514" s="210">
        <v>1425</v>
      </c>
      <c r="F1514" s="436">
        <v>41718</v>
      </c>
      <c r="G1514" s="42">
        <v>1425</v>
      </c>
      <c r="H1514" s="77">
        <f t="shared" si="24"/>
        <v>0</v>
      </c>
      <c r="I1514" s="190" t="s">
        <v>8</v>
      </c>
    </row>
    <row r="1515" spans="1:9" x14ac:dyDescent="0.25">
      <c r="A1515" s="192"/>
      <c r="B1515" s="188" t="s">
        <v>1754</v>
      </c>
      <c r="C1515" s="193" t="s">
        <v>2421</v>
      </c>
      <c r="D1515" s="190" t="s">
        <v>160</v>
      </c>
      <c r="E1515" s="210">
        <v>3236</v>
      </c>
      <c r="F1515" s="491" t="s">
        <v>2441</v>
      </c>
      <c r="G1515" s="42">
        <v>3236</v>
      </c>
      <c r="H1515" s="77">
        <f t="shared" si="24"/>
        <v>0</v>
      </c>
      <c r="I1515" s="190" t="s">
        <v>162</v>
      </c>
    </row>
    <row r="1516" spans="1:9" x14ac:dyDescent="0.25">
      <c r="A1516" s="192"/>
      <c r="B1516" s="188" t="s">
        <v>1755</v>
      </c>
      <c r="C1516" s="193" t="s">
        <v>2421</v>
      </c>
      <c r="D1516" s="190" t="s">
        <v>168</v>
      </c>
      <c r="E1516" s="210">
        <v>14968.2</v>
      </c>
      <c r="F1516" s="486" t="s">
        <v>2442</v>
      </c>
      <c r="G1516" s="42">
        <v>14968.2</v>
      </c>
      <c r="H1516" s="77">
        <f t="shared" si="24"/>
        <v>0</v>
      </c>
      <c r="I1516" s="190" t="s">
        <v>162</v>
      </c>
    </row>
    <row r="1517" spans="1:9" x14ac:dyDescent="0.25">
      <c r="A1517" s="192"/>
      <c r="B1517" s="188" t="s">
        <v>1756</v>
      </c>
      <c r="C1517" s="193" t="s">
        <v>2421</v>
      </c>
      <c r="D1517" s="190" t="s">
        <v>361</v>
      </c>
      <c r="E1517" s="210">
        <v>1609</v>
      </c>
      <c r="F1517" s="436">
        <v>41720</v>
      </c>
      <c r="G1517" s="42">
        <v>1609</v>
      </c>
      <c r="H1517" s="77">
        <f t="shared" si="24"/>
        <v>0</v>
      </c>
      <c r="I1517" s="190" t="s">
        <v>162</v>
      </c>
    </row>
    <row r="1518" spans="1:9" x14ac:dyDescent="0.25">
      <c r="A1518" s="192"/>
      <c r="B1518" s="188" t="s">
        <v>1757</v>
      </c>
      <c r="C1518" s="193" t="s">
        <v>2421</v>
      </c>
      <c r="D1518" s="190" t="s">
        <v>98</v>
      </c>
      <c r="E1518" s="210">
        <v>14100</v>
      </c>
      <c r="F1518" s="436">
        <v>41718</v>
      </c>
      <c r="G1518" s="42">
        <v>14100</v>
      </c>
      <c r="H1518" s="77">
        <f t="shared" si="24"/>
        <v>0</v>
      </c>
      <c r="I1518" s="190" t="s">
        <v>65</v>
      </c>
    </row>
    <row r="1519" spans="1:9" x14ac:dyDescent="0.25">
      <c r="A1519" s="192"/>
      <c r="B1519" s="188" t="s">
        <v>1758</v>
      </c>
      <c r="C1519" s="193" t="s">
        <v>2421</v>
      </c>
      <c r="D1519" s="190" t="s">
        <v>62</v>
      </c>
      <c r="E1519" s="210">
        <v>18984.599999999999</v>
      </c>
      <c r="F1519" s="436">
        <v>41720</v>
      </c>
      <c r="G1519" s="42">
        <v>18984.599999999999</v>
      </c>
      <c r="H1519" s="77">
        <f t="shared" si="24"/>
        <v>0</v>
      </c>
      <c r="I1519" s="190" t="s">
        <v>65</v>
      </c>
    </row>
    <row r="1520" spans="1:9" x14ac:dyDescent="0.25">
      <c r="A1520" s="192"/>
      <c r="B1520" s="188" t="s">
        <v>1759</v>
      </c>
      <c r="C1520" s="193" t="s">
        <v>2421</v>
      </c>
      <c r="D1520" s="190" t="s">
        <v>650</v>
      </c>
      <c r="E1520" s="210">
        <v>10896.5</v>
      </c>
      <c r="F1520" s="436">
        <v>41718</v>
      </c>
      <c r="G1520" s="42">
        <v>10896.5</v>
      </c>
      <c r="H1520" s="77">
        <f t="shared" si="24"/>
        <v>0</v>
      </c>
      <c r="I1520" s="190"/>
    </row>
    <row r="1521" spans="1:9" x14ac:dyDescent="0.25">
      <c r="A1521" s="192"/>
      <c r="B1521" s="188" t="s">
        <v>1760</v>
      </c>
      <c r="C1521" s="193" t="s">
        <v>2421</v>
      </c>
      <c r="D1521" s="190" t="s">
        <v>54</v>
      </c>
      <c r="E1521" s="210">
        <v>33818.5</v>
      </c>
      <c r="F1521" s="436">
        <v>41718</v>
      </c>
      <c r="G1521" s="42">
        <v>33818.5</v>
      </c>
      <c r="H1521" s="77">
        <f t="shared" si="24"/>
        <v>0</v>
      </c>
      <c r="I1521" s="190"/>
    </row>
    <row r="1522" spans="1:9" x14ac:dyDescent="0.25">
      <c r="A1522" s="192"/>
      <c r="B1522" s="188" t="s">
        <v>1761</v>
      </c>
      <c r="C1522" s="193" t="s">
        <v>2421</v>
      </c>
      <c r="D1522" s="196" t="s">
        <v>53</v>
      </c>
      <c r="E1522" s="215">
        <v>0</v>
      </c>
      <c r="F1522" s="436"/>
      <c r="G1522" s="42"/>
      <c r="H1522" s="77">
        <f t="shared" si="24"/>
        <v>0</v>
      </c>
      <c r="I1522" s="190" t="s">
        <v>324</v>
      </c>
    </row>
    <row r="1523" spans="1:9" x14ac:dyDescent="0.25">
      <c r="A1523" s="192"/>
      <c r="B1523" s="188" t="s">
        <v>1762</v>
      </c>
      <c r="C1523" s="193" t="s">
        <v>2421</v>
      </c>
      <c r="D1523" s="190" t="s">
        <v>14</v>
      </c>
      <c r="E1523" s="210">
        <v>4365</v>
      </c>
      <c r="F1523" s="436">
        <v>41718</v>
      </c>
      <c r="G1523" s="42">
        <v>4365</v>
      </c>
      <c r="H1523" s="77">
        <f t="shared" si="24"/>
        <v>0</v>
      </c>
      <c r="I1523" s="190" t="s">
        <v>37</v>
      </c>
    </row>
    <row r="1524" spans="1:9" x14ac:dyDescent="0.25">
      <c r="A1524" s="192"/>
      <c r="B1524" s="188" t="s">
        <v>1763</v>
      </c>
      <c r="C1524" s="193" t="s">
        <v>2421</v>
      </c>
      <c r="D1524" s="190" t="s">
        <v>544</v>
      </c>
      <c r="E1524" s="210">
        <v>23276</v>
      </c>
      <c r="F1524" s="436">
        <v>41718</v>
      </c>
      <c r="G1524" s="42">
        <v>23276</v>
      </c>
      <c r="H1524" s="77">
        <f t="shared" si="24"/>
        <v>0</v>
      </c>
      <c r="I1524" s="190"/>
    </row>
    <row r="1525" spans="1:9" x14ac:dyDescent="0.25">
      <c r="A1525" s="192"/>
      <c r="B1525" s="188" t="s">
        <v>1764</v>
      </c>
      <c r="C1525" s="193" t="s">
        <v>2421</v>
      </c>
      <c r="D1525" s="190" t="s">
        <v>175</v>
      </c>
      <c r="E1525" s="210">
        <v>12010</v>
      </c>
      <c r="F1525" s="491" t="s">
        <v>2443</v>
      </c>
      <c r="G1525" s="42">
        <v>12010</v>
      </c>
      <c r="H1525" s="77">
        <f t="shared" si="24"/>
        <v>0</v>
      </c>
      <c r="I1525" s="190" t="s">
        <v>162</v>
      </c>
    </row>
    <row r="1526" spans="1:9" x14ac:dyDescent="0.25">
      <c r="A1526" s="192"/>
      <c r="B1526" s="188" t="s">
        <v>1765</v>
      </c>
      <c r="C1526" s="193" t="s">
        <v>2421</v>
      </c>
      <c r="D1526" s="190" t="s">
        <v>520</v>
      </c>
      <c r="E1526" s="210">
        <v>165</v>
      </c>
      <c r="F1526" s="436">
        <v>41718</v>
      </c>
      <c r="G1526" s="42">
        <v>165</v>
      </c>
      <c r="H1526" s="77">
        <f t="shared" si="24"/>
        <v>0</v>
      </c>
      <c r="I1526" s="190"/>
    </row>
    <row r="1527" spans="1:9" x14ac:dyDescent="0.25">
      <c r="A1527" s="192"/>
      <c r="B1527" s="188" t="s">
        <v>1766</v>
      </c>
      <c r="C1527" s="193" t="s">
        <v>2421</v>
      </c>
      <c r="D1527" s="190" t="s">
        <v>2385</v>
      </c>
      <c r="E1527" s="210">
        <v>33721.5</v>
      </c>
      <c r="F1527" s="489" t="s">
        <v>2444</v>
      </c>
      <c r="G1527" s="42">
        <v>33721.5</v>
      </c>
      <c r="H1527" s="77">
        <f t="shared" si="24"/>
        <v>0</v>
      </c>
      <c r="I1527" s="190" t="s">
        <v>8</v>
      </c>
    </row>
    <row r="1528" spans="1:9" ht="68.25" x14ac:dyDescent="0.25">
      <c r="A1528" s="192"/>
      <c r="B1528" s="188" t="s">
        <v>1767</v>
      </c>
      <c r="C1528" s="193" t="s">
        <v>2421</v>
      </c>
      <c r="D1528" s="190" t="s">
        <v>882</v>
      </c>
      <c r="E1528" s="210">
        <v>33872</v>
      </c>
      <c r="F1528" s="519" t="s">
        <v>3697</v>
      </c>
      <c r="G1528" s="62">
        <v>33872</v>
      </c>
      <c r="H1528" s="77">
        <f t="shared" si="24"/>
        <v>0</v>
      </c>
      <c r="I1528" s="190" t="s">
        <v>21</v>
      </c>
    </row>
    <row r="1529" spans="1:9" x14ac:dyDescent="0.25">
      <c r="A1529" s="192"/>
      <c r="B1529" s="188" t="s">
        <v>1768</v>
      </c>
      <c r="C1529" s="193" t="s">
        <v>2421</v>
      </c>
      <c r="D1529" s="190" t="s">
        <v>59</v>
      </c>
      <c r="E1529" s="210">
        <v>16958.5</v>
      </c>
      <c r="F1529" s="486" t="s">
        <v>2445</v>
      </c>
      <c r="G1529" s="42">
        <v>16958.5</v>
      </c>
      <c r="H1529" s="222">
        <f t="shared" si="24"/>
        <v>0</v>
      </c>
      <c r="I1529" s="190" t="s">
        <v>21</v>
      </c>
    </row>
    <row r="1530" spans="1:9" x14ac:dyDescent="0.25">
      <c r="A1530" s="192"/>
      <c r="B1530" s="188" t="s">
        <v>1769</v>
      </c>
      <c r="C1530" s="193" t="s">
        <v>2421</v>
      </c>
      <c r="D1530" s="190" t="s">
        <v>2446</v>
      </c>
      <c r="E1530" s="220">
        <v>28908</v>
      </c>
      <c r="F1530" s="436">
        <v>41718</v>
      </c>
      <c r="G1530" s="42">
        <v>28908</v>
      </c>
      <c r="H1530" s="222">
        <f t="shared" si="24"/>
        <v>0</v>
      </c>
      <c r="I1530" s="190"/>
    </row>
    <row r="1531" spans="1:9" x14ac:dyDescent="0.25">
      <c r="A1531" s="192">
        <v>41719</v>
      </c>
      <c r="B1531" s="188" t="s">
        <v>1771</v>
      </c>
      <c r="C1531" s="193" t="s">
        <v>2421</v>
      </c>
      <c r="D1531" s="190" t="s">
        <v>116</v>
      </c>
      <c r="E1531" s="210">
        <v>4965.2</v>
      </c>
      <c r="F1531" s="436">
        <v>41719</v>
      </c>
      <c r="G1531" s="42">
        <v>4965.2</v>
      </c>
      <c r="H1531" s="222">
        <f t="shared" si="24"/>
        <v>0</v>
      </c>
      <c r="I1531" s="190"/>
    </row>
    <row r="1532" spans="1:9" x14ac:dyDescent="0.25">
      <c r="A1532" s="192"/>
      <c r="B1532" s="188" t="s">
        <v>1772</v>
      </c>
      <c r="C1532" s="193" t="s">
        <v>2421</v>
      </c>
      <c r="D1532" s="190" t="s">
        <v>47</v>
      </c>
      <c r="E1532" s="210">
        <v>3081</v>
      </c>
      <c r="F1532" s="436">
        <v>41719</v>
      </c>
      <c r="G1532" s="42">
        <v>3081</v>
      </c>
      <c r="H1532" s="77">
        <f t="shared" si="24"/>
        <v>0</v>
      </c>
      <c r="I1532" s="56" t="s">
        <v>30</v>
      </c>
    </row>
    <row r="1533" spans="1:9" x14ac:dyDescent="0.25">
      <c r="A1533" s="232">
        <v>41719</v>
      </c>
      <c r="B1533" s="255" t="s">
        <v>1773</v>
      </c>
      <c r="C1533" s="255" t="s">
        <v>2421</v>
      </c>
      <c r="D1533" s="190" t="s">
        <v>29</v>
      </c>
      <c r="E1533" s="210">
        <v>5107</v>
      </c>
      <c r="F1533" s="436">
        <v>41719</v>
      </c>
      <c r="G1533" s="42">
        <v>5107</v>
      </c>
      <c r="H1533" s="222">
        <f t="shared" si="24"/>
        <v>0</v>
      </c>
      <c r="I1533" s="190" t="s">
        <v>30</v>
      </c>
    </row>
    <row r="1534" spans="1:9" x14ac:dyDescent="0.25">
      <c r="A1534" s="192"/>
      <c r="B1534" s="188" t="s">
        <v>1774</v>
      </c>
      <c r="C1534" s="193" t="s">
        <v>2421</v>
      </c>
      <c r="D1534" s="190" t="s">
        <v>163</v>
      </c>
      <c r="E1534" s="210">
        <v>4624.5</v>
      </c>
      <c r="F1534" s="436">
        <v>41719</v>
      </c>
      <c r="G1534" s="42">
        <v>4624.5</v>
      </c>
      <c r="H1534" s="222">
        <f t="shared" si="24"/>
        <v>0</v>
      </c>
      <c r="I1534" s="190"/>
    </row>
    <row r="1535" spans="1:9" x14ac:dyDescent="0.25">
      <c r="A1535" s="192"/>
      <c r="B1535" s="188" t="s">
        <v>1775</v>
      </c>
      <c r="C1535" s="193" t="s">
        <v>2421</v>
      </c>
      <c r="D1535" s="190" t="s">
        <v>11</v>
      </c>
      <c r="E1535" s="210">
        <v>24336</v>
      </c>
      <c r="F1535" s="486">
        <v>41732</v>
      </c>
      <c r="G1535" s="219">
        <v>24336</v>
      </c>
      <c r="H1535" s="77">
        <f t="shared" si="24"/>
        <v>0</v>
      </c>
      <c r="I1535" s="190"/>
    </row>
    <row r="1536" spans="1:9" x14ac:dyDescent="0.25">
      <c r="A1536" s="192"/>
      <c r="B1536" s="188" t="s">
        <v>1777</v>
      </c>
      <c r="C1536" s="193" t="s">
        <v>2421</v>
      </c>
      <c r="D1536" s="190" t="s">
        <v>646</v>
      </c>
      <c r="E1536" s="210">
        <v>4675</v>
      </c>
      <c r="F1536" s="436">
        <v>41719</v>
      </c>
      <c r="G1536" s="42">
        <v>4675</v>
      </c>
      <c r="H1536" s="77">
        <f t="shared" si="24"/>
        <v>0</v>
      </c>
      <c r="I1536" s="190" t="s">
        <v>12</v>
      </c>
    </row>
    <row r="1537" spans="1:9" x14ac:dyDescent="0.25">
      <c r="A1537" s="192"/>
      <c r="B1537" s="188" t="s">
        <v>1779</v>
      </c>
      <c r="C1537" s="193" t="s">
        <v>2421</v>
      </c>
      <c r="D1537" s="190" t="s">
        <v>13</v>
      </c>
      <c r="E1537" s="210">
        <v>2580</v>
      </c>
      <c r="F1537" s="436">
        <v>41719</v>
      </c>
      <c r="G1537" s="42">
        <v>2580</v>
      </c>
      <c r="H1537" s="77">
        <f t="shared" si="24"/>
        <v>0</v>
      </c>
      <c r="I1537" s="190" t="s">
        <v>30</v>
      </c>
    </row>
    <row r="1538" spans="1:9" x14ac:dyDescent="0.25">
      <c r="A1538" s="192"/>
      <c r="B1538" s="188" t="s">
        <v>1780</v>
      </c>
      <c r="C1538" s="193" t="s">
        <v>2421</v>
      </c>
      <c r="D1538" s="196" t="s">
        <v>53</v>
      </c>
      <c r="E1538" s="215">
        <v>0</v>
      </c>
      <c r="F1538" s="436"/>
      <c r="G1538" s="42"/>
      <c r="H1538" s="77">
        <f t="shared" si="24"/>
        <v>0</v>
      </c>
      <c r="I1538" s="190" t="s">
        <v>324</v>
      </c>
    </row>
    <row r="1539" spans="1:9" x14ac:dyDescent="0.25">
      <c r="A1539" s="192"/>
      <c r="B1539" s="188" t="s">
        <v>1781</v>
      </c>
      <c r="C1539" s="193" t="s">
        <v>2421</v>
      </c>
      <c r="D1539" s="190" t="s">
        <v>488</v>
      </c>
      <c r="E1539" s="210">
        <v>979</v>
      </c>
      <c r="F1539" s="436">
        <v>41719</v>
      </c>
      <c r="G1539" s="42">
        <v>979</v>
      </c>
      <c r="H1539" s="77">
        <f t="shared" si="24"/>
        <v>0</v>
      </c>
      <c r="I1539" s="190" t="s">
        <v>8</v>
      </c>
    </row>
    <row r="1540" spans="1:9" x14ac:dyDescent="0.25">
      <c r="A1540" s="192"/>
      <c r="B1540" s="188" t="s">
        <v>1782</v>
      </c>
      <c r="C1540" s="193" t="s">
        <v>2421</v>
      </c>
      <c r="D1540" s="190" t="s">
        <v>827</v>
      </c>
      <c r="E1540" s="210">
        <v>1504</v>
      </c>
      <c r="F1540" s="436">
        <v>41719</v>
      </c>
      <c r="G1540" s="42">
        <v>1504</v>
      </c>
      <c r="H1540" s="77">
        <f t="shared" si="24"/>
        <v>0</v>
      </c>
      <c r="I1540" s="190" t="s">
        <v>30</v>
      </c>
    </row>
    <row r="1541" spans="1:9" x14ac:dyDescent="0.25">
      <c r="A1541" s="192"/>
      <c r="B1541" s="188" t="s">
        <v>1783</v>
      </c>
      <c r="C1541" s="193" t="s">
        <v>2421</v>
      </c>
      <c r="D1541" s="190" t="s">
        <v>129</v>
      </c>
      <c r="E1541" s="210">
        <v>830</v>
      </c>
      <c r="F1541" s="436">
        <v>41719</v>
      </c>
      <c r="G1541" s="42">
        <v>830</v>
      </c>
      <c r="H1541" s="77">
        <f t="shared" si="24"/>
        <v>0</v>
      </c>
      <c r="I1541" s="190"/>
    </row>
    <row r="1542" spans="1:9" x14ac:dyDescent="0.25">
      <c r="A1542" s="192"/>
      <c r="B1542" s="188" t="s">
        <v>1784</v>
      </c>
      <c r="C1542" s="193" t="s">
        <v>2421</v>
      </c>
      <c r="D1542" s="190" t="s">
        <v>1778</v>
      </c>
      <c r="E1542" s="210">
        <v>1350</v>
      </c>
      <c r="F1542" s="436">
        <v>41719</v>
      </c>
      <c r="G1542" s="42">
        <v>1350</v>
      </c>
      <c r="H1542" s="77">
        <f t="shared" si="24"/>
        <v>0</v>
      </c>
      <c r="I1542" s="190" t="s">
        <v>30</v>
      </c>
    </row>
    <row r="1543" spans="1:9" x14ac:dyDescent="0.25">
      <c r="A1543" s="192"/>
      <c r="B1543" s="188" t="s">
        <v>1785</v>
      </c>
      <c r="C1543" s="193" t="s">
        <v>2421</v>
      </c>
      <c r="D1543" s="190" t="s">
        <v>123</v>
      </c>
      <c r="E1543" s="210">
        <v>1079</v>
      </c>
      <c r="F1543" s="436">
        <v>41720</v>
      </c>
      <c r="G1543" s="42">
        <v>1079</v>
      </c>
      <c r="H1543" s="77">
        <f t="shared" si="24"/>
        <v>0</v>
      </c>
      <c r="I1543" s="190" t="s">
        <v>8</v>
      </c>
    </row>
    <row r="1544" spans="1:9" x14ac:dyDescent="0.25">
      <c r="A1544" s="192"/>
      <c r="B1544" s="188" t="s">
        <v>1786</v>
      </c>
      <c r="C1544" s="193" t="s">
        <v>2421</v>
      </c>
      <c r="D1544" s="190" t="s">
        <v>163</v>
      </c>
      <c r="E1544" s="210">
        <v>827.5</v>
      </c>
      <c r="F1544" s="436">
        <v>41719</v>
      </c>
      <c r="G1544" s="42">
        <v>827.5</v>
      </c>
      <c r="H1544" s="77">
        <f t="shared" si="24"/>
        <v>0</v>
      </c>
      <c r="I1544" s="190"/>
    </row>
    <row r="1545" spans="1:9" x14ac:dyDescent="0.25">
      <c r="A1545" s="192"/>
      <c r="B1545" s="188" t="s">
        <v>1787</v>
      </c>
      <c r="C1545" s="193" t="s">
        <v>2421</v>
      </c>
      <c r="D1545" s="190" t="s">
        <v>16</v>
      </c>
      <c r="E1545" s="210">
        <v>209912.2</v>
      </c>
      <c r="F1545" s="486">
        <v>41738</v>
      </c>
      <c r="G1545" s="219">
        <v>209912.2</v>
      </c>
      <c r="H1545" s="77">
        <f t="shared" si="24"/>
        <v>0</v>
      </c>
      <c r="I1545" s="190" t="s">
        <v>37</v>
      </c>
    </row>
    <row r="1546" spans="1:9" x14ac:dyDescent="0.25">
      <c r="A1546" s="192"/>
      <c r="B1546" s="188" t="s">
        <v>1788</v>
      </c>
      <c r="C1546" s="193" t="s">
        <v>2421</v>
      </c>
      <c r="D1546" s="190" t="s">
        <v>599</v>
      </c>
      <c r="E1546" s="210">
        <v>1760</v>
      </c>
      <c r="F1546" s="436">
        <v>41729</v>
      </c>
      <c r="G1546" s="42">
        <v>1760</v>
      </c>
      <c r="H1546" s="77">
        <f t="shared" si="24"/>
        <v>0</v>
      </c>
      <c r="I1546" s="190" t="s">
        <v>30</v>
      </c>
    </row>
    <row r="1547" spans="1:9" x14ac:dyDescent="0.25">
      <c r="A1547" s="192"/>
      <c r="B1547" s="188" t="s">
        <v>1789</v>
      </c>
      <c r="C1547" s="193" t="s">
        <v>2421</v>
      </c>
      <c r="D1547" s="190" t="s">
        <v>52</v>
      </c>
      <c r="E1547" s="210">
        <v>3973.1</v>
      </c>
      <c r="F1547" s="436">
        <v>41719</v>
      </c>
      <c r="G1547" s="42">
        <v>3973.1</v>
      </c>
      <c r="H1547" s="77">
        <f t="shared" si="24"/>
        <v>0</v>
      </c>
      <c r="I1547" s="190" t="s">
        <v>65</v>
      </c>
    </row>
    <row r="1548" spans="1:9" x14ac:dyDescent="0.25">
      <c r="A1548" s="192"/>
      <c r="B1548" s="188" t="s">
        <v>1790</v>
      </c>
      <c r="C1548" s="193" t="s">
        <v>2421</v>
      </c>
      <c r="D1548" s="190" t="s">
        <v>260</v>
      </c>
      <c r="E1548" s="210">
        <v>3320</v>
      </c>
      <c r="F1548" s="436">
        <v>41719</v>
      </c>
      <c r="G1548" s="42">
        <v>3320</v>
      </c>
      <c r="H1548" s="77">
        <f t="shared" si="24"/>
        <v>0</v>
      </c>
      <c r="I1548" s="190" t="s">
        <v>65</v>
      </c>
    </row>
    <row r="1549" spans="1:9" x14ac:dyDescent="0.25">
      <c r="A1549" s="192"/>
      <c r="B1549" s="188" t="s">
        <v>1792</v>
      </c>
      <c r="C1549" s="193" t="s">
        <v>2421</v>
      </c>
      <c r="D1549" s="190" t="s">
        <v>44</v>
      </c>
      <c r="E1549" s="210">
        <v>5700</v>
      </c>
      <c r="F1549" s="436">
        <v>41729</v>
      </c>
      <c r="G1549" s="42">
        <v>5700</v>
      </c>
      <c r="H1549" s="77">
        <f t="shared" si="24"/>
        <v>0</v>
      </c>
      <c r="I1549" s="190" t="s">
        <v>65</v>
      </c>
    </row>
    <row r="1550" spans="1:9" x14ac:dyDescent="0.25">
      <c r="A1550" s="192"/>
      <c r="B1550" s="188" t="s">
        <v>1793</v>
      </c>
      <c r="C1550" s="193" t="s">
        <v>2421</v>
      </c>
      <c r="D1550" s="190" t="s">
        <v>701</v>
      </c>
      <c r="E1550" s="210">
        <v>1600.75</v>
      </c>
      <c r="F1550" s="436">
        <v>41719</v>
      </c>
      <c r="G1550" s="42">
        <v>1600.75</v>
      </c>
      <c r="H1550" s="77">
        <f t="shared" si="24"/>
        <v>0</v>
      </c>
      <c r="I1550" s="190" t="s">
        <v>65</v>
      </c>
    </row>
    <row r="1551" spans="1:9" x14ac:dyDescent="0.25">
      <c r="A1551" s="192"/>
      <c r="B1551" s="188" t="s">
        <v>1794</v>
      </c>
      <c r="C1551" s="193" t="s">
        <v>2421</v>
      </c>
      <c r="D1551" s="190" t="s">
        <v>260</v>
      </c>
      <c r="E1551" s="210">
        <v>460</v>
      </c>
      <c r="F1551" s="436">
        <v>41719</v>
      </c>
      <c r="G1551" s="42">
        <v>460</v>
      </c>
      <c r="H1551" s="77">
        <f t="shared" si="24"/>
        <v>0</v>
      </c>
      <c r="I1551" s="190" t="s">
        <v>65</v>
      </c>
    </row>
    <row r="1552" spans="1:9" x14ac:dyDescent="0.25">
      <c r="A1552" s="192"/>
      <c r="B1552" s="188" t="s">
        <v>1795</v>
      </c>
      <c r="C1552" s="193" t="s">
        <v>2421</v>
      </c>
      <c r="D1552" s="190" t="s">
        <v>2420</v>
      </c>
      <c r="E1552" s="210">
        <v>10140</v>
      </c>
      <c r="F1552" s="436">
        <v>41719</v>
      </c>
      <c r="G1552" s="42">
        <v>10140</v>
      </c>
      <c r="H1552" s="77">
        <f t="shared" si="24"/>
        <v>0</v>
      </c>
      <c r="I1552" s="190" t="s">
        <v>65</v>
      </c>
    </row>
    <row r="1553" spans="1:9" x14ac:dyDescent="0.25">
      <c r="A1553" s="192"/>
      <c r="B1553" s="188" t="s">
        <v>1796</v>
      </c>
      <c r="C1553" s="193" t="s">
        <v>2421</v>
      </c>
      <c r="D1553" s="190" t="s">
        <v>55</v>
      </c>
      <c r="E1553" s="210">
        <v>12377.2</v>
      </c>
      <c r="F1553" s="436">
        <v>41719</v>
      </c>
      <c r="G1553" s="42">
        <v>12377.2</v>
      </c>
      <c r="H1553" s="77">
        <f t="shared" si="24"/>
        <v>0</v>
      </c>
      <c r="I1553" s="190" t="s">
        <v>8</v>
      </c>
    </row>
    <row r="1554" spans="1:9" x14ac:dyDescent="0.25">
      <c r="A1554" s="192"/>
      <c r="B1554" s="188" t="s">
        <v>1797</v>
      </c>
      <c r="C1554" s="193" t="s">
        <v>2421</v>
      </c>
      <c r="D1554" s="190" t="s">
        <v>8</v>
      </c>
      <c r="E1554" s="210">
        <v>1998</v>
      </c>
      <c r="F1554" s="436">
        <v>41719</v>
      </c>
      <c r="G1554" s="42">
        <v>1998</v>
      </c>
      <c r="H1554" s="77">
        <f t="shared" si="24"/>
        <v>0</v>
      </c>
      <c r="I1554" s="190" t="s">
        <v>8</v>
      </c>
    </row>
    <row r="1555" spans="1:9" x14ac:dyDescent="0.25">
      <c r="A1555" s="192"/>
      <c r="B1555" s="188" t="s">
        <v>1798</v>
      </c>
      <c r="C1555" s="193" t="s">
        <v>2421</v>
      </c>
      <c r="D1555" s="190" t="s">
        <v>50</v>
      </c>
      <c r="E1555" s="210">
        <v>4230</v>
      </c>
      <c r="F1555" s="436">
        <v>41719</v>
      </c>
      <c r="G1555" s="42">
        <v>4230</v>
      </c>
      <c r="H1555" s="77">
        <f t="shared" si="24"/>
        <v>0</v>
      </c>
      <c r="I1555" s="190"/>
    </row>
    <row r="1556" spans="1:9" x14ac:dyDescent="0.25">
      <c r="A1556" s="192"/>
      <c r="B1556" s="188" t="s">
        <v>1799</v>
      </c>
      <c r="C1556" s="193" t="s">
        <v>2421</v>
      </c>
      <c r="D1556" s="190" t="s">
        <v>2409</v>
      </c>
      <c r="E1556" s="210">
        <v>1022</v>
      </c>
      <c r="F1556" s="436">
        <v>41719</v>
      </c>
      <c r="G1556" s="42">
        <v>1022</v>
      </c>
      <c r="H1556" s="77">
        <f t="shared" si="24"/>
        <v>0</v>
      </c>
      <c r="I1556" s="190" t="s">
        <v>30</v>
      </c>
    </row>
    <row r="1557" spans="1:9" x14ac:dyDescent="0.25">
      <c r="A1557" s="192"/>
      <c r="B1557" s="188" t="s">
        <v>1800</v>
      </c>
      <c r="C1557" s="193" t="s">
        <v>2421</v>
      </c>
      <c r="D1557" s="196" t="s">
        <v>53</v>
      </c>
      <c r="E1557" s="215">
        <v>0</v>
      </c>
      <c r="F1557" s="436"/>
      <c r="G1557" s="42"/>
      <c r="H1557" s="77">
        <f t="shared" si="24"/>
        <v>0</v>
      </c>
      <c r="I1557" s="190" t="s">
        <v>324</v>
      </c>
    </row>
    <row r="1558" spans="1:9" x14ac:dyDescent="0.25">
      <c r="A1558" s="192"/>
      <c r="B1558" s="188" t="s">
        <v>1801</v>
      </c>
      <c r="C1558" s="193" t="s">
        <v>2421</v>
      </c>
      <c r="D1558" s="190" t="s">
        <v>8</v>
      </c>
      <c r="E1558" s="210">
        <v>2902.5</v>
      </c>
      <c r="F1558" s="436">
        <v>41719</v>
      </c>
      <c r="G1558" s="42">
        <v>2902.5</v>
      </c>
      <c r="H1558" s="77">
        <f t="shared" si="24"/>
        <v>0</v>
      </c>
      <c r="I1558" s="190" t="s">
        <v>8</v>
      </c>
    </row>
    <row r="1559" spans="1:9" x14ac:dyDescent="0.25">
      <c r="A1559" s="192"/>
      <c r="B1559" s="188" t="s">
        <v>1802</v>
      </c>
      <c r="C1559" s="193" t="s">
        <v>2421</v>
      </c>
      <c r="D1559" s="190" t="s">
        <v>808</v>
      </c>
      <c r="E1559" s="210">
        <v>1727</v>
      </c>
      <c r="F1559" s="436">
        <v>41719</v>
      </c>
      <c r="G1559" s="42">
        <v>1727</v>
      </c>
      <c r="H1559" s="77">
        <f t="shared" si="24"/>
        <v>0</v>
      </c>
      <c r="I1559" s="190" t="s">
        <v>30</v>
      </c>
    </row>
    <row r="1560" spans="1:9" x14ac:dyDescent="0.25">
      <c r="A1560" s="192"/>
      <c r="B1560" s="188" t="s">
        <v>1803</v>
      </c>
      <c r="C1560" s="193" t="s">
        <v>2421</v>
      </c>
      <c r="D1560" s="190" t="s">
        <v>8</v>
      </c>
      <c r="E1560" s="210">
        <v>40</v>
      </c>
      <c r="F1560" s="436">
        <v>41719</v>
      </c>
      <c r="G1560" s="42">
        <v>40</v>
      </c>
      <c r="H1560" s="77">
        <f t="shared" si="24"/>
        <v>0</v>
      </c>
      <c r="I1560" s="190"/>
    </row>
    <row r="1561" spans="1:9" x14ac:dyDescent="0.25">
      <c r="A1561" s="192"/>
      <c r="B1561" s="188" t="s">
        <v>1804</v>
      </c>
      <c r="C1561" s="193" t="s">
        <v>2421</v>
      </c>
      <c r="D1561" s="190" t="s">
        <v>75</v>
      </c>
      <c r="E1561" s="210">
        <v>919.5</v>
      </c>
      <c r="F1561" s="436">
        <v>41719</v>
      </c>
      <c r="G1561" s="42">
        <v>919.5</v>
      </c>
      <c r="H1561" s="77">
        <f t="shared" si="24"/>
        <v>0</v>
      </c>
      <c r="I1561" s="190"/>
    </row>
    <row r="1562" spans="1:9" x14ac:dyDescent="0.25">
      <c r="A1562" s="192"/>
      <c r="B1562" s="188" t="s">
        <v>1805</v>
      </c>
      <c r="C1562" s="193" t="s">
        <v>2421</v>
      </c>
      <c r="D1562" s="190" t="s">
        <v>130</v>
      </c>
      <c r="E1562" s="210">
        <v>2347</v>
      </c>
      <c r="F1562" s="436">
        <v>41722</v>
      </c>
      <c r="G1562" s="42">
        <v>2347</v>
      </c>
      <c r="H1562" s="77">
        <f t="shared" si="24"/>
        <v>0</v>
      </c>
      <c r="I1562" s="190" t="s">
        <v>21</v>
      </c>
    </row>
    <row r="1563" spans="1:9" x14ac:dyDescent="0.25">
      <c r="A1563" s="192"/>
      <c r="B1563" s="188" t="s">
        <v>1806</v>
      </c>
      <c r="C1563" s="193" t="s">
        <v>2421</v>
      </c>
      <c r="D1563" s="190" t="s">
        <v>136</v>
      </c>
      <c r="E1563" s="210">
        <v>2500</v>
      </c>
      <c r="F1563" s="436">
        <v>41719</v>
      </c>
      <c r="G1563" s="42">
        <v>2500</v>
      </c>
      <c r="H1563" s="77">
        <f t="shared" si="24"/>
        <v>0</v>
      </c>
      <c r="I1563" s="190"/>
    </row>
    <row r="1564" spans="1:9" x14ac:dyDescent="0.25">
      <c r="A1564" s="192"/>
      <c r="B1564" s="188" t="s">
        <v>1807</v>
      </c>
      <c r="C1564" s="193" t="s">
        <v>2421</v>
      </c>
      <c r="D1564" s="190" t="s">
        <v>19</v>
      </c>
      <c r="E1564" s="210">
        <v>82057</v>
      </c>
      <c r="F1564" s="436">
        <v>41727</v>
      </c>
      <c r="G1564" s="42">
        <v>82057</v>
      </c>
      <c r="H1564" s="77">
        <f t="shared" si="24"/>
        <v>0</v>
      </c>
      <c r="I1564" s="190" t="s">
        <v>152</v>
      </c>
    </row>
    <row r="1565" spans="1:9" x14ac:dyDescent="0.25">
      <c r="A1565" s="192"/>
      <c r="B1565" s="188" t="s">
        <v>1808</v>
      </c>
      <c r="C1565" s="193" t="s">
        <v>2421</v>
      </c>
      <c r="D1565" s="190" t="s">
        <v>233</v>
      </c>
      <c r="E1565" s="210">
        <v>3217</v>
      </c>
      <c r="F1565" s="436">
        <v>41720</v>
      </c>
      <c r="G1565" s="42">
        <v>3217</v>
      </c>
      <c r="H1565" s="77">
        <f t="shared" si="24"/>
        <v>0</v>
      </c>
      <c r="I1565" s="190" t="s">
        <v>12</v>
      </c>
    </row>
    <row r="1566" spans="1:9" x14ac:dyDescent="0.25">
      <c r="A1566" s="192"/>
      <c r="B1566" s="188" t="s">
        <v>1809</v>
      </c>
      <c r="C1566" s="193" t="s">
        <v>2421</v>
      </c>
      <c r="D1566" s="190" t="s">
        <v>348</v>
      </c>
      <c r="E1566" s="210">
        <v>1199.8399999999999</v>
      </c>
      <c r="F1566" s="436">
        <v>41720</v>
      </c>
      <c r="G1566" s="54">
        <v>1199.8399999999999</v>
      </c>
      <c r="H1566" s="77">
        <f t="shared" si="24"/>
        <v>0</v>
      </c>
      <c r="I1566" s="190" t="s">
        <v>12</v>
      </c>
    </row>
    <row r="1567" spans="1:9" x14ac:dyDescent="0.25">
      <c r="A1567" s="192"/>
      <c r="B1567" s="188" t="s">
        <v>1811</v>
      </c>
      <c r="C1567" s="193" t="s">
        <v>2421</v>
      </c>
      <c r="D1567" s="190" t="s">
        <v>80</v>
      </c>
      <c r="E1567" s="210">
        <v>2913.5</v>
      </c>
      <c r="F1567" s="436">
        <v>41720</v>
      </c>
      <c r="G1567" s="54">
        <v>2913.5</v>
      </c>
      <c r="H1567" s="77">
        <f t="shared" si="24"/>
        <v>0</v>
      </c>
      <c r="I1567" s="190" t="s">
        <v>12</v>
      </c>
    </row>
    <row r="1568" spans="1:9" x14ac:dyDescent="0.25">
      <c r="A1568" s="192"/>
      <c r="B1568" s="188" t="s">
        <v>1812</v>
      </c>
      <c r="C1568" s="193" t="s">
        <v>2421</v>
      </c>
      <c r="D1568" s="190" t="s">
        <v>78</v>
      </c>
      <c r="E1568" s="210">
        <v>3696</v>
      </c>
      <c r="F1568" s="436">
        <v>41720</v>
      </c>
      <c r="G1568" s="54">
        <v>3696</v>
      </c>
      <c r="H1568" s="77">
        <f t="shared" si="24"/>
        <v>0</v>
      </c>
      <c r="I1568" s="190" t="s">
        <v>12</v>
      </c>
    </row>
    <row r="1569" spans="1:9" x14ac:dyDescent="0.25">
      <c r="A1569" s="192"/>
      <c r="B1569" s="188" t="s">
        <v>1813</v>
      </c>
      <c r="C1569" s="193" t="s">
        <v>2421</v>
      </c>
      <c r="D1569" s="190" t="s">
        <v>349</v>
      </c>
      <c r="E1569" s="210">
        <v>6331</v>
      </c>
      <c r="F1569" s="436">
        <v>41720</v>
      </c>
      <c r="G1569" s="54">
        <v>6331</v>
      </c>
      <c r="H1569" s="77">
        <f t="shared" si="24"/>
        <v>0</v>
      </c>
      <c r="I1569" s="190" t="s">
        <v>12</v>
      </c>
    </row>
    <row r="1570" spans="1:9" x14ac:dyDescent="0.25">
      <c r="A1570" s="192"/>
      <c r="B1570" s="188" t="s">
        <v>1815</v>
      </c>
      <c r="C1570" s="193" t="s">
        <v>2421</v>
      </c>
      <c r="D1570" s="190" t="s">
        <v>1654</v>
      </c>
      <c r="E1570" s="210">
        <v>9139</v>
      </c>
      <c r="F1570" s="436">
        <v>41720</v>
      </c>
      <c r="G1570" s="54">
        <v>9139</v>
      </c>
      <c r="H1570" s="77">
        <f t="shared" si="24"/>
        <v>0</v>
      </c>
      <c r="I1570" s="190" t="s">
        <v>12</v>
      </c>
    </row>
    <row r="1571" spans="1:9" x14ac:dyDescent="0.25">
      <c r="A1571" s="192"/>
      <c r="B1571" s="188" t="s">
        <v>1816</v>
      </c>
      <c r="C1571" s="193" t="s">
        <v>2421</v>
      </c>
      <c r="D1571" s="190" t="s">
        <v>144</v>
      </c>
      <c r="E1571" s="210">
        <v>2526</v>
      </c>
      <c r="F1571" s="493" t="s">
        <v>2447</v>
      </c>
      <c r="G1571" s="54">
        <v>2526</v>
      </c>
      <c r="H1571" s="77">
        <f t="shared" si="24"/>
        <v>0</v>
      </c>
      <c r="I1571" s="190" t="s">
        <v>12</v>
      </c>
    </row>
    <row r="1572" spans="1:9" x14ac:dyDescent="0.25">
      <c r="A1572" s="192"/>
      <c r="B1572" s="188" t="s">
        <v>1817</v>
      </c>
      <c r="C1572" s="193" t="s">
        <v>2421</v>
      </c>
      <c r="D1572" s="196" t="s">
        <v>2448</v>
      </c>
      <c r="E1572" s="210">
        <v>0</v>
      </c>
      <c r="F1572" s="525" t="s">
        <v>2449</v>
      </c>
      <c r="G1572" s="42"/>
      <c r="H1572" s="77">
        <f t="shared" ref="H1572:H1635" si="25">E1572-G1572</f>
        <v>0</v>
      </c>
      <c r="I1572" s="190" t="s">
        <v>12</v>
      </c>
    </row>
    <row r="1573" spans="1:9" x14ac:dyDescent="0.25">
      <c r="A1573" s="192"/>
      <c r="B1573" s="188" t="s">
        <v>1819</v>
      </c>
      <c r="C1573" s="193" t="s">
        <v>2421</v>
      </c>
      <c r="D1573" s="190" t="s">
        <v>147</v>
      </c>
      <c r="E1573" s="210">
        <v>14908.2</v>
      </c>
      <c r="F1573" s="436">
        <v>41724</v>
      </c>
      <c r="G1573" s="42">
        <v>14908.2</v>
      </c>
      <c r="H1573" s="77">
        <f t="shared" si="25"/>
        <v>0</v>
      </c>
      <c r="I1573" s="190"/>
    </row>
    <row r="1574" spans="1:9" x14ac:dyDescent="0.25">
      <c r="A1574" s="192"/>
      <c r="B1574" s="188" t="s">
        <v>1821</v>
      </c>
      <c r="C1574" s="193" t="s">
        <v>2421</v>
      </c>
      <c r="D1574" s="190" t="s">
        <v>106</v>
      </c>
      <c r="E1574" s="210">
        <v>16271</v>
      </c>
      <c r="F1574" s="436">
        <v>41724</v>
      </c>
      <c r="G1574" s="42">
        <v>16271</v>
      </c>
      <c r="H1574" s="77">
        <f t="shared" si="25"/>
        <v>0</v>
      </c>
      <c r="I1574" s="190" t="s">
        <v>65</v>
      </c>
    </row>
    <row r="1575" spans="1:9" x14ac:dyDescent="0.25">
      <c r="A1575" s="192"/>
      <c r="B1575" s="188" t="s">
        <v>1822</v>
      </c>
      <c r="C1575" s="193" t="s">
        <v>2421</v>
      </c>
      <c r="D1575" s="190" t="s">
        <v>54</v>
      </c>
      <c r="E1575" s="210">
        <v>8601.7000000000007</v>
      </c>
      <c r="F1575" s="436">
        <v>41720</v>
      </c>
      <c r="G1575" s="42">
        <v>8601.7000000000007</v>
      </c>
      <c r="H1575" s="77">
        <f t="shared" si="25"/>
        <v>0</v>
      </c>
      <c r="I1575" s="190" t="s">
        <v>12</v>
      </c>
    </row>
    <row r="1576" spans="1:9" x14ac:dyDescent="0.25">
      <c r="A1576" s="192"/>
      <c r="B1576" s="188" t="s">
        <v>1823</v>
      </c>
      <c r="C1576" s="193" t="s">
        <v>2421</v>
      </c>
      <c r="D1576" s="190" t="s">
        <v>32</v>
      </c>
      <c r="E1576" s="210">
        <v>8169.6</v>
      </c>
      <c r="F1576" s="436">
        <v>41720</v>
      </c>
      <c r="G1576" s="42">
        <v>8169.6</v>
      </c>
      <c r="H1576" s="77">
        <f t="shared" si="25"/>
        <v>0</v>
      </c>
      <c r="I1576" s="190" t="s">
        <v>12</v>
      </c>
    </row>
    <row r="1577" spans="1:9" x14ac:dyDescent="0.25">
      <c r="A1577" s="192"/>
      <c r="B1577" s="188" t="s">
        <v>1825</v>
      </c>
      <c r="C1577" s="193" t="s">
        <v>2421</v>
      </c>
      <c r="D1577" s="190" t="s">
        <v>598</v>
      </c>
      <c r="E1577" s="210">
        <v>398.4</v>
      </c>
      <c r="F1577" s="436">
        <v>41720</v>
      </c>
      <c r="G1577" s="42">
        <v>398.4</v>
      </c>
      <c r="H1577" s="77">
        <f t="shared" si="25"/>
        <v>0</v>
      </c>
      <c r="I1577" s="190" t="s">
        <v>12</v>
      </c>
    </row>
    <row r="1578" spans="1:9" x14ac:dyDescent="0.25">
      <c r="A1578" s="192"/>
      <c r="B1578" s="188" t="s">
        <v>1826</v>
      </c>
      <c r="C1578" s="193" t="s">
        <v>2421</v>
      </c>
      <c r="D1578" s="190" t="s">
        <v>8</v>
      </c>
      <c r="E1578" s="210">
        <v>1940.45</v>
      </c>
      <c r="F1578" s="436">
        <v>41719</v>
      </c>
      <c r="G1578" s="42">
        <v>1940.45</v>
      </c>
      <c r="H1578" s="77">
        <f t="shared" si="25"/>
        <v>0</v>
      </c>
      <c r="I1578" s="190" t="s">
        <v>8</v>
      </c>
    </row>
    <row r="1579" spans="1:9" x14ac:dyDescent="0.25">
      <c r="A1579" s="192"/>
      <c r="B1579" s="188" t="s">
        <v>1827</v>
      </c>
      <c r="C1579" s="193" t="s">
        <v>2421</v>
      </c>
      <c r="D1579" s="190" t="s">
        <v>57</v>
      </c>
      <c r="E1579" s="210">
        <v>900</v>
      </c>
      <c r="F1579" s="436">
        <v>41719</v>
      </c>
      <c r="G1579" s="42">
        <v>900</v>
      </c>
      <c r="H1579" s="77">
        <f t="shared" si="25"/>
        <v>0</v>
      </c>
      <c r="I1579" s="190" t="s">
        <v>30</v>
      </c>
    </row>
    <row r="1580" spans="1:9" x14ac:dyDescent="0.25">
      <c r="A1580" s="192"/>
      <c r="B1580" s="188" t="s">
        <v>1829</v>
      </c>
      <c r="C1580" s="193" t="s">
        <v>2421</v>
      </c>
      <c r="D1580" s="190" t="s">
        <v>269</v>
      </c>
      <c r="E1580" s="210">
        <v>3689.5</v>
      </c>
      <c r="F1580" s="436">
        <v>41719</v>
      </c>
      <c r="G1580" s="42">
        <v>3689.5</v>
      </c>
      <c r="H1580" s="77">
        <f t="shared" si="25"/>
        <v>0</v>
      </c>
      <c r="I1580" s="190"/>
    </row>
    <row r="1581" spans="1:9" x14ac:dyDescent="0.25">
      <c r="A1581" s="192"/>
      <c r="B1581" s="188" t="s">
        <v>1830</v>
      </c>
      <c r="C1581" s="193" t="s">
        <v>2421</v>
      </c>
      <c r="D1581" s="190" t="s">
        <v>392</v>
      </c>
      <c r="E1581" s="210">
        <v>2563</v>
      </c>
      <c r="F1581" s="436">
        <v>41719</v>
      </c>
      <c r="G1581" s="42">
        <v>2563</v>
      </c>
      <c r="H1581" s="77">
        <f t="shared" si="25"/>
        <v>0</v>
      </c>
      <c r="I1581" s="190"/>
    </row>
    <row r="1582" spans="1:9" x14ac:dyDescent="0.25">
      <c r="A1582" s="192"/>
      <c r="B1582" s="188" t="s">
        <v>1832</v>
      </c>
      <c r="C1582" s="193" t="s">
        <v>2421</v>
      </c>
      <c r="D1582" s="190" t="s">
        <v>11</v>
      </c>
      <c r="E1582" s="210">
        <v>24437.200000000001</v>
      </c>
      <c r="F1582" s="486">
        <v>41732</v>
      </c>
      <c r="G1582" s="219">
        <v>24437.200000000001</v>
      </c>
      <c r="H1582" s="77">
        <f t="shared" si="25"/>
        <v>0</v>
      </c>
      <c r="I1582" s="190" t="s">
        <v>65</v>
      </c>
    </row>
    <row r="1583" spans="1:9" x14ac:dyDescent="0.25">
      <c r="A1583" s="192"/>
      <c r="B1583" s="188" t="s">
        <v>1833</v>
      </c>
      <c r="C1583" s="193" t="s">
        <v>2421</v>
      </c>
      <c r="D1583" s="196" t="s">
        <v>2450</v>
      </c>
      <c r="E1583" s="210">
        <v>0</v>
      </c>
      <c r="F1583" s="521" t="s">
        <v>2451</v>
      </c>
      <c r="G1583" s="42"/>
      <c r="H1583" s="77"/>
      <c r="I1583" s="190" t="s">
        <v>65</v>
      </c>
    </row>
    <row r="1584" spans="1:9" x14ac:dyDescent="0.25">
      <c r="A1584" s="192"/>
      <c r="B1584" s="188" t="s">
        <v>1834</v>
      </c>
      <c r="C1584" s="193" t="s">
        <v>2421</v>
      </c>
      <c r="D1584" s="190" t="s">
        <v>14</v>
      </c>
      <c r="E1584" s="210">
        <v>5136.2</v>
      </c>
      <c r="F1584" s="436">
        <v>41720</v>
      </c>
      <c r="G1584" s="54">
        <v>5136.2</v>
      </c>
      <c r="H1584" s="77">
        <f t="shared" si="25"/>
        <v>0</v>
      </c>
      <c r="I1584" s="190" t="s">
        <v>30</v>
      </c>
    </row>
    <row r="1585" spans="1:9" x14ac:dyDescent="0.25">
      <c r="A1585" s="192"/>
      <c r="B1585" s="188" t="s">
        <v>1835</v>
      </c>
      <c r="C1585" s="193" t="s">
        <v>2421</v>
      </c>
      <c r="D1585" s="190" t="s">
        <v>373</v>
      </c>
      <c r="E1585" s="210">
        <v>1855.5</v>
      </c>
      <c r="F1585" s="436">
        <v>41720</v>
      </c>
      <c r="G1585" s="54">
        <v>1855.5</v>
      </c>
      <c r="H1585" s="77">
        <f t="shared" si="25"/>
        <v>0</v>
      </c>
      <c r="I1585" s="190" t="s">
        <v>30</v>
      </c>
    </row>
    <row r="1586" spans="1:9" x14ac:dyDescent="0.25">
      <c r="A1586" s="192"/>
      <c r="B1586" s="188" t="s">
        <v>1837</v>
      </c>
      <c r="C1586" s="193" t="s">
        <v>2421</v>
      </c>
      <c r="D1586" s="190" t="s">
        <v>62</v>
      </c>
      <c r="E1586" s="210">
        <v>19119.5</v>
      </c>
      <c r="F1586" s="486" t="s">
        <v>2452</v>
      </c>
      <c r="G1586" s="54">
        <v>19119.5</v>
      </c>
      <c r="H1586" s="77">
        <f t="shared" si="25"/>
        <v>0</v>
      </c>
      <c r="I1586" s="190" t="s">
        <v>65</v>
      </c>
    </row>
    <row r="1587" spans="1:9" x14ac:dyDescent="0.25">
      <c r="A1587" s="192">
        <v>41720</v>
      </c>
      <c r="B1587" s="188" t="s">
        <v>1838</v>
      </c>
      <c r="C1587" s="193" t="s">
        <v>2421</v>
      </c>
      <c r="D1587" s="190" t="s">
        <v>106</v>
      </c>
      <c r="E1587" s="210">
        <v>35440</v>
      </c>
      <c r="F1587" s="486">
        <v>41730</v>
      </c>
      <c r="G1587" s="257">
        <v>35440</v>
      </c>
      <c r="H1587" s="77">
        <f t="shared" si="25"/>
        <v>0</v>
      </c>
      <c r="I1587" s="190" t="s">
        <v>217</v>
      </c>
    </row>
    <row r="1588" spans="1:9" x14ac:dyDescent="0.25">
      <c r="A1588" s="192"/>
      <c r="B1588" s="188" t="s">
        <v>1839</v>
      </c>
      <c r="C1588" s="193" t="s">
        <v>2421</v>
      </c>
      <c r="D1588" s="190" t="s">
        <v>2453</v>
      </c>
      <c r="E1588" s="210">
        <v>33944</v>
      </c>
      <c r="F1588" s="436">
        <v>41720</v>
      </c>
      <c r="G1588" s="42">
        <v>33944</v>
      </c>
      <c r="H1588" s="77">
        <f t="shared" si="25"/>
        <v>0</v>
      </c>
      <c r="I1588" s="56"/>
    </row>
    <row r="1589" spans="1:9" x14ac:dyDescent="0.25">
      <c r="A1589" s="192"/>
      <c r="B1589" s="188" t="s">
        <v>1840</v>
      </c>
      <c r="C1589" s="193" t="s">
        <v>2421</v>
      </c>
      <c r="D1589" s="190" t="s">
        <v>108</v>
      </c>
      <c r="E1589" s="210">
        <v>13349</v>
      </c>
      <c r="F1589" s="436">
        <v>41720</v>
      </c>
      <c r="G1589" s="42">
        <v>13349</v>
      </c>
      <c r="H1589" s="77">
        <f t="shared" si="25"/>
        <v>0</v>
      </c>
      <c r="I1589" s="190"/>
    </row>
    <row r="1590" spans="1:9" x14ac:dyDescent="0.25">
      <c r="A1590" s="192"/>
      <c r="B1590" s="188" t="s">
        <v>1843</v>
      </c>
      <c r="C1590" s="193" t="s">
        <v>2421</v>
      </c>
      <c r="D1590" s="190" t="s">
        <v>8</v>
      </c>
      <c r="E1590" s="210">
        <v>220</v>
      </c>
      <c r="F1590" s="436">
        <v>41720</v>
      </c>
      <c r="G1590" s="42">
        <v>220</v>
      </c>
      <c r="H1590" s="77">
        <f t="shared" si="25"/>
        <v>0</v>
      </c>
      <c r="I1590" s="190" t="s">
        <v>8</v>
      </c>
    </row>
    <row r="1591" spans="1:9" x14ac:dyDescent="0.25">
      <c r="A1591" s="192"/>
      <c r="B1591" s="188" t="s">
        <v>1844</v>
      </c>
      <c r="C1591" s="193" t="s">
        <v>2421</v>
      </c>
      <c r="D1591" s="190" t="s">
        <v>501</v>
      </c>
      <c r="E1591" s="210">
        <v>1127.5</v>
      </c>
      <c r="F1591" s="436">
        <v>41720</v>
      </c>
      <c r="G1591" s="42">
        <v>1127.5</v>
      </c>
      <c r="H1591" s="77">
        <f t="shared" si="25"/>
        <v>0</v>
      </c>
      <c r="I1591" s="190"/>
    </row>
    <row r="1592" spans="1:9" x14ac:dyDescent="0.25">
      <c r="A1592" s="192"/>
      <c r="B1592" s="188" t="s">
        <v>1845</v>
      </c>
      <c r="C1592" s="193" t="s">
        <v>2421</v>
      </c>
      <c r="D1592" s="190" t="s">
        <v>130</v>
      </c>
      <c r="E1592" s="210">
        <v>11650</v>
      </c>
      <c r="F1592" s="436">
        <v>41722</v>
      </c>
      <c r="G1592" s="42">
        <v>11650</v>
      </c>
      <c r="H1592" s="77">
        <f t="shared" si="25"/>
        <v>0</v>
      </c>
      <c r="I1592" s="190" t="s">
        <v>21</v>
      </c>
    </row>
    <row r="1593" spans="1:9" x14ac:dyDescent="0.25">
      <c r="A1593" s="192"/>
      <c r="B1593" s="188" t="s">
        <v>1846</v>
      </c>
      <c r="C1593" s="193" t="s">
        <v>2421</v>
      </c>
      <c r="D1593" s="190" t="s">
        <v>13</v>
      </c>
      <c r="E1593" s="210">
        <v>8448</v>
      </c>
      <c r="F1593" s="515">
        <v>41863</v>
      </c>
      <c r="G1593" s="62">
        <v>8448</v>
      </c>
      <c r="H1593" s="77">
        <f t="shared" si="25"/>
        <v>0</v>
      </c>
      <c r="I1593" s="190" t="s">
        <v>21</v>
      </c>
    </row>
    <row r="1594" spans="1:9" x14ac:dyDescent="0.25">
      <c r="A1594" s="192"/>
      <c r="B1594" s="188" t="s">
        <v>1847</v>
      </c>
      <c r="C1594" s="193" t="s">
        <v>2421</v>
      </c>
      <c r="D1594" s="190" t="s">
        <v>123</v>
      </c>
      <c r="E1594" s="210">
        <v>2984</v>
      </c>
      <c r="F1594" s="486" t="s">
        <v>2454</v>
      </c>
      <c r="G1594" s="42">
        <v>2984</v>
      </c>
      <c r="H1594" s="222">
        <f t="shared" si="25"/>
        <v>0</v>
      </c>
      <c r="I1594" s="190" t="s">
        <v>8</v>
      </c>
    </row>
    <row r="1595" spans="1:9" x14ac:dyDescent="0.25">
      <c r="A1595" s="192"/>
      <c r="B1595" s="188" t="s">
        <v>1849</v>
      </c>
      <c r="C1595" s="193" t="s">
        <v>2421</v>
      </c>
      <c r="D1595" s="190" t="s">
        <v>47</v>
      </c>
      <c r="E1595" s="210">
        <v>5072.5</v>
      </c>
      <c r="F1595" s="436">
        <v>41720</v>
      </c>
      <c r="G1595" s="42">
        <v>5072.5</v>
      </c>
      <c r="H1595" s="222">
        <f t="shared" si="25"/>
        <v>0</v>
      </c>
      <c r="I1595" s="190" t="s">
        <v>30</v>
      </c>
    </row>
    <row r="1596" spans="1:9" x14ac:dyDescent="0.25">
      <c r="A1596" s="192"/>
      <c r="B1596" s="188" t="s">
        <v>1851</v>
      </c>
      <c r="C1596" s="193" t="s">
        <v>2421</v>
      </c>
      <c r="D1596" s="190" t="s">
        <v>338</v>
      </c>
      <c r="E1596" s="210">
        <v>695.5</v>
      </c>
      <c r="F1596" s="436">
        <v>41720</v>
      </c>
      <c r="G1596" s="42">
        <v>695.5</v>
      </c>
      <c r="H1596" s="222">
        <f t="shared" si="25"/>
        <v>0</v>
      </c>
      <c r="I1596" s="190" t="s">
        <v>30</v>
      </c>
    </row>
    <row r="1597" spans="1:9" x14ac:dyDescent="0.25">
      <c r="A1597" s="232">
        <v>41720</v>
      </c>
      <c r="B1597" s="255" t="s">
        <v>1852</v>
      </c>
      <c r="C1597" s="255" t="s">
        <v>2421</v>
      </c>
      <c r="D1597" s="190" t="s">
        <v>29</v>
      </c>
      <c r="E1597" s="210">
        <v>6092</v>
      </c>
      <c r="F1597" s="436">
        <v>41720</v>
      </c>
      <c r="G1597" s="42">
        <v>6092</v>
      </c>
      <c r="H1597" s="77">
        <f t="shared" si="25"/>
        <v>0</v>
      </c>
      <c r="I1597" s="190" t="s">
        <v>30</v>
      </c>
    </row>
    <row r="1598" spans="1:9" x14ac:dyDescent="0.25">
      <c r="A1598" s="192"/>
      <c r="B1598" s="188" t="s">
        <v>1853</v>
      </c>
      <c r="C1598" s="259" t="s">
        <v>2421</v>
      </c>
      <c r="D1598" s="190" t="s">
        <v>34</v>
      </c>
      <c r="E1598" s="210">
        <v>3060</v>
      </c>
      <c r="F1598" s="489" t="s">
        <v>2455</v>
      </c>
      <c r="G1598" s="42">
        <v>3060</v>
      </c>
      <c r="H1598" s="77">
        <f t="shared" si="25"/>
        <v>0</v>
      </c>
      <c r="I1598" s="190" t="s">
        <v>30</v>
      </c>
    </row>
    <row r="1599" spans="1:9" x14ac:dyDescent="0.25">
      <c r="A1599" s="192"/>
      <c r="B1599" s="188" t="s">
        <v>1854</v>
      </c>
      <c r="C1599" s="259" t="s">
        <v>2421</v>
      </c>
      <c r="D1599" s="190" t="s">
        <v>57</v>
      </c>
      <c r="E1599" s="210">
        <v>1485</v>
      </c>
      <c r="F1599" s="436">
        <v>41720</v>
      </c>
      <c r="G1599" s="42">
        <v>1485</v>
      </c>
      <c r="H1599" s="77">
        <f t="shared" si="25"/>
        <v>0</v>
      </c>
      <c r="I1599" s="190" t="s">
        <v>30</v>
      </c>
    </row>
    <row r="1600" spans="1:9" x14ac:dyDescent="0.25">
      <c r="A1600" s="192"/>
      <c r="B1600" s="188" t="s">
        <v>1855</v>
      </c>
      <c r="C1600" s="259" t="s">
        <v>2421</v>
      </c>
      <c r="D1600" s="196" t="s">
        <v>53</v>
      </c>
      <c r="E1600" s="215">
        <v>0</v>
      </c>
      <c r="F1600" s="436"/>
      <c r="G1600" s="42"/>
      <c r="H1600" s="77">
        <f t="shared" si="25"/>
        <v>0</v>
      </c>
      <c r="I1600" s="190" t="s">
        <v>324</v>
      </c>
    </row>
    <row r="1601" spans="1:9" x14ac:dyDescent="0.25">
      <c r="A1601" s="192"/>
      <c r="B1601" s="188" t="s">
        <v>1856</v>
      </c>
      <c r="C1601" s="259" t="s">
        <v>2421</v>
      </c>
      <c r="D1601" s="196" t="s">
        <v>53</v>
      </c>
      <c r="E1601" s="215">
        <v>0</v>
      </c>
      <c r="F1601" s="436"/>
      <c r="G1601" s="42"/>
      <c r="H1601" s="77">
        <f t="shared" si="25"/>
        <v>0</v>
      </c>
      <c r="I1601" s="190" t="s">
        <v>324</v>
      </c>
    </row>
    <row r="1602" spans="1:9" x14ac:dyDescent="0.25">
      <c r="A1602" s="192"/>
      <c r="B1602" s="188" t="s">
        <v>1858</v>
      </c>
      <c r="C1602" s="259" t="s">
        <v>2421</v>
      </c>
      <c r="D1602" s="190" t="s">
        <v>46</v>
      </c>
      <c r="E1602" s="210">
        <v>1572</v>
      </c>
      <c r="F1602" s="436">
        <v>41720</v>
      </c>
      <c r="G1602" s="42">
        <v>1572</v>
      </c>
      <c r="H1602" s="77">
        <f t="shared" si="25"/>
        <v>0</v>
      </c>
      <c r="I1602" s="190" t="s">
        <v>65</v>
      </c>
    </row>
    <row r="1603" spans="1:9" x14ac:dyDescent="0.25">
      <c r="A1603" s="192"/>
      <c r="B1603" s="188" t="s">
        <v>1859</v>
      </c>
      <c r="C1603" s="259" t="s">
        <v>2421</v>
      </c>
      <c r="D1603" s="196" t="s">
        <v>53</v>
      </c>
      <c r="E1603" s="215">
        <v>0</v>
      </c>
      <c r="F1603" s="436"/>
      <c r="G1603" s="42"/>
      <c r="H1603" s="77">
        <f t="shared" si="25"/>
        <v>0</v>
      </c>
      <c r="I1603" s="190" t="s">
        <v>324</v>
      </c>
    </row>
    <row r="1604" spans="1:9" x14ac:dyDescent="0.25">
      <c r="A1604" s="192"/>
      <c r="B1604" s="188" t="s">
        <v>1860</v>
      </c>
      <c r="C1604" s="259" t="s">
        <v>2421</v>
      </c>
      <c r="D1604" s="196" t="s">
        <v>53</v>
      </c>
      <c r="E1604" s="215">
        <v>0</v>
      </c>
      <c r="F1604" s="436"/>
      <c r="G1604" s="42"/>
      <c r="H1604" s="77">
        <f t="shared" si="25"/>
        <v>0</v>
      </c>
      <c r="I1604" s="190" t="s">
        <v>324</v>
      </c>
    </row>
    <row r="1605" spans="1:9" x14ac:dyDescent="0.25">
      <c r="A1605" s="192"/>
      <c r="B1605" s="188" t="s">
        <v>1861</v>
      </c>
      <c r="C1605" s="259" t="s">
        <v>2421</v>
      </c>
      <c r="D1605" s="190" t="s">
        <v>55</v>
      </c>
      <c r="E1605" s="210">
        <v>3617.5</v>
      </c>
      <c r="F1605" s="436">
        <v>41720</v>
      </c>
      <c r="G1605" s="42">
        <v>3617.5</v>
      </c>
      <c r="H1605" s="77">
        <f t="shared" si="25"/>
        <v>0</v>
      </c>
      <c r="I1605" s="190" t="s">
        <v>8</v>
      </c>
    </row>
    <row r="1606" spans="1:9" x14ac:dyDescent="0.25">
      <c r="A1606" s="192"/>
      <c r="B1606" s="188" t="s">
        <v>1862</v>
      </c>
      <c r="C1606" s="259" t="s">
        <v>2421</v>
      </c>
      <c r="D1606" s="190" t="s">
        <v>35</v>
      </c>
      <c r="E1606" s="210">
        <v>1683.15</v>
      </c>
      <c r="F1606" s="436">
        <v>41720</v>
      </c>
      <c r="G1606" s="42">
        <v>1683.15</v>
      </c>
      <c r="H1606" s="77">
        <f t="shared" si="25"/>
        <v>0</v>
      </c>
      <c r="I1606" s="190" t="s">
        <v>30</v>
      </c>
    </row>
    <row r="1607" spans="1:9" x14ac:dyDescent="0.25">
      <c r="A1607" s="192"/>
      <c r="B1607" s="188" t="s">
        <v>1863</v>
      </c>
      <c r="C1607" s="259" t="s">
        <v>2421</v>
      </c>
      <c r="D1607" s="190" t="s">
        <v>119</v>
      </c>
      <c r="E1607" s="210">
        <v>4944.5</v>
      </c>
      <c r="F1607" s="436">
        <v>41720</v>
      </c>
      <c r="G1607" s="42">
        <v>4944.5</v>
      </c>
      <c r="H1607" s="77">
        <f t="shared" si="25"/>
        <v>0</v>
      </c>
      <c r="I1607" s="190" t="s">
        <v>65</v>
      </c>
    </row>
    <row r="1608" spans="1:9" x14ac:dyDescent="0.25">
      <c r="A1608" s="192"/>
      <c r="B1608" s="188" t="s">
        <v>1865</v>
      </c>
      <c r="C1608" s="259" t="s">
        <v>2421</v>
      </c>
      <c r="D1608" s="196" t="s">
        <v>53</v>
      </c>
      <c r="E1608" s="215">
        <v>0</v>
      </c>
      <c r="F1608" s="436"/>
      <c r="G1608" s="42"/>
      <c r="H1608" s="77">
        <f t="shared" si="25"/>
        <v>0</v>
      </c>
      <c r="I1608" s="190" t="s">
        <v>324</v>
      </c>
    </row>
    <row r="1609" spans="1:9" x14ac:dyDescent="0.25">
      <c r="A1609" s="192"/>
      <c r="B1609" s="188" t="s">
        <v>1866</v>
      </c>
      <c r="C1609" s="259" t="s">
        <v>2421</v>
      </c>
      <c r="D1609" s="190" t="s">
        <v>124</v>
      </c>
      <c r="E1609" s="210">
        <v>9707</v>
      </c>
      <c r="F1609" s="436">
        <v>41720</v>
      </c>
      <c r="G1609" s="42">
        <v>9707</v>
      </c>
      <c r="H1609" s="77">
        <f t="shared" si="25"/>
        <v>0</v>
      </c>
      <c r="I1609" s="190" t="s">
        <v>30</v>
      </c>
    </row>
    <row r="1610" spans="1:9" ht="30" x14ac:dyDescent="0.25">
      <c r="A1610" s="192"/>
      <c r="B1610" s="188" t="s">
        <v>1867</v>
      </c>
      <c r="C1610" s="259" t="s">
        <v>2421</v>
      </c>
      <c r="D1610" s="190" t="s">
        <v>12</v>
      </c>
      <c r="E1610" s="210">
        <v>1261.5</v>
      </c>
      <c r="F1610" s="526" t="s">
        <v>2456</v>
      </c>
      <c r="G1610" s="42">
        <v>1261.5</v>
      </c>
      <c r="H1610" s="77">
        <f t="shared" si="25"/>
        <v>0</v>
      </c>
      <c r="I1610" s="190"/>
    </row>
    <row r="1611" spans="1:9" x14ac:dyDescent="0.25">
      <c r="A1611" s="192"/>
      <c r="B1611" s="188" t="s">
        <v>1868</v>
      </c>
      <c r="C1611" s="259" t="s">
        <v>2421</v>
      </c>
      <c r="D1611" s="190" t="s">
        <v>2409</v>
      </c>
      <c r="E1611" s="210">
        <v>1250</v>
      </c>
      <c r="F1611" s="436">
        <v>41720</v>
      </c>
      <c r="G1611" s="42">
        <v>1250</v>
      </c>
      <c r="H1611" s="77">
        <f t="shared" si="25"/>
        <v>0</v>
      </c>
      <c r="I1611" s="190" t="s">
        <v>30</v>
      </c>
    </row>
    <row r="1612" spans="1:9" x14ac:dyDescent="0.25">
      <c r="A1612" s="192"/>
      <c r="B1612" s="188" t="s">
        <v>1869</v>
      </c>
      <c r="C1612" s="259" t="s">
        <v>2421</v>
      </c>
      <c r="D1612" s="190" t="s">
        <v>1778</v>
      </c>
      <c r="E1612" s="210">
        <v>3025</v>
      </c>
      <c r="F1612" s="436">
        <v>41720</v>
      </c>
      <c r="G1612" s="42">
        <v>3025</v>
      </c>
      <c r="H1612" s="77">
        <f t="shared" si="25"/>
        <v>0</v>
      </c>
      <c r="I1612" s="190" t="s">
        <v>30</v>
      </c>
    </row>
    <row r="1613" spans="1:9" x14ac:dyDescent="0.25">
      <c r="A1613" s="192"/>
      <c r="B1613" s="188" t="s">
        <v>1871</v>
      </c>
      <c r="C1613" s="259" t="s">
        <v>2421</v>
      </c>
      <c r="D1613" s="190" t="s">
        <v>22</v>
      </c>
      <c r="E1613" s="210">
        <v>1778.5</v>
      </c>
      <c r="F1613" s="436">
        <v>41720</v>
      </c>
      <c r="G1613" s="42">
        <v>1778.5</v>
      </c>
      <c r="H1613" s="77">
        <f t="shared" si="25"/>
        <v>0</v>
      </c>
      <c r="I1613" s="190"/>
    </row>
    <row r="1614" spans="1:9" x14ac:dyDescent="0.25">
      <c r="A1614" s="192"/>
      <c r="B1614" s="188" t="s">
        <v>1872</v>
      </c>
      <c r="C1614" s="259" t="s">
        <v>2421</v>
      </c>
      <c r="D1614" s="190" t="s">
        <v>66</v>
      </c>
      <c r="E1614" s="210">
        <v>1572.5</v>
      </c>
      <c r="F1614" s="436">
        <v>41720</v>
      </c>
      <c r="G1614" s="42">
        <v>1572.5</v>
      </c>
      <c r="H1614" s="77">
        <f t="shared" si="25"/>
        <v>0</v>
      </c>
      <c r="I1614" s="190" t="s">
        <v>65</v>
      </c>
    </row>
    <row r="1615" spans="1:9" x14ac:dyDescent="0.25">
      <c r="A1615" s="192"/>
      <c r="B1615" s="188" t="s">
        <v>1873</v>
      </c>
      <c r="C1615" s="259" t="s">
        <v>2421</v>
      </c>
      <c r="D1615" s="190" t="s">
        <v>44</v>
      </c>
      <c r="E1615" s="210">
        <v>7200</v>
      </c>
      <c r="F1615" s="436">
        <v>41729</v>
      </c>
      <c r="G1615" s="42">
        <v>7200</v>
      </c>
      <c r="H1615" s="77">
        <f t="shared" si="25"/>
        <v>0</v>
      </c>
      <c r="I1615" s="190" t="s">
        <v>65</v>
      </c>
    </row>
    <row r="1616" spans="1:9" x14ac:dyDescent="0.25">
      <c r="A1616" s="192"/>
      <c r="B1616" s="188" t="s">
        <v>1874</v>
      </c>
      <c r="C1616" s="259" t="s">
        <v>2421</v>
      </c>
      <c r="D1616" s="190" t="s">
        <v>48</v>
      </c>
      <c r="E1616" s="210">
        <v>523.5</v>
      </c>
      <c r="F1616" s="436">
        <v>41720</v>
      </c>
      <c r="G1616" s="42">
        <v>523.5</v>
      </c>
      <c r="H1616" s="77">
        <f t="shared" si="25"/>
        <v>0</v>
      </c>
      <c r="I1616" s="190" t="s">
        <v>65</v>
      </c>
    </row>
    <row r="1617" spans="1:9" x14ac:dyDescent="0.25">
      <c r="A1617" s="192"/>
      <c r="B1617" s="188" t="s">
        <v>1875</v>
      </c>
      <c r="C1617" s="259" t="s">
        <v>2421</v>
      </c>
      <c r="D1617" s="190" t="s">
        <v>32</v>
      </c>
      <c r="E1617" s="210">
        <v>9561.6</v>
      </c>
      <c r="F1617" s="436">
        <v>41725</v>
      </c>
      <c r="G1617" s="42">
        <v>9561.6</v>
      </c>
      <c r="H1617" s="77">
        <f t="shared" si="25"/>
        <v>0</v>
      </c>
      <c r="I1617" s="190" t="s">
        <v>30</v>
      </c>
    </row>
    <row r="1618" spans="1:9" x14ac:dyDescent="0.25">
      <c r="A1618" s="192"/>
      <c r="B1618" s="188" t="s">
        <v>1876</v>
      </c>
      <c r="C1618" s="259" t="s">
        <v>2421</v>
      </c>
      <c r="D1618" s="190" t="s">
        <v>122</v>
      </c>
      <c r="E1618" s="210">
        <v>3360</v>
      </c>
      <c r="F1618" s="486">
        <v>41737</v>
      </c>
      <c r="G1618" s="219">
        <v>3360</v>
      </c>
      <c r="H1618" s="77">
        <f t="shared" si="25"/>
        <v>0</v>
      </c>
      <c r="I1618" s="190" t="s">
        <v>65</v>
      </c>
    </row>
    <row r="1619" spans="1:9" x14ac:dyDescent="0.25">
      <c r="A1619" s="192"/>
      <c r="B1619" s="188" t="s">
        <v>1877</v>
      </c>
      <c r="C1619" s="259" t="s">
        <v>2421</v>
      </c>
      <c r="D1619" s="190" t="s">
        <v>43</v>
      </c>
      <c r="E1619" s="210">
        <v>2400</v>
      </c>
      <c r="F1619" s="436">
        <v>41729</v>
      </c>
      <c r="G1619" s="42">
        <v>2400</v>
      </c>
      <c r="H1619" s="77">
        <f t="shared" si="25"/>
        <v>0</v>
      </c>
      <c r="I1619" s="190" t="s">
        <v>30</v>
      </c>
    </row>
    <row r="1620" spans="1:9" x14ac:dyDescent="0.25">
      <c r="A1620" s="192"/>
      <c r="B1620" s="188" t="s">
        <v>1879</v>
      </c>
      <c r="C1620" s="259" t="s">
        <v>2421</v>
      </c>
      <c r="D1620" s="190" t="s">
        <v>42</v>
      </c>
      <c r="E1620" s="210">
        <v>1920</v>
      </c>
      <c r="F1620" s="489" t="s">
        <v>2457</v>
      </c>
      <c r="G1620" s="219">
        <v>1920</v>
      </c>
      <c r="H1620" s="77">
        <f t="shared" si="25"/>
        <v>0</v>
      </c>
      <c r="I1620" s="190" t="s">
        <v>30</v>
      </c>
    </row>
    <row r="1621" spans="1:9" x14ac:dyDescent="0.25">
      <c r="A1621" s="192"/>
      <c r="B1621" s="188" t="s">
        <v>1880</v>
      </c>
      <c r="C1621" s="259" t="s">
        <v>2421</v>
      </c>
      <c r="D1621" s="190" t="s">
        <v>66</v>
      </c>
      <c r="E1621" s="210">
        <v>2520</v>
      </c>
      <c r="F1621" s="436">
        <v>41720</v>
      </c>
      <c r="G1621" s="42">
        <v>2520</v>
      </c>
      <c r="H1621" s="77">
        <f t="shared" si="25"/>
        <v>0</v>
      </c>
      <c r="I1621" s="190" t="s">
        <v>30</v>
      </c>
    </row>
    <row r="1622" spans="1:9" x14ac:dyDescent="0.25">
      <c r="A1622" s="192"/>
      <c r="B1622" s="188" t="s">
        <v>1881</v>
      </c>
      <c r="C1622" s="259" t="s">
        <v>2421</v>
      </c>
      <c r="D1622" s="190" t="s">
        <v>8</v>
      </c>
      <c r="E1622" s="210">
        <v>2721</v>
      </c>
      <c r="F1622" s="436">
        <v>41720</v>
      </c>
      <c r="G1622" s="42">
        <v>2721</v>
      </c>
      <c r="H1622" s="77">
        <f t="shared" si="25"/>
        <v>0</v>
      </c>
      <c r="I1622" s="190" t="s">
        <v>8</v>
      </c>
    </row>
    <row r="1623" spans="1:9" x14ac:dyDescent="0.25">
      <c r="A1623" s="192"/>
      <c r="B1623" s="188" t="s">
        <v>1882</v>
      </c>
      <c r="C1623" s="259" t="s">
        <v>2421</v>
      </c>
      <c r="D1623" s="190" t="s">
        <v>74</v>
      </c>
      <c r="E1623" s="210">
        <v>153</v>
      </c>
      <c r="F1623" s="436">
        <v>41720</v>
      </c>
      <c r="G1623" s="42">
        <v>153</v>
      </c>
      <c r="H1623" s="77">
        <f t="shared" si="25"/>
        <v>0</v>
      </c>
      <c r="I1623" s="190"/>
    </row>
    <row r="1624" spans="1:9" x14ac:dyDescent="0.25">
      <c r="A1624" s="192"/>
      <c r="B1624" s="188" t="s">
        <v>1883</v>
      </c>
      <c r="C1624" s="259" t="s">
        <v>2421</v>
      </c>
      <c r="D1624" s="190" t="s">
        <v>374</v>
      </c>
      <c r="E1624" s="210">
        <v>8935.2000000000007</v>
      </c>
      <c r="F1624" s="436">
        <v>41720</v>
      </c>
      <c r="G1624" s="42">
        <v>8935.2000000000007</v>
      </c>
      <c r="H1624" s="77">
        <f t="shared" si="25"/>
        <v>0</v>
      </c>
      <c r="I1624" s="190"/>
    </row>
    <row r="1625" spans="1:9" x14ac:dyDescent="0.25">
      <c r="A1625" s="192"/>
      <c r="B1625" s="188" t="s">
        <v>1885</v>
      </c>
      <c r="C1625" s="259" t="s">
        <v>2421</v>
      </c>
      <c r="D1625" s="190" t="s">
        <v>92</v>
      </c>
      <c r="E1625" s="210">
        <v>12144</v>
      </c>
      <c r="F1625" s="436">
        <v>41720</v>
      </c>
      <c r="G1625" s="42">
        <v>12144</v>
      </c>
      <c r="H1625" s="77">
        <f t="shared" si="25"/>
        <v>0</v>
      </c>
      <c r="I1625" s="190"/>
    </row>
    <row r="1626" spans="1:9" x14ac:dyDescent="0.25">
      <c r="A1626" s="192"/>
      <c r="B1626" s="188" t="s">
        <v>1886</v>
      </c>
      <c r="C1626" s="259" t="s">
        <v>2421</v>
      </c>
      <c r="D1626" s="190" t="s">
        <v>215</v>
      </c>
      <c r="E1626" s="210">
        <v>703</v>
      </c>
      <c r="F1626" s="436">
        <v>41720</v>
      </c>
      <c r="G1626" s="42">
        <v>703</v>
      </c>
      <c r="H1626" s="77">
        <f t="shared" si="25"/>
        <v>0</v>
      </c>
      <c r="I1626" s="190"/>
    </row>
    <row r="1627" spans="1:9" x14ac:dyDescent="0.25">
      <c r="A1627" s="192"/>
      <c r="B1627" s="188" t="s">
        <v>1888</v>
      </c>
      <c r="C1627" s="259" t="s">
        <v>2421</v>
      </c>
      <c r="D1627" s="190" t="s">
        <v>54</v>
      </c>
      <c r="E1627" s="210">
        <v>35031.15</v>
      </c>
      <c r="F1627" s="436">
        <v>41720</v>
      </c>
      <c r="G1627" s="42">
        <v>35031.15</v>
      </c>
      <c r="H1627" s="77">
        <f t="shared" si="25"/>
        <v>0</v>
      </c>
      <c r="I1627" s="190"/>
    </row>
    <row r="1628" spans="1:9" x14ac:dyDescent="0.25">
      <c r="A1628" s="192"/>
      <c r="B1628" s="188" t="s">
        <v>1889</v>
      </c>
      <c r="C1628" s="259" t="s">
        <v>2421</v>
      </c>
      <c r="D1628" s="190" t="s">
        <v>240</v>
      </c>
      <c r="E1628" s="210">
        <v>62107.6</v>
      </c>
      <c r="F1628" s="497" t="s">
        <v>2458</v>
      </c>
      <c r="G1628" s="219">
        <v>62107.6</v>
      </c>
      <c r="H1628" s="77">
        <f t="shared" si="25"/>
        <v>0</v>
      </c>
      <c r="I1628" s="190" t="s">
        <v>12</v>
      </c>
    </row>
    <row r="1629" spans="1:9" x14ac:dyDescent="0.25">
      <c r="A1629" s="192"/>
      <c r="B1629" s="188" t="s">
        <v>1890</v>
      </c>
      <c r="C1629" s="259" t="s">
        <v>2421</v>
      </c>
      <c r="D1629" s="190" t="s">
        <v>242</v>
      </c>
      <c r="E1629" s="210">
        <v>36647.5</v>
      </c>
      <c r="F1629" s="497" t="s">
        <v>2459</v>
      </c>
      <c r="G1629" s="219">
        <v>36647.5</v>
      </c>
      <c r="H1629" s="77">
        <f t="shared" si="25"/>
        <v>0</v>
      </c>
      <c r="I1629" s="190" t="s">
        <v>12</v>
      </c>
    </row>
    <row r="1630" spans="1:9" x14ac:dyDescent="0.25">
      <c r="A1630" s="192"/>
      <c r="B1630" s="188" t="s">
        <v>1891</v>
      </c>
      <c r="C1630" s="259" t="s">
        <v>2421</v>
      </c>
      <c r="D1630" s="190" t="s">
        <v>244</v>
      </c>
      <c r="E1630" s="210">
        <v>21538.400000000001</v>
      </c>
      <c r="F1630" s="514" t="s">
        <v>2460</v>
      </c>
      <c r="G1630" s="219">
        <v>21538.400000000001</v>
      </c>
      <c r="H1630" s="77">
        <f t="shared" si="25"/>
        <v>0</v>
      </c>
      <c r="I1630" s="190" t="s">
        <v>12</v>
      </c>
    </row>
    <row r="1631" spans="1:9" x14ac:dyDescent="0.25">
      <c r="A1631" s="192"/>
      <c r="B1631" s="188" t="s">
        <v>1892</v>
      </c>
      <c r="C1631" s="259" t="s">
        <v>2421</v>
      </c>
      <c r="D1631" s="196" t="s">
        <v>2461</v>
      </c>
      <c r="E1631" s="210">
        <v>0</v>
      </c>
      <c r="F1631" s="521" t="s">
        <v>2462</v>
      </c>
      <c r="G1631" s="42"/>
      <c r="H1631" s="77">
        <f t="shared" si="25"/>
        <v>0</v>
      </c>
      <c r="I1631" s="190" t="s">
        <v>12</v>
      </c>
    </row>
    <row r="1632" spans="1:9" x14ac:dyDescent="0.25">
      <c r="A1632" s="192"/>
      <c r="B1632" s="188" t="s">
        <v>1893</v>
      </c>
      <c r="C1632" s="259" t="s">
        <v>2421</v>
      </c>
      <c r="D1632" s="190" t="s">
        <v>2432</v>
      </c>
      <c r="E1632" s="210">
        <v>26738.5</v>
      </c>
      <c r="F1632" s="436">
        <v>41720</v>
      </c>
      <c r="G1632" s="42">
        <v>26738.5</v>
      </c>
      <c r="H1632" s="77">
        <f t="shared" si="25"/>
        <v>0</v>
      </c>
      <c r="I1632" s="190" t="s">
        <v>217</v>
      </c>
    </row>
    <row r="1633" spans="1:9" x14ac:dyDescent="0.25">
      <c r="A1633" s="192"/>
      <c r="B1633" s="188" t="s">
        <v>1895</v>
      </c>
      <c r="C1633" s="259" t="s">
        <v>2421</v>
      </c>
      <c r="D1633" s="190" t="s">
        <v>99</v>
      </c>
      <c r="E1633" s="210">
        <v>1176</v>
      </c>
      <c r="F1633" s="436">
        <v>41720</v>
      </c>
      <c r="G1633" s="42">
        <v>1176</v>
      </c>
      <c r="H1633" s="77">
        <f t="shared" si="25"/>
        <v>0</v>
      </c>
      <c r="I1633" s="190"/>
    </row>
    <row r="1634" spans="1:9" ht="24.75" x14ac:dyDescent="0.25">
      <c r="A1634" s="192"/>
      <c r="B1634" s="188" t="s">
        <v>1896</v>
      </c>
      <c r="C1634" s="259" t="s">
        <v>2421</v>
      </c>
      <c r="D1634" s="190" t="s">
        <v>494</v>
      </c>
      <c r="E1634" s="210">
        <v>4254.5</v>
      </c>
      <c r="F1634" s="527" t="s">
        <v>2463</v>
      </c>
      <c r="G1634" s="62">
        <v>4254.5</v>
      </c>
      <c r="H1634" s="77">
        <f t="shared" si="25"/>
        <v>0</v>
      </c>
      <c r="I1634" s="20" t="s">
        <v>8</v>
      </c>
    </row>
    <row r="1635" spans="1:9" x14ac:dyDescent="0.25">
      <c r="A1635" s="192"/>
      <c r="B1635" s="188" t="s">
        <v>1897</v>
      </c>
      <c r="C1635" s="259" t="s">
        <v>2421</v>
      </c>
      <c r="D1635" s="190" t="s">
        <v>50</v>
      </c>
      <c r="E1635" s="210">
        <v>9583</v>
      </c>
      <c r="F1635" s="436">
        <v>41720</v>
      </c>
      <c r="G1635" s="42">
        <v>9583</v>
      </c>
      <c r="H1635" s="77">
        <f t="shared" si="25"/>
        <v>0</v>
      </c>
      <c r="I1635" s="190" t="s">
        <v>21</v>
      </c>
    </row>
    <row r="1636" spans="1:9" x14ac:dyDescent="0.25">
      <c r="A1636" s="192"/>
      <c r="B1636" s="188" t="s">
        <v>1898</v>
      </c>
      <c r="C1636" s="259" t="s">
        <v>2421</v>
      </c>
      <c r="D1636" s="190" t="s">
        <v>2023</v>
      </c>
      <c r="E1636" s="210">
        <v>3518</v>
      </c>
      <c r="F1636" s="497" t="s">
        <v>2464</v>
      </c>
      <c r="G1636" s="219">
        <v>3518</v>
      </c>
      <c r="H1636" s="77">
        <f t="shared" ref="H1636:H1699" si="26">E1636-G1636</f>
        <v>0</v>
      </c>
      <c r="I1636" s="190" t="s">
        <v>12</v>
      </c>
    </row>
    <row r="1637" spans="1:9" x14ac:dyDescent="0.25">
      <c r="A1637" s="192"/>
      <c r="B1637" s="188" t="s">
        <v>1899</v>
      </c>
      <c r="C1637" s="259" t="s">
        <v>2421</v>
      </c>
      <c r="D1637" s="190" t="s">
        <v>89</v>
      </c>
      <c r="E1637" s="210">
        <v>1222</v>
      </c>
      <c r="F1637" s="486" t="s">
        <v>2465</v>
      </c>
      <c r="G1637" s="42">
        <v>1222</v>
      </c>
      <c r="H1637" s="77">
        <f t="shared" si="26"/>
        <v>0</v>
      </c>
      <c r="I1637" s="190" t="s">
        <v>8</v>
      </c>
    </row>
    <row r="1638" spans="1:9" x14ac:dyDescent="0.25">
      <c r="A1638" s="192"/>
      <c r="B1638" s="188" t="s">
        <v>1901</v>
      </c>
      <c r="C1638" s="259" t="s">
        <v>2421</v>
      </c>
      <c r="D1638" s="190" t="s">
        <v>149</v>
      </c>
      <c r="E1638" s="210">
        <v>2175.1</v>
      </c>
      <c r="F1638" s="436">
        <v>41723</v>
      </c>
      <c r="G1638" s="42">
        <v>2175.1</v>
      </c>
      <c r="H1638" s="77">
        <f t="shared" si="26"/>
        <v>0</v>
      </c>
      <c r="I1638" s="190" t="s">
        <v>12</v>
      </c>
    </row>
    <row r="1639" spans="1:9" x14ac:dyDescent="0.25">
      <c r="A1639" s="192"/>
      <c r="B1639" s="188" t="s">
        <v>1903</v>
      </c>
      <c r="C1639" s="259" t="s">
        <v>2421</v>
      </c>
      <c r="D1639" s="196" t="s">
        <v>53</v>
      </c>
      <c r="E1639" s="215">
        <v>0</v>
      </c>
      <c r="F1639" s="436"/>
      <c r="G1639" s="42"/>
      <c r="H1639" s="77">
        <f t="shared" si="26"/>
        <v>0</v>
      </c>
      <c r="I1639" s="190" t="s">
        <v>324</v>
      </c>
    </row>
    <row r="1640" spans="1:9" x14ac:dyDescent="0.25">
      <c r="A1640" s="192"/>
      <c r="B1640" s="188" t="s">
        <v>1904</v>
      </c>
      <c r="C1640" s="259" t="s">
        <v>2421</v>
      </c>
      <c r="D1640" s="190" t="s">
        <v>523</v>
      </c>
      <c r="E1640" s="210">
        <v>6227.5</v>
      </c>
      <c r="F1640" s="436">
        <v>41727</v>
      </c>
      <c r="G1640" s="42">
        <v>6227.5</v>
      </c>
      <c r="H1640" s="77">
        <f t="shared" si="26"/>
        <v>0</v>
      </c>
      <c r="I1640" s="190"/>
    </row>
    <row r="1641" spans="1:9" x14ac:dyDescent="0.25">
      <c r="A1641" s="192"/>
      <c r="B1641" s="188" t="s">
        <v>1905</v>
      </c>
      <c r="C1641" s="259" t="s">
        <v>2421</v>
      </c>
      <c r="D1641" s="190" t="s">
        <v>149</v>
      </c>
      <c r="E1641" s="210">
        <v>5589</v>
      </c>
      <c r="F1641" s="436">
        <v>41723</v>
      </c>
      <c r="G1641" s="42">
        <v>5589</v>
      </c>
      <c r="H1641" s="77">
        <f t="shared" si="26"/>
        <v>0</v>
      </c>
      <c r="I1641" s="190" t="s">
        <v>12</v>
      </c>
    </row>
    <row r="1642" spans="1:9" x14ac:dyDescent="0.25">
      <c r="A1642" s="192"/>
      <c r="B1642" s="188" t="s">
        <v>1906</v>
      </c>
      <c r="C1642" s="259" t="s">
        <v>2421</v>
      </c>
      <c r="D1642" s="190" t="s">
        <v>8</v>
      </c>
      <c r="E1642" s="210">
        <v>577.6</v>
      </c>
      <c r="F1642" s="436">
        <v>41720</v>
      </c>
      <c r="G1642" s="42">
        <v>577.6</v>
      </c>
      <c r="H1642" s="77">
        <f t="shared" si="26"/>
        <v>0</v>
      </c>
      <c r="I1642" s="190" t="s">
        <v>8</v>
      </c>
    </row>
    <row r="1643" spans="1:9" x14ac:dyDescent="0.25">
      <c r="A1643" s="192"/>
      <c r="B1643" s="188" t="s">
        <v>1907</v>
      </c>
      <c r="C1643" s="259" t="s">
        <v>2421</v>
      </c>
      <c r="D1643" s="190" t="s">
        <v>8</v>
      </c>
      <c r="E1643" s="210">
        <v>231</v>
      </c>
      <c r="F1643" s="436">
        <v>41720</v>
      </c>
      <c r="G1643" s="42">
        <v>231</v>
      </c>
      <c r="H1643" s="77">
        <f t="shared" si="26"/>
        <v>0</v>
      </c>
      <c r="I1643" s="190" t="s">
        <v>8</v>
      </c>
    </row>
    <row r="1644" spans="1:9" ht="30" customHeight="1" x14ac:dyDescent="0.25">
      <c r="A1644" s="192"/>
      <c r="B1644" s="188" t="s">
        <v>1908</v>
      </c>
      <c r="C1644" s="259" t="s">
        <v>2421</v>
      </c>
      <c r="D1644" s="190" t="s">
        <v>8</v>
      </c>
      <c r="E1644" s="210">
        <v>197</v>
      </c>
      <c r="F1644" s="436">
        <v>41720</v>
      </c>
      <c r="G1644" s="42">
        <v>197</v>
      </c>
      <c r="H1644" s="77">
        <f t="shared" si="26"/>
        <v>0</v>
      </c>
      <c r="I1644" s="190" t="s">
        <v>8</v>
      </c>
    </row>
    <row r="1645" spans="1:9" x14ac:dyDescent="0.25">
      <c r="A1645" s="192"/>
      <c r="B1645" s="188" t="s">
        <v>1910</v>
      </c>
      <c r="C1645" s="259" t="s">
        <v>2421</v>
      </c>
      <c r="D1645" s="190" t="s">
        <v>240</v>
      </c>
      <c r="E1645" s="210">
        <v>3760</v>
      </c>
      <c r="F1645" s="497" t="s">
        <v>2466</v>
      </c>
      <c r="G1645" s="219">
        <v>3760</v>
      </c>
      <c r="H1645" s="77">
        <f t="shared" si="26"/>
        <v>0</v>
      </c>
      <c r="I1645" s="190" t="s">
        <v>12</v>
      </c>
    </row>
    <row r="1646" spans="1:9" x14ac:dyDescent="0.25">
      <c r="A1646" s="192"/>
      <c r="B1646" s="188" t="s">
        <v>1911</v>
      </c>
      <c r="C1646" s="259" t="s">
        <v>2421</v>
      </c>
      <c r="D1646" s="190" t="s">
        <v>79</v>
      </c>
      <c r="E1646" s="210">
        <v>11590</v>
      </c>
      <c r="F1646" s="436">
        <v>41722</v>
      </c>
      <c r="G1646" s="42">
        <v>11590</v>
      </c>
      <c r="H1646" s="77">
        <f t="shared" si="26"/>
        <v>0</v>
      </c>
      <c r="I1646" s="190" t="s">
        <v>162</v>
      </c>
    </row>
    <row r="1647" spans="1:9" x14ac:dyDescent="0.25">
      <c r="A1647" s="192"/>
      <c r="B1647" s="188" t="s">
        <v>1913</v>
      </c>
      <c r="C1647" s="259" t="s">
        <v>2421</v>
      </c>
      <c r="D1647" s="190" t="s">
        <v>665</v>
      </c>
      <c r="E1647" s="210">
        <v>14871.5</v>
      </c>
      <c r="F1647" s="436">
        <v>41723</v>
      </c>
      <c r="G1647" s="42">
        <v>14871.5</v>
      </c>
      <c r="H1647" s="77">
        <f t="shared" si="26"/>
        <v>0</v>
      </c>
      <c r="I1647" s="190" t="s">
        <v>21</v>
      </c>
    </row>
    <row r="1648" spans="1:9" x14ac:dyDescent="0.25">
      <c r="A1648" s="192"/>
      <c r="B1648" s="188" t="s">
        <v>1914</v>
      </c>
      <c r="C1648" s="259" t="s">
        <v>2421</v>
      </c>
      <c r="D1648" s="190" t="s">
        <v>80</v>
      </c>
      <c r="E1648" s="210">
        <v>3050.4</v>
      </c>
      <c r="F1648" s="436">
        <v>41723</v>
      </c>
      <c r="G1648" s="42">
        <v>3050.4</v>
      </c>
      <c r="H1648" s="77">
        <f t="shared" si="26"/>
        <v>0</v>
      </c>
      <c r="I1648" s="190" t="s">
        <v>65</v>
      </c>
    </row>
    <row r="1649" spans="1:9" x14ac:dyDescent="0.25">
      <c r="A1649" s="192"/>
      <c r="B1649" s="188" t="s">
        <v>1916</v>
      </c>
      <c r="C1649" s="259" t="s">
        <v>2421</v>
      </c>
      <c r="D1649" s="190" t="s">
        <v>144</v>
      </c>
      <c r="E1649" s="210">
        <v>3417.6</v>
      </c>
      <c r="F1649" s="436">
        <v>41723</v>
      </c>
      <c r="G1649" s="42">
        <v>3417.6</v>
      </c>
      <c r="H1649" s="77">
        <f t="shared" si="26"/>
        <v>0</v>
      </c>
      <c r="I1649" s="190" t="s">
        <v>65</v>
      </c>
    </row>
    <row r="1650" spans="1:9" x14ac:dyDescent="0.25">
      <c r="A1650" s="192"/>
      <c r="B1650" s="188" t="s">
        <v>1917</v>
      </c>
      <c r="C1650" s="259" t="s">
        <v>2421</v>
      </c>
      <c r="D1650" s="190" t="s">
        <v>2111</v>
      </c>
      <c r="E1650" s="210">
        <v>512</v>
      </c>
      <c r="F1650" s="436">
        <v>41723</v>
      </c>
      <c r="G1650" s="42">
        <v>512</v>
      </c>
      <c r="H1650" s="77">
        <f t="shared" si="26"/>
        <v>0</v>
      </c>
      <c r="I1650" s="190" t="s">
        <v>65</v>
      </c>
    </row>
    <row r="1651" spans="1:9" x14ac:dyDescent="0.25">
      <c r="A1651" s="192"/>
      <c r="B1651" s="188" t="s">
        <v>1918</v>
      </c>
      <c r="C1651" s="259" t="s">
        <v>2421</v>
      </c>
      <c r="D1651" s="190" t="s">
        <v>193</v>
      </c>
      <c r="E1651" s="210">
        <v>3654.5</v>
      </c>
      <c r="F1651" s="489" t="s">
        <v>2467</v>
      </c>
      <c r="G1651" s="219">
        <v>3654.5</v>
      </c>
      <c r="H1651" s="77">
        <f t="shared" si="26"/>
        <v>0</v>
      </c>
      <c r="I1651" s="190" t="s">
        <v>65</v>
      </c>
    </row>
    <row r="1652" spans="1:9" x14ac:dyDescent="0.25">
      <c r="A1652" s="192"/>
      <c r="B1652" s="188" t="s">
        <v>1919</v>
      </c>
      <c r="C1652" s="259" t="s">
        <v>2421</v>
      </c>
      <c r="D1652" s="190" t="s">
        <v>2237</v>
      </c>
      <c r="E1652" s="210">
        <v>2456</v>
      </c>
      <c r="F1652" s="436">
        <v>41723</v>
      </c>
      <c r="G1652" s="42">
        <v>2456</v>
      </c>
      <c r="H1652" s="77">
        <f t="shared" si="26"/>
        <v>0</v>
      </c>
      <c r="I1652" s="190" t="s">
        <v>65</v>
      </c>
    </row>
    <row r="1653" spans="1:9" x14ac:dyDescent="0.25">
      <c r="A1653" s="192"/>
      <c r="B1653" s="188" t="s">
        <v>1920</v>
      </c>
      <c r="C1653" s="259" t="s">
        <v>2421</v>
      </c>
      <c r="D1653" s="190" t="s">
        <v>1654</v>
      </c>
      <c r="E1653" s="210">
        <v>8114.5</v>
      </c>
      <c r="F1653" s="436">
        <v>41723</v>
      </c>
      <c r="G1653" s="42">
        <v>8114.5</v>
      </c>
      <c r="H1653" s="77">
        <f t="shared" si="26"/>
        <v>0</v>
      </c>
      <c r="I1653" s="190" t="s">
        <v>65</v>
      </c>
    </row>
    <row r="1654" spans="1:9" x14ac:dyDescent="0.25">
      <c r="A1654" s="192"/>
      <c r="B1654" s="188" t="s">
        <v>1921</v>
      </c>
      <c r="C1654" s="259" t="s">
        <v>2421</v>
      </c>
      <c r="D1654" s="196" t="s">
        <v>53</v>
      </c>
      <c r="E1654" s="215">
        <v>0</v>
      </c>
      <c r="F1654" s="436"/>
      <c r="G1654" s="42"/>
      <c r="H1654" s="222">
        <f t="shared" si="26"/>
        <v>0</v>
      </c>
      <c r="I1654" s="190" t="s">
        <v>512</v>
      </c>
    </row>
    <row r="1655" spans="1:9" x14ac:dyDescent="0.25">
      <c r="A1655" s="192"/>
      <c r="B1655" s="188" t="s">
        <v>1922</v>
      </c>
      <c r="C1655" s="259" t="s">
        <v>2421</v>
      </c>
      <c r="D1655" s="190" t="s">
        <v>63</v>
      </c>
      <c r="E1655" s="210">
        <v>2368</v>
      </c>
      <c r="F1655" s="436">
        <v>41723</v>
      </c>
      <c r="G1655" s="42">
        <v>2368</v>
      </c>
      <c r="H1655" s="222">
        <f t="shared" si="26"/>
        <v>0</v>
      </c>
      <c r="I1655" s="190" t="s">
        <v>21</v>
      </c>
    </row>
    <row r="1656" spans="1:9" x14ac:dyDescent="0.25">
      <c r="A1656" s="192"/>
      <c r="B1656" s="188" t="s">
        <v>1923</v>
      </c>
      <c r="C1656" s="259" t="s">
        <v>2421</v>
      </c>
      <c r="D1656" s="196" t="s">
        <v>2468</v>
      </c>
      <c r="E1656" s="210">
        <v>0</v>
      </c>
      <c r="F1656" s="521" t="s">
        <v>2469</v>
      </c>
      <c r="G1656" s="251"/>
      <c r="H1656" s="222">
        <f t="shared" si="26"/>
        <v>0</v>
      </c>
      <c r="I1656" s="190" t="s">
        <v>65</v>
      </c>
    </row>
    <row r="1657" spans="1:9" x14ac:dyDescent="0.25">
      <c r="A1657" s="192"/>
      <c r="B1657" s="188" t="s">
        <v>1924</v>
      </c>
      <c r="C1657" s="259" t="s">
        <v>2421</v>
      </c>
      <c r="D1657" s="196" t="s">
        <v>2470</v>
      </c>
      <c r="E1657" s="210">
        <v>0</v>
      </c>
      <c r="F1657" s="521" t="s">
        <v>2471</v>
      </c>
      <c r="G1657" s="42"/>
      <c r="H1657" s="222">
        <f t="shared" si="26"/>
        <v>0</v>
      </c>
      <c r="I1657" s="190" t="s">
        <v>65</v>
      </c>
    </row>
    <row r="1658" spans="1:9" x14ac:dyDescent="0.25">
      <c r="A1658" s="192"/>
      <c r="B1658" s="188" t="s">
        <v>1925</v>
      </c>
      <c r="C1658" s="259" t="s">
        <v>2421</v>
      </c>
      <c r="D1658" s="190" t="s">
        <v>233</v>
      </c>
      <c r="E1658" s="210">
        <v>2177.4</v>
      </c>
      <c r="F1658" s="436">
        <v>41723</v>
      </c>
      <c r="G1658" s="42">
        <v>2177.4</v>
      </c>
      <c r="H1658" s="222">
        <f t="shared" si="26"/>
        <v>0</v>
      </c>
      <c r="I1658" s="190" t="s">
        <v>65</v>
      </c>
    </row>
    <row r="1659" spans="1:9" x14ac:dyDescent="0.25">
      <c r="A1659" s="192"/>
      <c r="B1659" s="188" t="s">
        <v>1926</v>
      </c>
      <c r="C1659" s="259" t="s">
        <v>2421</v>
      </c>
      <c r="D1659" s="190" t="s">
        <v>39</v>
      </c>
      <c r="E1659" s="210">
        <v>17790</v>
      </c>
      <c r="F1659" s="497" t="s">
        <v>2472</v>
      </c>
      <c r="G1659" s="42">
        <v>17790</v>
      </c>
      <c r="H1659" s="77">
        <f t="shared" si="26"/>
        <v>0</v>
      </c>
      <c r="I1659" s="190"/>
    </row>
    <row r="1660" spans="1:9" x14ac:dyDescent="0.25">
      <c r="A1660" s="192"/>
      <c r="B1660" s="188" t="s">
        <v>1928</v>
      </c>
      <c r="C1660" s="259" t="s">
        <v>2421</v>
      </c>
      <c r="D1660" s="190" t="s">
        <v>106</v>
      </c>
      <c r="E1660" s="210">
        <v>13600</v>
      </c>
      <c r="F1660" s="486">
        <v>41730</v>
      </c>
      <c r="G1660" s="219">
        <v>13600</v>
      </c>
      <c r="H1660" s="77">
        <f t="shared" si="26"/>
        <v>0</v>
      </c>
      <c r="I1660" s="190" t="s">
        <v>162</v>
      </c>
    </row>
    <row r="1661" spans="1:9" x14ac:dyDescent="0.25">
      <c r="A1661" s="232">
        <v>41720</v>
      </c>
      <c r="B1661" s="255" t="s">
        <v>1930</v>
      </c>
      <c r="C1661" s="255" t="s">
        <v>2421</v>
      </c>
      <c r="D1661" s="190" t="s">
        <v>151</v>
      </c>
      <c r="E1661" s="210">
        <v>36831.599999999999</v>
      </c>
      <c r="F1661" s="436">
        <v>41720</v>
      </c>
      <c r="G1661" s="42">
        <v>36831.599999999999</v>
      </c>
      <c r="H1661" s="222">
        <f t="shared" si="26"/>
        <v>0</v>
      </c>
      <c r="I1661" s="190" t="s">
        <v>45</v>
      </c>
    </row>
    <row r="1662" spans="1:9" x14ac:dyDescent="0.25">
      <c r="A1662" s="192"/>
      <c r="B1662" s="188" t="s">
        <v>1931</v>
      </c>
      <c r="C1662" s="193" t="s">
        <v>2421</v>
      </c>
      <c r="D1662" s="190" t="s">
        <v>98</v>
      </c>
      <c r="E1662" s="210">
        <v>15764</v>
      </c>
      <c r="F1662" s="436">
        <v>41722</v>
      </c>
      <c r="G1662" s="42">
        <v>15764</v>
      </c>
      <c r="H1662" s="77">
        <f t="shared" si="26"/>
        <v>0</v>
      </c>
      <c r="I1662" s="190" t="s">
        <v>217</v>
      </c>
    </row>
    <row r="1663" spans="1:9" x14ac:dyDescent="0.25">
      <c r="A1663" s="192"/>
      <c r="B1663" s="188" t="s">
        <v>1932</v>
      </c>
      <c r="C1663" s="193" t="s">
        <v>2421</v>
      </c>
      <c r="D1663" s="190" t="s">
        <v>62</v>
      </c>
      <c r="E1663" s="210">
        <v>20508</v>
      </c>
      <c r="F1663" s="436">
        <v>41722</v>
      </c>
      <c r="G1663" s="42">
        <v>20508</v>
      </c>
      <c r="H1663" s="77">
        <f t="shared" si="26"/>
        <v>0</v>
      </c>
      <c r="I1663" s="190" t="s">
        <v>217</v>
      </c>
    </row>
    <row r="1664" spans="1:9" x14ac:dyDescent="0.25">
      <c r="A1664" s="192"/>
      <c r="B1664" s="188" t="s">
        <v>1934</v>
      </c>
      <c r="C1664" s="193" t="s">
        <v>2421</v>
      </c>
      <c r="D1664" s="196" t="s">
        <v>53</v>
      </c>
      <c r="E1664" s="215">
        <v>0</v>
      </c>
      <c r="F1664" s="436"/>
      <c r="G1664" s="42"/>
      <c r="H1664" s="77">
        <f t="shared" si="26"/>
        <v>0</v>
      </c>
      <c r="I1664" s="190" t="s">
        <v>324</v>
      </c>
    </row>
    <row r="1665" spans="1:9" x14ac:dyDescent="0.25">
      <c r="A1665" s="192"/>
      <c r="B1665" s="188" t="s">
        <v>1935</v>
      </c>
      <c r="C1665" s="193" t="s">
        <v>2421</v>
      </c>
      <c r="D1665" s="190" t="s">
        <v>8</v>
      </c>
      <c r="E1665" s="210">
        <v>2425</v>
      </c>
      <c r="F1665" s="436">
        <v>41720</v>
      </c>
      <c r="G1665" s="42">
        <v>2425</v>
      </c>
      <c r="H1665" s="77">
        <f t="shared" si="26"/>
        <v>0</v>
      </c>
      <c r="I1665" s="190" t="s">
        <v>8</v>
      </c>
    </row>
    <row r="1666" spans="1:9" x14ac:dyDescent="0.25">
      <c r="A1666" s="192"/>
      <c r="B1666" s="188" t="s">
        <v>1936</v>
      </c>
      <c r="C1666" s="193" t="s">
        <v>2421</v>
      </c>
      <c r="D1666" s="190" t="s">
        <v>69</v>
      </c>
      <c r="E1666" s="210">
        <v>441</v>
      </c>
      <c r="F1666" s="436">
        <v>41720</v>
      </c>
      <c r="G1666" s="42">
        <v>441</v>
      </c>
      <c r="H1666" s="77">
        <f t="shared" si="26"/>
        <v>0</v>
      </c>
      <c r="I1666" s="190" t="s">
        <v>8</v>
      </c>
    </row>
    <row r="1667" spans="1:9" x14ac:dyDescent="0.25">
      <c r="A1667" s="192"/>
      <c r="B1667" s="188" t="s">
        <v>1937</v>
      </c>
      <c r="C1667" s="193" t="s">
        <v>2421</v>
      </c>
      <c r="D1667" s="190" t="s">
        <v>8</v>
      </c>
      <c r="E1667" s="210">
        <v>5568</v>
      </c>
      <c r="F1667" s="436">
        <v>41720</v>
      </c>
      <c r="G1667" s="42">
        <v>5568</v>
      </c>
      <c r="H1667" s="77">
        <f t="shared" si="26"/>
        <v>0</v>
      </c>
      <c r="I1667" s="190" t="s">
        <v>8</v>
      </c>
    </row>
    <row r="1668" spans="1:9" x14ac:dyDescent="0.25">
      <c r="A1668" s="192"/>
      <c r="B1668" s="188" t="s">
        <v>1938</v>
      </c>
      <c r="C1668" s="193" t="s">
        <v>2421</v>
      </c>
      <c r="D1668" s="190" t="s">
        <v>14</v>
      </c>
      <c r="E1668" s="220">
        <v>7000</v>
      </c>
      <c r="F1668" s="436">
        <v>41722</v>
      </c>
      <c r="G1668" s="42">
        <v>7000</v>
      </c>
      <c r="H1668" s="77">
        <f t="shared" si="26"/>
        <v>0</v>
      </c>
      <c r="I1668" s="190" t="s">
        <v>45</v>
      </c>
    </row>
    <row r="1669" spans="1:9" x14ac:dyDescent="0.25">
      <c r="A1669" s="192">
        <v>41721</v>
      </c>
      <c r="B1669" s="188" t="s">
        <v>1939</v>
      </c>
      <c r="C1669" s="193" t="s">
        <v>2421</v>
      </c>
      <c r="D1669" s="190" t="s">
        <v>517</v>
      </c>
      <c r="E1669" s="210">
        <v>820</v>
      </c>
      <c r="F1669" s="436">
        <v>41721</v>
      </c>
      <c r="G1669" s="42">
        <v>820</v>
      </c>
      <c r="H1669" s="77">
        <f t="shared" si="26"/>
        <v>0</v>
      </c>
      <c r="I1669" s="190"/>
    </row>
    <row r="1670" spans="1:9" x14ac:dyDescent="0.25">
      <c r="A1670" s="192"/>
      <c r="B1670" s="188" t="s">
        <v>1940</v>
      </c>
      <c r="C1670" s="193" t="s">
        <v>2421</v>
      </c>
      <c r="D1670" s="190" t="s">
        <v>2380</v>
      </c>
      <c r="E1670" s="210">
        <v>1026.5</v>
      </c>
      <c r="F1670" s="436">
        <v>41721</v>
      </c>
      <c r="G1670" s="42">
        <v>1026.5</v>
      </c>
      <c r="H1670" s="77">
        <f t="shared" si="26"/>
        <v>0</v>
      </c>
      <c r="I1670" s="56"/>
    </row>
    <row r="1671" spans="1:9" x14ac:dyDescent="0.25">
      <c r="A1671" s="192"/>
      <c r="B1671" s="188" t="s">
        <v>1941</v>
      </c>
      <c r="C1671" s="193" t="s">
        <v>2421</v>
      </c>
      <c r="D1671" s="190" t="s">
        <v>136</v>
      </c>
      <c r="E1671" s="210">
        <v>3020</v>
      </c>
      <c r="F1671" s="436">
        <v>41721</v>
      </c>
      <c r="G1671" s="42">
        <v>3020</v>
      </c>
      <c r="H1671" s="77">
        <f t="shared" si="26"/>
        <v>0</v>
      </c>
      <c r="I1671" s="190"/>
    </row>
    <row r="1672" spans="1:9" x14ac:dyDescent="0.25">
      <c r="A1672" s="192"/>
      <c r="B1672" s="188" t="s">
        <v>1943</v>
      </c>
      <c r="C1672" s="193" t="s">
        <v>2421</v>
      </c>
      <c r="D1672" s="190" t="s">
        <v>544</v>
      </c>
      <c r="E1672" s="210">
        <v>39807.300000000003</v>
      </c>
      <c r="F1672" s="436">
        <v>41723</v>
      </c>
      <c r="G1672" s="42">
        <v>39807.300000000003</v>
      </c>
      <c r="H1672" s="77">
        <f t="shared" si="26"/>
        <v>0</v>
      </c>
      <c r="I1672" s="190" t="s">
        <v>12</v>
      </c>
    </row>
    <row r="1673" spans="1:9" x14ac:dyDescent="0.25">
      <c r="A1673" s="192"/>
      <c r="B1673" s="188" t="s">
        <v>1944</v>
      </c>
      <c r="C1673" s="193" t="s">
        <v>2421</v>
      </c>
      <c r="D1673" s="190" t="s">
        <v>44</v>
      </c>
      <c r="E1673" s="210">
        <v>5760</v>
      </c>
      <c r="F1673" s="436">
        <v>41729</v>
      </c>
      <c r="G1673" s="42">
        <v>5760</v>
      </c>
      <c r="H1673" s="77">
        <f t="shared" si="26"/>
        <v>0</v>
      </c>
      <c r="I1673" s="190" t="s">
        <v>12</v>
      </c>
    </row>
    <row r="1674" spans="1:9" x14ac:dyDescent="0.25">
      <c r="A1674" s="192"/>
      <c r="B1674" s="188" t="s">
        <v>1945</v>
      </c>
      <c r="C1674" s="193" t="s">
        <v>2421</v>
      </c>
      <c r="D1674" s="190" t="s">
        <v>43</v>
      </c>
      <c r="E1674" s="210">
        <v>2400</v>
      </c>
      <c r="F1674" s="436">
        <v>41729</v>
      </c>
      <c r="G1674" s="42">
        <v>2400</v>
      </c>
      <c r="H1674" s="77">
        <f t="shared" si="26"/>
        <v>0</v>
      </c>
      <c r="I1674" s="190" t="s">
        <v>12</v>
      </c>
    </row>
    <row r="1675" spans="1:9" x14ac:dyDescent="0.25">
      <c r="A1675" s="192"/>
      <c r="B1675" s="188" t="s">
        <v>1946</v>
      </c>
      <c r="C1675" s="193" t="s">
        <v>2421</v>
      </c>
      <c r="D1675" s="190" t="s">
        <v>55</v>
      </c>
      <c r="E1675" s="210">
        <v>16404.5</v>
      </c>
      <c r="F1675" s="436">
        <v>41721</v>
      </c>
      <c r="G1675" s="42">
        <v>16404.5</v>
      </c>
      <c r="H1675" s="77">
        <f t="shared" si="26"/>
        <v>0</v>
      </c>
      <c r="I1675" s="190" t="s">
        <v>8</v>
      </c>
    </row>
    <row r="1676" spans="1:9" x14ac:dyDescent="0.25">
      <c r="A1676" s="192"/>
      <c r="B1676" s="188" t="s">
        <v>1948</v>
      </c>
      <c r="C1676" s="193" t="s">
        <v>2421</v>
      </c>
      <c r="D1676" s="190" t="s">
        <v>49</v>
      </c>
      <c r="E1676" s="210">
        <v>5940</v>
      </c>
      <c r="F1676" s="436">
        <v>41721</v>
      </c>
      <c r="G1676" s="42">
        <v>5940</v>
      </c>
      <c r="H1676" s="77">
        <f t="shared" si="26"/>
        <v>0</v>
      </c>
      <c r="I1676" s="190"/>
    </row>
    <row r="1677" spans="1:9" x14ac:dyDescent="0.25">
      <c r="A1677" s="192"/>
      <c r="B1677" s="188" t="s">
        <v>1949</v>
      </c>
      <c r="C1677" s="193" t="s">
        <v>2421</v>
      </c>
      <c r="D1677" s="190" t="s">
        <v>123</v>
      </c>
      <c r="E1677" s="210">
        <v>3196</v>
      </c>
      <c r="F1677" s="436" t="s">
        <v>2473</v>
      </c>
      <c r="G1677" s="42">
        <v>3196</v>
      </c>
      <c r="H1677" s="77">
        <f t="shared" si="26"/>
        <v>0</v>
      </c>
      <c r="I1677" s="190"/>
    </row>
    <row r="1678" spans="1:9" x14ac:dyDescent="0.25">
      <c r="A1678" s="192"/>
      <c r="B1678" s="188" t="s">
        <v>1950</v>
      </c>
      <c r="C1678" s="193" t="s">
        <v>2421</v>
      </c>
      <c r="D1678" s="190" t="s">
        <v>1778</v>
      </c>
      <c r="E1678" s="210">
        <v>1960</v>
      </c>
      <c r="F1678" s="436">
        <v>41721</v>
      </c>
      <c r="G1678" s="42">
        <v>1960</v>
      </c>
      <c r="H1678" s="77">
        <f t="shared" si="26"/>
        <v>0</v>
      </c>
      <c r="I1678" s="190" t="s">
        <v>12</v>
      </c>
    </row>
    <row r="1679" spans="1:9" x14ac:dyDescent="0.25">
      <c r="A1679" s="192"/>
      <c r="B1679" s="188" t="s">
        <v>1951</v>
      </c>
      <c r="C1679" s="193" t="s">
        <v>2421</v>
      </c>
      <c r="D1679" s="190" t="s">
        <v>8</v>
      </c>
      <c r="E1679" s="210">
        <v>722.5</v>
      </c>
      <c r="F1679" s="436">
        <v>41721</v>
      </c>
      <c r="G1679" s="42">
        <v>722.5</v>
      </c>
      <c r="H1679" s="77">
        <f t="shared" si="26"/>
        <v>0</v>
      </c>
      <c r="I1679" s="190" t="s">
        <v>8</v>
      </c>
    </row>
    <row r="1680" spans="1:9" x14ac:dyDescent="0.25">
      <c r="A1680" s="192"/>
      <c r="B1680" s="188" t="s">
        <v>1953</v>
      </c>
      <c r="C1680" s="193" t="s">
        <v>2421</v>
      </c>
      <c r="D1680" s="190" t="s">
        <v>47</v>
      </c>
      <c r="E1680" s="210">
        <v>3540</v>
      </c>
      <c r="F1680" s="436">
        <v>41721</v>
      </c>
      <c r="G1680" s="42">
        <v>3540</v>
      </c>
      <c r="H1680" s="77">
        <f t="shared" si="26"/>
        <v>0</v>
      </c>
      <c r="I1680" s="190" t="s">
        <v>12</v>
      </c>
    </row>
    <row r="1681" spans="1:9" x14ac:dyDescent="0.25">
      <c r="A1681" s="192"/>
      <c r="B1681" s="188" t="s">
        <v>1954</v>
      </c>
      <c r="C1681" s="193" t="s">
        <v>2421</v>
      </c>
      <c r="D1681" s="190" t="s">
        <v>29</v>
      </c>
      <c r="E1681" s="210">
        <v>6280</v>
      </c>
      <c r="F1681" s="436">
        <v>41721</v>
      </c>
      <c r="G1681" s="42">
        <v>6280</v>
      </c>
      <c r="H1681" s="77">
        <f t="shared" si="26"/>
        <v>0</v>
      </c>
      <c r="I1681" s="190" t="s">
        <v>12</v>
      </c>
    </row>
    <row r="1682" spans="1:9" x14ac:dyDescent="0.25">
      <c r="A1682" s="192"/>
      <c r="B1682" s="188" t="s">
        <v>1955</v>
      </c>
      <c r="C1682" s="193" t="s">
        <v>2421</v>
      </c>
      <c r="D1682" s="190" t="s">
        <v>13</v>
      </c>
      <c r="E1682" s="210">
        <v>7929.6</v>
      </c>
      <c r="F1682" s="436">
        <v>41721</v>
      </c>
      <c r="G1682" s="42">
        <v>7929.6</v>
      </c>
      <c r="H1682" s="77">
        <f t="shared" si="26"/>
        <v>0</v>
      </c>
      <c r="I1682" s="190"/>
    </row>
    <row r="1683" spans="1:9" x14ac:dyDescent="0.25">
      <c r="A1683" s="192"/>
      <c r="B1683" s="188" t="s">
        <v>1956</v>
      </c>
      <c r="C1683" s="193" t="s">
        <v>2421</v>
      </c>
      <c r="D1683" s="190" t="s">
        <v>186</v>
      </c>
      <c r="E1683" s="210">
        <v>7010</v>
      </c>
      <c r="F1683" s="436">
        <v>41727</v>
      </c>
      <c r="G1683" s="42">
        <v>7010</v>
      </c>
      <c r="H1683" s="77">
        <f t="shared" si="26"/>
        <v>0</v>
      </c>
      <c r="I1683" s="190"/>
    </row>
    <row r="1684" spans="1:9" x14ac:dyDescent="0.25">
      <c r="A1684" s="192"/>
      <c r="B1684" s="188" t="s">
        <v>1957</v>
      </c>
      <c r="C1684" s="193" t="s">
        <v>2421</v>
      </c>
      <c r="D1684" s="190" t="s">
        <v>130</v>
      </c>
      <c r="E1684" s="210">
        <v>8645</v>
      </c>
      <c r="F1684" s="436">
        <v>41721</v>
      </c>
      <c r="G1684" s="42">
        <v>8645</v>
      </c>
      <c r="H1684" s="77">
        <f t="shared" si="26"/>
        <v>0</v>
      </c>
      <c r="I1684" s="190"/>
    </row>
    <row r="1685" spans="1:9" x14ac:dyDescent="0.25">
      <c r="A1685" s="192"/>
      <c r="B1685" s="188" t="s">
        <v>1958</v>
      </c>
      <c r="C1685" s="193" t="s">
        <v>2421</v>
      </c>
      <c r="D1685" s="190" t="s">
        <v>338</v>
      </c>
      <c r="E1685" s="210">
        <v>566.79999999999995</v>
      </c>
      <c r="F1685" s="436">
        <v>41721</v>
      </c>
      <c r="G1685" s="42">
        <v>566.79999999999995</v>
      </c>
      <c r="H1685" s="77">
        <f t="shared" si="26"/>
        <v>0</v>
      </c>
      <c r="I1685" s="190" t="s">
        <v>12</v>
      </c>
    </row>
    <row r="1686" spans="1:9" ht="26.25" x14ac:dyDescent="0.25">
      <c r="A1686" s="192"/>
      <c r="B1686" s="188" t="s">
        <v>1959</v>
      </c>
      <c r="C1686" s="193" t="s">
        <v>2421</v>
      </c>
      <c r="D1686" s="190" t="s">
        <v>34</v>
      </c>
      <c r="E1686" s="210">
        <v>3180</v>
      </c>
      <c r="F1686" s="516" t="s">
        <v>2474</v>
      </c>
      <c r="G1686" s="42">
        <v>3180</v>
      </c>
      <c r="H1686" s="77">
        <f t="shared" si="26"/>
        <v>0</v>
      </c>
      <c r="I1686" s="190" t="s">
        <v>12</v>
      </c>
    </row>
    <row r="1687" spans="1:9" x14ac:dyDescent="0.25">
      <c r="A1687" s="192"/>
      <c r="B1687" s="188" t="s">
        <v>1960</v>
      </c>
      <c r="C1687" s="193" t="s">
        <v>2421</v>
      </c>
      <c r="D1687" s="190" t="s">
        <v>11</v>
      </c>
      <c r="E1687" s="210">
        <v>19138.400000000001</v>
      </c>
      <c r="F1687" s="489" t="s">
        <v>2475</v>
      </c>
      <c r="G1687" s="219">
        <v>19138.400000000001</v>
      </c>
      <c r="H1687" s="77">
        <f t="shared" si="26"/>
        <v>0</v>
      </c>
      <c r="I1687" s="190" t="s">
        <v>21</v>
      </c>
    </row>
    <row r="1688" spans="1:9" x14ac:dyDescent="0.25">
      <c r="A1688" s="192"/>
      <c r="B1688" s="188" t="s">
        <v>1961</v>
      </c>
      <c r="C1688" s="193" t="s">
        <v>2421</v>
      </c>
      <c r="D1688" s="190" t="s">
        <v>188</v>
      </c>
      <c r="E1688" s="210">
        <v>8433.5</v>
      </c>
      <c r="F1688" s="436">
        <v>41721</v>
      </c>
      <c r="G1688" s="42">
        <v>8433.5</v>
      </c>
      <c r="H1688" s="77">
        <f t="shared" si="26"/>
        <v>0</v>
      </c>
      <c r="I1688" s="190"/>
    </row>
    <row r="1689" spans="1:9" x14ac:dyDescent="0.25">
      <c r="A1689" s="192"/>
      <c r="B1689" s="188" t="s">
        <v>1962</v>
      </c>
      <c r="C1689" s="193" t="s">
        <v>2421</v>
      </c>
      <c r="D1689" s="190" t="s">
        <v>136</v>
      </c>
      <c r="E1689" s="210">
        <v>910</v>
      </c>
      <c r="F1689" s="436">
        <v>41721</v>
      </c>
      <c r="G1689" s="42">
        <v>910</v>
      </c>
      <c r="H1689" s="77">
        <f t="shared" si="26"/>
        <v>0</v>
      </c>
      <c r="I1689" s="190"/>
    </row>
    <row r="1690" spans="1:9" x14ac:dyDescent="0.25">
      <c r="A1690" s="192"/>
      <c r="B1690" s="188" t="s">
        <v>1963</v>
      </c>
      <c r="C1690" s="193" t="s">
        <v>2421</v>
      </c>
      <c r="D1690" s="190" t="s">
        <v>52</v>
      </c>
      <c r="E1690" s="210">
        <v>2588.6</v>
      </c>
      <c r="F1690" s="436">
        <v>41721</v>
      </c>
      <c r="G1690" s="42">
        <v>2588.6</v>
      </c>
      <c r="H1690" s="77">
        <f t="shared" si="26"/>
        <v>0</v>
      </c>
      <c r="I1690" s="190"/>
    </row>
    <row r="1691" spans="1:9" x14ac:dyDescent="0.25">
      <c r="A1691" s="192"/>
      <c r="B1691" s="188" t="s">
        <v>1964</v>
      </c>
      <c r="C1691" s="193" t="s">
        <v>2421</v>
      </c>
      <c r="D1691" s="190" t="s">
        <v>269</v>
      </c>
      <c r="E1691" s="210">
        <v>4118.3999999999996</v>
      </c>
      <c r="F1691" s="436">
        <v>41721</v>
      </c>
      <c r="G1691" s="42">
        <v>4118.3999999999996</v>
      </c>
      <c r="H1691" s="77">
        <f t="shared" si="26"/>
        <v>0</v>
      </c>
      <c r="I1691" s="190"/>
    </row>
    <row r="1692" spans="1:9" x14ac:dyDescent="0.25">
      <c r="A1692" s="192"/>
      <c r="B1692" s="188" t="s">
        <v>1965</v>
      </c>
      <c r="C1692" s="193" t="s">
        <v>2421</v>
      </c>
      <c r="D1692" s="190" t="s">
        <v>533</v>
      </c>
      <c r="E1692" s="210">
        <v>261.5</v>
      </c>
      <c r="F1692" s="436">
        <v>41721</v>
      </c>
      <c r="G1692" s="42">
        <v>261.5</v>
      </c>
      <c r="H1692" s="77">
        <f t="shared" si="26"/>
        <v>0</v>
      </c>
      <c r="I1692" s="190"/>
    </row>
    <row r="1693" spans="1:9" x14ac:dyDescent="0.25">
      <c r="A1693" s="192"/>
      <c r="B1693" s="188" t="s">
        <v>1966</v>
      </c>
      <c r="C1693" s="193" t="s">
        <v>2421</v>
      </c>
      <c r="D1693" s="190" t="s">
        <v>14</v>
      </c>
      <c r="E1693" s="210">
        <v>3360</v>
      </c>
      <c r="F1693" s="493" t="s">
        <v>2476</v>
      </c>
      <c r="G1693" s="42">
        <v>3360</v>
      </c>
      <c r="H1693" s="77">
        <f t="shared" si="26"/>
        <v>0</v>
      </c>
      <c r="I1693" s="190" t="s">
        <v>12</v>
      </c>
    </row>
    <row r="1694" spans="1:9" x14ac:dyDescent="0.25">
      <c r="A1694" s="192"/>
      <c r="B1694" s="188" t="s">
        <v>1968</v>
      </c>
      <c r="C1694" s="193" t="s">
        <v>2421</v>
      </c>
      <c r="D1694" s="190" t="s">
        <v>194</v>
      </c>
      <c r="E1694" s="210">
        <v>24029.5</v>
      </c>
      <c r="F1694" s="436">
        <v>41721</v>
      </c>
      <c r="G1694" s="42">
        <v>24029.5</v>
      </c>
      <c r="H1694" s="77">
        <f t="shared" si="26"/>
        <v>0</v>
      </c>
      <c r="I1694" s="190"/>
    </row>
    <row r="1695" spans="1:9" x14ac:dyDescent="0.25">
      <c r="A1695" s="192"/>
      <c r="B1695" s="188" t="s">
        <v>1969</v>
      </c>
      <c r="C1695" s="193" t="s">
        <v>2421</v>
      </c>
      <c r="D1695" s="190" t="s">
        <v>12</v>
      </c>
      <c r="E1695" s="210">
        <v>50</v>
      </c>
      <c r="F1695" s="436">
        <v>41721</v>
      </c>
      <c r="G1695" s="42">
        <v>50</v>
      </c>
      <c r="H1695" s="77">
        <f t="shared" si="26"/>
        <v>0</v>
      </c>
      <c r="I1695" s="190"/>
    </row>
    <row r="1696" spans="1:9" x14ac:dyDescent="0.25">
      <c r="A1696" s="192">
        <v>41722</v>
      </c>
      <c r="B1696" s="188" t="s">
        <v>1970</v>
      </c>
      <c r="C1696" s="193" t="s">
        <v>2421</v>
      </c>
      <c r="D1696" s="190" t="s">
        <v>28</v>
      </c>
      <c r="E1696" s="210">
        <v>6416.5</v>
      </c>
      <c r="F1696" s="436">
        <v>41722</v>
      </c>
      <c r="G1696" s="54">
        <v>6416.5</v>
      </c>
      <c r="H1696" s="77">
        <f t="shared" si="26"/>
        <v>0</v>
      </c>
      <c r="I1696" s="190"/>
    </row>
    <row r="1697" spans="1:9" x14ac:dyDescent="0.25">
      <c r="A1697" s="192"/>
      <c r="B1697" s="188" t="s">
        <v>1971</v>
      </c>
      <c r="C1697" s="193" t="s">
        <v>2421</v>
      </c>
      <c r="D1697" s="190" t="s">
        <v>11</v>
      </c>
      <c r="E1697" s="210">
        <v>21446.1</v>
      </c>
      <c r="F1697" s="486">
        <v>41732</v>
      </c>
      <c r="G1697" s="219">
        <v>21446.1</v>
      </c>
      <c r="H1697" s="77">
        <f t="shared" si="26"/>
        <v>0</v>
      </c>
      <c r="I1697" s="56" t="s">
        <v>217</v>
      </c>
    </row>
    <row r="1698" spans="1:9" x14ac:dyDescent="0.25">
      <c r="A1698" s="192"/>
      <c r="B1698" s="188" t="s">
        <v>1973</v>
      </c>
      <c r="C1698" s="193" t="s">
        <v>2421</v>
      </c>
      <c r="D1698" s="190" t="s">
        <v>55</v>
      </c>
      <c r="E1698" s="210">
        <v>3688.5</v>
      </c>
      <c r="F1698" s="436">
        <v>41722</v>
      </c>
      <c r="G1698" s="42">
        <v>3688.5</v>
      </c>
      <c r="H1698" s="77">
        <f t="shared" si="26"/>
        <v>0</v>
      </c>
      <c r="I1698" s="190" t="s">
        <v>8</v>
      </c>
    </row>
    <row r="1699" spans="1:9" x14ac:dyDescent="0.25">
      <c r="A1699" s="192"/>
      <c r="B1699" s="188" t="s">
        <v>1974</v>
      </c>
      <c r="C1699" s="193" t="s">
        <v>2421</v>
      </c>
      <c r="D1699" s="190" t="s">
        <v>544</v>
      </c>
      <c r="E1699" s="210">
        <v>16783.5</v>
      </c>
      <c r="F1699" s="436">
        <v>41722</v>
      </c>
      <c r="G1699" s="42">
        <v>16783.5</v>
      </c>
      <c r="H1699" s="77">
        <f t="shared" si="26"/>
        <v>0</v>
      </c>
      <c r="I1699" s="190"/>
    </row>
    <row r="1700" spans="1:9" x14ac:dyDescent="0.25">
      <c r="A1700" s="192"/>
      <c r="B1700" s="188" t="s">
        <v>1976</v>
      </c>
      <c r="C1700" s="193" t="s">
        <v>2421</v>
      </c>
      <c r="D1700" s="190" t="s">
        <v>2477</v>
      </c>
      <c r="E1700" s="210">
        <v>6587</v>
      </c>
      <c r="F1700" s="436">
        <v>41722</v>
      </c>
      <c r="G1700" s="42">
        <v>6587</v>
      </c>
      <c r="H1700" s="77">
        <f t="shared" ref="H1700:H1730" si="27">E1700-G1700</f>
        <v>0</v>
      </c>
      <c r="I1700" s="190"/>
    </row>
    <row r="1701" spans="1:9" x14ac:dyDescent="0.25">
      <c r="A1701" s="192"/>
      <c r="B1701" s="188" t="s">
        <v>1977</v>
      </c>
      <c r="C1701" s="193" t="s">
        <v>2421</v>
      </c>
      <c r="D1701" s="196" t="s">
        <v>53</v>
      </c>
      <c r="E1701" s="215">
        <v>0</v>
      </c>
      <c r="F1701" s="436"/>
      <c r="G1701" s="42"/>
      <c r="H1701" s="77">
        <f t="shared" si="27"/>
        <v>0</v>
      </c>
      <c r="I1701" s="190" t="s">
        <v>324</v>
      </c>
    </row>
    <row r="1702" spans="1:9" x14ac:dyDescent="0.25">
      <c r="A1702" s="192"/>
      <c r="B1702" s="188" t="s">
        <v>1978</v>
      </c>
      <c r="C1702" s="193" t="s">
        <v>2421</v>
      </c>
      <c r="D1702" s="190" t="s">
        <v>501</v>
      </c>
      <c r="E1702" s="210">
        <v>1098.5</v>
      </c>
      <c r="F1702" s="436">
        <v>41722</v>
      </c>
      <c r="G1702" s="42">
        <v>1098.5</v>
      </c>
      <c r="H1702" s="77">
        <f t="shared" si="27"/>
        <v>0</v>
      </c>
      <c r="I1702" s="190"/>
    </row>
    <row r="1703" spans="1:9" x14ac:dyDescent="0.25">
      <c r="A1703" s="192"/>
      <c r="B1703" s="188" t="s">
        <v>1980</v>
      </c>
      <c r="C1703" s="193" t="s">
        <v>2421</v>
      </c>
      <c r="D1703" s="190" t="s">
        <v>180</v>
      </c>
      <c r="E1703" s="210">
        <v>7200</v>
      </c>
      <c r="F1703" s="436">
        <v>41722</v>
      </c>
      <c r="G1703" s="42">
        <v>7200</v>
      </c>
      <c r="H1703" s="77">
        <f t="shared" si="27"/>
        <v>0</v>
      </c>
      <c r="I1703" s="190" t="s">
        <v>217</v>
      </c>
    </row>
    <row r="1704" spans="1:9" x14ac:dyDescent="0.25">
      <c r="A1704" s="192"/>
      <c r="B1704" s="188" t="s">
        <v>1981</v>
      </c>
      <c r="C1704" s="193" t="s">
        <v>2421</v>
      </c>
      <c r="D1704" s="190" t="s">
        <v>1030</v>
      </c>
      <c r="E1704" s="210">
        <v>7719</v>
      </c>
      <c r="F1704" s="436">
        <v>41722</v>
      </c>
      <c r="G1704" s="42">
        <v>7719</v>
      </c>
      <c r="H1704" s="77">
        <f t="shared" si="27"/>
        <v>0</v>
      </c>
      <c r="I1704" s="190"/>
    </row>
    <row r="1705" spans="1:9" x14ac:dyDescent="0.25">
      <c r="A1705" s="192"/>
      <c r="B1705" s="188" t="s">
        <v>1982</v>
      </c>
      <c r="C1705" s="193" t="s">
        <v>2421</v>
      </c>
      <c r="D1705" s="190" t="s">
        <v>96</v>
      </c>
      <c r="E1705" s="210">
        <v>20973.599999999999</v>
      </c>
      <c r="F1705" s="436">
        <v>41722</v>
      </c>
      <c r="G1705" s="42">
        <v>20973.599999999999</v>
      </c>
      <c r="H1705" s="77">
        <f t="shared" si="27"/>
        <v>0</v>
      </c>
      <c r="I1705" s="190" t="s">
        <v>162</v>
      </c>
    </row>
    <row r="1706" spans="1:9" x14ac:dyDescent="0.25">
      <c r="A1706" s="192"/>
      <c r="B1706" s="188" t="s">
        <v>1983</v>
      </c>
      <c r="C1706" s="193" t="s">
        <v>2421</v>
      </c>
      <c r="D1706" s="190" t="s">
        <v>1076</v>
      </c>
      <c r="E1706" s="210">
        <v>19108.5</v>
      </c>
      <c r="F1706" s="436">
        <v>41722</v>
      </c>
      <c r="G1706" s="42">
        <v>19108.5</v>
      </c>
      <c r="H1706" s="77">
        <f t="shared" si="27"/>
        <v>0</v>
      </c>
      <c r="I1706" s="190" t="s">
        <v>162</v>
      </c>
    </row>
    <row r="1707" spans="1:9" x14ac:dyDescent="0.25">
      <c r="A1707" s="192"/>
      <c r="B1707" s="188" t="s">
        <v>1984</v>
      </c>
      <c r="C1707" s="193" t="s">
        <v>2421</v>
      </c>
      <c r="D1707" s="190" t="s">
        <v>215</v>
      </c>
      <c r="E1707" s="210">
        <v>3510</v>
      </c>
      <c r="F1707" s="436">
        <v>41722</v>
      </c>
      <c r="G1707" s="42">
        <v>3510</v>
      </c>
      <c r="H1707" s="77">
        <f t="shared" si="27"/>
        <v>0</v>
      </c>
      <c r="I1707" s="190"/>
    </row>
    <row r="1708" spans="1:9" x14ac:dyDescent="0.25">
      <c r="A1708" s="192"/>
      <c r="B1708" s="188" t="s">
        <v>1985</v>
      </c>
      <c r="C1708" s="193" t="s">
        <v>2421</v>
      </c>
      <c r="D1708" s="190" t="s">
        <v>43</v>
      </c>
      <c r="E1708" s="210">
        <v>1920</v>
      </c>
      <c r="F1708" s="486">
        <v>41737</v>
      </c>
      <c r="G1708" s="219">
        <v>1920</v>
      </c>
      <c r="H1708" s="77">
        <f t="shared" si="27"/>
        <v>0</v>
      </c>
      <c r="I1708" s="190" t="s">
        <v>30</v>
      </c>
    </row>
    <row r="1709" spans="1:9" x14ac:dyDescent="0.25">
      <c r="A1709" s="192"/>
      <c r="B1709" s="188" t="s">
        <v>1986</v>
      </c>
      <c r="C1709" s="193" t="s">
        <v>2421</v>
      </c>
      <c r="D1709" s="190" t="s">
        <v>44</v>
      </c>
      <c r="E1709" s="210">
        <v>4800</v>
      </c>
      <c r="F1709" s="486">
        <v>41737</v>
      </c>
      <c r="G1709" s="219">
        <v>4800</v>
      </c>
      <c r="H1709" s="77">
        <f t="shared" si="27"/>
        <v>0</v>
      </c>
      <c r="I1709" s="190" t="s">
        <v>12</v>
      </c>
    </row>
    <row r="1710" spans="1:9" x14ac:dyDescent="0.25">
      <c r="A1710" s="192"/>
      <c r="B1710" s="188" t="s">
        <v>1987</v>
      </c>
      <c r="C1710" s="193" t="s">
        <v>2421</v>
      </c>
      <c r="D1710" s="190" t="s">
        <v>260</v>
      </c>
      <c r="E1710" s="210">
        <v>1572</v>
      </c>
      <c r="F1710" s="436">
        <v>41722</v>
      </c>
      <c r="G1710" s="42">
        <v>1572</v>
      </c>
      <c r="H1710" s="77">
        <f t="shared" si="27"/>
        <v>0</v>
      </c>
      <c r="I1710" s="190" t="s">
        <v>12</v>
      </c>
    </row>
    <row r="1711" spans="1:9" x14ac:dyDescent="0.25">
      <c r="A1711" s="192"/>
      <c r="B1711" s="188" t="s">
        <v>1989</v>
      </c>
      <c r="C1711" s="193" t="s">
        <v>2421</v>
      </c>
      <c r="D1711" s="190" t="s">
        <v>42</v>
      </c>
      <c r="E1711" s="210">
        <v>1920</v>
      </c>
      <c r="F1711" s="486">
        <v>41737</v>
      </c>
      <c r="G1711" s="219">
        <v>1920</v>
      </c>
      <c r="H1711" s="77">
        <f t="shared" si="27"/>
        <v>0</v>
      </c>
      <c r="I1711" s="190" t="s">
        <v>30</v>
      </c>
    </row>
    <row r="1712" spans="1:9" x14ac:dyDescent="0.25">
      <c r="A1712" s="192"/>
      <c r="B1712" s="188" t="s">
        <v>1991</v>
      </c>
      <c r="C1712" s="193" t="s">
        <v>2421</v>
      </c>
      <c r="D1712" s="190" t="s">
        <v>57</v>
      </c>
      <c r="E1712" s="210">
        <v>980</v>
      </c>
      <c r="F1712" s="436">
        <v>41722</v>
      </c>
      <c r="G1712" s="42">
        <v>980</v>
      </c>
      <c r="H1712" s="77">
        <f t="shared" si="27"/>
        <v>0</v>
      </c>
      <c r="I1712" s="190" t="s">
        <v>30</v>
      </c>
    </row>
    <row r="1713" spans="1:9" x14ac:dyDescent="0.25">
      <c r="A1713" s="192"/>
      <c r="B1713" s="188" t="s">
        <v>1992</v>
      </c>
      <c r="C1713" s="193" t="s">
        <v>2421</v>
      </c>
      <c r="D1713" s="190" t="s">
        <v>29</v>
      </c>
      <c r="E1713" s="210">
        <v>6024.5</v>
      </c>
      <c r="F1713" s="436">
        <v>41722</v>
      </c>
      <c r="G1713" s="42">
        <v>6024.5</v>
      </c>
      <c r="H1713" s="77">
        <f t="shared" si="27"/>
        <v>0</v>
      </c>
      <c r="I1713" s="190" t="s">
        <v>30</v>
      </c>
    </row>
    <row r="1714" spans="1:9" x14ac:dyDescent="0.25">
      <c r="A1714" s="192"/>
      <c r="B1714" s="188" t="s">
        <v>1994</v>
      </c>
      <c r="C1714" s="193" t="s">
        <v>2421</v>
      </c>
      <c r="D1714" s="190" t="s">
        <v>701</v>
      </c>
      <c r="E1714" s="210">
        <v>1765</v>
      </c>
      <c r="F1714" s="436">
        <v>41722</v>
      </c>
      <c r="G1714" s="42">
        <v>1765</v>
      </c>
      <c r="H1714" s="77">
        <f t="shared" si="27"/>
        <v>0</v>
      </c>
      <c r="I1714" s="190" t="s">
        <v>12</v>
      </c>
    </row>
    <row r="1715" spans="1:9" x14ac:dyDescent="0.25">
      <c r="A1715" s="192"/>
      <c r="B1715" s="188" t="s">
        <v>1996</v>
      </c>
      <c r="C1715" s="193" t="s">
        <v>2421</v>
      </c>
      <c r="D1715" s="190" t="s">
        <v>449</v>
      </c>
      <c r="E1715" s="210">
        <v>512</v>
      </c>
      <c r="F1715" s="436">
        <v>41722</v>
      </c>
      <c r="G1715" s="42">
        <v>512</v>
      </c>
      <c r="H1715" s="77">
        <f t="shared" si="27"/>
        <v>0</v>
      </c>
      <c r="I1715" s="190" t="s">
        <v>30</v>
      </c>
    </row>
    <row r="1716" spans="1:9" x14ac:dyDescent="0.25">
      <c r="A1716" s="192"/>
      <c r="B1716" s="188" t="s">
        <v>1997</v>
      </c>
      <c r="C1716" s="193" t="s">
        <v>2421</v>
      </c>
      <c r="D1716" s="190" t="s">
        <v>48</v>
      </c>
      <c r="E1716" s="210">
        <v>641.6</v>
      </c>
      <c r="F1716" s="436">
        <v>41722</v>
      </c>
      <c r="G1716" s="42">
        <v>641.6</v>
      </c>
      <c r="H1716" s="77">
        <f t="shared" si="27"/>
        <v>0</v>
      </c>
      <c r="I1716" s="190"/>
    </row>
    <row r="1717" spans="1:9" x14ac:dyDescent="0.25">
      <c r="A1717" s="192"/>
      <c r="B1717" s="188" t="s">
        <v>1998</v>
      </c>
      <c r="C1717" s="193" t="s">
        <v>2421</v>
      </c>
      <c r="D1717" s="190" t="s">
        <v>2432</v>
      </c>
      <c r="E1717" s="210">
        <v>13370.4</v>
      </c>
      <c r="F1717" s="436">
        <v>41722</v>
      </c>
      <c r="G1717" s="42">
        <v>13370.4</v>
      </c>
      <c r="H1717" s="77">
        <f t="shared" si="27"/>
        <v>0</v>
      </c>
      <c r="I1717" s="190" t="s">
        <v>12</v>
      </c>
    </row>
    <row r="1718" spans="1:9" x14ac:dyDescent="0.25">
      <c r="A1718" s="192"/>
      <c r="B1718" s="188" t="s">
        <v>2000</v>
      </c>
      <c r="C1718" s="193" t="s">
        <v>2421</v>
      </c>
      <c r="D1718" s="190" t="s">
        <v>54</v>
      </c>
      <c r="E1718" s="210">
        <v>40275.5</v>
      </c>
      <c r="F1718" s="436">
        <v>41722</v>
      </c>
      <c r="G1718" s="42">
        <v>40275.5</v>
      </c>
      <c r="H1718" s="77">
        <f t="shared" si="27"/>
        <v>0</v>
      </c>
      <c r="I1718" s="190" t="s">
        <v>30</v>
      </c>
    </row>
    <row r="1719" spans="1:9" x14ac:dyDescent="0.25">
      <c r="A1719" s="192"/>
      <c r="B1719" s="188" t="s">
        <v>2002</v>
      </c>
      <c r="C1719" s="193" t="s">
        <v>2421</v>
      </c>
      <c r="D1719" s="190" t="s">
        <v>32</v>
      </c>
      <c r="E1719" s="210">
        <v>10690</v>
      </c>
      <c r="F1719" s="436">
        <v>41722</v>
      </c>
      <c r="G1719" s="42">
        <v>10690</v>
      </c>
      <c r="H1719" s="77">
        <f t="shared" si="27"/>
        <v>0</v>
      </c>
      <c r="I1719" s="190" t="s">
        <v>30</v>
      </c>
    </row>
    <row r="1720" spans="1:9" x14ac:dyDescent="0.25">
      <c r="A1720" s="192"/>
      <c r="B1720" s="188" t="s">
        <v>2004</v>
      </c>
      <c r="C1720" s="193" t="s">
        <v>2421</v>
      </c>
      <c r="D1720" s="190" t="s">
        <v>58</v>
      </c>
      <c r="E1720" s="210">
        <v>1517.5</v>
      </c>
      <c r="F1720" s="436">
        <v>41722</v>
      </c>
      <c r="G1720" s="42">
        <v>1517.5</v>
      </c>
      <c r="H1720" s="77">
        <f t="shared" si="27"/>
        <v>0</v>
      </c>
      <c r="I1720" s="190" t="s">
        <v>30</v>
      </c>
    </row>
    <row r="1721" spans="1:9" x14ac:dyDescent="0.25">
      <c r="A1721" s="192"/>
      <c r="B1721" s="188" t="s">
        <v>2005</v>
      </c>
      <c r="C1721" s="193" t="s">
        <v>2421</v>
      </c>
      <c r="D1721" s="190" t="s">
        <v>8</v>
      </c>
      <c r="E1721" s="210">
        <v>614.5</v>
      </c>
      <c r="F1721" s="436">
        <v>41722</v>
      </c>
      <c r="G1721" s="42">
        <v>614.5</v>
      </c>
      <c r="H1721" s="77">
        <f t="shared" si="27"/>
        <v>0</v>
      </c>
      <c r="I1721" s="190" t="s">
        <v>8</v>
      </c>
    </row>
    <row r="1722" spans="1:9" x14ac:dyDescent="0.25">
      <c r="A1722" s="192"/>
      <c r="B1722" s="188" t="s">
        <v>2008</v>
      </c>
      <c r="C1722" s="193" t="s">
        <v>2421</v>
      </c>
      <c r="D1722" s="190" t="s">
        <v>123</v>
      </c>
      <c r="E1722" s="210">
        <v>2715.5</v>
      </c>
      <c r="F1722" s="486" t="s">
        <v>2478</v>
      </c>
      <c r="G1722" s="42">
        <v>2715.5</v>
      </c>
      <c r="H1722" s="77">
        <f t="shared" si="27"/>
        <v>0</v>
      </c>
      <c r="I1722" s="190" t="s">
        <v>8</v>
      </c>
    </row>
    <row r="1723" spans="1:9" x14ac:dyDescent="0.25">
      <c r="A1723" s="192"/>
      <c r="B1723" s="188" t="s">
        <v>2010</v>
      </c>
      <c r="C1723" s="193" t="s">
        <v>2421</v>
      </c>
      <c r="D1723" s="190" t="s">
        <v>1040</v>
      </c>
      <c r="E1723" s="210">
        <v>1735</v>
      </c>
      <c r="F1723" s="436">
        <v>41722</v>
      </c>
      <c r="G1723" s="42">
        <v>1735</v>
      </c>
      <c r="H1723" s="222">
        <f t="shared" si="27"/>
        <v>0</v>
      </c>
      <c r="I1723" s="190" t="s">
        <v>30</v>
      </c>
    </row>
    <row r="1724" spans="1:9" x14ac:dyDescent="0.25">
      <c r="A1724" s="192"/>
      <c r="B1724" s="188" t="s">
        <v>2012</v>
      </c>
      <c r="C1724" s="193" t="s">
        <v>2421</v>
      </c>
      <c r="D1724" s="190" t="s">
        <v>1778</v>
      </c>
      <c r="E1724" s="210">
        <v>980</v>
      </c>
      <c r="F1724" s="436">
        <v>41722</v>
      </c>
      <c r="G1724" s="42">
        <v>980</v>
      </c>
      <c r="H1724" s="222">
        <f t="shared" si="27"/>
        <v>0</v>
      </c>
      <c r="I1724" s="190" t="s">
        <v>30</v>
      </c>
    </row>
    <row r="1725" spans="1:9" x14ac:dyDescent="0.25">
      <c r="A1725" s="192"/>
      <c r="B1725" s="188" t="s">
        <v>2013</v>
      </c>
      <c r="C1725" s="193" t="s">
        <v>2421</v>
      </c>
      <c r="D1725" s="190" t="s">
        <v>792</v>
      </c>
      <c r="E1725" s="210">
        <v>2070</v>
      </c>
      <c r="F1725" s="436">
        <v>41722</v>
      </c>
      <c r="G1725" s="42">
        <v>2070</v>
      </c>
      <c r="H1725" s="77">
        <f t="shared" si="27"/>
        <v>0</v>
      </c>
      <c r="I1725" s="190" t="s">
        <v>30</v>
      </c>
    </row>
    <row r="1726" spans="1:9" x14ac:dyDescent="0.25">
      <c r="A1726" s="192">
        <v>41722</v>
      </c>
      <c r="B1726" s="188" t="s">
        <v>2014</v>
      </c>
      <c r="C1726" s="188" t="s">
        <v>2421</v>
      </c>
      <c r="D1726" s="190" t="s">
        <v>2479</v>
      </c>
      <c r="E1726" s="210">
        <v>47366.5</v>
      </c>
      <c r="F1726" s="486" t="s">
        <v>2480</v>
      </c>
      <c r="G1726" s="42">
        <v>47366.5</v>
      </c>
      <c r="H1726" s="222">
        <f t="shared" si="27"/>
        <v>0</v>
      </c>
      <c r="I1726" s="190" t="s">
        <v>21</v>
      </c>
    </row>
    <row r="1727" spans="1:9" x14ac:dyDescent="0.25">
      <c r="A1727" s="192"/>
      <c r="B1727" s="188" t="s">
        <v>2015</v>
      </c>
      <c r="C1727" s="193" t="s">
        <v>2421</v>
      </c>
      <c r="D1727" s="190" t="s">
        <v>130</v>
      </c>
      <c r="E1727" s="210">
        <v>2123.5</v>
      </c>
      <c r="F1727" s="436">
        <v>41723</v>
      </c>
      <c r="G1727" s="42">
        <v>2123.5</v>
      </c>
      <c r="H1727" s="77">
        <f t="shared" si="27"/>
        <v>0</v>
      </c>
      <c r="I1727" s="190" t="s">
        <v>21</v>
      </c>
    </row>
    <row r="1728" spans="1:9" x14ac:dyDescent="0.25">
      <c r="A1728" s="192"/>
      <c r="B1728" s="188" t="s">
        <v>2017</v>
      </c>
      <c r="C1728" s="193" t="s">
        <v>2421</v>
      </c>
      <c r="D1728" s="190" t="s">
        <v>50</v>
      </c>
      <c r="E1728" s="210">
        <v>7914</v>
      </c>
      <c r="F1728" s="436">
        <v>41722</v>
      </c>
      <c r="G1728" s="42">
        <v>7914</v>
      </c>
      <c r="H1728" s="222">
        <f t="shared" si="27"/>
        <v>0</v>
      </c>
      <c r="I1728" s="190" t="s">
        <v>21</v>
      </c>
    </row>
    <row r="1729" spans="1:9" x14ac:dyDescent="0.25">
      <c r="A1729" s="192"/>
      <c r="B1729" s="188" t="s">
        <v>2018</v>
      </c>
      <c r="C1729" s="193" t="s">
        <v>2421</v>
      </c>
      <c r="D1729" s="190" t="s">
        <v>13</v>
      </c>
      <c r="E1729" s="210">
        <v>2810.5</v>
      </c>
      <c r="F1729" s="436">
        <v>41722</v>
      </c>
      <c r="G1729" s="42">
        <v>2810.5</v>
      </c>
      <c r="H1729" s="222">
        <f t="shared" si="27"/>
        <v>0</v>
      </c>
      <c r="I1729" s="190"/>
    </row>
    <row r="1730" spans="1:9" x14ac:dyDescent="0.25">
      <c r="A1730" s="192"/>
      <c r="B1730" s="188" t="s">
        <v>2019</v>
      </c>
      <c r="C1730" s="193" t="s">
        <v>2421</v>
      </c>
      <c r="D1730" s="190" t="s">
        <v>130</v>
      </c>
      <c r="E1730" s="210">
        <v>4605.8</v>
      </c>
      <c r="F1730" s="436">
        <v>41723</v>
      </c>
      <c r="G1730" s="42">
        <v>4605.8</v>
      </c>
      <c r="H1730" s="222">
        <f t="shared" si="27"/>
        <v>0</v>
      </c>
      <c r="I1730" s="190" t="s">
        <v>21</v>
      </c>
    </row>
    <row r="1731" spans="1:9" x14ac:dyDescent="0.25">
      <c r="A1731" s="192"/>
      <c r="B1731" s="188" t="s">
        <v>2020</v>
      </c>
      <c r="C1731" s="193" t="s">
        <v>2421</v>
      </c>
      <c r="D1731" s="190" t="s">
        <v>74</v>
      </c>
      <c r="E1731" s="210">
        <v>6410</v>
      </c>
      <c r="F1731" s="436">
        <v>41722</v>
      </c>
      <c r="G1731" s="42">
        <v>6410</v>
      </c>
      <c r="H1731" s="222">
        <f>E1731-G1731</f>
        <v>0</v>
      </c>
      <c r="I1731" s="190"/>
    </row>
    <row r="1732" spans="1:9" x14ac:dyDescent="0.25">
      <c r="A1732" s="192"/>
      <c r="B1732" s="188" t="s">
        <v>2021</v>
      </c>
      <c r="C1732" s="193" t="s">
        <v>2421</v>
      </c>
      <c r="D1732" s="190" t="s">
        <v>8</v>
      </c>
      <c r="E1732" s="210">
        <v>415</v>
      </c>
      <c r="F1732" s="436">
        <v>41722</v>
      </c>
      <c r="G1732" s="42">
        <v>415</v>
      </c>
      <c r="H1732" s="222">
        <f>E1732-G1732</f>
        <v>0</v>
      </c>
      <c r="I1732" s="190" t="s">
        <v>8</v>
      </c>
    </row>
    <row r="1733" spans="1:9" x14ac:dyDescent="0.25">
      <c r="A1733" s="192"/>
      <c r="B1733" s="188" t="s">
        <v>2022</v>
      </c>
      <c r="C1733" s="193" t="s">
        <v>2421</v>
      </c>
      <c r="D1733" s="190" t="s">
        <v>2108</v>
      </c>
      <c r="E1733" s="210">
        <v>9954.5</v>
      </c>
      <c r="F1733" s="436">
        <v>41722</v>
      </c>
      <c r="G1733" s="42">
        <v>9954.5</v>
      </c>
      <c r="H1733" s="222">
        <f>E1733-G1733</f>
        <v>0</v>
      </c>
      <c r="I1733" s="190" t="s">
        <v>45</v>
      </c>
    </row>
    <row r="1734" spans="1:9" x14ac:dyDescent="0.25">
      <c r="A1734" s="192"/>
      <c r="B1734" s="188" t="s">
        <v>2024</v>
      </c>
      <c r="C1734" s="193" t="s">
        <v>2421</v>
      </c>
      <c r="D1734" s="190" t="s">
        <v>2481</v>
      </c>
      <c r="E1734" s="210">
        <v>1310</v>
      </c>
      <c r="F1734" s="436">
        <v>41722</v>
      </c>
      <c r="G1734" s="42">
        <v>1310</v>
      </c>
      <c r="H1734" s="222">
        <f>E1734-G1734</f>
        <v>0</v>
      </c>
      <c r="I1734" s="190" t="s">
        <v>45</v>
      </c>
    </row>
    <row r="1735" spans="1:9" x14ac:dyDescent="0.25">
      <c r="A1735" s="192"/>
      <c r="B1735" s="188" t="s">
        <v>2025</v>
      </c>
      <c r="C1735" s="193" t="s">
        <v>2421</v>
      </c>
      <c r="D1735" s="190" t="s">
        <v>16</v>
      </c>
      <c r="E1735" s="210">
        <v>23592.799999999999</v>
      </c>
      <c r="F1735" s="486">
        <v>41738</v>
      </c>
      <c r="G1735" s="219">
        <v>23592.799999999999</v>
      </c>
      <c r="H1735" s="77">
        <f t="shared" ref="H1735:H1798" si="28">E1735-G1735</f>
        <v>0</v>
      </c>
      <c r="I1735" s="190"/>
    </row>
    <row r="1736" spans="1:9" x14ac:dyDescent="0.25">
      <c r="A1736" s="192"/>
      <c r="B1736" s="188" t="s">
        <v>2026</v>
      </c>
      <c r="C1736" s="193" t="s">
        <v>2421</v>
      </c>
      <c r="D1736" s="190" t="s">
        <v>910</v>
      </c>
      <c r="E1736" s="210">
        <v>19057</v>
      </c>
      <c r="F1736" s="436">
        <v>41722</v>
      </c>
      <c r="G1736" s="42">
        <v>19057</v>
      </c>
      <c r="H1736" s="222">
        <f t="shared" si="28"/>
        <v>0</v>
      </c>
      <c r="I1736" s="190" t="s">
        <v>8</v>
      </c>
    </row>
    <row r="1737" spans="1:9" x14ac:dyDescent="0.25">
      <c r="A1737" s="192"/>
      <c r="B1737" s="188" t="s">
        <v>2027</v>
      </c>
      <c r="C1737" s="193" t="s">
        <v>2421</v>
      </c>
      <c r="D1737" s="190" t="s">
        <v>2482</v>
      </c>
      <c r="E1737" s="210">
        <v>420</v>
      </c>
      <c r="F1737" s="436">
        <v>41722</v>
      </c>
      <c r="G1737" s="42">
        <v>420</v>
      </c>
      <c r="H1737" s="222">
        <f t="shared" si="28"/>
        <v>0</v>
      </c>
      <c r="I1737" s="190"/>
    </row>
    <row r="1738" spans="1:9" x14ac:dyDescent="0.25">
      <c r="A1738" s="192"/>
      <c r="B1738" s="188" t="s">
        <v>2028</v>
      </c>
      <c r="C1738" s="193" t="s">
        <v>2421</v>
      </c>
      <c r="D1738" s="190" t="s">
        <v>98</v>
      </c>
      <c r="E1738" s="210">
        <v>11340.4</v>
      </c>
      <c r="F1738" s="436">
        <v>41722</v>
      </c>
      <c r="G1738" s="42">
        <v>11340.4</v>
      </c>
      <c r="H1738" s="222">
        <f t="shared" si="28"/>
        <v>0</v>
      </c>
      <c r="I1738" s="190" t="s">
        <v>12</v>
      </c>
    </row>
    <row r="1739" spans="1:9" x14ac:dyDescent="0.25">
      <c r="A1739" s="192"/>
      <c r="B1739" s="188" t="s">
        <v>2029</v>
      </c>
      <c r="C1739" s="193" t="s">
        <v>2421</v>
      </c>
      <c r="D1739" s="190" t="s">
        <v>136</v>
      </c>
      <c r="E1739" s="210">
        <v>842.5</v>
      </c>
      <c r="F1739" s="436">
        <v>41722</v>
      </c>
      <c r="G1739" s="42">
        <v>842.5</v>
      </c>
      <c r="H1739" s="222">
        <f t="shared" si="28"/>
        <v>0</v>
      </c>
      <c r="I1739" s="190"/>
    </row>
    <row r="1740" spans="1:9" x14ac:dyDescent="0.25">
      <c r="A1740" s="192"/>
      <c r="B1740" s="188" t="s">
        <v>2030</v>
      </c>
      <c r="C1740" s="193" t="s">
        <v>2421</v>
      </c>
      <c r="D1740" s="190" t="s">
        <v>78</v>
      </c>
      <c r="E1740" s="210">
        <v>2544</v>
      </c>
      <c r="F1740" s="436">
        <v>41723</v>
      </c>
      <c r="G1740" s="42">
        <v>2544</v>
      </c>
      <c r="H1740" s="222">
        <f t="shared" si="28"/>
        <v>0</v>
      </c>
      <c r="I1740" s="190" t="s">
        <v>217</v>
      </c>
    </row>
    <row r="1741" spans="1:9" x14ac:dyDescent="0.25">
      <c r="A1741" s="192"/>
      <c r="B1741" s="188" t="s">
        <v>2032</v>
      </c>
      <c r="C1741" s="193" t="s">
        <v>2421</v>
      </c>
      <c r="D1741" s="190" t="s">
        <v>144</v>
      </c>
      <c r="E1741" s="210">
        <v>2565.6</v>
      </c>
      <c r="F1741" s="436">
        <v>41723</v>
      </c>
      <c r="G1741" s="54">
        <v>2565.6</v>
      </c>
      <c r="H1741" s="77">
        <f t="shared" si="28"/>
        <v>0</v>
      </c>
      <c r="I1741" s="190" t="s">
        <v>217</v>
      </c>
    </row>
    <row r="1742" spans="1:9" x14ac:dyDescent="0.25">
      <c r="A1742" s="192"/>
      <c r="B1742" s="188" t="s">
        <v>2033</v>
      </c>
      <c r="C1742" s="193" t="s">
        <v>2421</v>
      </c>
      <c r="D1742" s="190" t="s">
        <v>147</v>
      </c>
      <c r="E1742" s="210">
        <v>2024</v>
      </c>
      <c r="F1742" s="436">
        <v>41723</v>
      </c>
      <c r="G1742" s="54">
        <v>2024</v>
      </c>
      <c r="H1742" s="222">
        <f t="shared" si="28"/>
        <v>0</v>
      </c>
      <c r="I1742" s="190" t="s">
        <v>217</v>
      </c>
    </row>
    <row r="1743" spans="1:9" x14ac:dyDescent="0.25">
      <c r="A1743" s="192"/>
      <c r="B1743" s="188" t="s">
        <v>2034</v>
      </c>
      <c r="C1743" s="193" t="s">
        <v>2421</v>
      </c>
      <c r="D1743" s="190" t="s">
        <v>99</v>
      </c>
      <c r="E1743" s="210">
        <v>3760</v>
      </c>
      <c r="F1743" s="436">
        <v>41723</v>
      </c>
      <c r="G1743" s="54">
        <v>3760</v>
      </c>
      <c r="H1743" s="222">
        <f t="shared" si="28"/>
        <v>0</v>
      </c>
      <c r="I1743" s="190" t="s">
        <v>217</v>
      </c>
    </row>
    <row r="1744" spans="1:9" x14ac:dyDescent="0.25">
      <c r="A1744" s="192"/>
      <c r="B1744" s="188" t="s">
        <v>2036</v>
      </c>
      <c r="C1744" s="193" t="s">
        <v>2421</v>
      </c>
      <c r="D1744" s="190" t="s">
        <v>80</v>
      </c>
      <c r="E1744" s="210">
        <v>1901</v>
      </c>
      <c r="F1744" s="436">
        <v>41723</v>
      </c>
      <c r="G1744" s="54">
        <v>1901</v>
      </c>
      <c r="H1744" s="222">
        <f t="shared" si="28"/>
        <v>0</v>
      </c>
      <c r="I1744" s="190" t="s">
        <v>217</v>
      </c>
    </row>
    <row r="1745" spans="1:11" x14ac:dyDescent="0.25">
      <c r="A1745" s="192"/>
      <c r="B1745" s="188" t="s">
        <v>2037</v>
      </c>
      <c r="C1745" s="193" t="s">
        <v>2421</v>
      </c>
      <c r="D1745" s="190" t="s">
        <v>8</v>
      </c>
      <c r="E1745" s="210">
        <v>914</v>
      </c>
      <c r="F1745" s="436">
        <v>41722</v>
      </c>
      <c r="G1745" s="42">
        <v>914</v>
      </c>
      <c r="H1745" s="77">
        <f t="shared" si="28"/>
        <v>0</v>
      </c>
      <c r="I1745" s="190" t="s">
        <v>8</v>
      </c>
    </row>
    <row r="1746" spans="1:11" x14ac:dyDescent="0.25">
      <c r="A1746" s="192"/>
      <c r="B1746" s="188" t="s">
        <v>2038</v>
      </c>
      <c r="C1746" s="193" t="s">
        <v>2421</v>
      </c>
      <c r="D1746" s="196" t="s">
        <v>2483</v>
      </c>
      <c r="E1746" s="215">
        <v>0</v>
      </c>
      <c r="F1746" s="521" t="s">
        <v>2471</v>
      </c>
      <c r="G1746" s="251"/>
      <c r="H1746" s="77">
        <f t="shared" si="28"/>
        <v>0</v>
      </c>
      <c r="I1746" s="190" t="s">
        <v>217</v>
      </c>
    </row>
    <row r="1747" spans="1:11" x14ac:dyDescent="0.25">
      <c r="A1747" s="192"/>
      <c r="B1747" s="188" t="s">
        <v>2039</v>
      </c>
      <c r="C1747" s="193" t="s">
        <v>2421</v>
      </c>
      <c r="D1747" s="190" t="s">
        <v>8</v>
      </c>
      <c r="E1747" s="210">
        <v>621.5</v>
      </c>
      <c r="F1747" s="436">
        <v>41722</v>
      </c>
      <c r="G1747" s="42">
        <v>621.5</v>
      </c>
      <c r="H1747" s="77">
        <f t="shared" si="28"/>
        <v>0</v>
      </c>
      <c r="I1747" s="190" t="s">
        <v>8</v>
      </c>
    </row>
    <row r="1748" spans="1:11" x14ac:dyDescent="0.25">
      <c r="A1748" s="192"/>
      <c r="B1748" s="188" t="s">
        <v>2040</v>
      </c>
      <c r="C1748" s="193" t="s">
        <v>2421</v>
      </c>
      <c r="D1748" s="190" t="s">
        <v>560</v>
      </c>
      <c r="E1748" s="210">
        <v>2903</v>
      </c>
      <c r="F1748" s="436">
        <v>41723</v>
      </c>
      <c r="G1748" s="54">
        <v>2903</v>
      </c>
      <c r="H1748" s="77">
        <f t="shared" si="28"/>
        <v>0</v>
      </c>
      <c r="I1748" s="190" t="s">
        <v>217</v>
      </c>
    </row>
    <row r="1749" spans="1:11" x14ac:dyDescent="0.25">
      <c r="A1749" s="192"/>
      <c r="B1749" s="188" t="s">
        <v>2042</v>
      </c>
      <c r="C1749" s="193" t="s">
        <v>2421</v>
      </c>
      <c r="D1749" s="190" t="s">
        <v>953</v>
      </c>
      <c r="E1749" s="210">
        <v>2251.1999999999998</v>
      </c>
      <c r="F1749" s="486" t="s">
        <v>2484</v>
      </c>
      <c r="G1749" s="54">
        <v>2251.1999999999998</v>
      </c>
      <c r="H1749" s="77">
        <f t="shared" si="28"/>
        <v>0</v>
      </c>
      <c r="I1749" s="190" t="s">
        <v>217</v>
      </c>
    </row>
    <row r="1750" spans="1:11" x14ac:dyDescent="0.25">
      <c r="A1750" s="192"/>
      <c r="B1750" s="188" t="s">
        <v>2043</v>
      </c>
      <c r="C1750" s="193" t="s">
        <v>2421</v>
      </c>
      <c r="D1750" s="190" t="s">
        <v>233</v>
      </c>
      <c r="E1750" s="210">
        <v>1431.2</v>
      </c>
      <c r="F1750" s="436">
        <v>41723</v>
      </c>
      <c r="G1750" s="54">
        <v>1431.2</v>
      </c>
      <c r="H1750" s="77">
        <f t="shared" si="28"/>
        <v>0</v>
      </c>
      <c r="I1750" s="190" t="s">
        <v>217</v>
      </c>
    </row>
    <row r="1751" spans="1:11" x14ac:dyDescent="0.25">
      <c r="A1751" s="192"/>
      <c r="B1751" s="188" t="s">
        <v>2044</v>
      </c>
      <c r="C1751" s="193" t="s">
        <v>2421</v>
      </c>
      <c r="D1751" s="190" t="s">
        <v>2485</v>
      </c>
      <c r="E1751" s="210">
        <v>2429</v>
      </c>
      <c r="F1751" s="436">
        <v>41723</v>
      </c>
      <c r="G1751" s="54">
        <v>2429</v>
      </c>
      <c r="H1751" s="77">
        <f t="shared" si="28"/>
        <v>0</v>
      </c>
      <c r="I1751" s="190"/>
    </row>
    <row r="1752" spans="1:11" ht="24.75" x14ac:dyDescent="0.25">
      <c r="A1752" s="192"/>
      <c r="B1752" s="188" t="s">
        <v>2046</v>
      </c>
      <c r="C1752" s="193" t="s">
        <v>2421</v>
      </c>
      <c r="D1752" s="190" t="s">
        <v>435</v>
      </c>
      <c r="E1752" s="210">
        <v>3897.3</v>
      </c>
      <c r="F1752" s="528" t="s">
        <v>2486</v>
      </c>
      <c r="G1752" s="42">
        <v>3897.3</v>
      </c>
      <c r="H1752" s="77">
        <f t="shared" si="28"/>
        <v>0</v>
      </c>
      <c r="I1752" s="190"/>
    </row>
    <row r="1753" spans="1:11" x14ac:dyDescent="0.25">
      <c r="A1753" s="192"/>
      <c r="B1753" s="188" t="s">
        <v>2047</v>
      </c>
      <c r="C1753" s="193" t="s">
        <v>2421</v>
      </c>
      <c r="D1753" s="190" t="s">
        <v>51</v>
      </c>
      <c r="E1753" s="210">
        <v>1969.8</v>
      </c>
      <c r="F1753" s="436">
        <v>41723</v>
      </c>
      <c r="G1753" s="42">
        <v>1969.8</v>
      </c>
      <c r="H1753" s="77">
        <f t="shared" si="28"/>
        <v>0</v>
      </c>
      <c r="I1753" s="190" t="s">
        <v>217</v>
      </c>
    </row>
    <row r="1754" spans="1:11" x14ac:dyDescent="0.25">
      <c r="A1754" s="192"/>
      <c r="B1754" s="188" t="s">
        <v>2048</v>
      </c>
      <c r="C1754" s="193" t="s">
        <v>2421</v>
      </c>
      <c r="D1754" s="190" t="s">
        <v>79</v>
      </c>
      <c r="E1754" s="210">
        <v>73156</v>
      </c>
      <c r="F1754" s="489" t="s">
        <v>2487</v>
      </c>
      <c r="G1754" s="219">
        <v>73156</v>
      </c>
      <c r="H1754" s="77">
        <f t="shared" si="28"/>
        <v>0</v>
      </c>
      <c r="I1754" s="190" t="s">
        <v>162</v>
      </c>
    </row>
    <row r="1755" spans="1:11" x14ac:dyDescent="0.25">
      <c r="A1755" s="192"/>
      <c r="B1755" s="188" t="s">
        <v>2049</v>
      </c>
      <c r="C1755" s="193" t="s">
        <v>2421</v>
      </c>
      <c r="D1755" s="190" t="s">
        <v>87</v>
      </c>
      <c r="E1755" s="210">
        <v>6224</v>
      </c>
      <c r="F1755" s="436">
        <v>41722</v>
      </c>
      <c r="G1755" s="42">
        <v>6224</v>
      </c>
      <c r="H1755" s="77">
        <f t="shared" si="28"/>
        <v>0</v>
      </c>
      <c r="I1755" s="190" t="s">
        <v>8</v>
      </c>
    </row>
    <row r="1756" spans="1:11" x14ac:dyDescent="0.25">
      <c r="A1756" s="192"/>
      <c r="B1756" s="188" t="s">
        <v>2050</v>
      </c>
      <c r="C1756" s="193" t="s">
        <v>2421</v>
      </c>
      <c r="D1756" s="190" t="s">
        <v>8</v>
      </c>
      <c r="E1756" s="210">
        <v>861.5</v>
      </c>
      <c r="F1756" s="436">
        <v>41722</v>
      </c>
      <c r="G1756" s="42">
        <v>861.5</v>
      </c>
      <c r="H1756" s="77">
        <f t="shared" si="28"/>
        <v>0</v>
      </c>
      <c r="I1756" s="190" t="s">
        <v>8</v>
      </c>
    </row>
    <row r="1757" spans="1:11" x14ac:dyDescent="0.25">
      <c r="A1757" s="192"/>
      <c r="B1757" s="188" t="s">
        <v>2051</v>
      </c>
      <c r="C1757" s="193" t="s">
        <v>2421</v>
      </c>
      <c r="D1757" s="190" t="s">
        <v>100</v>
      </c>
      <c r="E1757" s="210">
        <v>35572</v>
      </c>
      <c r="F1757" s="436">
        <v>41723</v>
      </c>
      <c r="G1757" s="42">
        <v>35572</v>
      </c>
      <c r="H1757" s="77">
        <f t="shared" si="28"/>
        <v>0</v>
      </c>
      <c r="I1757" s="190" t="s">
        <v>12</v>
      </c>
    </row>
    <row r="1758" spans="1:11" x14ac:dyDescent="0.25">
      <c r="A1758" s="192"/>
      <c r="B1758" s="188" t="s">
        <v>2052</v>
      </c>
      <c r="C1758" s="193" t="s">
        <v>2421</v>
      </c>
      <c r="D1758" s="190" t="s">
        <v>544</v>
      </c>
      <c r="E1758" s="210">
        <v>25333.5</v>
      </c>
      <c r="F1758" s="436">
        <v>41723</v>
      </c>
      <c r="G1758" s="54">
        <v>25333.5</v>
      </c>
      <c r="H1758" s="77">
        <f t="shared" si="28"/>
        <v>0</v>
      </c>
      <c r="I1758" s="190" t="s">
        <v>12</v>
      </c>
    </row>
    <row r="1759" spans="1:11" x14ac:dyDescent="0.25">
      <c r="A1759" s="192"/>
      <c r="B1759" s="188" t="s">
        <v>2053</v>
      </c>
      <c r="C1759" s="193" t="s">
        <v>2421</v>
      </c>
      <c r="D1759" s="190" t="s">
        <v>2432</v>
      </c>
      <c r="E1759" s="210">
        <v>10411.200000000001</v>
      </c>
      <c r="F1759" s="436">
        <v>41723</v>
      </c>
      <c r="G1759" s="54">
        <v>10411.200000000001</v>
      </c>
      <c r="H1759" s="77">
        <f t="shared" si="28"/>
        <v>0</v>
      </c>
      <c r="I1759" s="190" t="s">
        <v>21</v>
      </c>
    </row>
    <row r="1760" spans="1:11" x14ac:dyDescent="0.25">
      <c r="A1760" s="192"/>
      <c r="B1760" s="188" t="s">
        <v>2054</v>
      </c>
      <c r="C1760" s="193" t="s">
        <v>2421</v>
      </c>
      <c r="D1760" s="190" t="s">
        <v>213</v>
      </c>
      <c r="E1760" s="210">
        <v>1192.5</v>
      </c>
      <c r="F1760" s="436">
        <v>41723</v>
      </c>
      <c r="G1760" s="54">
        <v>1192.5</v>
      </c>
      <c r="H1760" s="77">
        <f t="shared" si="28"/>
        <v>0</v>
      </c>
      <c r="I1760" s="190" t="s">
        <v>21</v>
      </c>
      <c r="J1760" s="28"/>
      <c r="K1760" s="28"/>
    </row>
    <row r="1761" spans="1:9" x14ac:dyDescent="0.25">
      <c r="A1761" s="192"/>
      <c r="B1761" s="188" t="s">
        <v>2055</v>
      </c>
      <c r="C1761" s="193" t="s">
        <v>2421</v>
      </c>
      <c r="D1761" s="190" t="s">
        <v>14</v>
      </c>
      <c r="E1761" s="210">
        <v>7140</v>
      </c>
      <c r="F1761" s="436">
        <v>41723</v>
      </c>
      <c r="G1761" s="54">
        <v>7140</v>
      </c>
      <c r="H1761" s="77">
        <f t="shared" si="28"/>
        <v>0</v>
      </c>
      <c r="I1761" s="190" t="s">
        <v>30</v>
      </c>
    </row>
    <row r="1762" spans="1:9" x14ac:dyDescent="0.25">
      <c r="A1762" s="192"/>
      <c r="B1762" s="188" t="s">
        <v>2056</v>
      </c>
      <c r="C1762" s="193" t="s">
        <v>2421</v>
      </c>
      <c r="D1762" s="190" t="s">
        <v>85</v>
      </c>
      <c r="E1762" s="210">
        <v>2448</v>
      </c>
      <c r="F1762" s="436">
        <v>41723</v>
      </c>
      <c r="G1762" s="42">
        <v>2448</v>
      </c>
      <c r="H1762" s="77">
        <f t="shared" si="28"/>
        <v>0</v>
      </c>
      <c r="I1762" s="190" t="s">
        <v>12</v>
      </c>
    </row>
    <row r="1763" spans="1:9" x14ac:dyDescent="0.25">
      <c r="A1763" s="192"/>
      <c r="B1763" s="188" t="s">
        <v>2057</v>
      </c>
      <c r="C1763" s="193" t="s">
        <v>2421</v>
      </c>
      <c r="D1763" s="190" t="s">
        <v>152</v>
      </c>
      <c r="E1763" s="220">
        <v>7217</v>
      </c>
      <c r="F1763" s="436">
        <v>41722</v>
      </c>
      <c r="G1763" s="42">
        <v>7217</v>
      </c>
      <c r="H1763" s="77">
        <f t="shared" si="28"/>
        <v>0</v>
      </c>
      <c r="I1763" s="190"/>
    </row>
    <row r="1764" spans="1:9" x14ac:dyDescent="0.25">
      <c r="A1764" s="192">
        <v>41723</v>
      </c>
      <c r="B1764" s="188" t="s">
        <v>2058</v>
      </c>
      <c r="C1764" s="193" t="s">
        <v>2421</v>
      </c>
      <c r="D1764" s="190" t="s">
        <v>149</v>
      </c>
      <c r="E1764" s="210">
        <v>6341</v>
      </c>
      <c r="F1764" s="436">
        <v>41723</v>
      </c>
      <c r="G1764" s="42">
        <v>6341</v>
      </c>
      <c r="H1764" s="77">
        <f t="shared" si="28"/>
        <v>0</v>
      </c>
      <c r="I1764" s="190" t="s">
        <v>12</v>
      </c>
    </row>
    <row r="1765" spans="1:9" x14ac:dyDescent="0.25">
      <c r="A1765" s="192"/>
      <c r="B1765" s="188" t="s">
        <v>2059</v>
      </c>
      <c r="C1765" s="193" t="s">
        <v>2421</v>
      </c>
      <c r="D1765" s="190" t="s">
        <v>163</v>
      </c>
      <c r="E1765" s="210">
        <v>14466.7</v>
      </c>
      <c r="F1765" s="436">
        <v>41724</v>
      </c>
      <c r="G1765" s="42">
        <v>14466.7</v>
      </c>
      <c r="H1765" s="77">
        <f t="shared" si="28"/>
        <v>0</v>
      </c>
      <c r="I1765" s="56" t="s">
        <v>162</v>
      </c>
    </row>
    <row r="1766" spans="1:9" x14ac:dyDescent="0.25">
      <c r="A1766" s="192"/>
      <c r="B1766" s="188" t="s">
        <v>2060</v>
      </c>
      <c r="C1766" s="193" t="s">
        <v>2421</v>
      </c>
      <c r="D1766" s="190" t="s">
        <v>358</v>
      </c>
      <c r="E1766" s="210">
        <v>12902</v>
      </c>
      <c r="F1766" s="436">
        <v>41727</v>
      </c>
      <c r="G1766" s="42">
        <v>12902</v>
      </c>
      <c r="H1766" s="77">
        <f t="shared" si="28"/>
        <v>0</v>
      </c>
      <c r="I1766" s="190" t="s">
        <v>162</v>
      </c>
    </row>
    <row r="1767" spans="1:9" x14ac:dyDescent="0.25">
      <c r="A1767" s="192"/>
      <c r="B1767" s="188" t="s">
        <v>2061</v>
      </c>
      <c r="C1767" s="193" t="s">
        <v>2421</v>
      </c>
      <c r="D1767" s="190" t="s">
        <v>941</v>
      </c>
      <c r="E1767" s="210">
        <v>11260.5</v>
      </c>
      <c r="F1767" s="436">
        <v>41724</v>
      </c>
      <c r="G1767" s="42">
        <v>11260.5</v>
      </c>
      <c r="H1767" s="77">
        <f t="shared" si="28"/>
        <v>0</v>
      </c>
      <c r="I1767" s="190" t="s">
        <v>162</v>
      </c>
    </row>
    <row r="1768" spans="1:9" x14ac:dyDescent="0.25">
      <c r="A1768" s="192"/>
      <c r="B1768" s="188" t="s">
        <v>2063</v>
      </c>
      <c r="C1768" s="193" t="s">
        <v>2421</v>
      </c>
      <c r="D1768" s="190" t="s">
        <v>269</v>
      </c>
      <c r="E1768" s="210">
        <v>3074.5</v>
      </c>
      <c r="F1768" s="436">
        <v>41724</v>
      </c>
      <c r="G1768" s="54">
        <v>3074.5</v>
      </c>
      <c r="H1768" s="77">
        <f t="shared" si="28"/>
        <v>0</v>
      </c>
      <c r="I1768" s="190" t="s">
        <v>162</v>
      </c>
    </row>
    <row r="1769" spans="1:9" x14ac:dyDescent="0.25">
      <c r="A1769" s="192"/>
      <c r="B1769" s="188" t="s">
        <v>2065</v>
      </c>
      <c r="C1769" s="193" t="s">
        <v>2421</v>
      </c>
      <c r="D1769" s="190" t="s">
        <v>160</v>
      </c>
      <c r="E1769" s="210">
        <v>157440</v>
      </c>
      <c r="F1769" s="502" t="s">
        <v>2488</v>
      </c>
      <c r="G1769" s="54">
        <v>157440</v>
      </c>
      <c r="H1769" s="77">
        <f t="shared" si="28"/>
        <v>0</v>
      </c>
      <c r="I1769" s="190" t="s">
        <v>162</v>
      </c>
    </row>
    <row r="1770" spans="1:9" x14ac:dyDescent="0.25">
      <c r="A1770" s="192"/>
      <c r="B1770" s="188" t="s">
        <v>2066</v>
      </c>
      <c r="C1770" s="193" t="s">
        <v>2421</v>
      </c>
      <c r="D1770" s="190" t="s">
        <v>160</v>
      </c>
      <c r="E1770" s="210">
        <v>17452.599999999999</v>
      </c>
      <c r="F1770" s="502" t="s">
        <v>2489</v>
      </c>
      <c r="G1770" s="54">
        <v>17452.599999999999</v>
      </c>
      <c r="H1770" s="77">
        <f t="shared" si="28"/>
        <v>0</v>
      </c>
      <c r="I1770" s="190" t="s">
        <v>162</v>
      </c>
    </row>
    <row r="1771" spans="1:9" x14ac:dyDescent="0.25">
      <c r="A1771" s="192"/>
      <c r="B1771" s="188" t="s">
        <v>2067</v>
      </c>
      <c r="C1771" s="193" t="s">
        <v>2421</v>
      </c>
      <c r="D1771" s="190" t="s">
        <v>168</v>
      </c>
      <c r="E1771" s="210">
        <v>7108.5</v>
      </c>
      <c r="F1771" s="436">
        <v>41724</v>
      </c>
      <c r="G1771" s="54">
        <v>7108.5</v>
      </c>
      <c r="H1771" s="77">
        <f t="shared" si="28"/>
        <v>0</v>
      </c>
      <c r="I1771" s="190" t="s">
        <v>162</v>
      </c>
    </row>
    <row r="1772" spans="1:9" x14ac:dyDescent="0.25">
      <c r="A1772" s="192"/>
      <c r="B1772" s="188" t="s">
        <v>2068</v>
      </c>
      <c r="C1772" s="193" t="s">
        <v>2421</v>
      </c>
      <c r="D1772" s="190" t="s">
        <v>22</v>
      </c>
      <c r="E1772" s="210">
        <v>3557</v>
      </c>
      <c r="F1772" s="436">
        <v>41724</v>
      </c>
      <c r="G1772" s="54">
        <v>3557</v>
      </c>
      <c r="H1772" s="77">
        <f t="shared" si="28"/>
        <v>0</v>
      </c>
      <c r="I1772" s="190" t="s">
        <v>162</v>
      </c>
    </row>
    <row r="1773" spans="1:9" ht="34.5" x14ac:dyDescent="0.25">
      <c r="A1773" s="192"/>
      <c r="B1773" s="188" t="s">
        <v>2069</v>
      </c>
      <c r="C1773" s="193" t="s">
        <v>2421</v>
      </c>
      <c r="D1773" s="190" t="s">
        <v>175</v>
      </c>
      <c r="E1773" s="210">
        <v>14259.4</v>
      </c>
      <c r="F1773" s="499" t="s">
        <v>2490</v>
      </c>
      <c r="G1773" s="42">
        <v>14259.4</v>
      </c>
      <c r="H1773" s="77">
        <f t="shared" si="28"/>
        <v>0</v>
      </c>
      <c r="I1773" s="190" t="s">
        <v>162</v>
      </c>
    </row>
    <row r="1774" spans="1:9" x14ac:dyDescent="0.25">
      <c r="A1774" s="192"/>
      <c r="B1774" s="188" t="s">
        <v>2070</v>
      </c>
      <c r="C1774" s="193" t="s">
        <v>2421</v>
      </c>
      <c r="D1774" s="190" t="s">
        <v>175</v>
      </c>
      <c r="E1774" s="210">
        <v>26057.5</v>
      </c>
      <c r="F1774" s="502" t="s">
        <v>2491</v>
      </c>
      <c r="G1774" s="42">
        <v>26057.5</v>
      </c>
      <c r="H1774" s="77">
        <f t="shared" si="28"/>
        <v>0</v>
      </c>
      <c r="I1774" s="190" t="s">
        <v>162</v>
      </c>
    </row>
    <row r="1775" spans="1:9" x14ac:dyDescent="0.25">
      <c r="A1775" s="192"/>
      <c r="B1775" s="188" t="s">
        <v>2072</v>
      </c>
      <c r="C1775" s="193" t="s">
        <v>2421</v>
      </c>
      <c r="D1775" s="190" t="s">
        <v>147</v>
      </c>
      <c r="E1775" s="210">
        <v>1439</v>
      </c>
      <c r="F1775" s="436">
        <v>41724</v>
      </c>
      <c r="G1775" s="42">
        <v>1439</v>
      </c>
      <c r="H1775" s="77">
        <f t="shared" si="28"/>
        <v>0</v>
      </c>
      <c r="I1775" s="190" t="s">
        <v>162</v>
      </c>
    </row>
    <row r="1776" spans="1:9" x14ac:dyDescent="0.25">
      <c r="A1776" s="192"/>
      <c r="B1776" s="188" t="s">
        <v>2073</v>
      </c>
      <c r="C1776" s="193" t="s">
        <v>2421</v>
      </c>
      <c r="D1776" s="190" t="s">
        <v>269</v>
      </c>
      <c r="E1776" s="210">
        <v>7161.5</v>
      </c>
      <c r="F1776" s="436">
        <v>41723</v>
      </c>
      <c r="G1776" s="42">
        <v>7161.5</v>
      </c>
      <c r="H1776" s="77">
        <f t="shared" si="28"/>
        <v>0</v>
      </c>
      <c r="I1776" s="190"/>
    </row>
    <row r="1777" spans="1:9" x14ac:dyDescent="0.25">
      <c r="A1777" s="192"/>
      <c r="B1777" s="188" t="s">
        <v>2074</v>
      </c>
      <c r="C1777" s="193" t="s">
        <v>2421</v>
      </c>
      <c r="D1777" s="190" t="s">
        <v>62</v>
      </c>
      <c r="E1777" s="210">
        <v>9180</v>
      </c>
      <c r="F1777" s="436">
        <v>41724</v>
      </c>
      <c r="G1777" s="42">
        <v>9180</v>
      </c>
      <c r="H1777" s="77">
        <f t="shared" si="28"/>
        <v>0</v>
      </c>
      <c r="I1777" s="190" t="s">
        <v>12</v>
      </c>
    </row>
    <row r="1778" spans="1:9" x14ac:dyDescent="0.25">
      <c r="A1778" s="192"/>
      <c r="B1778" s="188" t="s">
        <v>2077</v>
      </c>
      <c r="C1778" s="193" t="s">
        <v>2421</v>
      </c>
      <c r="D1778" s="190" t="s">
        <v>2477</v>
      </c>
      <c r="E1778" s="210">
        <v>2850.5</v>
      </c>
      <c r="F1778" s="436">
        <v>41723</v>
      </c>
      <c r="G1778" s="42">
        <v>2850.5</v>
      </c>
      <c r="H1778" s="77">
        <f t="shared" si="28"/>
        <v>0</v>
      </c>
      <c r="I1778" s="190"/>
    </row>
    <row r="1779" spans="1:9" x14ac:dyDescent="0.25">
      <c r="A1779" s="192"/>
      <c r="B1779" s="188" t="s">
        <v>2078</v>
      </c>
      <c r="C1779" s="193" t="s">
        <v>2421</v>
      </c>
      <c r="D1779" s="190" t="s">
        <v>8</v>
      </c>
      <c r="E1779" s="210">
        <v>1088</v>
      </c>
      <c r="F1779" s="436">
        <v>41723</v>
      </c>
      <c r="G1779" s="42">
        <v>1088</v>
      </c>
      <c r="H1779" s="77">
        <f t="shared" si="28"/>
        <v>0</v>
      </c>
      <c r="I1779" s="190" t="s">
        <v>8</v>
      </c>
    </row>
    <row r="1780" spans="1:9" x14ac:dyDescent="0.25">
      <c r="A1780" s="192"/>
      <c r="B1780" s="188" t="s">
        <v>2079</v>
      </c>
      <c r="C1780" s="193" t="s">
        <v>2421</v>
      </c>
      <c r="D1780" s="190" t="s">
        <v>260</v>
      </c>
      <c r="E1780" s="210">
        <v>2176</v>
      </c>
      <c r="F1780" s="436">
        <v>41723</v>
      </c>
      <c r="G1780" s="42">
        <v>2176</v>
      </c>
      <c r="H1780" s="77">
        <f t="shared" si="28"/>
        <v>0</v>
      </c>
      <c r="I1780" s="190" t="s">
        <v>21</v>
      </c>
    </row>
    <row r="1781" spans="1:9" x14ac:dyDescent="0.25">
      <c r="A1781" s="192"/>
      <c r="B1781" s="188" t="s">
        <v>2081</v>
      </c>
      <c r="C1781" s="193" t="s">
        <v>2421</v>
      </c>
      <c r="D1781" s="190" t="s">
        <v>16</v>
      </c>
      <c r="E1781" s="210">
        <v>43489.599999999999</v>
      </c>
      <c r="F1781" s="486">
        <v>41738</v>
      </c>
      <c r="G1781" s="219">
        <v>43489.599999999999</v>
      </c>
      <c r="H1781" s="77">
        <f t="shared" si="28"/>
        <v>0</v>
      </c>
      <c r="I1781" s="190" t="s">
        <v>30</v>
      </c>
    </row>
    <row r="1782" spans="1:9" x14ac:dyDescent="0.25">
      <c r="A1782" s="192"/>
      <c r="B1782" s="188" t="s">
        <v>2082</v>
      </c>
      <c r="C1782" s="193" t="s">
        <v>2421</v>
      </c>
      <c r="D1782" s="190" t="s">
        <v>11</v>
      </c>
      <c r="E1782" s="210">
        <v>23011.200000000001</v>
      </c>
      <c r="F1782" s="486">
        <v>41732</v>
      </c>
      <c r="G1782" s="219">
        <v>23011.200000000001</v>
      </c>
      <c r="H1782" s="77">
        <f t="shared" si="28"/>
        <v>0</v>
      </c>
      <c r="I1782" s="190" t="s">
        <v>12</v>
      </c>
    </row>
    <row r="1783" spans="1:9" x14ac:dyDescent="0.25">
      <c r="A1783" s="192"/>
      <c r="B1783" s="188" t="s">
        <v>2083</v>
      </c>
      <c r="C1783" s="193" t="s">
        <v>2421</v>
      </c>
      <c r="D1783" s="190" t="s">
        <v>144</v>
      </c>
      <c r="E1783" s="210">
        <v>4502.5</v>
      </c>
      <c r="F1783" s="436">
        <v>41723</v>
      </c>
      <c r="G1783" s="42">
        <v>4502.5</v>
      </c>
      <c r="H1783" s="77">
        <f t="shared" si="28"/>
        <v>0</v>
      </c>
      <c r="I1783" s="190" t="s">
        <v>30</v>
      </c>
    </row>
    <row r="1784" spans="1:9" x14ac:dyDescent="0.25">
      <c r="A1784" s="192"/>
      <c r="B1784" s="188" t="s">
        <v>2084</v>
      </c>
      <c r="C1784" s="193" t="s">
        <v>2421</v>
      </c>
      <c r="D1784" s="190" t="s">
        <v>501</v>
      </c>
      <c r="E1784" s="210">
        <v>1262</v>
      </c>
      <c r="F1784" s="436">
        <v>41723</v>
      </c>
      <c r="G1784" s="42">
        <v>1262</v>
      </c>
      <c r="H1784" s="77">
        <f t="shared" si="28"/>
        <v>0</v>
      </c>
      <c r="I1784" s="190"/>
    </row>
    <row r="1785" spans="1:9" x14ac:dyDescent="0.25">
      <c r="A1785" s="192"/>
      <c r="B1785" s="188" t="s">
        <v>2085</v>
      </c>
      <c r="C1785" s="193" t="s">
        <v>2421</v>
      </c>
      <c r="D1785" s="190" t="s">
        <v>116</v>
      </c>
      <c r="E1785" s="210">
        <v>5967.5</v>
      </c>
      <c r="F1785" s="436">
        <v>41723</v>
      </c>
      <c r="G1785" s="42">
        <v>5967.5</v>
      </c>
      <c r="H1785" s="77">
        <f t="shared" si="28"/>
        <v>0</v>
      </c>
      <c r="I1785" s="190"/>
    </row>
    <row r="1786" spans="1:9" x14ac:dyDescent="0.25">
      <c r="A1786" s="192"/>
      <c r="B1786" s="188" t="s">
        <v>2087</v>
      </c>
      <c r="C1786" s="193" t="s">
        <v>2421</v>
      </c>
      <c r="D1786" s="196" t="s">
        <v>53</v>
      </c>
      <c r="E1786" s="215">
        <v>0</v>
      </c>
      <c r="F1786" s="436"/>
      <c r="G1786" s="42"/>
      <c r="H1786" s="77">
        <f t="shared" si="28"/>
        <v>0</v>
      </c>
      <c r="I1786" s="190" t="s">
        <v>324</v>
      </c>
    </row>
    <row r="1787" spans="1:9" x14ac:dyDescent="0.25">
      <c r="A1787" s="192"/>
      <c r="B1787" s="188" t="s">
        <v>2088</v>
      </c>
      <c r="C1787" s="193" t="s">
        <v>2421</v>
      </c>
      <c r="D1787" s="190" t="s">
        <v>44</v>
      </c>
      <c r="E1787" s="210">
        <v>2880</v>
      </c>
      <c r="F1787" s="486">
        <v>41737</v>
      </c>
      <c r="G1787" s="219">
        <v>2880</v>
      </c>
      <c r="H1787" s="77">
        <f t="shared" si="28"/>
        <v>0</v>
      </c>
      <c r="I1787" s="190" t="s">
        <v>21</v>
      </c>
    </row>
    <row r="1788" spans="1:9" x14ac:dyDescent="0.25">
      <c r="A1788" s="192"/>
      <c r="B1788" s="188" t="s">
        <v>2089</v>
      </c>
      <c r="C1788" s="193" t="s">
        <v>2421</v>
      </c>
      <c r="D1788" s="190" t="s">
        <v>2492</v>
      </c>
      <c r="E1788" s="210">
        <v>1077</v>
      </c>
      <c r="F1788" s="436">
        <v>41723</v>
      </c>
      <c r="G1788" s="42">
        <v>1077</v>
      </c>
      <c r="H1788" s="222">
        <f t="shared" si="28"/>
        <v>0</v>
      </c>
      <c r="I1788" s="190" t="s">
        <v>30</v>
      </c>
    </row>
    <row r="1789" spans="1:9" x14ac:dyDescent="0.25">
      <c r="A1789" s="192"/>
      <c r="B1789" s="188" t="s">
        <v>2090</v>
      </c>
      <c r="C1789" s="193" t="s">
        <v>2421</v>
      </c>
      <c r="D1789" s="190" t="s">
        <v>42</v>
      </c>
      <c r="E1789" s="210">
        <v>960</v>
      </c>
      <c r="F1789" s="486">
        <v>41737</v>
      </c>
      <c r="G1789" s="219">
        <v>960</v>
      </c>
      <c r="H1789" s="77">
        <f t="shared" si="28"/>
        <v>0</v>
      </c>
      <c r="I1789" s="190" t="s">
        <v>65</v>
      </c>
    </row>
    <row r="1790" spans="1:9" x14ac:dyDescent="0.25">
      <c r="A1790" s="192">
        <v>41723</v>
      </c>
      <c r="B1790" s="188" t="s">
        <v>2091</v>
      </c>
      <c r="C1790" s="188" t="s">
        <v>2421</v>
      </c>
      <c r="D1790" s="190" t="s">
        <v>43</v>
      </c>
      <c r="E1790" s="210">
        <v>1440</v>
      </c>
      <c r="F1790" s="486">
        <v>41737</v>
      </c>
      <c r="G1790" s="219">
        <v>1440</v>
      </c>
      <c r="H1790" s="260">
        <f t="shared" si="28"/>
        <v>0</v>
      </c>
    </row>
    <row r="1791" spans="1:9" x14ac:dyDescent="0.25">
      <c r="A1791" s="192"/>
      <c r="B1791" s="188" t="s">
        <v>2092</v>
      </c>
      <c r="C1791" s="193" t="s">
        <v>2421</v>
      </c>
      <c r="D1791" s="190" t="s">
        <v>52</v>
      </c>
      <c r="E1791" s="210">
        <v>261.60000000000002</v>
      </c>
      <c r="F1791" s="436">
        <v>41724</v>
      </c>
      <c r="G1791" s="42">
        <v>261.60000000000002</v>
      </c>
      <c r="H1791" s="222">
        <f t="shared" si="28"/>
        <v>0</v>
      </c>
    </row>
    <row r="1792" spans="1:9" x14ac:dyDescent="0.25">
      <c r="A1792" s="192"/>
      <c r="B1792" s="188" t="s">
        <v>2093</v>
      </c>
      <c r="C1792" s="193" t="s">
        <v>2421</v>
      </c>
      <c r="D1792" s="190" t="s">
        <v>55</v>
      </c>
      <c r="E1792" s="210">
        <v>10573.75</v>
      </c>
      <c r="F1792" s="436">
        <v>41723</v>
      </c>
      <c r="G1792" s="42">
        <v>10573.75</v>
      </c>
      <c r="H1792" s="222">
        <f t="shared" si="28"/>
        <v>0</v>
      </c>
    </row>
    <row r="1793" spans="1:8" x14ac:dyDescent="0.25">
      <c r="A1793" s="192"/>
      <c r="B1793" s="188" t="s">
        <v>2094</v>
      </c>
      <c r="C1793" s="193" t="s">
        <v>2421</v>
      </c>
      <c r="D1793" s="190" t="s">
        <v>665</v>
      </c>
      <c r="E1793" s="210">
        <v>10184.65</v>
      </c>
      <c r="F1793" s="436">
        <v>41723</v>
      </c>
      <c r="G1793" s="42">
        <v>10184.65</v>
      </c>
      <c r="H1793" s="222">
        <f t="shared" si="28"/>
        <v>0</v>
      </c>
    </row>
    <row r="1794" spans="1:8" x14ac:dyDescent="0.25">
      <c r="A1794" s="192"/>
      <c r="B1794" s="188" t="s">
        <v>2095</v>
      </c>
      <c r="C1794" s="193" t="s">
        <v>2421</v>
      </c>
      <c r="D1794" s="190" t="s">
        <v>919</v>
      </c>
      <c r="E1794" s="210">
        <v>18179.2</v>
      </c>
      <c r="F1794" s="436">
        <v>41723</v>
      </c>
      <c r="G1794" s="42">
        <v>18179.2</v>
      </c>
      <c r="H1794" s="222">
        <f t="shared" si="28"/>
        <v>0</v>
      </c>
    </row>
    <row r="1795" spans="1:8" x14ac:dyDescent="0.25">
      <c r="A1795" s="192"/>
      <c r="B1795" s="188" t="s">
        <v>2097</v>
      </c>
      <c r="C1795" s="193" t="s">
        <v>2421</v>
      </c>
      <c r="D1795" s="190" t="s">
        <v>189</v>
      </c>
      <c r="E1795" s="210">
        <v>14243.38</v>
      </c>
      <c r="F1795" s="486" t="s">
        <v>2493</v>
      </c>
      <c r="G1795" s="42">
        <v>14243.38</v>
      </c>
      <c r="H1795" s="77">
        <f t="shared" si="28"/>
        <v>0</v>
      </c>
    </row>
    <row r="1796" spans="1:8" x14ac:dyDescent="0.25">
      <c r="A1796" s="192"/>
      <c r="B1796" s="188" t="s">
        <v>2098</v>
      </c>
      <c r="C1796" s="193" t="s">
        <v>2421</v>
      </c>
      <c r="D1796" s="190" t="s">
        <v>123</v>
      </c>
      <c r="E1796" s="210">
        <v>8096</v>
      </c>
      <c r="F1796" s="489" t="s">
        <v>2494</v>
      </c>
      <c r="G1796" s="42">
        <v>8096</v>
      </c>
      <c r="H1796" s="77">
        <f t="shared" si="28"/>
        <v>0</v>
      </c>
    </row>
    <row r="1797" spans="1:8" x14ac:dyDescent="0.25">
      <c r="A1797" s="192"/>
      <c r="B1797" s="188" t="s">
        <v>2100</v>
      </c>
      <c r="C1797" s="193" t="s">
        <v>2421</v>
      </c>
      <c r="D1797" s="190" t="s">
        <v>373</v>
      </c>
      <c r="E1797" s="210">
        <v>3657.7</v>
      </c>
      <c r="F1797" s="436">
        <v>41723</v>
      </c>
      <c r="G1797" s="42">
        <v>3657.7</v>
      </c>
      <c r="H1797" s="77">
        <f t="shared" si="28"/>
        <v>0</v>
      </c>
    </row>
    <row r="1798" spans="1:8" x14ac:dyDescent="0.25">
      <c r="A1798" s="192"/>
      <c r="B1798" s="188" t="s">
        <v>2102</v>
      </c>
      <c r="C1798" s="193" t="s">
        <v>2421</v>
      </c>
      <c r="D1798" s="190" t="s">
        <v>57</v>
      </c>
      <c r="E1798" s="210">
        <v>735</v>
      </c>
      <c r="F1798" s="436">
        <v>41723</v>
      </c>
      <c r="G1798" s="42">
        <v>735</v>
      </c>
      <c r="H1798" s="77">
        <f t="shared" si="28"/>
        <v>0</v>
      </c>
    </row>
    <row r="1799" spans="1:8" x14ac:dyDescent="0.25">
      <c r="A1799" s="192"/>
      <c r="B1799" s="188" t="s">
        <v>2103</v>
      </c>
      <c r="C1799" s="193" t="s">
        <v>2421</v>
      </c>
      <c r="D1799" s="190" t="s">
        <v>54</v>
      </c>
      <c r="E1799" s="210">
        <v>6527</v>
      </c>
      <c r="F1799" s="436">
        <v>41723</v>
      </c>
      <c r="G1799" s="42">
        <v>6527</v>
      </c>
      <c r="H1799" s="77">
        <f t="shared" ref="H1799:H1862" si="29">E1799-G1799</f>
        <v>0</v>
      </c>
    </row>
    <row r="1800" spans="1:8" x14ac:dyDescent="0.25">
      <c r="A1800" s="192"/>
      <c r="B1800" s="188" t="s">
        <v>2104</v>
      </c>
      <c r="C1800" s="193" t="s">
        <v>2421</v>
      </c>
      <c r="D1800" s="190" t="s">
        <v>34</v>
      </c>
      <c r="E1800" s="210">
        <v>3082.5</v>
      </c>
      <c r="F1800" s="436">
        <v>41723</v>
      </c>
      <c r="G1800" s="42">
        <v>3082.5</v>
      </c>
      <c r="H1800" s="77">
        <f t="shared" si="29"/>
        <v>0</v>
      </c>
    </row>
    <row r="1801" spans="1:8" x14ac:dyDescent="0.25">
      <c r="A1801" s="192"/>
      <c r="B1801" s="188" t="s">
        <v>2106</v>
      </c>
      <c r="C1801" s="193" t="s">
        <v>2421</v>
      </c>
      <c r="D1801" s="190" t="s">
        <v>8</v>
      </c>
      <c r="E1801" s="210">
        <v>73</v>
      </c>
      <c r="F1801" s="436">
        <v>41723</v>
      </c>
      <c r="G1801" s="42">
        <v>73</v>
      </c>
      <c r="H1801" s="77">
        <f t="shared" si="29"/>
        <v>0</v>
      </c>
    </row>
    <row r="1802" spans="1:8" x14ac:dyDescent="0.25">
      <c r="A1802" s="192"/>
      <c r="B1802" s="188" t="s">
        <v>2107</v>
      </c>
      <c r="C1802" s="193" t="s">
        <v>2421</v>
      </c>
      <c r="D1802" s="190" t="s">
        <v>29</v>
      </c>
      <c r="E1802" s="210">
        <v>5336</v>
      </c>
      <c r="F1802" s="436">
        <v>41723</v>
      </c>
      <c r="G1802" s="42">
        <v>5336</v>
      </c>
      <c r="H1802" s="77">
        <f t="shared" si="29"/>
        <v>0</v>
      </c>
    </row>
    <row r="1803" spans="1:8" x14ac:dyDescent="0.25">
      <c r="A1803" s="192"/>
      <c r="B1803" s="188" t="s">
        <v>2109</v>
      </c>
      <c r="C1803" s="193" t="s">
        <v>2421</v>
      </c>
      <c r="D1803" s="190" t="s">
        <v>287</v>
      </c>
      <c r="E1803" s="210">
        <v>4900</v>
      </c>
      <c r="F1803" s="436">
        <v>41723</v>
      </c>
      <c r="G1803" s="42">
        <v>4900</v>
      </c>
      <c r="H1803" s="77">
        <f t="shared" si="29"/>
        <v>0</v>
      </c>
    </row>
    <row r="1804" spans="1:8" x14ac:dyDescent="0.25">
      <c r="A1804" s="192"/>
      <c r="B1804" s="188" t="s">
        <v>2110</v>
      </c>
      <c r="C1804" s="193" t="s">
        <v>2421</v>
      </c>
      <c r="D1804" s="190" t="s">
        <v>136</v>
      </c>
      <c r="E1804" s="210">
        <v>545.20000000000005</v>
      </c>
      <c r="F1804" s="436">
        <v>41723</v>
      </c>
      <c r="G1804" s="42">
        <v>545.20000000000005</v>
      </c>
      <c r="H1804" s="77">
        <f t="shared" si="29"/>
        <v>0</v>
      </c>
    </row>
    <row r="1805" spans="1:8" x14ac:dyDescent="0.25">
      <c r="A1805" s="192"/>
      <c r="B1805" s="188" t="s">
        <v>2112</v>
      </c>
      <c r="C1805" s="193" t="s">
        <v>2421</v>
      </c>
      <c r="D1805" s="190" t="s">
        <v>2409</v>
      </c>
      <c r="E1805" s="210">
        <v>1389</v>
      </c>
      <c r="F1805" s="436">
        <v>41723</v>
      </c>
      <c r="G1805" s="42">
        <v>1389</v>
      </c>
      <c r="H1805" s="77">
        <f t="shared" si="29"/>
        <v>0</v>
      </c>
    </row>
    <row r="1806" spans="1:8" x14ac:dyDescent="0.25">
      <c r="A1806" s="192"/>
      <c r="B1806" s="188" t="s">
        <v>2115</v>
      </c>
      <c r="C1806" s="193" t="s">
        <v>2421</v>
      </c>
      <c r="D1806" s="190" t="s">
        <v>8</v>
      </c>
      <c r="E1806" s="210">
        <v>1608</v>
      </c>
      <c r="F1806" s="436">
        <v>41723</v>
      </c>
      <c r="G1806" s="42">
        <v>1608</v>
      </c>
      <c r="H1806" s="77">
        <f t="shared" si="29"/>
        <v>0</v>
      </c>
    </row>
    <row r="1807" spans="1:8" x14ac:dyDescent="0.25">
      <c r="A1807" s="192"/>
      <c r="B1807" s="188" t="s">
        <v>2117</v>
      </c>
      <c r="C1807" s="193" t="s">
        <v>2421</v>
      </c>
      <c r="D1807" s="190" t="s">
        <v>304</v>
      </c>
      <c r="E1807" s="210">
        <v>4646</v>
      </c>
      <c r="F1807" s="436">
        <v>41724</v>
      </c>
      <c r="G1807" s="42">
        <v>4646</v>
      </c>
      <c r="H1807" s="77">
        <f t="shared" si="29"/>
        <v>0</v>
      </c>
    </row>
    <row r="1808" spans="1:8" x14ac:dyDescent="0.25">
      <c r="A1808" s="192"/>
      <c r="B1808" s="188" t="s">
        <v>2118</v>
      </c>
      <c r="C1808" s="193" t="s">
        <v>2421</v>
      </c>
      <c r="D1808" s="190" t="s">
        <v>22</v>
      </c>
      <c r="E1808" s="210">
        <v>1989</v>
      </c>
      <c r="F1808" s="436">
        <v>41723</v>
      </c>
      <c r="G1808" s="42">
        <v>1989</v>
      </c>
      <c r="H1808" s="77">
        <f t="shared" si="29"/>
        <v>0</v>
      </c>
    </row>
    <row r="1809" spans="1:8" x14ac:dyDescent="0.25">
      <c r="A1809" s="192"/>
      <c r="B1809" s="188" t="s">
        <v>2119</v>
      </c>
      <c r="C1809" s="193" t="s">
        <v>2421</v>
      </c>
      <c r="D1809" s="190" t="s">
        <v>130</v>
      </c>
      <c r="E1809" s="210">
        <v>4910</v>
      </c>
      <c r="F1809" s="436">
        <v>41725</v>
      </c>
      <c r="G1809" s="42">
        <v>4910</v>
      </c>
      <c r="H1809" s="77">
        <f t="shared" si="29"/>
        <v>0</v>
      </c>
    </row>
    <row r="1810" spans="1:8" x14ac:dyDescent="0.25">
      <c r="A1810" s="192"/>
      <c r="B1810" s="188" t="s">
        <v>2121</v>
      </c>
      <c r="C1810" s="193" t="s">
        <v>2421</v>
      </c>
      <c r="D1810" s="190" t="s">
        <v>111</v>
      </c>
      <c r="E1810" s="210">
        <v>14419.6</v>
      </c>
      <c r="F1810" s="486">
        <v>41744</v>
      </c>
      <c r="G1810" s="219">
        <v>14419.6</v>
      </c>
      <c r="H1810" s="77">
        <f t="shared" si="29"/>
        <v>0</v>
      </c>
    </row>
    <row r="1811" spans="1:8" x14ac:dyDescent="0.25">
      <c r="A1811" s="192"/>
      <c r="B1811" s="188" t="s">
        <v>2122</v>
      </c>
      <c r="C1811" s="193" t="s">
        <v>2421</v>
      </c>
      <c r="D1811" s="190" t="s">
        <v>2111</v>
      </c>
      <c r="E1811" s="210">
        <v>609.6</v>
      </c>
      <c r="F1811" s="436">
        <v>41724</v>
      </c>
      <c r="G1811" s="42">
        <v>609.6</v>
      </c>
      <c r="H1811" s="77">
        <f t="shared" si="29"/>
        <v>0</v>
      </c>
    </row>
    <row r="1812" spans="1:8" x14ac:dyDescent="0.25">
      <c r="A1812" s="192"/>
      <c r="B1812" s="188" t="s">
        <v>2123</v>
      </c>
      <c r="C1812" s="193" t="s">
        <v>2421</v>
      </c>
      <c r="D1812" s="190" t="s">
        <v>257</v>
      </c>
      <c r="E1812" s="210">
        <v>12115.5</v>
      </c>
      <c r="F1812" s="436">
        <v>41724</v>
      </c>
      <c r="G1812" s="42">
        <v>12115.5</v>
      </c>
      <c r="H1812" s="77">
        <f t="shared" si="29"/>
        <v>0</v>
      </c>
    </row>
    <row r="1813" spans="1:8" x14ac:dyDescent="0.25">
      <c r="A1813" s="192"/>
      <c r="B1813" s="188" t="s">
        <v>2124</v>
      </c>
      <c r="C1813" s="193" t="s">
        <v>2421</v>
      </c>
      <c r="D1813" s="190" t="s">
        <v>124</v>
      </c>
      <c r="E1813" s="210">
        <v>4800</v>
      </c>
      <c r="F1813" s="436">
        <v>41723</v>
      </c>
      <c r="G1813" s="42">
        <v>4800</v>
      </c>
      <c r="H1813" s="77">
        <f t="shared" si="29"/>
        <v>0</v>
      </c>
    </row>
    <row r="1814" spans="1:8" x14ac:dyDescent="0.25">
      <c r="A1814" s="192"/>
      <c r="B1814" s="188" t="s">
        <v>2125</v>
      </c>
      <c r="C1814" s="193" t="s">
        <v>2421</v>
      </c>
      <c r="D1814" s="190" t="s">
        <v>1654</v>
      </c>
      <c r="E1814" s="210">
        <v>7320.6</v>
      </c>
      <c r="F1814" s="436">
        <v>41724</v>
      </c>
      <c r="G1814" s="42">
        <v>7320.6</v>
      </c>
      <c r="H1814" s="77">
        <f t="shared" si="29"/>
        <v>0</v>
      </c>
    </row>
    <row r="1815" spans="1:8" x14ac:dyDescent="0.25">
      <c r="A1815" s="192"/>
      <c r="B1815" s="188" t="s">
        <v>2126</v>
      </c>
      <c r="C1815" s="193" t="s">
        <v>2421</v>
      </c>
      <c r="D1815" s="190" t="s">
        <v>231</v>
      </c>
      <c r="E1815" s="210">
        <v>1259.2</v>
      </c>
      <c r="F1815" s="436">
        <v>41724</v>
      </c>
      <c r="G1815" s="54">
        <v>1259.2</v>
      </c>
      <c r="H1815" s="77">
        <f t="shared" si="29"/>
        <v>0</v>
      </c>
    </row>
    <row r="1816" spans="1:8" x14ac:dyDescent="0.25">
      <c r="A1816" s="192"/>
      <c r="B1816" s="188" t="s">
        <v>2127</v>
      </c>
      <c r="C1816" s="193" t="s">
        <v>2421</v>
      </c>
      <c r="D1816" s="190" t="s">
        <v>953</v>
      </c>
      <c r="E1816" s="210">
        <v>963.2</v>
      </c>
      <c r="F1816" s="486" t="s">
        <v>2495</v>
      </c>
      <c r="G1816" s="54">
        <v>963.2</v>
      </c>
      <c r="H1816" s="77">
        <f t="shared" si="29"/>
        <v>0</v>
      </c>
    </row>
    <row r="1817" spans="1:8" x14ac:dyDescent="0.25">
      <c r="A1817" s="192"/>
      <c r="B1817" s="188" t="s">
        <v>2128</v>
      </c>
      <c r="C1817" s="193" t="s">
        <v>2421</v>
      </c>
      <c r="D1817" s="190" t="s">
        <v>8</v>
      </c>
      <c r="E1817" s="210">
        <v>1973</v>
      </c>
      <c r="F1817" s="436">
        <v>41723</v>
      </c>
      <c r="G1817" s="42">
        <v>1973</v>
      </c>
      <c r="H1817" s="77">
        <f t="shared" si="29"/>
        <v>0</v>
      </c>
    </row>
    <row r="1818" spans="1:8" x14ac:dyDescent="0.25">
      <c r="A1818" s="192"/>
      <c r="B1818" s="188" t="s">
        <v>2129</v>
      </c>
      <c r="C1818" s="193" t="s">
        <v>2421</v>
      </c>
      <c r="D1818" s="190" t="s">
        <v>240</v>
      </c>
      <c r="E1818" s="210">
        <v>32256.6</v>
      </c>
      <c r="F1818" s="497" t="s">
        <v>2496</v>
      </c>
      <c r="G1818" s="219">
        <v>32256.6</v>
      </c>
      <c r="H1818" s="77">
        <f t="shared" si="29"/>
        <v>0</v>
      </c>
    </row>
    <row r="1819" spans="1:8" x14ac:dyDescent="0.25">
      <c r="A1819" s="192"/>
      <c r="B1819" s="188" t="s">
        <v>2130</v>
      </c>
      <c r="C1819" s="193" t="s">
        <v>2421</v>
      </c>
      <c r="D1819" s="190" t="s">
        <v>242</v>
      </c>
      <c r="E1819" s="210">
        <v>24852</v>
      </c>
      <c r="F1819" s="497" t="s">
        <v>2497</v>
      </c>
      <c r="G1819" s="219">
        <v>24852</v>
      </c>
      <c r="H1819" s="77">
        <f t="shared" si="29"/>
        <v>0</v>
      </c>
    </row>
    <row r="1820" spans="1:8" x14ac:dyDescent="0.25">
      <c r="A1820" s="192"/>
      <c r="B1820" s="188" t="s">
        <v>2131</v>
      </c>
      <c r="C1820" s="193" t="s">
        <v>2421</v>
      </c>
      <c r="D1820" s="190" t="s">
        <v>244</v>
      </c>
      <c r="E1820" s="210">
        <v>18459.599999999999</v>
      </c>
      <c r="F1820" s="497" t="s">
        <v>2498</v>
      </c>
      <c r="G1820" s="219">
        <v>18459.599999999999</v>
      </c>
      <c r="H1820" s="77">
        <f t="shared" si="29"/>
        <v>0</v>
      </c>
    </row>
    <row r="1821" spans="1:8" x14ac:dyDescent="0.25">
      <c r="A1821" s="192"/>
      <c r="B1821" s="188" t="s">
        <v>2132</v>
      </c>
      <c r="C1821" s="193" t="s">
        <v>2421</v>
      </c>
      <c r="D1821" s="190" t="s">
        <v>149</v>
      </c>
      <c r="E1821" s="210">
        <v>12032.6</v>
      </c>
      <c r="F1821" s="492" t="s">
        <v>2499</v>
      </c>
      <c r="G1821" s="42">
        <v>12032.6</v>
      </c>
      <c r="H1821" s="77">
        <f t="shared" si="29"/>
        <v>0</v>
      </c>
    </row>
    <row r="1822" spans="1:8" x14ac:dyDescent="0.25">
      <c r="A1822" s="192"/>
      <c r="B1822" s="188" t="s">
        <v>2134</v>
      </c>
      <c r="C1822" s="193" t="s">
        <v>2421</v>
      </c>
      <c r="D1822" s="190" t="s">
        <v>8</v>
      </c>
      <c r="E1822" s="210">
        <v>240</v>
      </c>
      <c r="F1822" s="436">
        <v>41723</v>
      </c>
      <c r="G1822" s="42">
        <v>240</v>
      </c>
      <c r="H1822" s="77">
        <f t="shared" si="29"/>
        <v>0</v>
      </c>
    </row>
    <row r="1823" spans="1:8" ht="34.5" x14ac:dyDescent="0.25">
      <c r="A1823" s="192"/>
      <c r="B1823" s="188" t="s">
        <v>2135</v>
      </c>
      <c r="C1823" s="193" t="s">
        <v>2421</v>
      </c>
      <c r="D1823" s="190" t="s">
        <v>110</v>
      </c>
      <c r="E1823" s="210">
        <v>69271.89</v>
      </c>
      <c r="F1823" s="529" t="s">
        <v>2500</v>
      </c>
      <c r="G1823" s="219">
        <v>69271.89</v>
      </c>
      <c r="H1823" s="77">
        <f t="shared" si="29"/>
        <v>0</v>
      </c>
    </row>
    <row r="1824" spans="1:8" x14ac:dyDescent="0.25">
      <c r="A1824" s="192"/>
      <c r="B1824" s="188" t="s">
        <v>2136</v>
      </c>
      <c r="C1824" s="193" t="s">
        <v>2421</v>
      </c>
      <c r="D1824" s="190" t="s">
        <v>2432</v>
      </c>
      <c r="E1824" s="210">
        <v>13377</v>
      </c>
      <c r="F1824" s="436">
        <v>41724</v>
      </c>
      <c r="G1824" s="42">
        <v>13377</v>
      </c>
      <c r="H1824" s="77">
        <f t="shared" si="29"/>
        <v>0</v>
      </c>
    </row>
    <row r="1825" spans="1:9" x14ac:dyDescent="0.25">
      <c r="A1825" s="192"/>
      <c r="B1825" s="188" t="s">
        <v>2137</v>
      </c>
      <c r="C1825" s="193" t="s">
        <v>2421</v>
      </c>
      <c r="D1825" s="196" t="s">
        <v>53</v>
      </c>
      <c r="E1825" s="215">
        <v>0</v>
      </c>
      <c r="F1825" s="436"/>
      <c r="G1825" s="42"/>
      <c r="H1825" s="77">
        <f t="shared" si="29"/>
        <v>0</v>
      </c>
    </row>
    <row r="1826" spans="1:9" x14ac:dyDescent="0.25">
      <c r="A1826" s="192"/>
      <c r="B1826" s="188" t="s">
        <v>2138</v>
      </c>
      <c r="C1826" s="193" t="s">
        <v>2421</v>
      </c>
      <c r="D1826" s="190" t="s">
        <v>435</v>
      </c>
      <c r="E1826" s="210">
        <v>992</v>
      </c>
      <c r="F1826" s="486" t="s">
        <v>2501</v>
      </c>
      <c r="G1826" s="42">
        <v>992</v>
      </c>
      <c r="H1826" s="77">
        <f t="shared" si="29"/>
        <v>0</v>
      </c>
    </row>
    <row r="1827" spans="1:9" x14ac:dyDescent="0.25">
      <c r="A1827" s="192"/>
      <c r="B1827" s="188" t="s">
        <v>2139</v>
      </c>
      <c r="C1827" s="193" t="s">
        <v>2421</v>
      </c>
      <c r="D1827" s="190" t="s">
        <v>213</v>
      </c>
      <c r="E1827" s="210">
        <v>1830.5</v>
      </c>
      <c r="F1827" s="436">
        <v>41724</v>
      </c>
      <c r="G1827" s="42">
        <v>1830.5</v>
      </c>
      <c r="H1827" s="77">
        <f t="shared" si="29"/>
        <v>0</v>
      </c>
    </row>
    <row r="1828" spans="1:9" x14ac:dyDescent="0.25">
      <c r="A1828" s="192"/>
      <c r="B1828" s="188" t="s">
        <v>2140</v>
      </c>
      <c r="C1828" s="193" t="s">
        <v>2421</v>
      </c>
      <c r="D1828" s="190" t="s">
        <v>2502</v>
      </c>
      <c r="E1828" s="210">
        <v>1689.5</v>
      </c>
      <c r="F1828" s="436">
        <v>41724</v>
      </c>
      <c r="G1828" s="42">
        <v>1689.5</v>
      </c>
      <c r="H1828" s="77">
        <f t="shared" si="29"/>
        <v>0</v>
      </c>
    </row>
    <row r="1829" spans="1:9" x14ac:dyDescent="0.25">
      <c r="A1829" s="192">
        <v>41724</v>
      </c>
      <c r="B1829" s="188" t="s">
        <v>2141</v>
      </c>
      <c r="C1829" s="193" t="s">
        <v>2421</v>
      </c>
      <c r="D1829" s="190" t="s">
        <v>1071</v>
      </c>
      <c r="E1829" s="210">
        <v>47</v>
      </c>
      <c r="F1829" s="436">
        <v>41724</v>
      </c>
      <c r="G1829" s="42">
        <v>47</v>
      </c>
      <c r="H1829" s="77">
        <f t="shared" si="29"/>
        <v>0</v>
      </c>
      <c r="I1829" s="190"/>
    </row>
    <row r="1830" spans="1:9" x14ac:dyDescent="0.25">
      <c r="A1830" s="192"/>
      <c r="B1830" s="188" t="s">
        <v>2142</v>
      </c>
      <c r="C1830" s="193" t="s">
        <v>2421</v>
      </c>
      <c r="D1830" s="190" t="s">
        <v>25</v>
      </c>
      <c r="E1830" s="210">
        <v>36309.800000000003</v>
      </c>
      <c r="F1830" s="489" t="s">
        <v>2503</v>
      </c>
      <c r="G1830" s="219">
        <v>36309.800000000003</v>
      </c>
      <c r="H1830" s="77">
        <f t="shared" si="29"/>
        <v>0</v>
      </c>
      <c r="I1830" s="56" t="s">
        <v>217</v>
      </c>
    </row>
    <row r="1831" spans="1:9" x14ac:dyDescent="0.25">
      <c r="A1831" s="192"/>
      <c r="B1831" s="188" t="s">
        <v>2143</v>
      </c>
      <c r="C1831" s="193" t="s">
        <v>2421</v>
      </c>
      <c r="D1831" s="190" t="s">
        <v>152</v>
      </c>
      <c r="E1831" s="210">
        <v>7440.5</v>
      </c>
      <c r="F1831" s="436">
        <v>41724</v>
      </c>
      <c r="G1831" s="42">
        <v>7440.5</v>
      </c>
      <c r="H1831" s="77">
        <f t="shared" si="29"/>
        <v>0</v>
      </c>
      <c r="I1831" s="190"/>
    </row>
    <row r="1832" spans="1:9" x14ac:dyDescent="0.25">
      <c r="A1832" s="192"/>
      <c r="B1832" s="188" t="s">
        <v>2144</v>
      </c>
      <c r="C1832" s="193" t="s">
        <v>2421</v>
      </c>
      <c r="D1832" s="196" t="s">
        <v>53</v>
      </c>
      <c r="E1832" s="215">
        <v>0</v>
      </c>
      <c r="F1832" s="436"/>
      <c r="G1832" s="42"/>
      <c r="H1832" s="77">
        <f t="shared" si="29"/>
        <v>0</v>
      </c>
      <c r="I1832" s="190" t="s">
        <v>1235</v>
      </c>
    </row>
    <row r="1833" spans="1:9" x14ac:dyDescent="0.25">
      <c r="A1833" s="192"/>
      <c r="B1833" s="188" t="s">
        <v>2145</v>
      </c>
      <c r="C1833" s="193" t="s">
        <v>2421</v>
      </c>
      <c r="D1833" s="190" t="s">
        <v>14</v>
      </c>
      <c r="E1833" s="210">
        <v>5031.5</v>
      </c>
      <c r="F1833" s="436">
        <v>41724</v>
      </c>
      <c r="G1833" s="42">
        <v>5031.5</v>
      </c>
      <c r="H1833" s="77">
        <f t="shared" si="29"/>
        <v>0</v>
      </c>
      <c r="I1833" s="190" t="s">
        <v>65</v>
      </c>
    </row>
    <row r="1834" spans="1:9" x14ac:dyDescent="0.25">
      <c r="A1834" s="192"/>
      <c r="B1834" s="188" t="s">
        <v>2146</v>
      </c>
      <c r="C1834" s="193" t="s">
        <v>2421</v>
      </c>
      <c r="D1834" s="190" t="s">
        <v>2504</v>
      </c>
      <c r="E1834" s="210">
        <v>3364</v>
      </c>
      <c r="F1834" s="436">
        <v>41724</v>
      </c>
      <c r="G1834" s="42">
        <v>3364</v>
      </c>
      <c r="H1834" s="77">
        <f t="shared" si="29"/>
        <v>0</v>
      </c>
      <c r="I1834" s="190"/>
    </row>
    <row r="1835" spans="1:9" x14ac:dyDescent="0.25">
      <c r="A1835" s="192"/>
      <c r="B1835" s="188" t="s">
        <v>2147</v>
      </c>
      <c r="C1835" s="193" t="s">
        <v>2421</v>
      </c>
      <c r="D1835" s="190" t="s">
        <v>116</v>
      </c>
      <c r="E1835" s="210">
        <v>1364</v>
      </c>
      <c r="F1835" s="436">
        <v>41724</v>
      </c>
      <c r="G1835" s="42">
        <v>1364</v>
      </c>
      <c r="H1835" s="77">
        <f t="shared" si="29"/>
        <v>0</v>
      </c>
      <c r="I1835" s="190"/>
    </row>
    <row r="1836" spans="1:9" x14ac:dyDescent="0.25">
      <c r="A1836" s="192"/>
      <c r="B1836" s="188" t="s">
        <v>2148</v>
      </c>
      <c r="C1836" s="193" t="s">
        <v>2421</v>
      </c>
      <c r="D1836" s="190" t="s">
        <v>2504</v>
      </c>
      <c r="E1836" s="210">
        <v>101</v>
      </c>
      <c r="F1836" s="436">
        <v>41724</v>
      </c>
      <c r="G1836" s="42">
        <v>101</v>
      </c>
      <c r="H1836" s="77">
        <f t="shared" si="29"/>
        <v>0</v>
      </c>
      <c r="I1836" s="190"/>
    </row>
    <row r="1837" spans="1:9" x14ac:dyDescent="0.25">
      <c r="A1837" s="192"/>
      <c r="B1837" s="188" t="s">
        <v>2149</v>
      </c>
      <c r="C1837" s="193" t="s">
        <v>2421</v>
      </c>
      <c r="D1837" s="190" t="s">
        <v>44</v>
      </c>
      <c r="E1837" s="210">
        <v>3840</v>
      </c>
      <c r="F1837" s="486">
        <v>41737</v>
      </c>
      <c r="G1837" s="219">
        <v>3840</v>
      </c>
      <c r="H1837" s="77">
        <f t="shared" si="29"/>
        <v>0</v>
      </c>
      <c r="I1837" s="190" t="s">
        <v>65</v>
      </c>
    </row>
    <row r="1838" spans="1:9" x14ac:dyDescent="0.25">
      <c r="A1838" s="192"/>
      <c r="B1838" s="188" t="s">
        <v>2150</v>
      </c>
      <c r="C1838" s="193" t="s">
        <v>2421</v>
      </c>
      <c r="D1838" s="190" t="s">
        <v>51</v>
      </c>
      <c r="E1838" s="210">
        <v>2575.5</v>
      </c>
      <c r="F1838" s="436">
        <v>41724</v>
      </c>
      <c r="G1838" s="42">
        <v>2575.5</v>
      </c>
      <c r="H1838" s="77">
        <f t="shared" si="29"/>
        <v>0</v>
      </c>
      <c r="I1838" s="190" t="s">
        <v>65</v>
      </c>
    </row>
    <row r="1839" spans="1:9" x14ac:dyDescent="0.25">
      <c r="A1839" s="192"/>
      <c r="B1839" s="188" t="s">
        <v>2151</v>
      </c>
      <c r="C1839" s="193" t="s">
        <v>2421</v>
      </c>
      <c r="D1839" s="190" t="s">
        <v>36</v>
      </c>
      <c r="E1839" s="210">
        <v>11519</v>
      </c>
      <c r="F1839" s="486">
        <v>41769</v>
      </c>
      <c r="G1839" s="219">
        <v>11519</v>
      </c>
      <c r="H1839" s="77">
        <f t="shared" si="29"/>
        <v>0</v>
      </c>
      <c r="I1839" s="190" t="s">
        <v>65</v>
      </c>
    </row>
    <row r="1840" spans="1:9" x14ac:dyDescent="0.25">
      <c r="A1840" s="192"/>
      <c r="B1840" s="188" t="s">
        <v>2152</v>
      </c>
      <c r="C1840" s="193" t="s">
        <v>2421</v>
      </c>
      <c r="D1840" s="190" t="s">
        <v>136</v>
      </c>
      <c r="E1840" s="210">
        <v>966</v>
      </c>
      <c r="F1840" s="436">
        <v>41724</v>
      </c>
      <c r="G1840" s="42">
        <v>966</v>
      </c>
      <c r="H1840" s="77">
        <f t="shared" si="29"/>
        <v>0</v>
      </c>
      <c r="I1840" s="190" t="s">
        <v>65</v>
      </c>
    </row>
    <row r="1841" spans="1:9" x14ac:dyDescent="0.25">
      <c r="A1841" s="192"/>
      <c r="B1841" s="188" t="s">
        <v>2153</v>
      </c>
      <c r="C1841" s="193" t="s">
        <v>2421</v>
      </c>
      <c r="D1841" s="190" t="s">
        <v>260</v>
      </c>
      <c r="E1841" s="210">
        <v>1152</v>
      </c>
      <c r="F1841" s="436">
        <v>41724</v>
      </c>
      <c r="G1841" s="42">
        <v>1152</v>
      </c>
      <c r="H1841" s="77">
        <f t="shared" si="29"/>
        <v>0</v>
      </c>
      <c r="I1841" s="190" t="s">
        <v>65</v>
      </c>
    </row>
    <row r="1842" spans="1:9" x14ac:dyDescent="0.25">
      <c r="A1842" s="192"/>
      <c r="B1842" s="188" t="s">
        <v>2155</v>
      </c>
      <c r="C1842" s="193" t="s">
        <v>2421</v>
      </c>
      <c r="D1842" s="190" t="s">
        <v>48</v>
      </c>
      <c r="E1842" s="210">
        <v>585.5</v>
      </c>
      <c r="F1842" s="436">
        <v>41724</v>
      </c>
      <c r="G1842" s="42">
        <v>585.5</v>
      </c>
      <c r="H1842" s="77">
        <f t="shared" si="29"/>
        <v>0</v>
      </c>
      <c r="I1842" s="190" t="s">
        <v>65</v>
      </c>
    </row>
    <row r="1843" spans="1:9" x14ac:dyDescent="0.25">
      <c r="A1843" s="192"/>
      <c r="B1843" s="188" t="s">
        <v>2156</v>
      </c>
      <c r="C1843" s="193" t="s">
        <v>2421</v>
      </c>
      <c r="D1843" s="190" t="s">
        <v>123</v>
      </c>
      <c r="E1843" s="210">
        <v>4216</v>
      </c>
      <c r="F1843" s="486" t="s">
        <v>2505</v>
      </c>
      <c r="G1843" s="42">
        <v>4216</v>
      </c>
      <c r="H1843" s="77">
        <f t="shared" si="29"/>
        <v>0</v>
      </c>
      <c r="I1843" s="190" t="s">
        <v>8</v>
      </c>
    </row>
    <row r="1844" spans="1:9" x14ac:dyDescent="0.25">
      <c r="A1844" s="192"/>
      <c r="B1844" s="188" t="s">
        <v>2157</v>
      </c>
      <c r="C1844" s="193" t="s">
        <v>2421</v>
      </c>
      <c r="D1844" s="190" t="s">
        <v>58</v>
      </c>
      <c r="E1844" s="210">
        <v>30758</v>
      </c>
      <c r="F1844" s="489" t="s">
        <v>2506</v>
      </c>
      <c r="G1844" s="42">
        <v>30758</v>
      </c>
      <c r="H1844" s="77">
        <f t="shared" si="29"/>
        <v>0</v>
      </c>
      <c r="I1844" s="190" t="s">
        <v>8</v>
      </c>
    </row>
    <row r="1845" spans="1:9" x14ac:dyDescent="0.25">
      <c r="A1845" s="192"/>
      <c r="B1845" s="188" t="s">
        <v>2159</v>
      </c>
      <c r="C1845" s="193" t="s">
        <v>2421</v>
      </c>
      <c r="D1845" s="190" t="s">
        <v>55</v>
      </c>
      <c r="E1845" s="210">
        <v>5166</v>
      </c>
      <c r="F1845" s="436">
        <v>41724</v>
      </c>
      <c r="G1845" s="42">
        <v>5166</v>
      </c>
      <c r="H1845" s="77">
        <f t="shared" si="29"/>
        <v>0</v>
      </c>
      <c r="I1845" s="190" t="s">
        <v>8</v>
      </c>
    </row>
    <row r="1846" spans="1:9" x14ac:dyDescent="0.25">
      <c r="A1846" s="192"/>
      <c r="B1846" s="188" t="s">
        <v>2160</v>
      </c>
      <c r="C1846" s="193" t="s">
        <v>2421</v>
      </c>
      <c r="D1846" s="190" t="s">
        <v>183</v>
      </c>
      <c r="E1846" s="210">
        <v>37029</v>
      </c>
      <c r="F1846" s="436">
        <v>41724</v>
      </c>
      <c r="G1846" s="42">
        <v>37029</v>
      </c>
      <c r="H1846" s="77">
        <f t="shared" si="29"/>
        <v>0</v>
      </c>
      <c r="I1846" s="190" t="s">
        <v>12</v>
      </c>
    </row>
    <row r="1847" spans="1:9" x14ac:dyDescent="0.25">
      <c r="A1847" s="192"/>
      <c r="B1847" s="188" t="s">
        <v>2161</v>
      </c>
      <c r="C1847" s="193" t="s">
        <v>2421</v>
      </c>
      <c r="D1847" s="190" t="s">
        <v>11</v>
      </c>
      <c r="E1847" s="210">
        <v>25953.5</v>
      </c>
      <c r="F1847" s="486">
        <v>41754</v>
      </c>
      <c r="G1847" s="219">
        <v>25953.5</v>
      </c>
      <c r="H1847" s="77">
        <f t="shared" si="29"/>
        <v>0</v>
      </c>
      <c r="I1847" s="190" t="s">
        <v>217</v>
      </c>
    </row>
    <row r="1848" spans="1:9" x14ac:dyDescent="0.25">
      <c r="A1848" s="192"/>
      <c r="B1848" s="188" t="s">
        <v>2162</v>
      </c>
      <c r="C1848" s="193" t="s">
        <v>2421</v>
      </c>
      <c r="D1848" s="190" t="s">
        <v>134</v>
      </c>
      <c r="E1848" s="210">
        <v>5046</v>
      </c>
      <c r="F1848" s="436">
        <v>41725</v>
      </c>
      <c r="G1848" s="42">
        <v>5046</v>
      </c>
      <c r="H1848" s="77">
        <f t="shared" si="29"/>
        <v>0</v>
      </c>
      <c r="I1848" s="190" t="s">
        <v>217</v>
      </c>
    </row>
    <row r="1849" spans="1:9" x14ac:dyDescent="0.25">
      <c r="A1849" s="192"/>
      <c r="B1849" s="188" t="s">
        <v>2163</v>
      </c>
      <c r="C1849" s="193" t="s">
        <v>2421</v>
      </c>
      <c r="D1849" s="196" t="s">
        <v>53</v>
      </c>
      <c r="E1849" s="215">
        <v>0</v>
      </c>
      <c r="F1849" s="436"/>
      <c r="G1849" s="42"/>
      <c r="H1849" s="222">
        <f t="shared" si="29"/>
        <v>0</v>
      </c>
      <c r="I1849" s="190" t="s">
        <v>1235</v>
      </c>
    </row>
    <row r="1850" spans="1:9" x14ac:dyDescent="0.25">
      <c r="A1850" s="192"/>
      <c r="B1850" s="188" t="s">
        <v>2164</v>
      </c>
      <c r="C1850" s="193" t="s">
        <v>2421</v>
      </c>
      <c r="D1850" s="190" t="s">
        <v>62</v>
      </c>
      <c r="E1850" s="210">
        <v>25576.5</v>
      </c>
      <c r="F1850" s="436">
        <v>41724</v>
      </c>
      <c r="G1850" s="42">
        <v>25576.5</v>
      </c>
      <c r="H1850" s="222">
        <f t="shared" si="29"/>
        <v>0</v>
      </c>
      <c r="I1850" s="190" t="s">
        <v>8</v>
      </c>
    </row>
    <row r="1851" spans="1:9" x14ac:dyDescent="0.25">
      <c r="A1851" s="192"/>
      <c r="B1851" s="188" t="s">
        <v>2165</v>
      </c>
      <c r="C1851" s="193" t="s">
        <v>2421</v>
      </c>
      <c r="D1851" s="190" t="s">
        <v>110</v>
      </c>
      <c r="E1851" s="210">
        <v>24254</v>
      </c>
      <c r="F1851" s="486">
        <v>41737</v>
      </c>
      <c r="G1851" s="219">
        <v>24254</v>
      </c>
      <c r="H1851" s="77">
        <f t="shared" si="29"/>
        <v>0</v>
      </c>
      <c r="I1851" s="190" t="s">
        <v>30</v>
      </c>
    </row>
    <row r="1852" spans="1:9" x14ac:dyDescent="0.25">
      <c r="A1852" s="192"/>
      <c r="B1852" s="188" t="s">
        <v>2166</v>
      </c>
      <c r="C1852" s="193" t="s">
        <v>2421</v>
      </c>
      <c r="D1852" s="190" t="s">
        <v>34</v>
      </c>
      <c r="E1852" s="210">
        <v>1917.5</v>
      </c>
      <c r="F1852" s="436">
        <v>41725</v>
      </c>
      <c r="G1852" s="42">
        <v>1917.5</v>
      </c>
      <c r="H1852" s="222">
        <f t="shared" si="29"/>
        <v>0</v>
      </c>
      <c r="I1852" s="190" t="s">
        <v>30</v>
      </c>
    </row>
    <row r="1853" spans="1:9" x14ac:dyDescent="0.25">
      <c r="A1853" s="192"/>
      <c r="B1853" s="188" t="s">
        <v>2167</v>
      </c>
      <c r="C1853" s="193" t="s">
        <v>2421</v>
      </c>
      <c r="D1853" s="190" t="s">
        <v>68</v>
      </c>
      <c r="E1853" s="210">
        <v>2006</v>
      </c>
      <c r="F1853" s="436">
        <v>41725</v>
      </c>
      <c r="G1853" s="42">
        <v>2006</v>
      </c>
      <c r="H1853" s="222">
        <f t="shared" si="29"/>
        <v>0</v>
      </c>
      <c r="I1853" s="190" t="s">
        <v>217</v>
      </c>
    </row>
    <row r="1854" spans="1:9" x14ac:dyDescent="0.25">
      <c r="A1854" s="232">
        <v>41724</v>
      </c>
      <c r="B1854" s="255" t="s">
        <v>2168</v>
      </c>
      <c r="C1854" s="255" t="s">
        <v>2421</v>
      </c>
      <c r="D1854" s="190" t="s">
        <v>29</v>
      </c>
      <c r="E1854" s="210">
        <v>3940</v>
      </c>
      <c r="F1854" s="436">
        <v>41725</v>
      </c>
      <c r="G1854" s="42">
        <v>3940</v>
      </c>
      <c r="H1854" s="222">
        <f t="shared" si="29"/>
        <v>0</v>
      </c>
      <c r="I1854" s="190" t="s">
        <v>30</v>
      </c>
    </row>
    <row r="1855" spans="1:9" x14ac:dyDescent="0.25">
      <c r="A1855" s="192"/>
      <c r="B1855" s="188" t="s">
        <v>2170</v>
      </c>
      <c r="C1855" s="193" t="s">
        <v>2421</v>
      </c>
      <c r="D1855" s="190" t="s">
        <v>215</v>
      </c>
      <c r="E1855" s="210">
        <v>479</v>
      </c>
      <c r="F1855" s="436">
        <v>41724</v>
      </c>
      <c r="G1855" s="42">
        <v>479</v>
      </c>
      <c r="H1855" s="222">
        <f t="shared" si="29"/>
        <v>0</v>
      </c>
      <c r="I1855" s="190"/>
    </row>
    <row r="1856" spans="1:9" x14ac:dyDescent="0.25">
      <c r="A1856" s="192"/>
      <c r="B1856" s="188" t="s">
        <v>2172</v>
      </c>
      <c r="C1856" s="193" t="s">
        <v>2421</v>
      </c>
      <c r="D1856" s="190" t="s">
        <v>124</v>
      </c>
      <c r="E1856" s="210">
        <v>8554</v>
      </c>
      <c r="F1856" s="436">
        <v>41725</v>
      </c>
      <c r="G1856" s="42">
        <v>8554</v>
      </c>
      <c r="H1856" s="222">
        <f t="shared" si="29"/>
        <v>0</v>
      </c>
      <c r="I1856" s="190" t="s">
        <v>30</v>
      </c>
    </row>
    <row r="1857" spans="1:9" x14ac:dyDescent="0.25">
      <c r="A1857" s="192"/>
      <c r="B1857" s="188" t="s">
        <v>2173</v>
      </c>
      <c r="C1857" s="193" t="s">
        <v>2421</v>
      </c>
      <c r="D1857" s="190" t="s">
        <v>1778</v>
      </c>
      <c r="E1857" s="210">
        <v>980</v>
      </c>
      <c r="F1857" s="436">
        <v>41725</v>
      </c>
      <c r="G1857" s="42">
        <v>980</v>
      </c>
      <c r="H1857" s="77">
        <f t="shared" si="29"/>
        <v>0</v>
      </c>
      <c r="I1857" s="190" t="s">
        <v>30</v>
      </c>
    </row>
    <row r="1858" spans="1:9" x14ac:dyDescent="0.25">
      <c r="A1858" s="192"/>
      <c r="B1858" s="188" t="s">
        <v>2174</v>
      </c>
      <c r="C1858" s="193" t="s">
        <v>2421</v>
      </c>
      <c r="D1858" s="190" t="s">
        <v>44</v>
      </c>
      <c r="E1858" s="210">
        <v>1440</v>
      </c>
      <c r="F1858" s="486">
        <v>41737</v>
      </c>
      <c r="G1858" s="219">
        <v>1440</v>
      </c>
      <c r="H1858" s="77">
        <f t="shared" si="29"/>
        <v>0</v>
      </c>
      <c r="I1858" s="190" t="s">
        <v>30</v>
      </c>
    </row>
    <row r="1859" spans="1:9" x14ac:dyDescent="0.25">
      <c r="A1859" s="192"/>
      <c r="B1859" s="188" t="s">
        <v>2176</v>
      </c>
      <c r="C1859" s="193" t="s">
        <v>2421</v>
      </c>
      <c r="D1859" s="190" t="s">
        <v>58</v>
      </c>
      <c r="E1859" s="210">
        <v>746</v>
      </c>
      <c r="F1859" s="436">
        <v>41725</v>
      </c>
      <c r="G1859" s="42">
        <v>746</v>
      </c>
      <c r="H1859" s="77">
        <f t="shared" si="29"/>
        <v>0</v>
      </c>
      <c r="I1859" s="190" t="s">
        <v>30</v>
      </c>
    </row>
    <row r="1860" spans="1:9" x14ac:dyDescent="0.25">
      <c r="A1860" s="192"/>
      <c r="B1860" s="188" t="s">
        <v>2177</v>
      </c>
      <c r="C1860" s="193" t="s">
        <v>2421</v>
      </c>
      <c r="D1860" s="190" t="s">
        <v>287</v>
      </c>
      <c r="E1860" s="210">
        <v>5220</v>
      </c>
      <c r="F1860" s="436">
        <v>41725</v>
      </c>
      <c r="G1860" s="42">
        <v>5220</v>
      </c>
      <c r="H1860" s="77">
        <f t="shared" si="29"/>
        <v>0</v>
      </c>
      <c r="I1860" s="190" t="s">
        <v>30</v>
      </c>
    </row>
    <row r="1861" spans="1:9" x14ac:dyDescent="0.25">
      <c r="A1861" s="192"/>
      <c r="B1861" s="188" t="s">
        <v>2178</v>
      </c>
      <c r="C1861" s="193" t="s">
        <v>2421</v>
      </c>
      <c r="D1861" s="190" t="s">
        <v>2409</v>
      </c>
      <c r="E1861" s="210">
        <v>312</v>
      </c>
      <c r="F1861" s="436">
        <v>41725</v>
      </c>
      <c r="G1861" s="42">
        <v>312</v>
      </c>
      <c r="H1861" s="77">
        <f t="shared" si="29"/>
        <v>0</v>
      </c>
      <c r="I1861" s="190" t="s">
        <v>30</v>
      </c>
    </row>
    <row r="1862" spans="1:9" x14ac:dyDescent="0.25">
      <c r="A1862" s="192"/>
      <c r="B1862" s="188" t="s">
        <v>2180</v>
      </c>
      <c r="C1862" s="193" t="s">
        <v>2421</v>
      </c>
      <c r="D1862" s="190" t="s">
        <v>373</v>
      </c>
      <c r="E1862" s="210">
        <v>643</v>
      </c>
      <c r="F1862" s="436">
        <v>41725</v>
      </c>
      <c r="G1862" s="42">
        <v>643</v>
      </c>
      <c r="H1862" s="77">
        <f t="shared" si="29"/>
        <v>0</v>
      </c>
      <c r="I1862" s="190" t="s">
        <v>30</v>
      </c>
    </row>
    <row r="1863" spans="1:9" x14ac:dyDescent="0.25">
      <c r="A1863" s="192"/>
      <c r="B1863" s="188" t="s">
        <v>2181</v>
      </c>
      <c r="C1863" s="193" t="s">
        <v>2421</v>
      </c>
      <c r="D1863" s="190" t="s">
        <v>186</v>
      </c>
      <c r="E1863" s="210">
        <v>15286</v>
      </c>
      <c r="F1863" s="436">
        <v>41724</v>
      </c>
      <c r="G1863" s="42">
        <v>15286</v>
      </c>
      <c r="H1863" s="77">
        <f t="shared" ref="H1863:H1926" si="30">E1863-G1863</f>
        <v>0</v>
      </c>
      <c r="I1863" s="190" t="s">
        <v>21</v>
      </c>
    </row>
    <row r="1864" spans="1:9" x14ac:dyDescent="0.25">
      <c r="A1864" s="192"/>
      <c r="B1864" s="188" t="s">
        <v>2182</v>
      </c>
      <c r="C1864" s="193" t="s">
        <v>2421</v>
      </c>
      <c r="D1864" s="190" t="s">
        <v>98</v>
      </c>
      <c r="E1864" s="210">
        <v>12621</v>
      </c>
      <c r="F1864" s="436">
        <v>41725</v>
      </c>
      <c r="G1864" s="42">
        <v>12621</v>
      </c>
      <c r="H1864" s="77">
        <f t="shared" si="30"/>
        <v>0</v>
      </c>
      <c r="I1864" s="190" t="s">
        <v>217</v>
      </c>
    </row>
    <row r="1865" spans="1:9" x14ac:dyDescent="0.25">
      <c r="A1865" s="192"/>
      <c r="B1865" s="188" t="s">
        <v>2184</v>
      </c>
      <c r="C1865" s="193" t="s">
        <v>2421</v>
      </c>
      <c r="D1865" s="190" t="s">
        <v>16</v>
      </c>
      <c r="E1865" s="210">
        <v>200117.5</v>
      </c>
      <c r="F1865" s="486">
        <v>41738</v>
      </c>
      <c r="G1865" s="219">
        <v>200117.5</v>
      </c>
      <c r="H1865" s="77">
        <f t="shared" si="30"/>
        <v>0</v>
      </c>
      <c r="I1865" s="190"/>
    </row>
    <row r="1866" spans="1:9" x14ac:dyDescent="0.25">
      <c r="A1866" s="192"/>
      <c r="B1866" s="188" t="s">
        <v>2185</v>
      </c>
      <c r="C1866" s="193" t="s">
        <v>2421</v>
      </c>
      <c r="D1866" s="190" t="s">
        <v>66</v>
      </c>
      <c r="E1866" s="210">
        <v>1770</v>
      </c>
      <c r="F1866" s="436">
        <v>41724</v>
      </c>
      <c r="G1866" s="42">
        <v>1770</v>
      </c>
      <c r="H1866" s="77">
        <f t="shared" si="30"/>
        <v>0</v>
      </c>
      <c r="I1866" s="190" t="s">
        <v>12</v>
      </c>
    </row>
    <row r="1867" spans="1:9" x14ac:dyDescent="0.25">
      <c r="A1867" s="192"/>
      <c r="B1867" s="188" t="s">
        <v>2186</v>
      </c>
      <c r="C1867" s="193" t="s">
        <v>2421</v>
      </c>
      <c r="D1867" s="190" t="s">
        <v>1515</v>
      </c>
      <c r="E1867" s="210">
        <v>27089</v>
      </c>
      <c r="F1867" s="486" t="s">
        <v>2507</v>
      </c>
      <c r="G1867" s="42">
        <v>27089</v>
      </c>
      <c r="H1867" s="77">
        <f t="shared" si="30"/>
        <v>0</v>
      </c>
      <c r="I1867" s="190" t="s">
        <v>217</v>
      </c>
    </row>
    <row r="1868" spans="1:9" x14ac:dyDescent="0.25">
      <c r="A1868" s="192"/>
      <c r="B1868" s="188" t="s">
        <v>2187</v>
      </c>
      <c r="C1868" s="193" t="s">
        <v>2421</v>
      </c>
      <c r="D1868" s="190" t="s">
        <v>144</v>
      </c>
      <c r="E1868" s="210">
        <v>4646.5</v>
      </c>
      <c r="F1868" s="436">
        <v>41724</v>
      </c>
      <c r="G1868" s="42">
        <v>4646.5</v>
      </c>
      <c r="H1868" s="77">
        <f t="shared" si="30"/>
        <v>0</v>
      </c>
      <c r="I1868" s="190" t="s">
        <v>65</v>
      </c>
    </row>
    <row r="1869" spans="1:9" x14ac:dyDescent="0.25">
      <c r="A1869" s="192"/>
      <c r="B1869" s="188" t="s">
        <v>2188</v>
      </c>
      <c r="C1869" s="193" t="s">
        <v>2421</v>
      </c>
      <c r="D1869" s="190" t="s">
        <v>60</v>
      </c>
      <c r="E1869" s="210">
        <v>5564</v>
      </c>
      <c r="F1869" s="486" t="s">
        <v>2508</v>
      </c>
      <c r="G1869" s="42">
        <v>5564</v>
      </c>
      <c r="H1869" s="77">
        <f t="shared" si="30"/>
        <v>0</v>
      </c>
      <c r="I1869" s="190" t="s">
        <v>8</v>
      </c>
    </row>
    <row r="1870" spans="1:9" x14ac:dyDescent="0.25">
      <c r="A1870" s="192"/>
      <c r="B1870" s="188" t="s">
        <v>2189</v>
      </c>
      <c r="C1870" s="193" t="s">
        <v>2421</v>
      </c>
      <c r="D1870" s="190" t="s">
        <v>1057</v>
      </c>
      <c r="E1870" s="210">
        <v>5314</v>
      </c>
      <c r="F1870" s="436">
        <v>41725</v>
      </c>
      <c r="G1870" s="42">
        <v>5314</v>
      </c>
      <c r="H1870" s="77">
        <f t="shared" si="30"/>
        <v>0</v>
      </c>
      <c r="I1870" s="190" t="s">
        <v>217</v>
      </c>
    </row>
    <row r="1871" spans="1:9" x14ac:dyDescent="0.25">
      <c r="A1871" s="192"/>
      <c r="B1871" s="188" t="s">
        <v>2190</v>
      </c>
      <c r="C1871" s="193" t="s">
        <v>2421</v>
      </c>
      <c r="D1871" s="190" t="s">
        <v>68</v>
      </c>
      <c r="E1871" s="210">
        <v>3133</v>
      </c>
      <c r="F1871" s="436">
        <v>41725</v>
      </c>
      <c r="G1871" s="42">
        <v>3133</v>
      </c>
      <c r="H1871" s="77">
        <f t="shared" si="30"/>
        <v>0</v>
      </c>
      <c r="I1871" s="190" t="s">
        <v>217</v>
      </c>
    </row>
    <row r="1872" spans="1:9" x14ac:dyDescent="0.25">
      <c r="A1872" s="192"/>
      <c r="B1872" s="188" t="s">
        <v>2191</v>
      </c>
      <c r="C1872" s="193" t="s">
        <v>2421</v>
      </c>
      <c r="D1872" s="190" t="s">
        <v>27</v>
      </c>
      <c r="E1872" s="210">
        <v>5079.5</v>
      </c>
      <c r="F1872" s="436">
        <v>41725</v>
      </c>
      <c r="G1872" s="42">
        <v>5079.5</v>
      </c>
      <c r="H1872" s="77">
        <f t="shared" si="30"/>
        <v>0</v>
      </c>
      <c r="I1872" s="190" t="s">
        <v>12</v>
      </c>
    </row>
    <row r="1873" spans="1:9" x14ac:dyDescent="0.25">
      <c r="A1873" s="192"/>
      <c r="B1873" s="188" t="s">
        <v>2192</v>
      </c>
      <c r="C1873" s="193" t="s">
        <v>2421</v>
      </c>
      <c r="D1873" s="190" t="s">
        <v>8</v>
      </c>
      <c r="E1873" s="210">
        <v>8568</v>
      </c>
      <c r="F1873" s="436">
        <v>41724</v>
      </c>
      <c r="G1873" s="42">
        <v>8568</v>
      </c>
      <c r="H1873" s="77">
        <f t="shared" si="30"/>
        <v>0</v>
      </c>
      <c r="I1873" s="190" t="s">
        <v>8</v>
      </c>
    </row>
    <row r="1874" spans="1:9" x14ac:dyDescent="0.25">
      <c r="A1874" s="192"/>
      <c r="B1874" s="188" t="s">
        <v>2193</v>
      </c>
      <c r="C1874" s="193" t="s">
        <v>2421</v>
      </c>
      <c r="D1874" s="190" t="s">
        <v>8</v>
      </c>
      <c r="E1874" s="210">
        <v>418</v>
      </c>
      <c r="F1874" s="436">
        <v>41724</v>
      </c>
      <c r="G1874" s="42">
        <v>418</v>
      </c>
      <c r="H1874" s="77">
        <f t="shared" si="30"/>
        <v>0</v>
      </c>
      <c r="I1874" s="190" t="s">
        <v>8</v>
      </c>
    </row>
    <row r="1875" spans="1:9" x14ac:dyDescent="0.25">
      <c r="A1875" s="192"/>
      <c r="B1875" s="188" t="s">
        <v>2194</v>
      </c>
      <c r="C1875" s="193" t="s">
        <v>2421</v>
      </c>
      <c r="D1875" s="190" t="s">
        <v>2509</v>
      </c>
      <c r="E1875" s="210">
        <v>2041.5</v>
      </c>
      <c r="F1875" s="486" t="s">
        <v>2510</v>
      </c>
      <c r="G1875" s="42">
        <v>2041.5</v>
      </c>
      <c r="H1875" s="77">
        <f t="shared" si="30"/>
        <v>0</v>
      </c>
      <c r="I1875" s="190"/>
    </row>
    <row r="1876" spans="1:9" x14ac:dyDescent="0.25">
      <c r="A1876" s="192"/>
      <c r="B1876" s="188" t="s">
        <v>2195</v>
      </c>
      <c r="C1876" s="193" t="s">
        <v>2421</v>
      </c>
      <c r="D1876" s="190" t="s">
        <v>544</v>
      </c>
      <c r="E1876" s="210">
        <v>15947</v>
      </c>
      <c r="F1876" s="436">
        <v>41725</v>
      </c>
      <c r="G1876" s="42">
        <v>15947</v>
      </c>
      <c r="H1876" s="77">
        <f t="shared" si="30"/>
        <v>0</v>
      </c>
      <c r="I1876" s="190" t="s">
        <v>12</v>
      </c>
    </row>
    <row r="1877" spans="1:9" x14ac:dyDescent="0.25">
      <c r="A1877" s="192"/>
      <c r="B1877" s="188" t="s">
        <v>2197</v>
      </c>
      <c r="C1877" s="193" t="s">
        <v>2421</v>
      </c>
      <c r="D1877" s="190" t="s">
        <v>2511</v>
      </c>
      <c r="E1877" s="210">
        <v>406</v>
      </c>
      <c r="F1877" s="436">
        <v>41724</v>
      </c>
      <c r="G1877" s="42">
        <v>406</v>
      </c>
      <c r="H1877" s="77">
        <f t="shared" si="30"/>
        <v>0</v>
      </c>
      <c r="I1877" s="190"/>
    </row>
    <row r="1878" spans="1:9" x14ac:dyDescent="0.25">
      <c r="A1878" s="192"/>
      <c r="B1878" s="188" t="s">
        <v>2199</v>
      </c>
      <c r="C1878" s="193" t="s">
        <v>2421</v>
      </c>
      <c r="D1878" s="190" t="s">
        <v>92</v>
      </c>
      <c r="E1878" s="210">
        <v>7194</v>
      </c>
      <c r="F1878" s="436">
        <v>41725</v>
      </c>
      <c r="G1878" s="42">
        <v>7194</v>
      </c>
      <c r="H1878" s="77">
        <f t="shared" si="30"/>
        <v>0</v>
      </c>
      <c r="I1878" s="190" t="s">
        <v>12</v>
      </c>
    </row>
    <row r="1879" spans="1:9" x14ac:dyDescent="0.25">
      <c r="A1879" s="192"/>
      <c r="B1879" s="188" t="s">
        <v>2200</v>
      </c>
      <c r="C1879" s="193" t="s">
        <v>2421</v>
      </c>
      <c r="D1879" s="190" t="s">
        <v>91</v>
      </c>
      <c r="E1879" s="210">
        <v>14342.5</v>
      </c>
      <c r="F1879" s="436">
        <v>41725</v>
      </c>
      <c r="G1879" s="42">
        <v>14342.5</v>
      </c>
      <c r="H1879" s="77">
        <f t="shared" si="30"/>
        <v>0</v>
      </c>
      <c r="I1879" s="190" t="s">
        <v>12</v>
      </c>
    </row>
    <row r="1880" spans="1:9" x14ac:dyDescent="0.25">
      <c r="A1880" s="192"/>
      <c r="B1880" s="188" t="s">
        <v>2201</v>
      </c>
      <c r="C1880" s="193" t="s">
        <v>2421</v>
      </c>
      <c r="D1880" s="190" t="s">
        <v>91</v>
      </c>
      <c r="E1880" s="210">
        <v>11947</v>
      </c>
      <c r="F1880" s="436">
        <v>41725</v>
      </c>
      <c r="G1880" s="42">
        <v>11947</v>
      </c>
      <c r="H1880" s="77">
        <f t="shared" si="30"/>
        <v>0</v>
      </c>
      <c r="I1880" s="190" t="s">
        <v>12</v>
      </c>
    </row>
    <row r="1881" spans="1:9" x14ac:dyDescent="0.25">
      <c r="A1881" s="192"/>
      <c r="B1881" s="188" t="s">
        <v>2203</v>
      </c>
      <c r="C1881" s="193" t="s">
        <v>2421</v>
      </c>
      <c r="D1881" s="196" t="s">
        <v>53</v>
      </c>
      <c r="E1881" s="215">
        <v>0</v>
      </c>
      <c r="F1881" s="436"/>
      <c r="G1881" s="42"/>
      <c r="H1881" s="77">
        <f t="shared" si="30"/>
        <v>0</v>
      </c>
      <c r="I1881" s="190" t="s">
        <v>512</v>
      </c>
    </row>
    <row r="1882" spans="1:9" x14ac:dyDescent="0.25">
      <c r="A1882" s="192"/>
      <c r="B1882" s="188" t="s">
        <v>2205</v>
      </c>
      <c r="C1882" s="193" t="s">
        <v>2421</v>
      </c>
      <c r="D1882" s="190" t="s">
        <v>250</v>
      </c>
      <c r="E1882" s="210">
        <v>26354</v>
      </c>
      <c r="F1882" s="515">
        <v>41788</v>
      </c>
      <c r="G1882" s="62">
        <v>26354</v>
      </c>
      <c r="H1882" s="77">
        <f t="shared" si="30"/>
        <v>0</v>
      </c>
      <c r="I1882" s="190" t="s">
        <v>21</v>
      </c>
    </row>
    <row r="1883" spans="1:9" x14ac:dyDescent="0.25">
      <c r="A1883" s="192"/>
      <c r="B1883" s="188" t="s">
        <v>2206</v>
      </c>
      <c r="C1883" s="193" t="s">
        <v>2421</v>
      </c>
      <c r="D1883" s="190" t="s">
        <v>245</v>
      </c>
      <c r="E1883" s="210">
        <v>10060</v>
      </c>
      <c r="F1883" s="436">
        <v>41725</v>
      </c>
      <c r="G1883" s="42">
        <v>10060</v>
      </c>
      <c r="H1883" s="77">
        <f t="shared" si="30"/>
        <v>0</v>
      </c>
      <c r="I1883" s="190" t="s">
        <v>12</v>
      </c>
    </row>
    <row r="1884" spans="1:9" x14ac:dyDescent="0.25">
      <c r="A1884" s="192"/>
      <c r="B1884" s="188" t="s">
        <v>2207</v>
      </c>
      <c r="C1884" s="193" t="s">
        <v>2421</v>
      </c>
      <c r="D1884" s="190" t="s">
        <v>19</v>
      </c>
      <c r="E1884" s="210">
        <v>125087.4</v>
      </c>
      <c r="F1884" s="436">
        <v>41727</v>
      </c>
      <c r="G1884" s="42">
        <v>125087.4</v>
      </c>
      <c r="H1884" s="77">
        <f t="shared" si="30"/>
        <v>0</v>
      </c>
      <c r="I1884" s="190" t="s">
        <v>409</v>
      </c>
    </row>
    <row r="1885" spans="1:9" x14ac:dyDescent="0.25">
      <c r="A1885" s="192"/>
      <c r="B1885" s="188" t="s">
        <v>2208</v>
      </c>
      <c r="C1885" s="193" t="s">
        <v>2421</v>
      </c>
      <c r="D1885" s="190" t="s">
        <v>63</v>
      </c>
      <c r="E1885" s="210">
        <v>2582</v>
      </c>
      <c r="F1885" s="436">
        <v>41725</v>
      </c>
      <c r="G1885" s="42">
        <v>2582</v>
      </c>
      <c r="H1885" s="77">
        <f t="shared" si="30"/>
        <v>0</v>
      </c>
      <c r="I1885" s="190" t="s">
        <v>21</v>
      </c>
    </row>
    <row r="1886" spans="1:9" x14ac:dyDescent="0.25">
      <c r="A1886" s="192"/>
      <c r="B1886" s="188" t="s">
        <v>2209</v>
      </c>
      <c r="C1886" s="193" t="s">
        <v>2421</v>
      </c>
      <c r="D1886" s="190" t="s">
        <v>435</v>
      </c>
      <c r="E1886" s="210">
        <v>7045</v>
      </c>
      <c r="F1886" s="489" t="s">
        <v>2512</v>
      </c>
      <c r="G1886" s="42">
        <v>7045</v>
      </c>
      <c r="H1886" s="77">
        <f t="shared" si="30"/>
        <v>0</v>
      </c>
      <c r="I1886" s="190" t="s">
        <v>8</v>
      </c>
    </row>
    <row r="1887" spans="1:9" x14ac:dyDescent="0.25">
      <c r="A1887" s="192">
        <v>41725</v>
      </c>
      <c r="B1887" s="188" t="s">
        <v>2210</v>
      </c>
      <c r="C1887" s="193" t="s">
        <v>2421</v>
      </c>
      <c r="D1887" s="190" t="s">
        <v>14</v>
      </c>
      <c r="E1887" s="210">
        <v>3153.5</v>
      </c>
      <c r="F1887" s="436">
        <v>41725</v>
      </c>
      <c r="G1887" s="42">
        <v>3153.5</v>
      </c>
      <c r="H1887" s="77">
        <f t="shared" si="30"/>
        <v>0</v>
      </c>
      <c r="I1887" s="190" t="s">
        <v>65</v>
      </c>
    </row>
    <row r="1888" spans="1:9" x14ac:dyDescent="0.25">
      <c r="A1888" s="192"/>
      <c r="B1888" s="188" t="s">
        <v>2211</v>
      </c>
      <c r="C1888" s="193" t="s">
        <v>2421</v>
      </c>
      <c r="D1888" s="190" t="s">
        <v>2513</v>
      </c>
      <c r="E1888" s="210">
        <v>5144</v>
      </c>
      <c r="F1888" s="436">
        <v>41725</v>
      </c>
      <c r="G1888" s="42">
        <v>5144</v>
      </c>
      <c r="H1888" s="77">
        <f t="shared" si="30"/>
        <v>0</v>
      </c>
      <c r="I1888" s="56" t="s">
        <v>65</v>
      </c>
    </row>
    <row r="1889" spans="1:9" x14ac:dyDescent="0.25">
      <c r="A1889" s="192"/>
      <c r="B1889" s="188" t="s">
        <v>2212</v>
      </c>
      <c r="C1889" s="193" t="s">
        <v>2421</v>
      </c>
      <c r="D1889" s="196" t="s">
        <v>53</v>
      </c>
      <c r="E1889" s="215">
        <v>0</v>
      </c>
      <c r="F1889" s="436"/>
      <c r="G1889" s="42"/>
      <c r="H1889" s="77">
        <f t="shared" si="30"/>
        <v>0</v>
      </c>
      <c r="I1889" s="190" t="s">
        <v>512</v>
      </c>
    </row>
    <row r="1890" spans="1:9" x14ac:dyDescent="0.25">
      <c r="A1890" s="192"/>
      <c r="B1890" s="188" t="s">
        <v>2213</v>
      </c>
      <c r="C1890" s="193" t="s">
        <v>2421</v>
      </c>
      <c r="D1890" s="190" t="s">
        <v>106</v>
      </c>
      <c r="E1890" s="210">
        <v>1821.5</v>
      </c>
      <c r="F1890" s="486">
        <v>41730</v>
      </c>
      <c r="G1890" s="219">
        <v>1821.5</v>
      </c>
      <c r="H1890" s="77">
        <f t="shared" si="30"/>
        <v>0</v>
      </c>
      <c r="I1890" s="190" t="s">
        <v>8</v>
      </c>
    </row>
    <row r="1891" spans="1:9" x14ac:dyDescent="0.25">
      <c r="A1891" s="192"/>
      <c r="B1891" s="188" t="s">
        <v>2214</v>
      </c>
      <c r="C1891" s="193" t="s">
        <v>2421</v>
      </c>
      <c r="D1891" s="190" t="s">
        <v>434</v>
      </c>
      <c r="E1891" s="210">
        <v>3596</v>
      </c>
      <c r="F1891" s="486">
        <v>41732</v>
      </c>
      <c r="G1891" s="219">
        <v>3596</v>
      </c>
      <c r="H1891" s="77">
        <f t="shared" si="30"/>
        <v>0</v>
      </c>
      <c r="I1891" s="190" t="s">
        <v>8</v>
      </c>
    </row>
    <row r="1892" spans="1:9" x14ac:dyDescent="0.25">
      <c r="A1892" s="192"/>
      <c r="B1892" s="188" t="s">
        <v>2215</v>
      </c>
      <c r="C1892" s="193" t="s">
        <v>2421</v>
      </c>
      <c r="D1892" s="190" t="s">
        <v>44</v>
      </c>
      <c r="E1892" s="210">
        <v>3360</v>
      </c>
      <c r="F1892" s="486">
        <v>41737</v>
      </c>
      <c r="G1892" s="219">
        <v>3360</v>
      </c>
      <c r="H1892" s="77">
        <f t="shared" si="30"/>
        <v>0</v>
      </c>
      <c r="I1892" s="190" t="s">
        <v>65</v>
      </c>
    </row>
    <row r="1893" spans="1:9" x14ac:dyDescent="0.25">
      <c r="A1893" s="192"/>
      <c r="B1893" s="188" t="s">
        <v>2216</v>
      </c>
      <c r="C1893" s="193" t="s">
        <v>2421</v>
      </c>
      <c r="D1893" s="190" t="s">
        <v>43</v>
      </c>
      <c r="E1893" s="210">
        <v>1920</v>
      </c>
      <c r="F1893" s="486">
        <v>41737</v>
      </c>
      <c r="G1893" s="219">
        <v>1920</v>
      </c>
      <c r="H1893" s="77">
        <f t="shared" si="30"/>
        <v>0</v>
      </c>
      <c r="I1893" s="190" t="s">
        <v>12</v>
      </c>
    </row>
    <row r="1894" spans="1:9" x14ac:dyDescent="0.25">
      <c r="A1894" s="192"/>
      <c r="B1894" s="188" t="s">
        <v>2217</v>
      </c>
      <c r="C1894" s="193" t="s">
        <v>2421</v>
      </c>
      <c r="D1894" s="190" t="s">
        <v>42</v>
      </c>
      <c r="E1894" s="210">
        <v>1440</v>
      </c>
      <c r="F1894" s="486">
        <v>41737</v>
      </c>
      <c r="G1894" s="219">
        <v>1440</v>
      </c>
      <c r="H1894" s="77">
        <f t="shared" si="30"/>
        <v>0</v>
      </c>
      <c r="I1894" s="190" t="s">
        <v>12</v>
      </c>
    </row>
    <row r="1895" spans="1:9" x14ac:dyDescent="0.25">
      <c r="A1895" s="192"/>
      <c r="B1895" s="188" t="s">
        <v>2218</v>
      </c>
      <c r="C1895" s="193" t="s">
        <v>2421</v>
      </c>
      <c r="D1895" s="190" t="s">
        <v>260</v>
      </c>
      <c r="E1895" s="210">
        <v>1764</v>
      </c>
      <c r="F1895" s="436">
        <v>41725</v>
      </c>
      <c r="G1895" s="42">
        <v>1764</v>
      </c>
      <c r="H1895" s="217">
        <f t="shared" si="30"/>
        <v>0</v>
      </c>
      <c r="I1895" s="190" t="s">
        <v>65</v>
      </c>
    </row>
    <row r="1896" spans="1:9" x14ac:dyDescent="0.25">
      <c r="A1896" s="192"/>
      <c r="B1896" s="188" t="s">
        <v>2221</v>
      </c>
      <c r="C1896" s="193" t="s">
        <v>2421</v>
      </c>
      <c r="D1896" s="190" t="s">
        <v>186</v>
      </c>
      <c r="E1896" s="210">
        <v>208799</v>
      </c>
      <c r="F1896" s="436">
        <v>41726</v>
      </c>
      <c r="G1896" s="42">
        <v>208799</v>
      </c>
      <c r="H1896" s="77">
        <f>E1896-G1896</f>
        <v>0</v>
      </c>
      <c r="I1896" s="190"/>
    </row>
    <row r="1897" spans="1:9" x14ac:dyDescent="0.25">
      <c r="A1897" s="192"/>
      <c r="B1897" s="188" t="s">
        <v>2223</v>
      </c>
      <c r="C1897" s="193" t="s">
        <v>2421</v>
      </c>
      <c r="D1897" s="190" t="s">
        <v>13</v>
      </c>
      <c r="E1897" s="210">
        <v>2640</v>
      </c>
      <c r="F1897" s="436">
        <v>41725</v>
      </c>
      <c r="G1897" s="42">
        <v>2640</v>
      </c>
      <c r="H1897" s="77">
        <f>E1897-G1897</f>
        <v>0</v>
      </c>
      <c r="I1897" s="190" t="s">
        <v>30</v>
      </c>
    </row>
    <row r="1898" spans="1:9" x14ac:dyDescent="0.25">
      <c r="A1898" s="192"/>
      <c r="B1898" s="188" t="s">
        <v>2224</v>
      </c>
      <c r="C1898" s="193" t="s">
        <v>2421</v>
      </c>
      <c r="D1898" s="190" t="s">
        <v>24</v>
      </c>
      <c r="E1898" s="210">
        <v>2772</v>
      </c>
      <c r="F1898" s="436">
        <v>41725</v>
      </c>
      <c r="G1898" s="42">
        <v>2772</v>
      </c>
      <c r="H1898" s="77">
        <f>E1898-G1898</f>
        <v>0</v>
      </c>
      <c r="I1898" s="190"/>
    </row>
    <row r="1899" spans="1:9" x14ac:dyDescent="0.25">
      <c r="A1899" s="192"/>
      <c r="B1899" s="188" t="s">
        <v>2226</v>
      </c>
      <c r="C1899" s="193" t="s">
        <v>2421</v>
      </c>
      <c r="D1899" s="190" t="s">
        <v>50</v>
      </c>
      <c r="E1899" s="210">
        <v>3290</v>
      </c>
      <c r="F1899" s="436">
        <v>41725</v>
      </c>
      <c r="G1899" s="42">
        <v>3290</v>
      </c>
      <c r="H1899" s="77">
        <f t="shared" si="30"/>
        <v>0</v>
      </c>
      <c r="I1899" s="190"/>
    </row>
    <row r="1900" spans="1:9" x14ac:dyDescent="0.25">
      <c r="A1900" s="192"/>
      <c r="B1900" s="188" t="s">
        <v>2227</v>
      </c>
      <c r="C1900" s="193" t="s">
        <v>2421</v>
      </c>
      <c r="D1900" s="190" t="s">
        <v>2504</v>
      </c>
      <c r="E1900" s="210">
        <v>2994</v>
      </c>
      <c r="F1900" s="436">
        <v>41725</v>
      </c>
      <c r="G1900" s="42">
        <v>2994</v>
      </c>
      <c r="H1900" s="77">
        <f t="shared" si="30"/>
        <v>0</v>
      </c>
      <c r="I1900" s="190"/>
    </row>
    <row r="1901" spans="1:9" x14ac:dyDescent="0.25">
      <c r="A1901" s="192"/>
      <c r="B1901" s="188" t="s">
        <v>2228</v>
      </c>
      <c r="C1901" s="193" t="s">
        <v>2421</v>
      </c>
      <c r="D1901" s="190" t="s">
        <v>55</v>
      </c>
      <c r="E1901" s="210">
        <v>10072</v>
      </c>
      <c r="F1901" s="436">
        <v>41725</v>
      </c>
      <c r="G1901" s="42">
        <v>10072</v>
      </c>
      <c r="H1901" s="77">
        <f t="shared" si="30"/>
        <v>0</v>
      </c>
      <c r="I1901" s="190" t="s">
        <v>8</v>
      </c>
    </row>
    <row r="1902" spans="1:9" x14ac:dyDescent="0.25">
      <c r="A1902" s="192"/>
      <c r="B1902" s="188" t="s">
        <v>2229</v>
      </c>
      <c r="C1902" s="193" t="s">
        <v>2421</v>
      </c>
      <c r="D1902" s="190" t="s">
        <v>8</v>
      </c>
      <c r="E1902" s="210">
        <v>4344.5</v>
      </c>
      <c r="F1902" s="436">
        <v>41725</v>
      </c>
      <c r="G1902" s="42">
        <v>4344.5</v>
      </c>
      <c r="H1902" s="77">
        <f t="shared" si="30"/>
        <v>0</v>
      </c>
      <c r="I1902" s="190" t="s">
        <v>8</v>
      </c>
    </row>
    <row r="1903" spans="1:9" x14ac:dyDescent="0.25">
      <c r="A1903" s="192"/>
      <c r="B1903" s="188" t="s">
        <v>2230</v>
      </c>
      <c r="C1903" s="193" t="s">
        <v>2421</v>
      </c>
      <c r="D1903" s="190" t="s">
        <v>50</v>
      </c>
      <c r="E1903" s="210">
        <v>1925</v>
      </c>
      <c r="F1903" s="436">
        <v>41725</v>
      </c>
      <c r="G1903" s="42">
        <v>1925</v>
      </c>
      <c r="H1903" s="77">
        <f t="shared" si="30"/>
        <v>0</v>
      </c>
      <c r="I1903" s="190"/>
    </row>
    <row r="1904" spans="1:9" x14ac:dyDescent="0.25">
      <c r="A1904" s="192"/>
      <c r="B1904" s="188" t="s">
        <v>2231</v>
      </c>
      <c r="C1904" s="193" t="s">
        <v>2421</v>
      </c>
      <c r="D1904" s="190" t="s">
        <v>2479</v>
      </c>
      <c r="E1904" s="210">
        <v>16821</v>
      </c>
      <c r="F1904" s="486" t="s">
        <v>2514</v>
      </c>
      <c r="G1904" s="42">
        <v>16821</v>
      </c>
      <c r="H1904" s="77">
        <f t="shared" si="30"/>
        <v>0</v>
      </c>
      <c r="I1904" s="190" t="s">
        <v>12</v>
      </c>
    </row>
    <row r="1905" spans="1:9" x14ac:dyDescent="0.25">
      <c r="A1905" s="192"/>
      <c r="B1905" s="188" t="s">
        <v>2232</v>
      </c>
      <c r="C1905" s="193" t="s">
        <v>2421</v>
      </c>
      <c r="D1905" s="190" t="s">
        <v>50</v>
      </c>
      <c r="E1905" s="210">
        <v>4885</v>
      </c>
      <c r="F1905" s="436">
        <v>41725</v>
      </c>
      <c r="G1905" s="42">
        <v>4885</v>
      </c>
      <c r="H1905" s="77">
        <f t="shared" si="30"/>
        <v>0</v>
      </c>
      <c r="I1905" s="190"/>
    </row>
    <row r="1906" spans="1:9" x14ac:dyDescent="0.25">
      <c r="A1906" s="192"/>
      <c r="B1906" s="188" t="s">
        <v>2233</v>
      </c>
      <c r="C1906" s="193" t="s">
        <v>2421</v>
      </c>
      <c r="D1906" s="190" t="s">
        <v>123</v>
      </c>
      <c r="E1906" s="210">
        <v>2594</v>
      </c>
      <c r="F1906" s="436">
        <v>41726</v>
      </c>
      <c r="G1906" s="42">
        <v>2594</v>
      </c>
      <c r="H1906" s="77">
        <f t="shared" si="30"/>
        <v>0</v>
      </c>
      <c r="I1906" s="190" t="s">
        <v>8</v>
      </c>
    </row>
    <row r="1907" spans="1:9" x14ac:dyDescent="0.25">
      <c r="A1907" s="192"/>
      <c r="B1907" s="188" t="s">
        <v>2234</v>
      </c>
      <c r="C1907" s="193" t="s">
        <v>2421</v>
      </c>
      <c r="D1907" s="190" t="s">
        <v>29</v>
      </c>
      <c r="E1907" s="210">
        <v>2530</v>
      </c>
      <c r="F1907" s="436">
        <v>41725</v>
      </c>
      <c r="G1907" s="42">
        <v>2530</v>
      </c>
      <c r="H1907" s="77">
        <f t="shared" si="30"/>
        <v>0</v>
      </c>
      <c r="I1907" s="190" t="s">
        <v>12</v>
      </c>
    </row>
    <row r="1908" spans="1:9" x14ac:dyDescent="0.25">
      <c r="A1908" s="192"/>
      <c r="B1908" s="188" t="s">
        <v>2235</v>
      </c>
      <c r="C1908" s="193" t="s">
        <v>2421</v>
      </c>
      <c r="D1908" s="190" t="s">
        <v>57</v>
      </c>
      <c r="E1908" s="210">
        <v>1225</v>
      </c>
      <c r="F1908" s="436">
        <v>41725</v>
      </c>
      <c r="G1908" s="42">
        <v>1225</v>
      </c>
      <c r="H1908" s="77">
        <f t="shared" si="30"/>
        <v>0</v>
      </c>
      <c r="I1908" s="190" t="s">
        <v>12</v>
      </c>
    </row>
    <row r="1909" spans="1:9" x14ac:dyDescent="0.25">
      <c r="A1909" s="192"/>
      <c r="B1909" s="188" t="s">
        <v>2236</v>
      </c>
      <c r="C1909" s="193" t="s">
        <v>2421</v>
      </c>
      <c r="D1909" s="190" t="s">
        <v>34</v>
      </c>
      <c r="E1909" s="210">
        <v>1615</v>
      </c>
      <c r="F1909" s="486" t="s">
        <v>2515</v>
      </c>
      <c r="G1909" s="42">
        <v>1615</v>
      </c>
      <c r="H1909" s="77">
        <f t="shared" si="30"/>
        <v>0</v>
      </c>
      <c r="I1909" s="190"/>
    </row>
    <row r="1910" spans="1:9" x14ac:dyDescent="0.25">
      <c r="A1910" s="192"/>
      <c r="B1910" s="188" t="s">
        <v>2238</v>
      </c>
      <c r="C1910" s="193" t="s">
        <v>2421</v>
      </c>
      <c r="D1910" s="190" t="s">
        <v>312</v>
      </c>
      <c r="E1910" s="210">
        <v>8209.5</v>
      </c>
      <c r="F1910" s="436">
        <v>41725</v>
      </c>
      <c r="G1910" s="42">
        <v>8209.5</v>
      </c>
      <c r="H1910" s="77">
        <f t="shared" si="30"/>
        <v>0</v>
      </c>
      <c r="I1910" s="190" t="s">
        <v>21</v>
      </c>
    </row>
    <row r="1911" spans="1:9" x14ac:dyDescent="0.25">
      <c r="A1911" s="192"/>
      <c r="B1911" s="188" t="s">
        <v>2239</v>
      </c>
      <c r="C1911" s="193" t="s">
        <v>2421</v>
      </c>
      <c r="D1911" s="190" t="s">
        <v>1778</v>
      </c>
      <c r="E1911" s="210">
        <v>1099.8</v>
      </c>
      <c r="F1911" s="436">
        <v>41725</v>
      </c>
      <c r="G1911" s="42">
        <v>1099.8</v>
      </c>
      <c r="H1911" s="77">
        <f t="shared" si="30"/>
        <v>0</v>
      </c>
      <c r="I1911" s="190" t="s">
        <v>12</v>
      </c>
    </row>
    <row r="1912" spans="1:9" x14ac:dyDescent="0.25">
      <c r="A1912" s="192"/>
      <c r="B1912" s="188" t="s">
        <v>2240</v>
      </c>
      <c r="C1912" s="193" t="s">
        <v>2421</v>
      </c>
      <c r="D1912" s="190" t="s">
        <v>49</v>
      </c>
      <c r="E1912" s="210">
        <v>1977</v>
      </c>
      <c r="F1912" s="486">
        <v>41748</v>
      </c>
      <c r="G1912" s="219">
        <v>1977</v>
      </c>
      <c r="H1912" s="77">
        <f t="shared" si="30"/>
        <v>0</v>
      </c>
      <c r="I1912" s="190"/>
    </row>
    <row r="1913" spans="1:9" x14ac:dyDescent="0.25">
      <c r="A1913" s="192"/>
      <c r="B1913" s="188" t="s">
        <v>2241</v>
      </c>
      <c r="C1913" s="193" t="s">
        <v>2421</v>
      </c>
      <c r="D1913" s="190" t="s">
        <v>2409</v>
      </c>
      <c r="E1913" s="210">
        <v>1900</v>
      </c>
      <c r="F1913" s="436">
        <v>41725</v>
      </c>
      <c r="G1913" s="42">
        <v>1900</v>
      </c>
      <c r="H1913" s="77">
        <f t="shared" si="30"/>
        <v>0</v>
      </c>
      <c r="I1913" s="190" t="s">
        <v>12</v>
      </c>
    </row>
    <row r="1914" spans="1:9" x14ac:dyDescent="0.25">
      <c r="A1914" s="192"/>
      <c r="B1914" s="188" t="s">
        <v>2242</v>
      </c>
      <c r="C1914" s="193" t="s">
        <v>2421</v>
      </c>
      <c r="D1914" s="190" t="s">
        <v>180</v>
      </c>
      <c r="E1914" s="210">
        <v>32284.799999999999</v>
      </c>
      <c r="F1914" s="489" t="s">
        <v>2516</v>
      </c>
      <c r="G1914" s="219">
        <v>32284.799999999999</v>
      </c>
      <c r="H1914" s="77">
        <f t="shared" si="30"/>
        <v>0</v>
      </c>
      <c r="I1914" s="190" t="s">
        <v>217</v>
      </c>
    </row>
    <row r="1915" spans="1:9" x14ac:dyDescent="0.25">
      <c r="A1915" s="192"/>
      <c r="B1915" s="188" t="s">
        <v>2243</v>
      </c>
      <c r="C1915" s="193" t="s">
        <v>2421</v>
      </c>
      <c r="D1915" s="190" t="s">
        <v>449</v>
      </c>
      <c r="E1915" s="210">
        <v>1056</v>
      </c>
      <c r="F1915" s="436">
        <v>41725</v>
      </c>
      <c r="G1915" s="42">
        <v>1056</v>
      </c>
      <c r="H1915" s="77">
        <f t="shared" si="30"/>
        <v>0</v>
      </c>
      <c r="I1915" s="190" t="s">
        <v>12</v>
      </c>
    </row>
    <row r="1916" spans="1:9" x14ac:dyDescent="0.25">
      <c r="A1916" s="192"/>
      <c r="B1916" s="188" t="s">
        <v>2244</v>
      </c>
      <c r="C1916" s="193" t="s">
        <v>2421</v>
      </c>
      <c r="D1916" s="190" t="s">
        <v>769</v>
      </c>
      <c r="E1916" s="210">
        <v>2660</v>
      </c>
      <c r="F1916" s="436">
        <v>41725</v>
      </c>
      <c r="G1916" s="42">
        <v>2660</v>
      </c>
      <c r="H1916" s="77">
        <f t="shared" si="30"/>
        <v>0</v>
      </c>
      <c r="I1916" s="190" t="s">
        <v>65</v>
      </c>
    </row>
    <row r="1917" spans="1:9" x14ac:dyDescent="0.25">
      <c r="A1917" s="192"/>
      <c r="B1917" s="188" t="s">
        <v>2245</v>
      </c>
      <c r="C1917" s="193" t="s">
        <v>2421</v>
      </c>
      <c r="D1917" s="190" t="s">
        <v>66</v>
      </c>
      <c r="E1917" s="210">
        <v>1385</v>
      </c>
      <c r="F1917" s="436">
        <v>41725</v>
      </c>
      <c r="G1917" s="42">
        <v>1385</v>
      </c>
      <c r="H1917" s="77">
        <f t="shared" si="30"/>
        <v>0</v>
      </c>
      <c r="I1917" s="190" t="s">
        <v>162</v>
      </c>
    </row>
    <row r="1918" spans="1:9" x14ac:dyDescent="0.25">
      <c r="A1918" s="192">
        <v>41725</v>
      </c>
      <c r="B1918" s="188" t="s">
        <v>2246</v>
      </c>
      <c r="C1918" s="188" t="s">
        <v>2421</v>
      </c>
      <c r="D1918" s="190" t="s">
        <v>119</v>
      </c>
      <c r="E1918" s="261">
        <v>3412.2</v>
      </c>
      <c r="F1918" s="436">
        <v>41725</v>
      </c>
      <c r="G1918" s="42">
        <v>3412.2</v>
      </c>
      <c r="H1918" s="260">
        <f t="shared" si="30"/>
        <v>0</v>
      </c>
      <c r="I1918" s="190" t="s">
        <v>65</v>
      </c>
    </row>
    <row r="1919" spans="1:9" x14ac:dyDescent="0.25">
      <c r="A1919" s="192"/>
      <c r="B1919" s="188" t="s">
        <v>2247</v>
      </c>
      <c r="C1919" s="193" t="s">
        <v>2421</v>
      </c>
      <c r="D1919" s="190" t="s">
        <v>130</v>
      </c>
      <c r="E1919" s="210">
        <v>6477</v>
      </c>
      <c r="F1919" s="436">
        <v>41726</v>
      </c>
      <c r="G1919" s="42">
        <v>6477</v>
      </c>
      <c r="H1919" s="77">
        <f t="shared" si="30"/>
        <v>0</v>
      </c>
      <c r="I1919" s="190" t="s">
        <v>21</v>
      </c>
    </row>
    <row r="1920" spans="1:9" x14ac:dyDescent="0.25">
      <c r="A1920" s="192"/>
      <c r="B1920" s="188" t="s">
        <v>2248</v>
      </c>
      <c r="C1920" s="193" t="s">
        <v>2421</v>
      </c>
      <c r="D1920" s="190" t="s">
        <v>366</v>
      </c>
      <c r="E1920" s="210">
        <v>9475</v>
      </c>
      <c r="F1920" s="436">
        <v>41725</v>
      </c>
      <c r="G1920" s="42">
        <v>9475</v>
      </c>
      <c r="H1920" s="77">
        <f t="shared" si="30"/>
        <v>0</v>
      </c>
      <c r="I1920" s="190" t="s">
        <v>21</v>
      </c>
    </row>
    <row r="1921" spans="1:9" x14ac:dyDescent="0.25">
      <c r="A1921" s="192"/>
      <c r="B1921" s="188" t="s">
        <v>2249</v>
      </c>
      <c r="C1921" s="193" t="s">
        <v>2421</v>
      </c>
      <c r="D1921" s="190" t="s">
        <v>11</v>
      </c>
      <c r="E1921" s="210">
        <v>46018.5</v>
      </c>
      <c r="F1921" s="486">
        <v>41754</v>
      </c>
      <c r="G1921" s="219">
        <v>46018.5</v>
      </c>
      <c r="H1921" s="77">
        <f t="shared" si="30"/>
        <v>0</v>
      </c>
      <c r="I1921" s="190" t="s">
        <v>217</v>
      </c>
    </row>
    <row r="1922" spans="1:9" x14ac:dyDescent="0.25">
      <c r="A1922" s="192"/>
      <c r="B1922" s="188" t="s">
        <v>2250</v>
      </c>
      <c r="C1922" s="193" t="s">
        <v>2421</v>
      </c>
      <c r="D1922" s="190" t="s">
        <v>12</v>
      </c>
      <c r="E1922" s="210">
        <v>1216</v>
      </c>
      <c r="F1922" s="530" t="s">
        <v>2517</v>
      </c>
      <c r="G1922" s="42">
        <v>1216</v>
      </c>
      <c r="H1922" s="77">
        <f t="shared" si="30"/>
        <v>0</v>
      </c>
      <c r="I1922" s="190"/>
    </row>
    <row r="1923" spans="1:9" x14ac:dyDescent="0.25">
      <c r="A1923" s="192"/>
      <c r="B1923" s="188" t="s">
        <v>2251</v>
      </c>
      <c r="C1923" s="193" t="s">
        <v>2421</v>
      </c>
      <c r="D1923" s="190" t="s">
        <v>74</v>
      </c>
      <c r="E1923" s="210">
        <v>15278.2</v>
      </c>
      <c r="F1923" s="436">
        <v>41725</v>
      </c>
      <c r="G1923" s="42">
        <v>15278.2</v>
      </c>
      <c r="H1923" s="77">
        <f t="shared" si="30"/>
        <v>0</v>
      </c>
      <c r="I1923" s="190"/>
    </row>
    <row r="1924" spans="1:9" x14ac:dyDescent="0.25">
      <c r="A1924" s="192"/>
      <c r="B1924" s="188" t="s">
        <v>2253</v>
      </c>
      <c r="C1924" s="193" t="s">
        <v>2421</v>
      </c>
      <c r="D1924" s="190" t="s">
        <v>92</v>
      </c>
      <c r="E1924" s="210">
        <v>8144.5</v>
      </c>
      <c r="F1924" s="436">
        <v>41726</v>
      </c>
      <c r="G1924" s="42">
        <v>8144.5</v>
      </c>
      <c r="H1924" s="77">
        <f t="shared" si="30"/>
        <v>0</v>
      </c>
      <c r="I1924" s="190" t="s">
        <v>30</v>
      </c>
    </row>
    <row r="1925" spans="1:9" x14ac:dyDescent="0.25">
      <c r="A1925" s="192"/>
      <c r="B1925" s="188" t="s">
        <v>2254</v>
      </c>
      <c r="C1925" s="193" t="s">
        <v>2421</v>
      </c>
      <c r="D1925" s="190" t="s">
        <v>74</v>
      </c>
      <c r="E1925" s="210">
        <v>528</v>
      </c>
      <c r="F1925" s="436">
        <v>41725</v>
      </c>
      <c r="G1925" s="42">
        <v>528</v>
      </c>
      <c r="H1925" s="77">
        <f t="shared" si="30"/>
        <v>0</v>
      </c>
      <c r="I1925" s="190"/>
    </row>
    <row r="1926" spans="1:9" x14ac:dyDescent="0.25">
      <c r="A1926" s="192"/>
      <c r="B1926" s="188" t="s">
        <v>2255</v>
      </c>
      <c r="C1926" s="193" t="s">
        <v>2421</v>
      </c>
      <c r="D1926" s="190" t="s">
        <v>149</v>
      </c>
      <c r="E1926" s="210">
        <v>9727.2000000000007</v>
      </c>
      <c r="F1926" s="492" t="s">
        <v>2518</v>
      </c>
      <c r="G1926" s="42">
        <v>9727.2000000000007</v>
      </c>
      <c r="H1926" s="77">
        <f t="shared" si="30"/>
        <v>0</v>
      </c>
      <c r="I1926" s="190" t="s">
        <v>30</v>
      </c>
    </row>
    <row r="1927" spans="1:9" x14ac:dyDescent="0.25">
      <c r="A1927" s="192"/>
      <c r="B1927" s="188" t="s">
        <v>2257</v>
      </c>
      <c r="C1927" s="193" t="s">
        <v>2421</v>
      </c>
      <c r="D1927" s="190" t="s">
        <v>186</v>
      </c>
      <c r="E1927" s="210">
        <v>21824</v>
      </c>
      <c r="F1927" s="436">
        <v>41726</v>
      </c>
      <c r="G1927" s="42">
        <v>21824</v>
      </c>
      <c r="H1927" s="77">
        <f t="shared" ref="H1927:H1990" si="31">E1927-G1927</f>
        <v>0</v>
      </c>
      <c r="I1927" s="190"/>
    </row>
    <row r="1928" spans="1:9" x14ac:dyDescent="0.25">
      <c r="A1928" s="192"/>
      <c r="B1928" s="188" t="s">
        <v>2258</v>
      </c>
      <c r="C1928" s="193" t="s">
        <v>2421</v>
      </c>
      <c r="D1928" s="190" t="s">
        <v>2519</v>
      </c>
      <c r="E1928" s="210">
        <v>660</v>
      </c>
      <c r="F1928" s="436">
        <v>41725</v>
      </c>
      <c r="G1928" s="42">
        <v>660</v>
      </c>
      <c r="H1928" s="77">
        <f t="shared" si="31"/>
        <v>0</v>
      </c>
      <c r="I1928" s="190"/>
    </row>
    <row r="1929" spans="1:9" x14ac:dyDescent="0.25">
      <c r="A1929" s="192"/>
      <c r="B1929" s="188" t="s">
        <v>2259</v>
      </c>
      <c r="C1929" s="193" t="s">
        <v>2421</v>
      </c>
      <c r="D1929" s="190" t="s">
        <v>2519</v>
      </c>
      <c r="E1929" s="210">
        <v>660</v>
      </c>
      <c r="F1929" s="436">
        <v>41725</v>
      </c>
      <c r="G1929" s="42">
        <v>660</v>
      </c>
      <c r="H1929" s="77">
        <f t="shared" si="31"/>
        <v>0</v>
      </c>
      <c r="I1929" s="190"/>
    </row>
    <row r="1930" spans="1:9" x14ac:dyDescent="0.25">
      <c r="A1930" s="192"/>
      <c r="B1930" s="188" t="s">
        <v>2261</v>
      </c>
      <c r="C1930" s="193" t="s">
        <v>2421</v>
      </c>
      <c r="D1930" s="190" t="s">
        <v>68</v>
      </c>
      <c r="E1930" s="210">
        <v>3062.5</v>
      </c>
      <c r="F1930" s="436">
        <v>41725</v>
      </c>
      <c r="G1930" s="42">
        <v>3062.5</v>
      </c>
      <c r="H1930" s="77">
        <f t="shared" si="31"/>
        <v>0</v>
      </c>
      <c r="I1930" s="190" t="s">
        <v>65</v>
      </c>
    </row>
    <row r="1931" spans="1:9" x14ac:dyDescent="0.25">
      <c r="A1931" s="192"/>
      <c r="B1931" s="188" t="s">
        <v>2262</v>
      </c>
      <c r="C1931" s="193" t="s">
        <v>2421</v>
      </c>
      <c r="D1931" s="190" t="s">
        <v>2290</v>
      </c>
      <c r="E1931" s="210">
        <v>4608</v>
      </c>
      <c r="F1931" s="436">
        <v>41725</v>
      </c>
      <c r="G1931" s="42">
        <v>4608</v>
      </c>
      <c r="H1931" s="77">
        <f t="shared" si="31"/>
        <v>0</v>
      </c>
      <c r="I1931" s="190"/>
    </row>
    <row r="1932" spans="1:9" x14ac:dyDescent="0.25">
      <c r="A1932" s="192"/>
      <c r="B1932" s="188" t="s">
        <v>2263</v>
      </c>
      <c r="C1932" s="193" t="s">
        <v>2421</v>
      </c>
      <c r="D1932" s="190" t="s">
        <v>55</v>
      </c>
      <c r="E1932" s="210">
        <v>159</v>
      </c>
      <c r="F1932" s="436">
        <v>41725</v>
      </c>
      <c r="G1932" s="42">
        <v>159</v>
      </c>
      <c r="H1932" s="77">
        <f t="shared" si="31"/>
        <v>0</v>
      </c>
      <c r="I1932" s="190" t="s">
        <v>8</v>
      </c>
    </row>
    <row r="1933" spans="1:9" x14ac:dyDescent="0.25">
      <c r="A1933" s="192"/>
      <c r="B1933" s="188" t="s">
        <v>2264</v>
      </c>
      <c r="C1933" s="193" t="s">
        <v>2421</v>
      </c>
      <c r="D1933" s="190" t="s">
        <v>16</v>
      </c>
      <c r="E1933" s="210">
        <v>152821.9</v>
      </c>
      <c r="F1933" s="486">
        <v>41738</v>
      </c>
      <c r="G1933" s="219">
        <v>152821.9</v>
      </c>
      <c r="H1933" s="77">
        <f t="shared" si="31"/>
        <v>0</v>
      </c>
      <c r="I1933" s="190" t="s">
        <v>65</v>
      </c>
    </row>
    <row r="1934" spans="1:9" x14ac:dyDescent="0.25">
      <c r="A1934" s="192"/>
      <c r="B1934" s="188" t="s">
        <v>2265</v>
      </c>
      <c r="C1934" s="193" t="s">
        <v>2421</v>
      </c>
      <c r="D1934" s="190" t="s">
        <v>840</v>
      </c>
      <c r="E1934" s="210">
        <v>7453</v>
      </c>
      <c r="F1934" s="486" t="s">
        <v>2520</v>
      </c>
      <c r="G1934" s="42">
        <v>7453</v>
      </c>
      <c r="H1934" s="77">
        <f t="shared" si="31"/>
        <v>0</v>
      </c>
      <c r="I1934" s="190"/>
    </row>
    <row r="1935" spans="1:9" x14ac:dyDescent="0.25">
      <c r="A1935" s="192"/>
      <c r="B1935" s="188" t="s">
        <v>2266</v>
      </c>
      <c r="C1935" s="193" t="s">
        <v>2421</v>
      </c>
      <c r="D1935" s="190" t="s">
        <v>160</v>
      </c>
      <c r="E1935" s="210">
        <v>114292.6</v>
      </c>
      <c r="F1935" s="436">
        <v>41727</v>
      </c>
      <c r="G1935" s="42">
        <v>114292.6</v>
      </c>
      <c r="H1935" s="77">
        <f t="shared" si="31"/>
        <v>0</v>
      </c>
      <c r="I1935" s="190" t="s">
        <v>162</v>
      </c>
    </row>
    <row r="1936" spans="1:9" x14ac:dyDescent="0.25">
      <c r="A1936" s="192"/>
      <c r="B1936" s="188" t="s">
        <v>2267</v>
      </c>
      <c r="C1936" s="193" t="s">
        <v>2421</v>
      </c>
      <c r="D1936" s="190" t="s">
        <v>545</v>
      </c>
      <c r="E1936" s="210">
        <v>2350</v>
      </c>
      <c r="F1936" s="436">
        <v>41727</v>
      </c>
      <c r="G1936" s="42">
        <v>2350</v>
      </c>
      <c r="H1936" s="77">
        <f t="shared" si="31"/>
        <v>0</v>
      </c>
      <c r="I1936" s="190" t="s">
        <v>162</v>
      </c>
    </row>
    <row r="1937" spans="1:9" x14ac:dyDescent="0.25">
      <c r="A1937" s="192"/>
      <c r="B1937" s="188" t="s">
        <v>2268</v>
      </c>
      <c r="C1937" s="193" t="s">
        <v>2421</v>
      </c>
      <c r="D1937" s="190" t="s">
        <v>163</v>
      </c>
      <c r="E1937" s="210">
        <v>3967.2</v>
      </c>
      <c r="F1937" s="487" t="s">
        <v>2521</v>
      </c>
      <c r="G1937" s="42">
        <v>3967.2</v>
      </c>
      <c r="H1937" s="77">
        <f t="shared" si="31"/>
        <v>0</v>
      </c>
      <c r="I1937" s="190" t="s">
        <v>162</v>
      </c>
    </row>
    <row r="1938" spans="1:9" x14ac:dyDescent="0.25">
      <c r="A1938" s="192"/>
      <c r="B1938" s="188" t="s">
        <v>2269</v>
      </c>
      <c r="C1938" s="193" t="s">
        <v>2421</v>
      </c>
      <c r="D1938" s="190" t="s">
        <v>22</v>
      </c>
      <c r="E1938" s="210">
        <v>13112.7</v>
      </c>
      <c r="F1938" s="436">
        <v>41727</v>
      </c>
      <c r="G1938" s="42">
        <v>13112.7</v>
      </c>
      <c r="H1938" s="77">
        <f t="shared" si="31"/>
        <v>0</v>
      </c>
      <c r="I1938" s="190" t="s">
        <v>162</v>
      </c>
    </row>
    <row r="1939" spans="1:9" x14ac:dyDescent="0.25">
      <c r="A1939" s="192"/>
      <c r="B1939" s="188" t="s">
        <v>2271</v>
      </c>
      <c r="C1939" s="193" t="s">
        <v>2421</v>
      </c>
      <c r="D1939" s="190" t="s">
        <v>169</v>
      </c>
      <c r="E1939" s="210">
        <v>21128.5</v>
      </c>
      <c r="F1939" s="436">
        <v>41727</v>
      </c>
      <c r="G1939" s="42">
        <v>21128.5</v>
      </c>
      <c r="H1939" s="77">
        <f t="shared" si="31"/>
        <v>0</v>
      </c>
      <c r="I1939" s="190" t="s">
        <v>162</v>
      </c>
    </row>
    <row r="1940" spans="1:9" x14ac:dyDescent="0.25">
      <c r="A1940" s="192"/>
      <c r="B1940" s="188" t="s">
        <v>2272</v>
      </c>
      <c r="C1940" s="193" t="s">
        <v>2421</v>
      </c>
      <c r="D1940" s="190" t="s">
        <v>1995</v>
      </c>
      <c r="E1940" s="210">
        <v>17325.5</v>
      </c>
      <c r="F1940" s="486">
        <v>41731</v>
      </c>
      <c r="G1940" s="219">
        <v>17325.5</v>
      </c>
      <c r="H1940" s="77">
        <f t="shared" si="31"/>
        <v>0</v>
      </c>
      <c r="I1940" s="190" t="s">
        <v>162</v>
      </c>
    </row>
    <row r="1941" spans="1:9" x14ac:dyDescent="0.25">
      <c r="A1941" s="192"/>
      <c r="B1941" s="188" t="s">
        <v>2274</v>
      </c>
      <c r="C1941" s="193" t="s">
        <v>2421</v>
      </c>
      <c r="D1941" s="190" t="s">
        <v>175</v>
      </c>
      <c r="E1941" s="210">
        <v>25363.200000000001</v>
      </c>
      <c r="F1941" s="497" t="s">
        <v>2522</v>
      </c>
      <c r="G1941" s="42">
        <v>25363.200000000001</v>
      </c>
      <c r="H1941" s="77">
        <f t="shared" si="31"/>
        <v>0</v>
      </c>
      <c r="I1941" s="190" t="s">
        <v>162</v>
      </c>
    </row>
    <row r="1942" spans="1:9" x14ac:dyDescent="0.25">
      <c r="A1942" s="192"/>
      <c r="B1942" s="188" t="s">
        <v>2275</v>
      </c>
      <c r="C1942" s="193" t="s">
        <v>2421</v>
      </c>
      <c r="D1942" s="190" t="s">
        <v>168</v>
      </c>
      <c r="E1942" s="210">
        <v>13014</v>
      </c>
      <c r="F1942" s="486" t="s">
        <v>2523</v>
      </c>
      <c r="G1942" s="42">
        <v>13014</v>
      </c>
      <c r="H1942" s="77">
        <f t="shared" si="31"/>
        <v>0</v>
      </c>
      <c r="I1942" s="190" t="s">
        <v>162</v>
      </c>
    </row>
    <row r="1943" spans="1:9" x14ac:dyDescent="0.25">
      <c r="A1943" s="192"/>
      <c r="B1943" s="188" t="s">
        <v>2276</v>
      </c>
      <c r="C1943" s="193" t="s">
        <v>2421</v>
      </c>
      <c r="D1943" s="190" t="s">
        <v>269</v>
      </c>
      <c r="E1943" s="210">
        <v>5544</v>
      </c>
      <c r="F1943" s="487" t="s">
        <v>2524</v>
      </c>
      <c r="G1943" s="42">
        <v>5544</v>
      </c>
      <c r="H1943" s="77">
        <f t="shared" si="31"/>
        <v>0</v>
      </c>
      <c r="I1943" s="190" t="s">
        <v>162</v>
      </c>
    </row>
    <row r="1944" spans="1:9" x14ac:dyDescent="0.25">
      <c r="A1944" s="192"/>
      <c r="B1944" s="188" t="s">
        <v>2277</v>
      </c>
      <c r="C1944" s="193" t="s">
        <v>2421</v>
      </c>
      <c r="D1944" s="190" t="s">
        <v>186</v>
      </c>
      <c r="E1944" s="210">
        <v>27799.200000000001</v>
      </c>
      <c r="F1944" s="493" t="s">
        <v>2525</v>
      </c>
      <c r="G1944" s="54">
        <v>27799.200000000001</v>
      </c>
      <c r="H1944" s="77">
        <f t="shared" si="31"/>
        <v>0</v>
      </c>
      <c r="I1944" s="190" t="s">
        <v>65</v>
      </c>
    </row>
    <row r="1945" spans="1:9" x14ac:dyDescent="0.25">
      <c r="A1945" s="192"/>
      <c r="B1945" s="188" t="s">
        <v>2278</v>
      </c>
      <c r="C1945" s="193" t="s">
        <v>2421</v>
      </c>
      <c r="D1945" s="190" t="s">
        <v>2526</v>
      </c>
      <c r="E1945" s="210">
        <v>1831.2</v>
      </c>
      <c r="F1945" s="486" t="s">
        <v>2527</v>
      </c>
      <c r="G1945" s="54">
        <v>1831.2</v>
      </c>
      <c r="H1945" s="77">
        <f t="shared" si="31"/>
        <v>0</v>
      </c>
      <c r="I1945" s="190" t="s">
        <v>217</v>
      </c>
    </row>
    <row r="1946" spans="1:9" x14ac:dyDescent="0.25">
      <c r="A1946" s="192"/>
      <c r="B1946" s="188" t="s">
        <v>2279</v>
      </c>
      <c r="C1946" s="193" t="s">
        <v>2421</v>
      </c>
      <c r="D1946" s="190" t="s">
        <v>80</v>
      </c>
      <c r="E1946" s="210">
        <v>1824</v>
      </c>
      <c r="F1946" s="493" t="s">
        <v>2528</v>
      </c>
      <c r="G1946" s="42">
        <v>1824</v>
      </c>
      <c r="H1946" s="77">
        <f t="shared" si="31"/>
        <v>0</v>
      </c>
      <c r="I1946" s="190" t="s">
        <v>217</v>
      </c>
    </row>
    <row r="1947" spans="1:9" x14ac:dyDescent="0.25">
      <c r="A1947" s="192"/>
      <c r="B1947" s="188" t="s">
        <v>2280</v>
      </c>
      <c r="C1947" s="193" t="s">
        <v>2421</v>
      </c>
      <c r="D1947" s="190" t="s">
        <v>78</v>
      </c>
      <c r="E1947" s="210">
        <v>3461.5</v>
      </c>
      <c r="F1947" s="436">
        <v>41726</v>
      </c>
      <c r="G1947" s="54">
        <v>3461.5</v>
      </c>
      <c r="H1947" s="77">
        <f t="shared" si="31"/>
        <v>0</v>
      </c>
      <c r="I1947" s="190" t="s">
        <v>217</v>
      </c>
    </row>
    <row r="1948" spans="1:9" x14ac:dyDescent="0.25">
      <c r="A1948" s="192"/>
      <c r="B1948" s="188" t="s">
        <v>2282</v>
      </c>
      <c r="C1948" s="193" t="s">
        <v>2421</v>
      </c>
      <c r="D1948" s="190" t="s">
        <v>147</v>
      </c>
      <c r="E1948" s="210">
        <v>37456</v>
      </c>
      <c r="F1948" s="436">
        <v>41726</v>
      </c>
      <c r="G1948" s="54">
        <v>37456</v>
      </c>
      <c r="H1948" s="77">
        <f t="shared" si="31"/>
        <v>0</v>
      </c>
      <c r="I1948" s="190" t="s">
        <v>217</v>
      </c>
    </row>
    <row r="1949" spans="1:9" x14ac:dyDescent="0.25">
      <c r="A1949" s="192"/>
      <c r="B1949" s="188" t="s">
        <v>2283</v>
      </c>
      <c r="C1949" s="193" t="s">
        <v>2421</v>
      </c>
      <c r="D1949" s="190" t="s">
        <v>1081</v>
      </c>
      <c r="E1949" s="210">
        <v>4713.6000000000004</v>
      </c>
      <c r="F1949" s="436">
        <v>41726</v>
      </c>
      <c r="G1949" s="54">
        <v>4713.6000000000004</v>
      </c>
      <c r="H1949" s="77">
        <f t="shared" si="31"/>
        <v>0</v>
      </c>
      <c r="I1949" s="190" t="s">
        <v>217</v>
      </c>
    </row>
    <row r="1950" spans="1:9" x14ac:dyDescent="0.25">
      <c r="A1950" s="192"/>
      <c r="B1950" s="188" t="s">
        <v>2285</v>
      </c>
      <c r="C1950" s="193" t="s">
        <v>2421</v>
      </c>
      <c r="D1950" s="190" t="s">
        <v>348</v>
      </c>
      <c r="E1950" s="210">
        <v>2069.6999999999998</v>
      </c>
      <c r="F1950" s="436">
        <v>41726</v>
      </c>
      <c r="G1950" s="54">
        <v>2069.6999999999998</v>
      </c>
      <c r="H1950" s="77">
        <f t="shared" si="31"/>
        <v>0</v>
      </c>
      <c r="I1950" s="190" t="s">
        <v>217</v>
      </c>
    </row>
    <row r="1951" spans="1:9" x14ac:dyDescent="0.25">
      <c r="A1951" s="192"/>
      <c r="B1951" s="188" t="s">
        <v>2286</v>
      </c>
      <c r="C1951" s="193" t="s">
        <v>2421</v>
      </c>
      <c r="D1951" s="190" t="s">
        <v>144</v>
      </c>
      <c r="E1951" s="210">
        <v>4877</v>
      </c>
      <c r="F1951" s="436">
        <v>41726</v>
      </c>
      <c r="G1951" s="54">
        <v>4877</v>
      </c>
      <c r="H1951" s="77">
        <f t="shared" si="31"/>
        <v>0</v>
      </c>
      <c r="I1951" s="190" t="s">
        <v>217</v>
      </c>
    </row>
    <row r="1952" spans="1:9" x14ac:dyDescent="0.25">
      <c r="A1952" s="192"/>
      <c r="B1952" s="188" t="s">
        <v>2287</v>
      </c>
      <c r="C1952" s="193" t="s">
        <v>2421</v>
      </c>
      <c r="D1952" s="190" t="s">
        <v>351</v>
      </c>
      <c r="E1952" s="210">
        <v>1220</v>
      </c>
      <c r="F1952" s="436">
        <v>41726</v>
      </c>
      <c r="G1952" s="54">
        <v>1220</v>
      </c>
      <c r="H1952" s="77">
        <f t="shared" si="31"/>
        <v>0</v>
      </c>
      <c r="I1952" s="190" t="s">
        <v>217</v>
      </c>
    </row>
    <row r="1953" spans="1:9" x14ac:dyDescent="0.25">
      <c r="A1953" s="192"/>
      <c r="B1953" s="188" t="s">
        <v>2289</v>
      </c>
      <c r="C1953" s="193" t="s">
        <v>2421</v>
      </c>
      <c r="D1953" s="190" t="s">
        <v>152</v>
      </c>
      <c r="E1953" s="210">
        <v>7664.5</v>
      </c>
      <c r="F1953" s="436">
        <v>41725</v>
      </c>
      <c r="G1953" s="42">
        <v>7664.5</v>
      </c>
      <c r="H1953" s="77">
        <f t="shared" si="31"/>
        <v>0</v>
      </c>
      <c r="I1953" s="190"/>
    </row>
    <row r="1954" spans="1:9" x14ac:dyDescent="0.25">
      <c r="A1954" s="192"/>
      <c r="B1954" s="188" t="s">
        <v>2291</v>
      </c>
      <c r="C1954" s="193" t="s">
        <v>2421</v>
      </c>
      <c r="D1954" s="190" t="s">
        <v>8</v>
      </c>
      <c r="E1954" s="220">
        <v>1756.5</v>
      </c>
      <c r="F1954" s="436">
        <v>41725</v>
      </c>
      <c r="G1954" s="42">
        <v>1756.5</v>
      </c>
      <c r="H1954" s="77">
        <f t="shared" si="31"/>
        <v>0</v>
      </c>
      <c r="I1954" s="190" t="s">
        <v>8</v>
      </c>
    </row>
    <row r="1955" spans="1:9" x14ac:dyDescent="0.25">
      <c r="A1955" s="192">
        <v>41726</v>
      </c>
      <c r="B1955" s="188" t="s">
        <v>2292</v>
      </c>
      <c r="C1955" s="193" t="s">
        <v>2421</v>
      </c>
      <c r="D1955" s="190" t="s">
        <v>69</v>
      </c>
      <c r="E1955" s="210">
        <v>1013</v>
      </c>
      <c r="F1955" s="436">
        <v>41726</v>
      </c>
      <c r="G1955" s="42">
        <v>1013</v>
      </c>
      <c r="H1955" s="77">
        <f t="shared" si="31"/>
        <v>0</v>
      </c>
      <c r="I1955" s="190"/>
    </row>
    <row r="1956" spans="1:9" x14ac:dyDescent="0.25">
      <c r="A1956" s="192"/>
      <c r="B1956" s="188" t="s">
        <v>2294</v>
      </c>
      <c r="C1956" s="193" t="s">
        <v>2421</v>
      </c>
      <c r="D1956" s="190" t="s">
        <v>14</v>
      </c>
      <c r="E1956" s="210">
        <v>5200</v>
      </c>
      <c r="F1956" s="436">
        <v>41726</v>
      </c>
      <c r="G1956" s="42">
        <v>5200</v>
      </c>
      <c r="H1956" s="77">
        <f t="shared" si="31"/>
        <v>0</v>
      </c>
      <c r="I1956" s="56" t="s">
        <v>65</v>
      </c>
    </row>
    <row r="1957" spans="1:9" x14ac:dyDescent="0.25">
      <c r="A1957" s="192"/>
      <c r="B1957" s="188" t="s">
        <v>2296</v>
      </c>
      <c r="C1957" s="193" t="s">
        <v>2421</v>
      </c>
      <c r="D1957" s="190" t="s">
        <v>64</v>
      </c>
      <c r="E1957" s="210">
        <v>14156</v>
      </c>
      <c r="F1957" s="436">
        <v>41726</v>
      </c>
      <c r="G1957" s="42">
        <v>14156</v>
      </c>
      <c r="H1957" s="77">
        <f t="shared" si="31"/>
        <v>0</v>
      </c>
      <c r="I1957" s="190" t="s">
        <v>12</v>
      </c>
    </row>
    <row r="1958" spans="1:9" x14ac:dyDescent="0.25">
      <c r="A1958" s="192"/>
      <c r="B1958" s="188" t="s">
        <v>2297</v>
      </c>
      <c r="C1958" s="193" t="s">
        <v>2421</v>
      </c>
      <c r="D1958" s="190" t="s">
        <v>62</v>
      </c>
      <c r="E1958" s="210">
        <v>14848</v>
      </c>
      <c r="F1958" s="486" t="s">
        <v>2529</v>
      </c>
      <c r="G1958" s="42">
        <v>14848</v>
      </c>
      <c r="H1958" s="77">
        <f t="shared" si="31"/>
        <v>0</v>
      </c>
      <c r="I1958" s="190" t="s">
        <v>12</v>
      </c>
    </row>
    <row r="1959" spans="1:9" x14ac:dyDescent="0.25">
      <c r="A1959" s="192"/>
      <c r="B1959" s="188" t="s">
        <v>2298</v>
      </c>
      <c r="C1959" s="193" t="s">
        <v>2421</v>
      </c>
      <c r="D1959" s="196" t="s">
        <v>683</v>
      </c>
      <c r="E1959" s="215">
        <v>0</v>
      </c>
      <c r="F1959" s="531" t="s">
        <v>2530</v>
      </c>
      <c r="G1959" s="42"/>
      <c r="H1959" s="77">
        <f t="shared" si="31"/>
        <v>0</v>
      </c>
      <c r="I1959" s="190" t="s">
        <v>162</v>
      </c>
    </row>
    <row r="1960" spans="1:9" x14ac:dyDescent="0.25">
      <c r="A1960" s="192"/>
      <c r="B1960" s="188" t="s">
        <v>2299</v>
      </c>
      <c r="C1960" s="193" t="s">
        <v>2421</v>
      </c>
      <c r="D1960" s="190" t="s">
        <v>1095</v>
      </c>
      <c r="E1960" s="210">
        <v>3085</v>
      </c>
      <c r="F1960" s="436">
        <v>41726</v>
      </c>
      <c r="G1960" s="42">
        <v>3085</v>
      </c>
      <c r="H1960" s="77">
        <f t="shared" si="31"/>
        <v>0</v>
      </c>
      <c r="I1960" s="190" t="s">
        <v>65</v>
      </c>
    </row>
    <row r="1961" spans="1:9" x14ac:dyDescent="0.25">
      <c r="A1961" s="192"/>
      <c r="B1961" s="188" t="s">
        <v>2301</v>
      </c>
      <c r="C1961" s="193" t="s">
        <v>2421</v>
      </c>
      <c r="D1961" s="190" t="s">
        <v>188</v>
      </c>
      <c r="E1961" s="210">
        <v>1180</v>
      </c>
      <c r="F1961" s="436">
        <v>41727</v>
      </c>
      <c r="G1961" s="42">
        <v>1180</v>
      </c>
      <c r="H1961" s="77">
        <f t="shared" si="31"/>
        <v>0</v>
      </c>
      <c r="I1961" s="190"/>
    </row>
    <row r="1962" spans="1:9" x14ac:dyDescent="0.25">
      <c r="A1962" s="192"/>
      <c r="B1962" s="188" t="s">
        <v>2302</v>
      </c>
      <c r="C1962" s="193" t="s">
        <v>2421</v>
      </c>
      <c r="D1962" s="190" t="s">
        <v>46</v>
      </c>
      <c r="E1962" s="210">
        <v>4116</v>
      </c>
      <c r="F1962" s="436">
        <v>41726</v>
      </c>
      <c r="G1962" s="42">
        <v>4116</v>
      </c>
      <c r="H1962" s="77">
        <f t="shared" si="31"/>
        <v>0</v>
      </c>
      <c r="I1962" s="190" t="s">
        <v>65</v>
      </c>
    </row>
    <row r="1963" spans="1:9" x14ac:dyDescent="0.25">
      <c r="A1963" s="192"/>
      <c r="B1963" s="188" t="s">
        <v>2303</v>
      </c>
      <c r="C1963" s="193" t="s">
        <v>2421</v>
      </c>
      <c r="D1963" s="190" t="s">
        <v>44</v>
      </c>
      <c r="E1963" s="210">
        <v>7200</v>
      </c>
      <c r="F1963" s="486">
        <v>41737</v>
      </c>
      <c r="G1963" s="219">
        <v>7200</v>
      </c>
      <c r="H1963" s="77">
        <f t="shared" si="31"/>
        <v>0</v>
      </c>
      <c r="I1963" s="190" t="s">
        <v>65</v>
      </c>
    </row>
    <row r="1964" spans="1:9" x14ac:dyDescent="0.25">
      <c r="A1964" s="192"/>
      <c r="B1964" s="188" t="s">
        <v>2305</v>
      </c>
      <c r="C1964" s="193" t="s">
        <v>2421</v>
      </c>
      <c r="D1964" s="190" t="s">
        <v>13</v>
      </c>
      <c r="E1964" s="210">
        <v>3360</v>
      </c>
      <c r="F1964" s="436">
        <v>41726</v>
      </c>
      <c r="G1964" s="42">
        <v>3360</v>
      </c>
      <c r="H1964" s="77">
        <f t="shared" si="31"/>
        <v>0</v>
      </c>
      <c r="I1964" s="190" t="s">
        <v>30</v>
      </c>
    </row>
    <row r="1965" spans="1:9" x14ac:dyDescent="0.25">
      <c r="A1965" s="192"/>
      <c r="B1965" s="188" t="s">
        <v>2306</v>
      </c>
      <c r="C1965" s="193" t="s">
        <v>2421</v>
      </c>
      <c r="D1965" s="190" t="s">
        <v>106</v>
      </c>
      <c r="E1965" s="210">
        <v>176508</v>
      </c>
      <c r="F1965" s="486">
        <v>41733</v>
      </c>
      <c r="G1965" s="219">
        <v>176508</v>
      </c>
      <c r="H1965" s="77">
        <f t="shared" si="31"/>
        <v>0</v>
      </c>
      <c r="I1965" s="190"/>
    </row>
    <row r="1966" spans="1:9" x14ac:dyDescent="0.25">
      <c r="A1966" s="192"/>
      <c r="B1966" s="188" t="s">
        <v>2307</v>
      </c>
      <c r="C1966" s="193" t="s">
        <v>2421</v>
      </c>
      <c r="D1966" s="190" t="s">
        <v>106</v>
      </c>
      <c r="E1966" s="210">
        <v>367724</v>
      </c>
      <c r="F1966" s="486">
        <v>41744</v>
      </c>
      <c r="G1966" s="219">
        <v>367724</v>
      </c>
      <c r="H1966" s="77">
        <f t="shared" si="31"/>
        <v>0</v>
      </c>
      <c r="I1966" s="190"/>
    </row>
    <row r="1967" spans="1:9" x14ac:dyDescent="0.25">
      <c r="A1967" s="192"/>
      <c r="B1967" s="188" t="s">
        <v>2308</v>
      </c>
      <c r="C1967" s="193" t="s">
        <v>2421</v>
      </c>
      <c r="D1967" s="190" t="s">
        <v>106</v>
      </c>
      <c r="E1967" s="210">
        <v>180180</v>
      </c>
      <c r="F1967" s="486">
        <v>41733</v>
      </c>
      <c r="G1967" s="219">
        <v>180180</v>
      </c>
      <c r="H1967" s="77">
        <f t="shared" si="31"/>
        <v>0</v>
      </c>
      <c r="I1967" s="190"/>
    </row>
    <row r="1968" spans="1:9" x14ac:dyDescent="0.25">
      <c r="A1968" s="192"/>
      <c r="B1968" s="188" t="s">
        <v>2309</v>
      </c>
      <c r="C1968" s="193" t="s">
        <v>2421</v>
      </c>
      <c r="D1968" s="190" t="s">
        <v>106</v>
      </c>
      <c r="E1968" s="210">
        <v>115752</v>
      </c>
      <c r="F1968" s="486">
        <v>41730</v>
      </c>
      <c r="G1968" s="219">
        <v>115752</v>
      </c>
      <c r="H1968" s="77">
        <f t="shared" si="31"/>
        <v>0</v>
      </c>
      <c r="I1968" s="190"/>
    </row>
    <row r="1969" spans="1:9" x14ac:dyDescent="0.25">
      <c r="A1969" s="192"/>
      <c r="B1969" s="188" t="s">
        <v>2310</v>
      </c>
      <c r="C1969" s="193" t="s">
        <v>2421</v>
      </c>
      <c r="D1969" s="190" t="s">
        <v>106</v>
      </c>
      <c r="E1969" s="210">
        <v>113204</v>
      </c>
      <c r="F1969" s="486">
        <v>41730</v>
      </c>
      <c r="G1969" s="219">
        <v>113204</v>
      </c>
      <c r="H1969" s="77">
        <f t="shared" si="31"/>
        <v>0</v>
      </c>
      <c r="I1969" s="190"/>
    </row>
    <row r="1970" spans="1:9" x14ac:dyDescent="0.25">
      <c r="A1970" s="192"/>
      <c r="B1970" s="188" t="s">
        <v>2312</v>
      </c>
      <c r="C1970" s="193" t="s">
        <v>2421</v>
      </c>
      <c r="D1970" s="190" t="s">
        <v>106</v>
      </c>
      <c r="E1970" s="210">
        <v>132132</v>
      </c>
      <c r="F1970" s="486">
        <v>41730</v>
      </c>
      <c r="G1970" s="219">
        <v>132132</v>
      </c>
      <c r="H1970" s="77">
        <f t="shared" si="31"/>
        <v>0</v>
      </c>
      <c r="I1970" s="190"/>
    </row>
    <row r="1971" spans="1:9" x14ac:dyDescent="0.25">
      <c r="A1971" s="192"/>
      <c r="B1971" s="188" t="s">
        <v>2313</v>
      </c>
      <c r="C1971" s="193" t="s">
        <v>2421</v>
      </c>
      <c r="D1971" s="196" t="s">
        <v>53</v>
      </c>
      <c r="E1971" s="215">
        <v>0</v>
      </c>
      <c r="F1971" s="436"/>
      <c r="G1971" s="42"/>
      <c r="H1971" s="77">
        <f t="shared" si="31"/>
        <v>0</v>
      </c>
      <c r="I1971" s="190" t="s">
        <v>324</v>
      </c>
    </row>
    <row r="1972" spans="1:9" x14ac:dyDescent="0.25">
      <c r="A1972" s="192"/>
      <c r="B1972" s="188" t="s">
        <v>2314</v>
      </c>
      <c r="C1972" s="193" t="s">
        <v>2421</v>
      </c>
      <c r="D1972" s="190" t="s">
        <v>8</v>
      </c>
      <c r="E1972" s="210">
        <v>993.5</v>
      </c>
      <c r="F1972" s="436">
        <v>41726</v>
      </c>
      <c r="G1972" s="42">
        <v>993.5</v>
      </c>
      <c r="H1972" s="77">
        <f t="shared" si="31"/>
        <v>0</v>
      </c>
      <c r="I1972" s="190" t="s">
        <v>8</v>
      </c>
    </row>
    <row r="1973" spans="1:9" x14ac:dyDescent="0.25">
      <c r="A1973" s="192"/>
      <c r="B1973" s="188" t="s">
        <v>2316</v>
      </c>
      <c r="C1973" s="193" t="s">
        <v>2421</v>
      </c>
      <c r="D1973" s="190" t="s">
        <v>8</v>
      </c>
      <c r="E1973" s="210">
        <v>3367</v>
      </c>
      <c r="F1973" s="436">
        <v>41726</v>
      </c>
      <c r="G1973" s="42">
        <v>3367</v>
      </c>
      <c r="H1973" s="77">
        <f t="shared" si="31"/>
        <v>0</v>
      </c>
      <c r="I1973" s="190" t="s">
        <v>8</v>
      </c>
    </row>
    <row r="1974" spans="1:9" x14ac:dyDescent="0.25">
      <c r="A1974" s="192"/>
      <c r="B1974" s="188" t="s">
        <v>2317</v>
      </c>
      <c r="C1974" s="193" t="s">
        <v>2421</v>
      </c>
      <c r="D1974" s="190" t="s">
        <v>48</v>
      </c>
      <c r="E1974" s="210">
        <v>639.20000000000005</v>
      </c>
      <c r="F1974" s="436">
        <v>41726</v>
      </c>
      <c r="G1974" s="42">
        <v>639.20000000000005</v>
      </c>
      <c r="H1974" s="77">
        <f t="shared" si="31"/>
        <v>0</v>
      </c>
      <c r="I1974" s="190" t="s">
        <v>65</v>
      </c>
    </row>
    <row r="1975" spans="1:9" x14ac:dyDescent="0.25">
      <c r="A1975" s="192"/>
      <c r="B1975" s="188" t="s">
        <v>2318</v>
      </c>
      <c r="C1975" s="193" t="s">
        <v>2421</v>
      </c>
      <c r="D1975" s="190" t="s">
        <v>544</v>
      </c>
      <c r="E1975" s="210">
        <v>17621.599999999999</v>
      </c>
      <c r="F1975" s="436">
        <v>41726</v>
      </c>
      <c r="G1975" s="42">
        <v>17621.599999999999</v>
      </c>
      <c r="H1975" s="77">
        <f t="shared" si="31"/>
        <v>0</v>
      </c>
      <c r="I1975" s="190"/>
    </row>
    <row r="1976" spans="1:9" x14ac:dyDescent="0.25">
      <c r="A1976" s="192"/>
      <c r="B1976" s="188" t="s">
        <v>2319</v>
      </c>
      <c r="C1976" s="193" t="s">
        <v>2421</v>
      </c>
      <c r="D1976" s="190" t="s">
        <v>42</v>
      </c>
      <c r="E1976" s="210">
        <v>1920</v>
      </c>
      <c r="F1976" s="486">
        <v>41737</v>
      </c>
      <c r="G1976" s="219">
        <v>1920</v>
      </c>
      <c r="H1976" s="77">
        <f t="shared" si="31"/>
        <v>0</v>
      </c>
      <c r="I1976" s="190" t="s">
        <v>30</v>
      </c>
    </row>
    <row r="1977" spans="1:9" x14ac:dyDescent="0.25">
      <c r="A1977" s="192"/>
      <c r="B1977" s="188" t="s">
        <v>2320</v>
      </c>
      <c r="C1977" s="193" t="s">
        <v>2421</v>
      </c>
      <c r="D1977" s="190" t="s">
        <v>8</v>
      </c>
      <c r="E1977" s="210">
        <v>296</v>
      </c>
      <c r="F1977" s="436">
        <v>41726</v>
      </c>
      <c r="G1977" s="42">
        <v>296</v>
      </c>
      <c r="H1977" s="77">
        <f t="shared" si="31"/>
        <v>0</v>
      </c>
      <c r="I1977" s="190" t="s">
        <v>8</v>
      </c>
    </row>
    <row r="1978" spans="1:9" x14ac:dyDescent="0.25">
      <c r="A1978" s="192"/>
      <c r="B1978" s="188" t="s">
        <v>2321</v>
      </c>
      <c r="C1978" s="193" t="s">
        <v>2421</v>
      </c>
      <c r="D1978" s="190" t="s">
        <v>43</v>
      </c>
      <c r="E1978" s="210">
        <v>1920</v>
      </c>
      <c r="F1978" s="486">
        <v>41737</v>
      </c>
      <c r="G1978" s="219">
        <v>1920</v>
      </c>
      <c r="H1978" s="77">
        <f t="shared" si="31"/>
        <v>0</v>
      </c>
      <c r="I1978" s="190" t="s">
        <v>30</v>
      </c>
    </row>
    <row r="1979" spans="1:9" x14ac:dyDescent="0.25">
      <c r="A1979" s="192"/>
      <c r="B1979" s="188" t="s">
        <v>2322</v>
      </c>
      <c r="C1979" s="193" t="s">
        <v>2421</v>
      </c>
      <c r="D1979" s="190" t="s">
        <v>36</v>
      </c>
      <c r="E1979" s="210">
        <v>34956.199999999997</v>
      </c>
      <c r="F1979" s="436">
        <v>41726</v>
      </c>
      <c r="G1979" s="42">
        <v>34956.199999999997</v>
      </c>
      <c r="H1979" s="222">
        <f t="shared" si="31"/>
        <v>0</v>
      </c>
      <c r="I1979" s="190" t="s">
        <v>65</v>
      </c>
    </row>
    <row r="1980" spans="1:9" x14ac:dyDescent="0.25">
      <c r="A1980" s="192"/>
      <c r="B1980" s="188" t="s">
        <v>2324</v>
      </c>
      <c r="C1980" s="193" t="s">
        <v>2421</v>
      </c>
      <c r="D1980" s="190" t="s">
        <v>8</v>
      </c>
      <c r="E1980" s="210">
        <v>63</v>
      </c>
      <c r="F1980" s="436">
        <v>41726</v>
      </c>
      <c r="G1980" s="42">
        <v>63</v>
      </c>
      <c r="H1980" s="222">
        <f t="shared" si="31"/>
        <v>0</v>
      </c>
      <c r="I1980" s="190" t="s">
        <v>8</v>
      </c>
    </row>
    <row r="1981" spans="1:9" x14ac:dyDescent="0.25">
      <c r="A1981" s="192"/>
      <c r="B1981" s="188" t="s">
        <v>2325</v>
      </c>
      <c r="C1981" s="193" t="s">
        <v>2421</v>
      </c>
      <c r="D1981" s="190" t="s">
        <v>123</v>
      </c>
      <c r="E1981" s="210">
        <v>1376</v>
      </c>
      <c r="F1981" s="436">
        <v>41726</v>
      </c>
      <c r="G1981" s="42">
        <v>1376</v>
      </c>
      <c r="H1981" s="222">
        <f t="shared" si="31"/>
        <v>0</v>
      </c>
      <c r="I1981" s="190" t="s">
        <v>8</v>
      </c>
    </row>
    <row r="1982" spans="1:9" x14ac:dyDescent="0.25">
      <c r="A1982" s="192">
        <v>41726</v>
      </c>
      <c r="B1982" s="188" t="s">
        <v>2326</v>
      </c>
      <c r="C1982" s="193" t="s">
        <v>2421</v>
      </c>
      <c r="D1982" s="190" t="s">
        <v>98</v>
      </c>
      <c r="E1982" s="261">
        <v>10253</v>
      </c>
      <c r="F1982" s="436">
        <v>41726</v>
      </c>
      <c r="G1982" s="42">
        <v>10253</v>
      </c>
      <c r="H1982" s="260">
        <f t="shared" si="31"/>
        <v>0</v>
      </c>
      <c r="I1982" s="190" t="s">
        <v>12</v>
      </c>
    </row>
    <row r="1983" spans="1:9" x14ac:dyDescent="0.25">
      <c r="A1983" s="192"/>
      <c r="B1983" s="188" t="s">
        <v>2327</v>
      </c>
      <c r="C1983" s="193" t="s">
        <v>2421</v>
      </c>
      <c r="D1983" s="190" t="s">
        <v>55</v>
      </c>
      <c r="E1983" s="210">
        <v>7657</v>
      </c>
      <c r="F1983" s="436">
        <v>41726</v>
      </c>
      <c r="G1983" s="42">
        <v>7657</v>
      </c>
      <c r="H1983" s="77">
        <f t="shared" si="31"/>
        <v>0</v>
      </c>
      <c r="I1983" s="190" t="s">
        <v>8</v>
      </c>
    </row>
    <row r="1984" spans="1:9" x14ac:dyDescent="0.25">
      <c r="A1984" s="192"/>
      <c r="B1984" s="188" t="s">
        <v>2329</v>
      </c>
      <c r="C1984" s="193" t="s">
        <v>2421</v>
      </c>
      <c r="D1984" s="190" t="s">
        <v>517</v>
      </c>
      <c r="E1984" s="210">
        <v>907.5</v>
      </c>
      <c r="F1984" s="436">
        <v>41726</v>
      </c>
      <c r="G1984" s="42">
        <v>907.5</v>
      </c>
      <c r="H1984" s="77">
        <f t="shared" si="31"/>
        <v>0</v>
      </c>
      <c r="I1984" s="190"/>
    </row>
    <row r="1985" spans="1:9" x14ac:dyDescent="0.25">
      <c r="A1985" s="192"/>
      <c r="B1985" s="188" t="s">
        <v>2330</v>
      </c>
      <c r="C1985" s="193" t="s">
        <v>2421</v>
      </c>
      <c r="D1985" s="190" t="s">
        <v>11</v>
      </c>
      <c r="E1985" s="210">
        <v>48534</v>
      </c>
      <c r="F1985" s="486">
        <v>41754</v>
      </c>
      <c r="G1985" s="219">
        <v>48534</v>
      </c>
      <c r="H1985" s="77">
        <f t="shared" si="31"/>
        <v>0</v>
      </c>
      <c r="I1985" s="190" t="s">
        <v>12</v>
      </c>
    </row>
    <row r="1986" spans="1:9" x14ac:dyDescent="0.25">
      <c r="A1986" s="192"/>
      <c r="B1986" s="188" t="s">
        <v>2331</v>
      </c>
      <c r="C1986" s="193" t="s">
        <v>2421</v>
      </c>
      <c r="D1986" s="190" t="s">
        <v>144</v>
      </c>
      <c r="E1986" s="210">
        <v>3504</v>
      </c>
      <c r="F1986" s="436">
        <v>41727</v>
      </c>
      <c r="G1986" s="42">
        <v>3504</v>
      </c>
      <c r="H1986" s="77">
        <f t="shared" si="31"/>
        <v>0</v>
      </c>
      <c r="I1986" s="190" t="s">
        <v>217</v>
      </c>
    </row>
    <row r="1987" spans="1:9" x14ac:dyDescent="0.25">
      <c r="A1987" s="192"/>
      <c r="B1987" s="188" t="s">
        <v>2332</v>
      </c>
      <c r="C1987" s="193" t="s">
        <v>2421</v>
      </c>
      <c r="D1987" s="190" t="s">
        <v>78</v>
      </c>
      <c r="E1987" s="210">
        <v>3694</v>
      </c>
      <c r="F1987" s="436">
        <v>41727</v>
      </c>
      <c r="G1987" s="42">
        <v>3694</v>
      </c>
      <c r="H1987" s="77">
        <f t="shared" si="31"/>
        <v>0</v>
      </c>
      <c r="I1987" s="190" t="s">
        <v>217</v>
      </c>
    </row>
    <row r="1988" spans="1:9" x14ac:dyDescent="0.25">
      <c r="A1988" s="192"/>
      <c r="B1988" s="188" t="s">
        <v>2333</v>
      </c>
      <c r="C1988" s="193" t="s">
        <v>2421</v>
      </c>
      <c r="D1988" s="190" t="s">
        <v>234</v>
      </c>
      <c r="E1988" s="210">
        <v>710</v>
      </c>
      <c r="F1988" s="436">
        <v>41727</v>
      </c>
      <c r="G1988" s="42">
        <v>710</v>
      </c>
      <c r="H1988" s="77">
        <f t="shared" si="31"/>
        <v>0</v>
      </c>
      <c r="I1988" s="190" t="s">
        <v>217</v>
      </c>
    </row>
    <row r="1989" spans="1:9" x14ac:dyDescent="0.25">
      <c r="A1989" s="192"/>
      <c r="B1989" s="188" t="s">
        <v>2334</v>
      </c>
      <c r="C1989" s="193" t="s">
        <v>2421</v>
      </c>
      <c r="D1989" s="190" t="s">
        <v>576</v>
      </c>
      <c r="E1989" s="210">
        <v>1657.5</v>
      </c>
      <c r="F1989" s="436">
        <v>41726</v>
      </c>
      <c r="G1989" s="42">
        <v>1657.5</v>
      </c>
      <c r="H1989" s="77">
        <f t="shared" si="31"/>
        <v>0</v>
      </c>
      <c r="I1989" s="190" t="s">
        <v>45</v>
      </c>
    </row>
    <row r="1990" spans="1:9" x14ac:dyDescent="0.25">
      <c r="A1990" s="192"/>
      <c r="B1990" s="188" t="s">
        <v>2335</v>
      </c>
      <c r="C1990" s="193" t="s">
        <v>2421</v>
      </c>
      <c r="D1990" s="190" t="s">
        <v>871</v>
      </c>
      <c r="E1990" s="210">
        <v>7467.6</v>
      </c>
      <c r="F1990" s="436">
        <v>41727</v>
      </c>
      <c r="G1990" s="42">
        <v>7467.6</v>
      </c>
      <c r="H1990" s="77">
        <f t="shared" si="31"/>
        <v>0</v>
      </c>
      <c r="I1990" s="190" t="s">
        <v>217</v>
      </c>
    </row>
    <row r="1991" spans="1:9" x14ac:dyDescent="0.25">
      <c r="A1991" s="192"/>
      <c r="B1991" s="188" t="s">
        <v>2336</v>
      </c>
      <c r="C1991" s="193" t="s">
        <v>2421</v>
      </c>
      <c r="D1991" s="190" t="s">
        <v>535</v>
      </c>
      <c r="E1991" s="210">
        <v>3939</v>
      </c>
      <c r="F1991" s="436">
        <v>41726</v>
      </c>
      <c r="G1991" s="42">
        <v>3939</v>
      </c>
      <c r="H1991" s="77">
        <f t="shared" ref="H1991:H2054" si="32">E1991-G1991</f>
        <v>0</v>
      </c>
      <c r="I1991" s="190"/>
    </row>
    <row r="1992" spans="1:9" x14ac:dyDescent="0.25">
      <c r="A1992" s="192"/>
      <c r="B1992" s="188" t="s">
        <v>2337</v>
      </c>
      <c r="C1992" s="193" t="s">
        <v>2421</v>
      </c>
      <c r="D1992" s="190" t="s">
        <v>373</v>
      </c>
      <c r="E1992" s="210">
        <v>35853</v>
      </c>
      <c r="F1992" s="436">
        <v>41727</v>
      </c>
      <c r="G1992" s="42">
        <v>35853</v>
      </c>
      <c r="H1992" s="77">
        <f t="shared" si="32"/>
        <v>0</v>
      </c>
      <c r="I1992" s="190" t="s">
        <v>30</v>
      </c>
    </row>
    <row r="1993" spans="1:9" x14ac:dyDescent="0.25">
      <c r="A1993" s="192"/>
      <c r="B1993" s="188" t="s">
        <v>2338</v>
      </c>
      <c r="C1993" s="193" t="s">
        <v>2421</v>
      </c>
      <c r="D1993" s="190" t="s">
        <v>58</v>
      </c>
      <c r="E1993" s="210">
        <v>2505.2199999999998</v>
      </c>
      <c r="F1993" s="436">
        <v>41727</v>
      </c>
      <c r="G1993" s="42">
        <v>2505.2199999999998</v>
      </c>
      <c r="H1993" s="77">
        <f t="shared" si="32"/>
        <v>0</v>
      </c>
      <c r="I1993" s="190" t="s">
        <v>30</v>
      </c>
    </row>
    <row r="1994" spans="1:9" x14ac:dyDescent="0.25">
      <c r="A1994" s="192"/>
      <c r="B1994" s="188" t="s">
        <v>2340</v>
      </c>
      <c r="C1994" s="193" t="s">
        <v>2421</v>
      </c>
      <c r="D1994" s="190" t="s">
        <v>338</v>
      </c>
      <c r="E1994" s="210">
        <v>574.6</v>
      </c>
      <c r="F1994" s="436">
        <v>41727</v>
      </c>
      <c r="G1994" s="42">
        <v>574.6</v>
      </c>
      <c r="H1994" s="77">
        <f t="shared" si="32"/>
        <v>0</v>
      </c>
      <c r="I1994" s="190" t="s">
        <v>30</v>
      </c>
    </row>
    <row r="1995" spans="1:9" x14ac:dyDescent="0.25">
      <c r="A1995" s="192"/>
      <c r="B1995" s="188" t="s">
        <v>2341</v>
      </c>
      <c r="C1995" s="193" t="s">
        <v>2421</v>
      </c>
      <c r="D1995" s="190" t="s">
        <v>2386</v>
      </c>
      <c r="E1995" s="210">
        <v>5188</v>
      </c>
      <c r="F1995" s="436">
        <v>41727</v>
      </c>
      <c r="G1995" s="42">
        <v>5188</v>
      </c>
      <c r="H1995" s="77">
        <f t="shared" si="32"/>
        <v>0</v>
      </c>
      <c r="I1995" s="190" t="s">
        <v>30</v>
      </c>
    </row>
    <row r="1996" spans="1:9" x14ac:dyDescent="0.25">
      <c r="A1996" s="192"/>
      <c r="B1996" s="188" t="s">
        <v>2342</v>
      </c>
      <c r="C1996" s="193" t="s">
        <v>2421</v>
      </c>
      <c r="D1996" s="190" t="s">
        <v>2435</v>
      </c>
      <c r="E1996" s="210">
        <v>1950</v>
      </c>
      <c r="F1996" s="436">
        <v>41726</v>
      </c>
      <c r="G1996" s="42">
        <v>1950</v>
      </c>
      <c r="H1996" s="77">
        <f t="shared" si="32"/>
        <v>0</v>
      </c>
      <c r="I1996" s="190"/>
    </row>
    <row r="1997" spans="1:9" x14ac:dyDescent="0.25">
      <c r="A1997" s="192"/>
      <c r="B1997" s="188" t="s">
        <v>2343</v>
      </c>
      <c r="C1997" s="193" t="s">
        <v>2421</v>
      </c>
      <c r="D1997" s="190" t="s">
        <v>124</v>
      </c>
      <c r="E1997" s="210">
        <v>7113.6</v>
      </c>
      <c r="F1997" s="436">
        <v>41727</v>
      </c>
      <c r="G1997" s="42">
        <v>7113.6</v>
      </c>
      <c r="H1997" s="77">
        <f t="shared" si="32"/>
        <v>0</v>
      </c>
      <c r="I1997" s="190" t="s">
        <v>30</v>
      </c>
    </row>
    <row r="1998" spans="1:9" x14ac:dyDescent="0.25">
      <c r="A1998" s="192"/>
      <c r="B1998" s="188" t="s">
        <v>2344</v>
      </c>
      <c r="C1998" s="193" t="s">
        <v>2421</v>
      </c>
      <c r="D1998" s="190" t="s">
        <v>57</v>
      </c>
      <c r="E1998" s="210">
        <v>1715</v>
      </c>
      <c r="F1998" s="436">
        <v>41727</v>
      </c>
      <c r="G1998" s="42">
        <v>1715</v>
      </c>
      <c r="H1998" s="77">
        <f t="shared" si="32"/>
        <v>0</v>
      </c>
      <c r="I1998" s="190" t="s">
        <v>30</v>
      </c>
    </row>
    <row r="1999" spans="1:9" x14ac:dyDescent="0.25">
      <c r="A1999" s="192"/>
      <c r="B1999" s="188" t="s">
        <v>2345</v>
      </c>
      <c r="C1999" s="193" t="s">
        <v>2421</v>
      </c>
      <c r="D1999" s="190" t="s">
        <v>80</v>
      </c>
      <c r="E1999" s="210">
        <v>3172</v>
      </c>
      <c r="F1999" s="436">
        <v>41727</v>
      </c>
      <c r="G1999" s="42">
        <v>3172</v>
      </c>
      <c r="H1999" s="77">
        <f t="shared" si="32"/>
        <v>0</v>
      </c>
      <c r="I1999" s="190" t="s">
        <v>45</v>
      </c>
    </row>
    <row r="2000" spans="1:9" x14ac:dyDescent="0.25">
      <c r="A2000" s="192"/>
      <c r="B2000" s="188" t="s">
        <v>2346</v>
      </c>
      <c r="C2000" s="193" t="s">
        <v>2421</v>
      </c>
      <c r="D2000" s="190" t="s">
        <v>366</v>
      </c>
      <c r="E2000" s="210">
        <v>9682</v>
      </c>
      <c r="F2000" s="436">
        <v>41726</v>
      </c>
      <c r="G2000" s="42">
        <v>9682</v>
      </c>
      <c r="H2000" s="77">
        <f t="shared" si="32"/>
        <v>0</v>
      </c>
      <c r="I2000" s="190" t="s">
        <v>21</v>
      </c>
    </row>
    <row r="2001" spans="1:9" x14ac:dyDescent="0.25">
      <c r="A2001" s="192"/>
      <c r="B2001" s="188" t="s">
        <v>2347</v>
      </c>
      <c r="C2001" s="193" t="s">
        <v>2421</v>
      </c>
      <c r="D2001" s="190" t="s">
        <v>2382</v>
      </c>
      <c r="E2001" s="210">
        <v>1995</v>
      </c>
      <c r="F2001" s="436">
        <v>41727</v>
      </c>
      <c r="G2001" s="42">
        <v>1995</v>
      </c>
      <c r="H2001" s="77">
        <f t="shared" si="32"/>
        <v>0</v>
      </c>
      <c r="I2001" s="190" t="s">
        <v>21</v>
      </c>
    </row>
    <row r="2002" spans="1:9" x14ac:dyDescent="0.25">
      <c r="A2002" s="192"/>
      <c r="B2002" s="188" t="s">
        <v>2348</v>
      </c>
      <c r="C2002" s="193" t="s">
        <v>2421</v>
      </c>
      <c r="D2002" s="196" t="s">
        <v>53</v>
      </c>
      <c r="E2002" s="215">
        <v>0</v>
      </c>
      <c r="F2002" s="436"/>
      <c r="G2002" s="42"/>
      <c r="H2002" s="77">
        <f t="shared" si="32"/>
        <v>0</v>
      </c>
      <c r="I2002" s="190" t="s">
        <v>324</v>
      </c>
    </row>
    <row r="2003" spans="1:9" x14ac:dyDescent="0.25">
      <c r="A2003" s="192"/>
      <c r="B2003" s="188" t="s">
        <v>1129</v>
      </c>
      <c r="C2003" s="193" t="s">
        <v>2421</v>
      </c>
      <c r="D2003" s="190" t="s">
        <v>2409</v>
      </c>
      <c r="E2003" s="210">
        <v>1263.5</v>
      </c>
      <c r="F2003" s="436">
        <v>41727</v>
      </c>
      <c r="G2003" s="42">
        <v>1263.5</v>
      </c>
      <c r="H2003" s="77">
        <f t="shared" si="32"/>
        <v>0</v>
      </c>
      <c r="I2003" s="190" t="s">
        <v>30</v>
      </c>
    </row>
    <row r="2004" spans="1:9" x14ac:dyDescent="0.25">
      <c r="A2004" s="192"/>
      <c r="B2004" s="188" t="s">
        <v>1130</v>
      </c>
      <c r="C2004" s="193" t="s">
        <v>2421</v>
      </c>
      <c r="D2004" s="190" t="s">
        <v>16</v>
      </c>
      <c r="E2004" s="210">
        <v>67309.5</v>
      </c>
      <c r="F2004" s="486">
        <v>41738</v>
      </c>
      <c r="G2004" s="219">
        <v>67309.5</v>
      </c>
      <c r="H2004" s="77">
        <f t="shared" si="32"/>
        <v>0</v>
      </c>
      <c r="I2004" s="190" t="s">
        <v>217</v>
      </c>
    </row>
    <row r="2005" spans="1:9" x14ac:dyDescent="0.25">
      <c r="A2005" s="192"/>
      <c r="B2005" s="188" t="s">
        <v>1131</v>
      </c>
      <c r="C2005" s="193" t="s">
        <v>2421</v>
      </c>
      <c r="D2005" s="190" t="s">
        <v>2260</v>
      </c>
      <c r="E2005" s="210">
        <v>1645</v>
      </c>
      <c r="F2005" s="486" t="s">
        <v>2531</v>
      </c>
      <c r="G2005" s="42">
        <v>1645</v>
      </c>
      <c r="H2005" s="77">
        <f t="shared" si="32"/>
        <v>0</v>
      </c>
      <c r="I2005" s="190" t="s">
        <v>30</v>
      </c>
    </row>
    <row r="2006" spans="1:9" x14ac:dyDescent="0.25">
      <c r="A2006" s="192"/>
      <c r="B2006" s="188" t="s">
        <v>1132</v>
      </c>
      <c r="C2006" s="193" t="s">
        <v>2421</v>
      </c>
      <c r="D2006" s="190" t="s">
        <v>117</v>
      </c>
      <c r="E2006" s="210">
        <v>13040</v>
      </c>
      <c r="F2006" s="486" t="s">
        <v>2532</v>
      </c>
      <c r="G2006" s="42">
        <v>13040</v>
      </c>
      <c r="H2006" s="77">
        <f t="shared" si="32"/>
        <v>0</v>
      </c>
      <c r="I2006" s="190" t="s">
        <v>21</v>
      </c>
    </row>
    <row r="2007" spans="1:9" x14ac:dyDescent="0.25">
      <c r="A2007" s="192"/>
      <c r="B2007" s="188" t="s">
        <v>1133</v>
      </c>
      <c r="C2007" s="193" t="s">
        <v>2421</v>
      </c>
      <c r="D2007" s="190" t="s">
        <v>2382</v>
      </c>
      <c r="E2007" s="210">
        <v>496</v>
      </c>
      <c r="F2007" s="436">
        <v>41727</v>
      </c>
      <c r="G2007" s="42">
        <v>496</v>
      </c>
      <c r="H2007" s="77">
        <f t="shared" si="32"/>
        <v>0</v>
      </c>
      <c r="I2007" s="190" t="s">
        <v>21</v>
      </c>
    </row>
    <row r="2008" spans="1:9" x14ac:dyDescent="0.25">
      <c r="A2008" s="192"/>
      <c r="B2008" s="188" t="s">
        <v>1134</v>
      </c>
      <c r="C2008" s="193" t="s">
        <v>2421</v>
      </c>
      <c r="D2008" s="190" t="s">
        <v>22</v>
      </c>
      <c r="E2008" s="210">
        <v>1562.4</v>
      </c>
      <c r="F2008" s="436">
        <v>41726</v>
      </c>
      <c r="G2008" s="42">
        <v>1562.4</v>
      </c>
      <c r="H2008" s="77">
        <f t="shared" si="32"/>
        <v>0</v>
      </c>
      <c r="I2008" s="190"/>
    </row>
    <row r="2009" spans="1:9" x14ac:dyDescent="0.25">
      <c r="A2009" s="192"/>
      <c r="B2009" s="188" t="s">
        <v>1135</v>
      </c>
      <c r="C2009" s="193" t="s">
        <v>2421</v>
      </c>
      <c r="D2009" s="190" t="s">
        <v>2183</v>
      </c>
      <c r="E2009" s="210">
        <v>1269</v>
      </c>
      <c r="F2009" s="436">
        <v>41727</v>
      </c>
      <c r="G2009" s="42">
        <v>1269</v>
      </c>
      <c r="H2009" s="77">
        <f t="shared" si="32"/>
        <v>0</v>
      </c>
      <c r="I2009" s="190" t="s">
        <v>30</v>
      </c>
    </row>
    <row r="2010" spans="1:9" x14ac:dyDescent="0.25">
      <c r="A2010" s="192"/>
      <c r="B2010" s="188" t="s">
        <v>1136</v>
      </c>
      <c r="C2010" s="193" t="s">
        <v>2421</v>
      </c>
      <c r="D2010" s="190" t="s">
        <v>54</v>
      </c>
      <c r="E2010" s="210">
        <v>40548.5</v>
      </c>
      <c r="F2010" s="436">
        <v>41726</v>
      </c>
      <c r="G2010" s="42">
        <v>40548.5</v>
      </c>
      <c r="H2010" s="77">
        <f t="shared" si="32"/>
        <v>0</v>
      </c>
      <c r="I2010" s="190" t="s">
        <v>65</v>
      </c>
    </row>
    <row r="2011" spans="1:9" x14ac:dyDescent="0.25">
      <c r="A2011" s="192"/>
      <c r="B2011" s="188" t="s">
        <v>1137</v>
      </c>
      <c r="C2011" s="193" t="s">
        <v>2421</v>
      </c>
      <c r="D2011" s="190" t="s">
        <v>66</v>
      </c>
      <c r="E2011" s="210">
        <v>1700</v>
      </c>
      <c r="F2011" s="436">
        <v>41726</v>
      </c>
      <c r="G2011" s="42">
        <v>1700</v>
      </c>
      <c r="H2011" s="77">
        <f t="shared" si="32"/>
        <v>0</v>
      </c>
      <c r="I2011" s="190" t="s">
        <v>65</v>
      </c>
    </row>
    <row r="2012" spans="1:9" x14ac:dyDescent="0.25">
      <c r="A2012" s="192"/>
      <c r="B2012" s="188" t="s">
        <v>1138</v>
      </c>
      <c r="C2012" s="193" t="s">
        <v>2421</v>
      </c>
      <c r="D2012" s="190" t="s">
        <v>2533</v>
      </c>
      <c r="E2012" s="210">
        <v>4969.2</v>
      </c>
      <c r="F2012" s="436">
        <v>41727</v>
      </c>
      <c r="G2012" s="42">
        <v>4969.2</v>
      </c>
      <c r="H2012" s="77">
        <f t="shared" si="32"/>
        <v>0</v>
      </c>
      <c r="I2012" s="190" t="s">
        <v>217</v>
      </c>
    </row>
    <row r="2013" spans="1:9" x14ac:dyDescent="0.25">
      <c r="A2013" s="192"/>
      <c r="B2013" s="188" t="s">
        <v>1139</v>
      </c>
      <c r="C2013" s="193" t="s">
        <v>2421</v>
      </c>
      <c r="D2013" s="190" t="s">
        <v>136</v>
      </c>
      <c r="E2013" s="210">
        <v>2870</v>
      </c>
      <c r="F2013" s="436">
        <v>41726</v>
      </c>
      <c r="G2013" s="42">
        <v>2870</v>
      </c>
      <c r="H2013" s="77">
        <f t="shared" si="32"/>
        <v>0</v>
      </c>
      <c r="I2013" s="190"/>
    </row>
    <row r="2014" spans="1:9" x14ac:dyDescent="0.25">
      <c r="A2014" s="192"/>
      <c r="B2014" s="188" t="s">
        <v>1140</v>
      </c>
      <c r="C2014" s="193" t="s">
        <v>2421</v>
      </c>
      <c r="D2014" s="190" t="s">
        <v>142</v>
      </c>
      <c r="E2014" s="210">
        <v>2183.15</v>
      </c>
      <c r="F2014" s="436">
        <v>41727</v>
      </c>
      <c r="G2014" s="42">
        <v>2183.15</v>
      </c>
      <c r="H2014" s="77">
        <f t="shared" si="32"/>
        <v>0</v>
      </c>
      <c r="I2014" s="190" t="s">
        <v>217</v>
      </c>
    </row>
    <row r="2015" spans="1:9" x14ac:dyDescent="0.25">
      <c r="A2015" s="192"/>
      <c r="B2015" s="188" t="s">
        <v>1141</v>
      </c>
      <c r="C2015" s="193" t="s">
        <v>2421</v>
      </c>
      <c r="D2015" s="190" t="s">
        <v>349</v>
      </c>
      <c r="E2015" s="210">
        <v>6981.5</v>
      </c>
      <c r="F2015" s="436">
        <v>41727</v>
      </c>
      <c r="G2015" s="54">
        <v>6981.5</v>
      </c>
      <c r="H2015" s="77">
        <f t="shared" si="32"/>
        <v>0</v>
      </c>
      <c r="I2015" s="190" t="s">
        <v>217</v>
      </c>
    </row>
    <row r="2016" spans="1:9" x14ac:dyDescent="0.25">
      <c r="A2016" s="192"/>
      <c r="B2016" s="188" t="s">
        <v>1142</v>
      </c>
      <c r="C2016" s="193" t="s">
        <v>2421</v>
      </c>
      <c r="D2016" s="190" t="s">
        <v>99</v>
      </c>
      <c r="E2016" s="210">
        <v>3649</v>
      </c>
      <c r="F2016" s="436">
        <v>41727</v>
      </c>
      <c r="G2016" s="54">
        <v>3649</v>
      </c>
      <c r="H2016" s="77">
        <f t="shared" si="32"/>
        <v>0</v>
      </c>
      <c r="I2016" s="190" t="s">
        <v>217</v>
      </c>
    </row>
    <row r="2017" spans="1:9" x14ac:dyDescent="0.25">
      <c r="A2017" s="192"/>
      <c r="B2017" s="188" t="s">
        <v>1143</v>
      </c>
      <c r="C2017" s="193" t="s">
        <v>2421</v>
      </c>
      <c r="D2017" s="190" t="s">
        <v>91</v>
      </c>
      <c r="E2017" s="210">
        <v>27501.599999999999</v>
      </c>
      <c r="F2017" s="436">
        <v>41727</v>
      </c>
      <c r="G2017" s="54">
        <v>27501.599999999999</v>
      </c>
      <c r="H2017" s="77">
        <f t="shared" si="32"/>
        <v>0</v>
      </c>
      <c r="I2017" s="190" t="s">
        <v>21</v>
      </c>
    </row>
    <row r="2018" spans="1:9" x14ac:dyDescent="0.25">
      <c r="A2018" s="192"/>
      <c r="B2018" s="188" t="s">
        <v>1144</v>
      </c>
      <c r="C2018" s="193" t="s">
        <v>2421</v>
      </c>
      <c r="D2018" s="190" t="s">
        <v>27</v>
      </c>
      <c r="E2018" s="210">
        <v>26693.5</v>
      </c>
      <c r="F2018" s="436">
        <v>41727</v>
      </c>
      <c r="G2018" s="54">
        <v>26693.5</v>
      </c>
      <c r="H2018" s="77">
        <f t="shared" si="32"/>
        <v>0</v>
      </c>
      <c r="I2018" s="190" t="s">
        <v>21</v>
      </c>
    </row>
    <row r="2019" spans="1:9" x14ac:dyDescent="0.25">
      <c r="A2019" s="192"/>
      <c r="B2019" s="188" t="s">
        <v>1145</v>
      </c>
      <c r="C2019" s="193" t="s">
        <v>2421</v>
      </c>
      <c r="D2019" s="190" t="s">
        <v>544</v>
      </c>
      <c r="E2019" s="210">
        <v>34763</v>
      </c>
      <c r="F2019" s="436">
        <v>41727</v>
      </c>
      <c r="G2019" s="54">
        <v>34763</v>
      </c>
      <c r="H2019" s="77">
        <f t="shared" si="32"/>
        <v>0</v>
      </c>
      <c r="I2019" s="190" t="s">
        <v>21</v>
      </c>
    </row>
    <row r="2020" spans="1:9" x14ac:dyDescent="0.25">
      <c r="A2020" s="192"/>
      <c r="B2020" s="188" t="s">
        <v>1146</v>
      </c>
      <c r="C2020" s="193" t="s">
        <v>2421</v>
      </c>
      <c r="D2020" s="190" t="s">
        <v>85</v>
      </c>
      <c r="E2020" s="210">
        <v>10099.200000000001</v>
      </c>
      <c r="F2020" s="436">
        <v>41727</v>
      </c>
      <c r="G2020" s="54">
        <v>10099.200000000001</v>
      </c>
      <c r="H2020" s="77">
        <f t="shared" si="32"/>
        <v>0</v>
      </c>
      <c r="I2020" s="190" t="s">
        <v>12</v>
      </c>
    </row>
    <row r="2021" spans="1:9" x14ac:dyDescent="0.25">
      <c r="A2021" s="192"/>
      <c r="B2021" s="188" t="s">
        <v>1147</v>
      </c>
      <c r="C2021" s="193" t="s">
        <v>2421</v>
      </c>
      <c r="D2021" s="190" t="s">
        <v>346</v>
      </c>
      <c r="E2021" s="210">
        <v>595.1</v>
      </c>
      <c r="F2021" s="436">
        <v>41727</v>
      </c>
      <c r="G2021" s="54">
        <v>595.1</v>
      </c>
      <c r="H2021" s="217">
        <f t="shared" si="32"/>
        <v>0</v>
      </c>
      <c r="I2021" s="190" t="s">
        <v>12</v>
      </c>
    </row>
    <row r="2022" spans="1:9" x14ac:dyDescent="0.25">
      <c r="A2022" s="192"/>
      <c r="B2022" s="188" t="s">
        <v>1148</v>
      </c>
      <c r="C2022" s="193" t="s">
        <v>2421</v>
      </c>
      <c r="D2022" s="190" t="s">
        <v>92</v>
      </c>
      <c r="E2022" s="210">
        <v>8065.2</v>
      </c>
      <c r="F2022" s="436">
        <v>41727</v>
      </c>
      <c r="G2022" s="54">
        <v>8065.2</v>
      </c>
      <c r="H2022" s="77">
        <f>E2022-G2022</f>
        <v>0</v>
      </c>
      <c r="I2022" s="190" t="s">
        <v>12</v>
      </c>
    </row>
    <row r="2023" spans="1:9" x14ac:dyDescent="0.25">
      <c r="A2023" s="192"/>
      <c r="B2023" s="188" t="s">
        <v>1149</v>
      </c>
      <c r="C2023" s="193" t="s">
        <v>2421</v>
      </c>
      <c r="D2023" s="190" t="s">
        <v>242</v>
      </c>
      <c r="E2023" s="210">
        <v>48655</v>
      </c>
      <c r="F2023" s="532" t="s">
        <v>2534</v>
      </c>
      <c r="G2023" s="62">
        <v>48655</v>
      </c>
      <c r="H2023" s="77">
        <f>E2023-G2023</f>
        <v>0</v>
      </c>
      <c r="I2023" s="190" t="s">
        <v>12</v>
      </c>
    </row>
    <row r="2024" spans="1:9" x14ac:dyDescent="0.25">
      <c r="A2024" s="192"/>
      <c r="B2024" s="188" t="s">
        <v>1150</v>
      </c>
      <c r="C2024" s="193" t="s">
        <v>2421</v>
      </c>
      <c r="D2024" s="190" t="s">
        <v>244</v>
      </c>
      <c r="E2024" s="210">
        <v>20779.2</v>
      </c>
      <c r="F2024" s="502" t="s">
        <v>2535</v>
      </c>
      <c r="G2024" s="219">
        <v>20779.2</v>
      </c>
      <c r="H2024" s="77">
        <f>E2024-G2024</f>
        <v>0</v>
      </c>
      <c r="I2024" s="190" t="s">
        <v>12</v>
      </c>
    </row>
    <row r="2025" spans="1:9" x14ac:dyDescent="0.25">
      <c r="A2025" s="192"/>
      <c r="B2025" s="188" t="s">
        <v>1151</v>
      </c>
      <c r="C2025" s="193" t="s">
        <v>2421</v>
      </c>
      <c r="D2025" s="190" t="s">
        <v>240</v>
      </c>
      <c r="E2025" s="210">
        <v>37160</v>
      </c>
      <c r="F2025" s="502" t="s">
        <v>2536</v>
      </c>
      <c r="G2025" s="219">
        <v>37160</v>
      </c>
      <c r="H2025" s="77">
        <f t="shared" si="32"/>
        <v>0</v>
      </c>
      <c r="I2025" s="190" t="s">
        <v>12</v>
      </c>
    </row>
    <row r="2026" spans="1:9" x14ac:dyDescent="0.25">
      <c r="A2026" s="192"/>
      <c r="B2026" s="188" t="s">
        <v>1152</v>
      </c>
      <c r="C2026" s="193" t="s">
        <v>2421</v>
      </c>
      <c r="D2026" s="190" t="s">
        <v>62</v>
      </c>
      <c r="E2026" s="210">
        <v>23274</v>
      </c>
      <c r="F2026" s="436">
        <v>41727</v>
      </c>
      <c r="G2026" s="42">
        <v>23274</v>
      </c>
      <c r="H2026" s="77">
        <f t="shared" si="32"/>
        <v>0</v>
      </c>
      <c r="I2026" s="190" t="s">
        <v>65</v>
      </c>
    </row>
    <row r="2027" spans="1:9" x14ac:dyDescent="0.25">
      <c r="A2027" s="192"/>
      <c r="B2027" s="188" t="s">
        <v>1153</v>
      </c>
      <c r="C2027" s="193" t="s">
        <v>2421</v>
      </c>
      <c r="D2027" s="190" t="s">
        <v>180</v>
      </c>
      <c r="E2027" s="210">
        <v>14269.2</v>
      </c>
      <c r="F2027" s="436">
        <v>41727</v>
      </c>
      <c r="G2027" s="42">
        <v>14269.2</v>
      </c>
      <c r="H2027" s="77">
        <f t="shared" si="32"/>
        <v>0</v>
      </c>
      <c r="I2027" s="190" t="s">
        <v>65</v>
      </c>
    </row>
    <row r="2028" spans="1:9" x14ac:dyDescent="0.25">
      <c r="A2028" s="192"/>
      <c r="B2028" s="188" t="s">
        <v>1154</v>
      </c>
      <c r="C2028" s="193" t="s">
        <v>2421</v>
      </c>
      <c r="D2028" s="190" t="s">
        <v>149</v>
      </c>
      <c r="E2028" s="210">
        <v>8285</v>
      </c>
      <c r="F2028" s="492" t="s">
        <v>2537</v>
      </c>
      <c r="G2028" s="42">
        <v>8285</v>
      </c>
      <c r="H2028" s="77">
        <f t="shared" si="32"/>
        <v>0</v>
      </c>
      <c r="I2028" s="190" t="s">
        <v>12</v>
      </c>
    </row>
    <row r="2029" spans="1:9" x14ac:dyDescent="0.25">
      <c r="A2029" s="192"/>
      <c r="B2029" s="188" t="s">
        <v>1156</v>
      </c>
      <c r="C2029" s="193" t="s">
        <v>2421</v>
      </c>
      <c r="D2029" s="190" t="s">
        <v>312</v>
      </c>
      <c r="E2029" s="210">
        <v>353.6</v>
      </c>
      <c r="F2029" s="436">
        <v>41726</v>
      </c>
      <c r="G2029" s="42">
        <v>353.6</v>
      </c>
      <c r="H2029" s="77">
        <f t="shared" si="32"/>
        <v>0</v>
      </c>
      <c r="I2029" s="190"/>
    </row>
    <row r="2030" spans="1:9" x14ac:dyDescent="0.25">
      <c r="A2030" s="192"/>
      <c r="B2030" s="188" t="s">
        <v>1157</v>
      </c>
      <c r="C2030" s="193" t="s">
        <v>2421</v>
      </c>
      <c r="D2030" s="190" t="s">
        <v>19</v>
      </c>
      <c r="E2030" s="210">
        <v>707621.22</v>
      </c>
      <c r="F2030" s="489" t="s">
        <v>4895</v>
      </c>
      <c r="G2030" s="219">
        <f>33267.52+323980+278900+71473.7</f>
        <v>707621.22</v>
      </c>
      <c r="H2030" s="77">
        <f t="shared" si="32"/>
        <v>0</v>
      </c>
      <c r="I2030" s="190"/>
    </row>
    <row r="2031" spans="1:9" x14ac:dyDescent="0.25">
      <c r="A2031" s="192"/>
      <c r="B2031" s="188" t="s">
        <v>1158</v>
      </c>
      <c r="C2031" s="193" t="s">
        <v>2421</v>
      </c>
      <c r="D2031" s="190" t="s">
        <v>8</v>
      </c>
      <c r="E2031" s="210">
        <v>582</v>
      </c>
      <c r="F2031" s="436">
        <v>41726</v>
      </c>
      <c r="G2031" s="42">
        <v>582</v>
      </c>
      <c r="H2031" s="77">
        <f t="shared" si="32"/>
        <v>0</v>
      </c>
      <c r="I2031" s="190" t="s">
        <v>8</v>
      </c>
    </row>
    <row r="2032" spans="1:9" x14ac:dyDescent="0.25">
      <c r="A2032" s="192"/>
      <c r="B2032" s="188" t="s">
        <v>1159</v>
      </c>
      <c r="C2032" s="193" t="s">
        <v>2421</v>
      </c>
      <c r="D2032" s="190" t="s">
        <v>650</v>
      </c>
      <c r="E2032" s="220">
        <v>24970.5</v>
      </c>
      <c r="F2032" s="436">
        <v>41726</v>
      </c>
      <c r="G2032" s="42">
        <v>24970.5</v>
      </c>
      <c r="H2032" s="77">
        <f t="shared" si="32"/>
        <v>0</v>
      </c>
      <c r="I2032" s="190" t="s">
        <v>8</v>
      </c>
    </row>
    <row r="2033" spans="1:9" x14ac:dyDescent="0.25">
      <c r="A2033" s="192">
        <v>41727</v>
      </c>
      <c r="B2033" s="188" t="s">
        <v>1160</v>
      </c>
      <c r="C2033" s="193" t="s">
        <v>2421</v>
      </c>
      <c r="D2033" s="190" t="s">
        <v>111</v>
      </c>
      <c r="E2033" s="210">
        <v>27974.400000000001</v>
      </c>
      <c r="F2033" s="486">
        <v>41738</v>
      </c>
      <c r="G2033" s="219">
        <v>27974.400000000001</v>
      </c>
      <c r="H2033" s="77">
        <f t="shared" si="32"/>
        <v>0</v>
      </c>
      <c r="I2033" s="190" t="s">
        <v>21</v>
      </c>
    </row>
    <row r="2034" spans="1:9" x14ac:dyDescent="0.25">
      <c r="A2034" s="192"/>
      <c r="B2034" s="188" t="s">
        <v>1161</v>
      </c>
      <c r="C2034" s="193" t="s">
        <v>2421</v>
      </c>
      <c r="D2034" s="190" t="s">
        <v>152</v>
      </c>
      <c r="E2034" s="210">
        <v>7543</v>
      </c>
      <c r="F2034" s="436">
        <v>41727</v>
      </c>
      <c r="G2034" s="42">
        <v>7543</v>
      </c>
      <c r="H2034" s="77">
        <f t="shared" si="32"/>
        <v>0</v>
      </c>
      <c r="I2034" s="56"/>
    </row>
    <row r="2035" spans="1:9" x14ac:dyDescent="0.25">
      <c r="A2035" s="192"/>
      <c r="B2035" s="188" t="s">
        <v>1163</v>
      </c>
      <c r="C2035" s="193" t="s">
        <v>2421</v>
      </c>
      <c r="D2035" s="190" t="s">
        <v>14</v>
      </c>
      <c r="E2035" s="210">
        <v>4800</v>
      </c>
      <c r="F2035" s="436">
        <v>41727</v>
      </c>
      <c r="G2035" s="42">
        <v>4800</v>
      </c>
      <c r="H2035" s="77">
        <f t="shared" si="32"/>
        <v>0</v>
      </c>
      <c r="I2035" s="190" t="s">
        <v>21</v>
      </c>
    </row>
    <row r="2036" spans="1:9" x14ac:dyDescent="0.25">
      <c r="A2036" s="192"/>
      <c r="B2036" s="188" t="s">
        <v>1164</v>
      </c>
      <c r="C2036" s="193" t="s">
        <v>2421</v>
      </c>
      <c r="D2036" s="190" t="s">
        <v>324</v>
      </c>
      <c r="E2036" s="210">
        <v>162</v>
      </c>
      <c r="F2036" s="436">
        <v>41727</v>
      </c>
      <c r="G2036" s="42">
        <v>162</v>
      </c>
      <c r="H2036" s="77">
        <f t="shared" si="32"/>
        <v>0</v>
      </c>
      <c r="I2036" s="190" t="s">
        <v>8</v>
      </c>
    </row>
    <row r="2037" spans="1:9" x14ac:dyDescent="0.25">
      <c r="A2037" s="192"/>
      <c r="B2037" s="188" t="s">
        <v>1166</v>
      </c>
      <c r="C2037" s="193" t="s">
        <v>2421</v>
      </c>
      <c r="D2037" s="190" t="s">
        <v>8</v>
      </c>
      <c r="E2037" s="210">
        <v>2097</v>
      </c>
      <c r="F2037" s="436">
        <v>41727</v>
      </c>
      <c r="G2037" s="42">
        <v>2097</v>
      </c>
      <c r="H2037" s="77">
        <f t="shared" si="32"/>
        <v>0</v>
      </c>
      <c r="I2037" s="190" t="s">
        <v>8</v>
      </c>
    </row>
    <row r="2038" spans="1:9" x14ac:dyDescent="0.25">
      <c r="A2038" s="192"/>
      <c r="B2038" s="188" t="s">
        <v>1167</v>
      </c>
      <c r="C2038" s="193" t="s">
        <v>2421</v>
      </c>
      <c r="D2038" s="190" t="s">
        <v>11</v>
      </c>
      <c r="E2038" s="210">
        <v>886</v>
      </c>
      <c r="F2038" s="436">
        <v>41727</v>
      </c>
      <c r="G2038" s="42">
        <v>886</v>
      </c>
      <c r="H2038" s="77">
        <f t="shared" si="32"/>
        <v>0</v>
      </c>
      <c r="I2038" s="190"/>
    </row>
    <row r="2039" spans="1:9" x14ac:dyDescent="0.25">
      <c r="A2039" s="192"/>
      <c r="B2039" s="188" t="s">
        <v>1168</v>
      </c>
      <c r="C2039" s="193" t="s">
        <v>2421</v>
      </c>
      <c r="D2039" s="190" t="s">
        <v>478</v>
      </c>
      <c r="E2039" s="210">
        <v>16905</v>
      </c>
      <c r="F2039" s="436">
        <v>41727</v>
      </c>
      <c r="G2039" s="42">
        <v>16905</v>
      </c>
      <c r="H2039" s="77">
        <f t="shared" si="32"/>
        <v>0</v>
      </c>
      <c r="I2039" s="190" t="s">
        <v>12</v>
      </c>
    </row>
    <row r="2040" spans="1:9" x14ac:dyDescent="0.25">
      <c r="A2040" s="192"/>
      <c r="B2040" s="188" t="s">
        <v>1169</v>
      </c>
      <c r="C2040" s="193" t="s">
        <v>2421</v>
      </c>
      <c r="D2040" s="190" t="s">
        <v>260</v>
      </c>
      <c r="E2040" s="210">
        <v>1764</v>
      </c>
      <c r="F2040" s="436">
        <v>41727</v>
      </c>
      <c r="G2040" s="42">
        <v>1764</v>
      </c>
      <c r="H2040" s="77">
        <f t="shared" si="32"/>
        <v>0</v>
      </c>
      <c r="I2040" s="190" t="s">
        <v>30</v>
      </c>
    </row>
    <row r="2041" spans="1:9" x14ac:dyDescent="0.25">
      <c r="A2041" s="192"/>
      <c r="B2041" s="188" t="s">
        <v>1170</v>
      </c>
      <c r="C2041" s="193" t="s">
        <v>2421</v>
      </c>
      <c r="D2041" s="190" t="s">
        <v>13</v>
      </c>
      <c r="E2041" s="210">
        <v>8035</v>
      </c>
      <c r="F2041" s="436">
        <v>41727</v>
      </c>
      <c r="G2041" s="42">
        <v>8035</v>
      </c>
      <c r="H2041" s="77">
        <f t="shared" si="32"/>
        <v>0</v>
      </c>
      <c r="I2041" s="190" t="s">
        <v>217</v>
      </c>
    </row>
    <row r="2042" spans="1:9" x14ac:dyDescent="0.25">
      <c r="A2042" s="192"/>
      <c r="B2042" s="188" t="s">
        <v>1172</v>
      </c>
      <c r="C2042" s="193" t="s">
        <v>2421</v>
      </c>
      <c r="D2042" s="190" t="s">
        <v>16</v>
      </c>
      <c r="E2042" s="210">
        <v>252217.35</v>
      </c>
      <c r="F2042" s="486">
        <v>41738</v>
      </c>
      <c r="G2042" s="219">
        <v>252217.35</v>
      </c>
      <c r="H2042" s="77">
        <f t="shared" si="32"/>
        <v>0</v>
      </c>
      <c r="I2042" s="190" t="s">
        <v>21</v>
      </c>
    </row>
    <row r="2043" spans="1:9" x14ac:dyDescent="0.25">
      <c r="A2043" s="192"/>
      <c r="B2043" s="188" t="s">
        <v>1174</v>
      </c>
      <c r="C2043" s="193" t="s">
        <v>2421</v>
      </c>
      <c r="D2043" s="190" t="s">
        <v>2237</v>
      </c>
      <c r="E2043" s="210">
        <v>2235.1999999999998</v>
      </c>
      <c r="F2043" s="436">
        <v>41727</v>
      </c>
      <c r="G2043" s="42">
        <v>2235.1999999999998</v>
      </c>
      <c r="H2043" s="77">
        <f t="shared" si="32"/>
        <v>0</v>
      </c>
      <c r="I2043" s="190" t="s">
        <v>21</v>
      </c>
    </row>
    <row r="2044" spans="1:9" x14ac:dyDescent="0.25">
      <c r="A2044" s="192"/>
      <c r="B2044" s="188" t="s">
        <v>1175</v>
      </c>
      <c r="C2044" s="193" t="s">
        <v>2421</v>
      </c>
      <c r="D2044" s="196" t="s">
        <v>53</v>
      </c>
      <c r="E2044" s="215">
        <v>0</v>
      </c>
      <c r="F2044" s="436"/>
      <c r="G2044" s="42"/>
      <c r="H2044" s="77">
        <f t="shared" si="32"/>
        <v>0</v>
      </c>
      <c r="I2044" s="190" t="s">
        <v>512</v>
      </c>
    </row>
    <row r="2045" spans="1:9" x14ac:dyDescent="0.25">
      <c r="A2045" s="192"/>
      <c r="B2045" s="188" t="s">
        <v>1176</v>
      </c>
      <c r="C2045" s="193" t="s">
        <v>2421</v>
      </c>
      <c r="D2045" s="190" t="s">
        <v>251</v>
      </c>
      <c r="E2045" s="210">
        <v>9264</v>
      </c>
      <c r="F2045" s="436">
        <v>41727</v>
      </c>
      <c r="G2045" s="42">
        <v>9264</v>
      </c>
      <c r="H2045" s="222">
        <f t="shared" si="32"/>
        <v>0</v>
      </c>
      <c r="I2045" s="190" t="s">
        <v>217</v>
      </c>
    </row>
    <row r="2046" spans="1:9" x14ac:dyDescent="0.25">
      <c r="A2046" s="192"/>
      <c r="B2046" s="188" t="s">
        <v>1177</v>
      </c>
      <c r="C2046" s="193" t="s">
        <v>2421</v>
      </c>
      <c r="D2046" s="190" t="s">
        <v>366</v>
      </c>
      <c r="E2046" s="210">
        <v>9738.5</v>
      </c>
      <c r="F2046" s="436">
        <v>41727</v>
      </c>
      <c r="G2046" s="42">
        <v>9738.5</v>
      </c>
      <c r="H2046" s="222">
        <f t="shared" si="32"/>
        <v>0</v>
      </c>
      <c r="I2046" s="190" t="s">
        <v>217</v>
      </c>
    </row>
    <row r="2047" spans="1:9" x14ac:dyDescent="0.25">
      <c r="A2047" s="192">
        <v>41727</v>
      </c>
      <c r="B2047" s="188" t="s">
        <v>1178</v>
      </c>
      <c r="C2047" s="193" t="s">
        <v>2421</v>
      </c>
      <c r="D2047" s="190" t="s">
        <v>59</v>
      </c>
      <c r="E2047" s="210">
        <v>2845</v>
      </c>
      <c r="F2047" s="486" t="s">
        <v>2538</v>
      </c>
      <c r="G2047" s="42">
        <v>2845</v>
      </c>
      <c r="H2047" s="262">
        <f t="shared" si="32"/>
        <v>0</v>
      </c>
      <c r="I2047" s="190" t="s">
        <v>217</v>
      </c>
    </row>
    <row r="2048" spans="1:9" x14ac:dyDescent="0.25">
      <c r="A2048" s="192"/>
      <c r="B2048" s="188" t="s">
        <v>1179</v>
      </c>
      <c r="C2048" s="193" t="s">
        <v>2421</v>
      </c>
      <c r="D2048" s="190" t="s">
        <v>130</v>
      </c>
      <c r="E2048" s="210">
        <v>12745</v>
      </c>
      <c r="F2048" s="436">
        <v>41729</v>
      </c>
      <c r="G2048" s="42">
        <v>12745</v>
      </c>
      <c r="H2048" s="222">
        <f t="shared" si="32"/>
        <v>0</v>
      </c>
      <c r="I2048" s="190" t="s">
        <v>217</v>
      </c>
    </row>
    <row r="2049" spans="1:9" x14ac:dyDescent="0.25">
      <c r="A2049" s="192"/>
      <c r="B2049" s="188" t="s">
        <v>1180</v>
      </c>
      <c r="C2049" s="193" t="s">
        <v>2421</v>
      </c>
      <c r="D2049" s="190" t="s">
        <v>373</v>
      </c>
      <c r="E2049" s="210">
        <v>2820</v>
      </c>
      <c r="F2049" s="486">
        <v>41732</v>
      </c>
      <c r="G2049" s="219">
        <v>2820</v>
      </c>
      <c r="H2049" s="77">
        <f t="shared" si="32"/>
        <v>0</v>
      </c>
      <c r="I2049" s="190" t="s">
        <v>30</v>
      </c>
    </row>
    <row r="2050" spans="1:9" x14ac:dyDescent="0.25">
      <c r="A2050" s="192"/>
      <c r="B2050" s="188" t="s">
        <v>1181</v>
      </c>
      <c r="C2050" s="193" t="s">
        <v>2421</v>
      </c>
      <c r="D2050" s="190" t="s">
        <v>200</v>
      </c>
      <c r="E2050" s="210">
        <v>28163</v>
      </c>
      <c r="F2050" s="491" t="s">
        <v>2539</v>
      </c>
      <c r="G2050" s="219">
        <v>28163</v>
      </c>
      <c r="H2050" s="77">
        <f t="shared" si="32"/>
        <v>0</v>
      </c>
      <c r="I2050" s="190"/>
    </row>
    <row r="2051" spans="1:9" x14ac:dyDescent="0.25">
      <c r="A2051" s="192"/>
      <c r="B2051" s="188" t="s">
        <v>1182</v>
      </c>
      <c r="C2051" s="193" t="s">
        <v>2421</v>
      </c>
      <c r="D2051" s="190" t="s">
        <v>55</v>
      </c>
      <c r="E2051" s="210">
        <v>13941.5</v>
      </c>
      <c r="F2051" s="436">
        <v>41727</v>
      </c>
      <c r="G2051" s="42">
        <v>13941.5</v>
      </c>
      <c r="H2051" s="77">
        <f t="shared" si="32"/>
        <v>0</v>
      </c>
      <c r="I2051" s="190" t="s">
        <v>8</v>
      </c>
    </row>
    <row r="2052" spans="1:9" x14ac:dyDescent="0.25">
      <c r="A2052" s="192"/>
      <c r="B2052" s="188" t="s">
        <v>1183</v>
      </c>
      <c r="C2052" s="193" t="s">
        <v>2421</v>
      </c>
      <c r="D2052" s="190" t="s">
        <v>74</v>
      </c>
      <c r="E2052" s="210">
        <v>122.1</v>
      </c>
      <c r="F2052" s="436">
        <v>41727</v>
      </c>
      <c r="G2052" s="42">
        <v>122.1</v>
      </c>
      <c r="H2052" s="77">
        <f t="shared" si="32"/>
        <v>0</v>
      </c>
      <c r="I2052" s="190"/>
    </row>
    <row r="2053" spans="1:9" x14ac:dyDescent="0.25">
      <c r="A2053" s="192"/>
      <c r="B2053" s="188" t="s">
        <v>1184</v>
      </c>
      <c r="C2053" s="193" t="s">
        <v>2421</v>
      </c>
      <c r="D2053" s="190" t="s">
        <v>2540</v>
      </c>
      <c r="E2053" s="210">
        <v>9943</v>
      </c>
      <c r="F2053" s="436">
        <v>41727</v>
      </c>
      <c r="G2053" s="42">
        <v>9943</v>
      </c>
      <c r="H2053" s="77">
        <f t="shared" si="32"/>
        <v>0</v>
      </c>
      <c r="I2053" s="190"/>
    </row>
    <row r="2054" spans="1:9" x14ac:dyDescent="0.25">
      <c r="A2054" s="192"/>
      <c r="B2054" s="188" t="s">
        <v>1185</v>
      </c>
      <c r="C2054" s="193" t="s">
        <v>2421</v>
      </c>
      <c r="D2054" s="190" t="s">
        <v>55</v>
      </c>
      <c r="E2054" s="210">
        <v>647</v>
      </c>
      <c r="F2054" s="436">
        <v>41727</v>
      </c>
      <c r="G2054" s="42">
        <v>647</v>
      </c>
      <c r="H2054" s="77">
        <f t="shared" si="32"/>
        <v>0</v>
      </c>
      <c r="I2054" s="190" t="s">
        <v>8</v>
      </c>
    </row>
    <row r="2055" spans="1:9" x14ac:dyDescent="0.25">
      <c r="A2055" s="192"/>
      <c r="B2055" s="188" t="s">
        <v>1186</v>
      </c>
      <c r="C2055" s="193" t="s">
        <v>2421</v>
      </c>
      <c r="D2055" s="190" t="s">
        <v>11</v>
      </c>
      <c r="E2055" s="210">
        <v>40373</v>
      </c>
      <c r="F2055" s="486">
        <v>41754</v>
      </c>
      <c r="G2055" s="219">
        <v>40373</v>
      </c>
      <c r="H2055" s="77">
        <f>E2055-G2055</f>
        <v>0</v>
      </c>
      <c r="I2055" s="190" t="s">
        <v>65</v>
      </c>
    </row>
    <row r="2056" spans="1:9" x14ac:dyDescent="0.25">
      <c r="A2056" s="192"/>
      <c r="B2056" s="188" t="s">
        <v>1187</v>
      </c>
      <c r="C2056" s="193" t="s">
        <v>2421</v>
      </c>
      <c r="D2056" s="196" t="s">
        <v>53</v>
      </c>
      <c r="E2056" s="215">
        <v>0</v>
      </c>
      <c r="F2056" s="436"/>
      <c r="G2056" s="42"/>
      <c r="H2056" s="77">
        <f t="shared" ref="H2056:H2119" si="33">E2056-G2056</f>
        <v>0</v>
      </c>
      <c r="I2056" s="190" t="s">
        <v>512</v>
      </c>
    </row>
    <row r="2057" spans="1:9" x14ac:dyDescent="0.25">
      <c r="A2057" s="192"/>
      <c r="B2057" s="188" t="s">
        <v>1188</v>
      </c>
      <c r="C2057" s="193" t="s">
        <v>2421</v>
      </c>
      <c r="D2057" s="190" t="s">
        <v>251</v>
      </c>
      <c r="E2057" s="210">
        <v>4729</v>
      </c>
      <c r="F2057" s="436">
        <v>41727</v>
      </c>
      <c r="G2057" s="42">
        <v>4729</v>
      </c>
      <c r="H2057" s="77">
        <f t="shared" si="33"/>
        <v>0</v>
      </c>
      <c r="I2057" s="190" t="s">
        <v>45</v>
      </c>
    </row>
    <row r="2058" spans="1:9" x14ac:dyDescent="0.25">
      <c r="A2058" s="192"/>
      <c r="B2058" s="188" t="s">
        <v>1189</v>
      </c>
      <c r="C2058" s="193" t="s">
        <v>2421</v>
      </c>
      <c r="D2058" s="190" t="s">
        <v>68</v>
      </c>
      <c r="E2058" s="210">
        <v>4318</v>
      </c>
      <c r="F2058" s="489" t="s">
        <v>2542</v>
      </c>
      <c r="G2058" s="219">
        <v>4318</v>
      </c>
      <c r="H2058" s="77">
        <f t="shared" si="33"/>
        <v>0</v>
      </c>
      <c r="I2058" s="190" t="s">
        <v>65</v>
      </c>
    </row>
    <row r="2059" spans="1:9" x14ac:dyDescent="0.25">
      <c r="A2059" s="192"/>
      <c r="B2059" s="188" t="s">
        <v>1190</v>
      </c>
      <c r="C2059" s="193" t="s">
        <v>2421</v>
      </c>
      <c r="D2059" s="190" t="s">
        <v>180</v>
      </c>
      <c r="E2059" s="210">
        <v>19481</v>
      </c>
      <c r="F2059" s="486">
        <v>41734</v>
      </c>
      <c r="G2059" s="219">
        <v>19481</v>
      </c>
      <c r="H2059" s="77">
        <f t="shared" si="33"/>
        <v>0</v>
      </c>
      <c r="I2059" s="190" t="s">
        <v>65</v>
      </c>
    </row>
    <row r="2060" spans="1:9" x14ac:dyDescent="0.25">
      <c r="A2060" s="192"/>
      <c r="B2060" s="188" t="s">
        <v>1191</v>
      </c>
      <c r="C2060" s="193" t="s">
        <v>2421</v>
      </c>
      <c r="D2060" s="190" t="s">
        <v>8</v>
      </c>
      <c r="E2060" s="210">
        <v>595</v>
      </c>
      <c r="F2060" s="436">
        <v>41727</v>
      </c>
      <c r="G2060" s="42">
        <v>595</v>
      </c>
      <c r="H2060" s="77">
        <f t="shared" si="33"/>
        <v>0</v>
      </c>
      <c r="I2060" s="190" t="s">
        <v>8</v>
      </c>
    </row>
    <row r="2061" spans="1:9" x14ac:dyDescent="0.25">
      <c r="A2061" s="192"/>
      <c r="B2061" s="188" t="s">
        <v>1192</v>
      </c>
      <c r="C2061" s="193" t="s">
        <v>2421</v>
      </c>
      <c r="D2061" s="190" t="s">
        <v>28</v>
      </c>
      <c r="E2061" s="210">
        <v>2597</v>
      </c>
      <c r="F2061" s="436">
        <v>41727</v>
      </c>
      <c r="G2061" s="42">
        <v>2597</v>
      </c>
      <c r="H2061" s="77">
        <f t="shared" si="33"/>
        <v>0</v>
      </c>
      <c r="I2061" s="190"/>
    </row>
    <row r="2062" spans="1:9" x14ac:dyDescent="0.25">
      <c r="A2062" s="192"/>
      <c r="B2062" s="188" t="s">
        <v>1193</v>
      </c>
      <c r="C2062" s="193" t="s">
        <v>2421</v>
      </c>
      <c r="D2062" s="190" t="s">
        <v>123</v>
      </c>
      <c r="E2062" s="210">
        <v>2265.5</v>
      </c>
      <c r="F2062" s="487" t="s">
        <v>2543</v>
      </c>
      <c r="G2062" s="219">
        <v>2265.5</v>
      </c>
      <c r="H2062" s="77">
        <f t="shared" si="33"/>
        <v>0</v>
      </c>
      <c r="I2062" s="190" t="s">
        <v>8</v>
      </c>
    </row>
    <row r="2063" spans="1:9" x14ac:dyDescent="0.25">
      <c r="A2063" s="192"/>
      <c r="B2063" s="188" t="s">
        <v>1194</v>
      </c>
      <c r="C2063" s="193" t="s">
        <v>2421</v>
      </c>
      <c r="D2063" s="190" t="s">
        <v>287</v>
      </c>
      <c r="E2063" s="210">
        <v>30245</v>
      </c>
      <c r="F2063" s="486">
        <v>41732</v>
      </c>
      <c r="G2063" s="219">
        <v>30245</v>
      </c>
      <c r="H2063" s="77">
        <f t="shared" si="33"/>
        <v>0</v>
      </c>
      <c r="I2063" s="190" t="s">
        <v>30</v>
      </c>
    </row>
    <row r="2064" spans="1:9" x14ac:dyDescent="0.25">
      <c r="A2064" s="192"/>
      <c r="B2064" s="188" t="s">
        <v>1195</v>
      </c>
      <c r="C2064" s="193" t="s">
        <v>2421</v>
      </c>
      <c r="D2064" s="190" t="s">
        <v>29</v>
      </c>
      <c r="E2064" s="210">
        <v>6410</v>
      </c>
      <c r="F2064" s="486">
        <v>41732</v>
      </c>
      <c r="G2064" s="219">
        <v>6410</v>
      </c>
      <c r="H2064" s="77">
        <f t="shared" si="33"/>
        <v>0</v>
      </c>
      <c r="I2064" s="190" t="s">
        <v>30</v>
      </c>
    </row>
    <row r="2065" spans="1:9" x14ac:dyDescent="0.25">
      <c r="A2065" s="192"/>
      <c r="B2065" s="188" t="s">
        <v>1196</v>
      </c>
      <c r="C2065" s="193" t="s">
        <v>2421</v>
      </c>
      <c r="D2065" s="190" t="s">
        <v>1778</v>
      </c>
      <c r="E2065" s="210">
        <v>4629.5</v>
      </c>
      <c r="F2065" s="486">
        <v>41732</v>
      </c>
      <c r="G2065" s="219">
        <v>4629.5</v>
      </c>
      <c r="H2065" s="77">
        <f t="shared" si="33"/>
        <v>0</v>
      </c>
      <c r="I2065" s="190" t="s">
        <v>30</v>
      </c>
    </row>
    <row r="2066" spans="1:9" x14ac:dyDescent="0.25">
      <c r="A2066" s="192"/>
      <c r="B2066" s="188" t="s">
        <v>1197</v>
      </c>
      <c r="C2066" s="193" t="s">
        <v>2421</v>
      </c>
      <c r="D2066" s="190" t="s">
        <v>57</v>
      </c>
      <c r="E2066" s="210">
        <v>1960</v>
      </c>
      <c r="F2066" s="486">
        <v>41732</v>
      </c>
      <c r="G2066" s="219">
        <v>1960</v>
      </c>
      <c r="H2066" s="77">
        <f t="shared" si="33"/>
        <v>0</v>
      </c>
      <c r="I2066" s="190" t="s">
        <v>30</v>
      </c>
    </row>
    <row r="2067" spans="1:9" x14ac:dyDescent="0.25">
      <c r="A2067" s="192"/>
      <c r="B2067" s="188" t="s">
        <v>1199</v>
      </c>
      <c r="C2067" s="193" t="s">
        <v>2421</v>
      </c>
      <c r="D2067" s="190" t="s">
        <v>2409</v>
      </c>
      <c r="E2067" s="210">
        <v>1675.6</v>
      </c>
      <c r="F2067" s="486">
        <v>41732</v>
      </c>
      <c r="G2067" s="219">
        <v>1675.6</v>
      </c>
      <c r="H2067" s="77">
        <f t="shared" si="33"/>
        <v>0</v>
      </c>
      <c r="I2067" s="190" t="s">
        <v>30</v>
      </c>
    </row>
    <row r="2068" spans="1:9" x14ac:dyDescent="0.25">
      <c r="A2068" s="192"/>
      <c r="B2068" s="188" t="s">
        <v>1200</v>
      </c>
      <c r="C2068" s="193" t="s">
        <v>2421</v>
      </c>
      <c r="D2068" s="190" t="s">
        <v>124</v>
      </c>
      <c r="E2068" s="210">
        <v>6670</v>
      </c>
      <c r="F2068" s="486">
        <v>41732</v>
      </c>
      <c r="G2068" s="219">
        <v>6670</v>
      </c>
      <c r="H2068" s="77">
        <f t="shared" si="33"/>
        <v>0</v>
      </c>
      <c r="I2068" s="190" t="s">
        <v>30</v>
      </c>
    </row>
    <row r="2069" spans="1:9" x14ac:dyDescent="0.25">
      <c r="A2069" s="192"/>
      <c r="B2069" s="188" t="s">
        <v>1201</v>
      </c>
      <c r="C2069" s="193" t="s">
        <v>2421</v>
      </c>
      <c r="D2069" s="190" t="s">
        <v>34</v>
      </c>
      <c r="E2069" s="210">
        <v>1895</v>
      </c>
      <c r="F2069" s="502" t="s">
        <v>2544</v>
      </c>
      <c r="G2069" s="219">
        <v>1895</v>
      </c>
      <c r="H2069" s="77">
        <f t="shared" si="33"/>
        <v>0</v>
      </c>
      <c r="I2069" s="190" t="s">
        <v>30</v>
      </c>
    </row>
    <row r="2070" spans="1:9" x14ac:dyDescent="0.25">
      <c r="A2070" s="192"/>
      <c r="B2070" s="188" t="s">
        <v>1203</v>
      </c>
      <c r="C2070" s="193" t="s">
        <v>2421</v>
      </c>
      <c r="D2070" s="190" t="s">
        <v>54</v>
      </c>
      <c r="E2070" s="210">
        <v>8382.5</v>
      </c>
      <c r="F2070" s="436">
        <v>41727</v>
      </c>
      <c r="G2070" s="42">
        <v>8382.5</v>
      </c>
      <c r="H2070" s="77">
        <f t="shared" si="33"/>
        <v>0</v>
      </c>
      <c r="I2070" s="190" t="s">
        <v>30</v>
      </c>
    </row>
    <row r="2071" spans="1:9" x14ac:dyDescent="0.25">
      <c r="A2071" s="192"/>
      <c r="B2071" s="188" t="s">
        <v>1205</v>
      </c>
      <c r="C2071" s="193" t="s">
        <v>2421</v>
      </c>
      <c r="D2071" s="190" t="s">
        <v>54</v>
      </c>
      <c r="E2071" s="210">
        <v>1949.5</v>
      </c>
      <c r="F2071" s="436">
        <v>41727</v>
      </c>
      <c r="G2071" s="42">
        <v>1949.5</v>
      </c>
      <c r="H2071" s="77">
        <f t="shared" si="33"/>
        <v>0</v>
      </c>
      <c r="I2071" s="190" t="s">
        <v>30</v>
      </c>
    </row>
    <row r="2072" spans="1:9" x14ac:dyDescent="0.25">
      <c r="A2072" s="192"/>
      <c r="B2072" s="188" t="s">
        <v>1206</v>
      </c>
      <c r="C2072" s="193" t="s">
        <v>2421</v>
      </c>
      <c r="D2072" s="190" t="s">
        <v>24</v>
      </c>
      <c r="E2072" s="210">
        <v>1240.5</v>
      </c>
      <c r="F2072" s="436">
        <v>41727</v>
      </c>
      <c r="G2072" s="42">
        <v>1240.5</v>
      </c>
      <c r="H2072" s="77">
        <f t="shared" si="33"/>
        <v>0</v>
      </c>
      <c r="I2072" s="190" t="s">
        <v>8</v>
      </c>
    </row>
    <row r="2073" spans="1:9" x14ac:dyDescent="0.25">
      <c r="A2073" s="192"/>
      <c r="B2073" s="188" t="s">
        <v>1207</v>
      </c>
      <c r="C2073" s="193" t="s">
        <v>2421</v>
      </c>
      <c r="D2073" s="190" t="s">
        <v>85</v>
      </c>
      <c r="E2073" s="210">
        <v>17126.400000000001</v>
      </c>
      <c r="F2073" s="436">
        <v>41728</v>
      </c>
      <c r="G2073" s="42">
        <v>17126.400000000001</v>
      </c>
      <c r="H2073" s="77">
        <f t="shared" si="33"/>
        <v>0</v>
      </c>
      <c r="I2073" s="190" t="s">
        <v>27</v>
      </c>
    </row>
    <row r="2074" spans="1:9" x14ac:dyDescent="0.25">
      <c r="A2074" s="192"/>
      <c r="B2074" s="188" t="s">
        <v>1208</v>
      </c>
      <c r="C2074" s="193" t="s">
        <v>2421</v>
      </c>
      <c r="D2074" s="190" t="s">
        <v>1030</v>
      </c>
      <c r="E2074" s="210">
        <v>8967</v>
      </c>
      <c r="F2074" s="436">
        <v>41727</v>
      </c>
      <c r="G2074" s="42">
        <v>8967</v>
      </c>
      <c r="H2074" s="77">
        <f t="shared" si="33"/>
        <v>0</v>
      </c>
      <c r="I2074" s="190"/>
    </row>
    <row r="2075" spans="1:9" x14ac:dyDescent="0.25">
      <c r="A2075" s="192"/>
      <c r="B2075" s="188" t="s">
        <v>1209</v>
      </c>
      <c r="C2075" s="193" t="s">
        <v>2421</v>
      </c>
      <c r="D2075" s="190" t="s">
        <v>245</v>
      </c>
      <c r="E2075" s="210">
        <v>17883.5</v>
      </c>
      <c r="F2075" s="436">
        <v>41728</v>
      </c>
      <c r="G2075" s="42">
        <v>17883.5</v>
      </c>
      <c r="H2075" s="77">
        <f t="shared" si="33"/>
        <v>0</v>
      </c>
      <c r="I2075" s="190" t="s">
        <v>27</v>
      </c>
    </row>
    <row r="2076" spans="1:9" x14ac:dyDescent="0.25">
      <c r="A2076" s="192"/>
      <c r="B2076" s="188" t="s">
        <v>1210</v>
      </c>
      <c r="C2076" s="193" t="s">
        <v>2421</v>
      </c>
      <c r="D2076" s="190" t="s">
        <v>373</v>
      </c>
      <c r="E2076" s="210">
        <v>28832</v>
      </c>
      <c r="F2076" s="436">
        <v>41732</v>
      </c>
      <c r="G2076" s="42">
        <v>28832</v>
      </c>
      <c r="H2076" s="77">
        <f t="shared" si="33"/>
        <v>0</v>
      </c>
      <c r="I2076" s="190" t="s">
        <v>162</v>
      </c>
    </row>
    <row r="2077" spans="1:9" ht="23.25" x14ac:dyDescent="0.25">
      <c r="A2077" s="192"/>
      <c r="B2077" s="188" t="s">
        <v>1211</v>
      </c>
      <c r="C2077" s="193" t="s">
        <v>2421</v>
      </c>
      <c r="D2077" s="190" t="s">
        <v>544</v>
      </c>
      <c r="E2077" s="210">
        <v>38021.22</v>
      </c>
      <c r="F2077" s="499" t="s">
        <v>2545</v>
      </c>
      <c r="G2077" s="42">
        <v>38021.22</v>
      </c>
      <c r="H2077" s="77">
        <f t="shared" si="33"/>
        <v>0</v>
      </c>
      <c r="I2077" s="190" t="s">
        <v>27</v>
      </c>
    </row>
    <row r="2078" spans="1:9" ht="34.5" x14ac:dyDescent="0.25">
      <c r="A2078" s="192"/>
      <c r="B2078" s="188" t="s">
        <v>1212</v>
      </c>
      <c r="C2078" s="193" t="s">
        <v>2421</v>
      </c>
      <c r="D2078" s="190" t="s">
        <v>544</v>
      </c>
      <c r="E2078" s="210">
        <v>952.7</v>
      </c>
      <c r="F2078" s="499" t="s">
        <v>2546</v>
      </c>
      <c r="G2078" s="42">
        <v>952.7</v>
      </c>
      <c r="H2078" s="77">
        <f t="shared" si="33"/>
        <v>0</v>
      </c>
      <c r="I2078" s="190" t="s">
        <v>27</v>
      </c>
    </row>
    <row r="2079" spans="1:9" x14ac:dyDescent="0.25">
      <c r="A2079" s="192"/>
      <c r="B2079" s="188" t="s">
        <v>1214</v>
      </c>
      <c r="C2079" s="193" t="s">
        <v>2421</v>
      </c>
      <c r="D2079" s="190" t="s">
        <v>494</v>
      </c>
      <c r="E2079" s="210">
        <v>2786.2</v>
      </c>
      <c r="F2079" s="436">
        <v>41727</v>
      </c>
      <c r="G2079" s="42">
        <v>2786.2</v>
      </c>
      <c r="H2079" s="77">
        <f t="shared" si="33"/>
        <v>0</v>
      </c>
      <c r="I2079" s="190"/>
    </row>
    <row r="2080" spans="1:9" x14ac:dyDescent="0.25">
      <c r="A2080" s="192"/>
      <c r="B2080" s="188" t="s">
        <v>1215</v>
      </c>
      <c r="C2080" s="193" t="s">
        <v>2421</v>
      </c>
      <c r="D2080" s="190" t="s">
        <v>147</v>
      </c>
      <c r="E2080" s="210">
        <v>2651</v>
      </c>
      <c r="F2080" s="436">
        <v>41729</v>
      </c>
      <c r="G2080" s="42">
        <v>2651</v>
      </c>
      <c r="H2080" s="77">
        <f t="shared" si="33"/>
        <v>0</v>
      </c>
      <c r="I2080" s="190" t="s">
        <v>162</v>
      </c>
    </row>
    <row r="2081" spans="1:9" x14ac:dyDescent="0.25">
      <c r="A2081" s="192"/>
      <c r="B2081" s="188" t="s">
        <v>1216</v>
      </c>
      <c r="C2081" s="193" t="s">
        <v>2421</v>
      </c>
      <c r="D2081" s="196" t="s">
        <v>53</v>
      </c>
      <c r="E2081" s="215">
        <v>0</v>
      </c>
      <c r="F2081" s="436"/>
      <c r="G2081" s="42"/>
      <c r="H2081" s="77">
        <f t="shared" si="33"/>
        <v>0</v>
      </c>
      <c r="I2081" s="190" t="s">
        <v>512</v>
      </c>
    </row>
    <row r="2082" spans="1:9" x14ac:dyDescent="0.25">
      <c r="A2082" s="192"/>
      <c r="B2082" s="188" t="s">
        <v>1217</v>
      </c>
      <c r="C2082" s="193" t="s">
        <v>2421</v>
      </c>
      <c r="D2082" s="190" t="s">
        <v>871</v>
      </c>
      <c r="E2082" s="210">
        <v>7605</v>
      </c>
      <c r="F2082" s="436">
        <v>41729</v>
      </c>
      <c r="G2082" s="42">
        <v>7605</v>
      </c>
      <c r="H2082" s="77">
        <f t="shared" si="33"/>
        <v>0</v>
      </c>
      <c r="I2082" s="190" t="s">
        <v>162</v>
      </c>
    </row>
    <row r="2083" spans="1:9" x14ac:dyDescent="0.25">
      <c r="A2083" s="192"/>
      <c r="B2083" s="188" t="s">
        <v>1218</v>
      </c>
      <c r="C2083" s="193" t="s">
        <v>2421</v>
      </c>
      <c r="D2083" s="190" t="s">
        <v>78</v>
      </c>
      <c r="E2083" s="210">
        <v>3882</v>
      </c>
      <c r="F2083" s="436">
        <v>41729</v>
      </c>
      <c r="G2083" s="54">
        <v>3882</v>
      </c>
      <c r="H2083" s="77">
        <f t="shared" si="33"/>
        <v>0</v>
      </c>
      <c r="I2083" s="190" t="s">
        <v>162</v>
      </c>
    </row>
    <row r="2084" spans="1:9" x14ac:dyDescent="0.25">
      <c r="A2084" s="192"/>
      <c r="B2084" s="188" t="s">
        <v>1220</v>
      </c>
      <c r="C2084" s="193" t="s">
        <v>2421</v>
      </c>
      <c r="D2084" s="190" t="s">
        <v>2548</v>
      </c>
      <c r="E2084" s="210">
        <v>4972</v>
      </c>
      <c r="F2084" s="436">
        <v>41729</v>
      </c>
      <c r="G2084" s="54">
        <v>4972</v>
      </c>
      <c r="H2084" s="77">
        <f t="shared" si="33"/>
        <v>0</v>
      </c>
      <c r="I2084" s="190" t="s">
        <v>162</v>
      </c>
    </row>
    <row r="2085" spans="1:9" x14ac:dyDescent="0.25">
      <c r="A2085" s="192"/>
      <c r="B2085" s="188" t="s">
        <v>1221</v>
      </c>
      <c r="C2085" s="193" t="s">
        <v>2421</v>
      </c>
      <c r="D2085" s="190" t="s">
        <v>560</v>
      </c>
      <c r="E2085" s="210">
        <v>2871</v>
      </c>
      <c r="F2085" s="436">
        <v>41729</v>
      </c>
      <c r="G2085" s="54">
        <v>2871</v>
      </c>
      <c r="H2085" s="77">
        <f t="shared" si="33"/>
        <v>0</v>
      </c>
      <c r="I2085" s="190" t="s">
        <v>162</v>
      </c>
    </row>
    <row r="2086" spans="1:9" x14ac:dyDescent="0.25">
      <c r="A2086" s="192"/>
      <c r="B2086" s="188" t="s">
        <v>1222</v>
      </c>
      <c r="C2086" s="193" t="s">
        <v>2421</v>
      </c>
      <c r="D2086" s="190" t="s">
        <v>2485</v>
      </c>
      <c r="E2086" s="210">
        <v>1440</v>
      </c>
      <c r="F2086" s="436">
        <v>41729</v>
      </c>
      <c r="G2086" s="54">
        <v>1440</v>
      </c>
      <c r="H2086" s="77">
        <f t="shared" si="33"/>
        <v>0</v>
      </c>
      <c r="I2086" s="190" t="s">
        <v>162</v>
      </c>
    </row>
    <row r="2087" spans="1:9" x14ac:dyDescent="0.25">
      <c r="A2087" s="192"/>
      <c r="B2087" s="188" t="s">
        <v>1223</v>
      </c>
      <c r="C2087" s="193" t="s">
        <v>2421</v>
      </c>
      <c r="D2087" s="190" t="s">
        <v>233</v>
      </c>
      <c r="E2087" s="210">
        <v>1613</v>
      </c>
      <c r="F2087" s="436">
        <v>41729</v>
      </c>
      <c r="G2087" s="54">
        <v>1613</v>
      </c>
      <c r="H2087" s="77">
        <f t="shared" si="33"/>
        <v>0</v>
      </c>
      <c r="I2087" s="190" t="s">
        <v>162</v>
      </c>
    </row>
    <row r="2088" spans="1:9" x14ac:dyDescent="0.25">
      <c r="A2088" s="192"/>
      <c r="B2088" s="188" t="s">
        <v>1225</v>
      </c>
      <c r="C2088" s="193" t="s">
        <v>2421</v>
      </c>
      <c r="D2088" s="190" t="s">
        <v>147</v>
      </c>
      <c r="E2088" s="210">
        <v>1896</v>
      </c>
      <c r="F2088" s="436">
        <v>41729</v>
      </c>
      <c r="G2088" s="54">
        <v>1896</v>
      </c>
      <c r="H2088" s="77">
        <f t="shared" si="33"/>
        <v>0</v>
      </c>
      <c r="I2088" s="190" t="s">
        <v>162</v>
      </c>
    </row>
    <row r="2089" spans="1:9" x14ac:dyDescent="0.25">
      <c r="A2089" s="192"/>
      <c r="B2089" s="188" t="s">
        <v>1226</v>
      </c>
      <c r="C2089" s="193" t="s">
        <v>2421</v>
      </c>
      <c r="D2089" s="190" t="s">
        <v>80</v>
      </c>
      <c r="E2089" s="210">
        <v>3155</v>
      </c>
      <c r="F2089" s="487" t="s">
        <v>2549</v>
      </c>
      <c r="G2089" s="54">
        <v>3155</v>
      </c>
      <c r="H2089" s="77">
        <f t="shared" si="33"/>
        <v>0</v>
      </c>
      <c r="I2089" s="190" t="s">
        <v>162</v>
      </c>
    </row>
    <row r="2090" spans="1:9" x14ac:dyDescent="0.25">
      <c r="A2090" s="192"/>
      <c r="B2090" s="188" t="s">
        <v>1227</v>
      </c>
      <c r="C2090" s="193" t="s">
        <v>2421</v>
      </c>
      <c r="D2090" s="190" t="s">
        <v>144</v>
      </c>
      <c r="E2090" s="210">
        <v>4070</v>
      </c>
      <c r="F2090" s="436">
        <v>41729</v>
      </c>
      <c r="G2090" s="54">
        <v>4070</v>
      </c>
      <c r="H2090" s="77">
        <f t="shared" si="33"/>
        <v>0</v>
      </c>
      <c r="I2090" s="190" t="s">
        <v>162</v>
      </c>
    </row>
    <row r="2091" spans="1:9" x14ac:dyDescent="0.25">
      <c r="A2091" s="192"/>
      <c r="B2091" s="188" t="s">
        <v>1228</v>
      </c>
      <c r="C2091" s="193" t="s">
        <v>2421</v>
      </c>
      <c r="D2091" s="190" t="s">
        <v>2550</v>
      </c>
      <c r="E2091" s="210">
        <v>11240</v>
      </c>
      <c r="F2091" s="436">
        <v>41729</v>
      </c>
      <c r="G2091" s="54">
        <v>11240</v>
      </c>
      <c r="H2091" s="217">
        <f t="shared" si="33"/>
        <v>0</v>
      </c>
      <c r="I2091" s="190" t="s">
        <v>162</v>
      </c>
    </row>
    <row r="2092" spans="1:9" x14ac:dyDescent="0.25">
      <c r="A2092" s="192"/>
      <c r="B2092" s="188" t="s">
        <v>1230</v>
      </c>
      <c r="C2092" s="193" t="s">
        <v>2421</v>
      </c>
      <c r="D2092" s="190" t="s">
        <v>523</v>
      </c>
      <c r="E2092" s="210">
        <v>8697</v>
      </c>
      <c r="F2092" s="486">
        <v>41734</v>
      </c>
      <c r="G2092" s="219">
        <v>8697</v>
      </c>
      <c r="H2092" s="77">
        <f>E2092-G2092</f>
        <v>0</v>
      </c>
      <c r="I2092" s="190" t="s">
        <v>8</v>
      </c>
    </row>
    <row r="2093" spans="1:9" x14ac:dyDescent="0.25">
      <c r="A2093" s="192"/>
      <c r="B2093" s="188" t="s">
        <v>1231</v>
      </c>
      <c r="C2093" s="193" t="s">
        <v>2421</v>
      </c>
      <c r="D2093" s="190" t="s">
        <v>28</v>
      </c>
      <c r="E2093" s="210">
        <v>1715</v>
      </c>
      <c r="F2093" s="436">
        <v>41727</v>
      </c>
      <c r="G2093" s="42">
        <v>1715</v>
      </c>
      <c r="H2093" s="77">
        <f>E2093-G2093</f>
        <v>0</v>
      </c>
      <c r="I2093" s="190"/>
    </row>
    <row r="2094" spans="1:9" x14ac:dyDescent="0.25">
      <c r="A2094" s="192"/>
      <c r="B2094" s="188" t="s">
        <v>1232</v>
      </c>
      <c r="C2094" s="193" t="s">
        <v>2421</v>
      </c>
      <c r="D2094" s="190" t="s">
        <v>52</v>
      </c>
      <c r="E2094" s="210">
        <v>4808.5</v>
      </c>
      <c r="F2094" s="486">
        <v>41732</v>
      </c>
      <c r="G2094" s="219">
        <v>4808.5</v>
      </c>
      <c r="H2094" s="77">
        <f>E2094-G2094</f>
        <v>0</v>
      </c>
      <c r="I2094" s="190" t="s">
        <v>21</v>
      </c>
    </row>
    <row r="2095" spans="1:9" x14ac:dyDescent="0.25">
      <c r="A2095" s="192"/>
      <c r="B2095" s="188" t="s">
        <v>1233</v>
      </c>
      <c r="C2095" s="193" t="s">
        <v>2421</v>
      </c>
      <c r="D2095" s="190" t="s">
        <v>79</v>
      </c>
      <c r="E2095" s="210">
        <v>45152</v>
      </c>
      <c r="F2095" s="494" t="s">
        <v>2551</v>
      </c>
      <c r="G2095" s="219">
        <v>45152</v>
      </c>
      <c r="H2095" s="77">
        <f t="shared" si="33"/>
        <v>0</v>
      </c>
      <c r="I2095" s="190" t="s">
        <v>217</v>
      </c>
    </row>
    <row r="2096" spans="1:9" x14ac:dyDescent="0.25">
      <c r="A2096" s="192"/>
      <c r="B2096" s="188" t="s">
        <v>1234</v>
      </c>
      <c r="C2096" s="193" t="s">
        <v>2421</v>
      </c>
      <c r="D2096" s="190" t="s">
        <v>366</v>
      </c>
      <c r="E2096" s="210">
        <v>5881.5</v>
      </c>
      <c r="F2096" s="486">
        <v>41732</v>
      </c>
      <c r="G2096" s="219">
        <v>5881.5</v>
      </c>
      <c r="H2096" s="77">
        <f t="shared" si="33"/>
        <v>0</v>
      </c>
      <c r="I2096" s="190" t="s">
        <v>217</v>
      </c>
    </row>
    <row r="2097" spans="1:9" x14ac:dyDescent="0.25">
      <c r="A2097" s="192"/>
      <c r="B2097" s="188" t="s">
        <v>1236</v>
      </c>
      <c r="C2097" s="193" t="s">
        <v>2421</v>
      </c>
      <c r="D2097" s="190" t="s">
        <v>18</v>
      </c>
      <c r="E2097" s="210">
        <v>2622.5</v>
      </c>
      <c r="F2097" s="436">
        <v>41727</v>
      </c>
      <c r="G2097" s="42">
        <v>2622.5</v>
      </c>
      <c r="H2097" s="77">
        <f t="shared" si="33"/>
        <v>0</v>
      </c>
      <c r="I2097" s="190"/>
    </row>
    <row r="2098" spans="1:9" x14ac:dyDescent="0.25">
      <c r="A2098" s="192"/>
      <c r="B2098" s="188" t="s">
        <v>1237</v>
      </c>
      <c r="C2098" s="193" t="s">
        <v>2421</v>
      </c>
      <c r="D2098" s="190" t="s">
        <v>396</v>
      </c>
      <c r="E2098" s="210">
        <v>530</v>
      </c>
      <c r="F2098" s="436">
        <v>41727</v>
      </c>
      <c r="G2098" s="42">
        <v>530</v>
      </c>
      <c r="H2098" s="77">
        <f t="shared" si="33"/>
        <v>0</v>
      </c>
      <c r="I2098" s="190" t="s">
        <v>8</v>
      </c>
    </row>
    <row r="2099" spans="1:9" x14ac:dyDescent="0.25">
      <c r="A2099" s="192"/>
      <c r="B2099" s="188" t="s">
        <v>1239</v>
      </c>
      <c r="C2099" s="193" t="s">
        <v>2421</v>
      </c>
      <c r="D2099" s="190" t="s">
        <v>1515</v>
      </c>
      <c r="E2099" s="210">
        <v>4010</v>
      </c>
      <c r="F2099" s="436">
        <v>41728</v>
      </c>
      <c r="G2099" s="42">
        <v>4010</v>
      </c>
      <c r="H2099" s="77">
        <f t="shared" si="33"/>
        <v>0</v>
      </c>
      <c r="I2099" s="190" t="s">
        <v>65</v>
      </c>
    </row>
    <row r="2100" spans="1:9" x14ac:dyDescent="0.25">
      <c r="A2100" s="192"/>
      <c r="B2100" s="188" t="s">
        <v>1240</v>
      </c>
      <c r="C2100" s="193" t="s">
        <v>2421</v>
      </c>
      <c r="D2100" s="190" t="s">
        <v>185</v>
      </c>
      <c r="E2100" s="210">
        <v>8459</v>
      </c>
      <c r="F2100" s="436">
        <v>41727</v>
      </c>
      <c r="G2100" s="42">
        <v>8459</v>
      </c>
      <c r="H2100" s="77">
        <f t="shared" si="33"/>
        <v>0</v>
      </c>
      <c r="I2100" s="190"/>
    </row>
    <row r="2101" spans="1:9" x14ac:dyDescent="0.25">
      <c r="A2101" s="192"/>
      <c r="B2101" s="188" t="s">
        <v>1242</v>
      </c>
      <c r="C2101" s="193" t="s">
        <v>2421</v>
      </c>
      <c r="D2101" s="190" t="s">
        <v>106</v>
      </c>
      <c r="E2101" s="210">
        <v>88253</v>
      </c>
      <c r="F2101" s="486">
        <v>41733</v>
      </c>
      <c r="G2101" s="219">
        <v>88253</v>
      </c>
      <c r="H2101" s="77">
        <f t="shared" si="33"/>
        <v>0</v>
      </c>
      <c r="I2101" s="190"/>
    </row>
    <row r="2102" spans="1:9" x14ac:dyDescent="0.25">
      <c r="A2102" s="192"/>
      <c r="B2102" s="188" t="s">
        <v>1243</v>
      </c>
      <c r="C2102" s="193" t="s">
        <v>2421</v>
      </c>
      <c r="D2102" s="190" t="s">
        <v>779</v>
      </c>
      <c r="E2102" s="210">
        <v>1335</v>
      </c>
      <c r="F2102" s="436">
        <v>41728</v>
      </c>
      <c r="G2102" s="42">
        <v>1335</v>
      </c>
      <c r="H2102" s="77">
        <f t="shared" si="33"/>
        <v>0</v>
      </c>
      <c r="I2102" s="190" t="s">
        <v>65</v>
      </c>
    </row>
    <row r="2103" spans="1:9" x14ac:dyDescent="0.25">
      <c r="A2103" s="192"/>
      <c r="B2103" s="188" t="s">
        <v>1244</v>
      </c>
      <c r="C2103" s="193" t="s">
        <v>2421</v>
      </c>
      <c r="D2103" s="190" t="s">
        <v>98</v>
      </c>
      <c r="E2103" s="210">
        <v>9667.2000000000007</v>
      </c>
      <c r="F2103" s="436">
        <v>41728</v>
      </c>
      <c r="G2103" s="42">
        <v>9667.2000000000007</v>
      </c>
      <c r="H2103" s="77">
        <f t="shared" si="33"/>
        <v>0</v>
      </c>
      <c r="I2103" s="190" t="s">
        <v>65</v>
      </c>
    </row>
    <row r="2104" spans="1:9" x14ac:dyDescent="0.25">
      <c r="A2104" s="192"/>
      <c r="B2104" s="188" t="s">
        <v>1245</v>
      </c>
      <c r="C2104" s="193" t="s">
        <v>2421</v>
      </c>
      <c r="D2104" s="190" t="s">
        <v>136</v>
      </c>
      <c r="E2104" s="210">
        <v>1565</v>
      </c>
      <c r="F2104" s="436">
        <v>41727</v>
      </c>
      <c r="G2104" s="42">
        <v>1565</v>
      </c>
      <c r="H2104" s="77">
        <f t="shared" si="33"/>
        <v>0</v>
      </c>
      <c r="I2104" s="190"/>
    </row>
    <row r="2105" spans="1:9" x14ac:dyDescent="0.25">
      <c r="A2105" s="192"/>
      <c r="B2105" s="188" t="s">
        <v>1246</v>
      </c>
      <c r="C2105" s="193" t="s">
        <v>2421</v>
      </c>
      <c r="D2105" s="190" t="s">
        <v>62</v>
      </c>
      <c r="E2105" s="210">
        <v>26751.200000000001</v>
      </c>
      <c r="F2105" s="436">
        <v>41728</v>
      </c>
      <c r="G2105" s="42">
        <v>26751.200000000001</v>
      </c>
      <c r="H2105" s="77">
        <f t="shared" si="33"/>
        <v>0</v>
      </c>
      <c r="I2105" s="190" t="s">
        <v>65</v>
      </c>
    </row>
    <row r="2106" spans="1:9" x14ac:dyDescent="0.25">
      <c r="A2106" s="192">
        <v>41728</v>
      </c>
      <c r="B2106" s="188" t="s">
        <v>1247</v>
      </c>
      <c r="C2106" s="193" t="s">
        <v>2421</v>
      </c>
      <c r="D2106" s="190" t="s">
        <v>14</v>
      </c>
      <c r="E2106" s="210">
        <v>8440</v>
      </c>
      <c r="F2106" s="436">
        <v>41729</v>
      </c>
      <c r="G2106" s="42">
        <v>8440</v>
      </c>
      <c r="H2106" s="77">
        <f t="shared" si="33"/>
        <v>0</v>
      </c>
      <c r="I2106" s="190" t="s">
        <v>30</v>
      </c>
    </row>
    <row r="2107" spans="1:9" x14ac:dyDescent="0.25">
      <c r="A2107" s="192"/>
      <c r="B2107" s="188" t="s">
        <v>1248</v>
      </c>
      <c r="C2107" s="193" t="s">
        <v>2421</v>
      </c>
      <c r="D2107" s="190" t="s">
        <v>435</v>
      </c>
      <c r="E2107" s="210">
        <v>8264.5</v>
      </c>
      <c r="F2107" s="487" t="s">
        <v>2552</v>
      </c>
      <c r="G2107" s="219">
        <v>8264.5</v>
      </c>
      <c r="H2107" s="77">
        <f t="shared" si="33"/>
        <v>0</v>
      </c>
      <c r="I2107" s="56" t="s">
        <v>8</v>
      </c>
    </row>
    <row r="2108" spans="1:9" x14ac:dyDescent="0.25">
      <c r="A2108" s="192"/>
      <c r="B2108" s="188" t="s">
        <v>1249</v>
      </c>
      <c r="C2108" s="193" t="s">
        <v>2421</v>
      </c>
      <c r="D2108" s="190" t="s">
        <v>2553</v>
      </c>
      <c r="E2108" s="210">
        <v>6565.5</v>
      </c>
      <c r="F2108" s="436">
        <v>41728</v>
      </c>
      <c r="G2108" s="42">
        <v>6565.5</v>
      </c>
      <c r="H2108" s="77">
        <f t="shared" si="33"/>
        <v>0</v>
      </c>
      <c r="I2108" s="190"/>
    </row>
    <row r="2109" spans="1:9" x14ac:dyDescent="0.25">
      <c r="A2109" s="192"/>
      <c r="B2109" s="188" t="s">
        <v>1250</v>
      </c>
      <c r="C2109" s="193" t="s">
        <v>2421</v>
      </c>
      <c r="D2109" s="190" t="s">
        <v>8</v>
      </c>
      <c r="E2109" s="210">
        <v>462.5</v>
      </c>
      <c r="F2109" s="436">
        <v>41728</v>
      </c>
      <c r="G2109" s="42">
        <v>462.5</v>
      </c>
      <c r="H2109" s="77">
        <f t="shared" si="33"/>
        <v>0</v>
      </c>
      <c r="I2109" s="190" t="s">
        <v>8</v>
      </c>
    </row>
    <row r="2110" spans="1:9" x14ac:dyDescent="0.25">
      <c r="A2110" s="192"/>
      <c r="B2110" s="188" t="s">
        <v>1251</v>
      </c>
      <c r="C2110" s="193" t="s">
        <v>2421</v>
      </c>
      <c r="D2110" s="190" t="s">
        <v>8</v>
      </c>
      <c r="E2110" s="210">
        <v>1211.5</v>
      </c>
      <c r="F2110" s="436">
        <v>41728</v>
      </c>
      <c r="G2110" s="42">
        <v>1211.5</v>
      </c>
      <c r="H2110" s="77">
        <f t="shared" si="33"/>
        <v>0</v>
      </c>
      <c r="I2110" s="190" t="s">
        <v>8</v>
      </c>
    </row>
    <row r="2111" spans="1:9" x14ac:dyDescent="0.25">
      <c r="A2111" s="192">
        <v>41728</v>
      </c>
      <c r="B2111" s="188" t="s">
        <v>1252</v>
      </c>
      <c r="C2111" s="193" t="s">
        <v>2421</v>
      </c>
      <c r="D2111" s="190" t="s">
        <v>2504</v>
      </c>
      <c r="E2111" s="210">
        <v>1544</v>
      </c>
      <c r="F2111" s="436">
        <v>41728</v>
      </c>
      <c r="G2111" s="42">
        <v>1544</v>
      </c>
      <c r="H2111" s="260">
        <f t="shared" si="33"/>
        <v>0</v>
      </c>
      <c r="I2111" s="190"/>
    </row>
    <row r="2112" spans="1:9" x14ac:dyDescent="0.25">
      <c r="A2112" s="192"/>
      <c r="B2112" s="188" t="s">
        <v>1253</v>
      </c>
      <c r="C2112" s="193" t="s">
        <v>2421</v>
      </c>
      <c r="D2112" s="190" t="s">
        <v>2504</v>
      </c>
      <c r="E2112" s="210">
        <v>957.5</v>
      </c>
      <c r="F2112" s="436">
        <v>41728</v>
      </c>
      <c r="G2112" s="42">
        <v>957.5</v>
      </c>
      <c r="H2112" s="77">
        <f t="shared" si="33"/>
        <v>0</v>
      </c>
      <c r="I2112" s="190"/>
    </row>
    <row r="2113" spans="1:9" x14ac:dyDescent="0.25">
      <c r="A2113" s="192"/>
      <c r="B2113" s="188" t="s">
        <v>1255</v>
      </c>
      <c r="C2113" s="193" t="s">
        <v>2421</v>
      </c>
      <c r="D2113" s="190" t="s">
        <v>8</v>
      </c>
      <c r="E2113" s="210">
        <v>2420</v>
      </c>
      <c r="F2113" s="436">
        <v>41728</v>
      </c>
      <c r="G2113" s="42">
        <v>2420</v>
      </c>
      <c r="H2113" s="222">
        <f t="shared" si="33"/>
        <v>0</v>
      </c>
      <c r="I2113" s="190" t="s">
        <v>8</v>
      </c>
    </row>
    <row r="2114" spans="1:9" x14ac:dyDescent="0.25">
      <c r="A2114" s="192"/>
      <c r="B2114" s="188" t="s">
        <v>1256</v>
      </c>
      <c r="C2114" s="193" t="s">
        <v>2421</v>
      </c>
      <c r="D2114" s="190" t="s">
        <v>98</v>
      </c>
      <c r="E2114" s="210">
        <v>10969.2</v>
      </c>
      <c r="F2114" s="436">
        <v>41728</v>
      </c>
      <c r="G2114" s="42">
        <v>10969.2</v>
      </c>
      <c r="H2114" s="222">
        <f t="shared" si="33"/>
        <v>0</v>
      </c>
      <c r="I2114" s="190"/>
    </row>
    <row r="2115" spans="1:9" x14ac:dyDescent="0.25">
      <c r="A2115" s="192"/>
      <c r="B2115" s="188" t="s">
        <v>1257</v>
      </c>
      <c r="C2115" s="193" t="s">
        <v>2421</v>
      </c>
      <c r="D2115" s="190" t="s">
        <v>136</v>
      </c>
      <c r="E2115" s="210">
        <v>7609.5</v>
      </c>
      <c r="F2115" s="436">
        <v>41728</v>
      </c>
      <c r="G2115" s="42">
        <v>7609.5</v>
      </c>
      <c r="H2115" s="222">
        <f t="shared" si="33"/>
        <v>0</v>
      </c>
      <c r="I2115" s="190"/>
    </row>
    <row r="2116" spans="1:9" x14ac:dyDescent="0.25">
      <c r="A2116" s="192"/>
      <c r="B2116" s="188" t="s">
        <v>1258</v>
      </c>
      <c r="C2116" s="193" t="s">
        <v>2421</v>
      </c>
      <c r="D2116" s="190" t="s">
        <v>49</v>
      </c>
      <c r="E2116" s="210">
        <v>2660</v>
      </c>
      <c r="F2116" s="436">
        <v>41728</v>
      </c>
      <c r="G2116" s="42">
        <v>2660</v>
      </c>
      <c r="H2116" s="222">
        <f t="shared" si="33"/>
        <v>0</v>
      </c>
      <c r="I2116" s="190"/>
    </row>
    <row r="2117" spans="1:9" x14ac:dyDescent="0.25">
      <c r="A2117" s="192"/>
      <c r="B2117" s="188" t="s">
        <v>1259</v>
      </c>
      <c r="C2117" s="193" t="s">
        <v>2421</v>
      </c>
      <c r="D2117" s="190" t="s">
        <v>215</v>
      </c>
      <c r="E2117" s="210">
        <v>580.5</v>
      </c>
      <c r="F2117" s="436">
        <v>41728</v>
      </c>
      <c r="G2117" s="42">
        <v>580.5</v>
      </c>
      <c r="H2117" s="222">
        <f t="shared" si="33"/>
        <v>0</v>
      </c>
      <c r="I2117" s="190"/>
    </row>
    <row r="2118" spans="1:9" x14ac:dyDescent="0.25">
      <c r="A2118" s="192"/>
      <c r="B2118" s="188" t="s">
        <v>1260</v>
      </c>
      <c r="C2118" s="193" t="s">
        <v>2421</v>
      </c>
      <c r="D2118" s="190" t="s">
        <v>29</v>
      </c>
      <c r="E2118" s="210">
        <v>6550</v>
      </c>
      <c r="F2118" s="436">
        <v>41729</v>
      </c>
      <c r="G2118" s="42">
        <v>6550</v>
      </c>
      <c r="H2118" s="222">
        <f t="shared" si="33"/>
        <v>0</v>
      </c>
      <c r="I2118" s="190" t="s">
        <v>12</v>
      </c>
    </row>
    <row r="2119" spans="1:9" x14ac:dyDescent="0.25">
      <c r="A2119" s="192"/>
      <c r="B2119" s="188" t="s">
        <v>1261</v>
      </c>
      <c r="C2119" s="193" t="s">
        <v>2421</v>
      </c>
      <c r="D2119" s="190" t="s">
        <v>123</v>
      </c>
      <c r="E2119" s="210">
        <v>3964.5</v>
      </c>
      <c r="F2119" s="489" t="s">
        <v>2554</v>
      </c>
      <c r="G2119" s="42">
        <v>3964.5</v>
      </c>
      <c r="H2119" s="222">
        <f t="shared" si="33"/>
        <v>0</v>
      </c>
      <c r="I2119" s="190" t="s">
        <v>8</v>
      </c>
    </row>
    <row r="2120" spans="1:9" x14ac:dyDescent="0.25">
      <c r="A2120" s="192"/>
      <c r="B2120" s="188" t="s">
        <v>1262</v>
      </c>
      <c r="C2120" s="193" t="s">
        <v>2421</v>
      </c>
      <c r="D2120" s="190" t="s">
        <v>11</v>
      </c>
      <c r="E2120" s="210">
        <v>28905</v>
      </c>
      <c r="F2120" s="486">
        <v>41754</v>
      </c>
      <c r="G2120" s="219">
        <v>28905</v>
      </c>
      <c r="H2120" s="77">
        <f>E2120-G2120</f>
        <v>0</v>
      </c>
      <c r="I2120" s="190" t="s">
        <v>65</v>
      </c>
    </row>
    <row r="2121" spans="1:9" x14ac:dyDescent="0.25">
      <c r="A2121" s="192"/>
      <c r="B2121" s="188" t="s">
        <v>1263</v>
      </c>
      <c r="C2121" s="193" t="s">
        <v>2421</v>
      </c>
      <c r="D2121" s="190" t="s">
        <v>260</v>
      </c>
      <c r="E2121" s="210">
        <v>1788</v>
      </c>
      <c r="F2121" s="436">
        <v>41728</v>
      </c>
      <c r="G2121" s="42">
        <v>1788</v>
      </c>
      <c r="H2121" s="222">
        <f>E2121-G2121</f>
        <v>0</v>
      </c>
      <c r="I2121" s="190" t="s">
        <v>21</v>
      </c>
    </row>
    <row r="2122" spans="1:9" x14ac:dyDescent="0.25">
      <c r="A2122" s="192"/>
      <c r="B2122" s="188" t="s">
        <v>1264</v>
      </c>
      <c r="C2122" s="193" t="s">
        <v>2421</v>
      </c>
      <c r="D2122" s="190" t="s">
        <v>124</v>
      </c>
      <c r="E2122" s="210">
        <v>6547.2</v>
      </c>
      <c r="F2122" s="436">
        <v>41728</v>
      </c>
      <c r="G2122" s="42">
        <v>6547.2</v>
      </c>
      <c r="H2122" s="77">
        <f t="shared" ref="H2122:H2185" si="34">E2122-G2122</f>
        <v>0</v>
      </c>
      <c r="I2122" s="190" t="s">
        <v>12</v>
      </c>
    </row>
    <row r="2123" spans="1:9" x14ac:dyDescent="0.25">
      <c r="A2123" s="192"/>
      <c r="B2123" s="188" t="s">
        <v>1265</v>
      </c>
      <c r="C2123" s="193" t="s">
        <v>2421</v>
      </c>
      <c r="D2123" s="190" t="s">
        <v>180</v>
      </c>
      <c r="E2123" s="210">
        <v>24684.5</v>
      </c>
      <c r="F2123" s="489" t="s">
        <v>2555</v>
      </c>
      <c r="G2123" s="219">
        <v>24684.5</v>
      </c>
      <c r="H2123" s="77">
        <f t="shared" si="34"/>
        <v>0</v>
      </c>
      <c r="I2123" s="190" t="s">
        <v>65</v>
      </c>
    </row>
    <row r="2124" spans="1:9" x14ac:dyDescent="0.25">
      <c r="A2124" s="192"/>
      <c r="B2124" s="188" t="s">
        <v>1266</v>
      </c>
      <c r="C2124" s="193" t="s">
        <v>2421</v>
      </c>
      <c r="D2124" s="190" t="s">
        <v>251</v>
      </c>
      <c r="E2124" s="210">
        <v>16376</v>
      </c>
      <c r="F2124" s="436">
        <v>41728</v>
      </c>
      <c r="G2124" s="42">
        <v>16376</v>
      </c>
      <c r="H2124" s="77">
        <f t="shared" si="34"/>
        <v>0</v>
      </c>
      <c r="I2124" s="190" t="s">
        <v>12</v>
      </c>
    </row>
    <row r="2125" spans="1:9" x14ac:dyDescent="0.25">
      <c r="A2125" s="192"/>
      <c r="B2125" s="188" t="s">
        <v>1267</v>
      </c>
      <c r="C2125" s="193" t="s">
        <v>2421</v>
      </c>
      <c r="D2125" s="190" t="s">
        <v>665</v>
      </c>
      <c r="E2125" s="210">
        <v>19464</v>
      </c>
      <c r="F2125" s="436">
        <v>41729</v>
      </c>
      <c r="G2125" s="42">
        <v>19464</v>
      </c>
      <c r="H2125" s="77">
        <f t="shared" si="34"/>
        <v>0</v>
      </c>
      <c r="I2125" s="190" t="s">
        <v>27</v>
      </c>
    </row>
    <row r="2126" spans="1:9" x14ac:dyDescent="0.25">
      <c r="A2126" s="192"/>
      <c r="B2126" s="188" t="s">
        <v>1268</v>
      </c>
      <c r="C2126" s="193" t="s">
        <v>2421</v>
      </c>
      <c r="D2126" s="190" t="s">
        <v>8</v>
      </c>
      <c r="E2126" s="210">
        <v>482.5</v>
      </c>
      <c r="F2126" s="436">
        <v>41728</v>
      </c>
      <c r="G2126" s="42">
        <v>482.5</v>
      </c>
      <c r="H2126" s="77">
        <f t="shared" si="34"/>
        <v>0</v>
      </c>
      <c r="I2126" s="190" t="s">
        <v>8</v>
      </c>
    </row>
    <row r="2127" spans="1:9" x14ac:dyDescent="0.25">
      <c r="A2127" s="192"/>
      <c r="B2127" s="188" t="s">
        <v>1269</v>
      </c>
      <c r="C2127" s="193" t="s">
        <v>2421</v>
      </c>
      <c r="D2127" s="190" t="s">
        <v>55</v>
      </c>
      <c r="E2127" s="210">
        <v>16944.5</v>
      </c>
      <c r="F2127" s="436">
        <v>41728</v>
      </c>
      <c r="G2127" s="42">
        <v>16944.5</v>
      </c>
      <c r="H2127" s="77">
        <f t="shared" si="34"/>
        <v>0</v>
      </c>
      <c r="I2127" s="190" t="s">
        <v>8</v>
      </c>
    </row>
    <row r="2128" spans="1:9" x14ac:dyDescent="0.25">
      <c r="A2128" s="192"/>
      <c r="B2128" s="188" t="s">
        <v>1270</v>
      </c>
      <c r="C2128" s="193" t="s">
        <v>2421</v>
      </c>
      <c r="D2128" s="190" t="s">
        <v>168</v>
      </c>
      <c r="E2128" s="210">
        <v>6799</v>
      </c>
      <c r="F2128" s="436">
        <v>41728</v>
      </c>
      <c r="G2128" s="42">
        <v>6799</v>
      </c>
      <c r="H2128" s="77">
        <f t="shared" si="34"/>
        <v>0</v>
      </c>
      <c r="I2128" s="190"/>
    </row>
    <row r="2129" spans="1:9" x14ac:dyDescent="0.25">
      <c r="A2129" s="192"/>
      <c r="B2129" s="188" t="s">
        <v>1271</v>
      </c>
      <c r="C2129" s="193" t="s">
        <v>2421</v>
      </c>
      <c r="D2129" s="190" t="s">
        <v>130</v>
      </c>
      <c r="E2129" s="210">
        <v>8433.2999999999993</v>
      </c>
      <c r="F2129" s="436">
        <v>41729</v>
      </c>
      <c r="G2129" s="42">
        <v>8433.2999999999993</v>
      </c>
      <c r="H2129" s="77">
        <f t="shared" si="34"/>
        <v>0</v>
      </c>
      <c r="I2129" s="190" t="s">
        <v>21</v>
      </c>
    </row>
    <row r="2130" spans="1:9" x14ac:dyDescent="0.25">
      <c r="A2130" s="192"/>
      <c r="B2130" s="188" t="s">
        <v>1272</v>
      </c>
      <c r="C2130" s="193" t="s">
        <v>2421</v>
      </c>
      <c r="D2130" s="190" t="s">
        <v>50</v>
      </c>
      <c r="E2130" s="210">
        <v>8232</v>
      </c>
      <c r="F2130" s="436">
        <v>41728</v>
      </c>
      <c r="G2130" s="42">
        <v>8232</v>
      </c>
      <c r="H2130" s="77">
        <f t="shared" si="34"/>
        <v>0</v>
      </c>
      <c r="I2130" s="190" t="s">
        <v>21</v>
      </c>
    </row>
    <row r="2131" spans="1:9" x14ac:dyDescent="0.25">
      <c r="A2131" s="192"/>
      <c r="B2131" s="188" t="s">
        <v>1273</v>
      </c>
      <c r="C2131" s="193" t="s">
        <v>2421</v>
      </c>
      <c r="D2131" s="190" t="s">
        <v>68</v>
      </c>
      <c r="E2131" s="210">
        <v>4602.3999999999996</v>
      </c>
      <c r="F2131" s="489" t="s">
        <v>2556</v>
      </c>
      <c r="G2131" s="219">
        <v>4602.3999999999996</v>
      </c>
      <c r="H2131" s="77">
        <f t="shared" si="34"/>
        <v>0</v>
      </c>
      <c r="I2131" s="190" t="s">
        <v>65</v>
      </c>
    </row>
    <row r="2132" spans="1:9" x14ac:dyDescent="0.25">
      <c r="A2132" s="192"/>
      <c r="B2132" s="188" t="s">
        <v>1274</v>
      </c>
      <c r="C2132" s="193" t="s">
        <v>2421</v>
      </c>
      <c r="D2132" s="190" t="s">
        <v>36</v>
      </c>
      <c r="E2132" s="210">
        <v>10576.2</v>
      </c>
      <c r="F2132" s="436">
        <v>41728</v>
      </c>
      <c r="G2132" s="42">
        <v>10576.2</v>
      </c>
      <c r="H2132" s="77">
        <f t="shared" si="34"/>
        <v>0</v>
      </c>
      <c r="I2132" s="190" t="s">
        <v>21</v>
      </c>
    </row>
    <row r="2133" spans="1:9" x14ac:dyDescent="0.25">
      <c r="A2133" s="192"/>
      <c r="B2133" s="188" t="s">
        <v>1275</v>
      </c>
      <c r="C2133" s="193" t="s">
        <v>2421</v>
      </c>
      <c r="D2133" s="190" t="s">
        <v>8</v>
      </c>
      <c r="E2133" s="210">
        <v>630.5</v>
      </c>
      <c r="F2133" s="436">
        <v>41728</v>
      </c>
      <c r="G2133" s="42">
        <v>630.5</v>
      </c>
      <c r="H2133" s="77">
        <f t="shared" si="34"/>
        <v>0</v>
      </c>
      <c r="I2133" s="190" t="s">
        <v>8</v>
      </c>
    </row>
    <row r="2134" spans="1:9" x14ac:dyDescent="0.25">
      <c r="A2134" s="192"/>
      <c r="B2134" s="188" t="s">
        <v>1276</v>
      </c>
      <c r="C2134" s="193" t="s">
        <v>2421</v>
      </c>
      <c r="D2134" s="190" t="s">
        <v>99</v>
      </c>
      <c r="E2134" s="210">
        <v>754.5</v>
      </c>
      <c r="F2134" s="436">
        <v>41728</v>
      </c>
      <c r="G2134" s="42">
        <v>754.5</v>
      </c>
      <c r="H2134" s="77">
        <f t="shared" si="34"/>
        <v>0</v>
      </c>
      <c r="I2134" s="190"/>
    </row>
    <row r="2135" spans="1:9" x14ac:dyDescent="0.25">
      <c r="A2135" s="192"/>
      <c r="B2135" s="188" t="s">
        <v>1277</v>
      </c>
      <c r="C2135" s="193" t="s">
        <v>2421</v>
      </c>
      <c r="D2135" s="190" t="s">
        <v>16</v>
      </c>
      <c r="E2135" s="210">
        <v>2116</v>
      </c>
      <c r="F2135" s="486">
        <v>41738</v>
      </c>
      <c r="G2135" s="219">
        <v>2116</v>
      </c>
      <c r="H2135" s="77">
        <f t="shared" si="34"/>
        <v>0</v>
      </c>
      <c r="I2135" s="190"/>
    </row>
    <row r="2136" spans="1:9" x14ac:dyDescent="0.25">
      <c r="A2136" s="192"/>
      <c r="B2136" s="188" t="s">
        <v>1278</v>
      </c>
      <c r="C2136" s="193" t="s">
        <v>2421</v>
      </c>
      <c r="D2136" s="190" t="s">
        <v>254</v>
      </c>
      <c r="E2136" s="210">
        <v>2315.5</v>
      </c>
      <c r="F2136" s="436">
        <v>41728</v>
      </c>
      <c r="G2136" s="42">
        <v>2315.5</v>
      </c>
      <c r="H2136" s="77">
        <f t="shared" si="34"/>
        <v>0</v>
      </c>
      <c r="I2136" s="190"/>
    </row>
    <row r="2137" spans="1:9" ht="23.25" x14ac:dyDescent="0.25">
      <c r="A2137" s="192"/>
      <c r="B2137" s="188" t="s">
        <v>1279</v>
      </c>
      <c r="C2137" s="193" t="s">
        <v>2421</v>
      </c>
      <c r="D2137" s="190" t="s">
        <v>110</v>
      </c>
      <c r="E2137" s="210">
        <v>47057</v>
      </c>
      <c r="F2137" s="529" t="s">
        <v>2557</v>
      </c>
      <c r="G2137" s="219">
        <v>47057</v>
      </c>
      <c r="H2137" s="77">
        <f t="shared" si="34"/>
        <v>0</v>
      </c>
      <c r="I2137" s="190" t="s">
        <v>12</v>
      </c>
    </row>
    <row r="2138" spans="1:9" x14ac:dyDescent="0.25">
      <c r="A2138" s="192"/>
      <c r="B2138" s="188" t="s">
        <v>1281</v>
      </c>
      <c r="C2138" s="193" t="s">
        <v>2421</v>
      </c>
      <c r="D2138" s="190" t="s">
        <v>808</v>
      </c>
      <c r="E2138" s="210">
        <v>743</v>
      </c>
      <c r="F2138" s="436" t="s">
        <v>2558</v>
      </c>
      <c r="G2138" s="42">
        <v>743</v>
      </c>
      <c r="H2138" s="77">
        <f t="shared" si="34"/>
        <v>0</v>
      </c>
      <c r="I2138" s="190" t="s">
        <v>12</v>
      </c>
    </row>
    <row r="2139" spans="1:9" x14ac:dyDescent="0.25">
      <c r="A2139" s="192"/>
      <c r="B2139" s="188" t="s">
        <v>1282</v>
      </c>
      <c r="C2139" s="193" t="s">
        <v>2421</v>
      </c>
      <c r="D2139" s="190" t="s">
        <v>1778</v>
      </c>
      <c r="E2139" s="210">
        <v>2373</v>
      </c>
      <c r="F2139" s="436">
        <v>41729</v>
      </c>
      <c r="G2139" s="42">
        <v>2373</v>
      </c>
      <c r="H2139" s="77">
        <f t="shared" si="34"/>
        <v>0</v>
      </c>
      <c r="I2139" s="190" t="s">
        <v>12</v>
      </c>
    </row>
    <row r="2140" spans="1:9" x14ac:dyDescent="0.25">
      <c r="A2140" s="192"/>
      <c r="B2140" s="188" t="s">
        <v>1283</v>
      </c>
      <c r="C2140" s="193" t="s">
        <v>2421</v>
      </c>
      <c r="D2140" s="190" t="s">
        <v>58</v>
      </c>
      <c r="E2140" s="210">
        <v>2441</v>
      </c>
      <c r="F2140" s="436">
        <v>41729</v>
      </c>
      <c r="G2140" s="42">
        <v>2441</v>
      </c>
      <c r="H2140" s="77">
        <f t="shared" si="34"/>
        <v>0</v>
      </c>
      <c r="I2140" s="190" t="s">
        <v>12</v>
      </c>
    </row>
    <row r="2141" spans="1:9" x14ac:dyDescent="0.25">
      <c r="A2141" s="192"/>
      <c r="B2141" s="188" t="s">
        <v>1284</v>
      </c>
      <c r="C2141" s="193" t="s">
        <v>2421</v>
      </c>
      <c r="D2141" s="190" t="s">
        <v>544</v>
      </c>
      <c r="E2141" s="210">
        <v>18753</v>
      </c>
      <c r="F2141" s="436">
        <v>41728</v>
      </c>
      <c r="G2141" s="42">
        <v>18753</v>
      </c>
      <c r="H2141" s="77">
        <f t="shared" si="34"/>
        <v>0</v>
      </c>
      <c r="I2141" s="190"/>
    </row>
    <row r="2142" spans="1:9" x14ac:dyDescent="0.25">
      <c r="A2142" s="192"/>
      <c r="B2142" s="188" t="s">
        <v>1285</v>
      </c>
      <c r="C2142" s="193" t="s">
        <v>2421</v>
      </c>
      <c r="D2142" s="190" t="s">
        <v>144</v>
      </c>
      <c r="E2142" s="210">
        <v>2313.6</v>
      </c>
      <c r="F2142" s="436">
        <v>41729</v>
      </c>
      <c r="G2142" s="42">
        <v>2313.6</v>
      </c>
      <c r="H2142" s="77">
        <f t="shared" si="34"/>
        <v>0</v>
      </c>
      <c r="I2142" s="190" t="s">
        <v>12</v>
      </c>
    </row>
    <row r="2143" spans="1:9" x14ac:dyDescent="0.25">
      <c r="A2143" s="192"/>
      <c r="B2143" s="188" t="s">
        <v>1286</v>
      </c>
      <c r="C2143" s="193" t="s">
        <v>2421</v>
      </c>
      <c r="D2143" s="190" t="s">
        <v>136</v>
      </c>
      <c r="E2143" s="210">
        <v>1165</v>
      </c>
      <c r="F2143" s="436">
        <v>41728</v>
      </c>
      <c r="G2143" s="42">
        <v>1165</v>
      </c>
      <c r="H2143" s="77">
        <f t="shared" si="34"/>
        <v>0</v>
      </c>
      <c r="I2143" s="190"/>
    </row>
    <row r="2144" spans="1:9" x14ac:dyDescent="0.25">
      <c r="A2144" s="192"/>
      <c r="B2144" s="188" t="s">
        <v>1287</v>
      </c>
      <c r="C2144" s="193" t="s">
        <v>2421</v>
      </c>
      <c r="D2144" s="190" t="s">
        <v>745</v>
      </c>
      <c r="E2144" s="210">
        <v>1176</v>
      </c>
      <c r="F2144" s="436">
        <v>41728</v>
      </c>
      <c r="G2144" s="42">
        <v>1176</v>
      </c>
      <c r="H2144" s="77">
        <f t="shared" si="34"/>
        <v>0</v>
      </c>
      <c r="I2144" s="190"/>
    </row>
    <row r="2145" spans="1:9" x14ac:dyDescent="0.25">
      <c r="A2145" s="192">
        <v>41729</v>
      </c>
      <c r="B2145" s="188" t="s">
        <v>1288</v>
      </c>
      <c r="C2145" s="193" t="s">
        <v>2421</v>
      </c>
      <c r="D2145" s="190" t="s">
        <v>1051</v>
      </c>
      <c r="E2145" s="210">
        <v>259</v>
      </c>
      <c r="F2145" s="436">
        <v>41729</v>
      </c>
      <c r="G2145" s="42">
        <v>259</v>
      </c>
      <c r="H2145" s="77">
        <f t="shared" si="34"/>
        <v>0</v>
      </c>
      <c r="I2145" s="190" t="s">
        <v>8</v>
      </c>
    </row>
    <row r="2146" spans="1:9" x14ac:dyDescent="0.25">
      <c r="A2146" s="192"/>
      <c r="B2146" s="188" t="s">
        <v>1290</v>
      </c>
      <c r="C2146" s="193" t="s">
        <v>2421</v>
      </c>
      <c r="D2146" s="190" t="s">
        <v>147</v>
      </c>
      <c r="E2146" s="210">
        <v>14460.6</v>
      </c>
      <c r="F2146" s="436">
        <v>41729</v>
      </c>
      <c r="G2146" s="42">
        <v>14460.6</v>
      </c>
      <c r="H2146" s="77">
        <f t="shared" si="34"/>
        <v>0</v>
      </c>
      <c r="I2146" s="56" t="s">
        <v>21</v>
      </c>
    </row>
    <row r="2147" spans="1:9" x14ac:dyDescent="0.25">
      <c r="A2147" s="192"/>
      <c r="B2147" s="188" t="s">
        <v>1292</v>
      </c>
      <c r="C2147" s="193" t="s">
        <v>2421</v>
      </c>
      <c r="D2147" s="190" t="s">
        <v>14</v>
      </c>
      <c r="E2147" s="210">
        <v>4800</v>
      </c>
      <c r="F2147" s="436">
        <v>41729</v>
      </c>
      <c r="G2147" s="42">
        <v>4800</v>
      </c>
      <c r="H2147" s="77">
        <f t="shared" si="34"/>
        <v>0</v>
      </c>
      <c r="I2147" s="190" t="s">
        <v>21</v>
      </c>
    </row>
    <row r="2148" spans="1:9" x14ac:dyDescent="0.25">
      <c r="A2148" s="192"/>
      <c r="B2148" s="188" t="s">
        <v>1293</v>
      </c>
      <c r="C2148" s="193" t="s">
        <v>2421</v>
      </c>
      <c r="D2148" s="190" t="s">
        <v>615</v>
      </c>
      <c r="E2148" s="210">
        <v>24183</v>
      </c>
      <c r="F2148" s="436">
        <v>41729</v>
      </c>
      <c r="G2148" s="42">
        <v>24183</v>
      </c>
      <c r="H2148" s="77">
        <f t="shared" si="34"/>
        <v>0</v>
      </c>
      <c r="I2148" s="190" t="s">
        <v>21</v>
      </c>
    </row>
    <row r="2149" spans="1:9" x14ac:dyDescent="0.25">
      <c r="A2149" s="192"/>
      <c r="B2149" s="188" t="s">
        <v>1295</v>
      </c>
      <c r="C2149" s="193" t="s">
        <v>2421</v>
      </c>
      <c r="D2149" s="190" t="s">
        <v>152</v>
      </c>
      <c r="E2149" s="210">
        <v>8250</v>
      </c>
      <c r="F2149" s="436">
        <v>41729</v>
      </c>
      <c r="G2149" s="42">
        <v>8250</v>
      </c>
      <c r="H2149" s="77">
        <f t="shared" si="34"/>
        <v>0</v>
      </c>
      <c r="I2149" s="190"/>
    </row>
    <row r="2150" spans="1:9" x14ac:dyDescent="0.25">
      <c r="A2150" s="192"/>
      <c r="B2150" s="188" t="s">
        <v>1296</v>
      </c>
      <c r="C2150" s="193" t="s">
        <v>2421</v>
      </c>
      <c r="D2150" s="196" t="s">
        <v>53</v>
      </c>
      <c r="E2150" s="215">
        <v>0</v>
      </c>
      <c r="F2150" s="436"/>
      <c r="G2150" s="42"/>
      <c r="H2150" s="77">
        <f t="shared" si="34"/>
        <v>0</v>
      </c>
      <c r="I2150" s="190" t="s">
        <v>324</v>
      </c>
    </row>
    <row r="2151" spans="1:9" x14ac:dyDescent="0.25">
      <c r="A2151" s="192"/>
      <c r="B2151" s="188" t="s">
        <v>1297</v>
      </c>
      <c r="C2151" s="193" t="s">
        <v>2421</v>
      </c>
      <c r="D2151" s="190" t="s">
        <v>1515</v>
      </c>
      <c r="E2151" s="210">
        <v>19768</v>
      </c>
      <c r="F2151" s="436">
        <v>41729</v>
      </c>
      <c r="G2151" s="42">
        <v>19768</v>
      </c>
      <c r="H2151" s="77">
        <f t="shared" si="34"/>
        <v>0</v>
      </c>
      <c r="I2151" s="190" t="s">
        <v>65</v>
      </c>
    </row>
    <row r="2152" spans="1:9" x14ac:dyDescent="0.25">
      <c r="A2152" s="192"/>
      <c r="B2152" s="188" t="s">
        <v>1298</v>
      </c>
      <c r="C2152" s="193" t="s">
        <v>2421</v>
      </c>
      <c r="D2152" s="190" t="s">
        <v>55</v>
      </c>
      <c r="E2152" s="210">
        <v>3346.5</v>
      </c>
      <c r="F2152" s="436">
        <v>41729</v>
      </c>
      <c r="G2152" s="42">
        <v>3346.5</v>
      </c>
      <c r="H2152" s="77">
        <f t="shared" si="34"/>
        <v>0</v>
      </c>
      <c r="I2152" s="190" t="s">
        <v>8</v>
      </c>
    </row>
    <row r="2153" spans="1:9" x14ac:dyDescent="0.25">
      <c r="A2153" s="192"/>
      <c r="B2153" s="188" t="s">
        <v>1299</v>
      </c>
      <c r="C2153" s="193" t="s">
        <v>2421</v>
      </c>
      <c r="D2153" s="190" t="s">
        <v>23</v>
      </c>
      <c r="E2153" s="210">
        <v>5049</v>
      </c>
      <c r="F2153" s="436">
        <v>41729</v>
      </c>
      <c r="G2153" s="42">
        <v>5049</v>
      </c>
      <c r="H2153" s="77">
        <f>E2153-G2153</f>
        <v>0</v>
      </c>
      <c r="I2153" s="190"/>
    </row>
    <row r="2154" spans="1:9" x14ac:dyDescent="0.25">
      <c r="A2154" s="192"/>
      <c r="B2154" s="188" t="s">
        <v>1300</v>
      </c>
      <c r="C2154" s="193" t="s">
        <v>2421</v>
      </c>
      <c r="D2154" s="190" t="s">
        <v>48</v>
      </c>
      <c r="E2154" s="210">
        <v>567</v>
      </c>
      <c r="F2154" s="436">
        <v>41729</v>
      </c>
      <c r="G2154" s="42">
        <v>567</v>
      </c>
      <c r="H2154" s="77">
        <f t="shared" si="34"/>
        <v>0</v>
      </c>
      <c r="I2154" s="190" t="s">
        <v>217</v>
      </c>
    </row>
    <row r="2155" spans="1:9" x14ac:dyDescent="0.25">
      <c r="A2155" s="192"/>
      <c r="B2155" s="188" t="s">
        <v>1301</v>
      </c>
      <c r="C2155" s="193" t="s">
        <v>2421</v>
      </c>
      <c r="D2155" s="190" t="s">
        <v>316</v>
      </c>
      <c r="E2155" s="210">
        <v>1050</v>
      </c>
      <c r="F2155" s="486">
        <v>41730</v>
      </c>
      <c r="G2155" s="219">
        <v>1050</v>
      </c>
      <c r="H2155" s="77">
        <f t="shared" si="34"/>
        <v>0</v>
      </c>
      <c r="I2155" s="190" t="s">
        <v>30</v>
      </c>
    </row>
    <row r="2156" spans="1:9" x14ac:dyDescent="0.25">
      <c r="A2156" s="192"/>
      <c r="B2156" s="188" t="s">
        <v>1303</v>
      </c>
      <c r="C2156" s="193" t="s">
        <v>2421</v>
      </c>
      <c r="D2156" s="190" t="s">
        <v>115</v>
      </c>
      <c r="E2156" s="210">
        <v>2768</v>
      </c>
      <c r="F2156" s="436">
        <v>41729</v>
      </c>
      <c r="G2156" s="42">
        <v>2768</v>
      </c>
      <c r="H2156" s="77">
        <f t="shared" si="34"/>
        <v>0</v>
      </c>
      <c r="I2156" s="190"/>
    </row>
    <row r="2157" spans="1:9" x14ac:dyDescent="0.25">
      <c r="A2157" s="192"/>
      <c r="B2157" s="188" t="s">
        <v>1304</v>
      </c>
      <c r="C2157" s="193" t="s">
        <v>2421</v>
      </c>
      <c r="D2157" s="190" t="s">
        <v>501</v>
      </c>
      <c r="E2157" s="210">
        <v>1221</v>
      </c>
      <c r="F2157" s="436">
        <v>41729</v>
      </c>
      <c r="G2157" s="42">
        <v>1221</v>
      </c>
      <c r="H2157" s="217">
        <f t="shared" si="34"/>
        <v>0</v>
      </c>
      <c r="I2157" s="190"/>
    </row>
    <row r="2158" spans="1:9" x14ac:dyDescent="0.25">
      <c r="A2158" s="192"/>
      <c r="B2158" s="188" t="s">
        <v>1305</v>
      </c>
      <c r="C2158" s="193" t="s">
        <v>2421</v>
      </c>
      <c r="D2158" s="190" t="s">
        <v>366</v>
      </c>
      <c r="E2158" s="210">
        <v>19063</v>
      </c>
      <c r="F2158" s="436">
        <v>41729</v>
      </c>
      <c r="G2158" s="42">
        <v>19063</v>
      </c>
      <c r="H2158" s="77">
        <f>E2158-G2158</f>
        <v>0</v>
      </c>
      <c r="I2158" s="190" t="s">
        <v>21</v>
      </c>
    </row>
    <row r="2159" spans="1:9" x14ac:dyDescent="0.25">
      <c r="A2159" s="192"/>
      <c r="B2159" s="188" t="s">
        <v>1307</v>
      </c>
      <c r="C2159" s="193" t="s">
        <v>2421</v>
      </c>
      <c r="D2159" s="190" t="s">
        <v>36</v>
      </c>
      <c r="E2159" s="210">
        <v>35214.5</v>
      </c>
      <c r="F2159" s="436">
        <v>41729</v>
      </c>
      <c r="G2159" s="42">
        <v>35214.5</v>
      </c>
      <c r="H2159" s="77">
        <f>E2159-G2159</f>
        <v>0</v>
      </c>
      <c r="I2159" s="190" t="s">
        <v>217</v>
      </c>
    </row>
    <row r="2160" spans="1:9" x14ac:dyDescent="0.25">
      <c r="A2160" s="192"/>
      <c r="B2160" s="188" t="s">
        <v>1308</v>
      </c>
      <c r="C2160" s="193" t="s">
        <v>2421</v>
      </c>
      <c r="D2160" s="190" t="s">
        <v>28</v>
      </c>
      <c r="E2160" s="210">
        <v>3744</v>
      </c>
      <c r="F2160" s="436">
        <v>41729</v>
      </c>
      <c r="G2160" s="42">
        <v>3744</v>
      </c>
      <c r="H2160" s="77">
        <f>E2160-G2160</f>
        <v>0</v>
      </c>
      <c r="I2160" s="190"/>
    </row>
    <row r="2161" spans="1:9" x14ac:dyDescent="0.25">
      <c r="A2161" s="192"/>
      <c r="B2161" s="188" t="s">
        <v>1309</v>
      </c>
      <c r="C2161" s="193" t="s">
        <v>2421</v>
      </c>
      <c r="D2161" s="190" t="s">
        <v>66</v>
      </c>
      <c r="E2161" s="210">
        <v>1495</v>
      </c>
      <c r="F2161" s="436">
        <v>41729</v>
      </c>
      <c r="G2161" s="42">
        <v>1495</v>
      </c>
      <c r="H2161" s="77">
        <f t="shared" si="34"/>
        <v>0</v>
      </c>
      <c r="I2161" s="190" t="s">
        <v>217</v>
      </c>
    </row>
    <row r="2162" spans="1:9" x14ac:dyDescent="0.25">
      <c r="A2162" s="192"/>
      <c r="B2162" s="188" t="s">
        <v>1310</v>
      </c>
      <c r="C2162" s="193" t="s">
        <v>2421</v>
      </c>
      <c r="D2162" s="190" t="s">
        <v>34</v>
      </c>
      <c r="E2162" s="210">
        <v>2000</v>
      </c>
      <c r="F2162" s="486" t="s">
        <v>2559</v>
      </c>
      <c r="G2162" s="42">
        <v>2000</v>
      </c>
      <c r="H2162" s="77">
        <f t="shared" si="34"/>
        <v>0</v>
      </c>
      <c r="I2162" s="190" t="s">
        <v>30</v>
      </c>
    </row>
    <row r="2163" spans="1:9" x14ac:dyDescent="0.25">
      <c r="A2163" s="192"/>
      <c r="B2163" s="188" t="s">
        <v>1311</v>
      </c>
      <c r="C2163" s="193" t="s">
        <v>2421</v>
      </c>
      <c r="D2163" s="190" t="s">
        <v>22</v>
      </c>
      <c r="E2163" s="210">
        <v>1488</v>
      </c>
      <c r="F2163" s="436">
        <v>41729</v>
      </c>
      <c r="G2163" s="42">
        <v>1488</v>
      </c>
      <c r="H2163" s="77">
        <f t="shared" si="34"/>
        <v>0</v>
      </c>
      <c r="I2163" s="190"/>
    </row>
    <row r="2164" spans="1:9" x14ac:dyDescent="0.25">
      <c r="A2164" s="192"/>
      <c r="B2164" s="188" t="s">
        <v>1312</v>
      </c>
      <c r="C2164" s="193" t="s">
        <v>2421</v>
      </c>
      <c r="D2164" s="190" t="s">
        <v>57</v>
      </c>
      <c r="E2164" s="210">
        <v>1225</v>
      </c>
      <c r="F2164" s="436">
        <v>41729</v>
      </c>
      <c r="G2164" s="42">
        <v>1225</v>
      </c>
      <c r="H2164" s="77">
        <f t="shared" si="34"/>
        <v>0</v>
      </c>
      <c r="I2164" s="190" t="s">
        <v>30</v>
      </c>
    </row>
    <row r="2165" spans="1:9" x14ac:dyDescent="0.25">
      <c r="A2165" s="192"/>
      <c r="B2165" s="188" t="s">
        <v>1314</v>
      </c>
      <c r="C2165" s="193" t="s">
        <v>2421</v>
      </c>
      <c r="D2165" s="190" t="s">
        <v>51</v>
      </c>
      <c r="E2165" s="210">
        <v>2180</v>
      </c>
      <c r="F2165" s="436">
        <v>41729</v>
      </c>
      <c r="G2165" s="42">
        <v>2180</v>
      </c>
      <c r="H2165" s="77">
        <f t="shared" si="34"/>
        <v>0</v>
      </c>
      <c r="I2165" s="190" t="s">
        <v>217</v>
      </c>
    </row>
    <row r="2166" spans="1:9" x14ac:dyDescent="0.25">
      <c r="A2166" s="192"/>
      <c r="B2166" s="188" t="s">
        <v>1315</v>
      </c>
      <c r="C2166" s="193" t="s">
        <v>2421</v>
      </c>
      <c r="D2166" s="190" t="s">
        <v>29</v>
      </c>
      <c r="E2166" s="210">
        <v>5300</v>
      </c>
      <c r="F2166" s="436">
        <v>41729</v>
      </c>
      <c r="G2166" s="42">
        <v>5300</v>
      </c>
      <c r="H2166" s="77">
        <f t="shared" si="34"/>
        <v>0</v>
      </c>
      <c r="I2166" s="190" t="s">
        <v>30</v>
      </c>
    </row>
    <row r="2167" spans="1:9" x14ac:dyDescent="0.25">
      <c r="A2167" s="192"/>
      <c r="B2167" s="188" t="s">
        <v>1317</v>
      </c>
      <c r="C2167" s="193" t="s">
        <v>2421</v>
      </c>
      <c r="D2167" s="190" t="s">
        <v>215</v>
      </c>
      <c r="E2167" s="210">
        <v>3908</v>
      </c>
      <c r="F2167" s="436">
        <v>41729</v>
      </c>
      <c r="G2167" s="42">
        <v>3908</v>
      </c>
      <c r="H2167" s="77">
        <f>E2167-G2167</f>
        <v>0</v>
      </c>
      <c r="I2167" s="190"/>
    </row>
    <row r="2168" spans="1:9" x14ac:dyDescent="0.25">
      <c r="A2168" s="192"/>
      <c r="B2168" s="188" t="s">
        <v>1318</v>
      </c>
      <c r="C2168" s="193" t="s">
        <v>2421</v>
      </c>
      <c r="D2168" s="190" t="s">
        <v>123</v>
      </c>
      <c r="E2168" s="210">
        <v>4250.6000000000004</v>
      </c>
      <c r="F2168" s="489" t="s">
        <v>2560</v>
      </c>
      <c r="G2168" s="42">
        <v>4250.6000000000004</v>
      </c>
      <c r="H2168" s="77">
        <f t="shared" si="34"/>
        <v>0</v>
      </c>
      <c r="I2168" s="190"/>
    </row>
    <row r="2169" spans="1:9" x14ac:dyDescent="0.25">
      <c r="A2169" s="192"/>
      <c r="B2169" s="188" t="s">
        <v>1319</v>
      </c>
      <c r="C2169" s="193" t="s">
        <v>2421</v>
      </c>
      <c r="D2169" s="190" t="s">
        <v>1778</v>
      </c>
      <c r="E2169" s="210">
        <v>996.5</v>
      </c>
      <c r="F2169" s="436">
        <v>41729</v>
      </c>
      <c r="G2169" s="42">
        <v>996.5</v>
      </c>
      <c r="H2169" s="77">
        <f t="shared" si="34"/>
        <v>0</v>
      </c>
      <c r="I2169" s="190" t="s">
        <v>30</v>
      </c>
    </row>
    <row r="2170" spans="1:9" x14ac:dyDescent="0.25">
      <c r="A2170" s="192"/>
      <c r="B2170" s="188" t="s">
        <v>1322</v>
      </c>
      <c r="C2170" s="193" t="s">
        <v>2421</v>
      </c>
      <c r="D2170" s="190" t="s">
        <v>517</v>
      </c>
      <c r="E2170" s="210">
        <v>865</v>
      </c>
      <c r="F2170" s="436">
        <v>41729</v>
      </c>
      <c r="G2170" s="42">
        <v>865</v>
      </c>
      <c r="H2170" s="77">
        <f t="shared" si="34"/>
        <v>0</v>
      </c>
      <c r="I2170" s="190"/>
    </row>
    <row r="2171" spans="1:9" x14ac:dyDescent="0.25">
      <c r="A2171" s="192"/>
      <c r="B2171" s="188" t="s">
        <v>1323</v>
      </c>
      <c r="C2171" s="193" t="s">
        <v>2421</v>
      </c>
      <c r="D2171" s="190" t="s">
        <v>2409</v>
      </c>
      <c r="E2171" s="210">
        <v>1469.6</v>
      </c>
      <c r="F2171" s="436">
        <v>41729</v>
      </c>
      <c r="G2171" s="42">
        <v>1469.6</v>
      </c>
      <c r="H2171" s="77">
        <f t="shared" si="34"/>
        <v>0</v>
      </c>
      <c r="I2171" s="190" t="s">
        <v>30</v>
      </c>
    </row>
    <row r="2172" spans="1:9" x14ac:dyDescent="0.25">
      <c r="A2172" s="192"/>
      <c r="B2172" s="188" t="s">
        <v>1324</v>
      </c>
      <c r="C2172" s="193" t="s">
        <v>2421</v>
      </c>
      <c r="D2172" s="190" t="s">
        <v>544</v>
      </c>
      <c r="E2172" s="210">
        <v>5818.6</v>
      </c>
      <c r="F2172" s="436">
        <v>41729</v>
      </c>
      <c r="G2172" s="42">
        <v>5818.6</v>
      </c>
      <c r="H2172" s="77">
        <f t="shared" si="34"/>
        <v>0</v>
      </c>
      <c r="I2172" s="190"/>
    </row>
    <row r="2173" spans="1:9" x14ac:dyDescent="0.25">
      <c r="A2173" s="192"/>
      <c r="B2173" s="188" t="s">
        <v>1325</v>
      </c>
      <c r="C2173" s="193" t="s">
        <v>2421</v>
      </c>
      <c r="D2173" s="190" t="s">
        <v>54</v>
      </c>
      <c r="E2173" s="210">
        <v>6082</v>
      </c>
      <c r="F2173" s="436">
        <v>41729</v>
      </c>
      <c r="G2173" s="42">
        <v>6082</v>
      </c>
      <c r="H2173" s="77">
        <f t="shared" si="34"/>
        <v>0</v>
      </c>
      <c r="I2173" s="190" t="s">
        <v>30</v>
      </c>
    </row>
    <row r="2174" spans="1:9" x14ac:dyDescent="0.25">
      <c r="A2174" s="192"/>
      <c r="B2174" s="188" t="s">
        <v>1326</v>
      </c>
      <c r="C2174" s="193" t="s">
        <v>2421</v>
      </c>
      <c r="D2174" s="190" t="s">
        <v>136</v>
      </c>
      <c r="E2174" s="210">
        <v>728.5</v>
      </c>
      <c r="F2174" s="436">
        <v>41729</v>
      </c>
      <c r="G2174" s="42">
        <v>728.5</v>
      </c>
      <c r="H2174" s="77">
        <f t="shared" si="34"/>
        <v>0</v>
      </c>
      <c r="I2174" s="190"/>
    </row>
    <row r="2175" spans="1:9" x14ac:dyDescent="0.25">
      <c r="A2175" s="192">
        <v>41729</v>
      </c>
      <c r="B2175" s="188" t="s">
        <v>1327</v>
      </c>
      <c r="C2175" s="193" t="s">
        <v>2421</v>
      </c>
      <c r="D2175" s="190" t="s">
        <v>68</v>
      </c>
      <c r="E2175" s="210">
        <v>4186</v>
      </c>
      <c r="F2175" s="486" t="s">
        <v>2561</v>
      </c>
      <c r="G2175" s="219">
        <v>4186</v>
      </c>
      <c r="H2175" s="77">
        <f t="shared" si="34"/>
        <v>0</v>
      </c>
      <c r="I2175" s="190" t="s">
        <v>65</v>
      </c>
    </row>
    <row r="2176" spans="1:9" x14ac:dyDescent="0.25">
      <c r="A2176" s="192"/>
      <c r="B2176" s="188" t="s">
        <v>1329</v>
      </c>
      <c r="C2176" s="193" t="s">
        <v>2421</v>
      </c>
      <c r="D2176" s="190" t="s">
        <v>494</v>
      </c>
      <c r="E2176" s="210">
        <v>2258.5</v>
      </c>
      <c r="F2176" s="436">
        <v>41729</v>
      </c>
      <c r="G2176" s="42">
        <v>2258.5</v>
      </c>
      <c r="H2176" s="77">
        <f t="shared" si="34"/>
        <v>0</v>
      </c>
      <c r="I2176" s="190" t="s">
        <v>217</v>
      </c>
    </row>
    <row r="2177" spans="1:9" x14ac:dyDescent="0.25">
      <c r="A2177" s="192"/>
      <c r="B2177" s="188" t="s">
        <v>1330</v>
      </c>
      <c r="C2177" s="193" t="s">
        <v>2421</v>
      </c>
      <c r="D2177" s="190" t="s">
        <v>96</v>
      </c>
      <c r="E2177" s="210">
        <v>19474</v>
      </c>
      <c r="F2177" s="486">
        <v>41752</v>
      </c>
      <c r="G2177" s="219">
        <v>19474</v>
      </c>
      <c r="H2177" s="77">
        <f t="shared" si="34"/>
        <v>0</v>
      </c>
      <c r="I2177" s="190" t="s">
        <v>162</v>
      </c>
    </row>
    <row r="2178" spans="1:9" x14ac:dyDescent="0.25">
      <c r="A2178" s="192"/>
      <c r="B2178" s="188" t="s">
        <v>1331</v>
      </c>
      <c r="C2178" s="193" t="s">
        <v>2421</v>
      </c>
      <c r="D2178" s="190" t="s">
        <v>130</v>
      </c>
      <c r="E2178" s="210">
        <v>8843</v>
      </c>
      <c r="F2178" s="486">
        <v>41730</v>
      </c>
      <c r="G2178" s="219">
        <v>8843</v>
      </c>
      <c r="H2178" s="77">
        <f t="shared" si="34"/>
        <v>0</v>
      </c>
      <c r="I2178" s="190" t="s">
        <v>21</v>
      </c>
    </row>
    <row r="2179" spans="1:9" x14ac:dyDescent="0.25">
      <c r="A2179" s="192"/>
      <c r="B2179" s="188" t="s">
        <v>1332</v>
      </c>
      <c r="C2179" s="193" t="s">
        <v>2421</v>
      </c>
      <c r="D2179" s="190" t="s">
        <v>50</v>
      </c>
      <c r="E2179" s="210">
        <v>12080</v>
      </c>
      <c r="F2179" s="436">
        <v>41729</v>
      </c>
      <c r="G2179" s="42">
        <v>12080</v>
      </c>
      <c r="H2179" s="77">
        <f t="shared" si="34"/>
        <v>0</v>
      </c>
      <c r="I2179" s="190"/>
    </row>
    <row r="2180" spans="1:9" x14ac:dyDescent="0.25">
      <c r="A2180" s="192"/>
      <c r="B2180" s="188" t="s">
        <v>1333</v>
      </c>
      <c r="C2180" s="193" t="s">
        <v>2421</v>
      </c>
      <c r="D2180" s="190" t="s">
        <v>1076</v>
      </c>
      <c r="E2180" s="210">
        <v>19924</v>
      </c>
      <c r="F2180" s="436">
        <v>41729</v>
      </c>
      <c r="G2180" s="42">
        <v>19924</v>
      </c>
      <c r="H2180" s="77">
        <f t="shared" si="34"/>
        <v>0</v>
      </c>
      <c r="I2180" s="190" t="s">
        <v>162</v>
      </c>
    </row>
    <row r="2181" spans="1:9" x14ac:dyDescent="0.25">
      <c r="A2181" s="192"/>
      <c r="B2181" s="188" t="s">
        <v>1335</v>
      </c>
      <c r="C2181" s="193" t="s">
        <v>2421</v>
      </c>
      <c r="D2181" s="190" t="s">
        <v>194</v>
      </c>
      <c r="E2181" s="210">
        <v>24490.5</v>
      </c>
      <c r="F2181" s="436">
        <v>41729</v>
      </c>
      <c r="G2181" s="42">
        <v>24490.5</v>
      </c>
      <c r="H2181" s="77">
        <f t="shared" si="34"/>
        <v>0</v>
      </c>
      <c r="I2181" s="190"/>
    </row>
    <row r="2182" spans="1:9" x14ac:dyDescent="0.25">
      <c r="A2182" s="192"/>
      <c r="B2182" s="188" t="s">
        <v>1336</v>
      </c>
      <c r="C2182" s="193" t="s">
        <v>2421</v>
      </c>
      <c r="D2182" s="190" t="s">
        <v>237</v>
      </c>
      <c r="E2182" s="210">
        <v>5899.5</v>
      </c>
      <c r="F2182" s="436">
        <v>41729</v>
      </c>
      <c r="G2182" s="42">
        <v>5899.5</v>
      </c>
      <c r="H2182" s="77">
        <f t="shared" si="34"/>
        <v>0</v>
      </c>
      <c r="I2182" s="190"/>
    </row>
    <row r="2183" spans="1:9" x14ac:dyDescent="0.25">
      <c r="A2183" s="192"/>
      <c r="B2183" s="188" t="s">
        <v>1337</v>
      </c>
      <c r="C2183" s="193" t="s">
        <v>2421</v>
      </c>
      <c r="D2183" s="190" t="s">
        <v>11</v>
      </c>
      <c r="E2183" s="210">
        <v>25934.6</v>
      </c>
      <c r="F2183" s="486">
        <v>41754</v>
      </c>
      <c r="G2183" s="219">
        <v>25934.6</v>
      </c>
      <c r="H2183" s="77">
        <f t="shared" si="34"/>
        <v>0</v>
      </c>
      <c r="I2183" s="190" t="s">
        <v>65</v>
      </c>
    </row>
    <row r="2184" spans="1:9" x14ac:dyDescent="0.25">
      <c r="A2184" s="192"/>
      <c r="B2184" s="188" t="s">
        <v>1338</v>
      </c>
      <c r="C2184" s="193" t="s">
        <v>2421</v>
      </c>
      <c r="D2184" s="190" t="s">
        <v>479</v>
      </c>
      <c r="E2184" s="210">
        <v>35618</v>
      </c>
      <c r="F2184" s="436">
        <v>41729</v>
      </c>
      <c r="G2184" s="42">
        <v>35618</v>
      </c>
      <c r="H2184" s="77">
        <f t="shared" si="34"/>
        <v>0</v>
      </c>
      <c r="I2184" s="190" t="s">
        <v>162</v>
      </c>
    </row>
    <row r="2185" spans="1:9" x14ac:dyDescent="0.25">
      <c r="A2185" s="192"/>
      <c r="B2185" s="188" t="s">
        <v>1339</v>
      </c>
      <c r="C2185" s="193" t="s">
        <v>2421</v>
      </c>
      <c r="D2185" s="190" t="s">
        <v>13</v>
      </c>
      <c r="E2185" s="210">
        <v>2969</v>
      </c>
      <c r="F2185" s="436">
        <v>41729</v>
      </c>
      <c r="G2185" s="42">
        <v>2969</v>
      </c>
      <c r="H2185" s="77">
        <f t="shared" si="34"/>
        <v>0</v>
      </c>
      <c r="I2185" s="190"/>
    </row>
    <row r="2186" spans="1:9" x14ac:dyDescent="0.25">
      <c r="A2186" s="192"/>
      <c r="B2186" s="188" t="s">
        <v>1340</v>
      </c>
      <c r="C2186" s="193" t="s">
        <v>2421</v>
      </c>
      <c r="D2186" s="190" t="s">
        <v>1515</v>
      </c>
      <c r="E2186" s="210">
        <v>2479</v>
      </c>
      <c r="F2186" s="486">
        <v>41730</v>
      </c>
      <c r="G2186" s="219">
        <v>2479</v>
      </c>
      <c r="H2186" s="77">
        <f>E2186-G2186</f>
        <v>0</v>
      </c>
      <c r="I2186" s="190" t="s">
        <v>65</v>
      </c>
    </row>
    <row r="2187" spans="1:9" x14ac:dyDescent="0.25">
      <c r="A2187" s="192"/>
      <c r="B2187" s="188" t="s">
        <v>1342</v>
      </c>
      <c r="C2187" s="193" t="s">
        <v>2421</v>
      </c>
      <c r="D2187" s="190" t="s">
        <v>180</v>
      </c>
      <c r="E2187" s="210">
        <v>15517.5</v>
      </c>
      <c r="F2187" s="489" t="s">
        <v>2562</v>
      </c>
      <c r="G2187" s="219">
        <v>15517.5</v>
      </c>
      <c r="H2187" s="77">
        <f>E2187-G2187</f>
        <v>0</v>
      </c>
      <c r="I2187" s="190" t="s">
        <v>65</v>
      </c>
    </row>
    <row r="2188" spans="1:9" x14ac:dyDescent="0.25">
      <c r="A2188" s="192"/>
      <c r="B2188" s="188" t="s">
        <v>1343</v>
      </c>
      <c r="C2188" s="193" t="s">
        <v>2421</v>
      </c>
      <c r="D2188" s="190" t="s">
        <v>74</v>
      </c>
      <c r="E2188" s="210">
        <v>7473.2</v>
      </c>
      <c r="F2188" s="436">
        <v>41729</v>
      </c>
      <c r="G2188" s="42">
        <v>7473.2</v>
      </c>
      <c r="H2188" s="77">
        <f t="shared" ref="H2188:H2247" si="35">E2188-G2188</f>
        <v>0</v>
      </c>
      <c r="I2188" s="190"/>
    </row>
    <row r="2189" spans="1:9" x14ac:dyDescent="0.25">
      <c r="A2189" s="192"/>
      <c r="B2189" s="188" t="s">
        <v>1345</v>
      </c>
      <c r="C2189" s="193" t="s">
        <v>2421</v>
      </c>
      <c r="D2189" s="190" t="s">
        <v>68</v>
      </c>
      <c r="E2189" s="210">
        <v>1900</v>
      </c>
      <c r="F2189" s="486">
        <v>41730</v>
      </c>
      <c r="G2189" s="219">
        <v>1900</v>
      </c>
      <c r="H2189" s="77">
        <f t="shared" si="35"/>
        <v>0</v>
      </c>
      <c r="I2189" s="190" t="s">
        <v>65</v>
      </c>
    </row>
    <row r="2190" spans="1:9" x14ac:dyDescent="0.25">
      <c r="A2190" s="192"/>
      <c r="B2190" s="188" t="s">
        <v>1347</v>
      </c>
      <c r="C2190" s="193" t="s">
        <v>2421</v>
      </c>
      <c r="D2190" s="190" t="s">
        <v>260</v>
      </c>
      <c r="E2190" s="210">
        <v>600</v>
      </c>
      <c r="F2190" s="436">
        <v>41729</v>
      </c>
      <c r="G2190" s="42">
        <v>600</v>
      </c>
      <c r="H2190" s="77">
        <f t="shared" si="35"/>
        <v>0</v>
      </c>
      <c r="I2190" s="190" t="s">
        <v>45</v>
      </c>
    </row>
    <row r="2191" spans="1:9" x14ac:dyDescent="0.25">
      <c r="A2191" s="192"/>
      <c r="B2191" s="188" t="s">
        <v>1348</v>
      </c>
      <c r="C2191" s="193" t="s">
        <v>2421</v>
      </c>
      <c r="D2191" s="190" t="s">
        <v>98</v>
      </c>
      <c r="E2191" s="210">
        <v>10842.2</v>
      </c>
      <c r="F2191" s="486">
        <v>41730</v>
      </c>
      <c r="G2191" s="219">
        <v>10842.2</v>
      </c>
      <c r="H2191" s="77">
        <f t="shared" si="35"/>
        <v>0</v>
      </c>
      <c r="I2191" s="190" t="s">
        <v>65</v>
      </c>
    </row>
    <row r="2192" spans="1:9" x14ac:dyDescent="0.25">
      <c r="A2192" s="192"/>
      <c r="B2192" s="188" t="s">
        <v>1349</v>
      </c>
      <c r="C2192" s="193" t="s">
        <v>2421</v>
      </c>
      <c r="D2192" s="190" t="s">
        <v>55</v>
      </c>
      <c r="E2192" s="210">
        <v>2071.5</v>
      </c>
      <c r="F2192" s="436">
        <v>41729</v>
      </c>
      <c r="G2192" s="42">
        <v>2071.5</v>
      </c>
      <c r="H2192" s="77">
        <f t="shared" si="35"/>
        <v>0</v>
      </c>
      <c r="I2192" s="190" t="s">
        <v>8</v>
      </c>
    </row>
    <row r="2193" spans="1:10" x14ac:dyDescent="0.25">
      <c r="A2193" s="192"/>
      <c r="B2193" s="188" t="s">
        <v>1351</v>
      </c>
      <c r="C2193" s="193" t="s">
        <v>2421</v>
      </c>
      <c r="D2193" s="190" t="s">
        <v>106</v>
      </c>
      <c r="E2193" s="210">
        <v>203750</v>
      </c>
      <c r="F2193" s="486">
        <v>41736</v>
      </c>
      <c r="G2193" s="219">
        <v>203750</v>
      </c>
      <c r="H2193" s="77">
        <f t="shared" si="35"/>
        <v>0</v>
      </c>
      <c r="I2193" s="190" t="s">
        <v>45</v>
      </c>
    </row>
    <row r="2194" spans="1:10" x14ac:dyDescent="0.25">
      <c r="A2194" s="192"/>
      <c r="B2194" s="188" t="s">
        <v>1352</v>
      </c>
      <c r="C2194" s="193" t="s">
        <v>2421</v>
      </c>
      <c r="D2194" s="190" t="s">
        <v>106</v>
      </c>
      <c r="E2194" s="210">
        <v>317300</v>
      </c>
      <c r="F2194" s="486">
        <v>41736</v>
      </c>
      <c r="G2194" s="219">
        <v>317300</v>
      </c>
      <c r="H2194" s="77">
        <f t="shared" si="35"/>
        <v>0</v>
      </c>
      <c r="I2194" s="190" t="s">
        <v>45</v>
      </c>
    </row>
    <row r="2195" spans="1:10" x14ac:dyDescent="0.25">
      <c r="A2195" s="192"/>
      <c r="B2195" s="188" t="s">
        <v>1354</v>
      </c>
      <c r="C2195" s="193" t="s">
        <v>2421</v>
      </c>
      <c r="D2195" s="190" t="s">
        <v>106</v>
      </c>
      <c r="E2195" s="210">
        <v>58117</v>
      </c>
      <c r="F2195" s="486">
        <v>41733</v>
      </c>
      <c r="G2195" s="219">
        <v>58117</v>
      </c>
      <c r="H2195" s="77">
        <f t="shared" si="35"/>
        <v>0</v>
      </c>
      <c r="I2195" s="190" t="s">
        <v>45</v>
      </c>
    </row>
    <row r="2196" spans="1:10" x14ac:dyDescent="0.25">
      <c r="A2196" s="192"/>
      <c r="B2196" s="188" t="s">
        <v>1355</v>
      </c>
      <c r="C2196" s="193" t="s">
        <v>2421</v>
      </c>
      <c r="D2196" s="190" t="s">
        <v>233</v>
      </c>
      <c r="E2196" s="210">
        <v>1975</v>
      </c>
      <c r="F2196" s="486">
        <v>41730</v>
      </c>
      <c r="G2196" s="219">
        <v>1975</v>
      </c>
      <c r="H2196" s="77">
        <f t="shared" si="35"/>
        <v>0</v>
      </c>
      <c r="I2196" s="190" t="s">
        <v>217</v>
      </c>
    </row>
    <row r="2197" spans="1:10" x14ac:dyDescent="0.25">
      <c r="A2197" s="192"/>
      <c r="B2197" s="188" t="s">
        <v>1357</v>
      </c>
      <c r="C2197" s="193" t="s">
        <v>2421</v>
      </c>
      <c r="D2197" s="190" t="s">
        <v>2111</v>
      </c>
      <c r="E2197" s="210">
        <v>681</v>
      </c>
      <c r="F2197" s="486">
        <v>41730</v>
      </c>
      <c r="G2197" s="257">
        <v>681</v>
      </c>
      <c r="H2197" s="77">
        <f t="shared" si="35"/>
        <v>0</v>
      </c>
      <c r="I2197" s="190" t="s">
        <v>217</v>
      </c>
    </row>
    <row r="2198" spans="1:10" x14ac:dyDescent="0.25">
      <c r="A2198" s="192"/>
      <c r="B2198" s="188" t="s">
        <v>1358</v>
      </c>
      <c r="C2198" s="193" t="s">
        <v>2421</v>
      </c>
      <c r="D2198" s="190" t="s">
        <v>144</v>
      </c>
      <c r="E2198" s="210">
        <v>2681</v>
      </c>
      <c r="F2198" s="486">
        <v>41730</v>
      </c>
      <c r="G2198" s="257">
        <v>2681</v>
      </c>
      <c r="H2198" s="77">
        <f t="shared" si="35"/>
        <v>0</v>
      </c>
      <c r="I2198" s="190" t="s">
        <v>217</v>
      </c>
    </row>
    <row r="2199" spans="1:10" x14ac:dyDescent="0.25">
      <c r="A2199" s="192"/>
      <c r="B2199" s="188" t="s">
        <v>1360</v>
      </c>
      <c r="C2199" s="193" t="s">
        <v>2421</v>
      </c>
      <c r="D2199" s="190" t="s">
        <v>193</v>
      </c>
      <c r="E2199" s="210">
        <v>220</v>
      </c>
      <c r="F2199" s="486">
        <v>41730</v>
      </c>
      <c r="G2199" s="257">
        <v>220</v>
      </c>
      <c r="H2199" s="77">
        <f t="shared" si="35"/>
        <v>0</v>
      </c>
      <c r="I2199" s="190" t="s">
        <v>217</v>
      </c>
    </row>
    <row r="2200" spans="1:10" x14ac:dyDescent="0.25">
      <c r="A2200" s="192"/>
      <c r="B2200" s="188" t="s">
        <v>1361</v>
      </c>
      <c r="C2200" s="193" t="s">
        <v>2421</v>
      </c>
      <c r="D2200" s="190" t="s">
        <v>560</v>
      </c>
      <c r="E2200" s="210">
        <v>1527</v>
      </c>
      <c r="F2200" s="486">
        <v>41730</v>
      </c>
      <c r="G2200" s="257">
        <v>1527</v>
      </c>
      <c r="H2200" s="77">
        <f t="shared" si="35"/>
        <v>0</v>
      </c>
      <c r="I2200" s="190" t="s">
        <v>217</v>
      </c>
    </row>
    <row r="2201" spans="1:10" x14ac:dyDescent="0.25">
      <c r="A2201" s="192"/>
      <c r="B2201" s="188" t="s">
        <v>1363</v>
      </c>
      <c r="C2201" s="193" t="s">
        <v>2421</v>
      </c>
      <c r="D2201" s="190" t="s">
        <v>2485</v>
      </c>
      <c r="E2201" s="210">
        <v>1640</v>
      </c>
      <c r="F2201" s="486">
        <v>41730</v>
      </c>
      <c r="G2201" s="257">
        <v>1640</v>
      </c>
      <c r="H2201" s="77">
        <f t="shared" si="35"/>
        <v>0</v>
      </c>
      <c r="I2201" s="190" t="s">
        <v>217</v>
      </c>
    </row>
    <row r="2202" spans="1:10" x14ac:dyDescent="0.25">
      <c r="A2202" s="192"/>
      <c r="B2202" s="188" t="s">
        <v>1364</v>
      </c>
      <c r="C2202" s="193" t="s">
        <v>2421</v>
      </c>
      <c r="D2202" s="190" t="s">
        <v>2563</v>
      </c>
      <c r="E2202" s="210">
        <v>3096</v>
      </c>
      <c r="F2202" s="486">
        <v>41730</v>
      </c>
      <c r="G2202" s="257">
        <v>3096</v>
      </c>
      <c r="H2202" s="77">
        <f t="shared" si="35"/>
        <v>0</v>
      </c>
      <c r="I2202" s="190" t="s">
        <v>217</v>
      </c>
    </row>
    <row r="2203" spans="1:10" x14ac:dyDescent="0.25">
      <c r="A2203" s="192"/>
      <c r="B2203" s="188" t="s">
        <v>1365</v>
      </c>
      <c r="C2203" s="193" t="s">
        <v>2421</v>
      </c>
      <c r="D2203" s="190" t="s">
        <v>468</v>
      </c>
      <c r="E2203" s="210">
        <v>1415.5</v>
      </c>
      <c r="F2203" s="486">
        <v>41730</v>
      </c>
      <c r="G2203" s="257">
        <v>1415.5</v>
      </c>
      <c r="H2203" s="77">
        <f t="shared" si="35"/>
        <v>0</v>
      </c>
      <c r="I2203" s="190" t="s">
        <v>217</v>
      </c>
    </row>
    <row r="2204" spans="1:10" x14ac:dyDescent="0.25">
      <c r="A2204" s="192"/>
      <c r="B2204" s="188" t="s">
        <v>1366</v>
      </c>
      <c r="C2204" s="193" t="s">
        <v>2421</v>
      </c>
      <c r="D2204" s="190" t="s">
        <v>871</v>
      </c>
      <c r="E2204" s="210">
        <v>7262</v>
      </c>
      <c r="F2204" s="486">
        <v>41730</v>
      </c>
      <c r="G2204" s="257">
        <v>7262</v>
      </c>
      <c r="H2204" s="77">
        <f t="shared" si="35"/>
        <v>0</v>
      </c>
      <c r="I2204" s="190" t="s">
        <v>21</v>
      </c>
    </row>
    <row r="2205" spans="1:10" x14ac:dyDescent="0.25">
      <c r="A2205" s="192"/>
      <c r="B2205" s="188" t="s">
        <v>1367</v>
      </c>
      <c r="C2205" s="193" t="s">
        <v>2421</v>
      </c>
      <c r="D2205" s="190" t="s">
        <v>99</v>
      </c>
      <c r="E2205" s="210">
        <v>4486</v>
      </c>
      <c r="F2205" s="486">
        <v>41730</v>
      </c>
      <c r="G2205" s="257">
        <v>4486</v>
      </c>
      <c r="H2205" s="77">
        <f t="shared" si="35"/>
        <v>0</v>
      </c>
      <c r="I2205" s="190" t="s">
        <v>217</v>
      </c>
    </row>
    <row r="2206" spans="1:10" x14ac:dyDescent="0.25">
      <c r="A2206" s="192"/>
      <c r="B2206" s="188" t="s">
        <v>1369</v>
      </c>
      <c r="C2206" s="193" t="s">
        <v>2421</v>
      </c>
      <c r="D2206" s="196" t="s">
        <v>53</v>
      </c>
      <c r="E2206" s="215">
        <v>0</v>
      </c>
      <c r="F2206" s="436"/>
      <c r="G2206" s="42"/>
      <c r="H2206" s="77">
        <f t="shared" si="35"/>
        <v>0</v>
      </c>
      <c r="I2206" s="190" t="s">
        <v>324</v>
      </c>
    </row>
    <row r="2207" spans="1:10" x14ac:dyDescent="0.25">
      <c r="A2207" s="192"/>
      <c r="B2207" s="188" t="s">
        <v>1370</v>
      </c>
      <c r="C2207" s="193" t="s">
        <v>2421</v>
      </c>
      <c r="D2207" s="190" t="s">
        <v>508</v>
      </c>
      <c r="E2207" s="210">
        <v>9154</v>
      </c>
      <c r="F2207" s="486" t="s">
        <v>2564</v>
      </c>
      <c r="G2207" s="42">
        <v>9154</v>
      </c>
      <c r="H2207" s="77">
        <f t="shared" si="35"/>
        <v>0</v>
      </c>
      <c r="I2207" s="190" t="s">
        <v>8</v>
      </c>
    </row>
    <row r="2208" spans="1:10" x14ac:dyDescent="0.25">
      <c r="A2208" s="192"/>
      <c r="B2208" s="188" t="s">
        <v>1371</v>
      </c>
      <c r="C2208" s="193" t="s">
        <v>2421</v>
      </c>
      <c r="D2208" s="190" t="s">
        <v>85</v>
      </c>
      <c r="E2208" s="210">
        <v>20637</v>
      </c>
      <c r="F2208" s="486">
        <v>41730</v>
      </c>
      <c r="G2208" s="219">
        <v>20637</v>
      </c>
      <c r="H2208" s="77">
        <f t="shared" si="35"/>
        <v>0</v>
      </c>
      <c r="I2208" s="190" t="s">
        <v>27</v>
      </c>
      <c r="J2208" s="1"/>
    </row>
    <row r="2209" spans="1:10" x14ac:dyDescent="0.25">
      <c r="A2209" s="192"/>
      <c r="B2209" s="188" t="s">
        <v>1373</v>
      </c>
      <c r="C2209" s="193" t="s">
        <v>2421</v>
      </c>
      <c r="D2209" s="190" t="s">
        <v>8</v>
      </c>
      <c r="E2209" s="210">
        <v>600</v>
      </c>
      <c r="F2209" s="436">
        <v>41729</v>
      </c>
      <c r="G2209" s="42">
        <v>600</v>
      </c>
      <c r="H2209" s="77">
        <f t="shared" si="35"/>
        <v>0</v>
      </c>
      <c r="I2209" s="190" t="s">
        <v>8</v>
      </c>
      <c r="J2209" s="1"/>
    </row>
    <row r="2210" spans="1:10" x14ac:dyDescent="0.25">
      <c r="A2210" s="192"/>
      <c r="B2210" s="188" t="s">
        <v>1374</v>
      </c>
      <c r="C2210" s="193" t="s">
        <v>2421</v>
      </c>
      <c r="D2210" s="190" t="s">
        <v>92</v>
      </c>
      <c r="E2210" s="210">
        <v>7779.4</v>
      </c>
      <c r="F2210" s="486">
        <v>41730</v>
      </c>
      <c r="G2210" s="219">
        <v>7779.4</v>
      </c>
      <c r="H2210" s="77">
        <f t="shared" si="35"/>
        <v>0</v>
      </c>
      <c r="I2210" s="190" t="s">
        <v>27</v>
      </c>
      <c r="J2210" s="1"/>
    </row>
    <row r="2211" spans="1:10" x14ac:dyDescent="0.25">
      <c r="A2211" s="192"/>
      <c r="B2211" s="188" t="s">
        <v>1375</v>
      </c>
      <c r="C2211" s="193" t="s">
        <v>2421</v>
      </c>
      <c r="D2211" s="190" t="s">
        <v>91</v>
      </c>
      <c r="E2211" s="210">
        <v>12949.8</v>
      </c>
      <c r="F2211" s="486">
        <v>41730</v>
      </c>
      <c r="G2211" s="219">
        <v>12949.8</v>
      </c>
      <c r="H2211" s="77">
        <f t="shared" si="35"/>
        <v>0</v>
      </c>
      <c r="I2211" s="190" t="s">
        <v>27</v>
      </c>
      <c r="J2211" s="1"/>
    </row>
    <row r="2212" spans="1:10" x14ac:dyDescent="0.25">
      <c r="A2212" s="192"/>
      <c r="B2212" s="188" t="s">
        <v>1377</v>
      </c>
      <c r="C2212" s="193" t="s">
        <v>2421</v>
      </c>
      <c r="D2212" s="190" t="s">
        <v>147</v>
      </c>
      <c r="E2212" s="210">
        <v>30490</v>
      </c>
      <c r="F2212" s="486">
        <v>41730</v>
      </c>
      <c r="G2212" s="219">
        <v>30490</v>
      </c>
      <c r="H2212" s="77">
        <f t="shared" si="35"/>
        <v>0</v>
      </c>
      <c r="I2212" s="190" t="s">
        <v>217</v>
      </c>
      <c r="J2212" s="1"/>
    </row>
    <row r="2213" spans="1:10" x14ac:dyDescent="0.25">
      <c r="A2213" s="192"/>
      <c r="B2213" s="188" t="s">
        <v>1378</v>
      </c>
      <c r="C2213" s="193" t="s">
        <v>2421</v>
      </c>
      <c r="D2213" s="190" t="s">
        <v>8</v>
      </c>
      <c r="E2213" s="210">
        <v>616</v>
      </c>
      <c r="F2213" s="436">
        <v>41729</v>
      </c>
      <c r="G2213" s="42">
        <v>616</v>
      </c>
      <c r="H2213" s="77">
        <f t="shared" si="35"/>
        <v>0</v>
      </c>
      <c r="I2213" s="190" t="s">
        <v>8</v>
      </c>
      <c r="J2213" s="1"/>
    </row>
    <row r="2214" spans="1:10" x14ac:dyDescent="0.25">
      <c r="A2214" s="192"/>
      <c r="B2214" s="188" t="s">
        <v>1379</v>
      </c>
      <c r="C2214" s="193" t="s">
        <v>2421</v>
      </c>
      <c r="D2214" s="190" t="s">
        <v>373</v>
      </c>
      <c r="E2214" s="210">
        <v>36757</v>
      </c>
      <c r="F2214" s="486">
        <v>41730</v>
      </c>
      <c r="G2214" s="257">
        <v>36757</v>
      </c>
      <c r="H2214" s="77">
        <f t="shared" si="35"/>
        <v>0</v>
      </c>
      <c r="I2214" s="190" t="s">
        <v>21</v>
      </c>
      <c r="J2214" s="1"/>
    </row>
    <row r="2215" spans="1:10" x14ac:dyDescent="0.25">
      <c r="A2215" s="192"/>
      <c r="B2215" s="188" t="s">
        <v>1381</v>
      </c>
      <c r="C2215" s="193" t="s">
        <v>2421</v>
      </c>
      <c r="D2215" s="190" t="s">
        <v>149</v>
      </c>
      <c r="E2215" s="210">
        <v>18543.599999999999</v>
      </c>
      <c r="F2215" s="489" t="s">
        <v>2565</v>
      </c>
      <c r="G2215" s="219">
        <v>18543.599999999999</v>
      </c>
      <c r="H2215" s="77">
        <f t="shared" si="35"/>
        <v>0</v>
      </c>
      <c r="I2215" s="190" t="s">
        <v>27</v>
      </c>
      <c r="J2215" s="1"/>
    </row>
    <row r="2216" spans="1:10" x14ac:dyDescent="0.25">
      <c r="A2216" s="192"/>
      <c r="B2216" s="188" t="s">
        <v>1383</v>
      </c>
      <c r="C2216" s="193" t="s">
        <v>2421</v>
      </c>
      <c r="D2216" s="190" t="s">
        <v>494</v>
      </c>
      <c r="E2216" s="210">
        <v>2251.5</v>
      </c>
      <c r="F2216" s="486">
        <v>41730</v>
      </c>
      <c r="G2216" s="257">
        <v>2251.5</v>
      </c>
      <c r="H2216" s="77">
        <f t="shared" si="35"/>
        <v>0</v>
      </c>
      <c r="I2216" s="190" t="s">
        <v>45</v>
      </c>
      <c r="J2216" s="1"/>
    </row>
    <row r="2217" spans="1:10" x14ac:dyDescent="0.25">
      <c r="A2217" s="192"/>
      <c r="B2217" s="188" t="s">
        <v>1386</v>
      </c>
      <c r="C2217" s="193" t="s">
        <v>2421</v>
      </c>
      <c r="D2217" s="190" t="s">
        <v>544</v>
      </c>
      <c r="E2217" s="210">
        <v>25248.65</v>
      </c>
      <c r="F2217" s="486">
        <v>41730</v>
      </c>
      <c r="G2217" s="257">
        <v>25248.65</v>
      </c>
      <c r="H2217" s="77">
        <f t="shared" si="35"/>
        <v>0</v>
      </c>
      <c r="I2217" s="190" t="s">
        <v>27</v>
      </c>
      <c r="J2217" s="1" t="s">
        <v>2541</v>
      </c>
    </row>
    <row r="2218" spans="1:10" x14ac:dyDescent="0.25">
      <c r="A2218" s="192"/>
      <c r="B2218" s="188" t="s">
        <v>1387</v>
      </c>
      <c r="C2218" s="193" t="s">
        <v>2421</v>
      </c>
      <c r="D2218" s="190" t="s">
        <v>2566</v>
      </c>
      <c r="E2218" s="210">
        <v>1417</v>
      </c>
      <c r="F2218" s="486">
        <v>41730</v>
      </c>
      <c r="G2218" s="257">
        <v>1417</v>
      </c>
      <c r="H2218" s="77">
        <f t="shared" si="35"/>
        <v>0</v>
      </c>
      <c r="I2218" s="190" t="s">
        <v>217</v>
      </c>
      <c r="J2218" s="1"/>
    </row>
    <row r="2219" spans="1:10" x14ac:dyDescent="0.25">
      <c r="A2219" s="192"/>
      <c r="B2219" s="188" t="s">
        <v>1388</v>
      </c>
      <c r="C2219" s="193" t="s">
        <v>2421</v>
      </c>
      <c r="D2219" s="190" t="s">
        <v>14</v>
      </c>
      <c r="E2219" s="210">
        <v>4800</v>
      </c>
      <c r="F2219" s="486">
        <v>41730</v>
      </c>
      <c r="G2219" s="257">
        <v>4800</v>
      </c>
      <c r="H2219" s="77">
        <f t="shared" si="35"/>
        <v>0</v>
      </c>
      <c r="I2219" s="190" t="s">
        <v>21</v>
      </c>
      <c r="J2219" s="1"/>
    </row>
    <row r="2220" spans="1:10" x14ac:dyDescent="0.25">
      <c r="A2220" s="192"/>
      <c r="B2220" s="188" t="s">
        <v>1389</v>
      </c>
      <c r="C2220" s="193" t="s">
        <v>2421</v>
      </c>
      <c r="D2220" s="190" t="s">
        <v>27</v>
      </c>
      <c r="E2220" s="210">
        <v>21216</v>
      </c>
      <c r="F2220" s="486">
        <v>41730</v>
      </c>
      <c r="G2220" s="257">
        <v>21216</v>
      </c>
      <c r="H2220" s="77">
        <f t="shared" si="35"/>
        <v>0</v>
      </c>
      <c r="I2220" s="190" t="s">
        <v>27</v>
      </c>
      <c r="J2220" s="1"/>
    </row>
    <row r="2221" spans="1:10" x14ac:dyDescent="0.25">
      <c r="A2221" s="192"/>
      <c r="B2221" s="188" t="s">
        <v>1391</v>
      </c>
      <c r="C2221" s="193" t="s">
        <v>2421</v>
      </c>
      <c r="D2221" s="190" t="s">
        <v>63</v>
      </c>
      <c r="E2221" s="210">
        <v>2541.6</v>
      </c>
      <c r="F2221" s="486">
        <v>41730</v>
      </c>
      <c r="G2221" s="257">
        <v>2541.6</v>
      </c>
      <c r="H2221" s="77">
        <f t="shared" si="35"/>
        <v>0</v>
      </c>
      <c r="I2221" s="190" t="s">
        <v>21</v>
      </c>
      <c r="J2221" s="1"/>
    </row>
    <row r="2222" spans="1:10" x14ac:dyDescent="0.25">
      <c r="A2222" s="192"/>
      <c r="B2222" s="188" t="s">
        <v>1392</v>
      </c>
      <c r="C2222" s="193" t="s">
        <v>2421</v>
      </c>
      <c r="D2222" s="190" t="s">
        <v>2502</v>
      </c>
      <c r="E2222" s="210">
        <v>1225</v>
      </c>
      <c r="F2222" s="486">
        <v>41730</v>
      </c>
      <c r="G2222" s="257">
        <v>1225</v>
      </c>
      <c r="H2222" s="77">
        <f t="shared" si="35"/>
        <v>0</v>
      </c>
      <c r="I2222" s="190" t="s">
        <v>21</v>
      </c>
      <c r="J2222" s="1"/>
    </row>
    <row r="2223" spans="1:10" x14ac:dyDescent="0.25">
      <c r="A2223" s="192"/>
      <c r="B2223" s="188" t="s">
        <v>1393</v>
      </c>
      <c r="C2223" s="193" t="s">
        <v>2421</v>
      </c>
      <c r="D2223" s="190" t="s">
        <v>633</v>
      </c>
      <c r="E2223" s="210">
        <v>11555</v>
      </c>
      <c r="F2223" s="486">
        <v>41730</v>
      </c>
      <c r="G2223" s="257">
        <v>11555</v>
      </c>
      <c r="H2223" s="77">
        <f t="shared" si="35"/>
        <v>0</v>
      </c>
      <c r="I2223" s="190" t="s">
        <v>27</v>
      </c>
      <c r="J2223" s="1"/>
    </row>
    <row r="2224" spans="1:10" x14ac:dyDescent="0.25">
      <c r="A2224" s="192"/>
      <c r="B2224" s="188" t="s">
        <v>1394</v>
      </c>
      <c r="C2224" s="193" t="s">
        <v>2421</v>
      </c>
      <c r="D2224" s="190" t="s">
        <v>763</v>
      </c>
      <c r="E2224" s="210">
        <v>4033</v>
      </c>
      <c r="F2224" s="486">
        <v>41730</v>
      </c>
      <c r="G2224" s="257">
        <v>4033</v>
      </c>
      <c r="H2224" s="77">
        <f t="shared" si="35"/>
        <v>0</v>
      </c>
      <c r="I2224" s="190" t="s">
        <v>27</v>
      </c>
      <c r="J2224" s="1"/>
    </row>
    <row r="2225" spans="1:10" x14ac:dyDescent="0.25">
      <c r="A2225" s="192"/>
      <c r="B2225" s="188" t="s">
        <v>1396</v>
      </c>
      <c r="C2225" s="193" t="s">
        <v>2421</v>
      </c>
      <c r="D2225" s="190" t="s">
        <v>8</v>
      </c>
      <c r="E2225" s="210">
        <v>1050</v>
      </c>
      <c r="F2225" s="436">
        <v>41729</v>
      </c>
      <c r="G2225" s="42">
        <v>1050</v>
      </c>
      <c r="H2225" s="77">
        <f t="shared" si="35"/>
        <v>0</v>
      </c>
      <c r="I2225" s="190" t="s">
        <v>8</v>
      </c>
      <c r="J2225" s="1"/>
    </row>
    <row r="2226" spans="1:10" x14ac:dyDescent="0.25">
      <c r="A2226" s="192"/>
      <c r="B2226" s="188" t="s">
        <v>1398</v>
      </c>
      <c r="C2226" s="193" t="s">
        <v>2421</v>
      </c>
      <c r="D2226" s="190" t="s">
        <v>245</v>
      </c>
      <c r="E2226" s="210">
        <v>12642.6</v>
      </c>
      <c r="F2226" s="486">
        <v>41730</v>
      </c>
      <c r="G2226" s="219">
        <v>12642.6</v>
      </c>
      <c r="H2226" s="77">
        <f t="shared" si="35"/>
        <v>0</v>
      </c>
      <c r="I2226" s="190" t="s">
        <v>27</v>
      </c>
      <c r="J2226" s="1"/>
    </row>
    <row r="2227" spans="1:10" x14ac:dyDescent="0.25">
      <c r="A2227" s="192"/>
      <c r="B2227" s="188" t="s">
        <v>1399</v>
      </c>
      <c r="C2227" s="193" t="s">
        <v>2421</v>
      </c>
      <c r="D2227" s="190" t="s">
        <v>88</v>
      </c>
      <c r="E2227" s="210">
        <v>4718.1000000000004</v>
      </c>
      <c r="F2227" s="486">
        <v>41730</v>
      </c>
      <c r="G2227" s="219">
        <v>4718.1000000000004</v>
      </c>
      <c r="H2227" s="77">
        <f t="shared" si="35"/>
        <v>0</v>
      </c>
      <c r="I2227" s="190" t="s">
        <v>27</v>
      </c>
      <c r="J2227" s="1"/>
    </row>
    <row r="2228" spans="1:10" x14ac:dyDescent="0.25">
      <c r="A2228" s="192"/>
      <c r="B2228" s="188" t="s">
        <v>1400</v>
      </c>
      <c r="C2228" s="193" t="s">
        <v>2421</v>
      </c>
      <c r="D2228" s="190" t="s">
        <v>99</v>
      </c>
      <c r="E2228" s="210">
        <v>953</v>
      </c>
      <c r="F2228" s="486">
        <v>41730</v>
      </c>
      <c r="G2228" s="219">
        <v>953</v>
      </c>
      <c r="H2228" s="77">
        <f t="shared" si="35"/>
        <v>0</v>
      </c>
      <c r="I2228" s="190" t="s">
        <v>27</v>
      </c>
      <c r="J2228" s="1"/>
    </row>
    <row r="2229" spans="1:10" x14ac:dyDescent="0.25">
      <c r="A2229" s="192"/>
      <c r="B2229" s="188" t="s">
        <v>1401</v>
      </c>
      <c r="C2229" s="193" t="s">
        <v>2421</v>
      </c>
      <c r="D2229" s="190" t="s">
        <v>99</v>
      </c>
      <c r="E2229" s="210">
        <v>10412.25</v>
      </c>
      <c r="F2229" s="486">
        <v>41731</v>
      </c>
      <c r="G2229" s="219">
        <v>10412.25</v>
      </c>
      <c r="H2229" s="77">
        <f t="shared" si="35"/>
        <v>0</v>
      </c>
      <c r="I2229" s="190" t="s">
        <v>162</v>
      </c>
      <c r="J2229" s="1"/>
    </row>
    <row r="2230" spans="1:10" x14ac:dyDescent="0.25">
      <c r="A2230" s="192"/>
      <c r="B2230" s="188" t="s">
        <v>1403</v>
      </c>
      <c r="C2230" s="193" t="s">
        <v>2421</v>
      </c>
      <c r="D2230" s="190" t="s">
        <v>269</v>
      </c>
      <c r="E2230" s="210">
        <v>3835.5</v>
      </c>
      <c r="F2230" s="486">
        <v>41731</v>
      </c>
      <c r="G2230" s="219">
        <v>3835.5</v>
      </c>
      <c r="H2230" s="77">
        <f t="shared" si="35"/>
        <v>0</v>
      </c>
      <c r="I2230" s="190" t="s">
        <v>162</v>
      </c>
      <c r="J2230" s="1"/>
    </row>
    <row r="2231" spans="1:10" x14ac:dyDescent="0.25">
      <c r="A2231" s="192"/>
      <c r="B2231" s="188" t="s">
        <v>1405</v>
      </c>
      <c r="C2231" s="193" t="s">
        <v>2421</v>
      </c>
      <c r="D2231" s="190" t="s">
        <v>160</v>
      </c>
      <c r="E2231" s="210">
        <v>67470.8</v>
      </c>
      <c r="F2231" s="486" t="s">
        <v>2567</v>
      </c>
      <c r="G2231" s="219">
        <v>67470.8</v>
      </c>
      <c r="H2231" s="77">
        <f t="shared" si="35"/>
        <v>0</v>
      </c>
      <c r="I2231" s="190" t="s">
        <v>162</v>
      </c>
      <c r="J2231" s="1"/>
    </row>
    <row r="2232" spans="1:10" x14ac:dyDescent="0.25">
      <c r="A2232" s="192"/>
      <c r="B2232" s="188" t="s">
        <v>1406</v>
      </c>
      <c r="C2232" s="193" t="s">
        <v>2421</v>
      </c>
      <c r="D2232" s="190" t="s">
        <v>160</v>
      </c>
      <c r="E2232" s="210">
        <v>58838.79</v>
      </c>
      <c r="F2232" s="486" t="s">
        <v>2568</v>
      </c>
      <c r="G2232" s="219">
        <v>58838.79</v>
      </c>
      <c r="H2232" s="77">
        <f t="shared" si="35"/>
        <v>0</v>
      </c>
      <c r="I2232" s="190" t="s">
        <v>162</v>
      </c>
      <c r="J2232" s="1"/>
    </row>
    <row r="2233" spans="1:10" x14ac:dyDescent="0.25">
      <c r="A2233" s="192"/>
      <c r="B2233" s="188" t="s">
        <v>1407</v>
      </c>
      <c r="C2233" s="193" t="s">
        <v>2421</v>
      </c>
      <c r="D2233" s="190" t="s">
        <v>358</v>
      </c>
      <c r="E2233" s="210">
        <v>4907.8999999999996</v>
      </c>
      <c r="F2233" s="486">
        <v>41734</v>
      </c>
      <c r="G2233" s="219">
        <v>4907.8999999999996</v>
      </c>
      <c r="H2233" s="77">
        <f t="shared" si="35"/>
        <v>0</v>
      </c>
      <c r="I2233" s="190" t="s">
        <v>162</v>
      </c>
      <c r="J2233" s="1"/>
    </row>
    <row r="2234" spans="1:10" x14ac:dyDescent="0.25">
      <c r="A2234" s="192"/>
      <c r="B2234" s="188" t="s">
        <v>1409</v>
      </c>
      <c r="C2234" s="193" t="s">
        <v>2421</v>
      </c>
      <c r="D2234" s="190" t="s">
        <v>272</v>
      </c>
      <c r="E2234" s="210">
        <v>4482.3999999999996</v>
      </c>
      <c r="F2234" s="486" t="s">
        <v>2569</v>
      </c>
      <c r="G2234" s="219">
        <v>4482.3999999999996</v>
      </c>
      <c r="H2234" s="77">
        <f t="shared" si="35"/>
        <v>0</v>
      </c>
      <c r="I2234" s="190" t="s">
        <v>162</v>
      </c>
      <c r="J2234" s="1"/>
    </row>
    <row r="2235" spans="1:10" x14ac:dyDescent="0.25">
      <c r="A2235" s="192"/>
      <c r="B2235" s="188" t="s">
        <v>1410</v>
      </c>
      <c r="C2235" s="193" t="s">
        <v>2421</v>
      </c>
      <c r="D2235" s="190" t="s">
        <v>22</v>
      </c>
      <c r="E2235" s="210">
        <v>10469.030000000001</v>
      </c>
      <c r="F2235" s="486">
        <v>41731</v>
      </c>
      <c r="G2235" s="219">
        <v>10469.030000000001</v>
      </c>
      <c r="H2235" s="77">
        <f t="shared" si="35"/>
        <v>0</v>
      </c>
      <c r="I2235" s="190" t="s">
        <v>162</v>
      </c>
      <c r="J2235" s="1"/>
    </row>
    <row r="2236" spans="1:10" x14ac:dyDescent="0.25">
      <c r="A2236" s="192"/>
      <c r="B2236" s="188" t="s">
        <v>1411</v>
      </c>
      <c r="C2236" s="193" t="s">
        <v>2421</v>
      </c>
      <c r="D2236" s="190" t="s">
        <v>169</v>
      </c>
      <c r="E2236" s="210">
        <v>40179.949999999997</v>
      </c>
      <c r="F2236" s="486">
        <v>41731</v>
      </c>
      <c r="G2236" s="219">
        <v>40179.949999999997</v>
      </c>
      <c r="H2236" s="77">
        <f t="shared" si="35"/>
        <v>0</v>
      </c>
      <c r="I2236" s="190" t="s">
        <v>162</v>
      </c>
      <c r="J2236" s="1"/>
    </row>
    <row r="2237" spans="1:10" x14ac:dyDescent="0.25">
      <c r="A2237" s="192"/>
      <c r="B2237" s="188" t="s">
        <v>1413</v>
      </c>
      <c r="C2237" s="193" t="s">
        <v>2421</v>
      </c>
      <c r="D2237" s="190" t="s">
        <v>168</v>
      </c>
      <c r="E2237" s="210">
        <v>11052.6</v>
      </c>
      <c r="F2237" s="486">
        <v>41731</v>
      </c>
      <c r="G2237" s="219">
        <v>11052.6</v>
      </c>
      <c r="H2237" s="77">
        <f t="shared" si="35"/>
        <v>0</v>
      </c>
      <c r="I2237" s="190" t="s">
        <v>162</v>
      </c>
      <c r="J2237" s="1"/>
    </row>
    <row r="2238" spans="1:10" x14ac:dyDescent="0.25">
      <c r="A2238" s="192"/>
      <c r="B2238" s="188" t="s">
        <v>1414</v>
      </c>
      <c r="C2238" s="193" t="s">
        <v>2421</v>
      </c>
      <c r="D2238" s="190" t="s">
        <v>147</v>
      </c>
      <c r="E2238" s="210">
        <v>2563</v>
      </c>
      <c r="F2238" s="486">
        <v>41731</v>
      </c>
      <c r="G2238" s="219">
        <v>2563</v>
      </c>
      <c r="H2238" s="77">
        <f t="shared" si="35"/>
        <v>0</v>
      </c>
      <c r="I2238" s="190" t="s">
        <v>162</v>
      </c>
      <c r="J2238" s="1"/>
    </row>
    <row r="2239" spans="1:10" x14ac:dyDescent="0.25">
      <c r="A2239" s="192">
        <v>41729</v>
      </c>
      <c r="B2239" s="188" t="s">
        <v>1415</v>
      </c>
      <c r="C2239" s="193" t="s">
        <v>2421</v>
      </c>
      <c r="D2239" s="190" t="s">
        <v>152</v>
      </c>
      <c r="E2239" s="210">
        <v>7421.4</v>
      </c>
      <c r="F2239" s="436">
        <v>41729</v>
      </c>
      <c r="G2239" s="42">
        <v>7421.4</v>
      </c>
      <c r="H2239" s="77">
        <f t="shared" si="35"/>
        <v>0</v>
      </c>
      <c r="I2239" s="190"/>
      <c r="J2239" s="1"/>
    </row>
    <row r="2240" spans="1:10" x14ac:dyDescent="0.25">
      <c r="A2240" s="192"/>
      <c r="B2240" s="188" t="s">
        <v>1417</v>
      </c>
      <c r="C2240" s="193" t="s">
        <v>2421</v>
      </c>
      <c r="D2240" s="190" t="s">
        <v>175</v>
      </c>
      <c r="E2240" s="210">
        <v>18912.599999999999</v>
      </c>
      <c r="F2240" s="491" t="s">
        <v>2570</v>
      </c>
      <c r="G2240" s="219">
        <v>18912.599999999999</v>
      </c>
      <c r="H2240" s="77">
        <f>E2240-G2240</f>
        <v>0</v>
      </c>
      <c r="I2240" s="190" t="s">
        <v>162</v>
      </c>
      <c r="J2240" s="1"/>
    </row>
    <row r="2241" spans="1:10" x14ac:dyDescent="0.25">
      <c r="A2241" s="192"/>
      <c r="B2241" s="188" t="s">
        <v>1418</v>
      </c>
      <c r="C2241" s="193" t="s">
        <v>2421</v>
      </c>
      <c r="D2241" s="190" t="s">
        <v>435</v>
      </c>
      <c r="E2241" s="210">
        <v>2599</v>
      </c>
      <c r="F2241" s="486" t="s">
        <v>2571</v>
      </c>
      <c r="G2241" s="42">
        <v>2599</v>
      </c>
      <c r="H2241" s="77">
        <f t="shared" si="35"/>
        <v>0</v>
      </c>
      <c r="I2241" s="190" t="s">
        <v>8</v>
      </c>
      <c r="J2241" s="1"/>
    </row>
    <row r="2242" spans="1:10" x14ac:dyDescent="0.25">
      <c r="A2242" s="192"/>
      <c r="B2242" s="188" t="s">
        <v>1419</v>
      </c>
      <c r="C2242" s="193" t="s">
        <v>2421</v>
      </c>
      <c r="D2242" s="190" t="s">
        <v>147</v>
      </c>
      <c r="E2242" s="210">
        <v>5952.4</v>
      </c>
      <c r="F2242" s="486">
        <v>41736</v>
      </c>
      <c r="G2242" s="263">
        <v>5952.4</v>
      </c>
      <c r="H2242" s="264">
        <f t="shared" si="35"/>
        <v>0</v>
      </c>
      <c r="I2242" s="190"/>
      <c r="J2242" s="1" t="s">
        <v>2547</v>
      </c>
    </row>
    <row r="2243" spans="1:10" x14ac:dyDescent="0.25">
      <c r="A2243" s="192"/>
      <c r="B2243" s="188" t="s">
        <v>1421</v>
      </c>
      <c r="C2243" s="193" t="s">
        <v>2421</v>
      </c>
      <c r="D2243" s="190" t="s">
        <v>39</v>
      </c>
      <c r="E2243" s="220">
        <v>357105</v>
      </c>
      <c r="F2243" s="486" t="s">
        <v>2572</v>
      </c>
      <c r="G2243" s="219">
        <v>357105</v>
      </c>
      <c r="H2243" s="77">
        <f t="shared" si="35"/>
        <v>0</v>
      </c>
      <c r="I2243" s="190"/>
      <c r="J2243" s="1"/>
    </row>
    <row r="2244" spans="1:10" x14ac:dyDescent="0.25">
      <c r="A2244" s="391"/>
      <c r="B2244" s="28"/>
      <c r="C2244" s="28"/>
      <c r="D2244" s="28"/>
      <c r="E2244" s="28"/>
      <c r="F2244" s="533"/>
      <c r="G2244" s="28"/>
      <c r="H2244" s="77">
        <f t="shared" si="35"/>
        <v>0</v>
      </c>
      <c r="I2244" s="28"/>
      <c r="J2244" s="1"/>
    </row>
    <row r="2245" spans="1:10" x14ac:dyDescent="0.25">
      <c r="A2245" s="192"/>
      <c r="B2245" s="188"/>
      <c r="C2245" s="193"/>
      <c r="D2245" s="33"/>
      <c r="E2245" s="34"/>
      <c r="F2245" s="256"/>
      <c r="G2245" s="34"/>
      <c r="H2245" s="77">
        <f t="shared" si="35"/>
        <v>0</v>
      </c>
    </row>
    <row r="2246" spans="1:10" x14ac:dyDescent="0.25">
      <c r="A2246" s="192"/>
      <c r="B2246" s="188"/>
      <c r="C2246" s="193"/>
      <c r="D2246" s="33"/>
      <c r="E2246" s="34"/>
      <c r="F2246" s="412"/>
      <c r="G2246" s="40"/>
      <c r="H2246" s="77">
        <f t="shared" si="35"/>
        <v>0</v>
      </c>
    </row>
    <row r="2247" spans="1:10" x14ac:dyDescent="0.25">
      <c r="A2247" s="192"/>
      <c r="B2247" s="188"/>
      <c r="C2247" s="193"/>
      <c r="D2247" s="33"/>
      <c r="E2247" s="34"/>
      <c r="F2247" s="440"/>
      <c r="G2247" s="40"/>
      <c r="H2247" s="77">
        <f t="shared" si="35"/>
        <v>0</v>
      </c>
    </row>
    <row r="2248" spans="1:10" x14ac:dyDescent="0.25">
      <c r="A2248" s="192"/>
      <c r="B2248" s="188"/>
      <c r="C2248" s="193"/>
      <c r="D2248" s="33"/>
      <c r="E2248" s="34"/>
      <c r="F2248" s="256"/>
      <c r="G2248" s="34"/>
      <c r="H2248" s="36">
        <f t="shared" ref="H2248:H2255" si="36">E2248-G2248</f>
        <v>0</v>
      </c>
    </row>
    <row r="2249" spans="1:10" x14ac:dyDescent="0.25">
      <c r="A2249" s="192"/>
      <c r="B2249" s="188"/>
      <c r="C2249" s="193"/>
      <c r="D2249" s="33"/>
      <c r="E2249" s="34"/>
      <c r="F2249" s="256"/>
      <c r="G2249" s="34"/>
      <c r="H2249" s="36">
        <f t="shared" si="36"/>
        <v>0</v>
      </c>
    </row>
    <row r="2250" spans="1:10" x14ac:dyDescent="0.25">
      <c r="A2250" s="192"/>
      <c r="B2250" s="188"/>
      <c r="C2250" s="193"/>
      <c r="D2250" s="33"/>
      <c r="E2250" s="34"/>
      <c r="F2250" s="256"/>
      <c r="G2250" s="34"/>
      <c r="H2250" s="36">
        <f t="shared" si="36"/>
        <v>0</v>
      </c>
    </row>
    <row r="2251" spans="1:10" x14ac:dyDescent="0.25">
      <c r="A2251" s="192"/>
      <c r="B2251" s="188"/>
      <c r="C2251" s="193"/>
      <c r="D2251" s="33"/>
      <c r="E2251" s="34"/>
      <c r="F2251" s="420"/>
      <c r="G2251" s="34"/>
      <c r="H2251" s="36">
        <f t="shared" si="36"/>
        <v>0</v>
      </c>
    </row>
    <row r="2252" spans="1:10" x14ac:dyDescent="0.25">
      <c r="A2252" s="192"/>
      <c r="B2252" s="188"/>
      <c r="C2252" s="193"/>
      <c r="D2252" s="33" t="s">
        <v>1902</v>
      </c>
      <c r="E2252" s="34"/>
      <c r="F2252" s="256"/>
      <c r="G2252" s="34"/>
      <c r="H2252" s="222">
        <f t="shared" si="36"/>
        <v>0</v>
      </c>
    </row>
    <row r="2253" spans="1:10" x14ac:dyDescent="0.25">
      <c r="A2253" s="192"/>
      <c r="B2253" s="188"/>
      <c r="C2253" s="193"/>
      <c r="D2253" s="33" t="s">
        <v>1902</v>
      </c>
      <c r="E2253" s="34"/>
      <c r="F2253" s="256"/>
      <c r="G2253" s="34"/>
      <c r="H2253" s="222">
        <f t="shared" si="36"/>
        <v>0</v>
      </c>
    </row>
    <row r="2254" spans="1:10" ht="15.75" x14ac:dyDescent="0.25">
      <c r="A2254" s="192"/>
      <c r="B2254" s="188"/>
      <c r="C2254" s="200"/>
      <c r="D2254" s="265"/>
      <c r="E2254" s="36"/>
      <c r="F2254" s="258"/>
      <c r="G2254" s="36"/>
      <c r="H2254" s="222">
        <f t="shared" si="36"/>
        <v>0</v>
      </c>
    </row>
    <row r="2255" spans="1:10" ht="15.75" x14ac:dyDescent="0.25">
      <c r="A2255" s="192"/>
      <c r="B2255" s="188"/>
      <c r="C2255" s="200"/>
      <c r="D2255" s="265"/>
      <c r="E2255" s="36"/>
      <c r="F2255" s="258"/>
      <c r="G2255" s="36"/>
      <c r="H2255" s="222">
        <f t="shared" si="36"/>
        <v>0</v>
      </c>
    </row>
    <row r="2256" spans="1:10" ht="15.75" thickBot="1" x14ac:dyDescent="0.3">
      <c r="D2256" s="268"/>
      <c r="E2256" s="48"/>
      <c r="F2256" s="269"/>
      <c r="G2256" s="270"/>
      <c r="H2256" s="271"/>
    </row>
    <row r="2257" spans="1:8" ht="15.75" thickTop="1" x14ac:dyDescent="0.25">
      <c r="A2257" s="272"/>
      <c r="B2257" s="273"/>
      <c r="C2257" s="274"/>
      <c r="D2257" s="114"/>
      <c r="E2257" s="275">
        <f>SUM(E4:E2256)</f>
        <v>28370576.829999968</v>
      </c>
      <c r="F2257" s="276"/>
      <c r="G2257" s="277">
        <f>SUM(G4:G2255)</f>
        <v>28360577.92999997</v>
      </c>
      <c r="H2257" s="278"/>
    </row>
    <row r="2258" spans="1:8" ht="15.75" thickBot="1" x14ac:dyDescent="0.3">
      <c r="A2258" s="272"/>
      <c r="B2258" s="273"/>
      <c r="C2258" s="274"/>
      <c r="D2258" s="114"/>
      <c r="E2258" s="279"/>
      <c r="F2258" s="276"/>
      <c r="G2258" s="280"/>
      <c r="H2258" s="278"/>
    </row>
    <row r="2259" spans="1:8" x14ac:dyDescent="0.25">
      <c r="A2259" s="272"/>
      <c r="B2259" s="273"/>
      <c r="C2259" s="274"/>
      <c r="D2259" s="114"/>
      <c r="E2259" s="114"/>
      <c r="F2259" s="276"/>
      <c r="G2259" s="281"/>
      <c r="H2259" s="278"/>
    </row>
    <row r="2260" spans="1:8" ht="31.5" x14ac:dyDescent="0.25">
      <c r="A2260" s="272"/>
      <c r="B2260" s="273"/>
      <c r="C2260" s="274"/>
      <c r="D2260" s="28"/>
      <c r="E2260" s="282" t="s">
        <v>746</v>
      </c>
      <c r="F2260" s="276"/>
      <c r="G2260" s="283" t="s">
        <v>747</v>
      </c>
      <c r="H2260" s="278"/>
    </row>
    <row r="2261" spans="1:8" x14ac:dyDescent="0.25">
      <c r="A2261" s="272"/>
      <c r="B2261" s="273"/>
      <c r="C2261" s="274"/>
      <c r="D2261" s="114"/>
      <c r="E2261" s="114"/>
      <c r="F2261" s="276"/>
      <c r="G2261" s="281"/>
      <c r="H2261" s="278"/>
    </row>
    <row r="2262" spans="1:8" x14ac:dyDescent="0.25">
      <c r="A2262" s="272"/>
      <c r="B2262" s="273"/>
      <c r="C2262" s="274"/>
      <c r="D2262" s="114"/>
      <c r="E2262" s="114"/>
      <c r="F2262" s="276"/>
      <c r="G2262" s="281"/>
      <c r="H2262" s="278"/>
    </row>
    <row r="2263" spans="1:8" x14ac:dyDescent="0.25">
      <c r="A2263" s="272"/>
      <c r="B2263" s="273"/>
      <c r="C2263" s="274"/>
      <c r="D2263" s="114"/>
      <c r="E2263" s="114"/>
      <c r="F2263" s="276"/>
      <c r="G2263" s="281"/>
      <c r="H2263" s="278"/>
    </row>
    <row r="2264" spans="1:8" ht="21" x14ac:dyDescent="0.35">
      <c r="A2264" s="272"/>
      <c r="B2264" s="273"/>
      <c r="C2264" s="274"/>
      <c r="D2264" s="114"/>
      <c r="E2264" s="832">
        <f>E2257-G2257</f>
        <v>9998.8999999985099</v>
      </c>
      <c r="F2264" s="833"/>
      <c r="G2264" s="833"/>
      <c r="H2264" s="278"/>
    </row>
    <row r="2265" spans="1:8" x14ac:dyDescent="0.25">
      <c r="A2265" s="272"/>
      <c r="B2265" s="273"/>
      <c r="C2265" s="274"/>
      <c r="D2265" s="114"/>
      <c r="E2265" s="114"/>
      <c r="F2265" s="276"/>
      <c r="G2265" s="281"/>
      <c r="H2265" s="278"/>
    </row>
    <row r="2266" spans="1:8" ht="18.75" x14ac:dyDescent="0.3">
      <c r="A2266" s="272"/>
      <c r="B2266" s="273"/>
      <c r="C2266" s="274"/>
      <c r="D2266" s="114"/>
      <c r="E2266" s="845" t="s">
        <v>2573</v>
      </c>
      <c r="F2266" s="845"/>
      <c r="G2266" s="845"/>
      <c r="H2266" s="278"/>
    </row>
    <row r="2267" spans="1:8" x14ac:dyDescent="0.25">
      <c r="A2267" s="272"/>
      <c r="B2267" s="273"/>
      <c r="C2267" s="274"/>
      <c r="D2267" s="114"/>
      <c r="E2267" s="114"/>
      <c r="F2267" s="276"/>
      <c r="G2267" s="281"/>
      <c r="H2267" s="278"/>
    </row>
    <row r="2268" spans="1:8" x14ac:dyDescent="0.25">
      <c r="A2268" s="272"/>
      <c r="B2268" s="273"/>
      <c r="C2268" s="274"/>
      <c r="D2268" s="114"/>
      <c r="E2268" s="114"/>
      <c r="F2268" s="276"/>
      <c r="G2268" s="281"/>
      <c r="H2268" s="278"/>
    </row>
    <row r="2269" spans="1:8" x14ac:dyDescent="0.25">
      <c r="A2269" s="272"/>
      <c r="B2269" s="273"/>
      <c r="C2269" s="274"/>
      <c r="D2269" s="114"/>
      <c r="E2269" s="114"/>
      <c r="F2269" s="276"/>
      <c r="G2269" s="281"/>
      <c r="H2269" s="278"/>
    </row>
  </sheetData>
  <mergeCells count="3">
    <mergeCell ref="A1:F1"/>
    <mergeCell ref="E2264:G2264"/>
    <mergeCell ref="E2266:G226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L2080"/>
  <sheetViews>
    <sheetView topLeftCell="A1282" workbookViewId="0">
      <selection activeCell="D1292" sqref="D1292"/>
    </sheetView>
  </sheetViews>
  <sheetFormatPr baseColWidth="10" defaultRowHeight="15" x14ac:dyDescent="0.25"/>
  <cols>
    <col min="1" max="1" width="11.28515625" style="266" customWidth="1"/>
    <col min="2" max="2" width="9.28515625" style="78" customWidth="1"/>
    <col min="3" max="3" width="5.5703125" style="267" customWidth="1"/>
    <col min="4" max="4" width="30.85546875" style="21" customWidth="1"/>
    <col min="5" max="5" width="14.7109375" style="21" customWidth="1"/>
    <col min="6" max="6" width="22.28515625" style="284" customWidth="1"/>
    <col min="7" max="7" width="15.42578125" style="285" bestFit="1" customWidth="1"/>
    <col min="8" max="8" width="15.28515625" style="27" customWidth="1"/>
    <col min="9" max="16384" width="11.42578125" style="21"/>
  </cols>
  <sheetData>
    <row r="1" spans="1:9" ht="18.75" x14ac:dyDescent="0.3">
      <c r="A1" s="844" t="s">
        <v>2574</v>
      </c>
      <c r="B1" s="844"/>
      <c r="C1" s="844"/>
      <c r="D1" s="844"/>
      <c r="E1" s="844"/>
      <c r="F1" s="844"/>
      <c r="G1" s="177"/>
      <c r="H1" s="624"/>
    </row>
    <row r="2" spans="1:9" ht="35.25" thickBot="1" x14ac:dyDescent="0.35">
      <c r="A2" s="179" t="s">
        <v>1</v>
      </c>
      <c r="B2" s="180" t="s">
        <v>2</v>
      </c>
      <c r="C2" s="181"/>
      <c r="D2" s="182" t="s">
        <v>1128</v>
      </c>
      <c r="E2" s="183" t="s">
        <v>4</v>
      </c>
      <c r="F2" s="184" t="s">
        <v>5</v>
      </c>
      <c r="G2" s="185" t="s">
        <v>6</v>
      </c>
      <c r="H2" s="626" t="s">
        <v>7</v>
      </c>
    </row>
    <row r="3" spans="1:9" ht="15.75" thickTop="1" x14ac:dyDescent="0.25">
      <c r="A3" s="187">
        <v>41730</v>
      </c>
      <c r="B3" s="188" t="s">
        <v>1422</v>
      </c>
      <c r="C3" s="189" t="s">
        <v>2421</v>
      </c>
      <c r="D3" s="190" t="s">
        <v>8</v>
      </c>
      <c r="E3" s="56">
        <v>1460.5</v>
      </c>
      <c r="F3" s="481">
        <v>41730</v>
      </c>
      <c r="G3" s="213">
        <v>1460.5</v>
      </c>
      <c r="H3" s="34">
        <f>E3-G3</f>
        <v>0</v>
      </c>
      <c r="I3" s="621" t="s">
        <v>8</v>
      </c>
    </row>
    <row r="4" spans="1:9" x14ac:dyDescent="0.25">
      <c r="A4" s="192"/>
      <c r="B4" s="193" t="s">
        <v>1424</v>
      </c>
      <c r="C4" s="194" t="s">
        <v>2421</v>
      </c>
      <c r="D4" s="190" t="s">
        <v>8</v>
      </c>
      <c r="E4" s="56">
        <v>549</v>
      </c>
      <c r="F4" s="481">
        <v>41730</v>
      </c>
      <c r="G4" s="213">
        <v>549</v>
      </c>
      <c r="H4" s="36">
        <f>E4-G4</f>
        <v>0</v>
      </c>
      <c r="I4" s="621" t="s">
        <v>8</v>
      </c>
    </row>
    <row r="5" spans="1:9" x14ac:dyDescent="0.25">
      <c r="A5" s="195"/>
      <c r="B5" s="193" t="s">
        <v>1425</v>
      </c>
      <c r="C5" s="194" t="s">
        <v>2421</v>
      </c>
      <c r="D5" s="190" t="s">
        <v>23</v>
      </c>
      <c r="E5" s="56">
        <v>4733.3999999999996</v>
      </c>
      <c r="F5" s="481">
        <v>41730</v>
      </c>
      <c r="G5" s="213">
        <v>4733.3999999999996</v>
      </c>
      <c r="H5" s="36">
        <f t="shared" ref="H5:H66" si="0">E5-G5</f>
        <v>0</v>
      </c>
      <c r="I5" s="621"/>
    </row>
    <row r="6" spans="1:9" x14ac:dyDescent="0.25">
      <c r="A6" s="195"/>
      <c r="B6" s="193" t="s">
        <v>1426</v>
      </c>
      <c r="C6" s="194" t="s">
        <v>2421</v>
      </c>
      <c r="D6" s="190" t="s">
        <v>115</v>
      </c>
      <c r="E6" s="56">
        <v>4872</v>
      </c>
      <c r="F6" s="481">
        <v>41730</v>
      </c>
      <c r="G6" s="213">
        <v>4872</v>
      </c>
      <c r="H6" s="36">
        <f t="shared" si="0"/>
        <v>0</v>
      </c>
      <c r="I6" s="621"/>
    </row>
    <row r="7" spans="1:9" x14ac:dyDescent="0.25">
      <c r="A7" s="192"/>
      <c r="B7" s="193" t="s">
        <v>1427</v>
      </c>
      <c r="C7" s="194" t="s">
        <v>2421</v>
      </c>
      <c r="D7" s="190" t="s">
        <v>180</v>
      </c>
      <c r="E7" s="56">
        <v>16097.6</v>
      </c>
      <c r="F7" s="481">
        <v>41730</v>
      </c>
      <c r="G7" s="213">
        <v>16097.6</v>
      </c>
      <c r="H7" s="36">
        <f t="shared" si="0"/>
        <v>0</v>
      </c>
      <c r="I7" s="621" t="s">
        <v>65</v>
      </c>
    </row>
    <row r="8" spans="1:9" x14ac:dyDescent="0.25">
      <c r="A8" s="192"/>
      <c r="B8" s="193" t="s">
        <v>1428</v>
      </c>
      <c r="C8" s="194" t="s">
        <v>2421</v>
      </c>
      <c r="D8" s="190" t="s">
        <v>11</v>
      </c>
      <c r="E8" s="56">
        <v>26489.5</v>
      </c>
      <c r="F8" s="481">
        <v>41754</v>
      </c>
      <c r="G8" s="213">
        <v>26489.5</v>
      </c>
      <c r="H8" s="36">
        <f t="shared" si="0"/>
        <v>0</v>
      </c>
      <c r="I8" s="621" t="s">
        <v>65</v>
      </c>
    </row>
    <row r="9" spans="1:9" x14ac:dyDescent="0.25">
      <c r="A9" s="192"/>
      <c r="B9" s="193" t="s">
        <v>1429</v>
      </c>
      <c r="C9" s="194" t="s">
        <v>2421</v>
      </c>
      <c r="D9" s="190" t="s">
        <v>13</v>
      </c>
      <c r="E9" s="56">
        <v>2292</v>
      </c>
      <c r="F9" s="481">
        <v>41730</v>
      </c>
      <c r="G9" s="213">
        <v>2292</v>
      </c>
      <c r="H9" s="36">
        <f t="shared" si="0"/>
        <v>0</v>
      </c>
      <c r="I9" s="621" t="s">
        <v>217</v>
      </c>
    </row>
    <row r="10" spans="1:9" x14ac:dyDescent="0.25">
      <c r="A10" s="192"/>
      <c r="B10" s="193" t="s">
        <v>1430</v>
      </c>
      <c r="C10" s="194" t="s">
        <v>2421</v>
      </c>
      <c r="D10" s="190" t="s">
        <v>123</v>
      </c>
      <c r="E10" s="56">
        <v>4780</v>
      </c>
      <c r="F10" s="534" t="s">
        <v>2575</v>
      </c>
      <c r="G10" s="213">
        <v>4780</v>
      </c>
      <c r="H10" s="36">
        <f t="shared" si="0"/>
        <v>0</v>
      </c>
      <c r="I10" s="621" t="s">
        <v>8</v>
      </c>
    </row>
    <row r="11" spans="1:9" x14ac:dyDescent="0.25">
      <c r="A11" s="192"/>
      <c r="B11" s="193" t="s">
        <v>1431</v>
      </c>
      <c r="C11" s="194" t="s">
        <v>2421</v>
      </c>
      <c r="D11" s="190" t="s">
        <v>34</v>
      </c>
      <c r="E11" s="56">
        <v>2205</v>
      </c>
      <c r="F11" s="534" t="s">
        <v>2576</v>
      </c>
      <c r="G11" s="213">
        <v>2205</v>
      </c>
      <c r="H11" s="36">
        <f t="shared" si="0"/>
        <v>0</v>
      </c>
      <c r="I11" s="621" t="s">
        <v>30</v>
      </c>
    </row>
    <row r="12" spans="1:9" x14ac:dyDescent="0.25">
      <c r="A12" s="192"/>
      <c r="B12" s="193" t="s">
        <v>1432</v>
      </c>
      <c r="C12" s="194" t="s">
        <v>2421</v>
      </c>
      <c r="D12" s="190" t="s">
        <v>29</v>
      </c>
      <c r="E12" s="56">
        <v>4975.5</v>
      </c>
      <c r="F12" s="481">
        <v>41730</v>
      </c>
      <c r="G12" s="213">
        <v>4975.5</v>
      </c>
      <c r="H12" s="36">
        <f t="shared" si="0"/>
        <v>0</v>
      </c>
      <c r="I12" s="621" t="s">
        <v>30</v>
      </c>
    </row>
    <row r="13" spans="1:9" x14ac:dyDescent="0.25">
      <c r="A13" s="192"/>
      <c r="B13" s="193" t="s">
        <v>1433</v>
      </c>
      <c r="C13" s="194" t="s">
        <v>2421</v>
      </c>
      <c r="D13" s="190" t="s">
        <v>25</v>
      </c>
      <c r="E13" s="18">
        <v>28100.77</v>
      </c>
      <c r="F13" s="483" t="s">
        <v>2577</v>
      </c>
      <c r="G13" s="213">
        <v>28100.77</v>
      </c>
      <c r="H13" s="36">
        <f t="shared" si="0"/>
        <v>0</v>
      </c>
      <c r="I13" s="621" t="s">
        <v>12</v>
      </c>
    </row>
    <row r="14" spans="1:9" x14ac:dyDescent="0.25">
      <c r="A14" s="192"/>
      <c r="B14" s="193" t="s">
        <v>1435</v>
      </c>
      <c r="C14" s="194" t="s">
        <v>2421</v>
      </c>
      <c r="D14" s="190" t="s">
        <v>62</v>
      </c>
      <c r="E14" s="56">
        <v>9236</v>
      </c>
      <c r="F14" s="481">
        <v>41731</v>
      </c>
      <c r="G14" s="213">
        <v>9236</v>
      </c>
      <c r="H14" s="36">
        <f t="shared" si="0"/>
        <v>0</v>
      </c>
      <c r="I14" s="621" t="s">
        <v>12</v>
      </c>
    </row>
    <row r="15" spans="1:9" x14ac:dyDescent="0.25">
      <c r="A15" s="192"/>
      <c r="B15" s="193" t="s">
        <v>1436</v>
      </c>
      <c r="C15" s="194" t="s">
        <v>2421</v>
      </c>
      <c r="D15" s="190" t="s">
        <v>490</v>
      </c>
      <c r="E15" s="56">
        <v>480</v>
      </c>
      <c r="F15" s="481">
        <v>41730</v>
      </c>
      <c r="G15" s="213">
        <v>480</v>
      </c>
      <c r="H15" s="36">
        <f t="shared" si="0"/>
        <v>0</v>
      </c>
      <c r="I15" s="621" t="s">
        <v>30</v>
      </c>
    </row>
    <row r="16" spans="1:9" x14ac:dyDescent="0.25">
      <c r="A16" s="192"/>
      <c r="B16" s="193" t="s">
        <v>1437</v>
      </c>
      <c r="C16" s="194" t="s">
        <v>2421</v>
      </c>
      <c r="D16" s="190" t="s">
        <v>779</v>
      </c>
      <c r="E16" s="56">
        <v>1885</v>
      </c>
      <c r="F16" s="481">
        <v>41730</v>
      </c>
      <c r="G16" s="213">
        <v>1885</v>
      </c>
      <c r="H16" s="36">
        <f t="shared" si="0"/>
        <v>0</v>
      </c>
      <c r="I16" s="621" t="s">
        <v>12</v>
      </c>
    </row>
    <row r="17" spans="1:12" x14ac:dyDescent="0.25">
      <c r="A17" s="192"/>
      <c r="B17" s="193" t="s">
        <v>1438</v>
      </c>
      <c r="C17" s="194" t="s">
        <v>2421</v>
      </c>
      <c r="D17" s="190" t="s">
        <v>134</v>
      </c>
      <c r="E17" s="56">
        <v>4000</v>
      </c>
      <c r="F17" s="481">
        <v>41731</v>
      </c>
      <c r="G17" s="213">
        <v>4000</v>
      </c>
      <c r="H17" s="36">
        <f t="shared" si="0"/>
        <v>0</v>
      </c>
      <c r="I17" s="621" t="s">
        <v>12</v>
      </c>
    </row>
    <row r="18" spans="1:12" x14ac:dyDescent="0.25">
      <c r="A18" s="192"/>
      <c r="B18" s="193" t="s">
        <v>1439</v>
      </c>
      <c r="C18" s="194" t="s">
        <v>2421</v>
      </c>
      <c r="D18" s="190" t="s">
        <v>55</v>
      </c>
      <c r="E18" s="56">
        <v>11706.1</v>
      </c>
      <c r="F18" s="481">
        <v>41730</v>
      </c>
      <c r="G18" s="213">
        <v>11706.1</v>
      </c>
      <c r="H18" s="36">
        <f t="shared" si="0"/>
        <v>0</v>
      </c>
      <c r="I18" s="621" t="s">
        <v>8</v>
      </c>
    </row>
    <row r="19" spans="1:12" x14ac:dyDescent="0.25">
      <c r="A19" s="192"/>
      <c r="B19" s="193" t="s">
        <v>1440</v>
      </c>
      <c r="C19" s="194" t="s">
        <v>2421</v>
      </c>
      <c r="D19" s="190" t="s">
        <v>32</v>
      </c>
      <c r="E19" s="56">
        <v>11985.5</v>
      </c>
      <c r="F19" s="481">
        <v>41699</v>
      </c>
      <c r="G19" s="213">
        <v>11985.5</v>
      </c>
      <c r="H19" s="36">
        <f t="shared" si="0"/>
        <v>0</v>
      </c>
      <c r="I19" s="621" t="s">
        <v>30</v>
      </c>
    </row>
    <row r="20" spans="1:12" x14ac:dyDescent="0.25">
      <c r="A20" s="192"/>
      <c r="B20" s="193" t="s">
        <v>1441</v>
      </c>
      <c r="C20" s="194" t="s">
        <v>2421</v>
      </c>
      <c r="D20" s="190" t="s">
        <v>1778</v>
      </c>
      <c r="E20" s="56">
        <v>940</v>
      </c>
      <c r="F20" s="481">
        <v>41730</v>
      </c>
      <c r="G20" s="213">
        <v>940</v>
      </c>
      <c r="H20" s="36">
        <f t="shared" si="0"/>
        <v>0</v>
      </c>
      <c r="I20" s="621" t="s">
        <v>30</v>
      </c>
    </row>
    <row r="21" spans="1:12" x14ac:dyDescent="0.25">
      <c r="A21" s="192"/>
      <c r="B21" s="193" t="s">
        <v>1442</v>
      </c>
      <c r="C21" s="194" t="s">
        <v>2421</v>
      </c>
      <c r="D21" s="190" t="s">
        <v>124</v>
      </c>
      <c r="E21" s="56">
        <v>4848</v>
      </c>
      <c r="F21" s="481">
        <v>41730</v>
      </c>
      <c r="G21" s="213">
        <v>4848</v>
      </c>
      <c r="H21" s="36">
        <f t="shared" si="0"/>
        <v>0</v>
      </c>
      <c r="I21" s="621" t="s">
        <v>30</v>
      </c>
    </row>
    <row r="22" spans="1:12" x14ac:dyDescent="0.25">
      <c r="A22" s="192"/>
      <c r="B22" s="193" t="s">
        <v>1444</v>
      </c>
      <c r="C22" s="194" t="s">
        <v>2421</v>
      </c>
      <c r="D22" s="190" t="s">
        <v>46</v>
      </c>
      <c r="E22" s="56">
        <v>2384</v>
      </c>
      <c r="F22" s="481">
        <v>41731</v>
      </c>
      <c r="G22" s="213">
        <v>2384</v>
      </c>
      <c r="H22" s="36">
        <f t="shared" si="0"/>
        <v>0</v>
      </c>
      <c r="I22" s="621" t="s">
        <v>45</v>
      </c>
    </row>
    <row r="23" spans="1:12" x14ac:dyDescent="0.25">
      <c r="A23" s="192"/>
      <c r="B23" s="193" t="s">
        <v>1445</v>
      </c>
      <c r="C23" s="194" t="s">
        <v>2421</v>
      </c>
      <c r="D23" s="190" t="s">
        <v>251</v>
      </c>
      <c r="E23" s="56">
        <v>9278.2000000000007</v>
      </c>
      <c r="F23" s="481">
        <v>41730</v>
      </c>
      <c r="G23" s="213">
        <v>9278.2000000000007</v>
      </c>
      <c r="H23" s="36">
        <f t="shared" si="0"/>
        <v>0</v>
      </c>
      <c r="I23" s="621" t="s">
        <v>30</v>
      </c>
    </row>
    <row r="24" spans="1:12" x14ac:dyDescent="0.25">
      <c r="A24" s="192"/>
      <c r="B24" s="193" t="s">
        <v>1446</v>
      </c>
      <c r="C24" s="194" t="s">
        <v>2421</v>
      </c>
      <c r="D24" s="196" t="s">
        <v>53</v>
      </c>
      <c r="E24" s="197">
        <v>0</v>
      </c>
      <c r="F24" s="481"/>
      <c r="G24" s="213"/>
      <c r="H24" s="36">
        <f t="shared" si="0"/>
        <v>0</v>
      </c>
      <c r="I24" s="621" t="s">
        <v>324</v>
      </c>
    </row>
    <row r="25" spans="1:12" x14ac:dyDescent="0.25">
      <c r="A25" s="192"/>
      <c r="B25" s="193" t="s">
        <v>1447</v>
      </c>
      <c r="C25" s="194" t="s">
        <v>2421</v>
      </c>
      <c r="D25" s="190" t="s">
        <v>48</v>
      </c>
      <c r="E25" s="56">
        <v>545</v>
      </c>
      <c r="F25" s="481">
        <v>41731</v>
      </c>
      <c r="G25" s="213">
        <v>545</v>
      </c>
      <c r="H25" s="36">
        <f t="shared" si="0"/>
        <v>0</v>
      </c>
      <c r="I25" s="621" t="s">
        <v>45</v>
      </c>
    </row>
    <row r="26" spans="1:12" x14ac:dyDescent="0.25">
      <c r="A26" s="192"/>
      <c r="B26" s="193" t="s">
        <v>1448</v>
      </c>
      <c r="C26" s="194" t="s">
        <v>2421</v>
      </c>
      <c r="D26" s="190" t="s">
        <v>54</v>
      </c>
      <c r="E26" s="56">
        <v>54139.199999999997</v>
      </c>
      <c r="F26" s="481">
        <v>41730</v>
      </c>
      <c r="G26" s="213">
        <v>54139.199999999997</v>
      </c>
      <c r="H26" s="36">
        <f t="shared" si="0"/>
        <v>0</v>
      </c>
      <c r="I26" s="621" t="s">
        <v>217</v>
      </c>
    </row>
    <row r="27" spans="1:12" x14ac:dyDescent="0.25">
      <c r="A27" s="192"/>
      <c r="B27" s="193" t="s">
        <v>1449</v>
      </c>
      <c r="C27" s="194" t="s">
        <v>2421</v>
      </c>
      <c r="D27" s="190" t="s">
        <v>58</v>
      </c>
      <c r="E27" s="56">
        <v>1457</v>
      </c>
      <c r="F27" s="481">
        <v>41730</v>
      </c>
      <c r="G27" s="213">
        <v>1457</v>
      </c>
      <c r="H27" s="36">
        <f t="shared" si="0"/>
        <v>0</v>
      </c>
      <c r="I27" s="621"/>
    </row>
    <row r="28" spans="1:12" x14ac:dyDescent="0.25">
      <c r="A28" s="192"/>
      <c r="B28" s="193" t="s">
        <v>1451</v>
      </c>
      <c r="C28" s="194" t="s">
        <v>2421</v>
      </c>
      <c r="D28" s="190" t="s">
        <v>66</v>
      </c>
      <c r="E28" s="56">
        <v>1700</v>
      </c>
      <c r="F28" s="481">
        <v>41731</v>
      </c>
      <c r="G28" s="213">
        <v>1700</v>
      </c>
      <c r="H28" s="36">
        <f t="shared" si="0"/>
        <v>0</v>
      </c>
      <c r="I28" s="621" t="s">
        <v>45</v>
      </c>
    </row>
    <row r="29" spans="1:12" x14ac:dyDescent="0.25">
      <c r="A29" s="192"/>
      <c r="B29" s="193" t="s">
        <v>1453</v>
      </c>
      <c r="C29" s="194" t="s">
        <v>2421</v>
      </c>
      <c r="D29" s="190" t="s">
        <v>2578</v>
      </c>
      <c r="E29" s="56">
        <v>913.5</v>
      </c>
      <c r="F29" s="484" t="s">
        <v>2579</v>
      </c>
      <c r="G29" s="213">
        <v>913.5</v>
      </c>
      <c r="H29" s="36">
        <f t="shared" si="0"/>
        <v>0</v>
      </c>
      <c r="I29" s="621" t="s">
        <v>45</v>
      </c>
    </row>
    <row r="30" spans="1:12" x14ac:dyDescent="0.25">
      <c r="A30" s="192"/>
      <c r="B30" s="193" t="s">
        <v>1454</v>
      </c>
      <c r="C30" s="194" t="s">
        <v>2421</v>
      </c>
      <c r="D30" s="190" t="s">
        <v>36</v>
      </c>
      <c r="E30" s="56">
        <v>14095.5</v>
      </c>
      <c r="F30" s="481">
        <v>41730</v>
      </c>
      <c r="G30" s="213">
        <v>14095.5</v>
      </c>
      <c r="H30" s="36">
        <f t="shared" si="0"/>
        <v>0</v>
      </c>
      <c r="I30" s="621"/>
    </row>
    <row r="31" spans="1:12" x14ac:dyDescent="0.25">
      <c r="A31" s="192"/>
      <c r="B31" s="193" t="s">
        <v>1455</v>
      </c>
      <c r="C31" s="194" t="s">
        <v>2421</v>
      </c>
      <c r="D31" s="190" t="s">
        <v>412</v>
      </c>
      <c r="E31" s="56">
        <v>1120.5999999999999</v>
      </c>
      <c r="F31" s="481">
        <v>41731</v>
      </c>
      <c r="G31" s="213">
        <v>1120.5999999999999</v>
      </c>
      <c r="H31" s="36">
        <f t="shared" si="0"/>
        <v>0</v>
      </c>
      <c r="I31" s="621" t="s">
        <v>45</v>
      </c>
    </row>
    <row r="32" spans="1:12" ht="36.75" x14ac:dyDescent="0.25">
      <c r="A32" s="192"/>
      <c r="B32" s="193" t="s">
        <v>1456</v>
      </c>
      <c r="C32" s="194" t="s">
        <v>2421</v>
      </c>
      <c r="D32" s="190" t="s">
        <v>494</v>
      </c>
      <c r="E32" s="56">
        <v>5203</v>
      </c>
      <c r="F32" s="535" t="s">
        <v>4078</v>
      </c>
      <c r="G32" s="614">
        <v>5203</v>
      </c>
      <c r="H32" s="36">
        <f t="shared" si="0"/>
        <v>0</v>
      </c>
      <c r="I32" s="622" t="s">
        <v>45</v>
      </c>
      <c r="J32" s="28"/>
      <c r="K32" s="28"/>
      <c r="L32" s="28"/>
    </row>
    <row r="33" spans="1:9" x14ac:dyDescent="0.25">
      <c r="A33" s="192"/>
      <c r="B33" s="193" t="s">
        <v>1457</v>
      </c>
      <c r="C33" s="194" t="s">
        <v>2421</v>
      </c>
      <c r="D33" s="190" t="s">
        <v>508</v>
      </c>
      <c r="E33" s="56">
        <v>11016</v>
      </c>
      <c r="F33" s="482" t="s">
        <v>2580</v>
      </c>
      <c r="G33" s="213">
        <v>11016</v>
      </c>
      <c r="H33" s="36">
        <f t="shared" si="0"/>
        <v>0</v>
      </c>
      <c r="I33" s="621" t="s">
        <v>8</v>
      </c>
    </row>
    <row r="34" spans="1:9" x14ac:dyDescent="0.25">
      <c r="A34" s="192"/>
      <c r="B34" s="193" t="s">
        <v>1458</v>
      </c>
      <c r="C34" s="194" t="s">
        <v>2421</v>
      </c>
      <c r="D34" s="190" t="s">
        <v>1464</v>
      </c>
      <c r="E34" s="56">
        <v>8069</v>
      </c>
      <c r="F34" s="481">
        <v>41730</v>
      </c>
      <c r="G34" s="213">
        <v>8069</v>
      </c>
      <c r="H34" s="36">
        <f t="shared" si="0"/>
        <v>0</v>
      </c>
      <c r="I34" s="621" t="s">
        <v>21</v>
      </c>
    </row>
    <row r="35" spans="1:9" x14ac:dyDescent="0.25">
      <c r="A35" s="192"/>
      <c r="B35" s="193" t="s">
        <v>1459</v>
      </c>
      <c r="C35" s="194" t="s">
        <v>2421</v>
      </c>
      <c r="D35" s="190" t="s">
        <v>130</v>
      </c>
      <c r="E35" s="56">
        <v>5268.2</v>
      </c>
      <c r="F35" s="481">
        <v>41732</v>
      </c>
      <c r="G35" s="213">
        <v>5268.2</v>
      </c>
      <c r="H35" s="36">
        <f t="shared" si="0"/>
        <v>0</v>
      </c>
      <c r="I35" s="621" t="s">
        <v>21</v>
      </c>
    </row>
    <row r="36" spans="1:9" x14ac:dyDescent="0.25">
      <c r="A36" s="192"/>
      <c r="B36" s="193" t="s">
        <v>1460</v>
      </c>
      <c r="C36" s="194" t="s">
        <v>2421</v>
      </c>
      <c r="D36" s="190" t="s">
        <v>508</v>
      </c>
      <c r="E36" s="56">
        <v>3837.6</v>
      </c>
      <c r="F36" s="481">
        <v>41730</v>
      </c>
      <c r="G36" s="213">
        <v>3837.6</v>
      </c>
      <c r="H36" s="36">
        <f t="shared" si="0"/>
        <v>0</v>
      </c>
      <c r="I36" s="621" t="s">
        <v>8</v>
      </c>
    </row>
    <row r="37" spans="1:9" x14ac:dyDescent="0.25">
      <c r="A37" s="192"/>
      <c r="B37" s="193" t="s">
        <v>1461</v>
      </c>
      <c r="C37" s="194" t="s">
        <v>2421</v>
      </c>
      <c r="D37" s="190" t="s">
        <v>725</v>
      </c>
      <c r="E37" s="56">
        <v>24686.3</v>
      </c>
      <c r="F37" s="534" t="s">
        <v>2581</v>
      </c>
      <c r="G37" s="213">
        <v>24686.3</v>
      </c>
      <c r="H37" s="36">
        <f t="shared" si="0"/>
        <v>0</v>
      </c>
      <c r="I37" s="621" t="s">
        <v>217</v>
      </c>
    </row>
    <row r="38" spans="1:9" x14ac:dyDescent="0.25">
      <c r="A38" s="192"/>
      <c r="B38" s="193" t="s">
        <v>1463</v>
      </c>
      <c r="C38" s="194" t="s">
        <v>2421</v>
      </c>
      <c r="D38" s="190" t="s">
        <v>8</v>
      </c>
      <c r="E38" s="56">
        <v>1435</v>
      </c>
      <c r="F38" s="481">
        <v>41730</v>
      </c>
      <c r="G38" s="213">
        <v>1435</v>
      </c>
      <c r="H38" s="36">
        <f t="shared" si="0"/>
        <v>0</v>
      </c>
      <c r="I38" s="621" t="s">
        <v>8</v>
      </c>
    </row>
    <row r="39" spans="1:9" x14ac:dyDescent="0.25">
      <c r="A39" s="192"/>
      <c r="B39" s="193" t="s">
        <v>1465</v>
      </c>
      <c r="C39" s="194" t="s">
        <v>2421</v>
      </c>
      <c r="D39" s="190" t="s">
        <v>136</v>
      </c>
      <c r="E39" s="56">
        <v>621.6</v>
      </c>
      <c r="F39" s="481">
        <v>41730</v>
      </c>
      <c r="G39" s="213">
        <v>621.6</v>
      </c>
      <c r="H39" s="36">
        <f t="shared" si="0"/>
        <v>0</v>
      </c>
      <c r="I39" s="621"/>
    </row>
    <row r="40" spans="1:9" x14ac:dyDescent="0.25">
      <c r="A40" s="192"/>
      <c r="B40" s="193" t="s">
        <v>1466</v>
      </c>
      <c r="C40" s="194" t="s">
        <v>2421</v>
      </c>
      <c r="D40" s="190" t="s">
        <v>2582</v>
      </c>
      <c r="E40" s="56">
        <v>7404.5</v>
      </c>
      <c r="F40" s="481">
        <v>41730</v>
      </c>
      <c r="G40" s="213">
        <v>7404.5</v>
      </c>
      <c r="H40" s="36">
        <f t="shared" si="0"/>
        <v>0</v>
      </c>
      <c r="I40" s="621"/>
    </row>
    <row r="41" spans="1:9" x14ac:dyDescent="0.25">
      <c r="A41" s="192"/>
      <c r="B41" s="193" t="s">
        <v>1467</v>
      </c>
      <c r="C41" s="194" t="s">
        <v>2421</v>
      </c>
      <c r="D41" s="190" t="s">
        <v>392</v>
      </c>
      <c r="E41" s="56">
        <v>1295</v>
      </c>
      <c r="F41" s="481">
        <v>41730</v>
      </c>
      <c r="G41" s="213">
        <v>1295</v>
      </c>
      <c r="H41" s="36">
        <f t="shared" si="0"/>
        <v>0</v>
      </c>
      <c r="I41" s="621"/>
    </row>
    <row r="42" spans="1:9" x14ac:dyDescent="0.25">
      <c r="A42" s="192"/>
      <c r="B42" s="193" t="s">
        <v>1468</v>
      </c>
      <c r="C42" s="194" t="s">
        <v>2421</v>
      </c>
      <c r="D42" s="190" t="s">
        <v>392</v>
      </c>
      <c r="E42" s="56">
        <v>1300</v>
      </c>
      <c r="F42" s="481">
        <v>41730</v>
      </c>
      <c r="G42" s="213">
        <v>1300</v>
      </c>
      <c r="H42" s="36">
        <f t="shared" si="0"/>
        <v>0</v>
      </c>
      <c r="I42" s="621"/>
    </row>
    <row r="43" spans="1:9" x14ac:dyDescent="0.25">
      <c r="A43" s="192"/>
      <c r="B43" s="193" t="s">
        <v>1469</v>
      </c>
      <c r="C43" s="194" t="s">
        <v>2421</v>
      </c>
      <c r="D43" s="190" t="s">
        <v>1081</v>
      </c>
      <c r="E43" s="56">
        <v>2745.6</v>
      </c>
      <c r="F43" s="481">
        <v>41731</v>
      </c>
      <c r="G43" s="213">
        <v>2745.6</v>
      </c>
      <c r="H43" s="36">
        <f t="shared" si="0"/>
        <v>0</v>
      </c>
      <c r="I43" s="621" t="s">
        <v>65</v>
      </c>
    </row>
    <row r="44" spans="1:9" x14ac:dyDescent="0.25">
      <c r="A44" s="192"/>
      <c r="B44" s="193" t="s">
        <v>1470</v>
      </c>
      <c r="C44" s="194" t="s">
        <v>2421</v>
      </c>
      <c r="D44" s="196" t="s">
        <v>53</v>
      </c>
      <c r="E44" s="197">
        <v>0</v>
      </c>
      <c r="F44" s="482"/>
      <c r="G44" s="615"/>
      <c r="H44" s="36">
        <f t="shared" si="0"/>
        <v>0</v>
      </c>
      <c r="I44" s="621" t="s">
        <v>512</v>
      </c>
    </row>
    <row r="45" spans="1:9" x14ac:dyDescent="0.25">
      <c r="A45" s="192"/>
      <c r="B45" s="193" t="s">
        <v>1471</v>
      </c>
      <c r="C45" s="194" t="s">
        <v>2421</v>
      </c>
      <c r="D45" s="190" t="s">
        <v>144</v>
      </c>
      <c r="E45" s="56">
        <v>4929.6000000000004</v>
      </c>
      <c r="F45" s="536">
        <v>41731</v>
      </c>
      <c r="G45" s="54">
        <v>4929.6000000000004</v>
      </c>
      <c r="H45" s="36">
        <f t="shared" si="0"/>
        <v>0</v>
      </c>
      <c r="I45" s="621" t="s">
        <v>65</v>
      </c>
    </row>
    <row r="46" spans="1:9" x14ac:dyDescent="0.25">
      <c r="A46" s="192"/>
      <c r="B46" s="193" t="s">
        <v>1472</v>
      </c>
      <c r="C46" s="194" t="s">
        <v>2421</v>
      </c>
      <c r="D46" s="190" t="s">
        <v>231</v>
      </c>
      <c r="E46" s="56">
        <v>2584</v>
      </c>
      <c r="F46" s="536">
        <v>41731</v>
      </c>
      <c r="G46" s="54">
        <v>2584</v>
      </c>
      <c r="H46" s="36">
        <f t="shared" si="0"/>
        <v>0</v>
      </c>
      <c r="I46" s="621" t="s">
        <v>65</v>
      </c>
    </row>
    <row r="47" spans="1:9" x14ac:dyDescent="0.25">
      <c r="A47" s="192"/>
      <c r="B47" s="193" t="s">
        <v>1473</v>
      </c>
      <c r="C47" s="194" t="s">
        <v>2421</v>
      </c>
      <c r="D47" s="190" t="s">
        <v>916</v>
      </c>
      <c r="E47" s="56">
        <v>14592</v>
      </c>
      <c r="F47" s="536">
        <v>41731</v>
      </c>
      <c r="G47" s="54">
        <v>14592</v>
      </c>
      <c r="H47" s="36">
        <f t="shared" si="0"/>
        <v>0</v>
      </c>
      <c r="I47" s="621" t="s">
        <v>65</v>
      </c>
    </row>
    <row r="48" spans="1:9" x14ac:dyDescent="0.25">
      <c r="A48" s="192"/>
      <c r="B48" s="193" t="s">
        <v>1475</v>
      </c>
      <c r="C48" s="194" t="s">
        <v>2421</v>
      </c>
      <c r="D48" s="190" t="s">
        <v>2583</v>
      </c>
      <c r="E48" s="56">
        <v>4456</v>
      </c>
      <c r="F48" s="536">
        <v>41731</v>
      </c>
      <c r="G48" s="54">
        <v>4456</v>
      </c>
      <c r="H48" s="36">
        <f t="shared" si="0"/>
        <v>0</v>
      </c>
      <c r="I48" s="621" t="s">
        <v>65</v>
      </c>
    </row>
    <row r="49" spans="1:9" x14ac:dyDescent="0.25">
      <c r="A49" s="192"/>
      <c r="B49" s="193" t="s">
        <v>1477</v>
      </c>
      <c r="C49" s="194" t="s">
        <v>2421</v>
      </c>
      <c r="D49" s="190" t="s">
        <v>191</v>
      </c>
      <c r="E49" s="56">
        <v>1817</v>
      </c>
      <c r="F49" s="536">
        <v>41731</v>
      </c>
      <c r="G49" s="54">
        <v>1817</v>
      </c>
      <c r="H49" s="36">
        <f t="shared" si="0"/>
        <v>0</v>
      </c>
      <c r="I49" s="621" t="s">
        <v>65</v>
      </c>
    </row>
    <row r="50" spans="1:9" x14ac:dyDescent="0.25">
      <c r="A50" s="192"/>
      <c r="B50" s="193" t="s">
        <v>1478</v>
      </c>
      <c r="C50" s="194" t="s">
        <v>2421</v>
      </c>
      <c r="D50" s="190" t="s">
        <v>99</v>
      </c>
      <c r="E50" s="56">
        <v>4742.3999999999996</v>
      </c>
      <c r="F50" s="536">
        <v>41731</v>
      </c>
      <c r="G50" s="54">
        <v>4742.3999999999996</v>
      </c>
      <c r="H50" s="36">
        <f t="shared" si="0"/>
        <v>0</v>
      </c>
      <c r="I50" s="621" t="s">
        <v>65</v>
      </c>
    </row>
    <row r="51" spans="1:9" x14ac:dyDescent="0.25">
      <c r="A51" s="192"/>
      <c r="B51" s="193" t="s">
        <v>1479</v>
      </c>
      <c r="C51" s="194" t="s">
        <v>2421</v>
      </c>
      <c r="D51" s="190" t="s">
        <v>233</v>
      </c>
      <c r="E51" s="56">
        <v>820.6</v>
      </c>
      <c r="F51" s="536">
        <v>41731</v>
      </c>
      <c r="G51" s="54">
        <v>820.6</v>
      </c>
      <c r="H51" s="36">
        <f t="shared" si="0"/>
        <v>0</v>
      </c>
      <c r="I51" s="621" t="s">
        <v>65</v>
      </c>
    </row>
    <row r="52" spans="1:9" x14ac:dyDescent="0.25">
      <c r="A52" s="192"/>
      <c r="B52" s="193" t="s">
        <v>1480</v>
      </c>
      <c r="C52" s="194" t="s">
        <v>2421</v>
      </c>
      <c r="D52" s="190" t="s">
        <v>468</v>
      </c>
      <c r="E52" s="56">
        <v>4795.2</v>
      </c>
      <c r="F52" s="536">
        <v>41731</v>
      </c>
      <c r="G52" s="54">
        <v>4795.2</v>
      </c>
      <c r="H52" s="36">
        <f t="shared" si="0"/>
        <v>0</v>
      </c>
      <c r="I52" s="621"/>
    </row>
    <row r="53" spans="1:9" x14ac:dyDescent="0.25">
      <c r="A53" s="192"/>
      <c r="B53" s="193" t="s">
        <v>1481</v>
      </c>
      <c r="C53" s="194" t="s">
        <v>2421</v>
      </c>
      <c r="D53" s="190" t="s">
        <v>2584</v>
      </c>
      <c r="E53" s="56">
        <v>13921</v>
      </c>
      <c r="F53" s="537" t="s">
        <v>2585</v>
      </c>
      <c r="G53" s="616">
        <v>13921</v>
      </c>
      <c r="H53" s="36">
        <f t="shared" si="0"/>
        <v>0</v>
      </c>
      <c r="I53" s="621" t="s">
        <v>27</v>
      </c>
    </row>
    <row r="54" spans="1:9" ht="34.5" x14ac:dyDescent="0.25">
      <c r="A54" s="192"/>
      <c r="B54" s="193" t="s">
        <v>1482</v>
      </c>
      <c r="C54" s="194" t="s">
        <v>2421</v>
      </c>
      <c r="D54" s="190" t="s">
        <v>2586</v>
      </c>
      <c r="E54" s="56">
        <v>40557.65</v>
      </c>
      <c r="F54" s="538" t="s">
        <v>2587</v>
      </c>
      <c r="G54" s="617">
        <v>40557.65</v>
      </c>
      <c r="H54" s="36">
        <f t="shared" si="0"/>
        <v>0</v>
      </c>
      <c r="I54" s="621" t="s">
        <v>27</v>
      </c>
    </row>
    <row r="55" spans="1:9" x14ac:dyDescent="0.25">
      <c r="A55" s="192"/>
      <c r="B55" s="193" t="s">
        <v>1483</v>
      </c>
      <c r="C55" s="194" t="s">
        <v>2421</v>
      </c>
      <c r="D55" s="190" t="s">
        <v>244</v>
      </c>
      <c r="E55" s="56">
        <v>18802.7</v>
      </c>
      <c r="F55" s="539" t="s">
        <v>2588</v>
      </c>
      <c r="G55" s="213">
        <v>18802.7</v>
      </c>
      <c r="H55" s="36">
        <f t="shared" si="0"/>
        <v>0</v>
      </c>
      <c r="I55" s="621" t="s">
        <v>27</v>
      </c>
    </row>
    <row r="56" spans="1:9" ht="34.5" x14ac:dyDescent="0.25">
      <c r="A56" s="192"/>
      <c r="B56" s="193" t="s">
        <v>1485</v>
      </c>
      <c r="C56" s="194" t="s">
        <v>2421</v>
      </c>
      <c r="D56" s="190" t="s">
        <v>257</v>
      </c>
      <c r="E56" s="56">
        <v>10404.5</v>
      </c>
      <c r="F56" s="540" t="s">
        <v>2589</v>
      </c>
      <c r="G56" s="213">
        <v>10404.5</v>
      </c>
      <c r="H56" s="36">
        <f t="shared" si="0"/>
        <v>0</v>
      </c>
      <c r="I56" s="621" t="s">
        <v>65</v>
      </c>
    </row>
    <row r="57" spans="1:9" x14ac:dyDescent="0.25">
      <c r="A57" s="192"/>
      <c r="B57" s="193" t="s">
        <v>1487</v>
      </c>
      <c r="C57" s="194" t="s">
        <v>2421</v>
      </c>
      <c r="D57" s="190" t="s">
        <v>544</v>
      </c>
      <c r="E57" s="56">
        <v>21058</v>
      </c>
      <c r="F57" s="481">
        <v>41731</v>
      </c>
      <c r="G57" s="213">
        <v>21058</v>
      </c>
      <c r="H57" s="36">
        <f t="shared" si="0"/>
        <v>0</v>
      </c>
      <c r="I57" s="621" t="s">
        <v>27</v>
      </c>
    </row>
    <row r="58" spans="1:9" x14ac:dyDescent="0.25">
      <c r="A58" s="192"/>
      <c r="B58" s="193" t="s">
        <v>1488</v>
      </c>
      <c r="C58" s="194" t="s">
        <v>2421</v>
      </c>
      <c r="D58" s="196" t="s">
        <v>2590</v>
      </c>
      <c r="E58" s="197">
        <v>0</v>
      </c>
      <c r="F58" s="541" t="s">
        <v>2451</v>
      </c>
      <c r="G58" s="213"/>
      <c r="H58" s="36">
        <f t="shared" si="0"/>
        <v>0</v>
      </c>
      <c r="I58" s="621" t="s">
        <v>27</v>
      </c>
    </row>
    <row r="59" spans="1:9" x14ac:dyDescent="0.25">
      <c r="A59" s="192"/>
      <c r="B59" s="193" t="s">
        <v>1489</v>
      </c>
      <c r="C59" s="194" t="s">
        <v>2421</v>
      </c>
      <c r="D59" s="190" t="s">
        <v>91</v>
      </c>
      <c r="E59" s="56">
        <v>15773.4</v>
      </c>
      <c r="F59" s="481">
        <v>41731</v>
      </c>
      <c r="G59" s="213">
        <v>15773.4</v>
      </c>
      <c r="H59" s="36">
        <f t="shared" si="0"/>
        <v>0</v>
      </c>
      <c r="I59" s="621" t="s">
        <v>27</v>
      </c>
    </row>
    <row r="60" spans="1:9" x14ac:dyDescent="0.25">
      <c r="A60" s="192"/>
      <c r="B60" s="193" t="s">
        <v>1492</v>
      </c>
      <c r="C60" s="194" t="s">
        <v>2421</v>
      </c>
      <c r="D60" s="190" t="s">
        <v>478</v>
      </c>
      <c r="E60" s="56">
        <v>15777.3</v>
      </c>
      <c r="F60" s="481">
        <v>41731</v>
      </c>
      <c r="G60" s="213">
        <v>15777.3</v>
      </c>
      <c r="H60" s="36">
        <f t="shared" si="0"/>
        <v>0</v>
      </c>
      <c r="I60" s="621" t="s">
        <v>21</v>
      </c>
    </row>
    <row r="61" spans="1:9" x14ac:dyDescent="0.25">
      <c r="A61" s="192"/>
      <c r="B61" s="193" t="s">
        <v>1493</v>
      </c>
      <c r="C61" s="194" t="s">
        <v>2421</v>
      </c>
      <c r="D61" s="190" t="s">
        <v>725</v>
      </c>
      <c r="E61" s="56">
        <v>64096</v>
      </c>
      <c r="F61" s="482" t="s">
        <v>2591</v>
      </c>
      <c r="G61" s="213">
        <v>64096</v>
      </c>
      <c r="H61" s="36">
        <f t="shared" si="0"/>
        <v>0</v>
      </c>
      <c r="I61" s="621" t="s">
        <v>217</v>
      </c>
    </row>
    <row r="62" spans="1:9" x14ac:dyDescent="0.25">
      <c r="A62" s="192"/>
      <c r="B62" s="193" t="s">
        <v>1494</v>
      </c>
      <c r="C62" s="194" t="s">
        <v>2421</v>
      </c>
      <c r="D62" s="190" t="s">
        <v>92</v>
      </c>
      <c r="E62" s="56">
        <v>2181</v>
      </c>
      <c r="F62" s="481">
        <v>41731</v>
      </c>
      <c r="G62" s="213">
        <v>2181</v>
      </c>
      <c r="H62" s="36">
        <f t="shared" si="0"/>
        <v>0</v>
      </c>
      <c r="I62" s="621" t="s">
        <v>27</v>
      </c>
    </row>
    <row r="63" spans="1:9" x14ac:dyDescent="0.25">
      <c r="A63" s="192"/>
      <c r="B63" s="193" t="s">
        <v>1495</v>
      </c>
      <c r="C63" s="194" t="s">
        <v>2421</v>
      </c>
      <c r="D63" s="190" t="s">
        <v>68</v>
      </c>
      <c r="E63" s="56">
        <v>3089</v>
      </c>
      <c r="F63" s="481">
        <v>41731</v>
      </c>
      <c r="G63" s="213">
        <v>3089</v>
      </c>
      <c r="H63" s="36">
        <f t="shared" si="0"/>
        <v>0</v>
      </c>
      <c r="I63" s="621" t="s">
        <v>12</v>
      </c>
    </row>
    <row r="64" spans="1:9" x14ac:dyDescent="0.25">
      <c r="A64" s="192">
        <v>41731</v>
      </c>
      <c r="B64" s="193" t="s">
        <v>1496</v>
      </c>
      <c r="C64" s="194" t="s">
        <v>2421</v>
      </c>
      <c r="D64" s="190" t="s">
        <v>106</v>
      </c>
      <c r="E64" s="56">
        <v>124784</v>
      </c>
      <c r="F64" s="481">
        <v>41739</v>
      </c>
      <c r="G64" s="213">
        <v>124784</v>
      </c>
      <c r="H64" s="36">
        <f t="shared" si="0"/>
        <v>0</v>
      </c>
      <c r="I64" s="621"/>
    </row>
    <row r="65" spans="1:9" x14ac:dyDescent="0.25">
      <c r="A65" s="192"/>
      <c r="B65" s="193" t="s">
        <v>1498</v>
      </c>
      <c r="C65" s="194" t="s">
        <v>2421</v>
      </c>
      <c r="D65" s="190" t="s">
        <v>14</v>
      </c>
      <c r="E65" s="56">
        <v>6080</v>
      </c>
      <c r="F65" s="481">
        <v>41731</v>
      </c>
      <c r="G65" s="213">
        <v>6080</v>
      </c>
      <c r="H65" s="36">
        <f t="shared" si="0"/>
        <v>0</v>
      </c>
      <c r="I65" s="623" t="s">
        <v>30</v>
      </c>
    </row>
    <row r="66" spans="1:9" x14ac:dyDescent="0.25">
      <c r="A66" s="192"/>
      <c r="B66" s="193" t="s">
        <v>1499</v>
      </c>
      <c r="C66" s="194" t="s">
        <v>2421</v>
      </c>
      <c r="D66" s="190" t="s">
        <v>147</v>
      </c>
      <c r="E66" s="56">
        <v>18577.5</v>
      </c>
      <c r="F66" s="481">
        <v>41731</v>
      </c>
      <c r="G66" s="213">
        <v>18577.5</v>
      </c>
      <c r="H66" s="36">
        <f t="shared" si="0"/>
        <v>0</v>
      </c>
      <c r="I66" s="621" t="s">
        <v>12</v>
      </c>
    </row>
    <row r="67" spans="1:9" ht="15.75" x14ac:dyDescent="0.25">
      <c r="A67" s="192">
        <v>41731</v>
      </c>
      <c r="B67" s="203" t="s">
        <v>1501</v>
      </c>
      <c r="C67" s="204" t="s">
        <v>2421</v>
      </c>
      <c r="D67" s="190" t="s">
        <v>16</v>
      </c>
      <c r="E67" s="56">
        <v>14234.4</v>
      </c>
      <c r="F67" s="485">
        <v>41738</v>
      </c>
      <c r="G67" s="313">
        <v>14234.4</v>
      </c>
      <c r="H67" s="36">
        <f>E67-G67</f>
        <v>0</v>
      </c>
      <c r="I67" s="621" t="s">
        <v>12</v>
      </c>
    </row>
    <row r="68" spans="1:9" ht="15.75" x14ac:dyDescent="0.25">
      <c r="A68" s="192"/>
      <c r="B68" s="203" t="s">
        <v>1503</v>
      </c>
      <c r="C68" s="204" t="s">
        <v>2421</v>
      </c>
      <c r="D68" s="190" t="s">
        <v>152</v>
      </c>
      <c r="E68" s="210">
        <v>7524</v>
      </c>
      <c r="F68" s="436">
        <v>41731</v>
      </c>
      <c r="G68" s="42">
        <v>7524</v>
      </c>
      <c r="H68" s="36">
        <f>E68-G68</f>
        <v>0</v>
      </c>
      <c r="I68" s="621"/>
    </row>
    <row r="69" spans="1:9" ht="15.75" x14ac:dyDescent="0.25">
      <c r="A69" s="192"/>
      <c r="B69" s="203" t="s">
        <v>1504</v>
      </c>
      <c r="C69" s="204" t="s">
        <v>2421</v>
      </c>
      <c r="D69" s="190" t="s">
        <v>1553</v>
      </c>
      <c r="E69" s="210">
        <v>7176</v>
      </c>
      <c r="F69" s="436">
        <v>41731</v>
      </c>
      <c r="G69" s="42">
        <v>7176</v>
      </c>
      <c r="H69" s="36">
        <f t="shared" ref="H69:H127" si="1">E69-G69</f>
        <v>0</v>
      </c>
      <c r="I69" s="621"/>
    </row>
    <row r="70" spans="1:9" ht="15.75" x14ac:dyDescent="0.25">
      <c r="A70" s="192"/>
      <c r="B70" s="203" t="s">
        <v>1506</v>
      </c>
      <c r="C70" s="204" t="s">
        <v>2421</v>
      </c>
      <c r="D70" s="190" t="s">
        <v>76</v>
      </c>
      <c r="E70" s="210">
        <v>3170</v>
      </c>
      <c r="F70" s="436">
        <v>41731</v>
      </c>
      <c r="G70" s="42">
        <v>3170</v>
      </c>
      <c r="H70" s="36">
        <f t="shared" si="1"/>
        <v>0</v>
      </c>
      <c r="I70" s="621"/>
    </row>
    <row r="71" spans="1:9" ht="15.75" x14ac:dyDescent="0.25">
      <c r="A71" s="192"/>
      <c r="B71" s="203" t="s">
        <v>1508</v>
      </c>
      <c r="C71" s="204" t="s">
        <v>2421</v>
      </c>
      <c r="D71" s="190" t="s">
        <v>16</v>
      </c>
      <c r="E71" s="210">
        <v>140032.5</v>
      </c>
      <c r="F71" s="436">
        <v>41738</v>
      </c>
      <c r="G71" s="42">
        <v>140032.5</v>
      </c>
      <c r="H71" s="36">
        <f t="shared" si="1"/>
        <v>0</v>
      </c>
      <c r="I71" s="621"/>
    </row>
    <row r="72" spans="1:9" ht="15.75" x14ac:dyDescent="0.25">
      <c r="A72" s="192"/>
      <c r="B72" s="203" t="s">
        <v>1509</v>
      </c>
      <c r="C72" s="204" t="s">
        <v>2421</v>
      </c>
      <c r="D72" s="190" t="s">
        <v>36</v>
      </c>
      <c r="E72" s="210">
        <v>5892</v>
      </c>
      <c r="F72" s="436">
        <v>41731</v>
      </c>
      <c r="G72" s="42">
        <v>5892</v>
      </c>
      <c r="H72" s="36">
        <f t="shared" si="1"/>
        <v>0</v>
      </c>
      <c r="I72" s="621"/>
    </row>
    <row r="73" spans="1:9" ht="15.75" x14ac:dyDescent="0.25">
      <c r="A73" s="192"/>
      <c r="B73" s="203" t="s">
        <v>1510</v>
      </c>
      <c r="C73" s="204" t="s">
        <v>2421</v>
      </c>
      <c r="D73" s="190" t="s">
        <v>1515</v>
      </c>
      <c r="E73" s="210">
        <v>7623</v>
      </c>
      <c r="F73" s="436">
        <v>41731</v>
      </c>
      <c r="G73" s="42">
        <v>7623</v>
      </c>
      <c r="H73" s="36">
        <f t="shared" si="1"/>
        <v>0</v>
      </c>
      <c r="I73" s="621" t="s">
        <v>12</v>
      </c>
    </row>
    <row r="74" spans="1:9" ht="15.75" x14ac:dyDescent="0.25">
      <c r="A74" s="192"/>
      <c r="B74" s="203" t="s">
        <v>1511</v>
      </c>
      <c r="C74" s="204" t="s">
        <v>2421</v>
      </c>
      <c r="D74" s="190" t="s">
        <v>11</v>
      </c>
      <c r="E74" s="210">
        <v>27512.5</v>
      </c>
      <c r="F74" s="436">
        <v>41754</v>
      </c>
      <c r="G74" s="42">
        <v>27512.5</v>
      </c>
      <c r="H74" s="36">
        <f t="shared" si="1"/>
        <v>0</v>
      </c>
      <c r="I74" s="621" t="s">
        <v>12</v>
      </c>
    </row>
    <row r="75" spans="1:9" ht="15.75" x14ac:dyDescent="0.25">
      <c r="A75" s="192"/>
      <c r="B75" s="203" t="s">
        <v>1512</v>
      </c>
      <c r="C75" s="204" t="s">
        <v>2421</v>
      </c>
      <c r="D75" s="190" t="s">
        <v>13</v>
      </c>
      <c r="E75" s="210">
        <v>2763</v>
      </c>
      <c r="F75" s="436">
        <v>41731</v>
      </c>
      <c r="G75" s="42">
        <v>2763</v>
      </c>
      <c r="H75" s="36">
        <f t="shared" si="1"/>
        <v>0</v>
      </c>
      <c r="I75" s="621" t="s">
        <v>30</v>
      </c>
    </row>
    <row r="76" spans="1:9" ht="15.75" x14ac:dyDescent="0.25">
      <c r="A76" s="192"/>
      <c r="B76" s="203" t="s">
        <v>1514</v>
      </c>
      <c r="C76" s="204" t="s">
        <v>2421</v>
      </c>
      <c r="D76" s="190" t="s">
        <v>22</v>
      </c>
      <c r="E76" s="210">
        <v>4867</v>
      </c>
      <c r="F76" s="436">
        <v>41731</v>
      </c>
      <c r="G76" s="42">
        <v>4867</v>
      </c>
      <c r="H76" s="36">
        <f t="shared" si="1"/>
        <v>0</v>
      </c>
      <c r="I76" s="621"/>
    </row>
    <row r="77" spans="1:9" ht="15.75" x14ac:dyDescent="0.25">
      <c r="A77" s="192"/>
      <c r="B77" s="203" t="s">
        <v>1517</v>
      </c>
      <c r="C77" s="204" t="s">
        <v>2421</v>
      </c>
      <c r="D77" s="190" t="s">
        <v>180</v>
      </c>
      <c r="E77" s="210">
        <v>11431</v>
      </c>
      <c r="F77" s="436">
        <v>41731</v>
      </c>
      <c r="G77" s="42">
        <v>11431</v>
      </c>
      <c r="H77" s="36">
        <f t="shared" si="1"/>
        <v>0</v>
      </c>
      <c r="I77" s="621" t="s">
        <v>12</v>
      </c>
    </row>
    <row r="78" spans="1:9" ht="15.75" x14ac:dyDescent="0.25">
      <c r="A78" s="192"/>
      <c r="B78" s="203" t="s">
        <v>1518</v>
      </c>
      <c r="C78" s="204" t="s">
        <v>2421</v>
      </c>
      <c r="D78" s="190" t="s">
        <v>55</v>
      </c>
      <c r="E78" s="210">
        <v>6675</v>
      </c>
      <c r="F78" s="436">
        <v>41731</v>
      </c>
      <c r="G78" s="42">
        <v>6675</v>
      </c>
      <c r="H78" s="36">
        <f t="shared" si="1"/>
        <v>0</v>
      </c>
      <c r="I78" s="621"/>
    </row>
    <row r="79" spans="1:9" ht="15.75" x14ac:dyDescent="0.25">
      <c r="A79" s="192"/>
      <c r="B79" s="203" t="s">
        <v>1519</v>
      </c>
      <c r="C79" s="204" t="s">
        <v>2421</v>
      </c>
      <c r="D79" s="190" t="s">
        <v>8</v>
      </c>
      <c r="E79" s="210">
        <v>1876</v>
      </c>
      <c r="F79" s="436">
        <v>41731</v>
      </c>
      <c r="G79" s="42">
        <v>1876</v>
      </c>
      <c r="H79" s="36">
        <f t="shared" si="1"/>
        <v>0</v>
      </c>
      <c r="I79" s="621" t="s">
        <v>8</v>
      </c>
    </row>
    <row r="80" spans="1:9" ht="15.75" x14ac:dyDescent="0.25">
      <c r="A80" s="192"/>
      <c r="B80" s="203" t="s">
        <v>1520</v>
      </c>
      <c r="C80" s="204" t="s">
        <v>2421</v>
      </c>
      <c r="D80" s="190" t="s">
        <v>163</v>
      </c>
      <c r="E80" s="210">
        <v>9866.4</v>
      </c>
      <c r="F80" s="436">
        <v>41731</v>
      </c>
      <c r="G80" s="42">
        <v>9866.4</v>
      </c>
      <c r="H80" s="36">
        <f t="shared" si="1"/>
        <v>0</v>
      </c>
      <c r="I80" s="621" t="s">
        <v>65</v>
      </c>
    </row>
    <row r="81" spans="1:9" ht="15.75" x14ac:dyDescent="0.25">
      <c r="A81" s="192"/>
      <c r="B81" s="203" t="s">
        <v>1521</v>
      </c>
      <c r="C81" s="204" t="s">
        <v>2421</v>
      </c>
      <c r="D81" s="190" t="s">
        <v>269</v>
      </c>
      <c r="E81" s="210">
        <v>1852.5</v>
      </c>
      <c r="F81" s="486" t="s">
        <v>2592</v>
      </c>
      <c r="G81" s="42">
        <v>1852.5</v>
      </c>
      <c r="H81" s="36">
        <f t="shared" si="1"/>
        <v>0</v>
      </c>
      <c r="I81" s="621" t="s">
        <v>30</v>
      </c>
    </row>
    <row r="82" spans="1:9" ht="15.75" x14ac:dyDescent="0.25">
      <c r="A82" s="192"/>
      <c r="B82" s="203" t="s">
        <v>1522</v>
      </c>
      <c r="C82" s="204" t="s">
        <v>2421</v>
      </c>
      <c r="D82" s="190" t="s">
        <v>29</v>
      </c>
      <c r="E82" s="210">
        <v>4976</v>
      </c>
      <c r="F82" s="436">
        <v>41731</v>
      </c>
      <c r="G82" s="42">
        <v>4976</v>
      </c>
      <c r="H82" s="36">
        <f t="shared" si="1"/>
        <v>0</v>
      </c>
      <c r="I82" s="621" t="s">
        <v>30</v>
      </c>
    </row>
    <row r="83" spans="1:9" ht="15.75" x14ac:dyDescent="0.25">
      <c r="A83" s="192"/>
      <c r="B83" s="203" t="s">
        <v>1523</v>
      </c>
      <c r="C83" s="204" t="s">
        <v>2421</v>
      </c>
      <c r="D83" s="190" t="s">
        <v>1778</v>
      </c>
      <c r="E83" s="210">
        <v>1015</v>
      </c>
      <c r="F83" s="436">
        <v>41731</v>
      </c>
      <c r="G83" s="42">
        <v>1015</v>
      </c>
      <c r="H83" s="36">
        <f t="shared" si="1"/>
        <v>0</v>
      </c>
      <c r="I83" s="621" t="s">
        <v>30</v>
      </c>
    </row>
    <row r="84" spans="1:9" ht="15.75" x14ac:dyDescent="0.25">
      <c r="A84" s="192"/>
      <c r="B84" s="203" t="s">
        <v>1524</v>
      </c>
      <c r="C84" s="204" t="s">
        <v>2421</v>
      </c>
      <c r="D84" s="190" t="s">
        <v>62</v>
      </c>
      <c r="E84" s="210">
        <v>26658</v>
      </c>
      <c r="F84" s="436">
        <v>41731</v>
      </c>
      <c r="G84" s="42">
        <v>26658</v>
      </c>
      <c r="H84" s="36">
        <f t="shared" si="1"/>
        <v>0</v>
      </c>
      <c r="I84" s="621" t="s">
        <v>8</v>
      </c>
    </row>
    <row r="85" spans="1:9" ht="15.75" x14ac:dyDescent="0.25">
      <c r="A85" s="192"/>
      <c r="B85" s="203" t="s">
        <v>1526</v>
      </c>
      <c r="C85" s="204" t="s">
        <v>2421</v>
      </c>
      <c r="D85" s="190" t="s">
        <v>32</v>
      </c>
      <c r="E85" s="210">
        <v>8506.4</v>
      </c>
      <c r="F85" s="436">
        <v>41731</v>
      </c>
      <c r="G85" s="42">
        <v>8506.4</v>
      </c>
      <c r="H85" s="36">
        <f t="shared" si="1"/>
        <v>0</v>
      </c>
      <c r="I85" s="621" t="s">
        <v>30</v>
      </c>
    </row>
    <row r="86" spans="1:9" ht="15.75" x14ac:dyDescent="0.25">
      <c r="A86" s="192"/>
      <c r="B86" s="203" t="s">
        <v>1527</v>
      </c>
      <c r="C86" s="204" t="s">
        <v>2421</v>
      </c>
      <c r="D86" s="190" t="s">
        <v>74</v>
      </c>
      <c r="E86" s="210">
        <v>1375</v>
      </c>
      <c r="F86" s="436">
        <v>41731</v>
      </c>
      <c r="G86" s="42">
        <v>1375</v>
      </c>
      <c r="H86" s="36">
        <f t="shared" si="1"/>
        <v>0</v>
      </c>
      <c r="I86" s="621"/>
    </row>
    <row r="87" spans="1:9" ht="15.75" x14ac:dyDescent="0.25">
      <c r="A87" s="192"/>
      <c r="B87" s="203" t="s">
        <v>1528</v>
      </c>
      <c r="C87" s="204" t="s">
        <v>2421</v>
      </c>
      <c r="D87" s="190" t="s">
        <v>57</v>
      </c>
      <c r="E87" s="210">
        <v>1225</v>
      </c>
      <c r="F87" s="436">
        <v>41731</v>
      </c>
      <c r="G87" s="42">
        <v>1225</v>
      </c>
      <c r="H87" s="36">
        <f t="shared" si="1"/>
        <v>0</v>
      </c>
      <c r="I87" s="621" t="s">
        <v>30</v>
      </c>
    </row>
    <row r="88" spans="1:9" ht="15.75" x14ac:dyDescent="0.25">
      <c r="A88" s="192"/>
      <c r="B88" s="203" t="s">
        <v>1529</v>
      </c>
      <c r="C88" s="204" t="s">
        <v>2421</v>
      </c>
      <c r="D88" s="190" t="s">
        <v>8</v>
      </c>
      <c r="E88" s="210">
        <v>562</v>
      </c>
      <c r="F88" s="436">
        <v>41731</v>
      </c>
      <c r="G88" s="42">
        <v>562</v>
      </c>
      <c r="H88" s="36">
        <f t="shared" si="1"/>
        <v>0</v>
      </c>
      <c r="I88" s="621" t="s">
        <v>8</v>
      </c>
    </row>
    <row r="89" spans="1:9" ht="15.75" x14ac:dyDescent="0.25">
      <c r="A89" s="192"/>
      <c r="B89" s="203" t="s">
        <v>1530</v>
      </c>
      <c r="C89" s="204" t="s">
        <v>2421</v>
      </c>
      <c r="D89" s="190" t="s">
        <v>250</v>
      </c>
      <c r="E89" s="210">
        <v>14209</v>
      </c>
      <c r="F89" s="486" t="s">
        <v>2593</v>
      </c>
      <c r="G89" s="42">
        <v>14209</v>
      </c>
      <c r="H89" s="36">
        <f t="shared" si="1"/>
        <v>0</v>
      </c>
      <c r="I89" s="621"/>
    </row>
    <row r="90" spans="1:9" ht="15.75" x14ac:dyDescent="0.25">
      <c r="A90" s="192"/>
      <c r="B90" s="203" t="s">
        <v>1531</v>
      </c>
      <c r="C90" s="204" t="s">
        <v>2421</v>
      </c>
      <c r="D90" s="190" t="s">
        <v>260</v>
      </c>
      <c r="E90" s="210">
        <v>1704</v>
      </c>
      <c r="F90" s="436">
        <v>41731</v>
      </c>
      <c r="G90" s="42">
        <v>1704</v>
      </c>
      <c r="H90" s="36">
        <f t="shared" si="1"/>
        <v>0</v>
      </c>
      <c r="I90" s="621" t="s">
        <v>45</v>
      </c>
    </row>
    <row r="91" spans="1:9" ht="15.75" x14ac:dyDescent="0.25">
      <c r="A91" s="192"/>
      <c r="B91" s="203" t="s">
        <v>1532</v>
      </c>
      <c r="C91" s="204" t="s">
        <v>2421</v>
      </c>
      <c r="D91" s="190" t="s">
        <v>478</v>
      </c>
      <c r="E91" s="210">
        <v>22910</v>
      </c>
      <c r="F91" s="436">
        <v>41731</v>
      </c>
      <c r="G91" s="42">
        <v>22910</v>
      </c>
      <c r="H91" s="36">
        <f t="shared" si="1"/>
        <v>0</v>
      </c>
      <c r="I91" s="621" t="s">
        <v>65</v>
      </c>
    </row>
    <row r="92" spans="1:9" ht="15.75" x14ac:dyDescent="0.25">
      <c r="A92" s="192"/>
      <c r="B92" s="203" t="s">
        <v>1533</v>
      </c>
      <c r="C92" s="204" t="s">
        <v>2421</v>
      </c>
      <c r="D92" s="190" t="s">
        <v>54</v>
      </c>
      <c r="E92" s="210">
        <v>10398</v>
      </c>
      <c r="F92" s="436">
        <v>41731</v>
      </c>
      <c r="G92" s="42">
        <v>10398</v>
      </c>
      <c r="H92" s="36">
        <f t="shared" si="1"/>
        <v>0</v>
      </c>
      <c r="I92" s="621"/>
    </row>
    <row r="93" spans="1:9" ht="15.75" x14ac:dyDescent="0.25">
      <c r="A93" s="192"/>
      <c r="B93" s="203" t="s">
        <v>1534</v>
      </c>
      <c r="C93" s="204" t="s">
        <v>2421</v>
      </c>
      <c r="D93" s="190" t="s">
        <v>60</v>
      </c>
      <c r="E93" s="210">
        <v>6439.5</v>
      </c>
      <c r="F93" s="491" t="s">
        <v>2594</v>
      </c>
      <c r="G93" s="42">
        <v>6439.5</v>
      </c>
      <c r="H93" s="36">
        <f t="shared" si="1"/>
        <v>0</v>
      </c>
      <c r="I93" s="621" t="s">
        <v>8</v>
      </c>
    </row>
    <row r="94" spans="1:9" ht="15.75" x14ac:dyDescent="0.25">
      <c r="A94" s="192"/>
      <c r="B94" s="203" t="s">
        <v>1535</v>
      </c>
      <c r="C94" s="204" t="s">
        <v>2421</v>
      </c>
      <c r="D94" s="190" t="s">
        <v>11</v>
      </c>
      <c r="E94" s="210">
        <v>15079</v>
      </c>
      <c r="F94" s="436">
        <v>41731</v>
      </c>
      <c r="G94" s="42">
        <v>15079</v>
      </c>
      <c r="H94" s="36">
        <f t="shared" si="1"/>
        <v>0</v>
      </c>
      <c r="I94" s="621"/>
    </row>
    <row r="95" spans="1:9" ht="15.75" x14ac:dyDescent="0.25">
      <c r="A95" s="192"/>
      <c r="B95" s="203" t="s">
        <v>1537</v>
      </c>
      <c r="C95" s="204" t="s">
        <v>2421</v>
      </c>
      <c r="D95" s="190" t="s">
        <v>8</v>
      </c>
      <c r="E95" s="210">
        <v>1415</v>
      </c>
      <c r="F95" s="436">
        <v>41731</v>
      </c>
      <c r="G95" s="42">
        <v>1415</v>
      </c>
      <c r="H95" s="36">
        <f t="shared" si="1"/>
        <v>0</v>
      </c>
      <c r="I95" s="621"/>
    </row>
    <row r="96" spans="1:9" ht="15.75" x14ac:dyDescent="0.25">
      <c r="A96" s="192"/>
      <c r="B96" s="203" t="s">
        <v>1538</v>
      </c>
      <c r="C96" s="204" t="s">
        <v>2421</v>
      </c>
      <c r="D96" s="196" t="s">
        <v>53</v>
      </c>
      <c r="E96" s="215">
        <v>0</v>
      </c>
      <c r="F96" s="436"/>
      <c r="G96" s="42"/>
      <c r="H96" s="36">
        <f t="shared" si="1"/>
        <v>0</v>
      </c>
      <c r="I96" s="621" t="s">
        <v>512</v>
      </c>
    </row>
    <row r="97" spans="1:9" ht="15.75" x14ac:dyDescent="0.25">
      <c r="A97" s="192"/>
      <c r="B97" s="203" t="s">
        <v>1539</v>
      </c>
      <c r="C97" s="204" t="s">
        <v>2421</v>
      </c>
      <c r="D97" s="190" t="s">
        <v>576</v>
      </c>
      <c r="E97" s="210">
        <v>1580</v>
      </c>
      <c r="F97" s="436">
        <v>41731</v>
      </c>
      <c r="G97" s="42">
        <v>1580</v>
      </c>
      <c r="H97" s="36">
        <f t="shared" si="1"/>
        <v>0</v>
      </c>
      <c r="I97" s="621" t="s">
        <v>162</v>
      </c>
    </row>
    <row r="98" spans="1:9" ht="15.75" x14ac:dyDescent="0.25">
      <c r="A98" s="192"/>
      <c r="B98" s="203" t="s">
        <v>1541</v>
      </c>
      <c r="C98" s="204" t="s">
        <v>2421</v>
      </c>
      <c r="D98" s="190" t="s">
        <v>48</v>
      </c>
      <c r="E98" s="210">
        <v>384</v>
      </c>
      <c r="F98" s="436">
        <v>41731</v>
      </c>
      <c r="G98" s="42">
        <v>384</v>
      </c>
      <c r="H98" s="36">
        <f t="shared" si="1"/>
        <v>0</v>
      </c>
      <c r="I98" s="621" t="s">
        <v>162</v>
      </c>
    </row>
    <row r="99" spans="1:9" ht="15.75" x14ac:dyDescent="0.25">
      <c r="A99" s="192"/>
      <c r="B99" s="203" t="s">
        <v>1542</v>
      </c>
      <c r="C99" s="204" t="s">
        <v>2421</v>
      </c>
      <c r="D99" s="190" t="s">
        <v>13</v>
      </c>
      <c r="E99" s="210">
        <v>294</v>
      </c>
      <c r="F99" s="436">
        <v>41731</v>
      </c>
      <c r="G99" s="42">
        <v>294</v>
      </c>
      <c r="H99" s="36">
        <f t="shared" si="1"/>
        <v>0</v>
      </c>
      <c r="I99" s="621"/>
    </row>
    <row r="100" spans="1:9" ht="15.75" x14ac:dyDescent="0.25">
      <c r="A100" s="192"/>
      <c r="B100" s="203" t="s">
        <v>1543</v>
      </c>
      <c r="C100" s="204" t="s">
        <v>2421</v>
      </c>
      <c r="D100" s="190" t="s">
        <v>916</v>
      </c>
      <c r="E100" s="210">
        <v>14228</v>
      </c>
      <c r="F100" s="436">
        <v>41732</v>
      </c>
      <c r="G100" s="42">
        <v>14228</v>
      </c>
      <c r="H100" s="36">
        <f t="shared" si="1"/>
        <v>0</v>
      </c>
      <c r="I100" s="621" t="s">
        <v>12</v>
      </c>
    </row>
    <row r="101" spans="1:9" ht="15.75" x14ac:dyDescent="0.25">
      <c r="A101" s="192"/>
      <c r="B101" s="203" t="s">
        <v>1544</v>
      </c>
      <c r="C101" s="204" t="s">
        <v>2421</v>
      </c>
      <c r="D101" s="190" t="s">
        <v>299</v>
      </c>
      <c r="E101" s="210">
        <v>4605</v>
      </c>
      <c r="F101" s="436">
        <v>41731</v>
      </c>
      <c r="G101" s="42">
        <v>4605</v>
      </c>
      <c r="H101" s="36">
        <f t="shared" si="1"/>
        <v>0</v>
      </c>
      <c r="I101" s="621"/>
    </row>
    <row r="102" spans="1:9" ht="15.75" x14ac:dyDescent="0.25">
      <c r="A102" s="192"/>
      <c r="B102" s="203" t="s">
        <v>1545</v>
      </c>
      <c r="C102" s="204" t="s">
        <v>2421</v>
      </c>
      <c r="D102" s="190" t="s">
        <v>115</v>
      </c>
      <c r="E102" s="210">
        <v>2576</v>
      </c>
      <c r="F102" s="436">
        <v>41731</v>
      </c>
      <c r="G102" s="42">
        <v>2576</v>
      </c>
      <c r="H102" s="36">
        <f t="shared" si="1"/>
        <v>0</v>
      </c>
      <c r="I102" s="621"/>
    </row>
    <row r="103" spans="1:9" ht="15.75" x14ac:dyDescent="0.25">
      <c r="A103" s="192"/>
      <c r="B103" s="203" t="s">
        <v>1546</v>
      </c>
      <c r="C103" s="204" t="s">
        <v>2421</v>
      </c>
      <c r="D103" s="190" t="s">
        <v>8</v>
      </c>
      <c r="E103" s="210">
        <v>646</v>
      </c>
      <c r="F103" s="436">
        <v>41731</v>
      </c>
      <c r="G103" s="42">
        <v>646</v>
      </c>
      <c r="H103" s="36">
        <f t="shared" si="1"/>
        <v>0</v>
      </c>
      <c r="I103" s="621" t="s">
        <v>8</v>
      </c>
    </row>
    <row r="104" spans="1:9" ht="15.75" x14ac:dyDescent="0.25">
      <c r="A104" s="192"/>
      <c r="B104" s="203" t="s">
        <v>1547</v>
      </c>
      <c r="C104" s="204" t="s">
        <v>2421</v>
      </c>
      <c r="D104" s="190" t="s">
        <v>68</v>
      </c>
      <c r="E104" s="210">
        <v>3102</v>
      </c>
      <c r="F104" s="436">
        <v>41732</v>
      </c>
      <c r="G104" s="42">
        <v>3102</v>
      </c>
      <c r="H104" s="36">
        <f t="shared" si="1"/>
        <v>0</v>
      </c>
      <c r="I104" s="621"/>
    </row>
    <row r="105" spans="1:9" ht="15.75" x14ac:dyDescent="0.25">
      <c r="A105" s="192"/>
      <c r="B105" s="203" t="s">
        <v>1548</v>
      </c>
      <c r="C105" s="204" t="s">
        <v>2421</v>
      </c>
      <c r="D105" s="190" t="s">
        <v>8</v>
      </c>
      <c r="E105" s="210">
        <v>7064</v>
      </c>
      <c r="F105" s="436">
        <v>41731</v>
      </c>
      <c r="G105" s="42">
        <v>7064</v>
      </c>
      <c r="H105" s="36">
        <f t="shared" si="1"/>
        <v>0</v>
      </c>
      <c r="I105" s="621" t="s">
        <v>8</v>
      </c>
    </row>
    <row r="106" spans="1:9" ht="15.75" x14ac:dyDescent="0.25">
      <c r="A106" s="192"/>
      <c r="B106" s="203" t="s">
        <v>1549</v>
      </c>
      <c r="C106" s="204" t="s">
        <v>2421</v>
      </c>
      <c r="D106" s="190" t="s">
        <v>152</v>
      </c>
      <c r="E106" s="210">
        <v>9545</v>
      </c>
      <c r="F106" s="436">
        <v>41732</v>
      </c>
      <c r="G106" s="42">
        <v>9545</v>
      </c>
      <c r="H106" s="36">
        <f t="shared" si="1"/>
        <v>0</v>
      </c>
      <c r="I106" s="621" t="s">
        <v>12</v>
      </c>
    </row>
    <row r="107" spans="1:9" ht="15.75" x14ac:dyDescent="0.25">
      <c r="A107" s="192"/>
      <c r="B107" s="203" t="s">
        <v>1550</v>
      </c>
      <c r="C107" s="204" t="s">
        <v>2421</v>
      </c>
      <c r="D107" s="190" t="s">
        <v>8</v>
      </c>
      <c r="E107" s="210">
        <v>1394</v>
      </c>
      <c r="F107" s="436">
        <v>41731</v>
      </c>
      <c r="G107" s="42">
        <v>1394</v>
      </c>
      <c r="H107" s="36">
        <f t="shared" si="1"/>
        <v>0</v>
      </c>
      <c r="I107" s="621" t="s">
        <v>8</v>
      </c>
    </row>
    <row r="108" spans="1:9" ht="15.75" x14ac:dyDescent="0.25">
      <c r="A108" s="192"/>
      <c r="B108" s="203" t="s">
        <v>1551</v>
      </c>
      <c r="C108" s="204" t="s">
        <v>2421</v>
      </c>
      <c r="D108" s="190" t="s">
        <v>233</v>
      </c>
      <c r="E108" s="210">
        <v>1767</v>
      </c>
      <c r="F108" s="436">
        <v>41732</v>
      </c>
      <c r="G108" s="42">
        <v>1767</v>
      </c>
      <c r="H108" s="36">
        <f t="shared" si="1"/>
        <v>0</v>
      </c>
      <c r="I108" s="621" t="s">
        <v>12</v>
      </c>
    </row>
    <row r="109" spans="1:9" ht="15.75" x14ac:dyDescent="0.25">
      <c r="A109" s="192"/>
      <c r="B109" s="203" t="s">
        <v>1552</v>
      </c>
      <c r="C109" s="204" t="s">
        <v>2421</v>
      </c>
      <c r="D109" s="190" t="s">
        <v>191</v>
      </c>
      <c r="E109" s="210">
        <v>2500</v>
      </c>
      <c r="F109" s="436">
        <v>41732</v>
      </c>
      <c r="G109" s="42">
        <v>2500</v>
      </c>
      <c r="H109" s="36">
        <f t="shared" si="1"/>
        <v>0</v>
      </c>
      <c r="I109" s="621" t="s">
        <v>12</v>
      </c>
    </row>
    <row r="110" spans="1:9" ht="15.75" x14ac:dyDescent="0.25">
      <c r="A110" s="192"/>
      <c r="B110" s="203" t="s">
        <v>1554</v>
      </c>
      <c r="C110" s="204" t="s">
        <v>2421</v>
      </c>
      <c r="D110" s="190" t="s">
        <v>78</v>
      </c>
      <c r="E110" s="210">
        <v>2639</v>
      </c>
      <c r="F110" s="436">
        <v>41732</v>
      </c>
      <c r="G110" s="42">
        <v>2639</v>
      </c>
      <c r="H110" s="36">
        <f t="shared" si="1"/>
        <v>0</v>
      </c>
      <c r="I110" s="621" t="s">
        <v>12</v>
      </c>
    </row>
    <row r="111" spans="1:9" ht="15.75" x14ac:dyDescent="0.25">
      <c r="A111" s="192"/>
      <c r="B111" s="203" t="s">
        <v>1555</v>
      </c>
      <c r="C111" s="204" t="s">
        <v>2421</v>
      </c>
      <c r="D111" s="190" t="s">
        <v>144</v>
      </c>
      <c r="E111" s="210">
        <v>3264</v>
      </c>
      <c r="F111" s="436">
        <v>41732</v>
      </c>
      <c r="G111" s="54">
        <v>3264</v>
      </c>
      <c r="H111" s="36">
        <f t="shared" si="1"/>
        <v>0</v>
      </c>
      <c r="I111" s="621" t="s">
        <v>12</v>
      </c>
    </row>
    <row r="112" spans="1:9" ht="15.75" x14ac:dyDescent="0.25">
      <c r="A112" s="192"/>
      <c r="B112" s="203" t="s">
        <v>1556</v>
      </c>
      <c r="C112" s="204" t="s">
        <v>2421</v>
      </c>
      <c r="D112" s="190" t="s">
        <v>99</v>
      </c>
      <c r="E112" s="210">
        <v>5667</v>
      </c>
      <c r="F112" s="436">
        <v>41732</v>
      </c>
      <c r="G112" s="54">
        <v>5667</v>
      </c>
      <c r="H112" s="36">
        <f t="shared" si="1"/>
        <v>0</v>
      </c>
      <c r="I112" s="621" t="s">
        <v>12</v>
      </c>
    </row>
    <row r="113" spans="1:9" ht="15.75" x14ac:dyDescent="0.25">
      <c r="A113" s="192"/>
      <c r="B113" s="203" t="s">
        <v>1557</v>
      </c>
      <c r="C113" s="204" t="s">
        <v>2421</v>
      </c>
      <c r="D113" s="190" t="s">
        <v>468</v>
      </c>
      <c r="E113" s="210">
        <v>4220</v>
      </c>
      <c r="F113" s="436">
        <v>41732</v>
      </c>
      <c r="G113" s="54">
        <v>4220</v>
      </c>
      <c r="H113" s="36">
        <f t="shared" si="1"/>
        <v>0</v>
      </c>
      <c r="I113" s="621"/>
    </row>
    <row r="114" spans="1:9" ht="15.75" x14ac:dyDescent="0.25">
      <c r="A114" s="192"/>
      <c r="B114" s="203" t="s">
        <v>1558</v>
      </c>
      <c r="C114" s="204" t="s">
        <v>2421</v>
      </c>
      <c r="D114" s="190" t="s">
        <v>129</v>
      </c>
      <c r="E114" s="210">
        <v>760</v>
      </c>
      <c r="F114" s="436">
        <v>41731</v>
      </c>
      <c r="G114" s="42">
        <v>760</v>
      </c>
      <c r="H114" s="36">
        <f t="shared" si="1"/>
        <v>0</v>
      </c>
      <c r="I114" s="621" t="s">
        <v>8</v>
      </c>
    </row>
    <row r="115" spans="1:9" ht="15.75" x14ac:dyDescent="0.25">
      <c r="A115" s="192"/>
      <c r="B115" s="203" t="s">
        <v>1559</v>
      </c>
      <c r="C115" s="204" t="s">
        <v>2421</v>
      </c>
      <c r="D115" s="190" t="s">
        <v>2595</v>
      </c>
      <c r="E115" s="210">
        <v>875</v>
      </c>
      <c r="F115" s="436">
        <v>41731</v>
      </c>
      <c r="G115" s="42">
        <v>875</v>
      </c>
      <c r="H115" s="36">
        <f t="shared" si="1"/>
        <v>0</v>
      </c>
      <c r="I115" s="621"/>
    </row>
    <row r="116" spans="1:9" ht="15.75" x14ac:dyDescent="0.25">
      <c r="A116" s="192"/>
      <c r="B116" s="203" t="s">
        <v>1560</v>
      </c>
      <c r="C116" s="204" t="s">
        <v>2421</v>
      </c>
      <c r="D116" s="190" t="s">
        <v>8</v>
      </c>
      <c r="E116" s="210">
        <v>772</v>
      </c>
      <c r="F116" s="436">
        <v>41731</v>
      </c>
      <c r="G116" s="42">
        <v>772</v>
      </c>
      <c r="H116" s="36">
        <f t="shared" si="1"/>
        <v>0</v>
      </c>
      <c r="I116" s="621" t="s">
        <v>8</v>
      </c>
    </row>
    <row r="117" spans="1:9" ht="15.75" x14ac:dyDescent="0.25">
      <c r="A117" s="192"/>
      <c r="B117" s="203" t="s">
        <v>1561</v>
      </c>
      <c r="C117" s="204" t="s">
        <v>2421</v>
      </c>
      <c r="D117" s="190" t="s">
        <v>435</v>
      </c>
      <c r="E117" s="210">
        <v>5542</v>
      </c>
      <c r="F117" s="489" t="s">
        <v>2596</v>
      </c>
      <c r="G117" s="42">
        <v>5542</v>
      </c>
      <c r="H117" s="36">
        <f t="shared" si="1"/>
        <v>0</v>
      </c>
      <c r="I117" s="621" t="s">
        <v>8</v>
      </c>
    </row>
    <row r="118" spans="1:9" ht="15.75" x14ac:dyDescent="0.25">
      <c r="A118" s="192"/>
      <c r="B118" s="203" t="s">
        <v>1563</v>
      </c>
      <c r="C118" s="204" t="s">
        <v>2421</v>
      </c>
      <c r="D118" s="190" t="s">
        <v>106</v>
      </c>
      <c r="E118" s="210">
        <v>127070</v>
      </c>
      <c r="F118" s="436">
        <v>41739</v>
      </c>
      <c r="G118" s="42">
        <v>127070</v>
      </c>
      <c r="H118" s="36">
        <f t="shared" si="1"/>
        <v>0</v>
      </c>
      <c r="I118" s="621"/>
    </row>
    <row r="119" spans="1:9" ht="15.75" x14ac:dyDescent="0.25">
      <c r="A119" s="192"/>
      <c r="B119" s="203" t="s">
        <v>1564</v>
      </c>
      <c r="C119" s="204" t="s">
        <v>2421</v>
      </c>
      <c r="D119" s="190" t="s">
        <v>494</v>
      </c>
      <c r="E119" s="210">
        <v>2047</v>
      </c>
      <c r="F119" s="436">
        <v>41731</v>
      </c>
      <c r="G119" s="42">
        <v>2047</v>
      </c>
      <c r="H119" s="36">
        <f t="shared" si="1"/>
        <v>0</v>
      </c>
      <c r="I119" s="621"/>
    </row>
    <row r="120" spans="1:9" ht="15.75" x14ac:dyDescent="0.25">
      <c r="A120" s="192"/>
      <c r="B120" s="203" t="s">
        <v>1565</v>
      </c>
      <c r="C120" s="204" t="s">
        <v>2421</v>
      </c>
      <c r="D120" s="190" t="s">
        <v>39</v>
      </c>
      <c r="E120" s="210">
        <v>8390</v>
      </c>
      <c r="F120" s="491" t="s">
        <v>2597</v>
      </c>
      <c r="G120" s="42">
        <v>8390</v>
      </c>
      <c r="H120" s="36">
        <f t="shared" si="1"/>
        <v>0</v>
      </c>
      <c r="I120" s="621"/>
    </row>
    <row r="121" spans="1:9" ht="15.75" x14ac:dyDescent="0.25">
      <c r="A121" s="192"/>
      <c r="B121" s="203" t="s">
        <v>1566</v>
      </c>
      <c r="C121" s="204" t="s">
        <v>2421</v>
      </c>
      <c r="D121" s="190" t="s">
        <v>152</v>
      </c>
      <c r="E121" s="210">
        <v>7398</v>
      </c>
      <c r="F121" s="436">
        <v>41731</v>
      </c>
      <c r="G121" s="42">
        <v>7398</v>
      </c>
      <c r="H121" s="36">
        <f t="shared" si="1"/>
        <v>0</v>
      </c>
      <c r="I121" s="621"/>
    </row>
    <row r="122" spans="1:9" ht="15.75" x14ac:dyDescent="0.25">
      <c r="A122" s="192"/>
      <c r="B122" s="203" t="s">
        <v>1567</v>
      </c>
      <c r="C122" s="204" t="s">
        <v>2421</v>
      </c>
      <c r="D122" s="190" t="s">
        <v>106</v>
      </c>
      <c r="E122" s="210">
        <v>1900</v>
      </c>
      <c r="F122" s="436">
        <v>41739</v>
      </c>
      <c r="G122" s="42">
        <v>1900</v>
      </c>
      <c r="H122" s="36">
        <f t="shared" si="1"/>
        <v>0</v>
      </c>
      <c r="I122" s="621" t="s">
        <v>21</v>
      </c>
    </row>
    <row r="123" spans="1:9" ht="15.75" x14ac:dyDescent="0.25">
      <c r="A123" s="192"/>
      <c r="B123" s="203" t="s">
        <v>1568</v>
      </c>
      <c r="C123" s="204" t="s">
        <v>2421</v>
      </c>
      <c r="D123" s="190" t="s">
        <v>19</v>
      </c>
      <c r="E123" s="210">
        <v>8500</v>
      </c>
      <c r="F123" s="436">
        <v>41733</v>
      </c>
      <c r="G123" s="42">
        <v>8500</v>
      </c>
      <c r="H123" s="36">
        <f t="shared" si="1"/>
        <v>0</v>
      </c>
      <c r="I123" s="621" t="s">
        <v>21</v>
      </c>
    </row>
    <row r="124" spans="1:9" ht="15.75" x14ac:dyDescent="0.25">
      <c r="A124" s="192"/>
      <c r="B124" s="203" t="s">
        <v>1569</v>
      </c>
      <c r="C124" s="204" t="s">
        <v>2421</v>
      </c>
      <c r="D124" s="190" t="s">
        <v>14</v>
      </c>
      <c r="E124" s="210">
        <v>6221</v>
      </c>
      <c r="F124" s="436">
        <v>41732</v>
      </c>
      <c r="G124" s="42">
        <v>6221</v>
      </c>
      <c r="H124" s="36">
        <f t="shared" si="1"/>
        <v>0</v>
      </c>
      <c r="I124" s="621" t="s">
        <v>21</v>
      </c>
    </row>
    <row r="125" spans="1:9" ht="15.75" x14ac:dyDescent="0.25">
      <c r="A125" s="192"/>
      <c r="B125" s="203" t="s">
        <v>1570</v>
      </c>
      <c r="C125" s="204" t="s">
        <v>2421</v>
      </c>
      <c r="D125" s="190" t="s">
        <v>502</v>
      </c>
      <c r="E125" s="220">
        <v>16344</v>
      </c>
      <c r="F125" s="436">
        <v>41731</v>
      </c>
      <c r="G125" s="42">
        <v>16344</v>
      </c>
      <c r="H125" s="36">
        <f t="shared" si="1"/>
        <v>0</v>
      </c>
      <c r="I125" s="621"/>
    </row>
    <row r="126" spans="1:9" ht="15.75" x14ac:dyDescent="0.25">
      <c r="A126" s="192">
        <v>41732</v>
      </c>
      <c r="B126" s="203" t="s">
        <v>1571</v>
      </c>
      <c r="C126" s="204" t="s">
        <v>2421</v>
      </c>
      <c r="D126" s="190" t="s">
        <v>21</v>
      </c>
      <c r="E126" s="210">
        <v>242</v>
      </c>
      <c r="F126" s="436">
        <v>41751</v>
      </c>
      <c r="G126" s="42">
        <v>242</v>
      </c>
      <c r="H126" s="36">
        <f t="shared" si="1"/>
        <v>0</v>
      </c>
      <c r="I126" s="621"/>
    </row>
    <row r="127" spans="1:9" ht="15.75" x14ac:dyDescent="0.25">
      <c r="A127" s="192"/>
      <c r="B127" s="203" t="s">
        <v>1573</v>
      </c>
      <c r="C127" s="204" t="s">
        <v>2421</v>
      </c>
      <c r="D127" s="190" t="s">
        <v>269</v>
      </c>
      <c r="E127" s="210">
        <v>2730</v>
      </c>
      <c r="F127" s="436">
        <v>41732</v>
      </c>
      <c r="G127" s="42">
        <v>2730</v>
      </c>
      <c r="H127" s="36">
        <f t="shared" si="1"/>
        <v>0</v>
      </c>
      <c r="I127" s="621"/>
    </row>
    <row r="128" spans="1:9" ht="15.75" x14ac:dyDescent="0.25">
      <c r="A128" s="192">
        <v>41732</v>
      </c>
      <c r="B128" s="203" t="s">
        <v>1574</v>
      </c>
      <c r="C128" s="208" t="s">
        <v>2421</v>
      </c>
      <c r="D128" s="190" t="s">
        <v>11</v>
      </c>
      <c r="E128" s="56">
        <v>9832.5</v>
      </c>
      <c r="F128" s="485">
        <v>41754</v>
      </c>
      <c r="G128" s="313">
        <v>9832.5</v>
      </c>
      <c r="H128" s="36">
        <f>E128-G128</f>
        <v>0</v>
      </c>
      <c r="I128" s="621" t="s">
        <v>8</v>
      </c>
    </row>
    <row r="129" spans="1:9" x14ac:dyDescent="0.25">
      <c r="A129" s="192"/>
      <c r="B129" s="209" t="s">
        <v>1575</v>
      </c>
      <c r="C129" s="208" t="s">
        <v>2421</v>
      </c>
      <c r="D129" s="190" t="s">
        <v>8</v>
      </c>
      <c r="E129" s="210">
        <v>6227</v>
      </c>
      <c r="F129" s="436">
        <v>41732</v>
      </c>
      <c r="G129" s="42">
        <v>6227</v>
      </c>
      <c r="H129" s="36">
        <f>E129-G129</f>
        <v>0</v>
      </c>
      <c r="I129" s="621" t="s">
        <v>8</v>
      </c>
    </row>
    <row r="130" spans="1:9" ht="15.75" x14ac:dyDescent="0.25">
      <c r="A130" s="192"/>
      <c r="B130" s="203" t="s">
        <v>1576</v>
      </c>
      <c r="C130" s="208" t="s">
        <v>2421</v>
      </c>
      <c r="D130" s="196" t="s">
        <v>53</v>
      </c>
      <c r="E130" s="215">
        <v>0</v>
      </c>
      <c r="F130" s="436"/>
      <c r="G130" s="42"/>
      <c r="H130" s="36">
        <f t="shared" ref="H130:H193" si="2">E130-G130</f>
        <v>0</v>
      </c>
      <c r="I130" s="621" t="s">
        <v>512</v>
      </c>
    </row>
    <row r="131" spans="1:9" x14ac:dyDescent="0.25">
      <c r="A131" s="192"/>
      <c r="B131" s="209" t="s">
        <v>1577</v>
      </c>
      <c r="C131" s="208" t="s">
        <v>2421</v>
      </c>
      <c r="D131" s="190" t="s">
        <v>13</v>
      </c>
      <c r="E131" s="210">
        <v>3183.5</v>
      </c>
      <c r="F131" s="436">
        <v>41732</v>
      </c>
      <c r="G131" s="42">
        <v>3183.5</v>
      </c>
      <c r="H131" s="36">
        <f t="shared" si="2"/>
        <v>0</v>
      </c>
      <c r="I131" s="621" t="s">
        <v>217</v>
      </c>
    </row>
    <row r="132" spans="1:9" ht="15.75" x14ac:dyDescent="0.25">
      <c r="A132" s="192"/>
      <c r="B132" s="203" t="s">
        <v>1578</v>
      </c>
      <c r="C132" s="208" t="s">
        <v>2421</v>
      </c>
      <c r="D132" s="190" t="s">
        <v>24</v>
      </c>
      <c r="E132" s="210">
        <v>2595</v>
      </c>
      <c r="F132" s="436">
        <v>41732</v>
      </c>
      <c r="G132" s="42">
        <v>2595</v>
      </c>
      <c r="H132" s="36">
        <f t="shared" si="2"/>
        <v>0</v>
      </c>
      <c r="I132" s="621" t="s">
        <v>8</v>
      </c>
    </row>
    <row r="133" spans="1:9" x14ac:dyDescent="0.25">
      <c r="A133" s="192"/>
      <c r="B133" s="209" t="s">
        <v>1579</v>
      </c>
      <c r="C133" s="208" t="s">
        <v>2421</v>
      </c>
      <c r="D133" s="190" t="s">
        <v>46</v>
      </c>
      <c r="E133" s="210">
        <v>2384</v>
      </c>
      <c r="F133" s="436">
        <v>41732</v>
      </c>
      <c r="G133" s="42">
        <v>2384</v>
      </c>
      <c r="H133" s="36">
        <f t="shared" si="2"/>
        <v>0</v>
      </c>
      <c r="I133" s="621" t="s">
        <v>162</v>
      </c>
    </row>
    <row r="134" spans="1:9" ht="15.75" x14ac:dyDescent="0.25">
      <c r="A134" s="192"/>
      <c r="B134" s="203" t="s">
        <v>1580</v>
      </c>
      <c r="C134" s="208" t="s">
        <v>2421</v>
      </c>
      <c r="D134" s="190" t="s">
        <v>23</v>
      </c>
      <c r="E134" s="210">
        <v>7770</v>
      </c>
      <c r="F134" s="436">
        <v>41732</v>
      </c>
      <c r="G134" s="42">
        <v>7770</v>
      </c>
      <c r="H134" s="36">
        <f t="shared" si="2"/>
        <v>0</v>
      </c>
      <c r="I134" s="621"/>
    </row>
    <row r="135" spans="1:9" x14ac:dyDescent="0.25">
      <c r="A135" s="192"/>
      <c r="B135" s="209" t="s">
        <v>1581</v>
      </c>
      <c r="C135" s="208" t="s">
        <v>2421</v>
      </c>
      <c r="D135" s="190" t="s">
        <v>24</v>
      </c>
      <c r="E135" s="210">
        <v>80</v>
      </c>
      <c r="F135" s="436">
        <v>41732</v>
      </c>
      <c r="G135" s="42">
        <v>80</v>
      </c>
      <c r="H135" s="36">
        <f t="shared" si="2"/>
        <v>0</v>
      </c>
      <c r="I135" s="621" t="s">
        <v>8</v>
      </c>
    </row>
    <row r="136" spans="1:9" ht="15.75" x14ac:dyDescent="0.25">
      <c r="A136" s="192"/>
      <c r="B136" s="203" t="s">
        <v>1582</v>
      </c>
      <c r="C136" s="208" t="s">
        <v>2421</v>
      </c>
      <c r="D136" s="190" t="s">
        <v>116</v>
      </c>
      <c r="E136" s="210">
        <v>4677.6000000000004</v>
      </c>
      <c r="F136" s="436">
        <v>41732</v>
      </c>
      <c r="G136" s="42">
        <v>4677.6000000000004</v>
      </c>
      <c r="H136" s="36">
        <f t="shared" si="2"/>
        <v>0</v>
      </c>
      <c r="I136" s="621"/>
    </row>
    <row r="137" spans="1:9" x14ac:dyDescent="0.25">
      <c r="A137" s="192"/>
      <c r="B137" s="209" t="s">
        <v>1583</v>
      </c>
      <c r="C137" s="208" t="s">
        <v>2421</v>
      </c>
      <c r="D137" s="190" t="s">
        <v>501</v>
      </c>
      <c r="E137" s="210">
        <v>1996</v>
      </c>
      <c r="F137" s="436">
        <v>41732</v>
      </c>
      <c r="G137" s="42">
        <v>1996</v>
      </c>
      <c r="H137" s="36">
        <f t="shared" si="2"/>
        <v>0</v>
      </c>
      <c r="I137" s="621"/>
    </row>
    <row r="138" spans="1:9" ht="15.75" x14ac:dyDescent="0.25">
      <c r="A138" s="192"/>
      <c r="B138" s="203" t="s">
        <v>1584</v>
      </c>
      <c r="C138" s="208" t="s">
        <v>2421</v>
      </c>
      <c r="D138" s="190" t="s">
        <v>58</v>
      </c>
      <c r="E138" s="210">
        <v>1367.1</v>
      </c>
      <c r="F138" s="436">
        <v>41732</v>
      </c>
      <c r="G138" s="42">
        <v>1367.1</v>
      </c>
      <c r="H138" s="36">
        <f t="shared" si="2"/>
        <v>0</v>
      </c>
      <c r="I138" s="621" t="s">
        <v>30</v>
      </c>
    </row>
    <row r="139" spans="1:9" x14ac:dyDescent="0.25">
      <c r="A139" s="192"/>
      <c r="B139" s="209" t="s">
        <v>1586</v>
      </c>
      <c r="C139" s="208" t="s">
        <v>2421</v>
      </c>
      <c r="D139" s="190" t="s">
        <v>58</v>
      </c>
      <c r="E139" s="210">
        <v>2335</v>
      </c>
      <c r="F139" s="486" t="s">
        <v>2598</v>
      </c>
      <c r="G139" s="42">
        <v>2335</v>
      </c>
      <c r="H139" s="36">
        <f t="shared" si="2"/>
        <v>0</v>
      </c>
      <c r="I139" s="621"/>
    </row>
    <row r="140" spans="1:9" ht="15.75" x14ac:dyDescent="0.25">
      <c r="A140" s="192"/>
      <c r="B140" s="203" t="s">
        <v>1587</v>
      </c>
      <c r="C140" s="208" t="s">
        <v>2421</v>
      </c>
      <c r="D140" s="190" t="s">
        <v>29</v>
      </c>
      <c r="E140" s="210">
        <v>4949.6000000000004</v>
      </c>
      <c r="F140" s="436">
        <v>41732</v>
      </c>
      <c r="G140" s="42">
        <v>4949.6000000000004</v>
      </c>
      <c r="H140" s="36">
        <f t="shared" si="2"/>
        <v>0</v>
      </c>
      <c r="I140" s="621"/>
    </row>
    <row r="141" spans="1:9" x14ac:dyDescent="0.25">
      <c r="A141" s="192"/>
      <c r="B141" s="209" t="s">
        <v>1589</v>
      </c>
      <c r="C141" s="208" t="s">
        <v>2421</v>
      </c>
      <c r="D141" s="190" t="s">
        <v>57</v>
      </c>
      <c r="E141" s="210">
        <v>490</v>
      </c>
      <c r="F141" s="436">
        <v>41732</v>
      </c>
      <c r="G141" s="42">
        <v>490</v>
      </c>
      <c r="H141" s="36">
        <f t="shared" si="2"/>
        <v>0</v>
      </c>
      <c r="I141" s="621" t="s">
        <v>30</v>
      </c>
    </row>
    <row r="142" spans="1:9" ht="15.75" x14ac:dyDescent="0.25">
      <c r="A142" s="192"/>
      <c r="B142" s="203" t="s">
        <v>1591</v>
      </c>
      <c r="C142" s="208" t="s">
        <v>2421</v>
      </c>
      <c r="D142" s="190" t="s">
        <v>490</v>
      </c>
      <c r="E142" s="210">
        <v>2099.6</v>
      </c>
      <c r="F142" s="436">
        <v>41701</v>
      </c>
      <c r="G142" s="42">
        <v>2099.6</v>
      </c>
      <c r="H142" s="36">
        <f t="shared" si="2"/>
        <v>0</v>
      </c>
      <c r="I142" s="621" t="s">
        <v>30</v>
      </c>
    </row>
    <row r="143" spans="1:9" x14ac:dyDescent="0.25">
      <c r="A143" s="192"/>
      <c r="B143" s="209" t="s">
        <v>1592</v>
      </c>
      <c r="C143" s="208" t="s">
        <v>2421</v>
      </c>
      <c r="D143" s="190" t="s">
        <v>1778</v>
      </c>
      <c r="E143" s="210">
        <v>1102.1500000000001</v>
      </c>
      <c r="F143" s="436">
        <v>41732</v>
      </c>
      <c r="G143" s="42">
        <v>1102.1500000000001</v>
      </c>
      <c r="H143" s="36">
        <f t="shared" si="2"/>
        <v>0</v>
      </c>
      <c r="I143" s="621" t="s">
        <v>30</v>
      </c>
    </row>
    <row r="144" spans="1:9" ht="15.75" x14ac:dyDescent="0.25">
      <c r="A144" s="192"/>
      <c r="B144" s="203" t="s">
        <v>1593</v>
      </c>
      <c r="C144" s="208" t="s">
        <v>2421</v>
      </c>
      <c r="D144" s="190" t="s">
        <v>55</v>
      </c>
      <c r="E144" s="210">
        <v>9491.6</v>
      </c>
      <c r="F144" s="436">
        <v>41732</v>
      </c>
      <c r="G144" s="42">
        <v>9491.6</v>
      </c>
      <c r="H144" s="36">
        <f t="shared" si="2"/>
        <v>0</v>
      </c>
      <c r="I144" s="621" t="s">
        <v>8</v>
      </c>
    </row>
    <row r="145" spans="1:9" x14ac:dyDescent="0.25">
      <c r="A145" s="192"/>
      <c r="B145" s="209" t="s">
        <v>1594</v>
      </c>
      <c r="C145" s="208" t="s">
        <v>2421</v>
      </c>
      <c r="D145" s="190" t="s">
        <v>74</v>
      </c>
      <c r="E145" s="210">
        <v>1270</v>
      </c>
      <c r="F145" s="436">
        <v>41732</v>
      </c>
      <c r="G145" s="42">
        <v>1270</v>
      </c>
      <c r="H145" s="36">
        <f t="shared" si="2"/>
        <v>0</v>
      </c>
      <c r="I145" s="621"/>
    </row>
    <row r="146" spans="1:9" ht="15.75" x14ac:dyDescent="0.25">
      <c r="A146" s="192"/>
      <c r="B146" s="203" t="s">
        <v>1595</v>
      </c>
      <c r="C146" s="208" t="s">
        <v>2421</v>
      </c>
      <c r="D146" s="190" t="s">
        <v>16</v>
      </c>
      <c r="E146" s="210">
        <v>113005.2</v>
      </c>
      <c r="F146" s="436">
        <v>41738</v>
      </c>
      <c r="G146" s="42">
        <v>113005.2</v>
      </c>
      <c r="H146" s="36">
        <f t="shared" si="2"/>
        <v>0</v>
      </c>
      <c r="I146" s="621" t="s">
        <v>65</v>
      </c>
    </row>
    <row r="147" spans="1:9" x14ac:dyDescent="0.25">
      <c r="A147" s="192"/>
      <c r="B147" s="209" t="s">
        <v>1596</v>
      </c>
      <c r="C147" s="208" t="s">
        <v>2421</v>
      </c>
      <c r="D147" s="190" t="s">
        <v>544</v>
      </c>
      <c r="E147" s="210">
        <v>14006</v>
      </c>
      <c r="F147" s="436">
        <v>41732</v>
      </c>
      <c r="G147" s="42">
        <v>14006</v>
      </c>
      <c r="H147" s="36">
        <f t="shared" si="2"/>
        <v>0</v>
      </c>
      <c r="I147" s="621"/>
    </row>
    <row r="148" spans="1:9" ht="15.75" x14ac:dyDescent="0.25">
      <c r="A148" s="192"/>
      <c r="B148" s="203" t="s">
        <v>1597</v>
      </c>
      <c r="C148" s="208" t="s">
        <v>2421</v>
      </c>
      <c r="D148" s="190" t="s">
        <v>366</v>
      </c>
      <c r="E148" s="210">
        <v>8716.2000000000007</v>
      </c>
      <c r="F148" s="436">
        <v>41732</v>
      </c>
      <c r="G148" s="42">
        <v>8716.2000000000007</v>
      </c>
      <c r="H148" s="36">
        <f t="shared" si="2"/>
        <v>0</v>
      </c>
      <c r="I148" s="621" t="s">
        <v>21</v>
      </c>
    </row>
    <row r="149" spans="1:9" x14ac:dyDescent="0.25">
      <c r="A149" s="192"/>
      <c r="B149" s="209" t="s">
        <v>1598</v>
      </c>
      <c r="C149" s="208" t="s">
        <v>2421</v>
      </c>
      <c r="D149" s="190" t="s">
        <v>36</v>
      </c>
      <c r="E149" s="210">
        <v>28487.08</v>
      </c>
      <c r="F149" s="436">
        <v>41733</v>
      </c>
      <c r="G149" s="42">
        <v>28487.08</v>
      </c>
      <c r="H149" s="36">
        <f t="shared" si="2"/>
        <v>0</v>
      </c>
      <c r="I149" s="621" t="s">
        <v>162</v>
      </c>
    </row>
    <row r="150" spans="1:9" ht="15.75" x14ac:dyDescent="0.25">
      <c r="A150" s="192"/>
      <c r="B150" s="203" t="s">
        <v>1599</v>
      </c>
      <c r="C150" s="208" t="s">
        <v>2421</v>
      </c>
      <c r="D150" s="190" t="s">
        <v>124</v>
      </c>
      <c r="E150" s="210">
        <v>7157</v>
      </c>
      <c r="F150" s="436">
        <v>41732</v>
      </c>
      <c r="G150" s="42">
        <v>7157</v>
      </c>
      <c r="H150" s="36">
        <f t="shared" si="2"/>
        <v>0</v>
      </c>
      <c r="I150" s="621" t="s">
        <v>30</v>
      </c>
    </row>
    <row r="151" spans="1:9" s="28" customFormat="1" x14ac:dyDescent="0.25">
      <c r="A151" s="192"/>
      <c r="B151" s="209" t="s">
        <v>1601</v>
      </c>
      <c r="C151" s="208" t="s">
        <v>2421</v>
      </c>
      <c r="D151" s="190" t="s">
        <v>701</v>
      </c>
      <c r="E151" s="210">
        <v>1505</v>
      </c>
      <c r="F151" s="436">
        <v>41732</v>
      </c>
      <c r="G151" s="42">
        <v>1505</v>
      </c>
      <c r="H151" s="36">
        <f t="shared" si="2"/>
        <v>0</v>
      </c>
      <c r="I151" s="621" t="s">
        <v>162</v>
      </c>
    </row>
    <row r="152" spans="1:9" s="28" customFormat="1" ht="15.75" x14ac:dyDescent="0.25">
      <c r="A152" s="192"/>
      <c r="B152" s="203" t="s">
        <v>1602</v>
      </c>
      <c r="C152" s="208" t="s">
        <v>2421</v>
      </c>
      <c r="D152" s="190" t="s">
        <v>32</v>
      </c>
      <c r="E152" s="210">
        <v>8555.4</v>
      </c>
      <c r="F152" s="436">
        <v>41732</v>
      </c>
      <c r="G152" s="42">
        <v>8555.4</v>
      </c>
      <c r="H152" s="36">
        <f t="shared" si="2"/>
        <v>0</v>
      </c>
      <c r="I152" s="621" t="s">
        <v>30</v>
      </c>
    </row>
    <row r="153" spans="1:9" s="28" customFormat="1" x14ac:dyDescent="0.25">
      <c r="A153" s="192"/>
      <c r="B153" s="209" t="s">
        <v>1603</v>
      </c>
      <c r="C153" s="208" t="s">
        <v>2421</v>
      </c>
      <c r="D153" s="190" t="s">
        <v>312</v>
      </c>
      <c r="E153" s="210">
        <v>8081</v>
      </c>
      <c r="F153" s="436">
        <v>41732</v>
      </c>
      <c r="G153" s="42">
        <v>8081</v>
      </c>
      <c r="H153" s="36">
        <f t="shared" si="2"/>
        <v>0</v>
      </c>
      <c r="I153" s="621" t="s">
        <v>162</v>
      </c>
    </row>
    <row r="154" spans="1:9" s="28" customFormat="1" ht="15.75" x14ac:dyDescent="0.25">
      <c r="A154" s="192"/>
      <c r="B154" s="203" t="s">
        <v>1604</v>
      </c>
      <c r="C154" s="208" t="s">
        <v>2421</v>
      </c>
      <c r="D154" s="190" t="s">
        <v>250</v>
      </c>
      <c r="E154" s="210">
        <v>9455.5</v>
      </c>
      <c r="F154" s="436">
        <v>41732</v>
      </c>
      <c r="G154" s="42">
        <v>9455.5</v>
      </c>
      <c r="H154" s="36">
        <f t="shared" si="2"/>
        <v>0</v>
      </c>
      <c r="I154" s="621" t="s">
        <v>30</v>
      </c>
    </row>
    <row r="155" spans="1:9" s="28" customFormat="1" x14ac:dyDescent="0.25">
      <c r="A155" s="192"/>
      <c r="B155" s="209" t="s">
        <v>1605</v>
      </c>
      <c r="C155" s="208" t="s">
        <v>2421</v>
      </c>
      <c r="D155" s="190" t="s">
        <v>8</v>
      </c>
      <c r="E155" s="210">
        <v>220</v>
      </c>
      <c r="F155" s="436">
        <v>41732</v>
      </c>
      <c r="G155" s="42">
        <v>220</v>
      </c>
      <c r="H155" s="36">
        <f t="shared" si="2"/>
        <v>0</v>
      </c>
      <c r="I155" s="621" t="s">
        <v>8</v>
      </c>
    </row>
    <row r="156" spans="1:9" s="28" customFormat="1" ht="15.75" x14ac:dyDescent="0.25">
      <c r="A156" s="192"/>
      <c r="B156" s="203" t="s">
        <v>1606</v>
      </c>
      <c r="C156" s="208" t="s">
        <v>2421</v>
      </c>
      <c r="D156" s="190" t="s">
        <v>54</v>
      </c>
      <c r="E156" s="210">
        <v>5674.7</v>
      </c>
      <c r="F156" s="436">
        <v>41732</v>
      </c>
      <c r="G156" s="42">
        <v>5674.7</v>
      </c>
      <c r="H156" s="36">
        <f t="shared" si="2"/>
        <v>0</v>
      </c>
      <c r="I156" s="621" t="s">
        <v>30</v>
      </c>
    </row>
    <row r="157" spans="1:9" s="28" customFormat="1" x14ac:dyDescent="0.25">
      <c r="A157" s="192"/>
      <c r="B157" s="209" t="s">
        <v>1608</v>
      </c>
      <c r="C157" s="208" t="s">
        <v>2421</v>
      </c>
      <c r="D157" s="190" t="s">
        <v>2599</v>
      </c>
      <c r="E157" s="210">
        <v>7866</v>
      </c>
      <c r="F157" s="436">
        <v>41738</v>
      </c>
      <c r="G157" s="42">
        <v>7866</v>
      </c>
      <c r="H157" s="36">
        <f t="shared" si="2"/>
        <v>0</v>
      </c>
      <c r="I157" s="621" t="s">
        <v>21</v>
      </c>
    </row>
    <row r="158" spans="1:9" s="28" customFormat="1" ht="15.75" x14ac:dyDescent="0.25">
      <c r="A158" s="192"/>
      <c r="B158" s="203" t="s">
        <v>1610</v>
      </c>
      <c r="C158" s="208" t="s">
        <v>2421</v>
      </c>
      <c r="D158" s="190" t="s">
        <v>123</v>
      </c>
      <c r="E158" s="210">
        <v>3534</v>
      </c>
      <c r="F158" s="436">
        <v>41732</v>
      </c>
      <c r="G158" s="42">
        <v>3534</v>
      </c>
      <c r="H158" s="36">
        <f t="shared" si="2"/>
        <v>0</v>
      </c>
      <c r="I158" s="621" t="s">
        <v>8</v>
      </c>
    </row>
    <row r="159" spans="1:9" s="28" customFormat="1" x14ac:dyDescent="0.25">
      <c r="A159" s="192"/>
      <c r="B159" s="209" t="s">
        <v>1611</v>
      </c>
      <c r="C159" s="208" t="s">
        <v>2421</v>
      </c>
      <c r="D159" s="190" t="s">
        <v>11</v>
      </c>
      <c r="E159" s="210">
        <v>45844</v>
      </c>
      <c r="F159" s="436">
        <v>41754</v>
      </c>
      <c r="G159" s="42">
        <v>45844</v>
      </c>
      <c r="H159" s="36">
        <f t="shared" si="2"/>
        <v>0</v>
      </c>
      <c r="I159" s="621" t="s">
        <v>12</v>
      </c>
    </row>
    <row r="160" spans="1:9" s="28" customFormat="1" ht="15.75" x14ac:dyDescent="0.25">
      <c r="A160" s="192"/>
      <c r="B160" s="203" t="s">
        <v>1612</v>
      </c>
      <c r="C160" s="208" t="s">
        <v>2421</v>
      </c>
      <c r="D160" s="190" t="s">
        <v>115</v>
      </c>
      <c r="E160" s="210">
        <v>2878</v>
      </c>
      <c r="F160" s="436">
        <v>41732</v>
      </c>
      <c r="G160" s="42">
        <v>2878</v>
      </c>
      <c r="H160" s="36">
        <f t="shared" si="2"/>
        <v>0</v>
      </c>
      <c r="I160" s="621"/>
    </row>
    <row r="161" spans="1:9" s="28" customFormat="1" x14ac:dyDescent="0.25">
      <c r="A161" s="192"/>
      <c r="B161" s="209" t="s">
        <v>1613</v>
      </c>
      <c r="C161" s="208" t="s">
        <v>2421</v>
      </c>
      <c r="D161" s="190" t="s">
        <v>2519</v>
      </c>
      <c r="E161" s="210">
        <v>1347</v>
      </c>
      <c r="F161" s="436">
        <v>41732</v>
      </c>
      <c r="G161" s="42">
        <v>1347</v>
      </c>
      <c r="H161" s="36">
        <f t="shared" si="2"/>
        <v>0</v>
      </c>
      <c r="I161" s="621"/>
    </row>
    <row r="162" spans="1:9" ht="15.75" x14ac:dyDescent="0.25">
      <c r="A162" s="192"/>
      <c r="B162" s="203" t="s">
        <v>1614</v>
      </c>
      <c r="C162" s="208" t="s">
        <v>2421</v>
      </c>
      <c r="D162" s="190" t="s">
        <v>2600</v>
      </c>
      <c r="E162" s="210">
        <v>18316.8</v>
      </c>
      <c r="F162" s="436">
        <v>41732</v>
      </c>
      <c r="G162" s="42">
        <v>18316.8</v>
      </c>
      <c r="H162" s="36">
        <f t="shared" si="2"/>
        <v>0</v>
      </c>
      <c r="I162" s="621" t="s">
        <v>217</v>
      </c>
    </row>
    <row r="163" spans="1:9" x14ac:dyDescent="0.25">
      <c r="A163" s="192"/>
      <c r="B163" s="209" t="s">
        <v>1615</v>
      </c>
      <c r="C163" s="208" t="s">
        <v>2421</v>
      </c>
      <c r="D163" s="190" t="s">
        <v>494</v>
      </c>
      <c r="E163" s="210">
        <v>720</v>
      </c>
      <c r="F163" s="436">
        <v>41732</v>
      </c>
      <c r="G163" s="42">
        <v>720</v>
      </c>
      <c r="H163" s="36">
        <f t="shared" si="2"/>
        <v>0</v>
      </c>
      <c r="I163" s="621"/>
    </row>
    <row r="164" spans="1:9" ht="15.75" x14ac:dyDescent="0.25">
      <c r="A164" s="192"/>
      <c r="B164" s="203" t="s">
        <v>1617</v>
      </c>
      <c r="C164" s="208" t="s">
        <v>2421</v>
      </c>
      <c r="D164" s="190" t="s">
        <v>68</v>
      </c>
      <c r="E164" s="210">
        <v>3617</v>
      </c>
      <c r="F164" s="436">
        <v>41732</v>
      </c>
      <c r="G164" s="42">
        <v>3617</v>
      </c>
      <c r="H164" s="36">
        <f t="shared" si="2"/>
        <v>0</v>
      </c>
      <c r="I164" s="621" t="s">
        <v>45</v>
      </c>
    </row>
    <row r="165" spans="1:9" x14ac:dyDescent="0.25">
      <c r="A165" s="192"/>
      <c r="B165" s="209" t="s">
        <v>1619</v>
      </c>
      <c r="C165" s="208" t="s">
        <v>2421</v>
      </c>
      <c r="D165" s="190" t="s">
        <v>245</v>
      </c>
      <c r="E165" s="210">
        <v>23500</v>
      </c>
      <c r="F165" s="493" t="s">
        <v>2601</v>
      </c>
      <c r="G165" s="42">
        <v>23500</v>
      </c>
      <c r="H165" s="36">
        <f t="shared" si="2"/>
        <v>0</v>
      </c>
      <c r="I165" s="621" t="s">
        <v>27</v>
      </c>
    </row>
    <row r="166" spans="1:9" ht="15.75" x14ac:dyDescent="0.25">
      <c r="A166" s="192"/>
      <c r="B166" s="287" t="s">
        <v>1620</v>
      </c>
      <c r="C166" s="288" t="s">
        <v>2602</v>
      </c>
      <c r="D166" s="190" t="s">
        <v>149</v>
      </c>
      <c r="E166" s="210">
        <v>17369.599999999999</v>
      </c>
      <c r="F166" s="436">
        <v>41733</v>
      </c>
      <c r="G166" s="42">
        <v>17369.599999999999</v>
      </c>
      <c r="H166" s="36">
        <f t="shared" si="2"/>
        <v>0</v>
      </c>
      <c r="I166" s="621" t="s">
        <v>27</v>
      </c>
    </row>
    <row r="167" spans="1:9" x14ac:dyDescent="0.25">
      <c r="A167" s="192"/>
      <c r="B167" s="289" t="s">
        <v>1623</v>
      </c>
      <c r="C167" s="288" t="s">
        <v>2602</v>
      </c>
      <c r="D167" s="190" t="s">
        <v>133</v>
      </c>
      <c r="E167" s="210">
        <v>22521.599999999999</v>
      </c>
      <c r="F167" s="436">
        <v>41732</v>
      </c>
      <c r="G167" s="42">
        <v>22521.599999999999</v>
      </c>
      <c r="H167" s="36">
        <f t="shared" si="2"/>
        <v>0</v>
      </c>
      <c r="I167" s="621" t="s">
        <v>8</v>
      </c>
    </row>
    <row r="168" spans="1:9" ht="15.75" x14ac:dyDescent="0.25">
      <c r="A168" s="192"/>
      <c r="B168" s="287" t="s">
        <v>1624</v>
      </c>
      <c r="C168" s="288" t="s">
        <v>2602</v>
      </c>
      <c r="D168" s="190" t="s">
        <v>180</v>
      </c>
      <c r="E168" s="210">
        <v>14119</v>
      </c>
      <c r="F168" s="436">
        <v>41732</v>
      </c>
      <c r="G168" s="42">
        <v>14119</v>
      </c>
      <c r="H168" s="36">
        <f t="shared" si="2"/>
        <v>0</v>
      </c>
      <c r="I168" s="621" t="s">
        <v>45</v>
      </c>
    </row>
    <row r="169" spans="1:9" x14ac:dyDescent="0.25">
      <c r="A169" s="192"/>
      <c r="B169" s="289" t="s">
        <v>1625</v>
      </c>
      <c r="C169" s="288" t="s">
        <v>2602</v>
      </c>
      <c r="D169" s="190" t="s">
        <v>91</v>
      </c>
      <c r="E169" s="210">
        <v>20731.2</v>
      </c>
      <c r="F169" s="436">
        <v>41733</v>
      </c>
      <c r="G169" s="42">
        <v>20731.2</v>
      </c>
      <c r="H169" s="36">
        <f t="shared" si="2"/>
        <v>0</v>
      </c>
      <c r="I169" s="621" t="s">
        <v>27</v>
      </c>
    </row>
    <row r="170" spans="1:9" ht="15.75" x14ac:dyDescent="0.25">
      <c r="A170" s="192"/>
      <c r="B170" s="287" t="s">
        <v>1626</v>
      </c>
      <c r="C170" s="288" t="s">
        <v>2602</v>
      </c>
      <c r="D170" s="190" t="s">
        <v>27</v>
      </c>
      <c r="E170" s="210">
        <v>16756.2</v>
      </c>
      <c r="F170" s="436">
        <v>41733</v>
      </c>
      <c r="G170" s="42">
        <v>16756.2</v>
      </c>
      <c r="H170" s="36">
        <f t="shared" si="2"/>
        <v>0</v>
      </c>
      <c r="I170" s="621" t="s">
        <v>27</v>
      </c>
    </row>
    <row r="171" spans="1:9" x14ac:dyDescent="0.25">
      <c r="A171" s="192"/>
      <c r="B171" s="289" t="s">
        <v>1628</v>
      </c>
      <c r="C171" s="288" t="s">
        <v>2602</v>
      </c>
      <c r="D171" s="190" t="s">
        <v>54</v>
      </c>
      <c r="E171" s="210">
        <v>31662.79</v>
      </c>
      <c r="F171" s="436">
        <v>41732</v>
      </c>
      <c r="G171" s="42">
        <v>31662.79</v>
      </c>
      <c r="H171" s="36">
        <f t="shared" si="2"/>
        <v>0</v>
      </c>
      <c r="I171" s="621" t="s">
        <v>65</v>
      </c>
    </row>
    <row r="172" spans="1:9" ht="15.75" x14ac:dyDescent="0.25">
      <c r="A172" s="192"/>
      <c r="B172" s="287" t="s">
        <v>1630</v>
      </c>
      <c r="C172" s="288" t="s">
        <v>2602</v>
      </c>
      <c r="D172" s="190" t="s">
        <v>85</v>
      </c>
      <c r="E172" s="210">
        <v>7325</v>
      </c>
      <c r="F172" s="436">
        <v>41733</v>
      </c>
      <c r="G172" s="54">
        <v>7325</v>
      </c>
      <c r="H172" s="36">
        <f t="shared" si="2"/>
        <v>0</v>
      </c>
      <c r="I172" s="621" t="s">
        <v>27</v>
      </c>
    </row>
    <row r="173" spans="1:9" x14ac:dyDescent="0.25">
      <c r="A173" s="192"/>
      <c r="B173" s="289" t="s">
        <v>1631</v>
      </c>
      <c r="C173" s="288" t="s">
        <v>2602</v>
      </c>
      <c r="D173" s="190" t="s">
        <v>92</v>
      </c>
      <c r="E173" s="210">
        <v>13957.4</v>
      </c>
      <c r="F173" s="436">
        <v>41733</v>
      </c>
      <c r="G173" s="54">
        <v>13957.4</v>
      </c>
      <c r="H173" s="36">
        <f t="shared" si="2"/>
        <v>0</v>
      </c>
      <c r="I173" s="621" t="s">
        <v>27</v>
      </c>
    </row>
    <row r="174" spans="1:9" ht="15.75" x14ac:dyDescent="0.25">
      <c r="A174" s="192"/>
      <c r="B174" s="287" t="s">
        <v>1632</v>
      </c>
      <c r="C174" s="288" t="s">
        <v>2602</v>
      </c>
      <c r="D174" s="190" t="s">
        <v>763</v>
      </c>
      <c r="E174" s="210">
        <v>907.2</v>
      </c>
      <c r="F174" s="436">
        <v>41733</v>
      </c>
      <c r="G174" s="54">
        <v>907.2</v>
      </c>
      <c r="H174" s="36">
        <f t="shared" si="2"/>
        <v>0</v>
      </c>
      <c r="I174" s="621" t="s">
        <v>27</v>
      </c>
    </row>
    <row r="175" spans="1:9" x14ac:dyDescent="0.25">
      <c r="A175" s="192"/>
      <c r="B175" s="289" t="s">
        <v>1633</v>
      </c>
      <c r="C175" s="288" t="s">
        <v>2602</v>
      </c>
      <c r="D175" s="190" t="s">
        <v>88</v>
      </c>
      <c r="E175" s="210">
        <v>5000</v>
      </c>
      <c r="F175" s="436">
        <v>41733</v>
      </c>
      <c r="G175" s="54">
        <v>5000</v>
      </c>
      <c r="H175" s="36">
        <f t="shared" si="2"/>
        <v>0</v>
      </c>
      <c r="I175" s="621" t="s">
        <v>27</v>
      </c>
    </row>
    <row r="176" spans="1:9" ht="15.75" x14ac:dyDescent="0.25">
      <c r="A176" s="192"/>
      <c r="B176" s="287" t="s">
        <v>1635</v>
      </c>
      <c r="C176" s="288" t="s">
        <v>2602</v>
      </c>
      <c r="D176" s="190" t="s">
        <v>633</v>
      </c>
      <c r="E176" s="210">
        <v>10721.2</v>
      </c>
      <c r="F176" s="436">
        <v>41733</v>
      </c>
      <c r="G176" s="54">
        <v>10721.2</v>
      </c>
      <c r="H176" s="36">
        <f t="shared" si="2"/>
        <v>0</v>
      </c>
      <c r="I176" s="621" t="s">
        <v>27</v>
      </c>
    </row>
    <row r="177" spans="1:9" x14ac:dyDescent="0.25">
      <c r="A177" s="192"/>
      <c r="B177" s="289" t="s">
        <v>1637</v>
      </c>
      <c r="C177" s="288" t="s">
        <v>2602</v>
      </c>
      <c r="D177" s="190" t="s">
        <v>2603</v>
      </c>
      <c r="E177" s="210">
        <v>21416</v>
      </c>
      <c r="F177" s="493" t="s">
        <v>2604</v>
      </c>
      <c r="G177" s="54">
        <v>21416</v>
      </c>
      <c r="H177" s="36">
        <f t="shared" si="2"/>
        <v>0</v>
      </c>
      <c r="I177" s="621" t="s">
        <v>27</v>
      </c>
    </row>
    <row r="178" spans="1:9" ht="15.75" x14ac:dyDescent="0.25">
      <c r="A178" s="192"/>
      <c r="B178" s="287" t="s">
        <v>1638</v>
      </c>
      <c r="C178" s="288" t="s">
        <v>2602</v>
      </c>
      <c r="D178" s="190" t="s">
        <v>11</v>
      </c>
      <c r="E178" s="210">
        <v>14203.4</v>
      </c>
      <c r="F178" s="436">
        <v>41754</v>
      </c>
      <c r="G178" s="42">
        <v>14203.4</v>
      </c>
      <c r="H178" s="36">
        <f t="shared" si="2"/>
        <v>0</v>
      </c>
      <c r="I178" s="621"/>
    </row>
    <row r="179" spans="1:9" x14ac:dyDescent="0.25">
      <c r="A179" s="192"/>
      <c r="B179" s="289" t="s">
        <v>1639</v>
      </c>
      <c r="C179" s="288" t="s">
        <v>2602</v>
      </c>
      <c r="D179" s="190" t="s">
        <v>1515</v>
      </c>
      <c r="E179" s="210">
        <v>4981.6000000000004</v>
      </c>
      <c r="F179" s="436">
        <v>41733</v>
      </c>
      <c r="G179" s="54">
        <v>4981.6000000000004</v>
      </c>
      <c r="H179" s="36">
        <f t="shared" si="2"/>
        <v>0</v>
      </c>
      <c r="I179" s="621" t="s">
        <v>12</v>
      </c>
    </row>
    <row r="180" spans="1:9" ht="15.75" x14ac:dyDescent="0.25">
      <c r="A180" s="192"/>
      <c r="B180" s="287" t="s">
        <v>1640</v>
      </c>
      <c r="C180" s="288" t="s">
        <v>2602</v>
      </c>
      <c r="D180" s="190" t="s">
        <v>85</v>
      </c>
      <c r="E180" s="210">
        <v>871.04</v>
      </c>
      <c r="F180" s="436">
        <v>41733</v>
      </c>
      <c r="G180" s="54">
        <v>871.04</v>
      </c>
      <c r="H180" s="36">
        <f t="shared" si="2"/>
        <v>0</v>
      </c>
      <c r="I180" s="621" t="s">
        <v>27</v>
      </c>
    </row>
    <row r="181" spans="1:9" x14ac:dyDescent="0.25">
      <c r="A181" s="192"/>
      <c r="B181" s="289" t="s">
        <v>1641</v>
      </c>
      <c r="C181" s="288" t="s">
        <v>2602</v>
      </c>
      <c r="D181" s="190" t="s">
        <v>106</v>
      </c>
      <c r="E181" s="210">
        <v>22259.200000000001</v>
      </c>
      <c r="F181" s="436">
        <v>41739</v>
      </c>
      <c r="G181" s="42">
        <v>22259.200000000001</v>
      </c>
      <c r="H181" s="36">
        <f t="shared" si="2"/>
        <v>0</v>
      </c>
      <c r="I181" s="621" t="s">
        <v>21</v>
      </c>
    </row>
    <row r="182" spans="1:9" ht="15.75" x14ac:dyDescent="0.25">
      <c r="A182" s="192"/>
      <c r="B182" s="287" t="s">
        <v>1642</v>
      </c>
      <c r="C182" s="288" t="s">
        <v>2602</v>
      </c>
      <c r="D182" s="190" t="s">
        <v>149</v>
      </c>
      <c r="E182" s="210">
        <v>860.6</v>
      </c>
      <c r="F182" s="436">
        <v>41733</v>
      </c>
      <c r="G182" s="54">
        <v>860.6</v>
      </c>
      <c r="H182" s="36">
        <f t="shared" si="2"/>
        <v>0</v>
      </c>
      <c r="I182" s="621" t="s">
        <v>27</v>
      </c>
    </row>
    <row r="183" spans="1:9" x14ac:dyDescent="0.25">
      <c r="A183" s="192"/>
      <c r="B183" s="289" t="s">
        <v>1643</v>
      </c>
      <c r="C183" s="288" t="s">
        <v>2602</v>
      </c>
      <c r="D183" s="190" t="s">
        <v>62</v>
      </c>
      <c r="E183" s="210">
        <v>14305.6</v>
      </c>
      <c r="F183" s="436">
        <v>41736</v>
      </c>
      <c r="G183" s="42">
        <v>14305.6</v>
      </c>
      <c r="H183" s="36">
        <f t="shared" si="2"/>
        <v>0</v>
      </c>
      <c r="I183" s="621" t="s">
        <v>12</v>
      </c>
    </row>
    <row r="184" spans="1:9" ht="15.75" x14ac:dyDescent="0.25">
      <c r="A184" s="192"/>
      <c r="B184" s="287" t="s">
        <v>1644</v>
      </c>
      <c r="C184" s="288" t="s">
        <v>2602</v>
      </c>
      <c r="D184" s="190" t="s">
        <v>11</v>
      </c>
      <c r="E184" s="210">
        <v>34460.400000000001</v>
      </c>
      <c r="F184" s="436">
        <v>41754</v>
      </c>
      <c r="G184" s="42">
        <v>34460.400000000001</v>
      </c>
      <c r="H184" s="36">
        <f t="shared" si="2"/>
        <v>0</v>
      </c>
      <c r="I184" s="621" t="s">
        <v>12</v>
      </c>
    </row>
    <row r="185" spans="1:9" x14ac:dyDescent="0.25">
      <c r="A185" s="192"/>
      <c r="B185" s="289" t="s">
        <v>1645</v>
      </c>
      <c r="C185" s="288" t="s">
        <v>2602</v>
      </c>
      <c r="D185" s="190" t="s">
        <v>98</v>
      </c>
      <c r="E185" s="210">
        <v>12456</v>
      </c>
      <c r="F185" s="436">
        <v>41733</v>
      </c>
      <c r="G185" s="54">
        <v>12456</v>
      </c>
      <c r="H185" s="36">
        <f t="shared" si="2"/>
        <v>0</v>
      </c>
      <c r="I185" s="621" t="s">
        <v>12</v>
      </c>
    </row>
    <row r="186" spans="1:9" ht="15.75" x14ac:dyDescent="0.25">
      <c r="A186" s="192"/>
      <c r="B186" s="287" t="s">
        <v>1646</v>
      </c>
      <c r="C186" s="288" t="s">
        <v>2602</v>
      </c>
      <c r="D186" s="190" t="s">
        <v>78</v>
      </c>
      <c r="E186" s="210">
        <v>2442.6</v>
      </c>
      <c r="F186" s="436">
        <v>41733</v>
      </c>
      <c r="G186" s="54">
        <v>2442.6</v>
      </c>
      <c r="H186" s="36">
        <f t="shared" si="2"/>
        <v>0</v>
      </c>
      <c r="I186" s="621" t="s">
        <v>217</v>
      </c>
    </row>
    <row r="187" spans="1:9" x14ac:dyDescent="0.25">
      <c r="A187" s="192"/>
      <c r="B187" s="289" t="s">
        <v>1647</v>
      </c>
      <c r="C187" s="288" t="s">
        <v>2602</v>
      </c>
      <c r="D187" s="190" t="s">
        <v>144</v>
      </c>
      <c r="E187" s="210">
        <v>4363.2</v>
      </c>
      <c r="F187" s="436">
        <v>41733</v>
      </c>
      <c r="G187" s="54">
        <v>4363.2</v>
      </c>
      <c r="H187" s="36">
        <f t="shared" si="2"/>
        <v>0</v>
      </c>
      <c r="I187" s="621" t="s">
        <v>217</v>
      </c>
    </row>
    <row r="188" spans="1:9" ht="15.75" x14ac:dyDescent="0.25">
      <c r="A188" s="192"/>
      <c r="B188" s="287" t="s">
        <v>1648</v>
      </c>
      <c r="C188" s="288" t="s">
        <v>2602</v>
      </c>
      <c r="D188" s="190" t="s">
        <v>2485</v>
      </c>
      <c r="E188" s="210">
        <v>925.6</v>
      </c>
      <c r="F188" s="436">
        <v>41733</v>
      </c>
      <c r="G188" s="54">
        <v>925.6</v>
      </c>
      <c r="H188" s="36">
        <f t="shared" si="2"/>
        <v>0</v>
      </c>
      <c r="I188" s="621" t="s">
        <v>217</v>
      </c>
    </row>
    <row r="189" spans="1:9" x14ac:dyDescent="0.25">
      <c r="A189" s="192"/>
      <c r="B189" s="289" t="s">
        <v>1650</v>
      </c>
      <c r="C189" s="288" t="s">
        <v>2602</v>
      </c>
      <c r="D189" s="190" t="s">
        <v>233</v>
      </c>
      <c r="E189" s="210">
        <v>1663.1</v>
      </c>
      <c r="F189" s="493" t="s">
        <v>2605</v>
      </c>
      <c r="G189" s="54">
        <v>1663.1</v>
      </c>
      <c r="H189" s="36">
        <f t="shared" si="2"/>
        <v>0</v>
      </c>
      <c r="I189" s="621" t="s">
        <v>217</v>
      </c>
    </row>
    <row r="190" spans="1:9" x14ac:dyDescent="0.25">
      <c r="A190" s="192">
        <v>41732</v>
      </c>
      <c r="B190" s="290" t="s">
        <v>1651</v>
      </c>
      <c r="C190" s="288" t="s">
        <v>2602</v>
      </c>
      <c r="D190" s="190" t="s">
        <v>1654</v>
      </c>
      <c r="E190" s="210">
        <v>8006.6</v>
      </c>
      <c r="F190" s="436">
        <v>41733</v>
      </c>
      <c r="G190" s="42">
        <v>8006.6</v>
      </c>
      <c r="H190" s="18">
        <f t="shared" si="2"/>
        <v>0</v>
      </c>
      <c r="I190" s="621" t="s">
        <v>217</v>
      </c>
    </row>
    <row r="191" spans="1:9" x14ac:dyDescent="0.25">
      <c r="A191" s="192"/>
      <c r="B191" s="290" t="s">
        <v>1652</v>
      </c>
      <c r="C191" s="288" t="s">
        <v>2602</v>
      </c>
      <c r="D191" s="196" t="s">
        <v>53</v>
      </c>
      <c r="E191" s="215">
        <v>0</v>
      </c>
      <c r="F191" s="436"/>
      <c r="G191" s="42"/>
      <c r="H191" s="18">
        <f t="shared" si="2"/>
        <v>0</v>
      </c>
      <c r="I191" s="621" t="s">
        <v>324</v>
      </c>
    </row>
    <row r="192" spans="1:9" x14ac:dyDescent="0.25">
      <c r="A192" s="192"/>
      <c r="B192" s="290" t="s">
        <v>1653</v>
      </c>
      <c r="C192" s="288" t="s">
        <v>2602</v>
      </c>
      <c r="D192" s="190" t="s">
        <v>2111</v>
      </c>
      <c r="E192" s="210">
        <v>608</v>
      </c>
      <c r="F192" s="436">
        <v>41733</v>
      </c>
      <c r="G192" s="54">
        <v>608</v>
      </c>
      <c r="H192" s="18">
        <f t="shared" si="2"/>
        <v>0</v>
      </c>
      <c r="I192" s="621" t="s">
        <v>217</v>
      </c>
    </row>
    <row r="193" spans="1:9" x14ac:dyDescent="0.25">
      <c r="A193" s="192"/>
      <c r="B193" s="290" t="s">
        <v>1656</v>
      </c>
      <c r="C193" s="288" t="s">
        <v>2602</v>
      </c>
      <c r="D193" s="190" t="s">
        <v>147</v>
      </c>
      <c r="E193" s="210">
        <v>35318.800000000003</v>
      </c>
      <c r="F193" s="436">
        <v>41733</v>
      </c>
      <c r="G193" s="54">
        <v>35318.800000000003</v>
      </c>
      <c r="H193" s="18">
        <f t="shared" si="2"/>
        <v>0</v>
      </c>
      <c r="I193" s="621" t="s">
        <v>217</v>
      </c>
    </row>
    <row r="194" spans="1:9" x14ac:dyDescent="0.25">
      <c r="A194" s="192"/>
      <c r="B194" s="290" t="s">
        <v>1657</v>
      </c>
      <c r="C194" s="288" t="s">
        <v>2602</v>
      </c>
      <c r="D194" s="190" t="s">
        <v>2606</v>
      </c>
      <c r="E194" s="210">
        <v>2725.5</v>
      </c>
      <c r="F194" s="436">
        <v>41733</v>
      </c>
      <c r="G194" s="54">
        <v>2725.5</v>
      </c>
      <c r="H194" s="18">
        <f t="shared" ref="H194:H257" si="3">E194-G194</f>
        <v>0</v>
      </c>
      <c r="I194" s="621" t="s">
        <v>217</v>
      </c>
    </row>
    <row r="195" spans="1:9" x14ac:dyDescent="0.25">
      <c r="A195" s="192"/>
      <c r="B195" s="290" t="s">
        <v>1658</v>
      </c>
      <c r="C195" s="288" t="s">
        <v>2602</v>
      </c>
      <c r="D195" s="190" t="s">
        <v>16</v>
      </c>
      <c r="E195" s="210">
        <v>9744</v>
      </c>
      <c r="F195" s="542">
        <v>41738</v>
      </c>
      <c r="G195" s="229">
        <v>9744</v>
      </c>
      <c r="H195" s="18">
        <f t="shared" si="3"/>
        <v>0</v>
      </c>
      <c r="I195" s="621" t="s">
        <v>217</v>
      </c>
    </row>
    <row r="196" spans="1:9" x14ac:dyDescent="0.25">
      <c r="A196" s="192"/>
      <c r="B196" s="290" t="s">
        <v>1659</v>
      </c>
      <c r="C196" s="288" t="s">
        <v>2602</v>
      </c>
      <c r="D196" s="190" t="s">
        <v>169</v>
      </c>
      <c r="E196" s="210">
        <v>11665.53</v>
      </c>
      <c r="F196" s="436">
        <v>41734</v>
      </c>
      <c r="G196" s="54">
        <v>11665.53</v>
      </c>
      <c r="H196" s="18">
        <f t="shared" si="3"/>
        <v>0</v>
      </c>
      <c r="I196" s="621" t="s">
        <v>162</v>
      </c>
    </row>
    <row r="197" spans="1:9" x14ac:dyDescent="0.25">
      <c r="A197" s="192"/>
      <c r="B197" s="290" t="s">
        <v>1660</v>
      </c>
      <c r="C197" s="288" t="s">
        <v>2602</v>
      </c>
      <c r="D197" s="190" t="s">
        <v>359</v>
      </c>
      <c r="E197" s="210">
        <v>26727.48</v>
      </c>
      <c r="F197" s="436">
        <v>41734</v>
      </c>
      <c r="G197" s="54">
        <v>26727.48</v>
      </c>
      <c r="H197" s="18">
        <f t="shared" si="3"/>
        <v>0</v>
      </c>
      <c r="I197" s="621" t="s">
        <v>162</v>
      </c>
    </row>
    <row r="198" spans="1:9" x14ac:dyDescent="0.25">
      <c r="A198" s="192"/>
      <c r="B198" s="290" t="s">
        <v>1661</v>
      </c>
      <c r="C198" s="288" t="s">
        <v>2602</v>
      </c>
      <c r="D198" s="190" t="s">
        <v>269</v>
      </c>
      <c r="E198" s="210">
        <v>11445.2</v>
      </c>
      <c r="F198" s="489" t="s">
        <v>2607</v>
      </c>
      <c r="G198" s="54">
        <v>11445.2</v>
      </c>
      <c r="H198" s="18">
        <f t="shared" si="3"/>
        <v>0</v>
      </c>
      <c r="I198" s="621" t="s">
        <v>162</v>
      </c>
    </row>
    <row r="199" spans="1:9" x14ac:dyDescent="0.25">
      <c r="A199" s="192"/>
      <c r="B199" s="290" t="s">
        <v>1662</v>
      </c>
      <c r="C199" s="288" t="s">
        <v>2602</v>
      </c>
      <c r="D199" s="190" t="s">
        <v>163</v>
      </c>
      <c r="E199" s="210">
        <v>19009.650000000001</v>
      </c>
      <c r="F199" s="489" t="s">
        <v>2608</v>
      </c>
      <c r="G199" s="54">
        <v>19009.650000000001</v>
      </c>
      <c r="H199" s="18">
        <f t="shared" si="3"/>
        <v>0</v>
      </c>
      <c r="I199" s="621" t="s">
        <v>162</v>
      </c>
    </row>
    <row r="200" spans="1:9" x14ac:dyDescent="0.25">
      <c r="A200" s="192"/>
      <c r="B200" s="290" t="s">
        <v>1663</v>
      </c>
      <c r="C200" s="288" t="s">
        <v>2602</v>
      </c>
      <c r="D200" s="190" t="s">
        <v>160</v>
      </c>
      <c r="E200" s="210">
        <v>52611</v>
      </c>
      <c r="F200" s="491" t="s">
        <v>2609</v>
      </c>
      <c r="G200" s="54">
        <v>52611</v>
      </c>
      <c r="H200" s="18">
        <f t="shared" si="3"/>
        <v>0</v>
      </c>
      <c r="I200" s="621" t="s">
        <v>162</v>
      </c>
    </row>
    <row r="201" spans="1:9" x14ac:dyDescent="0.25">
      <c r="A201" s="192"/>
      <c r="B201" s="290" t="s">
        <v>1664</v>
      </c>
      <c r="C201" s="288" t="s">
        <v>2602</v>
      </c>
      <c r="D201" s="190" t="s">
        <v>545</v>
      </c>
      <c r="E201" s="210">
        <v>2560</v>
      </c>
      <c r="F201" s="493" t="s">
        <v>2610</v>
      </c>
      <c r="G201" s="54">
        <v>2560</v>
      </c>
      <c r="H201" s="18">
        <f t="shared" si="3"/>
        <v>0</v>
      </c>
      <c r="I201" s="621" t="s">
        <v>162</v>
      </c>
    </row>
    <row r="202" spans="1:9" x14ac:dyDescent="0.25">
      <c r="A202" s="192"/>
      <c r="B202" s="290" t="s">
        <v>1665</v>
      </c>
      <c r="C202" s="288" t="s">
        <v>2602</v>
      </c>
      <c r="D202" s="190" t="s">
        <v>272</v>
      </c>
      <c r="E202" s="210">
        <v>3662.4</v>
      </c>
      <c r="F202" s="491" t="s">
        <v>2611</v>
      </c>
      <c r="G202" s="42">
        <v>3662.4</v>
      </c>
      <c r="H202" s="18">
        <f t="shared" si="3"/>
        <v>0</v>
      </c>
      <c r="I202" s="621" t="s">
        <v>162</v>
      </c>
    </row>
    <row r="203" spans="1:9" x14ac:dyDescent="0.25">
      <c r="A203" s="192"/>
      <c r="B203" s="290" t="s">
        <v>1666</v>
      </c>
      <c r="C203" s="288" t="s">
        <v>2602</v>
      </c>
      <c r="D203" s="190" t="s">
        <v>22</v>
      </c>
      <c r="E203" s="210">
        <v>22445.4</v>
      </c>
      <c r="F203" s="436">
        <v>41734</v>
      </c>
      <c r="G203" s="54">
        <v>22445.4</v>
      </c>
      <c r="H203" s="18">
        <f t="shared" si="3"/>
        <v>0</v>
      </c>
      <c r="I203" s="621" t="s">
        <v>162</v>
      </c>
    </row>
    <row r="204" spans="1:9" x14ac:dyDescent="0.25">
      <c r="A204" s="192"/>
      <c r="B204" s="290" t="s">
        <v>1667</v>
      </c>
      <c r="C204" s="288" t="s">
        <v>2602</v>
      </c>
      <c r="D204" s="190" t="s">
        <v>358</v>
      </c>
      <c r="E204" s="210">
        <v>62394.57</v>
      </c>
      <c r="F204" s="436">
        <v>41739</v>
      </c>
      <c r="G204" s="42">
        <v>62394.57</v>
      </c>
      <c r="H204" s="18">
        <f t="shared" si="3"/>
        <v>0</v>
      </c>
      <c r="I204" s="621" t="s">
        <v>162</v>
      </c>
    </row>
    <row r="205" spans="1:9" x14ac:dyDescent="0.25">
      <c r="A205" s="192"/>
      <c r="B205" s="290" t="s">
        <v>1668</v>
      </c>
      <c r="C205" s="288" t="s">
        <v>2602</v>
      </c>
      <c r="D205" s="190" t="s">
        <v>168</v>
      </c>
      <c r="E205" s="210">
        <v>24774.15</v>
      </c>
      <c r="F205" s="436">
        <v>41734</v>
      </c>
      <c r="G205" s="42">
        <v>24774.15</v>
      </c>
      <c r="H205" s="18">
        <f t="shared" si="3"/>
        <v>0</v>
      </c>
      <c r="I205" s="621" t="s">
        <v>162</v>
      </c>
    </row>
    <row r="206" spans="1:9" x14ac:dyDescent="0.25">
      <c r="A206" s="192"/>
      <c r="B206" s="290" t="s">
        <v>1670</v>
      </c>
      <c r="C206" s="288" t="s">
        <v>2602</v>
      </c>
      <c r="D206" s="190" t="s">
        <v>435</v>
      </c>
      <c r="E206" s="210">
        <v>5481.4</v>
      </c>
      <c r="F206" s="489" t="s">
        <v>2612</v>
      </c>
      <c r="G206" s="42">
        <v>5481.4</v>
      </c>
      <c r="H206" s="18">
        <f t="shared" si="3"/>
        <v>0</v>
      </c>
      <c r="I206" s="621" t="s">
        <v>8</v>
      </c>
    </row>
    <row r="207" spans="1:9" x14ac:dyDescent="0.25">
      <c r="A207" s="192"/>
      <c r="B207" s="290" t="s">
        <v>1672</v>
      </c>
      <c r="C207" s="288" t="s">
        <v>2602</v>
      </c>
      <c r="D207" s="190" t="s">
        <v>494</v>
      </c>
      <c r="E207" s="210">
        <v>1386</v>
      </c>
      <c r="F207" s="436">
        <v>41732</v>
      </c>
      <c r="G207" s="42">
        <v>1386</v>
      </c>
      <c r="H207" s="18">
        <f t="shared" si="3"/>
        <v>0</v>
      </c>
      <c r="I207" s="621"/>
    </row>
    <row r="208" spans="1:9" x14ac:dyDescent="0.25">
      <c r="A208" s="192"/>
      <c r="B208" s="290" t="s">
        <v>1673</v>
      </c>
      <c r="C208" s="288" t="s">
        <v>2602</v>
      </c>
      <c r="D208" s="190" t="s">
        <v>19</v>
      </c>
      <c r="E208" s="210">
        <v>8500</v>
      </c>
      <c r="F208" s="436">
        <v>41733</v>
      </c>
      <c r="G208" s="42">
        <v>8500</v>
      </c>
      <c r="H208" s="18">
        <f t="shared" si="3"/>
        <v>0</v>
      </c>
      <c r="I208" s="621" t="s">
        <v>65</v>
      </c>
    </row>
    <row r="209" spans="1:9" x14ac:dyDescent="0.25">
      <c r="A209" s="192"/>
      <c r="B209" s="290" t="s">
        <v>1674</v>
      </c>
      <c r="C209" s="288" t="s">
        <v>2602</v>
      </c>
      <c r="D209" s="190" t="s">
        <v>152</v>
      </c>
      <c r="E209" s="210">
        <v>8109.2</v>
      </c>
      <c r="F209" s="436">
        <v>41732</v>
      </c>
      <c r="G209" s="42">
        <v>8109.2</v>
      </c>
      <c r="H209" s="18">
        <f t="shared" si="3"/>
        <v>0</v>
      </c>
      <c r="I209" s="621"/>
    </row>
    <row r="210" spans="1:9" x14ac:dyDescent="0.25">
      <c r="A210" s="192"/>
      <c r="B210" s="290" t="s">
        <v>1675</v>
      </c>
      <c r="C210" s="288" t="s">
        <v>2602</v>
      </c>
      <c r="D210" s="190" t="s">
        <v>14</v>
      </c>
      <c r="E210" s="210">
        <v>7600</v>
      </c>
      <c r="F210" s="436">
        <v>41733</v>
      </c>
      <c r="G210" s="42">
        <v>7600</v>
      </c>
      <c r="H210" s="18">
        <f t="shared" si="3"/>
        <v>0</v>
      </c>
      <c r="I210" s="621" t="s">
        <v>30</v>
      </c>
    </row>
    <row r="211" spans="1:9" x14ac:dyDescent="0.25">
      <c r="A211" s="192"/>
      <c r="B211" s="290" t="s">
        <v>1676</v>
      </c>
      <c r="C211" s="288" t="s">
        <v>2602</v>
      </c>
      <c r="D211" s="190" t="s">
        <v>1030</v>
      </c>
      <c r="E211" s="210">
        <v>10606</v>
      </c>
      <c r="F211" s="436">
        <v>41732</v>
      </c>
      <c r="G211" s="42">
        <v>10606</v>
      </c>
      <c r="H211" s="18">
        <f t="shared" si="3"/>
        <v>0</v>
      </c>
      <c r="I211" s="621"/>
    </row>
    <row r="212" spans="1:9" x14ac:dyDescent="0.25">
      <c r="A212" s="192"/>
      <c r="B212" s="290" t="s">
        <v>1677</v>
      </c>
      <c r="C212" s="288" t="s">
        <v>2602</v>
      </c>
      <c r="D212" s="190" t="s">
        <v>19</v>
      </c>
      <c r="E212" s="210">
        <v>186178.66</v>
      </c>
      <c r="F212" s="492" t="s">
        <v>4896</v>
      </c>
      <c r="G212" s="42">
        <f>99626.3+86552.36</f>
        <v>186178.66</v>
      </c>
      <c r="H212" s="18">
        <f t="shared" si="3"/>
        <v>0</v>
      </c>
      <c r="I212" s="621" t="s">
        <v>105</v>
      </c>
    </row>
    <row r="213" spans="1:9" x14ac:dyDescent="0.25">
      <c r="A213" s="192"/>
      <c r="B213" s="290" t="s">
        <v>1679</v>
      </c>
      <c r="C213" s="288" t="s">
        <v>2602</v>
      </c>
      <c r="D213" s="190" t="s">
        <v>8</v>
      </c>
      <c r="E213" s="220">
        <v>944</v>
      </c>
      <c r="F213" s="436">
        <v>41732</v>
      </c>
      <c r="G213" s="42">
        <v>944</v>
      </c>
      <c r="H213" s="18">
        <f t="shared" si="3"/>
        <v>0</v>
      </c>
      <c r="I213" s="621"/>
    </row>
    <row r="214" spans="1:9" x14ac:dyDescent="0.25">
      <c r="A214" s="192">
        <v>41733</v>
      </c>
      <c r="B214" s="290" t="s">
        <v>1680</v>
      </c>
      <c r="C214" s="288" t="s">
        <v>2602</v>
      </c>
      <c r="D214" s="190" t="s">
        <v>23</v>
      </c>
      <c r="E214" s="210">
        <v>4953</v>
      </c>
      <c r="F214" s="436">
        <v>41733</v>
      </c>
      <c r="G214" s="42">
        <v>4953</v>
      </c>
      <c r="H214" s="18">
        <f t="shared" si="3"/>
        <v>0</v>
      </c>
      <c r="I214" s="621"/>
    </row>
    <row r="215" spans="1:9" x14ac:dyDescent="0.25">
      <c r="A215" s="192"/>
      <c r="B215" s="290" t="s">
        <v>1681</v>
      </c>
      <c r="C215" s="288" t="s">
        <v>2602</v>
      </c>
      <c r="D215" s="190" t="s">
        <v>8</v>
      </c>
      <c r="E215" s="210">
        <v>210</v>
      </c>
      <c r="F215" s="436">
        <v>41733</v>
      </c>
      <c r="G215" s="42">
        <v>210</v>
      </c>
      <c r="H215" s="18">
        <f t="shared" si="3"/>
        <v>0</v>
      </c>
      <c r="I215" s="623" t="s">
        <v>8</v>
      </c>
    </row>
    <row r="216" spans="1:9" x14ac:dyDescent="0.25">
      <c r="A216" s="192"/>
      <c r="B216" s="290" t="s">
        <v>1682</v>
      </c>
      <c r="C216" s="288" t="s">
        <v>2602</v>
      </c>
      <c r="D216" s="190" t="s">
        <v>28</v>
      </c>
      <c r="E216" s="210">
        <v>903</v>
      </c>
      <c r="F216" s="436">
        <v>41733</v>
      </c>
      <c r="G216" s="42">
        <v>903</v>
      </c>
      <c r="H216" s="18">
        <f t="shared" si="3"/>
        <v>0</v>
      </c>
      <c r="I216" s="621"/>
    </row>
    <row r="217" spans="1:9" x14ac:dyDescent="0.25">
      <c r="A217" s="192"/>
      <c r="B217" s="290" t="s">
        <v>1683</v>
      </c>
      <c r="C217" s="288" t="s">
        <v>2602</v>
      </c>
      <c r="D217" s="190" t="s">
        <v>488</v>
      </c>
      <c r="E217" s="210">
        <v>1113</v>
      </c>
      <c r="F217" s="436">
        <v>41733</v>
      </c>
      <c r="G217" s="42">
        <v>1113</v>
      </c>
      <c r="H217" s="18">
        <f t="shared" si="3"/>
        <v>0</v>
      </c>
      <c r="I217" s="621"/>
    </row>
    <row r="218" spans="1:9" x14ac:dyDescent="0.25">
      <c r="A218" s="192"/>
      <c r="B218" s="290" t="s">
        <v>1684</v>
      </c>
      <c r="C218" s="288" t="s">
        <v>2602</v>
      </c>
      <c r="D218" s="190" t="s">
        <v>8</v>
      </c>
      <c r="E218" s="210">
        <v>227</v>
      </c>
      <c r="F218" s="436">
        <v>41733</v>
      </c>
      <c r="G218" s="42">
        <v>227</v>
      </c>
      <c r="H218" s="18">
        <f t="shared" si="3"/>
        <v>0</v>
      </c>
      <c r="I218" s="621" t="s">
        <v>8</v>
      </c>
    </row>
    <row r="219" spans="1:9" x14ac:dyDescent="0.25">
      <c r="A219" s="192"/>
      <c r="B219" s="290" t="s">
        <v>1685</v>
      </c>
      <c r="C219" s="288" t="s">
        <v>2602</v>
      </c>
      <c r="D219" s="190" t="s">
        <v>11</v>
      </c>
      <c r="E219" s="210">
        <v>43419.5</v>
      </c>
      <c r="F219" s="436">
        <v>41754</v>
      </c>
      <c r="G219" s="42">
        <v>43419.5</v>
      </c>
      <c r="H219" s="18">
        <f t="shared" si="3"/>
        <v>0</v>
      </c>
      <c r="I219" s="621" t="s">
        <v>12</v>
      </c>
    </row>
    <row r="220" spans="1:9" x14ac:dyDescent="0.25">
      <c r="A220" s="192"/>
      <c r="B220" s="290" t="s">
        <v>1686</v>
      </c>
      <c r="C220" s="288" t="s">
        <v>2602</v>
      </c>
      <c r="D220" s="190" t="s">
        <v>13</v>
      </c>
      <c r="E220" s="210">
        <v>3944.4</v>
      </c>
      <c r="F220" s="436">
        <v>41734</v>
      </c>
      <c r="G220" s="42">
        <v>3944.4</v>
      </c>
      <c r="H220" s="18">
        <f t="shared" si="3"/>
        <v>0</v>
      </c>
      <c r="I220" s="621" t="s">
        <v>21</v>
      </c>
    </row>
    <row r="221" spans="1:9" x14ac:dyDescent="0.25">
      <c r="A221" s="192"/>
      <c r="B221" s="290" t="s">
        <v>1687</v>
      </c>
      <c r="C221" s="288" t="s">
        <v>2602</v>
      </c>
      <c r="D221" s="190" t="s">
        <v>501</v>
      </c>
      <c r="E221" s="210">
        <v>930</v>
      </c>
      <c r="F221" s="436">
        <v>41733</v>
      </c>
      <c r="G221" s="42">
        <v>930</v>
      </c>
      <c r="H221" s="18">
        <f t="shared" si="3"/>
        <v>0</v>
      </c>
      <c r="I221" s="621"/>
    </row>
    <row r="222" spans="1:9" x14ac:dyDescent="0.25">
      <c r="A222" s="192"/>
      <c r="B222" s="290" t="s">
        <v>1688</v>
      </c>
      <c r="C222" s="288" t="s">
        <v>2602</v>
      </c>
      <c r="D222" s="190" t="s">
        <v>29</v>
      </c>
      <c r="E222" s="210">
        <v>4657.6000000000004</v>
      </c>
      <c r="F222" s="436">
        <v>41733</v>
      </c>
      <c r="G222" s="42">
        <v>4657.6000000000004</v>
      </c>
      <c r="H222" s="18">
        <f t="shared" si="3"/>
        <v>0</v>
      </c>
      <c r="I222" s="621" t="s">
        <v>30</v>
      </c>
    </row>
    <row r="223" spans="1:9" x14ac:dyDescent="0.25">
      <c r="A223" s="192"/>
      <c r="B223" s="290" t="s">
        <v>1689</v>
      </c>
      <c r="C223" s="288" t="s">
        <v>2602</v>
      </c>
      <c r="D223" s="190" t="s">
        <v>34</v>
      </c>
      <c r="E223" s="210">
        <v>2415</v>
      </c>
      <c r="F223" s="486" t="s">
        <v>2613</v>
      </c>
      <c r="G223" s="42">
        <v>2415</v>
      </c>
      <c r="H223" s="18">
        <f t="shared" si="3"/>
        <v>0</v>
      </c>
      <c r="I223" s="621" t="s">
        <v>30</v>
      </c>
    </row>
    <row r="224" spans="1:9" x14ac:dyDescent="0.25">
      <c r="A224" s="192"/>
      <c r="B224" s="290" t="s">
        <v>1690</v>
      </c>
      <c r="C224" s="288" t="s">
        <v>2602</v>
      </c>
      <c r="D224" s="190" t="s">
        <v>250</v>
      </c>
      <c r="E224" s="210">
        <v>9227.6</v>
      </c>
      <c r="F224" s="436">
        <v>41733</v>
      </c>
      <c r="G224" s="42">
        <v>9227.6</v>
      </c>
      <c r="H224" s="18">
        <f t="shared" si="3"/>
        <v>0</v>
      </c>
      <c r="I224" s="621" t="s">
        <v>30</v>
      </c>
    </row>
    <row r="225" spans="1:9" x14ac:dyDescent="0.25">
      <c r="A225" s="192"/>
      <c r="B225" s="290" t="s">
        <v>1691</v>
      </c>
      <c r="C225" s="288" t="s">
        <v>2602</v>
      </c>
      <c r="D225" s="190" t="s">
        <v>36</v>
      </c>
      <c r="E225" s="210">
        <v>30085.13</v>
      </c>
      <c r="F225" s="436">
        <v>41734</v>
      </c>
      <c r="G225" s="42">
        <v>30085.13</v>
      </c>
      <c r="H225" s="18">
        <f t="shared" si="3"/>
        <v>0</v>
      </c>
      <c r="I225" s="621" t="s">
        <v>65</v>
      </c>
    </row>
    <row r="226" spans="1:9" x14ac:dyDescent="0.25">
      <c r="A226" s="192"/>
      <c r="B226" s="290" t="s">
        <v>1692</v>
      </c>
      <c r="C226" s="288" t="s">
        <v>2602</v>
      </c>
      <c r="D226" s="190" t="s">
        <v>54</v>
      </c>
      <c r="E226" s="210">
        <v>38290.400000000001</v>
      </c>
      <c r="F226" s="436">
        <v>41733</v>
      </c>
      <c r="G226" s="42">
        <v>38290.400000000001</v>
      </c>
      <c r="H226" s="18">
        <f t="shared" si="3"/>
        <v>0</v>
      </c>
      <c r="I226" s="621" t="s">
        <v>30</v>
      </c>
    </row>
    <row r="227" spans="1:9" x14ac:dyDescent="0.25">
      <c r="A227" s="192"/>
      <c r="B227" s="290" t="s">
        <v>1694</v>
      </c>
      <c r="C227" s="288" t="s">
        <v>2602</v>
      </c>
      <c r="D227" s="190" t="s">
        <v>57</v>
      </c>
      <c r="E227" s="210">
        <v>4655</v>
      </c>
      <c r="F227" s="436">
        <v>41733</v>
      </c>
      <c r="G227" s="42">
        <v>4655</v>
      </c>
      <c r="H227" s="18">
        <f t="shared" si="3"/>
        <v>0</v>
      </c>
      <c r="I227" s="621" t="s">
        <v>30</v>
      </c>
    </row>
    <row r="228" spans="1:9" x14ac:dyDescent="0.25">
      <c r="A228" s="192"/>
      <c r="B228" s="290" t="s">
        <v>1696</v>
      </c>
      <c r="C228" s="288" t="s">
        <v>2602</v>
      </c>
      <c r="D228" s="190" t="s">
        <v>55</v>
      </c>
      <c r="E228" s="210">
        <v>11192</v>
      </c>
      <c r="F228" s="436">
        <v>41733</v>
      </c>
      <c r="G228" s="42">
        <v>11192</v>
      </c>
      <c r="H228" s="18">
        <f t="shared" si="3"/>
        <v>0</v>
      </c>
      <c r="I228" s="621" t="s">
        <v>8</v>
      </c>
    </row>
    <row r="229" spans="1:9" x14ac:dyDescent="0.25">
      <c r="A229" s="192"/>
      <c r="B229" s="290" t="s">
        <v>1697</v>
      </c>
      <c r="C229" s="288" t="s">
        <v>2602</v>
      </c>
      <c r="D229" s="190" t="s">
        <v>373</v>
      </c>
      <c r="E229" s="210">
        <v>29538.1</v>
      </c>
      <c r="F229" s="436">
        <v>41733</v>
      </c>
      <c r="G229" s="42">
        <v>29538.1</v>
      </c>
      <c r="H229" s="18">
        <f t="shared" si="3"/>
        <v>0</v>
      </c>
      <c r="I229" s="621" t="s">
        <v>217</v>
      </c>
    </row>
    <row r="230" spans="1:9" x14ac:dyDescent="0.25">
      <c r="A230" s="192"/>
      <c r="B230" s="290" t="s">
        <v>1698</v>
      </c>
      <c r="C230" s="288" t="s">
        <v>2602</v>
      </c>
      <c r="D230" s="190" t="s">
        <v>12</v>
      </c>
      <c r="E230" s="210">
        <v>44431.18</v>
      </c>
      <c r="F230" s="487" t="s">
        <v>2614</v>
      </c>
      <c r="G230" s="42">
        <v>44431.18</v>
      </c>
      <c r="H230" s="18">
        <f t="shared" si="3"/>
        <v>0</v>
      </c>
      <c r="I230" s="621" t="s">
        <v>8</v>
      </c>
    </row>
    <row r="231" spans="1:9" x14ac:dyDescent="0.25">
      <c r="A231" s="192"/>
      <c r="B231" s="290" t="s">
        <v>1700</v>
      </c>
      <c r="C231" s="288" t="s">
        <v>2602</v>
      </c>
      <c r="D231" s="190" t="s">
        <v>47</v>
      </c>
      <c r="E231" s="210">
        <v>2971.2</v>
      </c>
      <c r="F231" s="436">
        <v>41733</v>
      </c>
      <c r="G231" s="42">
        <v>2971.2</v>
      </c>
      <c r="H231" s="18">
        <f t="shared" si="3"/>
        <v>0</v>
      </c>
      <c r="I231" s="621" t="s">
        <v>30</v>
      </c>
    </row>
    <row r="232" spans="1:9" x14ac:dyDescent="0.25">
      <c r="A232" s="192"/>
      <c r="B232" s="290" t="s">
        <v>1701</v>
      </c>
      <c r="C232" s="288" t="s">
        <v>2602</v>
      </c>
      <c r="D232" s="190" t="s">
        <v>2409</v>
      </c>
      <c r="E232" s="210">
        <v>105</v>
      </c>
      <c r="F232" s="486" t="s">
        <v>2615</v>
      </c>
      <c r="G232" s="42">
        <v>105</v>
      </c>
      <c r="H232" s="18">
        <f t="shared" si="3"/>
        <v>0</v>
      </c>
      <c r="I232" s="621" t="s">
        <v>30</v>
      </c>
    </row>
    <row r="233" spans="1:9" x14ac:dyDescent="0.25">
      <c r="A233" s="192"/>
      <c r="B233" s="290" t="s">
        <v>1702</v>
      </c>
      <c r="C233" s="288" t="s">
        <v>2602</v>
      </c>
      <c r="D233" s="196" t="s">
        <v>53</v>
      </c>
      <c r="E233" s="215">
        <v>0</v>
      </c>
      <c r="F233" s="436"/>
      <c r="G233" s="42"/>
      <c r="H233" s="18">
        <f t="shared" si="3"/>
        <v>0</v>
      </c>
      <c r="I233" s="621" t="s">
        <v>512</v>
      </c>
    </row>
    <row r="234" spans="1:9" x14ac:dyDescent="0.25">
      <c r="A234" s="192"/>
      <c r="B234" s="290" t="s">
        <v>1703</v>
      </c>
      <c r="C234" s="288" t="s">
        <v>2602</v>
      </c>
      <c r="D234" s="190" t="s">
        <v>123</v>
      </c>
      <c r="E234" s="213">
        <v>4597.2</v>
      </c>
      <c r="F234" s="489" t="s">
        <v>2616</v>
      </c>
      <c r="G234" s="42">
        <v>4597.2</v>
      </c>
      <c r="H234" s="18">
        <f t="shared" si="3"/>
        <v>0</v>
      </c>
      <c r="I234" s="621" t="s">
        <v>8</v>
      </c>
    </row>
    <row r="235" spans="1:9" x14ac:dyDescent="0.25">
      <c r="A235" s="192"/>
      <c r="B235" s="290" t="s">
        <v>1704</v>
      </c>
      <c r="C235" s="288" t="s">
        <v>2602</v>
      </c>
      <c r="D235" s="190" t="s">
        <v>28</v>
      </c>
      <c r="E235" s="210">
        <v>9173</v>
      </c>
      <c r="F235" s="436">
        <v>41733</v>
      </c>
      <c r="G235" s="42">
        <v>9173</v>
      </c>
      <c r="H235" s="18">
        <f t="shared" si="3"/>
        <v>0</v>
      </c>
      <c r="I235" s="621" t="s">
        <v>8</v>
      </c>
    </row>
    <row r="236" spans="1:9" x14ac:dyDescent="0.25">
      <c r="A236" s="192"/>
      <c r="B236" s="290" t="s">
        <v>1705</v>
      </c>
      <c r="C236" s="288" t="s">
        <v>2602</v>
      </c>
      <c r="D236" s="190" t="s">
        <v>32</v>
      </c>
      <c r="E236" s="210">
        <v>8373.61</v>
      </c>
      <c r="F236" s="436">
        <v>41733</v>
      </c>
      <c r="G236" s="42">
        <v>8373.61</v>
      </c>
      <c r="H236" s="18">
        <f t="shared" si="3"/>
        <v>0</v>
      </c>
      <c r="I236" s="621" t="s">
        <v>30</v>
      </c>
    </row>
    <row r="237" spans="1:9" x14ac:dyDescent="0.25">
      <c r="A237" s="192"/>
      <c r="B237" s="290" t="s">
        <v>1706</v>
      </c>
      <c r="C237" s="288" t="s">
        <v>2602</v>
      </c>
      <c r="D237" s="190" t="s">
        <v>1464</v>
      </c>
      <c r="E237" s="210">
        <v>6412</v>
      </c>
      <c r="F237" s="436">
        <v>41733</v>
      </c>
      <c r="G237" s="42">
        <v>6412</v>
      </c>
      <c r="H237" s="18">
        <f t="shared" si="3"/>
        <v>0</v>
      </c>
      <c r="I237" s="621"/>
    </row>
    <row r="238" spans="1:9" x14ac:dyDescent="0.25">
      <c r="A238" s="192"/>
      <c r="B238" s="290" t="s">
        <v>1707</v>
      </c>
      <c r="C238" s="288" t="s">
        <v>2602</v>
      </c>
      <c r="D238" s="190" t="s">
        <v>129</v>
      </c>
      <c r="E238" s="210">
        <v>1401.4</v>
      </c>
      <c r="F238" s="436">
        <v>41733</v>
      </c>
      <c r="G238" s="42">
        <v>1401.4</v>
      </c>
      <c r="H238" s="18">
        <f t="shared" si="3"/>
        <v>0</v>
      </c>
      <c r="I238" s="621"/>
    </row>
    <row r="239" spans="1:9" x14ac:dyDescent="0.25">
      <c r="A239" s="192"/>
      <c r="B239" s="290" t="s">
        <v>1708</v>
      </c>
      <c r="C239" s="288" t="s">
        <v>2602</v>
      </c>
      <c r="D239" s="190" t="s">
        <v>2409</v>
      </c>
      <c r="E239" s="210">
        <v>748.5</v>
      </c>
      <c r="F239" s="486" t="s">
        <v>2617</v>
      </c>
      <c r="G239" s="42">
        <v>748.5</v>
      </c>
      <c r="H239" s="18">
        <f t="shared" si="3"/>
        <v>0</v>
      </c>
      <c r="I239" s="621" t="s">
        <v>30</v>
      </c>
    </row>
    <row r="240" spans="1:9" x14ac:dyDescent="0.25">
      <c r="A240" s="192"/>
      <c r="B240" s="290" t="s">
        <v>1709</v>
      </c>
      <c r="C240" s="288" t="s">
        <v>2602</v>
      </c>
      <c r="D240" s="190" t="s">
        <v>58</v>
      </c>
      <c r="E240" s="210">
        <v>27126</v>
      </c>
      <c r="F240" s="489" t="s">
        <v>2618</v>
      </c>
      <c r="G240" s="42">
        <v>27126</v>
      </c>
      <c r="H240" s="18">
        <f t="shared" si="3"/>
        <v>0</v>
      </c>
      <c r="I240" s="621" t="s">
        <v>8</v>
      </c>
    </row>
    <row r="241" spans="1:9" x14ac:dyDescent="0.25">
      <c r="A241" s="192"/>
      <c r="B241" s="290" t="s">
        <v>1711</v>
      </c>
      <c r="C241" s="288" t="s">
        <v>2602</v>
      </c>
      <c r="D241" s="190" t="s">
        <v>22</v>
      </c>
      <c r="E241" s="210">
        <v>4658</v>
      </c>
      <c r="F241" s="436">
        <v>41733</v>
      </c>
      <c r="G241" s="42">
        <v>4658</v>
      </c>
      <c r="H241" s="18">
        <f t="shared" si="3"/>
        <v>0</v>
      </c>
      <c r="I241" s="621" t="s">
        <v>8</v>
      </c>
    </row>
    <row r="242" spans="1:9" x14ac:dyDescent="0.25">
      <c r="A242" s="192"/>
      <c r="B242" s="290" t="s">
        <v>1712</v>
      </c>
      <c r="C242" s="288" t="s">
        <v>2602</v>
      </c>
      <c r="D242" s="190" t="s">
        <v>147</v>
      </c>
      <c r="E242" s="210">
        <v>15305</v>
      </c>
      <c r="F242" s="436">
        <v>41736</v>
      </c>
      <c r="G242" s="42">
        <v>15305</v>
      </c>
      <c r="H242" s="18">
        <f t="shared" si="3"/>
        <v>0</v>
      </c>
      <c r="I242" s="621" t="s">
        <v>15</v>
      </c>
    </row>
    <row r="243" spans="1:9" x14ac:dyDescent="0.25">
      <c r="A243" s="192"/>
      <c r="B243" s="290" t="s">
        <v>1713</v>
      </c>
      <c r="C243" s="288" t="s">
        <v>2602</v>
      </c>
      <c r="D243" s="190" t="s">
        <v>260</v>
      </c>
      <c r="E243" s="210">
        <v>4768</v>
      </c>
      <c r="F243" s="436">
        <v>41733</v>
      </c>
      <c r="G243" s="42">
        <v>4768</v>
      </c>
      <c r="H243" s="18">
        <f t="shared" si="3"/>
        <v>0</v>
      </c>
      <c r="I243" s="621" t="s">
        <v>15</v>
      </c>
    </row>
    <row r="244" spans="1:9" x14ac:dyDescent="0.25">
      <c r="A244" s="192"/>
      <c r="B244" s="290" t="s">
        <v>1714</v>
      </c>
      <c r="C244" s="288" t="s">
        <v>2602</v>
      </c>
      <c r="D244" s="190" t="s">
        <v>110</v>
      </c>
      <c r="E244" s="210">
        <v>46812</v>
      </c>
      <c r="F244" s="436">
        <v>41737</v>
      </c>
      <c r="G244" s="42">
        <v>46812</v>
      </c>
      <c r="H244" s="18">
        <f t="shared" si="3"/>
        <v>0</v>
      </c>
      <c r="I244" s="621" t="s">
        <v>65</v>
      </c>
    </row>
    <row r="245" spans="1:9" x14ac:dyDescent="0.25">
      <c r="A245" s="192"/>
      <c r="B245" s="290" t="s">
        <v>1715</v>
      </c>
      <c r="C245" s="288" t="s">
        <v>2602</v>
      </c>
      <c r="D245" s="190" t="s">
        <v>130</v>
      </c>
      <c r="E245" s="210">
        <v>2966.4</v>
      </c>
      <c r="F245" s="436">
        <v>41733</v>
      </c>
      <c r="G245" s="42">
        <v>2966.4</v>
      </c>
      <c r="H245" s="18">
        <f t="shared" si="3"/>
        <v>0</v>
      </c>
      <c r="I245" s="621" t="s">
        <v>21</v>
      </c>
    </row>
    <row r="246" spans="1:9" x14ac:dyDescent="0.25">
      <c r="A246" s="192"/>
      <c r="B246" s="290" t="s">
        <v>1716</v>
      </c>
      <c r="C246" s="288" t="s">
        <v>2602</v>
      </c>
      <c r="D246" s="190" t="s">
        <v>366</v>
      </c>
      <c r="E246" s="210">
        <v>8601.7999999999993</v>
      </c>
      <c r="F246" s="436">
        <v>41733</v>
      </c>
      <c r="G246" s="42">
        <v>8601.7999999999993</v>
      </c>
      <c r="H246" s="18">
        <f t="shared" si="3"/>
        <v>0</v>
      </c>
      <c r="I246" s="621" t="s">
        <v>21</v>
      </c>
    </row>
    <row r="247" spans="1:9" x14ac:dyDescent="0.25">
      <c r="A247" s="192"/>
      <c r="B247" s="290" t="s">
        <v>1717</v>
      </c>
      <c r="C247" s="288" t="s">
        <v>2602</v>
      </c>
      <c r="D247" s="190" t="s">
        <v>144</v>
      </c>
      <c r="E247" s="210">
        <v>5453</v>
      </c>
      <c r="F247" s="436">
        <v>41733</v>
      </c>
      <c r="G247" s="42">
        <v>5453</v>
      </c>
      <c r="H247" s="18">
        <f t="shared" si="3"/>
        <v>0</v>
      </c>
      <c r="I247" s="621" t="s">
        <v>15</v>
      </c>
    </row>
    <row r="248" spans="1:9" x14ac:dyDescent="0.25">
      <c r="A248" s="192"/>
      <c r="B248" s="290" t="s">
        <v>1718</v>
      </c>
      <c r="C248" s="288" t="s">
        <v>2602</v>
      </c>
      <c r="D248" s="190" t="s">
        <v>147</v>
      </c>
      <c r="E248" s="210">
        <v>1803.5</v>
      </c>
      <c r="F248" s="436">
        <v>41736</v>
      </c>
      <c r="G248" s="42">
        <v>1803.5</v>
      </c>
      <c r="H248" s="18">
        <f t="shared" si="3"/>
        <v>0</v>
      </c>
      <c r="I248" s="621" t="s">
        <v>15</v>
      </c>
    </row>
    <row r="249" spans="1:9" x14ac:dyDescent="0.25">
      <c r="A249" s="192"/>
      <c r="B249" s="290" t="s">
        <v>1719</v>
      </c>
      <c r="C249" s="288" t="s">
        <v>2602</v>
      </c>
      <c r="D249" s="190" t="s">
        <v>50</v>
      </c>
      <c r="E249" s="210">
        <v>1795.5</v>
      </c>
      <c r="F249" s="436">
        <v>41733</v>
      </c>
      <c r="G249" s="42">
        <v>1795.5</v>
      </c>
      <c r="H249" s="18">
        <f t="shared" si="3"/>
        <v>0</v>
      </c>
      <c r="I249" s="621" t="s">
        <v>21</v>
      </c>
    </row>
    <row r="250" spans="1:9" x14ac:dyDescent="0.25">
      <c r="A250" s="192"/>
      <c r="B250" s="290" t="s">
        <v>1720</v>
      </c>
      <c r="C250" s="288" t="s">
        <v>2602</v>
      </c>
      <c r="D250" s="190" t="s">
        <v>36</v>
      </c>
      <c r="E250" s="210">
        <v>21159.4</v>
      </c>
      <c r="F250" s="486">
        <v>41793</v>
      </c>
      <c r="G250" s="219">
        <v>21159.4</v>
      </c>
      <c r="H250" s="18">
        <f t="shared" si="3"/>
        <v>0</v>
      </c>
      <c r="I250" s="621"/>
    </row>
    <row r="251" spans="1:9" x14ac:dyDescent="0.25">
      <c r="A251" s="192"/>
      <c r="B251" s="290" t="s">
        <v>1721</v>
      </c>
      <c r="C251" s="288" t="s">
        <v>2602</v>
      </c>
      <c r="D251" s="190" t="s">
        <v>16</v>
      </c>
      <c r="E251" s="210">
        <v>210356</v>
      </c>
      <c r="F251" s="436">
        <v>41752</v>
      </c>
      <c r="G251" s="42">
        <v>210356</v>
      </c>
      <c r="H251" s="18">
        <f t="shared" si="3"/>
        <v>0</v>
      </c>
      <c r="I251" s="621" t="s">
        <v>27</v>
      </c>
    </row>
    <row r="252" spans="1:9" x14ac:dyDescent="0.25">
      <c r="A252" s="192"/>
      <c r="B252" s="290" t="s">
        <v>1723</v>
      </c>
      <c r="C252" s="288" t="s">
        <v>2602</v>
      </c>
      <c r="D252" s="190" t="s">
        <v>136</v>
      </c>
      <c r="E252" s="210">
        <v>2600</v>
      </c>
      <c r="F252" s="436">
        <v>41733</v>
      </c>
      <c r="G252" s="42">
        <v>2600</v>
      </c>
      <c r="H252" s="18">
        <f t="shared" si="3"/>
        <v>0</v>
      </c>
      <c r="I252" s="621"/>
    </row>
    <row r="253" spans="1:9" x14ac:dyDescent="0.25">
      <c r="A253" s="187"/>
      <c r="B253" s="290" t="s">
        <v>1724</v>
      </c>
      <c r="C253" s="288" t="s">
        <v>2602</v>
      </c>
      <c r="D253" s="190" t="s">
        <v>133</v>
      </c>
      <c r="E253" s="210">
        <v>14398</v>
      </c>
      <c r="F253" s="486" t="s">
        <v>2619</v>
      </c>
      <c r="G253" s="42">
        <v>14398</v>
      </c>
      <c r="H253" s="18">
        <f t="shared" si="3"/>
        <v>0</v>
      </c>
      <c r="I253" s="621" t="s">
        <v>8</v>
      </c>
    </row>
    <row r="254" spans="1:9" x14ac:dyDescent="0.25">
      <c r="A254" s="192">
        <v>41733</v>
      </c>
      <c r="B254" s="289" t="s">
        <v>1725</v>
      </c>
      <c r="C254" s="288" t="s">
        <v>2602</v>
      </c>
      <c r="D254" s="190" t="s">
        <v>66</v>
      </c>
      <c r="E254" s="210">
        <v>1610</v>
      </c>
      <c r="F254" s="436">
        <v>41733</v>
      </c>
      <c r="G254" s="42">
        <v>1610</v>
      </c>
      <c r="H254" s="18">
        <f t="shared" si="3"/>
        <v>0</v>
      </c>
      <c r="I254" s="621"/>
    </row>
    <row r="255" spans="1:9" x14ac:dyDescent="0.25">
      <c r="A255" s="192"/>
      <c r="B255" s="289" t="s">
        <v>1726</v>
      </c>
      <c r="C255" s="288" t="s">
        <v>2602</v>
      </c>
      <c r="D255" s="190" t="s">
        <v>25</v>
      </c>
      <c r="E255" s="210">
        <v>29486.5</v>
      </c>
      <c r="F255" s="492" t="s">
        <v>2620</v>
      </c>
      <c r="G255" s="42">
        <v>29486.5</v>
      </c>
      <c r="H255" s="18">
        <f t="shared" si="3"/>
        <v>0</v>
      </c>
      <c r="I255" s="621"/>
    </row>
    <row r="256" spans="1:9" x14ac:dyDescent="0.25">
      <c r="A256" s="192"/>
      <c r="B256" s="289" t="s">
        <v>1727</v>
      </c>
      <c r="C256" s="288" t="s">
        <v>2602</v>
      </c>
      <c r="D256" s="190" t="s">
        <v>64</v>
      </c>
      <c r="E256" s="210">
        <v>18612.5</v>
      </c>
      <c r="F256" s="436">
        <v>41734</v>
      </c>
      <c r="G256" s="42">
        <v>18612.5</v>
      </c>
      <c r="H256" s="18">
        <f t="shared" si="3"/>
        <v>0</v>
      </c>
      <c r="I256" s="621"/>
    </row>
    <row r="257" spans="1:9" x14ac:dyDescent="0.25">
      <c r="A257" s="192"/>
      <c r="B257" s="289" t="s">
        <v>1728</v>
      </c>
      <c r="C257" s="288" t="s">
        <v>2602</v>
      </c>
      <c r="D257" s="190" t="s">
        <v>62</v>
      </c>
      <c r="E257" s="210">
        <v>21033.5</v>
      </c>
      <c r="F257" s="486" t="s">
        <v>2621</v>
      </c>
      <c r="G257" s="42">
        <v>21033.5</v>
      </c>
      <c r="H257" s="198">
        <f t="shared" si="3"/>
        <v>0</v>
      </c>
      <c r="I257" s="621"/>
    </row>
    <row r="258" spans="1:9" x14ac:dyDescent="0.25">
      <c r="A258" s="192"/>
      <c r="B258" s="289" t="s">
        <v>1731</v>
      </c>
      <c r="C258" s="288" t="s">
        <v>2602</v>
      </c>
      <c r="D258" s="190" t="s">
        <v>180</v>
      </c>
      <c r="E258" s="210">
        <v>23044</v>
      </c>
      <c r="F258" s="492" t="s">
        <v>2622</v>
      </c>
      <c r="G258" s="42">
        <v>23044</v>
      </c>
      <c r="H258" s="18">
        <f t="shared" ref="H258:H321" si="4">E258-G258</f>
        <v>0</v>
      </c>
      <c r="I258" s="621"/>
    </row>
    <row r="259" spans="1:9" x14ac:dyDescent="0.25">
      <c r="A259" s="192"/>
      <c r="B259" s="289" t="s">
        <v>1733</v>
      </c>
      <c r="C259" s="288" t="s">
        <v>2602</v>
      </c>
      <c r="D259" s="190" t="s">
        <v>11</v>
      </c>
      <c r="E259" s="210">
        <v>26864</v>
      </c>
      <c r="F259" s="489" t="s">
        <v>2623</v>
      </c>
      <c r="G259" s="219">
        <v>26864</v>
      </c>
      <c r="H259" s="18">
        <f t="shared" si="4"/>
        <v>0</v>
      </c>
      <c r="I259" s="621"/>
    </row>
    <row r="260" spans="1:9" x14ac:dyDescent="0.25">
      <c r="A260" s="192"/>
      <c r="B260" s="289" t="s">
        <v>1734</v>
      </c>
      <c r="C260" s="288" t="s">
        <v>2602</v>
      </c>
      <c r="D260" s="190" t="s">
        <v>215</v>
      </c>
      <c r="E260" s="210">
        <v>3724</v>
      </c>
      <c r="F260" s="436">
        <v>41733</v>
      </c>
      <c r="G260" s="42">
        <v>3724</v>
      </c>
      <c r="H260" s="18">
        <f t="shared" si="4"/>
        <v>0</v>
      </c>
      <c r="I260" s="621"/>
    </row>
    <row r="261" spans="1:9" x14ac:dyDescent="0.25">
      <c r="A261" s="192"/>
      <c r="B261" s="289" t="s">
        <v>1735</v>
      </c>
      <c r="C261" s="288" t="s">
        <v>2602</v>
      </c>
      <c r="D261" s="190" t="s">
        <v>68</v>
      </c>
      <c r="E261" s="210">
        <v>2191</v>
      </c>
      <c r="F261" s="492" t="s">
        <v>2624</v>
      </c>
      <c r="G261" s="42">
        <v>2191</v>
      </c>
      <c r="H261" s="18">
        <f t="shared" si="4"/>
        <v>0</v>
      </c>
      <c r="I261" s="621"/>
    </row>
    <row r="262" spans="1:9" x14ac:dyDescent="0.25">
      <c r="A262" s="192"/>
      <c r="B262" s="289" t="s">
        <v>1736</v>
      </c>
      <c r="C262" s="288" t="s">
        <v>2602</v>
      </c>
      <c r="D262" s="190" t="s">
        <v>36</v>
      </c>
      <c r="E262" s="210">
        <v>17625</v>
      </c>
      <c r="F262" s="436">
        <v>41734</v>
      </c>
      <c r="G262" s="42">
        <v>17625</v>
      </c>
      <c r="H262" s="18">
        <f t="shared" si="4"/>
        <v>0</v>
      </c>
      <c r="I262" s="621"/>
    </row>
    <row r="263" spans="1:9" x14ac:dyDescent="0.25">
      <c r="A263" s="192"/>
      <c r="B263" s="289" t="s">
        <v>1738</v>
      </c>
      <c r="C263" s="288" t="s">
        <v>2602</v>
      </c>
      <c r="D263" s="190" t="s">
        <v>346</v>
      </c>
      <c r="E263" s="210">
        <v>14621</v>
      </c>
      <c r="F263" s="436">
        <v>41734</v>
      </c>
      <c r="G263" s="42">
        <v>14621</v>
      </c>
      <c r="H263" s="18">
        <f t="shared" si="4"/>
        <v>0</v>
      </c>
      <c r="I263" s="621"/>
    </row>
    <row r="264" spans="1:9" x14ac:dyDescent="0.25">
      <c r="A264" s="192"/>
      <c r="B264" s="289" t="s">
        <v>1739</v>
      </c>
      <c r="C264" s="288" t="s">
        <v>2602</v>
      </c>
      <c r="D264" s="190" t="s">
        <v>91</v>
      </c>
      <c r="E264" s="210">
        <v>23774</v>
      </c>
      <c r="F264" s="493" t="s">
        <v>2625</v>
      </c>
      <c r="G264" s="42">
        <v>23774</v>
      </c>
      <c r="H264" s="18">
        <f t="shared" si="4"/>
        <v>0</v>
      </c>
      <c r="I264" s="621"/>
    </row>
    <row r="265" spans="1:9" x14ac:dyDescent="0.25">
      <c r="A265" s="192"/>
      <c r="B265" s="289" t="s">
        <v>1741</v>
      </c>
      <c r="C265" s="288" t="s">
        <v>2602</v>
      </c>
      <c r="D265" s="190" t="s">
        <v>14</v>
      </c>
      <c r="E265" s="210">
        <v>7280</v>
      </c>
      <c r="F265" s="436">
        <v>41734</v>
      </c>
      <c r="G265" s="42">
        <v>7280</v>
      </c>
      <c r="H265" s="18">
        <f t="shared" si="4"/>
        <v>0</v>
      </c>
      <c r="I265" s="621"/>
    </row>
    <row r="266" spans="1:9" x14ac:dyDescent="0.25">
      <c r="A266" s="192"/>
      <c r="B266" s="289" t="s">
        <v>1743</v>
      </c>
      <c r="C266" s="288" t="s">
        <v>2602</v>
      </c>
      <c r="D266" s="190" t="s">
        <v>149</v>
      </c>
      <c r="E266" s="210">
        <v>19418</v>
      </c>
      <c r="F266" s="436">
        <v>41734</v>
      </c>
      <c r="G266" s="42">
        <v>19418</v>
      </c>
      <c r="H266" s="18">
        <f t="shared" si="4"/>
        <v>0</v>
      </c>
      <c r="I266" s="621"/>
    </row>
    <row r="267" spans="1:9" x14ac:dyDescent="0.25">
      <c r="A267" s="192"/>
      <c r="B267" s="289" t="s">
        <v>1744</v>
      </c>
      <c r="C267" s="288" t="s">
        <v>2602</v>
      </c>
      <c r="D267" s="190" t="s">
        <v>240</v>
      </c>
      <c r="E267" s="210">
        <v>48957</v>
      </c>
      <c r="F267" s="491" t="s">
        <v>2626</v>
      </c>
      <c r="G267" s="229">
        <v>48957</v>
      </c>
      <c r="H267" s="18">
        <f t="shared" si="4"/>
        <v>0</v>
      </c>
      <c r="I267" s="621"/>
    </row>
    <row r="268" spans="1:9" x14ac:dyDescent="0.25">
      <c r="A268" s="192"/>
      <c r="B268" s="289" t="s">
        <v>1745</v>
      </c>
      <c r="C268" s="288" t="s">
        <v>2602</v>
      </c>
      <c r="D268" s="190" t="s">
        <v>242</v>
      </c>
      <c r="E268" s="210">
        <v>43709.15</v>
      </c>
      <c r="F268" s="497" t="s">
        <v>2627</v>
      </c>
      <c r="G268" s="219">
        <v>43709.15</v>
      </c>
      <c r="H268" s="18">
        <f t="shared" si="4"/>
        <v>0</v>
      </c>
      <c r="I268" s="621"/>
    </row>
    <row r="269" spans="1:9" x14ac:dyDescent="0.25">
      <c r="A269" s="192"/>
      <c r="B269" s="289" t="s">
        <v>1746</v>
      </c>
      <c r="C269" s="288" t="s">
        <v>2602</v>
      </c>
      <c r="D269" s="190" t="s">
        <v>59</v>
      </c>
      <c r="E269" s="210">
        <v>14404.8</v>
      </c>
      <c r="F269" s="491" t="s">
        <v>2628</v>
      </c>
      <c r="G269" s="42">
        <v>14404.8</v>
      </c>
      <c r="H269" s="18">
        <f t="shared" si="4"/>
        <v>0</v>
      </c>
      <c r="I269" s="621"/>
    </row>
    <row r="270" spans="1:9" x14ac:dyDescent="0.25">
      <c r="A270" s="192"/>
      <c r="B270" s="289" t="s">
        <v>1748</v>
      </c>
      <c r="C270" s="288" t="s">
        <v>2602</v>
      </c>
      <c r="D270" s="190" t="s">
        <v>244</v>
      </c>
      <c r="E270" s="210">
        <v>21141.75</v>
      </c>
      <c r="F270" s="491" t="s">
        <v>2629</v>
      </c>
      <c r="G270" s="42">
        <v>21141.75</v>
      </c>
      <c r="H270" s="18">
        <f t="shared" si="4"/>
        <v>0</v>
      </c>
      <c r="I270" s="621"/>
    </row>
    <row r="271" spans="1:9" x14ac:dyDescent="0.25">
      <c r="A271" s="192"/>
      <c r="B271" s="289" t="s">
        <v>1750</v>
      </c>
      <c r="C271" s="288" t="s">
        <v>2602</v>
      </c>
      <c r="D271" s="190" t="s">
        <v>392</v>
      </c>
      <c r="E271" s="210">
        <v>2835</v>
      </c>
      <c r="F271" s="436">
        <v>41733</v>
      </c>
      <c r="G271" s="42">
        <v>2835</v>
      </c>
      <c r="H271" s="18">
        <f t="shared" si="4"/>
        <v>0</v>
      </c>
      <c r="I271" s="621"/>
    </row>
    <row r="272" spans="1:9" x14ac:dyDescent="0.25">
      <c r="A272" s="192"/>
      <c r="B272" s="289" t="s">
        <v>1752</v>
      </c>
      <c r="C272" s="288" t="s">
        <v>2602</v>
      </c>
      <c r="D272" s="190" t="s">
        <v>92</v>
      </c>
      <c r="E272" s="210">
        <v>6903.5</v>
      </c>
      <c r="F272" s="436">
        <v>41734</v>
      </c>
      <c r="G272" s="42">
        <v>6903.5</v>
      </c>
      <c r="H272" s="18">
        <f t="shared" si="4"/>
        <v>0</v>
      </c>
      <c r="I272" s="621"/>
    </row>
    <row r="273" spans="1:9" x14ac:dyDescent="0.25">
      <c r="A273" s="192"/>
      <c r="B273" s="289" t="s">
        <v>1753</v>
      </c>
      <c r="C273" s="288" t="s">
        <v>2602</v>
      </c>
      <c r="D273" s="190" t="s">
        <v>346</v>
      </c>
      <c r="E273" s="210">
        <v>1602</v>
      </c>
      <c r="F273" s="436">
        <v>41734</v>
      </c>
      <c r="G273" s="42">
        <v>1602</v>
      </c>
      <c r="H273" s="18">
        <f t="shared" si="4"/>
        <v>0</v>
      </c>
      <c r="I273" s="621"/>
    </row>
    <row r="274" spans="1:9" x14ac:dyDescent="0.25">
      <c r="A274" s="192"/>
      <c r="B274" s="289" t="s">
        <v>1754</v>
      </c>
      <c r="C274" s="288" t="s">
        <v>2602</v>
      </c>
      <c r="D274" s="190" t="s">
        <v>152</v>
      </c>
      <c r="E274" s="210">
        <v>8234.6</v>
      </c>
      <c r="F274" s="436">
        <v>41733</v>
      </c>
      <c r="G274" s="42">
        <v>8234.6</v>
      </c>
      <c r="H274" s="18">
        <f t="shared" si="4"/>
        <v>0</v>
      </c>
      <c r="I274" s="621"/>
    </row>
    <row r="275" spans="1:9" x14ac:dyDescent="0.25">
      <c r="A275" s="192"/>
      <c r="B275" s="289" t="s">
        <v>1755</v>
      </c>
      <c r="C275" s="288" t="s">
        <v>2602</v>
      </c>
      <c r="D275" s="190" t="s">
        <v>8</v>
      </c>
      <c r="E275" s="210">
        <v>1291.0999999999999</v>
      </c>
      <c r="F275" s="436">
        <v>41733</v>
      </c>
      <c r="G275" s="42">
        <v>1291.0999999999999</v>
      </c>
      <c r="H275" s="18">
        <f t="shared" si="4"/>
        <v>0</v>
      </c>
      <c r="I275" s="621"/>
    </row>
    <row r="276" spans="1:9" x14ac:dyDescent="0.25">
      <c r="A276" s="192">
        <v>41734</v>
      </c>
      <c r="B276" s="289" t="s">
        <v>1756</v>
      </c>
      <c r="C276" s="288" t="s">
        <v>2602</v>
      </c>
      <c r="D276" s="190" t="s">
        <v>28</v>
      </c>
      <c r="E276" s="210">
        <v>1327</v>
      </c>
      <c r="F276" s="436">
        <v>41734</v>
      </c>
      <c r="G276" s="42">
        <v>1327</v>
      </c>
      <c r="H276" s="18">
        <f t="shared" si="4"/>
        <v>0</v>
      </c>
      <c r="I276" s="621"/>
    </row>
    <row r="277" spans="1:9" x14ac:dyDescent="0.25">
      <c r="A277" s="192"/>
      <c r="B277" s="289" t="s">
        <v>1757</v>
      </c>
      <c r="C277" s="288" t="s">
        <v>2602</v>
      </c>
      <c r="D277" s="190" t="s">
        <v>36</v>
      </c>
      <c r="E277" s="213">
        <v>49399.5</v>
      </c>
      <c r="F277" s="492" t="s">
        <v>2630</v>
      </c>
      <c r="G277" s="42">
        <v>49399.5</v>
      </c>
      <c r="H277" s="18">
        <f t="shared" si="4"/>
        <v>0</v>
      </c>
      <c r="I277" s="623" t="s">
        <v>21</v>
      </c>
    </row>
    <row r="278" spans="1:9" x14ac:dyDescent="0.25">
      <c r="A278" s="192"/>
      <c r="B278" s="289" t="s">
        <v>1758</v>
      </c>
      <c r="C278" s="288" t="s">
        <v>2602</v>
      </c>
      <c r="D278" s="190" t="s">
        <v>287</v>
      </c>
      <c r="E278" s="210">
        <v>30468.78</v>
      </c>
      <c r="F278" s="436">
        <v>41734</v>
      </c>
      <c r="G278" s="42">
        <v>30468.78</v>
      </c>
      <c r="H278" s="18">
        <f t="shared" si="4"/>
        <v>0</v>
      </c>
      <c r="I278" s="621"/>
    </row>
    <row r="279" spans="1:9" x14ac:dyDescent="0.25">
      <c r="A279" s="192"/>
      <c r="B279" s="289" t="s">
        <v>1759</v>
      </c>
      <c r="C279" s="288" t="s">
        <v>2602</v>
      </c>
      <c r="D279" s="190" t="s">
        <v>338</v>
      </c>
      <c r="E279" s="210">
        <v>740</v>
      </c>
      <c r="F279" s="436">
        <v>41734</v>
      </c>
      <c r="G279" s="42">
        <v>740</v>
      </c>
      <c r="H279" s="18">
        <f t="shared" si="4"/>
        <v>0</v>
      </c>
      <c r="I279" s="621" t="s">
        <v>30</v>
      </c>
    </row>
    <row r="280" spans="1:9" x14ac:dyDescent="0.25">
      <c r="A280" s="192"/>
      <c r="B280" s="289" t="s">
        <v>1760</v>
      </c>
      <c r="C280" s="288" t="s">
        <v>2602</v>
      </c>
      <c r="D280" s="190" t="s">
        <v>29</v>
      </c>
      <c r="E280" s="210">
        <v>7145.7</v>
      </c>
      <c r="F280" s="436">
        <v>41734</v>
      </c>
      <c r="G280" s="42">
        <v>7145.701</v>
      </c>
      <c r="H280" s="18">
        <f t="shared" si="4"/>
        <v>-1.0000000002037268E-3</v>
      </c>
      <c r="I280" s="621" t="s">
        <v>30</v>
      </c>
    </row>
    <row r="281" spans="1:9" x14ac:dyDescent="0.25">
      <c r="A281" s="192"/>
      <c r="B281" s="289" t="s">
        <v>1761</v>
      </c>
      <c r="C281" s="288" t="s">
        <v>2602</v>
      </c>
      <c r="D281" s="190" t="s">
        <v>48</v>
      </c>
      <c r="E281" s="210">
        <v>370</v>
      </c>
      <c r="F281" s="436">
        <v>41734</v>
      </c>
      <c r="G281" s="42">
        <v>370</v>
      </c>
      <c r="H281" s="18">
        <f t="shared" si="4"/>
        <v>0</v>
      </c>
      <c r="I281" s="621" t="s">
        <v>45</v>
      </c>
    </row>
    <row r="282" spans="1:9" x14ac:dyDescent="0.25">
      <c r="A282" s="192"/>
      <c r="B282" s="289" t="s">
        <v>1762</v>
      </c>
      <c r="C282" s="288" t="s">
        <v>2602</v>
      </c>
      <c r="D282" s="190" t="s">
        <v>14</v>
      </c>
      <c r="E282" s="210">
        <v>2307.1999999999998</v>
      </c>
      <c r="F282" s="436">
        <v>41734</v>
      </c>
      <c r="G282" s="42">
        <v>2307.1999999999998</v>
      </c>
      <c r="H282" s="18">
        <f t="shared" si="4"/>
        <v>0</v>
      </c>
      <c r="I282" s="621" t="s">
        <v>21</v>
      </c>
    </row>
    <row r="283" spans="1:9" x14ac:dyDescent="0.25">
      <c r="A283" s="192"/>
      <c r="B283" s="289" t="s">
        <v>1763</v>
      </c>
      <c r="C283" s="288" t="s">
        <v>2602</v>
      </c>
      <c r="D283" s="190" t="s">
        <v>23</v>
      </c>
      <c r="E283" s="210">
        <v>9008</v>
      </c>
      <c r="F283" s="436">
        <v>41734</v>
      </c>
      <c r="G283" s="42">
        <v>9008</v>
      </c>
      <c r="H283" s="18">
        <f t="shared" si="4"/>
        <v>0</v>
      </c>
      <c r="I283" s="621"/>
    </row>
    <row r="284" spans="1:9" x14ac:dyDescent="0.25">
      <c r="A284" s="192"/>
      <c r="B284" s="289" t="s">
        <v>1764</v>
      </c>
      <c r="C284" s="288" t="s">
        <v>2602</v>
      </c>
      <c r="D284" s="190" t="s">
        <v>34</v>
      </c>
      <c r="E284" s="210">
        <v>2712.5</v>
      </c>
      <c r="F284" s="436">
        <v>41734</v>
      </c>
      <c r="G284" s="42">
        <v>2712.5</v>
      </c>
      <c r="H284" s="18">
        <f t="shared" si="4"/>
        <v>0</v>
      </c>
      <c r="I284" s="621" t="s">
        <v>30</v>
      </c>
    </row>
    <row r="285" spans="1:9" x14ac:dyDescent="0.25">
      <c r="A285" s="192"/>
      <c r="B285" s="289" t="s">
        <v>1765</v>
      </c>
      <c r="C285" s="288" t="s">
        <v>2602</v>
      </c>
      <c r="D285" s="190" t="s">
        <v>366</v>
      </c>
      <c r="E285" s="210">
        <v>16641.5</v>
      </c>
      <c r="F285" s="436">
        <v>41734</v>
      </c>
      <c r="G285" s="42">
        <v>16641.5</v>
      </c>
      <c r="H285" s="18">
        <f t="shared" si="4"/>
        <v>0</v>
      </c>
      <c r="I285" s="621" t="s">
        <v>217</v>
      </c>
    </row>
    <row r="286" spans="1:9" x14ac:dyDescent="0.25">
      <c r="A286" s="192"/>
      <c r="B286" s="289" t="s">
        <v>1766</v>
      </c>
      <c r="C286" s="288" t="s">
        <v>2602</v>
      </c>
      <c r="D286" s="190" t="s">
        <v>13</v>
      </c>
      <c r="E286" s="210">
        <v>8425.4</v>
      </c>
      <c r="F286" s="436">
        <v>41736</v>
      </c>
      <c r="G286" s="42">
        <v>8425.4</v>
      </c>
      <c r="H286" s="18">
        <f t="shared" si="4"/>
        <v>0</v>
      </c>
      <c r="I286" s="621" t="s">
        <v>12</v>
      </c>
    </row>
    <row r="287" spans="1:9" x14ac:dyDescent="0.25">
      <c r="A287" s="192"/>
      <c r="B287" s="289" t="s">
        <v>1767</v>
      </c>
      <c r="C287" s="288" t="s">
        <v>2602</v>
      </c>
      <c r="D287" s="190" t="s">
        <v>8</v>
      </c>
      <c r="E287" s="210">
        <v>2751</v>
      </c>
      <c r="F287" s="436">
        <v>41734</v>
      </c>
      <c r="G287" s="42">
        <v>2751</v>
      </c>
      <c r="H287" s="18">
        <f t="shared" si="4"/>
        <v>0</v>
      </c>
      <c r="I287" s="621" t="s">
        <v>8</v>
      </c>
    </row>
    <row r="288" spans="1:9" x14ac:dyDescent="0.25">
      <c r="A288" s="192"/>
      <c r="B288" s="289" t="s">
        <v>1768</v>
      </c>
      <c r="C288" s="288" t="s">
        <v>2602</v>
      </c>
      <c r="D288" s="190" t="s">
        <v>260</v>
      </c>
      <c r="E288" s="210">
        <v>2384</v>
      </c>
      <c r="F288" s="436">
        <v>41734</v>
      </c>
      <c r="G288" s="42">
        <v>2384</v>
      </c>
      <c r="H288" s="18">
        <f t="shared" si="4"/>
        <v>0</v>
      </c>
      <c r="I288" s="621" t="s">
        <v>45</v>
      </c>
    </row>
    <row r="289" spans="1:9" x14ac:dyDescent="0.25">
      <c r="A289" s="192"/>
      <c r="B289" s="289" t="s">
        <v>1769</v>
      </c>
      <c r="C289" s="288" t="s">
        <v>2602</v>
      </c>
      <c r="D289" s="190" t="s">
        <v>116</v>
      </c>
      <c r="E289" s="210">
        <v>1480.5</v>
      </c>
      <c r="F289" s="436">
        <v>41734</v>
      </c>
      <c r="G289" s="42">
        <v>1480.5</v>
      </c>
      <c r="H289" s="18">
        <f t="shared" si="4"/>
        <v>0</v>
      </c>
      <c r="I289" s="621"/>
    </row>
    <row r="290" spans="1:9" x14ac:dyDescent="0.25">
      <c r="A290" s="192"/>
      <c r="B290" s="289" t="s">
        <v>1771</v>
      </c>
      <c r="C290" s="288" t="s">
        <v>2602</v>
      </c>
      <c r="D290" s="190" t="s">
        <v>1778</v>
      </c>
      <c r="E290" s="210">
        <v>3162.4</v>
      </c>
      <c r="F290" s="436">
        <v>41734</v>
      </c>
      <c r="G290" s="42">
        <v>3162.4</v>
      </c>
      <c r="H290" s="18">
        <f t="shared" si="4"/>
        <v>0</v>
      </c>
      <c r="I290" s="621" t="s">
        <v>30</v>
      </c>
    </row>
    <row r="291" spans="1:9" x14ac:dyDescent="0.25">
      <c r="A291" s="192"/>
      <c r="B291" s="289" t="s">
        <v>1772</v>
      </c>
      <c r="C291" s="288" t="s">
        <v>2602</v>
      </c>
      <c r="D291" s="190" t="s">
        <v>501</v>
      </c>
      <c r="E291" s="210">
        <v>727</v>
      </c>
      <c r="F291" s="436">
        <v>41734</v>
      </c>
      <c r="G291" s="42">
        <v>727</v>
      </c>
      <c r="H291" s="18">
        <f t="shared" si="4"/>
        <v>0</v>
      </c>
      <c r="I291" s="621"/>
    </row>
    <row r="292" spans="1:9" x14ac:dyDescent="0.25">
      <c r="A292" s="192"/>
      <c r="B292" s="289" t="s">
        <v>1773</v>
      </c>
      <c r="C292" s="288" t="s">
        <v>2602</v>
      </c>
      <c r="D292" s="190" t="s">
        <v>51</v>
      </c>
      <c r="E292" s="210">
        <v>2942.2</v>
      </c>
      <c r="F292" s="436">
        <v>41734</v>
      </c>
      <c r="G292" s="42">
        <v>2942.2</v>
      </c>
      <c r="H292" s="18">
        <f t="shared" si="4"/>
        <v>0</v>
      </c>
      <c r="I292" s="621" t="s">
        <v>45</v>
      </c>
    </row>
    <row r="293" spans="1:9" x14ac:dyDescent="0.25">
      <c r="A293" s="192"/>
      <c r="B293" s="289" t="s">
        <v>1774</v>
      </c>
      <c r="C293" s="288" t="s">
        <v>2602</v>
      </c>
      <c r="D293" s="190" t="s">
        <v>2409</v>
      </c>
      <c r="E293" s="210">
        <v>1509.2</v>
      </c>
      <c r="F293" s="486" t="s">
        <v>2631</v>
      </c>
      <c r="G293" s="42">
        <v>1509.2</v>
      </c>
      <c r="H293" s="18">
        <f t="shared" si="4"/>
        <v>0</v>
      </c>
      <c r="I293" s="621"/>
    </row>
    <row r="294" spans="1:9" x14ac:dyDescent="0.25">
      <c r="A294" s="192"/>
      <c r="B294" s="289" t="s">
        <v>1775</v>
      </c>
      <c r="C294" s="288" t="s">
        <v>2602</v>
      </c>
      <c r="D294" s="190" t="s">
        <v>66</v>
      </c>
      <c r="E294" s="210">
        <v>1675</v>
      </c>
      <c r="F294" s="436">
        <v>41734</v>
      </c>
      <c r="G294" s="42">
        <v>1675</v>
      </c>
      <c r="H294" s="18">
        <f t="shared" si="4"/>
        <v>0</v>
      </c>
      <c r="I294" s="621" t="s">
        <v>45</v>
      </c>
    </row>
    <row r="295" spans="1:9" x14ac:dyDescent="0.25">
      <c r="A295" s="192"/>
      <c r="B295" s="289" t="s">
        <v>1777</v>
      </c>
      <c r="C295" s="288" t="s">
        <v>2602</v>
      </c>
      <c r="D295" s="190" t="s">
        <v>111</v>
      </c>
      <c r="E295" s="210">
        <v>3330</v>
      </c>
      <c r="F295" s="436">
        <v>41734</v>
      </c>
      <c r="G295" s="42">
        <v>3330</v>
      </c>
      <c r="H295" s="18">
        <f t="shared" si="4"/>
        <v>0</v>
      </c>
      <c r="I295" s="621" t="s">
        <v>45</v>
      </c>
    </row>
    <row r="296" spans="1:9" x14ac:dyDescent="0.25">
      <c r="A296" s="192"/>
      <c r="B296" s="289" t="s">
        <v>1779</v>
      </c>
      <c r="C296" s="288" t="s">
        <v>2602</v>
      </c>
      <c r="D296" s="190" t="s">
        <v>89</v>
      </c>
      <c r="E296" s="210">
        <v>4743</v>
      </c>
      <c r="F296" s="436">
        <v>41734</v>
      </c>
      <c r="G296" s="42">
        <v>4743</v>
      </c>
      <c r="H296" s="18">
        <f t="shared" si="4"/>
        <v>0</v>
      </c>
      <c r="I296" s="621" t="s">
        <v>30</v>
      </c>
    </row>
    <row r="297" spans="1:9" x14ac:dyDescent="0.25">
      <c r="A297" s="192"/>
      <c r="B297" s="289" t="s">
        <v>1780</v>
      </c>
      <c r="C297" s="288" t="s">
        <v>2602</v>
      </c>
      <c r="D297" s="190" t="s">
        <v>57</v>
      </c>
      <c r="E297" s="210">
        <v>735</v>
      </c>
      <c r="F297" s="436">
        <v>41734</v>
      </c>
      <c r="G297" s="42">
        <v>735</v>
      </c>
      <c r="H297" s="18">
        <f t="shared" si="4"/>
        <v>0</v>
      </c>
      <c r="I297" s="621" t="s">
        <v>30</v>
      </c>
    </row>
    <row r="298" spans="1:9" x14ac:dyDescent="0.25">
      <c r="A298" s="192"/>
      <c r="B298" s="289" t="s">
        <v>1781</v>
      </c>
      <c r="C298" s="288" t="s">
        <v>2602</v>
      </c>
      <c r="D298" s="190" t="s">
        <v>8</v>
      </c>
      <c r="E298" s="210">
        <v>3743.6</v>
      </c>
      <c r="F298" s="436">
        <v>41734</v>
      </c>
      <c r="G298" s="42">
        <v>3743.6</v>
      </c>
      <c r="H298" s="18">
        <f t="shared" si="4"/>
        <v>0</v>
      </c>
      <c r="I298" s="621" t="s">
        <v>8</v>
      </c>
    </row>
    <row r="299" spans="1:9" x14ac:dyDescent="0.25">
      <c r="A299" s="192"/>
      <c r="B299" s="289" t="s">
        <v>1782</v>
      </c>
      <c r="C299" s="288" t="s">
        <v>2602</v>
      </c>
      <c r="D299" s="190" t="s">
        <v>108</v>
      </c>
      <c r="E299" s="210">
        <v>11458.5</v>
      </c>
      <c r="F299" s="436">
        <v>41734</v>
      </c>
      <c r="G299" s="42">
        <v>11458.5</v>
      </c>
      <c r="H299" s="18">
        <f t="shared" si="4"/>
        <v>0</v>
      </c>
      <c r="I299" s="621"/>
    </row>
    <row r="300" spans="1:9" x14ac:dyDescent="0.25">
      <c r="A300" s="192"/>
      <c r="B300" s="289" t="s">
        <v>1783</v>
      </c>
      <c r="C300" s="288" t="s">
        <v>2602</v>
      </c>
      <c r="D300" s="190" t="s">
        <v>48</v>
      </c>
      <c r="E300" s="210">
        <v>4284</v>
      </c>
      <c r="F300" s="490" t="s">
        <v>4079</v>
      </c>
      <c r="G300" s="62">
        <v>4284</v>
      </c>
      <c r="H300" s="18">
        <f t="shared" si="4"/>
        <v>0</v>
      </c>
      <c r="I300" s="621" t="s">
        <v>8</v>
      </c>
    </row>
    <row r="301" spans="1:9" x14ac:dyDescent="0.25">
      <c r="A301" s="192"/>
      <c r="B301" s="289" t="s">
        <v>1784</v>
      </c>
      <c r="C301" s="288" t="s">
        <v>2602</v>
      </c>
      <c r="D301" s="190" t="s">
        <v>124</v>
      </c>
      <c r="E301" s="210">
        <v>6353</v>
      </c>
      <c r="F301" s="436">
        <v>41734</v>
      </c>
      <c r="G301" s="42">
        <v>6353</v>
      </c>
      <c r="H301" s="18">
        <f t="shared" si="4"/>
        <v>0</v>
      </c>
      <c r="I301" s="621" t="s">
        <v>30</v>
      </c>
    </row>
    <row r="302" spans="1:9" x14ac:dyDescent="0.25">
      <c r="A302" s="192"/>
      <c r="B302" s="289" t="s">
        <v>1785</v>
      </c>
      <c r="C302" s="288" t="s">
        <v>2602</v>
      </c>
      <c r="D302" s="190" t="s">
        <v>55</v>
      </c>
      <c r="E302" s="210">
        <v>12914</v>
      </c>
      <c r="F302" s="436">
        <v>41734</v>
      </c>
      <c r="G302" s="42">
        <v>12914</v>
      </c>
      <c r="H302" s="18">
        <f t="shared" si="4"/>
        <v>0</v>
      </c>
      <c r="I302" s="621" t="s">
        <v>8</v>
      </c>
    </row>
    <row r="303" spans="1:9" x14ac:dyDescent="0.25">
      <c r="A303" s="192"/>
      <c r="B303" s="289" t="s">
        <v>1786</v>
      </c>
      <c r="C303" s="288" t="s">
        <v>2602</v>
      </c>
      <c r="D303" s="190" t="s">
        <v>115</v>
      </c>
      <c r="E303" s="210">
        <v>4500.6000000000004</v>
      </c>
      <c r="F303" s="436">
        <v>41734</v>
      </c>
      <c r="G303" s="42">
        <v>4500.6000000000004</v>
      </c>
      <c r="H303" s="18">
        <f t="shared" si="4"/>
        <v>0</v>
      </c>
      <c r="I303" s="621"/>
    </row>
    <row r="304" spans="1:9" x14ac:dyDescent="0.25">
      <c r="A304" s="192"/>
      <c r="B304" s="289" t="s">
        <v>1787</v>
      </c>
      <c r="C304" s="288" t="s">
        <v>2602</v>
      </c>
      <c r="D304" s="190" t="s">
        <v>544</v>
      </c>
      <c r="E304" s="210">
        <v>21159.5</v>
      </c>
      <c r="F304" s="436">
        <v>41734</v>
      </c>
      <c r="G304" s="42">
        <v>21159.5</v>
      </c>
      <c r="H304" s="18">
        <f t="shared" si="4"/>
        <v>0</v>
      </c>
      <c r="I304" s="621" t="s">
        <v>8</v>
      </c>
    </row>
    <row r="305" spans="1:9" x14ac:dyDescent="0.25">
      <c r="A305" s="192"/>
      <c r="B305" s="289" t="s">
        <v>1788</v>
      </c>
      <c r="C305" s="288" t="s">
        <v>2602</v>
      </c>
      <c r="D305" s="190" t="s">
        <v>250</v>
      </c>
      <c r="E305" s="210">
        <v>9276</v>
      </c>
      <c r="F305" s="436">
        <v>41734</v>
      </c>
      <c r="G305" s="42">
        <v>9276</v>
      </c>
      <c r="H305" s="18">
        <f t="shared" si="4"/>
        <v>0</v>
      </c>
      <c r="I305" s="621" t="s">
        <v>30</v>
      </c>
    </row>
    <row r="306" spans="1:9" x14ac:dyDescent="0.25">
      <c r="A306" s="192"/>
      <c r="B306" s="289" t="s">
        <v>1789</v>
      </c>
      <c r="C306" s="288" t="s">
        <v>2602</v>
      </c>
      <c r="D306" s="190" t="s">
        <v>123</v>
      </c>
      <c r="E306" s="210">
        <v>6607.6</v>
      </c>
      <c r="F306" s="489" t="s">
        <v>2632</v>
      </c>
      <c r="G306" s="42">
        <v>6607.6</v>
      </c>
      <c r="H306" s="18">
        <f t="shared" si="4"/>
        <v>0</v>
      </c>
      <c r="I306" s="621" t="s">
        <v>8</v>
      </c>
    </row>
    <row r="307" spans="1:9" x14ac:dyDescent="0.25">
      <c r="A307" s="192"/>
      <c r="B307" s="289" t="s">
        <v>1790</v>
      </c>
      <c r="C307" s="288" t="s">
        <v>2602</v>
      </c>
      <c r="D307" s="190" t="s">
        <v>22</v>
      </c>
      <c r="E307" s="210">
        <v>9190</v>
      </c>
      <c r="F307" s="436">
        <v>41738</v>
      </c>
      <c r="G307" s="42">
        <v>9190</v>
      </c>
      <c r="H307" s="18">
        <f t="shared" si="4"/>
        <v>0</v>
      </c>
      <c r="I307" s="621" t="s">
        <v>8</v>
      </c>
    </row>
    <row r="308" spans="1:9" x14ac:dyDescent="0.25">
      <c r="A308" s="192"/>
      <c r="B308" s="289" t="s">
        <v>1792</v>
      </c>
      <c r="C308" s="288" t="s">
        <v>2602</v>
      </c>
      <c r="D308" s="190" t="s">
        <v>8</v>
      </c>
      <c r="E308" s="210">
        <v>562</v>
      </c>
      <c r="F308" s="436">
        <v>41734</v>
      </c>
      <c r="G308" s="42">
        <v>562</v>
      </c>
      <c r="H308" s="18">
        <f t="shared" si="4"/>
        <v>0</v>
      </c>
      <c r="I308" s="621" t="s">
        <v>8</v>
      </c>
    </row>
    <row r="309" spans="1:9" x14ac:dyDescent="0.25">
      <c r="A309" s="192"/>
      <c r="B309" s="289" t="s">
        <v>1793</v>
      </c>
      <c r="C309" s="288" t="s">
        <v>2602</v>
      </c>
      <c r="D309" s="190" t="s">
        <v>123</v>
      </c>
      <c r="E309" s="210">
        <v>2182</v>
      </c>
      <c r="F309" s="489" t="s">
        <v>2633</v>
      </c>
      <c r="G309" s="42">
        <v>2182</v>
      </c>
      <c r="H309" s="18">
        <f t="shared" si="4"/>
        <v>0</v>
      </c>
      <c r="I309" s="621" t="s">
        <v>8</v>
      </c>
    </row>
    <row r="310" spans="1:9" x14ac:dyDescent="0.25">
      <c r="A310" s="192"/>
      <c r="B310" s="289" t="s">
        <v>1794</v>
      </c>
      <c r="C310" s="288" t="s">
        <v>2602</v>
      </c>
      <c r="D310" s="190" t="s">
        <v>312</v>
      </c>
      <c r="E310" s="210">
        <v>2546</v>
      </c>
      <c r="F310" s="436">
        <v>41734</v>
      </c>
      <c r="G310" s="42">
        <v>2546</v>
      </c>
      <c r="H310" s="18">
        <f t="shared" si="4"/>
        <v>0</v>
      </c>
      <c r="I310" s="621" t="s">
        <v>65</v>
      </c>
    </row>
    <row r="311" spans="1:9" x14ac:dyDescent="0.25">
      <c r="A311" s="192"/>
      <c r="B311" s="289" t="s">
        <v>1795</v>
      </c>
      <c r="C311" s="288" t="s">
        <v>2602</v>
      </c>
      <c r="D311" s="190" t="s">
        <v>106</v>
      </c>
      <c r="E311" s="210">
        <v>7949</v>
      </c>
      <c r="F311" s="436">
        <v>41744</v>
      </c>
      <c r="G311" s="42">
        <v>7949</v>
      </c>
      <c r="H311" s="18">
        <f t="shared" si="4"/>
        <v>0</v>
      </c>
      <c r="I311" s="621" t="s">
        <v>65</v>
      </c>
    </row>
    <row r="312" spans="1:9" x14ac:dyDescent="0.25">
      <c r="A312" s="192"/>
      <c r="B312" s="289" t="s">
        <v>1796</v>
      </c>
      <c r="C312" s="288" t="s">
        <v>2602</v>
      </c>
      <c r="D312" s="190" t="s">
        <v>2578</v>
      </c>
      <c r="E312" s="210">
        <v>660.4</v>
      </c>
      <c r="F312" s="486" t="s">
        <v>2634</v>
      </c>
      <c r="G312" s="42">
        <v>660.4</v>
      </c>
      <c r="H312" s="18">
        <f t="shared" si="4"/>
        <v>0</v>
      </c>
      <c r="I312" s="621" t="s">
        <v>45</v>
      </c>
    </row>
    <row r="313" spans="1:9" ht="23.25" x14ac:dyDescent="0.25">
      <c r="A313" s="192"/>
      <c r="B313" s="289" t="s">
        <v>1797</v>
      </c>
      <c r="C313" s="288" t="s">
        <v>2602</v>
      </c>
      <c r="D313" s="190" t="s">
        <v>953</v>
      </c>
      <c r="E313" s="210">
        <v>4539.6000000000004</v>
      </c>
      <c r="F313" s="500" t="s">
        <v>2635</v>
      </c>
      <c r="G313" s="42">
        <v>4539.6000000000004</v>
      </c>
      <c r="H313" s="18">
        <f t="shared" si="4"/>
        <v>0</v>
      </c>
      <c r="I313" s="621" t="s">
        <v>12</v>
      </c>
    </row>
    <row r="314" spans="1:9" x14ac:dyDescent="0.25">
      <c r="A314" s="225"/>
      <c r="B314" s="289" t="s">
        <v>1798</v>
      </c>
      <c r="C314" s="288" t="s">
        <v>2602</v>
      </c>
      <c r="D314" s="190" t="s">
        <v>8</v>
      </c>
      <c r="E314" s="210">
        <v>3310.1</v>
      </c>
      <c r="F314" s="436">
        <v>41734</v>
      </c>
      <c r="G314" s="42">
        <v>3310.1</v>
      </c>
      <c r="H314" s="18">
        <f t="shared" si="4"/>
        <v>0</v>
      </c>
      <c r="I314" s="621" t="s">
        <v>8</v>
      </c>
    </row>
    <row r="315" spans="1:9" x14ac:dyDescent="0.25">
      <c r="A315" s="192"/>
      <c r="B315" s="289" t="s">
        <v>1799</v>
      </c>
      <c r="C315" s="288" t="s">
        <v>2602</v>
      </c>
      <c r="D315" s="190" t="s">
        <v>130</v>
      </c>
      <c r="E315" s="210">
        <v>12116</v>
      </c>
      <c r="F315" s="436">
        <v>41738</v>
      </c>
      <c r="G315" s="42">
        <v>12116</v>
      </c>
      <c r="H315" s="18">
        <f t="shared" si="4"/>
        <v>0</v>
      </c>
      <c r="I315" s="621" t="s">
        <v>21</v>
      </c>
    </row>
    <row r="316" spans="1:9" x14ac:dyDescent="0.25">
      <c r="A316" s="225"/>
      <c r="B316" s="289" t="s">
        <v>1800</v>
      </c>
      <c r="C316" s="288" t="s">
        <v>2602</v>
      </c>
      <c r="D316" s="196" t="s">
        <v>53</v>
      </c>
      <c r="E316" s="215">
        <v>0</v>
      </c>
      <c r="F316" s="436"/>
      <c r="G316" s="42"/>
      <c r="H316" s="18">
        <f t="shared" si="4"/>
        <v>0</v>
      </c>
      <c r="I316" s="621" t="s">
        <v>324</v>
      </c>
    </row>
    <row r="317" spans="1:9" x14ac:dyDescent="0.25">
      <c r="A317" s="226"/>
      <c r="B317" s="289" t="s">
        <v>1801</v>
      </c>
      <c r="C317" s="288" t="s">
        <v>2602</v>
      </c>
      <c r="D317" s="190" t="s">
        <v>501</v>
      </c>
      <c r="E317" s="210">
        <v>507</v>
      </c>
      <c r="F317" s="436">
        <v>41734</v>
      </c>
      <c r="G317" s="42">
        <v>507</v>
      </c>
      <c r="H317" s="50">
        <f t="shared" si="4"/>
        <v>0</v>
      </c>
      <c r="I317" s="621"/>
    </row>
    <row r="318" spans="1:9" x14ac:dyDescent="0.25">
      <c r="A318" s="192">
        <v>41734</v>
      </c>
      <c r="B318" s="200" t="s">
        <v>1802</v>
      </c>
      <c r="C318" s="243" t="s">
        <v>2602</v>
      </c>
      <c r="D318" s="190" t="s">
        <v>2636</v>
      </c>
      <c r="E318" s="56">
        <v>12302.5</v>
      </c>
      <c r="F318" s="543" t="s">
        <v>2637</v>
      </c>
      <c r="G318" s="313">
        <v>12302.5</v>
      </c>
      <c r="H318" s="18">
        <f t="shared" si="4"/>
        <v>0</v>
      </c>
      <c r="I318" s="621"/>
    </row>
    <row r="319" spans="1:9" x14ac:dyDescent="0.25">
      <c r="A319" s="225"/>
      <c r="B319" s="200" t="s">
        <v>1803</v>
      </c>
      <c r="C319" s="243" t="s">
        <v>2602</v>
      </c>
      <c r="D319" s="190" t="s">
        <v>193</v>
      </c>
      <c r="E319" s="210">
        <v>20093</v>
      </c>
      <c r="F319" s="492" t="s">
        <v>2638</v>
      </c>
      <c r="G319" s="42">
        <v>20093</v>
      </c>
      <c r="H319" s="18">
        <f t="shared" si="4"/>
        <v>0</v>
      </c>
      <c r="I319" s="621" t="s">
        <v>217</v>
      </c>
    </row>
    <row r="320" spans="1:9" x14ac:dyDescent="0.25">
      <c r="A320" s="192"/>
      <c r="B320" s="200" t="s">
        <v>1804</v>
      </c>
      <c r="C320" s="243" t="s">
        <v>2602</v>
      </c>
      <c r="D320" s="190" t="s">
        <v>237</v>
      </c>
      <c r="E320" s="210">
        <v>9537.65</v>
      </c>
      <c r="F320" s="436">
        <v>41734</v>
      </c>
      <c r="G320" s="42">
        <v>9537.65</v>
      </c>
      <c r="H320" s="18">
        <f t="shared" si="4"/>
        <v>0</v>
      </c>
      <c r="I320" s="621" t="s">
        <v>21</v>
      </c>
    </row>
    <row r="321" spans="1:9" x14ac:dyDescent="0.25">
      <c r="A321" s="192"/>
      <c r="B321" s="200" t="s">
        <v>1805</v>
      </c>
      <c r="C321" s="243" t="s">
        <v>2602</v>
      </c>
      <c r="D321" s="196" t="s">
        <v>53</v>
      </c>
      <c r="E321" s="215">
        <v>0</v>
      </c>
      <c r="F321" s="436"/>
      <c r="G321" s="42"/>
      <c r="H321" s="18">
        <f t="shared" si="4"/>
        <v>0</v>
      </c>
      <c r="I321" s="621" t="s">
        <v>324</v>
      </c>
    </row>
    <row r="322" spans="1:9" x14ac:dyDescent="0.25">
      <c r="A322" s="228"/>
      <c r="B322" s="200" t="s">
        <v>1806</v>
      </c>
      <c r="C322" s="243" t="s">
        <v>2602</v>
      </c>
      <c r="D322" s="190" t="s">
        <v>74</v>
      </c>
      <c r="E322" s="210">
        <v>2044.5</v>
      </c>
      <c r="F322" s="436">
        <v>41734</v>
      </c>
      <c r="G322" s="42">
        <v>2044.5</v>
      </c>
      <c r="H322" s="18">
        <f t="shared" ref="H322:H381" si="5">E322-G322</f>
        <v>0</v>
      </c>
      <c r="I322" s="621"/>
    </row>
    <row r="323" spans="1:9" x14ac:dyDescent="0.25">
      <c r="A323" s="228"/>
      <c r="B323" s="200" t="s">
        <v>1807</v>
      </c>
      <c r="C323" s="243" t="s">
        <v>2602</v>
      </c>
      <c r="D323" s="190" t="s">
        <v>11</v>
      </c>
      <c r="E323" s="210">
        <v>40091</v>
      </c>
      <c r="F323" s="486">
        <v>41777</v>
      </c>
      <c r="G323" s="219">
        <v>40091</v>
      </c>
      <c r="H323" s="18">
        <f t="shared" si="5"/>
        <v>0</v>
      </c>
      <c r="I323" s="621" t="s">
        <v>12</v>
      </c>
    </row>
    <row r="324" spans="1:9" x14ac:dyDescent="0.25">
      <c r="A324" s="228"/>
      <c r="B324" s="200" t="s">
        <v>1808</v>
      </c>
      <c r="C324" s="243" t="s">
        <v>2602</v>
      </c>
      <c r="D324" s="190" t="s">
        <v>68</v>
      </c>
      <c r="E324" s="210">
        <v>4287</v>
      </c>
      <c r="F324" s="493" t="s">
        <v>2639</v>
      </c>
      <c r="G324" s="42">
        <v>4287</v>
      </c>
      <c r="H324" s="18">
        <f t="shared" si="5"/>
        <v>0</v>
      </c>
      <c r="I324" s="621" t="s">
        <v>12</v>
      </c>
    </row>
    <row r="325" spans="1:9" x14ac:dyDescent="0.25">
      <c r="A325" s="192"/>
      <c r="B325" s="200" t="s">
        <v>1809</v>
      </c>
      <c r="C325" s="243" t="s">
        <v>2602</v>
      </c>
      <c r="D325" s="190" t="s">
        <v>560</v>
      </c>
      <c r="E325" s="210">
        <v>4079</v>
      </c>
      <c r="F325" s="436">
        <v>41736</v>
      </c>
      <c r="G325" s="42">
        <v>4079</v>
      </c>
      <c r="H325" s="18">
        <f t="shared" si="5"/>
        <v>0</v>
      </c>
      <c r="I325" s="621" t="s">
        <v>217</v>
      </c>
    </row>
    <row r="326" spans="1:9" x14ac:dyDescent="0.25">
      <c r="A326" s="192"/>
      <c r="B326" s="200" t="s">
        <v>1811</v>
      </c>
      <c r="C326" s="243" t="s">
        <v>2602</v>
      </c>
      <c r="D326" s="190" t="s">
        <v>188</v>
      </c>
      <c r="E326" s="210">
        <v>3707.68</v>
      </c>
      <c r="F326" s="436">
        <v>41734</v>
      </c>
      <c r="G326" s="42">
        <v>3707.68</v>
      </c>
      <c r="H326" s="18">
        <f t="shared" si="5"/>
        <v>0</v>
      </c>
      <c r="I326" s="621" t="s">
        <v>21</v>
      </c>
    </row>
    <row r="327" spans="1:9" x14ac:dyDescent="0.25">
      <c r="A327" s="192"/>
      <c r="B327" s="200" t="s">
        <v>1812</v>
      </c>
      <c r="C327" s="243" t="s">
        <v>2602</v>
      </c>
      <c r="D327" s="190" t="s">
        <v>234</v>
      </c>
      <c r="E327" s="210">
        <v>715</v>
      </c>
      <c r="F327" s="436">
        <v>41736</v>
      </c>
      <c r="G327" s="42">
        <v>715</v>
      </c>
      <c r="H327" s="18">
        <f t="shared" si="5"/>
        <v>0</v>
      </c>
      <c r="I327" s="621" t="s">
        <v>217</v>
      </c>
    </row>
    <row r="328" spans="1:9" x14ac:dyDescent="0.25">
      <c r="A328" s="192"/>
      <c r="B328" s="200" t="s">
        <v>1813</v>
      </c>
      <c r="C328" s="243" t="s">
        <v>2602</v>
      </c>
      <c r="D328" s="190" t="s">
        <v>8</v>
      </c>
      <c r="E328" s="210">
        <v>2141</v>
      </c>
      <c r="F328" s="436">
        <v>41734</v>
      </c>
      <c r="G328" s="42">
        <v>2141</v>
      </c>
      <c r="H328" s="18">
        <f t="shared" si="5"/>
        <v>0</v>
      </c>
      <c r="I328" s="621" t="s">
        <v>8</v>
      </c>
    </row>
    <row r="329" spans="1:9" x14ac:dyDescent="0.25">
      <c r="A329" s="192"/>
      <c r="B329" s="200" t="s">
        <v>1815</v>
      </c>
      <c r="C329" s="243" t="s">
        <v>2602</v>
      </c>
      <c r="D329" s="190" t="s">
        <v>508</v>
      </c>
      <c r="E329" s="210">
        <v>21187.599999999999</v>
      </c>
      <c r="F329" s="486" t="s">
        <v>2640</v>
      </c>
      <c r="G329" s="42">
        <v>21187.599999999999</v>
      </c>
      <c r="H329" s="18">
        <f t="shared" si="5"/>
        <v>0</v>
      </c>
      <c r="I329" s="621" t="s">
        <v>8</v>
      </c>
    </row>
    <row r="330" spans="1:9" x14ac:dyDescent="0.25">
      <c r="A330" s="192"/>
      <c r="B330" s="200" t="s">
        <v>1816</v>
      </c>
      <c r="C330" s="243" t="s">
        <v>2602</v>
      </c>
      <c r="D330" s="190" t="s">
        <v>149</v>
      </c>
      <c r="E330" s="210">
        <v>4666.8</v>
      </c>
      <c r="F330" s="493" t="s">
        <v>2641</v>
      </c>
      <c r="G330" s="42">
        <v>4666.8</v>
      </c>
      <c r="H330" s="18">
        <f t="shared" si="5"/>
        <v>0</v>
      </c>
      <c r="I330" s="621" t="s">
        <v>162</v>
      </c>
    </row>
    <row r="331" spans="1:9" x14ac:dyDescent="0.25">
      <c r="A331" s="192"/>
      <c r="B331" s="200" t="s">
        <v>1817</v>
      </c>
      <c r="C331" s="243" t="s">
        <v>2602</v>
      </c>
      <c r="D331" s="190" t="s">
        <v>349</v>
      </c>
      <c r="E331" s="210">
        <v>6823.5</v>
      </c>
      <c r="F331" s="436">
        <v>41736</v>
      </c>
      <c r="G331" s="42">
        <v>6823.5</v>
      </c>
      <c r="H331" s="18">
        <f t="shared" si="5"/>
        <v>0</v>
      </c>
      <c r="I331" s="621" t="s">
        <v>217</v>
      </c>
    </row>
    <row r="332" spans="1:9" x14ac:dyDescent="0.25">
      <c r="A332" s="192"/>
      <c r="B332" s="200" t="s">
        <v>1819</v>
      </c>
      <c r="C332" s="243" t="s">
        <v>2602</v>
      </c>
      <c r="D332" s="190" t="s">
        <v>1654</v>
      </c>
      <c r="E332" s="210">
        <v>7418.6</v>
      </c>
      <c r="F332" s="436">
        <v>41736</v>
      </c>
      <c r="G332" s="42">
        <v>7418.6</v>
      </c>
      <c r="H332" s="18">
        <f t="shared" si="5"/>
        <v>0</v>
      </c>
      <c r="I332" s="621" t="s">
        <v>217</v>
      </c>
    </row>
    <row r="333" spans="1:9" x14ac:dyDescent="0.25">
      <c r="A333" s="192"/>
      <c r="B333" s="200" t="s">
        <v>1821</v>
      </c>
      <c r="C333" s="243" t="s">
        <v>2602</v>
      </c>
      <c r="D333" s="190" t="s">
        <v>2563</v>
      </c>
      <c r="E333" s="210">
        <v>4703.3999999999996</v>
      </c>
      <c r="F333" s="436">
        <v>41736</v>
      </c>
      <c r="G333" s="42">
        <v>4703.3999999999996</v>
      </c>
      <c r="H333" s="18">
        <f t="shared" si="5"/>
        <v>0</v>
      </c>
      <c r="I333" s="621" t="s">
        <v>217</v>
      </c>
    </row>
    <row r="334" spans="1:9" x14ac:dyDescent="0.25">
      <c r="A334" s="192"/>
      <c r="B334" s="200" t="s">
        <v>1822</v>
      </c>
      <c r="C334" s="243" t="s">
        <v>2602</v>
      </c>
      <c r="D334" s="190" t="s">
        <v>99</v>
      </c>
      <c r="E334" s="210">
        <v>7399</v>
      </c>
      <c r="F334" s="436">
        <v>41736</v>
      </c>
      <c r="G334" s="54">
        <v>7399</v>
      </c>
      <c r="H334" s="18">
        <f t="shared" si="5"/>
        <v>0</v>
      </c>
      <c r="I334" s="621" t="s">
        <v>217</v>
      </c>
    </row>
    <row r="335" spans="1:9" x14ac:dyDescent="0.25">
      <c r="A335" s="192"/>
      <c r="B335" s="200" t="s">
        <v>1823</v>
      </c>
      <c r="C335" s="243" t="s">
        <v>2602</v>
      </c>
      <c r="D335" s="190" t="s">
        <v>549</v>
      </c>
      <c r="E335" s="210">
        <v>13253.4</v>
      </c>
      <c r="F335" s="436">
        <v>41736</v>
      </c>
      <c r="G335" s="54">
        <v>13253.4</v>
      </c>
      <c r="H335" s="18">
        <f t="shared" si="5"/>
        <v>0</v>
      </c>
      <c r="I335" s="621" t="s">
        <v>162</v>
      </c>
    </row>
    <row r="336" spans="1:9" x14ac:dyDescent="0.25">
      <c r="A336" s="192"/>
      <c r="B336" s="200" t="s">
        <v>1825</v>
      </c>
      <c r="C336" s="243" t="s">
        <v>2602</v>
      </c>
      <c r="D336" s="190" t="s">
        <v>85</v>
      </c>
      <c r="E336" s="210">
        <v>3093.6</v>
      </c>
      <c r="F336" s="436">
        <v>41736</v>
      </c>
      <c r="G336" s="54">
        <v>3093.6</v>
      </c>
      <c r="H336" s="18">
        <f t="shared" si="5"/>
        <v>0</v>
      </c>
      <c r="I336" s="621" t="s">
        <v>162</v>
      </c>
    </row>
    <row r="337" spans="1:9" x14ac:dyDescent="0.25">
      <c r="A337" s="192"/>
      <c r="B337" s="200" t="s">
        <v>1826</v>
      </c>
      <c r="C337" s="243" t="s">
        <v>2602</v>
      </c>
      <c r="D337" s="190" t="s">
        <v>373</v>
      </c>
      <c r="E337" s="210">
        <v>38183.1</v>
      </c>
      <c r="F337" s="436">
        <v>41734</v>
      </c>
      <c r="G337" s="42">
        <v>38183.1</v>
      </c>
      <c r="H337" s="18">
        <f t="shared" si="5"/>
        <v>0</v>
      </c>
      <c r="I337" s="621" t="s">
        <v>65</v>
      </c>
    </row>
    <row r="338" spans="1:9" x14ac:dyDescent="0.25">
      <c r="A338" s="192"/>
      <c r="B338" s="200" t="s">
        <v>1827</v>
      </c>
      <c r="C338" s="243" t="s">
        <v>2602</v>
      </c>
      <c r="D338" s="190" t="s">
        <v>233</v>
      </c>
      <c r="E338" s="210">
        <v>1556</v>
      </c>
      <c r="F338" s="436">
        <v>41736</v>
      </c>
      <c r="G338" s="42">
        <v>1556</v>
      </c>
      <c r="H338" s="18">
        <f t="shared" si="5"/>
        <v>0</v>
      </c>
      <c r="I338" s="621" t="s">
        <v>217</v>
      </c>
    </row>
    <row r="339" spans="1:9" x14ac:dyDescent="0.25">
      <c r="A339" s="192"/>
      <c r="B339" s="200" t="s">
        <v>1829</v>
      </c>
      <c r="C339" s="243" t="s">
        <v>2602</v>
      </c>
      <c r="D339" s="190" t="s">
        <v>54</v>
      </c>
      <c r="E339" s="210">
        <v>4981</v>
      </c>
      <c r="F339" s="436">
        <v>41734</v>
      </c>
      <c r="G339" s="42">
        <v>4981</v>
      </c>
      <c r="H339" s="18">
        <f t="shared" si="5"/>
        <v>0</v>
      </c>
      <c r="I339" s="621"/>
    </row>
    <row r="340" spans="1:9" x14ac:dyDescent="0.25">
      <c r="A340" s="192"/>
      <c r="B340" s="200" t="s">
        <v>1830</v>
      </c>
      <c r="C340" s="243" t="s">
        <v>2602</v>
      </c>
      <c r="D340" s="190" t="s">
        <v>191</v>
      </c>
      <c r="E340" s="210">
        <v>2539.1999999999998</v>
      </c>
      <c r="F340" s="436">
        <v>41736</v>
      </c>
      <c r="G340" s="42">
        <v>2539.1999999999998</v>
      </c>
      <c r="H340" s="18">
        <f t="shared" si="5"/>
        <v>0</v>
      </c>
      <c r="I340" s="621" t="s">
        <v>217</v>
      </c>
    </row>
    <row r="341" spans="1:9" x14ac:dyDescent="0.25">
      <c r="A341" s="192"/>
      <c r="B341" s="200" t="s">
        <v>1832</v>
      </c>
      <c r="C341" s="243" t="s">
        <v>2602</v>
      </c>
      <c r="D341" s="190" t="s">
        <v>27</v>
      </c>
      <c r="E341" s="210">
        <v>19533.2</v>
      </c>
      <c r="F341" s="436">
        <v>41736</v>
      </c>
      <c r="G341" s="42">
        <v>19533.2</v>
      </c>
      <c r="H341" s="18">
        <f t="shared" si="5"/>
        <v>0</v>
      </c>
      <c r="I341" s="621" t="s">
        <v>162</v>
      </c>
    </row>
    <row r="342" spans="1:9" x14ac:dyDescent="0.25">
      <c r="A342" s="192"/>
      <c r="B342" s="200" t="s">
        <v>1833</v>
      </c>
      <c r="C342" s="243" t="s">
        <v>2602</v>
      </c>
      <c r="D342" s="190" t="s">
        <v>544</v>
      </c>
      <c r="E342" s="210">
        <v>34089.68</v>
      </c>
      <c r="F342" s="436">
        <v>41736</v>
      </c>
      <c r="G342" s="42">
        <v>34089.68</v>
      </c>
      <c r="H342" s="18">
        <f t="shared" si="5"/>
        <v>0</v>
      </c>
      <c r="I342" s="621" t="s">
        <v>162</v>
      </c>
    </row>
    <row r="343" spans="1:9" x14ac:dyDescent="0.25">
      <c r="A343" s="192"/>
      <c r="B343" s="200" t="s">
        <v>1834</v>
      </c>
      <c r="C343" s="243" t="s">
        <v>2602</v>
      </c>
      <c r="D343" s="190" t="s">
        <v>523</v>
      </c>
      <c r="E343" s="210">
        <v>6340</v>
      </c>
      <c r="F343" s="436">
        <v>41741</v>
      </c>
      <c r="G343" s="42">
        <v>6340</v>
      </c>
      <c r="H343" s="18">
        <f t="shared" si="5"/>
        <v>0</v>
      </c>
      <c r="I343" s="621" t="s">
        <v>8</v>
      </c>
    </row>
    <row r="344" spans="1:9" x14ac:dyDescent="0.25">
      <c r="A344" s="192"/>
      <c r="B344" s="200" t="s">
        <v>1835</v>
      </c>
      <c r="C344" s="243" t="s">
        <v>2602</v>
      </c>
      <c r="D344" s="190" t="s">
        <v>88</v>
      </c>
      <c r="E344" s="210">
        <v>4871.3999999999996</v>
      </c>
      <c r="F344" s="436">
        <v>41736</v>
      </c>
      <c r="G344" s="42">
        <v>4871.3999999999996</v>
      </c>
      <c r="H344" s="18">
        <f t="shared" si="5"/>
        <v>0</v>
      </c>
      <c r="I344" s="621" t="s">
        <v>162</v>
      </c>
    </row>
    <row r="345" spans="1:9" x14ac:dyDescent="0.25">
      <c r="A345" s="192"/>
      <c r="B345" s="200" t="s">
        <v>1837</v>
      </c>
      <c r="C345" s="243" t="s">
        <v>2602</v>
      </c>
      <c r="D345" s="190" t="s">
        <v>8</v>
      </c>
      <c r="E345" s="210">
        <v>153.6</v>
      </c>
      <c r="F345" s="436">
        <v>41734</v>
      </c>
      <c r="G345" s="42">
        <v>153.6</v>
      </c>
      <c r="H345" s="18">
        <f t="shared" si="5"/>
        <v>0</v>
      </c>
      <c r="I345" s="621" t="s">
        <v>8</v>
      </c>
    </row>
    <row r="346" spans="1:9" x14ac:dyDescent="0.25">
      <c r="A346" s="192"/>
      <c r="B346" s="200" t="s">
        <v>1838</v>
      </c>
      <c r="C346" s="243" t="s">
        <v>2602</v>
      </c>
      <c r="D346" s="190" t="s">
        <v>8</v>
      </c>
      <c r="E346" s="210">
        <v>33</v>
      </c>
      <c r="F346" s="436">
        <v>41734</v>
      </c>
      <c r="G346" s="42">
        <v>33</v>
      </c>
      <c r="H346" s="18">
        <f t="shared" si="5"/>
        <v>0</v>
      </c>
      <c r="I346" s="621" t="s">
        <v>8</v>
      </c>
    </row>
    <row r="347" spans="1:9" x14ac:dyDescent="0.25">
      <c r="A347" s="192"/>
      <c r="B347" s="200" t="s">
        <v>1839</v>
      </c>
      <c r="C347" s="243" t="s">
        <v>2602</v>
      </c>
      <c r="D347" s="190" t="s">
        <v>8</v>
      </c>
      <c r="E347" s="210">
        <v>433.75</v>
      </c>
      <c r="F347" s="436">
        <v>41734</v>
      </c>
      <c r="G347" s="42">
        <v>433.75</v>
      </c>
      <c r="H347" s="18">
        <f t="shared" si="5"/>
        <v>0</v>
      </c>
      <c r="I347" s="621" t="s">
        <v>8</v>
      </c>
    </row>
    <row r="348" spans="1:9" x14ac:dyDescent="0.25">
      <c r="A348" s="192"/>
      <c r="B348" s="200" t="s">
        <v>1840</v>
      </c>
      <c r="C348" s="243" t="s">
        <v>2602</v>
      </c>
      <c r="D348" s="190" t="s">
        <v>36</v>
      </c>
      <c r="E348" s="210">
        <v>17445</v>
      </c>
      <c r="F348" s="436">
        <v>41736</v>
      </c>
      <c r="G348" s="42">
        <v>17445</v>
      </c>
      <c r="H348" s="18">
        <f t="shared" si="5"/>
        <v>0</v>
      </c>
      <c r="I348" s="621" t="s">
        <v>8</v>
      </c>
    </row>
    <row r="349" spans="1:9" x14ac:dyDescent="0.25">
      <c r="A349" s="192"/>
      <c r="B349" s="200" t="s">
        <v>1843</v>
      </c>
      <c r="C349" s="243" t="s">
        <v>2602</v>
      </c>
      <c r="D349" s="190" t="s">
        <v>115</v>
      </c>
      <c r="E349" s="210">
        <v>5543.4</v>
      </c>
      <c r="F349" s="436">
        <v>41734</v>
      </c>
      <c r="G349" s="42">
        <v>5543.4</v>
      </c>
      <c r="H349" s="18">
        <f t="shared" si="5"/>
        <v>0</v>
      </c>
      <c r="I349" s="621"/>
    </row>
    <row r="350" spans="1:9" x14ac:dyDescent="0.25">
      <c r="A350" s="192"/>
      <c r="B350" s="200" t="s">
        <v>1844</v>
      </c>
      <c r="C350" s="243" t="s">
        <v>2602</v>
      </c>
      <c r="D350" s="190" t="s">
        <v>1464</v>
      </c>
      <c r="E350" s="210">
        <v>14637.2</v>
      </c>
      <c r="F350" s="436">
        <v>41734</v>
      </c>
      <c r="G350" s="42">
        <v>14637.2</v>
      </c>
      <c r="H350" s="18">
        <f t="shared" si="5"/>
        <v>0</v>
      </c>
      <c r="I350" s="621"/>
    </row>
    <row r="351" spans="1:9" x14ac:dyDescent="0.25">
      <c r="A351" s="192"/>
      <c r="B351" s="200" t="s">
        <v>1845</v>
      </c>
      <c r="C351" s="243" t="s">
        <v>2602</v>
      </c>
      <c r="D351" s="190" t="s">
        <v>147</v>
      </c>
      <c r="E351" s="210">
        <v>78611.199999999997</v>
      </c>
      <c r="F351" s="492" t="s">
        <v>2642</v>
      </c>
      <c r="G351" s="42">
        <v>78611.199999999997</v>
      </c>
      <c r="H351" s="18">
        <f t="shared" si="5"/>
        <v>0</v>
      </c>
      <c r="I351" s="621" t="s">
        <v>21</v>
      </c>
    </row>
    <row r="352" spans="1:9" x14ac:dyDescent="0.25">
      <c r="A352" s="192"/>
      <c r="B352" s="200" t="s">
        <v>1846</v>
      </c>
      <c r="C352" s="243" t="s">
        <v>2602</v>
      </c>
      <c r="D352" s="190" t="s">
        <v>435</v>
      </c>
      <c r="E352" s="210">
        <v>5140.5</v>
      </c>
      <c r="F352" s="489" t="s">
        <v>2643</v>
      </c>
      <c r="G352" s="42">
        <v>5140.5</v>
      </c>
      <c r="H352" s="18">
        <f t="shared" si="5"/>
        <v>0</v>
      </c>
      <c r="I352" s="621" t="s">
        <v>8</v>
      </c>
    </row>
    <row r="353" spans="1:9" x14ac:dyDescent="0.25">
      <c r="A353" s="192"/>
      <c r="B353" s="200" t="s">
        <v>1847</v>
      </c>
      <c r="C353" s="243" t="s">
        <v>2602</v>
      </c>
      <c r="D353" s="190" t="s">
        <v>2644</v>
      </c>
      <c r="E353" s="210">
        <v>997.5</v>
      </c>
      <c r="F353" s="436">
        <v>41734</v>
      </c>
      <c r="G353" s="42">
        <v>997.5</v>
      </c>
      <c r="H353" s="18">
        <f t="shared" si="5"/>
        <v>0</v>
      </c>
      <c r="I353" s="621"/>
    </row>
    <row r="354" spans="1:9" x14ac:dyDescent="0.25">
      <c r="A354" s="192"/>
      <c r="B354" s="200" t="s">
        <v>1849</v>
      </c>
      <c r="C354" s="243" t="s">
        <v>2602</v>
      </c>
      <c r="D354" s="190" t="s">
        <v>176</v>
      </c>
      <c r="E354" s="210">
        <v>5504</v>
      </c>
      <c r="F354" s="436">
        <v>41734</v>
      </c>
      <c r="G354" s="42">
        <v>5504</v>
      </c>
      <c r="H354" s="18">
        <f t="shared" si="5"/>
        <v>0</v>
      </c>
      <c r="I354" s="621"/>
    </row>
    <row r="355" spans="1:9" x14ac:dyDescent="0.25">
      <c r="A355" s="192"/>
      <c r="B355" s="200" t="s">
        <v>1851</v>
      </c>
      <c r="C355" s="243" t="s">
        <v>2602</v>
      </c>
      <c r="D355" s="190" t="s">
        <v>779</v>
      </c>
      <c r="E355" s="210">
        <v>4430.3999999999996</v>
      </c>
      <c r="F355" s="436">
        <v>41736</v>
      </c>
      <c r="G355" s="42">
        <v>4430.3999999999996</v>
      </c>
      <c r="H355" s="18">
        <f t="shared" si="5"/>
        <v>0</v>
      </c>
      <c r="I355" s="621" t="s">
        <v>12</v>
      </c>
    </row>
    <row r="356" spans="1:9" x14ac:dyDescent="0.25">
      <c r="A356" s="192"/>
      <c r="B356" s="200" t="s">
        <v>1852</v>
      </c>
      <c r="C356" s="243" t="s">
        <v>2602</v>
      </c>
      <c r="D356" s="190" t="s">
        <v>63</v>
      </c>
      <c r="E356" s="210">
        <v>3155</v>
      </c>
      <c r="F356" s="436">
        <v>41736</v>
      </c>
      <c r="G356" s="42">
        <v>3155</v>
      </c>
      <c r="H356" s="18">
        <f t="shared" si="5"/>
        <v>0</v>
      </c>
      <c r="I356" s="621" t="s">
        <v>21</v>
      </c>
    </row>
    <row r="357" spans="1:9" x14ac:dyDescent="0.25">
      <c r="A357" s="192"/>
      <c r="B357" s="200" t="s">
        <v>1853</v>
      </c>
      <c r="C357" s="243" t="s">
        <v>2602</v>
      </c>
      <c r="D357" s="190" t="s">
        <v>1096</v>
      </c>
      <c r="E357" s="210">
        <v>5955</v>
      </c>
      <c r="F357" s="436">
        <v>41736</v>
      </c>
      <c r="G357" s="42">
        <v>5955</v>
      </c>
      <c r="H357" s="18">
        <f t="shared" si="5"/>
        <v>0</v>
      </c>
      <c r="I357" s="621" t="s">
        <v>12</v>
      </c>
    </row>
    <row r="358" spans="1:9" x14ac:dyDescent="0.25">
      <c r="A358" s="192"/>
      <c r="B358" s="200" t="s">
        <v>1854</v>
      </c>
      <c r="C358" s="243" t="s">
        <v>2602</v>
      </c>
      <c r="D358" s="190" t="s">
        <v>39</v>
      </c>
      <c r="E358" s="210">
        <v>6764</v>
      </c>
      <c r="F358" s="491" t="s">
        <v>2645</v>
      </c>
      <c r="G358" s="42">
        <v>6764</v>
      </c>
      <c r="H358" s="199">
        <f t="shared" si="5"/>
        <v>0</v>
      </c>
      <c r="I358" s="621" t="s">
        <v>8</v>
      </c>
    </row>
    <row r="359" spans="1:9" x14ac:dyDescent="0.25">
      <c r="A359" s="192"/>
      <c r="B359" s="200" t="s">
        <v>1855</v>
      </c>
      <c r="C359" s="243" t="s">
        <v>2602</v>
      </c>
      <c r="D359" s="190" t="s">
        <v>62</v>
      </c>
      <c r="E359" s="210">
        <v>24038.68</v>
      </c>
      <c r="F359" s="436">
        <v>41736</v>
      </c>
      <c r="G359" s="42">
        <v>24038.68</v>
      </c>
      <c r="H359" s="18">
        <f t="shared" si="5"/>
        <v>0</v>
      </c>
      <c r="I359" s="621" t="s">
        <v>12</v>
      </c>
    </row>
    <row r="360" spans="1:9" x14ac:dyDescent="0.25">
      <c r="A360" s="192"/>
      <c r="B360" s="200" t="s">
        <v>1856</v>
      </c>
      <c r="C360" s="243" t="s">
        <v>2602</v>
      </c>
      <c r="D360" s="190" t="s">
        <v>2646</v>
      </c>
      <c r="E360" s="210">
        <v>9947</v>
      </c>
      <c r="F360" s="436">
        <v>41736</v>
      </c>
      <c r="G360" s="42">
        <v>9947</v>
      </c>
      <c r="H360" s="18">
        <f t="shared" si="5"/>
        <v>0</v>
      </c>
      <c r="I360" s="621" t="s">
        <v>12</v>
      </c>
    </row>
    <row r="361" spans="1:9" x14ac:dyDescent="0.25">
      <c r="A361" s="192"/>
      <c r="B361" s="200" t="s">
        <v>1858</v>
      </c>
      <c r="C361" s="243" t="s">
        <v>2602</v>
      </c>
      <c r="D361" s="190" t="s">
        <v>180</v>
      </c>
      <c r="E361" s="210">
        <v>16487.599999999999</v>
      </c>
      <c r="F361" s="492" t="s">
        <v>2647</v>
      </c>
      <c r="G361" s="42">
        <v>16487.599999999999</v>
      </c>
      <c r="H361" s="18">
        <f t="shared" si="5"/>
        <v>0</v>
      </c>
      <c r="I361" s="621" t="s">
        <v>12</v>
      </c>
    </row>
    <row r="362" spans="1:9" x14ac:dyDescent="0.25">
      <c r="A362" s="192"/>
      <c r="B362" s="200" t="s">
        <v>1859</v>
      </c>
      <c r="C362" s="243" t="s">
        <v>2602</v>
      </c>
      <c r="D362" s="190" t="s">
        <v>14</v>
      </c>
      <c r="E362" s="210">
        <v>6240</v>
      </c>
      <c r="F362" s="436">
        <v>41736</v>
      </c>
      <c r="G362" s="42">
        <v>6240</v>
      </c>
      <c r="H362" s="18">
        <f t="shared" si="5"/>
        <v>0</v>
      </c>
      <c r="I362" s="621" t="s">
        <v>30</v>
      </c>
    </row>
    <row r="363" spans="1:9" x14ac:dyDescent="0.25">
      <c r="A363" s="192"/>
      <c r="B363" s="200" t="s">
        <v>1860</v>
      </c>
      <c r="C363" s="243" t="s">
        <v>2602</v>
      </c>
      <c r="D363" s="190" t="s">
        <v>396</v>
      </c>
      <c r="E363" s="220">
        <v>364</v>
      </c>
      <c r="F363" s="436">
        <v>41734</v>
      </c>
      <c r="G363" s="42">
        <v>364</v>
      </c>
      <c r="H363" s="18">
        <f t="shared" si="5"/>
        <v>0</v>
      </c>
      <c r="I363" s="621" t="s">
        <v>8</v>
      </c>
    </row>
    <row r="364" spans="1:9" x14ac:dyDescent="0.25">
      <c r="A364" s="192">
        <v>41735</v>
      </c>
      <c r="B364" s="200" t="s">
        <v>1861</v>
      </c>
      <c r="C364" s="243" t="s">
        <v>2602</v>
      </c>
      <c r="D364" s="190" t="s">
        <v>2648</v>
      </c>
      <c r="E364" s="210">
        <v>3614.3</v>
      </c>
      <c r="F364" s="436">
        <v>41736</v>
      </c>
      <c r="G364" s="42">
        <v>3614.3</v>
      </c>
      <c r="H364" s="18">
        <f t="shared" si="5"/>
        <v>0</v>
      </c>
      <c r="I364" s="621" t="s">
        <v>30</v>
      </c>
    </row>
    <row r="365" spans="1:9" x14ac:dyDescent="0.25">
      <c r="A365" s="192"/>
      <c r="B365" s="200" t="s">
        <v>1862</v>
      </c>
      <c r="C365" s="243" t="s">
        <v>2602</v>
      </c>
      <c r="D365" s="190" t="s">
        <v>501</v>
      </c>
      <c r="E365" s="210">
        <v>1352.6</v>
      </c>
      <c r="F365" s="436">
        <v>41735</v>
      </c>
      <c r="G365" s="42">
        <v>1352.6</v>
      </c>
      <c r="H365" s="18">
        <f t="shared" si="5"/>
        <v>0</v>
      </c>
      <c r="I365" s="623"/>
    </row>
    <row r="366" spans="1:9" x14ac:dyDescent="0.25">
      <c r="A366" s="192"/>
      <c r="B366" s="200" t="s">
        <v>1863</v>
      </c>
      <c r="C366" s="243" t="s">
        <v>2602</v>
      </c>
      <c r="D366" s="190" t="s">
        <v>23</v>
      </c>
      <c r="E366" s="210">
        <v>8448.2000000000007</v>
      </c>
      <c r="F366" s="436">
        <v>41735</v>
      </c>
      <c r="G366" s="42">
        <v>8448.2000000000007</v>
      </c>
      <c r="H366" s="18">
        <f t="shared" si="5"/>
        <v>0</v>
      </c>
      <c r="I366" s="621"/>
    </row>
    <row r="367" spans="1:9" x14ac:dyDescent="0.25">
      <c r="A367" s="192"/>
      <c r="B367" s="200" t="s">
        <v>1865</v>
      </c>
      <c r="C367" s="243" t="s">
        <v>2602</v>
      </c>
      <c r="D367" s="190" t="s">
        <v>25</v>
      </c>
      <c r="E367" s="210">
        <v>454</v>
      </c>
      <c r="F367" s="436">
        <v>41735</v>
      </c>
      <c r="G367" s="42">
        <v>454</v>
      </c>
      <c r="H367" s="18">
        <f t="shared" si="5"/>
        <v>0</v>
      </c>
      <c r="I367" s="621"/>
    </row>
    <row r="368" spans="1:9" x14ac:dyDescent="0.25">
      <c r="A368" s="192"/>
      <c r="B368" s="200" t="s">
        <v>1866</v>
      </c>
      <c r="C368" s="243" t="s">
        <v>2602</v>
      </c>
      <c r="D368" s="190" t="s">
        <v>74</v>
      </c>
      <c r="E368" s="210">
        <v>12723</v>
      </c>
      <c r="F368" s="436">
        <v>41735</v>
      </c>
      <c r="G368" s="42">
        <v>12723</v>
      </c>
      <c r="H368" s="18">
        <f t="shared" si="5"/>
        <v>0</v>
      </c>
      <c r="I368" s="621"/>
    </row>
    <row r="369" spans="1:9" x14ac:dyDescent="0.25">
      <c r="A369" s="192"/>
      <c r="B369" s="200" t="s">
        <v>1867</v>
      </c>
      <c r="C369" s="243" t="s">
        <v>2602</v>
      </c>
      <c r="D369" s="196" t="s">
        <v>53</v>
      </c>
      <c r="E369" s="215">
        <v>0</v>
      </c>
      <c r="F369" s="436"/>
      <c r="G369" s="42"/>
      <c r="H369" s="18">
        <f t="shared" si="5"/>
        <v>0</v>
      </c>
      <c r="I369" s="621" t="s">
        <v>324</v>
      </c>
    </row>
    <row r="370" spans="1:9" x14ac:dyDescent="0.25">
      <c r="A370" s="192"/>
      <c r="B370" s="200" t="s">
        <v>1868</v>
      </c>
      <c r="C370" s="243" t="s">
        <v>2602</v>
      </c>
      <c r="D370" s="190" t="s">
        <v>55</v>
      </c>
      <c r="E370" s="210">
        <v>16777.599999999999</v>
      </c>
      <c r="F370" s="436">
        <v>41735</v>
      </c>
      <c r="G370" s="42">
        <v>16777.599999999999</v>
      </c>
      <c r="H370" s="18">
        <f t="shared" si="5"/>
        <v>0</v>
      </c>
      <c r="I370" s="621"/>
    </row>
    <row r="371" spans="1:9" x14ac:dyDescent="0.25">
      <c r="A371" s="192"/>
      <c r="B371" s="200" t="s">
        <v>1869</v>
      </c>
      <c r="C371" s="243" t="s">
        <v>2602</v>
      </c>
      <c r="D371" s="190" t="s">
        <v>18</v>
      </c>
      <c r="E371" s="210">
        <v>3440.5</v>
      </c>
      <c r="F371" s="436">
        <v>41735</v>
      </c>
      <c r="G371" s="42">
        <v>3440.5</v>
      </c>
      <c r="H371" s="18">
        <f t="shared" si="5"/>
        <v>0</v>
      </c>
      <c r="I371" s="621"/>
    </row>
    <row r="372" spans="1:9" x14ac:dyDescent="0.25">
      <c r="A372" s="192"/>
      <c r="B372" s="200" t="s">
        <v>1871</v>
      </c>
      <c r="C372" s="243" t="s">
        <v>2602</v>
      </c>
      <c r="D372" s="190" t="s">
        <v>116</v>
      </c>
      <c r="E372" s="210">
        <v>2465</v>
      </c>
      <c r="F372" s="436">
        <v>41735</v>
      </c>
      <c r="G372" s="42">
        <v>2465</v>
      </c>
      <c r="H372" s="18">
        <f t="shared" si="5"/>
        <v>0</v>
      </c>
      <c r="I372" s="621"/>
    </row>
    <row r="373" spans="1:9" x14ac:dyDescent="0.25">
      <c r="A373" s="192"/>
      <c r="B373" s="200" t="s">
        <v>1872</v>
      </c>
      <c r="C373" s="243" t="s">
        <v>2602</v>
      </c>
      <c r="D373" s="190" t="s">
        <v>129</v>
      </c>
      <c r="E373" s="210">
        <v>1334</v>
      </c>
      <c r="F373" s="436">
        <v>41735</v>
      </c>
      <c r="G373" s="42">
        <v>1334</v>
      </c>
      <c r="H373" s="18">
        <f t="shared" si="5"/>
        <v>0</v>
      </c>
      <c r="I373" s="621"/>
    </row>
    <row r="374" spans="1:9" x14ac:dyDescent="0.25">
      <c r="A374" s="192"/>
      <c r="B374" s="200" t="s">
        <v>1873</v>
      </c>
      <c r="C374" s="243" t="s">
        <v>2602</v>
      </c>
      <c r="D374" s="190" t="s">
        <v>29</v>
      </c>
      <c r="E374" s="210">
        <v>4910</v>
      </c>
      <c r="F374" s="436">
        <v>41735</v>
      </c>
      <c r="G374" s="42">
        <v>4910</v>
      </c>
      <c r="H374" s="18">
        <f t="shared" si="5"/>
        <v>0</v>
      </c>
      <c r="I374" s="621" t="s">
        <v>65</v>
      </c>
    </row>
    <row r="375" spans="1:9" x14ac:dyDescent="0.25">
      <c r="A375" s="192"/>
      <c r="B375" s="200" t="s">
        <v>1874</v>
      </c>
      <c r="C375" s="243" t="s">
        <v>2602</v>
      </c>
      <c r="D375" s="190" t="s">
        <v>34</v>
      </c>
      <c r="E375" s="210">
        <v>1850</v>
      </c>
      <c r="F375" s="436">
        <v>41735</v>
      </c>
      <c r="G375" s="42">
        <v>1850</v>
      </c>
      <c r="H375" s="18">
        <f t="shared" si="5"/>
        <v>0</v>
      </c>
      <c r="I375" s="621" t="s">
        <v>65</v>
      </c>
    </row>
    <row r="376" spans="1:9" x14ac:dyDescent="0.25">
      <c r="A376" s="192"/>
      <c r="B376" s="200" t="s">
        <v>1875</v>
      </c>
      <c r="C376" s="243" t="s">
        <v>2602</v>
      </c>
      <c r="D376" s="190" t="s">
        <v>8</v>
      </c>
      <c r="E376" s="210">
        <v>699.5</v>
      </c>
      <c r="F376" s="436">
        <v>41735</v>
      </c>
      <c r="G376" s="42">
        <v>699.5</v>
      </c>
      <c r="H376" s="18">
        <f t="shared" si="5"/>
        <v>0</v>
      </c>
      <c r="I376" s="621" t="s">
        <v>8</v>
      </c>
    </row>
    <row r="377" spans="1:9" x14ac:dyDescent="0.25">
      <c r="A377" s="192"/>
      <c r="B377" s="200" t="s">
        <v>1876</v>
      </c>
      <c r="C377" s="243" t="s">
        <v>2602</v>
      </c>
      <c r="D377" s="190" t="s">
        <v>1778</v>
      </c>
      <c r="E377" s="210">
        <v>2516.5</v>
      </c>
      <c r="F377" s="436">
        <v>41735</v>
      </c>
      <c r="G377" s="42">
        <v>2516.5</v>
      </c>
      <c r="H377" s="18">
        <f t="shared" si="5"/>
        <v>0</v>
      </c>
      <c r="I377" s="621" t="s">
        <v>65</v>
      </c>
    </row>
    <row r="378" spans="1:9" x14ac:dyDescent="0.25">
      <c r="A378" s="192"/>
      <c r="B378" s="200" t="s">
        <v>1877</v>
      </c>
      <c r="C378" s="243" t="s">
        <v>2602</v>
      </c>
      <c r="D378" s="190" t="s">
        <v>47</v>
      </c>
      <c r="E378" s="210">
        <v>3249.6</v>
      </c>
      <c r="F378" s="436">
        <v>41735</v>
      </c>
      <c r="G378" s="42">
        <v>3249.6</v>
      </c>
      <c r="H378" s="18">
        <f t="shared" si="5"/>
        <v>0</v>
      </c>
      <c r="I378" s="621" t="s">
        <v>65</v>
      </c>
    </row>
    <row r="379" spans="1:9" x14ac:dyDescent="0.25">
      <c r="A379" s="192"/>
      <c r="B379" s="200" t="s">
        <v>1879</v>
      </c>
      <c r="C379" s="243" t="s">
        <v>2602</v>
      </c>
      <c r="D379" s="190" t="s">
        <v>98</v>
      </c>
      <c r="E379" s="210">
        <v>8288.5</v>
      </c>
      <c r="F379" s="436">
        <v>41736</v>
      </c>
      <c r="G379" s="42">
        <v>8288.5</v>
      </c>
      <c r="H379" s="18">
        <f t="shared" si="5"/>
        <v>0</v>
      </c>
      <c r="I379" s="621" t="s">
        <v>12</v>
      </c>
    </row>
    <row r="380" spans="1:9" x14ac:dyDescent="0.25">
      <c r="A380" s="192"/>
      <c r="B380" s="200" t="s">
        <v>1880</v>
      </c>
      <c r="C380" s="243" t="s">
        <v>2602</v>
      </c>
      <c r="D380" s="190" t="s">
        <v>2380</v>
      </c>
      <c r="E380" s="210">
        <v>333</v>
      </c>
      <c r="F380" s="436">
        <v>41735</v>
      </c>
      <c r="G380" s="42">
        <v>333</v>
      </c>
      <c r="H380" s="18">
        <f t="shared" si="5"/>
        <v>0</v>
      </c>
      <c r="I380" s="621"/>
    </row>
    <row r="381" spans="1:9" x14ac:dyDescent="0.25">
      <c r="A381" s="192"/>
      <c r="B381" s="200" t="s">
        <v>1881</v>
      </c>
      <c r="C381" s="243" t="s">
        <v>2602</v>
      </c>
      <c r="D381" s="190" t="s">
        <v>13</v>
      </c>
      <c r="E381" s="210">
        <v>7737.6</v>
      </c>
      <c r="F381" s="436">
        <v>41740</v>
      </c>
      <c r="G381" s="42">
        <v>7737.6</v>
      </c>
      <c r="H381" s="18">
        <f t="shared" si="5"/>
        <v>0</v>
      </c>
      <c r="I381" s="621"/>
    </row>
    <row r="382" spans="1:9" x14ac:dyDescent="0.25">
      <c r="A382" s="192">
        <v>41735</v>
      </c>
      <c r="B382" s="200" t="s">
        <v>1882</v>
      </c>
      <c r="C382" s="243" t="s">
        <v>2602</v>
      </c>
      <c r="D382" s="190" t="s">
        <v>98</v>
      </c>
      <c r="E382" s="56">
        <v>439</v>
      </c>
      <c r="F382" s="485">
        <v>41736</v>
      </c>
      <c r="G382" s="313">
        <v>439</v>
      </c>
      <c r="H382" s="36">
        <f>E382-G382</f>
        <v>0</v>
      </c>
      <c r="I382" s="621"/>
    </row>
    <row r="383" spans="1:9" x14ac:dyDescent="0.25">
      <c r="A383" s="192"/>
      <c r="B383" s="200" t="s">
        <v>1883</v>
      </c>
      <c r="C383" s="243" t="s">
        <v>2602</v>
      </c>
      <c r="D383" s="190" t="s">
        <v>123</v>
      </c>
      <c r="E383" s="210">
        <v>2028.5</v>
      </c>
      <c r="F383" s="489" t="s">
        <v>2649</v>
      </c>
      <c r="G383" s="42">
        <v>2028.5</v>
      </c>
      <c r="H383" s="36">
        <f>E383-G383</f>
        <v>0</v>
      </c>
      <c r="I383" s="621"/>
    </row>
    <row r="384" spans="1:9" x14ac:dyDescent="0.25">
      <c r="A384" s="192"/>
      <c r="B384" s="200" t="s">
        <v>1885</v>
      </c>
      <c r="C384" s="243" t="s">
        <v>2602</v>
      </c>
      <c r="D384" s="190" t="s">
        <v>136</v>
      </c>
      <c r="E384" s="210">
        <v>1250</v>
      </c>
      <c r="F384" s="436">
        <v>41735</v>
      </c>
      <c r="G384" s="42">
        <v>1250</v>
      </c>
      <c r="H384" s="36">
        <f t="shared" ref="H384:H447" si="6">E384-G384</f>
        <v>0</v>
      </c>
      <c r="I384" s="621"/>
    </row>
    <row r="385" spans="1:9" x14ac:dyDescent="0.25">
      <c r="A385" s="192"/>
      <c r="B385" s="200" t="s">
        <v>1886</v>
      </c>
      <c r="C385" s="243" t="s">
        <v>2602</v>
      </c>
      <c r="D385" s="190" t="s">
        <v>517</v>
      </c>
      <c r="E385" s="210">
        <v>538.5</v>
      </c>
      <c r="F385" s="436">
        <v>41735</v>
      </c>
      <c r="G385" s="42">
        <v>538.5</v>
      </c>
      <c r="H385" s="36">
        <f t="shared" si="6"/>
        <v>0</v>
      </c>
      <c r="I385" s="621"/>
    </row>
    <row r="386" spans="1:9" x14ac:dyDescent="0.25">
      <c r="A386" s="192">
        <v>41735</v>
      </c>
      <c r="B386" s="200" t="s">
        <v>1888</v>
      </c>
      <c r="C386" s="243" t="s">
        <v>2602</v>
      </c>
      <c r="D386" s="190" t="s">
        <v>250</v>
      </c>
      <c r="E386" s="210">
        <v>15985</v>
      </c>
      <c r="F386" s="493" t="s">
        <v>6594</v>
      </c>
      <c r="G386" s="42">
        <v>15985</v>
      </c>
      <c r="H386" s="36">
        <f t="shared" si="6"/>
        <v>0</v>
      </c>
      <c r="I386" s="621"/>
    </row>
    <row r="387" spans="1:9" x14ac:dyDescent="0.25">
      <c r="A387" s="192"/>
      <c r="B387" s="200" t="s">
        <v>1889</v>
      </c>
      <c r="C387" s="243" t="s">
        <v>2602</v>
      </c>
      <c r="D387" s="190" t="s">
        <v>111</v>
      </c>
      <c r="E387" s="210">
        <v>3638</v>
      </c>
      <c r="F387" s="436">
        <v>41736</v>
      </c>
      <c r="G387" s="42">
        <v>3638</v>
      </c>
      <c r="H387" s="36">
        <f t="shared" si="6"/>
        <v>0</v>
      </c>
      <c r="I387" s="621"/>
    </row>
    <row r="388" spans="1:9" x14ac:dyDescent="0.25">
      <c r="A388" s="192"/>
      <c r="B388" s="200" t="s">
        <v>1890</v>
      </c>
      <c r="C388" s="243" t="s">
        <v>2602</v>
      </c>
      <c r="D388" s="190" t="s">
        <v>130</v>
      </c>
      <c r="E388" s="210">
        <v>7300.5</v>
      </c>
      <c r="F388" s="436">
        <v>41738</v>
      </c>
      <c r="G388" s="42">
        <v>7300.5</v>
      </c>
      <c r="H388" s="36">
        <f t="shared" si="6"/>
        <v>0</v>
      </c>
      <c r="I388" s="621"/>
    </row>
    <row r="389" spans="1:9" x14ac:dyDescent="0.25">
      <c r="A389" s="192"/>
      <c r="B389" s="200" t="s">
        <v>1891</v>
      </c>
      <c r="C389" s="243" t="s">
        <v>2602</v>
      </c>
      <c r="D389" s="190" t="s">
        <v>11</v>
      </c>
      <c r="E389" s="210">
        <v>25267.200000000001</v>
      </c>
      <c r="F389" s="486">
        <v>41777</v>
      </c>
      <c r="G389" s="219">
        <v>25267.200000000001</v>
      </c>
      <c r="H389" s="36">
        <f t="shared" si="6"/>
        <v>0</v>
      </c>
      <c r="I389" s="621"/>
    </row>
    <row r="390" spans="1:9" x14ac:dyDescent="0.25">
      <c r="A390" s="192"/>
      <c r="B390" s="200" t="s">
        <v>1892</v>
      </c>
      <c r="C390" s="243" t="s">
        <v>2602</v>
      </c>
      <c r="D390" s="190" t="s">
        <v>68</v>
      </c>
      <c r="E390" s="210">
        <v>2525.6</v>
      </c>
      <c r="F390" s="436">
        <v>41736</v>
      </c>
      <c r="G390" s="42">
        <v>2525.6</v>
      </c>
      <c r="H390" s="36">
        <f t="shared" si="6"/>
        <v>0</v>
      </c>
      <c r="I390" s="621"/>
    </row>
    <row r="391" spans="1:9" x14ac:dyDescent="0.25">
      <c r="A391" s="192"/>
      <c r="B391" s="200" t="s">
        <v>1893</v>
      </c>
      <c r="C391" s="243" t="s">
        <v>2602</v>
      </c>
      <c r="D391" s="190" t="s">
        <v>22</v>
      </c>
      <c r="E391" s="210">
        <v>4890</v>
      </c>
      <c r="F391" s="436">
        <v>41735</v>
      </c>
      <c r="G391" s="42">
        <v>4890</v>
      </c>
      <c r="H391" s="36">
        <f t="shared" si="6"/>
        <v>0</v>
      </c>
      <c r="I391" s="621"/>
    </row>
    <row r="392" spans="1:9" x14ac:dyDescent="0.25">
      <c r="A392" s="192"/>
      <c r="B392" s="200" t="s">
        <v>1895</v>
      </c>
      <c r="C392" s="243" t="s">
        <v>2602</v>
      </c>
      <c r="D392" s="190" t="s">
        <v>115</v>
      </c>
      <c r="E392" s="210">
        <v>1872</v>
      </c>
      <c r="F392" s="436">
        <v>41735</v>
      </c>
      <c r="G392" s="42">
        <v>1872</v>
      </c>
      <c r="H392" s="36">
        <f t="shared" si="6"/>
        <v>0</v>
      </c>
      <c r="I392" s="621"/>
    </row>
    <row r="393" spans="1:9" x14ac:dyDescent="0.25">
      <c r="A393" s="192"/>
      <c r="B393" s="200" t="s">
        <v>1896</v>
      </c>
      <c r="C393" s="243" t="s">
        <v>2602</v>
      </c>
      <c r="D393" s="190" t="s">
        <v>508</v>
      </c>
      <c r="E393" s="210">
        <v>18575</v>
      </c>
      <c r="F393" s="436">
        <v>41735</v>
      </c>
      <c r="G393" s="42">
        <v>18575</v>
      </c>
      <c r="H393" s="36">
        <f t="shared" si="6"/>
        <v>0</v>
      </c>
      <c r="I393" s="621"/>
    </row>
    <row r="394" spans="1:9" x14ac:dyDescent="0.25">
      <c r="A394" s="192"/>
      <c r="B394" s="200" t="s">
        <v>1897</v>
      </c>
      <c r="C394" s="243" t="s">
        <v>2602</v>
      </c>
      <c r="D394" s="190" t="s">
        <v>75</v>
      </c>
      <c r="E394" s="210">
        <v>941</v>
      </c>
      <c r="F394" s="436">
        <v>41735</v>
      </c>
      <c r="G394" s="42">
        <v>941</v>
      </c>
      <c r="H394" s="36">
        <f t="shared" si="6"/>
        <v>0</v>
      </c>
      <c r="I394" s="621"/>
    </row>
    <row r="395" spans="1:9" x14ac:dyDescent="0.25">
      <c r="A395" s="192"/>
      <c r="B395" s="200" t="s">
        <v>1898</v>
      </c>
      <c r="C395" s="243" t="s">
        <v>2602</v>
      </c>
      <c r="D395" s="196" t="s">
        <v>53</v>
      </c>
      <c r="E395" s="215">
        <v>0</v>
      </c>
      <c r="F395" s="436"/>
      <c r="G395" s="42"/>
      <c r="H395" s="36">
        <f t="shared" si="6"/>
        <v>0</v>
      </c>
      <c r="I395" s="621"/>
    </row>
    <row r="396" spans="1:9" x14ac:dyDescent="0.25">
      <c r="A396" s="192"/>
      <c r="B396" s="200" t="s">
        <v>1899</v>
      </c>
      <c r="C396" s="243" t="s">
        <v>2602</v>
      </c>
      <c r="D396" s="190" t="s">
        <v>50</v>
      </c>
      <c r="E396" s="210">
        <v>4116.5</v>
      </c>
      <c r="F396" s="436">
        <v>41735</v>
      </c>
      <c r="G396" s="42">
        <v>4116.5</v>
      </c>
      <c r="H396" s="36">
        <f t="shared" si="6"/>
        <v>0</v>
      </c>
      <c r="I396" s="621"/>
    </row>
    <row r="397" spans="1:9" x14ac:dyDescent="0.25">
      <c r="A397" s="192"/>
      <c r="B397" s="200" t="s">
        <v>1901</v>
      </c>
      <c r="C397" s="243" t="s">
        <v>2602</v>
      </c>
      <c r="D397" s="190" t="s">
        <v>8</v>
      </c>
      <c r="E397" s="210">
        <v>400</v>
      </c>
      <c r="F397" s="436">
        <v>41735</v>
      </c>
      <c r="G397" s="42">
        <v>400</v>
      </c>
      <c r="H397" s="36">
        <f t="shared" si="6"/>
        <v>0</v>
      </c>
      <c r="I397" s="621"/>
    </row>
    <row r="398" spans="1:9" x14ac:dyDescent="0.25">
      <c r="A398" s="192">
        <v>41736</v>
      </c>
      <c r="B398" s="200" t="s">
        <v>1903</v>
      </c>
      <c r="C398" s="243" t="s">
        <v>2602</v>
      </c>
      <c r="D398" s="190" t="s">
        <v>147</v>
      </c>
      <c r="E398" s="210">
        <v>8510</v>
      </c>
      <c r="F398" s="436">
        <v>41736</v>
      </c>
      <c r="G398" s="42">
        <v>8510</v>
      </c>
      <c r="H398" s="36">
        <f t="shared" si="6"/>
        <v>0</v>
      </c>
      <c r="I398" s="621" t="s">
        <v>21</v>
      </c>
    </row>
    <row r="399" spans="1:9" x14ac:dyDescent="0.25">
      <c r="A399" s="192"/>
      <c r="B399" s="200" t="s">
        <v>1904</v>
      </c>
      <c r="C399" s="243" t="s">
        <v>2602</v>
      </c>
      <c r="D399" s="190" t="s">
        <v>14</v>
      </c>
      <c r="E399" s="210">
        <v>3600</v>
      </c>
      <c r="F399" s="436">
        <v>41736</v>
      </c>
      <c r="G399" s="42">
        <v>3600</v>
      </c>
      <c r="H399" s="36">
        <f t="shared" si="6"/>
        <v>0</v>
      </c>
      <c r="I399" s="623" t="s">
        <v>21</v>
      </c>
    </row>
    <row r="400" spans="1:9" x14ac:dyDescent="0.25">
      <c r="A400" s="192"/>
      <c r="B400" s="200" t="s">
        <v>1905</v>
      </c>
      <c r="C400" s="243" t="s">
        <v>2602</v>
      </c>
      <c r="D400" s="190" t="s">
        <v>152</v>
      </c>
      <c r="E400" s="210">
        <v>9040.2000000000007</v>
      </c>
      <c r="F400" s="436">
        <v>41736</v>
      </c>
      <c r="G400" s="42">
        <v>9040.2000000000007</v>
      </c>
      <c r="H400" s="36">
        <f t="shared" si="6"/>
        <v>0</v>
      </c>
      <c r="I400" s="621"/>
    </row>
    <row r="401" spans="1:9" x14ac:dyDescent="0.25">
      <c r="A401" s="192"/>
      <c r="B401" s="200" t="s">
        <v>1906</v>
      </c>
      <c r="C401" s="243" t="s">
        <v>2602</v>
      </c>
      <c r="D401" s="190" t="s">
        <v>39</v>
      </c>
      <c r="E401" s="210">
        <v>242959</v>
      </c>
      <c r="F401" s="491" t="s">
        <v>2650</v>
      </c>
      <c r="G401" s="42">
        <v>242959</v>
      </c>
      <c r="H401" s="36">
        <f t="shared" si="6"/>
        <v>0</v>
      </c>
      <c r="I401" s="621" t="s">
        <v>162</v>
      </c>
    </row>
    <row r="402" spans="1:9" x14ac:dyDescent="0.25">
      <c r="A402" s="192"/>
      <c r="B402" s="200" t="s">
        <v>1907</v>
      </c>
      <c r="C402" s="243" t="s">
        <v>2602</v>
      </c>
      <c r="D402" s="190" t="s">
        <v>23</v>
      </c>
      <c r="E402" s="210">
        <v>5863.1</v>
      </c>
      <c r="F402" s="436">
        <v>41736</v>
      </c>
      <c r="G402" s="42">
        <v>5863.1</v>
      </c>
      <c r="H402" s="36">
        <f t="shared" si="6"/>
        <v>0</v>
      </c>
      <c r="I402" s="621"/>
    </row>
    <row r="403" spans="1:9" x14ac:dyDescent="0.25">
      <c r="A403" s="192"/>
      <c r="B403" s="200" t="s">
        <v>1908</v>
      </c>
      <c r="C403" s="243" t="s">
        <v>2602</v>
      </c>
      <c r="D403" s="190" t="s">
        <v>36</v>
      </c>
      <c r="E403" s="210">
        <v>23495.3</v>
      </c>
      <c r="F403" s="436">
        <v>41736</v>
      </c>
      <c r="G403" s="42">
        <v>23495.3</v>
      </c>
      <c r="H403" s="36">
        <f t="shared" si="6"/>
        <v>0</v>
      </c>
      <c r="I403" s="621"/>
    </row>
    <row r="404" spans="1:9" x14ac:dyDescent="0.25">
      <c r="A404" s="192"/>
      <c r="B404" s="200" t="s">
        <v>1910</v>
      </c>
      <c r="C404" s="243" t="s">
        <v>2602</v>
      </c>
      <c r="D404" s="190" t="s">
        <v>115</v>
      </c>
      <c r="E404" s="210">
        <v>4208</v>
      </c>
      <c r="F404" s="436">
        <v>41736</v>
      </c>
      <c r="G404" s="42">
        <v>4208</v>
      </c>
      <c r="H404" s="36">
        <f t="shared" si="6"/>
        <v>0</v>
      </c>
      <c r="I404" s="621"/>
    </row>
    <row r="405" spans="1:9" x14ac:dyDescent="0.25">
      <c r="A405" s="192"/>
      <c r="B405" s="200" t="s">
        <v>1911</v>
      </c>
      <c r="C405" s="243" t="s">
        <v>2602</v>
      </c>
      <c r="D405" s="190" t="s">
        <v>260</v>
      </c>
      <c r="E405" s="210">
        <v>1764</v>
      </c>
      <c r="F405" s="436">
        <v>41736</v>
      </c>
      <c r="G405" s="42">
        <v>1764</v>
      </c>
      <c r="H405" s="36">
        <f t="shared" si="6"/>
        <v>0</v>
      </c>
      <c r="I405" s="621" t="s">
        <v>12</v>
      </c>
    </row>
    <row r="406" spans="1:9" x14ac:dyDescent="0.25">
      <c r="A406" s="192"/>
      <c r="B406" s="200" t="s">
        <v>1913</v>
      </c>
      <c r="C406" s="243" t="s">
        <v>2602</v>
      </c>
      <c r="D406" s="190" t="s">
        <v>110</v>
      </c>
      <c r="E406" s="210">
        <v>47141</v>
      </c>
      <c r="F406" s="493" t="s">
        <v>2651</v>
      </c>
      <c r="G406" s="42">
        <v>47141</v>
      </c>
      <c r="H406" s="36">
        <f t="shared" si="6"/>
        <v>0</v>
      </c>
      <c r="I406" s="621" t="s">
        <v>30</v>
      </c>
    </row>
    <row r="407" spans="1:9" x14ac:dyDescent="0.25">
      <c r="A407" s="192"/>
      <c r="B407" s="200" t="s">
        <v>1914</v>
      </c>
      <c r="C407" s="243" t="s">
        <v>2602</v>
      </c>
      <c r="D407" s="190" t="s">
        <v>124</v>
      </c>
      <c r="E407" s="210">
        <v>6002.5</v>
      </c>
      <c r="F407" s="436">
        <v>41737</v>
      </c>
      <c r="G407" s="42">
        <v>6002.5</v>
      </c>
      <c r="H407" s="36">
        <f t="shared" si="6"/>
        <v>0</v>
      </c>
      <c r="I407" s="621" t="s">
        <v>30</v>
      </c>
    </row>
    <row r="408" spans="1:9" x14ac:dyDescent="0.25">
      <c r="A408" s="192"/>
      <c r="B408" s="200" t="s">
        <v>1916</v>
      </c>
      <c r="C408" s="243" t="s">
        <v>2602</v>
      </c>
      <c r="D408" s="190" t="s">
        <v>29</v>
      </c>
      <c r="E408" s="210">
        <v>5450</v>
      </c>
      <c r="F408" s="436">
        <v>41737</v>
      </c>
      <c r="G408" s="42">
        <v>5450</v>
      </c>
      <c r="H408" s="36">
        <f t="shared" si="6"/>
        <v>0</v>
      </c>
      <c r="I408" s="621" t="s">
        <v>30</v>
      </c>
    </row>
    <row r="409" spans="1:9" x14ac:dyDescent="0.25">
      <c r="A409" s="192"/>
      <c r="B409" s="200" t="s">
        <v>1917</v>
      </c>
      <c r="C409" s="243" t="s">
        <v>2602</v>
      </c>
      <c r="D409" s="190" t="s">
        <v>501</v>
      </c>
      <c r="E409" s="210">
        <v>1990.5</v>
      </c>
      <c r="F409" s="436">
        <v>41736</v>
      </c>
      <c r="G409" s="42">
        <v>1990.5</v>
      </c>
      <c r="H409" s="36">
        <f t="shared" si="6"/>
        <v>0</v>
      </c>
      <c r="I409" s="621"/>
    </row>
    <row r="410" spans="1:9" x14ac:dyDescent="0.25">
      <c r="A410" s="192"/>
      <c r="B410" s="200" t="s">
        <v>1918</v>
      </c>
      <c r="C410" s="243" t="s">
        <v>2602</v>
      </c>
      <c r="D410" s="190" t="s">
        <v>58</v>
      </c>
      <c r="E410" s="210">
        <v>2422</v>
      </c>
      <c r="F410" s="436">
        <v>41737</v>
      </c>
      <c r="G410" s="42">
        <v>2422</v>
      </c>
      <c r="H410" s="36">
        <f t="shared" si="6"/>
        <v>0</v>
      </c>
      <c r="I410" s="621" t="s">
        <v>30</v>
      </c>
    </row>
    <row r="411" spans="1:9" x14ac:dyDescent="0.25">
      <c r="A411" s="192"/>
      <c r="B411" s="200" t="s">
        <v>1919</v>
      </c>
      <c r="C411" s="243" t="s">
        <v>2602</v>
      </c>
      <c r="D411" s="190" t="s">
        <v>32</v>
      </c>
      <c r="E411" s="210">
        <v>8962.1</v>
      </c>
      <c r="F411" s="436">
        <v>41737</v>
      </c>
      <c r="G411" s="42">
        <v>8962.1</v>
      </c>
      <c r="H411" s="36">
        <f t="shared" si="6"/>
        <v>0</v>
      </c>
      <c r="I411" s="621" t="s">
        <v>30</v>
      </c>
    </row>
    <row r="412" spans="1:9" x14ac:dyDescent="0.25">
      <c r="A412" s="192"/>
      <c r="B412" s="200" t="s">
        <v>1920</v>
      </c>
      <c r="C412" s="243" t="s">
        <v>2602</v>
      </c>
      <c r="D412" s="190" t="s">
        <v>517</v>
      </c>
      <c r="E412" s="210">
        <v>1032.5</v>
      </c>
      <c r="F412" s="436">
        <v>41736</v>
      </c>
      <c r="G412" s="42">
        <v>1032.5</v>
      </c>
      <c r="H412" s="36">
        <f t="shared" si="6"/>
        <v>0</v>
      </c>
      <c r="I412" s="621"/>
    </row>
    <row r="413" spans="1:9" x14ac:dyDescent="0.25">
      <c r="A413" s="192"/>
      <c r="B413" s="200" t="s">
        <v>1921</v>
      </c>
      <c r="C413" s="243" t="s">
        <v>2602</v>
      </c>
      <c r="D413" s="190" t="s">
        <v>57</v>
      </c>
      <c r="E413" s="210">
        <v>1715</v>
      </c>
      <c r="F413" s="436">
        <v>41737</v>
      </c>
      <c r="G413" s="42">
        <v>1715</v>
      </c>
      <c r="H413" s="36">
        <f t="shared" si="6"/>
        <v>0</v>
      </c>
      <c r="I413" s="621" t="s">
        <v>30</v>
      </c>
    </row>
    <row r="414" spans="1:9" x14ac:dyDescent="0.25">
      <c r="A414" s="192"/>
      <c r="B414" s="200" t="s">
        <v>1922</v>
      </c>
      <c r="C414" s="243" t="s">
        <v>2602</v>
      </c>
      <c r="D414" s="190" t="s">
        <v>1778</v>
      </c>
      <c r="E414" s="210">
        <v>1250.2</v>
      </c>
      <c r="F414" s="436">
        <v>41737</v>
      </c>
      <c r="G414" s="42">
        <v>1250.2</v>
      </c>
      <c r="H414" s="36">
        <f t="shared" si="6"/>
        <v>0</v>
      </c>
      <c r="I414" s="621" t="s">
        <v>30</v>
      </c>
    </row>
    <row r="415" spans="1:9" x14ac:dyDescent="0.25">
      <c r="A415" s="192"/>
      <c r="B415" s="200" t="s">
        <v>1923</v>
      </c>
      <c r="C415" s="243" t="s">
        <v>2602</v>
      </c>
      <c r="D415" s="190" t="s">
        <v>179</v>
      </c>
      <c r="E415" s="210">
        <v>17493</v>
      </c>
      <c r="F415" s="436">
        <v>41736</v>
      </c>
      <c r="G415" s="42">
        <v>17493</v>
      </c>
      <c r="H415" s="36">
        <f t="shared" si="6"/>
        <v>0</v>
      </c>
      <c r="I415" s="621" t="s">
        <v>217</v>
      </c>
    </row>
    <row r="416" spans="1:9" x14ac:dyDescent="0.25">
      <c r="A416" s="192"/>
      <c r="B416" s="200" t="s">
        <v>1924</v>
      </c>
      <c r="C416" s="243" t="s">
        <v>2602</v>
      </c>
      <c r="D416" s="190" t="s">
        <v>250</v>
      </c>
      <c r="E416" s="210">
        <v>9347</v>
      </c>
      <c r="F416" s="436">
        <v>41736</v>
      </c>
      <c r="G416" s="42">
        <v>9347</v>
      </c>
      <c r="H416" s="36">
        <f t="shared" si="6"/>
        <v>0</v>
      </c>
      <c r="I416" s="621" t="s">
        <v>65</v>
      </c>
    </row>
    <row r="417" spans="1:9" x14ac:dyDescent="0.25">
      <c r="A417" s="192"/>
      <c r="B417" s="200" t="s">
        <v>1925</v>
      </c>
      <c r="C417" s="243" t="s">
        <v>2602</v>
      </c>
      <c r="D417" s="190" t="s">
        <v>8</v>
      </c>
      <c r="E417" s="210">
        <v>207</v>
      </c>
      <c r="F417" s="436">
        <v>41736</v>
      </c>
      <c r="G417" s="42">
        <v>207</v>
      </c>
      <c r="H417" s="36">
        <f t="shared" si="6"/>
        <v>0</v>
      </c>
      <c r="I417" s="621" t="s">
        <v>8</v>
      </c>
    </row>
    <row r="418" spans="1:9" x14ac:dyDescent="0.25">
      <c r="A418" s="192"/>
      <c r="B418" s="200" t="s">
        <v>1926</v>
      </c>
      <c r="C418" s="243" t="s">
        <v>2602</v>
      </c>
      <c r="D418" s="190" t="s">
        <v>34</v>
      </c>
      <c r="E418" s="210">
        <v>2225</v>
      </c>
      <c r="F418" s="487" t="s">
        <v>2652</v>
      </c>
      <c r="G418" s="42">
        <v>2225</v>
      </c>
      <c r="H418" s="36">
        <f t="shared" si="6"/>
        <v>0</v>
      </c>
      <c r="I418" s="621" t="s">
        <v>30</v>
      </c>
    </row>
    <row r="419" spans="1:9" x14ac:dyDescent="0.25">
      <c r="A419" s="192"/>
      <c r="B419" s="200" t="s">
        <v>1928</v>
      </c>
      <c r="C419" s="243" t="s">
        <v>2602</v>
      </c>
      <c r="D419" s="190" t="s">
        <v>8</v>
      </c>
      <c r="E419" s="210">
        <v>828</v>
      </c>
      <c r="F419" s="436">
        <v>41736</v>
      </c>
      <c r="G419" s="42">
        <v>828</v>
      </c>
      <c r="H419" s="36">
        <f t="shared" si="6"/>
        <v>0</v>
      </c>
      <c r="I419" s="621" t="s">
        <v>8</v>
      </c>
    </row>
    <row r="420" spans="1:9" x14ac:dyDescent="0.25">
      <c r="A420" s="192"/>
      <c r="B420" s="200" t="s">
        <v>1930</v>
      </c>
      <c r="C420" s="243" t="s">
        <v>2602</v>
      </c>
      <c r="D420" s="190" t="s">
        <v>96</v>
      </c>
      <c r="E420" s="210">
        <v>17834.400000000001</v>
      </c>
      <c r="F420" s="436">
        <v>41736</v>
      </c>
      <c r="G420" s="42">
        <v>17834.400000000001</v>
      </c>
      <c r="H420" s="36">
        <f t="shared" si="6"/>
        <v>0</v>
      </c>
      <c r="I420" s="621" t="s">
        <v>217</v>
      </c>
    </row>
    <row r="421" spans="1:9" x14ac:dyDescent="0.25">
      <c r="A421" s="192"/>
      <c r="B421" s="200" t="s">
        <v>1931</v>
      </c>
      <c r="C421" s="243" t="s">
        <v>2602</v>
      </c>
      <c r="D421" s="190" t="s">
        <v>250</v>
      </c>
      <c r="E421" s="210">
        <v>2449.5</v>
      </c>
      <c r="F421" s="436">
        <v>41737</v>
      </c>
      <c r="G421" s="42">
        <v>2449.5</v>
      </c>
      <c r="H421" s="36">
        <f t="shared" si="6"/>
        <v>0</v>
      </c>
      <c r="I421" s="621" t="s">
        <v>30</v>
      </c>
    </row>
    <row r="422" spans="1:9" x14ac:dyDescent="0.25">
      <c r="A422" s="192"/>
      <c r="B422" s="200" t="s">
        <v>1932</v>
      </c>
      <c r="C422" s="243" t="s">
        <v>2602</v>
      </c>
      <c r="D422" s="190" t="s">
        <v>36</v>
      </c>
      <c r="E422" s="210">
        <v>36652</v>
      </c>
      <c r="F422" s="436">
        <v>41738</v>
      </c>
      <c r="G422" s="42">
        <v>36652</v>
      </c>
      <c r="H422" s="36">
        <f t="shared" si="6"/>
        <v>0</v>
      </c>
      <c r="I422" s="621" t="s">
        <v>21</v>
      </c>
    </row>
    <row r="423" spans="1:9" x14ac:dyDescent="0.25">
      <c r="A423" s="192"/>
      <c r="B423" s="200" t="s">
        <v>1934</v>
      </c>
      <c r="C423" s="243" t="s">
        <v>2602</v>
      </c>
      <c r="D423" s="190" t="s">
        <v>55</v>
      </c>
      <c r="E423" s="210">
        <v>12814</v>
      </c>
      <c r="F423" s="436">
        <v>41736</v>
      </c>
      <c r="G423" s="42">
        <v>12814</v>
      </c>
      <c r="H423" s="36">
        <f t="shared" si="6"/>
        <v>0</v>
      </c>
      <c r="I423" s="621" t="s">
        <v>8</v>
      </c>
    </row>
    <row r="424" spans="1:9" x14ac:dyDescent="0.25">
      <c r="A424" s="192"/>
      <c r="B424" s="200" t="s">
        <v>1935</v>
      </c>
      <c r="C424" s="243" t="s">
        <v>2602</v>
      </c>
      <c r="D424" s="190" t="s">
        <v>32</v>
      </c>
      <c r="E424" s="210">
        <v>4413.1000000000004</v>
      </c>
      <c r="F424" s="436">
        <v>41737</v>
      </c>
      <c r="G424" s="42">
        <v>4413.1000000000004</v>
      </c>
      <c r="H424" s="36">
        <f t="shared" si="6"/>
        <v>0</v>
      </c>
      <c r="I424" s="621"/>
    </row>
    <row r="425" spans="1:9" x14ac:dyDescent="0.25">
      <c r="A425" s="192"/>
      <c r="B425" s="200" t="s">
        <v>1936</v>
      </c>
      <c r="C425" s="243" t="s">
        <v>2602</v>
      </c>
      <c r="D425" s="190" t="s">
        <v>47</v>
      </c>
      <c r="E425" s="210">
        <v>2388</v>
      </c>
      <c r="F425" s="436">
        <v>41737</v>
      </c>
      <c r="G425" s="42">
        <v>2388</v>
      </c>
      <c r="H425" s="36">
        <f t="shared" si="6"/>
        <v>0</v>
      </c>
      <c r="I425" s="621" t="s">
        <v>30</v>
      </c>
    </row>
    <row r="426" spans="1:9" x14ac:dyDescent="0.25">
      <c r="A426" s="192"/>
      <c r="B426" s="200" t="s">
        <v>1937</v>
      </c>
      <c r="C426" s="243" t="s">
        <v>2602</v>
      </c>
      <c r="D426" s="190" t="s">
        <v>544</v>
      </c>
      <c r="E426" s="210">
        <v>12013.2</v>
      </c>
      <c r="F426" s="436">
        <v>41736</v>
      </c>
      <c r="G426" s="42">
        <v>12013.2</v>
      </c>
      <c r="H426" s="36">
        <f t="shared" si="6"/>
        <v>0</v>
      </c>
      <c r="I426" s="621"/>
    </row>
    <row r="427" spans="1:9" x14ac:dyDescent="0.25">
      <c r="A427" s="192"/>
      <c r="B427" s="200" t="s">
        <v>1938</v>
      </c>
      <c r="C427" s="243" t="s">
        <v>2602</v>
      </c>
      <c r="D427" s="190" t="s">
        <v>50</v>
      </c>
      <c r="E427" s="210">
        <v>4011.5</v>
      </c>
      <c r="F427" s="436">
        <v>41736</v>
      </c>
      <c r="G427" s="42">
        <v>4011.5</v>
      </c>
      <c r="H427" s="36">
        <f t="shared" si="6"/>
        <v>0</v>
      </c>
      <c r="I427" s="621"/>
    </row>
    <row r="428" spans="1:9" x14ac:dyDescent="0.25">
      <c r="A428" s="192"/>
      <c r="B428" s="200" t="s">
        <v>1939</v>
      </c>
      <c r="C428" s="243" t="s">
        <v>2602</v>
      </c>
      <c r="D428" s="190" t="s">
        <v>136</v>
      </c>
      <c r="E428" s="210">
        <v>1034</v>
      </c>
      <c r="F428" s="436">
        <v>41736</v>
      </c>
      <c r="G428" s="42">
        <v>1034</v>
      </c>
      <c r="H428" s="36">
        <f t="shared" si="6"/>
        <v>0</v>
      </c>
      <c r="I428" s="621"/>
    </row>
    <row r="429" spans="1:9" x14ac:dyDescent="0.25">
      <c r="A429" s="192"/>
      <c r="B429" s="200" t="s">
        <v>1940</v>
      </c>
      <c r="C429" s="243" t="s">
        <v>2602</v>
      </c>
      <c r="D429" s="190" t="s">
        <v>123</v>
      </c>
      <c r="E429" s="210">
        <v>2941.6</v>
      </c>
      <c r="F429" s="489" t="s">
        <v>2653</v>
      </c>
      <c r="G429" s="42">
        <v>2941.6</v>
      </c>
      <c r="H429" s="36">
        <f t="shared" si="6"/>
        <v>0</v>
      </c>
      <c r="I429" s="621" t="s">
        <v>8</v>
      </c>
    </row>
    <row r="430" spans="1:9" x14ac:dyDescent="0.25">
      <c r="A430" s="192"/>
      <c r="B430" s="200" t="s">
        <v>1941</v>
      </c>
      <c r="C430" s="243" t="s">
        <v>2602</v>
      </c>
      <c r="D430" s="190" t="s">
        <v>50</v>
      </c>
      <c r="E430" s="210">
        <v>9022</v>
      </c>
      <c r="F430" s="436">
        <v>41736</v>
      </c>
      <c r="G430" s="42">
        <v>9022</v>
      </c>
      <c r="H430" s="36">
        <f t="shared" si="6"/>
        <v>0</v>
      </c>
      <c r="I430" s="621"/>
    </row>
    <row r="431" spans="1:9" x14ac:dyDescent="0.25">
      <c r="A431" s="192"/>
      <c r="B431" s="200" t="s">
        <v>1943</v>
      </c>
      <c r="C431" s="243" t="s">
        <v>2602</v>
      </c>
      <c r="D431" s="190" t="s">
        <v>11</v>
      </c>
      <c r="E431" s="210">
        <v>20849.2</v>
      </c>
      <c r="F431" s="486">
        <v>41777</v>
      </c>
      <c r="G431" s="219">
        <v>20849.2</v>
      </c>
      <c r="H431" s="36">
        <f t="shared" si="6"/>
        <v>0</v>
      </c>
      <c r="I431" s="621" t="s">
        <v>12</v>
      </c>
    </row>
    <row r="432" spans="1:9" x14ac:dyDescent="0.25">
      <c r="A432" s="192"/>
      <c r="B432" s="200" t="s">
        <v>1944</v>
      </c>
      <c r="C432" s="243" t="s">
        <v>2602</v>
      </c>
      <c r="D432" s="190" t="s">
        <v>98</v>
      </c>
      <c r="E432" s="210">
        <v>10075.200000000001</v>
      </c>
      <c r="F432" s="436">
        <v>41736</v>
      </c>
      <c r="G432" s="42">
        <v>10075.200000000001</v>
      </c>
      <c r="H432" s="36">
        <f t="shared" si="6"/>
        <v>0</v>
      </c>
      <c r="I432" s="621"/>
    </row>
    <row r="433" spans="1:9" x14ac:dyDescent="0.25">
      <c r="A433" s="192"/>
      <c r="B433" s="200" t="s">
        <v>1945</v>
      </c>
      <c r="C433" s="243" t="s">
        <v>2602</v>
      </c>
      <c r="D433" s="190" t="s">
        <v>180</v>
      </c>
      <c r="E433" s="210">
        <v>13827</v>
      </c>
      <c r="F433" s="436">
        <v>41653</v>
      </c>
      <c r="G433" s="42">
        <v>13827</v>
      </c>
      <c r="H433" s="36">
        <f t="shared" si="6"/>
        <v>0</v>
      </c>
      <c r="I433" s="621" t="s">
        <v>12</v>
      </c>
    </row>
    <row r="434" spans="1:9" x14ac:dyDescent="0.25">
      <c r="A434" s="192"/>
      <c r="B434" s="200" t="s">
        <v>1946</v>
      </c>
      <c r="C434" s="243" t="s">
        <v>2602</v>
      </c>
      <c r="D434" s="190" t="s">
        <v>215</v>
      </c>
      <c r="E434" s="210">
        <v>492</v>
      </c>
      <c r="F434" s="436">
        <v>41736</v>
      </c>
      <c r="G434" s="42">
        <v>492</v>
      </c>
      <c r="H434" s="36">
        <f t="shared" si="6"/>
        <v>0</v>
      </c>
      <c r="I434" s="621"/>
    </row>
    <row r="435" spans="1:9" x14ac:dyDescent="0.25">
      <c r="A435" s="192"/>
      <c r="B435" s="200" t="s">
        <v>1948</v>
      </c>
      <c r="C435" s="243" t="s">
        <v>2602</v>
      </c>
      <c r="D435" s="190" t="s">
        <v>130</v>
      </c>
      <c r="E435" s="210">
        <v>12757.6</v>
      </c>
      <c r="F435" s="436">
        <v>41738</v>
      </c>
      <c r="G435" s="42">
        <v>12757.6</v>
      </c>
      <c r="H435" s="36">
        <f t="shared" si="6"/>
        <v>0</v>
      </c>
      <c r="I435" s="621" t="s">
        <v>21</v>
      </c>
    </row>
    <row r="436" spans="1:9" x14ac:dyDescent="0.25">
      <c r="A436" s="192"/>
      <c r="B436" s="200" t="s">
        <v>1949</v>
      </c>
      <c r="C436" s="243" t="s">
        <v>2602</v>
      </c>
      <c r="D436" s="190" t="s">
        <v>24</v>
      </c>
      <c r="E436" s="210">
        <v>2670</v>
      </c>
      <c r="F436" s="436">
        <v>41736</v>
      </c>
      <c r="G436" s="42">
        <v>2670</v>
      </c>
      <c r="H436" s="36">
        <f t="shared" si="6"/>
        <v>0</v>
      </c>
      <c r="I436" s="621" t="s">
        <v>8</v>
      </c>
    </row>
    <row r="437" spans="1:9" x14ac:dyDescent="0.25">
      <c r="A437" s="192"/>
      <c r="B437" s="200" t="s">
        <v>1950</v>
      </c>
      <c r="C437" s="243" t="s">
        <v>2602</v>
      </c>
      <c r="D437" s="190" t="s">
        <v>366</v>
      </c>
      <c r="E437" s="210">
        <v>7415.5</v>
      </c>
      <c r="F437" s="436">
        <v>41736</v>
      </c>
      <c r="G437" s="42">
        <v>7415.5</v>
      </c>
      <c r="H437" s="36">
        <f t="shared" si="6"/>
        <v>0</v>
      </c>
      <c r="I437" s="621" t="s">
        <v>45</v>
      </c>
    </row>
    <row r="438" spans="1:9" x14ac:dyDescent="0.25">
      <c r="A438" s="192"/>
      <c r="B438" s="200" t="s">
        <v>1951</v>
      </c>
      <c r="C438" s="243" t="s">
        <v>2602</v>
      </c>
      <c r="D438" s="196" t="s">
        <v>53</v>
      </c>
      <c r="E438" s="215">
        <v>0</v>
      </c>
      <c r="F438" s="436"/>
      <c r="G438" s="42"/>
      <c r="H438" s="36">
        <f t="shared" si="6"/>
        <v>0</v>
      </c>
      <c r="I438" s="621" t="s">
        <v>324</v>
      </c>
    </row>
    <row r="439" spans="1:9" x14ac:dyDescent="0.25">
      <c r="A439" s="192"/>
      <c r="B439" s="200" t="s">
        <v>1953</v>
      </c>
      <c r="C439" s="243" t="s">
        <v>2602</v>
      </c>
      <c r="D439" s="190" t="s">
        <v>28</v>
      </c>
      <c r="E439" s="210">
        <v>5354.6</v>
      </c>
      <c r="F439" s="436">
        <v>41736</v>
      </c>
      <c r="G439" s="42">
        <v>5354.6</v>
      </c>
      <c r="H439" s="36">
        <f t="shared" si="6"/>
        <v>0</v>
      </c>
      <c r="I439" s="621"/>
    </row>
    <row r="440" spans="1:9" x14ac:dyDescent="0.25">
      <c r="A440" s="192"/>
      <c r="B440" s="200" t="s">
        <v>1954</v>
      </c>
      <c r="C440" s="243" t="s">
        <v>2602</v>
      </c>
      <c r="D440" s="190" t="s">
        <v>2578</v>
      </c>
      <c r="E440" s="210">
        <v>450</v>
      </c>
      <c r="F440" s="436">
        <v>41737</v>
      </c>
      <c r="G440" s="42">
        <v>450</v>
      </c>
      <c r="H440" s="36">
        <f t="shared" si="6"/>
        <v>0</v>
      </c>
      <c r="I440" s="621" t="s">
        <v>65</v>
      </c>
    </row>
    <row r="441" spans="1:9" x14ac:dyDescent="0.25">
      <c r="A441" s="192"/>
      <c r="B441" s="200" t="s">
        <v>1955</v>
      </c>
      <c r="C441" s="243" t="s">
        <v>2602</v>
      </c>
      <c r="D441" s="190" t="s">
        <v>16</v>
      </c>
      <c r="E441" s="210">
        <v>70355.25</v>
      </c>
      <c r="F441" s="436">
        <v>41752</v>
      </c>
      <c r="G441" s="42">
        <v>70355.25</v>
      </c>
      <c r="H441" s="36">
        <f t="shared" si="6"/>
        <v>0</v>
      </c>
      <c r="I441" s="621" t="s">
        <v>21</v>
      </c>
    </row>
    <row r="442" spans="1:9" x14ac:dyDescent="0.25">
      <c r="A442" s="192"/>
      <c r="B442" s="200" t="s">
        <v>1956</v>
      </c>
      <c r="C442" s="243" t="s">
        <v>2602</v>
      </c>
      <c r="D442" s="190" t="s">
        <v>74</v>
      </c>
      <c r="E442" s="210">
        <v>5916</v>
      </c>
      <c r="F442" s="436">
        <v>41736</v>
      </c>
      <c r="G442" s="42">
        <v>5916</v>
      </c>
      <c r="H442" s="36">
        <f t="shared" si="6"/>
        <v>0</v>
      </c>
      <c r="I442" s="621"/>
    </row>
    <row r="443" spans="1:9" x14ac:dyDescent="0.25">
      <c r="A443" s="192"/>
      <c r="B443" s="200" t="s">
        <v>1957</v>
      </c>
      <c r="C443" s="243" t="s">
        <v>2602</v>
      </c>
      <c r="D443" s="190" t="s">
        <v>2436</v>
      </c>
      <c r="E443" s="210">
        <v>500.5</v>
      </c>
      <c r="F443" s="436">
        <v>41736</v>
      </c>
      <c r="G443" s="42">
        <v>500.5</v>
      </c>
      <c r="H443" s="36">
        <f t="shared" si="6"/>
        <v>0</v>
      </c>
      <c r="I443" s="621"/>
    </row>
    <row r="444" spans="1:9" x14ac:dyDescent="0.25">
      <c r="A444" s="192"/>
      <c r="B444" s="200" t="s">
        <v>1958</v>
      </c>
      <c r="C444" s="243" t="s">
        <v>2602</v>
      </c>
      <c r="D444" s="190" t="s">
        <v>373</v>
      </c>
      <c r="E444" s="210">
        <v>4256</v>
      </c>
      <c r="F444" s="436">
        <v>41737</v>
      </c>
      <c r="G444" s="42">
        <v>4256</v>
      </c>
      <c r="H444" s="36">
        <f t="shared" si="6"/>
        <v>0</v>
      </c>
      <c r="I444" s="621" t="s">
        <v>65</v>
      </c>
    </row>
    <row r="445" spans="1:9" ht="34.5" x14ac:dyDescent="0.25">
      <c r="A445" s="192"/>
      <c r="B445" s="200" t="s">
        <v>1959</v>
      </c>
      <c r="C445" s="243" t="s">
        <v>2602</v>
      </c>
      <c r="D445" s="190" t="s">
        <v>725</v>
      </c>
      <c r="E445" s="210">
        <v>40680</v>
      </c>
      <c r="F445" s="529" t="s">
        <v>2654</v>
      </c>
      <c r="G445" s="42">
        <v>40680</v>
      </c>
      <c r="H445" s="36">
        <f t="shared" si="6"/>
        <v>0</v>
      </c>
      <c r="I445" s="621" t="s">
        <v>65</v>
      </c>
    </row>
    <row r="446" spans="1:9" x14ac:dyDescent="0.25">
      <c r="A446" s="232">
        <v>41736</v>
      </c>
      <c r="B446" s="233" t="s">
        <v>1960</v>
      </c>
      <c r="C446" s="243" t="s">
        <v>2602</v>
      </c>
      <c r="D446" s="190" t="s">
        <v>133</v>
      </c>
      <c r="E446" s="56">
        <v>27756.400000000001</v>
      </c>
      <c r="F446" s="485">
        <v>41736</v>
      </c>
      <c r="G446" s="313">
        <v>27756.400000000001</v>
      </c>
      <c r="H446" s="18">
        <f t="shared" si="6"/>
        <v>0</v>
      </c>
      <c r="I446" s="621" t="s">
        <v>8</v>
      </c>
    </row>
    <row r="447" spans="1:9" x14ac:dyDescent="0.25">
      <c r="A447" s="192"/>
      <c r="B447" s="200" t="s">
        <v>1961</v>
      </c>
      <c r="C447" s="243" t="s">
        <v>2602</v>
      </c>
      <c r="D447" s="190" t="s">
        <v>36</v>
      </c>
      <c r="E447" s="210">
        <v>1730</v>
      </c>
      <c r="F447" s="436">
        <v>41736</v>
      </c>
      <c r="G447" s="42">
        <v>1730</v>
      </c>
      <c r="H447" s="18">
        <f t="shared" si="6"/>
        <v>0</v>
      </c>
      <c r="I447" s="621"/>
    </row>
    <row r="448" spans="1:9" x14ac:dyDescent="0.25">
      <c r="A448" s="192"/>
      <c r="B448" s="200" t="s">
        <v>1962</v>
      </c>
      <c r="C448" s="243" t="s">
        <v>2602</v>
      </c>
      <c r="D448" s="190" t="s">
        <v>55</v>
      </c>
      <c r="E448" s="210">
        <v>1257.5999999999999</v>
      </c>
      <c r="F448" s="436">
        <v>41736</v>
      </c>
      <c r="G448" s="42">
        <v>1257.5999999999999</v>
      </c>
      <c r="H448" s="18">
        <f t="shared" ref="H448:H511" si="7">E448-G448</f>
        <v>0</v>
      </c>
      <c r="I448" s="621" t="s">
        <v>8</v>
      </c>
    </row>
    <row r="449" spans="1:9" x14ac:dyDescent="0.25">
      <c r="A449" s="192"/>
      <c r="B449" s="200" t="s">
        <v>1963</v>
      </c>
      <c r="C449" s="243" t="s">
        <v>2602</v>
      </c>
      <c r="D449" s="190" t="s">
        <v>8</v>
      </c>
      <c r="E449" s="210">
        <v>1714.6</v>
      </c>
      <c r="F449" s="436">
        <v>41736</v>
      </c>
      <c r="G449" s="42">
        <v>1714.6</v>
      </c>
      <c r="H449" s="18">
        <f t="shared" si="7"/>
        <v>0</v>
      </c>
      <c r="I449" s="621" t="s">
        <v>8</v>
      </c>
    </row>
    <row r="450" spans="1:9" x14ac:dyDescent="0.25">
      <c r="A450" s="192"/>
      <c r="B450" s="200" t="s">
        <v>1964</v>
      </c>
      <c r="C450" s="243" t="s">
        <v>2602</v>
      </c>
      <c r="D450" s="190" t="s">
        <v>576</v>
      </c>
      <c r="E450" s="210">
        <v>1804.4</v>
      </c>
      <c r="F450" s="436">
        <v>41737</v>
      </c>
      <c r="G450" s="42">
        <v>1804.4</v>
      </c>
      <c r="H450" s="18">
        <f t="shared" si="7"/>
        <v>0</v>
      </c>
      <c r="I450" s="621" t="s">
        <v>45</v>
      </c>
    </row>
    <row r="451" spans="1:9" ht="23.25" x14ac:dyDescent="0.25">
      <c r="A451" s="192"/>
      <c r="B451" s="200" t="s">
        <v>1965</v>
      </c>
      <c r="C451" s="243" t="s">
        <v>2602</v>
      </c>
      <c r="D451" s="190" t="s">
        <v>515</v>
      </c>
      <c r="E451" s="210">
        <v>806</v>
      </c>
      <c r="F451" s="529" t="s">
        <v>2655</v>
      </c>
      <c r="G451" s="42">
        <v>806</v>
      </c>
      <c r="H451" s="18">
        <f t="shared" si="7"/>
        <v>0</v>
      </c>
      <c r="I451" s="621" t="s">
        <v>45</v>
      </c>
    </row>
    <row r="452" spans="1:9" x14ac:dyDescent="0.25">
      <c r="A452" s="192"/>
      <c r="B452" s="200" t="s">
        <v>1966</v>
      </c>
      <c r="C452" s="243" t="s">
        <v>2602</v>
      </c>
      <c r="D452" s="190" t="s">
        <v>28</v>
      </c>
      <c r="E452" s="210">
        <v>3964</v>
      </c>
      <c r="F452" s="436">
        <v>41736</v>
      </c>
      <c r="G452" s="42">
        <v>3964</v>
      </c>
      <c r="H452" s="18">
        <f t="shared" si="7"/>
        <v>0</v>
      </c>
      <c r="I452" s="621"/>
    </row>
    <row r="453" spans="1:9" x14ac:dyDescent="0.25">
      <c r="A453" s="192"/>
      <c r="B453" s="200" t="s">
        <v>1968</v>
      </c>
      <c r="C453" s="243" t="s">
        <v>2602</v>
      </c>
      <c r="D453" s="190" t="s">
        <v>172</v>
      </c>
      <c r="E453" s="210">
        <v>9182</v>
      </c>
      <c r="F453" s="436">
        <v>41739</v>
      </c>
      <c r="G453" s="54">
        <v>9182</v>
      </c>
      <c r="H453" s="18">
        <f t="shared" si="7"/>
        <v>0</v>
      </c>
      <c r="I453" s="621" t="s">
        <v>162</v>
      </c>
    </row>
    <row r="454" spans="1:9" x14ac:dyDescent="0.25">
      <c r="A454" s="192"/>
      <c r="B454" s="200" t="s">
        <v>1969</v>
      </c>
      <c r="C454" s="243" t="s">
        <v>2602</v>
      </c>
      <c r="D454" s="190" t="s">
        <v>163</v>
      </c>
      <c r="E454" s="210">
        <v>9135.1</v>
      </c>
      <c r="F454" s="489" t="s">
        <v>2656</v>
      </c>
      <c r="G454" s="54">
        <v>9135.1</v>
      </c>
      <c r="H454" s="18">
        <f t="shared" si="7"/>
        <v>0</v>
      </c>
      <c r="I454" s="621" t="s">
        <v>162</v>
      </c>
    </row>
    <row r="455" spans="1:9" x14ac:dyDescent="0.25">
      <c r="A455" s="192"/>
      <c r="B455" s="200" t="s">
        <v>1970</v>
      </c>
      <c r="C455" s="243" t="s">
        <v>2602</v>
      </c>
      <c r="D455" s="190" t="s">
        <v>160</v>
      </c>
      <c r="E455" s="210">
        <v>162626.5</v>
      </c>
      <c r="F455" s="491" t="s">
        <v>2657</v>
      </c>
      <c r="G455" s="54">
        <v>162626.5</v>
      </c>
      <c r="H455" s="18">
        <f t="shared" si="7"/>
        <v>0</v>
      </c>
      <c r="I455" s="621" t="s">
        <v>162</v>
      </c>
    </row>
    <row r="456" spans="1:9" x14ac:dyDescent="0.25">
      <c r="A456" s="192"/>
      <c r="B456" s="200" t="s">
        <v>1971</v>
      </c>
      <c r="C456" s="243" t="s">
        <v>2602</v>
      </c>
      <c r="D456" s="190" t="s">
        <v>160</v>
      </c>
      <c r="E456" s="210">
        <v>6385.6</v>
      </c>
      <c r="F456" s="491" t="s">
        <v>2658</v>
      </c>
      <c r="G456" s="54">
        <v>6385.6</v>
      </c>
      <c r="H456" s="199">
        <f t="shared" si="7"/>
        <v>0</v>
      </c>
      <c r="I456" s="621" t="s">
        <v>162</v>
      </c>
    </row>
    <row r="457" spans="1:9" x14ac:dyDescent="0.25">
      <c r="A457" s="192"/>
      <c r="B457" s="200" t="s">
        <v>1973</v>
      </c>
      <c r="C457" s="243" t="s">
        <v>2602</v>
      </c>
      <c r="D457" s="190" t="s">
        <v>22</v>
      </c>
      <c r="E457" s="210">
        <v>10170</v>
      </c>
      <c r="F457" s="436">
        <v>41739</v>
      </c>
      <c r="G457" s="54">
        <v>10170</v>
      </c>
      <c r="H457" s="18">
        <f t="shared" si="7"/>
        <v>0</v>
      </c>
      <c r="I457" s="621" t="s">
        <v>162</v>
      </c>
    </row>
    <row r="458" spans="1:9" x14ac:dyDescent="0.25">
      <c r="A458" s="192"/>
      <c r="B458" s="200" t="s">
        <v>1974</v>
      </c>
      <c r="C458" s="243" t="s">
        <v>2602</v>
      </c>
      <c r="D458" s="190" t="s">
        <v>169</v>
      </c>
      <c r="E458" s="210">
        <v>7433.5</v>
      </c>
      <c r="F458" s="436">
        <v>41739</v>
      </c>
      <c r="G458" s="54">
        <v>7433.5</v>
      </c>
      <c r="H458" s="18">
        <f t="shared" si="7"/>
        <v>0</v>
      </c>
      <c r="I458" s="621" t="s">
        <v>162</v>
      </c>
    </row>
    <row r="459" spans="1:9" x14ac:dyDescent="0.25">
      <c r="A459" s="192"/>
      <c r="B459" s="200" t="s">
        <v>1976</v>
      </c>
      <c r="C459" s="243" t="s">
        <v>2602</v>
      </c>
      <c r="D459" s="190" t="s">
        <v>250</v>
      </c>
      <c r="E459" s="210">
        <v>2082.5</v>
      </c>
      <c r="F459" s="436">
        <v>41739</v>
      </c>
      <c r="G459" s="54">
        <v>2082.5</v>
      </c>
      <c r="H459" s="18">
        <f t="shared" si="7"/>
        <v>0</v>
      </c>
      <c r="I459" s="621" t="s">
        <v>162</v>
      </c>
    </row>
    <row r="460" spans="1:9" x14ac:dyDescent="0.25">
      <c r="A460" s="192"/>
      <c r="B460" s="200" t="s">
        <v>1977</v>
      </c>
      <c r="C460" s="243" t="s">
        <v>2602</v>
      </c>
      <c r="D460" s="190" t="s">
        <v>168</v>
      </c>
      <c r="E460" s="210">
        <v>17544.400000000001</v>
      </c>
      <c r="F460" s="486" t="s">
        <v>2659</v>
      </c>
      <c r="G460" s="54">
        <v>17544.400000000001</v>
      </c>
      <c r="H460" s="18">
        <f t="shared" si="7"/>
        <v>0</v>
      </c>
      <c r="I460" s="621" t="s">
        <v>162</v>
      </c>
    </row>
    <row r="461" spans="1:9" x14ac:dyDescent="0.25">
      <c r="A461" s="192"/>
      <c r="B461" s="200" t="s">
        <v>1978</v>
      </c>
      <c r="C461" s="243" t="s">
        <v>2602</v>
      </c>
      <c r="D461" s="190" t="s">
        <v>168</v>
      </c>
      <c r="E461" s="210">
        <v>9733.4</v>
      </c>
      <c r="F461" s="486" t="s">
        <v>2660</v>
      </c>
      <c r="G461" s="54">
        <v>9733.4</v>
      </c>
      <c r="H461" s="18">
        <f t="shared" si="7"/>
        <v>0</v>
      </c>
      <c r="I461" s="621" t="s">
        <v>162</v>
      </c>
    </row>
    <row r="462" spans="1:9" x14ac:dyDescent="0.25">
      <c r="A462" s="192"/>
      <c r="B462" s="200" t="s">
        <v>1980</v>
      </c>
      <c r="C462" s="243" t="s">
        <v>2602</v>
      </c>
      <c r="D462" s="190" t="s">
        <v>545</v>
      </c>
      <c r="E462" s="210">
        <v>3664</v>
      </c>
      <c r="F462" s="436">
        <v>41739</v>
      </c>
      <c r="G462" s="54">
        <v>3664</v>
      </c>
      <c r="H462" s="18">
        <f t="shared" si="7"/>
        <v>0</v>
      </c>
      <c r="I462" s="621" t="s">
        <v>162</v>
      </c>
    </row>
    <row r="463" spans="1:9" x14ac:dyDescent="0.25">
      <c r="A463" s="192"/>
      <c r="B463" s="200" t="s">
        <v>1981</v>
      </c>
      <c r="C463" s="243" t="s">
        <v>2602</v>
      </c>
      <c r="D463" s="190" t="s">
        <v>358</v>
      </c>
      <c r="E463" s="210">
        <v>7370</v>
      </c>
      <c r="F463" s="436">
        <v>41741</v>
      </c>
      <c r="G463" s="42">
        <v>7370</v>
      </c>
      <c r="H463" s="18">
        <f t="shared" si="7"/>
        <v>0</v>
      </c>
      <c r="I463" s="621" t="s">
        <v>162</v>
      </c>
    </row>
    <row r="464" spans="1:9" x14ac:dyDescent="0.25">
      <c r="A464" s="192"/>
      <c r="B464" s="200" t="s">
        <v>1982</v>
      </c>
      <c r="C464" s="243" t="s">
        <v>2602</v>
      </c>
      <c r="D464" s="190" t="s">
        <v>147</v>
      </c>
      <c r="E464" s="210">
        <v>2305.6</v>
      </c>
      <c r="F464" s="436">
        <v>41739</v>
      </c>
      <c r="G464" s="42">
        <v>2305.6</v>
      </c>
      <c r="H464" s="18">
        <f t="shared" si="7"/>
        <v>0</v>
      </c>
      <c r="I464" s="621" t="s">
        <v>162</v>
      </c>
    </row>
    <row r="465" spans="1:9" ht="23.25" x14ac:dyDescent="0.25">
      <c r="A465" s="192"/>
      <c r="B465" s="200" t="s">
        <v>1983</v>
      </c>
      <c r="C465" s="243" t="s">
        <v>2602</v>
      </c>
      <c r="D465" s="190" t="s">
        <v>370</v>
      </c>
      <c r="E465" s="210">
        <v>25829.5</v>
      </c>
      <c r="F465" s="499" t="s">
        <v>2661</v>
      </c>
      <c r="G465" s="42">
        <v>25829.5</v>
      </c>
      <c r="H465" s="18">
        <f t="shared" si="7"/>
        <v>0</v>
      </c>
      <c r="I465" s="621" t="s">
        <v>162</v>
      </c>
    </row>
    <row r="466" spans="1:9" x14ac:dyDescent="0.25">
      <c r="A466" s="192"/>
      <c r="B466" s="200" t="s">
        <v>1984</v>
      </c>
      <c r="C466" s="243" t="s">
        <v>2602</v>
      </c>
      <c r="D466" s="190" t="s">
        <v>233</v>
      </c>
      <c r="E466" s="210">
        <v>1856.7</v>
      </c>
      <c r="F466" s="436">
        <v>41737</v>
      </c>
      <c r="G466" s="54">
        <v>1856.7</v>
      </c>
      <c r="H466" s="18">
        <f t="shared" si="7"/>
        <v>0</v>
      </c>
      <c r="I466" s="621" t="s">
        <v>217</v>
      </c>
    </row>
    <row r="467" spans="1:9" x14ac:dyDescent="0.25">
      <c r="A467" s="192"/>
      <c r="B467" s="200" t="s">
        <v>1985</v>
      </c>
      <c r="C467" s="243" t="s">
        <v>2602</v>
      </c>
      <c r="D467" s="190" t="s">
        <v>99</v>
      </c>
      <c r="E467" s="210">
        <v>2370</v>
      </c>
      <c r="F467" s="436">
        <v>41737</v>
      </c>
      <c r="G467" s="54">
        <v>2370</v>
      </c>
      <c r="H467" s="18">
        <f t="shared" si="7"/>
        <v>0</v>
      </c>
      <c r="I467" s="621" t="s">
        <v>217</v>
      </c>
    </row>
    <row r="468" spans="1:9" x14ac:dyDescent="0.25">
      <c r="A468" s="192"/>
      <c r="B468" s="200" t="s">
        <v>1986</v>
      </c>
      <c r="C468" s="243" t="s">
        <v>2602</v>
      </c>
      <c r="D468" s="190" t="s">
        <v>1081</v>
      </c>
      <c r="E468" s="210">
        <v>2310</v>
      </c>
      <c r="F468" s="436">
        <v>41737</v>
      </c>
      <c r="G468" s="54">
        <v>2310</v>
      </c>
      <c r="H468" s="18">
        <f t="shared" si="7"/>
        <v>0</v>
      </c>
      <c r="I468" s="621" t="s">
        <v>217</v>
      </c>
    </row>
    <row r="469" spans="1:9" x14ac:dyDescent="0.25">
      <c r="A469" s="192"/>
      <c r="B469" s="200" t="s">
        <v>1987</v>
      </c>
      <c r="C469" s="243" t="s">
        <v>2602</v>
      </c>
      <c r="D469" s="190" t="s">
        <v>351</v>
      </c>
      <c r="E469" s="210">
        <v>1107.5999999999999</v>
      </c>
      <c r="F469" s="436">
        <v>41737</v>
      </c>
      <c r="G469" s="54">
        <v>1107.5999999999999</v>
      </c>
      <c r="H469" s="18">
        <f t="shared" si="7"/>
        <v>0</v>
      </c>
      <c r="I469" s="621" t="s">
        <v>217</v>
      </c>
    </row>
    <row r="470" spans="1:9" x14ac:dyDescent="0.25">
      <c r="A470" s="192"/>
      <c r="B470" s="200" t="s">
        <v>1989</v>
      </c>
      <c r="C470" s="243" t="s">
        <v>2602</v>
      </c>
      <c r="D470" s="190" t="s">
        <v>191</v>
      </c>
      <c r="E470" s="210">
        <v>1886.4</v>
      </c>
      <c r="F470" s="436">
        <v>41737</v>
      </c>
      <c r="G470" s="54">
        <v>1886.4</v>
      </c>
      <c r="H470" s="18">
        <f t="shared" si="7"/>
        <v>0</v>
      </c>
      <c r="I470" s="621" t="s">
        <v>217</v>
      </c>
    </row>
    <row r="471" spans="1:9" x14ac:dyDescent="0.25">
      <c r="A471" s="192"/>
      <c r="B471" s="200" t="s">
        <v>1991</v>
      </c>
      <c r="C471" s="243" t="s">
        <v>2602</v>
      </c>
      <c r="D471" s="190" t="s">
        <v>1654</v>
      </c>
      <c r="E471" s="210">
        <v>7347.5</v>
      </c>
      <c r="F471" s="436">
        <v>41737</v>
      </c>
      <c r="G471" s="54">
        <v>7347.5</v>
      </c>
      <c r="H471" s="18">
        <f t="shared" si="7"/>
        <v>0</v>
      </c>
      <c r="I471" s="621" t="s">
        <v>217</v>
      </c>
    </row>
    <row r="472" spans="1:9" x14ac:dyDescent="0.25">
      <c r="A472" s="192"/>
      <c r="B472" s="200" t="s">
        <v>1992</v>
      </c>
      <c r="C472" s="243" t="s">
        <v>2602</v>
      </c>
      <c r="D472" s="190" t="s">
        <v>16</v>
      </c>
      <c r="E472" s="210">
        <v>151527.04999999999</v>
      </c>
      <c r="F472" s="436">
        <v>41752</v>
      </c>
      <c r="G472" s="42">
        <v>151527.04999999999</v>
      </c>
      <c r="H472" s="18">
        <f t="shared" si="7"/>
        <v>0</v>
      </c>
      <c r="I472" s="621" t="s">
        <v>21</v>
      </c>
    </row>
    <row r="473" spans="1:9" x14ac:dyDescent="0.25">
      <c r="A473" s="192"/>
      <c r="B473" s="200" t="s">
        <v>1994</v>
      </c>
      <c r="C473" s="243" t="s">
        <v>2602</v>
      </c>
      <c r="D473" s="190" t="s">
        <v>2662</v>
      </c>
      <c r="E473" s="210">
        <v>17576.2</v>
      </c>
      <c r="F473" s="492" t="s">
        <v>2663</v>
      </c>
      <c r="G473" s="42">
        <v>17576.2</v>
      </c>
      <c r="H473" s="18">
        <f t="shared" si="7"/>
        <v>0</v>
      </c>
      <c r="I473" s="621" t="s">
        <v>162</v>
      </c>
    </row>
    <row r="474" spans="1:9" x14ac:dyDescent="0.25">
      <c r="A474" s="192"/>
      <c r="B474" s="200" t="s">
        <v>1996</v>
      </c>
      <c r="C474" s="243" t="s">
        <v>2602</v>
      </c>
      <c r="D474" s="190" t="s">
        <v>272</v>
      </c>
      <c r="E474" s="210">
        <v>5445</v>
      </c>
      <c r="F474" s="491" t="s">
        <v>2664</v>
      </c>
      <c r="G474" s="42">
        <v>5445</v>
      </c>
      <c r="H474" s="18">
        <f t="shared" si="7"/>
        <v>0</v>
      </c>
      <c r="I474" s="621" t="s">
        <v>162</v>
      </c>
    </row>
    <row r="475" spans="1:9" x14ac:dyDescent="0.25">
      <c r="A475" s="192"/>
      <c r="B475" s="200" t="s">
        <v>1997</v>
      </c>
      <c r="C475" s="243" t="s">
        <v>2602</v>
      </c>
      <c r="D475" s="190" t="s">
        <v>1105</v>
      </c>
      <c r="E475" s="210">
        <v>11628</v>
      </c>
      <c r="F475" s="436">
        <v>41739</v>
      </c>
      <c r="G475" s="42">
        <v>11628</v>
      </c>
      <c r="H475" s="18">
        <f t="shared" si="7"/>
        <v>0</v>
      </c>
      <c r="I475" s="621" t="s">
        <v>162</v>
      </c>
    </row>
    <row r="476" spans="1:9" x14ac:dyDescent="0.25">
      <c r="A476" s="192"/>
      <c r="B476" s="200" t="s">
        <v>1998</v>
      </c>
      <c r="C476" s="243" t="s">
        <v>2602</v>
      </c>
      <c r="D476" s="190" t="s">
        <v>307</v>
      </c>
      <c r="E476" s="210">
        <v>12250</v>
      </c>
      <c r="F476" s="436">
        <v>41737</v>
      </c>
      <c r="G476" s="42">
        <v>12250</v>
      </c>
      <c r="H476" s="18">
        <f t="shared" si="7"/>
        <v>0</v>
      </c>
      <c r="I476" s="621" t="s">
        <v>217</v>
      </c>
    </row>
    <row r="477" spans="1:9" x14ac:dyDescent="0.25">
      <c r="A477" s="192"/>
      <c r="B477" s="200" t="s">
        <v>2000</v>
      </c>
      <c r="C477" s="243" t="s">
        <v>2602</v>
      </c>
      <c r="D477" s="190" t="s">
        <v>14</v>
      </c>
      <c r="E477" s="210">
        <v>5040</v>
      </c>
      <c r="F477" s="436">
        <v>41738</v>
      </c>
      <c r="G477" s="42">
        <v>5040</v>
      </c>
      <c r="H477" s="18">
        <f t="shared" si="7"/>
        <v>0</v>
      </c>
      <c r="I477" s="621" t="s">
        <v>30</v>
      </c>
    </row>
    <row r="478" spans="1:9" x14ac:dyDescent="0.25">
      <c r="A478" s="192"/>
      <c r="B478" s="200" t="s">
        <v>2002</v>
      </c>
      <c r="C478" s="243" t="s">
        <v>2602</v>
      </c>
      <c r="D478" s="196" t="s">
        <v>53</v>
      </c>
      <c r="E478" s="215">
        <v>0</v>
      </c>
      <c r="F478" s="436"/>
      <c r="G478" s="42"/>
      <c r="H478" s="18">
        <f t="shared" si="7"/>
        <v>0</v>
      </c>
      <c r="I478" s="621" t="s">
        <v>324</v>
      </c>
    </row>
    <row r="479" spans="1:9" x14ac:dyDescent="0.25">
      <c r="A479" s="192"/>
      <c r="B479" s="200" t="s">
        <v>2004</v>
      </c>
      <c r="C479" s="243" t="s">
        <v>2602</v>
      </c>
      <c r="D479" s="190" t="s">
        <v>111</v>
      </c>
      <c r="E479" s="210">
        <v>14788.2</v>
      </c>
      <c r="F479" s="436">
        <v>41750</v>
      </c>
      <c r="G479" s="42">
        <v>14788.2</v>
      </c>
      <c r="H479" s="18">
        <f t="shared" si="7"/>
        <v>0</v>
      </c>
      <c r="I479" s="621" t="s">
        <v>12</v>
      </c>
    </row>
    <row r="480" spans="1:9" x14ac:dyDescent="0.25">
      <c r="A480" s="192"/>
      <c r="B480" s="200" t="s">
        <v>2005</v>
      </c>
      <c r="C480" s="243" t="s">
        <v>2602</v>
      </c>
      <c r="D480" s="190" t="s">
        <v>152</v>
      </c>
      <c r="E480" s="210">
        <v>8436</v>
      </c>
      <c r="F480" s="436">
        <v>41736</v>
      </c>
      <c r="G480" s="42">
        <v>8436</v>
      </c>
      <c r="H480" s="18">
        <f t="shared" si="7"/>
        <v>0</v>
      </c>
      <c r="I480" s="621"/>
    </row>
    <row r="481" spans="1:9" x14ac:dyDescent="0.25">
      <c r="A481" s="192"/>
      <c r="B481" s="200" t="s">
        <v>2008</v>
      </c>
      <c r="C481" s="243" t="s">
        <v>2602</v>
      </c>
      <c r="D481" s="190" t="s">
        <v>435</v>
      </c>
      <c r="E481" s="210">
        <v>4998.6000000000004</v>
      </c>
      <c r="F481" s="436">
        <v>41736</v>
      </c>
      <c r="G481" s="42">
        <v>4998.6000000000004</v>
      </c>
      <c r="H481" s="18">
        <f t="shared" si="7"/>
        <v>0</v>
      </c>
      <c r="I481" s="621" t="s">
        <v>8</v>
      </c>
    </row>
    <row r="482" spans="1:9" x14ac:dyDescent="0.25">
      <c r="A482" s="192"/>
      <c r="B482" s="200" t="s">
        <v>2010</v>
      </c>
      <c r="C482" s="243" t="s">
        <v>2602</v>
      </c>
      <c r="D482" s="190" t="s">
        <v>175</v>
      </c>
      <c r="E482" s="210">
        <v>25058.6</v>
      </c>
      <c r="F482" s="491" t="s">
        <v>2665</v>
      </c>
      <c r="G482" s="42">
        <v>25058.6</v>
      </c>
      <c r="H482" s="18">
        <f t="shared" si="7"/>
        <v>0</v>
      </c>
      <c r="I482" s="621" t="s">
        <v>162</v>
      </c>
    </row>
    <row r="483" spans="1:9" x14ac:dyDescent="0.25">
      <c r="A483" s="192"/>
      <c r="B483" s="200" t="s">
        <v>2012</v>
      </c>
      <c r="C483" s="243" t="s">
        <v>2602</v>
      </c>
      <c r="D483" s="190" t="s">
        <v>106</v>
      </c>
      <c r="E483" s="210">
        <v>51888.43</v>
      </c>
      <c r="F483" s="436">
        <v>41744</v>
      </c>
      <c r="G483" s="42">
        <v>51888.43</v>
      </c>
      <c r="H483" s="18">
        <f t="shared" si="7"/>
        <v>0</v>
      </c>
      <c r="I483" s="621" t="s">
        <v>65</v>
      </c>
    </row>
    <row r="484" spans="1:9" x14ac:dyDescent="0.25">
      <c r="A484" s="192"/>
      <c r="B484" s="200" t="s">
        <v>2013</v>
      </c>
      <c r="C484" s="243" t="s">
        <v>2602</v>
      </c>
      <c r="D484" s="196" t="s">
        <v>53</v>
      </c>
      <c r="E484" s="215">
        <v>0</v>
      </c>
      <c r="F484" s="436"/>
      <c r="G484" s="42"/>
      <c r="H484" s="18">
        <f t="shared" si="7"/>
        <v>0</v>
      </c>
      <c r="I484" s="621" t="s">
        <v>324</v>
      </c>
    </row>
    <row r="485" spans="1:9" x14ac:dyDescent="0.25">
      <c r="A485" s="192"/>
      <c r="B485" s="200" t="s">
        <v>2014</v>
      </c>
      <c r="C485" s="243" t="s">
        <v>2602</v>
      </c>
      <c r="D485" s="190" t="s">
        <v>269</v>
      </c>
      <c r="E485" s="210">
        <v>3480.5</v>
      </c>
      <c r="F485" s="436">
        <v>41739</v>
      </c>
      <c r="G485" s="42">
        <v>3480.5</v>
      </c>
      <c r="H485" s="18">
        <f t="shared" si="7"/>
        <v>0</v>
      </c>
      <c r="I485" s="621" t="s">
        <v>162</v>
      </c>
    </row>
    <row r="486" spans="1:9" x14ac:dyDescent="0.25">
      <c r="A486" s="192"/>
      <c r="B486" s="200" t="s">
        <v>2015</v>
      </c>
      <c r="C486" s="243" t="s">
        <v>2602</v>
      </c>
      <c r="D486" s="190" t="s">
        <v>434</v>
      </c>
      <c r="E486" s="220">
        <v>3486.6</v>
      </c>
      <c r="F486" s="436">
        <v>41737</v>
      </c>
      <c r="G486" s="42">
        <v>3486.6</v>
      </c>
      <c r="H486" s="18">
        <f t="shared" si="7"/>
        <v>0</v>
      </c>
      <c r="I486" s="621" t="s">
        <v>8</v>
      </c>
    </row>
    <row r="487" spans="1:9" x14ac:dyDescent="0.25">
      <c r="A487" s="192">
        <v>41737</v>
      </c>
      <c r="B487" s="200" t="s">
        <v>2017</v>
      </c>
      <c r="C487" s="243" t="s">
        <v>2602</v>
      </c>
      <c r="D487" s="190" t="s">
        <v>11</v>
      </c>
      <c r="E487" s="210">
        <v>31198.5</v>
      </c>
      <c r="F487" s="436">
        <v>41777</v>
      </c>
      <c r="G487" s="42">
        <v>31198.5</v>
      </c>
      <c r="H487" s="18">
        <f t="shared" si="7"/>
        <v>0</v>
      </c>
      <c r="I487" s="621" t="s">
        <v>12</v>
      </c>
    </row>
    <row r="488" spans="1:9" x14ac:dyDescent="0.25">
      <c r="A488" s="192"/>
      <c r="B488" s="200" t="s">
        <v>2018</v>
      </c>
      <c r="C488" s="243" t="s">
        <v>2602</v>
      </c>
      <c r="D488" s="190" t="s">
        <v>62</v>
      </c>
      <c r="E488" s="210">
        <v>8352</v>
      </c>
      <c r="F488" s="436">
        <v>41738</v>
      </c>
      <c r="G488" s="42">
        <v>8352</v>
      </c>
      <c r="H488" s="18">
        <f t="shared" si="7"/>
        <v>0</v>
      </c>
      <c r="I488" s="623" t="s">
        <v>12</v>
      </c>
    </row>
    <row r="489" spans="1:9" x14ac:dyDescent="0.25">
      <c r="A489" s="192"/>
      <c r="B489" s="200" t="s">
        <v>2019</v>
      </c>
      <c r="C489" s="243" t="s">
        <v>2602</v>
      </c>
      <c r="D489" s="190" t="s">
        <v>87</v>
      </c>
      <c r="E489" s="210">
        <v>3052</v>
      </c>
      <c r="F489" s="436">
        <v>41737</v>
      </c>
      <c r="G489" s="42">
        <v>3052</v>
      </c>
      <c r="H489" s="18">
        <f t="shared" si="7"/>
        <v>0</v>
      </c>
      <c r="I489" s="621" t="s">
        <v>8</v>
      </c>
    </row>
    <row r="490" spans="1:9" x14ac:dyDescent="0.25">
      <c r="A490" s="192"/>
      <c r="B490" s="200" t="s">
        <v>2020</v>
      </c>
      <c r="C490" s="243" t="s">
        <v>2602</v>
      </c>
      <c r="D490" s="190" t="s">
        <v>46</v>
      </c>
      <c r="E490" s="210">
        <v>1764</v>
      </c>
      <c r="F490" s="436">
        <v>41737</v>
      </c>
      <c r="G490" s="42">
        <v>1764</v>
      </c>
      <c r="H490" s="18">
        <f t="shared" si="7"/>
        <v>0</v>
      </c>
      <c r="I490" s="621" t="s">
        <v>217</v>
      </c>
    </row>
    <row r="491" spans="1:9" x14ac:dyDescent="0.25">
      <c r="A491" s="192"/>
      <c r="B491" s="200" t="s">
        <v>2021</v>
      </c>
      <c r="C491" s="243" t="s">
        <v>2602</v>
      </c>
      <c r="D491" s="190" t="s">
        <v>23</v>
      </c>
      <c r="E491" s="210">
        <v>6709</v>
      </c>
      <c r="F491" s="436">
        <v>41737</v>
      </c>
      <c r="G491" s="42">
        <v>6709</v>
      </c>
      <c r="H491" s="18">
        <f t="shared" si="7"/>
        <v>0</v>
      </c>
      <c r="I491" s="621"/>
    </row>
    <row r="492" spans="1:9" x14ac:dyDescent="0.25">
      <c r="A492" s="192"/>
      <c r="B492" s="200" t="s">
        <v>2022</v>
      </c>
      <c r="C492" s="243" t="s">
        <v>2602</v>
      </c>
      <c r="D492" s="190" t="s">
        <v>55</v>
      </c>
      <c r="E492" s="210">
        <v>357.6</v>
      </c>
      <c r="F492" s="436">
        <v>41737</v>
      </c>
      <c r="G492" s="42">
        <v>357.6</v>
      </c>
      <c r="H492" s="50">
        <f t="shared" si="7"/>
        <v>0</v>
      </c>
      <c r="I492" s="621" t="s">
        <v>8</v>
      </c>
    </row>
    <row r="493" spans="1:9" x14ac:dyDescent="0.25">
      <c r="A493" s="192"/>
      <c r="B493" s="200" t="s">
        <v>2024</v>
      </c>
      <c r="C493" s="243" t="s">
        <v>2602</v>
      </c>
      <c r="D493" s="190" t="s">
        <v>123</v>
      </c>
      <c r="E493" s="210">
        <v>7030.65</v>
      </c>
      <c r="F493" s="489" t="s">
        <v>2666</v>
      </c>
      <c r="G493" s="42">
        <v>7030.65</v>
      </c>
      <c r="H493" s="50">
        <f t="shared" si="7"/>
        <v>0</v>
      </c>
      <c r="I493" s="621" t="s">
        <v>8</v>
      </c>
    </row>
    <row r="494" spans="1:9" x14ac:dyDescent="0.25">
      <c r="A494" s="192"/>
      <c r="B494" s="200" t="s">
        <v>2025</v>
      </c>
      <c r="C494" s="243" t="s">
        <v>2602</v>
      </c>
      <c r="D494" s="190" t="s">
        <v>49</v>
      </c>
      <c r="E494" s="210">
        <v>3948</v>
      </c>
      <c r="F494" s="436">
        <v>41737</v>
      </c>
      <c r="G494" s="42">
        <v>3948</v>
      </c>
      <c r="H494" s="50">
        <f t="shared" si="7"/>
        <v>0</v>
      </c>
      <c r="I494" s="621"/>
    </row>
    <row r="495" spans="1:9" x14ac:dyDescent="0.25">
      <c r="A495" s="192"/>
      <c r="B495" s="200" t="s">
        <v>2026</v>
      </c>
      <c r="C495" s="243" t="s">
        <v>2602</v>
      </c>
      <c r="D495" s="190" t="s">
        <v>338</v>
      </c>
      <c r="E495" s="210">
        <v>436</v>
      </c>
      <c r="F495" s="436">
        <v>41737</v>
      </c>
      <c r="G495" s="42">
        <v>436</v>
      </c>
      <c r="H495" s="50">
        <f t="shared" si="7"/>
        <v>0</v>
      </c>
      <c r="I495" s="621" t="s">
        <v>30</v>
      </c>
    </row>
    <row r="496" spans="1:9" x14ac:dyDescent="0.25">
      <c r="A496" s="192"/>
      <c r="B496" s="200" t="s">
        <v>2027</v>
      </c>
      <c r="C496" s="243" t="s">
        <v>2602</v>
      </c>
      <c r="D496" s="190" t="s">
        <v>34</v>
      </c>
      <c r="E496" s="210">
        <v>2415</v>
      </c>
      <c r="F496" s="436" t="s">
        <v>2667</v>
      </c>
      <c r="G496" s="42">
        <v>2415</v>
      </c>
      <c r="H496" s="50">
        <f t="shared" si="7"/>
        <v>0</v>
      </c>
      <c r="I496" s="621" t="s">
        <v>30</v>
      </c>
    </row>
    <row r="497" spans="1:9" x14ac:dyDescent="0.25">
      <c r="A497" s="192"/>
      <c r="B497" s="200" t="s">
        <v>2028</v>
      </c>
      <c r="C497" s="243" t="s">
        <v>2602</v>
      </c>
      <c r="D497" s="190" t="s">
        <v>57</v>
      </c>
      <c r="E497" s="210">
        <v>1225</v>
      </c>
      <c r="F497" s="436">
        <v>41737</v>
      </c>
      <c r="G497" s="42">
        <v>1225</v>
      </c>
      <c r="H497" s="50">
        <f t="shared" si="7"/>
        <v>0</v>
      </c>
      <c r="I497" s="621" t="s">
        <v>30</v>
      </c>
    </row>
    <row r="498" spans="1:9" x14ac:dyDescent="0.25">
      <c r="A498" s="192"/>
      <c r="B498" s="200" t="s">
        <v>2029</v>
      </c>
      <c r="C498" s="243" t="s">
        <v>2602</v>
      </c>
      <c r="D498" s="190" t="s">
        <v>501</v>
      </c>
      <c r="E498" s="210">
        <v>1948.5</v>
      </c>
      <c r="F498" s="436">
        <v>41737</v>
      </c>
      <c r="G498" s="42">
        <v>1948.5</v>
      </c>
      <c r="H498" s="50">
        <f t="shared" si="7"/>
        <v>0</v>
      </c>
      <c r="I498" s="621" t="s">
        <v>8</v>
      </c>
    </row>
    <row r="499" spans="1:9" x14ac:dyDescent="0.25">
      <c r="A499" s="192"/>
      <c r="B499" s="200" t="s">
        <v>2030</v>
      </c>
      <c r="C499" s="243" t="s">
        <v>2602</v>
      </c>
      <c r="D499" s="190" t="s">
        <v>54</v>
      </c>
      <c r="E499" s="210">
        <v>10486.8</v>
      </c>
      <c r="F499" s="436">
        <v>41738</v>
      </c>
      <c r="G499" s="42">
        <v>10486.8</v>
      </c>
      <c r="H499" s="50">
        <f t="shared" si="7"/>
        <v>0</v>
      </c>
      <c r="I499" s="621" t="s">
        <v>30</v>
      </c>
    </row>
    <row r="500" spans="1:9" x14ac:dyDescent="0.25">
      <c r="A500" s="192"/>
      <c r="B500" s="200" t="s">
        <v>2032</v>
      </c>
      <c r="C500" s="243" t="s">
        <v>2602</v>
      </c>
      <c r="D500" s="190" t="s">
        <v>180</v>
      </c>
      <c r="E500" s="210">
        <v>17779</v>
      </c>
      <c r="F500" s="436">
        <v>41653</v>
      </c>
      <c r="G500" s="42">
        <v>17779</v>
      </c>
      <c r="H500" s="50">
        <f t="shared" si="7"/>
        <v>0</v>
      </c>
      <c r="I500" s="621" t="s">
        <v>12</v>
      </c>
    </row>
    <row r="501" spans="1:9" x14ac:dyDescent="0.25">
      <c r="A501" s="192"/>
      <c r="B501" s="200" t="s">
        <v>2033</v>
      </c>
      <c r="C501" s="243" t="s">
        <v>2602</v>
      </c>
      <c r="D501" s="190" t="s">
        <v>2409</v>
      </c>
      <c r="E501" s="210">
        <v>1915.2</v>
      </c>
      <c r="F501" s="486" t="s">
        <v>2668</v>
      </c>
      <c r="G501" s="42">
        <v>1915.2</v>
      </c>
      <c r="H501" s="50">
        <f t="shared" si="7"/>
        <v>0</v>
      </c>
      <c r="I501" s="621" t="s">
        <v>30</v>
      </c>
    </row>
    <row r="502" spans="1:9" x14ac:dyDescent="0.25">
      <c r="A502" s="192"/>
      <c r="B502" s="200" t="s">
        <v>2034</v>
      </c>
      <c r="C502" s="243" t="s">
        <v>2602</v>
      </c>
      <c r="D502" s="190" t="s">
        <v>48</v>
      </c>
      <c r="E502" s="210">
        <v>620.5</v>
      </c>
      <c r="F502" s="436">
        <v>41737</v>
      </c>
      <c r="G502" s="42">
        <v>620.5</v>
      </c>
      <c r="H502" s="50">
        <f t="shared" si="7"/>
        <v>0</v>
      </c>
      <c r="I502" s="621" t="s">
        <v>45</v>
      </c>
    </row>
    <row r="503" spans="1:9" x14ac:dyDescent="0.25">
      <c r="A503" s="192"/>
      <c r="B503" s="200" t="s">
        <v>2036</v>
      </c>
      <c r="C503" s="243" t="s">
        <v>2602</v>
      </c>
      <c r="D503" s="190" t="s">
        <v>449</v>
      </c>
      <c r="E503" s="210">
        <v>481.6</v>
      </c>
      <c r="F503" s="436">
        <v>41737</v>
      </c>
      <c r="G503" s="42">
        <v>481.6</v>
      </c>
      <c r="H503" s="36">
        <f t="shared" si="7"/>
        <v>0</v>
      </c>
      <c r="I503" s="621" t="s">
        <v>30</v>
      </c>
    </row>
    <row r="504" spans="1:9" x14ac:dyDescent="0.25">
      <c r="A504" s="192"/>
      <c r="B504" s="200" t="s">
        <v>2037</v>
      </c>
      <c r="C504" s="243" t="s">
        <v>2602</v>
      </c>
      <c r="D504" s="190" t="s">
        <v>1778</v>
      </c>
      <c r="E504" s="210">
        <v>965</v>
      </c>
      <c r="F504" s="436">
        <v>41737</v>
      </c>
      <c r="G504" s="42">
        <v>965</v>
      </c>
      <c r="H504" s="50">
        <f t="shared" si="7"/>
        <v>0</v>
      </c>
      <c r="I504" s="621" t="s">
        <v>30</v>
      </c>
    </row>
    <row r="505" spans="1:9" x14ac:dyDescent="0.25">
      <c r="A505" s="192"/>
      <c r="B505" s="200" t="s">
        <v>2038</v>
      </c>
      <c r="C505" s="243" t="s">
        <v>2602</v>
      </c>
      <c r="D505" s="190" t="s">
        <v>1041</v>
      </c>
      <c r="E505" s="210">
        <v>1181</v>
      </c>
      <c r="F505" s="486" t="s">
        <v>2669</v>
      </c>
      <c r="G505" s="42">
        <v>1181</v>
      </c>
      <c r="H505" s="50">
        <f t="shared" si="7"/>
        <v>0</v>
      </c>
      <c r="I505" s="621" t="s">
        <v>8</v>
      </c>
    </row>
    <row r="506" spans="1:9" x14ac:dyDescent="0.25">
      <c r="A506" s="192"/>
      <c r="B506" s="200" t="s">
        <v>2039</v>
      </c>
      <c r="C506" s="243" t="s">
        <v>2602</v>
      </c>
      <c r="D506" s="190" t="s">
        <v>36</v>
      </c>
      <c r="E506" s="210">
        <v>16005.6</v>
      </c>
      <c r="F506" s="436">
        <v>41738</v>
      </c>
      <c r="G506" s="42">
        <v>16005.6</v>
      </c>
      <c r="H506" s="50">
        <f t="shared" si="7"/>
        <v>0</v>
      </c>
      <c r="I506" s="621" t="s">
        <v>21</v>
      </c>
    </row>
    <row r="507" spans="1:9" x14ac:dyDescent="0.25">
      <c r="A507" s="192"/>
      <c r="B507" s="200" t="s">
        <v>2040</v>
      </c>
      <c r="C507" s="243" t="s">
        <v>2602</v>
      </c>
      <c r="D507" s="190" t="s">
        <v>130</v>
      </c>
      <c r="E507" s="210">
        <v>6529</v>
      </c>
      <c r="F507" s="436">
        <v>41749</v>
      </c>
      <c r="G507" s="42">
        <v>6529</v>
      </c>
      <c r="H507" s="36">
        <f t="shared" si="7"/>
        <v>0</v>
      </c>
      <c r="I507" s="621" t="s">
        <v>21</v>
      </c>
    </row>
    <row r="508" spans="1:9" x14ac:dyDescent="0.25">
      <c r="A508" s="192"/>
      <c r="B508" s="200" t="s">
        <v>2042</v>
      </c>
      <c r="C508" s="243" t="s">
        <v>2602</v>
      </c>
      <c r="D508" s="190" t="s">
        <v>215</v>
      </c>
      <c r="E508" s="210">
        <v>459</v>
      </c>
      <c r="F508" s="436">
        <v>41737</v>
      </c>
      <c r="G508" s="42">
        <v>459</v>
      </c>
      <c r="H508" s="50">
        <f t="shared" si="7"/>
        <v>0</v>
      </c>
      <c r="I508" s="621"/>
    </row>
    <row r="509" spans="1:9" x14ac:dyDescent="0.25">
      <c r="A509" s="192"/>
      <c r="B509" s="200" t="s">
        <v>2043</v>
      </c>
      <c r="C509" s="243" t="s">
        <v>2602</v>
      </c>
      <c r="D509" s="196" t="s">
        <v>53</v>
      </c>
      <c r="E509" s="215">
        <v>0</v>
      </c>
      <c r="F509" s="436"/>
      <c r="G509" s="42"/>
      <c r="H509" s="50">
        <f t="shared" si="7"/>
        <v>0</v>
      </c>
      <c r="I509" s="621" t="s">
        <v>324</v>
      </c>
    </row>
    <row r="510" spans="1:9" x14ac:dyDescent="0.25">
      <c r="A510" s="192"/>
      <c r="B510" s="200" t="s">
        <v>2044</v>
      </c>
      <c r="C510" s="243" t="s">
        <v>2602</v>
      </c>
      <c r="D510" s="190" t="s">
        <v>1490</v>
      </c>
      <c r="E510" s="210">
        <v>29849.599999999999</v>
      </c>
      <c r="F510" s="489" t="s">
        <v>2670</v>
      </c>
      <c r="G510" s="42">
        <v>29849.599999999999</v>
      </c>
      <c r="H510" s="50">
        <f t="shared" si="7"/>
        <v>0</v>
      </c>
      <c r="I510" s="621" t="s">
        <v>8</v>
      </c>
    </row>
    <row r="511" spans="1:9" x14ac:dyDescent="0.25">
      <c r="A511" s="232">
        <v>41737</v>
      </c>
      <c r="B511" s="233" t="s">
        <v>2046</v>
      </c>
      <c r="C511" s="243" t="s">
        <v>2602</v>
      </c>
      <c r="D511" s="190" t="s">
        <v>257</v>
      </c>
      <c r="E511" s="210">
        <v>14164.1</v>
      </c>
      <c r="F511" s="436">
        <v>41738</v>
      </c>
      <c r="G511" s="42">
        <v>14164.1</v>
      </c>
      <c r="H511" s="50">
        <f t="shared" si="7"/>
        <v>0</v>
      </c>
      <c r="I511" s="621" t="s">
        <v>65</v>
      </c>
    </row>
    <row r="512" spans="1:9" x14ac:dyDescent="0.25">
      <c r="A512" s="192"/>
      <c r="B512" s="200" t="s">
        <v>2047</v>
      </c>
      <c r="C512" s="243" t="s">
        <v>2602</v>
      </c>
      <c r="D512" s="190" t="s">
        <v>144</v>
      </c>
      <c r="E512" s="210">
        <v>4653</v>
      </c>
      <c r="F512" s="436">
        <v>41738</v>
      </c>
      <c r="G512" s="42">
        <v>4653</v>
      </c>
      <c r="H512" s="50">
        <f t="shared" ref="H512:H575" si="8">E512-G512</f>
        <v>0</v>
      </c>
      <c r="I512" s="621" t="s">
        <v>65</v>
      </c>
    </row>
    <row r="513" spans="1:9" x14ac:dyDescent="0.25">
      <c r="A513" s="192"/>
      <c r="B513" s="200" t="s">
        <v>2048</v>
      </c>
      <c r="C513" s="243" t="s">
        <v>2602</v>
      </c>
      <c r="D513" s="190" t="s">
        <v>2563</v>
      </c>
      <c r="E513" s="210">
        <v>5182.3999999999996</v>
      </c>
      <c r="F513" s="436">
        <v>41738</v>
      </c>
      <c r="G513" s="42">
        <v>5182.3999999999996</v>
      </c>
      <c r="H513" s="50">
        <f t="shared" si="8"/>
        <v>0</v>
      </c>
      <c r="I513" s="621" t="s">
        <v>65</v>
      </c>
    </row>
    <row r="514" spans="1:9" x14ac:dyDescent="0.25">
      <c r="A514" s="192"/>
      <c r="B514" s="200" t="s">
        <v>2049</v>
      </c>
      <c r="C514" s="243" t="s">
        <v>2602</v>
      </c>
      <c r="D514" s="196" t="s">
        <v>53</v>
      </c>
      <c r="E514" s="215">
        <v>0</v>
      </c>
      <c r="F514" s="436"/>
      <c r="G514" s="42"/>
      <c r="H514" s="50">
        <f t="shared" si="8"/>
        <v>0</v>
      </c>
      <c r="I514" s="621" t="s">
        <v>512</v>
      </c>
    </row>
    <row r="515" spans="1:9" x14ac:dyDescent="0.25">
      <c r="A515" s="192"/>
      <c r="B515" s="200" t="s">
        <v>2050</v>
      </c>
      <c r="C515" s="243" t="s">
        <v>2602</v>
      </c>
      <c r="D515" s="190" t="s">
        <v>233</v>
      </c>
      <c r="E515" s="210">
        <v>1966.4</v>
      </c>
      <c r="F515" s="436">
        <v>41738</v>
      </c>
      <c r="G515" s="42">
        <v>1966.4</v>
      </c>
      <c r="H515" s="50">
        <f t="shared" si="8"/>
        <v>0</v>
      </c>
      <c r="I515" s="621" t="s">
        <v>65</v>
      </c>
    </row>
    <row r="516" spans="1:9" x14ac:dyDescent="0.25">
      <c r="A516" s="192"/>
      <c r="B516" s="200" t="s">
        <v>2051</v>
      </c>
      <c r="C516" s="243" t="s">
        <v>2602</v>
      </c>
      <c r="D516" s="190" t="s">
        <v>2671</v>
      </c>
      <c r="E516" s="210">
        <v>623</v>
      </c>
      <c r="F516" s="436">
        <v>41738</v>
      </c>
      <c r="G516" s="42">
        <v>623</v>
      </c>
      <c r="H516" s="50">
        <f t="shared" si="8"/>
        <v>0</v>
      </c>
      <c r="I516" s="621" t="s">
        <v>65</v>
      </c>
    </row>
    <row r="517" spans="1:9" x14ac:dyDescent="0.25">
      <c r="A517" s="192"/>
      <c r="B517" s="200" t="s">
        <v>2052</v>
      </c>
      <c r="C517" s="243" t="s">
        <v>2602</v>
      </c>
      <c r="D517" s="190" t="s">
        <v>22</v>
      </c>
      <c r="E517" s="210">
        <v>2913.05</v>
      </c>
      <c r="F517" s="436">
        <v>41737</v>
      </c>
      <c r="G517" s="42">
        <v>2913.05</v>
      </c>
      <c r="H517" s="36">
        <f t="shared" si="8"/>
        <v>0</v>
      </c>
      <c r="I517" s="621" t="s">
        <v>8</v>
      </c>
    </row>
    <row r="518" spans="1:9" x14ac:dyDescent="0.25">
      <c r="A518" s="192"/>
      <c r="B518" s="200" t="s">
        <v>2053</v>
      </c>
      <c r="C518" s="243" t="s">
        <v>2602</v>
      </c>
      <c r="D518" s="190" t="s">
        <v>22</v>
      </c>
      <c r="E518" s="210">
        <v>214.2</v>
      </c>
      <c r="F518" s="436">
        <v>41737</v>
      </c>
      <c r="G518" s="42">
        <v>214.2</v>
      </c>
      <c r="H518" s="36">
        <f t="shared" si="8"/>
        <v>0</v>
      </c>
      <c r="I518" s="621" t="s">
        <v>8</v>
      </c>
    </row>
    <row r="519" spans="1:9" x14ac:dyDescent="0.25">
      <c r="A519" s="192"/>
      <c r="B519" s="200" t="s">
        <v>2054</v>
      </c>
      <c r="C519" s="243" t="s">
        <v>2602</v>
      </c>
      <c r="D519" s="190" t="s">
        <v>149</v>
      </c>
      <c r="E519" s="210">
        <v>19370</v>
      </c>
      <c r="F519" s="436">
        <v>41738</v>
      </c>
      <c r="G519" s="54">
        <v>19370</v>
      </c>
      <c r="H519" s="36">
        <f t="shared" si="8"/>
        <v>0</v>
      </c>
      <c r="I519" s="621" t="s">
        <v>27</v>
      </c>
    </row>
    <row r="520" spans="1:9" x14ac:dyDescent="0.25">
      <c r="A520" s="192">
        <v>41737</v>
      </c>
      <c r="B520" s="200" t="s">
        <v>2055</v>
      </c>
      <c r="C520" s="243" t="s">
        <v>2602</v>
      </c>
      <c r="D520" s="190" t="s">
        <v>366</v>
      </c>
      <c r="E520" s="210">
        <v>7513</v>
      </c>
      <c r="F520" s="436">
        <v>41738</v>
      </c>
      <c r="G520" s="42">
        <v>7513</v>
      </c>
      <c r="H520" s="36">
        <f t="shared" si="8"/>
        <v>0</v>
      </c>
      <c r="I520" s="621" t="s">
        <v>21</v>
      </c>
    </row>
    <row r="521" spans="1:9" x14ac:dyDescent="0.25">
      <c r="A521" s="192"/>
      <c r="B521" s="200" t="s">
        <v>2056</v>
      </c>
      <c r="C521" s="243" t="s">
        <v>2602</v>
      </c>
      <c r="D521" s="190" t="s">
        <v>895</v>
      </c>
      <c r="E521" s="210">
        <v>3520.65</v>
      </c>
      <c r="F521" s="486" t="s">
        <v>2672</v>
      </c>
      <c r="G521" s="54">
        <v>3520.65</v>
      </c>
      <c r="H521" s="36">
        <f t="shared" si="8"/>
        <v>0</v>
      </c>
      <c r="I521" s="621" t="s">
        <v>21</v>
      </c>
    </row>
    <row r="522" spans="1:9" x14ac:dyDescent="0.25">
      <c r="A522" s="192"/>
      <c r="B522" s="200" t="s">
        <v>2057</v>
      </c>
      <c r="C522" s="243" t="s">
        <v>2602</v>
      </c>
      <c r="D522" s="190" t="s">
        <v>91</v>
      </c>
      <c r="E522" s="210">
        <v>18112.599999999999</v>
      </c>
      <c r="F522" s="436">
        <v>41738</v>
      </c>
      <c r="G522" s="54">
        <v>18112.599999999999</v>
      </c>
      <c r="H522" s="36">
        <f t="shared" si="8"/>
        <v>0</v>
      </c>
      <c r="I522" s="621" t="s">
        <v>27</v>
      </c>
    </row>
    <row r="523" spans="1:9" x14ac:dyDescent="0.25">
      <c r="A523" s="192"/>
      <c r="B523" s="200" t="s">
        <v>2058</v>
      </c>
      <c r="C523" s="243" t="s">
        <v>2602</v>
      </c>
      <c r="D523" s="190" t="s">
        <v>92</v>
      </c>
      <c r="E523" s="210">
        <v>12149.4</v>
      </c>
      <c r="F523" s="436">
        <v>41738</v>
      </c>
      <c r="G523" s="54">
        <v>12149.4</v>
      </c>
      <c r="H523" s="36">
        <f t="shared" si="8"/>
        <v>0</v>
      </c>
      <c r="I523" s="621" t="s">
        <v>27</v>
      </c>
    </row>
    <row r="524" spans="1:9" x14ac:dyDescent="0.25">
      <c r="A524" s="192"/>
      <c r="B524" s="200" t="s">
        <v>2059</v>
      </c>
      <c r="C524" s="243" t="s">
        <v>2602</v>
      </c>
      <c r="D524" s="190" t="s">
        <v>25</v>
      </c>
      <c r="E524" s="210">
        <v>38691.5</v>
      </c>
      <c r="F524" s="492" t="s">
        <v>2673</v>
      </c>
      <c r="G524" s="42">
        <v>38691.5</v>
      </c>
      <c r="H524" s="36">
        <f t="shared" si="8"/>
        <v>0</v>
      </c>
      <c r="I524" s="621" t="s">
        <v>12</v>
      </c>
    </row>
    <row r="525" spans="1:9" x14ac:dyDescent="0.25">
      <c r="A525" s="192"/>
      <c r="B525" s="200" t="s">
        <v>2060</v>
      </c>
      <c r="C525" s="243" t="s">
        <v>2602</v>
      </c>
      <c r="D525" s="190" t="s">
        <v>2586</v>
      </c>
      <c r="E525" s="210">
        <v>34409.199999999997</v>
      </c>
      <c r="F525" s="497" t="s">
        <v>2674</v>
      </c>
      <c r="G525" s="219">
        <v>34409.199999999997</v>
      </c>
      <c r="H525" s="96">
        <f t="shared" si="8"/>
        <v>0</v>
      </c>
      <c r="I525" s="621" t="s">
        <v>27</v>
      </c>
    </row>
    <row r="526" spans="1:9" x14ac:dyDescent="0.25">
      <c r="A526" s="192"/>
      <c r="B526" s="200" t="s">
        <v>2061</v>
      </c>
      <c r="C526" s="243" t="s">
        <v>2602</v>
      </c>
      <c r="D526" s="190" t="s">
        <v>244</v>
      </c>
      <c r="E526" s="210">
        <v>20540</v>
      </c>
      <c r="F526" s="491" t="s">
        <v>2675</v>
      </c>
      <c r="G526" s="42">
        <v>20540</v>
      </c>
      <c r="H526" s="50">
        <f t="shared" si="8"/>
        <v>0</v>
      </c>
      <c r="I526" s="621" t="s">
        <v>27</v>
      </c>
    </row>
    <row r="527" spans="1:9" x14ac:dyDescent="0.25">
      <c r="A527" s="192"/>
      <c r="B527" s="200" t="s">
        <v>2063</v>
      </c>
      <c r="C527" s="243" t="s">
        <v>2602</v>
      </c>
      <c r="D527" s="190" t="s">
        <v>168</v>
      </c>
      <c r="E527" s="210">
        <v>2914</v>
      </c>
      <c r="F527" s="436">
        <v>41737</v>
      </c>
      <c r="G527" s="42">
        <v>2914</v>
      </c>
      <c r="H527" s="50">
        <f t="shared" si="8"/>
        <v>0</v>
      </c>
      <c r="I527" s="621"/>
    </row>
    <row r="528" spans="1:9" x14ac:dyDescent="0.25">
      <c r="A528" s="192"/>
      <c r="B528" s="200" t="s">
        <v>2065</v>
      </c>
      <c r="C528" s="243" t="s">
        <v>2602</v>
      </c>
      <c r="D528" s="190" t="s">
        <v>27</v>
      </c>
      <c r="E528" s="210">
        <v>19913.2</v>
      </c>
      <c r="F528" s="436">
        <v>41738</v>
      </c>
      <c r="G528" s="42">
        <v>19913.2</v>
      </c>
      <c r="H528" s="36">
        <f t="shared" si="8"/>
        <v>0</v>
      </c>
      <c r="I528" s="621" t="s">
        <v>27</v>
      </c>
    </row>
    <row r="529" spans="1:9" x14ac:dyDescent="0.25">
      <c r="A529" s="192"/>
      <c r="B529" s="200" t="s">
        <v>2066</v>
      </c>
      <c r="C529" s="243" t="s">
        <v>2602</v>
      </c>
      <c r="D529" s="190" t="s">
        <v>2584</v>
      </c>
      <c r="E529" s="210">
        <v>10965.5</v>
      </c>
      <c r="F529" s="497" t="s">
        <v>2676</v>
      </c>
      <c r="G529" s="219">
        <v>10965.5</v>
      </c>
      <c r="H529" s="36">
        <f t="shared" si="8"/>
        <v>0</v>
      </c>
      <c r="I529" s="621" t="s">
        <v>27</v>
      </c>
    </row>
    <row r="530" spans="1:9" x14ac:dyDescent="0.25">
      <c r="A530" s="192"/>
      <c r="B530" s="200" t="s">
        <v>2067</v>
      </c>
      <c r="C530" s="243" t="s">
        <v>2602</v>
      </c>
      <c r="D530" s="190" t="s">
        <v>8</v>
      </c>
      <c r="E530" s="210">
        <v>838.5</v>
      </c>
      <c r="F530" s="436">
        <v>41737</v>
      </c>
      <c r="G530" s="42">
        <v>838.5</v>
      </c>
      <c r="H530" s="36">
        <f t="shared" si="8"/>
        <v>0</v>
      </c>
      <c r="I530" s="621" t="s">
        <v>8</v>
      </c>
    </row>
    <row r="531" spans="1:9" x14ac:dyDescent="0.25">
      <c r="A531" s="192"/>
      <c r="B531" s="200" t="s">
        <v>2068</v>
      </c>
      <c r="C531" s="243" t="s">
        <v>2602</v>
      </c>
      <c r="D531" s="190" t="s">
        <v>68</v>
      </c>
      <c r="E531" s="210">
        <v>3237</v>
      </c>
      <c r="F531" s="492" t="s">
        <v>2677</v>
      </c>
      <c r="G531" s="42">
        <v>3237</v>
      </c>
      <c r="H531" s="36">
        <f t="shared" si="8"/>
        <v>0</v>
      </c>
      <c r="I531" s="621" t="s">
        <v>12</v>
      </c>
    </row>
    <row r="532" spans="1:9" x14ac:dyDescent="0.25">
      <c r="A532" s="192"/>
      <c r="B532" s="200" t="s">
        <v>2069</v>
      </c>
      <c r="C532" s="243" t="s">
        <v>2602</v>
      </c>
      <c r="D532" s="190" t="s">
        <v>100</v>
      </c>
      <c r="E532" s="210">
        <v>25290</v>
      </c>
      <c r="F532" s="436">
        <v>41738</v>
      </c>
      <c r="G532" s="42">
        <v>25290</v>
      </c>
      <c r="H532" s="50">
        <f t="shared" si="8"/>
        <v>0</v>
      </c>
      <c r="I532" s="621" t="s">
        <v>27</v>
      </c>
    </row>
    <row r="533" spans="1:9" x14ac:dyDescent="0.25">
      <c r="A533" s="192"/>
      <c r="B533" s="200" t="s">
        <v>2070</v>
      </c>
      <c r="C533" s="243" t="s">
        <v>2602</v>
      </c>
      <c r="D533" s="190" t="s">
        <v>508</v>
      </c>
      <c r="E533" s="210">
        <v>29525.4</v>
      </c>
      <c r="F533" s="436">
        <v>41737</v>
      </c>
      <c r="G533" s="42">
        <v>29525.4</v>
      </c>
      <c r="H533" s="50">
        <f t="shared" si="8"/>
        <v>0</v>
      </c>
      <c r="I533" s="621" t="s">
        <v>8</v>
      </c>
    </row>
    <row r="534" spans="1:9" x14ac:dyDescent="0.25">
      <c r="A534" s="192"/>
      <c r="B534" s="200" t="s">
        <v>2072</v>
      </c>
      <c r="C534" s="243" t="s">
        <v>2602</v>
      </c>
      <c r="D534" s="190" t="s">
        <v>85</v>
      </c>
      <c r="E534" s="210">
        <v>13085</v>
      </c>
      <c r="F534" s="436">
        <v>41738</v>
      </c>
      <c r="G534" s="42">
        <v>13085</v>
      </c>
      <c r="H534" s="50">
        <f t="shared" si="8"/>
        <v>0</v>
      </c>
      <c r="I534" s="621" t="s">
        <v>27</v>
      </c>
    </row>
    <row r="535" spans="1:9" x14ac:dyDescent="0.25">
      <c r="A535" s="192"/>
      <c r="B535" s="200" t="s">
        <v>2073</v>
      </c>
      <c r="C535" s="243" t="s">
        <v>2602</v>
      </c>
      <c r="D535" s="190" t="s">
        <v>18</v>
      </c>
      <c r="E535" s="210">
        <v>615</v>
      </c>
      <c r="F535" s="436">
        <v>41737</v>
      </c>
      <c r="G535" s="42">
        <v>615</v>
      </c>
      <c r="H535" s="50">
        <f t="shared" si="8"/>
        <v>0</v>
      </c>
      <c r="I535" s="621"/>
    </row>
    <row r="536" spans="1:9" x14ac:dyDescent="0.25">
      <c r="A536" s="192"/>
      <c r="B536" s="200" t="s">
        <v>2074</v>
      </c>
      <c r="C536" s="243" t="s">
        <v>2602</v>
      </c>
      <c r="D536" s="196" t="s">
        <v>53</v>
      </c>
      <c r="E536" s="215">
        <v>0</v>
      </c>
      <c r="F536" s="436"/>
      <c r="G536" s="42"/>
      <c r="H536" s="50">
        <f t="shared" si="8"/>
        <v>0</v>
      </c>
      <c r="I536" s="621" t="s">
        <v>512</v>
      </c>
    </row>
    <row r="537" spans="1:9" x14ac:dyDescent="0.25">
      <c r="A537" s="192"/>
      <c r="B537" s="200" t="s">
        <v>2077</v>
      </c>
      <c r="C537" s="243" t="s">
        <v>2602</v>
      </c>
      <c r="D537" s="190" t="s">
        <v>91</v>
      </c>
      <c r="E537" s="210">
        <v>1427</v>
      </c>
      <c r="F537" s="436">
        <v>41738</v>
      </c>
      <c r="G537" s="42">
        <v>1427</v>
      </c>
      <c r="H537" s="36">
        <f t="shared" si="8"/>
        <v>0</v>
      </c>
      <c r="I537" s="621" t="s">
        <v>27</v>
      </c>
    </row>
    <row r="538" spans="1:9" x14ac:dyDescent="0.25">
      <c r="A538" s="192"/>
      <c r="B538" s="200" t="s">
        <v>2078</v>
      </c>
      <c r="C538" s="243" t="s">
        <v>2602</v>
      </c>
      <c r="D538" s="190" t="s">
        <v>75</v>
      </c>
      <c r="E538" s="210">
        <v>898.2</v>
      </c>
      <c r="F538" s="436">
        <v>41738</v>
      </c>
      <c r="G538" s="42">
        <v>898.2</v>
      </c>
      <c r="H538" s="50">
        <f t="shared" si="8"/>
        <v>0</v>
      </c>
      <c r="I538" s="621" t="s">
        <v>27</v>
      </c>
    </row>
    <row r="539" spans="1:9" x14ac:dyDescent="0.25">
      <c r="A539" s="192"/>
      <c r="B539" s="200" t="s">
        <v>2079</v>
      </c>
      <c r="C539" s="243" t="s">
        <v>2602</v>
      </c>
      <c r="D539" s="190" t="s">
        <v>136</v>
      </c>
      <c r="E539" s="210">
        <v>1479.6</v>
      </c>
      <c r="F539" s="436">
        <v>41737</v>
      </c>
      <c r="G539" s="42">
        <v>1479.6</v>
      </c>
      <c r="H539" s="36">
        <f t="shared" si="8"/>
        <v>0</v>
      </c>
      <c r="I539" s="621"/>
    </row>
    <row r="540" spans="1:9" x14ac:dyDescent="0.25">
      <c r="A540" s="192"/>
      <c r="B540" s="200" t="s">
        <v>2081</v>
      </c>
      <c r="C540" s="243" t="s">
        <v>2602</v>
      </c>
      <c r="D540" s="190" t="s">
        <v>544</v>
      </c>
      <c r="E540" s="210">
        <v>13034.4</v>
      </c>
      <c r="F540" s="436">
        <v>41738</v>
      </c>
      <c r="G540" s="42">
        <v>13034.4</v>
      </c>
      <c r="H540" s="50">
        <f t="shared" si="8"/>
        <v>0</v>
      </c>
      <c r="I540" s="621" t="s">
        <v>27</v>
      </c>
    </row>
    <row r="541" spans="1:9" x14ac:dyDescent="0.25">
      <c r="A541" s="192"/>
      <c r="B541" s="200" t="s">
        <v>2082</v>
      </c>
      <c r="C541" s="243" t="s">
        <v>2602</v>
      </c>
      <c r="D541" s="190" t="s">
        <v>88</v>
      </c>
      <c r="E541" s="210">
        <v>5040</v>
      </c>
      <c r="F541" s="436">
        <v>41738</v>
      </c>
      <c r="G541" s="42">
        <v>5040</v>
      </c>
      <c r="H541" s="50">
        <f t="shared" si="8"/>
        <v>0</v>
      </c>
      <c r="I541" s="621" t="s">
        <v>27</v>
      </c>
    </row>
    <row r="542" spans="1:9" x14ac:dyDescent="0.25">
      <c r="A542" s="192"/>
      <c r="B542" s="200" t="s">
        <v>2083</v>
      </c>
      <c r="C542" s="243" t="s">
        <v>2602</v>
      </c>
      <c r="D542" s="190" t="s">
        <v>74</v>
      </c>
      <c r="E542" s="210">
        <v>1611</v>
      </c>
      <c r="F542" s="436">
        <v>41737</v>
      </c>
      <c r="G542" s="42">
        <v>1611</v>
      </c>
      <c r="H542" s="50">
        <f t="shared" si="8"/>
        <v>0</v>
      </c>
      <c r="I542" s="621"/>
    </row>
    <row r="543" spans="1:9" x14ac:dyDescent="0.25">
      <c r="A543" s="192"/>
      <c r="B543" s="200" t="s">
        <v>2084</v>
      </c>
      <c r="C543" s="243" t="s">
        <v>2602</v>
      </c>
      <c r="D543" s="190" t="s">
        <v>763</v>
      </c>
      <c r="E543" s="210">
        <v>3221.6</v>
      </c>
      <c r="F543" s="436">
        <v>41738</v>
      </c>
      <c r="G543" s="42">
        <v>3221.6</v>
      </c>
      <c r="H543" s="50">
        <f t="shared" si="8"/>
        <v>0</v>
      </c>
      <c r="I543" s="621" t="s">
        <v>27</v>
      </c>
    </row>
    <row r="544" spans="1:9" x14ac:dyDescent="0.25">
      <c r="A544" s="192"/>
      <c r="B544" s="200" t="s">
        <v>2085</v>
      </c>
      <c r="C544" s="243" t="s">
        <v>2602</v>
      </c>
      <c r="D544" s="190" t="s">
        <v>701</v>
      </c>
      <c r="E544" s="210">
        <v>1595</v>
      </c>
      <c r="F544" s="436">
        <v>41738</v>
      </c>
      <c r="G544" s="54">
        <v>1595</v>
      </c>
      <c r="H544" s="50">
        <f t="shared" si="8"/>
        <v>0</v>
      </c>
      <c r="I544" s="621" t="s">
        <v>21</v>
      </c>
    </row>
    <row r="545" spans="1:9" x14ac:dyDescent="0.25">
      <c r="A545" s="192"/>
      <c r="B545" s="200" t="s">
        <v>2087</v>
      </c>
      <c r="C545" s="243" t="s">
        <v>2602</v>
      </c>
      <c r="D545" s="190" t="s">
        <v>2678</v>
      </c>
      <c r="E545" s="210">
        <v>1520</v>
      </c>
      <c r="F545" s="436">
        <v>41738</v>
      </c>
      <c r="G545" s="54">
        <v>1520</v>
      </c>
      <c r="H545" s="50">
        <f t="shared" si="8"/>
        <v>0</v>
      </c>
      <c r="I545" s="621" t="s">
        <v>21</v>
      </c>
    </row>
    <row r="546" spans="1:9" x14ac:dyDescent="0.25">
      <c r="A546" s="192"/>
      <c r="B546" s="200" t="s">
        <v>2088</v>
      </c>
      <c r="C546" s="243" t="s">
        <v>2602</v>
      </c>
      <c r="D546" s="190" t="s">
        <v>2108</v>
      </c>
      <c r="E546" s="210">
        <v>10183.200000000001</v>
      </c>
      <c r="F546" s="436">
        <v>41738</v>
      </c>
      <c r="G546" s="54">
        <v>10183.200000000001</v>
      </c>
      <c r="H546" s="50">
        <f t="shared" si="8"/>
        <v>0</v>
      </c>
      <c r="I546" s="621" t="s">
        <v>217</v>
      </c>
    </row>
    <row r="547" spans="1:9" x14ac:dyDescent="0.25">
      <c r="A547" s="192"/>
      <c r="B547" s="200" t="s">
        <v>2089</v>
      </c>
      <c r="C547" s="243" t="s">
        <v>2602</v>
      </c>
      <c r="D547" s="190" t="s">
        <v>435</v>
      </c>
      <c r="E547" s="210">
        <v>3765.5</v>
      </c>
      <c r="F547" s="489" t="s">
        <v>2679</v>
      </c>
      <c r="G547" s="42">
        <v>3765.5</v>
      </c>
      <c r="H547" s="50">
        <f t="shared" si="8"/>
        <v>0</v>
      </c>
      <c r="I547" s="621" t="s">
        <v>8</v>
      </c>
    </row>
    <row r="548" spans="1:9" x14ac:dyDescent="0.25">
      <c r="A548" s="192"/>
      <c r="B548" s="200" t="s">
        <v>2090</v>
      </c>
      <c r="C548" s="243" t="s">
        <v>2602</v>
      </c>
      <c r="D548" s="190" t="s">
        <v>47</v>
      </c>
      <c r="E548" s="210">
        <v>2767.2</v>
      </c>
      <c r="F548" s="436">
        <v>41738</v>
      </c>
      <c r="G548" s="42">
        <v>2767.2</v>
      </c>
      <c r="H548" s="50">
        <f t="shared" si="8"/>
        <v>0</v>
      </c>
      <c r="I548" s="621" t="s">
        <v>30</v>
      </c>
    </row>
    <row r="549" spans="1:9" x14ac:dyDescent="0.25">
      <c r="A549" s="192"/>
      <c r="B549" s="200" t="s">
        <v>2091</v>
      </c>
      <c r="C549" s="243" t="s">
        <v>2602</v>
      </c>
      <c r="D549" s="190" t="s">
        <v>2680</v>
      </c>
      <c r="E549" s="210">
        <v>1032.7</v>
      </c>
      <c r="F549" s="436">
        <v>41738</v>
      </c>
      <c r="G549" s="42">
        <v>1032.7</v>
      </c>
      <c r="H549" s="50">
        <f t="shared" si="8"/>
        <v>0</v>
      </c>
      <c r="I549" s="621" t="s">
        <v>30</v>
      </c>
    </row>
    <row r="550" spans="1:9" x14ac:dyDescent="0.25">
      <c r="A550" s="192"/>
      <c r="B550" s="200" t="s">
        <v>2092</v>
      </c>
      <c r="C550" s="243" t="s">
        <v>2602</v>
      </c>
      <c r="D550" s="190" t="s">
        <v>2636</v>
      </c>
      <c r="E550" s="210">
        <v>12163</v>
      </c>
      <c r="F550" s="489" t="s">
        <v>2681</v>
      </c>
      <c r="G550" s="42">
        <v>12163</v>
      </c>
      <c r="H550" s="50">
        <f t="shared" si="8"/>
        <v>0</v>
      </c>
      <c r="I550" s="621" t="s">
        <v>8</v>
      </c>
    </row>
    <row r="551" spans="1:9" x14ac:dyDescent="0.25">
      <c r="A551" s="192"/>
      <c r="B551" s="200" t="s">
        <v>2093</v>
      </c>
      <c r="C551" s="243" t="s">
        <v>2602</v>
      </c>
      <c r="D551" s="190" t="s">
        <v>152</v>
      </c>
      <c r="E551" s="210">
        <v>6984.4</v>
      </c>
      <c r="F551" s="436">
        <v>41737</v>
      </c>
      <c r="G551" s="42">
        <v>6984.4</v>
      </c>
      <c r="H551" s="50">
        <f t="shared" si="8"/>
        <v>0</v>
      </c>
      <c r="I551" s="621"/>
    </row>
    <row r="552" spans="1:9" x14ac:dyDescent="0.25">
      <c r="A552" s="192"/>
      <c r="B552" s="200" t="s">
        <v>2094</v>
      </c>
      <c r="C552" s="243" t="s">
        <v>2602</v>
      </c>
      <c r="D552" s="190" t="s">
        <v>14</v>
      </c>
      <c r="E552" s="210">
        <v>5040</v>
      </c>
      <c r="F552" s="489" t="s">
        <v>2682</v>
      </c>
      <c r="G552" s="42">
        <v>5040</v>
      </c>
      <c r="H552" s="36">
        <f t="shared" si="8"/>
        <v>0</v>
      </c>
      <c r="I552" s="621" t="s">
        <v>12</v>
      </c>
    </row>
    <row r="553" spans="1:9" x14ac:dyDescent="0.25">
      <c r="A553" s="192">
        <v>41738</v>
      </c>
      <c r="B553" s="200" t="s">
        <v>2095</v>
      </c>
      <c r="C553" s="243" t="s">
        <v>2602</v>
      </c>
      <c r="D553" s="190" t="s">
        <v>2446</v>
      </c>
      <c r="E553" s="210">
        <v>16023</v>
      </c>
      <c r="F553" s="486" t="s">
        <v>2683</v>
      </c>
      <c r="G553" s="42">
        <v>16023</v>
      </c>
      <c r="H553" s="50">
        <f t="shared" si="8"/>
        <v>0</v>
      </c>
      <c r="I553" s="621" t="s">
        <v>8</v>
      </c>
    </row>
    <row r="554" spans="1:9" x14ac:dyDescent="0.25">
      <c r="A554" s="192"/>
      <c r="B554" s="200" t="s">
        <v>2097</v>
      </c>
      <c r="C554" s="243" t="s">
        <v>2602</v>
      </c>
      <c r="D554" s="190" t="s">
        <v>2446</v>
      </c>
      <c r="E554" s="210">
        <v>2959.6</v>
      </c>
      <c r="F554" s="486" t="s">
        <v>2684</v>
      </c>
      <c r="G554" s="42">
        <v>2959.6</v>
      </c>
      <c r="H554" s="36">
        <f t="shared" si="8"/>
        <v>0</v>
      </c>
      <c r="I554" s="623" t="s">
        <v>8</v>
      </c>
    </row>
    <row r="555" spans="1:9" x14ac:dyDescent="0.25">
      <c r="A555" s="192"/>
      <c r="B555" s="200" t="s">
        <v>2098</v>
      </c>
      <c r="C555" s="243" t="s">
        <v>2602</v>
      </c>
      <c r="D555" s="190" t="s">
        <v>2446</v>
      </c>
      <c r="E555" s="210">
        <v>9506</v>
      </c>
      <c r="F555" s="436">
        <v>41738</v>
      </c>
      <c r="G555" s="42">
        <v>9506</v>
      </c>
      <c r="H555" s="50">
        <f t="shared" si="8"/>
        <v>0</v>
      </c>
      <c r="I555" s="621" t="s">
        <v>8</v>
      </c>
    </row>
    <row r="556" spans="1:9" x14ac:dyDescent="0.25">
      <c r="A556" s="192"/>
      <c r="B556" s="200" t="s">
        <v>2100</v>
      </c>
      <c r="C556" s="243" t="s">
        <v>2602</v>
      </c>
      <c r="D556" s="190" t="s">
        <v>106</v>
      </c>
      <c r="E556" s="210">
        <v>138050</v>
      </c>
      <c r="F556" s="436">
        <v>41744</v>
      </c>
      <c r="G556" s="42">
        <v>138050</v>
      </c>
      <c r="H556" s="50">
        <f t="shared" si="8"/>
        <v>0</v>
      </c>
      <c r="I556" s="621"/>
    </row>
    <row r="557" spans="1:9" x14ac:dyDescent="0.25">
      <c r="A557" s="192"/>
      <c r="B557" s="200" t="s">
        <v>2102</v>
      </c>
      <c r="C557" s="243" t="s">
        <v>2602</v>
      </c>
      <c r="D557" s="190" t="s">
        <v>106</v>
      </c>
      <c r="E557" s="210">
        <v>452300</v>
      </c>
      <c r="F557" s="486">
        <v>41772</v>
      </c>
      <c r="G557" s="219">
        <v>452300</v>
      </c>
      <c r="H557" s="36">
        <f t="shared" si="8"/>
        <v>0</v>
      </c>
      <c r="I557" s="621"/>
    </row>
    <row r="558" spans="1:9" x14ac:dyDescent="0.25">
      <c r="A558" s="192"/>
      <c r="B558" s="200" t="s">
        <v>2103</v>
      </c>
      <c r="C558" s="243" t="s">
        <v>2602</v>
      </c>
      <c r="D558" s="190" t="s">
        <v>11</v>
      </c>
      <c r="E558" s="210">
        <v>47254</v>
      </c>
      <c r="F558" s="486">
        <v>41777</v>
      </c>
      <c r="G558" s="219">
        <v>47254</v>
      </c>
      <c r="H558" s="50">
        <f t="shared" si="8"/>
        <v>0</v>
      </c>
      <c r="I558" s="621" t="s">
        <v>30</v>
      </c>
    </row>
    <row r="559" spans="1:9" x14ac:dyDescent="0.25">
      <c r="A559" s="192"/>
      <c r="B559" s="200" t="s">
        <v>2104</v>
      </c>
      <c r="C559" s="243" t="s">
        <v>2602</v>
      </c>
      <c r="D559" s="190" t="s">
        <v>23</v>
      </c>
      <c r="E559" s="210">
        <v>6701</v>
      </c>
      <c r="F559" s="436">
        <v>41738</v>
      </c>
      <c r="G559" s="42">
        <v>6701</v>
      </c>
      <c r="H559" s="50">
        <f t="shared" si="8"/>
        <v>0</v>
      </c>
      <c r="I559" s="621"/>
    </row>
    <row r="560" spans="1:9" x14ac:dyDescent="0.25">
      <c r="A560" s="192"/>
      <c r="B560" s="200" t="s">
        <v>2106</v>
      </c>
      <c r="C560" s="243" t="s">
        <v>2602</v>
      </c>
      <c r="D560" s="196" t="s">
        <v>53</v>
      </c>
      <c r="E560" s="215">
        <v>0</v>
      </c>
      <c r="F560" s="436"/>
      <c r="G560" s="42"/>
      <c r="H560" s="50">
        <f t="shared" si="8"/>
        <v>0</v>
      </c>
      <c r="I560" s="621" t="s">
        <v>512</v>
      </c>
    </row>
    <row r="561" spans="1:9" x14ac:dyDescent="0.25">
      <c r="A561" s="192"/>
      <c r="B561" s="200" t="s">
        <v>2107</v>
      </c>
      <c r="C561" s="243" t="s">
        <v>2602</v>
      </c>
      <c r="D561" s="190" t="s">
        <v>116</v>
      </c>
      <c r="E561" s="210">
        <v>6922</v>
      </c>
      <c r="F561" s="436">
        <v>41738</v>
      </c>
      <c r="G561" s="42">
        <v>6922</v>
      </c>
      <c r="H561" s="50">
        <f t="shared" si="8"/>
        <v>0</v>
      </c>
      <c r="I561" s="621"/>
    </row>
    <row r="562" spans="1:9" x14ac:dyDescent="0.25">
      <c r="A562" s="192"/>
      <c r="B562" s="200" t="s">
        <v>2109</v>
      </c>
      <c r="C562" s="243" t="s">
        <v>2602</v>
      </c>
      <c r="D562" s="190" t="s">
        <v>123</v>
      </c>
      <c r="E562" s="210">
        <v>5054</v>
      </c>
      <c r="F562" s="436">
        <v>41741</v>
      </c>
      <c r="G562" s="42">
        <v>5054</v>
      </c>
      <c r="H562" s="50">
        <f t="shared" si="8"/>
        <v>0</v>
      </c>
      <c r="I562" s="621" t="s">
        <v>8</v>
      </c>
    </row>
    <row r="563" spans="1:9" x14ac:dyDescent="0.25">
      <c r="A563" s="192"/>
      <c r="B563" s="200" t="s">
        <v>2110</v>
      </c>
      <c r="C563" s="243" t="s">
        <v>2602</v>
      </c>
      <c r="D563" s="190" t="s">
        <v>22</v>
      </c>
      <c r="E563" s="210">
        <v>3038</v>
      </c>
      <c r="F563" s="436">
        <v>41745</v>
      </c>
      <c r="G563" s="42">
        <v>3038</v>
      </c>
      <c r="H563" s="50">
        <f t="shared" si="8"/>
        <v>0</v>
      </c>
      <c r="I563" s="621"/>
    </row>
    <row r="564" spans="1:9" x14ac:dyDescent="0.25">
      <c r="A564" s="192"/>
      <c r="B564" s="200" t="s">
        <v>2112</v>
      </c>
      <c r="C564" s="243" t="s">
        <v>2602</v>
      </c>
      <c r="D564" s="190" t="s">
        <v>250</v>
      </c>
      <c r="E564" s="213">
        <v>11822</v>
      </c>
      <c r="F564" s="492" t="s">
        <v>2685</v>
      </c>
      <c r="G564" s="42">
        <v>11822</v>
      </c>
      <c r="H564" s="36">
        <f t="shared" si="8"/>
        <v>0</v>
      </c>
      <c r="I564" s="621" t="s">
        <v>65</v>
      </c>
    </row>
    <row r="565" spans="1:9" x14ac:dyDescent="0.25">
      <c r="A565" s="192"/>
      <c r="B565" s="200" t="s">
        <v>2115</v>
      </c>
      <c r="C565" s="243" t="s">
        <v>2602</v>
      </c>
      <c r="D565" s="190" t="s">
        <v>953</v>
      </c>
      <c r="E565" s="210">
        <v>4424</v>
      </c>
      <c r="F565" s="489" t="s">
        <v>2686</v>
      </c>
      <c r="G565" s="42">
        <v>4424</v>
      </c>
      <c r="H565" s="50">
        <f t="shared" si="8"/>
        <v>0</v>
      </c>
      <c r="I565" s="621" t="s">
        <v>21</v>
      </c>
    </row>
    <row r="566" spans="1:9" x14ac:dyDescent="0.25">
      <c r="A566" s="192"/>
      <c r="B566" s="200" t="s">
        <v>2117</v>
      </c>
      <c r="C566" s="243" t="s">
        <v>2602</v>
      </c>
      <c r="D566" s="190" t="s">
        <v>13</v>
      </c>
      <c r="E566" s="210">
        <v>2640</v>
      </c>
      <c r="F566" s="436">
        <v>41738</v>
      </c>
      <c r="G566" s="42">
        <v>2640</v>
      </c>
      <c r="H566" s="50">
        <f t="shared" si="8"/>
        <v>0</v>
      </c>
      <c r="I566" s="621"/>
    </row>
    <row r="567" spans="1:9" x14ac:dyDescent="0.25">
      <c r="A567" s="192"/>
      <c r="B567" s="200" t="s">
        <v>2118</v>
      </c>
      <c r="C567" s="243" t="s">
        <v>2602</v>
      </c>
      <c r="D567" s="190" t="s">
        <v>501</v>
      </c>
      <c r="E567" s="210">
        <v>2705</v>
      </c>
      <c r="F567" s="436">
        <v>41738</v>
      </c>
      <c r="G567" s="42">
        <v>2705</v>
      </c>
      <c r="H567" s="36">
        <f t="shared" si="8"/>
        <v>0</v>
      </c>
      <c r="I567" s="621"/>
    </row>
    <row r="568" spans="1:9" x14ac:dyDescent="0.25">
      <c r="A568" s="192"/>
      <c r="B568" s="200" t="s">
        <v>2119</v>
      </c>
      <c r="C568" s="243" t="s">
        <v>2602</v>
      </c>
      <c r="D568" s="190" t="s">
        <v>882</v>
      </c>
      <c r="E568" s="210">
        <v>8257</v>
      </c>
      <c r="F568" s="436">
        <v>41738</v>
      </c>
      <c r="G568" s="42">
        <v>8257</v>
      </c>
      <c r="H568" s="50">
        <f t="shared" si="8"/>
        <v>0</v>
      </c>
      <c r="I568" s="621"/>
    </row>
    <row r="569" spans="1:9" x14ac:dyDescent="0.25">
      <c r="A569" s="192"/>
      <c r="B569" s="200" t="s">
        <v>2121</v>
      </c>
      <c r="C569" s="243" t="s">
        <v>2602</v>
      </c>
      <c r="D569" s="190" t="s">
        <v>260</v>
      </c>
      <c r="E569" s="210">
        <v>1764</v>
      </c>
      <c r="F569" s="436">
        <v>41738</v>
      </c>
      <c r="G569" s="42">
        <v>1764</v>
      </c>
      <c r="H569" s="50">
        <f t="shared" si="8"/>
        <v>0</v>
      </c>
      <c r="I569" s="621" t="s">
        <v>217</v>
      </c>
    </row>
    <row r="570" spans="1:9" x14ac:dyDescent="0.25">
      <c r="A570" s="192"/>
      <c r="B570" s="200" t="s">
        <v>2122</v>
      </c>
      <c r="C570" s="243" t="s">
        <v>2602</v>
      </c>
      <c r="D570" s="190" t="s">
        <v>55</v>
      </c>
      <c r="E570" s="210">
        <v>423</v>
      </c>
      <c r="F570" s="436">
        <v>41738</v>
      </c>
      <c r="G570" s="42">
        <v>423</v>
      </c>
      <c r="H570" s="50">
        <f t="shared" si="8"/>
        <v>0</v>
      </c>
      <c r="I570" s="621"/>
    </row>
    <row r="571" spans="1:9" x14ac:dyDescent="0.25">
      <c r="A571" s="192">
        <v>41738</v>
      </c>
      <c r="B571" s="200" t="s">
        <v>2123</v>
      </c>
      <c r="C571" s="243" t="s">
        <v>2602</v>
      </c>
      <c r="D571" s="190" t="s">
        <v>49</v>
      </c>
      <c r="E571" s="210">
        <v>5632</v>
      </c>
      <c r="F571" s="486">
        <v>42072</v>
      </c>
      <c r="G571" s="253">
        <v>472</v>
      </c>
      <c r="H571" s="65">
        <f t="shared" si="8"/>
        <v>5160</v>
      </c>
      <c r="I571" s="621"/>
    </row>
    <row r="572" spans="1:9" x14ac:dyDescent="0.25">
      <c r="A572" s="192"/>
      <c r="B572" s="200" t="s">
        <v>2124</v>
      </c>
      <c r="C572" s="243" t="s">
        <v>2602</v>
      </c>
      <c r="D572" s="190" t="s">
        <v>62</v>
      </c>
      <c r="E572" s="210">
        <v>27678</v>
      </c>
      <c r="F572" s="436">
        <v>41738</v>
      </c>
      <c r="G572" s="42">
        <v>27678</v>
      </c>
      <c r="H572" s="50">
        <f t="shared" si="8"/>
        <v>0</v>
      </c>
      <c r="I572" s="621"/>
    </row>
    <row r="573" spans="1:9" x14ac:dyDescent="0.25">
      <c r="A573" s="192"/>
      <c r="B573" s="200" t="s">
        <v>2125</v>
      </c>
      <c r="C573" s="243" t="s">
        <v>2602</v>
      </c>
      <c r="D573" s="190" t="s">
        <v>8</v>
      </c>
      <c r="E573" s="210">
        <v>607</v>
      </c>
      <c r="F573" s="436">
        <v>41738</v>
      </c>
      <c r="G573" s="42">
        <v>607</v>
      </c>
      <c r="H573" s="50">
        <f t="shared" si="8"/>
        <v>0</v>
      </c>
      <c r="I573" s="621" t="s">
        <v>8</v>
      </c>
    </row>
    <row r="574" spans="1:9" x14ac:dyDescent="0.25">
      <c r="A574" s="192"/>
      <c r="B574" s="200" t="s">
        <v>2126</v>
      </c>
      <c r="C574" s="243" t="s">
        <v>2602</v>
      </c>
      <c r="D574" s="190" t="s">
        <v>12</v>
      </c>
      <c r="E574" s="210">
        <v>656</v>
      </c>
      <c r="F574" s="436">
        <v>41738</v>
      </c>
      <c r="G574" s="42">
        <v>656</v>
      </c>
      <c r="H574" s="50">
        <f t="shared" si="8"/>
        <v>0</v>
      </c>
      <c r="I574" s="621"/>
    </row>
    <row r="575" spans="1:9" x14ac:dyDescent="0.25">
      <c r="A575" s="192">
        <v>41738</v>
      </c>
      <c r="B575" s="235" t="s">
        <v>2127</v>
      </c>
      <c r="C575" s="243" t="s">
        <v>2602</v>
      </c>
      <c r="D575" s="190" t="s">
        <v>8</v>
      </c>
      <c r="E575" s="210">
        <v>3258</v>
      </c>
      <c r="F575" s="436">
        <v>41738</v>
      </c>
      <c r="G575" s="42">
        <v>3258</v>
      </c>
      <c r="H575" s="50">
        <f t="shared" si="8"/>
        <v>0</v>
      </c>
      <c r="I575" s="621"/>
    </row>
    <row r="576" spans="1:9" x14ac:dyDescent="0.25">
      <c r="A576" s="192"/>
      <c r="B576" s="235" t="s">
        <v>2128</v>
      </c>
      <c r="C576" s="243" t="s">
        <v>2602</v>
      </c>
      <c r="D576" s="190" t="s">
        <v>2687</v>
      </c>
      <c r="E576" s="210">
        <v>2234</v>
      </c>
      <c r="F576" s="436">
        <v>41738</v>
      </c>
      <c r="G576" s="42">
        <v>2234</v>
      </c>
      <c r="H576" s="50">
        <f t="shared" ref="H576:H639" si="9">E576-G576</f>
        <v>0</v>
      </c>
      <c r="I576" s="621"/>
    </row>
    <row r="577" spans="1:9" x14ac:dyDescent="0.25">
      <c r="A577" s="192"/>
      <c r="B577" s="235" t="s">
        <v>2129</v>
      </c>
      <c r="C577" s="243" t="s">
        <v>2602</v>
      </c>
      <c r="D577" s="190" t="s">
        <v>8</v>
      </c>
      <c r="E577" s="210">
        <v>534</v>
      </c>
      <c r="F577" s="436">
        <v>41738</v>
      </c>
      <c r="G577" s="42">
        <v>534</v>
      </c>
      <c r="H577" s="50">
        <f t="shared" si="9"/>
        <v>0</v>
      </c>
      <c r="I577" s="621"/>
    </row>
    <row r="578" spans="1:9" x14ac:dyDescent="0.25">
      <c r="A578" s="192"/>
      <c r="B578" s="235" t="s">
        <v>2130</v>
      </c>
      <c r="C578" s="243" t="s">
        <v>2602</v>
      </c>
      <c r="D578" s="190" t="s">
        <v>260</v>
      </c>
      <c r="E578" s="210">
        <v>600</v>
      </c>
      <c r="F578" s="436">
        <v>41738</v>
      </c>
      <c r="G578" s="42">
        <v>600</v>
      </c>
      <c r="H578" s="50">
        <f t="shared" si="9"/>
        <v>0</v>
      </c>
      <c r="I578" s="621"/>
    </row>
    <row r="579" spans="1:9" x14ac:dyDescent="0.25">
      <c r="A579" s="192"/>
      <c r="B579" s="235" t="s">
        <v>2131</v>
      </c>
      <c r="C579" s="243" t="s">
        <v>2602</v>
      </c>
      <c r="D579" s="190" t="s">
        <v>366</v>
      </c>
      <c r="E579" s="210">
        <v>8625.5</v>
      </c>
      <c r="F579" s="436">
        <v>41738</v>
      </c>
      <c r="G579" s="42">
        <v>8625.5</v>
      </c>
      <c r="H579" s="50">
        <f t="shared" si="9"/>
        <v>0</v>
      </c>
      <c r="I579" s="621"/>
    </row>
    <row r="580" spans="1:9" x14ac:dyDescent="0.25">
      <c r="A580" s="192"/>
      <c r="B580" s="235" t="s">
        <v>2132</v>
      </c>
      <c r="C580" s="243" t="s">
        <v>2602</v>
      </c>
      <c r="D580" s="190" t="s">
        <v>130</v>
      </c>
      <c r="E580" s="210">
        <v>2941</v>
      </c>
      <c r="F580" s="436">
        <v>41738</v>
      </c>
      <c r="G580" s="42">
        <v>2941</v>
      </c>
      <c r="H580" s="36">
        <f t="shared" si="9"/>
        <v>0</v>
      </c>
      <c r="I580" s="621"/>
    </row>
    <row r="581" spans="1:9" x14ac:dyDescent="0.25">
      <c r="A581" s="192"/>
      <c r="B581" s="235" t="s">
        <v>2134</v>
      </c>
      <c r="C581" s="243" t="s">
        <v>2602</v>
      </c>
      <c r="D581" s="190" t="s">
        <v>2688</v>
      </c>
      <c r="E581" s="210">
        <v>2692</v>
      </c>
      <c r="F581" s="436">
        <v>41738</v>
      </c>
      <c r="G581" s="42">
        <v>2692</v>
      </c>
      <c r="H581" s="50">
        <f t="shared" si="9"/>
        <v>0</v>
      </c>
      <c r="I581" s="621"/>
    </row>
    <row r="582" spans="1:9" x14ac:dyDescent="0.25">
      <c r="A582" s="192"/>
      <c r="B582" s="235" t="s">
        <v>2135</v>
      </c>
      <c r="C582" s="243" t="s">
        <v>2602</v>
      </c>
      <c r="D582" s="190" t="s">
        <v>8</v>
      </c>
      <c r="E582" s="210">
        <v>190</v>
      </c>
      <c r="F582" s="436">
        <v>41738</v>
      </c>
      <c r="G582" s="42">
        <v>190</v>
      </c>
      <c r="H582" s="50">
        <f t="shared" si="9"/>
        <v>0</v>
      </c>
      <c r="I582" s="621"/>
    </row>
    <row r="583" spans="1:9" x14ac:dyDescent="0.25">
      <c r="A583" s="192"/>
      <c r="B583" s="235" t="s">
        <v>2136</v>
      </c>
      <c r="C583" s="243" t="s">
        <v>2602</v>
      </c>
      <c r="D583" s="190" t="s">
        <v>74</v>
      </c>
      <c r="E583" s="210">
        <v>1503</v>
      </c>
      <c r="F583" s="436">
        <v>41738</v>
      </c>
      <c r="G583" s="42">
        <v>1503</v>
      </c>
      <c r="H583" s="50">
        <f t="shared" si="9"/>
        <v>0</v>
      </c>
      <c r="I583" s="621"/>
    </row>
    <row r="584" spans="1:9" x14ac:dyDescent="0.25">
      <c r="A584" s="192"/>
      <c r="B584" s="235" t="s">
        <v>2137</v>
      </c>
      <c r="C584" s="243" t="s">
        <v>2602</v>
      </c>
      <c r="D584" s="190" t="s">
        <v>57</v>
      </c>
      <c r="E584" s="210">
        <v>980</v>
      </c>
      <c r="F584" s="436">
        <v>41739</v>
      </c>
      <c r="G584" s="54">
        <v>980</v>
      </c>
      <c r="H584" s="50">
        <f t="shared" si="9"/>
        <v>0</v>
      </c>
      <c r="I584" s="621"/>
    </row>
    <row r="585" spans="1:9" x14ac:dyDescent="0.25">
      <c r="A585" s="192"/>
      <c r="B585" s="235" t="s">
        <v>2138</v>
      </c>
      <c r="C585" s="243" t="s">
        <v>2602</v>
      </c>
      <c r="D585" s="190" t="s">
        <v>2409</v>
      </c>
      <c r="E585" s="210">
        <v>1524</v>
      </c>
      <c r="F585" s="486" t="s">
        <v>2689</v>
      </c>
      <c r="G585" s="54">
        <v>1524</v>
      </c>
      <c r="H585" s="50">
        <f t="shared" si="9"/>
        <v>0</v>
      </c>
      <c r="I585" s="621"/>
    </row>
    <row r="586" spans="1:9" x14ac:dyDescent="0.25">
      <c r="A586" s="192"/>
      <c r="B586" s="235" t="s">
        <v>2139</v>
      </c>
      <c r="C586" s="243" t="s">
        <v>2602</v>
      </c>
      <c r="D586" s="190" t="s">
        <v>348</v>
      </c>
      <c r="E586" s="210">
        <v>954</v>
      </c>
      <c r="F586" s="436">
        <v>41739</v>
      </c>
      <c r="G586" s="54">
        <v>954</v>
      </c>
      <c r="H586" s="50">
        <f t="shared" si="9"/>
        <v>0</v>
      </c>
      <c r="I586" s="621"/>
    </row>
    <row r="587" spans="1:9" x14ac:dyDescent="0.25">
      <c r="A587" s="192"/>
      <c r="B587" s="235" t="s">
        <v>2140</v>
      </c>
      <c r="C587" s="243" t="s">
        <v>2602</v>
      </c>
      <c r="D587" s="190" t="s">
        <v>58</v>
      </c>
      <c r="E587" s="210">
        <v>2149</v>
      </c>
      <c r="F587" s="436">
        <v>41739</v>
      </c>
      <c r="G587" s="54">
        <v>2149</v>
      </c>
      <c r="H587" s="50">
        <f t="shared" si="9"/>
        <v>0</v>
      </c>
      <c r="I587" s="621"/>
    </row>
    <row r="588" spans="1:9" x14ac:dyDescent="0.25">
      <c r="A588" s="192"/>
      <c r="B588" s="235" t="s">
        <v>2141</v>
      </c>
      <c r="C588" s="243" t="s">
        <v>2602</v>
      </c>
      <c r="D588" s="190" t="s">
        <v>124</v>
      </c>
      <c r="E588" s="210">
        <v>4958</v>
      </c>
      <c r="F588" s="436">
        <v>41739</v>
      </c>
      <c r="G588" s="54">
        <v>4958</v>
      </c>
      <c r="H588" s="50">
        <f t="shared" si="9"/>
        <v>0</v>
      </c>
      <c r="I588" s="621"/>
    </row>
    <row r="589" spans="1:9" x14ac:dyDescent="0.25">
      <c r="A589" s="192"/>
      <c r="B589" s="235" t="s">
        <v>2142</v>
      </c>
      <c r="C589" s="243" t="s">
        <v>2602</v>
      </c>
      <c r="D589" s="190" t="s">
        <v>66</v>
      </c>
      <c r="E589" s="210">
        <v>2288</v>
      </c>
      <c r="F589" s="436">
        <v>41739</v>
      </c>
      <c r="G589" s="54">
        <v>2288</v>
      </c>
      <c r="H589" s="50">
        <f t="shared" si="9"/>
        <v>0</v>
      </c>
      <c r="I589" s="621"/>
    </row>
    <row r="590" spans="1:9" x14ac:dyDescent="0.25">
      <c r="A590" s="192"/>
      <c r="B590" s="235" t="s">
        <v>2143</v>
      </c>
      <c r="C590" s="243" t="s">
        <v>2602</v>
      </c>
      <c r="D590" s="190" t="s">
        <v>144</v>
      </c>
      <c r="E590" s="210">
        <v>5684</v>
      </c>
      <c r="F590" s="436">
        <v>41739</v>
      </c>
      <c r="G590" s="54">
        <v>5684</v>
      </c>
      <c r="H590" s="50">
        <f t="shared" si="9"/>
        <v>0</v>
      </c>
      <c r="I590" s="621"/>
    </row>
    <row r="591" spans="1:9" x14ac:dyDescent="0.25">
      <c r="A591" s="192"/>
      <c r="B591" s="235" t="s">
        <v>2144</v>
      </c>
      <c r="C591" s="243" t="s">
        <v>2602</v>
      </c>
      <c r="D591" s="190" t="s">
        <v>349</v>
      </c>
      <c r="E591" s="210">
        <v>1467</v>
      </c>
      <c r="F591" s="436">
        <v>41739</v>
      </c>
      <c r="G591" s="54">
        <v>1467</v>
      </c>
      <c r="H591" s="50">
        <f t="shared" si="9"/>
        <v>0</v>
      </c>
      <c r="I591" s="621"/>
    </row>
    <row r="592" spans="1:9" x14ac:dyDescent="0.25">
      <c r="A592" s="192"/>
      <c r="B592" s="235" t="s">
        <v>2145</v>
      </c>
      <c r="C592" s="243" t="s">
        <v>2602</v>
      </c>
      <c r="D592" s="190" t="s">
        <v>29</v>
      </c>
      <c r="E592" s="210">
        <v>1069</v>
      </c>
      <c r="F592" s="436">
        <v>41739</v>
      </c>
      <c r="G592" s="54">
        <v>1069</v>
      </c>
      <c r="H592" s="36">
        <f t="shared" si="9"/>
        <v>0</v>
      </c>
      <c r="I592" s="621"/>
    </row>
    <row r="593" spans="1:9" x14ac:dyDescent="0.25">
      <c r="A593" s="192"/>
      <c r="B593" s="235" t="s">
        <v>2146</v>
      </c>
      <c r="C593" s="243" t="s">
        <v>2602</v>
      </c>
      <c r="D593" s="190" t="s">
        <v>304</v>
      </c>
      <c r="E593" s="210">
        <v>14682</v>
      </c>
      <c r="F593" s="436">
        <v>41739</v>
      </c>
      <c r="G593" s="54">
        <v>14682</v>
      </c>
      <c r="H593" s="36">
        <f t="shared" si="9"/>
        <v>0</v>
      </c>
      <c r="I593" s="621"/>
    </row>
    <row r="594" spans="1:9" x14ac:dyDescent="0.25">
      <c r="A594" s="192"/>
      <c r="B594" s="235" t="s">
        <v>2147</v>
      </c>
      <c r="C594" s="243" t="s">
        <v>2602</v>
      </c>
      <c r="D594" s="190" t="s">
        <v>338</v>
      </c>
      <c r="E594" s="210">
        <v>603</v>
      </c>
      <c r="F594" s="436">
        <v>41739</v>
      </c>
      <c r="G594" s="42">
        <v>603</v>
      </c>
      <c r="H594" s="36">
        <f t="shared" si="9"/>
        <v>0</v>
      </c>
      <c r="I594" s="621"/>
    </row>
    <row r="595" spans="1:9" x14ac:dyDescent="0.25">
      <c r="A595" s="192"/>
      <c r="B595" s="235" t="s">
        <v>2148</v>
      </c>
      <c r="C595" s="243" t="s">
        <v>2602</v>
      </c>
      <c r="D595" s="190" t="s">
        <v>60</v>
      </c>
      <c r="E595" s="210">
        <v>6927</v>
      </c>
      <c r="F595" s="491" t="s">
        <v>2690</v>
      </c>
      <c r="G595" s="42">
        <v>6927</v>
      </c>
      <c r="H595" s="50">
        <f t="shared" si="9"/>
        <v>0</v>
      </c>
      <c r="I595" s="621"/>
    </row>
    <row r="596" spans="1:9" x14ac:dyDescent="0.25">
      <c r="A596" s="192"/>
      <c r="B596" s="235" t="s">
        <v>2149</v>
      </c>
      <c r="C596" s="243" t="s">
        <v>2602</v>
      </c>
      <c r="D596" s="190" t="s">
        <v>152</v>
      </c>
      <c r="E596" s="210">
        <v>7154</v>
      </c>
      <c r="F596" s="436">
        <v>41739</v>
      </c>
      <c r="G596" s="54">
        <v>7154</v>
      </c>
      <c r="H596" s="50">
        <f t="shared" si="9"/>
        <v>0</v>
      </c>
      <c r="I596" s="621"/>
    </row>
    <row r="597" spans="1:9" x14ac:dyDescent="0.25">
      <c r="A597" s="192"/>
      <c r="B597" s="235" t="s">
        <v>2150</v>
      </c>
      <c r="C597" s="243" t="s">
        <v>2602</v>
      </c>
      <c r="D597" s="190" t="s">
        <v>47</v>
      </c>
      <c r="E597" s="210">
        <v>2467</v>
      </c>
      <c r="F597" s="436">
        <v>41739</v>
      </c>
      <c r="G597" s="54">
        <v>2467</v>
      </c>
      <c r="H597" s="50">
        <f t="shared" si="9"/>
        <v>0</v>
      </c>
      <c r="I597" s="621"/>
    </row>
    <row r="598" spans="1:9" x14ac:dyDescent="0.25">
      <c r="A598" s="192"/>
      <c r="B598" s="235" t="s">
        <v>2151</v>
      </c>
      <c r="C598" s="243" t="s">
        <v>2602</v>
      </c>
      <c r="D598" s="190" t="s">
        <v>32</v>
      </c>
      <c r="E598" s="210">
        <v>8556</v>
      </c>
      <c r="F598" s="436">
        <v>41739</v>
      </c>
      <c r="G598" s="54">
        <v>8556</v>
      </c>
      <c r="H598" s="36">
        <f t="shared" si="9"/>
        <v>0</v>
      </c>
      <c r="I598" s="621"/>
    </row>
    <row r="599" spans="1:9" x14ac:dyDescent="0.25">
      <c r="A599" s="192"/>
      <c r="B599" s="235" t="s">
        <v>2152</v>
      </c>
      <c r="C599" s="243" t="s">
        <v>2602</v>
      </c>
      <c r="D599" s="190" t="s">
        <v>2409</v>
      </c>
      <c r="E599" s="210">
        <v>13442</v>
      </c>
      <c r="F599" s="436">
        <v>41738</v>
      </c>
      <c r="G599" s="42">
        <v>13442</v>
      </c>
      <c r="H599" s="50">
        <f t="shared" si="9"/>
        <v>0</v>
      </c>
      <c r="I599" s="621"/>
    </row>
    <row r="600" spans="1:9" x14ac:dyDescent="0.25">
      <c r="A600" s="192"/>
      <c r="B600" s="235" t="s">
        <v>2153</v>
      </c>
      <c r="C600" s="243" t="s">
        <v>2602</v>
      </c>
      <c r="D600" s="190" t="s">
        <v>68</v>
      </c>
      <c r="E600" s="210">
        <v>2115</v>
      </c>
      <c r="F600" s="436">
        <v>41738</v>
      </c>
      <c r="G600" s="42">
        <v>2115</v>
      </c>
      <c r="H600" s="50">
        <f t="shared" si="9"/>
        <v>0</v>
      </c>
      <c r="I600" s="621"/>
    </row>
    <row r="601" spans="1:9" x14ac:dyDescent="0.25">
      <c r="A601" s="192"/>
      <c r="B601" s="235" t="s">
        <v>2155</v>
      </c>
      <c r="C601" s="243" t="s">
        <v>2602</v>
      </c>
      <c r="D601" s="190" t="s">
        <v>180</v>
      </c>
      <c r="E601" s="210">
        <v>16827</v>
      </c>
      <c r="F601" s="436">
        <v>41751</v>
      </c>
      <c r="G601" s="42">
        <v>16827</v>
      </c>
      <c r="H601" s="50">
        <f t="shared" si="9"/>
        <v>0</v>
      </c>
      <c r="I601" s="77"/>
    </row>
    <row r="602" spans="1:9" x14ac:dyDescent="0.25">
      <c r="A602" s="192"/>
      <c r="B602" s="235" t="s">
        <v>2156</v>
      </c>
      <c r="C602" s="243" t="s">
        <v>2602</v>
      </c>
      <c r="D602" s="190" t="s">
        <v>144</v>
      </c>
      <c r="E602" s="210">
        <v>989</v>
      </c>
      <c r="F602" s="436">
        <v>41739</v>
      </c>
      <c r="G602" s="42">
        <v>989</v>
      </c>
      <c r="H602" s="50">
        <f t="shared" si="9"/>
        <v>0</v>
      </c>
      <c r="I602" s="430"/>
    </row>
    <row r="603" spans="1:9" x14ac:dyDescent="0.25">
      <c r="A603" s="192"/>
      <c r="B603" s="235" t="s">
        <v>2157</v>
      </c>
      <c r="C603" s="243" t="s">
        <v>2602</v>
      </c>
      <c r="D603" s="190" t="s">
        <v>299</v>
      </c>
      <c r="E603" s="210">
        <v>4377</v>
      </c>
      <c r="F603" s="436">
        <v>41738</v>
      </c>
      <c r="G603" s="42">
        <v>4377</v>
      </c>
      <c r="H603" s="36">
        <f t="shared" si="9"/>
        <v>0</v>
      </c>
      <c r="I603" s="430"/>
    </row>
    <row r="604" spans="1:9" x14ac:dyDescent="0.25">
      <c r="A604" s="192"/>
      <c r="B604" s="235" t="s">
        <v>2159</v>
      </c>
      <c r="C604" s="243" t="s">
        <v>2602</v>
      </c>
      <c r="D604" s="190" t="s">
        <v>8</v>
      </c>
      <c r="E604" s="210">
        <v>8076</v>
      </c>
      <c r="F604" s="436">
        <v>41738</v>
      </c>
      <c r="G604" s="42">
        <v>8076</v>
      </c>
      <c r="H604" s="50">
        <f t="shared" si="9"/>
        <v>0</v>
      </c>
      <c r="I604" s="430"/>
    </row>
    <row r="605" spans="1:9" x14ac:dyDescent="0.25">
      <c r="A605" s="192"/>
      <c r="B605" s="235" t="s">
        <v>2160</v>
      </c>
      <c r="C605" s="243" t="s">
        <v>2602</v>
      </c>
      <c r="D605" s="190" t="s">
        <v>19</v>
      </c>
      <c r="E605" s="210">
        <v>12000</v>
      </c>
      <c r="F605" s="436">
        <v>41738</v>
      </c>
      <c r="G605" s="42">
        <v>12000</v>
      </c>
      <c r="H605" s="50">
        <f t="shared" si="9"/>
        <v>0</v>
      </c>
      <c r="I605" s="430"/>
    </row>
    <row r="606" spans="1:9" x14ac:dyDescent="0.25">
      <c r="A606" s="192"/>
      <c r="B606" s="235" t="s">
        <v>2161</v>
      </c>
      <c r="C606" s="243" t="s">
        <v>2602</v>
      </c>
      <c r="D606" s="190" t="s">
        <v>133</v>
      </c>
      <c r="E606" s="210">
        <v>47404</v>
      </c>
      <c r="F606" s="436">
        <v>41738</v>
      </c>
      <c r="G606" s="42">
        <v>47404</v>
      </c>
      <c r="H606" s="50">
        <f t="shared" si="9"/>
        <v>0</v>
      </c>
      <c r="I606" s="430"/>
    </row>
    <row r="607" spans="1:9" x14ac:dyDescent="0.25">
      <c r="A607" s="192"/>
      <c r="B607" s="235" t="s">
        <v>2162</v>
      </c>
      <c r="C607" s="243" t="s">
        <v>2602</v>
      </c>
      <c r="D607" s="190" t="s">
        <v>478</v>
      </c>
      <c r="E607" s="210">
        <v>22643</v>
      </c>
      <c r="F607" s="436">
        <v>41739</v>
      </c>
      <c r="G607" s="42">
        <v>22643</v>
      </c>
      <c r="H607" s="50">
        <f t="shared" si="9"/>
        <v>0</v>
      </c>
      <c r="I607" s="430"/>
    </row>
    <row r="608" spans="1:9" x14ac:dyDescent="0.25">
      <c r="A608" s="192"/>
      <c r="B608" s="235" t="s">
        <v>2163</v>
      </c>
      <c r="C608" s="243" t="s">
        <v>2602</v>
      </c>
      <c r="D608" s="190" t="s">
        <v>106</v>
      </c>
      <c r="E608" s="210">
        <v>35811</v>
      </c>
      <c r="F608" s="436">
        <v>41744</v>
      </c>
      <c r="G608" s="42">
        <v>35811</v>
      </c>
      <c r="H608" s="50">
        <f t="shared" si="9"/>
        <v>0</v>
      </c>
      <c r="I608" s="430"/>
    </row>
    <row r="609" spans="1:9" x14ac:dyDescent="0.25">
      <c r="A609" s="192"/>
      <c r="B609" s="235" t="s">
        <v>2164</v>
      </c>
      <c r="C609" s="243" t="s">
        <v>2602</v>
      </c>
      <c r="D609" s="190" t="s">
        <v>19</v>
      </c>
      <c r="E609" s="210">
        <v>8500</v>
      </c>
      <c r="F609" s="436">
        <v>41739</v>
      </c>
      <c r="G609" s="42">
        <v>8500</v>
      </c>
      <c r="H609" s="50">
        <f t="shared" si="9"/>
        <v>0</v>
      </c>
      <c r="I609" s="430"/>
    </row>
    <row r="610" spans="1:9" x14ac:dyDescent="0.25">
      <c r="A610" s="192"/>
      <c r="B610" s="235" t="s">
        <v>2165</v>
      </c>
      <c r="C610" s="243" t="s">
        <v>2602</v>
      </c>
      <c r="D610" s="190" t="s">
        <v>665</v>
      </c>
      <c r="E610" s="210">
        <v>12129</v>
      </c>
      <c r="F610" s="436">
        <v>41739</v>
      </c>
      <c r="G610" s="42">
        <v>12129</v>
      </c>
      <c r="H610" s="36">
        <f t="shared" si="9"/>
        <v>0</v>
      </c>
      <c r="I610" s="430"/>
    </row>
    <row r="611" spans="1:9" x14ac:dyDescent="0.25">
      <c r="A611" s="192"/>
      <c r="B611" s="235" t="s">
        <v>2166</v>
      </c>
      <c r="C611" s="243" t="s">
        <v>2602</v>
      </c>
      <c r="D611" s="190" t="s">
        <v>74</v>
      </c>
      <c r="E611" s="210">
        <v>1542</v>
      </c>
      <c r="F611" s="436">
        <v>41738</v>
      </c>
      <c r="G611" s="42">
        <v>1542</v>
      </c>
      <c r="H611" s="50">
        <f t="shared" si="9"/>
        <v>0</v>
      </c>
      <c r="I611" s="430"/>
    </row>
    <row r="612" spans="1:9" x14ac:dyDescent="0.25">
      <c r="A612" s="192"/>
      <c r="B612" s="235" t="s">
        <v>2167</v>
      </c>
      <c r="C612" s="243" t="s">
        <v>2602</v>
      </c>
      <c r="D612" s="190" t="s">
        <v>147</v>
      </c>
      <c r="E612" s="210">
        <v>280</v>
      </c>
      <c r="F612" s="436">
        <v>41738</v>
      </c>
      <c r="G612" s="42">
        <v>280</v>
      </c>
      <c r="H612" s="50">
        <f t="shared" si="9"/>
        <v>0</v>
      </c>
      <c r="I612" s="430"/>
    </row>
    <row r="613" spans="1:9" x14ac:dyDescent="0.25">
      <c r="A613" s="192"/>
      <c r="B613" s="235" t="s">
        <v>2168</v>
      </c>
      <c r="C613" s="243" t="s">
        <v>2602</v>
      </c>
      <c r="D613" s="190" t="s">
        <v>16</v>
      </c>
      <c r="E613" s="210">
        <v>23083</v>
      </c>
      <c r="F613" s="436">
        <v>41752</v>
      </c>
      <c r="G613" s="42">
        <v>23083</v>
      </c>
      <c r="H613" s="50">
        <f t="shared" si="9"/>
        <v>0</v>
      </c>
      <c r="I613" s="430"/>
    </row>
    <row r="614" spans="1:9" x14ac:dyDescent="0.25">
      <c r="A614" s="192"/>
      <c r="B614" s="235" t="s">
        <v>2170</v>
      </c>
      <c r="C614" s="243" t="s">
        <v>2602</v>
      </c>
      <c r="D614" s="190" t="s">
        <v>2691</v>
      </c>
      <c r="E614" s="210">
        <v>170</v>
      </c>
      <c r="F614" s="436">
        <v>41738</v>
      </c>
      <c r="G614" s="42">
        <v>170</v>
      </c>
      <c r="H614" s="50">
        <f t="shared" si="9"/>
        <v>0</v>
      </c>
      <c r="I614" s="430"/>
    </row>
    <row r="615" spans="1:9" x14ac:dyDescent="0.25">
      <c r="A615" s="192"/>
      <c r="B615" s="235" t="s">
        <v>2172</v>
      </c>
      <c r="C615" s="243" t="s">
        <v>2602</v>
      </c>
      <c r="D615" s="190" t="s">
        <v>307</v>
      </c>
      <c r="E615" s="210">
        <v>8624</v>
      </c>
      <c r="F615" s="436">
        <v>41739</v>
      </c>
      <c r="G615" s="42">
        <v>8624</v>
      </c>
      <c r="H615" s="50">
        <f t="shared" si="9"/>
        <v>0</v>
      </c>
      <c r="I615" s="430"/>
    </row>
    <row r="616" spans="1:9" x14ac:dyDescent="0.25">
      <c r="A616" s="192">
        <v>41739</v>
      </c>
      <c r="B616" s="235" t="s">
        <v>2173</v>
      </c>
      <c r="C616" s="243" t="s">
        <v>2602</v>
      </c>
      <c r="D616" s="190" t="s">
        <v>115</v>
      </c>
      <c r="E616" s="210">
        <v>878</v>
      </c>
      <c r="F616" s="436">
        <v>41739</v>
      </c>
      <c r="G616" s="42">
        <v>878</v>
      </c>
      <c r="H616" s="50">
        <f t="shared" si="9"/>
        <v>0</v>
      </c>
      <c r="I616" s="621"/>
    </row>
    <row r="617" spans="1:9" x14ac:dyDescent="0.25">
      <c r="A617" s="192"/>
      <c r="B617" s="235" t="s">
        <v>2174</v>
      </c>
      <c r="C617" s="243" t="s">
        <v>2602</v>
      </c>
      <c r="D617" s="190" t="s">
        <v>435</v>
      </c>
      <c r="E617" s="210">
        <v>3773</v>
      </c>
      <c r="F617" s="489" t="s">
        <v>2692</v>
      </c>
      <c r="G617" s="42">
        <v>3773</v>
      </c>
      <c r="H617" s="50">
        <f t="shared" si="9"/>
        <v>0</v>
      </c>
      <c r="I617" s="623" t="s">
        <v>8</v>
      </c>
    </row>
    <row r="618" spans="1:9" x14ac:dyDescent="0.25">
      <c r="A618" s="192"/>
      <c r="B618" s="235" t="s">
        <v>2176</v>
      </c>
      <c r="C618" s="243" t="s">
        <v>2602</v>
      </c>
      <c r="D618" s="190" t="s">
        <v>14</v>
      </c>
      <c r="E618" s="210">
        <v>7280</v>
      </c>
      <c r="F618" s="436">
        <v>41739</v>
      </c>
      <c r="G618" s="42">
        <v>7280</v>
      </c>
      <c r="H618" s="50">
        <f t="shared" si="9"/>
        <v>0</v>
      </c>
      <c r="I618" s="621" t="s">
        <v>21</v>
      </c>
    </row>
    <row r="619" spans="1:9" x14ac:dyDescent="0.25">
      <c r="A619" s="192"/>
      <c r="B619" s="235" t="s">
        <v>2177</v>
      </c>
      <c r="C619" s="243" t="s">
        <v>2602</v>
      </c>
      <c r="D619" s="190" t="s">
        <v>152</v>
      </c>
      <c r="E619" s="210">
        <v>7706</v>
      </c>
      <c r="F619" s="436">
        <v>41739</v>
      </c>
      <c r="G619" s="42">
        <v>7706</v>
      </c>
      <c r="H619" s="50">
        <f t="shared" si="9"/>
        <v>0</v>
      </c>
      <c r="I619" s="621"/>
    </row>
    <row r="620" spans="1:9" x14ac:dyDescent="0.25">
      <c r="A620" s="192"/>
      <c r="B620" s="235" t="s">
        <v>2178</v>
      </c>
      <c r="C620" s="243" t="s">
        <v>2602</v>
      </c>
      <c r="D620" s="190" t="s">
        <v>19</v>
      </c>
      <c r="E620" s="210">
        <v>46583</v>
      </c>
      <c r="F620" s="436">
        <v>41739</v>
      </c>
      <c r="G620" s="42">
        <v>46583</v>
      </c>
      <c r="H620" s="36">
        <f t="shared" si="9"/>
        <v>0</v>
      </c>
      <c r="I620" s="621"/>
    </row>
    <row r="621" spans="1:9" x14ac:dyDescent="0.25">
      <c r="A621" s="192"/>
      <c r="B621" s="235" t="s">
        <v>2180</v>
      </c>
      <c r="C621" s="243" t="s">
        <v>2602</v>
      </c>
      <c r="D621" s="190" t="s">
        <v>16</v>
      </c>
      <c r="E621" s="210">
        <v>113416.9</v>
      </c>
      <c r="F621" s="436">
        <v>41752</v>
      </c>
      <c r="G621" s="42">
        <v>113416.9</v>
      </c>
      <c r="H621" s="50">
        <f t="shared" si="9"/>
        <v>0</v>
      </c>
      <c r="I621" s="621"/>
    </row>
    <row r="622" spans="1:9" x14ac:dyDescent="0.25">
      <c r="A622" s="192"/>
      <c r="B622" s="235" t="s">
        <v>2181</v>
      </c>
      <c r="C622" s="243" t="s">
        <v>2602</v>
      </c>
      <c r="D622" s="190" t="s">
        <v>839</v>
      </c>
      <c r="E622" s="210">
        <v>913.5</v>
      </c>
      <c r="F622" s="436">
        <v>41739</v>
      </c>
      <c r="G622" s="42">
        <v>913.5</v>
      </c>
      <c r="H622" s="50">
        <f t="shared" si="9"/>
        <v>0</v>
      </c>
      <c r="I622" s="621" t="s">
        <v>8</v>
      </c>
    </row>
    <row r="623" spans="1:9" x14ac:dyDescent="0.25">
      <c r="A623" s="192"/>
      <c r="B623" s="235" t="s">
        <v>2182</v>
      </c>
      <c r="C623" s="243" t="s">
        <v>2602</v>
      </c>
      <c r="D623" s="190" t="s">
        <v>13</v>
      </c>
      <c r="E623" s="210">
        <v>3329</v>
      </c>
      <c r="F623" s="436">
        <v>41739</v>
      </c>
      <c r="G623" s="42">
        <v>3329</v>
      </c>
      <c r="H623" s="36">
        <f t="shared" si="9"/>
        <v>0</v>
      </c>
      <c r="I623" s="621" t="s">
        <v>21</v>
      </c>
    </row>
    <row r="624" spans="1:9" x14ac:dyDescent="0.25">
      <c r="A624" s="192"/>
      <c r="B624" s="235" t="s">
        <v>2184</v>
      </c>
      <c r="C624" s="243" t="s">
        <v>2602</v>
      </c>
      <c r="D624" s="190" t="s">
        <v>23</v>
      </c>
      <c r="E624" s="210">
        <v>3704.5</v>
      </c>
      <c r="F624" s="436">
        <v>41739</v>
      </c>
      <c r="G624" s="42">
        <v>3704.5</v>
      </c>
      <c r="H624" s="36">
        <f t="shared" si="9"/>
        <v>0</v>
      </c>
      <c r="I624" s="621" t="s">
        <v>8</v>
      </c>
    </row>
    <row r="625" spans="1:9" x14ac:dyDescent="0.25">
      <c r="A625" s="192"/>
      <c r="B625" s="235" t="s">
        <v>2185</v>
      </c>
      <c r="C625" s="243" t="s">
        <v>2602</v>
      </c>
      <c r="D625" s="190" t="s">
        <v>50</v>
      </c>
      <c r="E625" s="210">
        <v>1503</v>
      </c>
      <c r="F625" s="436">
        <v>41739</v>
      </c>
      <c r="G625" s="42">
        <v>1503</v>
      </c>
      <c r="H625" s="50">
        <f t="shared" si="9"/>
        <v>0</v>
      </c>
      <c r="I625" s="621" t="s">
        <v>8</v>
      </c>
    </row>
    <row r="626" spans="1:9" x14ac:dyDescent="0.25">
      <c r="A626" s="192"/>
      <c r="B626" s="235" t="s">
        <v>2186</v>
      </c>
      <c r="C626" s="243" t="s">
        <v>2602</v>
      </c>
      <c r="D626" s="190" t="s">
        <v>50</v>
      </c>
      <c r="E626" s="210">
        <v>5024</v>
      </c>
      <c r="F626" s="436">
        <v>41739</v>
      </c>
      <c r="G626" s="42">
        <v>5024</v>
      </c>
      <c r="H626" s="50">
        <f t="shared" si="9"/>
        <v>0</v>
      </c>
      <c r="I626" s="621" t="s">
        <v>8</v>
      </c>
    </row>
    <row r="627" spans="1:9" x14ac:dyDescent="0.25">
      <c r="A627" s="192"/>
      <c r="B627" s="235" t="s">
        <v>2187</v>
      </c>
      <c r="C627" s="243" t="s">
        <v>2602</v>
      </c>
      <c r="D627" s="190" t="s">
        <v>2693</v>
      </c>
      <c r="E627" s="210">
        <v>475.5</v>
      </c>
      <c r="F627" s="436">
        <v>41739</v>
      </c>
      <c r="G627" s="42">
        <v>475.5</v>
      </c>
      <c r="H627" s="50">
        <f t="shared" si="9"/>
        <v>0</v>
      </c>
      <c r="I627" s="621" t="s">
        <v>8</v>
      </c>
    </row>
    <row r="628" spans="1:9" x14ac:dyDescent="0.25">
      <c r="A628" s="192"/>
      <c r="B628" s="235" t="s">
        <v>2188</v>
      </c>
      <c r="C628" s="243" t="s">
        <v>2602</v>
      </c>
      <c r="D628" s="190" t="s">
        <v>50</v>
      </c>
      <c r="E628" s="210">
        <v>4875</v>
      </c>
      <c r="F628" s="436">
        <v>41739</v>
      </c>
      <c r="G628" s="42">
        <v>4875</v>
      </c>
      <c r="H628" s="50">
        <f t="shared" si="9"/>
        <v>0</v>
      </c>
      <c r="I628" s="621" t="s">
        <v>8</v>
      </c>
    </row>
    <row r="629" spans="1:9" x14ac:dyDescent="0.25">
      <c r="A629" s="192"/>
      <c r="B629" s="235" t="s">
        <v>2189</v>
      </c>
      <c r="C629" s="243" t="s">
        <v>2602</v>
      </c>
      <c r="D629" s="190" t="s">
        <v>57</v>
      </c>
      <c r="E629" s="210">
        <v>1470</v>
      </c>
      <c r="F629" s="436">
        <v>41740</v>
      </c>
      <c r="G629" s="42">
        <v>1470</v>
      </c>
      <c r="H629" s="50">
        <f t="shared" si="9"/>
        <v>0</v>
      </c>
      <c r="I629" s="621" t="s">
        <v>30</v>
      </c>
    </row>
    <row r="630" spans="1:9" x14ac:dyDescent="0.25">
      <c r="A630" s="192"/>
      <c r="B630" s="235" t="s">
        <v>2190</v>
      </c>
      <c r="C630" s="243" t="s">
        <v>2602</v>
      </c>
      <c r="D630" s="190" t="s">
        <v>260</v>
      </c>
      <c r="E630" s="210">
        <v>1764</v>
      </c>
      <c r="F630" s="436">
        <v>41739</v>
      </c>
      <c r="G630" s="42">
        <v>1764</v>
      </c>
      <c r="H630" s="50">
        <f t="shared" si="9"/>
        <v>0</v>
      </c>
      <c r="I630" s="621" t="s">
        <v>65</v>
      </c>
    </row>
    <row r="631" spans="1:9" x14ac:dyDescent="0.25">
      <c r="A631" s="192"/>
      <c r="B631" s="235" t="s">
        <v>2191</v>
      </c>
      <c r="C631" s="243" t="s">
        <v>2602</v>
      </c>
      <c r="D631" s="190" t="s">
        <v>11</v>
      </c>
      <c r="E631" s="210">
        <v>47310.2</v>
      </c>
      <c r="F631" s="486">
        <v>41777</v>
      </c>
      <c r="G631" s="219">
        <v>47310.2</v>
      </c>
      <c r="H631" s="50">
        <f t="shared" si="9"/>
        <v>0</v>
      </c>
      <c r="I631" s="621" t="s">
        <v>217</v>
      </c>
    </row>
    <row r="632" spans="1:9" x14ac:dyDescent="0.25">
      <c r="A632" s="192"/>
      <c r="B632" s="235" t="s">
        <v>2192</v>
      </c>
      <c r="C632" s="243" t="s">
        <v>2602</v>
      </c>
      <c r="D632" s="190" t="s">
        <v>29</v>
      </c>
      <c r="E632" s="210">
        <v>5232.5</v>
      </c>
      <c r="F632" s="436">
        <v>41740</v>
      </c>
      <c r="G632" s="42">
        <v>5232.5</v>
      </c>
      <c r="H632" s="50">
        <f t="shared" si="9"/>
        <v>0</v>
      </c>
      <c r="I632" s="621" t="s">
        <v>30</v>
      </c>
    </row>
    <row r="633" spans="1:9" x14ac:dyDescent="0.25">
      <c r="A633" s="192"/>
      <c r="B633" s="235" t="s">
        <v>2193</v>
      </c>
      <c r="C633" s="243" t="s">
        <v>2602</v>
      </c>
      <c r="D633" s="190" t="s">
        <v>501</v>
      </c>
      <c r="E633" s="210">
        <v>894</v>
      </c>
      <c r="F633" s="436">
        <v>41739</v>
      </c>
      <c r="G633" s="42">
        <v>894</v>
      </c>
      <c r="H633" s="50">
        <f t="shared" si="9"/>
        <v>0</v>
      </c>
      <c r="I633" s="621" t="s">
        <v>8</v>
      </c>
    </row>
    <row r="634" spans="1:9" x14ac:dyDescent="0.25">
      <c r="A634" s="192"/>
      <c r="B634" s="235" t="s">
        <v>2194</v>
      </c>
      <c r="C634" s="243" t="s">
        <v>2602</v>
      </c>
      <c r="D634" s="190" t="s">
        <v>250</v>
      </c>
      <c r="E634" s="210">
        <v>11688.6</v>
      </c>
      <c r="F634" s="436">
        <v>41740</v>
      </c>
      <c r="G634" s="42">
        <v>11688.6</v>
      </c>
      <c r="H634" s="50">
        <f t="shared" si="9"/>
        <v>0</v>
      </c>
      <c r="I634" s="621" t="s">
        <v>30</v>
      </c>
    </row>
    <row r="635" spans="1:9" x14ac:dyDescent="0.25">
      <c r="A635" s="192"/>
      <c r="B635" s="235" t="s">
        <v>2195</v>
      </c>
      <c r="C635" s="243" t="s">
        <v>2602</v>
      </c>
      <c r="D635" s="190" t="s">
        <v>55</v>
      </c>
      <c r="E635" s="210">
        <v>7181.5</v>
      </c>
      <c r="F635" s="436">
        <v>41739</v>
      </c>
      <c r="G635" s="42">
        <v>7181.5</v>
      </c>
      <c r="H635" s="50">
        <f t="shared" si="9"/>
        <v>0</v>
      </c>
      <c r="I635" s="621" t="s">
        <v>8</v>
      </c>
    </row>
    <row r="636" spans="1:9" x14ac:dyDescent="0.25">
      <c r="A636" s="192"/>
      <c r="B636" s="235" t="s">
        <v>2197</v>
      </c>
      <c r="C636" s="243" t="s">
        <v>2602</v>
      </c>
      <c r="D636" s="190" t="s">
        <v>54</v>
      </c>
      <c r="E636" s="210">
        <v>7353.2</v>
      </c>
      <c r="F636" s="436">
        <v>41740</v>
      </c>
      <c r="G636" s="42">
        <v>7353.2</v>
      </c>
      <c r="H636" s="50">
        <f t="shared" si="9"/>
        <v>0</v>
      </c>
      <c r="I636" s="621" t="s">
        <v>30</v>
      </c>
    </row>
    <row r="637" spans="1:9" x14ac:dyDescent="0.25">
      <c r="A637" s="192"/>
      <c r="B637" s="235" t="s">
        <v>2199</v>
      </c>
      <c r="C637" s="243" t="s">
        <v>2602</v>
      </c>
      <c r="D637" s="190" t="s">
        <v>544</v>
      </c>
      <c r="E637" s="210">
        <v>16109</v>
      </c>
      <c r="F637" s="436">
        <v>41739</v>
      </c>
      <c r="G637" s="42">
        <v>16109</v>
      </c>
      <c r="H637" s="50">
        <f t="shared" si="9"/>
        <v>0</v>
      </c>
      <c r="I637" s="621" t="s">
        <v>8</v>
      </c>
    </row>
    <row r="638" spans="1:9" x14ac:dyDescent="0.25">
      <c r="A638" s="192"/>
      <c r="B638" s="235" t="s">
        <v>2200</v>
      </c>
      <c r="C638" s="243" t="s">
        <v>2602</v>
      </c>
      <c r="D638" s="190" t="s">
        <v>34</v>
      </c>
      <c r="E638" s="210">
        <v>2650</v>
      </c>
      <c r="F638" s="486" t="s">
        <v>2694</v>
      </c>
      <c r="G638" s="42">
        <v>2650</v>
      </c>
      <c r="H638" s="50">
        <f t="shared" si="9"/>
        <v>0</v>
      </c>
      <c r="I638" s="621" t="s">
        <v>30</v>
      </c>
    </row>
    <row r="639" spans="1:9" x14ac:dyDescent="0.25">
      <c r="A639" s="192">
        <v>41739</v>
      </c>
      <c r="B639" s="200" t="s">
        <v>2201</v>
      </c>
      <c r="C639" s="243" t="s">
        <v>2602</v>
      </c>
      <c r="D639" s="190" t="s">
        <v>123</v>
      </c>
      <c r="E639" s="56">
        <v>3653.5</v>
      </c>
      <c r="F639" s="545" t="s">
        <v>2695</v>
      </c>
      <c r="G639" s="313">
        <v>3653.5</v>
      </c>
      <c r="H639" s="50">
        <f t="shared" si="9"/>
        <v>0</v>
      </c>
      <c r="I639" s="621" t="s">
        <v>8</v>
      </c>
    </row>
    <row r="640" spans="1:9" x14ac:dyDescent="0.25">
      <c r="A640" s="192"/>
      <c r="B640" s="200" t="s">
        <v>2203</v>
      </c>
      <c r="C640" s="243" t="s">
        <v>2602</v>
      </c>
      <c r="D640" s="190" t="s">
        <v>2409</v>
      </c>
      <c r="E640" s="210">
        <v>2238.1999999999998</v>
      </c>
      <c r="F640" s="436">
        <v>41740</v>
      </c>
      <c r="G640" s="42">
        <v>2238.1999999999998</v>
      </c>
      <c r="H640" s="50">
        <f t="shared" ref="H640:H703" si="10">E640-G640</f>
        <v>0</v>
      </c>
      <c r="I640" s="621" t="s">
        <v>30</v>
      </c>
    </row>
    <row r="641" spans="1:9" x14ac:dyDescent="0.25">
      <c r="A641" s="192"/>
      <c r="B641" s="200" t="s">
        <v>2205</v>
      </c>
      <c r="C641" s="243" t="s">
        <v>2602</v>
      </c>
      <c r="D641" s="190" t="s">
        <v>701</v>
      </c>
      <c r="E641" s="210">
        <v>1370</v>
      </c>
      <c r="F641" s="436">
        <v>41739</v>
      </c>
      <c r="G641" s="42">
        <v>1370</v>
      </c>
      <c r="H641" s="50">
        <f t="shared" si="10"/>
        <v>0</v>
      </c>
      <c r="I641" s="621" t="s">
        <v>65</v>
      </c>
    </row>
    <row r="642" spans="1:9" x14ac:dyDescent="0.25">
      <c r="A642" s="192"/>
      <c r="B642" s="200" t="s">
        <v>2206</v>
      </c>
      <c r="C642" s="243" t="s">
        <v>2602</v>
      </c>
      <c r="D642" s="190" t="s">
        <v>58</v>
      </c>
      <c r="E642" s="210">
        <v>638</v>
      </c>
      <c r="F642" s="436">
        <v>41740</v>
      </c>
      <c r="G642" s="42">
        <v>638</v>
      </c>
      <c r="H642" s="50">
        <f t="shared" si="10"/>
        <v>0</v>
      </c>
      <c r="I642" s="621" t="s">
        <v>30</v>
      </c>
    </row>
    <row r="643" spans="1:9" x14ac:dyDescent="0.25">
      <c r="A643" s="192"/>
      <c r="B643" s="200" t="s">
        <v>2207</v>
      </c>
      <c r="C643" s="243" t="s">
        <v>2602</v>
      </c>
      <c r="D643" s="190" t="s">
        <v>517</v>
      </c>
      <c r="E643" s="210">
        <v>319</v>
      </c>
      <c r="F643" s="436">
        <v>41739</v>
      </c>
      <c r="G643" s="42">
        <v>319</v>
      </c>
      <c r="H643" s="50">
        <f t="shared" si="10"/>
        <v>0</v>
      </c>
      <c r="I643" s="621" t="s">
        <v>8</v>
      </c>
    </row>
    <row r="644" spans="1:9" x14ac:dyDescent="0.25">
      <c r="A644" s="192"/>
      <c r="B644" s="200" t="s">
        <v>2208</v>
      </c>
      <c r="C644" s="243" t="s">
        <v>2602</v>
      </c>
      <c r="D644" s="190" t="s">
        <v>366</v>
      </c>
      <c r="E644" s="210">
        <v>9660.6</v>
      </c>
      <c r="F644" s="436">
        <v>41739</v>
      </c>
      <c r="G644" s="42">
        <v>9660.6</v>
      </c>
      <c r="H644" s="50">
        <f t="shared" si="10"/>
        <v>0</v>
      </c>
      <c r="I644" s="621" t="s">
        <v>21</v>
      </c>
    </row>
    <row r="645" spans="1:9" x14ac:dyDescent="0.25">
      <c r="A645" s="192"/>
      <c r="B645" s="200" t="s">
        <v>2209</v>
      </c>
      <c r="C645" s="243" t="s">
        <v>2602</v>
      </c>
      <c r="D645" s="190" t="s">
        <v>1778</v>
      </c>
      <c r="E645" s="210">
        <v>1279.2</v>
      </c>
      <c r="F645" s="436">
        <v>41740</v>
      </c>
      <c r="G645" s="42">
        <v>1279.2</v>
      </c>
      <c r="H645" s="50">
        <f t="shared" si="10"/>
        <v>0</v>
      </c>
      <c r="I645" s="621" t="s">
        <v>30</v>
      </c>
    </row>
    <row r="646" spans="1:9" x14ac:dyDescent="0.25">
      <c r="A646" s="192"/>
      <c r="B646" s="200" t="s">
        <v>2210</v>
      </c>
      <c r="C646" s="243" t="s">
        <v>2602</v>
      </c>
      <c r="D646" s="190" t="s">
        <v>59</v>
      </c>
      <c r="E646" s="210">
        <v>10051.200000000001</v>
      </c>
      <c r="F646" s="491" t="s">
        <v>2696</v>
      </c>
      <c r="G646" s="42">
        <v>10051.200000000001</v>
      </c>
      <c r="H646" s="50">
        <f t="shared" si="10"/>
        <v>0</v>
      </c>
      <c r="I646" s="621" t="s">
        <v>21</v>
      </c>
    </row>
    <row r="647" spans="1:9" x14ac:dyDescent="0.25">
      <c r="A647" s="192"/>
      <c r="B647" s="200" t="s">
        <v>2211</v>
      </c>
      <c r="C647" s="243" t="s">
        <v>2602</v>
      </c>
      <c r="D647" s="190" t="s">
        <v>130</v>
      </c>
      <c r="E647" s="210">
        <v>4759.5</v>
      </c>
      <c r="F647" s="436">
        <v>41739</v>
      </c>
      <c r="G647" s="42">
        <v>4759.5</v>
      </c>
      <c r="H647" s="50">
        <f t="shared" si="10"/>
        <v>0</v>
      </c>
      <c r="I647" s="621" t="s">
        <v>21</v>
      </c>
    </row>
    <row r="648" spans="1:9" x14ac:dyDescent="0.25">
      <c r="A648" s="192"/>
      <c r="B648" s="200" t="s">
        <v>2212</v>
      </c>
      <c r="C648" s="243" t="s">
        <v>2602</v>
      </c>
      <c r="D648" s="190" t="s">
        <v>2697</v>
      </c>
      <c r="E648" s="210">
        <v>1016.6</v>
      </c>
      <c r="F648" s="493" t="s">
        <v>2698</v>
      </c>
      <c r="G648" s="42">
        <v>1016.6</v>
      </c>
      <c r="H648" s="50">
        <f t="shared" si="10"/>
        <v>0</v>
      </c>
      <c r="I648" s="621" t="s">
        <v>30</v>
      </c>
    </row>
    <row r="649" spans="1:9" x14ac:dyDescent="0.25">
      <c r="A649" s="192"/>
      <c r="B649" s="200" t="s">
        <v>2213</v>
      </c>
      <c r="C649" s="243" t="s">
        <v>2602</v>
      </c>
      <c r="D649" s="190" t="s">
        <v>48</v>
      </c>
      <c r="E649" s="210">
        <v>327.60000000000002</v>
      </c>
      <c r="F649" s="436">
        <v>41739</v>
      </c>
      <c r="G649" s="42">
        <v>327.60000000000002</v>
      </c>
      <c r="H649" s="36">
        <f t="shared" si="10"/>
        <v>0</v>
      </c>
      <c r="I649" s="621" t="s">
        <v>65</v>
      </c>
    </row>
    <row r="650" spans="1:9" x14ac:dyDescent="0.25">
      <c r="A650" s="192"/>
      <c r="B650" s="200" t="s">
        <v>2214</v>
      </c>
      <c r="C650" s="243" t="s">
        <v>2602</v>
      </c>
      <c r="D650" s="190" t="s">
        <v>2687</v>
      </c>
      <c r="E650" s="210">
        <v>2179.1999999999998</v>
      </c>
      <c r="F650" s="436">
        <v>41739</v>
      </c>
      <c r="G650" s="42">
        <v>2179.1999999999998</v>
      </c>
      <c r="H650" s="36">
        <f t="shared" si="10"/>
        <v>0</v>
      </c>
      <c r="I650" s="621" t="s">
        <v>65</v>
      </c>
    </row>
    <row r="651" spans="1:9" x14ac:dyDescent="0.25">
      <c r="A651" s="192"/>
      <c r="B651" s="200" t="s">
        <v>2215</v>
      </c>
      <c r="C651" s="243" t="s">
        <v>2602</v>
      </c>
      <c r="D651" s="190" t="s">
        <v>312</v>
      </c>
      <c r="E651" s="210">
        <v>4646</v>
      </c>
      <c r="F651" s="436">
        <v>41739</v>
      </c>
      <c r="G651" s="42">
        <v>4646</v>
      </c>
      <c r="H651" s="50">
        <f t="shared" si="10"/>
        <v>0</v>
      </c>
      <c r="I651" s="621" t="s">
        <v>65</v>
      </c>
    </row>
    <row r="652" spans="1:9" x14ac:dyDescent="0.25">
      <c r="A652" s="192"/>
      <c r="B652" s="200" t="s">
        <v>2216</v>
      </c>
      <c r="C652" s="243" t="s">
        <v>2602</v>
      </c>
      <c r="D652" s="190" t="s">
        <v>19</v>
      </c>
      <c r="E652" s="210">
        <v>8500</v>
      </c>
      <c r="F652" s="436">
        <v>41741</v>
      </c>
      <c r="G652" s="42">
        <v>8500</v>
      </c>
      <c r="H652" s="50">
        <f t="shared" si="10"/>
        <v>0</v>
      </c>
      <c r="I652" s="621" t="s">
        <v>27</v>
      </c>
    </row>
    <row r="653" spans="1:9" x14ac:dyDescent="0.25">
      <c r="A653" s="192"/>
      <c r="B653" s="200" t="s">
        <v>2217</v>
      </c>
      <c r="C653" s="243" t="s">
        <v>2602</v>
      </c>
      <c r="D653" s="190" t="s">
        <v>8</v>
      </c>
      <c r="E653" s="210">
        <v>1259.2</v>
      </c>
      <c r="F653" s="436">
        <v>41739</v>
      </c>
      <c r="G653" s="42">
        <v>1259.2</v>
      </c>
      <c r="H653" s="36">
        <f t="shared" si="10"/>
        <v>0</v>
      </c>
      <c r="I653" s="621" t="s">
        <v>8</v>
      </c>
    </row>
    <row r="654" spans="1:9" x14ac:dyDescent="0.25">
      <c r="A654" s="192"/>
      <c r="B654" s="200" t="s">
        <v>2218</v>
      </c>
      <c r="C654" s="243" t="s">
        <v>2602</v>
      </c>
      <c r="D654" s="190" t="s">
        <v>8</v>
      </c>
      <c r="E654" s="210">
        <v>676.2</v>
      </c>
      <c r="F654" s="436">
        <v>41739</v>
      </c>
      <c r="G654" s="42">
        <v>676.2</v>
      </c>
      <c r="H654" s="50">
        <f t="shared" si="10"/>
        <v>0</v>
      </c>
      <c r="I654" s="621" t="s">
        <v>8</v>
      </c>
    </row>
    <row r="655" spans="1:9" x14ac:dyDescent="0.25">
      <c r="A655" s="192"/>
      <c r="B655" s="200" t="s">
        <v>2221</v>
      </c>
      <c r="C655" s="243" t="s">
        <v>2602</v>
      </c>
      <c r="D655" s="190" t="s">
        <v>1030</v>
      </c>
      <c r="E655" s="210">
        <v>13508</v>
      </c>
      <c r="F655" s="436">
        <v>41739</v>
      </c>
      <c r="G655" s="42">
        <v>13508</v>
      </c>
      <c r="H655" s="50">
        <f t="shared" si="10"/>
        <v>0</v>
      </c>
      <c r="I655" s="621"/>
    </row>
    <row r="656" spans="1:9" x14ac:dyDescent="0.25">
      <c r="A656" s="192"/>
      <c r="B656" s="200" t="s">
        <v>2223</v>
      </c>
      <c r="C656" s="243" t="s">
        <v>2602</v>
      </c>
      <c r="D656" s="190" t="s">
        <v>508</v>
      </c>
      <c r="E656" s="213">
        <v>47113.5</v>
      </c>
      <c r="F656" s="492" t="s">
        <v>2699</v>
      </c>
      <c r="G656" s="42">
        <v>47113.5</v>
      </c>
      <c r="H656" s="36">
        <f t="shared" si="10"/>
        <v>0</v>
      </c>
      <c r="I656" s="621" t="s">
        <v>8</v>
      </c>
    </row>
    <row r="657" spans="1:9" x14ac:dyDescent="0.25">
      <c r="A657" s="192"/>
      <c r="B657" s="200" t="s">
        <v>2224</v>
      </c>
      <c r="C657" s="243" t="s">
        <v>2602</v>
      </c>
      <c r="D657" s="190" t="s">
        <v>2700</v>
      </c>
      <c r="E657" s="210">
        <v>1380</v>
      </c>
      <c r="F657" s="436">
        <v>41739</v>
      </c>
      <c r="G657" s="42">
        <v>1380</v>
      </c>
      <c r="H657" s="50">
        <f t="shared" si="10"/>
        <v>0</v>
      </c>
      <c r="I657" s="621" t="s">
        <v>65</v>
      </c>
    </row>
    <row r="658" spans="1:9" x14ac:dyDescent="0.25">
      <c r="A658" s="192"/>
      <c r="B658" s="200" t="s">
        <v>2226</v>
      </c>
      <c r="C658" s="243" t="s">
        <v>2602</v>
      </c>
      <c r="D658" s="190" t="s">
        <v>213</v>
      </c>
      <c r="E658" s="210">
        <v>970</v>
      </c>
      <c r="F658" s="436">
        <v>41739</v>
      </c>
      <c r="G658" s="42">
        <v>970</v>
      </c>
      <c r="H658" s="50">
        <f t="shared" si="10"/>
        <v>0</v>
      </c>
      <c r="I658" s="621" t="s">
        <v>65</v>
      </c>
    </row>
    <row r="659" spans="1:9" x14ac:dyDescent="0.25">
      <c r="A659" s="192"/>
      <c r="B659" s="200" t="s">
        <v>2227</v>
      </c>
      <c r="C659" s="243" t="s">
        <v>2602</v>
      </c>
      <c r="D659" s="190" t="s">
        <v>1081</v>
      </c>
      <c r="E659" s="210">
        <v>2695</v>
      </c>
      <c r="F659" s="436">
        <v>41740</v>
      </c>
      <c r="G659" s="54">
        <v>2695</v>
      </c>
      <c r="H659" s="36">
        <f t="shared" si="10"/>
        <v>0</v>
      </c>
      <c r="I659" s="621" t="s">
        <v>217</v>
      </c>
    </row>
    <row r="660" spans="1:9" x14ac:dyDescent="0.25">
      <c r="A660" s="192"/>
      <c r="B660" s="200" t="s">
        <v>2228</v>
      </c>
      <c r="C660" s="243" t="s">
        <v>2602</v>
      </c>
      <c r="D660" s="190" t="s">
        <v>191</v>
      </c>
      <c r="E660" s="210">
        <v>2404</v>
      </c>
      <c r="F660" s="436">
        <v>41740</v>
      </c>
      <c r="G660" s="54">
        <v>2404</v>
      </c>
      <c r="H660" s="50">
        <f t="shared" si="10"/>
        <v>0</v>
      </c>
      <c r="I660" s="621" t="s">
        <v>217</v>
      </c>
    </row>
    <row r="661" spans="1:9" x14ac:dyDescent="0.25">
      <c r="A661" s="192"/>
      <c r="B661" s="200" t="s">
        <v>2229</v>
      </c>
      <c r="C661" s="243" t="s">
        <v>2602</v>
      </c>
      <c r="D661" s="190" t="s">
        <v>348</v>
      </c>
      <c r="E661" s="210">
        <v>2858.1</v>
      </c>
      <c r="F661" s="436">
        <v>41740</v>
      </c>
      <c r="G661" s="54">
        <v>2858.1</v>
      </c>
      <c r="H661" s="36">
        <f t="shared" si="10"/>
        <v>0</v>
      </c>
      <c r="I661" s="621" t="s">
        <v>217</v>
      </c>
    </row>
    <row r="662" spans="1:9" x14ac:dyDescent="0.25">
      <c r="A662" s="192"/>
      <c r="B662" s="200" t="s">
        <v>2230</v>
      </c>
      <c r="C662" s="243" t="s">
        <v>2602</v>
      </c>
      <c r="D662" s="190" t="s">
        <v>78</v>
      </c>
      <c r="E662" s="210">
        <v>2289</v>
      </c>
      <c r="F662" s="436">
        <v>41740</v>
      </c>
      <c r="G662" s="54">
        <v>2289</v>
      </c>
      <c r="H662" s="50">
        <f t="shared" si="10"/>
        <v>0</v>
      </c>
      <c r="I662" s="621" t="s">
        <v>217</v>
      </c>
    </row>
    <row r="663" spans="1:9" x14ac:dyDescent="0.25">
      <c r="A663" s="192"/>
      <c r="B663" s="200" t="s">
        <v>2231</v>
      </c>
      <c r="C663" s="243" t="s">
        <v>2602</v>
      </c>
      <c r="D663" s="190" t="s">
        <v>19</v>
      </c>
      <c r="E663" s="210">
        <v>760343.96</v>
      </c>
      <c r="F663" s="492" t="s">
        <v>4897</v>
      </c>
      <c r="G663" s="42">
        <f>234437.64+150000+282090+93816.32</f>
        <v>760343.96</v>
      </c>
      <c r="H663" s="50">
        <f t="shared" si="10"/>
        <v>0</v>
      </c>
      <c r="I663" s="621"/>
    </row>
    <row r="664" spans="1:9" x14ac:dyDescent="0.25">
      <c r="A664" s="192"/>
      <c r="B664" s="200" t="s">
        <v>2232</v>
      </c>
      <c r="C664" s="243" t="s">
        <v>2602</v>
      </c>
      <c r="D664" s="190" t="s">
        <v>245</v>
      </c>
      <c r="E664" s="210">
        <v>19453</v>
      </c>
      <c r="F664" s="436">
        <v>41740</v>
      </c>
      <c r="G664" s="54">
        <v>19453</v>
      </c>
      <c r="H664" s="50">
        <f t="shared" si="10"/>
        <v>0</v>
      </c>
      <c r="I664" s="621" t="s">
        <v>27</v>
      </c>
    </row>
    <row r="665" spans="1:9" x14ac:dyDescent="0.25">
      <c r="A665" s="192"/>
      <c r="B665" s="200" t="s">
        <v>2233</v>
      </c>
      <c r="C665" s="243" t="s">
        <v>2602</v>
      </c>
      <c r="D665" s="190" t="s">
        <v>2701</v>
      </c>
      <c r="E665" s="210">
        <v>2330.4</v>
      </c>
      <c r="F665" s="436">
        <v>41740</v>
      </c>
      <c r="G665" s="54">
        <v>2330.4</v>
      </c>
      <c r="H665" s="50">
        <f t="shared" si="10"/>
        <v>0</v>
      </c>
      <c r="I665" s="621" t="s">
        <v>217</v>
      </c>
    </row>
    <row r="666" spans="1:9" x14ac:dyDescent="0.25">
      <c r="A666" s="192"/>
      <c r="B666" s="200" t="s">
        <v>2234</v>
      </c>
      <c r="C666" s="243" t="s">
        <v>2602</v>
      </c>
      <c r="D666" s="190" t="s">
        <v>144</v>
      </c>
      <c r="E666" s="210">
        <v>4325.2</v>
      </c>
      <c r="F666" s="436">
        <v>41740</v>
      </c>
      <c r="G666" s="54">
        <v>4325.2</v>
      </c>
      <c r="H666" s="50">
        <f t="shared" si="10"/>
        <v>0</v>
      </c>
      <c r="I666" s="621" t="s">
        <v>217</v>
      </c>
    </row>
    <row r="667" spans="1:9" x14ac:dyDescent="0.25">
      <c r="A667" s="192"/>
      <c r="B667" s="200" t="s">
        <v>2235</v>
      </c>
      <c r="C667" s="243" t="s">
        <v>2602</v>
      </c>
      <c r="D667" s="190" t="s">
        <v>27</v>
      </c>
      <c r="E667" s="210">
        <v>15728</v>
      </c>
      <c r="F667" s="436">
        <v>41740</v>
      </c>
      <c r="G667" s="54">
        <v>15728</v>
      </c>
      <c r="H667" s="36">
        <f t="shared" si="10"/>
        <v>0</v>
      </c>
      <c r="I667" s="621" t="s">
        <v>27</v>
      </c>
    </row>
    <row r="668" spans="1:9" x14ac:dyDescent="0.25">
      <c r="A668" s="192"/>
      <c r="B668" s="200" t="s">
        <v>2236</v>
      </c>
      <c r="C668" s="243" t="s">
        <v>2602</v>
      </c>
      <c r="D668" s="190" t="s">
        <v>85</v>
      </c>
      <c r="E668" s="210">
        <v>13531.2</v>
      </c>
      <c r="F668" s="436">
        <v>41740</v>
      </c>
      <c r="G668" s="54">
        <v>13531.2</v>
      </c>
      <c r="H668" s="50">
        <f t="shared" si="10"/>
        <v>0</v>
      </c>
      <c r="I668" s="621" t="s">
        <v>27</v>
      </c>
    </row>
    <row r="669" spans="1:9" x14ac:dyDescent="0.25">
      <c r="A669" s="192"/>
      <c r="B669" s="200" t="s">
        <v>2238</v>
      </c>
      <c r="C669" s="243" t="s">
        <v>2602</v>
      </c>
      <c r="D669" s="190" t="s">
        <v>149</v>
      </c>
      <c r="E669" s="210">
        <v>16509</v>
      </c>
      <c r="F669" s="436">
        <v>41740</v>
      </c>
      <c r="G669" s="54">
        <v>16509</v>
      </c>
      <c r="H669" s="36">
        <f t="shared" si="10"/>
        <v>0</v>
      </c>
      <c r="I669" s="621" t="s">
        <v>27</v>
      </c>
    </row>
    <row r="670" spans="1:9" x14ac:dyDescent="0.25">
      <c r="A670" s="192"/>
      <c r="B670" s="200" t="s">
        <v>2239</v>
      </c>
      <c r="C670" s="243" t="s">
        <v>2602</v>
      </c>
      <c r="D670" s="190" t="s">
        <v>87</v>
      </c>
      <c r="E670" s="210">
        <v>4884</v>
      </c>
      <c r="F670" s="436">
        <v>41740</v>
      </c>
      <c r="G670" s="54">
        <v>4884</v>
      </c>
      <c r="H670" s="50">
        <f t="shared" si="10"/>
        <v>0</v>
      </c>
      <c r="I670" s="621" t="s">
        <v>217</v>
      </c>
    </row>
    <row r="671" spans="1:9" x14ac:dyDescent="0.25">
      <c r="A671" s="192"/>
      <c r="B671" s="200" t="s">
        <v>2240</v>
      </c>
      <c r="C671" s="243" t="s">
        <v>2602</v>
      </c>
      <c r="D671" s="196" t="s">
        <v>2702</v>
      </c>
      <c r="E671" s="215">
        <v>0</v>
      </c>
      <c r="F671" s="521" t="s">
        <v>2703</v>
      </c>
      <c r="G671" s="251"/>
      <c r="H671" s="36">
        <f t="shared" si="10"/>
        <v>0</v>
      </c>
      <c r="I671" s="621" t="s">
        <v>27</v>
      </c>
    </row>
    <row r="672" spans="1:9" x14ac:dyDescent="0.25">
      <c r="A672" s="192"/>
      <c r="B672" s="200" t="s">
        <v>2241</v>
      </c>
      <c r="C672" s="243" t="s">
        <v>2602</v>
      </c>
      <c r="D672" s="190" t="s">
        <v>91</v>
      </c>
      <c r="E672" s="210">
        <v>15009.2</v>
      </c>
      <c r="F672" s="436">
        <v>41740</v>
      </c>
      <c r="G672" s="42">
        <v>15009.2</v>
      </c>
      <c r="H672" s="36">
        <f t="shared" si="10"/>
        <v>0</v>
      </c>
      <c r="I672" s="621" t="s">
        <v>27</v>
      </c>
    </row>
    <row r="673" spans="1:9" x14ac:dyDescent="0.25">
      <c r="A673" s="192"/>
      <c r="B673" s="200" t="s">
        <v>2242</v>
      </c>
      <c r="C673" s="243" t="s">
        <v>2602</v>
      </c>
      <c r="D673" s="190" t="s">
        <v>18</v>
      </c>
      <c r="E673" s="210">
        <v>1300.5</v>
      </c>
      <c r="F673" s="436">
        <v>41739</v>
      </c>
      <c r="G673" s="42">
        <v>1300.5</v>
      </c>
      <c r="H673" s="36">
        <f t="shared" si="10"/>
        <v>0</v>
      </c>
      <c r="I673" s="621"/>
    </row>
    <row r="674" spans="1:9" x14ac:dyDescent="0.25">
      <c r="A674" s="192"/>
      <c r="B674" s="200" t="s">
        <v>2243</v>
      </c>
      <c r="C674" s="243" t="s">
        <v>2602</v>
      </c>
      <c r="D674" s="190" t="s">
        <v>233</v>
      </c>
      <c r="E674" s="210">
        <v>1369</v>
      </c>
      <c r="F674" s="436">
        <v>41740</v>
      </c>
      <c r="G674" s="42">
        <v>1369</v>
      </c>
      <c r="H674" s="36">
        <f t="shared" si="10"/>
        <v>0</v>
      </c>
      <c r="I674" s="621" t="s">
        <v>217</v>
      </c>
    </row>
    <row r="675" spans="1:9" x14ac:dyDescent="0.25">
      <c r="A675" s="192"/>
      <c r="B675" s="200" t="s">
        <v>2244</v>
      </c>
      <c r="C675" s="243" t="s">
        <v>2602</v>
      </c>
      <c r="D675" s="190" t="s">
        <v>1654</v>
      </c>
      <c r="E675" s="210">
        <v>6870</v>
      </c>
      <c r="F675" s="436">
        <v>41740</v>
      </c>
      <c r="G675" s="54">
        <v>6870</v>
      </c>
      <c r="H675" s="36">
        <f t="shared" si="10"/>
        <v>0</v>
      </c>
      <c r="I675" s="621" t="s">
        <v>217</v>
      </c>
    </row>
    <row r="676" spans="1:9" x14ac:dyDescent="0.25">
      <c r="A676" s="192"/>
      <c r="B676" s="200" t="s">
        <v>2245</v>
      </c>
      <c r="C676" s="243" t="s">
        <v>2602</v>
      </c>
      <c r="D676" s="190" t="s">
        <v>2704</v>
      </c>
      <c r="E676" s="210">
        <v>765.15</v>
      </c>
      <c r="F676" s="436">
        <v>41740</v>
      </c>
      <c r="G676" s="54">
        <v>765.15</v>
      </c>
      <c r="H676" s="36">
        <f t="shared" si="10"/>
        <v>0</v>
      </c>
      <c r="I676" s="621" t="s">
        <v>217</v>
      </c>
    </row>
    <row r="677" spans="1:9" x14ac:dyDescent="0.25">
      <c r="A677" s="192"/>
      <c r="B677" s="200" t="s">
        <v>2246</v>
      </c>
      <c r="C677" s="243" t="s">
        <v>2602</v>
      </c>
      <c r="D677" s="190" t="s">
        <v>99</v>
      </c>
      <c r="E677" s="210">
        <v>3778</v>
      </c>
      <c r="F677" s="436">
        <v>41740</v>
      </c>
      <c r="G677" s="54">
        <v>3778</v>
      </c>
      <c r="H677" s="36">
        <f t="shared" si="10"/>
        <v>0</v>
      </c>
      <c r="I677" s="621" t="s">
        <v>217</v>
      </c>
    </row>
    <row r="678" spans="1:9" x14ac:dyDescent="0.25">
      <c r="A678" s="192"/>
      <c r="B678" s="200" t="s">
        <v>2247</v>
      </c>
      <c r="C678" s="243" t="s">
        <v>2602</v>
      </c>
      <c r="D678" s="190" t="s">
        <v>134</v>
      </c>
      <c r="E678" s="210">
        <v>6862.5</v>
      </c>
      <c r="F678" s="436">
        <v>41740</v>
      </c>
      <c r="G678" s="54">
        <v>6862.5</v>
      </c>
      <c r="H678" s="36">
        <f t="shared" si="10"/>
        <v>0</v>
      </c>
      <c r="I678" s="621" t="s">
        <v>21</v>
      </c>
    </row>
    <row r="679" spans="1:9" x14ac:dyDescent="0.25">
      <c r="A679" s="192"/>
      <c r="B679" s="200" t="s">
        <v>2248</v>
      </c>
      <c r="C679" s="243" t="s">
        <v>2602</v>
      </c>
      <c r="D679" s="190" t="s">
        <v>180</v>
      </c>
      <c r="E679" s="210">
        <v>14669</v>
      </c>
      <c r="F679" s="436">
        <v>41740</v>
      </c>
      <c r="G679" s="54">
        <v>14669</v>
      </c>
      <c r="H679" s="36">
        <f t="shared" si="10"/>
        <v>0</v>
      </c>
      <c r="I679" s="621" t="s">
        <v>21</v>
      </c>
    </row>
    <row r="680" spans="1:9" x14ac:dyDescent="0.25">
      <c r="A680" s="192"/>
      <c r="B680" s="200" t="s">
        <v>2249</v>
      </c>
      <c r="C680" s="243" t="s">
        <v>2602</v>
      </c>
      <c r="D680" s="190" t="s">
        <v>68</v>
      </c>
      <c r="E680" s="210">
        <v>3255</v>
      </c>
      <c r="F680" s="436">
        <v>41740</v>
      </c>
      <c r="G680" s="54">
        <v>3255</v>
      </c>
      <c r="H680" s="36">
        <f t="shared" si="10"/>
        <v>0</v>
      </c>
      <c r="I680" s="621" t="s">
        <v>21</v>
      </c>
    </row>
    <row r="681" spans="1:9" x14ac:dyDescent="0.25">
      <c r="A681" s="192"/>
      <c r="B681" s="200" t="s">
        <v>2250</v>
      </c>
      <c r="C681" s="243" t="s">
        <v>2602</v>
      </c>
      <c r="D681" s="190" t="s">
        <v>62</v>
      </c>
      <c r="E681" s="210">
        <v>14974.5</v>
      </c>
      <c r="F681" s="486" t="s">
        <v>2705</v>
      </c>
      <c r="G681" s="42">
        <v>14974.5</v>
      </c>
      <c r="H681" s="36">
        <f t="shared" si="10"/>
        <v>0</v>
      </c>
      <c r="I681" s="621" t="s">
        <v>21</v>
      </c>
    </row>
    <row r="682" spans="1:9" x14ac:dyDescent="0.25">
      <c r="A682" s="192"/>
      <c r="B682" s="200" t="s">
        <v>2251</v>
      </c>
      <c r="C682" s="243" t="s">
        <v>2602</v>
      </c>
      <c r="D682" s="295" t="s">
        <v>2706</v>
      </c>
      <c r="E682" s="296">
        <v>0</v>
      </c>
      <c r="F682" s="521" t="s">
        <v>2703</v>
      </c>
      <c r="G682" s="251"/>
      <c r="H682" s="36">
        <f t="shared" si="10"/>
        <v>0</v>
      </c>
      <c r="I682" s="621" t="s">
        <v>27</v>
      </c>
    </row>
    <row r="683" spans="1:9" x14ac:dyDescent="0.25">
      <c r="A683" s="192"/>
      <c r="B683" s="200" t="s">
        <v>2253</v>
      </c>
      <c r="C683" s="243" t="s">
        <v>2602</v>
      </c>
      <c r="D683" s="190" t="s">
        <v>346</v>
      </c>
      <c r="E683" s="210">
        <v>2043.2</v>
      </c>
      <c r="F683" s="436">
        <v>41740</v>
      </c>
      <c r="G683" s="42">
        <v>2043.2</v>
      </c>
      <c r="H683" s="36">
        <f t="shared" si="10"/>
        <v>0</v>
      </c>
      <c r="I683" s="621" t="s">
        <v>27</v>
      </c>
    </row>
    <row r="684" spans="1:9" x14ac:dyDescent="0.25">
      <c r="A684" s="192"/>
      <c r="B684" s="200" t="s">
        <v>2254</v>
      </c>
      <c r="C684" s="243" t="s">
        <v>2602</v>
      </c>
      <c r="D684" s="190" t="s">
        <v>694</v>
      </c>
      <c r="E684" s="210">
        <v>4096</v>
      </c>
      <c r="F684" s="436">
        <v>41740</v>
      </c>
      <c r="G684" s="42">
        <v>4096</v>
      </c>
      <c r="H684" s="36">
        <f t="shared" si="10"/>
        <v>0</v>
      </c>
      <c r="I684" s="621" t="s">
        <v>27</v>
      </c>
    </row>
    <row r="685" spans="1:9" x14ac:dyDescent="0.25">
      <c r="A685" s="192"/>
      <c r="B685" s="200" t="s">
        <v>2255</v>
      </c>
      <c r="C685" s="243" t="s">
        <v>2602</v>
      </c>
      <c r="D685" s="190" t="s">
        <v>88</v>
      </c>
      <c r="E685" s="210">
        <v>4745</v>
      </c>
      <c r="F685" s="436">
        <v>41740</v>
      </c>
      <c r="G685" s="42">
        <v>4745</v>
      </c>
      <c r="H685" s="36">
        <f t="shared" si="10"/>
        <v>0</v>
      </c>
      <c r="I685" s="621" t="s">
        <v>27</v>
      </c>
    </row>
    <row r="686" spans="1:9" x14ac:dyDescent="0.25">
      <c r="A686" s="192"/>
      <c r="B686" s="200" t="s">
        <v>2257</v>
      </c>
      <c r="C686" s="243" t="s">
        <v>2602</v>
      </c>
      <c r="D686" s="190" t="s">
        <v>168</v>
      </c>
      <c r="E686" s="210">
        <v>23340.5</v>
      </c>
      <c r="F686" s="436">
        <v>41741</v>
      </c>
      <c r="G686" s="42">
        <v>23340.5</v>
      </c>
      <c r="H686" s="36">
        <f t="shared" si="10"/>
        <v>0</v>
      </c>
      <c r="I686" s="621" t="s">
        <v>162</v>
      </c>
    </row>
    <row r="687" spans="1:9" x14ac:dyDescent="0.25">
      <c r="A687" s="192"/>
      <c r="B687" s="200" t="s">
        <v>2258</v>
      </c>
      <c r="C687" s="243" t="s">
        <v>2602</v>
      </c>
      <c r="D687" s="190" t="s">
        <v>2707</v>
      </c>
      <c r="E687" s="210">
        <v>6450</v>
      </c>
      <c r="F687" s="436">
        <v>41741</v>
      </c>
      <c r="G687" s="42">
        <v>6450</v>
      </c>
      <c r="H687" s="36">
        <f t="shared" si="10"/>
        <v>0</v>
      </c>
      <c r="I687" s="621" t="s">
        <v>162</v>
      </c>
    </row>
    <row r="688" spans="1:9" x14ac:dyDescent="0.25">
      <c r="A688" s="192"/>
      <c r="B688" s="200" t="s">
        <v>2259</v>
      </c>
      <c r="C688" s="243" t="s">
        <v>2602</v>
      </c>
      <c r="D688" s="190" t="s">
        <v>169</v>
      </c>
      <c r="E688" s="210">
        <v>30676.400000000001</v>
      </c>
      <c r="F688" s="436">
        <v>41741</v>
      </c>
      <c r="G688" s="42">
        <v>30676.400000000001</v>
      </c>
      <c r="H688" s="36">
        <f t="shared" si="10"/>
        <v>0</v>
      </c>
      <c r="I688" s="621" t="s">
        <v>162</v>
      </c>
    </row>
    <row r="689" spans="1:9" x14ac:dyDescent="0.25">
      <c r="A689" s="192"/>
      <c r="B689" s="200" t="s">
        <v>2261</v>
      </c>
      <c r="C689" s="243" t="s">
        <v>2602</v>
      </c>
      <c r="D689" s="190" t="s">
        <v>92</v>
      </c>
      <c r="E689" s="210">
        <v>8452.2000000000007</v>
      </c>
      <c r="F689" s="436">
        <v>41740</v>
      </c>
      <c r="G689" s="42">
        <v>8452.2000000000007</v>
      </c>
      <c r="H689" s="36">
        <f t="shared" si="10"/>
        <v>0</v>
      </c>
      <c r="I689" s="621" t="s">
        <v>27</v>
      </c>
    </row>
    <row r="690" spans="1:9" x14ac:dyDescent="0.25">
      <c r="A690" s="192"/>
      <c r="B690" s="200" t="s">
        <v>2262</v>
      </c>
      <c r="C690" s="243" t="s">
        <v>2602</v>
      </c>
      <c r="D690" s="190" t="s">
        <v>63</v>
      </c>
      <c r="E690" s="210">
        <v>1827.5</v>
      </c>
      <c r="F690" s="436">
        <v>41740</v>
      </c>
      <c r="G690" s="42">
        <v>1827.5</v>
      </c>
      <c r="H690" s="36">
        <f t="shared" si="10"/>
        <v>0</v>
      </c>
      <c r="I690" s="621" t="s">
        <v>21</v>
      </c>
    </row>
    <row r="691" spans="1:9" x14ac:dyDescent="0.25">
      <c r="A691" s="192"/>
      <c r="B691" s="200" t="s">
        <v>2263</v>
      </c>
      <c r="C691" s="243" t="s">
        <v>2602</v>
      </c>
      <c r="D691" s="190" t="s">
        <v>22</v>
      </c>
      <c r="E691" s="210">
        <v>11844.6</v>
      </c>
      <c r="F691" s="436">
        <v>41741</v>
      </c>
      <c r="G691" s="42">
        <v>11844.6</v>
      </c>
      <c r="H691" s="36">
        <f t="shared" si="10"/>
        <v>0</v>
      </c>
      <c r="I691" s="621" t="s">
        <v>162</v>
      </c>
    </row>
    <row r="692" spans="1:9" x14ac:dyDescent="0.25">
      <c r="A692" s="192"/>
      <c r="B692" s="200" t="s">
        <v>2264</v>
      </c>
      <c r="C692" s="243" t="s">
        <v>2602</v>
      </c>
      <c r="D692" s="190" t="s">
        <v>163</v>
      </c>
      <c r="E692" s="210">
        <v>4276.1000000000004</v>
      </c>
      <c r="F692" s="436">
        <v>41741</v>
      </c>
      <c r="G692" s="42">
        <v>4276.1000000000004</v>
      </c>
      <c r="H692" s="36">
        <f t="shared" si="10"/>
        <v>0</v>
      </c>
      <c r="I692" s="621" t="s">
        <v>162</v>
      </c>
    </row>
    <row r="693" spans="1:9" x14ac:dyDescent="0.25">
      <c r="A693" s="192"/>
      <c r="B693" s="200" t="s">
        <v>2265</v>
      </c>
      <c r="C693" s="243" t="s">
        <v>2602</v>
      </c>
      <c r="D693" s="190" t="s">
        <v>160</v>
      </c>
      <c r="E693" s="210">
        <v>53555.4</v>
      </c>
      <c r="F693" s="491" t="s">
        <v>2708</v>
      </c>
      <c r="G693" s="42">
        <v>53555.4</v>
      </c>
      <c r="H693" s="36">
        <f t="shared" si="10"/>
        <v>0</v>
      </c>
      <c r="I693" s="621" t="s">
        <v>162</v>
      </c>
    </row>
    <row r="694" spans="1:9" x14ac:dyDescent="0.25">
      <c r="A694" s="192"/>
      <c r="B694" s="200" t="s">
        <v>2266</v>
      </c>
      <c r="C694" s="243" t="s">
        <v>2602</v>
      </c>
      <c r="D694" s="190" t="s">
        <v>435</v>
      </c>
      <c r="E694" s="210">
        <v>3662.3</v>
      </c>
      <c r="F694" s="487" t="s">
        <v>2709</v>
      </c>
      <c r="G694" s="42">
        <v>3662.3</v>
      </c>
      <c r="H694" s="36">
        <f t="shared" si="10"/>
        <v>0</v>
      </c>
      <c r="I694" s="621" t="s">
        <v>8</v>
      </c>
    </row>
    <row r="695" spans="1:9" x14ac:dyDescent="0.25">
      <c r="A695" s="192"/>
      <c r="B695" s="200" t="s">
        <v>2267</v>
      </c>
      <c r="C695" s="243" t="s">
        <v>2602</v>
      </c>
      <c r="D695" s="190" t="s">
        <v>272</v>
      </c>
      <c r="E695" s="210">
        <v>2380</v>
      </c>
      <c r="F695" s="486" t="s">
        <v>2710</v>
      </c>
      <c r="G695" s="42">
        <v>2380</v>
      </c>
      <c r="H695" s="36">
        <f t="shared" si="10"/>
        <v>0</v>
      </c>
      <c r="I695" s="621" t="s">
        <v>162</v>
      </c>
    </row>
    <row r="696" spans="1:9" x14ac:dyDescent="0.25">
      <c r="A696" s="192"/>
      <c r="B696" s="200" t="s">
        <v>2268</v>
      </c>
      <c r="C696" s="243" t="s">
        <v>2602</v>
      </c>
      <c r="D696" s="190" t="s">
        <v>358</v>
      </c>
      <c r="E696" s="210">
        <v>11172.6</v>
      </c>
      <c r="F696" s="436">
        <v>41745</v>
      </c>
      <c r="G696" s="42">
        <v>11172.6</v>
      </c>
      <c r="H696" s="36">
        <f t="shared" si="10"/>
        <v>0</v>
      </c>
      <c r="I696" s="621" t="s">
        <v>162</v>
      </c>
    </row>
    <row r="697" spans="1:9" x14ac:dyDescent="0.25">
      <c r="A697" s="192"/>
      <c r="B697" s="200" t="s">
        <v>2269</v>
      </c>
      <c r="C697" s="243" t="s">
        <v>2602</v>
      </c>
      <c r="D697" s="190" t="s">
        <v>175</v>
      </c>
      <c r="E697" s="210">
        <v>8467.5</v>
      </c>
      <c r="F697" s="491" t="s">
        <v>2711</v>
      </c>
      <c r="G697" s="42">
        <v>8467.5</v>
      </c>
      <c r="H697" s="36">
        <f t="shared" si="10"/>
        <v>0</v>
      </c>
      <c r="I697" s="621" t="s">
        <v>162</v>
      </c>
    </row>
    <row r="698" spans="1:9" x14ac:dyDescent="0.25">
      <c r="A698" s="192"/>
      <c r="B698" s="200" t="s">
        <v>2271</v>
      </c>
      <c r="C698" s="243" t="s">
        <v>2602</v>
      </c>
      <c r="D698" s="190" t="s">
        <v>14</v>
      </c>
      <c r="E698" s="210">
        <v>5200</v>
      </c>
      <c r="F698" s="436">
        <v>41740</v>
      </c>
      <c r="G698" s="42">
        <v>5200</v>
      </c>
      <c r="H698" s="36">
        <f t="shared" si="10"/>
        <v>0</v>
      </c>
      <c r="I698" s="621"/>
    </row>
    <row r="699" spans="1:9" x14ac:dyDescent="0.25">
      <c r="A699" s="192"/>
      <c r="B699" s="200" t="s">
        <v>2272</v>
      </c>
      <c r="C699" s="243" t="s">
        <v>2602</v>
      </c>
      <c r="D699" s="190" t="s">
        <v>545</v>
      </c>
      <c r="E699" s="210">
        <v>4057.2</v>
      </c>
      <c r="F699" s="436">
        <v>41741</v>
      </c>
      <c r="G699" s="42">
        <v>4057.2</v>
      </c>
      <c r="H699" s="36">
        <f t="shared" si="10"/>
        <v>0</v>
      </c>
      <c r="I699" s="621" t="s">
        <v>162</v>
      </c>
    </row>
    <row r="700" spans="1:9" x14ac:dyDescent="0.25">
      <c r="A700" s="192"/>
      <c r="B700" s="200" t="s">
        <v>2274</v>
      </c>
      <c r="C700" s="243" t="s">
        <v>2602</v>
      </c>
      <c r="D700" s="190" t="s">
        <v>359</v>
      </c>
      <c r="E700" s="220">
        <v>11510.2</v>
      </c>
      <c r="F700" s="436">
        <v>41741</v>
      </c>
      <c r="G700" s="42">
        <v>11510.2</v>
      </c>
      <c r="H700" s="36">
        <f t="shared" si="10"/>
        <v>0</v>
      </c>
      <c r="I700" s="621" t="s">
        <v>162</v>
      </c>
    </row>
    <row r="701" spans="1:9" x14ac:dyDescent="0.25">
      <c r="A701" s="192">
        <v>41740</v>
      </c>
      <c r="B701" s="200" t="s">
        <v>2275</v>
      </c>
      <c r="C701" s="243" t="s">
        <v>2602</v>
      </c>
      <c r="D701" s="190" t="s">
        <v>152</v>
      </c>
      <c r="E701" s="210">
        <v>7862.2</v>
      </c>
      <c r="F701" s="436">
        <v>41740</v>
      </c>
      <c r="G701" s="42">
        <v>7862.2</v>
      </c>
      <c r="H701" s="36">
        <f t="shared" si="10"/>
        <v>0</v>
      </c>
      <c r="I701" s="621"/>
    </row>
    <row r="702" spans="1:9" x14ac:dyDescent="0.25">
      <c r="A702" s="192"/>
      <c r="B702" s="200" t="s">
        <v>2276</v>
      </c>
      <c r="C702" s="243" t="s">
        <v>2602</v>
      </c>
      <c r="D702" s="190" t="s">
        <v>168</v>
      </c>
      <c r="E702" s="210">
        <v>1194.5</v>
      </c>
      <c r="F702" s="436">
        <v>41741</v>
      </c>
      <c r="G702" s="42">
        <v>1194.5</v>
      </c>
      <c r="H702" s="36">
        <f t="shared" si="10"/>
        <v>0</v>
      </c>
      <c r="I702" s="623" t="s">
        <v>162</v>
      </c>
    </row>
    <row r="703" spans="1:9" x14ac:dyDescent="0.25">
      <c r="A703" s="192">
        <v>41740</v>
      </c>
      <c r="B703" s="200" t="s">
        <v>2277</v>
      </c>
      <c r="C703" s="243" t="s">
        <v>2602</v>
      </c>
      <c r="D703" s="190" t="s">
        <v>8</v>
      </c>
      <c r="E703" s="210">
        <v>1118.5999999999999</v>
      </c>
      <c r="F703" s="436">
        <v>41740</v>
      </c>
      <c r="G703" s="42">
        <v>1118.5999999999999</v>
      </c>
      <c r="H703" s="50">
        <f t="shared" si="10"/>
        <v>0</v>
      </c>
      <c r="I703" s="430"/>
    </row>
    <row r="704" spans="1:9" x14ac:dyDescent="0.25">
      <c r="A704" s="192"/>
      <c r="B704" s="200" t="s">
        <v>2278</v>
      </c>
      <c r="C704" s="243" t="s">
        <v>2602</v>
      </c>
      <c r="D704" s="190" t="s">
        <v>524</v>
      </c>
      <c r="E704" s="210">
        <v>229.6</v>
      </c>
      <c r="F704" s="436">
        <v>41740</v>
      </c>
      <c r="G704" s="42">
        <v>229.6</v>
      </c>
      <c r="H704" s="50">
        <f t="shared" ref="H704:H767" si="11">E704-G704</f>
        <v>0</v>
      </c>
      <c r="I704" s="430"/>
    </row>
    <row r="705" spans="1:9" x14ac:dyDescent="0.25">
      <c r="A705" s="192"/>
      <c r="B705" s="200" t="s">
        <v>2279</v>
      </c>
      <c r="C705" s="243" t="s">
        <v>2602</v>
      </c>
      <c r="D705" s="190" t="s">
        <v>287</v>
      </c>
      <c r="E705" s="210">
        <v>34848</v>
      </c>
      <c r="F705" s="436">
        <v>41740</v>
      </c>
      <c r="G705" s="42">
        <v>34848</v>
      </c>
      <c r="H705" s="36">
        <f t="shared" si="11"/>
        <v>0</v>
      </c>
      <c r="I705" s="430"/>
    </row>
    <row r="706" spans="1:9" x14ac:dyDescent="0.25">
      <c r="A706" s="192"/>
      <c r="B706" s="200" t="s">
        <v>2280</v>
      </c>
      <c r="C706" s="243" t="s">
        <v>2602</v>
      </c>
      <c r="D706" s="190" t="s">
        <v>28</v>
      </c>
      <c r="E706" s="210">
        <v>5363</v>
      </c>
      <c r="F706" s="436">
        <v>41740</v>
      </c>
      <c r="G706" s="42">
        <v>5363</v>
      </c>
      <c r="H706" s="50">
        <f t="shared" si="11"/>
        <v>0</v>
      </c>
      <c r="I706" s="430"/>
    </row>
    <row r="707" spans="1:9" x14ac:dyDescent="0.25">
      <c r="A707" s="192"/>
      <c r="B707" s="200" t="s">
        <v>2282</v>
      </c>
      <c r="C707" s="243" t="s">
        <v>2602</v>
      </c>
      <c r="D707" s="190" t="s">
        <v>338</v>
      </c>
      <c r="E707" s="210">
        <v>598</v>
      </c>
      <c r="F707" s="436">
        <v>41740</v>
      </c>
      <c r="G707" s="42">
        <v>598</v>
      </c>
      <c r="H707" s="50">
        <f t="shared" si="11"/>
        <v>0</v>
      </c>
      <c r="I707" s="430"/>
    </row>
    <row r="708" spans="1:9" x14ac:dyDescent="0.25">
      <c r="A708" s="192"/>
      <c r="B708" s="200" t="s">
        <v>2283</v>
      </c>
      <c r="C708" s="243" t="s">
        <v>2602</v>
      </c>
      <c r="D708" s="190" t="s">
        <v>23</v>
      </c>
      <c r="E708" s="210">
        <v>7864</v>
      </c>
      <c r="F708" s="436">
        <v>41740</v>
      </c>
      <c r="G708" s="42">
        <v>7864</v>
      </c>
      <c r="H708" s="50">
        <f t="shared" si="11"/>
        <v>0</v>
      </c>
      <c r="I708" s="430"/>
    </row>
    <row r="709" spans="1:9" x14ac:dyDescent="0.25">
      <c r="A709" s="192"/>
      <c r="B709" s="200" t="s">
        <v>2285</v>
      </c>
      <c r="C709" s="243" t="s">
        <v>2602</v>
      </c>
      <c r="D709" s="190" t="s">
        <v>260</v>
      </c>
      <c r="E709" s="210">
        <v>4704</v>
      </c>
      <c r="F709" s="436">
        <v>41740</v>
      </c>
      <c r="G709" s="42">
        <v>4704</v>
      </c>
      <c r="H709" s="36">
        <f t="shared" si="11"/>
        <v>0</v>
      </c>
      <c r="I709" s="430"/>
    </row>
    <row r="710" spans="1:9" x14ac:dyDescent="0.25">
      <c r="A710" s="192"/>
      <c r="B710" s="200" t="s">
        <v>2286</v>
      </c>
      <c r="C710" s="243" t="s">
        <v>2602</v>
      </c>
      <c r="D710" s="190" t="s">
        <v>16</v>
      </c>
      <c r="E710" s="210">
        <v>90090</v>
      </c>
      <c r="F710" s="436">
        <v>41752</v>
      </c>
      <c r="G710" s="42">
        <v>90090</v>
      </c>
      <c r="H710" s="50">
        <f t="shared" si="11"/>
        <v>0</v>
      </c>
      <c r="I710" s="430"/>
    </row>
    <row r="711" spans="1:9" x14ac:dyDescent="0.25">
      <c r="A711" s="192"/>
      <c r="B711" s="200" t="s">
        <v>2287</v>
      </c>
      <c r="C711" s="243" t="s">
        <v>2602</v>
      </c>
      <c r="D711" s="190" t="s">
        <v>13</v>
      </c>
      <c r="E711" s="210">
        <v>3974.4</v>
      </c>
      <c r="F711" s="436">
        <v>41741</v>
      </c>
      <c r="G711" s="42">
        <v>3974.4</v>
      </c>
      <c r="H711" s="36">
        <f t="shared" si="11"/>
        <v>0</v>
      </c>
      <c r="I711" s="430"/>
    </row>
    <row r="712" spans="1:9" x14ac:dyDescent="0.25">
      <c r="A712" s="192"/>
      <c r="B712" s="200" t="s">
        <v>2289</v>
      </c>
      <c r="C712" s="243" t="s">
        <v>2602</v>
      </c>
      <c r="D712" s="190" t="s">
        <v>490</v>
      </c>
      <c r="E712" s="210">
        <v>855</v>
      </c>
      <c r="F712" s="436">
        <v>41740</v>
      </c>
      <c r="G712" s="42">
        <v>855</v>
      </c>
      <c r="H712" s="36">
        <f t="shared" si="11"/>
        <v>0</v>
      </c>
      <c r="I712" s="430"/>
    </row>
    <row r="713" spans="1:9" x14ac:dyDescent="0.25">
      <c r="A713" s="192"/>
      <c r="B713" s="200" t="s">
        <v>2291</v>
      </c>
      <c r="C713" s="243" t="s">
        <v>2602</v>
      </c>
      <c r="D713" s="190" t="s">
        <v>2712</v>
      </c>
      <c r="E713" s="210">
        <v>2615</v>
      </c>
      <c r="F713" s="436">
        <v>41740</v>
      </c>
      <c r="G713" s="42">
        <v>2615</v>
      </c>
      <c r="H713" s="50">
        <f t="shared" si="11"/>
        <v>0</v>
      </c>
      <c r="I713" s="430"/>
    </row>
    <row r="714" spans="1:9" x14ac:dyDescent="0.25">
      <c r="A714" s="192"/>
      <c r="B714" s="200" t="s">
        <v>2292</v>
      </c>
      <c r="C714" s="243" t="s">
        <v>2602</v>
      </c>
      <c r="D714" s="190" t="s">
        <v>8</v>
      </c>
      <c r="E714" s="210">
        <v>1141.2</v>
      </c>
      <c r="F714" s="436">
        <v>41740</v>
      </c>
      <c r="G714" s="42">
        <v>1141.2</v>
      </c>
      <c r="H714" s="50">
        <f t="shared" si="11"/>
        <v>0</v>
      </c>
      <c r="I714" s="430"/>
    </row>
    <row r="715" spans="1:9" x14ac:dyDescent="0.25">
      <c r="A715" s="192"/>
      <c r="B715" s="200" t="s">
        <v>2294</v>
      </c>
      <c r="C715" s="243" t="s">
        <v>2602</v>
      </c>
      <c r="D715" s="190" t="s">
        <v>74</v>
      </c>
      <c r="E715" s="210">
        <v>4259</v>
      </c>
      <c r="F715" s="436">
        <v>41740</v>
      </c>
      <c r="G715" s="42">
        <v>4259</v>
      </c>
      <c r="H715" s="50">
        <f t="shared" si="11"/>
        <v>0</v>
      </c>
      <c r="I715" s="430"/>
    </row>
    <row r="716" spans="1:9" x14ac:dyDescent="0.25">
      <c r="A716" s="192"/>
      <c r="B716" s="200" t="s">
        <v>2296</v>
      </c>
      <c r="C716" s="243" t="s">
        <v>2602</v>
      </c>
      <c r="D716" s="190" t="s">
        <v>74</v>
      </c>
      <c r="E716" s="210">
        <v>14781.5</v>
      </c>
      <c r="F716" s="436">
        <v>41740</v>
      </c>
      <c r="G716" s="42">
        <v>14781.5</v>
      </c>
      <c r="H716" s="36">
        <f t="shared" si="11"/>
        <v>0</v>
      </c>
      <c r="I716" s="430"/>
    </row>
    <row r="717" spans="1:9" x14ac:dyDescent="0.25">
      <c r="A717" s="192"/>
      <c r="B717" s="200" t="s">
        <v>2297</v>
      </c>
      <c r="C717" s="243" t="s">
        <v>2602</v>
      </c>
      <c r="D717" s="190" t="s">
        <v>2409</v>
      </c>
      <c r="E717" s="210">
        <v>3893.5</v>
      </c>
      <c r="F717" s="489" t="s">
        <v>2713</v>
      </c>
      <c r="G717" s="42">
        <v>3893.5</v>
      </c>
      <c r="H717" s="36">
        <f t="shared" si="11"/>
        <v>0</v>
      </c>
      <c r="I717" s="430"/>
    </row>
    <row r="718" spans="1:9" x14ac:dyDescent="0.25">
      <c r="A718" s="192"/>
      <c r="B718" s="200" t="s">
        <v>2298</v>
      </c>
      <c r="C718" s="243" t="s">
        <v>2602</v>
      </c>
      <c r="D718" s="190" t="s">
        <v>1778</v>
      </c>
      <c r="E718" s="210">
        <v>1092</v>
      </c>
      <c r="F718" s="436">
        <v>41740</v>
      </c>
      <c r="G718" s="42">
        <v>1092</v>
      </c>
      <c r="H718" s="36">
        <f t="shared" si="11"/>
        <v>0</v>
      </c>
      <c r="I718" s="430"/>
    </row>
    <row r="719" spans="1:9" x14ac:dyDescent="0.25">
      <c r="A719" s="192"/>
      <c r="B719" s="200" t="s">
        <v>2299</v>
      </c>
      <c r="C719" s="243" t="s">
        <v>2602</v>
      </c>
      <c r="D719" s="190" t="s">
        <v>501</v>
      </c>
      <c r="E719" s="210">
        <v>1392</v>
      </c>
      <c r="F719" s="436">
        <v>41740</v>
      </c>
      <c r="G719" s="42">
        <v>1392</v>
      </c>
      <c r="H719" s="36">
        <f t="shared" si="11"/>
        <v>0</v>
      </c>
      <c r="I719" s="430"/>
    </row>
    <row r="720" spans="1:9" x14ac:dyDescent="0.25">
      <c r="A720" s="192"/>
      <c r="B720" s="200" t="s">
        <v>2301</v>
      </c>
      <c r="C720" s="243" t="s">
        <v>2602</v>
      </c>
      <c r="D720" s="190" t="s">
        <v>124</v>
      </c>
      <c r="E720" s="210">
        <v>9356</v>
      </c>
      <c r="F720" s="436">
        <v>41740</v>
      </c>
      <c r="G720" s="42">
        <v>9356</v>
      </c>
      <c r="H720" s="36">
        <f t="shared" si="11"/>
        <v>0</v>
      </c>
      <c r="I720" s="430"/>
    </row>
    <row r="721" spans="1:9" x14ac:dyDescent="0.25">
      <c r="A721" s="192"/>
      <c r="B721" s="200" t="s">
        <v>2302</v>
      </c>
      <c r="C721" s="243" t="s">
        <v>2602</v>
      </c>
      <c r="D721" s="190" t="s">
        <v>57</v>
      </c>
      <c r="E721" s="210">
        <v>1470</v>
      </c>
      <c r="F721" s="436">
        <v>41740</v>
      </c>
      <c r="G721" s="42">
        <v>1470</v>
      </c>
      <c r="H721" s="36">
        <f t="shared" si="11"/>
        <v>0</v>
      </c>
      <c r="I721" s="430"/>
    </row>
    <row r="722" spans="1:9" x14ac:dyDescent="0.25">
      <c r="A722" s="192"/>
      <c r="B722" s="200" t="s">
        <v>2303</v>
      </c>
      <c r="C722" s="243" t="s">
        <v>2602</v>
      </c>
      <c r="D722" s="190" t="s">
        <v>8</v>
      </c>
      <c r="E722" s="210">
        <v>200</v>
      </c>
      <c r="F722" s="436">
        <v>41740</v>
      </c>
      <c r="G722" s="42">
        <v>200</v>
      </c>
      <c r="H722" s="36">
        <f t="shared" si="11"/>
        <v>0</v>
      </c>
      <c r="I722" s="430"/>
    </row>
    <row r="723" spans="1:9" x14ac:dyDescent="0.25">
      <c r="A723" s="192"/>
      <c r="B723" s="200" t="s">
        <v>2305</v>
      </c>
      <c r="C723" s="243" t="s">
        <v>2602</v>
      </c>
      <c r="D723" s="190" t="s">
        <v>55</v>
      </c>
      <c r="E723" s="210">
        <v>7964.5</v>
      </c>
      <c r="F723" s="436">
        <v>41740</v>
      </c>
      <c r="G723" s="42">
        <v>7964.5</v>
      </c>
      <c r="H723" s="36">
        <f t="shared" si="11"/>
        <v>0</v>
      </c>
      <c r="I723" s="430"/>
    </row>
    <row r="724" spans="1:9" x14ac:dyDescent="0.25">
      <c r="A724" s="192"/>
      <c r="B724" s="200" t="s">
        <v>2306</v>
      </c>
      <c r="C724" s="243" t="s">
        <v>2602</v>
      </c>
      <c r="D724" s="190" t="s">
        <v>34</v>
      </c>
      <c r="E724" s="210">
        <v>1155</v>
      </c>
      <c r="F724" s="436">
        <v>41740</v>
      </c>
      <c r="G724" s="42">
        <v>1155</v>
      </c>
      <c r="H724" s="36">
        <f t="shared" si="11"/>
        <v>0</v>
      </c>
      <c r="I724" s="430"/>
    </row>
    <row r="725" spans="1:9" x14ac:dyDescent="0.25">
      <c r="A725" s="192"/>
      <c r="B725" s="200" t="s">
        <v>2307</v>
      </c>
      <c r="C725" s="243" t="s">
        <v>2602</v>
      </c>
      <c r="D725" s="190" t="s">
        <v>215</v>
      </c>
      <c r="E725" s="210">
        <v>3958</v>
      </c>
      <c r="F725" s="436">
        <v>41740</v>
      </c>
      <c r="G725" s="42">
        <v>3958</v>
      </c>
      <c r="H725" s="36">
        <f t="shared" si="11"/>
        <v>0</v>
      </c>
      <c r="I725" s="430"/>
    </row>
    <row r="726" spans="1:9" x14ac:dyDescent="0.25">
      <c r="A726" s="192"/>
      <c r="B726" s="200" t="s">
        <v>2308</v>
      </c>
      <c r="C726" s="243" t="s">
        <v>2602</v>
      </c>
      <c r="D726" s="190" t="s">
        <v>250</v>
      </c>
      <c r="E726" s="210">
        <v>20870.2</v>
      </c>
      <c r="F726" s="436">
        <v>41740</v>
      </c>
      <c r="G726" s="42">
        <v>20870.2</v>
      </c>
      <c r="H726" s="36">
        <f t="shared" si="11"/>
        <v>0</v>
      </c>
      <c r="I726" s="430"/>
    </row>
    <row r="727" spans="1:9" x14ac:dyDescent="0.25">
      <c r="A727" s="192"/>
      <c r="B727" s="200" t="s">
        <v>2309</v>
      </c>
      <c r="C727" s="243" t="s">
        <v>2602</v>
      </c>
      <c r="D727" s="190" t="s">
        <v>11</v>
      </c>
      <c r="E727" s="210">
        <v>46689.8</v>
      </c>
      <c r="F727" s="486">
        <v>41777</v>
      </c>
      <c r="G727" s="219">
        <v>46689.8</v>
      </c>
      <c r="H727" s="36">
        <f t="shared" si="11"/>
        <v>0</v>
      </c>
      <c r="I727" s="430"/>
    </row>
    <row r="728" spans="1:9" x14ac:dyDescent="0.25">
      <c r="A728" s="192"/>
      <c r="B728" s="200" t="s">
        <v>2310</v>
      </c>
      <c r="C728" s="243" t="s">
        <v>2602</v>
      </c>
      <c r="D728" s="190" t="s">
        <v>98</v>
      </c>
      <c r="E728" s="210">
        <v>12250</v>
      </c>
      <c r="F728" s="436">
        <v>41740</v>
      </c>
      <c r="G728" s="42">
        <v>12250</v>
      </c>
      <c r="H728" s="36">
        <f t="shared" si="11"/>
        <v>0</v>
      </c>
      <c r="I728" s="430"/>
    </row>
    <row r="729" spans="1:9" x14ac:dyDescent="0.25">
      <c r="A729" s="192"/>
      <c r="B729" s="200" t="s">
        <v>2312</v>
      </c>
      <c r="C729" s="243" t="s">
        <v>2602</v>
      </c>
      <c r="D729" s="190" t="s">
        <v>2578</v>
      </c>
      <c r="E729" s="210">
        <v>724.5</v>
      </c>
      <c r="F729" s="436">
        <v>41740</v>
      </c>
      <c r="G729" s="42">
        <v>724.5</v>
      </c>
      <c r="H729" s="36">
        <f t="shared" si="11"/>
        <v>0</v>
      </c>
      <c r="I729" s="430"/>
    </row>
    <row r="730" spans="1:9" x14ac:dyDescent="0.25">
      <c r="A730" s="192"/>
      <c r="B730" s="200" t="s">
        <v>2313</v>
      </c>
      <c r="C730" s="243" t="s">
        <v>2602</v>
      </c>
      <c r="D730" s="190" t="s">
        <v>66</v>
      </c>
      <c r="E730" s="210">
        <v>1500</v>
      </c>
      <c r="F730" s="436">
        <v>41740</v>
      </c>
      <c r="G730" s="42">
        <v>1500</v>
      </c>
      <c r="H730" s="36">
        <f t="shared" si="11"/>
        <v>0</v>
      </c>
      <c r="I730" s="430"/>
    </row>
    <row r="731" spans="1:9" x14ac:dyDescent="0.25">
      <c r="A731" s="192"/>
      <c r="B731" s="200" t="s">
        <v>2314</v>
      </c>
      <c r="C731" s="243" t="s">
        <v>2602</v>
      </c>
      <c r="D731" s="190" t="s">
        <v>22</v>
      </c>
      <c r="E731" s="210">
        <v>3801.6</v>
      </c>
      <c r="F731" s="436">
        <v>41740</v>
      </c>
      <c r="G731" s="42">
        <v>3801.6</v>
      </c>
      <c r="H731" s="36">
        <f t="shared" si="11"/>
        <v>0</v>
      </c>
      <c r="I731" s="430"/>
    </row>
    <row r="732" spans="1:9" x14ac:dyDescent="0.25">
      <c r="A732" s="192"/>
      <c r="B732" s="200" t="s">
        <v>2316</v>
      </c>
      <c r="C732" s="243" t="s">
        <v>2602</v>
      </c>
      <c r="D732" s="190" t="s">
        <v>180</v>
      </c>
      <c r="E732" s="210">
        <v>7660.8</v>
      </c>
      <c r="F732" s="436">
        <v>41751</v>
      </c>
      <c r="G732" s="42">
        <v>7660.8</v>
      </c>
      <c r="H732" s="36">
        <f t="shared" si="11"/>
        <v>0</v>
      </c>
      <c r="I732" s="430"/>
    </row>
    <row r="733" spans="1:9" x14ac:dyDescent="0.25">
      <c r="A733" s="192"/>
      <c r="B733" s="200" t="s">
        <v>2317</v>
      </c>
      <c r="C733" s="243" t="s">
        <v>2602</v>
      </c>
      <c r="D733" s="190" t="s">
        <v>2714</v>
      </c>
      <c r="E733" s="210">
        <v>11200</v>
      </c>
      <c r="F733" s="436">
        <v>41740</v>
      </c>
      <c r="G733" s="42">
        <v>11200</v>
      </c>
      <c r="H733" s="36">
        <f t="shared" si="11"/>
        <v>0</v>
      </c>
      <c r="I733" s="430"/>
    </row>
    <row r="734" spans="1:9" x14ac:dyDescent="0.25">
      <c r="A734" s="192"/>
      <c r="B734" s="200" t="s">
        <v>2318</v>
      </c>
      <c r="C734" s="243" t="s">
        <v>2602</v>
      </c>
      <c r="D734" s="190" t="s">
        <v>12</v>
      </c>
      <c r="E734" s="210">
        <v>42595</v>
      </c>
      <c r="F734" s="489" t="s">
        <v>2715</v>
      </c>
      <c r="G734" s="42">
        <v>42595</v>
      </c>
      <c r="H734" s="36">
        <f t="shared" si="11"/>
        <v>0</v>
      </c>
      <c r="I734" s="430"/>
    </row>
    <row r="735" spans="1:9" x14ac:dyDescent="0.25">
      <c r="A735" s="192"/>
      <c r="B735" s="200" t="s">
        <v>2319</v>
      </c>
      <c r="C735" s="243" t="s">
        <v>2602</v>
      </c>
      <c r="D735" s="190" t="s">
        <v>123</v>
      </c>
      <c r="E735" s="210">
        <v>655.4</v>
      </c>
      <c r="F735" s="486" t="s">
        <v>2716</v>
      </c>
      <c r="G735" s="42">
        <v>655.4</v>
      </c>
      <c r="H735" s="36">
        <f t="shared" si="11"/>
        <v>0</v>
      </c>
      <c r="I735" s="430"/>
    </row>
    <row r="736" spans="1:9" x14ac:dyDescent="0.25">
      <c r="A736" s="192"/>
      <c r="B736" s="200" t="s">
        <v>2320</v>
      </c>
      <c r="C736" s="243" t="s">
        <v>2602</v>
      </c>
      <c r="D736" s="190" t="s">
        <v>111</v>
      </c>
      <c r="E736" s="210">
        <v>4224</v>
      </c>
      <c r="F736" s="436">
        <v>41740</v>
      </c>
      <c r="G736" s="42">
        <v>4224</v>
      </c>
      <c r="H736" s="36">
        <f t="shared" si="11"/>
        <v>0</v>
      </c>
      <c r="I736" s="430"/>
    </row>
    <row r="737" spans="1:9" x14ac:dyDescent="0.25">
      <c r="A737" s="192"/>
      <c r="B737" s="200" t="s">
        <v>2321</v>
      </c>
      <c r="C737" s="243" t="s">
        <v>2602</v>
      </c>
      <c r="D737" s="190" t="s">
        <v>366</v>
      </c>
      <c r="E737" s="210">
        <v>10650.2</v>
      </c>
      <c r="F737" s="436">
        <v>41740</v>
      </c>
      <c r="G737" s="42">
        <v>10650.2</v>
      </c>
      <c r="H737" s="36">
        <f t="shared" si="11"/>
        <v>0</v>
      </c>
      <c r="I737" s="430"/>
    </row>
    <row r="738" spans="1:9" x14ac:dyDescent="0.25">
      <c r="A738" s="192"/>
      <c r="B738" s="200" t="s">
        <v>2322</v>
      </c>
      <c r="C738" s="243" t="s">
        <v>2602</v>
      </c>
      <c r="D738" s="190" t="s">
        <v>2687</v>
      </c>
      <c r="E738" s="210">
        <v>2438.5</v>
      </c>
      <c r="F738" s="436">
        <v>41740</v>
      </c>
      <c r="G738" s="42">
        <v>2438.5</v>
      </c>
      <c r="H738" s="36">
        <f t="shared" si="11"/>
        <v>0</v>
      </c>
      <c r="I738" s="430"/>
    </row>
    <row r="739" spans="1:9" x14ac:dyDescent="0.25">
      <c r="A739" s="192"/>
      <c r="B739" s="200" t="s">
        <v>2324</v>
      </c>
      <c r="C739" s="243" t="s">
        <v>2602</v>
      </c>
      <c r="D739" s="190" t="s">
        <v>69</v>
      </c>
      <c r="E739" s="210">
        <v>317</v>
      </c>
      <c r="F739" s="436">
        <v>41740</v>
      </c>
      <c r="G739" s="42">
        <v>317</v>
      </c>
      <c r="H739" s="36">
        <f t="shared" si="11"/>
        <v>0</v>
      </c>
      <c r="I739" s="430"/>
    </row>
    <row r="740" spans="1:9" x14ac:dyDescent="0.25">
      <c r="A740" s="192"/>
      <c r="B740" s="200" t="s">
        <v>2325</v>
      </c>
      <c r="C740" s="243" t="s">
        <v>2602</v>
      </c>
      <c r="D740" s="190" t="s">
        <v>68</v>
      </c>
      <c r="E740" s="210">
        <v>3760</v>
      </c>
      <c r="F740" s="546" t="s">
        <v>2717</v>
      </c>
      <c r="G740" s="42">
        <v>3760</v>
      </c>
      <c r="H740" s="36">
        <f t="shared" si="11"/>
        <v>0</v>
      </c>
      <c r="I740" s="430"/>
    </row>
    <row r="741" spans="1:9" x14ac:dyDescent="0.25">
      <c r="A741" s="192"/>
      <c r="B741" s="200" t="s">
        <v>2326</v>
      </c>
      <c r="C741" s="243" t="s">
        <v>2602</v>
      </c>
      <c r="D741" s="190" t="s">
        <v>87</v>
      </c>
      <c r="E741" s="210">
        <v>470</v>
      </c>
      <c r="F741" s="436">
        <v>41740</v>
      </c>
      <c r="G741" s="42">
        <v>470</v>
      </c>
      <c r="H741" s="36">
        <f t="shared" si="11"/>
        <v>0</v>
      </c>
      <c r="I741" s="430"/>
    </row>
    <row r="742" spans="1:9" x14ac:dyDescent="0.25">
      <c r="A742" s="192"/>
      <c r="B742" s="200" t="s">
        <v>2327</v>
      </c>
      <c r="C742" s="243" t="s">
        <v>2602</v>
      </c>
      <c r="D742" s="190" t="s">
        <v>650</v>
      </c>
      <c r="E742" s="210">
        <v>19139.400000000001</v>
      </c>
      <c r="F742" s="436">
        <v>41740</v>
      </c>
      <c r="G742" s="42">
        <v>19139.400000000001</v>
      </c>
      <c r="H742" s="36">
        <f t="shared" si="11"/>
        <v>0</v>
      </c>
      <c r="I742" s="430"/>
    </row>
    <row r="743" spans="1:9" x14ac:dyDescent="0.25">
      <c r="A743" s="192"/>
      <c r="B743" s="200" t="s">
        <v>2329</v>
      </c>
      <c r="C743" s="243" t="s">
        <v>2602</v>
      </c>
      <c r="D743" s="190" t="s">
        <v>237</v>
      </c>
      <c r="E743" s="210">
        <v>847</v>
      </c>
      <c r="F743" s="493" t="s">
        <v>2718</v>
      </c>
      <c r="G743" s="42">
        <v>847</v>
      </c>
      <c r="H743" s="36">
        <f t="shared" si="11"/>
        <v>0</v>
      </c>
      <c r="I743" s="430"/>
    </row>
    <row r="744" spans="1:9" x14ac:dyDescent="0.25">
      <c r="A744" s="192"/>
      <c r="B744" s="200" t="s">
        <v>2330</v>
      </c>
      <c r="C744" s="243" t="s">
        <v>2602</v>
      </c>
      <c r="D744" s="190" t="s">
        <v>99</v>
      </c>
      <c r="E744" s="210">
        <v>723</v>
      </c>
      <c r="F744" s="436">
        <v>41740</v>
      </c>
      <c r="G744" s="42">
        <v>723</v>
      </c>
      <c r="H744" s="36">
        <f t="shared" si="11"/>
        <v>0</v>
      </c>
      <c r="I744" s="430"/>
    </row>
    <row r="745" spans="1:9" x14ac:dyDescent="0.25">
      <c r="A745" s="192"/>
      <c r="B745" s="200" t="s">
        <v>2331</v>
      </c>
      <c r="C745" s="243" t="s">
        <v>2602</v>
      </c>
      <c r="D745" s="190" t="s">
        <v>136</v>
      </c>
      <c r="E745" s="210">
        <v>2370</v>
      </c>
      <c r="F745" s="436">
        <v>41740</v>
      </c>
      <c r="G745" s="42">
        <v>2370</v>
      </c>
      <c r="H745" s="36">
        <f t="shared" si="11"/>
        <v>0</v>
      </c>
      <c r="I745" s="430"/>
    </row>
    <row r="746" spans="1:9" x14ac:dyDescent="0.25">
      <c r="A746" s="192"/>
      <c r="B746" s="200" t="s">
        <v>2332</v>
      </c>
      <c r="C746" s="243" t="s">
        <v>2602</v>
      </c>
      <c r="D746" s="190" t="s">
        <v>32</v>
      </c>
      <c r="E746" s="210">
        <v>6331</v>
      </c>
      <c r="F746" s="489" t="s">
        <v>2719</v>
      </c>
      <c r="G746" s="42">
        <v>6331</v>
      </c>
      <c r="H746" s="36">
        <f t="shared" si="11"/>
        <v>0</v>
      </c>
      <c r="I746" s="430"/>
    </row>
    <row r="747" spans="1:9" x14ac:dyDescent="0.25">
      <c r="A747" s="192"/>
      <c r="B747" s="200" t="s">
        <v>2333</v>
      </c>
      <c r="C747" s="243" t="s">
        <v>2602</v>
      </c>
      <c r="D747" s="196" t="s">
        <v>53</v>
      </c>
      <c r="E747" s="215">
        <v>0</v>
      </c>
      <c r="F747" s="436"/>
      <c r="G747" s="42"/>
      <c r="H747" s="36">
        <f t="shared" si="11"/>
        <v>0</v>
      </c>
      <c r="I747" s="430"/>
    </row>
    <row r="748" spans="1:9" x14ac:dyDescent="0.25">
      <c r="A748" s="192"/>
      <c r="B748" s="200" t="s">
        <v>2334</v>
      </c>
      <c r="C748" s="243" t="s">
        <v>2602</v>
      </c>
      <c r="D748" s="190" t="s">
        <v>47</v>
      </c>
      <c r="E748" s="210">
        <v>2433.6</v>
      </c>
      <c r="F748" s="436">
        <v>41740</v>
      </c>
      <c r="G748" s="42">
        <v>2433.6</v>
      </c>
      <c r="H748" s="36">
        <f t="shared" si="11"/>
        <v>0</v>
      </c>
      <c r="I748" s="430"/>
    </row>
    <row r="749" spans="1:9" x14ac:dyDescent="0.25">
      <c r="A749" s="192"/>
      <c r="B749" s="200" t="s">
        <v>2335</v>
      </c>
      <c r="C749" s="243" t="s">
        <v>2602</v>
      </c>
      <c r="D749" s="190" t="s">
        <v>54</v>
      </c>
      <c r="E749" s="210">
        <v>6960</v>
      </c>
      <c r="F749" s="436">
        <v>41740</v>
      </c>
      <c r="G749" s="42">
        <v>6960</v>
      </c>
      <c r="H749" s="36">
        <f t="shared" si="11"/>
        <v>0</v>
      </c>
      <c r="I749" s="430"/>
    </row>
    <row r="750" spans="1:9" x14ac:dyDescent="0.25">
      <c r="A750" s="192"/>
      <c r="B750" s="200" t="s">
        <v>2336</v>
      </c>
      <c r="C750" s="243" t="s">
        <v>2602</v>
      </c>
      <c r="D750" s="190" t="s">
        <v>39</v>
      </c>
      <c r="E750" s="210">
        <v>5662</v>
      </c>
      <c r="F750" s="491" t="s">
        <v>2720</v>
      </c>
      <c r="G750" s="42">
        <v>5662</v>
      </c>
      <c r="H750" s="36">
        <f t="shared" si="11"/>
        <v>0</v>
      </c>
      <c r="I750" s="430"/>
    </row>
    <row r="751" spans="1:9" x14ac:dyDescent="0.25">
      <c r="A751" s="192"/>
      <c r="B751" s="200" t="s">
        <v>2337</v>
      </c>
      <c r="C751" s="243" t="s">
        <v>2602</v>
      </c>
      <c r="D751" s="190" t="s">
        <v>24</v>
      </c>
      <c r="E751" s="210">
        <v>5871</v>
      </c>
      <c r="F751" s="436">
        <v>41740</v>
      </c>
      <c r="G751" s="42">
        <v>5871</v>
      </c>
      <c r="H751" s="36">
        <f t="shared" si="11"/>
        <v>0</v>
      </c>
      <c r="I751" s="430"/>
    </row>
    <row r="752" spans="1:9" x14ac:dyDescent="0.25">
      <c r="A752" s="192"/>
      <c r="B752" s="200" t="s">
        <v>2338</v>
      </c>
      <c r="C752" s="243" t="s">
        <v>2602</v>
      </c>
      <c r="D752" s="190" t="s">
        <v>508</v>
      </c>
      <c r="E752" s="210">
        <v>40213.199999999997</v>
      </c>
      <c r="F752" s="436">
        <v>41740</v>
      </c>
      <c r="G752" s="42">
        <v>40213.199999999997</v>
      </c>
      <c r="H752" s="36">
        <f t="shared" si="11"/>
        <v>0</v>
      </c>
      <c r="I752" s="430"/>
    </row>
    <row r="753" spans="1:9" x14ac:dyDescent="0.25">
      <c r="A753" s="192"/>
      <c r="B753" s="200" t="s">
        <v>2340</v>
      </c>
      <c r="C753" s="243" t="s">
        <v>2602</v>
      </c>
      <c r="D753" s="190" t="s">
        <v>8</v>
      </c>
      <c r="E753" s="210">
        <v>1147</v>
      </c>
      <c r="F753" s="436">
        <v>41740</v>
      </c>
      <c r="G753" s="42">
        <v>1147</v>
      </c>
      <c r="H753" s="36">
        <f t="shared" si="11"/>
        <v>0</v>
      </c>
      <c r="I753" s="430"/>
    </row>
    <row r="754" spans="1:9" x14ac:dyDescent="0.25">
      <c r="A754" s="192"/>
      <c r="B754" s="200" t="s">
        <v>2341</v>
      </c>
      <c r="C754" s="243" t="s">
        <v>2602</v>
      </c>
      <c r="D754" s="190" t="s">
        <v>392</v>
      </c>
      <c r="E754" s="210">
        <v>1932</v>
      </c>
      <c r="F754" s="436">
        <v>41740</v>
      </c>
      <c r="G754" s="42">
        <v>1932</v>
      </c>
      <c r="H754" s="36">
        <f t="shared" si="11"/>
        <v>0</v>
      </c>
      <c r="I754" s="77"/>
    </row>
    <row r="755" spans="1:9" x14ac:dyDescent="0.25">
      <c r="A755" s="192"/>
      <c r="B755" s="200" t="s">
        <v>2342</v>
      </c>
      <c r="C755" s="243" t="s">
        <v>2602</v>
      </c>
      <c r="D755" s="190" t="s">
        <v>180</v>
      </c>
      <c r="E755" s="210">
        <v>9264</v>
      </c>
      <c r="F755" s="436">
        <v>41740</v>
      </c>
      <c r="G755" s="42">
        <v>9264</v>
      </c>
      <c r="H755" s="36">
        <f t="shared" si="11"/>
        <v>0</v>
      </c>
      <c r="I755" s="430"/>
    </row>
    <row r="756" spans="1:9" x14ac:dyDescent="0.25">
      <c r="A756" s="192"/>
      <c r="B756" s="200" t="s">
        <v>2343</v>
      </c>
      <c r="C756" s="243" t="s">
        <v>2602</v>
      </c>
      <c r="D756" s="190" t="s">
        <v>74</v>
      </c>
      <c r="E756" s="210">
        <v>1733.5</v>
      </c>
      <c r="F756" s="436">
        <v>41740</v>
      </c>
      <c r="G756" s="42">
        <v>1733.5</v>
      </c>
      <c r="H756" s="36">
        <f t="shared" si="11"/>
        <v>0</v>
      </c>
      <c r="I756" s="430"/>
    </row>
    <row r="757" spans="1:9" x14ac:dyDescent="0.25">
      <c r="A757" s="192"/>
      <c r="B757" s="200" t="s">
        <v>2344</v>
      </c>
      <c r="C757" s="243" t="s">
        <v>2602</v>
      </c>
      <c r="D757" s="190" t="s">
        <v>193</v>
      </c>
      <c r="E757" s="210">
        <v>420</v>
      </c>
      <c r="F757" s="436">
        <v>41752</v>
      </c>
      <c r="G757" s="42">
        <v>420</v>
      </c>
      <c r="H757" s="36">
        <f t="shared" si="11"/>
        <v>0</v>
      </c>
      <c r="I757" s="430"/>
    </row>
    <row r="758" spans="1:9" x14ac:dyDescent="0.25">
      <c r="A758" s="192"/>
      <c r="B758" s="200" t="s">
        <v>2345</v>
      </c>
      <c r="C758" s="243" t="s">
        <v>2602</v>
      </c>
      <c r="D758" s="190" t="s">
        <v>349</v>
      </c>
      <c r="E758" s="210">
        <v>3113.5</v>
      </c>
      <c r="F758" s="436">
        <v>41741</v>
      </c>
      <c r="G758" s="42">
        <v>3113.5</v>
      </c>
      <c r="H758" s="50">
        <f t="shared" si="11"/>
        <v>0</v>
      </c>
      <c r="I758" s="430"/>
    </row>
    <row r="759" spans="1:9" x14ac:dyDescent="0.25">
      <c r="A759" s="192"/>
      <c r="B759" s="200" t="s">
        <v>2346</v>
      </c>
      <c r="C759" s="243" t="s">
        <v>2602</v>
      </c>
      <c r="D759" s="190" t="s">
        <v>16</v>
      </c>
      <c r="E759" s="210">
        <v>10267.200000000001</v>
      </c>
      <c r="F759" s="493" t="s">
        <v>2721</v>
      </c>
      <c r="G759" s="42">
        <v>10267.200000000001</v>
      </c>
      <c r="H759" s="50">
        <f t="shared" si="11"/>
        <v>0</v>
      </c>
      <c r="I759" s="430"/>
    </row>
    <row r="760" spans="1:9" x14ac:dyDescent="0.25">
      <c r="A760" s="192"/>
      <c r="B760" s="200" t="s">
        <v>2347</v>
      </c>
      <c r="C760" s="243" t="s">
        <v>2602</v>
      </c>
      <c r="D760" s="190" t="s">
        <v>193</v>
      </c>
      <c r="E760" s="210">
        <v>1597</v>
      </c>
      <c r="F760" s="436">
        <v>41752</v>
      </c>
      <c r="G760" s="42">
        <v>1597</v>
      </c>
      <c r="H760" s="36">
        <f t="shared" si="11"/>
        <v>0</v>
      </c>
      <c r="I760" s="430"/>
    </row>
    <row r="761" spans="1:9" x14ac:dyDescent="0.25">
      <c r="A761" s="192"/>
      <c r="B761" s="200" t="s">
        <v>2348</v>
      </c>
      <c r="C761" s="243" t="s">
        <v>2602</v>
      </c>
      <c r="D761" s="190" t="s">
        <v>665</v>
      </c>
      <c r="E761" s="210">
        <v>17411</v>
      </c>
      <c r="F761" s="436">
        <v>41741</v>
      </c>
      <c r="G761" s="42">
        <v>17411</v>
      </c>
      <c r="H761" s="50">
        <f t="shared" si="11"/>
        <v>0</v>
      </c>
      <c r="I761" s="430"/>
    </row>
    <row r="762" spans="1:9" x14ac:dyDescent="0.25">
      <c r="A762" s="192"/>
      <c r="B762" s="200" t="s">
        <v>1129</v>
      </c>
      <c r="C762" s="243" t="s">
        <v>2602</v>
      </c>
      <c r="D762" s="190" t="s">
        <v>478</v>
      </c>
      <c r="E762" s="210">
        <v>7308</v>
      </c>
      <c r="F762" s="436">
        <v>41741</v>
      </c>
      <c r="G762" s="42">
        <v>7308</v>
      </c>
      <c r="H762" s="50">
        <f t="shared" si="11"/>
        <v>0</v>
      </c>
      <c r="I762" s="430"/>
    </row>
    <row r="763" spans="1:9" x14ac:dyDescent="0.25">
      <c r="A763" s="192"/>
      <c r="B763" s="200" t="s">
        <v>1130</v>
      </c>
      <c r="C763" s="243" t="s">
        <v>2602</v>
      </c>
      <c r="D763" s="190" t="s">
        <v>152</v>
      </c>
      <c r="E763" s="210">
        <v>7957</v>
      </c>
      <c r="F763" s="436">
        <v>41740</v>
      </c>
      <c r="G763" s="42">
        <v>7957</v>
      </c>
      <c r="H763" s="50">
        <f t="shared" si="11"/>
        <v>0</v>
      </c>
      <c r="I763" s="430"/>
    </row>
    <row r="764" spans="1:9" x14ac:dyDescent="0.25">
      <c r="A764" s="192"/>
      <c r="B764" s="200" t="s">
        <v>1131</v>
      </c>
      <c r="C764" s="243" t="s">
        <v>2602</v>
      </c>
      <c r="D764" s="190" t="s">
        <v>14</v>
      </c>
      <c r="E764" s="210">
        <v>10590</v>
      </c>
      <c r="F764" s="436">
        <v>41741</v>
      </c>
      <c r="G764" s="42">
        <v>10590</v>
      </c>
      <c r="H764" s="50">
        <f t="shared" si="11"/>
        <v>0</v>
      </c>
      <c r="I764" s="430"/>
    </row>
    <row r="765" spans="1:9" x14ac:dyDescent="0.25">
      <c r="A765" s="192">
        <v>41741</v>
      </c>
      <c r="B765" s="200" t="s">
        <v>1132</v>
      </c>
      <c r="C765" s="243" t="s">
        <v>2602</v>
      </c>
      <c r="D765" s="190" t="s">
        <v>62</v>
      </c>
      <c r="E765" s="210">
        <v>24236</v>
      </c>
      <c r="F765" s="436">
        <v>41741</v>
      </c>
      <c r="G765" s="42">
        <v>24236</v>
      </c>
      <c r="H765" s="36">
        <f t="shared" si="11"/>
        <v>0</v>
      </c>
      <c r="I765" s="621" t="s">
        <v>27</v>
      </c>
    </row>
    <row r="766" spans="1:9" x14ac:dyDescent="0.25">
      <c r="A766" s="192"/>
      <c r="B766" s="200" t="s">
        <v>1133</v>
      </c>
      <c r="C766" s="243" t="s">
        <v>2602</v>
      </c>
      <c r="D766" s="190" t="s">
        <v>233</v>
      </c>
      <c r="E766" s="210">
        <v>560</v>
      </c>
      <c r="F766" s="436">
        <v>41741</v>
      </c>
      <c r="G766" s="42">
        <v>560</v>
      </c>
      <c r="H766" s="50">
        <f t="shared" si="11"/>
        <v>0</v>
      </c>
      <c r="I766" s="623"/>
    </row>
    <row r="767" spans="1:9" x14ac:dyDescent="0.25">
      <c r="A767" s="192">
        <v>41741</v>
      </c>
      <c r="B767" s="200" t="s">
        <v>1134</v>
      </c>
      <c r="C767" s="243" t="s">
        <v>2602</v>
      </c>
      <c r="D767" s="190" t="s">
        <v>191</v>
      </c>
      <c r="E767" s="210">
        <v>2587</v>
      </c>
      <c r="F767" s="436">
        <v>41741</v>
      </c>
      <c r="G767" s="42">
        <v>2587</v>
      </c>
      <c r="H767" s="50">
        <f t="shared" si="11"/>
        <v>0</v>
      </c>
      <c r="I767" s="621" t="s">
        <v>217</v>
      </c>
    </row>
    <row r="768" spans="1:9" x14ac:dyDescent="0.25">
      <c r="A768" s="192"/>
      <c r="B768" s="200" t="s">
        <v>1135</v>
      </c>
      <c r="C768" s="243" t="s">
        <v>2602</v>
      </c>
      <c r="D768" s="190" t="s">
        <v>78</v>
      </c>
      <c r="E768" s="210">
        <v>3962</v>
      </c>
      <c r="F768" s="436">
        <v>41741</v>
      </c>
      <c r="G768" s="42">
        <v>3962</v>
      </c>
      <c r="H768" s="36">
        <f t="shared" ref="H768:H831" si="12">E768-G768</f>
        <v>0</v>
      </c>
      <c r="I768" s="621"/>
    </row>
    <row r="769" spans="1:9" x14ac:dyDescent="0.25">
      <c r="A769" s="192"/>
      <c r="B769" s="200" t="s">
        <v>1136</v>
      </c>
      <c r="C769" s="243" t="s">
        <v>2602</v>
      </c>
      <c r="D769" s="190" t="s">
        <v>351</v>
      </c>
      <c r="E769" s="210">
        <v>2554</v>
      </c>
      <c r="F769" s="436">
        <v>41741</v>
      </c>
      <c r="G769" s="42">
        <v>2554</v>
      </c>
      <c r="H769" s="36">
        <f t="shared" si="12"/>
        <v>0</v>
      </c>
      <c r="I769" s="621" t="s">
        <v>217</v>
      </c>
    </row>
    <row r="770" spans="1:9" x14ac:dyDescent="0.25">
      <c r="A770" s="192"/>
      <c r="B770" s="200" t="s">
        <v>1137</v>
      </c>
      <c r="C770" s="243" t="s">
        <v>2602</v>
      </c>
      <c r="D770" s="190" t="s">
        <v>2722</v>
      </c>
      <c r="E770" s="210">
        <v>2719</v>
      </c>
      <c r="F770" s="436">
        <v>41743</v>
      </c>
      <c r="G770" s="42">
        <v>2719</v>
      </c>
      <c r="H770" s="36">
        <f t="shared" si="12"/>
        <v>0</v>
      </c>
      <c r="I770" s="621" t="s">
        <v>217</v>
      </c>
    </row>
    <row r="771" spans="1:9" x14ac:dyDescent="0.25">
      <c r="A771" s="192"/>
      <c r="B771" s="200" t="s">
        <v>1138</v>
      </c>
      <c r="C771" s="243" t="s">
        <v>2602</v>
      </c>
      <c r="D771" s="190" t="s">
        <v>8</v>
      </c>
      <c r="E771" s="210">
        <v>575</v>
      </c>
      <c r="F771" s="436">
        <v>41741</v>
      </c>
      <c r="G771" s="42">
        <v>575</v>
      </c>
      <c r="H771" s="36">
        <f t="shared" si="12"/>
        <v>0</v>
      </c>
      <c r="I771" s="621" t="s">
        <v>8</v>
      </c>
    </row>
    <row r="772" spans="1:9" x14ac:dyDescent="0.25">
      <c r="A772" s="192"/>
      <c r="B772" s="200" t="s">
        <v>1139</v>
      </c>
      <c r="C772" s="243" t="s">
        <v>2602</v>
      </c>
      <c r="D772" s="190" t="s">
        <v>910</v>
      </c>
      <c r="E772" s="210">
        <v>40516</v>
      </c>
      <c r="F772" s="436">
        <v>41741</v>
      </c>
      <c r="G772" s="42">
        <v>40516</v>
      </c>
      <c r="H772" s="36">
        <f t="shared" si="12"/>
        <v>0</v>
      </c>
      <c r="I772" s="621" t="s">
        <v>8</v>
      </c>
    </row>
    <row r="773" spans="1:9" x14ac:dyDescent="0.25">
      <c r="A773" s="192"/>
      <c r="B773" s="200" t="s">
        <v>1140</v>
      </c>
      <c r="C773" s="243" t="s">
        <v>2602</v>
      </c>
      <c r="D773" s="190" t="s">
        <v>2723</v>
      </c>
      <c r="E773" s="210">
        <v>1380</v>
      </c>
      <c r="F773" s="436">
        <v>41741</v>
      </c>
      <c r="G773" s="42">
        <v>1380</v>
      </c>
      <c r="H773" s="36">
        <f t="shared" si="12"/>
        <v>0</v>
      </c>
      <c r="I773" s="621" t="s">
        <v>30</v>
      </c>
    </row>
    <row r="774" spans="1:9" x14ac:dyDescent="0.25">
      <c r="A774" s="192"/>
      <c r="B774" s="200" t="s">
        <v>1141</v>
      </c>
      <c r="C774" s="243" t="s">
        <v>2602</v>
      </c>
      <c r="D774" s="190" t="s">
        <v>28</v>
      </c>
      <c r="E774" s="210">
        <v>5846.6</v>
      </c>
      <c r="F774" s="436">
        <v>41741</v>
      </c>
      <c r="G774" s="42">
        <v>5846.6</v>
      </c>
      <c r="H774" s="36">
        <f t="shared" si="12"/>
        <v>0</v>
      </c>
      <c r="I774" s="621"/>
    </row>
    <row r="775" spans="1:9" x14ac:dyDescent="0.25">
      <c r="A775" s="192"/>
      <c r="B775" s="200" t="s">
        <v>1142</v>
      </c>
      <c r="C775" s="243" t="s">
        <v>2602</v>
      </c>
      <c r="D775" s="190" t="s">
        <v>13</v>
      </c>
      <c r="E775" s="210">
        <v>8275.2000000000007</v>
      </c>
      <c r="F775" s="436">
        <v>41759</v>
      </c>
      <c r="G775" s="42">
        <v>8275.2000000000007</v>
      </c>
      <c r="H775" s="36">
        <f t="shared" si="12"/>
        <v>0</v>
      </c>
      <c r="I775" s="621" t="s">
        <v>21</v>
      </c>
    </row>
    <row r="776" spans="1:9" x14ac:dyDescent="0.25">
      <c r="A776" s="192"/>
      <c r="B776" s="200" t="s">
        <v>1143</v>
      </c>
      <c r="C776" s="243" t="s">
        <v>2602</v>
      </c>
      <c r="D776" s="190" t="s">
        <v>2724</v>
      </c>
      <c r="E776" s="210">
        <v>17444</v>
      </c>
      <c r="F776" s="436">
        <v>41753</v>
      </c>
      <c r="G776" s="42">
        <v>17444</v>
      </c>
      <c r="H776" s="36">
        <f t="shared" si="12"/>
        <v>0</v>
      </c>
      <c r="I776" s="621" t="s">
        <v>21</v>
      </c>
    </row>
    <row r="777" spans="1:9" x14ac:dyDescent="0.25">
      <c r="A777" s="192"/>
      <c r="B777" s="200" t="s">
        <v>1144</v>
      </c>
      <c r="C777" s="243" t="s">
        <v>2602</v>
      </c>
      <c r="D777" s="190" t="s">
        <v>23</v>
      </c>
      <c r="E777" s="210">
        <v>7586.5</v>
      </c>
      <c r="F777" s="436">
        <v>41741</v>
      </c>
      <c r="G777" s="42">
        <v>7586.5</v>
      </c>
      <c r="H777" s="36">
        <f t="shared" si="12"/>
        <v>0</v>
      </c>
      <c r="I777" s="621"/>
    </row>
    <row r="778" spans="1:9" x14ac:dyDescent="0.25">
      <c r="A778" s="192"/>
      <c r="B778" s="200" t="s">
        <v>1145</v>
      </c>
      <c r="C778" s="243" t="s">
        <v>2602</v>
      </c>
      <c r="D778" s="190" t="s">
        <v>260</v>
      </c>
      <c r="E778" s="210">
        <v>4704</v>
      </c>
      <c r="F778" s="436">
        <v>41741</v>
      </c>
      <c r="G778" s="42">
        <v>4704</v>
      </c>
      <c r="H778" s="36">
        <f>E778-G778</f>
        <v>0</v>
      </c>
      <c r="I778" s="621" t="s">
        <v>21</v>
      </c>
    </row>
    <row r="779" spans="1:9" x14ac:dyDescent="0.25">
      <c r="A779" s="192"/>
      <c r="B779" s="200" t="s">
        <v>1146</v>
      </c>
      <c r="C779" s="243" t="s">
        <v>2602</v>
      </c>
      <c r="D779" s="190" t="s">
        <v>8</v>
      </c>
      <c r="E779" s="210">
        <v>2247</v>
      </c>
      <c r="F779" s="436">
        <v>41741</v>
      </c>
      <c r="G779" s="42">
        <v>2247</v>
      </c>
      <c r="H779" s="36">
        <f>E779-G779</f>
        <v>0</v>
      </c>
      <c r="I779" s="621" t="s">
        <v>8</v>
      </c>
    </row>
    <row r="780" spans="1:9" x14ac:dyDescent="0.25">
      <c r="A780" s="192"/>
      <c r="B780" s="200" t="s">
        <v>1147</v>
      </c>
      <c r="C780" s="243" t="s">
        <v>2602</v>
      </c>
      <c r="D780" s="190" t="s">
        <v>8</v>
      </c>
      <c r="E780" s="210">
        <v>228</v>
      </c>
      <c r="F780" s="436">
        <v>41741</v>
      </c>
      <c r="G780" s="42">
        <v>228</v>
      </c>
      <c r="H780" s="36">
        <f t="shared" si="12"/>
        <v>0</v>
      </c>
      <c r="I780" s="621" t="s">
        <v>8</v>
      </c>
    </row>
    <row r="781" spans="1:9" x14ac:dyDescent="0.25">
      <c r="A781" s="192"/>
      <c r="B781" s="200" t="s">
        <v>1148</v>
      </c>
      <c r="C781" s="243" t="s">
        <v>2602</v>
      </c>
      <c r="D781" s="190" t="s">
        <v>92</v>
      </c>
      <c r="E781" s="210">
        <v>6888</v>
      </c>
      <c r="F781" s="436">
        <v>41743</v>
      </c>
      <c r="G781" s="42">
        <v>6888</v>
      </c>
      <c r="H781" s="36">
        <f t="shared" si="12"/>
        <v>0</v>
      </c>
      <c r="I781" s="621" t="s">
        <v>27</v>
      </c>
    </row>
    <row r="782" spans="1:9" x14ac:dyDescent="0.25">
      <c r="A782" s="192"/>
      <c r="B782" s="200" t="s">
        <v>1149</v>
      </c>
      <c r="C782" s="243" t="s">
        <v>2602</v>
      </c>
      <c r="D782" s="190" t="s">
        <v>91</v>
      </c>
      <c r="E782" s="210">
        <v>20519</v>
      </c>
      <c r="F782" s="436">
        <v>41741</v>
      </c>
      <c r="G782" s="42">
        <v>20519</v>
      </c>
      <c r="H782" s="36">
        <f t="shared" si="12"/>
        <v>0</v>
      </c>
      <c r="I782" s="621" t="s">
        <v>27</v>
      </c>
    </row>
    <row r="783" spans="1:9" x14ac:dyDescent="0.25">
      <c r="A783" s="192"/>
      <c r="B783" s="200" t="s">
        <v>1150</v>
      </c>
      <c r="C783" s="243" t="s">
        <v>2602</v>
      </c>
      <c r="D783" s="190" t="s">
        <v>124</v>
      </c>
      <c r="E783" s="210">
        <v>5035.5</v>
      </c>
      <c r="F783" s="436">
        <v>41743</v>
      </c>
      <c r="G783" s="42">
        <v>5035.5</v>
      </c>
      <c r="H783" s="36">
        <f t="shared" si="12"/>
        <v>0</v>
      </c>
      <c r="I783" s="621" t="s">
        <v>30</v>
      </c>
    </row>
    <row r="784" spans="1:9" x14ac:dyDescent="0.25">
      <c r="A784" s="192"/>
      <c r="B784" s="200" t="s">
        <v>1151</v>
      </c>
      <c r="C784" s="243" t="s">
        <v>2602</v>
      </c>
      <c r="D784" s="190" t="s">
        <v>2586</v>
      </c>
      <c r="E784" s="210">
        <v>42471</v>
      </c>
      <c r="F784" s="486" t="s">
        <v>2725</v>
      </c>
      <c r="G784" s="42">
        <v>42471</v>
      </c>
      <c r="H784" s="36">
        <f t="shared" si="12"/>
        <v>0</v>
      </c>
      <c r="I784" s="621" t="s">
        <v>27</v>
      </c>
    </row>
    <row r="785" spans="1:9" x14ac:dyDescent="0.25">
      <c r="A785" s="192"/>
      <c r="B785" s="200" t="s">
        <v>1152</v>
      </c>
      <c r="C785" s="243" t="s">
        <v>2602</v>
      </c>
      <c r="D785" s="190" t="s">
        <v>29</v>
      </c>
      <c r="E785" s="210">
        <v>6222.8</v>
      </c>
      <c r="F785" s="436">
        <v>41743</v>
      </c>
      <c r="G785" s="42">
        <v>6222.8</v>
      </c>
      <c r="H785" s="36">
        <f t="shared" si="12"/>
        <v>0</v>
      </c>
      <c r="I785" s="621"/>
    </row>
    <row r="786" spans="1:9" x14ac:dyDescent="0.25">
      <c r="A786" s="192"/>
      <c r="B786" s="200" t="s">
        <v>1153</v>
      </c>
      <c r="C786" s="243" t="s">
        <v>2602</v>
      </c>
      <c r="D786" s="190" t="s">
        <v>501</v>
      </c>
      <c r="E786" s="210">
        <v>1409.6</v>
      </c>
      <c r="F786" s="436">
        <v>41741</v>
      </c>
      <c r="G786" s="42">
        <v>1409.6</v>
      </c>
      <c r="H786" s="36">
        <f t="shared" si="12"/>
        <v>0</v>
      </c>
      <c r="I786" s="621"/>
    </row>
    <row r="787" spans="1:9" x14ac:dyDescent="0.25">
      <c r="A787" s="192"/>
      <c r="B787" s="200" t="s">
        <v>1154</v>
      </c>
      <c r="C787" s="243" t="s">
        <v>2602</v>
      </c>
      <c r="D787" s="190" t="s">
        <v>34</v>
      </c>
      <c r="E787" s="210">
        <v>2797.5</v>
      </c>
      <c r="F787" s="436">
        <v>41743</v>
      </c>
      <c r="G787" s="42">
        <v>2797.5</v>
      </c>
      <c r="H787" s="36">
        <f t="shared" si="12"/>
        <v>0</v>
      </c>
      <c r="I787" s="621" t="s">
        <v>30</v>
      </c>
    </row>
    <row r="788" spans="1:9" x14ac:dyDescent="0.25">
      <c r="A788" s="192"/>
      <c r="B788" s="200" t="s">
        <v>1156</v>
      </c>
      <c r="C788" s="243" t="s">
        <v>2602</v>
      </c>
      <c r="D788" s="190" t="s">
        <v>108</v>
      </c>
      <c r="E788" s="210">
        <v>13905.3</v>
      </c>
      <c r="F788" s="436">
        <v>41741</v>
      </c>
      <c r="G788" s="42">
        <v>13905.3</v>
      </c>
      <c r="H788" s="36">
        <f>E788-G788</f>
        <v>0</v>
      </c>
      <c r="I788" s="621"/>
    </row>
    <row r="789" spans="1:9" x14ac:dyDescent="0.25">
      <c r="A789" s="192"/>
      <c r="B789" s="200" t="s">
        <v>1157</v>
      </c>
      <c r="C789" s="243" t="s">
        <v>2602</v>
      </c>
      <c r="D789" s="190" t="s">
        <v>54</v>
      </c>
      <c r="E789" s="210">
        <v>5635.6</v>
      </c>
      <c r="F789" s="436">
        <v>41743</v>
      </c>
      <c r="G789" s="42">
        <v>5635.6</v>
      </c>
      <c r="H789" s="36">
        <f>E789-G789</f>
        <v>0</v>
      </c>
      <c r="I789" s="621" t="s">
        <v>30</v>
      </c>
    </row>
    <row r="790" spans="1:9" x14ac:dyDescent="0.25">
      <c r="A790" s="192"/>
      <c r="B790" s="200" t="s">
        <v>1158</v>
      </c>
      <c r="C790" s="243" t="s">
        <v>2602</v>
      </c>
      <c r="D790" s="190" t="s">
        <v>2584</v>
      </c>
      <c r="E790" s="210">
        <v>43749.5</v>
      </c>
      <c r="F790" s="497" t="s">
        <v>2726</v>
      </c>
      <c r="G790" s="219">
        <v>43749.5</v>
      </c>
      <c r="H790" s="36">
        <f>E790-G790</f>
        <v>0</v>
      </c>
      <c r="I790" s="621" t="s">
        <v>27</v>
      </c>
    </row>
    <row r="791" spans="1:9" x14ac:dyDescent="0.25">
      <c r="A791" s="192"/>
      <c r="B791" s="200" t="s">
        <v>1159</v>
      </c>
      <c r="C791" s="243" t="s">
        <v>2602</v>
      </c>
      <c r="D791" s="190" t="s">
        <v>244</v>
      </c>
      <c r="E791" s="210">
        <v>22692</v>
      </c>
      <c r="F791" s="497" t="s">
        <v>2727</v>
      </c>
      <c r="G791" s="219">
        <v>22692</v>
      </c>
      <c r="H791" s="36">
        <f t="shared" si="12"/>
        <v>0</v>
      </c>
      <c r="I791" s="621" t="s">
        <v>27</v>
      </c>
    </row>
    <row r="792" spans="1:9" x14ac:dyDescent="0.25">
      <c r="A792" s="192"/>
      <c r="B792" s="200" t="s">
        <v>1160</v>
      </c>
      <c r="C792" s="243" t="s">
        <v>2602</v>
      </c>
      <c r="D792" s="190" t="s">
        <v>57</v>
      </c>
      <c r="E792" s="210">
        <v>1225</v>
      </c>
      <c r="F792" s="436">
        <v>41743</v>
      </c>
      <c r="G792" s="42">
        <v>1225</v>
      </c>
      <c r="H792" s="36">
        <f t="shared" si="12"/>
        <v>0</v>
      </c>
      <c r="I792" s="621" t="s">
        <v>30</v>
      </c>
    </row>
    <row r="793" spans="1:9" x14ac:dyDescent="0.25">
      <c r="A793" s="192"/>
      <c r="B793" s="200" t="s">
        <v>1161</v>
      </c>
      <c r="C793" s="243" t="s">
        <v>2602</v>
      </c>
      <c r="D793" s="190" t="s">
        <v>1778</v>
      </c>
      <c r="E793" s="210">
        <v>3360</v>
      </c>
      <c r="F793" s="493" t="s">
        <v>2728</v>
      </c>
      <c r="G793" s="42">
        <v>3360</v>
      </c>
      <c r="H793" s="36">
        <f t="shared" si="12"/>
        <v>0</v>
      </c>
      <c r="I793" s="621" t="s">
        <v>30</v>
      </c>
    </row>
    <row r="794" spans="1:9" x14ac:dyDescent="0.25">
      <c r="A794" s="192"/>
      <c r="B794" s="200" t="s">
        <v>1163</v>
      </c>
      <c r="C794" s="243" t="s">
        <v>2602</v>
      </c>
      <c r="D794" s="190" t="s">
        <v>32</v>
      </c>
      <c r="E794" s="210">
        <v>10138.1</v>
      </c>
      <c r="F794" s="436">
        <v>41743</v>
      </c>
      <c r="G794" s="54">
        <v>10138.1</v>
      </c>
      <c r="H794" s="36">
        <f t="shared" si="12"/>
        <v>0</v>
      </c>
      <c r="I794" s="621" t="s">
        <v>30</v>
      </c>
    </row>
    <row r="795" spans="1:9" x14ac:dyDescent="0.25">
      <c r="A795" s="192"/>
      <c r="B795" s="200" t="s">
        <v>1164</v>
      </c>
      <c r="C795" s="243" t="s">
        <v>2602</v>
      </c>
      <c r="D795" s="190" t="s">
        <v>47</v>
      </c>
      <c r="E795" s="210">
        <v>2868</v>
      </c>
      <c r="F795" s="436">
        <v>41743</v>
      </c>
      <c r="G795" s="54">
        <v>2868</v>
      </c>
      <c r="H795" s="36">
        <f t="shared" si="12"/>
        <v>0</v>
      </c>
      <c r="I795" s="621" t="s">
        <v>30</v>
      </c>
    </row>
    <row r="796" spans="1:9" x14ac:dyDescent="0.25">
      <c r="A796" s="192"/>
      <c r="B796" s="200" t="s">
        <v>1166</v>
      </c>
      <c r="C796" s="243" t="s">
        <v>2602</v>
      </c>
      <c r="D796" s="190" t="s">
        <v>2409</v>
      </c>
      <c r="E796" s="210">
        <v>1910.4</v>
      </c>
      <c r="F796" s="486" t="s">
        <v>2729</v>
      </c>
      <c r="G796" s="54">
        <v>1910.4</v>
      </c>
      <c r="H796" s="36">
        <f t="shared" si="12"/>
        <v>0</v>
      </c>
      <c r="I796" s="621" t="s">
        <v>30</v>
      </c>
    </row>
    <row r="797" spans="1:9" x14ac:dyDescent="0.25">
      <c r="A797" s="192"/>
      <c r="B797" s="200" t="s">
        <v>1167</v>
      </c>
      <c r="C797" s="243" t="s">
        <v>2602</v>
      </c>
      <c r="D797" s="190" t="s">
        <v>2723</v>
      </c>
      <c r="E797" s="210">
        <v>1288</v>
      </c>
      <c r="F797" s="436">
        <v>41743</v>
      </c>
      <c r="G797" s="54">
        <v>1288</v>
      </c>
      <c r="H797" s="36">
        <f t="shared" si="12"/>
        <v>0</v>
      </c>
      <c r="I797" s="621" t="s">
        <v>30</v>
      </c>
    </row>
    <row r="798" spans="1:9" x14ac:dyDescent="0.25">
      <c r="A798" s="192"/>
      <c r="B798" s="200" t="s">
        <v>1168</v>
      </c>
      <c r="C798" s="243" t="s">
        <v>2602</v>
      </c>
      <c r="D798" s="190" t="s">
        <v>49</v>
      </c>
      <c r="E798" s="210">
        <v>3927</v>
      </c>
      <c r="F798" s="436">
        <v>41741</v>
      </c>
      <c r="G798" s="42">
        <v>3927</v>
      </c>
      <c r="H798" s="36">
        <f t="shared" si="12"/>
        <v>0</v>
      </c>
      <c r="I798" s="621"/>
    </row>
    <row r="799" spans="1:9" x14ac:dyDescent="0.25">
      <c r="A799" s="192"/>
      <c r="B799" s="200" t="s">
        <v>1169</v>
      </c>
      <c r="C799" s="243" t="s">
        <v>2602</v>
      </c>
      <c r="D799" s="190" t="s">
        <v>55</v>
      </c>
      <c r="E799" s="210">
        <v>16479</v>
      </c>
      <c r="F799" s="436">
        <v>41741</v>
      </c>
      <c r="G799" s="42">
        <v>16479</v>
      </c>
      <c r="H799" s="36">
        <f t="shared" si="12"/>
        <v>0</v>
      </c>
      <c r="I799" s="621"/>
    </row>
    <row r="800" spans="1:9" x14ac:dyDescent="0.25">
      <c r="A800" s="192"/>
      <c r="B800" s="200" t="s">
        <v>1170</v>
      </c>
      <c r="C800" s="243" t="s">
        <v>2602</v>
      </c>
      <c r="D800" s="190" t="s">
        <v>27</v>
      </c>
      <c r="E800" s="210">
        <v>13230</v>
      </c>
      <c r="F800" s="436">
        <v>41743</v>
      </c>
      <c r="G800" s="42">
        <v>13230</v>
      </c>
      <c r="H800" s="36">
        <f t="shared" si="12"/>
        <v>0</v>
      </c>
      <c r="I800" s="621" t="s">
        <v>27</v>
      </c>
    </row>
    <row r="801" spans="1:9" x14ac:dyDescent="0.25">
      <c r="A801" s="192"/>
      <c r="B801" s="200" t="s">
        <v>1172</v>
      </c>
      <c r="C801" s="243" t="s">
        <v>2602</v>
      </c>
      <c r="D801" s="190" t="s">
        <v>110</v>
      </c>
      <c r="E801" s="210">
        <v>9384</v>
      </c>
      <c r="F801" s="436">
        <v>41754</v>
      </c>
      <c r="G801" s="42">
        <v>9384</v>
      </c>
      <c r="H801" s="36">
        <f t="shared" si="12"/>
        <v>0</v>
      </c>
      <c r="I801" s="621" t="s">
        <v>30</v>
      </c>
    </row>
    <row r="802" spans="1:9" x14ac:dyDescent="0.25">
      <c r="A802" s="192"/>
      <c r="B802" s="200" t="s">
        <v>1174</v>
      </c>
      <c r="C802" s="243" t="s">
        <v>2602</v>
      </c>
      <c r="D802" s="190" t="s">
        <v>123</v>
      </c>
      <c r="E802" s="210">
        <v>6431</v>
      </c>
      <c r="F802" s="436">
        <v>41744</v>
      </c>
      <c r="G802" s="42">
        <v>6431</v>
      </c>
      <c r="H802" s="36">
        <f t="shared" si="12"/>
        <v>0</v>
      </c>
      <c r="I802" s="621" t="s">
        <v>8</v>
      </c>
    </row>
    <row r="803" spans="1:9" x14ac:dyDescent="0.25">
      <c r="A803" s="192"/>
      <c r="B803" s="200" t="s">
        <v>1175</v>
      </c>
      <c r="C803" s="243" t="s">
        <v>2602</v>
      </c>
      <c r="D803" s="190" t="s">
        <v>648</v>
      </c>
      <c r="E803" s="210">
        <v>2584</v>
      </c>
      <c r="F803" s="436">
        <v>41741</v>
      </c>
      <c r="G803" s="42">
        <v>2584</v>
      </c>
      <c r="H803" s="36">
        <f t="shared" si="12"/>
        <v>0</v>
      </c>
      <c r="I803" s="621"/>
    </row>
    <row r="804" spans="1:9" x14ac:dyDescent="0.25">
      <c r="A804" s="192"/>
      <c r="B804" s="200" t="s">
        <v>1176</v>
      </c>
      <c r="C804" s="243" t="s">
        <v>2602</v>
      </c>
      <c r="D804" s="190" t="s">
        <v>188</v>
      </c>
      <c r="E804" s="210">
        <v>3442</v>
      </c>
      <c r="F804" s="436">
        <v>41741</v>
      </c>
      <c r="G804" s="42">
        <v>3442</v>
      </c>
      <c r="H804" s="36">
        <f t="shared" si="12"/>
        <v>0</v>
      </c>
      <c r="I804" s="621"/>
    </row>
    <row r="805" spans="1:9" x14ac:dyDescent="0.25">
      <c r="A805" s="192"/>
      <c r="B805" s="200" t="s">
        <v>1177</v>
      </c>
      <c r="C805" s="243" t="s">
        <v>2602</v>
      </c>
      <c r="D805" s="190" t="s">
        <v>130</v>
      </c>
      <c r="E805" s="210">
        <v>9438.5</v>
      </c>
      <c r="F805" s="436">
        <v>41743</v>
      </c>
      <c r="G805" s="54">
        <v>9438.5</v>
      </c>
      <c r="H805" s="36">
        <f t="shared" si="12"/>
        <v>0</v>
      </c>
      <c r="I805" s="621" t="s">
        <v>21</v>
      </c>
    </row>
    <row r="806" spans="1:9" x14ac:dyDescent="0.25">
      <c r="A806" s="192"/>
      <c r="B806" s="200" t="s">
        <v>1178</v>
      </c>
      <c r="C806" s="243" t="s">
        <v>2602</v>
      </c>
      <c r="D806" s="190" t="s">
        <v>91</v>
      </c>
      <c r="E806" s="210">
        <v>9888</v>
      </c>
      <c r="F806" s="436">
        <v>41743</v>
      </c>
      <c r="G806" s="54">
        <v>9888</v>
      </c>
      <c r="H806" s="36">
        <f t="shared" si="12"/>
        <v>0</v>
      </c>
      <c r="I806" s="621" t="s">
        <v>27</v>
      </c>
    </row>
    <row r="807" spans="1:9" x14ac:dyDescent="0.25">
      <c r="A807" s="192"/>
      <c r="B807" s="200" t="s">
        <v>1179</v>
      </c>
      <c r="C807" s="243" t="s">
        <v>2602</v>
      </c>
      <c r="D807" s="190" t="s">
        <v>346</v>
      </c>
      <c r="E807" s="210">
        <v>1551.5</v>
      </c>
      <c r="F807" s="436">
        <v>41743</v>
      </c>
      <c r="G807" s="54">
        <v>1551.5</v>
      </c>
      <c r="H807" s="36">
        <f t="shared" si="12"/>
        <v>0</v>
      </c>
      <c r="I807" s="621" t="s">
        <v>27</v>
      </c>
    </row>
    <row r="808" spans="1:9" x14ac:dyDescent="0.25">
      <c r="A808" s="192"/>
      <c r="B808" s="200" t="s">
        <v>1180</v>
      </c>
      <c r="C808" s="243" t="s">
        <v>2602</v>
      </c>
      <c r="D808" s="190" t="s">
        <v>91</v>
      </c>
      <c r="E808" s="210">
        <v>7379.4</v>
      </c>
      <c r="F808" s="436">
        <v>41743</v>
      </c>
      <c r="G808" s="54">
        <v>7379.4</v>
      </c>
      <c r="H808" s="36">
        <f t="shared" si="12"/>
        <v>0</v>
      </c>
      <c r="I808" s="621" t="s">
        <v>27</v>
      </c>
    </row>
    <row r="809" spans="1:9" x14ac:dyDescent="0.25">
      <c r="A809" s="192"/>
      <c r="B809" s="200" t="s">
        <v>1181</v>
      </c>
      <c r="C809" s="243" t="s">
        <v>2602</v>
      </c>
      <c r="D809" s="190" t="s">
        <v>27</v>
      </c>
      <c r="E809" s="210">
        <v>3345</v>
      </c>
      <c r="F809" s="436">
        <v>41743</v>
      </c>
      <c r="G809" s="54">
        <v>3345</v>
      </c>
      <c r="H809" s="36">
        <f t="shared" si="12"/>
        <v>0</v>
      </c>
      <c r="I809" s="621" t="s">
        <v>27</v>
      </c>
    </row>
    <row r="810" spans="1:9" x14ac:dyDescent="0.25">
      <c r="A810" s="192"/>
      <c r="B810" s="200" t="s">
        <v>1182</v>
      </c>
      <c r="C810" s="243" t="s">
        <v>2602</v>
      </c>
      <c r="D810" s="190" t="s">
        <v>48</v>
      </c>
      <c r="E810" s="210">
        <v>735</v>
      </c>
      <c r="F810" s="436">
        <v>41743</v>
      </c>
      <c r="G810" s="54">
        <v>735</v>
      </c>
      <c r="H810" s="36">
        <f t="shared" si="12"/>
        <v>0</v>
      </c>
      <c r="I810" s="621"/>
    </row>
    <row r="811" spans="1:9" x14ac:dyDescent="0.25">
      <c r="A811" s="192"/>
      <c r="B811" s="200" t="s">
        <v>1183</v>
      </c>
      <c r="C811" s="243" t="s">
        <v>2602</v>
      </c>
      <c r="D811" s="190" t="s">
        <v>185</v>
      </c>
      <c r="E811" s="210">
        <v>8942.5</v>
      </c>
      <c r="F811" s="436">
        <v>41743</v>
      </c>
      <c r="G811" s="42">
        <v>8942.5</v>
      </c>
      <c r="H811" s="36">
        <f t="shared" si="12"/>
        <v>0</v>
      </c>
      <c r="I811" s="621" t="s">
        <v>27</v>
      </c>
    </row>
    <row r="812" spans="1:9" x14ac:dyDescent="0.25">
      <c r="A812" s="192"/>
      <c r="B812" s="200" t="s">
        <v>1184</v>
      </c>
      <c r="C812" s="243" t="s">
        <v>2602</v>
      </c>
      <c r="D812" s="190" t="s">
        <v>250</v>
      </c>
      <c r="E812" s="210">
        <v>18188.5</v>
      </c>
      <c r="F812" s="436">
        <v>41741</v>
      </c>
      <c r="G812" s="42">
        <v>18188.5</v>
      </c>
      <c r="H812" s="36">
        <f t="shared" si="12"/>
        <v>0</v>
      </c>
      <c r="I812" s="621" t="s">
        <v>217</v>
      </c>
    </row>
    <row r="813" spans="1:9" x14ac:dyDescent="0.25">
      <c r="A813" s="192"/>
      <c r="B813" s="200" t="s">
        <v>1185</v>
      </c>
      <c r="C813" s="243" t="s">
        <v>2602</v>
      </c>
      <c r="D813" s="190" t="s">
        <v>494</v>
      </c>
      <c r="E813" s="210">
        <v>839.2</v>
      </c>
      <c r="F813" s="436">
        <v>41741</v>
      </c>
      <c r="G813" s="42">
        <v>839.2</v>
      </c>
      <c r="H813" s="36">
        <f t="shared" si="12"/>
        <v>0</v>
      </c>
      <c r="I813" s="621"/>
    </row>
    <row r="814" spans="1:9" x14ac:dyDescent="0.25">
      <c r="A814" s="192"/>
      <c r="B814" s="200" t="s">
        <v>1186</v>
      </c>
      <c r="C814" s="243" t="s">
        <v>2602</v>
      </c>
      <c r="D814" s="190" t="s">
        <v>245</v>
      </c>
      <c r="E814" s="210">
        <v>14697.6</v>
      </c>
      <c r="F814" s="436">
        <v>41743</v>
      </c>
      <c r="G814" s="42">
        <v>14697.6</v>
      </c>
      <c r="H814" s="36">
        <f t="shared" si="12"/>
        <v>0</v>
      </c>
      <c r="I814" s="621" t="s">
        <v>27</v>
      </c>
    </row>
    <row r="815" spans="1:9" x14ac:dyDescent="0.25">
      <c r="A815" s="192"/>
      <c r="B815" s="200" t="s">
        <v>1187</v>
      </c>
      <c r="C815" s="243" t="s">
        <v>2602</v>
      </c>
      <c r="D815" s="190" t="s">
        <v>366</v>
      </c>
      <c r="E815" s="210">
        <v>4888</v>
      </c>
      <c r="F815" s="436">
        <v>41741</v>
      </c>
      <c r="G815" s="42">
        <v>4888</v>
      </c>
      <c r="H815" s="36">
        <f t="shared" si="12"/>
        <v>0</v>
      </c>
      <c r="I815" s="621" t="s">
        <v>162</v>
      </c>
    </row>
    <row r="816" spans="1:9" x14ac:dyDescent="0.25">
      <c r="A816" s="192"/>
      <c r="B816" s="200" t="s">
        <v>1188</v>
      </c>
      <c r="C816" s="243" t="s">
        <v>2602</v>
      </c>
      <c r="D816" s="190" t="s">
        <v>149</v>
      </c>
      <c r="E816" s="210">
        <v>16166.5</v>
      </c>
      <c r="F816" s="436">
        <v>41743</v>
      </c>
      <c r="G816" s="42">
        <v>16166.5</v>
      </c>
      <c r="H816" s="36">
        <f t="shared" si="12"/>
        <v>0</v>
      </c>
      <c r="I816" s="621" t="s">
        <v>27</v>
      </c>
    </row>
    <row r="817" spans="1:9" x14ac:dyDescent="0.25">
      <c r="A817" s="192"/>
      <c r="B817" s="200" t="s">
        <v>1189</v>
      </c>
      <c r="C817" s="243" t="s">
        <v>2602</v>
      </c>
      <c r="D817" s="196" t="s">
        <v>53</v>
      </c>
      <c r="E817" s="215">
        <v>0</v>
      </c>
      <c r="F817" s="436"/>
      <c r="G817" s="42">
        <v>0</v>
      </c>
      <c r="H817" s="36">
        <f t="shared" si="12"/>
        <v>0</v>
      </c>
      <c r="I817" s="621" t="s">
        <v>324</v>
      </c>
    </row>
    <row r="818" spans="1:9" x14ac:dyDescent="0.25">
      <c r="A818" s="192"/>
      <c r="B818" s="200" t="s">
        <v>1190</v>
      </c>
      <c r="C818" s="243" t="s">
        <v>2602</v>
      </c>
      <c r="D818" s="190" t="s">
        <v>111</v>
      </c>
      <c r="E818" s="210">
        <v>5556.6</v>
      </c>
      <c r="F818" s="436">
        <v>41743</v>
      </c>
      <c r="G818" s="42">
        <v>5556.6</v>
      </c>
      <c r="H818" s="36">
        <f t="shared" si="12"/>
        <v>0</v>
      </c>
      <c r="I818" s="621" t="s">
        <v>30</v>
      </c>
    </row>
    <row r="819" spans="1:9" x14ac:dyDescent="0.25">
      <c r="A819" s="192"/>
      <c r="B819" s="200" t="s">
        <v>1191</v>
      </c>
      <c r="C819" s="243" t="s">
        <v>2602</v>
      </c>
      <c r="D819" s="190" t="s">
        <v>2687</v>
      </c>
      <c r="E819" s="210">
        <v>2448</v>
      </c>
      <c r="F819" s="436">
        <v>41743</v>
      </c>
      <c r="G819" s="42">
        <v>2448</v>
      </c>
      <c r="H819" s="36">
        <f t="shared" si="12"/>
        <v>0</v>
      </c>
      <c r="I819" s="621" t="s">
        <v>30</v>
      </c>
    </row>
    <row r="820" spans="1:9" x14ac:dyDescent="0.25">
      <c r="A820" s="192"/>
      <c r="B820" s="200" t="s">
        <v>1192</v>
      </c>
      <c r="C820" s="243" t="s">
        <v>2602</v>
      </c>
      <c r="D820" s="190" t="s">
        <v>57</v>
      </c>
      <c r="E820" s="210">
        <v>1127</v>
      </c>
      <c r="F820" s="436">
        <v>41743</v>
      </c>
      <c r="G820" s="42">
        <v>1127</v>
      </c>
      <c r="H820" s="36">
        <f t="shared" si="12"/>
        <v>0</v>
      </c>
      <c r="I820" s="621" t="s">
        <v>30</v>
      </c>
    </row>
    <row r="821" spans="1:9" x14ac:dyDescent="0.25">
      <c r="A821" s="192"/>
      <c r="B821" s="200" t="s">
        <v>1193</v>
      </c>
      <c r="C821" s="243" t="s">
        <v>2602</v>
      </c>
      <c r="D821" s="190" t="s">
        <v>74</v>
      </c>
      <c r="E821" s="210">
        <v>125</v>
      </c>
      <c r="F821" s="436">
        <v>41741</v>
      </c>
      <c r="G821" s="42">
        <v>125</v>
      </c>
      <c r="H821" s="36">
        <f t="shared" si="12"/>
        <v>0</v>
      </c>
      <c r="I821" s="621"/>
    </row>
    <row r="822" spans="1:9" x14ac:dyDescent="0.25">
      <c r="A822" s="192"/>
      <c r="B822" s="200" t="s">
        <v>1194</v>
      </c>
      <c r="C822" s="243" t="s">
        <v>2602</v>
      </c>
      <c r="D822" s="190" t="s">
        <v>16</v>
      </c>
      <c r="E822" s="210">
        <v>165268.4</v>
      </c>
      <c r="F822" s="436">
        <v>41752</v>
      </c>
      <c r="G822" s="42">
        <v>165268.4</v>
      </c>
      <c r="H822" s="36">
        <f t="shared" si="12"/>
        <v>0</v>
      </c>
      <c r="I822" s="621" t="s">
        <v>65</v>
      </c>
    </row>
    <row r="823" spans="1:9" x14ac:dyDescent="0.25">
      <c r="A823" s="192"/>
      <c r="B823" s="200" t="s">
        <v>1195</v>
      </c>
      <c r="C823" s="243" t="s">
        <v>2602</v>
      </c>
      <c r="D823" s="190" t="s">
        <v>79</v>
      </c>
      <c r="E823" s="210">
        <v>12789</v>
      </c>
      <c r="F823" s="492" t="s">
        <v>2730</v>
      </c>
      <c r="G823" s="42">
        <v>12789</v>
      </c>
      <c r="H823" s="36">
        <f t="shared" si="12"/>
        <v>0</v>
      </c>
      <c r="I823" s="621" t="s">
        <v>162</v>
      </c>
    </row>
    <row r="824" spans="1:9" x14ac:dyDescent="0.25">
      <c r="A824" s="192"/>
      <c r="B824" s="200" t="s">
        <v>1196</v>
      </c>
      <c r="C824" s="243" t="s">
        <v>2602</v>
      </c>
      <c r="D824" s="190" t="s">
        <v>8</v>
      </c>
      <c r="E824" s="210">
        <v>402.5</v>
      </c>
      <c r="F824" s="436">
        <v>41741</v>
      </c>
      <c r="G824" s="42">
        <v>402.5</v>
      </c>
      <c r="H824" s="36">
        <f t="shared" si="12"/>
        <v>0</v>
      </c>
      <c r="I824" s="621" t="s">
        <v>8</v>
      </c>
    </row>
    <row r="825" spans="1:9" x14ac:dyDescent="0.25">
      <c r="A825" s="192"/>
      <c r="B825" s="200" t="s">
        <v>1197</v>
      </c>
      <c r="C825" s="243" t="s">
        <v>2602</v>
      </c>
      <c r="D825" s="190" t="s">
        <v>98</v>
      </c>
      <c r="E825" s="210">
        <v>11619</v>
      </c>
      <c r="F825" s="436">
        <v>41741</v>
      </c>
      <c r="G825" s="42">
        <v>11619</v>
      </c>
      <c r="H825" s="36">
        <f t="shared" si="12"/>
        <v>0</v>
      </c>
      <c r="I825" s="621" t="s">
        <v>21</v>
      </c>
    </row>
    <row r="826" spans="1:9" x14ac:dyDescent="0.25">
      <c r="A826" s="192"/>
      <c r="B826" s="200" t="s">
        <v>1199</v>
      </c>
      <c r="C826" s="243" t="s">
        <v>2602</v>
      </c>
      <c r="D826" s="190" t="s">
        <v>133</v>
      </c>
      <c r="E826" s="210">
        <v>30456</v>
      </c>
      <c r="F826" s="436">
        <v>41741</v>
      </c>
      <c r="G826" s="42">
        <v>30456</v>
      </c>
      <c r="H826" s="36">
        <f t="shared" si="12"/>
        <v>0</v>
      </c>
      <c r="I826" s="621" t="s">
        <v>8</v>
      </c>
    </row>
    <row r="827" spans="1:9" x14ac:dyDescent="0.25">
      <c r="A827" s="192"/>
      <c r="B827" s="200" t="s">
        <v>1200</v>
      </c>
      <c r="C827" s="243" t="s">
        <v>2602</v>
      </c>
      <c r="D827" s="190" t="s">
        <v>51</v>
      </c>
      <c r="E827" s="210">
        <v>2876.5</v>
      </c>
      <c r="F827" s="436">
        <v>41741</v>
      </c>
      <c r="G827" s="42">
        <v>2876.5</v>
      </c>
      <c r="H827" s="36">
        <f t="shared" si="12"/>
        <v>0</v>
      </c>
      <c r="I827" s="621" t="s">
        <v>65</v>
      </c>
    </row>
    <row r="828" spans="1:9" x14ac:dyDescent="0.25">
      <c r="A828" s="192"/>
      <c r="B828" s="200" t="s">
        <v>1201</v>
      </c>
      <c r="C828" s="243" t="s">
        <v>2602</v>
      </c>
      <c r="D828" s="190" t="s">
        <v>23</v>
      </c>
      <c r="E828" s="210">
        <v>3195</v>
      </c>
      <c r="F828" s="436">
        <v>41741</v>
      </c>
      <c r="G828" s="42">
        <v>3195</v>
      </c>
      <c r="H828" s="36">
        <f t="shared" si="12"/>
        <v>0</v>
      </c>
      <c r="I828" s="621"/>
    </row>
    <row r="829" spans="1:9" x14ac:dyDescent="0.25">
      <c r="A829" s="192"/>
      <c r="B829" s="200" t="s">
        <v>1203</v>
      </c>
      <c r="C829" s="243" t="s">
        <v>2602</v>
      </c>
      <c r="D829" s="190" t="s">
        <v>8</v>
      </c>
      <c r="E829" s="210">
        <v>879.55</v>
      </c>
      <c r="F829" s="436">
        <v>41741</v>
      </c>
      <c r="G829" s="42">
        <v>879.55</v>
      </c>
      <c r="H829" s="36">
        <f t="shared" si="12"/>
        <v>0</v>
      </c>
      <c r="I829" s="621" t="s">
        <v>8</v>
      </c>
    </row>
    <row r="830" spans="1:9" x14ac:dyDescent="0.25">
      <c r="A830" s="192"/>
      <c r="B830" s="200" t="s">
        <v>1205</v>
      </c>
      <c r="C830" s="243" t="s">
        <v>2602</v>
      </c>
      <c r="D830" s="190" t="s">
        <v>32</v>
      </c>
      <c r="E830" s="210">
        <v>1229</v>
      </c>
      <c r="F830" s="436">
        <v>41741</v>
      </c>
      <c r="G830" s="42">
        <v>1229</v>
      </c>
      <c r="H830" s="36">
        <f t="shared" si="12"/>
        <v>0</v>
      </c>
      <c r="I830" s="621"/>
    </row>
    <row r="831" spans="1:9" x14ac:dyDescent="0.25">
      <c r="A831" s="192">
        <v>41741</v>
      </c>
      <c r="B831" s="200" t="s">
        <v>1206</v>
      </c>
      <c r="C831" s="243" t="s">
        <v>2602</v>
      </c>
      <c r="D831" s="190" t="s">
        <v>523</v>
      </c>
      <c r="E831" s="210">
        <v>17940</v>
      </c>
      <c r="F831" s="436">
        <v>41750</v>
      </c>
      <c r="G831" s="42">
        <v>17940</v>
      </c>
      <c r="H831" s="50">
        <f t="shared" si="12"/>
        <v>0</v>
      </c>
      <c r="I831" s="621"/>
    </row>
    <row r="832" spans="1:9" x14ac:dyDescent="0.25">
      <c r="A832" s="192"/>
      <c r="B832" s="200" t="s">
        <v>1207</v>
      </c>
      <c r="C832" s="243" t="s">
        <v>2602</v>
      </c>
      <c r="D832" s="190" t="s">
        <v>78</v>
      </c>
      <c r="E832" s="210">
        <v>3593.15</v>
      </c>
      <c r="F832" s="436">
        <v>41743</v>
      </c>
      <c r="G832" s="42">
        <v>3593.15</v>
      </c>
      <c r="H832" s="50">
        <f t="shared" ref="H832:H895" si="13">E832-G832</f>
        <v>0</v>
      </c>
      <c r="I832" s="621" t="s">
        <v>217</v>
      </c>
    </row>
    <row r="833" spans="1:9" x14ac:dyDescent="0.25">
      <c r="A833" s="192"/>
      <c r="B833" s="200" t="s">
        <v>1208</v>
      </c>
      <c r="C833" s="243" t="s">
        <v>2602</v>
      </c>
      <c r="D833" s="190" t="s">
        <v>144</v>
      </c>
      <c r="E833" s="210">
        <v>5696.4</v>
      </c>
      <c r="F833" s="436">
        <v>41743</v>
      </c>
      <c r="G833" s="42">
        <v>5696.4</v>
      </c>
      <c r="H833" s="50">
        <f t="shared" si="13"/>
        <v>0</v>
      </c>
      <c r="I833" s="621" t="s">
        <v>217</v>
      </c>
    </row>
    <row r="834" spans="1:9" x14ac:dyDescent="0.25">
      <c r="A834" s="192"/>
      <c r="B834" s="200" t="s">
        <v>1209</v>
      </c>
      <c r="C834" s="243" t="s">
        <v>2602</v>
      </c>
      <c r="D834" s="190" t="s">
        <v>191</v>
      </c>
      <c r="E834" s="210">
        <v>3264.15</v>
      </c>
      <c r="F834" s="436">
        <v>41743</v>
      </c>
      <c r="G834" s="42">
        <v>3264.15</v>
      </c>
      <c r="H834" s="36">
        <f t="shared" si="13"/>
        <v>0</v>
      </c>
      <c r="I834" s="621" t="s">
        <v>217</v>
      </c>
    </row>
    <row r="835" spans="1:9" x14ac:dyDescent="0.25">
      <c r="A835" s="192"/>
      <c r="B835" s="200" t="s">
        <v>1210</v>
      </c>
      <c r="C835" s="243" t="s">
        <v>2602</v>
      </c>
      <c r="D835" s="190" t="s">
        <v>233</v>
      </c>
      <c r="E835" s="210">
        <v>939.4</v>
      </c>
      <c r="F835" s="436">
        <v>41743</v>
      </c>
      <c r="G835" s="42">
        <v>939.4</v>
      </c>
      <c r="H835" s="50">
        <f t="shared" si="13"/>
        <v>0</v>
      </c>
      <c r="I835" s="621" t="s">
        <v>217</v>
      </c>
    </row>
    <row r="836" spans="1:9" x14ac:dyDescent="0.25">
      <c r="A836" s="192"/>
      <c r="B836" s="200" t="s">
        <v>1211</v>
      </c>
      <c r="C836" s="243" t="s">
        <v>2602</v>
      </c>
      <c r="D836" s="190" t="s">
        <v>99</v>
      </c>
      <c r="E836" s="210">
        <v>5078.1899999999996</v>
      </c>
      <c r="F836" s="436">
        <v>41743</v>
      </c>
      <c r="G836" s="42">
        <v>5078.1899999999996</v>
      </c>
      <c r="H836" s="50">
        <f t="shared" si="13"/>
        <v>0</v>
      </c>
      <c r="I836" s="621" t="s">
        <v>217</v>
      </c>
    </row>
    <row r="837" spans="1:9" x14ac:dyDescent="0.25">
      <c r="A837" s="192"/>
      <c r="B837" s="200" t="s">
        <v>1212</v>
      </c>
      <c r="C837" s="243" t="s">
        <v>2602</v>
      </c>
      <c r="D837" s="190" t="s">
        <v>2704</v>
      </c>
      <c r="E837" s="210">
        <v>521</v>
      </c>
      <c r="F837" s="436">
        <v>41743</v>
      </c>
      <c r="G837" s="42">
        <v>521</v>
      </c>
      <c r="H837" s="50">
        <f t="shared" si="13"/>
        <v>0</v>
      </c>
      <c r="I837" s="621" t="s">
        <v>217</v>
      </c>
    </row>
    <row r="838" spans="1:9" x14ac:dyDescent="0.25">
      <c r="A838" s="192"/>
      <c r="B838" s="200" t="s">
        <v>1214</v>
      </c>
      <c r="C838" s="243" t="s">
        <v>2602</v>
      </c>
      <c r="D838" s="190" t="s">
        <v>2101</v>
      </c>
      <c r="E838" s="210">
        <v>655.20000000000005</v>
      </c>
      <c r="F838" s="436">
        <v>41743</v>
      </c>
      <c r="G838" s="42">
        <v>655.20000000000005</v>
      </c>
      <c r="H838" s="50">
        <f t="shared" si="13"/>
        <v>0</v>
      </c>
      <c r="I838" s="621" t="s">
        <v>217</v>
      </c>
    </row>
    <row r="839" spans="1:9" x14ac:dyDescent="0.25">
      <c r="A839" s="192"/>
      <c r="B839" s="200" t="s">
        <v>1215</v>
      </c>
      <c r="C839" s="243" t="s">
        <v>2602</v>
      </c>
      <c r="D839" s="190" t="s">
        <v>348</v>
      </c>
      <c r="E839" s="210">
        <v>852.2</v>
      </c>
      <c r="F839" s="436">
        <v>41743</v>
      </c>
      <c r="G839" s="42">
        <v>852.2</v>
      </c>
      <c r="H839" s="50">
        <f t="shared" si="13"/>
        <v>0</v>
      </c>
      <c r="I839" s="621" t="s">
        <v>217</v>
      </c>
    </row>
    <row r="840" spans="1:9" x14ac:dyDescent="0.25">
      <c r="A840" s="192"/>
      <c r="B840" s="200" t="s">
        <v>1216</v>
      </c>
      <c r="C840" s="243" t="s">
        <v>2602</v>
      </c>
      <c r="D840" s="190" t="s">
        <v>147</v>
      </c>
      <c r="E840" s="210">
        <v>7462</v>
      </c>
      <c r="F840" s="436">
        <v>41744</v>
      </c>
      <c r="G840" s="42">
        <v>7462</v>
      </c>
      <c r="H840" s="50">
        <f t="shared" si="13"/>
        <v>0</v>
      </c>
      <c r="I840" s="621" t="s">
        <v>217</v>
      </c>
    </row>
    <row r="841" spans="1:9" x14ac:dyDescent="0.25">
      <c r="A841" s="192"/>
      <c r="B841" s="200" t="s">
        <v>1217</v>
      </c>
      <c r="C841" s="243" t="s">
        <v>2602</v>
      </c>
      <c r="D841" s="190" t="s">
        <v>136</v>
      </c>
      <c r="E841" s="210">
        <v>2355</v>
      </c>
      <c r="F841" s="436">
        <v>41741</v>
      </c>
      <c r="G841" s="42">
        <v>2355</v>
      </c>
      <c r="H841" s="50">
        <f t="shared" si="13"/>
        <v>0</v>
      </c>
      <c r="I841" s="621"/>
    </row>
    <row r="842" spans="1:9" x14ac:dyDescent="0.25">
      <c r="A842" s="192"/>
      <c r="B842" s="200" t="s">
        <v>1218</v>
      </c>
      <c r="C842" s="243" t="s">
        <v>2602</v>
      </c>
      <c r="D842" s="190" t="s">
        <v>2108</v>
      </c>
      <c r="E842" s="210">
        <v>16494.5</v>
      </c>
      <c r="F842" s="436">
        <v>41743</v>
      </c>
      <c r="G842" s="42">
        <v>16494.5</v>
      </c>
      <c r="H842" s="50">
        <f t="shared" si="13"/>
        <v>0</v>
      </c>
      <c r="I842" s="621" t="s">
        <v>217</v>
      </c>
    </row>
    <row r="843" spans="1:9" x14ac:dyDescent="0.25">
      <c r="A843" s="192"/>
      <c r="B843" s="200" t="s">
        <v>1220</v>
      </c>
      <c r="C843" s="243" t="s">
        <v>2602</v>
      </c>
      <c r="D843" s="190" t="s">
        <v>2731</v>
      </c>
      <c r="E843" s="210">
        <v>2815</v>
      </c>
      <c r="F843" s="436">
        <v>41741</v>
      </c>
      <c r="G843" s="42">
        <v>2815</v>
      </c>
      <c r="H843" s="50">
        <f t="shared" si="13"/>
        <v>0</v>
      </c>
      <c r="I843" s="621"/>
    </row>
    <row r="844" spans="1:9" x14ac:dyDescent="0.25">
      <c r="A844" s="192"/>
      <c r="B844" s="200" t="s">
        <v>1221</v>
      </c>
      <c r="C844" s="243" t="s">
        <v>2602</v>
      </c>
      <c r="D844" s="190" t="s">
        <v>68</v>
      </c>
      <c r="E844" s="210">
        <v>4587.2</v>
      </c>
      <c r="F844" s="436">
        <v>41743</v>
      </c>
      <c r="G844" s="54">
        <v>4587.2</v>
      </c>
      <c r="H844" s="36">
        <f t="shared" si="13"/>
        <v>0</v>
      </c>
      <c r="I844" s="621" t="s">
        <v>21</v>
      </c>
    </row>
    <row r="845" spans="1:9" x14ac:dyDescent="0.25">
      <c r="A845" s="192"/>
      <c r="B845" s="200" t="s">
        <v>1222</v>
      </c>
      <c r="C845" s="243" t="s">
        <v>2602</v>
      </c>
      <c r="D845" s="190" t="s">
        <v>62</v>
      </c>
      <c r="E845" s="210">
        <v>26075.599999999999</v>
      </c>
      <c r="F845" s="436">
        <v>41743</v>
      </c>
      <c r="G845" s="54">
        <v>26075.599999999999</v>
      </c>
      <c r="H845" s="50">
        <f t="shared" si="13"/>
        <v>0</v>
      </c>
      <c r="I845" s="621" t="s">
        <v>21</v>
      </c>
    </row>
    <row r="846" spans="1:9" x14ac:dyDescent="0.25">
      <c r="A846" s="192"/>
      <c r="B846" s="200" t="s">
        <v>1223</v>
      </c>
      <c r="C846" s="243" t="s">
        <v>2602</v>
      </c>
      <c r="D846" s="190" t="s">
        <v>435</v>
      </c>
      <c r="E846" s="220">
        <v>3171</v>
      </c>
      <c r="F846" s="489" t="s">
        <v>2732</v>
      </c>
      <c r="G846" s="42">
        <v>3171</v>
      </c>
      <c r="H846" s="50">
        <f t="shared" si="13"/>
        <v>0</v>
      </c>
      <c r="I846" s="621" t="s">
        <v>8</v>
      </c>
    </row>
    <row r="847" spans="1:9" x14ac:dyDescent="0.25">
      <c r="A847" s="192">
        <v>41742</v>
      </c>
      <c r="B847" s="200" t="s">
        <v>1225</v>
      </c>
      <c r="C847" s="243" t="s">
        <v>2602</v>
      </c>
      <c r="D847" s="190" t="s">
        <v>14</v>
      </c>
      <c r="E847" s="210">
        <v>10906.4</v>
      </c>
      <c r="F847" s="436">
        <v>41743</v>
      </c>
      <c r="G847" s="42">
        <v>10906.4</v>
      </c>
      <c r="H847" s="50">
        <f t="shared" si="13"/>
        <v>0</v>
      </c>
      <c r="I847" s="621" t="s">
        <v>65</v>
      </c>
    </row>
    <row r="848" spans="1:9" x14ac:dyDescent="0.25">
      <c r="A848" s="192"/>
      <c r="B848" s="200" t="s">
        <v>1226</v>
      </c>
      <c r="C848" s="243" t="s">
        <v>2602</v>
      </c>
      <c r="D848" s="190" t="s">
        <v>615</v>
      </c>
      <c r="E848" s="210">
        <v>45397.599999999999</v>
      </c>
      <c r="F848" s="486" t="s">
        <v>2733</v>
      </c>
      <c r="G848" s="42">
        <v>45397.599999999999</v>
      </c>
      <c r="H848" s="50">
        <f t="shared" si="13"/>
        <v>0</v>
      </c>
      <c r="I848" s="623" t="s">
        <v>162</v>
      </c>
    </row>
    <row r="849" spans="1:9" x14ac:dyDescent="0.25">
      <c r="A849" s="192"/>
      <c r="B849" s="200" t="s">
        <v>1227</v>
      </c>
      <c r="C849" s="243" t="s">
        <v>2602</v>
      </c>
      <c r="D849" s="190" t="s">
        <v>2734</v>
      </c>
      <c r="E849" s="210">
        <v>36030</v>
      </c>
      <c r="F849" s="436">
        <v>41753</v>
      </c>
      <c r="G849" s="42">
        <v>36030</v>
      </c>
      <c r="H849" s="50">
        <f t="shared" si="13"/>
        <v>0</v>
      </c>
      <c r="I849" s="621" t="s">
        <v>162</v>
      </c>
    </row>
    <row r="850" spans="1:9" x14ac:dyDescent="0.25">
      <c r="A850" s="192"/>
      <c r="B850" s="200" t="s">
        <v>1228</v>
      </c>
      <c r="C850" s="243" t="s">
        <v>2602</v>
      </c>
      <c r="D850" s="190" t="s">
        <v>16</v>
      </c>
      <c r="E850" s="210">
        <v>1145.0999999999999</v>
      </c>
      <c r="F850" s="436">
        <v>41752</v>
      </c>
      <c r="G850" s="42">
        <v>1145.0999999999999</v>
      </c>
      <c r="H850" s="50">
        <f t="shared" si="13"/>
        <v>0</v>
      </c>
      <c r="I850" s="621" t="s">
        <v>65</v>
      </c>
    </row>
    <row r="851" spans="1:9" x14ac:dyDescent="0.25">
      <c r="A851" s="192"/>
      <c r="B851" s="200" t="s">
        <v>1230</v>
      </c>
      <c r="C851" s="243" t="s">
        <v>2602</v>
      </c>
      <c r="D851" s="190" t="s">
        <v>18</v>
      </c>
      <c r="E851" s="210">
        <v>1727.25</v>
      </c>
      <c r="F851" s="436">
        <v>41742</v>
      </c>
      <c r="G851" s="42">
        <v>1727.25</v>
      </c>
      <c r="H851" s="50">
        <f t="shared" si="13"/>
        <v>0</v>
      </c>
      <c r="I851" s="621"/>
    </row>
    <row r="852" spans="1:9" x14ac:dyDescent="0.25">
      <c r="A852" s="192"/>
      <c r="B852" s="200" t="s">
        <v>1231</v>
      </c>
      <c r="C852" s="243" t="s">
        <v>2602</v>
      </c>
      <c r="D852" s="190" t="s">
        <v>8</v>
      </c>
      <c r="E852" s="210">
        <v>60</v>
      </c>
      <c r="F852" s="436">
        <v>41742</v>
      </c>
      <c r="G852" s="42">
        <v>60</v>
      </c>
      <c r="H852" s="50">
        <f t="shared" si="13"/>
        <v>0</v>
      </c>
      <c r="I852" s="621" t="s">
        <v>8</v>
      </c>
    </row>
    <row r="853" spans="1:9" x14ac:dyDescent="0.25">
      <c r="A853" s="192"/>
      <c r="B853" s="200" t="s">
        <v>1232</v>
      </c>
      <c r="C853" s="243" t="s">
        <v>2602</v>
      </c>
      <c r="D853" s="190" t="s">
        <v>650</v>
      </c>
      <c r="E853" s="210">
        <v>15168</v>
      </c>
      <c r="F853" s="436">
        <v>41742</v>
      </c>
      <c r="G853" s="42">
        <v>15168</v>
      </c>
      <c r="H853" s="50">
        <f t="shared" si="13"/>
        <v>0</v>
      </c>
      <c r="I853" s="621"/>
    </row>
    <row r="854" spans="1:9" x14ac:dyDescent="0.25">
      <c r="A854" s="192"/>
      <c r="B854" s="200" t="s">
        <v>1233</v>
      </c>
      <c r="C854" s="243" t="s">
        <v>2602</v>
      </c>
      <c r="D854" s="190" t="s">
        <v>8</v>
      </c>
      <c r="E854" s="210">
        <v>497</v>
      </c>
      <c r="F854" s="436">
        <v>41742</v>
      </c>
      <c r="G854" s="42">
        <v>497</v>
      </c>
      <c r="H854" s="36">
        <f t="shared" si="13"/>
        <v>0</v>
      </c>
      <c r="I854" s="621" t="s">
        <v>8</v>
      </c>
    </row>
    <row r="855" spans="1:9" x14ac:dyDescent="0.25">
      <c r="A855" s="192"/>
      <c r="B855" s="200" t="s">
        <v>1234</v>
      </c>
      <c r="C855" s="243" t="s">
        <v>2602</v>
      </c>
      <c r="D855" s="190" t="s">
        <v>8</v>
      </c>
      <c r="E855" s="210">
        <v>1116.5</v>
      </c>
      <c r="F855" s="436">
        <v>41742</v>
      </c>
      <c r="G855" s="42">
        <v>1116.5</v>
      </c>
      <c r="H855" s="50">
        <f t="shared" si="13"/>
        <v>0</v>
      </c>
      <c r="I855" s="621" t="s">
        <v>8</v>
      </c>
    </row>
    <row r="856" spans="1:9" x14ac:dyDescent="0.25">
      <c r="A856" s="192"/>
      <c r="B856" s="200" t="s">
        <v>1236</v>
      </c>
      <c r="C856" s="243" t="s">
        <v>2602</v>
      </c>
      <c r="D856" s="190" t="s">
        <v>23</v>
      </c>
      <c r="E856" s="210">
        <v>5185</v>
      </c>
      <c r="F856" s="436">
        <v>41742</v>
      </c>
      <c r="G856" s="42">
        <v>5185</v>
      </c>
      <c r="H856" s="50">
        <f t="shared" si="13"/>
        <v>0</v>
      </c>
      <c r="I856" s="621"/>
    </row>
    <row r="857" spans="1:9" x14ac:dyDescent="0.25">
      <c r="A857" s="192"/>
      <c r="B857" s="200" t="s">
        <v>1237</v>
      </c>
      <c r="C857" s="243" t="s">
        <v>2602</v>
      </c>
      <c r="D857" s="190" t="s">
        <v>13</v>
      </c>
      <c r="E857" s="210">
        <v>8611.2000000000007</v>
      </c>
      <c r="F857" s="492" t="s">
        <v>2735</v>
      </c>
      <c r="G857" s="42">
        <v>8611.2000000000007</v>
      </c>
      <c r="H857" s="36">
        <f t="shared" si="13"/>
        <v>0</v>
      </c>
      <c r="I857" s="621" t="s">
        <v>21</v>
      </c>
    </row>
    <row r="858" spans="1:9" x14ac:dyDescent="0.25">
      <c r="A858" s="192"/>
      <c r="B858" s="200" t="s">
        <v>1239</v>
      </c>
      <c r="C858" s="243" t="s">
        <v>2602</v>
      </c>
      <c r="D858" s="190" t="s">
        <v>681</v>
      </c>
      <c r="E858" s="210">
        <v>29006.5</v>
      </c>
      <c r="F858" s="436">
        <v>41742</v>
      </c>
      <c r="G858" s="42">
        <v>29006.5</v>
      </c>
      <c r="H858" s="50">
        <f t="shared" si="13"/>
        <v>0</v>
      </c>
      <c r="I858" s="621" t="s">
        <v>27</v>
      </c>
    </row>
    <row r="859" spans="1:9" x14ac:dyDescent="0.25">
      <c r="A859" s="192"/>
      <c r="B859" s="200" t="s">
        <v>1240</v>
      </c>
      <c r="C859" s="243" t="s">
        <v>2602</v>
      </c>
      <c r="D859" s="190" t="s">
        <v>2736</v>
      </c>
      <c r="E859" s="210">
        <v>12674</v>
      </c>
      <c r="F859" s="486" t="s">
        <v>2737</v>
      </c>
      <c r="G859" s="42">
        <v>12674</v>
      </c>
      <c r="H859" s="36">
        <f t="shared" si="13"/>
        <v>0</v>
      </c>
      <c r="I859" s="621"/>
    </row>
    <row r="860" spans="1:9" x14ac:dyDescent="0.25">
      <c r="A860" s="192"/>
      <c r="B860" s="200" t="s">
        <v>1242</v>
      </c>
      <c r="C860" s="243" t="s">
        <v>2602</v>
      </c>
      <c r="D860" s="190" t="s">
        <v>147</v>
      </c>
      <c r="E860" s="210">
        <v>13165.2</v>
      </c>
      <c r="F860" s="436">
        <v>41742</v>
      </c>
      <c r="G860" s="42">
        <v>13165.2</v>
      </c>
      <c r="H860" s="50">
        <f t="shared" si="13"/>
        <v>0</v>
      </c>
      <c r="I860" s="621" t="s">
        <v>27</v>
      </c>
    </row>
    <row r="861" spans="1:9" x14ac:dyDescent="0.25">
      <c r="A861" s="192"/>
      <c r="B861" s="200" t="s">
        <v>1243</v>
      </c>
      <c r="C861" s="243" t="s">
        <v>2602</v>
      </c>
      <c r="D861" s="190" t="s">
        <v>501</v>
      </c>
      <c r="E861" s="210">
        <v>2674</v>
      </c>
      <c r="F861" s="436">
        <v>41742</v>
      </c>
      <c r="G861" s="42">
        <v>2674</v>
      </c>
      <c r="H861" s="36">
        <f t="shared" si="13"/>
        <v>0</v>
      </c>
      <c r="I861" s="621"/>
    </row>
    <row r="862" spans="1:9" x14ac:dyDescent="0.25">
      <c r="A862" s="192"/>
      <c r="B862" s="200" t="s">
        <v>1244</v>
      </c>
      <c r="C862" s="243" t="s">
        <v>2602</v>
      </c>
      <c r="D862" s="190" t="s">
        <v>136</v>
      </c>
      <c r="E862" s="210">
        <v>2525</v>
      </c>
      <c r="F862" s="436">
        <v>41742</v>
      </c>
      <c r="G862" s="42">
        <v>2525</v>
      </c>
      <c r="H862" s="50">
        <f t="shared" si="13"/>
        <v>0</v>
      </c>
      <c r="I862" s="621"/>
    </row>
    <row r="863" spans="1:9" x14ac:dyDescent="0.25">
      <c r="A863" s="192"/>
      <c r="B863" s="200" t="s">
        <v>1245</v>
      </c>
      <c r="C863" s="243" t="s">
        <v>2602</v>
      </c>
      <c r="D863" s="190" t="s">
        <v>55</v>
      </c>
      <c r="E863" s="210">
        <v>14693</v>
      </c>
      <c r="F863" s="436">
        <v>41742</v>
      </c>
      <c r="G863" s="42">
        <v>14693</v>
      </c>
      <c r="H863" s="50">
        <f t="shared" si="13"/>
        <v>0</v>
      </c>
      <c r="I863" s="621"/>
    </row>
    <row r="864" spans="1:9" x14ac:dyDescent="0.25">
      <c r="A864" s="192"/>
      <c r="B864" s="200" t="s">
        <v>1246</v>
      </c>
      <c r="C864" s="243" t="s">
        <v>2602</v>
      </c>
      <c r="D864" s="190" t="s">
        <v>260</v>
      </c>
      <c r="E864" s="210">
        <v>2354</v>
      </c>
      <c r="F864" s="436">
        <v>41742</v>
      </c>
      <c r="G864" s="42">
        <v>2354</v>
      </c>
      <c r="H864" s="50">
        <f t="shared" si="13"/>
        <v>0</v>
      </c>
      <c r="I864" s="621" t="s">
        <v>65</v>
      </c>
    </row>
    <row r="865" spans="1:9" x14ac:dyDescent="0.25">
      <c r="A865" s="192"/>
      <c r="B865" s="200" t="s">
        <v>1247</v>
      </c>
      <c r="C865" s="243" t="s">
        <v>2602</v>
      </c>
      <c r="D865" s="190" t="s">
        <v>336</v>
      </c>
      <c r="E865" s="210">
        <v>4460</v>
      </c>
      <c r="F865" s="436">
        <v>41742</v>
      </c>
      <c r="G865" s="42">
        <v>4460</v>
      </c>
      <c r="H865" s="50">
        <f t="shared" si="13"/>
        <v>0</v>
      </c>
      <c r="I865" s="621"/>
    </row>
    <row r="866" spans="1:9" x14ac:dyDescent="0.25">
      <c r="A866" s="192"/>
      <c r="B866" s="200" t="s">
        <v>1248</v>
      </c>
      <c r="C866" s="243" t="s">
        <v>2602</v>
      </c>
      <c r="D866" s="190" t="s">
        <v>8</v>
      </c>
      <c r="E866" s="210">
        <v>4202</v>
      </c>
      <c r="F866" s="436">
        <v>41742</v>
      </c>
      <c r="G866" s="42">
        <v>4202</v>
      </c>
      <c r="H866" s="50">
        <f t="shared" si="13"/>
        <v>0</v>
      </c>
      <c r="I866" s="621" t="s">
        <v>8</v>
      </c>
    </row>
    <row r="867" spans="1:9" x14ac:dyDescent="0.25">
      <c r="A867" s="192"/>
      <c r="B867" s="200" t="s">
        <v>1249</v>
      </c>
      <c r="C867" s="243" t="s">
        <v>2602</v>
      </c>
      <c r="D867" s="190" t="s">
        <v>1778</v>
      </c>
      <c r="E867" s="210">
        <v>1470</v>
      </c>
      <c r="F867" s="436">
        <v>41743</v>
      </c>
      <c r="G867" s="42">
        <v>1470</v>
      </c>
      <c r="H867" s="50">
        <f t="shared" si="13"/>
        <v>0</v>
      </c>
      <c r="I867" s="621" t="s">
        <v>21</v>
      </c>
    </row>
    <row r="868" spans="1:9" x14ac:dyDescent="0.25">
      <c r="A868" s="192"/>
      <c r="B868" s="200" t="s">
        <v>1250</v>
      </c>
      <c r="C868" s="243" t="s">
        <v>2602</v>
      </c>
      <c r="D868" s="190" t="s">
        <v>124</v>
      </c>
      <c r="E868" s="210">
        <v>6956</v>
      </c>
      <c r="F868" s="436">
        <v>41743</v>
      </c>
      <c r="G868" s="42">
        <v>6956</v>
      </c>
      <c r="H868" s="50">
        <f t="shared" si="13"/>
        <v>0</v>
      </c>
      <c r="I868" s="621" t="s">
        <v>21</v>
      </c>
    </row>
    <row r="869" spans="1:9" x14ac:dyDescent="0.25">
      <c r="A869" s="192"/>
      <c r="B869" s="200" t="s">
        <v>1251</v>
      </c>
      <c r="C869" s="243" t="s">
        <v>2602</v>
      </c>
      <c r="D869" s="190" t="s">
        <v>29</v>
      </c>
      <c r="E869" s="210">
        <v>5534</v>
      </c>
      <c r="F869" s="436">
        <v>41743</v>
      </c>
      <c r="G869" s="42">
        <v>5534</v>
      </c>
      <c r="H869" s="36">
        <f t="shared" si="13"/>
        <v>0</v>
      </c>
      <c r="I869" s="621" t="s">
        <v>21</v>
      </c>
    </row>
    <row r="870" spans="1:9" x14ac:dyDescent="0.25">
      <c r="A870" s="192"/>
      <c r="B870" s="200" t="s">
        <v>1252</v>
      </c>
      <c r="C870" s="243" t="s">
        <v>2602</v>
      </c>
      <c r="D870" s="190" t="s">
        <v>47</v>
      </c>
      <c r="E870" s="210">
        <v>3451</v>
      </c>
      <c r="F870" s="436">
        <v>41743</v>
      </c>
      <c r="G870" s="42">
        <v>3451</v>
      </c>
      <c r="H870" s="50">
        <f t="shared" si="13"/>
        <v>0</v>
      </c>
      <c r="I870" s="621" t="s">
        <v>21</v>
      </c>
    </row>
    <row r="871" spans="1:9" x14ac:dyDescent="0.25">
      <c r="A871" s="192"/>
      <c r="B871" s="200" t="s">
        <v>1253</v>
      </c>
      <c r="C871" s="243" t="s">
        <v>2602</v>
      </c>
      <c r="D871" s="190" t="s">
        <v>8</v>
      </c>
      <c r="E871" s="210">
        <v>256</v>
      </c>
      <c r="F871" s="436">
        <v>41742</v>
      </c>
      <c r="G871" s="42">
        <v>256</v>
      </c>
      <c r="H871" s="50">
        <f t="shared" si="13"/>
        <v>0</v>
      </c>
      <c r="I871" s="621" t="s">
        <v>8</v>
      </c>
    </row>
    <row r="872" spans="1:9" x14ac:dyDescent="0.25">
      <c r="A872" s="192"/>
      <c r="B872" s="200" t="s">
        <v>1255</v>
      </c>
      <c r="C872" s="243" t="s">
        <v>2602</v>
      </c>
      <c r="D872" s="190" t="s">
        <v>1778</v>
      </c>
      <c r="E872" s="210">
        <v>2203</v>
      </c>
      <c r="F872" s="436">
        <v>41743</v>
      </c>
      <c r="G872" s="54">
        <v>2203</v>
      </c>
      <c r="H872" s="50">
        <f t="shared" si="13"/>
        <v>0</v>
      </c>
      <c r="I872" s="621" t="s">
        <v>21</v>
      </c>
    </row>
    <row r="873" spans="1:9" x14ac:dyDescent="0.25">
      <c r="A873" s="192"/>
      <c r="B873" s="200" t="s">
        <v>1256</v>
      </c>
      <c r="C873" s="243" t="s">
        <v>2602</v>
      </c>
      <c r="D873" s="190" t="s">
        <v>111</v>
      </c>
      <c r="E873" s="210">
        <v>3000</v>
      </c>
      <c r="F873" s="436">
        <v>41743</v>
      </c>
      <c r="G873" s="54">
        <v>3000</v>
      </c>
      <c r="H873" s="50">
        <f t="shared" si="13"/>
        <v>0</v>
      </c>
      <c r="I873" s="621" t="s">
        <v>21</v>
      </c>
    </row>
    <row r="874" spans="1:9" x14ac:dyDescent="0.25">
      <c r="A874" s="192"/>
      <c r="B874" s="200" t="s">
        <v>1257</v>
      </c>
      <c r="C874" s="243" t="s">
        <v>2602</v>
      </c>
      <c r="D874" s="190" t="s">
        <v>130</v>
      </c>
      <c r="E874" s="210">
        <v>9021</v>
      </c>
      <c r="F874" s="436">
        <v>41743</v>
      </c>
      <c r="G874" s="54">
        <v>9021</v>
      </c>
      <c r="H874" s="36">
        <f t="shared" si="13"/>
        <v>0</v>
      </c>
      <c r="I874" s="621" t="s">
        <v>21</v>
      </c>
    </row>
    <row r="875" spans="1:9" x14ac:dyDescent="0.25">
      <c r="A875" s="192"/>
      <c r="B875" s="200" t="s">
        <v>1258</v>
      </c>
      <c r="C875" s="243" t="s">
        <v>2602</v>
      </c>
      <c r="D875" s="190" t="s">
        <v>250</v>
      </c>
      <c r="E875" s="210">
        <v>18483</v>
      </c>
      <c r="F875" s="436">
        <v>41743</v>
      </c>
      <c r="G875" s="54">
        <v>18483</v>
      </c>
      <c r="H875" s="50">
        <f t="shared" si="13"/>
        <v>0</v>
      </c>
      <c r="I875" s="621" t="s">
        <v>21</v>
      </c>
    </row>
    <row r="876" spans="1:9" x14ac:dyDescent="0.25">
      <c r="A876" s="192"/>
      <c r="B876" s="200" t="s">
        <v>1259</v>
      </c>
      <c r="C876" s="243" t="s">
        <v>2602</v>
      </c>
      <c r="D876" s="190" t="s">
        <v>188</v>
      </c>
      <c r="E876" s="210">
        <v>9530</v>
      </c>
      <c r="F876" s="436">
        <v>41742</v>
      </c>
      <c r="G876" s="42">
        <v>9530</v>
      </c>
      <c r="H876" s="50">
        <f t="shared" si="13"/>
        <v>0</v>
      </c>
      <c r="I876" s="621"/>
    </row>
    <row r="877" spans="1:9" x14ac:dyDescent="0.25">
      <c r="A877" s="192"/>
      <c r="B877" s="200" t="s">
        <v>1260</v>
      </c>
      <c r="C877" s="243" t="s">
        <v>2602</v>
      </c>
      <c r="D877" s="190" t="s">
        <v>517</v>
      </c>
      <c r="E877" s="210">
        <v>451</v>
      </c>
      <c r="F877" s="436">
        <v>41742</v>
      </c>
      <c r="G877" s="42">
        <v>451</v>
      </c>
      <c r="H877" s="36">
        <f t="shared" si="13"/>
        <v>0</v>
      </c>
      <c r="I877" s="621"/>
    </row>
    <row r="878" spans="1:9" x14ac:dyDescent="0.25">
      <c r="A878" s="192"/>
      <c r="B878" s="200" t="s">
        <v>1261</v>
      </c>
      <c r="C878" s="243" t="s">
        <v>2602</v>
      </c>
      <c r="D878" s="190" t="s">
        <v>23</v>
      </c>
      <c r="E878" s="210">
        <v>2001.6</v>
      </c>
      <c r="F878" s="436">
        <v>41742</v>
      </c>
      <c r="G878" s="42">
        <v>2001.6</v>
      </c>
      <c r="H878" s="50">
        <f t="shared" si="13"/>
        <v>0</v>
      </c>
      <c r="I878" s="621"/>
    </row>
    <row r="879" spans="1:9" x14ac:dyDescent="0.25">
      <c r="A879" s="192"/>
      <c r="B879" s="200" t="s">
        <v>1262</v>
      </c>
      <c r="C879" s="243" t="s">
        <v>2602</v>
      </c>
      <c r="D879" s="190" t="s">
        <v>23</v>
      </c>
      <c r="E879" s="210">
        <v>453.6</v>
      </c>
      <c r="F879" s="436">
        <v>41742</v>
      </c>
      <c r="G879" s="42">
        <v>453.6</v>
      </c>
      <c r="H879" s="50">
        <f t="shared" si="13"/>
        <v>0</v>
      </c>
      <c r="I879" s="621"/>
    </row>
    <row r="880" spans="1:9" x14ac:dyDescent="0.25">
      <c r="A880" s="192"/>
      <c r="B880" s="200" t="s">
        <v>1263</v>
      </c>
      <c r="C880" s="243" t="s">
        <v>2602</v>
      </c>
      <c r="D880" s="190" t="s">
        <v>68</v>
      </c>
      <c r="E880" s="210">
        <v>3786</v>
      </c>
      <c r="F880" s="492" t="s">
        <v>2738</v>
      </c>
      <c r="G880" s="42">
        <v>3786</v>
      </c>
      <c r="H880" s="36">
        <f t="shared" si="13"/>
        <v>0</v>
      </c>
      <c r="I880" s="621" t="s">
        <v>65</v>
      </c>
    </row>
    <row r="881" spans="1:9" x14ac:dyDescent="0.25">
      <c r="A881" s="192"/>
      <c r="B881" s="200" t="s">
        <v>1264</v>
      </c>
      <c r="C881" s="243" t="s">
        <v>2602</v>
      </c>
      <c r="D881" s="190" t="s">
        <v>180</v>
      </c>
      <c r="E881" s="210">
        <v>22563.85</v>
      </c>
      <c r="F881" s="492" t="s">
        <v>2739</v>
      </c>
      <c r="G881" s="42">
        <v>22563.85</v>
      </c>
      <c r="H881" s="36">
        <f t="shared" si="13"/>
        <v>0</v>
      </c>
      <c r="I881" s="621" t="s">
        <v>65</v>
      </c>
    </row>
    <row r="882" spans="1:9" x14ac:dyDescent="0.25">
      <c r="A882" s="192"/>
      <c r="B882" s="200" t="s">
        <v>1265</v>
      </c>
      <c r="C882" s="243" t="s">
        <v>2602</v>
      </c>
      <c r="D882" s="196" t="s">
        <v>53</v>
      </c>
      <c r="E882" s="215">
        <v>0</v>
      </c>
      <c r="F882" s="436"/>
      <c r="G882" s="42"/>
      <c r="H882" s="50">
        <f t="shared" si="13"/>
        <v>0</v>
      </c>
      <c r="I882" s="621" t="s">
        <v>324</v>
      </c>
    </row>
    <row r="883" spans="1:9" x14ac:dyDescent="0.25">
      <c r="A883" s="192"/>
      <c r="B883" s="200" t="s">
        <v>1266</v>
      </c>
      <c r="C883" s="243" t="s">
        <v>2602</v>
      </c>
      <c r="D883" s="190" t="s">
        <v>8</v>
      </c>
      <c r="E883" s="210">
        <v>385</v>
      </c>
      <c r="F883" s="436">
        <v>41742</v>
      </c>
      <c r="G883" s="42">
        <v>385</v>
      </c>
      <c r="H883" s="50">
        <f t="shared" si="13"/>
        <v>0</v>
      </c>
      <c r="I883" s="621" t="s">
        <v>8</v>
      </c>
    </row>
    <row r="884" spans="1:9" x14ac:dyDescent="0.25">
      <c r="A884" s="192"/>
      <c r="B884" s="200" t="s">
        <v>1267</v>
      </c>
      <c r="C884" s="243" t="s">
        <v>2602</v>
      </c>
      <c r="D884" s="190" t="s">
        <v>11</v>
      </c>
      <c r="E884" s="210">
        <v>30935.4</v>
      </c>
      <c r="F884" s="486">
        <v>41777</v>
      </c>
      <c r="G884" s="219">
        <v>30935.4</v>
      </c>
      <c r="H884" s="50">
        <f t="shared" si="13"/>
        <v>0</v>
      </c>
      <c r="I884" s="621" t="s">
        <v>65</v>
      </c>
    </row>
    <row r="885" spans="1:9" x14ac:dyDescent="0.25">
      <c r="A885" s="192"/>
      <c r="B885" s="200" t="s">
        <v>1268</v>
      </c>
      <c r="C885" s="243" t="s">
        <v>2602</v>
      </c>
      <c r="D885" s="190" t="s">
        <v>8</v>
      </c>
      <c r="E885" s="210">
        <v>762</v>
      </c>
      <c r="F885" s="436">
        <v>41742</v>
      </c>
      <c r="G885" s="42">
        <v>762</v>
      </c>
      <c r="H885" s="50">
        <f t="shared" si="13"/>
        <v>0</v>
      </c>
      <c r="I885" s="621" t="s">
        <v>8</v>
      </c>
    </row>
    <row r="886" spans="1:9" x14ac:dyDescent="0.25">
      <c r="A886" s="192"/>
      <c r="B886" s="200" t="s">
        <v>1269</v>
      </c>
      <c r="C886" s="243" t="s">
        <v>2602</v>
      </c>
      <c r="D886" s="190" t="s">
        <v>148</v>
      </c>
      <c r="E886" s="210">
        <v>3075.2</v>
      </c>
      <c r="F886" s="436">
        <v>41742</v>
      </c>
      <c r="G886" s="42">
        <v>3075.2</v>
      </c>
      <c r="H886" s="36">
        <f t="shared" si="13"/>
        <v>0</v>
      </c>
      <c r="I886" s="621"/>
    </row>
    <row r="887" spans="1:9" x14ac:dyDescent="0.25">
      <c r="A887" s="192"/>
      <c r="B887" s="200" t="s">
        <v>1270</v>
      </c>
      <c r="C887" s="243" t="s">
        <v>2602</v>
      </c>
      <c r="D887" s="190" t="s">
        <v>115</v>
      </c>
      <c r="E887" s="210">
        <v>2546</v>
      </c>
      <c r="F887" s="436">
        <v>41742</v>
      </c>
      <c r="G887" s="42">
        <v>2546</v>
      </c>
      <c r="H887" s="36">
        <f t="shared" si="13"/>
        <v>0</v>
      </c>
      <c r="I887" s="621"/>
    </row>
    <row r="888" spans="1:9" x14ac:dyDescent="0.25">
      <c r="A888" s="192"/>
      <c r="B888" s="200" t="s">
        <v>1271</v>
      </c>
      <c r="C888" s="243" t="s">
        <v>2602</v>
      </c>
      <c r="D888" s="190" t="s">
        <v>22</v>
      </c>
      <c r="E888" s="210">
        <v>3379</v>
      </c>
      <c r="F888" s="436">
        <v>41742</v>
      </c>
      <c r="G888" s="42">
        <v>3379</v>
      </c>
      <c r="H888" s="36">
        <f t="shared" si="13"/>
        <v>0</v>
      </c>
      <c r="I888" s="621"/>
    </row>
    <row r="889" spans="1:9" x14ac:dyDescent="0.25">
      <c r="A889" s="192"/>
      <c r="B889" s="200" t="s">
        <v>1272</v>
      </c>
      <c r="C889" s="243" t="s">
        <v>2602</v>
      </c>
      <c r="D889" s="190" t="s">
        <v>1909</v>
      </c>
      <c r="E889" s="210">
        <v>2875.6</v>
      </c>
      <c r="F889" s="436">
        <v>41742</v>
      </c>
      <c r="G889" s="42">
        <v>2875.6</v>
      </c>
      <c r="H889" s="36">
        <f t="shared" si="13"/>
        <v>0</v>
      </c>
      <c r="I889" s="621"/>
    </row>
    <row r="890" spans="1:9" x14ac:dyDescent="0.25">
      <c r="A890" s="192"/>
      <c r="B890" s="200" t="s">
        <v>1273</v>
      </c>
      <c r="C890" s="243" t="s">
        <v>2602</v>
      </c>
      <c r="D890" s="190" t="s">
        <v>194</v>
      </c>
      <c r="E890" s="210">
        <v>18224</v>
      </c>
      <c r="F890" s="436">
        <v>41742</v>
      </c>
      <c r="G890" s="42">
        <v>18224</v>
      </c>
      <c r="H890" s="36">
        <f t="shared" si="13"/>
        <v>0</v>
      </c>
      <c r="I890" s="621"/>
    </row>
    <row r="891" spans="1:9" x14ac:dyDescent="0.25">
      <c r="A891" s="192"/>
      <c r="B891" s="200" t="s">
        <v>1274</v>
      </c>
      <c r="C891" s="243" t="s">
        <v>2602</v>
      </c>
      <c r="D891" s="190" t="s">
        <v>18</v>
      </c>
      <c r="E891" s="210">
        <v>1957.5</v>
      </c>
      <c r="F891" s="436">
        <v>41742</v>
      </c>
      <c r="G891" s="42">
        <v>1957.5</v>
      </c>
      <c r="H891" s="36">
        <f t="shared" si="13"/>
        <v>0</v>
      </c>
      <c r="I891" s="621"/>
    </row>
    <row r="892" spans="1:9" x14ac:dyDescent="0.25">
      <c r="A892" s="192"/>
      <c r="B892" s="200" t="s">
        <v>1275</v>
      </c>
      <c r="C892" s="243" t="s">
        <v>2602</v>
      </c>
      <c r="D892" s="190" t="s">
        <v>237</v>
      </c>
      <c r="E892" s="210">
        <v>5890</v>
      </c>
      <c r="F892" s="436">
        <v>41743</v>
      </c>
      <c r="G892" s="42">
        <v>5890</v>
      </c>
      <c r="H892" s="36">
        <f t="shared" si="13"/>
        <v>0</v>
      </c>
      <c r="I892" s="621" t="s">
        <v>27</v>
      </c>
    </row>
    <row r="893" spans="1:9" x14ac:dyDescent="0.25">
      <c r="A893" s="192"/>
      <c r="B893" s="200" t="s">
        <v>1276</v>
      </c>
      <c r="C893" s="243" t="s">
        <v>2602</v>
      </c>
      <c r="D893" s="190" t="s">
        <v>152</v>
      </c>
      <c r="E893" s="210">
        <v>6657.6</v>
      </c>
      <c r="F893" s="436">
        <v>41742</v>
      </c>
      <c r="G893" s="42">
        <v>6657.6</v>
      </c>
      <c r="H893" s="36">
        <f t="shared" si="13"/>
        <v>0</v>
      </c>
      <c r="I893" s="621"/>
    </row>
    <row r="894" spans="1:9" x14ac:dyDescent="0.25">
      <c r="A894" s="192"/>
      <c r="B894" s="200" t="s">
        <v>1277</v>
      </c>
      <c r="C894" s="243" t="s">
        <v>2602</v>
      </c>
      <c r="D894" s="190" t="s">
        <v>8</v>
      </c>
      <c r="E894" s="210">
        <v>630</v>
      </c>
      <c r="F894" s="436">
        <v>41742</v>
      </c>
      <c r="G894" s="42">
        <v>630</v>
      </c>
      <c r="H894" s="36">
        <f t="shared" si="13"/>
        <v>0</v>
      </c>
      <c r="I894" s="621" t="s">
        <v>8</v>
      </c>
    </row>
    <row r="895" spans="1:9" x14ac:dyDescent="0.25">
      <c r="A895" s="192">
        <v>41742</v>
      </c>
      <c r="B895" s="200" t="s">
        <v>1278</v>
      </c>
      <c r="C895" s="243" t="s">
        <v>2602</v>
      </c>
      <c r="D895" s="190" t="s">
        <v>8</v>
      </c>
      <c r="E895" s="56">
        <v>221</v>
      </c>
      <c r="F895" s="481">
        <v>41742</v>
      </c>
      <c r="G895" s="213">
        <v>221</v>
      </c>
      <c r="H895" s="36">
        <f t="shared" si="13"/>
        <v>0</v>
      </c>
      <c r="I895" s="621" t="s">
        <v>8</v>
      </c>
    </row>
    <row r="896" spans="1:9" x14ac:dyDescent="0.25">
      <c r="A896" s="192"/>
      <c r="B896" s="200" t="s">
        <v>1279</v>
      </c>
      <c r="C896" s="243" t="s">
        <v>2602</v>
      </c>
      <c r="D896" s="190" t="s">
        <v>124</v>
      </c>
      <c r="E896" s="56">
        <v>3356</v>
      </c>
      <c r="F896" s="485">
        <v>41743</v>
      </c>
      <c r="G896" s="313">
        <v>3356</v>
      </c>
      <c r="H896" s="50">
        <f t="shared" ref="H896:H959" si="14">E896-G896</f>
        <v>0</v>
      </c>
      <c r="I896" s="621" t="s">
        <v>27</v>
      </c>
    </row>
    <row r="897" spans="1:9" x14ac:dyDescent="0.25">
      <c r="A897" s="192">
        <v>41653</v>
      </c>
      <c r="B897" s="200" t="s">
        <v>1281</v>
      </c>
      <c r="C897" s="243" t="s">
        <v>2602</v>
      </c>
      <c r="D897" s="190" t="s">
        <v>72</v>
      </c>
      <c r="E897" s="210">
        <v>274</v>
      </c>
      <c r="F897" s="436">
        <v>41743</v>
      </c>
      <c r="G897" s="42">
        <v>274</v>
      </c>
      <c r="H897" s="50">
        <f t="shared" si="14"/>
        <v>0</v>
      </c>
      <c r="I897" s="621"/>
    </row>
    <row r="898" spans="1:9" x14ac:dyDescent="0.25">
      <c r="A898" s="192"/>
      <c r="B898" s="200" t="s">
        <v>1282</v>
      </c>
      <c r="C898" s="243" t="s">
        <v>2602</v>
      </c>
      <c r="D898" s="196" t="s">
        <v>53</v>
      </c>
      <c r="E898" s="215">
        <v>0</v>
      </c>
      <c r="F898" s="436"/>
      <c r="G898" s="42">
        <v>0</v>
      </c>
      <c r="H898" s="50">
        <f t="shared" si="14"/>
        <v>0</v>
      </c>
      <c r="I898" s="623" t="s">
        <v>324</v>
      </c>
    </row>
    <row r="899" spans="1:9" x14ac:dyDescent="0.25">
      <c r="A899" s="192"/>
      <c r="B899" s="200" t="s">
        <v>1283</v>
      </c>
      <c r="C899" s="243" t="s">
        <v>2602</v>
      </c>
      <c r="D899" s="190" t="s">
        <v>839</v>
      </c>
      <c r="E899" s="210">
        <v>1911.6</v>
      </c>
      <c r="F899" s="436">
        <v>41743</v>
      </c>
      <c r="G899" s="42">
        <v>1911.6</v>
      </c>
      <c r="H899" s="50">
        <f t="shared" si="14"/>
        <v>0</v>
      </c>
      <c r="I899" s="621"/>
    </row>
    <row r="900" spans="1:9" x14ac:dyDescent="0.25">
      <c r="A900" s="192"/>
      <c r="B900" s="200" t="s">
        <v>1284</v>
      </c>
      <c r="C900" s="243" t="s">
        <v>2602</v>
      </c>
      <c r="D900" s="190" t="s">
        <v>23</v>
      </c>
      <c r="E900" s="210">
        <v>6653.5</v>
      </c>
      <c r="F900" s="436">
        <v>41743</v>
      </c>
      <c r="G900" s="42">
        <v>6653.5</v>
      </c>
      <c r="H900" s="50">
        <f t="shared" si="14"/>
        <v>0</v>
      </c>
      <c r="I900" s="621" t="s">
        <v>8</v>
      </c>
    </row>
    <row r="901" spans="1:9" x14ac:dyDescent="0.25">
      <c r="A901" s="192"/>
      <c r="B901" s="200" t="s">
        <v>1285</v>
      </c>
      <c r="C901" s="243" t="s">
        <v>2602</v>
      </c>
      <c r="D901" s="190" t="s">
        <v>23</v>
      </c>
      <c r="E901" s="210">
        <v>152</v>
      </c>
      <c r="F901" s="436">
        <v>41743</v>
      </c>
      <c r="G901" s="42">
        <v>152</v>
      </c>
      <c r="H901" s="50">
        <f t="shared" si="14"/>
        <v>0</v>
      </c>
      <c r="I901" s="621" t="s">
        <v>8</v>
      </c>
    </row>
    <row r="902" spans="1:9" x14ac:dyDescent="0.25">
      <c r="A902" s="192"/>
      <c r="B902" s="200" t="s">
        <v>1286</v>
      </c>
      <c r="C902" s="243" t="s">
        <v>2602</v>
      </c>
      <c r="D902" s="196" t="s">
        <v>53</v>
      </c>
      <c r="E902" s="215">
        <v>0</v>
      </c>
      <c r="F902" s="436"/>
      <c r="G902" s="42">
        <v>0</v>
      </c>
      <c r="H902" s="50">
        <f t="shared" si="14"/>
        <v>0</v>
      </c>
      <c r="I902" s="621" t="s">
        <v>324</v>
      </c>
    </row>
    <row r="903" spans="1:9" x14ac:dyDescent="0.25">
      <c r="A903" s="192"/>
      <c r="B903" s="200" t="s">
        <v>1287</v>
      </c>
      <c r="C903" s="243" t="s">
        <v>2602</v>
      </c>
      <c r="D903" s="190" t="s">
        <v>123</v>
      </c>
      <c r="E903" s="210">
        <v>1351</v>
      </c>
      <c r="F903" s="486" t="s">
        <v>2740</v>
      </c>
      <c r="G903" s="42">
        <v>1351</v>
      </c>
      <c r="H903" s="36">
        <f t="shared" si="14"/>
        <v>0</v>
      </c>
      <c r="I903" s="621" t="s">
        <v>8</v>
      </c>
    </row>
    <row r="904" spans="1:9" x14ac:dyDescent="0.25">
      <c r="A904" s="192"/>
      <c r="B904" s="200" t="s">
        <v>1288</v>
      </c>
      <c r="C904" s="243" t="s">
        <v>2602</v>
      </c>
      <c r="D904" s="190" t="s">
        <v>8</v>
      </c>
      <c r="E904" s="210">
        <v>2305</v>
      </c>
      <c r="F904" s="436">
        <v>41743</v>
      </c>
      <c r="G904" s="42">
        <v>2305</v>
      </c>
      <c r="H904" s="50">
        <f t="shared" si="14"/>
        <v>0</v>
      </c>
      <c r="I904" s="621" t="s">
        <v>8</v>
      </c>
    </row>
    <row r="905" spans="1:9" x14ac:dyDescent="0.25">
      <c r="A905" s="192"/>
      <c r="B905" s="200" t="s">
        <v>1290</v>
      </c>
      <c r="C905" s="243" t="s">
        <v>2602</v>
      </c>
      <c r="D905" s="190" t="s">
        <v>501</v>
      </c>
      <c r="E905" s="210">
        <v>433</v>
      </c>
      <c r="F905" s="436">
        <v>41743</v>
      </c>
      <c r="G905" s="42">
        <v>433</v>
      </c>
      <c r="H905" s="50">
        <f t="shared" si="14"/>
        <v>0</v>
      </c>
      <c r="I905" s="621" t="s">
        <v>8</v>
      </c>
    </row>
    <row r="906" spans="1:9" x14ac:dyDescent="0.25">
      <c r="A906" s="192"/>
      <c r="B906" s="200" t="s">
        <v>1292</v>
      </c>
      <c r="C906" s="243" t="s">
        <v>2602</v>
      </c>
      <c r="D906" s="190" t="s">
        <v>260</v>
      </c>
      <c r="E906" s="210">
        <v>2352</v>
      </c>
      <c r="F906" s="436">
        <v>41743</v>
      </c>
      <c r="G906" s="42">
        <v>2352</v>
      </c>
      <c r="H906" s="50">
        <f t="shared" si="14"/>
        <v>0</v>
      </c>
      <c r="I906" s="621" t="s">
        <v>21</v>
      </c>
    </row>
    <row r="907" spans="1:9" x14ac:dyDescent="0.25">
      <c r="A907" s="192"/>
      <c r="B907" s="200" t="s">
        <v>1293</v>
      </c>
      <c r="C907" s="243" t="s">
        <v>2602</v>
      </c>
      <c r="D907" s="190" t="s">
        <v>366</v>
      </c>
      <c r="E907" s="210">
        <v>8806</v>
      </c>
      <c r="F907" s="436">
        <v>41743</v>
      </c>
      <c r="G907" s="42">
        <v>8806</v>
      </c>
      <c r="H907" s="50">
        <f t="shared" si="14"/>
        <v>0</v>
      </c>
      <c r="I907" s="621" t="s">
        <v>21</v>
      </c>
    </row>
    <row r="908" spans="1:9" x14ac:dyDescent="0.25">
      <c r="A908" s="192"/>
      <c r="B908" s="200" t="s">
        <v>1295</v>
      </c>
      <c r="C908" s="243" t="s">
        <v>2602</v>
      </c>
      <c r="D908" s="190" t="s">
        <v>544</v>
      </c>
      <c r="E908" s="210">
        <v>8779.6</v>
      </c>
      <c r="F908" s="436">
        <v>41743</v>
      </c>
      <c r="G908" s="42">
        <v>8779.6</v>
      </c>
      <c r="H908" s="50">
        <f t="shared" si="14"/>
        <v>0</v>
      </c>
      <c r="I908" s="621"/>
    </row>
    <row r="909" spans="1:9" x14ac:dyDescent="0.25">
      <c r="A909" s="192"/>
      <c r="B909" s="200" t="s">
        <v>1296</v>
      </c>
      <c r="C909" s="243" t="s">
        <v>2602</v>
      </c>
      <c r="D909" s="190" t="s">
        <v>49</v>
      </c>
      <c r="E909" s="210">
        <v>1975.5</v>
      </c>
      <c r="F909" s="436">
        <v>41743</v>
      </c>
      <c r="G909" s="42">
        <v>1975.5</v>
      </c>
      <c r="H909" s="50">
        <f t="shared" si="14"/>
        <v>0</v>
      </c>
      <c r="I909" s="621"/>
    </row>
    <row r="910" spans="1:9" x14ac:dyDescent="0.25">
      <c r="A910" s="192"/>
      <c r="B910" s="200" t="s">
        <v>1297</v>
      </c>
      <c r="C910" s="243" t="s">
        <v>2602</v>
      </c>
      <c r="D910" s="190" t="s">
        <v>55</v>
      </c>
      <c r="E910" s="210">
        <v>6808</v>
      </c>
      <c r="F910" s="436">
        <v>41743</v>
      </c>
      <c r="G910" s="42">
        <v>6808</v>
      </c>
      <c r="H910" s="50">
        <f t="shared" si="14"/>
        <v>0</v>
      </c>
      <c r="I910" s="621" t="s">
        <v>8</v>
      </c>
    </row>
    <row r="911" spans="1:9" x14ac:dyDescent="0.25">
      <c r="A911" s="192"/>
      <c r="B911" s="200" t="s">
        <v>1298</v>
      </c>
      <c r="C911" s="243" t="s">
        <v>2602</v>
      </c>
      <c r="D911" s="190" t="s">
        <v>8</v>
      </c>
      <c r="E911" s="210">
        <v>501.6</v>
      </c>
      <c r="F911" s="436">
        <v>41743</v>
      </c>
      <c r="G911" s="42">
        <v>501.6</v>
      </c>
      <c r="H911" s="50">
        <f t="shared" si="14"/>
        <v>0</v>
      </c>
      <c r="I911" s="621" t="s">
        <v>8</v>
      </c>
    </row>
    <row r="912" spans="1:9" x14ac:dyDescent="0.25">
      <c r="A912" s="192"/>
      <c r="B912" s="200" t="s">
        <v>1299</v>
      </c>
      <c r="C912" s="243" t="s">
        <v>2602</v>
      </c>
      <c r="D912" s="190" t="s">
        <v>74</v>
      </c>
      <c r="E912" s="210">
        <v>2482.5</v>
      </c>
      <c r="F912" s="436">
        <v>41743</v>
      </c>
      <c r="G912" s="42">
        <v>2482.5</v>
      </c>
      <c r="H912" s="50">
        <f t="shared" si="14"/>
        <v>0</v>
      </c>
      <c r="I912" s="621"/>
    </row>
    <row r="913" spans="1:9" x14ac:dyDescent="0.25">
      <c r="A913" s="192"/>
      <c r="B913" s="200" t="s">
        <v>1300</v>
      </c>
      <c r="C913" s="243" t="s">
        <v>2602</v>
      </c>
      <c r="D913" s="190" t="s">
        <v>16</v>
      </c>
      <c r="E913" s="210">
        <v>232826.55</v>
      </c>
      <c r="F913" s="436">
        <v>41752</v>
      </c>
      <c r="G913" s="42">
        <v>232826.55</v>
      </c>
      <c r="H913" s="50">
        <f t="shared" si="14"/>
        <v>0</v>
      </c>
      <c r="I913" s="621" t="s">
        <v>162</v>
      </c>
    </row>
    <row r="914" spans="1:9" x14ac:dyDescent="0.25">
      <c r="A914" s="192"/>
      <c r="B914" s="200" t="s">
        <v>1301</v>
      </c>
      <c r="C914" s="243" t="s">
        <v>2602</v>
      </c>
      <c r="D914" s="190" t="s">
        <v>2723</v>
      </c>
      <c r="E914" s="210">
        <v>1242</v>
      </c>
      <c r="F914" s="436">
        <v>41743</v>
      </c>
      <c r="G914" s="42">
        <v>1242</v>
      </c>
      <c r="H914" s="50">
        <f t="shared" si="14"/>
        <v>0</v>
      </c>
      <c r="I914" s="621" t="s">
        <v>12</v>
      </c>
    </row>
    <row r="915" spans="1:9" x14ac:dyDescent="0.25">
      <c r="A915" s="192"/>
      <c r="B915" s="200" t="s">
        <v>1303</v>
      </c>
      <c r="C915" s="243" t="s">
        <v>2602</v>
      </c>
      <c r="D915" s="190" t="s">
        <v>57</v>
      </c>
      <c r="E915" s="210">
        <v>980</v>
      </c>
      <c r="F915" s="436">
        <v>41743</v>
      </c>
      <c r="G915" s="42">
        <v>980</v>
      </c>
      <c r="H915" s="50">
        <f t="shared" si="14"/>
        <v>0</v>
      </c>
      <c r="I915" s="621" t="s">
        <v>12</v>
      </c>
    </row>
    <row r="916" spans="1:9" x14ac:dyDescent="0.25">
      <c r="A916" s="192"/>
      <c r="B916" s="200" t="s">
        <v>1304</v>
      </c>
      <c r="C916" s="243" t="s">
        <v>2602</v>
      </c>
      <c r="D916" s="190" t="s">
        <v>29</v>
      </c>
      <c r="E916" s="210">
        <v>5875</v>
      </c>
      <c r="F916" s="436">
        <v>41743</v>
      </c>
      <c r="G916" s="42">
        <v>5875</v>
      </c>
      <c r="H916" s="36">
        <f t="shared" si="14"/>
        <v>0</v>
      </c>
      <c r="I916" s="621" t="s">
        <v>12</v>
      </c>
    </row>
    <row r="917" spans="1:9" x14ac:dyDescent="0.25">
      <c r="A917" s="192"/>
      <c r="B917" s="200" t="s">
        <v>1305</v>
      </c>
      <c r="C917" s="243" t="s">
        <v>2602</v>
      </c>
      <c r="D917" s="190" t="s">
        <v>34</v>
      </c>
      <c r="E917" s="210">
        <v>2022.5</v>
      </c>
      <c r="F917" s="436">
        <v>41743</v>
      </c>
      <c r="G917" s="42">
        <v>2022.5</v>
      </c>
      <c r="H917" s="36">
        <f t="shared" si="14"/>
        <v>0</v>
      </c>
      <c r="I917" s="621" t="s">
        <v>12</v>
      </c>
    </row>
    <row r="918" spans="1:9" x14ac:dyDescent="0.25">
      <c r="A918" s="192"/>
      <c r="B918" s="200" t="s">
        <v>1307</v>
      </c>
      <c r="C918" s="243" t="s">
        <v>2602</v>
      </c>
      <c r="D918" s="190" t="s">
        <v>180</v>
      </c>
      <c r="E918" s="210">
        <v>14048.4</v>
      </c>
      <c r="F918" s="492" t="s">
        <v>2741</v>
      </c>
      <c r="G918" s="42">
        <v>14048.4</v>
      </c>
      <c r="H918" s="36">
        <f t="shared" si="14"/>
        <v>0</v>
      </c>
      <c r="I918" s="621" t="s">
        <v>65</v>
      </c>
    </row>
    <row r="919" spans="1:9" x14ac:dyDescent="0.25">
      <c r="A919" s="192"/>
      <c r="B919" s="200" t="s">
        <v>1308</v>
      </c>
      <c r="C919" s="243" t="s">
        <v>2602</v>
      </c>
      <c r="D919" s="190" t="s">
        <v>1778</v>
      </c>
      <c r="E919" s="210">
        <v>975.25</v>
      </c>
      <c r="F919" s="436">
        <v>41743</v>
      </c>
      <c r="G919" s="42">
        <v>975.25</v>
      </c>
      <c r="H919" s="36">
        <f t="shared" si="14"/>
        <v>0</v>
      </c>
      <c r="I919" s="621" t="s">
        <v>12</v>
      </c>
    </row>
    <row r="920" spans="1:9" x14ac:dyDescent="0.25">
      <c r="A920" s="192"/>
      <c r="B920" s="200" t="s">
        <v>1309</v>
      </c>
      <c r="C920" s="243" t="s">
        <v>2602</v>
      </c>
      <c r="D920" s="190" t="s">
        <v>28</v>
      </c>
      <c r="E920" s="210">
        <v>3329</v>
      </c>
      <c r="F920" s="436">
        <v>41743</v>
      </c>
      <c r="G920" s="42">
        <v>3329</v>
      </c>
      <c r="H920" s="36">
        <f t="shared" si="14"/>
        <v>0</v>
      </c>
      <c r="I920" s="621"/>
    </row>
    <row r="921" spans="1:9" x14ac:dyDescent="0.25">
      <c r="A921" s="192"/>
      <c r="B921" s="200" t="s">
        <v>1310</v>
      </c>
      <c r="C921" s="243" t="s">
        <v>2602</v>
      </c>
      <c r="D921" s="190" t="s">
        <v>11</v>
      </c>
      <c r="E921" s="210">
        <v>28404</v>
      </c>
      <c r="F921" s="486">
        <v>41777</v>
      </c>
      <c r="G921" s="219">
        <v>28404</v>
      </c>
      <c r="H921" s="36">
        <f t="shared" si="14"/>
        <v>0</v>
      </c>
      <c r="I921" s="621" t="s">
        <v>65</v>
      </c>
    </row>
    <row r="922" spans="1:9" x14ac:dyDescent="0.25">
      <c r="A922" s="192"/>
      <c r="B922" s="200" t="s">
        <v>1311</v>
      </c>
      <c r="C922" s="243" t="s">
        <v>2602</v>
      </c>
      <c r="D922" s="190" t="s">
        <v>124</v>
      </c>
      <c r="E922" s="210">
        <v>1221.5</v>
      </c>
      <c r="F922" s="436">
        <v>41743</v>
      </c>
      <c r="G922" s="42">
        <v>1221.5</v>
      </c>
      <c r="H922" s="36">
        <f t="shared" si="14"/>
        <v>0</v>
      </c>
      <c r="I922" s="621" t="s">
        <v>12</v>
      </c>
    </row>
    <row r="923" spans="1:9" x14ac:dyDescent="0.25">
      <c r="A923" s="192"/>
      <c r="B923" s="200" t="s">
        <v>1312</v>
      </c>
      <c r="C923" s="243" t="s">
        <v>2602</v>
      </c>
      <c r="D923" s="190" t="s">
        <v>54</v>
      </c>
      <c r="E923" s="210">
        <v>38378</v>
      </c>
      <c r="F923" s="436">
        <v>41743</v>
      </c>
      <c r="G923" s="42">
        <v>38378</v>
      </c>
      <c r="H923" s="36">
        <f t="shared" si="14"/>
        <v>0</v>
      </c>
      <c r="I923" s="621" t="s">
        <v>12</v>
      </c>
    </row>
    <row r="924" spans="1:9" x14ac:dyDescent="0.25">
      <c r="A924" s="192"/>
      <c r="B924" s="200" t="s">
        <v>1314</v>
      </c>
      <c r="C924" s="243" t="s">
        <v>2602</v>
      </c>
      <c r="D924" s="190" t="s">
        <v>701</v>
      </c>
      <c r="E924" s="210">
        <v>1555</v>
      </c>
      <c r="F924" s="436">
        <v>41743</v>
      </c>
      <c r="G924" s="42">
        <v>1555</v>
      </c>
      <c r="H924" s="36">
        <f t="shared" si="14"/>
        <v>0</v>
      </c>
      <c r="I924" s="621" t="s">
        <v>21</v>
      </c>
    </row>
    <row r="925" spans="1:9" x14ac:dyDescent="0.25">
      <c r="A925" s="192"/>
      <c r="B925" s="200" t="s">
        <v>1315</v>
      </c>
      <c r="C925" s="243" t="s">
        <v>2602</v>
      </c>
      <c r="D925" s="190" t="s">
        <v>2678</v>
      </c>
      <c r="E925" s="210">
        <v>1695</v>
      </c>
      <c r="F925" s="436">
        <v>41743</v>
      </c>
      <c r="G925" s="42">
        <v>1695</v>
      </c>
      <c r="H925" s="36">
        <f t="shared" si="14"/>
        <v>0</v>
      </c>
      <c r="I925" s="621" t="s">
        <v>21</v>
      </c>
    </row>
    <row r="926" spans="1:9" x14ac:dyDescent="0.25">
      <c r="A926" s="192"/>
      <c r="B926" s="200" t="s">
        <v>1317</v>
      </c>
      <c r="C926" s="243" t="s">
        <v>2602</v>
      </c>
      <c r="D926" s="196" t="s">
        <v>53</v>
      </c>
      <c r="E926" s="215">
        <v>0</v>
      </c>
      <c r="F926" s="436"/>
      <c r="G926" s="42">
        <v>0</v>
      </c>
      <c r="H926" s="36">
        <f t="shared" si="14"/>
        <v>0</v>
      </c>
      <c r="I926" s="621" t="s">
        <v>324</v>
      </c>
    </row>
    <row r="927" spans="1:9" x14ac:dyDescent="0.25">
      <c r="A927" s="192"/>
      <c r="B927" s="200" t="s">
        <v>1318</v>
      </c>
      <c r="C927" s="243" t="s">
        <v>2602</v>
      </c>
      <c r="D927" s="190" t="s">
        <v>32</v>
      </c>
      <c r="E927" s="210">
        <v>9388.4</v>
      </c>
      <c r="F927" s="436">
        <v>41743</v>
      </c>
      <c r="G927" s="42">
        <v>9388.4</v>
      </c>
      <c r="H927" s="36">
        <f t="shared" si="14"/>
        <v>0</v>
      </c>
      <c r="I927" s="621" t="s">
        <v>12</v>
      </c>
    </row>
    <row r="928" spans="1:9" x14ac:dyDescent="0.25">
      <c r="A928" s="192"/>
      <c r="B928" s="200" t="s">
        <v>1319</v>
      </c>
      <c r="C928" s="243" t="s">
        <v>2602</v>
      </c>
      <c r="D928" s="190" t="s">
        <v>2409</v>
      </c>
      <c r="E928" s="210">
        <v>1578.4</v>
      </c>
      <c r="F928" s="486" t="s">
        <v>2742</v>
      </c>
      <c r="G928" s="42">
        <v>1578.4</v>
      </c>
      <c r="H928" s="36">
        <f t="shared" si="14"/>
        <v>0</v>
      </c>
      <c r="I928" s="621" t="s">
        <v>12</v>
      </c>
    </row>
    <row r="929" spans="1:9" x14ac:dyDescent="0.25">
      <c r="A929" s="192"/>
      <c r="B929" s="200" t="s">
        <v>1322</v>
      </c>
      <c r="C929" s="243" t="s">
        <v>2602</v>
      </c>
      <c r="D929" s="190" t="s">
        <v>250</v>
      </c>
      <c r="E929" s="210">
        <v>4496.5</v>
      </c>
      <c r="F929" s="436">
        <v>41743</v>
      </c>
      <c r="G929" s="42">
        <v>4496.5</v>
      </c>
      <c r="H929" s="36">
        <f t="shared" si="14"/>
        <v>0</v>
      </c>
      <c r="I929" s="621" t="s">
        <v>12</v>
      </c>
    </row>
    <row r="930" spans="1:9" x14ac:dyDescent="0.25">
      <c r="A930" s="192"/>
      <c r="B930" s="200" t="s">
        <v>1323</v>
      </c>
      <c r="C930" s="243" t="s">
        <v>2602</v>
      </c>
      <c r="D930" s="190" t="s">
        <v>47</v>
      </c>
      <c r="E930" s="210">
        <v>2496</v>
      </c>
      <c r="F930" s="436">
        <v>41743</v>
      </c>
      <c r="G930" s="42">
        <v>2496</v>
      </c>
      <c r="H930" s="36">
        <f t="shared" si="14"/>
        <v>0</v>
      </c>
      <c r="I930" s="621" t="s">
        <v>12</v>
      </c>
    </row>
    <row r="931" spans="1:9" x14ac:dyDescent="0.25">
      <c r="A931" s="192"/>
      <c r="B931" s="200" t="s">
        <v>1324</v>
      </c>
      <c r="C931" s="243" t="s">
        <v>2602</v>
      </c>
      <c r="D931" s="190" t="s">
        <v>130</v>
      </c>
      <c r="E931" s="210">
        <v>5501.5</v>
      </c>
      <c r="F931" s="436">
        <v>41743</v>
      </c>
      <c r="G931" s="42">
        <v>5501.5</v>
      </c>
      <c r="H931" s="36">
        <f t="shared" si="14"/>
        <v>0</v>
      </c>
      <c r="I931" s="621" t="s">
        <v>21</v>
      </c>
    </row>
    <row r="932" spans="1:9" x14ac:dyDescent="0.25">
      <c r="A932" s="192"/>
      <c r="B932" s="200" t="s">
        <v>1325</v>
      </c>
      <c r="C932" s="243" t="s">
        <v>2602</v>
      </c>
      <c r="D932" s="190" t="s">
        <v>22</v>
      </c>
      <c r="E932" s="210">
        <v>3721</v>
      </c>
      <c r="F932" s="436">
        <v>41743</v>
      </c>
      <c r="G932" s="42">
        <v>3721</v>
      </c>
      <c r="H932" s="36">
        <f t="shared" si="14"/>
        <v>0</v>
      </c>
      <c r="I932" s="621"/>
    </row>
    <row r="933" spans="1:9" x14ac:dyDescent="0.25">
      <c r="A933" s="192"/>
      <c r="B933" s="200" t="s">
        <v>1326</v>
      </c>
      <c r="C933" s="243" t="s">
        <v>2602</v>
      </c>
      <c r="D933" s="190" t="s">
        <v>8</v>
      </c>
      <c r="E933" s="210">
        <v>1361</v>
      </c>
      <c r="F933" s="436">
        <v>41743</v>
      </c>
      <c r="G933" s="42">
        <v>1361</v>
      </c>
      <c r="H933" s="36">
        <f t="shared" si="14"/>
        <v>0</v>
      </c>
      <c r="I933" s="621" t="s">
        <v>8</v>
      </c>
    </row>
    <row r="934" spans="1:9" x14ac:dyDescent="0.25">
      <c r="A934" s="192"/>
      <c r="B934" s="200" t="s">
        <v>1327</v>
      </c>
      <c r="C934" s="243" t="s">
        <v>2602</v>
      </c>
      <c r="D934" s="20" t="s">
        <v>106</v>
      </c>
      <c r="E934" s="213">
        <v>106074</v>
      </c>
      <c r="F934" s="542">
        <v>41753</v>
      </c>
      <c r="G934" s="42">
        <v>106074</v>
      </c>
      <c r="H934" s="36">
        <f t="shared" si="14"/>
        <v>0</v>
      </c>
      <c r="I934" s="621" t="s">
        <v>8</v>
      </c>
    </row>
    <row r="935" spans="1:9" x14ac:dyDescent="0.25">
      <c r="A935" s="192"/>
      <c r="B935" s="200" t="s">
        <v>1329</v>
      </c>
      <c r="C935" s="243" t="s">
        <v>2602</v>
      </c>
      <c r="D935" s="190" t="s">
        <v>1654</v>
      </c>
      <c r="E935" s="210">
        <v>14376.6</v>
      </c>
      <c r="F935" s="436">
        <v>41744</v>
      </c>
      <c r="G935" s="42">
        <v>14376.6</v>
      </c>
      <c r="H935" s="36">
        <f t="shared" si="14"/>
        <v>0</v>
      </c>
      <c r="I935" s="621" t="s">
        <v>217</v>
      </c>
    </row>
    <row r="936" spans="1:9" x14ac:dyDescent="0.25">
      <c r="A936" s="192"/>
      <c r="B936" s="200" t="s">
        <v>1330</v>
      </c>
      <c r="C936" s="243" t="s">
        <v>2602</v>
      </c>
      <c r="D936" s="190" t="s">
        <v>144</v>
      </c>
      <c r="E936" s="210">
        <v>5504</v>
      </c>
      <c r="F936" s="436">
        <v>41744</v>
      </c>
      <c r="G936" s="54">
        <v>5504</v>
      </c>
      <c r="H936" s="36">
        <f t="shared" si="14"/>
        <v>0</v>
      </c>
      <c r="I936" s="621" t="s">
        <v>217</v>
      </c>
    </row>
    <row r="937" spans="1:9" x14ac:dyDescent="0.25">
      <c r="A937" s="192"/>
      <c r="B937" s="200" t="s">
        <v>1331</v>
      </c>
      <c r="C937" s="243" t="s">
        <v>2602</v>
      </c>
      <c r="D937" s="190" t="s">
        <v>953</v>
      </c>
      <c r="E937" s="210">
        <v>4876.6000000000004</v>
      </c>
      <c r="F937" s="436">
        <v>41744</v>
      </c>
      <c r="G937" s="54">
        <v>4876.6000000000004</v>
      </c>
      <c r="H937" s="36">
        <f t="shared" si="14"/>
        <v>0</v>
      </c>
      <c r="I937" s="621" t="s">
        <v>217</v>
      </c>
    </row>
    <row r="938" spans="1:9" x14ac:dyDescent="0.25">
      <c r="A938" s="192"/>
      <c r="B938" s="200" t="s">
        <v>1332</v>
      </c>
      <c r="C938" s="243" t="s">
        <v>2602</v>
      </c>
      <c r="D938" s="190" t="s">
        <v>351</v>
      </c>
      <c r="E938" s="210">
        <v>1367.6</v>
      </c>
      <c r="F938" s="436">
        <v>41744</v>
      </c>
      <c r="G938" s="54">
        <v>1367.6</v>
      </c>
      <c r="H938" s="36">
        <f t="shared" si="14"/>
        <v>0</v>
      </c>
      <c r="I938" s="621" t="s">
        <v>217</v>
      </c>
    </row>
    <row r="939" spans="1:9" x14ac:dyDescent="0.25">
      <c r="A939" s="192"/>
      <c r="B939" s="200" t="s">
        <v>1333</v>
      </c>
      <c r="C939" s="243" t="s">
        <v>2602</v>
      </c>
      <c r="D939" s="190" t="s">
        <v>78</v>
      </c>
      <c r="E939" s="210">
        <v>2181</v>
      </c>
      <c r="F939" s="436">
        <v>41744</v>
      </c>
      <c r="G939" s="54">
        <v>2181</v>
      </c>
      <c r="H939" s="36">
        <f t="shared" si="14"/>
        <v>0</v>
      </c>
      <c r="I939" s="621" t="s">
        <v>217</v>
      </c>
    </row>
    <row r="940" spans="1:9" x14ac:dyDescent="0.25">
      <c r="A940" s="192"/>
      <c r="B940" s="200" t="s">
        <v>1335</v>
      </c>
      <c r="C940" s="243" t="s">
        <v>2602</v>
      </c>
      <c r="D940" s="190" t="s">
        <v>231</v>
      </c>
      <c r="E940" s="210">
        <v>1539.2</v>
      </c>
      <c r="F940" s="436">
        <v>41744</v>
      </c>
      <c r="G940" s="54">
        <v>1539.2</v>
      </c>
      <c r="H940" s="36">
        <f t="shared" si="14"/>
        <v>0</v>
      </c>
      <c r="I940" s="621" t="s">
        <v>217</v>
      </c>
    </row>
    <row r="941" spans="1:9" x14ac:dyDescent="0.25">
      <c r="A941" s="192"/>
      <c r="B941" s="200" t="s">
        <v>1336</v>
      </c>
      <c r="C941" s="243" t="s">
        <v>2602</v>
      </c>
      <c r="D941" s="190" t="s">
        <v>576</v>
      </c>
      <c r="E941" s="210">
        <v>1755</v>
      </c>
      <c r="F941" s="493" t="s">
        <v>2743</v>
      </c>
      <c r="G941" s="54">
        <v>1755</v>
      </c>
      <c r="H941" s="36">
        <f t="shared" si="14"/>
        <v>0</v>
      </c>
      <c r="I941" s="621" t="s">
        <v>217</v>
      </c>
    </row>
    <row r="942" spans="1:9" x14ac:dyDescent="0.25">
      <c r="A942" s="192"/>
      <c r="B942" s="200" t="s">
        <v>1337</v>
      </c>
      <c r="C942" s="243" t="s">
        <v>2602</v>
      </c>
      <c r="D942" s="190" t="s">
        <v>839</v>
      </c>
      <c r="E942" s="210">
        <v>1195.2</v>
      </c>
      <c r="F942" s="436">
        <v>41744</v>
      </c>
      <c r="G942" s="54">
        <v>1195.2</v>
      </c>
      <c r="H942" s="36">
        <f t="shared" si="14"/>
        <v>0</v>
      </c>
      <c r="I942" s="621" t="s">
        <v>217</v>
      </c>
    </row>
    <row r="943" spans="1:9" x14ac:dyDescent="0.25">
      <c r="A943" s="192"/>
      <c r="B943" s="200" t="s">
        <v>1338</v>
      </c>
      <c r="C943" s="243" t="s">
        <v>2602</v>
      </c>
      <c r="D943" s="190" t="s">
        <v>191</v>
      </c>
      <c r="E943" s="210">
        <v>1800</v>
      </c>
      <c r="F943" s="436">
        <v>41744</v>
      </c>
      <c r="G943" s="54">
        <v>1800</v>
      </c>
      <c r="H943" s="50">
        <f t="shared" si="14"/>
        <v>0</v>
      </c>
      <c r="I943" s="621" t="s">
        <v>217</v>
      </c>
    </row>
    <row r="944" spans="1:9" x14ac:dyDescent="0.25">
      <c r="A944" s="192"/>
      <c r="B944" s="200" t="s">
        <v>1339</v>
      </c>
      <c r="C944" s="243" t="s">
        <v>2602</v>
      </c>
      <c r="D944" s="190" t="s">
        <v>468</v>
      </c>
      <c r="E944" s="210">
        <v>8952</v>
      </c>
      <c r="F944" s="436">
        <v>41744</v>
      </c>
      <c r="G944" s="54">
        <v>8952</v>
      </c>
      <c r="H944" s="50">
        <f t="shared" si="14"/>
        <v>0</v>
      </c>
      <c r="I944" s="621" t="s">
        <v>217</v>
      </c>
    </row>
    <row r="945" spans="1:9" x14ac:dyDescent="0.25">
      <c r="A945" s="192"/>
      <c r="B945" s="200" t="s">
        <v>1340</v>
      </c>
      <c r="C945" s="243" t="s">
        <v>2602</v>
      </c>
      <c r="D945" s="190" t="s">
        <v>233</v>
      </c>
      <c r="E945" s="210">
        <v>1579.2</v>
      </c>
      <c r="F945" s="436">
        <v>41744</v>
      </c>
      <c r="G945" s="54">
        <v>1579.2</v>
      </c>
      <c r="H945" s="50">
        <f t="shared" si="14"/>
        <v>0</v>
      </c>
      <c r="I945" s="621" t="s">
        <v>217</v>
      </c>
    </row>
    <row r="946" spans="1:9" x14ac:dyDescent="0.25">
      <c r="A946" s="192"/>
      <c r="B946" s="200" t="s">
        <v>1342</v>
      </c>
      <c r="C946" s="243" t="s">
        <v>2602</v>
      </c>
      <c r="D946" s="190" t="s">
        <v>2492</v>
      </c>
      <c r="E946" s="210">
        <v>3848</v>
      </c>
      <c r="F946" s="436">
        <v>41744</v>
      </c>
      <c r="G946" s="54">
        <v>3848</v>
      </c>
      <c r="H946" s="50">
        <f t="shared" si="14"/>
        <v>0</v>
      </c>
      <c r="I946" s="621" t="s">
        <v>217</v>
      </c>
    </row>
    <row r="947" spans="1:9" x14ac:dyDescent="0.25">
      <c r="A947" s="192"/>
      <c r="B947" s="200" t="s">
        <v>1343</v>
      </c>
      <c r="C947" s="243" t="s">
        <v>2602</v>
      </c>
      <c r="D947" s="190" t="s">
        <v>2563</v>
      </c>
      <c r="E947" s="210">
        <v>4388.2</v>
      </c>
      <c r="F947" s="436">
        <v>41744</v>
      </c>
      <c r="G947" s="54">
        <v>4388.2</v>
      </c>
      <c r="H947" s="36">
        <f t="shared" si="14"/>
        <v>0</v>
      </c>
      <c r="I947" s="621" t="s">
        <v>217</v>
      </c>
    </row>
    <row r="948" spans="1:9" x14ac:dyDescent="0.25">
      <c r="A948" s="192"/>
      <c r="B948" s="200" t="s">
        <v>1345</v>
      </c>
      <c r="C948" s="243" t="s">
        <v>2602</v>
      </c>
      <c r="D948" s="190" t="s">
        <v>2744</v>
      </c>
      <c r="E948" s="210">
        <v>1192</v>
      </c>
      <c r="F948" s="436">
        <v>41744</v>
      </c>
      <c r="G948" s="54">
        <v>1192</v>
      </c>
      <c r="H948" s="50">
        <f t="shared" si="14"/>
        <v>0</v>
      </c>
      <c r="I948" s="621" t="s">
        <v>217</v>
      </c>
    </row>
    <row r="949" spans="1:9" x14ac:dyDescent="0.25">
      <c r="A949" s="192"/>
      <c r="B949" s="200" t="s">
        <v>1347</v>
      </c>
      <c r="C949" s="243" t="s">
        <v>2602</v>
      </c>
      <c r="D949" s="190" t="s">
        <v>99</v>
      </c>
      <c r="E949" s="210">
        <v>1793.6</v>
      </c>
      <c r="F949" s="436">
        <v>41744</v>
      </c>
      <c r="G949" s="54">
        <v>1793.6</v>
      </c>
      <c r="H949" s="50">
        <f t="shared" si="14"/>
        <v>0</v>
      </c>
      <c r="I949" s="621" t="s">
        <v>217</v>
      </c>
    </row>
    <row r="950" spans="1:9" x14ac:dyDescent="0.25">
      <c r="A950" s="192"/>
      <c r="B950" s="200" t="s">
        <v>1348</v>
      </c>
      <c r="C950" s="243" t="s">
        <v>2602</v>
      </c>
      <c r="D950" s="190" t="s">
        <v>74</v>
      </c>
      <c r="E950" s="210">
        <v>1725</v>
      </c>
      <c r="F950" s="436">
        <v>41743</v>
      </c>
      <c r="G950" s="42">
        <v>1725</v>
      </c>
      <c r="H950" s="50">
        <f t="shared" si="14"/>
        <v>0</v>
      </c>
      <c r="I950" s="621"/>
    </row>
    <row r="951" spans="1:9" x14ac:dyDescent="0.25">
      <c r="A951" s="192"/>
      <c r="B951" s="200" t="s">
        <v>1349</v>
      </c>
      <c r="C951" s="243" t="s">
        <v>2602</v>
      </c>
      <c r="D951" s="190" t="s">
        <v>110</v>
      </c>
      <c r="E951" s="210">
        <v>9702</v>
      </c>
      <c r="F951" s="436">
        <v>41754</v>
      </c>
      <c r="G951" s="42">
        <v>9702</v>
      </c>
      <c r="H951" s="36">
        <f t="shared" si="14"/>
        <v>0</v>
      </c>
      <c r="I951" s="621" t="s">
        <v>21</v>
      </c>
    </row>
    <row r="952" spans="1:9" x14ac:dyDescent="0.25">
      <c r="A952" s="192"/>
      <c r="B952" s="200" t="s">
        <v>1351</v>
      </c>
      <c r="C952" s="243" t="s">
        <v>2602</v>
      </c>
      <c r="D952" s="190" t="s">
        <v>517</v>
      </c>
      <c r="E952" s="210">
        <v>990</v>
      </c>
      <c r="F952" s="436">
        <v>41743</v>
      </c>
      <c r="G952" s="42">
        <v>990</v>
      </c>
      <c r="H952" s="36">
        <f t="shared" si="14"/>
        <v>0</v>
      </c>
      <c r="I952" s="621"/>
    </row>
    <row r="953" spans="1:9" x14ac:dyDescent="0.25">
      <c r="A953" s="192"/>
      <c r="B953" s="200" t="s">
        <v>1352</v>
      </c>
      <c r="C953" s="243" t="s">
        <v>2602</v>
      </c>
      <c r="D953" s="190" t="s">
        <v>910</v>
      </c>
      <c r="E953" s="210">
        <v>11448</v>
      </c>
      <c r="F953" s="436">
        <v>41743</v>
      </c>
      <c r="G953" s="42">
        <v>11448</v>
      </c>
      <c r="H953" s="50">
        <f t="shared" si="14"/>
        <v>0</v>
      </c>
      <c r="I953" s="621"/>
    </row>
    <row r="954" spans="1:9" x14ac:dyDescent="0.25">
      <c r="A954" s="192"/>
      <c r="B954" s="200" t="s">
        <v>1354</v>
      </c>
      <c r="C954" s="243" t="s">
        <v>2602</v>
      </c>
      <c r="D954" s="190" t="s">
        <v>186</v>
      </c>
      <c r="E954" s="210">
        <v>5569.2</v>
      </c>
      <c r="F954" s="436">
        <v>41743</v>
      </c>
      <c r="G954" s="42">
        <v>5569.2</v>
      </c>
      <c r="H954" s="50">
        <f t="shared" si="14"/>
        <v>0</v>
      </c>
      <c r="I954" s="621" t="s">
        <v>21</v>
      </c>
    </row>
    <row r="955" spans="1:9" x14ac:dyDescent="0.25">
      <c r="A955" s="192"/>
      <c r="B955" s="200" t="s">
        <v>1355</v>
      </c>
      <c r="C955" s="243" t="s">
        <v>2602</v>
      </c>
      <c r="D955" s="190" t="s">
        <v>18</v>
      </c>
      <c r="E955" s="210">
        <v>684</v>
      </c>
      <c r="F955" s="436">
        <v>41743</v>
      </c>
      <c r="G955" s="42">
        <v>684</v>
      </c>
      <c r="H955" s="50">
        <f t="shared" si="14"/>
        <v>0</v>
      </c>
      <c r="I955" s="621" t="s">
        <v>8</v>
      </c>
    </row>
    <row r="956" spans="1:9" x14ac:dyDescent="0.25">
      <c r="A956" s="192"/>
      <c r="B956" s="200" t="s">
        <v>1357</v>
      </c>
      <c r="C956" s="243" t="s">
        <v>2602</v>
      </c>
      <c r="D956" s="190" t="s">
        <v>126</v>
      </c>
      <c r="E956" s="210">
        <v>1377</v>
      </c>
      <c r="F956" s="436">
        <v>41743</v>
      </c>
      <c r="G956" s="42">
        <v>1377</v>
      </c>
      <c r="H956" s="50">
        <f t="shared" si="14"/>
        <v>0</v>
      </c>
      <c r="I956" s="621"/>
    </row>
    <row r="957" spans="1:9" x14ac:dyDescent="0.25">
      <c r="A957" s="192"/>
      <c r="B957" s="200" t="s">
        <v>1358</v>
      </c>
      <c r="C957" s="243" t="s">
        <v>2602</v>
      </c>
      <c r="D957" s="190" t="s">
        <v>59</v>
      </c>
      <c r="E957" s="210">
        <v>15773</v>
      </c>
      <c r="F957" s="491" t="s">
        <v>2745</v>
      </c>
      <c r="G957" s="42">
        <v>15773</v>
      </c>
      <c r="H957" s="50">
        <f t="shared" si="14"/>
        <v>0</v>
      </c>
      <c r="I957" s="621" t="s">
        <v>21</v>
      </c>
    </row>
    <row r="958" spans="1:9" x14ac:dyDescent="0.25">
      <c r="A958" s="192"/>
      <c r="B958" s="200" t="s">
        <v>1360</v>
      </c>
      <c r="C958" s="243" t="s">
        <v>2602</v>
      </c>
      <c r="D958" s="190" t="s">
        <v>8</v>
      </c>
      <c r="E958" s="210">
        <v>2115</v>
      </c>
      <c r="F958" s="436">
        <v>41743</v>
      </c>
      <c r="G958" s="42">
        <v>2115</v>
      </c>
      <c r="H958" s="50">
        <f t="shared" si="14"/>
        <v>0</v>
      </c>
      <c r="I958" s="621" t="s">
        <v>8</v>
      </c>
    </row>
    <row r="959" spans="1:9" x14ac:dyDescent="0.25">
      <c r="A959" s="232">
        <v>41743</v>
      </c>
      <c r="B959" s="233" t="s">
        <v>1361</v>
      </c>
      <c r="C959" s="243" t="s">
        <v>2602</v>
      </c>
      <c r="D959" s="190" t="s">
        <v>508</v>
      </c>
      <c r="E959" s="213">
        <v>38465</v>
      </c>
      <c r="F959" s="489" t="s">
        <v>2746</v>
      </c>
      <c r="G959" s="42">
        <v>38465</v>
      </c>
      <c r="H959" s="36">
        <f t="shared" si="14"/>
        <v>0</v>
      </c>
      <c r="I959" s="621"/>
    </row>
    <row r="960" spans="1:9" x14ac:dyDescent="0.25">
      <c r="A960" s="192"/>
      <c r="B960" s="200" t="s">
        <v>1363</v>
      </c>
      <c r="C960" s="243" t="s">
        <v>2602</v>
      </c>
      <c r="D960" s="190" t="s">
        <v>168</v>
      </c>
      <c r="E960" s="210">
        <v>35549.699999999997</v>
      </c>
      <c r="F960" s="486" t="s">
        <v>2747</v>
      </c>
      <c r="G960" s="42">
        <v>35549.699999999997</v>
      </c>
      <c r="H960" s="36">
        <f t="shared" ref="H960:H1023" si="15">E960-G960</f>
        <v>0</v>
      </c>
      <c r="I960" s="621"/>
    </row>
    <row r="961" spans="1:9" x14ac:dyDescent="0.25">
      <c r="A961" s="192"/>
      <c r="B961" s="200" t="s">
        <v>1364</v>
      </c>
      <c r="C961" s="243" t="s">
        <v>2602</v>
      </c>
      <c r="D961" s="190" t="s">
        <v>22</v>
      </c>
      <c r="E961" s="210">
        <v>6860</v>
      </c>
      <c r="F961" s="436">
        <v>41745</v>
      </c>
      <c r="G961" s="42">
        <v>6860</v>
      </c>
      <c r="H961" s="50">
        <f t="shared" si="15"/>
        <v>0</v>
      </c>
      <c r="I961" s="621"/>
    </row>
    <row r="962" spans="1:9" x14ac:dyDescent="0.25">
      <c r="A962" s="192"/>
      <c r="B962" s="200" t="s">
        <v>1365</v>
      </c>
      <c r="C962" s="243" t="s">
        <v>2602</v>
      </c>
      <c r="D962" s="190" t="s">
        <v>358</v>
      </c>
      <c r="E962" s="210">
        <v>16850</v>
      </c>
      <c r="F962" s="436">
        <v>41752</v>
      </c>
      <c r="G962" s="42">
        <v>16850</v>
      </c>
      <c r="H962" s="50">
        <f t="shared" si="15"/>
        <v>0</v>
      </c>
      <c r="I962" s="621"/>
    </row>
    <row r="963" spans="1:9" x14ac:dyDescent="0.25">
      <c r="A963" s="192"/>
      <c r="B963" s="200" t="s">
        <v>1366</v>
      </c>
      <c r="C963" s="243" t="s">
        <v>2602</v>
      </c>
      <c r="D963" s="190" t="s">
        <v>147</v>
      </c>
      <c r="E963" s="210">
        <v>15139.2</v>
      </c>
      <c r="F963" s="436">
        <v>41745</v>
      </c>
      <c r="G963" s="42">
        <v>15139.2</v>
      </c>
      <c r="H963" s="36">
        <f t="shared" si="15"/>
        <v>0</v>
      </c>
      <c r="I963" s="621"/>
    </row>
    <row r="964" spans="1:9" x14ac:dyDescent="0.25">
      <c r="A964" s="192"/>
      <c r="B964" s="200" t="s">
        <v>1367</v>
      </c>
      <c r="C964" s="243" t="s">
        <v>2602</v>
      </c>
      <c r="D964" s="190" t="s">
        <v>160</v>
      </c>
      <c r="E964" s="210">
        <v>94082.63</v>
      </c>
      <c r="F964" s="491" t="s">
        <v>2748</v>
      </c>
      <c r="G964" s="42">
        <v>94082.63</v>
      </c>
      <c r="H964" s="50">
        <f t="shared" si="15"/>
        <v>0</v>
      </c>
      <c r="I964" s="621"/>
    </row>
    <row r="965" spans="1:9" x14ac:dyDescent="0.25">
      <c r="A965" s="192"/>
      <c r="B965" s="200" t="s">
        <v>1369</v>
      </c>
      <c r="C965" s="243" t="s">
        <v>2602</v>
      </c>
      <c r="D965" s="190" t="s">
        <v>99</v>
      </c>
      <c r="E965" s="210">
        <v>10475</v>
      </c>
      <c r="F965" s="436">
        <v>41745</v>
      </c>
      <c r="G965" s="42">
        <v>10475</v>
      </c>
      <c r="H965" s="36">
        <f t="shared" si="15"/>
        <v>0</v>
      </c>
      <c r="I965" s="621"/>
    </row>
    <row r="966" spans="1:9" x14ac:dyDescent="0.25">
      <c r="A966" s="192"/>
      <c r="B966" s="200" t="s">
        <v>1370</v>
      </c>
      <c r="C966" s="243" t="s">
        <v>2602</v>
      </c>
      <c r="D966" s="190" t="s">
        <v>2749</v>
      </c>
      <c r="E966" s="210">
        <v>17004</v>
      </c>
      <c r="F966" s="436">
        <v>41745</v>
      </c>
      <c r="G966" s="54">
        <v>17004</v>
      </c>
      <c r="H966" s="50">
        <f t="shared" si="15"/>
        <v>0</v>
      </c>
      <c r="I966" s="621"/>
    </row>
    <row r="967" spans="1:9" x14ac:dyDescent="0.25">
      <c r="A967" s="192"/>
      <c r="B967" s="200" t="s">
        <v>1371</v>
      </c>
      <c r="C967" s="243" t="s">
        <v>2602</v>
      </c>
      <c r="D967" s="190" t="s">
        <v>169</v>
      </c>
      <c r="E967" s="210">
        <v>42934</v>
      </c>
      <c r="F967" s="436">
        <v>41745</v>
      </c>
      <c r="G967" s="54">
        <v>42934</v>
      </c>
      <c r="H967" s="50">
        <f t="shared" si="15"/>
        <v>0</v>
      </c>
      <c r="I967" s="621"/>
    </row>
    <row r="968" spans="1:9" x14ac:dyDescent="0.25">
      <c r="A968" s="192"/>
      <c r="B968" s="200" t="s">
        <v>1373</v>
      </c>
      <c r="C968" s="243" t="s">
        <v>2602</v>
      </c>
      <c r="D968" s="190" t="s">
        <v>272</v>
      </c>
      <c r="E968" s="210">
        <v>866.5</v>
      </c>
      <c r="F968" s="491" t="s">
        <v>2750</v>
      </c>
      <c r="G968" s="54">
        <v>866.5</v>
      </c>
      <c r="H968" s="50">
        <f t="shared" si="15"/>
        <v>0</v>
      </c>
      <c r="I968" s="623"/>
    </row>
    <row r="969" spans="1:9" x14ac:dyDescent="0.25">
      <c r="A969" s="192"/>
      <c r="B969" s="200" t="s">
        <v>1374</v>
      </c>
      <c r="C969" s="243" t="s">
        <v>2602</v>
      </c>
      <c r="D969" s="190" t="s">
        <v>178</v>
      </c>
      <c r="E969" s="210">
        <v>4070</v>
      </c>
      <c r="F969" s="436">
        <v>41745</v>
      </c>
      <c r="G969" s="54">
        <v>4070</v>
      </c>
      <c r="H969" s="50">
        <f t="shared" si="15"/>
        <v>0</v>
      </c>
      <c r="I969" s="621"/>
    </row>
    <row r="970" spans="1:9" x14ac:dyDescent="0.25">
      <c r="A970" s="192"/>
      <c r="B970" s="200" t="s">
        <v>1375</v>
      </c>
      <c r="C970" s="243" t="s">
        <v>2602</v>
      </c>
      <c r="D970" s="190" t="s">
        <v>545</v>
      </c>
      <c r="E970" s="210">
        <v>9997</v>
      </c>
      <c r="F970" s="436">
        <v>41745</v>
      </c>
      <c r="G970" s="54">
        <v>9997</v>
      </c>
      <c r="H970" s="50">
        <f t="shared" si="15"/>
        <v>0</v>
      </c>
      <c r="I970" s="621"/>
    </row>
    <row r="971" spans="1:9" x14ac:dyDescent="0.25">
      <c r="A971" s="192"/>
      <c r="B971" s="200" t="s">
        <v>1377</v>
      </c>
      <c r="C971" s="243" t="s">
        <v>2602</v>
      </c>
      <c r="D971" s="190" t="s">
        <v>25</v>
      </c>
      <c r="E971" s="210">
        <v>27885.599999999999</v>
      </c>
      <c r="F971" s="492" t="s">
        <v>2751</v>
      </c>
      <c r="G971" s="42">
        <v>27885.599999999999</v>
      </c>
      <c r="H971" s="36">
        <f t="shared" si="15"/>
        <v>0</v>
      </c>
      <c r="I971" s="621"/>
    </row>
    <row r="972" spans="1:9" x14ac:dyDescent="0.25">
      <c r="A972" s="192"/>
      <c r="B972" s="200" t="s">
        <v>1378</v>
      </c>
      <c r="C972" s="243" t="s">
        <v>2602</v>
      </c>
      <c r="D972" s="190" t="s">
        <v>98</v>
      </c>
      <c r="E972" s="210">
        <v>12332.4</v>
      </c>
      <c r="F972" s="436">
        <v>41743</v>
      </c>
      <c r="G972" s="42">
        <v>12332.4</v>
      </c>
      <c r="H972" s="36">
        <f t="shared" si="15"/>
        <v>0</v>
      </c>
      <c r="I972" s="621"/>
    </row>
    <row r="973" spans="1:9" x14ac:dyDescent="0.25">
      <c r="A973" s="192"/>
      <c r="B973" s="200" t="s">
        <v>1379</v>
      </c>
      <c r="C973" s="243" t="s">
        <v>2602</v>
      </c>
      <c r="D973" s="196" t="s">
        <v>53</v>
      </c>
      <c r="E973" s="215">
        <v>0</v>
      </c>
      <c r="F973" s="436"/>
      <c r="G973" s="42">
        <v>0</v>
      </c>
      <c r="H973" s="36">
        <f t="shared" si="15"/>
        <v>0</v>
      </c>
      <c r="I973" s="621"/>
    </row>
    <row r="974" spans="1:9" x14ac:dyDescent="0.25">
      <c r="A974" s="192"/>
      <c r="B974" s="200" t="s">
        <v>1381</v>
      </c>
      <c r="C974" s="243" t="s">
        <v>2602</v>
      </c>
      <c r="D974" s="190" t="s">
        <v>68</v>
      </c>
      <c r="E974" s="210">
        <v>2088</v>
      </c>
      <c r="F974" s="436">
        <v>41743</v>
      </c>
      <c r="G974" s="42">
        <v>2088</v>
      </c>
      <c r="H974" s="36">
        <f t="shared" si="15"/>
        <v>0</v>
      </c>
      <c r="I974" s="621"/>
    </row>
    <row r="975" spans="1:9" x14ac:dyDescent="0.25">
      <c r="A975" s="192"/>
      <c r="B975" s="200" t="s">
        <v>1383</v>
      </c>
      <c r="C975" s="243" t="s">
        <v>2602</v>
      </c>
      <c r="D975" s="190" t="s">
        <v>68</v>
      </c>
      <c r="E975" s="210">
        <v>2218.4</v>
      </c>
      <c r="F975" s="436">
        <v>41753</v>
      </c>
      <c r="G975" s="42">
        <v>2218.4</v>
      </c>
      <c r="H975" s="36">
        <f t="shared" si="15"/>
        <v>0</v>
      </c>
      <c r="I975" s="621"/>
    </row>
    <row r="976" spans="1:9" x14ac:dyDescent="0.25">
      <c r="A976" s="192"/>
      <c r="B976" s="200" t="s">
        <v>1386</v>
      </c>
      <c r="C976" s="243" t="s">
        <v>2602</v>
      </c>
      <c r="D976" s="190" t="s">
        <v>180</v>
      </c>
      <c r="E976" s="210">
        <v>1920</v>
      </c>
      <c r="F976" s="436">
        <v>41743</v>
      </c>
      <c r="G976" s="42">
        <v>1920</v>
      </c>
      <c r="H976" s="36">
        <f t="shared" si="15"/>
        <v>0</v>
      </c>
      <c r="I976" s="621"/>
    </row>
    <row r="977" spans="1:9" x14ac:dyDescent="0.25">
      <c r="A977" s="192"/>
      <c r="B977" s="200" t="s">
        <v>1387</v>
      </c>
      <c r="C977" s="243" t="s">
        <v>2602</v>
      </c>
      <c r="D977" s="190" t="s">
        <v>115</v>
      </c>
      <c r="E977" s="210">
        <v>408</v>
      </c>
      <c r="F977" s="436">
        <v>41743</v>
      </c>
      <c r="G977" s="42">
        <v>408</v>
      </c>
      <c r="H977" s="36">
        <f t="shared" si="15"/>
        <v>0</v>
      </c>
      <c r="I977" s="621"/>
    </row>
    <row r="978" spans="1:9" x14ac:dyDescent="0.25">
      <c r="A978" s="192"/>
      <c r="B978" s="200" t="s">
        <v>1388</v>
      </c>
      <c r="C978" s="243" t="s">
        <v>2602</v>
      </c>
      <c r="D978" s="190" t="s">
        <v>136</v>
      </c>
      <c r="E978" s="210">
        <v>753.5</v>
      </c>
      <c r="F978" s="436">
        <v>41743</v>
      </c>
      <c r="G978" s="42">
        <v>753.5</v>
      </c>
      <c r="H978" s="36">
        <f t="shared" si="15"/>
        <v>0</v>
      </c>
      <c r="I978" s="621"/>
    </row>
    <row r="979" spans="1:9" x14ac:dyDescent="0.25">
      <c r="A979" s="192"/>
      <c r="B979" s="200" t="s">
        <v>1389</v>
      </c>
      <c r="C979" s="243" t="s">
        <v>2602</v>
      </c>
      <c r="D979" s="190" t="s">
        <v>1909</v>
      </c>
      <c r="E979" s="210">
        <v>3077</v>
      </c>
      <c r="F979" s="436">
        <v>41743</v>
      </c>
      <c r="G979" s="42">
        <v>3077</v>
      </c>
      <c r="H979" s="36">
        <f t="shared" si="15"/>
        <v>0</v>
      </c>
      <c r="I979" s="621"/>
    </row>
    <row r="980" spans="1:9" x14ac:dyDescent="0.25">
      <c r="A980" s="192"/>
      <c r="B980" s="200" t="s">
        <v>1391</v>
      </c>
      <c r="C980" s="243" t="s">
        <v>2602</v>
      </c>
      <c r="D980" s="190" t="s">
        <v>39</v>
      </c>
      <c r="E980" s="210">
        <v>202821.2</v>
      </c>
      <c r="F980" s="486" t="s">
        <v>2752</v>
      </c>
      <c r="G980" s="42">
        <v>202821.2</v>
      </c>
      <c r="H980" s="36">
        <f t="shared" si="15"/>
        <v>0</v>
      </c>
      <c r="I980" s="621"/>
    </row>
    <row r="981" spans="1:9" x14ac:dyDescent="0.25">
      <c r="A981" s="192"/>
      <c r="B981" s="200" t="s">
        <v>1392</v>
      </c>
      <c r="C981" s="243" t="s">
        <v>2602</v>
      </c>
      <c r="D981" s="190" t="s">
        <v>358</v>
      </c>
      <c r="E981" s="210">
        <v>44947.73</v>
      </c>
      <c r="F981" s="489" t="s">
        <v>2753</v>
      </c>
      <c r="G981" s="42">
        <v>44947.73</v>
      </c>
      <c r="H981" s="36">
        <f t="shared" si="15"/>
        <v>0</v>
      </c>
      <c r="I981" s="621"/>
    </row>
    <row r="982" spans="1:9" x14ac:dyDescent="0.25">
      <c r="A982" s="192"/>
      <c r="B982" s="200" t="s">
        <v>1393</v>
      </c>
      <c r="C982" s="243" t="s">
        <v>2602</v>
      </c>
      <c r="D982" s="190" t="s">
        <v>96</v>
      </c>
      <c r="E982" s="210">
        <v>32272.5</v>
      </c>
      <c r="F982" s="436">
        <v>41752</v>
      </c>
      <c r="G982" s="42">
        <v>32272.5</v>
      </c>
      <c r="H982" s="36">
        <f t="shared" si="15"/>
        <v>0</v>
      </c>
      <c r="I982" s="621"/>
    </row>
    <row r="983" spans="1:9" x14ac:dyDescent="0.25">
      <c r="A983" s="192"/>
      <c r="B983" s="200" t="s">
        <v>1394</v>
      </c>
      <c r="C983" s="243" t="s">
        <v>2602</v>
      </c>
      <c r="D983" s="190" t="s">
        <v>14</v>
      </c>
      <c r="E983" s="210">
        <v>10400</v>
      </c>
      <c r="F983" s="436">
        <v>41744</v>
      </c>
      <c r="G983" s="42">
        <v>10400</v>
      </c>
      <c r="H983" s="36">
        <f t="shared" si="15"/>
        <v>0</v>
      </c>
      <c r="I983" s="621"/>
    </row>
    <row r="984" spans="1:9" x14ac:dyDescent="0.25">
      <c r="A984" s="192"/>
      <c r="B984" s="200" t="s">
        <v>1396</v>
      </c>
      <c r="C984" s="243" t="s">
        <v>2602</v>
      </c>
      <c r="D984" s="190" t="s">
        <v>478</v>
      </c>
      <c r="E984" s="210">
        <v>24909.599999999999</v>
      </c>
      <c r="F984" s="436">
        <v>41744</v>
      </c>
      <c r="G984" s="42">
        <v>24909.599999999999</v>
      </c>
      <c r="H984" s="36">
        <f t="shared" si="15"/>
        <v>0</v>
      </c>
      <c r="I984" s="621"/>
    </row>
    <row r="985" spans="1:9" x14ac:dyDescent="0.25">
      <c r="A985" s="192"/>
      <c r="B985" s="200" t="s">
        <v>1398</v>
      </c>
      <c r="C985" s="243" t="s">
        <v>2602</v>
      </c>
      <c r="D985" s="190" t="s">
        <v>250</v>
      </c>
      <c r="E985" s="210">
        <v>26369</v>
      </c>
      <c r="F985" s="436">
        <v>41745</v>
      </c>
      <c r="G985" s="42">
        <v>26369</v>
      </c>
      <c r="H985" s="36">
        <f t="shared" si="15"/>
        <v>0</v>
      </c>
      <c r="I985" s="621"/>
    </row>
    <row r="986" spans="1:9" x14ac:dyDescent="0.25">
      <c r="A986" s="192"/>
      <c r="B986" s="200" t="s">
        <v>1399</v>
      </c>
      <c r="C986" s="243" t="s">
        <v>2602</v>
      </c>
      <c r="D986" s="190" t="s">
        <v>175</v>
      </c>
      <c r="E986" s="220">
        <v>8223</v>
      </c>
      <c r="F986" s="436">
        <v>41745</v>
      </c>
      <c r="G986" s="42">
        <v>8223</v>
      </c>
      <c r="H986" s="36">
        <f t="shared" si="15"/>
        <v>0</v>
      </c>
      <c r="I986" s="621"/>
    </row>
    <row r="987" spans="1:9" x14ac:dyDescent="0.25">
      <c r="A987" s="192">
        <v>41744</v>
      </c>
      <c r="B987" s="200" t="s">
        <v>1400</v>
      </c>
      <c r="C987" s="243" t="s">
        <v>2602</v>
      </c>
      <c r="D987" s="32" t="s">
        <v>2754</v>
      </c>
      <c r="E987" s="238">
        <v>1342</v>
      </c>
      <c r="F987" s="256">
        <v>41745</v>
      </c>
      <c r="G987" s="34">
        <v>1342</v>
      </c>
      <c r="H987" s="36">
        <f t="shared" si="15"/>
        <v>0</v>
      </c>
      <c r="I987" s="77" t="s">
        <v>162</v>
      </c>
    </row>
    <row r="988" spans="1:9" x14ac:dyDescent="0.25">
      <c r="A988" s="192"/>
      <c r="B988" s="200" t="s">
        <v>1401</v>
      </c>
      <c r="C988" s="243" t="s">
        <v>2602</v>
      </c>
      <c r="D988" s="32" t="s">
        <v>8</v>
      </c>
      <c r="E988" s="238">
        <v>532</v>
      </c>
      <c r="F988" s="256">
        <v>41744</v>
      </c>
      <c r="G988" s="34">
        <v>532</v>
      </c>
      <c r="H988" s="36">
        <f t="shared" si="15"/>
        <v>0</v>
      </c>
      <c r="I988" s="430" t="s">
        <v>8</v>
      </c>
    </row>
    <row r="989" spans="1:9" x14ac:dyDescent="0.25">
      <c r="A989" s="192"/>
      <c r="B989" s="200" t="s">
        <v>1403</v>
      </c>
      <c r="C989" s="243" t="s">
        <v>2602</v>
      </c>
      <c r="D989" s="32" t="s">
        <v>36</v>
      </c>
      <c r="E989" s="238">
        <v>32987</v>
      </c>
      <c r="F989" s="256">
        <v>41744</v>
      </c>
      <c r="G989" s="34">
        <v>32987</v>
      </c>
      <c r="H989" s="36">
        <f t="shared" si="15"/>
        <v>0</v>
      </c>
      <c r="I989" s="430" t="s">
        <v>65</v>
      </c>
    </row>
    <row r="990" spans="1:9" x14ac:dyDescent="0.25">
      <c r="A990" s="192"/>
      <c r="B990" s="200" t="s">
        <v>1405</v>
      </c>
      <c r="C990" s="243" t="s">
        <v>2602</v>
      </c>
      <c r="D990" s="32" t="s">
        <v>260</v>
      </c>
      <c r="E990" s="238">
        <v>3504</v>
      </c>
      <c r="F990" s="256">
        <v>41744</v>
      </c>
      <c r="G990" s="34">
        <v>3504</v>
      </c>
      <c r="H990" s="36">
        <f t="shared" si="15"/>
        <v>0</v>
      </c>
      <c r="I990" s="430" t="s">
        <v>65</v>
      </c>
    </row>
    <row r="991" spans="1:9" x14ac:dyDescent="0.25">
      <c r="A991" s="192"/>
      <c r="B991" s="200" t="s">
        <v>1406</v>
      </c>
      <c r="C991" s="243" t="s">
        <v>2602</v>
      </c>
      <c r="D991" s="32" t="s">
        <v>23</v>
      </c>
      <c r="E991" s="238">
        <v>6299</v>
      </c>
      <c r="F991" s="256">
        <v>41744</v>
      </c>
      <c r="G991" s="34">
        <v>6299</v>
      </c>
      <c r="H991" s="36">
        <f t="shared" si="15"/>
        <v>0</v>
      </c>
      <c r="I991" s="430"/>
    </row>
    <row r="992" spans="1:9" x14ac:dyDescent="0.25">
      <c r="A992" s="192"/>
      <c r="B992" s="200" t="s">
        <v>1407</v>
      </c>
      <c r="C992" s="243" t="s">
        <v>2602</v>
      </c>
      <c r="D992" s="32" t="s">
        <v>8</v>
      </c>
      <c r="E992" s="238">
        <v>1387</v>
      </c>
      <c r="F992" s="256">
        <v>41744</v>
      </c>
      <c r="G992" s="34">
        <v>1387</v>
      </c>
      <c r="H992" s="36">
        <f t="shared" si="15"/>
        <v>0</v>
      </c>
      <c r="I992" s="430" t="s">
        <v>8</v>
      </c>
    </row>
    <row r="993" spans="1:9" x14ac:dyDescent="0.25">
      <c r="A993" s="192"/>
      <c r="B993" s="200" t="s">
        <v>1409</v>
      </c>
      <c r="C993" s="243" t="s">
        <v>2602</v>
      </c>
      <c r="D993" s="32" t="s">
        <v>123</v>
      </c>
      <c r="E993" s="238">
        <v>2039.55</v>
      </c>
      <c r="F993" s="428" t="s">
        <v>2755</v>
      </c>
      <c r="G993" s="34">
        <v>2039.55</v>
      </c>
      <c r="H993" s="36">
        <f t="shared" si="15"/>
        <v>0</v>
      </c>
      <c r="I993" s="430"/>
    </row>
    <row r="994" spans="1:9" x14ac:dyDescent="0.25">
      <c r="A994" s="192"/>
      <c r="B994" s="200" t="s">
        <v>1410</v>
      </c>
      <c r="C994" s="243" t="s">
        <v>2602</v>
      </c>
      <c r="D994" s="32" t="s">
        <v>501</v>
      </c>
      <c r="E994" s="238">
        <v>1941</v>
      </c>
      <c r="F994" s="256">
        <v>41744</v>
      </c>
      <c r="G994" s="34">
        <v>1941</v>
      </c>
      <c r="H994" s="36">
        <f t="shared" si="15"/>
        <v>0</v>
      </c>
      <c r="I994" s="430"/>
    </row>
    <row r="995" spans="1:9" x14ac:dyDescent="0.25">
      <c r="A995" s="192"/>
      <c r="B995" s="200" t="s">
        <v>1411</v>
      </c>
      <c r="C995" s="243" t="s">
        <v>2602</v>
      </c>
      <c r="D995" s="32" t="s">
        <v>116</v>
      </c>
      <c r="E995" s="238">
        <v>6411</v>
      </c>
      <c r="F995" s="256">
        <v>41744</v>
      </c>
      <c r="G995" s="34">
        <v>6411</v>
      </c>
      <c r="H995" s="36">
        <f t="shared" si="15"/>
        <v>0</v>
      </c>
      <c r="I995" s="430"/>
    </row>
    <row r="996" spans="1:9" x14ac:dyDescent="0.25">
      <c r="A996" s="192"/>
      <c r="B996" s="200" t="s">
        <v>1413</v>
      </c>
      <c r="C996" s="243" t="s">
        <v>2602</v>
      </c>
      <c r="D996" s="32" t="s">
        <v>14</v>
      </c>
      <c r="E996" s="238">
        <v>2400</v>
      </c>
      <c r="F996" s="256">
        <v>41744</v>
      </c>
      <c r="G996" s="34">
        <v>2400</v>
      </c>
      <c r="H996" s="36">
        <f t="shared" si="15"/>
        <v>0</v>
      </c>
      <c r="I996" s="430" t="s">
        <v>27</v>
      </c>
    </row>
    <row r="997" spans="1:9" x14ac:dyDescent="0.25">
      <c r="A997" s="192"/>
      <c r="B997" s="200" t="s">
        <v>1414</v>
      </c>
      <c r="C997" s="243" t="s">
        <v>2602</v>
      </c>
      <c r="D997" s="32" t="s">
        <v>47</v>
      </c>
      <c r="E997" s="238">
        <v>2681</v>
      </c>
      <c r="F997" s="256">
        <v>41744</v>
      </c>
      <c r="G997" s="34">
        <v>2681</v>
      </c>
      <c r="H997" s="36">
        <f t="shared" si="15"/>
        <v>0</v>
      </c>
      <c r="I997" s="430" t="s">
        <v>12</v>
      </c>
    </row>
    <row r="998" spans="1:9" x14ac:dyDescent="0.25">
      <c r="A998" s="192"/>
      <c r="B998" s="200" t="s">
        <v>1415</v>
      </c>
      <c r="C998" s="243" t="s">
        <v>2602</v>
      </c>
      <c r="D998" s="32" t="s">
        <v>57</v>
      </c>
      <c r="E998" s="238">
        <v>1440</v>
      </c>
      <c r="F998" s="256">
        <v>41744</v>
      </c>
      <c r="G998" s="34">
        <v>1440</v>
      </c>
      <c r="H998" s="36">
        <f t="shared" si="15"/>
        <v>0</v>
      </c>
      <c r="I998" s="430" t="s">
        <v>12</v>
      </c>
    </row>
    <row r="999" spans="1:9" x14ac:dyDescent="0.25">
      <c r="A999" s="192"/>
      <c r="B999" s="200" t="s">
        <v>1417</v>
      </c>
      <c r="C999" s="243" t="s">
        <v>2602</v>
      </c>
      <c r="D999" s="32" t="s">
        <v>124</v>
      </c>
      <c r="E999" s="238">
        <v>7440</v>
      </c>
      <c r="F999" s="256">
        <v>41744</v>
      </c>
      <c r="G999" s="34">
        <v>7440</v>
      </c>
      <c r="H999" s="36">
        <f t="shared" si="15"/>
        <v>0</v>
      </c>
      <c r="I999" s="430" t="s">
        <v>12</v>
      </c>
    </row>
    <row r="1000" spans="1:9" x14ac:dyDescent="0.25">
      <c r="A1000" s="192"/>
      <c r="B1000" s="200" t="s">
        <v>1418</v>
      </c>
      <c r="C1000" s="243" t="s">
        <v>2602</v>
      </c>
      <c r="D1000" s="32" t="s">
        <v>22</v>
      </c>
      <c r="E1000" s="238">
        <v>4126.6000000000004</v>
      </c>
      <c r="F1000" s="256">
        <v>41744</v>
      </c>
      <c r="G1000" s="34">
        <v>4126.6000000000004</v>
      </c>
      <c r="H1000" s="36">
        <f t="shared" si="15"/>
        <v>0</v>
      </c>
      <c r="I1000" s="430"/>
    </row>
    <row r="1001" spans="1:9" x14ac:dyDescent="0.25">
      <c r="A1001" s="192"/>
      <c r="B1001" s="200" t="s">
        <v>1419</v>
      </c>
      <c r="C1001" s="243" t="s">
        <v>2602</v>
      </c>
      <c r="D1001" s="32" t="s">
        <v>141</v>
      </c>
      <c r="E1001" s="238">
        <v>28865.16</v>
      </c>
      <c r="F1001" s="421" t="s">
        <v>2756</v>
      </c>
      <c r="G1001" s="34">
        <v>28865.16</v>
      </c>
      <c r="H1001" s="36">
        <f t="shared" si="15"/>
        <v>0</v>
      </c>
      <c r="I1001" s="430"/>
    </row>
    <row r="1002" spans="1:9" x14ac:dyDescent="0.25">
      <c r="A1002" s="192"/>
      <c r="B1002" s="200" t="s">
        <v>1421</v>
      </c>
      <c r="C1002" s="243" t="s">
        <v>2602</v>
      </c>
      <c r="D1002" s="32" t="s">
        <v>32</v>
      </c>
      <c r="E1002" s="238">
        <v>4158.3999999999996</v>
      </c>
      <c r="F1002" s="256">
        <v>41744</v>
      </c>
      <c r="G1002" s="34">
        <v>4158.3999999999996</v>
      </c>
      <c r="H1002" s="36">
        <f>E1002-G1002</f>
        <v>0</v>
      </c>
      <c r="I1002" s="430" t="s">
        <v>12</v>
      </c>
    </row>
    <row r="1003" spans="1:9" x14ac:dyDescent="0.25">
      <c r="A1003" s="192"/>
      <c r="B1003" s="200" t="s">
        <v>1422</v>
      </c>
      <c r="C1003" s="243" t="s">
        <v>2602</v>
      </c>
      <c r="D1003" s="32" t="s">
        <v>2757</v>
      </c>
      <c r="E1003" s="238">
        <v>2000</v>
      </c>
      <c r="F1003" s="412" t="s">
        <v>2758</v>
      </c>
      <c r="G1003" s="34">
        <v>2000</v>
      </c>
      <c r="H1003" s="36">
        <f t="shared" si="15"/>
        <v>0</v>
      </c>
      <c r="I1003" s="430" t="s">
        <v>12</v>
      </c>
    </row>
    <row r="1004" spans="1:9" x14ac:dyDescent="0.25">
      <c r="A1004" s="192"/>
      <c r="B1004" s="200" t="s">
        <v>1424</v>
      </c>
      <c r="C1004" s="243" t="s">
        <v>2602</v>
      </c>
      <c r="D1004" s="32" t="s">
        <v>54</v>
      </c>
      <c r="E1004" s="238">
        <v>36315.199999999997</v>
      </c>
      <c r="F1004" s="256">
        <v>41744</v>
      </c>
      <c r="G1004" s="34">
        <v>36315.199999999997</v>
      </c>
      <c r="H1004" s="36">
        <f t="shared" si="15"/>
        <v>0</v>
      </c>
      <c r="I1004" s="430" t="s">
        <v>12</v>
      </c>
    </row>
    <row r="1005" spans="1:9" x14ac:dyDescent="0.25">
      <c r="A1005" s="192"/>
      <c r="B1005" s="200" t="s">
        <v>1425</v>
      </c>
      <c r="C1005" s="243" t="s">
        <v>2602</v>
      </c>
      <c r="D1005" s="32" t="s">
        <v>130</v>
      </c>
      <c r="E1005" s="238">
        <v>7055.4</v>
      </c>
      <c r="F1005" s="256">
        <v>41744</v>
      </c>
      <c r="G1005" s="34">
        <v>7055.4</v>
      </c>
      <c r="H1005" s="36">
        <f t="shared" si="15"/>
        <v>0</v>
      </c>
      <c r="I1005" s="430" t="s">
        <v>21</v>
      </c>
    </row>
    <row r="1006" spans="1:9" x14ac:dyDescent="0.25">
      <c r="A1006" s="192"/>
      <c r="B1006" s="200" t="s">
        <v>1426</v>
      </c>
      <c r="C1006" s="243" t="s">
        <v>2602</v>
      </c>
      <c r="D1006" s="32" t="s">
        <v>250</v>
      </c>
      <c r="E1006" s="238">
        <v>9359</v>
      </c>
      <c r="F1006" s="256">
        <v>41744</v>
      </c>
      <c r="G1006" s="34">
        <v>9359</v>
      </c>
      <c r="H1006" s="36">
        <f t="shared" si="15"/>
        <v>0</v>
      </c>
      <c r="I1006" s="430" t="s">
        <v>12</v>
      </c>
    </row>
    <row r="1007" spans="1:9" x14ac:dyDescent="0.25">
      <c r="A1007" s="192"/>
      <c r="B1007" s="200" t="s">
        <v>1427</v>
      </c>
      <c r="C1007" s="243" t="s">
        <v>2602</v>
      </c>
      <c r="D1007" s="32" t="s">
        <v>366</v>
      </c>
      <c r="E1007" s="238">
        <v>3769.5</v>
      </c>
      <c r="F1007" s="256">
        <v>41744</v>
      </c>
      <c r="G1007" s="34">
        <v>3769.5</v>
      </c>
      <c r="H1007" s="36">
        <f t="shared" si="15"/>
        <v>0</v>
      </c>
      <c r="I1007" s="430" t="s">
        <v>21</v>
      </c>
    </row>
    <row r="1008" spans="1:9" x14ac:dyDescent="0.25">
      <c r="A1008" s="192"/>
      <c r="B1008" s="200" t="s">
        <v>1428</v>
      </c>
      <c r="C1008" s="243" t="s">
        <v>2602</v>
      </c>
      <c r="D1008" s="32" t="s">
        <v>2409</v>
      </c>
      <c r="E1008" s="238">
        <v>1287</v>
      </c>
      <c r="F1008" s="412" t="s">
        <v>2759</v>
      </c>
      <c r="G1008" s="34">
        <v>1287</v>
      </c>
      <c r="H1008" s="36">
        <f t="shared" si="15"/>
        <v>0</v>
      </c>
      <c r="I1008" s="430" t="s">
        <v>12</v>
      </c>
    </row>
    <row r="1009" spans="1:9" x14ac:dyDescent="0.25">
      <c r="A1009" s="192"/>
      <c r="B1009" s="200" t="s">
        <v>1429</v>
      </c>
      <c r="C1009" s="243" t="s">
        <v>2602</v>
      </c>
      <c r="D1009" s="32" t="s">
        <v>1778</v>
      </c>
      <c r="E1009" s="238">
        <v>940</v>
      </c>
      <c r="F1009" s="256">
        <v>41744</v>
      </c>
      <c r="G1009" s="34">
        <v>940</v>
      </c>
      <c r="H1009" s="36">
        <f t="shared" si="15"/>
        <v>0</v>
      </c>
      <c r="I1009" s="430" t="s">
        <v>12</v>
      </c>
    </row>
    <row r="1010" spans="1:9" x14ac:dyDescent="0.25">
      <c r="A1010" s="192"/>
      <c r="B1010" s="200" t="s">
        <v>1430</v>
      </c>
      <c r="C1010" s="243" t="s">
        <v>2602</v>
      </c>
      <c r="D1010" s="32" t="s">
        <v>50</v>
      </c>
      <c r="E1010" s="238">
        <v>4548.6000000000004</v>
      </c>
      <c r="F1010" s="256">
        <v>41744</v>
      </c>
      <c r="G1010" s="34">
        <v>4548.6000000000004</v>
      </c>
      <c r="H1010" s="36">
        <f t="shared" si="15"/>
        <v>0</v>
      </c>
      <c r="I1010" s="430" t="s">
        <v>21</v>
      </c>
    </row>
    <row r="1011" spans="1:9" x14ac:dyDescent="0.25">
      <c r="A1011" s="192"/>
      <c r="B1011" s="200" t="s">
        <v>1431</v>
      </c>
      <c r="C1011" s="243" t="s">
        <v>2602</v>
      </c>
      <c r="D1011" s="32" t="s">
        <v>245</v>
      </c>
      <c r="E1011" s="238">
        <v>20459</v>
      </c>
      <c r="F1011" s="256">
        <v>41745</v>
      </c>
      <c r="G1011" s="34">
        <v>20459</v>
      </c>
      <c r="H1011" s="36">
        <f t="shared" si="15"/>
        <v>0</v>
      </c>
      <c r="I1011" s="430" t="s">
        <v>27</v>
      </c>
    </row>
    <row r="1012" spans="1:9" x14ac:dyDescent="0.25">
      <c r="A1012" s="192"/>
      <c r="B1012" s="200" t="s">
        <v>1432</v>
      </c>
      <c r="C1012" s="243" t="s">
        <v>2602</v>
      </c>
      <c r="D1012" s="32" t="s">
        <v>2584</v>
      </c>
      <c r="E1012" s="238">
        <v>15435</v>
      </c>
      <c r="F1012" s="511" t="s">
        <v>2760</v>
      </c>
      <c r="G1012" s="34">
        <v>15435</v>
      </c>
      <c r="H1012" s="36">
        <f t="shared" si="15"/>
        <v>0</v>
      </c>
      <c r="I1012" s="430" t="s">
        <v>27</v>
      </c>
    </row>
    <row r="1013" spans="1:9" x14ac:dyDescent="0.25">
      <c r="A1013" s="192"/>
      <c r="B1013" s="200" t="s">
        <v>1433</v>
      </c>
      <c r="C1013" s="243" t="s">
        <v>2602</v>
      </c>
      <c r="D1013" s="32" t="s">
        <v>2761</v>
      </c>
      <c r="E1013" s="238">
        <v>1310.5</v>
      </c>
      <c r="F1013" s="256">
        <v>41744</v>
      </c>
      <c r="G1013" s="34">
        <v>1310.5</v>
      </c>
      <c r="H1013" s="36">
        <f t="shared" si="15"/>
        <v>0</v>
      </c>
      <c r="I1013" s="430" t="s">
        <v>21</v>
      </c>
    </row>
    <row r="1014" spans="1:9" x14ac:dyDescent="0.25">
      <c r="A1014" s="192"/>
      <c r="B1014" s="200" t="s">
        <v>1435</v>
      </c>
      <c r="C1014" s="243" t="s">
        <v>2602</v>
      </c>
      <c r="D1014" s="32" t="s">
        <v>111</v>
      </c>
      <c r="E1014" s="238">
        <v>14161.5</v>
      </c>
      <c r="F1014" s="256">
        <v>41744</v>
      </c>
      <c r="G1014" s="34">
        <v>14161.5</v>
      </c>
      <c r="H1014" s="36">
        <f t="shared" si="15"/>
        <v>0</v>
      </c>
      <c r="I1014" s="430" t="s">
        <v>21</v>
      </c>
    </row>
    <row r="1015" spans="1:9" x14ac:dyDescent="0.25">
      <c r="A1015" s="192"/>
      <c r="B1015" s="200" t="s">
        <v>1436</v>
      </c>
      <c r="C1015" s="243" t="s">
        <v>2602</v>
      </c>
      <c r="D1015" s="32" t="s">
        <v>115</v>
      </c>
      <c r="E1015" s="238">
        <v>1791</v>
      </c>
      <c r="F1015" s="256">
        <v>41744</v>
      </c>
      <c r="G1015" s="34">
        <v>1791</v>
      </c>
      <c r="H1015" s="36">
        <f t="shared" si="15"/>
        <v>0</v>
      </c>
      <c r="I1015" s="430"/>
    </row>
    <row r="1016" spans="1:9" x14ac:dyDescent="0.25">
      <c r="A1016" s="192"/>
      <c r="B1016" s="200" t="s">
        <v>1437</v>
      </c>
      <c r="C1016" s="243" t="s">
        <v>2602</v>
      </c>
      <c r="D1016" s="32" t="s">
        <v>2762</v>
      </c>
      <c r="E1016" s="238">
        <v>2834</v>
      </c>
      <c r="F1016" s="256">
        <v>41744</v>
      </c>
      <c r="G1016" s="34">
        <v>2834</v>
      </c>
      <c r="H1016" s="36">
        <f t="shared" si="15"/>
        <v>0</v>
      </c>
      <c r="I1016" s="430"/>
    </row>
    <row r="1017" spans="1:9" x14ac:dyDescent="0.25">
      <c r="A1017" s="192"/>
      <c r="B1017" s="200" t="s">
        <v>1438</v>
      </c>
      <c r="C1017" s="243" t="s">
        <v>2602</v>
      </c>
      <c r="D1017" s="32" t="s">
        <v>11</v>
      </c>
      <c r="E1017" s="238">
        <v>27095.25</v>
      </c>
      <c r="F1017" s="412">
        <v>41777</v>
      </c>
      <c r="G1017" s="40">
        <v>27095.25</v>
      </c>
      <c r="H1017" s="36">
        <f t="shared" si="15"/>
        <v>0</v>
      </c>
      <c r="I1017" s="430" t="s">
        <v>65</v>
      </c>
    </row>
    <row r="1018" spans="1:9" x14ac:dyDescent="0.25">
      <c r="A1018" s="192"/>
      <c r="B1018" s="200" t="s">
        <v>1439</v>
      </c>
      <c r="C1018" s="243" t="s">
        <v>2602</v>
      </c>
      <c r="D1018" s="32" t="s">
        <v>92</v>
      </c>
      <c r="E1018" s="238">
        <v>8701.2000000000007</v>
      </c>
      <c r="F1018" s="256">
        <v>41745</v>
      </c>
      <c r="G1018" s="34">
        <v>8701.2000000000007</v>
      </c>
      <c r="H1018" s="36">
        <f t="shared" si="15"/>
        <v>0</v>
      </c>
      <c r="I1018" s="430" t="s">
        <v>27</v>
      </c>
    </row>
    <row r="1019" spans="1:9" x14ac:dyDescent="0.25">
      <c r="A1019" s="192"/>
      <c r="B1019" s="200" t="s">
        <v>1440</v>
      </c>
      <c r="C1019" s="243" t="s">
        <v>2602</v>
      </c>
      <c r="D1019" s="32" t="s">
        <v>2763</v>
      </c>
      <c r="E1019" s="238">
        <v>3866.5</v>
      </c>
      <c r="F1019" s="256">
        <v>41744</v>
      </c>
      <c r="G1019" s="34">
        <v>3866.5</v>
      </c>
      <c r="H1019" s="50">
        <f t="shared" si="15"/>
        <v>0</v>
      </c>
      <c r="I1019" s="430"/>
    </row>
    <row r="1020" spans="1:9" x14ac:dyDescent="0.25">
      <c r="A1020" s="192"/>
      <c r="B1020" s="200" t="s">
        <v>1441</v>
      </c>
      <c r="C1020" s="243" t="s">
        <v>2602</v>
      </c>
      <c r="D1020" s="32" t="s">
        <v>2586</v>
      </c>
      <c r="E1020" s="238">
        <v>36368.85</v>
      </c>
      <c r="F1020" s="511" t="s">
        <v>2764</v>
      </c>
      <c r="G1020" s="40">
        <v>36368.85</v>
      </c>
      <c r="H1020" s="36">
        <f t="shared" si="15"/>
        <v>0</v>
      </c>
      <c r="I1020" s="430" t="s">
        <v>27</v>
      </c>
    </row>
    <row r="1021" spans="1:9" x14ac:dyDescent="0.25">
      <c r="A1021" s="192"/>
      <c r="B1021" s="200" t="s">
        <v>1442</v>
      </c>
      <c r="C1021" s="243" t="s">
        <v>2602</v>
      </c>
      <c r="D1021" s="20" t="s">
        <v>763</v>
      </c>
      <c r="E1021" s="213">
        <v>4510</v>
      </c>
      <c r="F1021" s="436">
        <v>41745</v>
      </c>
      <c r="G1021" s="42">
        <v>4510</v>
      </c>
      <c r="H1021" s="50">
        <f t="shared" si="15"/>
        <v>0</v>
      </c>
      <c r="I1021" s="622" t="s">
        <v>27</v>
      </c>
    </row>
    <row r="1022" spans="1:9" x14ac:dyDescent="0.25">
      <c r="A1022" s="192"/>
      <c r="B1022" s="200" t="s">
        <v>1444</v>
      </c>
      <c r="C1022" s="243" t="s">
        <v>2602</v>
      </c>
      <c r="D1022" s="32" t="s">
        <v>91</v>
      </c>
      <c r="E1022" s="238">
        <v>13176.6</v>
      </c>
      <c r="F1022" s="256">
        <v>41745</v>
      </c>
      <c r="G1022" s="34">
        <v>13176.6</v>
      </c>
      <c r="H1022" s="36">
        <f t="shared" si="15"/>
        <v>0</v>
      </c>
      <c r="I1022" s="430" t="s">
        <v>27</v>
      </c>
    </row>
    <row r="1023" spans="1:9" x14ac:dyDescent="0.25">
      <c r="A1023" s="192">
        <v>41744</v>
      </c>
      <c r="B1023" s="200" t="s">
        <v>1445</v>
      </c>
      <c r="C1023" s="243" t="s">
        <v>2602</v>
      </c>
      <c r="D1023" s="20" t="s">
        <v>346</v>
      </c>
      <c r="E1023" s="213">
        <v>2470</v>
      </c>
      <c r="F1023" s="436">
        <v>41745</v>
      </c>
      <c r="G1023" s="42">
        <v>2470</v>
      </c>
      <c r="H1023" s="36">
        <f t="shared" si="15"/>
        <v>0</v>
      </c>
      <c r="I1023" s="622" t="s">
        <v>27</v>
      </c>
    </row>
    <row r="1024" spans="1:9" x14ac:dyDescent="0.25">
      <c r="A1024" s="192"/>
      <c r="B1024" s="200" t="s">
        <v>1446</v>
      </c>
      <c r="C1024" s="243" t="s">
        <v>2602</v>
      </c>
      <c r="D1024" s="32" t="s">
        <v>88</v>
      </c>
      <c r="E1024" s="238">
        <v>3658.4</v>
      </c>
      <c r="F1024" s="256">
        <v>41745</v>
      </c>
      <c r="G1024" s="34">
        <v>3658.4</v>
      </c>
      <c r="H1024" s="36">
        <f t="shared" ref="H1024:H1087" si="16">E1024-G1024</f>
        <v>0</v>
      </c>
      <c r="I1024" s="430" t="s">
        <v>27</v>
      </c>
    </row>
    <row r="1025" spans="1:9" x14ac:dyDescent="0.25">
      <c r="A1025" s="192"/>
      <c r="B1025" s="200" t="s">
        <v>1447</v>
      </c>
      <c r="C1025" s="243" t="s">
        <v>2602</v>
      </c>
      <c r="D1025" s="32" t="s">
        <v>27</v>
      </c>
      <c r="E1025" s="238">
        <v>14828.2</v>
      </c>
      <c r="F1025" s="256">
        <v>41745</v>
      </c>
      <c r="G1025" s="34">
        <v>14828.2</v>
      </c>
      <c r="H1025" s="36">
        <f t="shared" si="16"/>
        <v>0</v>
      </c>
      <c r="I1025" s="430" t="s">
        <v>27</v>
      </c>
    </row>
    <row r="1026" spans="1:9" x14ac:dyDescent="0.25">
      <c r="A1026" s="192"/>
      <c r="B1026" s="200" t="s">
        <v>1448</v>
      </c>
      <c r="C1026" s="243" t="s">
        <v>2602</v>
      </c>
      <c r="D1026" s="32" t="s">
        <v>2765</v>
      </c>
      <c r="E1026" s="238">
        <v>1150</v>
      </c>
      <c r="F1026" s="256">
        <v>41744</v>
      </c>
      <c r="G1026" s="34">
        <v>1150</v>
      </c>
      <c r="H1026" s="36">
        <f t="shared" si="16"/>
        <v>0</v>
      </c>
      <c r="I1026" s="430" t="s">
        <v>217</v>
      </c>
    </row>
    <row r="1027" spans="1:9" x14ac:dyDescent="0.25">
      <c r="A1027" s="192"/>
      <c r="B1027" s="200" t="s">
        <v>1449</v>
      </c>
      <c r="C1027" s="243" t="s">
        <v>2602</v>
      </c>
      <c r="D1027" s="32" t="s">
        <v>111</v>
      </c>
      <c r="E1027" s="238">
        <v>3668.5</v>
      </c>
      <c r="F1027" s="256">
        <v>41744</v>
      </c>
      <c r="G1027" s="34">
        <v>3668.5</v>
      </c>
      <c r="H1027" s="36">
        <f t="shared" si="16"/>
        <v>0</v>
      </c>
      <c r="I1027" s="430" t="s">
        <v>217</v>
      </c>
    </row>
    <row r="1028" spans="1:9" x14ac:dyDescent="0.25">
      <c r="A1028" s="192"/>
      <c r="B1028" s="200" t="s">
        <v>1451</v>
      </c>
      <c r="C1028" s="243" t="s">
        <v>2602</v>
      </c>
      <c r="D1028" s="32" t="s">
        <v>701</v>
      </c>
      <c r="E1028" s="238">
        <v>1517.5</v>
      </c>
      <c r="F1028" s="256">
        <v>41744</v>
      </c>
      <c r="G1028" s="34">
        <v>1517.5</v>
      </c>
      <c r="H1028" s="36">
        <f t="shared" si="16"/>
        <v>0</v>
      </c>
      <c r="I1028" s="430" t="s">
        <v>217</v>
      </c>
    </row>
    <row r="1029" spans="1:9" x14ac:dyDescent="0.25">
      <c r="A1029" s="192"/>
      <c r="B1029" s="200" t="s">
        <v>1453</v>
      </c>
      <c r="C1029" s="243" t="s">
        <v>2602</v>
      </c>
      <c r="D1029" s="32" t="s">
        <v>262</v>
      </c>
      <c r="E1029" s="238">
        <v>645.20000000000005</v>
      </c>
      <c r="F1029" s="256">
        <v>41744</v>
      </c>
      <c r="G1029" s="34">
        <v>645.20000000000005</v>
      </c>
      <c r="H1029" s="36">
        <f t="shared" si="16"/>
        <v>0</v>
      </c>
      <c r="I1029" s="430" t="s">
        <v>217</v>
      </c>
    </row>
    <row r="1030" spans="1:9" x14ac:dyDescent="0.25">
      <c r="A1030" s="192"/>
      <c r="B1030" s="200" t="s">
        <v>1454</v>
      </c>
      <c r="C1030" s="243" t="s">
        <v>2602</v>
      </c>
      <c r="D1030" s="32" t="s">
        <v>186</v>
      </c>
      <c r="E1030" s="238">
        <v>103251.3</v>
      </c>
      <c r="F1030" s="256">
        <v>41745</v>
      </c>
      <c r="G1030" s="34">
        <v>103251.3</v>
      </c>
      <c r="H1030" s="36">
        <f t="shared" si="16"/>
        <v>0</v>
      </c>
      <c r="I1030" s="430"/>
    </row>
    <row r="1031" spans="1:9" x14ac:dyDescent="0.25">
      <c r="A1031" s="192"/>
      <c r="B1031" s="200" t="s">
        <v>1455</v>
      </c>
      <c r="C1031" s="243" t="s">
        <v>2602</v>
      </c>
      <c r="D1031" s="32" t="s">
        <v>85</v>
      </c>
      <c r="E1031" s="238">
        <v>10576.64</v>
      </c>
      <c r="F1031" s="256">
        <v>41745</v>
      </c>
      <c r="G1031" s="34">
        <v>10576.64</v>
      </c>
      <c r="H1031" s="36">
        <f t="shared" si="16"/>
        <v>0</v>
      </c>
      <c r="I1031" s="430" t="s">
        <v>27</v>
      </c>
    </row>
    <row r="1032" spans="1:9" x14ac:dyDescent="0.25">
      <c r="A1032" s="192"/>
      <c r="B1032" s="200" t="s">
        <v>1456</v>
      </c>
      <c r="C1032" s="243" t="s">
        <v>2602</v>
      </c>
      <c r="D1032" s="32" t="s">
        <v>99</v>
      </c>
      <c r="E1032" s="238">
        <v>871</v>
      </c>
      <c r="F1032" s="256">
        <v>41745</v>
      </c>
      <c r="G1032" s="34">
        <v>871</v>
      </c>
      <c r="H1032" s="36">
        <f t="shared" si="16"/>
        <v>0</v>
      </c>
      <c r="I1032" s="430" t="s">
        <v>27</v>
      </c>
    </row>
    <row r="1033" spans="1:9" x14ac:dyDescent="0.25">
      <c r="A1033" s="192"/>
      <c r="B1033" s="200" t="s">
        <v>1457</v>
      </c>
      <c r="C1033" s="243" t="s">
        <v>2602</v>
      </c>
      <c r="D1033" s="32" t="s">
        <v>2766</v>
      </c>
      <c r="E1033" s="238">
        <v>34413.4</v>
      </c>
      <c r="F1033" s="256">
        <v>41744</v>
      </c>
      <c r="G1033" s="34">
        <v>34413.4</v>
      </c>
      <c r="H1033" s="36">
        <f t="shared" si="16"/>
        <v>0</v>
      </c>
      <c r="I1033" s="430"/>
    </row>
    <row r="1034" spans="1:9" x14ac:dyDescent="0.25">
      <c r="A1034" s="192"/>
      <c r="B1034" s="200" t="s">
        <v>1458</v>
      </c>
      <c r="C1034" s="243" t="s">
        <v>2602</v>
      </c>
      <c r="D1034" s="32" t="s">
        <v>16</v>
      </c>
      <c r="E1034" s="238">
        <v>2915.2</v>
      </c>
      <c r="F1034" s="256">
        <v>41744</v>
      </c>
      <c r="G1034" s="34">
        <v>2915.2</v>
      </c>
      <c r="H1034" s="36">
        <f t="shared" si="16"/>
        <v>0</v>
      </c>
      <c r="I1034" s="430"/>
    </row>
    <row r="1035" spans="1:9" x14ac:dyDescent="0.25">
      <c r="A1035" s="192"/>
      <c r="B1035" s="200" t="s">
        <v>1459</v>
      </c>
      <c r="C1035" s="243" t="s">
        <v>2602</v>
      </c>
      <c r="D1035" s="236" t="s">
        <v>53</v>
      </c>
      <c r="E1035" s="237">
        <v>0</v>
      </c>
      <c r="F1035" s="256"/>
      <c r="G1035" s="34"/>
      <c r="H1035" s="36">
        <f>E1035-G1035</f>
        <v>0</v>
      </c>
      <c r="I1035" s="430" t="s">
        <v>324</v>
      </c>
    </row>
    <row r="1036" spans="1:9" x14ac:dyDescent="0.25">
      <c r="A1036" s="192"/>
      <c r="B1036" s="200" t="s">
        <v>1460</v>
      </c>
      <c r="C1036" s="243" t="s">
        <v>2602</v>
      </c>
      <c r="D1036" s="32" t="s">
        <v>1887</v>
      </c>
      <c r="E1036" s="238">
        <v>4107.1000000000004</v>
      </c>
      <c r="F1036" s="256">
        <v>41744</v>
      </c>
      <c r="G1036" s="34">
        <v>4107.1000000000004</v>
      </c>
      <c r="H1036" s="36">
        <f>E1036-G1036</f>
        <v>0</v>
      </c>
      <c r="I1036" s="430"/>
    </row>
    <row r="1037" spans="1:9" x14ac:dyDescent="0.25">
      <c r="A1037" s="192"/>
      <c r="B1037" s="200" t="s">
        <v>1461</v>
      </c>
      <c r="C1037" s="243" t="s">
        <v>2602</v>
      </c>
      <c r="D1037" s="32" t="s">
        <v>8</v>
      </c>
      <c r="E1037" s="238">
        <v>220</v>
      </c>
      <c r="F1037" s="256">
        <v>41744</v>
      </c>
      <c r="G1037" s="34">
        <v>220</v>
      </c>
      <c r="H1037" s="36">
        <f t="shared" si="16"/>
        <v>0</v>
      </c>
      <c r="I1037" s="430" t="s">
        <v>8</v>
      </c>
    </row>
    <row r="1038" spans="1:9" x14ac:dyDescent="0.25">
      <c r="A1038" s="192"/>
      <c r="B1038" s="200" t="s">
        <v>1463</v>
      </c>
      <c r="C1038" s="243" t="s">
        <v>2602</v>
      </c>
      <c r="D1038" s="32" t="s">
        <v>2767</v>
      </c>
      <c r="E1038" s="238">
        <v>5712.55</v>
      </c>
      <c r="F1038" s="428" t="s">
        <v>2768</v>
      </c>
      <c r="G1038" s="34">
        <v>5712.55</v>
      </c>
      <c r="H1038" s="36">
        <f t="shared" si="16"/>
        <v>0</v>
      </c>
      <c r="I1038" s="430"/>
    </row>
    <row r="1039" spans="1:9" x14ac:dyDescent="0.25">
      <c r="A1039" s="192"/>
      <c r="B1039" s="200" t="s">
        <v>1465</v>
      </c>
      <c r="C1039" s="243" t="s">
        <v>2602</v>
      </c>
      <c r="D1039" s="32" t="s">
        <v>149</v>
      </c>
      <c r="E1039" s="238">
        <v>10529.8</v>
      </c>
      <c r="F1039" s="421" t="s">
        <v>2769</v>
      </c>
      <c r="G1039" s="34">
        <v>10529.8</v>
      </c>
      <c r="H1039" s="36">
        <f t="shared" si="16"/>
        <v>0</v>
      </c>
      <c r="I1039" s="430" t="s">
        <v>27</v>
      </c>
    </row>
    <row r="1040" spans="1:9" x14ac:dyDescent="0.25">
      <c r="A1040" s="192"/>
      <c r="B1040" s="200" t="s">
        <v>1466</v>
      </c>
      <c r="C1040" s="243" t="s">
        <v>2602</v>
      </c>
      <c r="D1040" s="32" t="s">
        <v>8</v>
      </c>
      <c r="E1040" s="238">
        <v>1492.5</v>
      </c>
      <c r="F1040" s="256">
        <v>41744</v>
      </c>
      <c r="G1040" s="34">
        <v>1492.5</v>
      </c>
      <c r="H1040" s="36">
        <f t="shared" si="16"/>
        <v>0</v>
      </c>
      <c r="I1040" s="430" t="s">
        <v>8</v>
      </c>
    </row>
    <row r="1041" spans="1:9" x14ac:dyDescent="0.25">
      <c r="A1041" s="192"/>
      <c r="B1041" s="200" t="s">
        <v>1467</v>
      </c>
      <c r="C1041" s="243" t="s">
        <v>2602</v>
      </c>
      <c r="D1041" s="32" t="s">
        <v>8</v>
      </c>
      <c r="E1041" s="238">
        <v>230.5</v>
      </c>
      <c r="F1041" s="256">
        <v>41744</v>
      </c>
      <c r="G1041" s="34">
        <v>230.5</v>
      </c>
      <c r="H1041" s="36">
        <f t="shared" si="16"/>
        <v>0</v>
      </c>
      <c r="I1041" s="430" t="s">
        <v>8</v>
      </c>
    </row>
    <row r="1042" spans="1:9" x14ac:dyDescent="0.25">
      <c r="A1042" s="192"/>
      <c r="B1042" s="200" t="s">
        <v>1468</v>
      </c>
      <c r="C1042" s="243" t="s">
        <v>2602</v>
      </c>
      <c r="D1042" s="32" t="s">
        <v>2770</v>
      </c>
      <c r="E1042" s="238">
        <v>2509.5</v>
      </c>
      <c r="F1042" s="256">
        <v>41744</v>
      </c>
      <c r="G1042" s="34">
        <v>2509.5</v>
      </c>
      <c r="H1042" s="36">
        <f t="shared" si="16"/>
        <v>0</v>
      </c>
      <c r="I1042" s="430"/>
    </row>
    <row r="1043" spans="1:9" x14ac:dyDescent="0.25">
      <c r="A1043" s="192"/>
      <c r="B1043" s="200" t="s">
        <v>1469</v>
      </c>
      <c r="C1043" s="243" t="s">
        <v>2602</v>
      </c>
      <c r="D1043" s="32" t="s">
        <v>479</v>
      </c>
      <c r="E1043" s="238">
        <v>17948</v>
      </c>
      <c r="F1043" s="256">
        <v>41745</v>
      </c>
      <c r="G1043" s="34">
        <v>17948</v>
      </c>
      <c r="H1043" s="36">
        <f t="shared" si="16"/>
        <v>0</v>
      </c>
      <c r="I1043" s="430" t="s">
        <v>21</v>
      </c>
    </row>
    <row r="1044" spans="1:9" x14ac:dyDescent="0.25">
      <c r="A1044" s="192"/>
      <c r="B1044" s="200" t="s">
        <v>1470</v>
      </c>
      <c r="C1044" s="243" t="s">
        <v>2602</v>
      </c>
      <c r="D1044" s="32" t="s">
        <v>99</v>
      </c>
      <c r="E1044" s="238">
        <v>1472.6</v>
      </c>
      <c r="F1044" s="256">
        <v>41746</v>
      </c>
      <c r="G1044" s="34">
        <v>1472.6</v>
      </c>
      <c r="H1044" s="36">
        <f t="shared" si="16"/>
        <v>0</v>
      </c>
      <c r="I1044" s="430" t="s">
        <v>217</v>
      </c>
    </row>
    <row r="1045" spans="1:9" x14ac:dyDescent="0.25">
      <c r="A1045" s="192"/>
      <c r="B1045" s="200" t="s">
        <v>1471</v>
      </c>
      <c r="C1045" s="243" t="s">
        <v>2602</v>
      </c>
      <c r="D1045" s="32" t="s">
        <v>665</v>
      </c>
      <c r="E1045" s="238">
        <v>14573</v>
      </c>
      <c r="F1045" s="256">
        <v>41745</v>
      </c>
      <c r="G1045" s="34">
        <v>14573</v>
      </c>
      <c r="H1045" s="36">
        <f t="shared" si="16"/>
        <v>0</v>
      </c>
      <c r="I1045" s="430" t="s">
        <v>65</v>
      </c>
    </row>
    <row r="1046" spans="1:9" x14ac:dyDescent="0.25">
      <c r="A1046" s="192"/>
      <c r="B1046" s="200" t="s">
        <v>1472</v>
      </c>
      <c r="C1046" s="243" t="s">
        <v>2602</v>
      </c>
      <c r="D1046" s="32" t="s">
        <v>87</v>
      </c>
      <c r="E1046" s="238">
        <v>3208</v>
      </c>
      <c r="F1046" s="256">
        <v>41744</v>
      </c>
      <c r="G1046" s="34">
        <v>3208</v>
      </c>
      <c r="H1046" s="36">
        <f t="shared" si="16"/>
        <v>0</v>
      </c>
      <c r="I1046" s="430"/>
    </row>
    <row r="1047" spans="1:9" x14ac:dyDescent="0.25">
      <c r="A1047" s="192"/>
      <c r="B1047" s="200" t="s">
        <v>1473</v>
      </c>
      <c r="C1047" s="243" t="s">
        <v>2602</v>
      </c>
      <c r="D1047" s="32" t="s">
        <v>2771</v>
      </c>
      <c r="E1047" s="238">
        <v>1199</v>
      </c>
      <c r="F1047" s="256">
        <v>41746</v>
      </c>
      <c r="G1047" s="34">
        <v>1199</v>
      </c>
      <c r="H1047" s="36">
        <f t="shared" si="16"/>
        <v>0</v>
      </c>
      <c r="I1047" s="430" t="s">
        <v>217</v>
      </c>
    </row>
    <row r="1048" spans="1:9" x14ac:dyDescent="0.25">
      <c r="A1048" s="192"/>
      <c r="B1048" s="200" t="s">
        <v>1475</v>
      </c>
      <c r="C1048" s="243" t="s">
        <v>2602</v>
      </c>
      <c r="D1048" s="32" t="s">
        <v>233</v>
      </c>
      <c r="E1048" s="238">
        <v>1045</v>
      </c>
      <c r="F1048" s="256">
        <v>41746</v>
      </c>
      <c r="G1048" s="34">
        <v>1045</v>
      </c>
      <c r="H1048" s="36">
        <f t="shared" si="16"/>
        <v>0</v>
      </c>
      <c r="I1048" s="430" t="s">
        <v>217</v>
      </c>
    </row>
    <row r="1049" spans="1:9" x14ac:dyDescent="0.25">
      <c r="A1049" s="192"/>
      <c r="B1049" s="200" t="s">
        <v>1477</v>
      </c>
      <c r="C1049" s="243" t="s">
        <v>2602</v>
      </c>
      <c r="D1049" s="32" t="s">
        <v>80</v>
      </c>
      <c r="E1049" s="238">
        <v>1995</v>
      </c>
      <c r="F1049" s="256">
        <v>41746</v>
      </c>
      <c r="G1049" s="34">
        <v>1995</v>
      </c>
      <c r="H1049" s="36">
        <f t="shared" si="16"/>
        <v>0</v>
      </c>
      <c r="I1049" s="430" t="s">
        <v>217</v>
      </c>
    </row>
    <row r="1050" spans="1:9" x14ac:dyDescent="0.25">
      <c r="A1050" s="192"/>
      <c r="B1050" s="200" t="s">
        <v>1478</v>
      </c>
      <c r="C1050" s="243" t="s">
        <v>2602</v>
      </c>
      <c r="D1050" s="32" t="s">
        <v>836</v>
      </c>
      <c r="E1050" s="238">
        <v>4314.6000000000004</v>
      </c>
      <c r="F1050" s="256">
        <v>41746</v>
      </c>
      <c r="G1050" s="34">
        <v>4314.6000000000004</v>
      </c>
      <c r="H1050" s="36">
        <f t="shared" si="16"/>
        <v>0</v>
      </c>
      <c r="I1050" s="430" t="s">
        <v>217</v>
      </c>
    </row>
    <row r="1051" spans="1:9" x14ac:dyDescent="0.25">
      <c r="A1051" s="192"/>
      <c r="B1051" s="200" t="s">
        <v>1479</v>
      </c>
      <c r="C1051" s="243" t="s">
        <v>2602</v>
      </c>
      <c r="D1051" s="32" t="s">
        <v>2772</v>
      </c>
      <c r="E1051" s="238">
        <v>13476.5</v>
      </c>
      <c r="F1051" s="256">
        <v>41746</v>
      </c>
      <c r="G1051" s="34">
        <v>13476.5</v>
      </c>
      <c r="H1051" s="36">
        <f t="shared" si="16"/>
        <v>0</v>
      </c>
      <c r="I1051" s="430" t="s">
        <v>217</v>
      </c>
    </row>
    <row r="1052" spans="1:9" x14ac:dyDescent="0.25">
      <c r="A1052" s="192"/>
      <c r="B1052" s="200" t="s">
        <v>1480</v>
      </c>
      <c r="C1052" s="243" t="s">
        <v>2602</v>
      </c>
      <c r="D1052" s="32" t="s">
        <v>8</v>
      </c>
      <c r="E1052" s="238">
        <v>1570</v>
      </c>
      <c r="F1052" s="256">
        <v>41744</v>
      </c>
      <c r="G1052" s="34">
        <v>1570</v>
      </c>
      <c r="H1052" s="36">
        <f t="shared" si="16"/>
        <v>0</v>
      </c>
      <c r="I1052" s="430" t="s">
        <v>8</v>
      </c>
    </row>
    <row r="1053" spans="1:9" x14ac:dyDescent="0.25">
      <c r="A1053" s="192">
        <v>41745</v>
      </c>
      <c r="B1053" s="200" t="s">
        <v>1481</v>
      </c>
      <c r="C1053" s="243" t="s">
        <v>2602</v>
      </c>
      <c r="D1053" s="32" t="s">
        <v>180</v>
      </c>
      <c r="E1053" s="238">
        <v>25942.7</v>
      </c>
      <c r="F1053" s="256">
        <v>41745</v>
      </c>
      <c r="G1053" s="34">
        <v>25942.7</v>
      </c>
      <c r="H1053" s="36">
        <f t="shared" si="16"/>
        <v>0</v>
      </c>
      <c r="I1053" s="77" t="s">
        <v>12</v>
      </c>
    </row>
    <row r="1054" spans="1:9" x14ac:dyDescent="0.25">
      <c r="A1054" s="192"/>
      <c r="B1054" s="200" t="s">
        <v>1482</v>
      </c>
      <c r="C1054" s="243" t="s">
        <v>2602</v>
      </c>
      <c r="D1054" s="32" t="s">
        <v>14</v>
      </c>
      <c r="E1054" s="238">
        <v>10400</v>
      </c>
      <c r="F1054" s="256">
        <v>41745</v>
      </c>
      <c r="G1054" s="34">
        <v>10400</v>
      </c>
      <c r="H1054" s="36">
        <f t="shared" si="16"/>
        <v>0</v>
      </c>
      <c r="I1054" s="430" t="s">
        <v>12</v>
      </c>
    </row>
    <row r="1055" spans="1:9" x14ac:dyDescent="0.25">
      <c r="A1055" s="192"/>
      <c r="B1055" s="200" t="s">
        <v>1483</v>
      </c>
      <c r="C1055" s="243" t="s">
        <v>2602</v>
      </c>
      <c r="D1055" s="32" t="s">
        <v>68</v>
      </c>
      <c r="E1055" s="238">
        <v>2331.1999999999998</v>
      </c>
      <c r="F1055" s="256">
        <v>41745</v>
      </c>
      <c r="G1055" s="34">
        <v>2331.1999999999998</v>
      </c>
      <c r="H1055" s="36">
        <f t="shared" si="16"/>
        <v>0</v>
      </c>
      <c r="I1055" s="430" t="s">
        <v>12</v>
      </c>
    </row>
    <row r="1056" spans="1:9" x14ac:dyDescent="0.25">
      <c r="A1056" s="192"/>
      <c r="B1056" s="200" t="s">
        <v>1485</v>
      </c>
      <c r="C1056" s="243" t="s">
        <v>2602</v>
      </c>
      <c r="D1056" s="32" t="s">
        <v>12</v>
      </c>
      <c r="E1056" s="238">
        <v>66</v>
      </c>
      <c r="F1056" s="256">
        <v>41745</v>
      </c>
      <c r="G1056" s="34">
        <v>66</v>
      </c>
      <c r="H1056" s="36">
        <f t="shared" si="16"/>
        <v>0</v>
      </c>
      <c r="I1056" s="430"/>
    </row>
    <row r="1057" spans="1:9" x14ac:dyDescent="0.25">
      <c r="A1057" s="192"/>
      <c r="B1057" s="200" t="s">
        <v>1487</v>
      </c>
      <c r="C1057" s="243" t="s">
        <v>2602</v>
      </c>
      <c r="D1057" s="32" t="s">
        <v>39</v>
      </c>
      <c r="E1057" s="238">
        <v>203235.4</v>
      </c>
      <c r="F1057" s="412" t="s">
        <v>2773</v>
      </c>
      <c r="G1057" s="34">
        <v>203235.4</v>
      </c>
      <c r="H1057" s="36">
        <f t="shared" si="16"/>
        <v>0</v>
      </c>
      <c r="I1057" s="430"/>
    </row>
    <row r="1058" spans="1:9" x14ac:dyDescent="0.25">
      <c r="A1058" s="192"/>
      <c r="B1058" s="200" t="s">
        <v>1488</v>
      </c>
      <c r="C1058" s="243" t="s">
        <v>2602</v>
      </c>
      <c r="D1058" s="32" t="s">
        <v>317</v>
      </c>
      <c r="E1058" s="238">
        <v>3424.5</v>
      </c>
      <c r="F1058" s="256">
        <v>41745</v>
      </c>
      <c r="G1058" s="34">
        <v>3424.5</v>
      </c>
      <c r="H1058" s="36">
        <f t="shared" si="16"/>
        <v>0</v>
      </c>
      <c r="I1058" s="430"/>
    </row>
    <row r="1059" spans="1:9" x14ac:dyDescent="0.25">
      <c r="A1059" s="192"/>
      <c r="B1059" s="200" t="s">
        <v>1489</v>
      </c>
      <c r="C1059" s="243" t="s">
        <v>2602</v>
      </c>
      <c r="D1059" s="32" t="s">
        <v>186</v>
      </c>
      <c r="E1059" s="238">
        <v>19254.2</v>
      </c>
      <c r="F1059" s="256">
        <v>41745</v>
      </c>
      <c r="G1059" s="34">
        <v>19254.2</v>
      </c>
      <c r="H1059" s="36">
        <f t="shared" si="16"/>
        <v>0</v>
      </c>
      <c r="I1059" s="430"/>
    </row>
    <row r="1060" spans="1:9" x14ac:dyDescent="0.25">
      <c r="A1060" s="192"/>
      <c r="B1060" s="200" t="s">
        <v>1492</v>
      </c>
      <c r="C1060" s="243" t="s">
        <v>2602</v>
      </c>
      <c r="D1060" s="32" t="s">
        <v>501</v>
      </c>
      <c r="E1060" s="238">
        <v>374.5</v>
      </c>
      <c r="F1060" s="256">
        <v>41745</v>
      </c>
      <c r="G1060" s="34">
        <v>374.5</v>
      </c>
      <c r="H1060" s="36">
        <f t="shared" si="16"/>
        <v>0</v>
      </c>
      <c r="I1060" s="430"/>
    </row>
    <row r="1061" spans="1:9" x14ac:dyDescent="0.25">
      <c r="A1061" s="192"/>
      <c r="B1061" s="200" t="s">
        <v>1493</v>
      </c>
      <c r="C1061" s="243" t="s">
        <v>2602</v>
      </c>
      <c r="D1061" s="32" t="s">
        <v>38</v>
      </c>
      <c r="E1061" s="238">
        <v>9821.5</v>
      </c>
      <c r="F1061" s="412" t="s">
        <v>2774</v>
      </c>
      <c r="G1061" s="34">
        <v>9821.5</v>
      </c>
      <c r="H1061" s="36">
        <f t="shared" si="16"/>
        <v>0</v>
      </c>
      <c r="I1061" s="430"/>
    </row>
    <row r="1062" spans="1:9" x14ac:dyDescent="0.25">
      <c r="A1062" s="192"/>
      <c r="B1062" s="200" t="s">
        <v>1494</v>
      </c>
      <c r="C1062" s="243" t="s">
        <v>2602</v>
      </c>
      <c r="D1062" s="32" t="s">
        <v>366</v>
      </c>
      <c r="E1062" s="238">
        <v>2350</v>
      </c>
      <c r="F1062" s="256">
        <v>41745</v>
      </c>
      <c r="G1062" s="34">
        <v>2350</v>
      </c>
      <c r="H1062" s="36">
        <f t="shared" si="16"/>
        <v>0</v>
      </c>
      <c r="I1062" s="430" t="s">
        <v>21</v>
      </c>
    </row>
    <row r="1063" spans="1:9" x14ac:dyDescent="0.25">
      <c r="A1063" s="192"/>
      <c r="B1063" s="200" t="s">
        <v>1495</v>
      </c>
      <c r="C1063" s="243" t="s">
        <v>2602</v>
      </c>
      <c r="D1063" s="32" t="s">
        <v>79</v>
      </c>
      <c r="E1063" s="238">
        <v>33786</v>
      </c>
      <c r="F1063" s="256">
        <v>41751</v>
      </c>
      <c r="G1063" s="34">
        <v>33786</v>
      </c>
      <c r="H1063" s="36">
        <f t="shared" si="16"/>
        <v>0</v>
      </c>
      <c r="I1063" s="430" t="s">
        <v>21</v>
      </c>
    </row>
    <row r="1064" spans="1:9" x14ac:dyDescent="0.25">
      <c r="A1064" s="192"/>
      <c r="B1064" s="200" t="s">
        <v>1496</v>
      </c>
      <c r="C1064" s="243" t="s">
        <v>2602</v>
      </c>
      <c r="D1064" s="32" t="s">
        <v>186</v>
      </c>
      <c r="E1064" s="238">
        <v>66474</v>
      </c>
      <c r="F1064" s="256">
        <v>41745</v>
      </c>
      <c r="G1064" s="34">
        <v>66474</v>
      </c>
      <c r="H1064" s="36">
        <f t="shared" si="16"/>
        <v>0</v>
      </c>
      <c r="I1064" s="430"/>
    </row>
    <row r="1065" spans="1:9" x14ac:dyDescent="0.25">
      <c r="A1065" s="192"/>
      <c r="B1065" s="200" t="s">
        <v>1498</v>
      </c>
      <c r="C1065" s="243" t="s">
        <v>2602</v>
      </c>
      <c r="D1065" s="32" t="s">
        <v>18</v>
      </c>
      <c r="E1065" s="238">
        <v>1481</v>
      </c>
      <c r="F1065" s="256">
        <v>41745</v>
      </c>
      <c r="G1065" s="34">
        <v>1481</v>
      </c>
      <c r="H1065" s="36">
        <f t="shared" si="16"/>
        <v>0</v>
      </c>
      <c r="I1065" s="430"/>
    </row>
    <row r="1066" spans="1:9" x14ac:dyDescent="0.25">
      <c r="A1066" s="192"/>
      <c r="B1066" s="200" t="s">
        <v>1499</v>
      </c>
      <c r="C1066" s="243" t="s">
        <v>2602</v>
      </c>
      <c r="D1066" s="32" t="s">
        <v>106</v>
      </c>
      <c r="E1066" s="238">
        <v>161035</v>
      </c>
      <c r="F1066" s="256">
        <v>41733</v>
      </c>
      <c r="G1066" s="34">
        <v>161035</v>
      </c>
      <c r="H1066" s="36">
        <f t="shared" si="16"/>
        <v>0</v>
      </c>
      <c r="I1066" s="430"/>
    </row>
    <row r="1067" spans="1:9" x14ac:dyDescent="0.25">
      <c r="A1067" s="192"/>
      <c r="B1067" s="200" t="s">
        <v>1501</v>
      </c>
      <c r="C1067" s="243" t="s">
        <v>2602</v>
      </c>
      <c r="D1067" s="32" t="s">
        <v>106</v>
      </c>
      <c r="E1067" s="238">
        <v>121517.5</v>
      </c>
      <c r="F1067" s="256">
        <v>41753</v>
      </c>
      <c r="G1067" s="34">
        <v>121517.5</v>
      </c>
      <c r="H1067" s="36">
        <f t="shared" si="16"/>
        <v>0</v>
      </c>
      <c r="I1067" s="430"/>
    </row>
    <row r="1068" spans="1:9" x14ac:dyDescent="0.25">
      <c r="A1068" s="192"/>
      <c r="B1068" s="200" t="s">
        <v>1503</v>
      </c>
      <c r="C1068" s="243" t="s">
        <v>2602</v>
      </c>
      <c r="D1068" s="32" t="s">
        <v>106</v>
      </c>
      <c r="E1068" s="238">
        <v>227766</v>
      </c>
      <c r="F1068" s="256">
        <v>41753</v>
      </c>
      <c r="G1068" s="34">
        <v>227766</v>
      </c>
      <c r="H1068" s="36">
        <f t="shared" si="16"/>
        <v>0</v>
      </c>
      <c r="I1068" s="430"/>
    </row>
    <row r="1069" spans="1:9" x14ac:dyDescent="0.25">
      <c r="A1069" s="192"/>
      <c r="B1069" s="200" t="s">
        <v>1504</v>
      </c>
      <c r="C1069" s="243" t="s">
        <v>2602</v>
      </c>
      <c r="D1069" s="32" t="s">
        <v>106</v>
      </c>
      <c r="E1069" s="238">
        <v>374493</v>
      </c>
      <c r="F1069" s="256">
        <v>41753</v>
      </c>
      <c r="G1069" s="34">
        <v>374493</v>
      </c>
      <c r="H1069" s="36">
        <f t="shared" si="16"/>
        <v>0</v>
      </c>
      <c r="I1069" s="430"/>
    </row>
    <row r="1070" spans="1:9" x14ac:dyDescent="0.25">
      <c r="A1070" s="192"/>
      <c r="B1070" s="200" t="s">
        <v>1506</v>
      </c>
      <c r="C1070" s="243" t="s">
        <v>2602</v>
      </c>
      <c r="D1070" s="32" t="s">
        <v>2775</v>
      </c>
      <c r="E1070" s="238">
        <v>4758.3999999999996</v>
      </c>
      <c r="F1070" s="256">
        <v>41745</v>
      </c>
      <c r="G1070" s="34">
        <v>4758.3999999999996</v>
      </c>
      <c r="H1070" s="36">
        <f t="shared" si="16"/>
        <v>0</v>
      </c>
      <c r="I1070" s="430" t="s">
        <v>2776</v>
      </c>
    </row>
    <row r="1071" spans="1:9" x14ac:dyDescent="0.25">
      <c r="A1071" s="192"/>
      <c r="B1071" s="200" t="s">
        <v>1508</v>
      </c>
      <c r="C1071" s="243" t="s">
        <v>2602</v>
      </c>
      <c r="D1071" s="32" t="s">
        <v>544</v>
      </c>
      <c r="E1071" s="238">
        <v>4446</v>
      </c>
      <c r="F1071" s="256">
        <v>41745</v>
      </c>
      <c r="G1071" s="34">
        <v>4446</v>
      </c>
      <c r="H1071" s="36">
        <f t="shared" si="16"/>
        <v>0</v>
      </c>
      <c r="I1071" s="430"/>
    </row>
    <row r="1072" spans="1:9" x14ac:dyDescent="0.25">
      <c r="A1072" s="192"/>
      <c r="B1072" s="200" t="s">
        <v>1509</v>
      </c>
      <c r="C1072" s="243" t="s">
        <v>2602</v>
      </c>
      <c r="D1072" s="32" t="s">
        <v>12</v>
      </c>
      <c r="E1072" s="238">
        <v>358.5</v>
      </c>
      <c r="F1072" s="256">
        <v>41745</v>
      </c>
      <c r="G1072" s="34">
        <v>358.5</v>
      </c>
      <c r="H1072" s="36">
        <f t="shared" si="16"/>
        <v>0</v>
      </c>
      <c r="I1072" s="430"/>
    </row>
    <row r="1073" spans="1:9" x14ac:dyDescent="0.25">
      <c r="A1073" s="192"/>
      <c r="B1073" s="200" t="s">
        <v>1510</v>
      </c>
      <c r="C1073" s="243" t="s">
        <v>2602</v>
      </c>
      <c r="D1073" s="32" t="s">
        <v>276</v>
      </c>
      <c r="E1073" s="238">
        <v>5419</v>
      </c>
      <c r="F1073" s="256">
        <v>41751</v>
      </c>
      <c r="G1073" s="34">
        <v>5419</v>
      </c>
      <c r="H1073" s="36">
        <f t="shared" si="16"/>
        <v>0</v>
      </c>
      <c r="I1073" s="430"/>
    </row>
    <row r="1074" spans="1:9" x14ac:dyDescent="0.25">
      <c r="A1074" s="192"/>
      <c r="B1074" s="200" t="s">
        <v>1511</v>
      </c>
      <c r="C1074" s="243" t="s">
        <v>2602</v>
      </c>
      <c r="D1074" s="32" t="s">
        <v>11</v>
      </c>
      <c r="E1074" s="238">
        <v>145375</v>
      </c>
      <c r="F1074" s="412">
        <v>41777</v>
      </c>
      <c r="G1074" s="40">
        <v>145375</v>
      </c>
      <c r="H1074" s="36">
        <f t="shared" si="16"/>
        <v>0</v>
      </c>
      <c r="I1074" s="430" t="s">
        <v>65</v>
      </c>
    </row>
    <row r="1075" spans="1:9" x14ac:dyDescent="0.25">
      <c r="A1075" s="192"/>
      <c r="B1075" s="200" t="s">
        <v>1512</v>
      </c>
      <c r="C1075" s="243" t="s">
        <v>2602</v>
      </c>
      <c r="D1075" s="32" t="s">
        <v>262</v>
      </c>
      <c r="E1075" s="238">
        <v>707.2</v>
      </c>
      <c r="F1075" s="256">
        <v>41745</v>
      </c>
      <c r="G1075" s="34">
        <v>707.2</v>
      </c>
      <c r="H1075" s="36">
        <f t="shared" si="16"/>
        <v>0</v>
      </c>
      <c r="I1075" s="430" t="s">
        <v>27</v>
      </c>
    </row>
    <row r="1076" spans="1:9" x14ac:dyDescent="0.25">
      <c r="A1076" s="192"/>
      <c r="B1076" s="200" t="s">
        <v>1514</v>
      </c>
      <c r="C1076" s="243" t="s">
        <v>2602</v>
      </c>
      <c r="D1076" s="32" t="s">
        <v>312</v>
      </c>
      <c r="E1076" s="238">
        <v>1971.2</v>
      </c>
      <c r="F1076" s="256">
        <v>41745</v>
      </c>
      <c r="G1076" s="34">
        <v>1971.2</v>
      </c>
      <c r="H1076" s="36">
        <f t="shared" si="16"/>
        <v>0</v>
      </c>
      <c r="I1076" s="430" t="s">
        <v>27</v>
      </c>
    </row>
    <row r="1077" spans="1:9" x14ac:dyDescent="0.25">
      <c r="A1077" s="192"/>
      <c r="B1077" s="200" t="s">
        <v>1517</v>
      </c>
      <c r="C1077" s="243" t="s">
        <v>2602</v>
      </c>
      <c r="D1077" s="32" t="s">
        <v>8</v>
      </c>
      <c r="E1077" s="238">
        <v>3114</v>
      </c>
      <c r="F1077" s="256">
        <v>41745</v>
      </c>
      <c r="G1077" s="34">
        <v>3114</v>
      </c>
      <c r="H1077" s="36">
        <f t="shared" si="16"/>
        <v>0</v>
      </c>
      <c r="I1077" s="430" t="s">
        <v>8</v>
      </c>
    </row>
    <row r="1078" spans="1:9" x14ac:dyDescent="0.25">
      <c r="A1078" s="192"/>
      <c r="B1078" s="200" t="s">
        <v>1518</v>
      </c>
      <c r="C1078" s="243" t="s">
        <v>2602</v>
      </c>
      <c r="D1078" s="32" t="s">
        <v>111</v>
      </c>
      <c r="E1078" s="238">
        <v>5998.4</v>
      </c>
      <c r="F1078" s="256">
        <v>41745</v>
      </c>
      <c r="G1078" s="34">
        <v>5998.4</v>
      </c>
      <c r="H1078" s="36">
        <f t="shared" si="16"/>
        <v>0</v>
      </c>
      <c r="I1078" s="430" t="s">
        <v>27</v>
      </c>
    </row>
    <row r="1079" spans="1:9" x14ac:dyDescent="0.25">
      <c r="A1079" s="192"/>
      <c r="B1079" s="200" t="s">
        <v>1519</v>
      </c>
      <c r="C1079" s="243" t="s">
        <v>2602</v>
      </c>
      <c r="D1079" s="32" t="s">
        <v>2777</v>
      </c>
      <c r="E1079" s="238">
        <v>3432</v>
      </c>
      <c r="F1079" s="256">
        <v>41745</v>
      </c>
      <c r="G1079" s="34">
        <v>3432</v>
      </c>
      <c r="H1079" s="36">
        <f t="shared" si="16"/>
        <v>0</v>
      </c>
      <c r="I1079" s="430" t="s">
        <v>27</v>
      </c>
    </row>
    <row r="1080" spans="1:9" x14ac:dyDescent="0.25">
      <c r="A1080" s="192"/>
      <c r="B1080" s="200" t="s">
        <v>1520</v>
      </c>
      <c r="C1080" s="243" t="s">
        <v>2602</v>
      </c>
      <c r="D1080" s="32" t="s">
        <v>260</v>
      </c>
      <c r="E1080" s="238">
        <v>2920</v>
      </c>
      <c r="F1080" s="256">
        <v>41745</v>
      </c>
      <c r="G1080" s="34">
        <v>2920</v>
      </c>
      <c r="H1080" s="36">
        <f t="shared" si="16"/>
        <v>0</v>
      </c>
      <c r="I1080" s="430" t="s">
        <v>27</v>
      </c>
    </row>
    <row r="1081" spans="1:9" x14ac:dyDescent="0.25">
      <c r="A1081" s="192"/>
      <c r="B1081" s="200" t="s">
        <v>1521</v>
      </c>
      <c r="C1081" s="243" t="s">
        <v>2602</v>
      </c>
      <c r="D1081" s="32" t="s">
        <v>186</v>
      </c>
      <c r="E1081" s="238">
        <v>14778</v>
      </c>
      <c r="F1081" s="256">
        <v>41745</v>
      </c>
      <c r="G1081" s="34">
        <v>14778</v>
      </c>
      <c r="H1081" s="36">
        <f t="shared" si="16"/>
        <v>0</v>
      </c>
      <c r="I1081" s="430"/>
    </row>
    <row r="1082" spans="1:9" x14ac:dyDescent="0.25">
      <c r="A1082" s="192"/>
      <c r="B1082" s="200" t="s">
        <v>1522</v>
      </c>
      <c r="C1082" s="243" t="s">
        <v>2602</v>
      </c>
      <c r="D1082" s="32" t="s">
        <v>2778</v>
      </c>
      <c r="E1082" s="238">
        <v>33494.5</v>
      </c>
      <c r="F1082" s="256">
        <v>41745</v>
      </c>
      <c r="G1082" s="34">
        <v>33494.5</v>
      </c>
      <c r="H1082" s="36">
        <f t="shared" si="16"/>
        <v>0</v>
      </c>
      <c r="I1082" s="430"/>
    </row>
    <row r="1083" spans="1:9" x14ac:dyDescent="0.25">
      <c r="A1083" s="192"/>
      <c r="B1083" s="200" t="s">
        <v>1523</v>
      </c>
      <c r="C1083" s="243" t="s">
        <v>2602</v>
      </c>
      <c r="D1083" s="32" t="s">
        <v>54</v>
      </c>
      <c r="E1083" s="238">
        <v>9220</v>
      </c>
      <c r="F1083" s="256">
        <v>41746</v>
      </c>
      <c r="G1083" s="34">
        <v>9220</v>
      </c>
      <c r="H1083" s="36">
        <f t="shared" si="16"/>
        <v>0</v>
      </c>
      <c r="I1083" s="430" t="s">
        <v>12</v>
      </c>
    </row>
    <row r="1084" spans="1:9" x14ac:dyDescent="0.25">
      <c r="A1084" s="192"/>
      <c r="B1084" s="200" t="s">
        <v>1524</v>
      </c>
      <c r="C1084" s="243" t="s">
        <v>2602</v>
      </c>
      <c r="D1084" s="32" t="s">
        <v>57</v>
      </c>
      <c r="E1084" s="238">
        <v>960</v>
      </c>
      <c r="F1084" s="256">
        <v>41745</v>
      </c>
      <c r="G1084" s="34">
        <v>960</v>
      </c>
      <c r="H1084" s="36">
        <f t="shared" si="16"/>
        <v>0</v>
      </c>
      <c r="I1084" s="430" t="s">
        <v>12</v>
      </c>
    </row>
    <row r="1085" spans="1:9" x14ac:dyDescent="0.25">
      <c r="A1085" s="192"/>
      <c r="B1085" s="200" t="s">
        <v>1526</v>
      </c>
      <c r="C1085" s="243" t="s">
        <v>2602</v>
      </c>
      <c r="D1085" s="32" t="s">
        <v>269</v>
      </c>
      <c r="E1085" s="238">
        <v>5047</v>
      </c>
      <c r="F1085" s="256">
        <v>41745</v>
      </c>
      <c r="G1085" s="34">
        <v>5047</v>
      </c>
      <c r="H1085" s="36">
        <f t="shared" si="16"/>
        <v>0</v>
      </c>
      <c r="I1085" s="430" t="s">
        <v>12</v>
      </c>
    </row>
    <row r="1086" spans="1:9" x14ac:dyDescent="0.25">
      <c r="A1086" s="192"/>
      <c r="B1086" s="200" t="s">
        <v>1527</v>
      </c>
      <c r="C1086" s="243" t="s">
        <v>2602</v>
      </c>
      <c r="D1086" s="32" t="s">
        <v>2409</v>
      </c>
      <c r="E1086" s="238">
        <v>1391.6</v>
      </c>
      <c r="F1086" s="412" t="s">
        <v>2779</v>
      </c>
      <c r="G1086" s="34">
        <v>1391.6</v>
      </c>
      <c r="H1086" s="36">
        <f t="shared" si="16"/>
        <v>0</v>
      </c>
      <c r="I1086" s="430" t="s">
        <v>12</v>
      </c>
    </row>
    <row r="1087" spans="1:9" x14ac:dyDescent="0.25">
      <c r="A1087" s="192">
        <v>41745</v>
      </c>
      <c r="B1087" s="200" t="s">
        <v>1528</v>
      </c>
      <c r="C1087" s="243" t="s">
        <v>2602</v>
      </c>
      <c r="D1087" s="20" t="s">
        <v>338</v>
      </c>
      <c r="E1087" s="213">
        <v>517</v>
      </c>
      <c r="F1087" s="436">
        <v>41745</v>
      </c>
      <c r="G1087" s="42">
        <v>517</v>
      </c>
      <c r="H1087" s="50">
        <f t="shared" si="16"/>
        <v>0</v>
      </c>
      <c r="I1087" s="622" t="s">
        <v>12</v>
      </c>
    </row>
    <row r="1088" spans="1:9" x14ac:dyDescent="0.25">
      <c r="A1088" s="192"/>
      <c r="B1088" s="200" t="s">
        <v>1529</v>
      </c>
      <c r="C1088" s="243" t="s">
        <v>2602</v>
      </c>
      <c r="D1088" s="32" t="s">
        <v>32</v>
      </c>
      <c r="E1088" s="238">
        <v>4658.5</v>
      </c>
      <c r="F1088" s="256">
        <v>41745</v>
      </c>
      <c r="G1088" s="34">
        <v>4658.5</v>
      </c>
      <c r="H1088" s="50">
        <f t="shared" ref="H1088:H1149" si="17">E1088-G1088</f>
        <v>0</v>
      </c>
      <c r="I1088" s="430" t="s">
        <v>12</v>
      </c>
    </row>
    <row r="1089" spans="1:9" x14ac:dyDescent="0.25">
      <c r="A1089" s="192"/>
      <c r="B1089" s="200" t="s">
        <v>1530</v>
      </c>
      <c r="C1089" s="243" t="s">
        <v>2602</v>
      </c>
      <c r="D1089" s="20" t="s">
        <v>47</v>
      </c>
      <c r="E1089" s="213">
        <v>2496</v>
      </c>
      <c r="F1089" s="436">
        <v>41745</v>
      </c>
      <c r="G1089" s="42">
        <v>2496</v>
      </c>
      <c r="H1089" s="50">
        <f t="shared" si="17"/>
        <v>0</v>
      </c>
      <c r="I1089" s="622" t="s">
        <v>12</v>
      </c>
    </row>
    <row r="1090" spans="1:9" x14ac:dyDescent="0.25">
      <c r="A1090" s="192"/>
      <c r="B1090" s="200" t="s">
        <v>1531</v>
      </c>
      <c r="C1090" s="243" t="s">
        <v>2602</v>
      </c>
      <c r="D1090" s="32" t="s">
        <v>250</v>
      </c>
      <c r="E1090" s="238">
        <v>8976</v>
      </c>
      <c r="F1090" s="256">
        <v>41745</v>
      </c>
      <c r="G1090" s="34">
        <v>8976</v>
      </c>
      <c r="H1090" s="50">
        <f t="shared" si="17"/>
        <v>0</v>
      </c>
      <c r="I1090" s="430" t="s">
        <v>12</v>
      </c>
    </row>
    <row r="1091" spans="1:9" x14ac:dyDescent="0.25">
      <c r="A1091" s="192"/>
      <c r="B1091" s="200" t="s">
        <v>1532</v>
      </c>
      <c r="C1091" s="243" t="s">
        <v>2602</v>
      </c>
      <c r="D1091" s="32" t="s">
        <v>1778</v>
      </c>
      <c r="E1091" s="238">
        <v>1187</v>
      </c>
      <c r="F1091" s="256">
        <v>41745</v>
      </c>
      <c r="G1091" s="34">
        <v>1187</v>
      </c>
      <c r="H1091" s="36">
        <f t="shared" si="17"/>
        <v>0</v>
      </c>
      <c r="I1091" s="430" t="s">
        <v>12</v>
      </c>
    </row>
    <row r="1092" spans="1:9" x14ac:dyDescent="0.25">
      <c r="A1092" s="192"/>
      <c r="B1092" s="200" t="s">
        <v>1533</v>
      </c>
      <c r="C1092" s="243" t="s">
        <v>2602</v>
      </c>
      <c r="D1092" s="32" t="s">
        <v>2765</v>
      </c>
      <c r="E1092" s="238">
        <v>747.5</v>
      </c>
      <c r="F1092" s="256">
        <v>41745</v>
      </c>
      <c r="G1092" s="34">
        <v>747.5</v>
      </c>
      <c r="H1092" s="36">
        <f t="shared" si="17"/>
        <v>0</v>
      </c>
      <c r="I1092" s="430" t="s">
        <v>12</v>
      </c>
    </row>
    <row r="1093" spans="1:9" x14ac:dyDescent="0.25">
      <c r="A1093" s="192"/>
      <c r="B1093" s="200" t="s">
        <v>1534</v>
      </c>
      <c r="C1093" s="243" t="s">
        <v>2602</v>
      </c>
      <c r="D1093" s="32" t="s">
        <v>2770</v>
      </c>
      <c r="E1093" s="238">
        <v>33380.65</v>
      </c>
      <c r="F1093" s="431" t="s">
        <v>2780</v>
      </c>
      <c r="G1093" s="34">
        <v>33380.65</v>
      </c>
      <c r="H1093" s="36">
        <f t="shared" si="17"/>
        <v>0</v>
      </c>
      <c r="I1093" s="430" t="s">
        <v>162</v>
      </c>
    </row>
    <row r="1094" spans="1:9" x14ac:dyDescent="0.25">
      <c r="A1094" s="192"/>
      <c r="B1094" s="200" t="s">
        <v>1535</v>
      </c>
      <c r="C1094" s="243" t="s">
        <v>2602</v>
      </c>
      <c r="D1094" s="32" t="s">
        <v>2431</v>
      </c>
      <c r="E1094" s="238">
        <v>1245.5</v>
      </c>
      <c r="F1094" s="256">
        <v>41745</v>
      </c>
      <c r="G1094" s="34">
        <v>1245.5</v>
      </c>
      <c r="H1094" s="36">
        <f t="shared" si="17"/>
        <v>0</v>
      </c>
      <c r="I1094" s="430"/>
    </row>
    <row r="1095" spans="1:9" x14ac:dyDescent="0.25">
      <c r="A1095" s="192"/>
      <c r="B1095" s="200" t="s">
        <v>1537</v>
      </c>
      <c r="C1095" s="243" t="s">
        <v>2602</v>
      </c>
      <c r="D1095" s="32" t="s">
        <v>2781</v>
      </c>
      <c r="E1095" s="238">
        <v>5420</v>
      </c>
      <c r="F1095" s="419" t="s">
        <v>2782</v>
      </c>
      <c r="G1095" s="34">
        <v>5420</v>
      </c>
      <c r="H1095" s="36">
        <f t="shared" si="17"/>
        <v>0</v>
      </c>
      <c r="I1095" s="430"/>
    </row>
    <row r="1096" spans="1:9" x14ac:dyDescent="0.25">
      <c r="A1096" s="192"/>
      <c r="B1096" s="200" t="s">
        <v>1538</v>
      </c>
      <c r="C1096" s="243" t="s">
        <v>2602</v>
      </c>
      <c r="D1096" s="32" t="s">
        <v>186</v>
      </c>
      <c r="E1096" s="238">
        <v>19928</v>
      </c>
      <c r="F1096" s="256">
        <v>41745</v>
      </c>
      <c r="G1096" s="34">
        <v>19928</v>
      </c>
      <c r="H1096" s="36">
        <f t="shared" si="17"/>
        <v>0</v>
      </c>
      <c r="I1096" s="430"/>
    </row>
    <row r="1097" spans="1:9" x14ac:dyDescent="0.25">
      <c r="A1097" s="192"/>
      <c r="B1097" s="200" t="s">
        <v>1539</v>
      </c>
      <c r="C1097" s="243" t="s">
        <v>2602</v>
      </c>
      <c r="D1097" s="32" t="s">
        <v>134</v>
      </c>
      <c r="E1097" s="238">
        <v>11169.6</v>
      </c>
      <c r="F1097" s="256">
        <v>41746</v>
      </c>
      <c r="G1097" s="34">
        <v>11169.6</v>
      </c>
      <c r="H1097" s="36">
        <f t="shared" si="17"/>
        <v>0</v>
      </c>
      <c r="I1097" s="430" t="s">
        <v>162</v>
      </c>
    </row>
    <row r="1098" spans="1:9" x14ac:dyDescent="0.25">
      <c r="A1098" s="192"/>
      <c r="B1098" s="200" t="s">
        <v>1541</v>
      </c>
      <c r="C1098" s="243" t="s">
        <v>2602</v>
      </c>
      <c r="D1098" s="32" t="s">
        <v>2783</v>
      </c>
      <c r="E1098" s="238">
        <v>5710</v>
      </c>
      <c r="F1098" s="256">
        <v>41746</v>
      </c>
      <c r="G1098" s="34">
        <v>5710</v>
      </c>
      <c r="H1098" s="36">
        <f t="shared" si="17"/>
        <v>0</v>
      </c>
      <c r="I1098" s="430" t="s">
        <v>162</v>
      </c>
    </row>
    <row r="1099" spans="1:9" x14ac:dyDescent="0.25">
      <c r="A1099" s="192"/>
      <c r="B1099" s="200" t="s">
        <v>1542</v>
      </c>
      <c r="C1099" s="243" t="s">
        <v>2602</v>
      </c>
      <c r="D1099" s="32" t="s">
        <v>23</v>
      </c>
      <c r="E1099" s="238">
        <v>1905</v>
      </c>
      <c r="F1099" s="256">
        <v>41745</v>
      </c>
      <c r="G1099" s="34">
        <v>1905</v>
      </c>
      <c r="H1099" s="36">
        <f t="shared" si="17"/>
        <v>0</v>
      </c>
      <c r="I1099" s="430"/>
    </row>
    <row r="1100" spans="1:9" x14ac:dyDescent="0.25">
      <c r="A1100" s="192"/>
      <c r="B1100" s="200" t="s">
        <v>1543</v>
      </c>
      <c r="C1100" s="243" t="s">
        <v>2602</v>
      </c>
      <c r="D1100" s="32" t="s">
        <v>186</v>
      </c>
      <c r="E1100" s="238">
        <v>920</v>
      </c>
      <c r="F1100" s="256">
        <v>41745</v>
      </c>
      <c r="G1100" s="34">
        <v>920</v>
      </c>
      <c r="H1100" s="36">
        <f t="shared" si="17"/>
        <v>0</v>
      </c>
      <c r="I1100" s="430"/>
    </row>
    <row r="1101" spans="1:9" x14ac:dyDescent="0.25">
      <c r="A1101" s="192"/>
      <c r="B1101" s="200" t="s">
        <v>1544</v>
      </c>
      <c r="C1101" s="243" t="s">
        <v>2602</v>
      </c>
      <c r="D1101" s="32" t="s">
        <v>2784</v>
      </c>
      <c r="E1101" s="238">
        <v>2476</v>
      </c>
      <c r="F1101" s="256">
        <v>41745</v>
      </c>
      <c r="G1101" s="34">
        <v>2476</v>
      </c>
      <c r="H1101" s="36">
        <f t="shared" si="17"/>
        <v>0</v>
      </c>
      <c r="I1101" s="430"/>
    </row>
    <row r="1102" spans="1:9" x14ac:dyDescent="0.25">
      <c r="A1102" s="192"/>
      <c r="B1102" s="200" t="s">
        <v>1545</v>
      </c>
      <c r="C1102" s="243" t="s">
        <v>2602</v>
      </c>
      <c r="D1102" s="32" t="s">
        <v>64</v>
      </c>
      <c r="E1102" s="238">
        <v>1183</v>
      </c>
      <c r="F1102" s="256">
        <v>41746</v>
      </c>
      <c r="G1102" s="34">
        <v>1183</v>
      </c>
      <c r="H1102" s="36">
        <f t="shared" si="17"/>
        <v>0</v>
      </c>
      <c r="I1102" s="430" t="s">
        <v>162</v>
      </c>
    </row>
    <row r="1103" spans="1:9" x14ac:dyDescent="0.25">
      <c r="A1103" s="192"/>
      <c r="B1103" s="200" t="s">
        <v>1546</v>
      </c>
      <c r="C1103" s="243" t="s">
        <v>2602</v>
      </c>
      <c r="D1103" s="32" t="s">
        <v>98</v>
      </c>
      <c r="E1103" s="238">
        <v>21806.2</v>
      </c>
      <c r="F1103" s="256">
        <v>41746</v>
      </c>
      <c r="G1103" s="34">
        <v>21806.2</v>
      </c>
      <c r="H1103" s="36">
        <f t="shared" si="17"/>
        <v>0</v>
      </c>
      <c r="I1103" s="430" t="s">
        <v>162</v>
      </c>
    </row>
    <row r="1104" spans="1:9" x14ac:dyDescent="0.25">
      <c r="A1104" s="192"/>
      <c r="B1104" s="200" t="s">
        <v>1547</v>
      </c>
      <c r="C1104" s="243" t="s">
        <v>2602</v>
      </c>
      <c r="D1104" s="32" t="s">
        <v>2785</v>
      </c>
      <c r="E1104" s="238">
        <v>4919.6000000000004</v>
      </c>
      <c r="F1104" s="256">
        <v>41745</v>
      </c>
      <c r="G1104" s="34">
        <v>4919.6000000000004</v>
      </c>
      <c r="H1104" s="36">
        <f t="shared" si="17"/>
        <v>0</v>
      </c>
      <c r="I1104" s="430"/>
    </row>
    <row r="1105" spans="1:9" x14ac:dyDescent="0.25">
      <c r="A1105" s="192"/>
      <c r="B1105" s="200" t="s">
        <v>1548</v>
      </c>
      <c r="C1105" s="243" t="s">
        <v>2602</v>
      </c>
      <c r="D1105" s="32" t="s">
        <v>190</v>
      </c>
      <c r="E1105" s="238">
        <v>3741.2</v>
      </c>
      <c r="F1105" s="256">
        <v>41746</v>
      </c>
      <c r="G1105" s="34">
        <v>3741.2</v>
      </c>
      <c r="H1105" s="36">
        <f t="shared" si="17"/>
        <v>0</v>
      </c>
      <c r="I1105" s="430" t="s">
        <v>217</v>
      </c>
    </row>
    <row r="1106" spans="1:9" x14ac:dyDescent="0.25">
      <c r="A1106" s="192"/>
      <c r="B1106" s="200" t="s">
        <v>1549</v>
      </c>
      <c r="C1106" s="243" t="s">
        <v>2602</v>
      </c>
      <c r="D1106" s="32" t="s">
        <v>99</v>
      </c>
      <c r="E1106" s="238">
        <v>1896.5</v>
      </c>
      <c r="F1106" s="256">
        <v>41746</v>
      </c>
      <c r="G1106" s="34">
        <v>1896.5</v>
      </c>
      <c r="H1106" s="36">
        <f t="shared" si="17"/>
        <v>0</v>
      </c>
      <c r="I1106" s="430" t="s">
        <v>217</v>
      </c>
    </row>
    <row r="1107" spans="1:9" x14ac:dyDescent="0.25">
      <c r="A1107" s="192"/>
      <c r="B1107" s="200" t="s">
        <v>1550</v>
      </c>
      <c r="C1107" s="243" t="s">
        <v>2602</v>
      </c>
      <c r="D1107" s="32" t="s">
        <v>351</v>
      </c>
      <c r="E1107" s="238">
        <v>2132</v>
      </c>
      <c r="F1107" s="256">
        <v>41746</v>
      </c>
      <c r="G1107" s="34">
        <v>2132</v>
      </c>
      <c r="H1107" s="36">
        <f t="shared" si="17"/>
        <v>0</v>
      </c>
      <c r="I1107" s="430" t="s">
        <v>217</v>
      </c>
    </row>
    <row r="1108" spans="1:9" x14ac:dyDescent="0.25">
      <c r="A1108" s="192"/>
      <c r="B1108" s="200" t="s">
        <v>1551</v>
      </c>
      <c r="C1108" s="243" t="s">
        <v>2602</v>
      </c>
      <c r="D1108" s="32" t="s">
        <v>191</v>
      </c>
      <c r="E1108" s="238">
        <v>1788.5</v>
      </c>
      <c r="F1108" s="256">
        <v>41746</v>
      </c>
      <c r="G1108" s="34">
        <v>1788.5</v>
      </c>
      <c r="H1108" s="36">
        <f t="shared" si="17"/>
        <v>0</v>
      </c>
      <c r="I1108" s="430" t="s">
        <v>217</v>
      </c>
    </row>
    <row r="1109" spans="1:9" x14ac:dyDescent="0.25">
      <c r="A1109" s="192"/>
      <c r="B1109" s="200" t="s">
        <v>1552</v>
      </c>
      <c r="C1109" s="243" t="s">
        <v>2602</v>
      </c>
      <c r="D1109" s="32" t="s">
        <v>2786</v>
      </c>
      <c r="E1109" s="238">
        <v>2604</v>
      </c>
      <c r="F1109" s="256">
        <v>41745</v>
      </c>
      <c r="G1109" s="34">
        <v>2604</v>
      </c>
      <c r="H1109" s="36">
        <f t="shared" si="17"/>
        <v>0</v>
      </c>
      <c r="I1109" s="430"/>
    </row>
    <row r="1110" spans="1:9" x14ac:dyDescent="0.25">
      <c r="A1110" s="192"/>
      <c r="B1110" s="200" t="s">
        <v>1554</v>
      </c>
      <c r="C1110" s="243" t="s">
        <v>2602</v>
      </c>
      <c r="D1110" s="32" t="s">
        <v>2787</v>
      </c>
      <c r="E1110" s="238">
        <v>19296</v>
      </c>
      <c r="F1110" s="421" t="s">
        <v>2788</v>
      </c>
      <c r="G1110" s="34">
        <v>19296</v>
      </c>
      <c r="H1110" s="36">
        <f t="shared" si="17"/>
        <v>0</v>
      </c>
      <c r="I1110" s="430"/>
    </row>
    <row r="1111" spans="1:9" x14ac:dyDescent="0.25">
      <c r="A1111" s="192"/>
      <c r="B1111" s="200" t="s">
        <v>1555</v>
      </c>
      <c r="C1111" s="243" t="s">
        <v>2602</v>
      </c>
      <c r="D1111" s="32" t="s">
        <v>147</v>
      </c>
      <c r="E1111" s="238">
        <v>46474.6</v>
      </c>
      <c r="F1111" s="256">
        <v>41746</v>
      </c>
      <c r="G1111" s="34">
        <v>46474.6</v>
      </c>
      <c r="H1111" s="36">
        <f t="shared" si="17"/>
        <v>0</v>
      </c>
      <c r="I1111" s="430" t="s">
        <v>21</v>
      </c>
    </row>
    <row r="1112" spans="1:9" x14ac:dyDescent="0.25">
      <c r="A1112" s="192"/>
      <c r="B1112" s="200" t="s">
        <v>1556</v>
      </c>
      <c r="C1112" s="243" t="s">
        <v>2602</v>
      </c>
      <c r="D1112" s="32" t="s">
        <v>18</v>
      </c>
      <c r="E1112" s="238">
        <v>1081.5</v>
      </c>
      <c r="F1112" s="256">
        <v>41745</v>
      </c>
      <c r="G1112" s="34">
        <v>1081.5</v>
      </c>
      <c r="H1112" s="36">
        <f t="shared" si="17"/>
        <v>0</v>
      </c>
      <c r="I1112" s="430"/>
    </row>
    <row r="1113" spans="1:9" x14ac:dyDescent="0.25">
      <c r="A1113" s="192"/>
      <c r="B1113" s="200" t="s">
        <v>1557</v>
      </c>
      <c r="C1113" s="243" t="s">
        <v>2602</v>
      </c>
      <c r="D1113" s="32" t="s">
        <v>63</v>
      </c>
      <c r="E1113" s="238">
        <v>2472</v>
      </c>
      <c r="F1113" s="256">
        <v>41746</v>
      </c>
      <c r="G1113" s="34">
        <v>2472</v>
      </c>
      <c r="H1113" s="36">
        <f t="shared" si="17"/>
        <v>0</v>
      </c>
      <c r="I1113" s="430" t="s">
        <v>21</v>
      </c>
    </row>
    <row r="1114" spans="1:9" x14ac:dyDescent="0.25">
      <c r="A1114" s="192"/>
      <c r="B1114" s="200" t="s">
        <v>1558</v>
      </c>
      <c r="C1114" s="243" t="s">
        <v>2602</v>
      </c>
      <c r="D1114" s="32" t="s">
        <v>91</v>
      </c>
      <c r="E1114" s="238">
        <v>23165.5</v>
      </c>
      <c r="F1114" s="256">
        <v>41745</v>
      </c>
      <c r="G1114" s="34">
        <v>23165.5</v>
      </c>
      <c r="H1114" s="36">
        <f t="shared" si="17"/>
        <v>0</v>
      </c>
      <c r="I1114" s="430"/>
    </row>
    <row r="1115" spans="1:9" x14ac:dyDescent="0.25">
      <c r="A1115" s="192"/>
      <c r="B1115" s="200" t="s">
        <v>1559</v>
      </c>
      <c r="C1115" s="243" t="s">
        <v>2602</v>
      </c>
      <c r="D1115" s="32" t="s">
        <v>91</v>
      </c>
      <c r="E1115" s="238">
        <v>6476</v>
      </c>
      <c r="F1115" s="256">
        <v>41745</v>
      </c>
      <c r="G1115" s="34">
        <v>6476</v>
      </c>
      <c r="H1115" s="36">
        <f t="shared" si="17"/>
        <v>0</v>
      </c>
      <c r="I1115" s="430"/>
    </row>
    <row r="1116" spans="1:9" x14ac:dyDescent="0.25">
      <c r="A1116" s="192"/>
      <c r="B1116" s="200" t="s">
        <v>1560</v>
      </c>
      <c r="C1116" s="243" t="s">
        <v>2602</v>
      </c>
      <c r="D1116" s="32" t="s">
        <v>28</v>
      </c>
      <c r="E1116" s="238">
        <v>5558</v>
      </c>
      <c r="F1116" s="256">
        <v>41745</v>
      </c>
      <c r="G1116" s="34">
        <v>5558</v>
      </c>
      <c r="H1116" s="36">
        <f t="shared" si="17"/>
        <v>0</v>
      </c>
      <c r="I1116" s="430" t="s">
        <v>8</v>
      </c>
    </row>
    <row r="1117" spans="1:9" x14ac:dyDescent="0.25">
      <c r="A1117" s="192"/>
      <c r="B1117" s="200" t="s">
        <v>1561</v>
      </c>
      <c r="C1117" s="243" t="s">
        <v>2602</v>
      </c>
      <c r="D1117" s="32" t="s">
        <v>888</v>
      </c>
      <c r="E1117" s="238">
        <v>1969</v>
      </c>
      <c r="F1117" s="256">
        <v>41745</v>
      </c>
      <c r="G1117" s="34">
        <v>1969</v>
      </c>
      <c r="H1117" s="36">
        <f t="shared" si="17"/>
        <v>0</v>
      </c>
      <c r="I1117" s="430"/>
    </row>
    <row r="1118" spans="1:9" x14ac:dyDescent="0.25">
      <c r="A1118" s="192">
        <v>41746</v>
      </c>
      <c r="B1118" s="200" t="s">
        <v>1563</v>
      </c>
      <c r="C1118" s="243" t="s">
        <v>2602</v>
      </c>
      <c r="D1118" s="32" t="s">
        <v>14</v>
      </c>
      <c r="E1118" s="238">
        <v>7886</v>
      </c>
      <c r="F1118" s="256">
        <v>41746</v>
      </c>
      <c r="G1118" s="34">
        <v>7886</v>
      </c>
      <c r="H1118" s="36">
        <f t="shared" si="17"/>
        <v>0</v>
      </c>
      <c r="I1118" s="77" t="s">
        <v>27</v>
      </c>
    </row>
    <row r="1119" spans="1:9" x14ac:dyDescent="0.25">
      <c r="A1119" s="192"/>
      <c r="B1119" s="200" t="s">
        <v>1564</v>
      </c>
      <c r="C1119" s="243" t="s">
        <v>2602</v>
      </c>
      <c r="D1119" s="32" t="s">
        <v>2789</v>
      </c>
      <c r="E1119" s="238">
        <v>4500</v>
      </c>
      <c r="F1119" s="256">
        <v>41746</v>
      </c>
      <c r="G1119" s="34">
        <v>4500</v>
      </c>
      <c r="H1119" s="36">
        <f>E1119-G1119</f>
        <v>0</v>
      </c>
      <c r="I1119" s="430" t="s">
        <v>12</v>
      </c>
    </row>
    <row r="1120" spans="1:9" x14ac:dyDescent="0.25">
      <c r="A1120" s="192"/>
      <c r="B1120" s="200" t="s">
        <v>1565</v>
      </c>
      <c r="C1120" s="243" t="s">
        <v>2602</v>
      </c>
      <c r="D1120" s="32" t="s">
        <v>494</v>
      </c>
      <c r="E1120" s="238">
        <v>23.5</v>
      </c>
      <c r="F1120" s="256">
        <v>41746</v>
      </c>
      <c r="G1120" s="34">
        <v>23.5</v>
      </c>
      <c r="H1120" s="36">
        <f t="shared" si="17"/>
        <v>0</v>
      </c>
      <c r="I1120" s="430"/>
    </row>
    <row r="1121" spans="1:9" x14ac:dyDescent="0.25">
      <c r="A1121" s="192"/>
      <c r="B1121" s="200" t="s">
        <v>1566</v>
      </c>
      <c r="C1121" s="243" t="s">
        <v>2602</v>
      </c>
      <c r="D1121" s="32" t="s">
        <v>106</v>
      </c>
      <c r="E1121" s="238">
        <v>63188</v>
      </c>
      <c r="F1121" s="256">
        <v>41753</v>
      </c>
      <c r="G1121" s="34">
        <v>63188</v>
      </c>
      <c r="H1121" s="36">
        <f t="shared" si="17"/>
        <v>0</v>
      </c>
      <c r="I1121" s="430" t="s">
        <v>65</v>
      </c>
    </row>
    <row r="1122" spans="1:9" x14ac:dyDescent="0.25">
      <c r="A1122" s="192"/>
      <c r="B1122" s="200" t="s">
        <v>1567</v>
      </c>
      <c r="C1122" s="243" t="s">
        <v>2602</v>
      </c>
      <c r="D1122" s="32" t="s">
        <v>836</v>
      </c>
      <c r="E1122" s="238">
        <v>4893</v>
      </c>
      <c r="F1122" s="256">
        <v>41746</v>
      </c>
      <c r="G1122" s="34">
        <v>4893</v>
      </c>
      <c r="H1122" s="36">
        <f t="shared" si="17"/>
        <v>0</v>
      </c>
      <c r="I1122" s="430" t="s">
        <v>27</v>
      </c>
    </row>
    <row r="1123" spans="1:9" x14ac:dyDescent="0.25">
      <c r="A1123" s="192"/>
      <c r="B1123" s="200" t="s">
        <v>1568</v>
      </c>
      <c r="C1123" s="243" t="s">
        <v>2602</v>
      </c>
      <c r="D1123" s="32" t="s">
        <v>98</v>
      </c>
      <c r="E1123" s="238">
        <v>10103</v>
      </c>
      <c r="F1123" s="256">
        <v>41750</v>
      </c>
      <c r="G1123" s="34">
        <v>10103</v>
      </c>
      <c r="H1123" s="36">
        <f t="shared" si="17"/>
        <v>0</v>
      </c>
      <c r="I1123" s="430" t="s">
        <v>65</v>
      </c>
    </row>
    <row r="1124" spans="1:9" x14ac:dyDescent="0.25">
      <c r="A1124" s="192"/>
      <c r="B1124" s="200" t="s">
        <v>1569</v>
      </c>
      <c r="C1124" s="243" t="s">
        <v>2602</v>
      </c>
      <c r="D1124" s="32" t="s">
        <v>2790</v>
      </c>
      <c r="E1124" s="238">
        <v>105698</v>
      </c>
      <c r="F1124" s="412">
        <v>41777</v>
      </c>
      <c r="G1124" s="40">
        <v>105698</v>
      </c>
      <c r="H1124" s="36">
        <f t="shared" si="17"/>
        <v>0</v>
      </c>
      <c r="I1124" s="430" t="s">
        <v>65</v>
      </c>
    </row>
    <row r="1125" spans="1:9" x14ac:dyDescent="0.25">
      <c r="A1125" s="192"/>
      <c r="B1125" s="200" t="s">
        <v>1570</v>
      </c>
      <c r="C1125" s="243" t="s">
        <v>2602</v>
      </c>
      <c r="D1125" s="32" t="s">
        <v>74</v>
      </c>
      <c r="E1125" s="238">
        <v>23112</v>
      </c>
      <c r="F1125" s="256">
        <v>41746</v>
      </c>
      <c r="G1125" s="34">
        <v>23112</v>
      </c>
      <c r="H1125" s="36">
        <f t="shared" si="17"/>
        <v>0</v>
      </c>
      <c r="I1125" s="430"/>
    </row>
    <row r="1126" spans="1:9" x14ac:dyDescent="0.25">
      <c r="A1126" s="192"/>
      <c r="B1126" s="200" t="s">
        <v>1571</v>
      </c>
      <c r="C1126" s="243" t="s">
        <v>2602</v>
      </c>
      <c r="D1126" s="32" t="s">
        <v>60</v>
      </c>
      <c r="E1126" s="238">
        <v>4295</v>
      </c>
      <c r="F1126" s="419" t="s">
        <v>2791</v>
      </c>
      <c r="G1126" s="34">
        <v>4295</v>
      </c>
      <c r="H1126" s="36">
        <f t="shared" si="17"/>
        <v>0</v>
      </c>
      <c r="I1126" s="430"/>
    </row>
    <row r="1127" spans="1:9" x14ac:dyDescent="0.25">
      <c r="A1127" s="192"/>
      <c r="B1127" s="200" t="s">
        <v>1573</v>
      </c>
      <c r="C1127" s="243" t="s">
        <v>2602</v>
      </c>
      <c r="D1127" s="32" t="s">
        <v>8</v>
      </c>
      <c r="E1127" s="238">
        <v>3956</v>
      </c>
      <c r="F1127" s="256">
        <v>41746</v>
      </c>
      <c r="G1127" s="34">
        <v>3956</v>
      </c>
      <c r="H1127" s="36">
        <f t="shared" si="17"/>
        <v>0</v>
      </c>
      <c r="I1127" s="430" t="s">
        <v>8</v>
      </c>
    </row>
    <row r="1128" spans="1:9" x14ac:dyDescent="0.25">
      <c r="A1128" s="192"/>
      <c r="B1128" s="200" t="s">
        <v>1574</v>
      </c>
      <c r="C1128" s="243" t="s">
        <v>2602</v>
      </c>
      <c r="D1128" s="32" t="s">
        <v>8</v>
      </c>
      <c r="E1128" s="238">
        <v>2441</v>
      </c>
      <c r="F1128" s="256">
        <v>41746</v>
      </c>
      <c r="G1128" s="34">
        <v>2441</v>
      </c>
      <c r="H1128" s="36">
        <f t="shared" si="17"/>
        <v>0</v>
      </c>
      <c r="I1128" s="430" t="s">
        <v>8</v>
      </c>
    </row>
    <row r="1129" spans="1:9" x14ac:dyDescent="0.25">
      <c r="A1129" s="192"/>
      <c r="B1129" s="200" t="s">
        <v>1575</v>
      </c>
      <c r="C1129" s="243" t="s">
        <v>2602</v>
      </c>
      <c r="D1129" s="32" t="s">
        <v>836</v>
      </c>
      <c r="E1129" s="238">
        <v>7761.5</v>
      </c>
      <c r="F1129" s="256">
        <v>41746</v>
      </c>
      <c r="G1129" s="34">
        <v>7761.5</v>
      </c>
      <c r="H1129" s="36">
        <f t="shared" si="17"/>
        <v>0</v>
      </c>
      <c r="I1129" s="430" t="s">
        <v>27</v>
      </c>
    </row>
    <row r="1130" spans="1:9" x14ac:dyDescent="0.25">
      <c r="A1130" s="192"/>
      <c r="B1130" s="200" t="s">
        <v>1576</v>
      </c>
      <c r="C1130" s="243" t="s">
        <v>2602</v>
      </c>
      <c r="D1130" s="32" t="s">
        <v>12</v>
      </c>
      <c r="E1130" s="238">
        <v>678</v>
      </c>
      <c r="F1130" s="256">
        <v>41746</v>
      </c>
      <c r="G1130" s="34">
        <v>678</v>
      </c>
      <c r="H1130" s="36">
        <f t="shared" si="17"/>
        <v>0</v>
      </c>
      <c r="I1130" s="430"/>
    </row>
    <row r="1131" spans="1:9" x14ac:dyDescent="0.25">
      <c r="A1131" s="192"/>
      <c r="B1131" s="200" t="s">
        <v>1577</v>
      </c>
      <c r="C1131" s="243" t="s">
        <v>2602</v>
      </c>
      <c r="D1131" s="32" t="s">
        <v>64</v>
      </c>
      <c r="E1131" s="238">
        <v>12977.5</v>
      </c>
      <c r="F1131" s="256">
        <v>41746</v>
      </c>
      <c r="G1131" s="34">
        <v>12977.5</v>
      </c>
      <c r="H1131" s="36">
        <f t="shared" si="17"/>
        <v>0</v>
      </c>
      <c r="I1131" s="430" t="s">
        <v>65</v>
      </c>
    </row>
    <row r="1132" spans="1:9" x14ac:dyDescent="0.25">
      <c r="A1132" s="192"/>
      <c r="B1132" s="200" t="s">
        <v>1578</v>
      </c>
      <c r="C1132" s="243" t="s">
        <v>2602</v>
      </c>
      <c r="D1132" s="32" t="s">
        <v>16</v>
      </c>
      <c r="E1132" s="238">
        <v>190888.85</v>
      </c>
      <c r="F1132" s="412">
        <v>41781</v>
      </c>
      <c r="G1132" s="40">
        <v>190888.85</v>
      </c>
      <c r="H1132" s="36">
        <f t="shared" si="17"/>
        <v>0</v>
      </c>
      <c r="I1132" s="430" t="s">
        <v>162</v>
      </c>
    </row>
    <row r="1133" spans="1:9" x14ac:dyDescent="0.25">
      <c r="A1133" s="192"/>
      <c r="B1133" s="200" t="s">
        <v>1579</v>
      </c>
      <c r="C1133" s="243" t="s">
        <v>2602</v>
      </c>
      <c r="D1133" s="32" t="s">
        <v>133</v>
      </c>
      <c r="E1133" s="238">
        <v>17991</v>
      </c>
      <c r="F1133" s="256">
        <v>41746</v>
      </c>
      <c r="G1133" s="34">
        <v>17991</v>
      </c>
      <c r="H1133" s="36">
        <f t="shared" si="17"/>
        <v>0</v>
      </c>
      <c r="I1133" s="430"/>
    </row>
    <row r="1134" spans="1:9" x14ac:dyDescent="0.25">
      <c r="A1134" s="192"/>
      <c r="B1134" s="200" t="s">
        <v>1580</v>
      </c>
      <c r="C1134" s="243" t="s">
        <v>2602</v>
      </c>
      <c r="D1134" s="32" t="s">
        <v>792</v>
      </c>
      <c r="E1134" s="238">
        <v>5322.8</v>
      </c>
      <c r="F1134" s="412" t="s">
        <v>2792</v>
      </c>
      <c r="G1134" s="34">
        <v>5322.8</v>
      </c>
      <c r="H1134" s="36">
        <f t="shared" si="17"/>
        <v>0</v>
      </c>
      <c r="I1134" s="430" t="s">
        <v>27</v>
      </c>
    </row>
    <row r="1135" spans="1:9" x14ac:dyDescent="0.25">
      <c r="A1135" s="192"/>
      <c r="B1135" s="200" t="s">
        <v>1581</v>
      </c>
      <c r="C1135" s="243" t="s">
        <v>2602</v>
      </c>
      <c r="D1135" s="32" t="s">
        <v>64</v>
      </c>
      <c r="E1135" s="238">
        <v>563</v>
      </c>
      <c r="F1135" s="256">
        <v>41746</v>
      </c>
      <c r="G1135" s="34">
        <v>563</v>
      </c>
      <c r="H1135" s="36">
        <f t="shared" si="17"/>
        <v>0</v>
      </c>
      <c r="I1135" s="430" t="s">
        <v>65</v>
      </c>
    </row>
    <row r="1136" spans="1:9" x14ac:dyDescent="0.25">
      <c r="A1136" s="192"/>
      <c r="B1136" s="200" t="s">
        <v>1582</v>
      </c>
      <c r="C1136" s="243" t="s">
        <v>2602</v>
      </c>
      <c r="D1136" s="32" t="s">
        <v>1165</v>
      </c>
      <c r="E1136" s="238">
        <v>427</v>
      </c>
      <c r="F1136" s="256">
        <v>41746</v>
      </c>
      <c r="G1136" s="34">
        <v>427</v>
      </c>
      <c r="H1136" s="36">
        <f t="shared" si="17"/>
        <v>0</v>
      </c>
      <c r="I1136" s="430" t="s">
        <v>27</v>
      </c>
    </row>
    <row r="1137" spans="1:9" x14ac:dyDescent="0.25">
      <c r="A1137" s="192"/>
      <c r="B1137" s="200" t="s">
        <v>1583</v>
      </c>
      <c r="C1137" s="243" t="s">
        <v>2602</v>
      </c>
      <c r="D1137" s="236" t="s">
        <v>53</v>
      </c>
      <c r="E1137" s="237">
        <v>0</v>
      </c>
      <c r="F1137" s="256"/>
      <c r="G1137" s="34"/>
      <c r="H1137" s="36">
        <f t="shared" si="17"/>
        <v>0</v>
      </c>
      <c r="I1137" s="430" t="s">
        <v>512</v>
      </c>
    </row>
    <row r="1138" spans="1:9" x14ac:dyDescent="0.25">
      <c r="A1138" s="192"/>
      <c r="B1138" s="200" t="s">
        <v>1584</v>
      </c>
      <c r="C1138" s="243" t="s">
        <v>2602</v>
      </c>
      <c r="D1138" s="32" t="s">
        <v>250</v>
      </c>
      <c r="E1138" s="238">
        <v>18181</v>
      </c>
      <c r="F1138" s="256">
        <v>41746</v>
      </c>
      <c r="G1138" s="34">
        <v>18181</v>
      </c>
      <c r="H1138" s="36">
        <f t="shared" si="17"/>
        <v>0</v>
      </c>
      <c r="I1138" s="430" t="s">
        <v>12</v>
      </c>
    </row>
    <row r="1139" spans="1:9" x14ac:dyDescent="0.25">
      <c r="A1139" s="192"/>
      <c r="B1139" s="200" t="s">
        <v>1586</v>
      </c>
      <c r="C1139" s="243" t="s">
        <v>2602</v>
      </c>
      <c r="D1139" s="32" t="s">
        <v>1778</v>
      </c>
      <c r="E1139" s="238">
        <v>1814.2</v>
      </c>
      <c r="F1139" s="256">
        <v>41746</v>
      </c>
      <c r="G1139" s="34">
        <v>1814.2</v>
      </c>
      <c r="H1139" s="36">
        <f t="shared" si="17"/>
        <v>0</v>
      </c>
      <c r="I1139" s="430" t="s">
        <v>12</v>
      </c>
    </row>
    <row r="1140" spans="1:9" x14ac:dyDescent="0.25">
      <c r="A1140" s="192"/>
      <c r="B1140" s="200" t="s">
        <v>1587</v>
      </c>
      <c r="C1140" s="243" t="s">
        <v>2602</v>
      </c>
      <c r="D1140" s="32" t="s">
        <v>490</v>
      </c>
      <c r="E1140" s="238">
        <v>3035.2</v>
      </c>
      <c r="F1140" s="256">
        <v>41746</v>
      </c>
      <c r="G1140" s="34">
        <v>3035.2</v>
      </c>
      <c r="H1140" s="36">
        <f t="shared" si="17"/>
        <v>0</v>
      </c>
      <c r="I1140" s="430" t="s">
        <v>12</v>
      </c>
    </row>
    <row r="1141" spans="1:9" x14ac:dyDescent="0.25">
      <c r="A1141" s="192"/>
      <c r="B1141" s="200" t="s">
        <v>1589</v>
      </c>
      <c r="C1141" s="243" t="s">
        <v>2602</v>
      </c>
      <c r="D1141" s="32" t="s">
        <v>22</v>
      </c>
      <c r="E1141" s="238">
        <v>5454</v>
      </c>
      <c r="F1141" s="256">
        <v>41746</v>
      </c>
      <c r="G1141" s="34">
        <v>5454</v>
      </c>
      <c r="H1141" s="36">
        <f t="shared" si="17"/>
        <v>0</v>
      </c>
      <c r="I1141" s="430"/>
    </row>
    <row r="1142" spans="1:9" x14ac:dyDescent="0.25">
      <c r="A1142" s="192"/>
      <c r="B1142" s="200" t="s">
        <v>1591</v>
      </c>
      <c r="C1142" s="243" t="s">
        <v>2602</v>
      </c>
      <c r="D1142" s="32" t="s">
        <v>2765</v>
      </c>
      <c r="E1142" s="238">
        <v>1304</v>
      </c>
      <c r="F1142" s="256">
        <v>41746</v>
      </c>
      <c r="G1142" s="34">
        <v>1304</v>
      </c>
      <c r="H1142" s="36">
        <f t="shared" si="17"/>
        <v>0</v>
      </c>
      <c r="I1142" s="430" t="s">
        <v>12</v>
      </c>
    </row>
    <row r="1143" spans="1:9" x14ac:dyDescent="0.25">
      <c r="A1143" s="192"/>
      <c r="B1143" s="200" t="s">
        <v>1592</v>
      </c>
      <c r="C1143" s="243" t="s">
        <v>2602</v>
      </c>
      <c r="D1143" s="32" t="s">
        <v>1553</v>
      </c>
      <c r="E1143" s="238">
        <v>4172</v>
      </c>
      <c r="F1143" s="256">
        <v>41746</v>
      </c>
      <c r="G1143" s="34">
        <v>4172</v>
      </c>
      <c r="H1143" s="36">
        <f t="shared" si="17"/>
        <v>0</v>
      </c>
      <c r="I1143" s="430" t="s">
        <v>12</v>
      </c>
    </row>
    <row r="1144" spans="1:9" x14ac:dyDescent="0.25">
      <c r="A1144" s="192"/>
      <c r="B1144" s="200" t="s">
        <v>1593</v>
      </c>
      <c r="C1144" s="243" t="s">
        <v>2602</v>
      </c>
      <c r="D1144" s="32" t="s">
        <v>340</v>
      </c>
      <c r="E1144" s="238">
        <v>23013.5</v>
      </c>
      <c r="F1144" s="256">
        <v>41748</v>
      </c>
      <c r="G1144" s="34">
        <v>23013.5</v>
      </c>
      <c r="H1144" s="36">
        <f t="shared" si="17"/>
        <v>0</v>
      </c>
      <c r="I1144" s="430" t="s">
        <v>217</v>
      </c>
    </row>
    <row r="1145" spans="1:9" x14ac:dyDescent="0.25">
      <c r="A1145" s="192"/>
      <c r="B1145" s="200" t="s">
        <v>1594</v>
      </c>
      <c r="C1145" s="243" t="s">
        <v>2602</v>
      </c>
      <c r="D1145" s="32" t="s">
        <v>124</v>
      </c>
      <c r="E1145" s="238">
        <v>10408</v>
      </c>
      <c r="F1145" s="256">
        <v>41746</v>
      </c>
      <c r="G1145" s="34">
        <v>10408</v>
      </c>
      <c r="H1145" s="36">
        <f t="shared" si="17"/>
        <v>0</v>
      </c>
      <c r="I1145" s="430" t="s">
        <v>12</v>
      </c>
    </row>
    <row r="1146" spans="1:9" x14ac:dyDescent="0.25">
      <c r="A1146" s="192"/>
      <c r="B1146" s="200" t="s">
        <v>1595</v>
      </c>
      <c r="C1146" s="243" t="s">
        <v>2602</v>
      </c>
      <c r="D1146" s="32" t="s">
        <v>35</v>
      </c>
      <c r="E1146" s="238">
        <v>1358</v>
      </c>
      <c r="F1146" s="256">
        <v>41746</v>
      </c>
      <c r="G1146" s="34">
        <v>1358</v>
      </c>
      <c r="H1146" s="36">
        <f t="shared" si="17"/>
        <v>0</v>
      </c>
      <c r="I1146" s="430" t="s">
        <v>12</v>
      </c>
    </row>
    <row r="1147" spans="1:9" x14ac:dyDescent="0.25">
      <c r="A1147" s="192"/>
      <c r="B1147" s="200" t="s">
        <v>1596</v>
      </c>
      <c r="C1147" s="243" t="s">
        <v>2602</v>
      </c>
      <c r="D1147" s="32" t="s">
        <v>47</v>
      </c>
      <c r="E1147" s="238">
        <v>4953.5</v>
      </c>
      <c r="F1147" s="256">
        <v>41746</v>
      </c>
      <c r="G1147" s="34">
        <v>4953.5</v>
      </c>
      <c r="H1147" s="36">
        <f t="shared" si="17"/>
        <v>0</v>
      </c>
      <c r="I1147" s="430" t="s">
        <v>12</v>
      </c>
    </row>
    <row r="1148" spans="1:9" x14ac:dyDescent="0.25">
      <c r="A1148" s="192"/>
      <c r="B1148" s="200" t="s">
        <v>1597</v>
      </c>
      <c r="C1148" s="243" t="s">
        <v>2602</v>
      </c>
      <c r="D1148" s="32" t="s">
        <v>2793</v>
      </c>
      <c r="E1148" s="238">
        <v>7480</v>
      </c>
      <c r="F1148" s="256">
        <v>41748</v>
      </c>
      <c r="G1148" s="34">
        <v>7480</v>
      </c>
      <c r="H1148" s="36">
        <f t="shared" si="17"/>
        <v>0</v>
      </c>
      <c r="I1148" s="430" t="s">
        <v>217</v>
      </c>
    </row>
    <row r="1149" spans="1:9" x14ac:dyDescent="0.25">
      <c r="A1149" s="192"/>
      <c r="B1149" s="200" t="s">
        <v>1598</v>
      </c>
      <c r="C1149" s="243" t="s">
        <v>2602</v>
      </c>
      <c r="D1149" s="32" t="s">
        <v>2035</v>
      </c>
      <c r="E1149" s="238">
        <v>2635</v>
      </c>
      <c r="F1149" s="256">
        <v>41748</v>
      </c>
      <c r="G1149" s="34">
        <v>2635</v>
      </c>
      <c r="H1149" s="36">
        <f t="shared" si="17"/>
        <v>0</v>
      </c>
      <c r="I1149" s="430" t="s">
        <v>217</v>
      </c>
    </row>
    <row r="1150" spans="1:9" x14ac:dyDescent="0.25">
      <c r="A1150" s="232">
        <v>41746</v>
      </c>
      <c r="B1150" s="233" t="s">
        <v>1599</v>
      </c>
      <c r="C1150" s="243" t="s">
        <v>2602</v>
      </c>
      <c r="D1150" s="32" t="s">
        <v>85</v>
      </c>
      <c r="E1150" s="238">
        <v>14136</v>
      </c>
      <c r="F1150" s="256">
        <v>41748</v>
      </c>
      <c r="G1150" s="34">
        <v>14136</v>
      </c>
      <c r="H1150" s="50">
        <f>E1150-G1150</f>
        <v>0</v>
      </c>
      <c r="I1150" s="430" t="s">
        <v>217</v>
      </c>
    </row>
    <row r="1151" spans="1:9" x14ac:dyDescent="0.25">
      <c r="A1151" s="192"/>
      <c r="B1151" s="200" t="s">
        <v>1601</v>
      </c>
      <c r="C1151" s="243" t="s">
        <v>2602</v>
      </c>
      <c r="D1151" s="32" t="s">
        <v>137</v>
      </c>
      <c r="E1151" s="238">
        <v>4069</v>
      </c>
      <c r="F1151" s="428" t="s">
        <v>2794</v>
      </c>
      <c r="G1151" s="34">
        <v>4069</v>
      </c>
      <c r="H1151" s="50">
        <f t="shared" ref="H1151:H1214" si="18">E1151-G1151</f>
        <v>0</v>
      </c>
      <c r="I1151" s="430"/>
    </row>
    <row r="1152" spans="1:9" x14ac:dyDescent="0.25">
      <c r="A1152" s="192"/>
      <c r="B1152" s="200" t="s">
        <v>1602</v>
      </c>
      <c r="C1152" s="243" t="s">
        <v>2602</v>
      </c>
      <c r="D1152" s="20" t="s">
        <v>91</v>
      </c>
      <c r="E1152" s="213">
        <v>19705.72</v>
      </c>
      <c r="F1152" s="493" t="s">
        <v>2795</v>
      </c>
      <c r="G1152" s="42">
        <v>19705.72</v>
      </c>
      <c r="H1152" s="50">
        <f t="shared" si="18"/>
        <v>0</v>
      </c>
      <c r="I1152" s="622" t="s">
        <v>217</v>
      </c>
    </row>
    <row r="1153" spans="1:9" x14ac:dyDescent="0.25">
      <c r="A1153" s="192"/>
      <c r="B1153" s="200" t="s">
        <v>1603</v>
      </c>
      <c r="C1153" s="243" t="s">
        <v>2602</v>
      </c>
      <c r="D1153" s="32" t="s">
        <v>2796</v>
      </c>
      <c r="E1153" s="238">
        <v>11144</v>
      </c>
      <c r="F1153" s="256">
        <v>41746</v>
      </c>
      <c r="G1153" s="34">
        <v>11144</v>
      </c>
      <c r="H1153" s="36">
        <f t="shared" si="18"/>
        <v>0</v>
      </c>
      <c r="I1153" s="430" t="s">
        <v>12</v>
      </c>
    </row>
    <row r="1154" spans="1:9" x14ac:dyDescent="0.25">
      <c r="A1154" s="192"/>
      <c r="B1154" s="200" t="s">
        <v>1604</v>
      </c>
      <c r="C1154" s="243" t="s">
        <v>2602</v>
      </c>
      <c r="D1154" s="20" t="s">
        <v>2797</v>
      </c>
      <c r="E1154" s="213">
        <v>3675</v>
      </c>
      <c r="F1154" s="436">
        <v>41746</v>
      </c>
      <c r="G1154" s="42">
        <v>3675</v>
      </c>
      <c r="H1154" s="36">
        <f t="shared" si="18"/>
        <v>0</v>
      </c>
      <c r="I1154" s="622"/>
    </row>
    <row r="1155" spans="1:9" x14ac:dyDescent="0.25">
      <c r="A1155" s="192"/>
      <c r="B1155" s="200" t="s">
        <v>1605</v>
      </c>
      <c r="C1155" s="243" t="s">
        <v>2602</v>
      </c>
      <c r="D1155" s="32" t="s">
        <v>36</v>
      </c>
      <c r="E1155" s="238">
        <v>18091</v>
      </c>
      <c r="F1155" s="256">
        <v>41746</v>
      </c>
      <c r="G1155" s="34">
        <v>18091</v>
      </c>
      <c r="H1155" s="36">
        <f t="shared" si="18"/>
        <v>0</v>
      </c>
      <c r="I1155" s="430"/>
    </row>
    <row r="1156" spans="1:9" x14ac:dyDescent="0.25">
      <c r="A1156" s="192"/>
      <c r="B1156" s="200" t="s">
        <v>1606</v>
      </c>
      <c r="C1156" s="243" t="s">
        <v>2602</v>
      </c>
      <c r="D1156" s="32" t="s">
        <v>106</v>
      </c>
      <c r="E1156" s="238">
        <v>44007</v>
      </c>
      <c r="F1156" s="256">
        <v>41753</v>
      </c>
      <c r="G1156" s="34">
        <v>44007</v>
      </c>
      <c r="H1156" s="36">
        <f t="shared" si="18"/>
        <v>0</v>
      </c>
      <c r="I1156" s="430"/>
    </row>
    <row r="1157" spans="1:9" x14ac:dyDescent="0.25">
      <c r="A1157" s="192"/>
      <c r="B1157" s="200" t="s">
        <v>1608</v>
      </c>
      <c r="C1157" s="243" t="s">
        <v>2602</v>
      </c>
      <c r="D1157" s="32" t="s">
        <v>792</v>
      </c>
      <c r="E1157" s="238">
        <v>1484</v>
      </c>
      <c r="F1157" s="256">
        <v>41746</v>
      </c>
      <c r="G1157" s="34">
        <v>1484</v>
      </c>
      <c r="H1157" s="36">
        <f t="shared" si="18"/>
        <v>0</v>
      </c>
      <c r="I1157" s="430" t="s">
        <v>12</v>
      </c>
    </row>
    <row r="1158" spans="1:9" x14ac:dyDescent="0.25">
      <c r="A1158" s="192"/>
      <c r="B1158" s="200" t="s">
        <v>1610</v>
      </c>
      <c r="C1158" s="243" t="s">
        <v>2602</v>
      </c>
      <c r="D1158" s="32" t="s">
        <v>2798</v>
      </c>
      <c r="E1158" s="238">
        <v>1011.5</v>
      </c>
      <c r="F1158" s="256">
        <v>41746</v>
      </c>
      <c r="G1158" s="34">
        <v>1011.5</v>
      </c>
      <c r="H1158" s="36">
        <f t="shared" si="18"/>
        <v>0</v>
      </c>
      <c r="I1158" s="430" t="s">
        <v>12</v>
      </c>
    </row>
    <row r="1159" spans="1:9" x14ac:dyDescent="0.25">
      <c r="A1159" s="192"/>
      <c r="B1159" s="200" t="s">
        <v>1611</v>
      </c>
      <c r="C1159" s="243" t="s">
        <v>2602</v>
      </c>
      <c r="D1159" s="32" t="s">
        <v>250</v>
      </c>
      <c r="E1159" s="238">
        <v>4805</v>
      </c>
      <c r="F1159" s="256">
        <v>41746</v>
      </c>
      <c r="G1159" s="34">
        <v>4805</v>
      </c>
      <c r="H1159" s="36">
        <f t="shared" si="18"/>
        <v>0</v>
      </c>
      <c r="I1159" s="430" t="s">
        <v>12</v>
      </c>
    </row>
    <row r="1160" spans="1:9" x14ac:dyDescent="0.25">
      <c r="A1160" s="192"/>
      <c r="B1160" s="200" t="s">
        <v>1612</v>
      </c>
      <c r="C1160" s="243" t="s">
        <v>2602</v>
      </c>
      <c r="D1160" s="32" t="s">
        <v>8</v>
      </c>
      <c r="E1160" s="238">
        <v>1310.5</v>
      </c>
      <c r="F1160" s="256">
        <v>41746</v>
      </c>
      <c r="G1160" s="34">
        <v>1310.5</v>
      </c>
      <c r="H1160" s="36">
        <f t="shared" si="18"/>
        <v>0</v>
      </c>
      <c r="I1160" s="430" t="s">
        <v>8</v>
      </c>
    </row>
    <row r="1161" spans="1:9" x14ac:dyDescent="0.25">
      <c r="A1161" s="192"/>
      <c r="B1161" s="200" t="s">
        <v>1613</v>
      </c>
      <c r="C1161" s="243" t="s">
        <v>2602</v>
      </c>
      <c r="D1161" s="32" t="s">
        <v>19</v>
      </c>
      <c r="E1161" s="238">
        <v>25714.15</v>
      </c>
      <c r="F1161" s="256">
        <v>41753</v>
      </c>
      <c r="G1161" s="34">
        <v>25714.15</v>
      </c>
      <c r="H1161" s="36">
        <f t="shared" si="18"/>
        <v>0</v>
      </c>
      <c r="I1161" s="430"/>
    </row>
    <row r="1162" spans="1:9" x14ac:dyDescent="0.25">
      <c r="A1162" s="192"/>
      <c r="B1162" s="200" t="s">
        <v>1614</v>
      </c>
      <c r="C1162" s="243" t="s">
        <v>2602</v>
      </c>
      <c r="D1162" s="32" t="s">
        <v>8</v>
      </c>
      <c r="E1162" s="238">
        <v>1263</v>
      </c>
      <c r="F1162" s="256">
        <v>41746</v>
      </c>
      <c r="G1162" s="34">
        <v>1263</v>
      </c>
      <c r="H1162" s="36">
        <f t="shared" si="18"/>
        <v>0</v>
      </c>
      <c r="I1162" s="430" t="s">
        <v>8</v>
      </c>
    </row>
    <row r="1163" spans="1:9" x14ac:dyDescent="0.25">
      <c r="A1163" s="192"/>
      <c r="B1163" s="200" t="s">
        <v>1615</v>
      </c>
      <c r="C1163" s="243" t="s">
        <v>2602</v>
      </c>
      <c r="D1163" s="32" t="s">
        <v>74</v>
      </c>
      <c r="E1163" s="238">
        <v>7268</v>
      </c>
      <c r="F1163" s="256">
        <v>41746</v>
      </c>
      <c r="G1163" s="34">
        <v>7268</v>
      </c>
      <c r="H1163" s="36">
        <f t="shared" si="18"/>
        <v>0</v>
      </c>
      <c r="I1163" s="430"/>
    </row>
    <row r="1164" spans="1:9" x14ac:dyDescent="0.25">
      <c r="A1164" s="192"/>
      <c r="B1164" s="200" t="s">
        <v>1617</v>
      </c>
      <c r="C1164" s="243" t="s">
        <v>2602</v>
      </c>
      <c r="D1164" s="32" t="s">
        <v>124</v>
      </c>
      <c r="E1164" s="238">
        <v>4321</v>
      </c>
      <c r="F1164" s="256">
        <v>41750</v>
      </c>
      <c r="G1164" s="34">
        <v>4321</v>
      </c>
      <c r="H1164" s="36">
        <f t="shared" si="18"/>
        <v>0</v>
      </c>
      <c r="I1164" s="430" t="s">
        <v>21</v>
      </c>
    </row>
    <row r="1165" spans="1:9" x14ac:dyDescent="0.25">
      <c r="A1165" s="192"/>
      <c r="B1165" s="200" t="s">
        <v>1619</v>
      </c>
      <c r="C1165" s="243" t="s">
        <v>2602</v>
      </c>
      <c r="D1165" s="32" t="s">
        <v>260</v>
      </c>
      <c r="E1165" s="238">
        <v>1752</v>
      </c>
      <c r="F1165" s="256">
        <v>41748</v>
      </c>
      <c r="G1165" s="34">
        <v>1752</v>
      </c>
      <c r="H1165" s="36">
        <f t="shared" si="18"/>
        <v>0</v>
      </c>
      <c r="I1165" s="430" t="s">
        <v>27</v>
      </c>
    </row>
    <row r="1166" spans="1:9" x14ac:dyDescent="0.25">
      <c r="A1166" s="192"/>
      <c r="B1166" s="188" t="s">
        <v>1620</v>
      </c>
      <c r="C1166" s="298" t="s">
        <v>2799</v>
      </c>
      <c r="D1166" s="32" t="s">
        <v>193</v>
      </c>
      <c r="E1166" s="238">
        <v>14527</v>
      </c>
      <c r="F1166" s="421" t="s">
        <v>2800</v>
      </c>
      <c r="G1166" s="34">
        <v>14527</v>
      </c>
      <c r="H1166" s="36">
        <f t="shared" si="18"/>
        <v>0</v>
      </c>
      <c r="I1166" s="430" t="s">
        <v>27</v>
      </c>
    </row>
    <row r="1167" spans="1:9" x14ac:dyDescent="0.25">
      <c r="A1167" s="192"/>
      <c r="B1167" s="188" t="s">
        <v>1623</v>
      </c>
      <c r="C1167" s="298" t="s">
        <v>2799</v>
      </c>
      <c r="D1167" s="32" t="s">
        <v>2801</v>
      </c>
      <c r="E1167" s="238">
        <v>1438</v>
      </c>
      <c r="F1167" s="256">
        <v>41748</v>
      </c>
      <c r="G1167" s="34">
        <v>1438</v>
      </c>
      <c r="H1167" s="36">
        <f t="shared" si="18"/>
        <v>0</v>
      </c>
      <c r="I1167" s="430" t="s">
        <v>27</v>
      </c>
    </row>
    <row r="1168" spans="1:9" x14ac:dyDescent="0.25">
      <c r="A1168" s="192"/>
      <c r="B1168" s="188" t="s">
        <v>1624</v>
      </c>
      <c r="C1168" s="298" t="s">
        <v>2799</v>
      </c>
      <c r="D1168" s="32" t="s">
        <v>2802</v>
      </c>
      <c r="E1168" s="238">
        <v>7013</v>
      </c>
      <c r="F1168" s="256">
        <v>41746</v>
      </c>
      <c r="G1168" s="34">
        <v>7013</v>
      </c>
      <c r="H1168" s="36">
        <f t="shared" si="18"/>
        <v>0</v>
      </c>
      <c r="I1168" s="430"/>
    </row>
    <row r="1169" spans="1:10" x14ac:dyDescent="0.25">
      <c r="A1169" s="192"/>
      <c r="B1169" s="188" t="s">
        <v>1625</v>
      </c>
      <c r="C1169" s="298" t="s">
        <v>2799</v>
      </c>
      <c r="D1169" s="32" t="s">
        <v>78</v>
      </c>
      <c r="E1169" s="238">
        <v>4473</v>
      </c>
      <c r="F1169" s="256">
        <v>41748</v>
      </c>
      <c r="G1169" s="34">
        <v>4473</v>
      </c>
      <c r="H1169" s="36">
        <f t="shared" si="18"/>
        <v>0</v>
      </c>
      <c r="I1169" s="430" t="s">
        <v>27</v>
      </c>
    </row>
    <row r="1170" spans="1:10" x14ac:dyDescent="0.25">
      <c r="A1170" s="192"/>
      <c r="B1170" s="188" t="s">
        <v>1626</v>
      </c>
      <c r="C1170" s="298" t="s">
        <v>2799</v>
      </c>
      <c r="D1170" s="32" t="s">
        <v>2803</v>
      </c>
      <c r="E1170" s="238">
        <v>5355</v>
      </c>
      <c r="F1170" s="256">
        <v>41748</v>
      </c>
      <c r="G1170" s="34">
        <v>5355</v>
      </c>
      <c r="H1170" s="36">
        <f t="shared" si="18"/>
        <v>0</v>
      </c>
      <c r="I1170" s="430" t="s">
        <v>27</v>
      </c>
    </row>
    <row r="1171" spans="1:10" x14ac:dyDescent="0.25">
      <c r="A1171" s="192"/>
      <c r="B1171" s="188" t="s">
        <v>1628</v>
      </c>
      <c r="C1171" s="298" t="s">
        <v>2799</v>
      </c>
      <c r="D1171" s="32" t="s">
        <v>665</v>
      </c>
      <c r="E1171" s="238">
        <v>23479.200000000001</v>
      </c>
      <c r="F1171" s="256">
        <v>41746</v>
      </c>
      <c r="G1171" s="34">
        <v>23479.200000000001</v>
      </c>
      <c r="H1171" s="36">
        <f t="shared" si="18"/>
        <v>0</v>
      </c>
      <c r="I1171" s="430"/>
    </row>
    <row r="1172" spans="1:10" x14ac:dyDescent="0.25">
      <c r="A1172" s="192"/>
      <c r="B1172" s="188" t="s">
        <v>1630</v>
      </c>
      <c r="C1172" s="298" t="s">
        <v>2799</v>
      </c>
      <c r="D1172" s="32" t="s">
        <v>233</v>
      </c>
      <c r="E1172" s="238">
        <v>1371</v>
      </c>
      <c r="F1172" s="256">
        <v>41748</v>
      </c>
      <c r="G1172" s="34">
        <v>1371</v>
      </c>
      <c r="H1172" s="36">
        <f t="shared" si="18"/>
        <v>0</v>
      </c>
      <c r="I1172" s="430" t="s">
        <v>27</v>
      </c>
    </row>
    <row r="1173" spans="1:10" x14ac:dyDescent="0.25">
      <c r="A1173" s="192"/>
      <c r="B1173" s="188" t="s">
        <v>1631</v>
      </c>
      <c r="C1173" s="298" t="s">
        <v>2799</v>
      </c>
      <c r="D1173" s="32" t="s">
        <v>200</v>
      </c>
      <c r="E1173" s="238">
        <v>47589.8</v>
      </c>
      <c r="F1173" s="419" t="s">
        <v>2804</v>
      </c>
      <c r="G1173" s="34">
        <v>47589.8</v>
      </c>
      <c r="H1173" s="36">
        <f t="shared" si="18"/>
        <v>0</v>
      </c>
      <c r="I1173" s="430"/>
    </row>
    <row r="1174" spans="1:10" x14ac:dyDescent="0.25">
      <c r="A1174" s="192"/>
      <c r="B1174" s="188" t="s">
        <v>1632</v>
      </c>
      <c r="C1174" s="298" t="s">
        <v>2799</v>
      </c>
      <c r="D1174" s="32" t="s">
        <v>99</v>
      </c>
      <c r="E1174" s="238">
        <v>1341</v>
      </c>
      <c r="F1174" s="256">
        <v>41748</v>
      </c>
      <c r="G1174" s="34">
        <v>1341</v>
      </c>
      <c r="H1174" s="36">
        <f t="shared" si="18"/>
        <v>0</v>
      </c>
      <c r="I1174" s="430" t="s">
        <v>27</v>
      </c>
    </row>
    <row r="1175" spans="1:10" x14ac:dyDescent="0.25">
      <c r="A1175" s="192"/>
      <c r="B1175" s="188" t="s">
        <v>1633</v>
      </c>
      <c r="C1175" s="298" t="s">
        <v>2799</v>
      </c>
      <c r="D1175" s="32" t="s">
        <v>147</v>
      </c>
      <c r="E1175" s="238">
        <v>4758</v>
      </c>
      <c r="F1175" s="256">
        <v>41748</v>
      </c>
      <c r="G1175" s="34">
        <v>4758</v>
      </c>
      <c r="H1175" s="36">
        <f t="shared" si="18"/>
        <v>0</v>
      </c>
      <c r="I1175" s="430" t="s">
        <v>27</v>
      </c>
    </row>
    <row r="1176" spans="1:10" x14ac:dyDescent="0.25">
      <c r="A1176" s="192"/>
      <c r="B1176" s="188" t="s">
        <v>1635</v>
      </c>
      <c r="C1176" s="298" t="s">
        <v>2799</v>
      </c>
      <c r="D1176" s="32" t="s">
        <v>89</v>
      </c>
      <c r="E1176" s="238">
        <v>69351</v>
      </c>
      <c r="F1176" s="419" t="s">
        <v>2805</v>
      </c>
      <c r="G1176" s="34">
        <v>69351</v>
      </c>
      <c r="H1176" s="36">
        <f t="shared" si="18"/>
        <v>0</v>
      </c>
      <c r="I1176" s="430" t="s">
        <v>12</v>
      </c>
    </row>
    <row r="1177" spans="1:10" x14ac:dyDescent="0.25">
      <c r="A1177" s="192"/>
      <c r="B1177" s="188" t="s">
        <v>1637</v>
      </c>
      <c r="C1177" s="298" t="s">
        <v>2799</v>
      </c>
      <c r="D1177" s="32" t="s">
        <v>8</v>
      </c>
      <c r="E1177" s="238">
        <v>793.4</v>
      </c>
      <c r="F1177" s="256">
        <v>41746</v>
      </c>
      <c r="G1177" s="34">
        <v>793.4</v>
      </c>
      <c r="H1177" s="36">
        <f t="shared" si="18"/>
        <v>0</v>
      </c>
      <c r="I1177" s="430" t="s">
        <v>8</v>
      </c>
      <c r="J1177" s="24"/>
    </row>
    <row r="1178" spans="1:10" x14ac:dyDescent="0.25">
      <c r="A1178" s="192"/>
      <c r="B1178" s="188" t="s">
        <v>1638</v>
      </c>
      <c r="C1178" s="298" t="s">
        <v>2799</v>
      </c>
      <c r="D1178" s="32" t="s">
        <v>1909</v>
      </c>
      <c r="E1178" s="238">
        <v>3197.6</v>
      </c>
      <c r="F1178" s="256">
        <v>41746</v>
      </c>
      <c r="G1178" s="34">
        <v>3197.6</v>
      </c>
      <c r="H1178" s="36">
        <f t="shared" si="18"/>
        <v>0</v>
      </c>
      <c r="I1178" s="430"/>
    </row>
    <row r="1179" spans="1:10" x14ac:dyDescent="0.25">
      <c r="A1179" s="192"/>
      <c r="B1179" s="188" t="s">
        <v>1639</v>
      </c>
      <c r="C1179" s="298" t="s">
        <v>2799</v>
      </c>
      <c r="D1179" s="32" t="s">
        <v>218</v>
      </c>
      <c r="E1179" s="238">
        <v>43086</v>
      </c>
      <c r="F1179" s="256">
        <v>41754</v>
      </c>
      <c r="G1179" s="34">
        <v>43086</v>
      </c>
      <c r="H1179" s="36">
        <f t="shared" si="18"/>
        <v>0</v>
      </c>
      <c r="I1179" s="430" t="s">
        <v>162</v>
      </c>
    </row>
    <row r="1180" spans="1:10" x14ac:dyDescent="0.25">
      <c r="A1180" s="192"/>
      <c r="B1180" s="188" t="s">
        <v>1640</v>
      </c>
      <c r="C1180" s="298" t="s">
        <v>2799</v>
      </c>
      <c r="D1180" s="32" t="s">
        <v>141</v>
      </c>
      <c r="E1180" s="238">
        <v>478</v>
      </c>
      <c r="F1180" s="256">
        <v>41750</v>
      </c>
      <c r="G1180" s="34">
        <v>478</v>
      </c>
      <c r="H1180" s="36">
        <f t="shared" si="18"/>
        <v>0</v>
      </c>
      <c r="I1180" s="430" t="s">
        <v>21</v>
      </c>
    </row>
    <row r="1181" spans="1:10" x14ac:dyDescent="0.25">
      <c r="A1181" s="192"/>
      <c r="B1181" s="188" t="s">
        <v>1641</v>
      </c>
      <c r="C1181" s="298" t="s">
        <v>2799</v>
      </c>
      <c r="D1181" s="32" t="s">
        <v>199</v>
      </c>
      <c r="E1181" s="238">
        <v>22864</v>
      </c>
      <c r="F1181" s="256">
        <v>41750</v>
      </c>
      <c r="G1181" s="34">
        <v>22864</v>
      </c>
      <c r="H1181" s="36">
        <f t="shared" si="18"/>
        <v>0</v>
      </c>
      <c r="I1181" s="430" t="s">
        <v>21</v>
      </c>
    </row>
    <row r="1182" spans="1:10" x14ac:dyDescent="0.25">
      <c r="A1182" s="192"/>
      <c r="B1182" s="188" t="s">
        <v>1642</v>
      </c>
      <c r="C1182" s="298" t="s">
        <v>2799</v>
      </c>
      <c r="D1182" s="32" t="s">
        <v>8</v>
      </c>
      <c r="E1182" s="238">
        <v>3280</v>
      </c>
      <c r="F1182" s="256">
        <v>41746</v>
      </c>
      <c r="G1182" s="34">
        <v>3280</v>
      </c>
      <c r="H1182" s="36">
        <f t="shared" si="18"/>
        <v>0</v>
      </c>
      <c r="I1182" s="430" t="s">
        <v>8</v>
      </c>
    </row>
    <row r="1183" spans="1:10" x14ac:dyDescent="0.25">
      <c r="A1183" s="192"/>
      <c r="B1183" s="188" t="s">
        <v>1643</v>
      </c>
      <c r="C1183" s="298" t="s">
        <v>2799</v>
      </c>
      <c r="D1183" s="32" t="s">
        <v>136</v>
      </c>
      <c r="E1183" s="238">
        <v>2257</v>
      </c>
      <c r="F1183" s="256">
        <v>41746</v>
      </c>
      <c r="G1183" s="34">
        <v>2257</v>
      </c>
      <c r="H1183" s="36">
        <f t="shared" si="18"/>
        <v>0</v>
      </c>
      <c r="I1183" s="430"/>
    </row>
    <row r="1184" spans="1:10" x14ac:dyDescent="0.25">
      <c r="A1184" s="192"/>
      <c r="B1184" s="188" t="s">
        <v>1644</v>
      </c>
      <c r="C1184" s="298" t="s">
        <v>2799</v>
      </c>
      <c r="D1184" s="32" t="s">
        <v>106</v>
      </c>
      <c r="E1184" s="245">
        <v>13065.5</v>
      </c>
      <c r="F1184" s="256">
        <v>41753</v>
      </c>
      <c r="G1184" s="34">
        <v>13065.5</v>
      </c>
      <c r="H1184" s="36">
        <f t="shared" si="18"/>
        <v>0</v>
      </c>
      <c r="I1184" s="430" t="s">
        <v>65</v>
      </c>
    </row>
    <row r="1185" spans="1:9" x14ac:dyDescent="0.25">
      <c r="A1185" s="192">
        <v>41748</v>
      </c>
      <c r="B1185" s="188" t="s">
        <v>1645</v>
      </c>
      <c r="C1185" s="298" t="s">
        <v>2799</v>
      </c>
      <c r="D1185" s="190" t="s">
        <v>260</v>
      </c>
      <c r="E1185" s="210">
        <v>3504</v>
      </c>
      <c r="F1185" s="436">
        <v>41748</v>
      </c>
      <c r="G1185" s="42">
        <v>3504</v>
      </c>
      <c r="H1185" s="36">
        <f t="shared" si="18"/>
        <v>0</v>
      </c>
      <c r="I1185" s="621" t="s">
        <v>12</v>
      </c>
    </row>
    <row r="1186" spans="1:9" x14ac:dyDescent="0.25">
      <c r="A1186" s="192"/>
      <c r="B1186" s="188" t="s">
        <v>1646</v>
      </c>
      <c r="C1186" s="298" t="s">
        <v>2799</v>
      </c>
      <c r="D1186" s="190" t="s">
        <v>14</v>
      </c>
      <c r="E1186" s="210">
        <v>13200</v>
      </c>
      <c r="F1186" s="436">
        <v>41748</v>
      </c>
      <c r="G1186" s="42">
        <v>13200</v>
      </c>
      <c r="H1186" s="36">
        <f t="shared" si="18"/>
        <v>0</v>
      </c>
      <c r="I1186" s="623" t="s">
        <v>12</v>
      </c>
    </row>
    <row r="1187" spans="1:9" x14ac:dyDescent="0.25">
      <c r="A1187" s="192"/>
      <c r="B1187" s="188" t="s">
        <v>1647</v>
      </c>
      <c r="C1187" s="298" t="s">
        <v>2799</v>
      </c>
      <c r="D1187" s="190" t="s">
        <v>545</v>
      </c>
      <c r="E1187" s="210">
        <v>1040</v>
      </c>
      <c r="F1187" s="436">
        <v>41748</v>
      </c>
      <c r="G1187" s="42">
        <v>1040</v>
      </c>
      <c r="H1187" s="36">
        <f t="shared" si="18"/>
        <v>0</v>
      </c>
      <c r="I1187" s="621" t="s">
        <v>12</v>
      </c>
    </row>
    <row r="1188" spans="1:9" x14ac:dyDescent="0.25">
      <c r="A1188" s="192"/>
      <c r="B1188" s="188" t="s">
        <v>1648</v>
      </c>
      <c r="C1188" s="298" t="s">
        <v>2799</v>
      </c>
      <c r="D1188" s="190" t="s">
        <v>19</v>
      </c>
      <c r="E1188" s="210">
        <v>644287.52</v>
      </c>
      <c r="F1188" s="492" t="s">
        <v>4898</v>
      </c>
      <c r="G1188" s="42">
        <f>126183.68+362190+155913.84</f>
        <v>644287.52</v>
      </c>
      <c r="H1188" s="36">
        <f t="shared" si="18"/>
        <v>0</v>
      </c>
      <c r="I1188" s="621"/>
    </row>
    <row r="1189" spans="1:9" x14ac:dyDescent="0.25">
      <c r="A1189" s="192"/>
      <c r="B1189" s="188" t="s">
        <v>1650</v>
      </c>
      <c r="C1189" s="298" t="s">
        <v>2799</v>
      </c>
      <c r="D1189" s="190" t="s">
        <v>111</v>
      </c>
      <c r="E1189" s="210">
        <v>4554</v>
      </c>
      <c r="F1189" s="436">
        <v>41750</v>
      </c>
      <c r="G1189" s="42">
        <v>4554</v>
      </c>
      <c r="H1189" s="36">
        <f t="shared" si="18"/>
        <v>0</v>
      </c>
      <c r="I1189" s="621"/>
    </row>
    <row r="1190" spans="1:9" x14ac:dyDescent="0.25">
      <c r="A1190" s="192"/>
      <c r="B1190" s="188" t="s">
        <v>1651</v>
      </c>
      <c r="C1190" s="298" t="s">
        <v>2799</v>
      </c>
      <c r="D1190" s="190" t="s">
        <v>14</v>
      </c>
      <c r="E1190" s="210">
        <v>2400</v>
      </c>
      <c r="F1190" s="436">
        <v>41748</v>
      </c>
      <c r="G1190" s="42">
        <v>2400</v>
      </c>
      <c r="H1190" s="36">
        <f t="shared" si="18"/>
        <v>0</v>
      </c>
      <c r="I1190" s="621" t="s">
        <v>12</v>
      </c>
    </row>
    <row r="1191" spans="1:9" x14ac:dyDescent="0.25">
      <c r="A1191" s="192"/>
      <c r="B1191" s="188" t="s">
        <v>1652</v>
      </c>
      <c r="C1191" s="298" t="s">
        <v>2799</v>
      </c>
      <c r="D1191" s="190" t="s">
        <v>28</v>
      </c>
      <c r="E1191" s="210">
        <v>11184.3</v>
      </c>
      <c r="F1191" s="436">
        <v>41748</v>
      </c>
      <c r="G1191" s="42">
        <v>11184.3</v>
      </c>
      <c r="H1191" s="36">
        <f t="shared" si="18"/>
        <v>0</v>
      </c>
      <c r="I1191" s="621"/>
    </row>
    <row r="1192" spans="1:9" x14ac:dyDescent="0.25">
      <c r="A1192" s="192"/>
      <c r="B1192" s="188" t="s">
        <v>1653</v>
      </c>
      <c r="C1192" s="298" t="s">
        <v>2799</v>
      </c>
      <c r="D1192" s="190" t="s">
        <v>28</v>
      </c>
      <c r="E1192" s="210">
        <v>871</v>
      </c>
      <c r="F1192" s="436">
        <v>41748</v>
      </c>
      <c r="G1192" s="42">
        <v>871</v>
      </c>
      <c r="H1192" s="36">
        <f t="shared" si="18"/>
        <v>0</v>
      </c>
      <c r="I1192" s="621"/>
    </row>
    <row r="1193" spans="1:9" x14ac:dyDescent="0.25">
      <c r="A1193" s="192"/>
      <c r="B1193" s="188" t="s">
        <v>1656</v>
      </c>
      <c r="C1193" s="298" t="s">
        <v>2799</v>
      </c>
      <c r="D1193" s="190" t="s">
        <v>8</v>
      </c>
      <c r="E1193" s="210">
        <v>7878</v>
      </c>
      <c r="F1193" s="436">
        <v>41748</v>
      </c>
      <c r="G1193" s="42">
        <v>7878</v>
      </c>
      <c r="H1193" s="36">
        <f t="shared" si="18"/>
        <v>0</v>
      </c>
      <c r="I1193" s="621" t="s">
        <v>8</v>
      </c>
    </row>
    <row r="1194" spans="1:9" x14ac:dyDescent="0.25">
      <c r="A1194" s="192"/>
      <c r="B1194" s="188" t="s">
        <v>1657</v>
      </c>
      <c r="C1194" s="298" t="s">
        <v>2799</v>
      </c>
      <c r="D1194" s="190" t="s">
        <v>2770</v>
      </c>
      <c r="E1194" s="210">
        <v>36974</v>
      </c>
      <c r="F1194" s="436">
        <v>41748</v>
      </c>
      <c r="G1194" s="42">
        <v>36974</v>
      </c>
      <c r="H1194" s="36">
        <f t="shared" si="18"/>
        <v>0</v>
      </c>
      <c r="I1194" s="621"/>
    </row>
    <row r="1195" spans="1:9" x14ac:dyDescent="0.25">
      <c r="A1195" s="192"/>
      <c r="B1195" s="188" t="s">
        <v>1658</v>
      </c>
      <c r="C1195" s="298" t="s">
        <v>2799</v>
      </c>
      <c r="D1195" s="190" t="s">
        <v>792</v>
      </c>
      <c r="E1195" s="210">
        <v>1910</v>
      </c>
      <c r="F1195" s="436">
        <v>41748</v>
      </c>
      <c r="G1195" s="42">
        <v>1910</v>
      </c>
      <c r="H1195" s="36">
        <f t="shared" si="18"/>
        <v>0</v>
      </c>
      <c r="I1195" s="621"/>
    </row>
    <row r="1196" spans="1:9" x14ac:dyDescent="0.25">
      <c r="A1196" s="192"/>
      <c r="B1196" s="188" t="s">
        <v>1659</v>
      </c>
      <c r="C1196" s="298" t="s">
        <v>2799</v>
      </c>
      <c r="D1196" s="190" t="s">
        <v>25</v>
      </c>
      <c r="E1196" s="210">
        <v>33636</v>
      </c>
      <c r="F1196" s="489" t="s">
        <v>2806</v>
      </c>
      <c r="G1196" s="219">
        <v>33636</v>
      </c>
      <c r="H1196" s="36">
        <f t="shared" si="18"/>
        <v>0</v>
      </c>
      <c r="I1196" s="621" t="s">
        <v>65</v>
      </c>
    </row>
    <row r="1197" spans="1:9" x14ac:dyDescent="0.25">
      <c r="A1197" s="192"/>
      <c r="B1197" s="188" t="s">
        <v>1660</v>
      </c>
      <c r="C1197" s="298" t="s">
        <v>2799</v>
      </c>
      <c r="D1197" s="190" t="s">
        <v>792</v>
      </c>
      <c r="E1197" s="210">
        <v>391</v>
      </c>
      <c r="F1197" s="436">
        <v>41748</v>
      </c>
      <c r="G1197" s="42">
        <v>391</v>
      </c>
      <c r="H1197" s="36">
        <f t="shared" si="18"/>
        <v>0</v>
      </c>
      <c r="I1197" s="621"/>
    </row>
    <row r="1198" spans="1:9" x14ac:dyDescent="0.25">
      <c r="A1198" s="192"/>
      <c r="B1198" s="188" t="s">
        <v>1661</v>
      </c>
      <c r="C1198" s="298" t="s">
        <v>2799</v>
      </c>
      <c r="D1198" s="190" t="s">
        <v>180</v>
      </c>
      <c r="E1198" s="210">
        <v>28963</v>
      </c>
      <c r="F1198" s="436">
        <v>41748</v>
      </c>
      <c r="G1198" s="42">
        <v>28963</v>
      </c>
      <c r="H1198" s="36">
        <f t="shared" si="18"/>
        <v>0</v>
      </c>
      <c r="I1198" s="621" t="s">
        <v>65</v>
      </c>
    </row>
    <row r="1199" spans="1:9" x14ac:dyDescent="0.25">
      <c r="A1199" s="192"/>
      <c r="B1199" s="188" t="s">
        <v>1662</v>
      </c>
      <c r="C1199" s="298" t="s">
        <v>2799</v>
      </c>
      <c r="D1199" s="190" t="s">
        <v>69</v>
      </c>
      <c r="E1199" s="210">
        <v>4282</v>
      </c>
      <c r="F1199" s="436">
        <v>41748</v>
      </c>
      <c r="G1199" s="42">
        <v>4282</v>
      </c>
      <c r="H1199" s="36">
        <f t="shared" si="18"/>
        <v>0</v>
      </c>
      <c r="I1199" s="621"/>
    </row>
    <row r="1200" spans="1:9" x14ac:dyDescent="0.25">
      <c r="A1200" s="192"/>
      <c r="B1200" s="188" t="s">
        <v>1663</v>
      </c>
      <c r="C1200" s="298" t="s">
        <v>2799</v>
      </c>
      <c r="D1200" s="190" t="s">
        <v>68</v>
      </c>
      <c r="E1200" s="210">
        <v>5652</v>
      </c>
      <c r="F1200" s="436">
        <v>41748</v>
      </c>
      <c r="G1200" s="42">
        <v>5652</v>
      </c>
      <c r="H1200" s="36">
        <f t="shared" si="18"/>
        <v>0</v>
      </c>
      <c r="I1200" s="621"/>
    </row>
    <row r="1201" spans="1:10" x14ac:dyDescent="0.25">
      <c r="A1201" s="192"/>
      <c r="B1201" s="188" t="s">
        <v>1664</v>
      </c>
      <c r="C1201" s="298" t="s">
        <v>2799</v>
      </c>
      <c r="D1201" s="190" t="s">
        <v>55</v>
      </c>
      <c r="E1201" s="210">
        <v>11440</v>
      </c>
      <c r="F1201" s="486" t="s">
        <v>2807</v>
      </c>
      <c r="G1201" s="42">
        <v>11440</v>
      </c>
      <c r="H1201" s="36">
        <f t="shared" si="18"/>
        <v>0</v>
      </c>
      <c r="I1201" s="621" t="s">
        <v>8</v>
      </c>
    </row>
    <row r="1202" spans="1:10" x14ac:dyDescent="0.25">
      <c r="A1202" s="192"/>
      <c r="B1202" s="188" t="s">
        <v>1665</v>
      </c>
      <c r="C1202" s="298" t="s">
        <v>2799</v>
      </c>
      <c r="D1202" s="190" t="s">
        <v>111</v>
      </c>
      <c r="E1202" s="210">
        <v>18184.5</v>
      </c>
      <c r="F1202" s="436">
        <v>41759</v>
      </c>
      <c r="G1202" s="42">
        <v>18184.5</v>
      </c>
      <c r="H1202" s="36">
        <f t="shared" si="18"/>
        <v>0</v>
      </c>
      <c r="I1202" s="621" t="s">
        <v>21</v>
      </c>
    </row>
    <row r="1203" spans="1:10" x14ac:dyDescent="0.25">
      <c r="A1203" s="192"/>
      <c r="B1203" s="188" t="s">
        <v>1666</v>
      </c>
      <c r="C1203" s="298" t="s">
        <v>2799</v>
      </c>
      <c r="D1203" s="190" t="s">
        <v>8</v>
      </c>
      <c r="E1203" s="210">
        <v>395</v>
      </c>
      <c r="F1203" s="436">
        <v>41748</v>
      </c>
      <c r="G1203" s="42">
        <v>395</v>
      </c>
      <c r="H1203" s="36">
        <f t="shared" si="18"/>
        <v>0</v>
      </c>
      <c r="I1203" s="621" t="s">
        <v>8</v>
      </c>
    </row>
    <row r="1204" spans="1:10" x14ac:dyDescent="0.25">
      <c r="A1204" s="192"/>
      <c r="B1204" s="188" t="s">
        <v>1667</v>
      </c>
      <c r="C1204" s="298" t="s">
        <v>2799</v>
      </c>
      <c r="D1204" s="190" t="s">
        <v>8</v>
      </c>
      <c r="E1204" s="210">
        <v>348</v>
      </c>
      <c r="F1204" s="436">
        <v>41748</v>
      </c>
      <c r="G1204" s="42">
        <v>348</v>
      </c>
      <c r="H1204" s="36">
        <f t="shared" si="18"/>
        <v>0</v>
      </c>
      <c r="I1204" s="621" t="s">
        <v>8</v>
      </c>
    </row>
    <row r="1205" spans="1:10" x14ac:dyDescent="0.25">
      <c r="A1205" s="192"/>
      <c r="B1205" s="188" t="s">
        <v>1668</v>
      </c>
      <c r="C1205" s="298" t="s">
        <v>2799</v>
      </c>
      <c r="D1205" s="190" t="s">
        <v>8</v>
      </c>
      <c r="E1205" s="210">
        <v>2511</v>
      </c>
      <c r="F1205" s="436">
        <v>41748</v>
      </c>
      <c r="G1205" s="42">
        <v>2511</v>
      </c>
      <c r="H1205" s="36">
        <f t="shared" si="18"/>
        <v>0</v>
      </c>
      <c r="I1205" s="621" t="s">
        <v>8</v>
      </c>
    </row>
    <row r="1206" spans="1:10" x14ac:dyDescent="0.25">
      <c r="A1206" s="192"/>
      <c r="B1206" s="188" t="s">
        <v>1670</v>
      </c>
      <c r="C1206" s="298" t="s">
        <v>2799</v>
      </c>
      <c r="D1206" s="190" t="s">
        <v>8</v>
      </c>
      <c r="E1206" s="210">
        <v>359</v>
      </c>
      <c r="F1206" s="436">
        <v>41748</v>
      </c>
      <c r="G1206" s="42">
        <v>359</v>
      </c>
      <c r="H1206" s="36">
        <f t="shared" si="18"/>
        <v>0</v>
      </c>
      <c r="I1206" s="621" t="s">
        <v>8</v>
      </c>
    </row>
    <row r="1207" spans="1:10" x14ac:dyDescent="0.25">
      <c r="A1207" s="192"/>
      <c r="B1207" s="188" t="s">
        <v>1672</v>
      </c>
      <c r="C1207" s="298" t="s">
        <v>2799</v>
      </c>
      <c r="D1207" s="190" t="s">
        <v>754</v>
      </c>
      <c r="E1207" s="210">
        <v>1849</v>
      </c>
      <c r="F1207" s="436">
        <v>41748</v>
      </c>
      <c r="G1207" s="42">
        <v>1849</v>
      </c>
      <c r="H1207" s="36">
        <f t="shared" si="18"/>
        <v>0</v>
      </c>
      <c r="I1207" s="621"/>
    </row>
    <row r="1208" spans="1:10" x14ac:dyDescent="0.25">
      <c r="A1208" s="192"/>
      <c r="B1208" s="188" t="s">
        <v>1673</v>
      </c>
      <c r="C1208" s="298" t="s">
        <v>2799</v>
      </c>
      <c r="D1208" s="190" t="s">
        <v>14</v>
      </c>
      <c r="E1208" s="210">
        <v>10400</v>
      </c>
      <c r="F1208" s="436">
        <v>41748</v>
      </c>
      <c r="G1208" s="42">
        <v>10400</v>
      </c>
      <c r="H1208" s="36">
        <f t="shared" si="18"/>
        <v>0</v>
      </c>
      <c r="I1208" s="621"/>
      <c r="J1208" s="67"/>
    </row>
    <row r="1209" spans="1:10" x14ac:dyDescent="0.25">
      <c r="A1209" s="192">
        <v>41748</v>
      </c>
      <c r="B1209" s="188" t="s">
        <v>1674</v>
      </c>
      <c r="C1209" s="298" t="s">
        <v>2799</v>
      </c>
      <c r="D1209" s="190" t="s">
        <v>2775</v>
      </c>
      <c r="E1209" s="210">
        <v>10116</v>
      </c>
      <c r="F1209" s="544"/>
      <c r="G1209" s="286"/>
      <c r="H1209" s="36">
        <f t="shared" si="18"/>
        <v>10116</v>
      </c>
      <c r="I1209" s="621"/>
    </row>
    <row r="1210" spans="1:10" x14ac:dyDescent="0.25">
      <c r="A1210" s="192"/>
      <c r="B1210" s="188" t="s">
        <v>1675</v>
      </c>
      <c r="C1210" s="298" t="s">
        <v>2799</v>
      </c>
      <c r="D1210" s="190" t="s">
        <v>250</v>
      </c>
      <c r="E1210" s="210">
        <v>26818</v>
      </c>
      <c r="F1210" s="436">
        <v>41750</v>
      </c>
      <c r="G1210" s="42">
        <v>26818</v>
      </c>
      <c r="H1210" s="36">
        <f t="shared" si="18"/>
        <v>0</v>
      </c>
      <c r="I1210" s="621" t="s">
        <v>21</v>
      </c>
    </row>
    <row r="1211" spans="1:10" x14ac:dyDescent="0.25">
      <c r="A1211" s="192"/>
      <c r="B1211" s="188" t="s">
        <v>1676</v>
      </c>
      <c r="C1211" s="298" t="s">
        <v>2799</v>
      </c>
      <c r="D1211" s="190" t="s">
        <v>8</v>
      </c>
      <c r="E1211" s="210">
        <v>1792</v>
      </c>
      <c r="F1211" s="436">
        <v>41748</v>
      </c>
      <c r="G1211" s="42">
        <v>1792</v>
      </c>
      <c r="H1211" s="36">
        <f t="shared" si="18"/>
        <v>0</v>
      </c>
      <c r="I1211" s="621" t="s">
        <v>8</v>
      </c>
    </row>
    <row r="1212" spans="1:10" x14ac:dyDescent="0.25">
      <c r="A1212" s="192"/>
      <c r="B1212" s="188" t="s">
        <v>1677</v>
      </c>
      <c r="C1212" s="298" t="s">
        <v>2799</v>
      </c>
      <c r="D1212" s="190" t="s">
        <v>130</v>
      </c>
      <c r="E1212" s="210">
        <v>17179.8</v>
      </c>
      <c r="F1212" s="492" t="s">
        <v>2808</v>
      </c>
      <c r="G1212" s="42">
        <v>17179.8</v>
      </c>
      <c r="H1212" s="36">
        <f t="shared" si="18"/>
        <v>0</v>
      </c>
      <c r="I1212" s="621" t="s">
        <v>21</v>
      </c>
    </row>
    <row r="1213" spans="1:10" x14ac:dyDescent="0.25">
      <c r="A1213" s="192"/>
      <c r="B1213" s="188" t="s">
        <v>1679</v>
      </c>
      <c r="C1213" s="298" t="s">
        <v>2799</v>
      </c>
      <c r="D1213" s="190" t="s">
        <v>2775</v>
      </c>
      <c r="E1213" s="210">
        <v>1665</v>
      </c>
      <c r="F1213" s="436">
        <v>41748</v>
      </c>
      <c r="G1213" s="42">
        <v>1665</v>
      </c>
      <c r="H1213" s="36">
        <f t="shared" si="18"/>
        <v>0</v>
      </c>
      <c r="I1213" s="621"/>
    </row>
    <row r="1214" spans="1:10" x14ac:dyDescent="0.25">
      <c r="A1214" s="232">
        <v>41748</v>
      </c>
      <c r="B1214" s="255" t="s">
        <v>1680</v>
      </c>
      <c r="C1214" s="298" t="s">
        <v>2799</v>
      </c>
      <c r="D1214" s="190" t="s">
        <v>8</v>
      </c>
      <c r="E1214" s="210">
        <v>10928</v>
      </c>
      <c r="F1214" s="436">
        <v>41748</v>
      </c>
      <c r="G1214" s="42">
        <v>10928</v>
      </c>
      <c r="H1214" s="36">
        <f t="shared" si="18"/>
        <v>0</v>
      </c>
      <c r="I1214" s="621" t="s">
        <v>8</v>
      </c>
    </row>
    <row r="1215" spans="1:10" x14ac:dyDescent="0.25">
      <c r="A1215" s="192"/>
      <c r="B1215" s="188" t="s">
        <v>1681</v>
      </c>
      <c r="C1215" s="298" t="s">
        <v>2799</v>
      </c>
      <c r="D1215" s="190" t="s">
        <v>2584</v>
      </c>
      <c r="E1215" s="210">
        <v>27432</v>
      </c>
      <c r="F1215" s="497" t="s">
        <v>2809</v>
      </c>
      <c r="G1215" s="42">
        <v>27432</v>
      </c>
      <c r="H1215" s="36">
        <f t="shared" ref="H1215:H1278" si="19">E1215-G1215</f>
        <v>0</v>
      </c>
      <c r="I1215" s="621" t="s">
        <v>27</v>
      </c>
    </row>
    <row r="1216" spans="1:10" x14ac:dyDescent="0.25">
      <c r="A1216" s="192"/>
      <c r="B1216" s="188" t="s">
        <v>1682</v>
      </c>
      <c r="C1216" s="298" t="s">
        <v>2799</v>
      </c>
      <c r="D1216" s="190" t="s">
        <v>18</v>
      </c>
      <c r="E1216" s="210">
        <v>8029</v>
      </c>
      <c r="F1216" s="436">
        <v>41748</v>
      </c>
      <c r="G1216" s="42">
        <v>8029</v>
      </c>
      <c r="H1216" s="50">
        <f t="shared" si="19"/>
        <v>0</v>
      </c>
      <c r="I1216" s="621"/>
    </row>
    <row r="1217" spans="1:9" x14ac:dyDescent="0.25">
      <c r="A1217" s="192"/>
      <c r="B1217" s="188" t="s">
        <v>1683</v>
      </c>
      <c r="C1217" s="298" t="s">
        <v>2799</v>
      </c>
      <c r="D1217" s="190" t="s">
        <v>215</v>
      </c>
      <c r="E1217" s="210">
        <v>308</v>
      </c>
      <c r="F1217" s="436">
        <v>41748</v>
      </c>
      <c r="G1217" s="42">
        <v>308</v>
      </c>
      <c r="H1217" s="36">
        <f t="shared" si="19"/>
        <v>0</v>
      </c>
      <c r="I1217" s="621"/>
    </row>
    <row r="1218" spans="1:9" x14ac:dyDescent="0.25">
      <c r="A1218" s="192"/>
      <c r="B1218" s="188" t="s">
        <v>1684</v>
      </c>
      <c r="C1218" s="298" t="s">
        <v>2799</v>
      </c>
      <c r="D1218" s="190" t="s">
        <v>287</v>
      </c>
      <c r="E1218" s="210">
        <v>32425</v>
      </c>
      <c r="F1218" s="436">
        <v>41750</v>
      </c>
      <c r="G1218" s="42">
        <v>32425</v>
      </c>
      <c r="H1218" s="36">
        <f t="shared" si="19"/>
        <v>0</v>
      </c>
      <c r="I1218" s="621" t="s">
        <v>12</v>
      </c>
    </row>
    <row r="1219" spans="1:9" x14ac:dyDescent="0.25">
      <c r="A1219" s="192"/>
      <c r="B1219" s="188" t="s">
        <v>1685</v>
      </c>
      <c r="C1219" s="298" t="s">
        <v>2799</v>
      </c>
      <c r="D1219" s="190" t="s">
        <v>2796</v>
      </c>
      <c r="E1219" s="210">
        <v>13955</v>
      </c>
      <c r="F1219" s="436">
        <v>41750</v>
      </c>
      <c r="G1219" s="42">
        <v>13955</v>
      </c>
      <c r="H1219" s="36">
        <f t="shared" si="19"/>
        <v>0</v>
      </c>
      <c r="I1219" s="621" t="s">
        <v>12</v>
      </c>
    </row>
    <row r="1220" spans="1:9" x14ac:dyDescent="0.25">
      <c r="A1220" s="192"/>
      <c r="B1220" s="188" t="s">
        <v>1686</v>
      </c>
      <c r="C1220" s="298" t="s">
        <v>2799</v>
      </c>
      <c r="D1220" s="190" t="s">
        <v>2586</v>
      </c>
      <c r="E1220" s="210">
        <v>35938</v>
      </c>
      <c r="F1220" s="497" t="s">
        <v>2810</v>
      </c>
      <c r="G1220" s="219">
        <v>35938</v>
      </c>
      <c r="H1220" s="36">
        <f t="shared" si="19"/>
        <v>0</v>
      </c>
      <c r="I1220" s="621" t="s">
        <v>27</v>
      </c>
    </row>
    <row r="1221" spans="1:9" x14ac:dyDescent="0.25">
      <c r="A1221" s="192"/>
      <c r="B1221" s="188" t="s">
        <v>1687</v>
      </c>
      <c r="C1221" s="298" t="s">
        <v>2799</v>
      </c>
      <c r="D1221" s="190" t="s">
        <v>244</v>
      </c>
      <c r="E1221" s="210">
        <v>19097</v>
      </c>
      <c r="F1221" s="497" t="s">
        <v>2811</v>
      </c>
      <c r="G1221" s="219">
        <v>19097</v>
      </c>
      <c r="H1221" s="36">
        <f t="shared" si="19"/>
        <v>0</v>
      </c>
      <c r="I1221" s="621" t="s">
        <v>27</v>
      </c>
    </row>
    <row r="1222" spans="1:9" x14ac:dyDescent="0.25">
      <c r="A1222" s="192"/>
      <c r="B1222" s="188" t="s">
        <v>1688</v>
      </c>
      <c r="C1222" s="298" t="s">
        <v>2799</v>
      </c>
      <c r="D1222" s="190" t="s">
        <v>92</v>
      </c>
      <c r="E1222" s="210">
        <v>5955</v>
      </c>
      <c r="F1222" s="436">
        <v>41750</v>
      </c>
      <c r="G1222" s="42">
        <v>5955</v>
      </c>
      <c r="H1222" s="36">
        <f t="shared" si="19"/>
        <v>0</v>
      </c>
      <c r="I1222" s="621" t="s">
        <v>27</v>
      </c>
    </row>
    <row r="1223" spans="1:9" x14ac:dyDescent="0.25">
      <c r="A1223" s="192"/>
      <c r="B1223" s="188" t="s">
        <v>1689</v>
      </c>
      <c r="C1223" s="298" t="s">
        <v>2799</v>
      </c>
      <c r="D1223" s="190" t="s">
        <v>269</v>
      </c>
      <c r="E1223" s="210">
        <v>3525</v>
      </c>
      <c r="F1223" s="436">
        <v>41750</v>
      </c>
      <c r="G1223" s="54">
        <v>3525</v>
      </c>
      <c r="H1223" s="36">
        <f t="shared" si="19"/>
        <v>0</v>
      </c>
      <c r="I1223" s="621" t="s">
        <v>12</v>
      </c>
    </row>
    <row r="1224" spans="1:9" x14ac:dyDescent="0.25">
      <c r="A1224" s="192"/>
      <c r="B1224" s="188" t="s">
        <v>1690</v>
      </c>
      <c r="C1224" s="298" t="s">
        <v>2799</v>
      </c>
      <c r="D1224" s="190" t="s">
        <v>124</v>
      </c>
      <c r="E1224" s="210">
        <v>5861</v>
      </c>
      <c r="F1224" s="436">
        <v>41750</v>
      </c>
      <c r="G1224" s="54">
        <v>5861</v>
      </c>
      <c r="H1224" s="36">
        <f t="shared" si="19"/>
        <v>0</v>
      </c>
      <c r="I1224" s="621" t="s">
        <v>12</v>
      </c>
    </row>
    <row r="1225" spans="1:9" x14ac:dyDescent="0.25">
      <c r="A1225" s="192"/>
      <c r="B1225" s="188" t="s">
        <v>1691</v>
      </c>
      <c r="C1225" s="298" t="s">
        <v>2799</v>
      </c>
      <c r="D1225" s="190" t="s">
        <v>304</v>
      </c>
      <c r="E1225" s="210">
        <v>4553</v>
      </c>
      <c r="F1225" s="436">
        <v>41750</v>
      </c>
      <c r="G1225" s="54">
        <v>4553</v>
      </c>
      <c r="H1225" s="36">
        <f t="shared" si="19"/>
        <v>0</v>
      </c>
      <c r="I1225" s="621" t="s">
        <v>12</v>
      </c>
    </row>
    <row r="1226" spans="1:9" x14ac:dyDescent="0.25">
      <c r="A1226" s="192"/>
      <c r="B1226" s="188" t="s">
        <v>1692</v>
      </c>
      <c r="C1226" s="298" t="s">
        <v>2799</v>
      </c>
      <c r="D1226" s="190" t="s">
        <v>648</v>
      </c>
      <c r="E1226" s="210">
        <v>4492</v>
      </c>
      <c r="F1226" s="436">
        <v>41748</v>
      </c>
      <c r="G1226" s="42">
        <v>4492</v>
      </c>
      <c r="H1226" s="36">
        <f t="shared" si="19"/>
        <v>0</v>
      </c>
      <c r="I1226" s="621"/>
    </row>
    <row r="1227" spans="1:9" x14ac:dyDescent="0.25">
      <c r="A1227" s="192"/>
      <c r="B1227" s="188" t="s">
        <v>1694</v>
      </c>
      <c r="C1227" s="298" t="s">
        <v>2799</v>
      </c>
      <c r="D1227" s="190" t="s">
        <v>435</v>
      </c>
      <c r="E1227" s="210">
        <v>6821.5</v>
      </c>
      <c r="F1227" s="489" t="s">
        <v>2812</v>
      </c>
      <c r="G1227" s="42">
        <v>6821.5</v>
      </c>
      <c r="H1227" s="36">
        <f t="shared" si="19"/>
        <v>0</v>
      </c>
      <c r="I1227" s="621" t="s">
        <v>8</v>
      </c>
    </row>
    <row r="1228" spans="1:9" x14ac:dyDescent="0.25">
      <c r="A1228" s="192"/>
      <c r="B1228" s="188" t="s">
        <v>1696</v>
      </c>
      <c r="C1228" s="298" t="s">
        <v>2799</v>
      </c>
      <c r="D1228" s="190" t="s">
        <v>108</v>
      </c>
      <c r="E1228" s="210">
        <v>6392</v>
      </c>
      <c r="F1228" s="436">
        <v>41750</v>
      </c>
      <c r="G1228" s="42">
        <v>6392</v>
      </c>
      <c r="H1228" s="36">
        <f t="shared" si="19"/>
        <v>0</v>
      </c>
      <c r="I1228" s="621" t="s">
        <v>12</v>
      </c>
    </row>
    <row r="1229" spans="1:9" x14ac:dyDescent="0.25">
      <c r="A1229" s="192"/>
      <c r="B1229" s="188" t="s">
        <v>1697</v>
      </c>
      <c r="C1229" s="298" t="s">
        <v>2799</v>
      </c>
      <c r="D1229" s="190" t="s">
        <v>8</v>
      </c>
      <c r="E1229" s="210">
        <v>639</v>
      </c>
      <c r="F1229" s="436">
        <v>41748</v>
      </c>
      <c r="G1229" s="42">
        <v>639</v>
      </c>
      <c r="H1229" s="36">
        <f t="shared" si="19"/>
        <v>0</v>
      </c>
      <c r="I1229" s="621" t="s">
        <v>8</v>
      </c>
    </row>
    <row r="1230" spans="1:9" x14ac:dyDescent="0.25">
      <c r="A1230" s="192"/>
      <c r="B1230" s="188" t="s">
        <v>1698</v>
      </c>
      <c r="C1230" s="298" t="s">
        <v>2799</v>
      </c>
      <c r="D1230" s="190" t="s">
        <v>85</v>
      </c>
      <c r="E1230" s="210">
        <v>23027</v>
      </c>
      <c r="F1230" s="436">
        <v>41750</v>
      </c>
      <c r="G1230" s="42">
        <v>23027</v>
      </c>
      <c r="H1230" s="36">
        <f t="shared" si="19"/>
        <v>0</v>
      </c>
      <c r="I1230" s="621" t="s">
        <v>27</v>
      </c>
    </row>
    <row r="1231" spans="1:9" x14ac:dyDescent="0.25">
      <c r="A1231" s="192"/>
      <c r="B1231" s="188" t="s">
        <v>1700</v>
      </c>
      <c r="C1231" s="298" t="s">
        <v>2799</v>
      </c>
      <c r="D1231" s="190" t="s">
        <v>8</v>
      </c>
      <c r="E1231" s="210">
        <v>2042</v>
      </c>
      <c r="F1231" s="436">
        <v>41748</v>
      </c>
      <c r="G1231" s="42">
        <v>2042</v>
      </c>
      <c r="H1231" s="36">
        <f t="shared" si="19"/>
        <v>0</v>
      </c>
      <c r="I1231" s="621" t="s">
        <v>8</v>
      </c>
    </row>
    <row r="1232" spans="1:9" x14ac:dyDescent="0.25">
      <c r="A1232" s="192"/>
      <c r="B1232" s="188" t="s">
        <v>1701</v>
      </c>
      <c r="C1232" s="298" t="s">
        <v>2799</v>
      </c>
      <c r="D1232" s="190" t="s">
        <v>47</v>
      </c>
      <c r="E1232" s="210">
        <v>4932</v>
      </c>
      <c r="F1232" s="436">
        <v>41750</v>
      </c>
      <c r="G1232" s="42">
        <v>4932</v>
      </c>
      <c r="H1232" s="36">
        <f t="shared" si="19"/>
        <v>0</v>
      </c>
      <c r="I1232" s="621" t="s">
        <v>12</v>
      </c>
    </row>
    <row r="1233" spans="1:9" x14ac:dyDescent="0.25">
      <c r="A1233" s="192"/>
      <c r="B1233" s="188" t="s">
        <v>1702</v>
      </c>
      <c r="C1233" s="298" t="s">
        <v>2799</v>
      </c>
      <c r="D1233" s="190" t="s">
        <v>22</v>
      </c>
      <c r="E1233" s="210">
        <v>1657</v>
      </c>
      <c r="F1233" s="436">
        <v>41748</v>
      </c>
      <c r="G1233" s="42">
        <v>1657</v>
      </c>
      <c r="H1233" s="36">
        <f t="shared" si="19"/>
        <v>0</v>
      </c>
      <c r="I1233" s="621"/>
    </row>
    <row r="1234" spans="1:9" x14ac:dyDescent="0.25">
      <c r="A1234" s="192"/>
      <c r="B1234" s="188" t="s">
        <v>1703</v>
      </c>
      <c r="C1234" s="298" t="s">
        <v>2799</v>
      </c>
      <c r="D1234" s="190" t="s">
        <v>8</v>
      </c>
      <c r="E1234" s="210">
        <v>1114</v>
      </c>
      <c r="F1234" s="436">
        <v>41748</v>
      </c>
      <c r="G1234" s="42">
        <v>1114</v>
      </c>
      <c r="H1234" s="36">
        <f t="shared" si="19"/>
        <v>0</v>
      </c>
      <c r="I1234" s="621" t="s">
        <v>8</v>
      </c>
    </row>
    <row r="1235" spans="1:9" x14ac:dyDescent="0.25">
      <c r="A1235" s="192"/>
      <c r="B1235" s="188" t="s">
        <v>1704</v>
      </c>
      <c r="C1235" s="298" t="s">
        <v>2799</v>
      </c>
      <c r="D1235" s="190" t="s">
        <v>99</v>
      </c>
      <c r="E1235" s="210">
        <v>2836</v>
      </c>
      <c r="F1235" s="436">
        <v>41750</v>
      </c>
      <c r="G1235" s="54">
        <v>2836</v>
      </c>
      <c r="H1235" s="36">
        <f t="shared" si="19"/>
        <v>0</v>
      </c>
      <c r="I1235" s="621" t="s">
        <v>27</v>
      </c>
    </row>
    <row r="1236" spans="1:9" x14ac:dyDescent="0.25">
      <c r="A1236" s="192"/>
      <c r="B1236" s="188" t="s">
        <v>1705</v>
      </c>
      <c r="C1236" s="298" t="s">
        <v>2799</v>
      </c>
      <c r="D1236" s="190" t="s">
        <v>91</v>
      </c>
      <c r="E1236" s="210">
        <v>1112</v>
      </c>
      <c r="F1236" s="436">
        <v>41750</v>
      </c>
      <c r="G1236" s="54">
        <v>1112</v>
      </c>
      <c r="H1236" s="36">
        <f t="shared" si="19"/>
        <v>0</v>
      </c>
      <c r="I1236" s="621" t="s">
        <v>27</v>
      </c>
    </row>
    <row r="1237" spans="1:9" x14ac:dyDescent="0.25">
      <c r="A1237" s="192"/>
      <c r="B1237" s="188" t="s">
        <v>1706</v>
      </c>
      <c r="C1237" s="298" t="s">
        <v>2799</v>
      </c>
      <c r="D1237" s="190" t="s">
        <v>8</v>
      </c>
      <c r="E1237" s="210">
        <v>192</v>
      </c>
      <c r="F1237" s="436">
        <v>41748</v>
      </c>
      <c r="G1237" s="42">
        <v>192</v>
      </c>
      <c r="H1237" s="36">
        <f t="shared" si="19"/>
        <v>0</v>
      </c>
      <c r="I1237" s="621" t="s">
        <v>8</v>
      </c>
    </row>
    <row r="1238" spans="1:9" x14ac:dyDescent="0.25">
      <c r="A1238" s="192"/>
      <c r="B1238" s="188" t="s">
        <v>1707</v>
      </c>
      <c r="C1238" s="298" t="s">
        <v>2799</v>
      </c>
      <c r="D1238" s="190" t="s">
        <v>27</v>
      </c>
      <c r="E1238" s="210">
        <v>28209</v>
      </c>
      <c r="F1238" s="436">
        <v>41750</v>
      </c>
      <c r="G1238" s="54">
        <v>28209</v>
      </c>
      <c r="H1238" s="36">
        <f t="shared" si="19"/>
        <v>0</v>
      </c>
      <c r="I1238" s="621" t="s">
        <v>27</v>
      </c>
    </row>
    <row r="1239" spans="1:9" x14ac:dyDescent="0.25">
      <c r="A1239" s="192"/>
      <c r="B1239" s="188" t="s">
        <v>1708</v>
      </c>
      <c r="C1239" s="298" t="s">
        <v>2799</v>
      </c>
      <c r="D1239" s="190" t="s">
        <v>2813</v>
      </c>
      <c r="E1239" s="210">
        <v>907</v>
      </c>
      <c r="F1239" s="436">
        <v>41750</v>
      </c>
      <c r="G1239" s="54">
        <v>907</v>
      </c>
      <c r="H1239" s="36">
        <f t="shared" si="19"/>
        <v>0</v>
      </c>
      <c r="I1239" s="621" t="s">
        <v>162</v>
      </c>
    </row>
    <row r="1240" spans="1:9" x14ac:dyDescent="0.25">
      <c r="A1240" s="192"/>
      <c r="B1240" s="188" t="s">
        <v>1709</v>
      </c>
      <c r="C1240" s="298" t="s">
        <v>2799</v>
      </c>
      <c r="D1240" s="190" t="s">
        <v>111</v>
      </c>
      <c r="E1240" s="210">
        <v>5888</v>
      </c>
      <c r="F1240" s="436">
        <v>41750</v>
      </c>
      <c r="G1240" s="54">
        <v>5888</v>
      </c>
      <c r="H1240" s="36">
        <f t="shared" si="19"/>
        <v>0</v>
      </c>
      <c r="I1240" s="621" t="s">
        <v>162</v>
      </c>
    </row>
    <row r="1241" spans="1:9" x14ac:dyDescent="0.25">
      <c r="A1241" s="192"/>
      <c r="B1241" s="188" t="s">
        <v>1711</v>
      </c>
      <c r="C1241" s="298" t="s">
        <v>2799</v>
      </c>
      <c r="D1241" s="190" t="s">
        <v>51</v>
      </c>
      <c r="E1241" s="210">
        <v>2904.5</v>
      </c>
      <c r="F1241" s="436">
        <v>41750</v>
      </c>
      <c r="G1241" s="54">
        <v>2904.5</v>
      </c>
      <c r="H1241" s="36">
        <f t="shared" si="19"/>
        <v>0</v>
      </c>
      <c r="I1241" s="621" t="s">
        <v>162</v>
      </c>
    </row>
    <row r="1242" spans="1:9" x14ac:dyDescent="0.25">
      <c r="A1242" s="192"/>
      <c r="B1242" s="188" t="s">
        <v>1712</v>
      </c>
      <c r="C1242" s="298" t="s">
        <v>2799</v>
      </c>
      <c r="D1242" s="190" t="s">
        <v>763</v>
      </c>
      <c r="E1242" s="210">
        <v>3523</v>
      </c>
      <c r="F1242" s="436">
        <v>41750</v>
      </c>
      <c r="G1242" s="54">
        <v>3523</v>
      </c>
      <c r="H1242" s="36">
        <f t="shared" si="19"/>
        <v>0</v>
      </c>
      <c r="I1242" s="621" t="s">
        <v>27</v>
      </c>
    </row>
    <row r="1243" spans="1:9" x14ac:dyDescent="0.25">
      <c r="A1243" s="192"/>
      <c r="B1243" s="188" t="s">
        <v>1713</v>
      </c>
      <c r="C1243" s="298" t="s">
        <v>2799</v>
      </c>
      <c r="D1243" s="190" t="s">
        <v>136</v>
      </c>
      <c r="E1243" s="210">
        <v>2360</v>
      </c>
      <c r="F1243" s="436">
        <v>41748</v>
      </c>
      <c r="G1243" s="42">
        <v>2360</v>
      </c>
      <c r="H1243" s="36">
        <f t="shared" si="19"/>
        <v>0</v>
      </c>
      <c r="I1243" s="621"/>
    </row>
    <row r="1244" spans="1:9" x14ac:dyDescent="0.25">
      <c r="A1244" s="192"/>
      <c r="B1244" s="188" t="s">
        <v>1714</v>
      </c>
      <c r="C1244" s="298" t="s">
        <v>2799</v>
      </c>
      <c r="D1244" s="190" t="s">
        <v>149</v>
      </c>
      <c r="E1244" s="210">
        <v>7696</v>
      </c>
      <c r="F1244" s="436">
        <v>41750</v>
      </c>
      <c r="G1244" s="42">
        <v>7696</v>
      </c>
      <c r="H1244" s="36">
        <f t="shared" si="19"/>
        <v>0</v>
      </c>
      <c r="I1244" s="621" t="s">
        <v>27</v>
      </c>
    </row>
    <row r="1245" spans="1:9" x14ac:dyDescent="0.25">
      <c r="A1245" s="192"/>
      <c r="B1245" s="188" t="s">
        <v>1715</v>
      </c>
      <c r="C1245" s="298" t="s">
        <v>2799</v>
      </c>
      <c r="D1245" s="190" t="s">
        <v>8</v>
      </c>
      <c r="E1245" s="210">
        <v>688</v>
      </c>
      <c r="F1245" s="436">
        <v>41748</v>
      </c>
      <c r="G1245" s="42">
        <v>688</v>
      </c>
      <c r="H1245" s="36">
        <f t="shared" si="19"/>
        <v>0</v>
      </c>
      <c r="I1245" s="621" t="s">
        <v>8</v>
      </c>
    </row>
    <row r="1246" spans="1:9" x14ac:dyDescent="0.25">
      <c r="A1246" s="192"/>
      <c r="B1246" s="188" t="s">
        <v>1716</v>
      </c>
      <c r="C1246" s="298" t="s">
        <v>2799</v>
      </c>
      <c r="D1246" s="190" t="s">
        <v>8</v>
      </c>
      <c r="E1246" s="210">
        <v>7087.5</v>
      </c>
      <c r="F1246" s="436">
        <v>41748</v>
      </c>
      <c r="G1246" s="42">
        <v>7087.5</v>
      </c>
      <c r="H1246" s="36">
        <f t="shared" si="19"/>
        <v>0</v>
      </c>
      <c r="I1246" s="621" t="s">
        <v>8</v>
      </c>
    </row>
    <row r="1247" spans="1:9" x14ac:dyDescent="0.25">
      <c r="A1247" s="192"/>
      <c r="B1247" s="188" t="s">
        <v>1717</v>
      </c>
      <c r="C1247" s="298" t="s">
        <v>2799</v>
      </c>
      <c r="D1247" s="190" t="s">
        <v>23</v>
      </c>
      <c r="E1247" s="210">
        <v>2501.5</v>
      </c>
      <c r="F1247" s="436">
        <v>41748</v>
      </c>
      <c r="G1247" s="42">
        <v>2501.5</v>
      </c>
      <c r="H1247" s="36">
        <f t="shared" si="19"/>
        <v>0</v>
      </c>
      <c r="I1247" s="621"/>
    </row>
    <row r="1248" spans="1:9" x14ac:dyDescent="0.25">
      <c r="A1248" s="192"/>
      <c r="B1248" s="188" t="s">
        <v>1718</v>
      </c>
      <c r="C1248" s="298" t="s">
        <v>2799</v>
      </c>
      <c r="D1248" s="190" t="s">
        <v>392</v>
      </c>
      <c r="E1248" s="210">
        <v>2376</v>
      </c>
      <c r="F1248" s="436">
        <v>41748</v>
      </c>
      <c r="G1248" s="42">
        <v>2376</v>
      </c>
      <c r="H1248" s="36">
        <f t="shared" si="19"/>
        <v>0</v>
      </c>
      <c r="I1248" s="621"/>
    </row>
    <row r="1249" spans="1:9" x14ac:dyDescent="0.25">
      <c r="A1249" s="192"/>
      <c r="B1249" s="188" t="s">
        <v>1719</v>
      </c>
      <c r="C1249" s="298" t="s">
        <v>2799</v>
      </c>
      <c r="D1249" s="190" t="s">
        <v>366</v>
      </c>
      <c r="E1249" s="210">
        <v>3579</v>
      </c>
      <c r="F1249" s="436">
        <v>41748</v>
      </c>
      <c r="G1249" s="42">
        <v>3579</v>
      </c>
      <c r="H1249" s="36">
        <f t="shared" si="19"/>
        <v>0</v>
      </c>
      <c r="I1249" s="621" t="s">
        <v>65</v>
      </c>
    </row>
    <row r="1250" spans="1:9" x14ac:dyDescent="0.25">
      <c r="A1250" s="192"/>
      <c r="B1250" s="188" t="s">
        <v>1720</v>
      </c>
      <c r="C1250" s="298" t="s">
        <v>2799</v>
      </c>
      <c r="D1250" s="190" t="s">
        <v>392</v>
      </c>
      <c r="E1250" s="210">
        <v>680</v>
      </c>
      <c r="F1250" s="436">
        <v>41748</v>
      </c>
      <c r="G1250" s="42">
        <v>680</v>
      </c>
      <c r="H1250" s="36">
        <f t="shared" si="19"/>
        <v>0</v>
      </c>
      <c r="I1250" s="621"/>
    </row>
    <row r="1251" spans="1:9" x14ac:dyDescent="0.25">
      <c r="A1251" s="192"/>
      <c r="B1251" s="188" t="s">
        <v>1721</v>
      </c>
      <c r="C1251" s="298" t="s">
        <v>2799</v>
      </c>
      <c r="D1251" s="190" t="s">
        <v>124</v>
      </c>
      <c r="E1251" s="210">
        <v>2393</v>
      </c>
      <c r="F1251" s="436">
        <v>41749</v>
      </c>
      <c r="G1251" s="42">
        <v>2393</v>
      </c>
      <c r="H1251" s="36">
        <f t="shared" si="19"/>
        <v>0</v>
      </c>
      <c r="I1251" s="621" t="s">
        <v>65</v>
      </c>
    </row>
    <row r="1252" spans="1:9" x14ac:dyDescent="0.25">
      <c r="A1252" s="192"/>
      <c r="B1252" s="188" t="s">
        <v>1723</v>
      </c>
      <c r="C1252" s="298" t="s">
        <v>2799</v>
      </c>
      <c r="D1252" s="190" t="s">
        <v>8</v>
      </c>
      <c r="E1252" s="210">
        <v>806</v>
      </c>
      <c r="F1252" s="436">
        <v>41748</v>
      </c>
      <c r="G1252" s="42">
        <v>806</v>
      </c>
      <c r="H1252" s="36">
        <f t="shared" si="19"/>
        <v>0</v>
      </c>
      <c r="I1252" s="621" t="s">
        <v>8</v>
      </c>
    </row>
    <row r="1253" spans="1:9" x14ac:dyDescent="0.25">
      <c r="A1253" s="192"/>
      <c r="B1253" s="188" t="s">
        <v>1724</v>
      </c>
      <c r="C1253" s="298" t="s">
        <v>2799</v>
      </c>
      <c r="D1253" s="190" t="s">
        <v>523</v>
      </c>
      <c r="E1253" s="210">
        <v>12242.5</v>
      </c>
      <c r="F1253" s="436">
        <v>41759</v>
      </c>
      <c r="G1253" s="42">
        <v>12242.5</v>
      </c>
      <c r="H1253" s="36">
        <f t="shared" si="19"/>
        <v>0</v>
      </c>
      <c r="I1253" s="621" t="s">
        <v>8</v>
      </c>
    </row>
    <row r="1254" spans="1:9" x14ac:dyDescent="0.25">
      <c r="A1254" s="192"/>
      <c r="B1254" s="188" t="s">
        <v>1725</v>
      </c>
      <c r="C1254" s="298" t="s">
        <v>2799</v>
      </c>
      <c r="D1254" s="190" t="s">
        <v>78</v>
      </c>
      <c r="E1254" s="210">
        <v>6759</v>
      </c>
      <c r="F1254" s="436">
        <v>41750</v>
      </c>
      <c r="G1254" s="54">
        <v>6759</v>
      </c>
      <c r="H1254" s="36">
        <f t="shared" si="19"/>
        <v>0</v>
      </c>
      <c r="I1254" s="621" t="s">
        <v>65</v>
      </c>
    </row>
    <row r="1255" spans="1:9" x14ac:dyDescent="0.25">
      <c r="A1255" s="192"/>
      <c r="B1255" s="188" t="s">
        <v>1726</v>
      </c>
      <c r="C1255" s="298" t="s">
        <v>2799</v>
      </c>
      <c r="D1255" s="190" t="s">
        <v>191</v>
      </c>
      <c r="E1255" s="210">
        <v>2556</v>
      </c>
      <c r="F1255" s="436">
        <v>41750</v>
      </c>
      <c r="G1255" s="54">
        <v>2556</v>
      </c>
      <c r="H1255" s="36">
        <f t="shared" si="19"/>
        <v>0</v>
      </c>
      <c r="I1255" s="621" t="s">
        <v>65</v>
      </c>
    </row>
    <row r="1256" spans="1:9" x14ac:dyDescent="0.25">
      <c r="A1256" s="192"/>
      <c r="B1256" s="188" t="s">
        <v>1727</v>
      </c>
      <c r="C1256" s="298" t="s">
        <v>2799</v>
      </c>
      <c r="D1256" s="190" t="s">
        <v>467</v>
      </c>
      <c r="E1256" s="210">
        <v>9384</v>
      </c>
      <c r="F1256" s="436">
        <v>41750</v>
      </c>
      <c r="G1256" s="54">
        <v>9384</v>
      </c>
      <c r="H1256" s="36">
        <f t="shared" si="19"/>
        <v>0</v>
      </c>
      <c r="I1256" s="621" t="s">
        <v>65</v>
      </c>
    </row>
    <row r="1257" spans="1:9" x14ac:dyDescent="0.25">
      <c r="A1257" s="192"/>
      <c r="B1257" s="188" t="s">
        <v>1728</v>
      </c>
      <c r="C1257" s="298" t="s">
        <v>2799</v>
      </c>
      <c r="D1257" s="190" t="s">
        <v>560</v>
      </c>
      <c r="E1257" s="210">
        <v>15193</v>
      </c>
      <c r="F1257" s="436">
        <v>41750</v>
      </c>
      <c r="G1257" s="54">
        <v>15193</v>
      </c>
      <c r="H1257" s="36">
        <f t="shared" si="19"/>
        <v>0</v>
      </c>
      <c r="I1257" s="621" t="s">
        <v>65</v>
      </c>
    </row>
    <row r="1258" spans="1:9" x14ac:dyDescent="0.25">
      <c r="A1258" s="192"/>
      <c r="B1258" s="188" t="s">
        <v>1731</v>
      </c>
      <c r="C1258" s="298" t="s">
        <v>2799</v>
      </c>
      <c r="D1258" s="190" t="s">
        <v>147</v>
      </c>
      <c r="E1258" s="210">
        <v>9715</v>
      </c>
      <c r="F1258" s="436">
        <v>41750</v>
      </c>
      <c r="G1258" s="54">
        <v>9715</v>
      </c>
      <c r="H1258" s="36">
        <f t="shared" si="19"/>
        <v>0</v>
      </c>
      <c r="I1258" s="621" t="s">
        <v>65</v>
      </c>
    </row>
    <row r="1259" spans="1:9" x14ac:dyDescent="0.25">
      <c r="A1259" s="192"/>
      <c r="B1259" s="188" t="s">
        <v>1733</v>
      </c>
      <c r="C1259" s="298" t="s">
        <v>2799</v>
      </c>
      <c r="D1259" s="190" t="s">
        <v>2814</v>
      </c>
      <c r="E1259" s="210">
        <v>5323</v>
      </c>
      <c r="F1259" s="436">
        <v>41750</v>
      </c>
      <c r="G1259" s="54">
        <v>5323</v>
      </c>
      <c r="H1259" s="36">
        <f t="shared" si="19"/>
        <v>0</v>
      </c>
      <c r="I1259" s="621" t="s">
        <v>65</v>
      </c>
    </row>
    <row r="1260" spans="1:9" x14ac:dyDescent="0.25">
      <c r="A1260" s="192"/>
      <c r="B1260" s="188" t="s">
        <v>1734</v>
      </c>
      <c r="C1260" s="298" t="s">
        <v>2799</v>
      </c>
      <c r="D1260" s="190" t="s">
        <v>233</v>
      </c>
      <c r="E1260" s="210">
        <v>1376</v>
      </c>
      <c r="F1260" s="436">
        <v>41750</v>
      </c>
      <c r="G1260" s="54">
        <v>1376</v>
      </c>
      <c r="H1260" s="36">
        <f t="shared" si="19"/>
        <v>0</v>
      </c>
      <c r="I1260" s="621" t="s">
        <v>65</v>
      </c>
    </row>
    <row r="1261" spans="1:9" x14ac:dyDescent="0.25">
      <c r="A1261" s="192"/>
      <c r="B1261" s="188" t="s">
        <v>1735</v>
      </c>
      <c r="C1261" s="298" t="s">
        <v>2799</v>
      </c>
      <c r="D1261" s="190" t="s">
        <v>349</v>
      </c>
      <c r="E1261" s="210">
        <v>6736</v>
      </c>
      <c r="F1261" s="436">
        <v>41750</v>
      </c>
      <c r="G1261" s="54">
        <v>6736</v>
      </c>
      <c r="H1261" s="36">
        <f t="shared" si="19"/>
        <v>0</v>
      </c>
      <c r="I1261" s="621" t="s">
        <v>65</v>
      </c>
    </row>
    <row r="1262" spans="1:9" x14ac:dyDescent="0.25">
      <c r="A1262" s="192"/>
      <c r="B1262" s="188" t="s">
        <v>1736</v>
      </c>
      <c r="C1262" s="298" t="s">
        <v>2799</v>
      </c>
      <c r="D1262" s="190" t="s">
        <v>99</v>
      </c>
      <c r="E1262" s="210">
        <v>2619.5</v>
      </c>
      <c r="F1262" s="436">
        <v>41750</v>
      </c>
      <c r="G1262" s="54">
        <v>2619.5</v>
      </c>
      <c r="H1262" s="36">
        <f t="shared" si="19"/>
        <v>0</v>
      </c>
      <c r="I1262" s="621" t="s">
        <v>65</v>
      </c>
    </row>
    <row r="1263" spans="1:9" x14ac:dyDescent="0.25">
      <c r="A1263" s="192"/>
      <c r="B1263" s="188" t="s">
        <v>1738</v>
      </c>
      <c r="C1263" s="298" t="s">
        <v>2799</v>
      </c>
      <c r="D1263" s="190" t="s">
        <v>2770</v>
      </c>
      <c r="E1263" s="220">
        <v>31527.5</v>
      </c>
      <c r="F1263" s="436">
        <v>41759</v>
      </c>
      <c r="G1263" s="42">
        <v>31527.5</v>
      </c>
      <c r="H1263" s="36">
        <f t="shared" si="19"/>
        <v>0</v>
      </c>
      <c r="I1263" s="621" t="s">
        <v>217</v>
      </c>
    </row>
    <row r="1264" spans="1:9" x14ac:dyDescent="0.25">
      <c r="A1264" s="192">
        <v>41749</v>
      </c>
      <c r="B1264" s="188" t="s">
        <v>1739</v>
      </c>
      <c r="C1264" s="298" t="s">
        <v>2799</v>
      </c>
      <c r="D1264" s="32" t="s">
        <v>8</v>
      </c>
      <c r="E1264" s="238">
        <v>722</v>
      </c>
      <c r="F1264" s="256">
        <v>41749</v>
      </c>
      <c r="G1264" s="34">
        <v>722</v>
      </c>
      <c r="H1264" s="36">
        <f t="shared" si="19"/>
        <v>0</v>
      </c>
      <c r="I1264" s="77" t="s">
        <v>8</v>
      </c>
    </row>
    <row r="1265" spans="1:9" x14ac:dyDescent="0.25">
      <c r="A1265" s="192"/>
      <c r="B1265" s="188" t="s">
        <v>1741</v>
      </c>
      <c r="C1265" s="298" t="s">
        <v>2799</v>
      </c>
      <c r="D1265" s="32" t="s">
        <v>106</v>
      </c>
      <c r="E1265" s="238">
        <v>30369.5</v>
      </c>
      <c r="F1265" s="256">
        <v>41753</v>
      </c>
      <c r="G1265" s="34">
        <v>30369.5</v>
      </c>
      <c r="H1265" s="36">
        <f t="shared" si="19"/>
        <v>0</v>
      </c>
      <c r="I1265" s="430" t="s">
        <v>21</v>
      </c>
    </row>
    <row r="1266" spans="1:9" x14ac:dyDescent="0.25">
      <c r="A1266" s="192"/>
      <c r="B1266" s="188" t="s">
        <v>1743</v>
      </c>
      <c r="C1266" s="298" t="s">
        <v>2799</v>
      </c>
      <c r="D1266" s="32" t="s">
        <v>8</v>
      </c>
      <c r="E1266" s="238">
        <v>206</v>
      </c>
      <c r="F1266" s="256">
        <v>41749</v>
      </c>
      <c r="G1266" s="34">
        <v>206</v>
      </c>
      <c r="H1266" s="36">
        <f t="shared" si="19"/>
        <v>0</v>
      </c>
      <c r="I1266" s="430" t="s">
        <v>8</v>
      </c>
    </row>
    <row r="1267" spans="1:9" x14ac:dyDescent="0.25">
      <c r="A1267" s="192"/>
      <c r="B1267" s="188" t="s">
        <v>1744</v>
      </c>
      <c r="C1267" s="298" t="s">
        <v>2799</v>
      </c>
      <c r="D1267" s="32" t="s">
        <v>8</v>
      </c>
      <c r="E1267" s="238">
        <v>855</v>
      </c>
      <c r="F1267" s="256">
        <v>41749</v>
      </c>
      <c r="G1267" s="34">
        <v>855</v>
      </c>
      <c r="H1267" s="36">
        <f t="shared" si="19"/>
        <v>0</v>
      </c>
      <c r="I1267" s="430" t="s">
        <v>8</v>
      </c>
    </row>
    <row r="1268" spans="1:9" x14ac:dyDescent="0.25">
      <c r="A1268" s="192"/>
      <c r="B1268" s="188" t="s">
        <v>1745</v>
      </c>
      <c r="C1268" s="298" t="s">
        <v>2799</v>
      </c>
      <c r="D1268" s="32" t="s">
        <v>14</v>
      </c>
      <c r="E1268" s="238">
        <v>7347</v>
      </c>
      <c r="F1268" s="256">
        <v>41749</v>
      </c>
      <c r="G1268" s="34">
        <v>7347</v>
      </c>
      <c r="H1268" s="36">
        <f t="shared" si="19"/>
        <v>0</v>
      </c>
      <c r="I1268" s="430" t="s">
        <v>21</v>
      </c>
    </row>
    <row r="1269" spans="1:9" x14ac:dyDescent="0.25">
      <c r="A1269" s="192"/>
      <c r="B1269" s="188" t="s">
        <v>1746</v>
      </c>
      <c r="C1269" s="298" t="s">
        <v>2799</v>
      </c>
      <c r="D1269" s="32" t="s">
        <v>260</v>
      </c>
      <c r="E1269" s="238">
        <v>1160</v>
      </c>
      <c r="F1269" s="256">
        <v>41749</v>
      </c>
      <c r="G1269" s="34">
        <v>1160</v>
      </c>
      <c r="H1269" s="36">
        <f t="shared" si="19"/>
        <v>0</v>
      </c>
      <c r="I1269" s="430" t="s">
        <v>21</v>
      </c>
    </row>
    <row r="1270" spans="1:9" x14ac:dyDescent="0.25">
      <c r="A1270" s="192"/>
      <c r="B1270" s="188" t="s">
        <v>1748</v>
      </c>
      <c r="C1270" s="298" t="s">
        <v>2799</v>
      </c>
      <c r="D1270" s="32" t="s">
        <v>250</v>
      </c>
      <c r="E1270" s="238">
        <v>6741</v>
      </c>
      <c r="F1270" s="256">
        <v>41750</v>
      </c>
      <c r="G1270" s="34">
        <v>6741</v>
      </c>
      <c r="H1270" s="36">
        <f t="shared" si="19"/>
        <v>0</v>
      </c>
      <c r="I1270" s="430" t="s">
        <v>12</v>
      </c>
    </row>
    <row r="1271" spans="1:9" x14ac:dyDescent="0.25">
      <c r="A1271" s="192"/>
      <c r="B1271" s="188" t="s">
        <v>1750</v>
      </c>
      <c r="C1271" s="298" t="s">
        <v>2799</v>
      </c>
      <c r="D1271" s="32" t="s">
        <v>8</v>
      </c>
      <c r="E1271" s="238">
        <v>5533</v>
      </c>
      <c r="F1271" s="256">
        <v>41749</v>
      </c>
      <c r="G1271" s="34">
        <v>5533</v>
      </c>
      <c r="H1271" s="36">
        <f t="shared" si="19"/>
        <v>0</v>
      </c>
      <c r="I1271" s="430" t="s">
        <v>8</v>
      </c>
    </row>
    <row r="1272" spans="1:9" x14ac:dyDescent="0.25">
      <c r="A1272" s="192"/>
      <c r="B1272" s="188" t="s">
        <v>1752</v>
      </c>
      <c r="C1272" s="298" t="s">
        <v>2799</v>
      </c>
      <c r="D1272" s="32" t="s">
        <v>14</v>
      </c>
      <c r="E1272" s="238">
        <v>3931</v>
      </c>
      <c r="F1272" s="256">
        <v>41750</v>
      </c>
      <c r="G1272" s="34">
        <v>3931</v>
      </c>
      <c r="H1272" s="36">
        <f t="shared" si="19"/>
        <v>0</v>
      </c>
      <c r="I1272" s="430" t="s">
        <v>12</v>
      </c>
    </row>
    <row r="1273" spans="1:9" x14ac:dyDescent="0.25">
      <c r="A1273" s="192"/>
      <c r="B1273" s="188" t="s">
        <v>1753</v>
      </c>
      <c r="C1273" s="298" t="s">
        <v>2799</v>
      </c>
      <c r="D1273" s="32" t="s">
        <v>8</v>
      </c>
      <c r="E1273" s="238">
        <v>2100</v>
      </c>
      <c r="F1273" s="256">
        <v>41749</v>
      </c>
      <c r="G1273" s="34">
        <v>2100</v>
      </c>
      <c r="H1273" s="36">
        <f t="shared" si="19"/>
        <v>0</v>
      </c>
      <c r="I1273" s="430" t="s">
        <v>8</v>
      </c>
    </row>
    <row r="1274" spans="1:9" x14ac:dyDescent="0.25">
      <c r="A1274" s="192"/>
      <c r="B1274" s="188" t="s">
        <v>1754</v>
      </c>
      <c r="C1274" s="298" t="s">
        <v>2799</v>
      </c>
      <c r="D1274" s="32" t="s">
        <v>23</v>
      </c>
      <c r="E1274" s="238">
        <v>6053</v>
      </c>
      <c r="F1274" s="256">
        <v>41749</v>
      </c>
      <c r="G1274" s="34">
        <v>6053</v>
      </c>
      <c r="H1274" s="36">
        <f t="shared" si="19"/>
        <v>0</v>
      </c>
      <c r="I1274" s="430"/>
    </row>
    <row r="1275" spans="1:9" x14ac:dyDescent="0.25">
      <c r="A1275" s="192"/>
      <c r="B1275" s="188" t="s">
        <v>1755</v>
      </c>
      <c r="C1275" s="298" t="s">
        <v>2799</v>
      </c>
      <c r="D1275" s="32" t="s">
        <v>2815</v>
      </c>
      <c r="E1275" s="238">
        <v>8412.5</v>
      </c>
      <c r="F1275" s="256">
        <v>41749</v>
      </c>
      <c r="G1275" s="34">
        <v>8412.5</v>
      </c>
      <c r="H1275" s="36">
        <f t="shared" si="19"/>
        <v>0</v>
      </c>
      <c r="I1275" s="430"/>
    </row>
    <row r="1276" spans="1:9" x14ac:dyDescent="0.25">
      <c r="A1276" s="192"/>
      <c r="B1276" s="188" t="s">
        <v>1756</v>
      </c>
      <c r="C1276" s="298" t="s">
        <v>2799</v>
      </c>
      <c r="D1276" s="32" t="s">
        <v>180</v>
      </c>
      <c r="E1276" s="238">
        <v>29565.5</v>
      </c>
      <c r="F1276" s="256">
        <v>41750</v>
      </c>
      <c r="G1276" s="34">
        <v>29565.5</v>
      </c>
      <c r="H1276" s="36">
        <f t="shared" si="19"/>
        <v>0</v>
      </c>
      <c r="I1276" s="430" t="s">
        <v>65</v>
      </c>
    </row>
    <row r="1277" spans="1:9" x14ac:dyDescent="0.25">
      <c r="A1277" s="192"/>
      <c r="B1277" s="188" t="s">
        <v>1757</v>
      </c>
      <c r="C1277" s="298" t="s">
        <v>2799</v>
      </c>
      <c r="D1277" s="32" t="s">
        <v>11</v>
      </c>
      <c r="E1277" s="238">
        <v>28254</v>
      </c>
      <c r="F1277" s="428" t="s">
        <v>2816</v>
      </c>
      <c r="G1277" s="40">
        <v>28254</v>
      </c>
      <c r="H1277" s="36">
        <f t="shared" si="19"/>
        <v>0</v>
      </c>
      <c r="I1277" s="430" t="s">
        <v>65</v>
      </c>
    </row>
    <row r="1278" spans="1:9" x14ac:dyDescent="0.25">
      <c r="A1278" s="192">
        <v>41749</v>
      </c>
      <c r="B1278" s="188" t="s">
        <v>1758</v>
      </c>
      <c r="C1278" s="298" t="s">
        <v>2799</v>
      </c>
      <c r="D1278" s="32" t="s">
        <v>8</v>
      </c>
      <c r="E1278" s="238">
        <v>1459</v>
      </c>
      <c r="F1278" s="256">
        <v>41749</v>
      </c>
      <c r="G1278" s="34">
        <v>1459</v>
      </c>
      <c r="H1278" s="50">
        <f t="shared" si="19"/>
        <v>0</v>
      </c>
      <c r="I1278" s="430" t="s">
        <v>8</v>
      </c>
    </row>
    <row r="1279" spans="1:9" x14ac:dyDescent="0.25">
      <c r="A1279" s="192"/>
      <c r="B1279" s="188" t="s">
        <v>1759</v>
      </c>
      <c r="C1279" s="298" t="s">
        <v>2799</v>
      </c>
      <c r="D1279" s="32" t="s">
        <v>36</v>
      </c>
      <c r="E1279" s="238">
        <v>9126</v>
      </c>
      <c r="F1279" s="256">
        <v>41749</v>
      </c>
      <c r="G1279" s="34">
        <v>9126</v>
      </c>
      <c r="H1279" s="50">
        <f t="shared" ref="H1279:H1342" si="20">E1279-G1279</f>
        <v>0</v>
      </c>
      <c r="I1279" s="430" t="s">
        <v>21</v>
      </c>
    </row>
    <row r="1280" spans="1:9" x14ac:dyDescent="0.25">
      <c r="A1280" s="192"/>
      <c r="B1280" s="188" t="s">
        <v>1760</v>
      </c>
      <c r="C1280" s="298" t="s">
        <v>2799</v>
      </c>
      <c r="D1280" s="32" t="s">
        <v>8</v>
      </c>
      <c r="E1280" s="238">
        <v>442</v>
      </c>
      <c r="F1280" s="256">
        <v>41749</v>
      </c>
      <c r="G1280" s="34">
        <v>442</v>
      </c>
      <c r="H1280" s="50">
        <f t="shared" si="20"/>
        <v>0</v>
      </c>
      <c r="I1280" s="430" t="s">
        <v>8</v>
      </c>
    </row>
    <row r="1281" spans="1:9" x14ac:dyDescent="0.25">
      <c r="A1281" s="192"/>
      <c r="B1281" s="188" t="s">
        <v>1761</v>
      </c>
      <c r="C1281" s="298" t="s">
        <v>2799</v>
      </c>
      <c r="D1281" s="32" t="s">
        <v>64</v>
      </c>
      <c r="E1281" s="238">
        <v>8651.6</v>
      </c>
      <c r="F1281" s="256">
        <v>41750</v>
      </c>
      <c r="G1281" s="34">
        <v>8651.6</v>
      </c>
      <c r="H1281" s="50">
        <f t="shared" si="20"/>
        <v>0</v>
      </c>
      <c r="I1281" s="430" t="s">
        <v>65</v>
      </c>
    </row>
    <row r="1282" spans="1:9" x14ac:dyDescent="0.25">
      <c r="A1282" s="192"/>
      <c r="B1282" s="188" t="s">
        <v>1762</v>
      </c>
      <c r="C1282" s="298" t="s">
        <v>2799</v>
      </c>
      <c r="D1282" s="32" t="s">
        <v>260</v>
      </c>
      <c r="E1282" s="238">
        <v>584</v>
      </c>
      <c r="F1282" s="256">
        <v>41750</v>
      </c>
      <c r="G1282" s="34">
        <v>584</v>
      </c>
      <c r="H1282" s="50">
        <f t="shared" si="20"/>
        <v>0</v>
      </c>
      <c r="I1282" s="430" t="s">
        <v>27</v>
      </c>
    </row>
    <row r="1283" spans="1:9" x14ac:dyDescent="0.25">
      <c r="A1283" s="192"/>
      <c r="B1283" s="188" t="s">
        <v>1763</v>
      </c>
      <c r="C1283" s="298" t="s">
        <v>2799</v>
      </c>
      <c r="D1283" s="32" t="s">
        <v>2763</v>
      </c>
      <c r="E1283" s="238">
        <v>2965.6</v>
      </c>
      <c r="F1283" s="256">
        <v>41749</v>
      </c>
      <c r="G1283" s="34">
        <v>2965.6</v>
      </c>
      <c r="H1283" s="50">
        <f t="shared" si="20"/>
        <v>0</v>
      </c>
      <c r="I1283" s="430" t="s">
        <v>27</v>
      </c>
    </row>
    <row r="1284" spans="1:9" x14ac:dyDescent="0.25">
      <c r="A1284" s="192"/>
      <c r="B1284" s="188" t="s">
        <v>1764</v>
      </c>
      <c r="C1284" s="298" t="s">
        <v>2799</v>
      </c>
      <c r="D1284" s="32" t="s">
        <v>2815</v>
      </c>
      <c r="E1284" s="238">
        <v>7369.2</v>
      </c>
      <c r="F1284" s="256">
        <v>41750</v>
      </c>
      <c r="G1284" s="34">
        <v>7369.2</v>
      </c>
      <c r="H1284" s="50">
        <f t="shared" si="20"/>
        <v>0</v>
      </c>
      <c r="I1284" s="430" t="s">
        <v>65</v>
      </c>
    </row>
    <row r="1285" spans="1:9" x14ac:dyDescent="0.25">
      <c r="A1285" s="192"/>
      <c r="B1285" s="188" t="s">
        <v>1765</v>
      </c>
      <c r="C1285" s="298" t="s">
        <v>2799</v>
      </c>
      <c r="D1285" s="32" t="s">
        <v>68</v>
      </c>
      <c r="E1285" s="238">
        <v>4455</v>
      </c>
      <c r="F1285" s="256">
        <v>41750</v>
      </c>
      <c r="G1285" s="34">
        <v>4455</v>
      </c>
      <c r="H1285" s="50">
        <f t="shared" si="20"/>
        <v>0</v>
      </c>
      <c r="I1285" s="430" t="s">
        <v>65</v>
      </c>
    </row>
    <row r="1286" spans="1:9" x14ac:dyDescent="0.25">
      <c r="A1286" s="192"/>
      <c r="B1286" s="188" t="s">
        <v>1766</v>
      </c>
      <c r="C1286" s="298" t="s">
        <v>2799</v>
      </c>
      <c r="D1286" s="32" t="s">
        <v>8</v>
      </c>
      <c r="E1286" s="238">
        <v>709</v>
      </c>
      <c r="F1286" s="256">
        <v>41749</v>
      </c>
      <c r="G1286" s="34">
        <v>709</v>
      </c>
      <c r="H1286" s="36">
        <f t="shared" si="20"/>
        <v>0</v>
      </c>
      <c r="I1286" s="430" t="s">
        <v>8</v>
      </c>
    </row>
    <row r="1287" spans="1:9" x14ac:dyDescent="0.25">
      <c r="A1287" s="192"/>
      <c r="B1287" s="188" t="s">
        <v>1767</v>
      </c>
      <c r="C1287" s="298" t="s">
        <v>2799</v>
      </c>
      <c r="D1287" s="32" t="s">
        <v>2817</v>
      </c>
      <c r="E1287" s="238">
        <v>3530</v>
      </c>
      <c r="F1287" s="256">
        <v>41749</v>
      </c>
      <c r="G1287" s="34">
        <v>3530</v>
      </c>
      <c r="H1287" s="36">
        <f t="shared" si="20"/>
        <v>0</v>
      </c>
      <c r="I1287" s="430"/>
    </row>
    <row r="1288" spans="1:9" x14ac:dyDescent="0.25">
      <c r="A1288" s="192"/>
      <c r="B1288" s="188" t="s">
        <v>1768</v>
      </c>
      <c r="C1288" s="298" t="s">
        <v>2799</v>
      </c>
      <c r="D1288" s="32" t="s">
        <v>28</v>
      </c>
      <c r="E1288" s="238">
        <v>4526</v>
      </c>
      <c r="F1288" s="256">
        <v>41749</v>
      </c>
      <c r="G1288" s="34">
        <v>4526</v>
      </c>
      <c r="H1288" s="36">
        <f t="shared" si="20"/>
        <v>0</v>
      </c>
      <c r="I1288" s="430"/>
    </row>
    <row r="1289" spans="1:9" x14ac:dyDescent="0.25">
      <c r="A1289" s="192"/>
      <c r="B1289" s="188" t="s">
        <v>1769</v>
      </c>
      <c r="C1289" s="298" t="s">
        <v>2799</v>
      </c>
      <c r="D1289" s="32" t="s">
        <v>130</v>
      </c>
      <c r="E1289" s="238">
        <v>17320</v>
      </c>
      <c r="F1289" s="256">
        <v>41753</v>
      </c>
      <c r="G1289" s="34">
        <v>17320</v>
      </c>
      <c r="H1289" s="36">
        <f t="shared" si="20"/>
        <v>0</v>
      </c>
      <c r="I1289" s="430" t="s">
        <v>21</v>
      </c>
    </row>
    <row r="1290" spans="1:9" x14ac:dyDescent="0.25">
      <c r="A1290" s="192"/>
      <c r="B1290" s="188" t="s">
        <v>1771</v>
      </c>
      <c r="C1290" s="298" t="s">
        <v>2799</v>
      </c>
      <c r="D1290" s="32" t="s">
        <v>2431</v>
      </c>
      <c r="E1290" s="238">
        <v>130</v>
      </c>
      <c r="F1290" s="256">
        <v>41749</v>
      </c>
      <c r="G1290" s="34">
        <v>130</v>
      </c>
      <c r="H1290" s="36">
        <f t="shared" si="20"/>
        <v>0</v>
      </c>
      <c r="I1290" s="430"/>
    </row>
    <row r="1291" spans="1:9" x14ac:dyDescent="0.25">
      <c r="A1291" s="192"/>
      <c r="B1291" s="188" t="s">
        <v>1772</v>
      </c>
      <c r="C1291" s="298" t="s">
        <v>2799</v>
      </c>
      <c r="D1291" s="32" t="s">
        <v>188</v>
      </c>
      <c r="E1291" s="238">
        <v>11969.5</v>
      </c>
      <c r="F1291" s="256">
        <v>41749</v>
      </c>
      <c r="G1291" s="34">
        <v>11969.5</v>
      </c>
      <c r="H1291" s="36">
        <f t="shared" si="20"/>
        <v>0</v>
      </c>
      <c r="I1291" s="430"/>
    </row>
    <row r="1292" spans="1:9" x14ac:dyDescent="0.25">
      <c r="A1292" s="192"/>
      <c r="B1292" s="188" t="s">
        <v>1773</v>
      </c>
      <c r="C1292" s="298" t="s">
        <v>2799</v>
      </c>
      <c r="D1292" s="32" t="s">
        <v>338</v>
      </c>
      <c r="E1292" s="238">
        <v>389</v>
      </c>
      <c r="F1292" s="256">
        <v>41750</v>
      </c>
      <c r="G1292" s="34">
        <v>389</v>
      </c>
      <c r="H1292" s="36">
        <f t="shared" si="20"/>
        <v>0</v>
      </c>
      <c r="I1292" s="430" t="s">
        <v>27</v>
      </c>
    </row>
    <row r="1293" spans="1:9" x14ac:dyDescent="0.25">
      <c r="A1293" s="192"/>
      <c r="B1293" s="188" t="s">
        <v>1774</v>
      </c>
      <c r="C1293" s="298" t="s">
        <v>2799</v>
      </c>
      <c r="D1293" s="32" t="s">
        <v>269</v>
      </c>
      <c r="E1293" s="238">
        <v>2773</v>
      </c>
      <c r="F1293" s="431" t="s">
        <v>2818</v>
      </c>
      <c r="G1293" s="34">
        <v>2773</v>
      </c>
      <c r="H1293" s="36">
        <f t="shared" si="20"/>
        <v>0</v>
      </c>
      <c r="I1293" s="430" t="s">
        <v>27</v>
      </c>
    </row>
    <row r="1294" spans="1:9" x14ac:dyDescent="0.25">
      <c r="A1294" s="192"/>
      <c r="B1294" s="188" t="s">
        <v>1775</v>
      </c>
      <c r="C1294" s="298" t="s">
        <v>2799</v>
      </c>
      <c r="D1294" s="32" t="s">
        <v>2763</v>
      </c>
      <c r="E1294" s="238">
        <v>1025.5</v>
      </c>
      <c r="F1294" s="256">
        <v>41749</v>
      </c>
      <c r="G1294" s="34">
        <v>1025.5</v>
      </c>
      <c r="H1294" s="36">
        <f t="shared" si="20"/>
        <v>0</v>
      </c>
      <c r="I1294" s="430"/>
    </row>
    <row r="1295" spans="1:9" x14ac:dyDescent="0.25">
      <c r="A1295" s="192"/>
      <c r="B1295" s="188" t="s">
        <v>1777</v>
      </c>
      <c r="C1295" s="298" t="s">
        <v>2799</v>
      </c>
      <c r="D1295" s="32" t="s">
        <v>32</v>
      </c>
      <c r="E1295" s="238">
        <v>3567.2</v>
      </c>
      <c r="F1295" s="256">
        <v>41750</v>
      </c>
      <c r="G1295" s="34">
        <v>3567.2</v>
      </c>
      <c r="H1295" s="36">
        <f t="shared" si="20"/>
        <v>0</v>
      </c>
      <c r="I1295" s="430" t="s">
        <v>27</v>
      </c>
    </row>
    <row r="1296" spans="1:9" x14ac:dyDescent="0.25">
      <c r="A1296" s="192"/>
      <c r="B1296" s="188" t="s">
        <v>1779</v>
      </c>
      <c r="C1296" s="298" t="s">
        <v>2799</v>
      </c>
      <c r="D1296" s="236" t="s">
        <v>2819</v>
      </c>
      <c r="E1296" s="237">
        <v>0</v>
      </c>
      <c r="F1296" s="423" t="s">
        <v>2820</v>
      </c>
      <c r="G1296" s="47"/>
      <c r="H1296" s="36">
        <f t="shared" si="20"/>
        <v>0</v>
      </c>
      <c r="I1296" s="430" t="s">
        <v>27</v>
      </c>
    </row>
    <row r="1297" spans="1:9" x14ac:dyDescent="0.25">
      <c r="A1297" s="192"/>
      <c r="B1297" s="188" t="s">
        <v>1780</v>
      </c>
      <c r="C1297" s="298" t="s">
        <v>2799</v>
      </c>
      <c r="D1297" s="32" t="s">
        <v>58</v>
      </c>
      <c r="E1297" s="238">
        <v>2095.1999999999998</v>
      </c>
      <c r="F1297" s="256">
        <v>41750</v>
      </c>
      <c r="G1297" s="34">
        <v>2095.1999999999998</v>
      </c>
      <c r="H1297" s="36">
        <f t="shared" si="20"/>
        <v>0</v>
      </c>
      <c r="I1297" s="430" t="s">
        <v>27</v>
      </c>
    </row>
    <row r="1298" spans="1:9" x14ac:dyDescent="0.25">
      <c r="A1298" s="192"/>
      <c r="B1298" s="188" t="s">
        <v>1781</v>
      </c>
      <c r="C1298" s="298" t="s">
        <v>2799</v>
      </c>
      <c r="D1298" s="20" t="s">
        <v>55</v>
      </c>
      <c r="E1298" s="213">
        <v>10915.2</v>
      </c>
      <c r="F1298" s="436">
        <v>41749</v>
      </c>
      <c r="G1298" s="42">
        <v>10915.2</v>
      </c>
      <c r="H1298" s="36">
        <f t="shared" si="20"/>
        <v>0</v>
      </c>
      <c r="I1298" s="622"/>
    </row>
    <row r="1299" spans="1:9" x14ac:dyDescent="0.25">
      <c r="A1299" s="192"/>
      <c r="B1299" s="188" t="s">
        <v>1782</v>
      </c>
      <c r="C1299" s="298" t="s">
        <v>2799</v>
      </c>
      <c r="D1299" s="32" t="s">
        <v>133</v>
      </c>
      <c r="E1299" s="238">
        <v>21285</v>
      </c>
      <c r="F1299" s="256">
        <v>41749</v>
      </c>
      <c r="G1299" s="34">
        <v>21285</v>
      </c>
      <c r="H1299" s="36">
        <f t="shared" si="20"/>
        <v>0</v>
      </c>
      <c r="I1299" s="430"/>
    </row>
    <row r="1300" spans="1:9" x14ac:dyDescent="0.25">
      <c r="A1300" s="192"/>
      <c r="B1300" s="188" t="s">
        <v>1783</v>
      </c>
      <c r="C1300" s="298" t="s">
        <v>2799</v>
      </c>
      <c r="D1300" s="20" t="s">
        <v>136</v>
      </c>
      <c r="E1300" s="213">
        <v>1910</v>
      </c>
      <c r="F1300" s="436">
        <v>41749</v>
      </c>
      <c r="G1300" s="42">
        <v>1910</v>
      </c>
      <c r="H1300" s="36">
        <f t="shared" si="20"/>
        <v>0</v>
      </c>
      <c r="I1300" s="622"/>
    </row>
    <row r="1301" spans="1:9" x14ac:dyDescent="0.25">
      <c r="A1301" s="192"/>
      <c r="B1301" s="188" t="s">
        <v>1784</v>
      </c>
      <c r="C1301" s="298" t="s">
        <v>2799</v>
      </c>
      <c r="D1301" s="32" t="s">
        <v>47</v>
      </c>
      <c r="E1301" s="238">
        <v>4862.5</v>
      </c>
      <c r="F1301" s="256">
        <v>41750</v>
      </c>
      <c r="G1301" s="34">
        <v>4862.5</v>
      </c>
      <c r="H1301" s="36">
        <f t="shared" si="20"/>
        <v>0</v>
      </c>
      <c r="I1301" s="430" t="s">
        <v>27</v>
      </c>
    </row>
    <row r="1302" spans="1:9" x14ac:dyDescent="0.25">
      <c r="A1302" s="192"/>
      <c r="B1302" s="188" t="s">
        <v>1785</v>
      </c>
      <c r="C1302" s="298" t="s">
        <v>2799</v>
      </c>
      <c r="D1302" s="32" t="s">
        <v>22</v>
      </c>
      <c r="E1302" s="238">
        <v>4680</v>
      </c>
      <c r="F1302" s="256">
        <v>41749</v>
      </c>
      <c r="G1302" s="34">
        <v>4680</v>
      </c>
      <c r="H1302" s="36">
        <f t="shared" si="20"/>
        <v>0</v>
      </c>
      <c r="I1302" s="430"/>
    </row>
    <row r="1303" spans="1:9" x14ac:dyDescent="0.25">
      <c r="A1303" s="192"/>
      <c r="B1303" s="188" t="s">
        <v>1786</v>
      </c>
      <c r="C1303" s="298" t="s">
        <v>2799</v>
      </c>
      <c r="D1303" s="32" t="s">
        <v>2796</v>
      </c>
      <c r="E1303" s="238">
        <v>8669</v>
      </c>
      <c r="F1303" s="256">
        <v>41750</v>
      </c>
      <c r="G1303" s="34">
        <v>8669</v>
      </c>
      <c r="H1303" s="36">
        <f t="shared" si="20"/>
        <v>0</v>
      </c>
      <c r="I1303" s="430" t="s">
        <v>27</v>
      </c>
    </row>
    <row r="1304" spans="1:9" x14ac:dyDescent="0.25">
      <c r="A1304" s="192"/>
      <c r="B1304" s="188" t="s">
        <v>1787</v>
      </c>
      <c r="C1304" s="298" t="s">
        <v>2799</v>
      </c>
      <c r="D1304" s="32" t="s">
        <v>36</v>
      </c>
      <c r="E1304" s="238">
        <v>15975</v>
      </c>
      <c r="F1304" s="256">
        <v>41749</v>
      </c>
      <c r="G1304" s="34">
        <v>15975</v>
      </c>
      <c r="H1304" s="36">
        <f t="shared" si="20"/>
        <v>0</v>
      </c>
      <c r="I1304" s="430" t="s">
        <v>12</v>
      </c>
    </row>
    <row r="1305" spans="1:9" x14ac:dyDescent="0.25">
      <c r="A1305" s="192"/>
      <c r="B1305" s="188" t="s">
        <v>1788</v>
      </c>
      <c r="C1305" s="298" t="s">
        <v>2799</v>
      </c>
      <c r="D1305" s="32" t="s">
        <v>54</v>
      </c>
      <c r="E1305" s="238">
        <v>28400</v>
      </c>
      <c r="F1305" s="256">
        <v>41750</v>
      </c>
      <c r="G1305" s="34">
        <v>28400</v>
      </c>
      <c r="H1305" s="36">
        <f t="shared" si="20"/>
        <v>0</v>
      </c>
      <c r="I1305" s="430" t="s">
        <v>27</v>
      </c>
    </row>
    <row r="1306" spans="1:9" x14ac:dyDescent="0.25">
      <c r="A1306" s="192"/>
      <c r="B1306" s="188" t="s">
        <v>1789</v>
      </c>
      <c r="C1306" s="298" t="s">
        <v>2799</v>
      </c>
      <c r="D1306" s="32" t="s">
        <v>52</v>
      </c>
      <c r="E1306" s="238">
        <v>4201.2</v>
      </c>
      <c r="F1306" s="256">
        <v>41749</v>
      </c>
      <c r="G1306" s="34">
        <v>4201.2</v>
      </c>
      <c r="H1306" s="36">
        <f t="shared" si="20"/>
        <v>0</v>
      </c>
      <c r="I1306" s="430" t="s">
        <v>12</v>
      </c>
    </row>
    <row r="1307" spans="1:9" x14ac:dyDescent="0.25">
      <c r="A1307" s="192"/>
      <c r="B1307" s="188" t="s">
        <v>1790</v>
      </c>
      <c r="C1307" s="298" t="s">
        <v>2799</v>
      </c>
      <c r="D1307" s="32" t="s">
        <v>149</v>
      </c>
      <c r="E1307" s="238">
        <v>6487.2</v>
      </c>
      <c r="F1307" s="256">
        <v>41749</v>
      </c>
      <c r="G1307" s="34">
        <v>6487.2</v>
      </c>
      <c r="H1307" s="36">
        <f t="shared" si="20"/>
        <v>0</v>
      </c>
      <c r="I1307" s="430"/>
    </row>
    <row r="1308" spans="1:9" x14ac:dyDescent="0.25">
      <c r="A1308" s="192"/>
      <c r="B1308" s="188" t="s">
        <v>1792</v>
      </c>
      <c r="C1308" s="298" t="s">
        <v>2799</v>
      </c>
      <c r="D1308" s="32" t="s">
        <v>49</v>
      </c>
      <c r="E1308" s="238">
        <v>6325.6</v>
      </c>
      <c r="F1308" s="256">
        <v>41749</v>
      </c>
      <c r="G1308" s="34">
        <v>6325.6</v>
      </c>
      <c r="H1308" s="36">
        <f t="shared" si="20"/>
        <v>0</v>
      </c>
      <c r="I1308" s="430"/>
    </row>
    <row r="1309" spans="1:9" x14ac:dyDescent="0.25">
      <c r="A1309" s="192"/>
      <c r="B1309" s="188" t="s">
        <v>1793</v>
      </c>
      <c r="C1309" s="298" t="s">
        <v>2799</v>
      </c>
      <c r="D1309" s="32" t="s">
        <v>149</v>
      </c>
      <c r="E1309" s="238">
        <v>4183</v>
      </c>
      <c r="F1309" s="256">
        <v>41749</v>
      </c>
      <c r="G1309" s="34">
        <v>4183</v>
      </c>
      <c r="H1309" s="36">
        <f t="shared" si="20"/>
        <v>0</v>
      </c>
      <c r="I1309" s="430"/>
    </row>
    <row r="1310" spans="1:9" x14ac:dyDescent="0.25">
      <c r="A1310" s="192"/>
      <c r="B1310" s="188" t="s">
        <v>1794</v>
      </c>
      <c r="C1310" s="298" t="s">
        <v>2799</v>
      </c>
      <c r="D1310" s="32" t="s">
        <v>18</v>
      </c>
      <c r="E1310" s="238">
        <v>1713</v>
      </c>
      <c r="F1310" s="256">
        <v>41749</v>
      </c>
      <c r="G1310" s="34">
        <v>1713</v>
      </c>
      <c r="H1310" s="36">
        <f t="shared" si="20"/>
        <v>0</v>
      </c>
      <c r="I1310" s="430"/>
    </row>
    <row r="1311" spans="1:9" x14ac:dyDescent="0.25">
      <c r="A1311" s="192"/>
      <c r="B1311" s="188" t="s">
        <v>1795</v>
      </c>
      <c r="C1311" s="298" t="s">
        <v>2799</v>
      </c>
      <c r="D1311" s="32" t="s">
        <v>16</v>
      </c>
      <c r="E1311" s="238">
        <v>35681.800000000003</v>
      </c>
      <c r="F1311" s="412">
        <v>41781</v>
      </c>
      <c r="G1311" s="40">
        <v>35681.800000000003</v>
      </c>
      <c r="H1311" s="36">
        <f t="shared" si="20"/>
        <v>0</v>
      </c>
      <c r="I1311" s="430"/>
    </row>
    <row r="1312" spans="1:9" x14ac:dyDescent="0.25">
      <c r="A1312" s="192"/>
      <c r="B1312" s="188" t="s">
        <v>1796</v>
      </c>
      <c r="C1312" s="298" t="s">
        <v>2799</v>
      </c>
      <c r="D1312" s="32" t="s">
        <v>494</v>
      </c>
      <c r="E1312" s="238">
        <v>1737.5</v>
      </c>
      <c r="F1312" s="256">
        <v>41749</v>
      </c>
      <c r="G1312" s="34">
        <v>1737.5</v>
      </c>
      <c r="H1312" s="36">
        <f t="shared" si="20"/>
        <v>0</v>
      </c>
      <c r="I1312" s="430"/>
    </row>
    <row r="1313" spans="1:9" x14ac:dyDescent="0.25">
      <c r="A1313" s="192"/>
      <c r="B1313" s="188" t="s">
        <v>1797</v>
      </c>
      <c r="C1313" s="298" t="s">
        <v>2799</v>
      </c>
      <c r="D1313" s="32" t="s">
        <v>8</v>
      </c>
      <c r="E1313" s="238">
        <v>1056</v>
      </c>
      <c r="F1313" s="256">
        <v>41749</v>
      </c>
      <c r="G1313" s="34">
        <v>1056</v>
      </c>
      <c r="H1313" s="36">
        <f t="shared" si="20"/>
        <v>0</v>
      </c>
      <c r="I1313" s="430" t="s">
        <v>8</v>
      </c>
    </row>
    <row r="1314" spans="1:9" x14ac:dyDescent="0.25">
      <c r="A1314" s="192"/>
      <c r="B1314" s="188" t="s">
        <v>1798</v>
      </c>
      <c r="C1314" s="298" t="s">
        <v>2799</v>
      </c>
      <c r="D1314" s="32" t="s">
        <v>888</v>
      </c>
      <c r="E1314" s="238">
        <v>2098</v>
      </c>
      <c r="F1314" s="256">
        <v>41749</v>
      </c>
      <c r="G1314" s="34">
        <v>2098</v>
      </c>
      <c r="H1314" s="36">
        <f t="shared" si="20"/>
        <v>0</v>
      </c>
      <c r="I1314" s="430"/>
    </row>
    <row r="1315" spans="1:9" x14ac:dyDescent="0.25">
      <c r="A1315" s="192"/>
      <c r="B1315" s="188" t="s">
        <v>1799</v>
      </c>
      <c r="C1315" s="298" t="s">
        <v>2799</v>
      </c>
      <c r="D1315" s="32" t="s">
        <v>185</v>
      </c>
      <c r="E1315" s="238">
        <v>18350</v>
      </c>
      <c r="F1315" s="256">
        <v>41751</v>
      </c>
      <c r="G1315" s="34">
        <v>18350</v>
      </c>
      <c r="H1315" s="36">
        <f t="shared" si="20"/>
        <v>0</v>
      </c>
      <c r="I1315" s="430" t="s">
        <v>21</v>
      </c>
    </row>
    <row r="1316" spans="1:9" x14ac:dyDescent="0.25">
      <c r="A1316" s="192"/>
      <c r="B1316" s="188" t="s">
        <v>1800</v>
      </c>
      <c r="C1316" s="298" t="s">
        <v>2799</v>
      </c>
      <c r="D1316" s="32" t="s">
        <v>533</v>
      </c>
      <c r="E1316" s="238">
        <v>399</v>
      </c>
      <c r="F1316" s="256">
        <v>41749</v>
      </c>
      <c r="G1316" s="34">
        <v>399</v>
      </c>
      <c r="H1316" s="36">
        <f t="shared" si="20"/>
        <v>0</v>
      </c>
      <c r="I1316" s="430"/>
    </row>
    <row r="1317" spans="1:9" x14ac:dyDescent="0.25">
      <c r="A1317" s="192">
        <v>41750</v>
      </c>
      <c r="B1317" s="188" t="s">
        <v>1801</v>
      </c>
      <c r="C1317" s="298" t="s">
        <v>2799</v>
      </c>
      <c r="D1317" s="32" t="s">
        <v>1030</v>
      </c>
      <c r="E1317" s="238">
        <v>4569.6000000000004</v>
      </c>
      <c r="F1317" s="256">
        <v>41750</v>
      </c>
      <c r="G1317" s="34">
        <v>4569.6000000000004</v>
      </c>
      <c r="H1317" s="36">
        <f t="shared" si="20"/>
        <v>0</v>
      </c>
      <c r="I1317" s="77"/>
    </row>
    <row r="1318" spans="1:9" x14ac:dyDescent="0.25">
      <c r="A1318" s="192"/>
      <c r="B1318" s="188" t="s">
        <v>1802</v>
      </c>
      <c r="C1318" s="298" t="s">
        <v>2799</v>
      </c>
      <c r="D1318" s="32" t="s">
        <v>144</v>
      </c>
      <c r="E1318" s="238">
        <v>3661</v>
      </c>
      <c r="F1318" s="256">
        <v>41750</v>
      </c>
      <c r="G1318" s="34">
        <v>3661</v>
      </c>
      <c r="H1318" s="36">
        <f t="shared" si="20"/>
        <v>0</v>
      </c>
      <c r="I1318" s="430" t="s">
        <v>27</v>
      </c>
    </row>
    <row r="1319" spans="1:9" x14ac:dyDescent="0.25">
      <c r="A1319" s="192"/>
      <c r="B1319" s="188" t="s">
        <v>1803</v>
      </c>
      <c r="C1319" s="298" t="s">
        <v>2799</v>
      </c>
      <c r="D1319" s="32" t="s">
        <v>2821</v>
      </c>
      <c r="E1319" s="238">
        <v>9191</v>
      </c>
      <c r="F1319" s="428" t="s">
        <v>2822</v>
      </c>
      <c r="G1319" s="34">
        <v>9191</v>
      </c>
      <c r="H1319" s="36">
        <f t="shared" si="20"/>
        <v>0</v>
      </c>
      <c r="I1319" s="430"/>
    </row>
    <row r="1320" spans="1:9" x14ac:dyDescent="0.25">
      <c r="A1320" s="192"/>
      <c r="B1320" s="188" t="s">
        <v>1804</v>
      </c>
      <c r="C1320" s="298" t="s">
        <v>2799</v>
      </c>
      <c r="D1320" s="32" t="s">
        <v>260</v>
      </c>
      <c r="E1320" s="238">
        <v>2920</v>
      </c>
      <c r="F1320" s="256">
        <v>41750</v>
      </c>
      <c r="G1320" s="34">
        <v>2920</v>
      </c>
      <c r="H1320" s="36">
        <f t="shared" si="20"/>
        <v>0</v>
      </c>
      <c r="I1320" s="430" t="s">
        <v>217</v>
      </c>
    </row>
    <row r="1321" spans="1:9" x14ac:dyDescent="0.25">
      <c r="A1321" s="192"/>
      <c r="B1321" s="188" t="s">
        <v>1805</v>
      </c>
      <c r="C1321" s="298" t="s">
        <v>2799</v>
      </c>
      <c r="D1321" s="32" t="s">
        <v>28</v>
      </c>
      <c r="E1321" s="238">
        <v>9178.4</v>
      </c>
      <c r="F1321" s="256">
        <v>41750</v>
      </c>
      <c r="G1321" s="34">
        <v>9178.4</v>
      </c>
      <c r="H1321" s="36">
        <f t="shared" si="20"/>
        <v>0</v>
      </c>
      <c r="I1321" s="430"/>
    </row>
    <row r="1322" spans="1:9" x14ac:dyDescent="0.25">
      <c r="A1322" s="192"/>
      <c r="B1322" s="188" t="s">
        <v>1806</v>
      </c>
      <c r="C1322" s="298" t="s">
        <v>2799</v>
      </c>
      <c r="D1322" s="32" t="s">
        <v>106</v>
      </c>
      <c r="E1322" s="238">
        <v>97531</v>
      </c>
      <c r="F1322" s="412">
        <v>41772</v>
      </c>
      <c r="G1322" s="40">
        <v>97531</v>
      </c>
      <c r="H1322" s="36">
        <f t="shared" si="20"/>
        <v>0</v>
      </c>
      <c r="I1322" s="430" t="s">
        <v>217</v>
      </c>
    </row>
    <row r="1323" spans="1:9" x14ac:dyDescent="0.25">
      <c r="A1323" s="192"/>
      <c r="B1323" s="188" t="s">
        <v>1807</v>
      </c>
      <c r="C1323" s="298" t="s">
        <v>2799</v>
      </c>
      <c r="D1323" s="32" t="s">
        <v>23</v>
      </c>
      <c r="E1323" s="238">
        <v>6009.5</v>
      </c>
      <c r="F1323" s="256">
        <v>41750</v>
      </c>
      <c r="G1323" s="34">
        <v>6009.5</v>
      </c>
      <c r="H1323" s="36">
        <f t="shared" si="20"/>
        <v>0</v>
      </c>
      <c r="I1323" s="430"/>
    </row>
    <row r="1324" spans="1:9" x14ac:dyDescent="0.25">
      <c r="A1324" s="192"/>
      <c r="B1324" s="188" t="s">
        <v>1808</v>
      </c>
      <c r="C1324" s="298" t="s">
        <v>2799</v>
      </c>
      <c r="D1324" s="32" t="s">
        <v>374</v>
      </c>
      <c r="E1324" s="238">
        <v>4950.6000000000004</v>
      </c>
      <c r="F1324" s="256">
        <v>41750</v>
      </c>
      <c r="G1324" s="34">
        <v>4950.6000000000004</v>
      </c>
      <c r="H1324" s="36">
        <f t="shared" si="20"/>
        <v>0</v>
      </c>
      <c r="I1324" s="430"/>
    </row>
    <row r="1325" spans="1:9" x14ac:dyDescent="0.25">
      <c r="A1325" s="192"/>
      <c r="B1325" s="188" t="s">
        <v>1809</v>
      </c>
      <c r="C1325" s="298" t="s">
        <v>2799</v>
      </c>
      <c r="D1325" s="32" t="s">
        <v>374</v>
      </c>
      <c r="E1325" s="238">
        <v>18822</v>
      </c>
      <c r="F1325" s="256">
        <v>41750</v>
      </c>
      <c r="G1325" s="34">
        <v>18822</v>
      </c>
      <c r="H1325" s="36">
        <f t="shared" si="20"/>
        <v>0</v>
      </c>
      <c r="I1325" s="430"/>
    </row>
    <row r="1326" spans="1:9" x14ac:dyDescent="0.25">
      <c r="A1326" s="192"/>
      <c r="B1326" s="188" t="s">
        <v>1811</v>
      </c>
      <c r="C1326" s="298" t="s">
        <v>2799</v>
      </c>
      <c r="D1326" s="32" t="s">
        <v>16</v>
      </c>
      <c r="E1326" s="238">
        <v>38450</v>
      </c>
      <c r="F1326" s="412">
        <v>41781</v>
      </c>
      <c r="G1326" s="40">
        <v>38450</v>
      </c>
      <c r="H1326" s="36">
        <f t="shared" si="20"/>
        <v>0</v>
      </c>
      <c r="I1326" s="430" t="s">
        <v>21</v>
      </c>
    </row>
    <row r="1327" spans="1:9" x14ac:dyDescent="0.25">
      <c r="A1327" s="192"/>
      <c r="B1327" s="188" t="s">
        <v>1812</v>
      </c>
      <c r="C1327" s="298" t="s">
        <v>2799</v>
      </c>
      <c r="D1327" s="32" t="s">
        <v>8</v>
      </c>
      <c r="E1327" s="238">
        <v>365</v>
      </c>
      <c r="F1327" s="256">
        <v>41750</v>
      </c>
      <c r="G1327" s="34">
        <v>365</v>
      </c>
      <c r="H1327" s="36">
        <f t="shared" si="20"/>
        <v>0</v>
      </c>
      <c r="I1327" s="430" t="s">
        <v>8</v>
      </c>
    </row>
    <row r="1328" spans="1:9" x14ac:dyDescent="0.25">
      <c r="A1328" s="192"/>
      <c r="B1328" s="188" t="s">
        <v>1813</v>
      </c>
      <c r="C1328" s="298" t="s">
        <v>2799</v>
      </c>
      <c r="D1328" s="32" t="s">
        <v>288</v>
      </c>
      <c r="E1328" s="238">
        <v>1577</v>
      </c>
      <c r="F1328" s="256">
        <v>41750</v>
      </c>
      <c r="G1328" s="34">
        <v>1577</v>
      </c>
      <c r="H1328" s="36">
        <f t="shared" si="20"/>
        <v>0</v>
      </c>
      <c r="I1328" s="430" t="s">
        <v>217</v>
      </c>
    </row>
    <row r="1329" spans="1:9" x14ac:dyDescent="0.25">
      <c r="A1329" s="192"/>
      <c r="B1329" s="188" t="s">
        <v>1815</v>
      </c>
      <c r="C1329" s="298" t="s">
        <v>2799</v>
      </c>
      <c r="D1329" s="32" t="s">
        <v>2823</v>
      </c>
      <c r="E1329" s="238">
        <v>2134</v>
      </c>
      <c r="F1329" s="256">
        <v>41750</v>
      </c>
      <c r="G1329" s="34">
        <v>2134</v>
      </c>
      <c r="H1329" s="36">
        <f t="shared" si="20"/>
        <v>0</v>
      </c>
      <c r="I1329" s="430" t="s">
        <v>217</v>
      </c>
    </row>
    <row r="1330" spans="1:9" x14ac:dyDescent="0.25">
      <c r="A1330" s="192"/>
      <c r="B1330" s="188" t="s">
        <v>1816</v>
      </c>
      <c r="C1330" s="298" t="s">
        <v>2799</v>
      </c>
      <c r="D1330" s="32" t="s">
        <v>229</v>
      </c>
      <c r="E1330" s="238">
        <v>21690</v>
      </c>
      <c r="F1330" s="256">
        <v>41752</v>
      </c>
      <c r="G1330" s="34">
        <v>21690</v>
      </c>
      <c r="H1330" s="36">
        <f t="shared" si="20"/>
        <v>0</v>
      </c>
      <c r="I1330" s="430" t="s">
        <v>162</v>
      </c>
    </row>
    <row r="1331" spans="1:9" x14ac:dyDescent="0.25">
      <c r="A1331" s="192"/>
      <c r="B1331" s="188" t="s">
        <v>1817</v>
      </c>
      <c r="C1331" s="298" t="s">
        <v>2799</v>
      </c>
      <c r="D1331" s="32" t="s">
        <v>2824</v>
      </c>
      <c r="E1331" s="238">
        <v>1010</v>
      </c>
      <c r="F1331" s="256">
        <v>41750</v>
      </c>
      <c r="G1331" s="34">
        <v>1010</v>
      </c>
      <c r="H1331" s="36">
        <f t="shared" si="20"/>
        <v>0</v>
      </c>
      <c r="I1331" s="430"/>
    </row>
    <row r="1332" spans="1:9" x14ac:dyDescent="0.25">
      <c r="A1332" s="192"/>
      <c r="B1332" s="188" t="s">
        <v>1819</v>
      </c>
      <c r="C1332" s="298" t="s">
        <v>2799</v>
      </c>
      <c r="D1332" s="32" t="s">
        <v>501</v>
      </c>
      <c r="E1332" s="238">
        <v>2957</v>
      </c>
      <c r="F1332" s="256">
        <v>41750</v>
      </c>
      <c r="G1332" s="34">
        <v>2957</v>
      </c>
      <c r="H1332" s="36">
        <f t="shared" si="20"/>
        <v>0</v>
      </c>
      <c r="I1332" s="430"/>
    </row>
    <row r="1333" spans="1:9" x14ac:dyDescent="0.25">
      <c r="A1333" s="192"/>
      <c r="B1333" s="188" t="s">
        <v>1821</v>
      </c>
      <c r="C1333" s="298" t="s">
        <v>2799</v>
      </c>
      <c r="D1333" s="32" t="s">
        <v>50</v>
      </c>
      <c r="E1333" s="238">
        <v>4875</v>
      </c>
      <c r="F1333" s="256">
        <v>41750</v>
      </c>
      <c r="G1333" s="34">
        <v>4875</v>
      </c>
      <c r="H1333" s="36">
        <f t="shared" si="20"/>
        <v>0</v>
      </c>
      <c r="I1333" s="430"/>
    </row>
    <row r="1334" spans="1:9" x14ac:dyDescent="0.25">
      <c r="A1334" s="192"/>
      <c r="B1334" s="188" t="s">
        <v>1822</v>
      </c>
      <c r="C1334" s="298" t="s">
        <v>2799</v>
      </c>
      <c r="D1334" s="32" t="s">
        <v>2825</v>
      </c>
      <c r="E1334" s="238">
        <v>7344</v>
      </c>
      <c r="F1334" s="256">
        <v>41750</v>
      </c>
      <c r="G1334" s="34">
        <v>7344</v>
      </c>
      <c r="H1334" s="36">
        <f t="shared" si="20"/>
        <v>0</v>
      </c>
      <c r="I1334" s="430"/>
    </row>
    <row r="1335" spans="1:9" x14ac:dyDescent="0.25">
      <c r="A1335" s="192"/>
      <c r="B1335" s="188" t="s">
        <v>1823</v>
      </c>
      <c r="C1335" s="298" t="s">
        <v>2799</v>
      </c>
      <c r="D1335" s="32" t="s">
        <v>55</v>
      </c>
      <c r="E1335" s="238">
        <v>7421</v>
      </c>
      <c r="F1335" s="256">
        <v>41750</v>
      </c>
      <c r="G1335" s="34">
        <v>7421</v>
      </c>
      <c r="H1335" s="36">
        <f t="shared" si="20"/>
        <v>0</v>
      </c>
      <c r="I1335" s="430"/>
    </row>
    <row r="1336" spans="1:9" x14ac:dyDescent="0.25">
      <c r="A1336" s="192"/>
      <c r="B1336" s="188" t="s">
        <v>1825</v>
      </c>
      <c r="C1336" s="298" t="s">
        <v>2799</v>
      </c>
      <c r="D1336" s="32" t="s">
        <v>134</v>
      </c>
      <c r="E1336" s="238">
        <v>10220</v>
      </c>
      <c r="F1336" s="256">
        <v>41751</v>
      </c>
      <c r="G1336" s="34">
        <v>10220</v>
      </c>
      <c r="H1336" s="36">
        <f t="shared" si="20"/>
        <v>0</v>
      </c>
      <c r="I1336" s="430" t="s">
        <v>65</v>
      </c>
    </row>
    <row r="1337" spans="1:9" x14ac:dyDescent="0.25">
      <c r="A1337" s="192">
        <v>41750</v>
      </c>
      <c r="B1337" s="188" t="s">
        <v>1826</v>
      </c>
      <c r="C1337" s="298" t="s">
        <v>2799</v>
      </c>
      <c r="D1337" s="32" t="s">
        <v>25</v>
      </c>
      <c r="E1337" s="238">
        <v>29714.5</v>
      </c>
      <c r="F1337" s="505" t="s">
        <v>4053</v>
      </c>
      <c r="G1337" s="300">
        <v>28714.5</v>
      </c>
      <c r="H1337" s="627">
        <f t="shared" si="20"/>
        <v>1000</v>
      </c>
      <c r="I1337" s="430" t="s">
        <v>65</v>
      </c>
    </row>
    <row r="1338" spans="1:9" x14ac:dyDescent="0.25">
      <c r="A1338" s="192"/>
      <c r="B1338" s="188" t="s">
        <v>1827</v>
      </c>
      <c r="C1338" s="298" t="s">
        <v>2799</v>
      </c>
      <c r="D1338" s="32" t="s">
        <v>11</v>
      </c>
      <c r="E1338" s="238">
        <v>27634.95</v>
      </c>
      <c r="F1338" s="412">
        <v>41777</v>
      </c>
      <c r="G1338" s="40">
        <v>27634.95</v>
      </c>
      <c r="H1338" s="36">
        <f t="shared" si="20"/>
        <v>0</v>
      </c>
      <c r="I1338" s="430" t="s">
        <v>65</v>
      </c>
    </row>
    <row r="1339" spans="1:9" x14ac:dyDescent="0.25">
      <c r="A1339" s="192"/>
      <c r="B1339" s="188" t="s">
        <v>1829</v>
      </c>
      <c r="C1339" s="298" t="s">
        <v>2799</v>
      </c>
      <c r="D1339" s="32" t="s">
        <v>180</v>
      </c>
      <c r="E1339" s="238">
        <v>29849</v>
      </c>
      <c r="F1339" s="421" t="s">
        <v>2826</v>
      </c>
      <c r="G1339" s="34">
        <v>29849</v>
      </c>
      <c r="H1339" s="36">
        <f t="shared" si="20"/>
        <v>0</v>
      </c>
      <c r="I1339" s="430" t="s">
        <v>65</v>
      </c>
    </row>
    <row r="1340" spans="1:9" x14ac:dyDescent="0.25">
      <c r="A1340" s="192"/>
      <c r="B1340" s="188" t="s">
        <v>1830</v>
      </c>
      <c r="C1340" s="298" t="s">
        <v>2799</v>
      </c>
      <c r="D1340" s="32" t="s">
        <v>479</v>
      </c>
      <c r="E1340" s="238">
        <v>19208</v>
      </c>
      <c r="F1340" s="256">
        <v>41752</v>
      </c>
      <c r="G1340" s="34">
        <v>19208</v>
      </c>
      <c r="H1340" s="36">
        <f t="shared" si="20"/>
        <v>0</v>
      </c>
      <c r="I1340" s="430" t="s">
        <v>162</v>
      </c>
    </row>
    <row r="1341" spans="1:9" x14ac:dyDescent="0.25">
      <c r="A1341" s="192"/>
      <c r="B1341" s="188" t="s">
        <v>1832</v>
      </c>
      <c r="C1341" s="298" t="s">
        <v>2799</v>
      </c>
      <c r="D1341" s="32" t="s">
        <v>665</v>
      </c>
      <c r="E1341" s="238">
        <v>11904</v>
      </c>
      <c r="F1341" s="256">
        <v>41752</v>
      </c>
      <c r="G1341" s="34">
        <v>11904</v>
      </c>
      <c r="H1341" s="36">
        <f t="shared" si="20"/>
        <v>0</v>
      </c>
      <c r="I1341" s="430" t="s">
        <v>162</v>
      </c>
    </row>
    <row r="1342" spans="1:9" x14ac:dyDescent="0.25">
      <c r="A1342" s="232">
        <v>41750</v>
      </c>
      <c r="B1342" s="255" t="s">
        <v>1833</v>
      </c>
      <c r="C1342" s="298" t="s">
        <v>2799</v>
      </c>
      <c r="D1342" s="32" t="s">
        <v>478</v>
      </c>
      <c r="E1342" s="238">
        <v>9009.5</v>
      </c>
      <c r="F1342" s="419" t="s">
        <v>2827</v>
      </c>
      <c r="G1342" s="34">
        <v>9009.5</v>
      </c>
      <c r="H1342" s="36">
        <f t="shared" si="20"/>
        <v>0</v>
      </c>
      <c r="I1342" s="430" t="s">
        <v>65</v>
      </c>
    </row>
    <row r="1343" spans="1:9" x14ac:dyDescent="0.25">
      <c r="A1343" s="192"/>
      <c r="B1343" s="188" t="s">
        <v>1834</v>
      </c>
      <c r="C1343" s="298" t="s">
        <v>2799</v>
      </c>
      <c r="D1343" s="32" t="s">
        <v>163</v>
      </c>
      <c r="E1343" s="238">
        <v>2808</v>
      </c>
      <c r="F1343" s="256">
        <v>41750</v>
      </c>
      <c r="G1343" s="34">
        <v>2808</v>
      </c>
      <c r="H1343" s="36">
        <f t="shared" ref="H1343:H1386" si="21">E1343-G1343</f>
        <v>0</v>
      </c>
      <c r="I1343" s="430" t="s">
        <v>8</v>
      </c>
    </row>
    <row r="1344" spans="1:9" x14ac:dyDescent="0.25">
      <c r="A1344" s="192"/>
      <c r="B1344" s="188" t="s">
        <v>1835</v>
      </c>
      <c r="C1344" s="298" t="s">
        <v>2799</v>
      </c>
      <c r="D1344" s="32" t="s">
        <v>2815</v>
      </c>
      <c r="E1344" s="238">
        <v>12126.5</v>
      </c>
      <c r="F1344" s="256">
        <v>41751</v>
      </c>
      <c r="G1344" s="34">
        <v>12126.5</v>
      </c>
      <c r="H1344" s="50">
        <f t="shared" si="21"/>
        <v>0</v>
      </c>
      <c r="I1344" s="430"/>
    </row>
    <row r="1345" spans="1:9" x14ac:dyDescent="0.25">
      <c r="A1345" s="192"/>
      <c r="B1345" s="188" t="s">
        <v>1837</v>
      </c>
      <c r="C1345" s="298" t="s">
        <v>2799</v>
      </c>
      <c r="D1345" s="32" t="s">
        <v>68</v>
      </c>
      <c r="E1345" s="238">
        <v>5454</v>
      </c>
      <c r="F1345" s="421" t="s">
        <v>2828</v>
      </c>
      <c r="G1345" s="34">
        <v>5454</v>
      </c>
      <c r="H1345" s="36">
        <f t="shared" si="21"/>
        <v>0</v>
      </c>
      <c r="I1345" s="430" t="s">
        <v>65</v>
      </c>
    </row>
    <row r="1346" spans="1:9" x14ac:dyDescent="0.25">
      <c r="A1346" s="192"/>
      <c r="B1346" s="188" t="s">
        <v>1838</v>
      </c>
      <c r="C1346" s="298" t="s">
        <v>2799</v>
      </c>
      <c r="D1346" s="32" t="s">
        <v>8</v>
      </c>
      <c r="E1346" s="238">
        <v>309</v>
      </c>
      <c r="F1346" s="256">
        <v>41750</v>
      </c>
      <c r="G1346" s="34">
        <v>309</v>
      </c>
      <c r="H1346" s="36">
        <f t="shared" si="21"/>
        <v>0</v>
      </c>
      <c r="I1346" s="430" t="s">
        <v>8</v>
      </c>
    </row>
    <row r="1347" spans="1:9" x14ac:dyDescent="0.25">
      <c r="A1347" s="192"/>
      <c r="B1347" s="188" t="s">
        <v>1839</v>
      </c>
      <c r="C1347" s="298" t="s">
        <v>2799</v>
      </c>
      <c r="D1347" s="32" t="s">
        <v>64</v>
      </c>
      <c r="E1347" s="238">
        <v>11197</v>
      </c>
      <c r="F1347" s="256">
        <v>41751</v>
      </c>
      <c r="G1347" s="34">
        <v>11197</v>
      </c>
      <c r="H1347" s="36">
        <f t="shared" si="21"/>
        <v>0</v>
      </c>
      <c r="I1347" s="430" t="s">
        <v>65</v>
      </c>
    </row>
    <row r="1348" spans="1:9" x14ac:dyDescent="0.25">
      <c r="A1348" s="192"/>
      <c r="B1348" s="188" t="s">
        <v>1840</v>
      </c>
      <c r="C1348" s="298" t="s">
        <v>2799</v>
      </c>
      <c r="D1348" s="32" t="s">
        <v>250</v>
      </c>
      <c r="E1348" s="238">
        <v>10877</v>
      </c>
      <c r="F1348" s="256">
        <v>41752</v>
      </c>
      <c r="G1348" s="34">
        <v>10877</v>
      </c>
      <c r="H1348" s="36">
        <f t="shared" si="21"/>
        <v>0</v>
      </c>
      <c r="I1348" s="430" t="s">
        <v>162</v>
      </c>
    </row>
    <row r="1349" spans="1:9" x14ac:dyDescent="0.25">
      <c r="A1349" s="192"/>
      <c r="B1349" s="188" t="s">
        <v>1843</v>
      </c>
      <c r="C1349" s="298" t="s">
        <v>2799</v>
      </c>
      <c r="D1349" s="32" t="s">
        <v>366</v>
      </c>
      <c r="E1349" s="238">
        <v>3864</v>
      </c>
      <c r="F1349" s="256">
        <v>41751</v>
      </c>
      <c r="G1349" s="34">
        <v>3864</v>
      </c>
      <c r="H1349" s="36">
        <f t="shared" si="21"/>
        <v>0</v>
      </c>
      <c r="I1349" s="430" t="s">
        <v>21</v>
      </c>
    </row>
    <row r="1350" spans="1:9" x14ac:dyDescent="0.25">
      <c r="A1350" s="192"/>
      <c r="B1350" s="188" t="s">
        <v>1844</v>
      </c>
      <c r="C1350" s="298" t="s">
        <v>2799</v>
      </c>
      <c r="D1350" s="32" t="s">
        <v>85</v>
      </c>
      <c r="E1350" s="238">
        <v>23046</v>
      </c>
      <c r="F1350" s="431" t="s">
        <v>2829</v>
      </c>
      <c r="G1350" s="34">
        <v>23046</v>
      </c>
      <c r="H1350" s="36">
        <f t="shared" si="21"/>
        <v>0</v>
      </c>
      <c r="I1350" s="430" t="s">
        <v>21</v>
      </c>
    </row>
    <row r="1351" spans="1:9" x14ac:dyDescent="0.25">
      <c r="A1351" s="192"/>
      <c r="B1351" s="188" t="s">
        <v>1845</v>
      </c>
      <c r="C1351" s="298" t="s">
        <v>2799</v>
      </c>
      <c r="D1351" s="20" t="s">
        <v>253</v>
      </c>
      <c r="E1351" s="213">
        <v>5793.1</v>
      </c>
      <c r="F1351" s="436">
        <v>41751</v>
      </c>
      <c r="G1351" s="42">
        <v>5793.1</v>
      </c>
      <c r="H1351" s="36">
        <f t="shared" si="21"/>
        <v>0</v>
      </c>
      <c r="I1351" s="622" t="s">
        <v>21</v>
      </c>
    </row>
    <row r="1352" spans="1:9" x14ac:dyDescent="0.25">
      <c r="A1352" s="192"/>
      <c r="B1352" s="188" t="s">
        <v>1846</v>
      </c>
      <c r="C1352" s="298" t="s">
        <v>2799</v>
      </c>
      <c r="D1352" s="32" t="s">
        <v>2830</v>
      </c>
      <c r="E1352" s="238">
        <v>1560</v>
      </c>
      <c r="F1352" s="256">
        <v>41750</v>
      </c>
      <c r="G1352" s="34">
        <v>1560</v>
      </c>
      <c r="H1352" s="36">
        <f t="shared" si="21"/>
        <v>0</v>
      </c>
      <c r="I1352" s="430" t="s">
        <v>217</v>
      </c>
    </row>
    <row r="1353" spans="1:9" x14ac:dyDescent="0.25">
      <c r="A1353" s="192"/>
      <c r="B1353" s="188" t="s">
        <v>1847</v>
      </c>
      <c r="C1353" s="298" t="s">
        <v>2799</v>
      </c>
      <c r="D1353" s="20" t="s">
        <v>36</v>
      </c>
      <c r="E1353" s="213">
        <v>17317</v>
      </c>
      <c r="F1353" s="436">
        <v>41750</v>
      </c>
      <c r="G1353" s="42">
        <v>17317</v>
      </c>
      <c r="H1353" s="36">
        <f t="shared" si="21"/>
        <v>0</v>
      </c>
      <c r="I1353" s="622" t="s">
        <v>217</v>
      </c>
    </row>
    <row r="1354" spans="1:9" x14ac:dyDescent="0.25">
      <c r="A1354" s="192"/>
      <c r="B1354" s="188" t="s">
        <v>1849</v>
      </c>
      <c r="C1354" s="298" t="s">
        <v>2799</v>
      </c>
      <c r="D1354" s="32" t="s">
        <v>149</v>
      </c>
      <c r="E1354" s="238">
        <v>10055</v>
      </c>
      <c r="F1354" s="256">
        <v>41751</v>
      </c>
      <c r="G1354" s="34">
        <v>10055</v>
      </c>
      <c r="H1354" s="36">
        <f t="shared" si="21"/>
        <v>0</v>
      </c>
      <c r="I1354" s="430" t="s">
        <v>21</v>
      </c>
    </row>
    <row r="1355" spans="1:9" x14ac:dyDescent="0.25">
      <c r="A1355" s="192"/>
      <c r="B1355" s="188" t="s">
        <v>1851</v>
      </c>
      <c r="C1355" s="298" t="s">
        <v>2799</v>
      </c>
      <c r="D1355" s="32" t="s">
        <v>1887</v>
      </c>
      <c r="E1355" s="238">
        <v>3471</v>
      </c>
      <c r="F1355" s="256">
        <v>41750</v>
      </c>
      <c r="G1355" s="34">
        <v>3471</v>
      </c>
      <c r="H1355" s="36">
        <f t="shared" si="21"/>
        <v>0</v>
      </c>
      <c r="I1355" s="430"/>
    </row>
    <row r="1356" spans="1:9" x14ac:dyDescent="0.25">
      <c r="A1356" s="192"/>
      <c r="B1356" s="188" t="s">
        <v>1852</v>
      </c>
      <c r="C1356" s="298" t="s">
        <v>2799</v>
      </c>
      <c r="D1356" s="32" t="s">
        <v>2831</v>
      </c>
      <c r="E1356" s="238">
        <v>9491</v>
      </c>
      <c r="F1356" s="256">
        <v>41750</v>
      </c>
      <c r="G1356" s="34">
        <v>9491</v>
      </c>
      <c r="H1356" s="36">
        <f t="shared" si="21"/>
        <v>0</v>
      </c>
      <c r="I1356" s="430"/>
    </row>
    <row r="1357" spans="1:9" x14ac:dyDescent="0.25">
      <c r="A1357" s="192"/>
      <c r="B1357" s="188" t="s">
        <v>1853</v>
      </c>
      <c r="C1357" s="298" t="s">
        <v>2799</v>
      </c>
      <c r="D1357" s="32" t="s">
        <v>2832</v>
      </c>
      <c r="E1357" s="238">
        <v>33478</v>
      </c>
      <c r="F1357" s="256">
        <v>41751</v>
      </c>
      <c r="G1357" s="34">
        <v>33478</v>
      </c>
      <c r="H1357" s="36">
        <f t="shared" si="21"/>
        <v>0</v>
      </c>
      <c r="I1357" s="430" t="s">
        <v>27</v>
      </c>
    </row>
    <row r="1358" spans="1:9" x14ac:dyDescent="0.25">
      <c r="A1358" s="192"/>
      <c r="B1358" s="188" t="s">
        <v>1854</v>
      </c>
      <c r="C1358" s="298" t="s">
        <v>2799</v>
      </c>
      <c r="D1358" s="32" t="s">
        <v>544</v>
      </c>
      <c r="E1358" s="238">
        <v>7713</v>
      </c>
      <c r="F1358" s="256">
        <v>41751</v>
      </c>
      <c r="G1358" s="34">
        <v>7713</v>
      </c>
      <c r="H1358" s="36">
        <f t="shared" si="21"/>
        <v>0</v>
      </c>
      <c r="I1358" s="430" t="s">
        <v>21</v>
      </c>
    </row>
    <row r="1359" spans="1:9" x14ac:dyDescent="0.25">
      <c r="A1359" s="192"/>
      <c r="B1359" s="188" t="s">
        <v>1855</v>
      </c>
      <c r="C1359" s="298" t="s">
        <v>2799</v>
      </c>
      <c r="D1359" s="32" t="s">
        <v>346</v>
      </c>
      <c r="E1359" s="238">
        <v>2705</v>
      </c>
      <c r="F1359" s="256">
        <v>41751</v>
      </c>
      <c r="G1359" s="34">
        <v>2705</v>
      </c>
      <c r="H1359" s="36">
        <f t="shared" si="21"/>
        <v>0</v>
      </c>
      <c r="I1359" s="430" t="s">
        <v>21</v>
      </c>
    </row>
    <row r="1360" spans="1:9" x14ac:dyDescent="0.25">
      <c r="A1360" s="192"/>
      <c r="B1360" s="188" t="s">
        <v>1856</v>
      </c>
      <c r="C1360" s="298" t="s">
        <v>2799</v>
      </c>
      <c r="D1360" s="32" t="s">
        <v>22</v>
      </c>
      <c r="E1360" s="238">
        <v>6092</v>
      </c>
      <c r="F1360" s="256">
        <v>41750</v>
      </c>
      <c r="G1360" s="34">
        <v>6092</v>
      </c>
      <c r="H1360" s="36">
        <f t="shared" si="21"/>
        <v>0</v>
      </c>
      <c r="I1360" s="430"/>
    </row>
    <row r="1361" spans="1:9" x14ac:dyDescent="0.25">
      <c r="A1361" s="192"/>
      <c r="B1361" s="188" t="s">
        <v>1858</v>
      </c>
      <c r="C1361" s="298" t="s">
        <v>2799</v>
      </c>
      <c r="D1361" s="32" t="s">
        <v>8</v>
      </c>
      <c r="E1361" s="238">
        <v>1426</v>
      </c>
      <c r="F1361" s="256">
        <v>41750</v>
      </c>
      <c r="G1361" s="34">
        <v>1426</v>
      </c>
      <c r="H1361" s="36">
        <f t="shared" si="21"/>
        <v>0</v>
      </c>
      <c r="I1361" s="430" t="s">
        <v>8</v>
      </c>
    </row>
    <row r="1362" spans="1:9" x14ac:dyDescent="0.25">
      <c r="A1362" s="192"/>
      <c r="B1362" s="188" t="s">
        <v>1859</v>
      </c>
      <c r="C1362" s="298" t="s">
        <v>2799</v>
      </c>
      <c r="D1362" s="32" t="s">
        <v>130</v>
      </c>
      <c r="E1362" s="238">
        <v>6859</v>
      </c>
      <c r="F1362" s="421" t="s">
        <v>2833</v>
      </c>
      <c r="G1362" s="34">
        <v>6859</v>
      </c>
      <c r="H1362" s="36">
        <f t="shared" si="21"/>
        <v>0</v>
      </c>
      <c r="I1362" s="430" t="s">
        <v>21</v>
      </c>
    </row>
    <row r="1363" spans="1:9" x14ac:dyDescent="0.25">
      <c r="A1363" s="192"/>
      <c r="B1363" s="188" t="s">
        <v>1860</v>
      </c>
      <c r="C1363" s="298" t="s">
        <v>2799</v>
      </c>
      <c r="D1363" s="32" t="s">
        <v>59</v>
      </c>
      <c r="E1363" s="238">
        <v>13963.5</v>
      </c>
      <c r="F1363" s="412" t="s">
        <v>2834</v>
      </c>
      <c r="G1363" s="34">
        <v>13963.5</v>
      </c>
      <c r="H1363" s="36">
        <f t="shared" si="21"/>
        <v>0</v>
      </c>
      <c r="I1363" s="430" t="s">
        <v>21</v>
      </c>
    </row>
    <row r="1364" spans="1:9" x14ac:dyDescent="0.25">
      <c r="A1364" s="192"/>
      <c r="B1364" s="188" t="s">
        <v>1861</v>
      </c>
      <c r="C1364" s="298" t="s">
        <v>2799</v>
      </c>
      <c r="D1364" s="32" t="s">
        <v>315</v>
      </c>
      <c r="E1364" s="238">
        <v>1539</v>
      </c>
      <c r="F1364" s="256">
        <v>41750</v>
      </c>
      <c r="G1364" s="34">
        <v>1539</v>
      </c>
      <c r="H1364" s="36">
        <f t="shared" si="21"/>
        <v>0</v>
      </c>
      <c r="I1364" s="430"/>
    </row>
    <row r="1365" spans="1:9" x14ac:dyDescent="0.25">
      <c r="A1365" s="192"/>
      <c r="B1365" s="188" t="s">
        <v>1862</v>
      </c>
      <c r="C1365" s="298" t="s">
        <v>2799</v>
      </c>
      <c r="D1365" s="32" t="s">
        <v>315</v>
      </c>
      <c r="E1365" s="238">
        <v>365</v>
      </c>
      <c r="F1365" s="256">
        <v>41751</v>
      </c>
      <c r="G1365" s="34">
        <v>365</v>
      </c>
      <c r="H1365" s="36">
        <f t="shared" si="21"/>
        <v>0</v>
      </c>
      <c r="I1365" s="430" t="s">
        <v>27</v>
      </c>
    </row>
    <row r="1366" spans="1:9" x14ac:dyDescent="0.25">
      <c r="A1366" s="192"/>
      <c r="B1366" s="188" t="s">
        <v>1863</v>
      </c>
      <c r="C1366" s="298" t="s">
        <v>2799</v>
      </c>
      <c r="D1366" s="32" t="s">
        <v>32</v>
      </c>
      <c r="E1366" s="238">
        <v>7634</v>
      </c>
      <c r="F1366" s="256">
        <v>41751</v>
      </c>
      <c r="G1366" s="34">
        <v>7634</v>
      </c>
      <c r="H1366" s="36">
        <f t="shared" si="21"/>
        <v>0</v>
      </c>
      <c r="I1366" s="430" t="s">
        <v>27</v>
      </c>
    </row>
    <row r="1367" spans="1:9" x14ac:dyDescent="0.25">
      <c r="A1367" s="192"/>
      <c r="B1367" s="188" t="s">
        <v>1865</v>
      </c>
      <c r="C1367" s="298" t="s">
        <v>2799</v>
      </c>
      <c r="D1367" s="32" t="s">
        <v>57</v>
      </c>
      <c r="E1367" s="238">
        <v>1175</v>
      </c>
      <c r="F1367" s="256">
        <v>41751</v>
      </c>
      <c r="G1367" s="34">
        <v>1175</v>
      </c>
      <c r="H1367" s="36">
        <f t="shared" si="21"/>
        <v>0</v>
      </c>
      <c r="I1367" s="430" t="s">
        <v>27</v>
      </c>
    </row>
    <row r="1368" spans="1:9" x14ac:dyDescent="0.25">
      <c r="A1368" s="192"/>
      <c r="B1368" s="188" t="s">
        <v>1866</v>
      </c>
      <c r="C1368" s="298" t="s">
        <v>2799</v>
      </c>
      <c r="D1368" s="32" t="s">
        <v>124</v>
      </c>
      <c r="E1368" s="238">
        <v>7892</v>
      </c>
      <c r="F1368" s="256">
        <v>41751</v>
      </c>
      <c r="G1368" s="34">
        <v>7892</v>
      </c>
      <c r="H1368" s="36">
        <f t="shared" si="21"/>
        <v>0</v>
      </c>
      <c r="I1368" s="430" t="s">
        <v>27</v>
      </c>
    </row>
    <row r="1369" spans="1:9" x14ac:dyDescent="0.25">
      <c r="A1369" s="192"/>
      <c r="B1369" s="188" t="s">
        <v>1867</v>
      </c>
      <c r="C1369" s="298" t="s">
        <v>2799</v>
      </c>
      <c r="D1369" s="32" t="s">
        <v>2835</v>
      </c>
      <c r="E1369" s="238">
        <v>1016</v>
      </c>
      <c r="F1369" s="256">
        <v>41751</v>
      </c>
      <c r="G1369" s="34">
        <v>1016</v>
      </c>
      <c r="H1369" s="36">
        <f t="shared" si="21"/>
        <v>0</v>
      </c>
      <c r="I1369" s="430" t="s">
        <v>27</v>
      </c>
    </row>
    <row r="1370" spans="1:9" x14ac:dyDescent="0.25">
      <c r="A1370" s="192"/>
      <c r="B1370" s="188" t="s">
        <v>1868</v>
      </c>
      <c r="C1370" s="298" t="s">
        <v>2799</v>
      </c>
      <c r="D1370" s="32" t="s">
        <v>1778</v>
      </c>
      <c r="E1370" s="238">
        <v>1150</v>
      </c>
      <c r="F1370" s="256">
        <v>41751</v>
      </c>
      <c r="G1370" s="34">
        <v>1150</v>
      </c>
      <c r="H1370" s="36">
        <f t="shared" si="21"/>
        <v>0</v>
      </c>
      <c r="I1370" s="430" t="s">
        <v>27</v>
      </c>
    </row>
    <row r="1371" spans="1:9" x14ac:dyDescent="0.25">
      <c r="A1371" s="192"/>
      <c r="B1371" s="188" t="s">
        <v>1869</v>
      </c>
      <c r="C1371" s="298" t="s">
        <v>2799</v>
      </c>
      <c r="D1371" s="32" t="s">
        <v>34</v>
      </c>
      <c r="E1371" s="238">
        <v>2159.5</v>
      </c>
      <c r="F1371" s="428" t="s">
        <v>2836</v>
      </c>
      <c r="G1371" s="34">
        <v>2159.5</v>
      </c>
      <c r="H1371" s="36">
        <f t="shared" si="21"/>
        <v>0</v>
      </c>
      <c r="I1371" s="430" t="s">
        <v>27</v>
      </c>
    </row>
    <row r="1372" spans="1:9" x14ac:dyDescent="0.25">
      <c r="A1372" s="192"/>
      <c r="B1372" s="188" t="s">
        <v>1871</v>
      </c>
      <c r="C1372" s="298" t="s">
        <v>2799</v>
      </c>
      <c r="D1372" s="32" t="s">
        <v>1385</v>
      </c>
      <c r="E1372" s="238">
        <v>2312</v>
      </c>
      <c r="F1372" s="256">
        <v>41751</v>
      </c>
      <c r="G1372" s="34">
        <v>2312</v>
      </c>
      <c r="H1372" s="36">
        <f t="shared" si="21"/>
        <v>0</v>
      </c>
      <c r="I1372" s="430" t="s">
        <v>27</v>
      </c>
    </row>
    <row r="1373" spans="1:9" x14ac:dyDescent="0.25">
      <c r="A1373" s="192"/>
      <c r="B1373" s="188" t="s">
        <v>1872</v>
      </c>
      <c r="C1373" s="298" t="s">
        <v>2799</v>
      </c>
      <c r="D1373" s="32" t="s">
        <v>2837</v>
      </c>
      <c r="E1373" s="238">
        <v>5659</v>
      </c>
      <c r="F1373" s="256">
        <v>41751</v>
      </c>
      <c r="G1373" s="34">
        <v>5659</v>
      </c>
      <c r="H1373" s="36">
        <f t="shared" si="21"/>
        <v>0</v>
      </c>
      <c r="I1373" s="430" t="s">
        <v>21</v>
      </c>
    </row>
    <row r="1374" spans="1:9" x14ac:dyDescent="0.25">
      <c r="A1374" s="192"/>
      <c r="B1374" s="188" t="s">
        <v>1873</v>
      </c>
      <c r="C1374" s="298" t="s">
        <v>2799</v>
      </c>
      <c r="D1374" s="32" t="s">
        <v>47</v>
      </c>
      <c r="E1374" s="238">
        <v>2253</v>
      </c>
      <c r="F1374" s="256">
        <v>41751</v>
      </c>
      <c r="G1374" s="34">
        <v>2253</v>
      </c>
      <c r="H1374" s="36">
        <f t="shared" si="21"/>
        <v>0</v>
      </c>
      <c r="I1374" s="430" t="s">
        <v>27</v>
      </c>
    </row>
    <row r="1375" spans="1:9" x14ac:dyDescent="0.25">
      <c r="A1375" s="192"/>
      <c r="B1375" s="188" t="s">
        <v>1874</v>
      </c>
      <c r="C1375" s="298" t="s">
        <v>2799</v>
      </c>
      <c r="D1375" s="32" t="s">
        <v>2409</v>
      </c>
      <c r="E1375" s="238">
        <v>1565</v>
      </c>
      <c r="F1375" s="412" t="s">
        <v>2838</v>
      </c>
      <c r="G1375" s="34">
        <v>1565</v>
      </c>
      <c r="H1375" s="36">
        <f t="shared" si="21"/>
        <v>0</v>
      </c>
      <c r="I1375" s="430" t="s">
        <v>27</v>
      </c>
    </row>
    <row r="1376" spans="1:9" x14ac:dyDescent="0.25">
      <c r="A1376" s="192"/>
      <c r="B1376" s="188" t="s">
        <v>1875</v>
      </c>
      <c r="C1376" s="298" t="s">
        <v>2799</v>
      </c>
      <c r="D1376" s="32" t="s">
        <v>953</v>
      </c>
      <c r="E1376" s="238">
        <v>1148</v>
      </c>
      <c r="F1376" s="256">
        <v>41751</v>
      </c>
      <c r="G1376" s="34">
        <v>1148</v>
      </c>
      <c r="H1376" s="36">
        <f t="shared" si="21"/>
        <v>0</v>
      </c>
      <c r="I1376" s="430" t="s">
        <v>27</v>
      </c>
    </row>
    <row r="1377" spans="1:9" x14ac:dyDescent="0.25">
      <c r="A1377" s="192"/>
      <c r="B1377" s="188" t="s">
        <v>1876</v>
      </c>
      <c r="C1377" s="298" t="s">
        <v>2799</v>
      </c>
      <c r="D1377" s="32" t="s">
        <v>441</v>
      </c>
      <c r="E1377" s="238">
        <v>1533.5</v>
      </c>
      <c r="F1377" s="256">
        <v>41751</v>
      </c>
      <c r="G1377" s="34">
        <v>1533.5</v>
      </c>
      <c r="H1377" s="36">
        <f t="shared" si="21"/>
        <v>0</v>
      </c>
      <c r="I1377" s="430" t="s">
        <v>27</v>
      </c>
    </row>
    <row r="1378" spans="1:9" x14ac:dyDescent="0.25">
      <c r="A1378" s="192"/>
      <c r="B1378" s="188" t="s">
        <v>1877</v>
      </c>
      <c r="C1378" s="298" t="s">
        <v>2799</v>
      </c>
      <c r="D1378" s="32" t="s">
        <v>2839</v>
      </c>
      <c r="E1378" s="238">
        <v>1502</v>
      </c>
      <c r="F1378" s="256">
        <v>41751</v>
      </c>
      <c r="G1378" s="34">
        <v>1502</v>
      </c>
      <c r="H1378" s="36">
        <f t="shared" si="21"/>
        <v>0</v>
      </c>
      <c r="I1378" s="430" t="s">
        <v>27</v>
      </c>
    </row>
    <row r="1379" spans="1:9" x14ac:dyDescent="0.25">
      <c r="A1379" s="192"/>
      <c r="B1379" s="188" t="s">
        <v>1879</v>
      </c>
      <c r="C1379" s="298" t="s">
        <v>2799</v>
      </c>
      <c r="D1379" s="32" t="s">
        <v>124</v>
      </c>
      <c r="E1379" s="238">
        <v>4455</v>
      </c>
      <c r="F1379" s="256">
        <v>41750</v>
      </c>
      <c r="G1379" s="34">
        <v>4455</v>
      </c>
      <c r="H1379" s="36">
        <f t="shared" si="21"/>
        <v>0</v>
      </c>
      <c r="I1379" s="430" t="s">
        <v>1071</v>
      </c>
    </row>
    <row r="1380" spans="1:9" x14ac:dyDescent="0.25">
      <c r="A1380" s="192"/>
      <c r="B1380" s="188" t="s">
        <v>1880</v>
      </c>
      <c r="C1380" s="298" t="s">
        <v>2799</v>
      </c>
      <c r="D1380" s="32" t="s">
        <v>133</v>
      </c>
      <c r="E1380" s="238">
        <v>35271</v>
      </c>
      <c r="F1380" s="412" t="s">
        <v>2840</v>
      </c>
      <c r="G1380" s="34">
        <v>35271</v>
      </c>
      <c r="H1380" s="36">
        <f t="shared" si="21"/>
        <v>0</v>
      </c>
      <c r="I1380" s="430"/>
    </row>
    <row r="1381" spans="1:9" x14ac:dyDescent="0.25">
      <c r="A1381" s="192"/>
      <c r="B1381" s="188" t="s">
        <v>1881</v>
      </c>
      <c r="C1381" s="298" t="s">
        <v>2799</v>
      </c>
      <c r="D1381" s="32" t="s">
        <v>136</v>
      </c>
      <c r="E1381" s="238">
        <v>876</v>
      </c>
      <c r="F1381" s="256">
        <v>41750</v>
      </c>
      <c r="G1381" s="34">
        <v>876</v>
      </c>
      <c r="H1381" s="36">
        <f t="shared" si="21"/>
        <v>0</v>
      </c>
      <c r="I1381" s="430"/>
    </row>
    <row r="1382" spans="1:9" x14ac:dyDescent="0.25">
      <c r="A1382" s="192"/>
      <c r="B1382" s="188" t="s">
        <v>1882</v>
      </c>
      <c r="C1382" s="298" t="s">
        <v>2799</v>
      </c>
      <c r="D1382" s="32" t="s">
        <v>74</v>
      </c>
      <c r="E1382" s="238">
        <v>6896</v>
      </c>
      <c r="F1382" s="256">
        <v>41750</v>
      </c>
      <c r="G1382" s="34">
        <v>6896</v>
      </c>
      <c r="H1382" s="36">
        <f t="shared" si="21"/>
        <v>0</v>
      </c>
      <c r="I1382" s="430"/>
    </row>
    <row r="1383" spans="1:9" x14ac:dyDescent="0.25">
      <c r="A1383" s="192"/>
      <c r="B1383" s="188" t="s">
        <v>1883</v>
      </c>
      <c r="C1383" s="298" t="s">
        <v>2799</v>
      </c>
      <c r="D1383" s="32" t="s">
        <v>141</v>
      </c>
      <c r="E1383" s="238">
        <v>7339</v>
      </c>
      <c r="F1383" s="256">
        <v>41750</v>
      </c>
      <c r="G1383" s="34">
        <v>7339</v>
      </c>
      <c r="H1383" s="36">
        <f t="shared" si="21"/>
        <v>0</v>
      </c>
      <c r="I1383" s="430"/>
    </row>
    <row r="1384" spans="1:9" x14ac:dyDescent="0.25">
      <c r="A1384" s="192"/>
      <c r="B1384" s="188" t="s">
        <v>1885</v>
      </c>
      <c r="C1384" s="298" t="s">
        <v>2799</v>
      </c>
      <c r="D1384" s="32" t="s">
        <v>144</v>
      </c>
      <c r="E1384" s="238">
        <v>2147</v>
      </c>
      <c r="F1384" s="256">
        <v>41751</v>
      </c>
      <c r="G1384" s="34">
        <v>2147</v>
      </c>
      <c r="H1384" s="36">
        <f t="shared" si="21"/>
        <v>0</v>
      </c>
      <c r="I1384" s="430" t="s">
        <v>217</v>
      </c>
    </row>
    <row r="1385" spans="1:9" x14ac:dyDescent="0.25">
      <c r="A1385" s="192"/>
      <c r="B1385" s="188" t="s">
        <v>1886</v>
      </c>
      <c r="C1385" s="298" t="s">
        <v>2799</v>
      </c>
      <c r="D1385" s="32" t="s">
        <v>78</v>
      </c>
      <c r="E1385" s="238">
        <v>2268</v>
      </c>
      <c r="F1385" s="256">
        <v>41751</v>
      </c>
      <c r="G1385" s="34">
        <v>2268</v>
      </c>
      <c r="H1385" s="36">
        <f t="shared" si="21"/>
        <v>0</v>
      </c>
      <c r="I1385" s="430" t="s">
        <v>217</v>
      </c>
    </row>
    <row r="1386" spans="1:9" x14ac:dyDescent="0.25">
      <c r="A1386" s="192"/>
      <c r="B1386" s="188" t="s">
        <v>1888</v>
      </c>
      <c r="C1386" s="298" t="s">
        <v>2799</v>
      </c>
      <c r="D1386" s="32" t="s">
        <v>80</v>
      </c>
      <c r="E1386" s="238">
        <v>2466</v>
      </c>
      <c r="F1386" s="256">
        <v>41751</v>
      </c>
      <c r="G1386" s="34">
        <v>2466</v>
      </c>
      <c r="H1386" s="36">
        <f t="shared" si="21"/>
        <v>0</v>
      </c>
      <c r="I1386" s="430" t="s">
        <v>217</v>
      </c>
    </row>
    <row r="1387" spans="1:9" x14ac:dyDescent="0.25">
      <c r="A1387" s="192"/>
      <c r="B1387" s="188" t="s">
        <v>1889</v>
      </c>
      <c r="C1387" s="298" t="s">
        <v>2799</v>
      </c>
      <c r="D1387" s="32" t="s">
        <v>498</v>
      </c>
      <c r="E1387" s="238">
        <v>675</v>
      </c>
      <c r="F1387" s="256">
        <v>41751</v>
      </c>
      <c r="G1387" s="34">
        <v>675</v>
      </c>
      <c r="H1387" s="36">
        <f>E1387-G1387</f>
        <v>0</v>
      </c>
      <c r="I1387" s="430" t="s">
        <v>217</v>
      </c>
    </row>
    <row r="1388" spans="1:9" x14ac:dyDescent="0.25">
      <c r="A1388" s="192"/>
      <c r="B1388" s="188" t="s">
        <v>1890</v>
      </c>
      <c r="C1388" s="298" t="s">
        <v>2799</v>
      </c>
      <c r="D1388" s="32" t="s">
        <v>1979</v>
      </c>
      <c r="E1388" s="238">
        <v>2042</v>
      </c>
      <c r="F1388" s="256">
        <v>41751</v>
      </c>
      <c r="G1388" s="34">
        <v>2042</v>
      </c>
      <c r="H1388" s="36">
        <f>E1388-G1388</f>
        <v>0</v>
      </c>
      <c r="I1388" s="430" t="s">
        <v>217</v>
      </c>
    </row>
    <row r="1389" spans="1:9" x14ac:dyDescent="0.25">
      <c r="A1389" s="192"/>
      <c r="B1389" s="188" t="s">
        <v>1891</v>
      </c>
      <c r="C1389" s="298" t="s">
        <v>2799</v>
      </c>
      <c r="D1389" s="32" t="s">
        <v>106</v>
      </c>
      <c r="E1389" s="238">
        <v>41649</v>
      </c>
      <c r="F1389" s="412">
        <v>41772</v>
      </c>
      <c r="G1389" s="40">
        <v>41649</v>
      </c>
      <c r="H1389" s="36">
        <f>E1389-G1389</f>
        <v>0</v>
      </c>
      <c r="I1389" s="430" t="s">
        <v>1071</v>
      </c>
    </row>
    <row r="1390" spans="1:9" x14ac:dyDescent="0.25">
      <c r="A1390" s="192"/>
      <c r="B1390" s="188" t="s">
        <v>1892</v>
      </c>
      <c r="C1390" s="298" t="s">
        <v>2799</v>
      </c>
      <c r="D1390" s="32" t="s">
        <v>233</v>
      </c>
      <c r="E1390" s="238">
        <v>1249</v>
      </c>
      <c r="F1390" s="256">
        <v>41751</v>
      </c>
      <c r="G1390" s="34">
        <v>1249</v>
      </c>
      <c r="H1390" s="36">
        <f>E1390-G1390</f>
        <v>0</v>
      </c>
      <c r="I1390" s="430" t="s">
        <v>217</v>
      </c>
    </row>
    <row r="1391" spans="1:9" x14ac:dyDescent="0.25">
      <c r="A1391" s="192"/>
      <c r="B1391" s="188" t="s">
        <v>1893</v>
      </c>
      <c r="C1391" s="298" t="s">
        <v>2799</v>
      </c>
      <c r="D1391" s="32" t="s">
        <v>106</v>
      </c>
      <c r="E1391" s="238">
        <v>540888</v>
      </c>
      <c r="F1391" s="412">
        <v>41772</v>
      </c>
      <c r="G1391" s="40">
        <v>540888</v>
      </c>
      <c r="H1391" s="36">
        <f t="shared" ref="H1391:H1454" si="22">E1391-G1391</f>
        <v>0</v>
      </c>
      <c r="I1391" s="430" t="s">
        <v>1071</v>
      </c>
    </row>
    <row r="1392" spans="1:9" x14ac:dyDescent="0.25">
      <c r="A1392" s="192"/>
      <c r="B1392" s="188" t="s">
        <v>1895</v>
      </c>
      <c r="C1392" s="298" t="s">
        <v>2799</v>
      </c>
      <c r="D1392" s="236" t="s">
        <v>2841</v>
      </c>
      <c r="E1392" s="237">
        <v>0</v>
      </c>
      <c r="F1392" s="423" t="s">
        <v>2842</v>
      </c>
      <c r="G1392" s="47"/>
      <c r="H1392" s="36">
        <f t="shared" si="22"/>
        <v>0</v>
      </c>
      <c r="I1392" s="430" t="s">
        <v>217</v>
      </c>
    </row>
    <row r="1393" spans="1:9" x14ac:dyDescent="0.25">
      <c r="A1393" s="192"/>
      <c r="B1393" s="188" t="s">
        <v>1896</v>
      </c>
      <c r="C1393" s="298" t="s">
        <v>2799</v>
      </c>
      <c r="D1393" s="32" t="s">
        <v>351</v>
      </c>
      <c r="E1393" s="238">
        <v>1085</v>
      </c>
      <c r="F1393" s="256">
        <v>41751</v>
      </c>
      <c r="G1393" s="34">
        <v>1085</v>
      </c>
      <c r="H1393" s="36">
        <f t="shared" si="22"/>
        <v>0</v>
      </c>
      <c r="I1393" s="430" t="s">
        <v>217</v>
      </c>
    </row>
    <row r="1394" spans="1:9" x14ac:dyDescent="0.25">
      <c r="A1394" s="192"/>
      <c r="B1394" s="188" t="s">
        <v>1897</v>
      </c>
      <c r="C1394" s="298" t="s">
        <v>2799</v>
      </c>
      <c r="D1394" s="32" t="s">
        <v>304</v>
      </c>
      <c r="E1394" s="238">
        <v>9216</v>
      </c>
      <c r="F1394" s="256">
        <v>41751</v>
      </c>
      <c r="G1394" s="34">
        <v>9216</v>
      </c>
      <c r="H1394" s="36">
        <f t="shared" si="22"/>
        <v>0</v>
      </c>
      <c r="I1394" s="430" t="s">
        <v>217</v>
      </c>
    </row>
    <row r="1395" spans="1:9" x14ac:dyDescent="0.25">
      <c r="A1395" s="192"/>
      <c r="B1395" s="188" t="s">
        <v>1898</v>
      </c>
      <c r="C1395" s="298" t="s">
        <v>2799</v>
      </c>
      <c r="D1395" s="32" t="s">
        <v>307</v>
      </c>
      <c r="E1395" s="238">
        <v>15513</v>
      </c>
      <c r="F1395" s="256">
        <v>41751</v>
      </c>
      <c r="G1395" s="34">
        <v>15513</v>
      </c>
      <c r="H1395" s="36">
        <f t="shared" si="22"/>
        <v>0</v>
      </c>
      <c r="I1395" s="430" t="s">
        <v>217</v>
      </c>
    </row>
    <row r="1396" spans="1:9" x14ac:dyDescent="0.25">
      <c r="A1396" s="192"/>
      <c r="B1396" s="188" t="s">
        <v>1899</v>
      </c>
      <c r="C1396" s="298" t="s">
        <v>2799</v>
      </c>
      <c r="D1396" s="32" t="s">
        <v>14</v>
      </c>
      <c r="E1396" s="238">
        <v>6261</v>
      </c>
      <c r="F1396" s="256">
        <v>41751</v>
      </c>
      <c r="G1396" s="34">
        <v>6261</v>
      </c>
      <c r="H1396" s="36">
        <f t="shared" si="22"/>
        <v>0</v>
      </c>
      <c r="I1396" s="430" t="s">
        <v>217</v>
      </c>
    </row>
    <row r="1397" spans="1:9" x14ac:dyDescent="0.25">
      <c r="A1397" s="192"/>
      <c r="B1397" s="188" t="s">
        <v>1901</v>
      </c>
      <c r="C1397" s="298" t="s">
        <v>2799</v>
      </c>
      <c r="D1397" s="236" t="s">
        <v>2843</v>
      </c>
      <c r="E1397" s="237">
        <v>0</v>
      </c>
      <c r="F1397" s="423" t="s">
        <v>2842</v>
      </c>
      <c r="G1397" s="47"/>
      <c r="H1397" s="36">
        <f t="shared" si="22"/>
        <v>0</v>
      </c>
      <c r="I1397" s="430" t="s">
        <v>217</v>
      </c>
    </row>
    <row r="1398" spans="1:9" x14ac:dyDescent="0.25">
      <c r="A1398" s="192"/>
      <c r="B1398" s="188" t="s">
        <v>1903</v>
      </c>
      <c r="C1398" s="298" t="s">
        <v>2799</v>
      </c>
      <c r="D1398" s="32" t="s">
        <v>494</v>
      </c>
      <c r="E1398" s="238">
        <v>1675</v>
      </c>
      <c r="F1398" s="256">
        <v>41750</v>
      </c>
      <c r="G1398" s="34">
        <v>1675</v>
      </c>
      <c r="H1398" s="36">
        <f t="shared" si="22"/>
        <v>0</v>
      </c>
      <c r="I1398" s="430"/>
    </row>
    <row r="1399" spans="1:9" x14ac:dyDescent="0.25">
      <c r="A1399" s="192"/>
      <c r="B1399" s="188" t="s">
        <v>1904</v>
      </c>
      <c r="C1399" s="298" t="s">
        <v>2799</v>
      </c>
      <c r="D1399" s="32" t="s">
        <v>371</v>
      </c>
      <c r="E1399" s="238">
        <v>13284</v>
      </c>
      <c r="F1399" s="256">
        <v>41750</v>
      </c>
      <c r="G1399" s="34">
        <v>13284</v>
      </c>
      <c r="H1399" s="36">
        <f t="shared" si="22"/>
        <v>0</v>
      </c>
      <c r="I1399" s="430"/>
    </row>
    <row r="1400" spans="1:9" x14ac:dyDescent="0.25">
      <c r="A1400" s="192"/>
      <c r="B1400" s="188" t="s">
        <v>1905</v>
      </c>
      <c r="C1400" s="298" t="s">
        <v>2799</v>
      </c>
      <c r="D1400" s="32" t="s">
        <v>501</v>
      </c>
      <c r="E1400" s="238">
        <v>386.5</v>
      </c>
      <c r="F1400" s="256">
        <v>41750</v>
      </c>
      <c r="G1400" s="34">
        <v>386.5</v>
      </c>
      <c r="H1400" s="36">
        <f t="shared" si="22"/>
        <v>0</v>
      </c>
      <c r="I1400" s="430"/>
    </row>
    <row r="1401" spans="1:9" x14ac:dyDescent="0.25">
      <c r="A1401" s="192"/>
      <c r="B1401" s="188" t="s">
        <v>1906</v>
      </c>
      <c r="C1401" s="298" t="s">
        <v>2799</v>
      </c>
      <c r="D1401" s="32" t="s">
        <v>2479</v>
      </c>
      <c r="E1401" s="238">
        <v>15271.2</v>
      </c>
      <c r="F1401" s="419" t="s">
        <v>2844</v>
      </c>
      <c r="G1401" s="34">
        <v>15271.2</v>
      </c>
      <c r="H1401" s="36">
        <f t="shared" si="22"/>
        <v>0</v>
      </c>
      <c r="I1401" s="430" t="s">
        <v>217</v>
      </c>
    </row>
    <row r="1402" spans="1:9" x14ac:dyDescent="0.25">
      <c r="A1402" s="192"/>
      <c r="B1402" s="188" t="s">
        <v>1907</v>
      </c>
      <c r="C1402" s="298" t="s">
        <v>2799</v>
      </c>
      <c r="D1402" s="32" t="s">
        <v>147</v>
      </c>
      <c r="E1402" s="238">
        <v>9417.4</v>
      </c>
      <c r="F1402" s="256">
        <v>41752</v>
      </c>
      <c r="G1402" s="34">
        <v>9417.4</v>
      </c>
      <c r="H1402" s="36">
        <f t="shared" si="22"/>
        <v>0</v>
      </c>
      <c r="I1402" s="430" t="s">
        <v>162</v>
      </c>
    </row>
    <row r="1403" spans="1:9" x14ac:dyDescent="0.25">
      <c r="A1403" s="192"/>
      <c r="B1403" s="188" t="s">
        <v>1908</v>
      </c>
      <c r="C1403" s="298" t="s">
        <v>2799</v>
      </c>
      <c r="D1403" s="32" t="s">
        <v>169</v>
      </c>
      <c r="E1403" s="238">
        <v>9409.2000000000007</v>
      </c>
      <c r="F1403" s="256">
        <v>41752</v>
      </c>
      <c r="G1403" s="34">
        <v>9409.2000000000007</v>
      </c>
      <c r="H1403" s="36">
        <f t="shared" si="22"/>
        <v>0</v>
      </c>
      <c r="I1403" s="430" t="s">
        <v>162</v>
      </c>
    </row>
    <row r="1404" spans="1:9" x14ac:dyDescent="0.25">
      <c r="A1404" s="192"/>
      <c r="B1404" s="188" t="s">
        <v>1910</v>
      </c>
      <c r="C1404" s="298" t="s">
        <v>2799</v>
      </c>
      <c r="D1404" s="32" t="s">
        <v>160</v>
      </c>
      <c r="E1404" s="238">
        <v>76004.5</v>
      </c>
      <c r="F1404" s="412" t="s">
        <v>2845</v>
      </c>
      <c r="G1404" s="34">
        <v>76004.5</v>
      </c>
      <c r="H1404" s="50">
        <f t="shared" si="22"/>
        <v>0</v>
      </c>
      <c r="I1404" s="430" t="s">
        <v>162</v>
      </c>
    </row>
    <row r="1405" spans="1:9" x14ac:dyDescent="0.25">
      <c r="A1405" s="192"/>
      <c r="B1405" s="188" t="s">
        <v>1911</v>
      </c>
      <c r="C1405" s="298" t="s">
        <v>2799</v>
      </c>
      <c r="D1405" s="32" t="s">
        <v>160</v>
      </c>
      <c r="E1405" s="238">
        <v>39299.300000000003</v>
      </c>
      <c r="F1405" s="412" t="s">
        <v>2846</v>
      </c>
      <c r="G1405" s="34">
        <v>39299.300000000003</v>
      </c>
      <c r="H1405" s="50">
        <f t="shared" si="22"/>
        <v>0</v>
      </c>
      <c r="I1405" s="430" t="s">
        <v>2847</v>
      </c>
    </row>
    <row r="1406" spans="1:9" x14ac:dyDescent="0.25">
      <c r="A1406" s="232">
        <v>41750</v>
      </c>
      <c r="B1406" s="255" t="s">
        <v>1913</v>
      </c>
      <c r="C1406" s="298" t="s">
        <v>2799</v>
      </c>
      <c r="D1406" s="32" t="s">
        <v>172</v>
      </c>
      <c r="E1406" s="238">
        <v>11762.2</v>
      </c>
      <c r="F1406" s="256">
        <v>41752</v>
      </c>
      <c r="G1406" s="34">
        <v>11762.2</v>
      </c>
      <c r="H1406" s="50">
        <f t="shared" si="22"/>
        <v>0</v>
      </c>
      <c r="I1406" s="430" t="s">
        <v>162</v>
      </c>
    </row>
    <row r="1407" spans="1:9" x14ac:dyDescent="0.25">
      <c r="A1407" s="192"/>
      <c r="B1407" s="209" t="s">
        <v>1914</v>
      </c>
      <c r="C1407" s="298" t="s">
        <v>2799</v>
      </c>
      <c r="D1407" s="32" t="s">
        <v>1105</v>
      </c>
      <c r="E1407" s="238">
        <v>6614.2</v>
      </c>
      <c r="F1407" s="256">
        <v>41752</v>
      </c>
      <c r="G1407" s="34">
        <v>6614.2</v>
      </c>
      <c r="H1407" s="50">
        <f t="shared" si="22"/>
        <v>0</v>
      </c>
      <c r="I1407" s="430" t="s">
        <v>162</v>
      </c>
    </row>
    <row r="1408" spans="1:9" x14ac:dyDescent="0.25">
      <c r="A1408" s="192"/>
      <c r="B1408" s="209" t="s">
        <v>1916</v>
      </c>
      <c r="C1408" s="298" t="s">
        <v>2799</v>
      </c>
      <c r="D1408" s="32" t="s">
        <v>175</v>
      </c>
      <c r="E1408" s="238">
        <v>19328.599999999999</v>
      </c>
      <c r="F1408" s="419" t="s">
        <v>2848</v>
      </c>
      <c r="G1408" s="34">
        <v>19328.599999999999</v>
      </c>
      <c r="H1408" s="36">
        <f t="shared" si="22"/>
        <v>0</v>
      </c>
      <c r="I1408" s="430" t="s">
        <v>162</v>
      </c>
    </row>
    <row r="1409" spans="1:9" x14ac:dyDescent="0.25">
      <c r="A1409" s="192"/>
      <c r="B1409" s="209" t="s">
        <v>1917</v>
      </c>
      <c r="C1409" s="298" t="s">
        <v>2799</v>
      </c>
      <c r="D1409" s="32" t="s">
        <v>175</v>
      </c>
      <c r="E1409" s="238">
        <v>16264.1</v>
      </c>
      <c r="F1409" s="419" t="s">
        <v>2849</v>
      </c>
      <c r="G1409" s="34">
        <v>16264.1</v>
      </c>
      <c r="H1409" s="36">
        <f t="shared" si="22"/>
        <v>0</v>
      </c>
      <c r="I1409" s="430" t="s">
        <v>162</v>
      </c>
    </row>
    <row r="1410" spans="1:9" x14ac:dyDescent="0.25">
      <c r="A1410" s="192"/>
      <c r="B1410" s="209" t="s">
        <v>1918</v>
      </c>
      <c r="C1410" s="298" t="s">
        <v>2799</v>
      </c>
      <c r="D1410" s="32" t="s">
        <v>2749</v>
      </c>
      <c r="E1410" s="238">
        <v>5261</v>
      </c>
      <c r="F1410" s="256">
        <v>41752</v>
      </c>
      <c r="G1410" s="34">
        <v>5261</v>
      </c>
      <c r="H1410" s="36">
        <f t="shared" si="22"/>
        <v>0</v>
      </c>
      <c r="I1410" s="430" t="s">
        <v>162</v>
      </c>
    </row>
    <row r="1411" spans="1:9" x14ac:dyDescent="0.25">
      <c r="A1411" s="192"/>
      <c r="B1411" s="209" t="s">
        <v>1919</v>
      </c>
      <c r="C1411" s="298" t="s">
        <v>2799</v>
      </c>
      <c r="D1411" s="32" t="s">
        <v>168</v>
      </c>
      <c r="E1411" s="238">
        <v>20015.2</v>
      </c>
      <c r="F1411" s="412" t="s">
        <v>2850</v>
      </c>
      <c r="G1411" s="34">
        <v>20015.2</v>
      </c>
      <c r="H1411" s="36">
        <f t="shared" si="22"/>
        <v>0</v>
      </c>
      <c r="I1411" s="430" t="s">
        <v>162</v>
      </c>
    </row>
    <row r="1412" spans="1:9" x14ac:dyDescent="0.25">
      <c r="A1412" s="192"/>
      <c r="B1412" s="209" t="s">
        <v>1920</v>
      </c>
      <c r="C1412" s="298" t="s">
        <v>2799</v>
      </c>
      <c r="D1412" s="32" t="s">
        <v>168</v>
      </c>
      <c r="E1412" s="238">
        <v>7685</v>
      </c>
      <c r="F1412" s="412" t="s">
        <v>2851</v>
      </c>
      <c r="G1412" s="34">
        <v>7685</v>
      </c>
      <c r="H1412" s="36">
        <f t="shared" si="22"/>
        <v>0</v>
      </c>
      <c r="I1412" s="430" t="s">
        <v>162</v>
      </c>
    </row>
    <row r="1413" spans="1:9" x14ac:dyDescent="0.25">
      <c r="A1413" s="192"/>
      <c r="B1413" s="209" t="s">
        <v>1921</v>
      </c>
      <c r="C1413" s="298" t="s">
        <v>2799</v>
      </c>
      <c r="D1413" s="32" t="s">
        <v>545</v>
      </c>
      <c r="E1413" s="238">
        <v>4764</v>
      </c>
      <c r="F1413" s="256">
        <v>41752</v>
      </c>
      <c r="G1413" s="34">
        <v>4764</v>
      </c>
      <c r="H1413" s="36">
        <f t="shared" si="22"/>
        <v>0</v>
      </c>
      <c r="I1413" s="430" t="s">
        <v>162</v>
      </c>
    </row>
    <row r="1414" spans="1:9" x14ac:dyDescent="0.25">
      <c r="A1414" s="192"/>
      <c r="B1414" s="209" t="s">
        <v>1922</v>
      </c>
      <c r="C1414" s="298" t="s">
        <v>2799</v>
      </c>
      <c r="D1414" s="32" t="s">
        <v>8</v>
      </c>
      <c r="E1414" s="238">
        <v>921.6</v>
      </c>
      <c r="F1414" s="256">
        <v>41750</v>
      </c>
      <c r="G1414" s="34">
        <v>921.6</v>
      </c>
      <c r="H1414" s="36">
        <f t="shared" si="22"/>
        <v>0</v>
      </c>
      <c r="I1414" s="430" t="s">
        <v>8</v>
      </c>
    </row>
    <row r="1415" spans="1:9" x14ac:dyDescent="0.25">
      <c r="A1415" s="192"/>
      <c r="B1415" s="209" t="s">
        <v>1923</v>
      </c>
      <c r="C1415" s="298" t="s">
        <v>2799</v>
      </c>
      <c r="D1415" s="32" t="s">
        <v>358</v>
      </c>
      <c r="E1415" s="238">
        <v>26947</v>
      </c>
      <c r="F1415" s="256">
        <v>41755</v>
      </c>
      <c r="G1415" s="34">
        <v>26947</v>
      </c>
      <c r="H1415" s="36">
        <f t="shared" si="22"/>
        <v>0</v>
      </c>
      <c r="I1415" s="430" t="s">
        <v>162</v>
      </c>
    </row>
    <row r="1416" spans="1:9" x14ac:dyDescent="0.25">
      <c r="A1416" s="192"/>
      <c r="B1416" s="209" t="s">
        <v>1924</v>
      </c>
      <c r="C1416" s="298" t="s">
        <v>2799</v>
      </c>
      <c r="D1416" s="32" t="s">
        <v>167</v>
      </c>
      <c r="E1416" s="238">
        <v>9735</v>
      </c>
      <c r="F1416" s="428" t="s">
        <v>2852</v>
      </c>
      <c r="G1416" s="34">
        <v>9735</v>
      </c>
      <c r="H1416" s="36">
        <f t="shared" si="22"/>
        <v>0</v>
      </c>
      <c r="I1416" s="430" t="s">
        <v>162</v>
      </c>
    </row>
    <row r="1417" spans="1:9" x14ac:dyDescent="0.25">
      <c r="A1417" s="192"/>
      <c r="B1417" s="209" t="s">
        <v>1925</v>
      </c>
      <c r="C1417" s="298" t="s">
        <v>2799</v>
      </c>
      <c r="D1417" s="32" t="s">
        <v>147</v>
      </c>
      <c r="E1417" s="238">
        <v>3689</v>
      </c>
      <c r="F1417" s="256">
        <v>41752</v>
      </c>
      <c r="G1417" s="34">
        <v>3689</v>
      </c>
      <c r="H1417" s="36">
        <f t="shared" si="22"/>
        <v>0</v>
      </c>
      <c r="I1417" s="430"/>
    </row>
    <row r="1418" spans="1:9" x14ac:dyDescent="0.25">
      <c r="A1418" s="192"/>
      <c r="B1418" s="209" t="s">
        <v>1926</v>
      </c>
      <c r="C1418" s="298" t="s">
        <v>2799</v>
      </c>
      <c r="D1418" s="32" t="s">
        <v>269</v>
      </c>
      <c r="E1418" s="238">
        <v>7295</v>
      </c>
      <c r="F1418" s="256">
        <v>41750</v>
      </c>
      <c r="G1418" s="34">
        <v>7295</v>
      </c>
      <c r="H1418" s="36">
        <f t="shared" si="22"/>
        <v>0</v>
      </c>
      <c r="I1418" s="430"/>
    </row>
    <row r="1419" spans="1:9" x14ac:dyDescent="0.25">
      <c r="A1419" s="192"/>
      <c r="B1419" s="209" t="s">
        <v>1928</v>
      </c>
      <c r="C1419" s="298" t="s">
        <v>2799</v>
      </c>
      <c r="D1419" s="32" t="s">
        <v>435</v>
      </c>
      <c r="E1419" s="238">
        <v>3842.3</v>
      </c>
      <c r="F1419" s="428" t="s">
        <v>2853</v>
      </c>
      <c r="G1419" s="34">
        <v>3842.3</v>
      </c>
      <c r="H1419" s="36">
        <f t="shared" si="22"/>
        <v>0</v>
      </c>
      <c r="I1419" s="430"/>
    </row>
    <row r="1420" spans="1:9" x14ac:dyDescent="0.25">
      <c r="A1420" s="192"/>
      <c r="B1420" s="209" t="s">
        <v>1930</v>
      </c>
      <c r="C1420" s="298" t="s">
        <v>2799</v>
      </c>
      <c r="D1420" s="32" t="s">
        <v>2854</v>
      </c>
      <c r="E1420" s="238">
        <v>5111</v>
      </c>
      <c r="F1420" s="511" t="s">
        <v>2855</v>
      </c>
      <c r="G1420" s="40">
        <v>5111</v>
      </c>
      <c r="H1420" s="36">
        <f t="shared" si="22"/>
        <v>0</v>
      </c>
      <c r="I1420" s="430"/>
    </row>
    <row r="1421" spans="1:9" x14ac:dyDescent="0.25">
      <c r="A1421" s="192"/>
      <c r="B1421" s="209" t="s">
        <v>1931</v>
      </c>
      <c r="C1421" s="298" t="s">
        <v>2799</v>
      </c>
      <c r="D1421" s="32" t="s">
        <v>435</v>
      </c>
      <c r="E1421" s="238">
        <v>4739</v>
      </c>
      <c r="F1421" s="428" t="s">
        <v>2856</v>
      </c>
      <c r="G1421" s="34">
        <v>4739</v>
      </c>
      <c r="H1421" s="36">
        <f t="shared" si="22"/>
        <v>0</v>
      </c>
      <c r="I1421" s="430"/>
    </row>
    <row r="1422" spans="1:9" x14ac:dyDescent="0.25">
      <c r="A1422" s="192"/>
      <c r="B1422" s="209" t="s">
        <v>1932</v>
      </c>
      <c r="C1422" s="298" t="s">
        <v>2799</v>
      </c>
      <c r="D1422" s="32" t="s">
        <v>2784</v>
      </c>
      <c r="E1422" s="238">
        <v>7225.5</v>
      </c>
      <c r="F1422" s="256">
        <v>41750</v>
      </c>
      <c r="G1422" s="34">
        <v>7225.5</v>
      </c>
      <c r="H1422" s="36">
        <f t="shared" si="22"/>
        <v>0</v>
      </c>
      <c r="I1422" s="430"/>
    </row>
    <row r="1423" spans="1:9" x14ac:dyDescent="0.25">
      <c r="A1423" s="192"/>
      <c r="B1423" s="209" t="s">
        <v>1934</v>
      </c>
      <c r="C1423" s="298" t="s">
        <v>2799</v>
      </c>
      <c r="D1423" s="32" t="s">
        <v>103</v>
      </c>
      <c r="E1423" s="245">
        <v>8004</v>
      </c>
      <c r="F1423" s="256">
        <v>41750</v>
      </c>
      <c r="G1423" s="34">
        <v>8004</v>
      </c>
      <c r="H1423" s="36">
        <f t="shared" si="22"/>
        <v>0</v>
      </c>
      <c r="I1423" s="430"/>
    </row>
    <row r="1424" spans="1:9" x14ac:dyDescent="0.25">
      <c r="A1424" s="192">
        <v>41751</v>
      </c>
      <c r="B1424" s="209" t="s">
        <v>1935</v>
      </c>
      <c r="C1424" s="298" t="s">
        <v>2799</v>
      </c>
      <c r="D1424" s="32" t="s">
        <v>103</v>
      </c>
      <c r="E1424" s="238">
        <v>7347.5</v>
      </c>
      <c r="F1424" s="256">
        <v>41751</v>
      </c>
      <c r="G1424" s="34">
        <v>7347.5</v>
      </c>
      <c r="H1424" s="36">
        <f t="shared" si="22"/>
        <v>0</v>
      </c>
      <c r="I1424" s="77"/>
    </row>
    <row r="1425" spans="1:9" x14ac:dyDescent="0.25">
      <c r="A1425" s="192"/>
      <c r="B1425" s="209" t="s">
        <v>1936</v>
      </c>
      <c r="C1425" s="298" t="s">
        <v>2799</v>
      </c>
      <c r="D1425" s="32" t="s">
        <v>272</v>
      </c>
      <c r="E1425" s="238">
        <v>8464</v>
      </c>
      <c r="F1425" s="412" t="s">
        <v>2857</v>
      </c>
      <c r="G1425" s="34">
        <v>8464</v>
      </c>
      <c r="H1425" s="36">
        <f t="shared" si="22"/>
        <v>0</v>
      </c>
      <c r="I1425" s="430" t="s">
        <v>162</v>
      </c>
    </row>
    <row r="1426" spans="1:9" x14ac:dyDescent="0.25">
      <c r="A1426" s="192"/>
      <c r="B1426" s="209" t="s">
        <v>1937</v>
      </c>
      <c r="C1426" s="298" t="s">
        <v>2799</v>
      </c>
      <c r="D1426" s="32" t="s">
        <v>358</v>
      </c>
      <c r="E1426" s="238">
        <v>1285.5</v>
      </c>
      <c r="F1426" s="256">
        <v>41752</v>
      </c>
      <c r="G1426" s="34">
        <v>1285.5</v>
      </c>
      <c r="H1426" s="36">
        <f t="shared" si="22"/>
        <v>0</v>
      </c>
      <c r="I1426" s="430" t="s">
        <v>162</v>
      </c>
    </row>
    <row r="1427" spans="1:9" x14ac:dyDescent="0.25">
      <c r="A1427" s="192"/>
      <c r="B1427" s="209" t="s">
        <v>1938</v>
      </c>
      <c r="C1427" s="298" t="s">
        <v>2799</v>
      </c>
      <c r="D1427" s="32" t="s">
        <v>213</v>
      </c>
      <c r="E1427" s="238">
        <v>1190.4000000000001</v>
      </c>
      <c r="F1427" s="256">
        <v>41751</v>
      </c>
      <c r="G1427" s="34">
        <v>1190.4000000000001</v>
      </c>
      <c r="H1427" s="36">
        <f t="shared" si="22"/>
        <v>0</v>
      </c>
      <c r="I1427" s="430" t="s">
        <v>65</v>
      </c>
    </row>
    <row r="1428" spans="1:9" x14ac:dyDescent="0.25">
      <c r="A1428" s="192"/>
      <c r="B1428" s="209" t="s">
        <v>1939</v>
      </c>
      <c r="C1428" s="298" t="s">
        <v>2799</v>
      </c>
      <c r="D1428" s="32" t="s">
        <v>62</v>
      </c>
      <c r="E1428" s="238">
        <v>8140</v>
      </c>
      <c r="F1428" s="256">
        <v>41752</v>
      </c>
      <c r="G1428" s="34">
        <v>8140</v>
      </c>
      <c r="H1428" s="36">
        <f t="shared" si="22"/>
        <v>0</v>
      </c>
      <c r="I1428" s="430" t="s">
        <v>12</v>
      </c>
    </row>
    <row r="1429" spans="1:9" x14ac:dyDescent="0.25">
      <c r="A1429" s="192"/>
      <c r="B1429" s="209" t="s">
        <v>1940</v>
      </c>
      <c r="C1429" s="298" t="s">
        <v>2799</v>
      </c>
      <c r="D1429" s="32" t="s">
        <v>374</v>
      </c>
      <c r="E1429" s="238">
        <v>9224.5</v>
      </c>
      <c r="F1429" s="256">
        <v>41720</v>
      </c>
      <c r="G1429" s="34">
        <v>9224.5</v>
      </c>
      <c r="H1429" s="36">
        <f t="shared" si="22"/>
        <v>0</v>
      </c>
      <c r="I1429" s="430"/>
    </row>
    <row r="1430" spans="1:9" x14ac:dyDescent="0.25">
      <c r="A1430" s="192"/>
      <c r="B1430" s="209" t="s">
        <v>1941</v>
      </c>
      <c r="C1430" s="298" t="s">
        <v>2799</v>
      </c>
      <c r="D1430" s="32" t="s">
        <v>23</v>
      </c>
      <c r="E1430" s="238">
        <v>4896</v>
      </c>
      <c r="F1430" s="256">
        <v>41751</v>
      </c>
      <c r="G1430" s="34">
        <v>4896</v>
      </c>
      <c r="H1430" s="36">
        <f t="shared" si="22"/>
        <v>0</v>
      </c>
      <c r="I1430" s="430"/>
    </row>
    <row r="1431" spans="1:9" x14ac:dyDescent="0.25">
      <c r="A1431" s="192"/>
      <c r="B1431" s="209" t="s">
        <v>1943</v>
      </c>
      <c r="C1431" s="298" t="s">
        <v>2799</v>
      </c>
      <c r="D1431" s="32" t="s">
        <v>587</v>
      </c>
      <c r="E1431" s="238">
        <v>6311</v>
      </c>
      <c r="F1431" s="256">
        <v>41751</v>
      </c>
      <c r="G1431" s="34">
        <v>6311</v>
      </c>
      <c r="H1431" s="36">
        <f t="shared" si="22"/>
        <v>0</v>
      </c>
      <c r="I1431" s="430"/>
    </row>
    <row r="1432" spans="1:9" x14ac:dyDescent="0.25">
      <c r="A1432" s="192"/>
      <c r="B1432" s="209" t="s">
        <v>1944</v>
      </c>
      <c r="C1432" s="298" t="s">
        <v>2799</v>
      </c>
      <c r="D1432" s="32" t="s">
        <v>54</v>
      </c>
      <c r="E1432" s="238">
        <v>7257</v>
      </c>
      <c r="F1432" s="256">
        <v>41751</v>
      </c>
      <c r="G1432" s="34">
        <v>7257</v>
      </c>
      <c r="H1432" s="36">
        <f t="shared" si="22"/>
        <v>0</v>
      </c>
      <c r="I1432" s="430" t="s">
        <v>27</v>
      </c>
    </row>
    <row r="1433" spans="1:9" x14ac:dyDescent="0.25">
      <c r="A1433" s="192"/>
      <c r="B1433" s="209" t="s">
        <v>1945</v>
      </c>
      <c r="C1433" s="298" t="s">
        <v>2799</v>
      </c>
      <c r="D1433" s="32" t="s">
        <v>587</v>
      </c>
      <c r="E1433" s="238">
        <v>12867.4</v>
      </c>
      <c r="F1433" s="256">
        <v>41751</v>
      </c>
      <c r="G1433" s="34">
        <v>12867.4</v>
      </c>
      <c r="H1433" s="36">
        <f t="shared" si="22"/>
        <v>0</v>
      </c>
      <c r="I1433" s="430"/>
    </row>
    <row r="1434" spans="1:9" x14ac:dyDescent="0.25">
      <c r="A1434" s="192"/>
      <c r="B1434" s="209" t="s">
        <v>1946</v>
      </c>
      <c r="C1434" s="298" t="s">
        <v>2799</v>
      </c>
      <c r="D1434" s="32" t="s">
        <v>8</v>
      </c>
      <c r="E1434" s="238">
        <v>145</v>
      </c>
      <c r="F1434" s="256">
        <v>41751</v>
      </c>
      <c r="G1434" s="34">
        <v>145</v>
      </c>
      <c r="H1434" s="36">
        <f t="shared" si="22"/>
        <v>0</v>
      </c>
      <c r="I1434" s="430" t="s">
        <v>8</v>
      </c>
    </row>
    <row r="1435" spans="1:9" x14ac:dyDescent="0.25">
      <c r="A1435" s="192"/>
      <c r="B1435" s="209" t="s">
        <v>1948</v>
      </c>
      <c r="C1435" s="298" t="s">
        <v>2799</v>
      </c>
      <c r="D1435" s="32" t="s">
        <v>839</v>
      </c>
      <c r="E1435" s="238">
        <v>3228</v>
      </c>
      <c r="F1435" s="256">
        <v>41751</v>
      </c>
      <c r="G1435" s="34">
        <v>3228</v>
      </c>
      <c r="H1435" s="36">
        <f t="shared" si="22"/>
        <v>0</v>
      </c>
      <c r="I1435" s="430"/>
    </row>
    <row r="1436" spans="1:9" x14ac:dyDescent="0.25">
      <c r="A1436" s="192"/>
      <c r="B1436" s="209" t="s">
        <v>1949</v>
      </c>
      <c r="C1436" s="298" t="s">
        <v>2799</v>
      </c>
      <c r="D1436" s="32" t="s">
        <v>8</v>
      </c>
      <c r="E1436" s="238">
        <v>453.5</v>
      </c>
      <c r="F1436" s="256">
        <v>41751</v>
      </c>
      <c r="G1436" s="34">
        <v>453.5</v>
      </c>
      <c r="H1436" s="36">
        <f t="shared" si="22"/>
        <v>0</v>
      </c>
      <c r="I1436" s="430" t="s">
        <v>8</v>
      </c>
    </row>
    <row r="1437" spans="1:9" x14ac:dyDescent="0.25">
      <c r="A1437" s="192"/>
      <c r="B1437" s="209" t="s">
        <v>1950</v>
      </c>
      <c r="C1437" s="298" t="s">
        <v>2799</v>
      </c>
      <c r="D1437" s="32" t="s">
        <v>2858</v>
      </c>
      <c r="E1437" s="238">
        <v>1771</v>
      </c>
      <c r="F1437" s="256">
        <v>41751</v>
      </c>
      <c r="G1437" s="34">
        <v>1771</v>
      </c>
      <c r="H1437" s="36">
        <f t="shared" si="22"/>
        <v>0</v>
      </c>
      <c r="I1437" s="430"/>
    </row>
    <row r="1438" spans="1:9" x14ac:dyDescent="0.25">
      <c r="A1438" s="192"/>
      <c r="B1438" s="209" t="s">
        <v>1951</v>
      </c>
      <c r="C1438" s="298" t="s">
        <v>2799</v>
      </c>
      <c r="D1438" s="32" t="s">
        <v>2859</v>
      </c>
      <c r="E1438" s="238">
        <v>30175.599999999999</v>
      </c>
      <c r="F1438" s="256">
        <v>41751</v>
      </c>
      <c r="G1438" s="34">
        <v>30175.599999999999</v>
      </c>
      <c r="H1438" s="36">
        <f t="shared" si="22"/>
        <v>0</v>
      </c>
      <c r="I1438" s="430"/>
    </row>
    <row r="1439" spans="1:9" x14ac:dyDescent="0.25">
      <c r="A1439" s="192"/>
      <c r="B1439" s="209" t="s">
        <v>1953</v>
      </c>
      <c r="C1439" s="298" t="s">
        <v>2799</v>
      </c>
      <c r="D1439" s="32" t="s">
        <v>123</v>
      </c>
      <c r="E1439" s="238">
        <v>6357</v>
      </c>
      <c r="F1439" s="428" t="s">
        <v>2860</v>
      </c>
      <c r="G1439" s="34">
        <v>6357</v>
      </c>
      <c r="H1439" s="36">
        <f t="shared" si="22"/>
        <v>0</v>
      </c>
      <c r="I1439" s="430"/>
    </row>
    <row r="1440" spans="1:9" ht="68.25" x14ac:dyDescent="0.25">
      <c r="A1440" s="192">
        <v>41751</v>
      </c>
      <c r="B1440" s="209" t="s">
        <v>1954</v>
      </c>
      <c r="C1440" s="298" t="s">
        <v>2799</v>
      </c>
      <c r="D1440" s="32" t="s">
        <v>49</v>
      </c>
      <c r="E1440" s="238">
        <v>6028</v>
      </c>
      <c r="F1440" s="429" t="s">
        <v>7041</v>
      </c>
      <c r="G1440" s="34">
        <f>3000+1000+1000+500+500+28</f>
        <v>6028</v>
      </c>
      <c r="H1440" s="36">
        <f t="shared" si="22"/>
        <v>0</v>
      </c>
      <c r="I1440" s="430"/>
    </row>
    <row r="1441" spans="1:9" x14ac:dyDescent="0.25">
      <c r="A1441" s="192">
        <v>41731</v>
      </c>
      <c r="B1441" s="209" t="s">
        <v>1955</v>
      </c>
      <c r="C1441" s="298" t="s">
        <v>2799</v>
      </c>
      <c r="D1441" s="32" t="s">
        <v>55</v>
      </c>
      <c r="E1441" s="238">
        <v>7646</v>
      </c>
      <c r="F1441" s="412" t="s">
        <v>2861</v>
      </c>
      <c r="G1441" s="34">
        <v>7646</v>
      </c>
      <c r="H1441" s="36">
        <f t="shared" si="22"/>
        <v>0</v>
      </c>
      <c r="I1441" s="430"/>
    </row>
    <row r="1442" spans="1:9" x14ac:dyDescent="0.25">
      <c r="A1442" s="192"/>
      <c r="B1442" s="209" t="s">
        <v>1956</v>
      </c>
      <c r="C1442" s="298" t="s">
        <v>2799</v>
      </c>
      <c r="D1442" s="32" t="s">
        <v>2603</v>
      </c>
      <c r="E1442" s="238">
        <v>19499.400000000001</v>
      </c>
      <c r="F1442" s="256">
        <v>41751</v>
      </c>
      <c r="G1442" s="34">
        <v>19499.400000000001</v>
      </c>
      <c r="H1442" s="36">
        <f t="shared" si="22"/>
        <v>0</v>
      </c>
      <c r="I1442" s="430"/>
    </row>
    <row r="1443" spans="1:9" x14ac:dyDescent="0.25">
      <c r="A1443" s="192"/>
      <c r="B1443" s="209" t="s">
        <v>1957</v>
      </c>
      <c r="C1443" s="298" t="s">
        <v>2799</v>
      </c>
      <c r="D1443" s="32" t="s">
        <v>55</v>
      </c>
      <c r="E1443" s="238">
        <v>120</v>
      </c>
      <c r="F1443" s="256">
        <v>41751</v>
      </c>
      <c r="G1443" s="34">
        <v>120</v>
      </c>
      <c r="H1443" s="36">
        <f t="shared" si="22"/>
        <v>0</v>
      </c>
      <c r="I1443" s="430"/>
    </row>
    <row r="1444" spans="1:9" x14ac:dyDescent="0.25">
      <c r="A1444" s="192"/>
      <c r="B1444" s="209" t="s">
        <v>1958</v>
      </c>
      <c r="C1444" s="298" t="s">
        <v>2799</v>
      </c>
      <c r="D1444" s="32" t="s">
        <v>8</v>
      </c>
      <c r="E1444" s="238">
        <v>911.63</v>
      </c>
      <c r="F1444" s="256">
        <v>41751</v>
      </c>
      <c r="G1444" s="34">
        <v>911.63</v>
      </c>
      <c r="H1444" s="36">
        <f t="shared" si="22"/>
        <v>0</v>
      </c>
      <c r="I1444" s="430" t="s">
        <v>8</v>
      </c>
    </row>
    <row r="1445" spans="1:9" x14ac:dyDescent="0.25">
      <c r="A1445" s="192"/>
      <c r="B1445" s="209" t="s">
        <v>1959</v>
      </c>
      <c r="C1445" s="298" t="s">
        <v>2799</v>
      </c>
      <c r="D1445" s="32" t="s">
        <v>16</v>
      </c>
      <c r="E1445" s="238">
        <v>80281.5</v>
      </c>
      <c r="F1445" s="412">
        <v>41781</v>
      </c>
      <c r="G1445" s="40">
        <v>80281.5</v>
      </c>
      <c r="H1445" s="36">
        <f t="shared" si="22"/>
        <v>0</v>
      </c>
      <c r="I1445" s="430"/>
    </row>
    <row r="1446" spans="1:9" x14ac:dyDescent="0.25">
      <c r="A1446" s="192"/>
      <c r="B1446" s="209" t="s">
        <v>1960</v>
      </c>
      <c r="C1446" s="298" t="s">
        <v>2799</v>
      </c>
      <c r="D1446" s="32" t="s">
        <v>22</v>
      </c>
      <c r="E1446" s="238">
        <v>5361</v>
      </c>
      <c r="F1446" s="256">
        <v>41751</v>
      </c>
      <c r="G1446" s="34">
        <v>5361</v>
      </c>
      <c r="H1446" s="36">
        <f t="shared" si="22"/>
        <v>0</v>
      </c>
      <c r="I1446" s="430"/>
    </row>
    <row r="1447" spans="1:9" x14ac:dyDescent="0.25">
      <c r="A1447" s="192"/>
      <c r="B1447" s="209" t="s">
        <v>1961</v>
      </c>
      <c r="C1447" s="298" t="s">
        <v>2799</v>
      </c>
      <c r="D1447" s="32" t="s">
        <v>953</v>
      </c>
      <c r="E1447" s="238">
        <v>2963.6</v>
      </c>
      <c r="F1447" s="428" t="s">
        <v>2862</v>
      </c>
      <c r="G1447" s="34">
        <v>2963.6</v>
      </c>
      <c r="H1447" s="36">
        <f t="shared" si="22"/>
        <v>0</v>
      </c>
      <c r="I1447" s="430" t="s">
        <v>27</v>
      </c>
    </row>
    <row r="1448" spans="1:9" x14ac:dyDescent="0.25">
      <c r="A1448" s="192"/>
      <c r="B1448" s="209" t="s">
        <v>1962</v>
      </c>
      <c r="C1448" s="298" t="s">
        <v>2799</v>
      </c>
      <c r="D1448" s="32" t="s">
        <v>304</v>
      </c>
      <c r="E1448" s="238">
        <v>17299</v>
      </c>
      <c r="F1448" s="256">
        <v>41751</v>
      </c>
      <c r="G1448" s="34">
        <v>17299</v>
      </c>
      <c r="H1448" s="36">
        <f t="shared" si="22"/>
        <v>0</v>
      </c>
      <c r="I1448" s="430" t="s">
        <v>27</v>
      </c>
    </row>
    <row r="1449" spans="1:9" x14ac:dyDescent="0.25">
      <c r="A1449" s="192"/>
      <c r="B1449" s="209" t="s">
        <v>1963</v>
      </c>
      <c r="C1449" s="298" t="s">
        <v>2799</v>
      </c>
      <c r="D1449" s="32" t="s">
        <v>257</v>
      </c>
      <c r="E1449" s="238">
        <v>14878</v>
      </c>
      <c r="F1449" s="256">
        <v>41751</v>
      </c>
      <c r="G1449" s="34">
        <v>14878</v>
      </c>
      <c r="H1449" s="36">
        <f t="shared" si="22"/>
        <v>0</v>
      </c>
      <c r="I1449" s="430" t="s">
        <v>27</v>
      </c>
    </row>
    <row r="1450" spans="1:9" x14ac:dyDescent="0.25">
      <c r="A1450" s="192"/>
      <c r="B1450" s="209" t="s">
        <v>1964</v>
      </c>
      <c r="C1450" s="298" t="s">
        <v>2799</v>
      </c>
      <c r="D1450" s="32" t="s">
        <v>18</v>
      </c>
      <c r="E1450" s="238">
        <v>750</v>
      </c>
      <c r="F1450" s="256">
        <v>41751</v>
      </c>
      <c r="G1450" s="34">
        <v>750</v>
      </c>
      <c r="H1450" s="36">
        <f t="shared" si="22"/>
        <v>0</v>
      </c>
      <c r="I1450" s="430"/>
    </row>
    <row r="1451" spans="1:9" x14ac:dyDescent="0.25">
      <c r="A1451" s="192"/>
      <c r="B1451" s="209" t="s">
        <v>1965</v>
      </c>
      <c r="C1451" s="298" t="s">
        <v>2799</v>
      </c>
      <c r="D1451" s="32" t="s">
        <v>67</v>
      </c>
      <c r="E1451" s="238">
        <v>630</v>
      </c>
      <c r="F1451" s="256">
        <v>41751</v>
      </c>
      <c r="G1451" s="34">
        <v>630</v>
      </c>
      <c r="H1451" s="36">
        <f t="shared" si="22"/>
        <v>0</v>
      </c>
      <c r="I1451" s="430" t="s">
        <v>65</v>
      </c>
    </row>
    <row r="1452" spans="1:9" x14ac:dyDescent="0.25">
      <c r="A1452" s="192"/>
      <c r="B1452" s="209" t="s">
        <v>1966</v>
      </c>
      <c r="C1452" s="298" t="s">
        <v>2799</v>
      </c>
      <c r="D1452" s="32" t="s">
        <v>111</v>
      </c>
      <c r="E1452" s="238">
        <v>3211</v>
      </c>
      <c r="F1452" s="256">
        <v>41751</v>
      </c>
      <c r="G1452" s="34">
        <v>3211</v>
      </c>
      <c r="H1452" s="36">
        <f t="shared" si="22"/>
        <v>0</v>
      </c>
      <c r="I1452" s="430" t="s">
        <v>65</v>
      </c>
    </row>
    <row r="1453" spans="1:9" x14ac:dyDescent="0.25">
      <c r="A1453" s="192"/>
      <c r="B1453" s="209" t="s">
        <v>1968</v>
      </c>
      <c r="C1453" s="298" t="s">
        <v>2799</v>
      </c>
      <c r="D1453" s="32" t="s">
        <v>2863</v>
      </c>
      <c r="E1453" s="238">
        <v>1452</v>
      </c>
      <c r="F1453" s="256">
        <v>41751</v>
      </c>
      <c r="G1453" s="34">
        <v>1452</v>
      </c>
      <c r="H1453" s="36">
        <f t="shared" si="22"/>
        <v>0</v>
      </c>
      <c r="I1453" s="430"/>
    </row>
    <row r="1454" spans="1:9" x14ac:dyDescent="0.25">
      <c r="A1454" s="192"/>
      <c r="B1454" s="209" t="s">
        <v>1969</v>
      </c>
      <c r="C1454" s="298" t="s">
        <v>2799</v>
      </c>
      <c r="D1454" s="236" t="s">
        <v>2864</v>
      </c>
      <c r="E1454" s="237">
        <v>0</v>
      </c>
      <c r="F1454" s="256"/>
      <c r="G1454" s="34"/>
      <c r="H1454" s="36">
        <f t="shared" si="22"/>
        <v>0</v>
      </c>
      <c r="I1454" s="430" t="s">
        <v>27</v>
      </c>
    </row>
    <row r="1455" spans="1:9" x14ac:dyDescent="0.25">
      <c r="A1455" s="192"/>
      <c r="B1455" s="209" t="s">
        <v>1970</v>
      </c>
      <c r="C1455" s="298" t="s">
        <v>2799</v>
      </c>
      <c r="D1455" s="32" t="s">
        <v>260</v>
      </c>
      <c r="E1455" s="238">
        <v>3000</v>
      </c>
      <c r="F1455" s="256">
        <v>41751</v>
      </c>
      <c r="G1455" s="34">
        <v>3000</v>
      </c>
      <c r="H1455" s="36">
        <f t="shared" ref="H1455:H1503" si="23">E1455-G1455</f>
        <v>0</v>
      </c>
      <c r="I1455" s="430" t="s">
        <v>65</v>
      </c>
    </row>
    <row r="1456" spans="1:9" x14ac:dyDescent="0.25">
      <c r="A1456" s="192"/>
      <c r="B1456" s="209" t="s">
        <v>1971</v>
      </c>
      <c r="C1456" s="298" t="s">
        <v>2799</v>
      </c>
      <c r="D1456" s="32" t="s">
        <v>559</v>
      </c>
      <c r="E1456" s="238">
        <v>29124</v>
      </c>
      <c r="F1456" s="256">
        <v>41751</v>
      </c>
      <c r="G1456" s="34">
        <v>29124</v>
      </c>
      <c r="H1456" s="36">
        <f t="shared" si="23"/>
        <v>0</v>
      </c>
      <c r="I1456" s="430" t="s">
        <v>217</v>
      </c>
    </row>
    <row r="1457" spans="1:9" x14ac:dyDescent="0.25">
      <c r="A1457" s="192"/>
      <c r="B1457" s="209" t="s">
        <v>1973</v>
      </c>
      <c r="C1457" s="298" t="s">
        <v>2799</v>
      </c>
      <c r="D1457" s="32" t="s">
        <v>8</v>
      </c>
      <c r="E1457" s="238">
        <v>600</v>
      </c>
      <c r="F1457" s="256">
        <v>41751</v>
      </c>
      <c r="G1457" s="34">
        <v>600</v>
      </c>
      <c r="H1457" s="36">
        <f t="shared" si="23"/>
        <v>0</v>
      </c>
      <c r="I1457" s="430" t="s">
        <v>8</v>
      </c>
    </row>
    <row r="1458" spans="1:9" x14ac:dyDescent="0.25">
      <c r="A1458" s="192"/>
      <c r="B1458" s="209" t="s">
        <v>1974</v>
      </c>
      <c r="C1458" s="298" t="s">
        <v>2799</v>
      </c>
      <c r="D1458" s="20" t="s">
        <v>2865</v>
      </c>
      <c r="E1458" s="213">
        <v>5948</v>
      </c>
      <c r="F1458" s="436">
        <v>41752</v>
      </c>
      <c r="G1458" s="42">
        <v>5948</v>
      </c>
      <c r="H1458" s="36">
        <f t="shared" si="23"/>
        <v>0</v>
      </c>
      <c r="I1458" s="622" t="s">
        <v>12</v>
      </c>
    </row>
    <row r="1459" spans="1:9" x14ac:dyDescent="0.25">
      <c r="A1459" s="192"/>
      <c r="B1459" s="209" t="s">
        <v>1976</v>
      </c>
      <c r="C1459" s="298" t="s">
        <v>2799</v>
      </c>
      <c r="D1459" s="32" t="s">
        <v>130</v>
      </c>
      <c r="E1459" s="238">
        <v>6266.4</v>
      </c>
      <c r="F1459" s="256">
        <v>41753</v>
      </c>
      <c r="G1459" s="34">
        <v>6266.4</v>
      </c>
      <c r="H1459" s="36">
        <f t="shared" si="23"/>
        <v>0</v>
      </c>
      <c r="I1459" s="430" t="s">
        <v>21</v>
      </c>
    </row>
    <row r="1460" spans="1:9" x14ac:dyDescent="0.25">
      <c r="A1460" s="192"/>
      <c r="B1460" s="209" t="s">
        <v>1977</v>
      </c>
      <c r="C1460" s="298" t="s">
        <v>2799</v>
      </c>
      <c r="D1460" s="20" t="s">
        <v>188</v>
      </c>
      <c r="E1460" s="213">
        <v>4311.3999999999996</v>
      </c>
      <c r="F1460" s="436">
        <v>41751</v>
      </c>
      <c r="G1460" s="42">
        <v>4311.3999999999996</v>
      </c>
      <c r="H1460" s="36">
        <f t="shared" si="23"/>
        <v>0</v>
      </c>
      <c r="I1460" s="622" t="s">
        <v>21</v>
      </c>
    </row>
    <row r="1461" spans="1:9" x14ac:dyDescent="0.25">
      <c r="A1461" s="192"/>
      <c r="B1461" s="209" t="s">
        <v>1978</v>
      </c>
      <c r="C1461" s="298" t="s">
        <v>2799</v>
      </c>
      <c r="D1461" s="32" t="s">
        <v>36</v>
      </c>
      <c r="E1461" s="238">
        <v>14249.7</v>
      </c>
      <c r="F1461" s="256">
        <v>41751</v>
      </c>
      <c r="G1461" s="34">
        <v>14249.7</v>
      </c>
      <c r="H1461" s="36">
        <f t="shared" si="23"/>
        <v>0</v>
      </c>
      <c r="I1461" s="430" t="s">
        <v>65</v>
      </c>
    </row>
    <row r="1462" spans="1:9" x14ac:dyDescent="0.25">
      <c r="A1462" s="192"/>
      <c r="B1462" s="209" t="s">
        <v>1980</v>
      </c>
      <c r="C1462" s="298" t="s">
        <v>2799</v>
      </c>
      <c r="D1462" s="32" t="s">
        <v>218</v>
      </c>
      <c r="E1462" s="238">
        <v>9571.7999999999993</v>
      </c>
      <c r="F1462" s="431" t="s">
        <v>2866</v>
      </c>
      <c r="G1462" s="34">
        <v>9571.7999999999993</v>
      </c>
      <c r="H1462" s="36">
        <f t="shared" si="23"/>
        <v>0</v>
      </c>
      <c r="I1462" s="430" t="s">
        <v>21</v>
      </c>
    </row>
    <row r="1463" spans="1:9" x14ac:dyDescent="0.25">
      <c r="A1463" s="192"/>
      <c r="B1463" s="209" t="s">
        <v>1981</v>
      </c>
      <c r="C1463" s="298" t="s">
        <v>2799</v>
      </c>
      <c r="D1463" s="32" t="s">
        <v>147</v>
      </c>
      <c r="E1463" s="238">
        <v>86058</v>
      </c>
      <c r="F1463" s="428" t="s">
        <v>2867</v>
      </c>
      <c r="G1463" s="40">
        <v>86058</v>
      </c>
      <c r="H1463" s="36">
        <f t="shared" si="23"/>
        <v>0</v>
      </c>
      <c r="I1463" s="430" t="s">
        <v>12</v>
      </c>
    </row>
    <row r="1464" spans="1:9" x14ac:dyDescent="0.25">
      <c r="A1464" s="192"/>
      <c r="B1464" s="209" t="s">
        <v>1982</v>
      </c>
      <c r="C1464" s="298" t="s">
        <v>2799</v>
      </c>
      <c r="D1464" s="32" t="s">
        <v>57</v>
      </c>
      <c r="E1464" s="238">
        <v>940</v>
      </c>
      <c r="F1464" s="256">
        <v>41752</v>
      </c>
      <c r="G1464" s="34">
        <v>940</v>
      </c>
      <c r="H1464" s="36">
        <f t="shared" si="23"/>
        <v>0</v>
      </c>
      <c r="I1464" s="430" t="s">
        <v>12</v>
      </c>
    </row>
    <row r="1465" spans="1:9" x14ac:dyDescent="0.25">
      <c r="A1465" s="192"/>
      <c r="B1465" s="209" t="s">
        <v>1983</v>
      </c>
      <c r="C1465" s="298" t="s">
        <v>2799</v>
      </c>
      <c r="D1465" s="32" t="s">
        <v>83</v>
      </c>
      <c r="E1465" s="238">
        <v>6876.5</v>
      </c>
      <c r="F1465" s="256">
        <v>41751</v>
      </c>
      <c r="G1465" s="34">
        <v>6876.5</v>
      </c>
      <c r="H1465" s="36">
        <f t="shared" si="23"/>
        <v>0</v>
      </c>
      <c r="I1465" s="430"/>
    </row>
    <row r="1466" spans="1:9" x14ac:dyDescent="0.25">
      <c r="A1466" s="192"/>
      <c r="B1466" s="209" t="s">
        <v>1984</v>
      </c>
      <c r="C1466" s="298" t="s">
        <v>2799</v>
      </c>
      <c r="D1466" s="32" t="s">
        <v>2766</v>
      </c>
      <c r="E1466" s="238">
        <v>28161</v>
      </c>
      <c r="F1466" s="256">
        <v>41751</v>
      </c>
      <c r="G1466" s="34">
        <v>28161</v>
      </c>
      <c r="H1466" s="36">
        <f t="shared" si="23"/>
        <v>0</v>
      </c>
      <c r="I1466" s="430"/>
    </row>
    <row r="1467" spans="1:9" x14ac:dyDescent="0.25">
      <c r="A1467" s="192"/>
      <c r="B1467" s="209" t="s">
        <v>1985</v>
      </c>
      <c r="C1467" s="298" t="s">
        <v>2799</v>
      </c>
      <c r="D1467" s="32" t="s">
        <v>2766</v>
      </c>
      <c r="E1467" s="238">
        <v>3205.4</v>
      </c>
      <c r="F1467" s="256">
        <v>41751</v>
      </c>
      <c r="G1467" s="34">
        <v>3205.4</v>
      </c>
      <c r="H1467" s="36">
        <f t="shared" si="23"/>
        <v>0</v>
      </c>
      <c r="I1467" s="430"/>
    </row>
    <row r="1468" spans="1:9" x14ac:dyDescent="0.25">
      <c r="A1468" s="192">
        <v>41751</v>
      </c>
      <c r="B1468" s="209" t="s">
        <v>1986</v>
      </c>
      <c r="C1468" s="298" t="s">
        <v>2799</v>
      </c>
      <c r="D1468" s="32" t="s">
        <v>79</v>
      </c>
      <c r="E1468" s="238">
        <v>10080</v>
      </c>
      <c r="F1468" s="256">
        <v>41753</v>
      </c>
      <c r="G1468" s="34">
        <v>10080</v>
      </c>
      <c r="H1468" s="36">
        <f t="shared" si="23"/>
        <v>0</v>
      </c>
      <c r="I1468" s="430" t="s">
        <v>21</v>
      </c>
    </row>
    <row r="1469" spans="1:9" x14ac:dyDescent="0.25">
      <c r="A1469" s="232">
        <v>41751</v>
      </c>
      <c r="B1469" s="255" t="s">
        <v>1987</v>
      </c>
      <c r="C1469" s="298" t="s">
        <v>2799</v>
      </c>
      <c r="D1469" s="32" t="s">
        <v>366</v>
      </c>
      <c r="E1469" s="238">
        <v>3976.2</v>
      </c>
      <c r="F1469" s="256">
        <v>41751</v>
      </c>
      <c r="G1469" s="34">
        <v>3976.2</v>
      </c>
      <c r="H1469" s="50">
        <f t="shared" si="23"/>
        <v>0</v>
      </c>
      <c r="I1469" s="430" t="s">
        <v>21</v>
      </c>
    </row>
    <row r="1470" spans="1:9" x14ac:dyDescent="0.25">
      <c r="A1470" s="192">
        <v>41751</v>
      </c>
      <c r="B1470" s="188" t="s">
        <v>1989</v>
      </c>
      <c r="C1470" s="298" t="s">
        <v>2799</v>
      </c>
      <c r="D1470" s="32" t="s">
        <v>47</v>
      </c>
      <c r="E1470" s="238">
        <v>2630.4</v>
      </c>
      <c r="F1470" s="256">
        <v>41752</v>
      </c>
      <c r="G1470" s="34">
        <v>2630.4</v>
      </c>
      <c r="H1470" s="50">
        <f t="shared" si="23"/>
        <v>0</v>
      </c>
      <c r="I1470" s="430" t="s">
        <v>12</v>
      </c>
    </row>
    <row r="1471" spans="1:9" x14ac:dyDescent="0.25">
      <c r="A1471" s="232">
        <v>41751</v>
      </c>
      <c r="B1471" s="188" t="s">
        <v>1991</v>
      </c>
      <c r="C1471" s="298" t="s">
        <v>2799</v>
      </c>
      <c r="D1471" s="32" t="s">
        <v>147</v>
      </c>
      <c r="E1471" s="238">
        <v>5209.5</v>
      </c>
      <c r="F1471" s="256">
        <v>41752</v>
      </c>
      <c r="G1471" s="34">
        <v>5209.5</v>
      </c>
      <c r="H1471" s="36">
        <f t="shared" si="23"/>
        <v>0</v>
      </c>
      <c r="I1471" s="430" t="s">
        <v>12</v>
      </c>
    </row>
    <row r="1472" spans="1:9" x14ac:dyDescent="0.25">
      <c r="A1472" s="192">
        <v>41751</v>
      </c>
      <c r="B1472" s="188" t="s">
        <v>1992</v>
      </c>
      <c r="C1472" s="298" t="s">
        <v>2799</v>
      </c>
      <c r="D1472" s="32" t="s">
        <v>2765</v>
      </c>
      <c r="E1472" s="238">
        <v>1064</v>
      </c>
      <c r="F1472" s="431" t="s">
        <v>2868</v>
      </c>
      <c r="G1472" s="34">
        <v>1064</v>
      </c>
      <c r="H1472" s="36">
        <f t="shared" si="23"/>
        <v>0</v>
      </c>
      <c r="I1472" s="430" t="s">
        <v>12</v>
      </c>
    </row>
    <row r="1473" spans="1:9" x14ac:dyDescent="0.25">
      <c r="A1473" s="232">
        <v>41751</v>
      </c>
      <c r="B1473" s="188" t="s">
        <v>1994</v>
      </c>
      <c r="C1473" s="298" t="s">
        <v>2799</v>
      </c>
      <c r="D1473" s="32" t="s">
        <v>89</v>
      </c>
      <c r="E1473" s="238">
        <v>62825</v>
      </c>
      <c r="F1473" s="419" t="s">
        <v>2869</v>
      </c>
      <c r="G1473" s="34">
        <v>62825</v>
      </c>
      <c r="H1473" s="36">
        <f t="shared" si="23"/>
        <v>0</v>
      </c>
      <c r="I1473" s="430" t="s">
        <v>12</v>
      </c>
    </row>
    <row r="1474" spans="1:9" x14ac:dyDescent="0.25">
      <c r="A1474" s="192">
        <v>41751</v>
      </c>
      <c r="B1474" s="188" t="s">
        <v>1996</v>
      </c>
      <c r="C1474" s="298" t="s">
        <v>2799</v>
      </c>
      <c r="D1474" s="32" t="s">
        <v>269</v>
      </c>
      <c r="E1474" s="238">
        <v>2674.5</v>
      </c>
      <c r="F1474" s="256">
        <v>41752</v>
      </c>
      <c r="G1474" s="34">
        <v>2674.5</v>
      </c>
      <c r="H1474" s="36">
        <f t="shared" si="23"/>
        <v>0</v>
      </c>
      <c r="I1474" s="430" t="s">
        <v>12</v>
      </c>
    </row>
    <row r="1475" spans="1:9" x14ac:dyDescent="0.25">
      <c r="A1475" s="232">
        <v>41751</v>
      </c>
      <c r="B1475" s="188" t="s">
        <v>1997</v>
      </c>
      <c r="C1475" s="298" t="s">
        <v>2799</v>
      </c>
      <c r="D1475" s="32" t="s">
        <v>2409</v>
      </c>
      <c r="E1475" s="238">
        <v>1083</v>
      </c>
      <c r="F1475" s="412" t="s">
        <v>2870</v>
      </c>
      <c r="G1475" s="34">
        <v>1083</v>
      </c>
      <c r="H1475" s="36">
        <f t="shared" si="23"/>
        <v>0</v>
      </c>
      <c r="I1475" s="430" t="s">
        <v>12</v>
      </c>
    </row>
    <row r="1476" spans="1:9" x14ac:dyDescent="0.25">
      <c r="A1476" s="192">
        <v>41751</v>
      </c>
      <c r="B1476" s="188" t="s">
        <v>1998</v>
      </c>
      <c r="C1476" s="298" t="s">
        <v>2799</v>
      </c>
      <c r="D1476" s="32" t="s">
        <v>1778</v>
      </c>
      <c r="E1476" s="238">
        <v>1109.25</v>
      </c>
      <c r="F1476" s="428" t="s">
        <v>2871</v>
      </c>
      <c r="G1476" s="34">
        <v>1109.25</v>
      </c>
      <c r="H1476" s="36">
        <f t="shared" si="23"/>
        <v>0</v>
      </c>
      <c r="I1476" s="430" t="s">
        <v>12</v>
      </c>
    </row>
    <row r="1477" spans="1:9" x14ac:dyDescent="0.25">
      <c r="A1477" s="232">
        <v>41751</v>
      </c>
      <c r="B1477" s="188" t="s">
        <v>2000</v>
      </c>
      <c r="C1477" s="298" t="s">
        <v>2799</v>
      </c>
      <c r="D1477" s="32" t="s">
        <v>2872</v>
      </c>
      <c r="E1477" s="238">
        <v>1428</v>
      </c>
      <c r="F1477" s="256">
        <v>41752</v>
      </c>
      <c r="G1477" s="34">
        <v>1428</v>
      </c>
      <c r="H1477" s="36">
        <f t="shared" si="23"/>
        <v>0</v>
      </c>
      <c r="I1477" s="430" t="s">
        <v>12</v>
      </c>
    </row>
    <row r="1478" spans="1:9" x14ac:dyDescent="0.25">
      <c r="A1478" s="192">
        <v>41751</v>
      </c>
      <c r="B1478" s="188" t="s">
        <v>2002</v>
      </c>
      <c r="C1478" s="298" t="s">
        <v>2799</v>
      </c>
      <c r="D1478" s="32" t="s">
        <v>8</v>
      </c>
      <c r="E1478" s="238">
        <v>734.4</v>
      </c>
      <c r="F1478" s="256">
        <v>41751</v>
      </c>
      <c r="G1478" s="34">
        <v>734.4</v>
      </c>
      <c r="H1478" s="36">
        <f t="shared" si="23"/>
        <v>0</v>
      </c>
      <c r="I1478" s="430" t="s">
        <v>8</v>
      </c>
    </row>
    <row r="1479" spans="1:9" x14ac:dyDescent="0.25">
      <c r="A1479" s="232">
        <v>41751</v>
      </c>
      <c r="B1479" s="188" t="s">
        <v>2004</v>
      </c>
      <c r="C1479" s="298" t="s">
        <v>2799</v>
      </c>
      <c r="D1479" s="32" t="s">
        <v>32</v>
      </c>
      <c r="E1479" s="238">
        <v>6115.2</v>
      </c>
      <c r="F1479" s="256">
        <v>41752</v>
      </c>
      <c r="G1479" s="34">
        <v>6115.2</v>
      </c>
      <c r="H1479" s="36">
        <f t="shared" si="23"/>
        <v>0</v>
      </c>
      <c r="I1479" s="430" t="s">
        <v>12</v>
      </c>
    </row>
    <row r="1480" spans="1:9" x14ac:dyDescent="0.25">
      <c r="A1480" s="192">
        <v>41751</v>
      </c>
      <c r="B1480" s="188" t="s">
        <v>2005</v>
      </c>
      <c r="C1480" s="298" t="s">
        <v>2799</v>
      </c>
      <c r="D1480" s="32" t="s">
        <v>2420</v>
      </c>
      <c r="E1480" s="238">
        <v>10410</v>
      </c>
      <c r="F1480" s="431" t="s">
        <v>2873</v>
      </c>
      <c r="G1480" s="34">
        <v>10410</v>
      </c>
      <c r="H1480" s="36">
        <f t="shared" si="23"/>
        <v>0</v>
      </c>
      <c r="I1480" s="430" t="s">
        <v>65</v>
      </c>
    </row>
    <row r="1481" spans="1:9" x14ac:dyDescent="0.25">
      <c r="A1481" s="232">
        <v>41751</v>
      </c>
      <c r="B1481" s="188" t="s">
        <v>2008</v>
      </c>
      <c r="C1481" s="298" t="s">
        <v>2799</v>
      </c>
      <c r="D1481" s="236" t="s">
        <v>53</v>
      </c>
      <c r="E1481" s="237">
        <v>0</v>
      </c>
      <c r="F1481" s="256"/>
      <c r="G1481" s="34"/>
      <c r="H1481" s="36">
        <f t="shared" si="23"/>
        <v>0</v>
      </c>
      <c r="I1481" s="430" t="s">
        <v>324</v>
      </c>
    </row>
    <row r="1482" spans="1:9" x14ac:dyDescent="0.25">
      <c r="A1482" s="192">
        <v>41751</v>
      </c>
      <c r="B1482" s="188" t="s">
        <v>2010</v>
      </c>
      <c r="C1482" s="298" t="s">
        <v>2799</v>
      </c>
      <c r="D1482" s="32" t="s">
        <v>189</v>
      </c>
      <c r="E1482" s="238">
        <v>2287</v>
      </c>
      <c r="F1482" s="256">
        <v>41751</v>
      </c>
      <c r="G1482" s="34">
        <v>2287</v>
      </c>
      <c r="H1482" s="36">
        <f t="shared" si="23"/>
        <v>0</v>
      </c>
      <c r="I1482" s="430"/>
    </row>
    <row r="1483" spans="1:9" x14ac:dyDescent="0.25">
      <c r="A1483" s="232">
        <v>41751</v>
      </c>
      <c r="B1483" s="188" t="s">
        <v>2012</v>
      </c>
      <c r="C1483" s="298" t="s">
        <v>2799</v>
      </c>
      <c r="D1483" s="32" t="s">
        <v>319</v>
      </c>
      <c r="E1483" s="238">
        <v>79031.8</v>
      </c>
      <c r="F1483" s="428" t="s">
        <v>2874</v>
      </c>
      <c r="G1483" s="34">
        <v>79031.8</v>
      </c>
      <c r="H1483" s="36">
        <f t="shared" si="23"/>
        <v>0</v>
      </c>
      <c r="I1483" s="430" t="s">
        <v>2875</v>
      </c>
    </row>
    <row r="1484" spans="1:9" x14ac:dyDescent="0.25">
      <c r="A1484" s="192">
        <v>41751</v>
      </c>
      <c r="B1484" s="188" t="s">
        <v>2013</v>
      </c>
      <c r="C1484" s="298" t="s">
        <v>2799</v>
      </c>
      <c r="D1484" s="32" t="s">
        <v>2509</v>
      </c>
      <c r="E1484" s="238">
        <v>2722</v>
      </c>
      <c r="F1484" s="428" t="s">
        <v>2876</v>
      </c>
      <c r="G1484" s="34">
        <v>2722</v>
      </c>
      <c r="H1484" s="36">
        <f t="shared" si="23"/>
        <v>0</v>
      </c>
      <c r="I1484" s="430"/>
    </row>
    <row r="1485" spans="1:9" x14ac:dyDescent="0.25">
      <c r="A1485" s="232">
        <v>41751</v>
      </c>
      <c r="B1485" s="188" t="s">
        <v>2014</v>
      </c>
      <c r="C1485" s="298" t="s">
        <v>2799</v>
      </c>
      <c r="D1485" s="32" t="s">
        <v>74</v>
      </c>
      <c r="E1485" s="238">
        <v>1719.5</v>
      </c>
      <c r="F1485" s="256">
        <v>41751</v>
      </c>
      <c r="G1485" s="34">
        <v>1719.5</v>
      </c>
      <c r="H1485" s="36">
        <f t="shared" si="23"/>
        <v>0</v>
      </c>
      <c r="I1485" s="430"/>
    </row>
    <row r="1486" spans="1:9" x14ac:dyDescent="0.25">
      <c r="A1486" s="192">
        <v>41751</v>
      </c>
      <c r="B1486" s="188" t="s">
        <v>2015</v>
      </c>
      <c r="C1486" s="298" t="s">
        <v>2799</v>
      </c>
      <c r="D1486" s="32" t="s">
        <v>18</v>
      </c>
      <c r="E1486" s="238">
        <v>768.6</v>
      </c>
      <c r="F1486" s="256">
        <v>41751</v>
      </c>
      <c r="G1486" s="34">
        <v>768.6</v>
      </c>
      <c r="H1486" s="36">
        <f t="shared" si="23"/>
        <v>0</v>
      </c>
      <c r="I1486" s="430"/>
    </row>
    <row r="1487" spans="1:9" x14ac:dyDescent="0.25">
      <c r="A1487" s="232">
        <v>41751</v>
      </c>
      <c r="B1487" s="188" t="s">
        <v>2017</v>
      </c>
      <c r="C1487" s="298" t="s">
        <v>2799</v>
      </c>
      <c r="D1487" s="32" t="s">
        <v>99</v>
      </c>
      <c r="E1487" s="238">
        <v>3236</v>
      </c>
      <c r="F1487" s="256">
        <v>41751</v>
      </c>
      <c r="G1487" s="34">
        <v>3236</v>
      </c>
      <c r="H1487" s="36">
        <f t="shared" si="23"/>
        <v>0</v>
      </c>
      <c r="I1487" s="430" t="s">
        <v>27</v>
      </c>
    </row>
    <row r="1488" spans="1:9" x14ac:dyDescent="0.25">
      <c r="A1488" s="192">
        <v>41751</v>
      </c>
      <c r="B1488" s="188" t="s">
        <v>2018</v>
      </c>
      <c r="C1488" s="298" t="s">
        <v>2799</v>
      </c>
      <c r="D1488" s="32" t="s">
        <v>468</v>
      </c>
      <c r="E1488" s="238">
        <v>3351</v>
      </c>
      <c r="F1488" s="256">
        <v>41751</v>
      </c>
      <c r="G1488" s="34">
        <v>3351</v>
      </c>
      <c r="H1488" s="36">
        <f t="shared" si="23"/>
        <v>0</v>
      </c>
      <c r="I1488" s="430" t="s">
        <v>27</v>
      </c>
    </row>
    <row r="1489" spans="1:9" x14ac:dyDescent="0.25">
      <c r="A1489" s="232">
        <v>41751</v>
      </c>
      <c r="B1489" s="188" t="s">
        <v>2019</v>
      </c>
      <c r="C1489" s="298" t="s">
        <v>2799</v>
      </c>
      <c r="D1489" s="32" t="s">
        <v>233</v>
      </c>
      <c r="E1489" s="238">
        <v>1875</v>
      </c>
      <c r="F1489" s="256">
        <v>41751</v>
      </c>
      <c r="G1489" s="34">
        <v>1875</v>
      </c>
      <c r="H1489" s="36">
        <f t="shared" si="23"/>
        <v>0</v>
      </c>
      <c r="I1489" s="430" t="s">
        <v>27</v>
      </c>
    </row>
    <row r="1490" spans="1:9" x14ac:dyDescent="0.25">
      <c r="A1490" s="192">
        <v>41751</v>
      </c>
      <c r="B1490" s="188" t="s">
        <v>2020</v>
      </c>
      <c r="C1490" s="298" t="s">
        <v>2799</v>
      </c>
      <c r="D1490" s="32" t="s">
        <v>80</v>
      </c>
      <c r="E1490" s="238">
        <v>2376</v>
      </c>
      <c r="F1490" s="256">
        <v>41751</v>
      </c>
      <c r="G1490" s="34">
        <v>2376</v>
      </c>
      <c r="H1490" s="36">
        <f t="shared" si="23"/>
        <v>0</v>
      </c>
      <c r="I1490" s="430" t="s">
        <v>27</v>
      </c>
    </row>
    <row r="1491" spans="1:9" x14ac:dyDescent="0.25">
      <c r="A1491" s="232">
        <v>41751</v>
      </c>
      <c r="B1491" s="188" t="s">
        <v>2021</v>
      </c>
      <c r="C1491" s="298" t="s">
        <v>2799</v>
      </c>
      <c r="D1491" s="32" t="s">
        <v>14</v>
      </c>
      <c r="E1491" s="238">
        <v>5000</v>
      </c>
      <c r="F1491" s="428" t="s">
        <v>2877</v>
      </c>
      <c r="G1491" s="34">
        <v>5000</v>
      </c>
      <c r="H1491" s="36">
        <f t="shared" si="23"/>
        <v>0</v>
      </c>
      <c r="I1491" s="430" t="s">
        <v>27</v>
      </c>
    </row>
    <row r="1492" spans="1:9" x14ac:dyDescent="0.25">
      <c r="A1492" s="192">
        <v>41751</v>
      </c>
      <c r="B1492" s="188" t="s">
        <v>2022</v>
      </c>
      <c r="C1492" s="298" t="s">
        <v>2799</v>
      </c>
      <c r="D1492" s="32" t="s">
        <v>39</v>
      </c>
      <c r="E1492" s="238">
        <v>1900</v>
      </c>
      <c r="F1492" s="511" t="s">
        <v>2878</v>
      </c>
      <c r="G1492" s="40">
        <v>1900</v>
      </c>
      <c r="H1492" s="36">
        <f t="shared" si="23"/>
        <v>0</v>
      </c>
      <c r="I1492" s="430"/>
    </row>
    <row r="1493" spans="1:9" x14ac:dyDescent="0.25">
      <c r="A1493" s="232">
        <v>41751</v>
      </c>
      <c r="B1493" s="188" t="s">
        <v>2024</v>
      </c>
      <c r="C1493" s="298" t="s">
        <v>2799</v>
      </c>
      <c r="D1493" s="32" t="s">
        <v>2409</v>
      </c>
      <c r="E1493" s="238">
        <v>649</v>
      </c>
      <c r="F1493" s="412" t="s">
        <v>2879</v>
      </c>
      <c r="G1493" s="34">
        <v>649</v>
      </c>
      <c r="H1493" s="36">
        <f t="shared" si="23"/>
        <v>0</v>
      </c>
      <c r="I1493" s="430" t="s">
        <v>65</v>
      </c>
    </row>
    <row r="1494" spans="1:9" x14ac:dyDescent="0.25">
      <c r="A1494" s="192">
        <v>41751</v>
      </c>
      <c r="B1494" s="188" t="s">
        <v>2025</v>
      </c>
      <c r="C1494" s="298" t="s">
        <v>2799</v>
      </c>
      <c r="D1494" s="32" t="s">
        <v>103</v>
      </c>
      <c r="E1494" s="238">
        <v>8220</v>
      </c>
      <c r="F1494" s="412">
        <v>41781</v>
      </c>
      <c r="G1494" s="40">
        <v>8220</v>
      </c>
      <c r="H1494" s="36">
        <f t="shared" si="23"/>
        <v>0</v>
      </c>
      <c r="I1494" s="430"/>
    </row>
    <row r="1495" spans="1:9" x14ac:dyDescent="0.25">
      <c r="A1495" s="192">
        <v>41752</v>
      </c>
      <c r="B1495" s="188" t="s">
        <v>2026</v>
      </c>
      <c r="C1495" s="298" t="s">
        <v>2799</v>
      </c>
      <c r="D1495" s="32" t="s">
        <v>1553</v>
      </c>
      <c r="E1495" s="238">
        <v>4519.5</v>
      </c>
      <c r="F1495" s="256">
        <v>41752</v>
      </c>
      <c r="G1495" s="34">
        <v>4519.5</v>
      </c>
      <c r="H1495" s="36">
        <f t="shared" si="23"/>
        <v>0</v>
      </c>
      <c r="I1495" s="77"/>
    </row>
    <row r="1496" spans="1:9" x14ac:dyDescent="0.25">
      <c r="A1496" s="192"/>
      <c r="B1496" s="188" t="s">
        <v>2027</v>
      </c>
      <c r="C1496" s="298" t="s">
        <v>2799</v>
      </c>
      <c r="D1496" s="32" t="s">
        <v>1515</v>
      </c>
      <c r="E1496" s="238">
        <v>4216.8</v>
      </c>
      <c r="F1496" s="431" t="s">
        <v>2880</v>
      </c>
      <c r="G1496" s="34">
        <v>4216.8</v>
      </c>
      <c r="H1496" s="36">
        <f t="shared" si="23"/>
        <v>0</v>
      </c>
      <c r="I1496" s="430" t="s">
        <v>217</v>
      </c>
    </row>
    <row r="1497" spans="1:9" x14ac:dyDescent="0.25">
      <c r="A1497" s="192"/>
      <c r="B1497" s="188" t="s">
        <v>2028</v>
      </c>
      <c r="C1497" s="298" t="s">
        <v>2799</v>
      </c>
      <c r="D1497" s="32" t="s">
        <v>19</v>
      </c>
      <c r="E1497" s="238">
        <v>24831</v>
      </c>
      <c r="F1497" s="421" t="s">
        <v>2881</v>
      </c>
      <c r="G1497" s="34">
        <v>24831</v>
      </c>
      <c r="H1497" s="36">
        <f t="shared" si="23"/>
        <v>0</v>
      </c>
      <c r="I1497" s="430" t="s">
        <v>21</v>
      </c>
    </row>
    <row r="1498" spans="1:9" x14ac:dyDescent="0.25">
      <c r="A1498" s="192"/>
      <c r="B1498" s="188" t="s">
        <v>2029</v>
      </c>
      <c r="C1498" s="298" t="s">
        <v>2799</v>
      </c>
      <c r="D1498" s="32" t="s">
        <v>615</v>
      </c>
      <c r="E1498" s="238">
        <v>52055</v>
      </c>
      <c r="F1498" s="412" t="s">
        <v>2882</v>
      </c>
      <c r="G1498" s="34">
        <v>52055</v>
      </c>
      <c r="H1498" s="36">
        <f t="shared" si="23"/>
        <v>0</v>
      </c>
      <c r="I1498" s="430" t="s">
        <v>21</v>
      </c>
    </row>
    <row r="1499" spans="1:9" x14ac:dyDescent="0.25">
      <c r="A1499" s="192"/>
      <c r="B1499" s="188" t="s">
        <v>2030</v>
      </c>
      <c r="C1499" s="298" t="s">
        <v>2799</v>
      </c>
      <c r="D1499" s="32" t="s">
        <v>11</v>
      </c>
      <c r="E1499" s="238">
        <v>28100.5</v>
      </c>
      <c r="F1499" s="412">
        <v>41777</v>
      </c>
      <c r="G1499" s="40">
        <v>28100.5</v>
      </c>
      <c r="H1499" s="36">
        <f t="shared" si="23"/>
        <v>0</v>
      </c>
      <c r="I1499" s="430" t="s">
        <v>12</v>
      </c>
    </row>
    <row r="1500" spans="1:9" x14ac:dyDescent="0.25">
      <c r="A1500" s="192"/>
      <c r="B1500" s="188" t="s">
        <v>2032</v>
      </c>
      <c r="C1500" s="298" t="s">
        <v>2799</v>
      </c>
      <c r="D1500" s="32" t="s">
        <v>180</v>
      </c>
      <c r="E1500" s="238">
        <v>25968.5</v>
      </c>
      <c r="F1500" s="256">
        <v>41759</v>
      </c>
      <c r="G1500" s="34">
        <v>25968.5</v>
      </c>
      <c r="H1500" s="36">
        <f t="shared" si="23"/>
        <v>0</v>
      </c>
      <c r="I1500" s="430" t="s">
        <v>12</v>
      </c>
    </row>
    <row r="1501" spans="1:9" x14ac:dyDescent="0.25">
      <c r="A1501" s="192"/>
      <c r="B1501" s="188" t="s">
        <v>2033</v>
      </c>
      <c r="C1501" s="298" t="s">
        <v>2799</v>
      </c>
      <c r="D1501" s="32" t="s">
        <v>23</v>
      </c>
      <c r="E1501" s="238">
        <v>5589</v>
      </c>
      <c r="F1501" s="256">
        <v>41752</v>
      </c>
      <c r="G1501" s="34">
        <v>5589</v>
      </c>
      <c r="H1501" s="36">
        <f t="shared" si="23"/>
        <v>0</v>
      </c>
      <c r="I1501" s="430"/>
    </row>
    <row r="1502" spans="1:9" x14ac:dyDescent="0.25">
      <c r="A1502" s="192"/>
      <c r="B1502" s="188" t="s">
        <v>2034</v>
      </c>
      <c r="C1502" s="298" t="s">
        <v>2799</v>
      </c>
      <c r="D1502" s="32" t="s">
        <v>68</v>
      </c>
      <c r="E1502" s="238">
        <v>6216</v>
      </c>
      <c r="F1502" s="256">
        <v>41752</v>
      </c>
      <c r="G1502" s="34">
        <v>6216</v>
      </c>
      <c r="H1502" s="36">
        <f t="shared" si="23"/>
        <v>0</v>
      </c>
      <c r="I1502" s="430" t="s">
        <v>12</v>
      </c>
    </row>
    <row r="1503" spans="1:9" x14ac:dyDescent="0.25">
      <c r="A1503" s="192"/>
      <c r="B1503" s="188" t="s">
        <v>2036</v>
      </c>
      <c r="C1503" s="298" t="s">
        <v>2799</v>
      </c>
      <c r="D1503" s="32" t="s">
        <v>36</v>
      </c>
      <c r="E1503" s="238">
        <v>14189</v>
      </c>
      <c r="F1503" s="256">
        <v>41752</v>
      </c>
      <c r="G1503" s="34">
        <v>14189</v>
      </c>
      <c r="H1503" s="36">
        <f t="shared" si="23"/>
        <v>0</v>
      </c>
      <c r="I1503" s="430"/>
    </row>
    <row r="1504" spans="1:9" x14ac:dyDescent="0.25">
      <c r="A1504" s="192"/>
      <c r="B1504" s="188" t="s">
        <v>2037</v>
      </c>
      <c r="C1504" s="298" t="s">
        <v>2799</v>
      </c>
      <c r="D1504" s="32" t="s">
        <v>70</v>
      </c>
      <c r="E1504" s="238">
        <v>10253</v>
      </c>
      <c r="F1504" s="256">
        <v>41754</v>
      </c>
      <c r="G1504" s="34">
        <v>10253</v>
      </c>
      <c r="H1504" s="36">
        <f>E1504-G1504</f>
        <v>0</v>
      </c>
      <c r="I1504" s="430"/>
    </row>
    <row r="1505" spans="1:9" x14ac:dyDescent="0.25">
      <c r="A1505" s="192"/>
      <c r="B1505" s="188" t="s">
        <v>2038</v>
      </c>
      <c r="C1505" s="298" t="s">
        <v>2799</v>
      </c>
      <c r="D1505" s="32" t="s">
        <v>103</v>
      </c>
      <c r="E1505" s="238">
        <v>18303.5</v>
      </c>
      <c r="F1505" s="256">
        <v>41752</v>
      </c>
      <c r="G1505" s="34">
        <v>18303.5</v>
      </c>
      <c r="H1505" s="36">
        <f>E1505-G1505</f>
        <v>0</v>
      </c>
      <c r="I1505" s="430"/>
    </row>
    <row r="1506" spans="1:9" x14ac:dyDescent="0.25">
      <c r="A1506" s="192"/>
      <c r="B1506" s="188" t="s">
        <v>2039</v>
      </c>
      <c r="C1506" s="298" t="s">
        <v>2799</v>
      </c>
      <c r="D1506" s="32" t="s">
        <v>501</v>
      </c>
      <c r="E1506" s="238">
        <v>1331</v>
      </c>
      <c r="F1506" s="256">
        <v>41752</v>
      </c>
      <c r="G1506" s="34">
        <v>1331</v>
      </c>
      <c r="H1506" s="36">
        <f>E1506-G1506</f>
        <v>0</v>
      </c>
      <c r="I1506" s="430"/>
    </row>
    <row r="1507" spans="1:9" x14ac:dyDescent="0.25">
      <c r="A1507" s="192"/>
      <c r="B1507" s="188" t="s">
        <v>2040</v>
      </c>
      <c r="C1507" s="298" t="s">
        <v>2799</v>
      </c>
      <c r="D1507" s="32" t="s">
        <v>501</v>
      </c>
      <c r="E1507" s="238">
        <v>351</v>
      </c>
      <c r="F1507" s="256">
        <v>41752</v>
      </c>
      <c r="G1507" s="34">
        <v>351</v>
      </c>
      <c r="H1507" s="36">
        <f>E1507-G1507</f>
        <v>0</v>
      </c>
      <c r="I1507" s="430"/>
    </row>
    <row r="1508" spans="1:9" x14ac:dyDescent="0.25">
      <c r="A1508" s="192"/>
      <c r="B1508" s="188" t="s">
        <v>2042</v>
      </c>
      <c r="C1508" s="298" t="s">
        <v>2799</v>
      </c>
      <c r="D1508" s="32" t="s">
        <v>36</v>
      </c>
      <c r="E1508" s="238">
        <v>29102</v>
      </c>
      <c r="F1508" s="547" t="s">
        <v>2883</v>
      </c>
      <c r="G1508" s="34">
        <v>29102</v>
      </c>
      <c r="H1508" s="36">
        <f t="shared" ref="H1508:H1571" si="24">E1508-G1508</f>
        <v>0</v>
      </c>
      <c r="I1508" s="430" t="s">
        <v>217</v>
      </c>
    </row>
    <row r="1509" spans="1:9" x14ac:dyDescent="0.25">
      <c r="A1509" s="192"/>
      <c r="B1509" s="188" t="s">
        <v>2043</v>
      </c>
      <c r="C1509" s="298" t="s">
        <v>2799</v>
      </c>
      <c r="D1509" s="32" t="s">
        <v>371</v>
      </c>
      <c r="E1509" s="238">
        <v>2286</v>
      </c>
      <c r="F1509" s="256">
        <v>41752</v>
      </c>
      <c r="G1509" s="34">
        <v>2286</v>
      </c>
      <c r="H1509" s="36">
        <f t="shared" si="24"/>
        <v>0</v>
      </c>
      <c r="I1509" s="430"/>
    </row>
    <row r="1510" spans="1:9" x14ac:dyDescent="0.25">
      <c r="A1510" s="192"/>
      <c r="B1510" s="188" t="s">
        <v>2044</v>
      </c>
      <c r="C1510" s="298" t="s">
        <v>2799</v>
      </c>
      <c r="D1510" s="32" t="s">
        <v>8</v>
      </c>
      <c r="E1510" s="238">
        <v>1082</v>
      </c>
      <c r="F1510" s="256">
        <v>41752</v>
      </c>
      <c r="G1510" s="34">
        <v>1082</v>
      </c>
      <c r="H1510" s="36">
        <f t="shared" si="24"/>
        <v>0</v>
      </c>
      <c r="I1510" s="430" t="s">
        <v>8</v>
      </c>
    </row>
    <row r="1511" spans="1:9" x14ac:dyDescent="0.25">
      <c r="A1511" s="192"/>
      <c r="B1511" s="188" t="s">
        <v>2046</v>
      </c>
      <c r="C1511" s="298" t="s">
        <v>2799</v>
      </c>
      <c r="D1511" s="32" t="s">
        <v>116</v>
      </c>
      <c r="E1511" s="238">
        <v>4412</v>
      </c>
      <c r="F1511" s="256">
        <v>41752</v>
      </c>
      <c r="G1511" s="34">
        <v>4412</v>
      </c>
      <c r="H1511" s="36">
        <f t="shared" si="24"/>
        <v>0</v>
      </c>
      <c r="I1511" s="430"/>
    </row>
    <row r="1512" spans="1:9" x14ac:dyDescent="0.25">
      <c r="A1512" s="192"/>
      <c r="B1512" s="188" t="s">
        <v>2047</v>
      </c>
      <c r="C1512" s="298" t="s">
        <v>2799</v>
      </c>
      <c r="D1512" s="32" t="s">
        <v>130</v>
      </c>
      <c r="E1512" s="238">
        <v>8227.5</v>
      </c>
      <c r="F1512" s="256">
        <v>41753</v>
      </c>
      <c r="G1512" s="34">
        <v>8227.5</v>
      </c>
      <c r="H1512" s="36">
        <f t="shared" si="24"/>
        <v>0</v>
      </c>
      <c r="I1512" s="430" t="s">
        <v>21</v>
      </c>
    </row>
    <row r="1513" spans="1:9" x14ac:dyDescent="0.25">
      <c r="A1513" s="192"/>
      <c r="B1513" s="188" t="s">
        <v>2048</v>
      </c>
      <c r="C1513" s="298" t="s">
        <v>2799</v>
      </c>
      <c r="D1513" s="32" t="s">
        <v>2884</v>
      </c>
      <c r="E1513" s="238">
        <v>3729</v>
      </c>
      <c r="F1513" s="256">
        <v>41752</v>
      </c>
      <c r="G1513" s="34">
        <v>3729</v>
      </c>
      <c r="H1513" s="36">
        <f t="shared" si="24"/>
        <v>0</v>
      </c>
      <c r="I1513" s="430"/>
    </row>
    <row r="1514" spans="1:9" x14ac:dyDescent="0.25">
      <c r="A1514" s="192"/>
      <c r="B1514" s="188" t="s">
        <v>2049</v>
      </c>
      <c r="C1514" s="298" t="s">
        <v>2799</v>
      </c>
      <c r="D1514" s="32" t="s">
        <v>985</v>
      </c>
      <c r="E1514" s="238">
        <v>33056</v>
      </c>
      <c r="F1514" s="256">
        <v>41752</v>
      </c>
      <c r="G1514" s="34">
        <v>33056</v>
      </c>
      <c r="H1514" s="36">
        <f t="shared" si="24"/>
        <v>0</v>
      </c>
      <c r="I1514" s="430"/>
    </row>
    <row r="1515" spans="1:9" x14ac:dyDescent="0.25">
      <c r="A1515" s="192"/>
      <c r="B1515" s="188" t="s">
        <v>2050</v>
      </c>
      <c r="C1515" s="298" t="s">
        <v>2799</v>
      </c>
      <c r="D1515" s="32" t="s">
        <v>123</v>
      </c>
      <c r="E1515" s="238">
        <v>8069.5</v>
      </c>
      <c r="F1515" s="256">
        <v>41753</v>
      </c>
      <c r="G1515" s="34">
        <v>8069.5</v>
      </c>
      <c r="H1515" s="36">
        <f t="shared" si="24"/>
        <v>0</v>
      </c>
      <c r="I1515" s="430"/>
    </row>
    <row r="1516" spans="1:9" x14ac:dyDescent="0.25">
      <c r="A1516" s="192"/>
      <c r="B1516" s="188" t="s">
        <v>2051</v>
      </c>
      <c r="C1516" s="298" t="s">
        <v>2799</v>
      </c>
      <c r="D1516" s="32" t="s">
        <v>2775</v>
      </c>
      <c r="E1516" s="238">
        <v>3646</v>
      </c>
      <c r="F1516" s="256">
        <v>41752</v>
      </c>
      <c r="G1516" s="34">
        <v>3646</v>
      </c>
      <c r="H1516" s="36">
        <f t="shared" si="24"/>
        <v>0</v>
      </c>
      <c r="I1516" s="430"/>
    </row>
    <row r="1517" spans="1:9" x14ac:dyDescent="0.25">
      <c r="A1517" s="192"/>
      <c r="B1517" s="188" t="s">
        <v>2052</v>
      </c>
      <c r="C1517" s="298" t="s">
        <v>2799</v>
      </c>
      <c r="D1517" s="32" t="s">
        <v>250</v>
      </c>
      <c r="E1517" s="238">
        <v>10896</v>
      </c>
      <c r="F1517" s="256">
        <v>41753</v>
      </c>
      <c r="G1517" s="34">
        <v>10896</v>
      </c>
      <c r="H1517" s="36">
        <f t="shared" si="24"/>
        <v>0</v>
      </c>
      <c r="I1517" s="430" t="s">
        <v>21</v>
      </c>
    </row>
    <row r="1518" spans="1:9" x14ac:dyDescent="0.25">
      <c r="A1518" s="192"/>
      <c r="B1518" s="188" t="s">
        <v>2053</v>
      </c>
      <c r="C1518" s="298" t="s">
        <v>2799</v>
      </c>
      <c r="D1518" s="32" t="s">
        <v>8</v>
      </c>
      <c r="E1518" s="238">
        <v>3758.5</v>
      </c>
      <c r="F1518" s="256">
        <v>41752</v>
      </c>
      <c r="G1518" s="34">
        <v>3758.5</v>
      </c>
      <c r="H1518" s="36">
        <f t="shared" si="24"/>
        <v>0</v>
      </c>
      <c r="I1518" s="430" t="s">
        <v>8</v>
      </c>
    </row>
    <row r="1519" spans="1:9" x14ac:dyDescent="0.25">
      <c r="A1519" s="192"/>
      <c r="B1519" s="188" t="s">
        <v>2054</v>
      </c>
      <c r="C1519" s="298" t="s">
        <v>2799</v>
      </c>
      <c r="D1519" s="32" t="s">
        <v>36</v>
      </c>
      <c r="E1519" s="238">
        <v>7155</v>
      </c>
      <c r="F1519" s="256">
        <v>41759</v>
      </c>
      <c r="G1519" s="34">
        <v>7155</v>
      </c>
      <c r="H1519" s="36">
        <f t="shared" si="24"/>
        <v>0</v>
      </c>
      <c r="I1519" s="430" t="s">
        <v>21</v>
      </c>
    </row>
    <row r="1520" spans="1:9" x14ac:dyDescent="0.25">
      <c r="A1520" s="192"/>
      <c r="B1520" s="188" t="s">
        <v>2055</v>
      </c>
      <c r="C1520" s="298" t="s">
        <v>2799</v>
      </c>
      <c r="D1520" s="32" t="s">
        <v>54</v>
      </c>
      <c r="E1520" s="238">
        <v>27819</v>
      </c>
      <c r="F1520" s="256">
        <v>41752</v>
      </c>
      <c r="G1520" s="34">
        <v>27819</v>
      </c>
      <c r="H1520" s="36">
        <f t="shared" si="24"/>
        <v>0</v>
      </c>
      <c r="I1520" s="430"/>
    </row>
    <row r="1521" spans="1:9" x14ac:dyDescent="0.25">
      <c r="A1521" s="192"/>
      <c r="B1521" s="188" t="s">
        <v>2056</v>
      </c>
      <c r="C1521" s="298" t="s">
        <v>2799</v>
      </c>
      <c r="D1521" s="32" t="s">
        <v>317</v>
      </c>
      <c r="E1521" s="238">
        <v>8759</v>
      </c>
      <c r="F1521" s="256">
        <v>41752</v>
      </c>
      <c r="G1521" s="34">
        <v>8759</v>
      </c>
      <c r="H1521" s="36">
        <f t="shared" si="24"/>
        <v>0</v>
      </c>
      <c r="I1521" s="430"/>
    </row>
    <row r="1522" spans="1:9" x14ac:dyDescent="0.25">
      <c r="A1522" s="192"/>
      <c r="B1522" s="188" t="s">
        <v>2057</v>
      </c>
      <c r="C1522" s="298" t="s">
        <v>2799</v>
      </c>
      <c r="D1522" s="32" t="s">
        <v>8</v>
      </c>
      <c r="E1522" s="238">
        <v>7225</v>
      </c>
      <c r="F1522" s="256">
        <v>41752</v>
      </c>
      <c r="G1522" s="34">
        <v>7225</v>
      </c>
      <c r="H1522" s="36">
        <f t="shared" si="24"/>
        <v>0</v>
      </c>
      <c r="I1522" s="430" t="s">
        <v>8</v>
      </c>
    </row>
    <row r="1523" spans="1:9" x14ac:dyDescent="0.25">
      <c r="A1523" s="192"/>
      <c r="B1523" s="188" t="s">
        <v>2058</v>
      </c>
      <c r="C1523" s="298" t="s">
        <v>2799</v>
      </c>
      <c r="D1523" s="32" t="s">
        <v>119</v>
      </c>
      <c r="E1523" s="238">
        <v>4911</v>
      </c>
      <c r="F1523" s="256">
        <v>41753</v>
      </c>
      <c r="G1523" s="34">
        <v>4911</v>
      </c>
      <c r="H1523" s="36">
        <f t="shared" si="24"/>
        <v>0</v>
      </c>
      <c r="I1523" s="430" t="s">
        <v>21</v>
      </c>
    </row>
    <row r="1524" spans="1:9" x14ac:dyDescent="0.25">
      <c r="A1524" s="192"/>
      <c r="B1524" s="188" t="s">
        <v>2059</v>
      </c>
      <c r="C1524" s="298" t="s">
        <v>2799</v>
      </c>
      <c r="D1524" s="32" t="s">
        <v>260</v>
      </c>
      <c r="E1524" s="238">
        <v>2400</v>
      </c>
      <c r="F1524" s="256">
        <v>41752</v>
      </c>
      <c r="G1524" s="34">
        <v>2400</v>
      </c>
      <c r="H1524" s="36">
        <f t="shared" si="24"/>
        <v>0</v>
      </c>
      <c r="I1524" s="430" t="s">
        <v>65</v>
      </c>
    </row>
    <row r="1525" spans="1:9" x14ac:dyDescent="0.25">
      <c r="A1525" s="192"/>
      <c r="B1525" s="188" t="s">
        <v>2060</v>
      </c>
      <c r="C1525" s="298" t="s">
        <v>2799</v>
      </c>
      <c r="D1525" s="32" t="s">
        <v>2885</v>
      </c>
      <c r="E1525" s="238">
        <v>437</v>
      </c>
      <c r="F1525" s="256">
        <v>41753</v>
      </c>
      <c r="G1525" s="34">
        <v>437</v>
      </c>
      <c r="H1525" s="36">
        <f t="shared" si="24"/>
        <v>0</v>
      </c>
      <c r="I1525" s="430" t="s">
        <v>21</v>
      </c>
    </row>
    <row r="1526" spans="1:9" x14ac:dyDescent="0.25">
      <c r="A1526" s="192"/>
      <c r="B1526" s="188" t="s">
        <v>2061</v>
      </c>
      <c r="C1526" s="298" t="s">
        <v>2799</v>
      </c>
      <c r="D1526" s="32" t="s">
        <v>2837</v>
      </c>
      <c r="E1526" s="238">
        <v>5337</v>
      </c>
      <c r="F1526" s="256">
        <v>41752</v>
      </c>
      <c r="G1526" s="34">
        <v>5337</v>
      </c>
      <c r="H1526" s="36">
        <f t="shared" si="24"/>
        <v>0</v>
      </c>
      <c r="I1526" s="430"/>
    </row>
    <row r="1527" spans="1:9" x14ac:dyDescent="0.25">
      <c r="A1527" s="192"/>
      <c r="B1527" s="188" t="s">
        <v>2063</v>
      </c>
      <c r="C1527" s="298" t="s">
        <v>2799</v>
      </c>
      <c r="D1527" s="32" t="s">
        <v>2886</v>
      </c>
      <c r="E1527" s="238">
        <v>2470.5</v>
      </c>
      <c r="F1527" s="256">
        <v>41753</v>
      </c>
      <c r="G1527" s="34">
        <v>2470.5</v>
      </c>
      <c r="H1527" s="36">
        <f t="shared" si="24"/>
        <v>0</v>
      </c>
      <c r="I1527" s="430" t="s">
        <v>21</v>
      </c>
    </row>
    <row r="1528" spans="1:9" x14ac:dyDescent="0.25">
      <c r="A1528" s="192"/>
      <c r="B1528" s="188" t="s">
        <v>2065</v>
      </c>
      <c r="C1528" s="298" t="s">
        <v>2799</v>
      </c>
      <c r="D1528" s="32" t="s">
        <v>12</v>
      </c>
      <c r="E1528" s="238">
        <v>5603</v>
      </c>
      <c r="F1528" s="256">
        <v>41752</v>
      </c>
      <c r="G1528" s="34">
        <v>5603</v>
      </c>
      <c r="H1528" s="36">
        <f t="shared" si="24"/>
        <v>0</v>
      </c>
      <c r="I1528" s="430"/>
    </row>
    <row r="1529" spans="1:9" x14ac:dyDescent="0.25">
      <c r="A1529" s="192"/>
      <c r="B1529" s="188" t="s">
        <v>2066</v>
      </c>
      <c r="C1529" s="298" t="s">
        <v>2799</v>
      </c>
      <c r="D1529" s="20" t="s">
        <v>62</v>
      </c>
      <c r="E1529" s="213">
        <v>29651</v>
      </c>
      <c r="F1529" s="436">
        <v>41752</v>
      </c>
      <c r="G1529" s="42">
        <v>29651</v>
      </c>
      <c r="H1529" s="36">
        <f t="shared" si="24"/>
        <v>0</v>
      </c>
      <c r="I1529" s="622"/>
    </row>
    <row r="1530" spans="1:9" x14ac:dyDescent="0.25">
      <c r="A1530" s="192"/>
      <c r="B1530" s="188" t="s">
        <v>2067</v>
      </c>
      <c r="C1530" s="298" t="s">
        <v>2799</v>
      </c>
      <c r="D1530" s="32" t="s">
        <v>373</v>
      </c>
      <c r="E1530" s="238">
        <v>31690</v>
      </c>
      <c r="F1530" s="256">
        <v>41753</v>
      </c>
      <c r="G1530" s="34">
        <v>31690</v>
      </c>
      <c r="H1530" s="36">
        <f t="shared" si="24"/>
        <v>0</v>
      </c>
      <c r="I1530" s="430" t="s">
        <v>217</v>
      </c>
    </row>
    <row r="1531" spans="1:9" x14ac:dyDescent="0.25">
      <c r="A1531" s="192"/>
      <c r="B1531" s="188" t="s">
        <v>2068</v>
      </c>
      <c r="C1531" s="298" t="s">
        <v>2799</v>
      </c>
      <c r="D1531" s="20" t="s">
        <v>163</v>
      </c>
      <c r="E1531" s="213">
        <v>414</v>
      </c>
      <c r="F1531" s="436">
        <v>41752</v>
      </c>
      <c r="G1531" s="42">
        <v>414</v>
      </c>
      <c r="H1531" s="36">
        <f t="shared" si="24"/>
        <v>0</v>
      </c>
      <c r="I1531" s="622"/>
    </row>
    <row r="1532" spans="1:9" x14ac:dyDescent="0.25">
      <c r="A1532" s="192"/>
      <c r="B1532" s="188" t="s">
        <v>2069</v>
      </c>
      <c r="C1532" s="298" t="s">
        <v>2799</v>
      </c>
      <c r="D1532" s="32" t="s">
        <v>79</v>
      </c>
      <c r="E1532" s="238">
        <v>50095</v>
      </c>
      <c r="F1532" s="428" t="s">
        <v>2887</v>
      </c>
      <c r="G1532" s="40">
        <v>50095</v>
      </c>
      <c r="H1532" s="36">
        <f t="shared" si="24"/>
        <v>0</v>
      </c>
      <c r="I1532" s="430" t="s">
        <v>65</v>
      </c>
    </row>
    <row r="1533" spans="1:9" x14ac:dyDescent="0.25">
      <c r="A1533" s="232">
        <v>41752</v>
      </c>
      <c r="B1533" s="255" t="s">
        <v>2070</v>
      </c>
      <c r="C1533" s="298" t="s">
        <v>2799</v>
      </c>
      <c r="D1533" s="32" t="s">
        <v>124</v>
      </c>
      <c r="E1533" s="238">
        <v>6668</v>
      </c>
      <c r="F1533" s="256">
        <v>41753</v>
      </c>
      <c r="G1533" s="34">
        <v>6668</v>
      </c>
      <c r="H1533" s="50">
        <f t="shared" si="24"/>
        <v>0</v>
      </c>
      <c r="I1533" s="430" t="s">
        <v>217</v>
      </c>
    </row>
    <row r="1534" spans="1:9" x14ac:dyDescent="0.25">
      <c r="A1534" s="192"/>
      <c r="B1534" s="188" t="s">
        <v>2072</v>
      </c>
      <c r="C1534" s="298" t="s">
        <v>2799</v>
      </c>
      <c r="D1534" s="32" t="s">
        <v>34</v>
      </c>
      <c r="E1534" s="238">
        <v>4686</v>
      </c>
      <c r="F1534" s="428" t="s">
        <v>2888</v>
      </c>
      <c r="G1534" s="34">
        <v>4686</v>
      </c>
      <c r="H1534" s="36">
        <f t="shared" si="24"/>
        <v>0</v>
      </c>
      <c r="I1534" s="430" t="s">
        <v>217</v>
      </c>
    </row>
    <row r="1535" spans="1:9" x14ac:dyDescent="0.25">
      <c r="A1535" s="192"/>
      <c r="B1535" s="188" t="s">
        <v>2073</v>
      </c>
      <c r="C1535" s="298" t="s">
        <v>2799</v>
      </c>
      <c r="D1535" s="32" t="s">
        <v>29</v>
      </c>
      <c r="E1535" s="238">
        <v>4723.5</v>
      </c>
      <c r="F1535" s="256">
        <v>41753</v>
      </c>
      <c r="G1535" s="34">
        <v>4723.5</v>
      </c>
      <c r="H1535" s="36">
        <f t="shared" si="24"/>
        <v>0</v>
      </c>
      <c r="I1535" s="430" t="s">
        <v>217</v>
      </c>
    </row>
    <row r="1536" spans="1:9" x14ac:dyDescent="0.25">
      <c r="A1536" s="192"/>
      <c r="B1536" s="188" t="s">
        <v>2074</v>
      </c>
      <c r="C1536" s="298" t="s">
        <v>2799</v>
      </c>
      <c r="D1536" s="32" t="s">
        <v>1778</v>
      </c>
      <c r="E1536" s="238">
        <v>1199</v>
      </c>
      <c r="F1536" s="256">
        <v>41753</v>
      </c>
      <c r="G1536" s="34">
        <v>1199</v>
      </c>
      <c r="H1536" s="36">
        <f t="shared" si="24"/>
        <v>0</v>
      </c>
      <c r="I1536" s="430" t="s">
        <v>217</v>
      </c>
    </row>
    <row r="1537" spans="1:9" x14ac:dyDescent="0.25">
      <c r="A1537" s="192"/>
      <c r="B1537" s="188" t="s">
        <v>2077</v>
      </c>
      <c r="C1537" s="298" t="s">
        <v>2799</v>
      </c>
      <c r="D1537" s="32" t="s">
        <v>57</v>
      </c>
      <c r="E1537" s="238">
        <v>1410</v>
      </c>
      <c r="F1537" s="256">
        <v>41753</v>
      </c>
      <c r="G1537" s="34">
        <v>1410</v>
      </c>
      <c r="H1537" s="36">
        <f t="shared" si="24"/>
        <v>0</v>
      </c>
      <c r="I1537" s="430" t="s">
        <v>217</v>
      </c>
    </row>
    <row r="1538" spans="1:9" x14ac:dyDescent="0.25">
      <c r="A1538" s="192"/>
      <c r="B1538" s="188" t="s">
        <v>2078</v>
      </c>
      <c r="C1538" s="298" t="s">
        <v>2799</v>
      </c>
      <c r="D1538" s="32" t="s">
        <v>338</v>
      </c>
      <c r="E1538" s="238">
        <v>498</v>
      </c>
      <c r="F1538" s="256">
        <v>41753</v>
      </c>
      <c r="G1538" s="34">
        <v>498</v>
      </c>
      <c r="H1538" s="36">
        <f t="shared" si="24"/>
        <v>0</v>
      </c>
      <c r="I1538" s="430" t="s">
        <v>217</v>
      </c>
    </row>
    <row r="1539" spans="1:9" x14ac:dyDescent="0.25">
      <c r="A1539" s="192"/>
      <c r="B1539" s="188" t="s">
        <v>2079</v>
      </c>
      <c r="C1539" s="298" t="s">
        <v>2799</v>
      </c>
      <c r="D1539" s="236" t="s">
        <v>2889</v>
      </c>
      <c r="E1539" s="237">
        <v>0</v>
      </c>
      <c r="F1539" s="256"/>
      <c r="G1539" s="34"/>
      <c r="H1539" s="36">
        <f t="shared" si="24"/>
        <v>0</v>
      </c>
      <c r="I1539" s="430" t="s">
        <v>217</v>
      </c>
    </row>
    <row r="1540" spans="1:9" x14ac:dyDescent="0.25">
      <c r="A1540" s="192"/>
      <c r="B1540" s="188" t="s">
        <v>2081</v>
      </c>
      <c r="C1540" s="298" t="s">
        <v>2799</v>
      </c>
      <c r="D1540" s="32" t="s">
        <v>501</v>
      </c>
      <c r="E1540" s="238">
        <v>1036</v>
      </c>
      <c r="F1540" s="256">
        <v>41752</v>
      </c>
      <c r="G1540" s="34">
        <v>1036</v>
      </c>
      <c r="H1540" s="36">
        <f t="shared" si="24"/>
        <v>0</v>
      </c>
      <c r="I1540" s="430"/>
    </row>
    <row r="1541" spans="1:9" x14ac:dyDescent="0.25">
      <c r="A1541" s="192"/>
      <c r="B1541" s="188" t="s">
        <v>2082</v>
      </c>
      <c r="C1541" s="298" t="s">
        <v>2799</v>
      </c>
      <c r="D1541" s="32" t="s">
        <v>32</v>
      </c>
      <c r="E1541" s="238">
        <v>9928</v>
      </c>
      <c r="F1541" s="256">
        <v>41753</v>
      </c>
      <c r="G1541" s="34">
        <v>9928</v>
      </c>
      <c r="H1541" s="36">
        <f t="shared" si="24"/>
        <v>0</v>
      </c>
      <c r="I1541" s="430" t="s">
        <v>217</v>
      </c>
    </row>
    <row r="1542" spans="1:9" x14ac:dyDescent="0.25">
      <c r="A1542" s="192"/>
      <c r="B1542" s="188" t="s">
        <v>2083</v>
      </c>
      <c r="C1542" s="298" t="s">
        <v>2799</v>
      </c>
      <c r="D1542" s="32" t="s">
        <v>297</v>
      </c>
      <c r="E1542" s="238">
        <v>6327</v>
      </c>
      <c r="F1542" s="419" t="s">
        <v>2890</v>
      </c>
      <c r="G1542" s="34">
        <v>6327</v>
      </c>
      <c r="H1542" s="36">
        <f t="shared" si="24"/>
        <v>0</v>
      </c>
      <c r="I1542" s="430"/>
    </row>
    <row r="1543" spans="1:9" x14ac:dyDescent="0.25">
      <c r="A1543" s="192"/>
      <c r="B1543" s="188" t="s">
        <v>2084</v>
      </c>
      <c r="C1543" s="298" t="s">
        <v>2799</v>
      </c>
      <c r="D1543" s="32" t="s">
        <v>336</v>
      </c>
      <c r="E1543" s="238">
        <v>13239</v>
      </c>
      <c r="F1543" s="256">
        <v>41753</v>
      </c>
      <c r="G1543" s="34">
        <v>13239</v>
      </c>
      <c r="H1543" s="36">
        <f t="shared" si="24"/>
        <v>0</v>
      </c>
      <c r="I1543" s="430"/>
    </row>
    <row r="1544" spans="1:9" x14ac:dyDescent="0.25">
      <c r="A1544" s="192"/>
      <c r="B1544" s="188" t="s">
        <v>2085</v>
      </c>
      <c r="C1544" s="298" t="s">
        <v>2799</v>
      </c>
      <c r="D1544" s="32" t="s">
        <v>317</v>
      </c>
      <c r="E1544" s="238">
        <v>636</v>
      </c>
      <c r="F1544" s="256">
        <v>41752</v>
      </c>
      <c r="G1544" s="34">
        <v>636</v>
      </c>
      <c r="H1544" s="36">
        <f t="shared" si="24"/>
        <v>0</v>
      </c>
      <c r="I1544" s="430"/>
    </row>
    <row r="1545" spans="1:9" x14ac:dyDescent="0.25">
      <c r="A1545" s="192"/>
      <c r="B1545" s="188" t="s">
        <v>2087</v>
      </c>
      <c r="C1545" s="298" t="s">
        <v>2799</v>
      </c>
      <c r="D1545" s="32" t="s">
        <v>89</v>
      </c>
      <c r="E1545" s="238">
        <v>10447</v>
      </c>
      <c r="F1545" s="419" t="s">
        <v>2891</v>
      </c>
      <c r="G1545" s="34">
        <v>10447</v>
      </c>
      <c r="H1545" s="36">
        <f t="shared" si="24"/>
        <v>0</v>
      </c>
      <c r="I1545" s="430" t="s">
        <v>217</v>
      </c>
    </row>
    <row r="1546" spans="1:9" x14ac:dyDescent="0.25">
      <c r="A1546" s="192"/>
      <c r="B1546" s="188" t="s">
        <v>2088</v>
      </c>
      <c r="C1546" s="298" t="s">
        <v>2799</v>
      </c>
      <c r="D1546" s="32" t="s">
        <v>8</v>
      </c>
      <c r="E1546" s="238">
        <v>1389</v>
      </c>
      <c r="F1546" s="256">
        <v>41752</v>
      </c>
      <c r="G1546" s="34">
        <v>1389</v>
      </c>
      <c r="H1546" s="36">
        <f t="shared" si="24"/>
        <v>0</v>
      </c>
      <c r="I1546" s="430" t="s">
        <v>8</v>
      </c>
    </row>
    <row r="1547" spans="1:9" x14ac:dyDescent="0.25">
      <c r="A1547" s="192"/>
      <c r="B1547" s="188" t="s">
        <v>2089</v>
      </c>
      <c r="C1547" s="298" t="s">
        <v>2799</v>
      </c>
      <c r="D1547" s="32" t="s">
        <v>8</v>
      </c>
      <c r="E1547" s="238">
        <v>313</v>
      </c>
      <c r="F1547" s="256">
        <v>41752</v>
      </c>
      <c r="G1547" s="34">
        <v>313</v>
      </c>
      <c r="H1547" s="36">
        <f t="shared" si="24"/>
        <v>0</v>
      </c>
      <c r="I1547" s="430" t="s">
        <v>8</v>
      </c>
    </row>
    <row r="1548" spans="1:9" x14ac:dyDescent="0.25">
      <c r="A1548" s="192"/>
      <c r="B1548" s="188" t="s">
        <v>2090</v>
      </c>
      <c r="C1548" s="298" t="s">
        <v>2799</v>
      </c>
      <c r="D1548" s="236" t="s">
        <v>2892</v>
      </c>
      <c r="E1548" s="237">
        <v>0</v>
      </c>
      <c r="F1548" s="256"/>
      <c r="G1548" s="34"/>
      <c r="H1548" s="36">
        <f t="shared" si="24"/>
        <v>0</v>
      </c>
      <c r="I1548" s="430" t="s">
        <v>512</v>
      </c>
    </row>
    <row r="1549" spans="1:9" x14ac:dyDescent="0.25">
      <c r="A1549" s="192"/>
      <c r="B1549" s="188" t="s">
        <v>2091</v>
      </c>
      <c r="C1549" s="298" t="s">
        <v>2799</v>
      </c>
      <c r="D1549" s="32" t="s">
        <v>16</v>
      </c>
      <c r="E1549" s="238">
        <v>244589</v>
      </c>
      <c r="F1549" s="412">
        <v>41781</v>
      </c>
      <c r="G1549" s="40">
        <v>244589</v>
      </c>
      <c r="H1549" s="36">
        <f t="shared" si="24"/>
        <v>0</v>
      </c>
      <c r="I1549" s="430"/>
    </row>
    <row r="1550" spans="1:9" x14ac:dyDescent="0.25">
      <c r="A1550" s="192"/>
      <c r="B1550" s="188" t="s">
        <v>2092</v>
      </c>
      <c r="C1550" s="298" t="s">
        <v>2799</v>
      </c>
      <c r="D1550" s="32" t="s">
        <v>299</v>
      </c>
      <c r="E1550" s="238">
        <v>4954</v>
      </c>
      <c r="F1550" s="256">
        <v>41752</v>
      </c>
      <c r="G1550" s="34">
        <v>4954</v>
      </c>
      <c r="H1550" s="36">
        <f t="shared" si="24"/>
        <v>0</v>
      </c>
      <c r="I1550" s="430"/>
    </row>
    <row r="1551" spans="1:9" x14ac:dyDescent="0.25">
      <c r="A1551" s="192"/>
      <c r="B1551" s="188" t="s">
        <v>2093</v>
      </c>
      <c r="C1551" s="298" t="s">
        <v>2799</v>
      </c>
      <c r="D1551" s="32" t="s">
        <v>8</v>
      </c>
      <c r="E1551" s="238">
        <v>797</v>
      </c>
      <c r="F1551" s="256">
        <v>41752</v>
      </c>
      <c r="G1551" s="34">
        <v>797</v>
      </c>
      <c r="H1551" s="36">
        <f t="shared" si="24"/>
        <v>0</v>
      </c>
      <c r="I1551" s="430" t="s">
        <v>8</v>
      </c>
    </row>
    <row r="1552" spans="1:9" x14ac:dyDescent="0.25">
      <c r="A1552" s="192"/>
      <c r="B1552" s="188" t="s">
        <v>2094</v>
      </c>
      <c r="C1552" s="298" t="s">
        <v>2799</v>
      </c>
      <c r="D1552" s="32" t="s">
        <v>8</v>
      </c>
      <c r="E1552" s="238">
        <v>5597</v>
      </c>
      <c r="F1552" s="256">
        <v>41752</v>
      </c>
      <c r="G1552" s="34">
        <v>5597</v>
      </c>
      <c r="H1552" s="36">
        <f t="shared" si="24"/>
        <v>0</v>
      </c>
      <c r="I1552" s="430" t="s">
        <v>8</v>
      </c>
    </row>
    <row r="1553" spans="1:9" x14ac:dyDescent="0.25">
      <c r="A1553" s="192"/>
      <c r="B1553" s="188" t="s">
        <v>2095</v>
      </c>
      <c r="C1553" s="298" t="s">
        <v>2799</v>
      </c>
      <c r="D1553" s="32" t="s">
        <v>8</v>
      </c>
      <c r="E1553" s="238">
        <v>1557</v>
      </c>
      <c r="F1553" s="256">
        <v>41752</v>
      </c>
      <c r="G1553" s="34">
        <v>1557</v>
      </c>
      <c r="H1553" s="36">
        <f t="shared" si="24"/>
        <v>0</v>
      </c>
      <c r="I1553" s="430" t="s">
        <v>8</v>
      </c>
    </row>
    <row r="1554" spans="1:9" x14ac:dyDescent="0.25">
      <c r="A1554" s="192"/>
      <c r="B1554" s="188" t="s">
        <v>2097</v>
      </c>
      <c r="C1554" s="298" t="s">
        <v>2799</v>
      </c>
      <c r="D1554" s="32" t="s">
        <v>65</v>
      </c>
      <c r="E1554" s="238">
        <v>9244</v>
      </c>
      <c r="F1554" s="256">
        <v>41752</v>
      </c>
      <c r="G1554" s="34">
        <v>9244</v>
      </c>
      <c r="H1554" s="36">
        <f t="shared" si="24"/>
        <v>0</v>
      </c>
      <c r="I1554" s="430"/>
    </row>
    <row r="1555" spans="1:9" x14ac:dyDescent="0.25">
      <c r="A1555" s="192"/>
      <c r="B1555" s="188" t="s">
        <v>2098</v>
      </c>
      <c r="C1555" s="298" t="s">
        <v>2799</v>
      </c>
      <c r="D1555" s="32" t="s">
        <v>8</v>
      </c>
      <c r="E1555" s="238">
        <v>1180</v>
      </c>
      <c r="F1555" s="256">
        <v>41752</v>
      </c>
      <c r="G1555" s="34">
        <v>1180</v>
      </c>
      <c r="H1555" s="36">
        <f t="shared" si="24"/>
        <v>0</v>
      </c>
      <c r="I1555" s="430" t="s">
        <v>8</v>
      </c>
    </row>
    <row r="1556" spans="1:9" x14ac:dyDescent="0.25">
      <c r="A1556" s="192"/>
      <c r="B1556" s="188" t="s">
        <v>2100</v>
      </c>
      <c r="C1556" s="298" t="s">
        <v>2799</v>
      </c>
      <c r="D1556" s="32" t="s">
        <v>8</v>
      </c>
      <c r="E1556" s="238">
        <v>1152</v>
      </c>
      <c r="F1556" s="256">
        <v>41752</v>
      </c>
      <c r="G1556" s="34">
        <v>1152</v>
      </c>
      <c r="H1556" s="36">
        <f t="shared" si="24"/>
        <v>0</v>
      </c>
      <c r="I1556" s="430" t="s">
        <v>8</v>
      </c>
    </row>
    <row r="1557" spans="1:9" x14ac:dyDescent="0.25">
      <c r="A1557" s="192"/>
      <c r="B1557" s="188" t="s">
        <v>2102</v>
      </c>
      <c r="C1557" s="298" t="s">
        <v>2799</v>
      </c>
      <c r="D1557" s="32" t="s">
        <v>133</v>
      </c>
      <c r="E1557" s="238">
        <v>45639</v>
      </c>
      <c r="F1557" s="256">
        <v>41752</v>
      </c>
      <c r="G1557" s="34">
        <v>45639</v>
      </c>
      <c r="H1557" s="36">
        <f t="shared" si="24"/>
        <v>0</v>
      </c>
      <c r="I1557" s="430"/>
    </row>
    <row r="1558" spans="1:9" x14ac:dyDescent="0.25">
      <c r="A1558" s="192"/>
      <c r="B1558" s="188" t="s">
        <v>2103</v>
      </c>
      <c r="C1558" s="298" t="s">
        <v>2799</v>
      </c>
      <c r="D1558" s="32" t="s">
        <v>304</v>
      </c>
      <c r="E1558" s="238">
        <v>13385</v>
      </c>
      <c r="F1558" s="256">
        <v>41753</v>
      </c>
      <c r="G1558" s="34">
        <v>13385</v>
      </c>
      <c r="H1558" s="36">
        <f t="shared" si="24"/>
        <v>0</v>
      </c>
      <c r="I1558" s="430" t="s">
        <v>12</v>
      </c>
    </row>
    <row r="1559" spans="1:9" x14ac:dyDescent="0.25">
      <c r="A1559" s="192"/>
      <c r="B1559" s="188" t="s">
        <v>2104</v>
      </c>
      <c r="C1559" s="298" t="s">
        <v>2799</v>
      </c>
      <c r="D1559" s="32" t="s">
        <v>96</v>
      </c>
      <c r="E1559" s="238">
        <v>24977</v>
      </c>
      <c r="F1559" s="412">
        <v>41764</v>
      </c>
      <c r="G1559" s="40">
        <v>24977</v>
      </c>
      <c r="H1559" s="36">
        <f t="shared" si="24"/>
        <v>0</v>
      </c>
      <c r="I1559" s="430" t="s">
        <v>217</v>
      </c>
    </row>
    <row r="1560" spans="1:9" x14ac:dyDescent="0.25">
      <c r="A1560" s="192"/>
      <c r="B1560" s="188" t="s">
        <v>2106</v>
      </c>
      <c r="C1560" s="298" t="s">
        <v>2799</v>
      </c>
      <c r="D1560" s="32" t="s">
        <v>14</v>
      </c>
      <c r="E1560" s="238">
        <v>2400</v>
      </c>
      <c r="F1560" s="256">
        <v>41753</v>
      </c>
      <c r="G1560" s="34">
        <v>2400</v>
      </c>
      <c r="H1560" s="36">
        <f t="shared" si="24"/>
        <v>0</v>
      </c>
      <c r="I1560" s="430" t="s">
        <v>12</v>
      </c>
    </row>
    <row r="1561" spans="1:9" x14ac:dyDescent="0.25">
      <c r="A1561" s="192"/>
      <c r="B1561" s="188" t="s">
        <v>2107</v>
      </c>
      <c r="C1561" s="298" t="s">
        <v>2799</v>
      </c>
      <c r="D1561" s="32" t="s">
        <v>103</v>
      </c>
      <c r="E1561" s="238">
        <v>7526</v>
      </c>
      <c r="F1561" s="256">
        <v>41752</v>
      </c>
      <c r="G1561" s="34">
        <v>7526</v>
      </c>
      <c r="H1561" s="36">
        <f t="shared" si="24"/>
        <v>0</v>
      </c>
      <c r="I1561" s="430"/>
    </row>
    <row r="1562" spans="1:9" x14ac:dyDescent="0.25">
      <c r="A1562" s="192"/>
      <c r="B1562" s="188" t="s">
        <v>2109</v>
      </c>
      <c r="C1562" s="298" t="s">
        <v>2799</v>
      </c>
      <c r="D1562" s="32" t="s">
        <v>665</v>
      </c>
      <c r="E1562" s="238">
        <v>14631</v>
      </c>
      <c r="F1562" s="256">
        <v>41753</v>
      </c>
      <c r="G1562" s="34">
        <v>14631</v>
      </c>
      <c r="H1562" s="36">
        <f t="shared" si="24"/>
        <v>0</v>
      </c>
      <c r="I1562" s="430" t="s">
        <v>217</v>
      </c>
    </row>
    <row r="1563" spans="1:9" x14ac:dyDescent="0.25">
      <c r="A1563" s="192"/>
      <c r="B1563" s="188" t="s">
        <v>2110</v>
      </c>
      <c r="C1563" s="298" t="s">
        <v>2799</v>
      </c>
      <c r="D1563" s="32" t="s">
        <v>74</v>
      </c>
      <c r="E1563" s="238">
        <v>1578</v>
      </c>
      <c r="F1563" s="256">
        <v>41752</v>
      </c>
      <c r="G1563" s="34">
        <v>1578</v>
      </c>
      <c r="H1563" s="36">
        <f t="shared" si="24"/>
        <v>0</v>
      </c>
      <c r="I1563" s="430"/>
    </row>
    <row r="1564" spans="1:9" x14ac:dyDescent="0.25">
      <c r="A1564" s="192"/>
      <c r="B1564" s="188" t="s">
        <v>2112</v>
      </c>
      <c r="C1564" s="298" t="s">
        <v>2799</v>
      </c>
      <c r="D1564" s="32" t="s">
        <v>110</v>
      </c>
      <c r="E1564" s="238">
        <v>37694</v>
      </c>
      <c r="F1564" s="256">
        <v>41754</v>
      </c>
      <c r="G1564" s="34">
        <v>37694</v>
      </c>
      <c r="H1564" s="36">
        <f t="shared" si="24"/>
        <v>0</v>
      </c>
      <c r="I1564" s="430" t="s">
        <v>21</v>
      </c>
    </row>
    <row r="1565" spans="1:9" x14ac:dyDescent="0.25">
      <c r="A1565" s="192"/>
      <c r="B1565" s="188" t="s">
        <v>2115</v>
      </c>
      <c r="C1565" s="298" t="s">
        <v>2799</v>
      </c>
      <c r="D1565" s="32" t="s">
        <v>137</v>
      </c>
      <c r="E1565" s="238">
        <v>6728</v>
      </c>
      <c r="F1565" s="428" t="s">
        <v>2893</v>
      </c>
      <c r="G1565" s="34">
        <v>6728</v>
      </c>
      <c r="H1565" s="36">
        <f t="shared" si="24"/>
        <v>0</v>
      </c>
      <c r="I1565" s="430"/>
    </row>
    <row r="1566" spans="1:9" x14ac:dyDescent="0.25">
      <c r="A1566" s="192"/>
      <c r="B1566" s="188" t="s">
        <v>2117</v>
      </c>
      <c r="C1566" s="298" t="s">
        <v>2799</v>
      </c>
      <c r="D1566" s="32" t="s">
        <v>51</v>
      </c>
      <c r="E1566" s="238">
        <v>2002</v>
      </c>
      <c r="F1566" s="256">
        <v>41753</v>
      </c>
      <c r="G1566" s="34">
        <v>2002</v>
      </c>
      <c r="H1566" s="36">
        <f t="shared" si="24"/>
        <v>0</v>
      </c>
      <c r="I1566" s="430" t="s">
        <v>21</v>
      </c>
    </row>
    <row r="1567" spans="1:9" x14ac:dyDescent="0.25">
      <c r="A1567" s="192"/>
      <c r="B1567" s="188" t="s">
        <v>2118</v>
      </c>
      <c r="C1567" s="298" t="s">
        <v>2799</v>
      </c>
      <c r="D1567" s="32" t="s">
        <v>180</v>
      </c>
      <c r="E1567" s="238">
        <v>690</v>
      </c>
      <c r="F1567" s="256">
        <v>41752</v>
      </c>
      <c r="G1567" s="34">
        <v>690</v>
      </c>
      <c r="H1567" s="36">
        <f t="shared" si="24"/>
        <v>0</v>
      </c>
      <c r="I1567" s="430"/>
    </row>
    <row r="1568" spans="1:9" x14ac:dyDescent="0.25">
      <c r="A1568" s="192"/>
      <c r="B1568" s="188" t="s">
        <v>2119</v>
      </c>
      <c r="C1568" s="298" t="s">
        <v>2799</v>
      </c>
      <c r="D1568" s="32" t="s">
        <v>18</v>
      </c>
      <c r="E1568" s="238">
        <v>1501</v>
      </c>
      <c r="F1568" s="256">
        <v>41752</v>
      </c>
      <c r="G1568" s="34">
        <v>1501</v>
      </c>
      <c r="H1568" s="36">
        <f t="shared" si="24"/>
        <v>0</v>
      </c>
      <c r="I1568" s="430"/>
    </row>
    <row r="1569" spans="1:9" x14ac:dyDescent="0.25">
      <c r="A1569" s="192"/>
      <c r="B1569" s="188" t="s">
        <v>2121</v>
      </c>
      <c r="C1569" s="298" t="s">
        <v>2799</v>
      </c>
      <c r="D1569" s="32" t="s">
        <v>85</v>
      </c>
      <c r="E1569" s="238">
        <v>16155</v>
      </c>
      <c r="F1569" s="256">
        <v>41753</v>
      </c>
      <c r="G1569" s="34">
        <v>16155</v>
      </c>
      <c r="H1569" s="36">
        <f t="shared" si="24"/>
        <v>0</v>
      </c>
      <c r="I1569" s="430" t="s">
        <v>65</v>
      </c>
    </row>
    <row r="1570" spans="1:9" x14ac:dyDescent="0.25">
      <c r="A1570" s="192"/>
      <c r="B1570" s="188" t="s">
        <v>2122</v>
      </c>
      <c r="C1570" s="298" t="s">
        <v>2799</v>
      </c>
      <c r="D1570" s="32" t="s">
        <v>245</v>
      </c>
      <c r="E1570" s="238">
        <v>25661.5</v>
      </c>
      <c r="F1570" s="256">
        <v>41753</v>
      </c>
      <c r="G1570" s="34">
        <v>25661.5</v>
      </c>
      <c r="H1570" s="36">
        <f t="shared" si="24"/>
        <v>0</v>
      </c>
      <c r="I1570" s="430" t="s">
        <v>65</v>
      </c>
    </row>
    <row r="1571" spans="1:9" x14ac:dyDescent="0.25">
      <c r="A1571" s="192"/>
      <c r="B1571" s="188" t="s">
        <v>2123</v>
      </c>
      <c r="C1571" s="298" t="s">
        <v>2799</v>
      </c>
      <c r="D1571" s="32" t="s">
        <v>694</v>
      </c>
      <c r="E1571" s="238">
        <v>5221</v>
      </c>
      <c r="F1571" s="256">
        <v>41753</v>
      </c>
      <c r="G1571" s="34">
        <v>5221</v>
      </c>
      <c r="H1571" s="36">
        <f t="shared" si="24"/>
        <v>0</v>
      </c>
      <c r="I1571" s="430" t="s">
        <v>65</v>
      </c>
    </row>
    <row r="1572" spans="1:9" x14ac:dyDescent="0.25">
      <c r="A1572" s="192"/>
      <c r="B1572" s="188" t="s">
        <v>2124</v>
      </c>
      <c r="C1572" s="298" t="s">
        <v>2799</v>
      </c>
      <c r="D1572" s="32" t="s">
        <v>544</v>
      </c>
      <c r="E1572" s="238">
        <v>36097</v>
      </c>
      <c r="F1572" s="256">
        <v>41753</v>
      </c>
      <c r="G1572" s="34">
        <v>36097</v>
      </c>
      <c r="H1572" s="36">
        <f t="shared" ref="H1572:H1635" si="25">E1572-G1572</f>
        <v>0</v>
      </c>
      <c r="I1572" s="430" t="s">
        <v>65</v>
      </c>
    </row>
    <row r="1573" spans="1:9" x14ac:dyDescent="0.25">
      <c r="A1573" s="192"/>
      <c r="B1573" s="188" t="s">
        <v>2125</v>
      </c>
      <c r="C1573" s="298" t="s">
        <v>2799</v>
      </c>
      <c r="D1573" s="32" t="s">
        <v>8</v>
      </c>
      <c r="E1573" s="245">
        <v>378</v>
      </c>
      <c r="F1573" s="256">
        <v>41752</v>
      </c>
      <c r="G1573" s="34">
        <v>378</v>
      </c>
      <c r="H1573" s="36">
        <f t="shared" si="25"/>
        <v>0</v>
      </c>
      <c r="I1573" s="430" t="s">
        <v>65</v>
      </c>
    </row>
    <row r="1574" spans="1:9" x14ac:dyDescent="0.25">
      <c r="A1574" s="192">
        <v>41753</v>
      </c>
      <c r="B1574" s="188" t="s">
        <v>2126</v>
      </c>
      <c r="C1574" s="298" t="s">
        <v>2799</v>
      </c>
      <c r="D1574" s="32" t="s">
        <v>2793</v>
      </c>
      <c r="E1574" s="238">
        <v>15296</v>
      </c>
      <c r="F1574" s="256">
        <v>41753</v>
      </c>
      <c r="G1574" s="34">
        <v>15296</v>
      </c>
      <c r="H1574" s="36">
        <f t="shared" si="25"/>
        <v>0</v>
      </c>
      <c r="I1574" s="77" t="s">
        <v>65</v>
      </c>
    </row>
    <row r="1575" spans="1:9" x14ac:dyDescent="0.25">
      <c r="A1575" s="192"/>
      <c r="B1575" s="188" t="s">
        <v>2127</v>
      </c>
      <c r="C1575" s="298" t="s">
        <v>2799</v>
      </c>
      <c r="D1575" s="32" t="s">
        <v>244</v>
      </c>
      <c r="E1575" s="238">
        <v>19411.5</v>
      </c>
      <c r="F1575" s="412" t="s">
        <v>2894</v>
      </c>
      <c r="G1575" s="40">
        <v>19411.5</v>
      </c>
      <c r="H1575" s="36">
        <f t="shared" si="25"/>
        <v>0</v>
      </c>
      <c r="I1575" s="430" t="s">
        <v>65</v>
      </c>
    </row>
    <row r="1576" spans="1:9" x14ac:dyDescent="0.25">
      <c r="A1576" s="192"/>
      <c r="B1576" s="188" t="s">
        <v>2128</v>
      </c>
      <c r="C1576" s="298" t="s">
        <v>2799</v>
      </c>
      <c r="D1576" s="236" t="s">
        <v>53</v>
      </c>
      <c r="E1576" s="237">
        <v>0</v>
      </c>
      <c r="F1576" s="256"/>
      <c r="G1576" s="34"/>
      <c r="H1576" s="36">
        <f t="shared" si="25"/>
        <v>0</v>
      </c>
      <c r="I1576" s="430" t="s">
        <v>512</v>
      </c>
    </row>
    <row r="1577" spans="1:9" x14ac:dyDescent="0.25">
      <c r="A1577" s="192"/>
      <c r="B1577" s="188" t="s">
        <v>2129</v>
      </c>
      <c r="C1577" s="298" t="s">
        <v>2799</v>
      </c>
      <c r="D1577" s="32" t="s">
        <v>310</v>
      </c>
      <c r="E1577" s="238">
        <v>32449</v>
      </c>
      <c r="F1577" s="412" t="s">
        <v>2895</v>
      </c>
      <c r="G1577" s="40">
        <v>32449</v>
      </c>
      <c r="H1577" s="36">
        <f t="shared" si="25"/>
        <v>0</v>
      </c>
      <c r="I1577" s="430" t="s">
        <v>65</v>
      </c>
    </row>
    <row r="1578" spans="1:9" x14ac:dyDescent="0.25">
      <c r="A1578" s="192"/>
      <c r="B1578" s="188" t="s">
        <v>2130</v>
      </c>
      <c r="C1578" s="298" t="s">
        <v>2799</v>
      </c>
      <c r="D1578" s="32" t="s">
        <v>101</v>
      </c>
      <c r="E1578" s="238">
        <v>57791.5</v>
      </c>
      <c r="F1578" s="412" t="s">
        <v>2896</v>
      </c>
      <c r="G1578" s="40">
        <v>57791.5</v>
      </c>
      <c r="H1578" s="36">
        <f t="shared" si="25"/>
        <v>0</v>
      </c>
      <c r="I1578" s="430" t="s">
        <v>65</v>
      </c>
    </row>
    <row r="1579" spans="1:9" x14ac:dyDescent="0.25">
      <c r="A1579" s="192"/>
      <c r="B1579" s="188" t="s">
        <v>2131</v>
      </c>
      <c r="C1579" s="298" t="s">
        <v>2799</v>
      </c>
      <c r="D1579" s="32" t="s">
        <v>199</v>
      </c>
      <c r="E1579" s="238">
        <v>22865</v>
      </c>
      <c r="F1579" s="256">
        <v>41753</v>
      </c>
      <c r="G1579" s="34">
        <v>22865</v>
      </c>
      <c r="H1579" s="36">
        <f t="shared" si="25"/>
        <v>0</v>
      </c>
      <c r="I1579" s="430" t="s">
        <v>1071</v>
      </c>
    </row>
    <row r="1580" spans="1:9" x14ac:dyDescent="0.25">
      <c r="A1580" s="192"/>
      <c r="B1580" s="188" t="s">
        <v>2132</v>
      </c>
      <c r="C1580" s="298" t="s">
        <v>2799</v>
      </c>
      <c r="D1580" s="32" t="s">
        <v>2736</v>
      </c>
      <c r="E1580" s="238">
        <v>802</v>
      </c>
      <c r="F1580" s="256">
        <v>41753</v>
      </c>
      <c r="G1580" s="34">
        <v>802</v>
      </c>
      <c r="H1580" s="36">
        <f t="shared" si="25"/>
        <v>0</v>
      </c>
      <c r="I1580" s="430"/>
    </row>
    <row r="1581" spans="1:9" x14ac:dyDescent="0.25">
      <c r="A1581" s="192"/>
      <c r="B1581" s="188" t="s">
        <v>2134</v>
      </c>
      <c r="C1581" s="298" t="s">
        <v>2799</v>
      </c>
      <c r="D1581" s="32" t="s">
        <v>98</v>
      </c>
      <c r="E1581" s="238">
        <v>14512.6</v>
      </c>
      <c r="F1581" s="256">
        <v>41753</v>
      </c>
      <c r="G1581" s="34">
        <v>14512.6</v>
      </c>
      <c r="H1581" s="36">
        <f t="shared" si="25"/>
        <v>0</v>
      </c>
      <c r="I1581" s="430" t="s">
        <v>12</v>
      </c>
    </row>
    <row r="1582" spans="1:9" x14ac:dyDescent="0.25">
      <c r="A1582" s="192"/>
      <c r="B1582" s="188" t="s">
        <v>2135</v>
      </c>
      <c r="C1582" s="298" t="s">
        <v>2799</v>
      </c>
      <c r="D1582" s="32" t="s">
        <v>50</v>
      </c>
      <c r="E1582" s="238">
        <v>2761</v>
      </c>
      <c r="F1582" s="256">
        <v>41753</v>
      </c>
      <c r="G1582" s="34">
        <v>2761</v>
      </c>
      <c r="H1582" s="36">
        <f t="shared" si="25"/>
        <v>0</v>
      </c>
      <c r="I1582" s="430"/>
    </row>
    <row r="1583" spans="1:9" x14ac:dyDescent="0.25">
      <c r="A1583" s="192"/>
      <c r="B1583" s="188" t="s">
        <v>2136</v>
      </c>
      <c r="C1583" s="298" t="s">
        <v>2799</v>
      </c>
      <c r="D1583" s="32" t="s">
        <v>8</v>
      </c>
      <c r="E1583" s="238">
        <v>444</v>
      </c>
      <c r="F1583" s="256">
        <v>41753</v>
      </c>
      <c r="G1583" s="34">
        <v>444</v>
      </c>
      <c r="H1583" s="36">
        <f t="shared" si="25"/>
        <v>0</v>
      </c>
      <c r="I1583" s="430" t="s">
        <v>8</v>
      </c>
    </row>
    <row r="1584" spans="1:9" x14ac:dyDescent="0.25">
      <c r="A1584" s="192"/>
      <c r="B1584" s="188" t="s">
        <v>2137</v>
      </c>
      <c r="C1584" s="298" t="s">
        <v>2799</v>
      </c>
      <c r="D1584" s="32" t="s">
        <v>123</v>
      </c>
      <c r="E1584" s="238">
        <v>3109</v>
      </c>
      <c r="F1584" s="428" t="s">
        <v>2897</v>
      </c>
      <c r="G1584" s="34">
        <v>3109</v>
      </c>
      <c r="H1584" s="36">
        <f t="shared" si="25"/>
        <v>0</v>
      </c>
      <c r="I1584" s="430"/>
    </row>
    <row r="1585" spans="1:9" x14ac:dyDescent="0.25">
      <c r="A1585" s="192"/>
      <c r="B1585" s="188" t="s">
        <v>2138</v>
      </c>
      <c r="C1585" s="298" t="s">
        <v>2799</v>
      </c>
      <c r="D1585" s="32" t="s">
        <v>23</v>
      </c>
      <c r="E1585" s="238">
        <v>4761</v>
      </c>
      <c r="F1585" s="256">
        <v>41753</v>
      </c>
      <c r="G1585" s="34">
        <v>4761</v>
      </c>
      <c r="H1585" s="36">
        <f t="shared" si="25"/>
        <v>0</v>
      </c>
      <c r="I1585" s="430"/>
    </row>
    <row r="1586" spans="1:9" x14ac:dyDescent="0.25">
      <c r="A1586" s="192"/>
      <c r="B1586" s="188" t="s">
        <v>2139</v>
      </c>
      <c r="C1586" s="298" t="s">
        <v>2799</v>
      </c>
      <c r="D1586" s="32" t="s">
        <v>163</v>
      </c>
      <c r="E1586" s="238">
        <v>1770</v>
      </c>
      <c r="F1586" s="256">
        <v>41753</v>
      </c>
      <c r="G1586" s="34">
        <v>1770</v>
      </c>
      <c r="H1586" s="36">
        <f t="shared" si="25"/>
        <v>0</v>
      </c>
      <c r="I1586" s="430"/>
    </row>
    <row r="1587" spans="1:9" x14ac:dyDescent="0.25">
      <c r="A1587" s="192"/>
      <c r="B1587" s="188" t="s">
        <v>2140</v>
      </c>
      <c r="C1587" s="298" t="s">
        <v>2799</v>
      </c>
      <c r="D1587" s="32" t="s">
        <v>163</v>
      </c>
      <c r="E1587" s="238">
        <v>733</v>
      </c>
      <c r="F1587" s="256">
        <v>41753</v>
      </c>
      <c r="G1587" s="34">
        <v>733</v>
      </c>
      <c r="H1587" s="36">
        <f t="shared" si="25"/>
        <v>0</v>
      </c>
      <c r="I1587" s="430"/>
    </row>
    <row r="1588" spans="1:9" x14ac:dyDescent="0.25">
      <c r="A1588" s="192"/>
      <c r="B1588" s="188" t="s">
        <v>2141</v>
      </c>
      <c r="C1588" s="298" t="s">
        <v>2799</v>
      </c>
      <c r="D1588" s="32" t="s">
        <v>36</v>
      </c>
      <c r="E1588" s="238">
        <v>27663</v>
      </c>
      <c r="F1588" s="421" t="s">
        <v>2898</v>
      </c>
      <c r="G1588" s="34">
        <v>27663</v>
      </c>
      <c r="H1588" s="36">
        <f t="shared" si="25"/>
        <v>0</v>
      </c>
      <c r="I1588" s="430" t="s">
        <v>27</v>
      </c>
    </row>
    <row r="1589" spans="1:9" x14ac:dyDescent="0.25">
      <c r="A1589" s="192"/>
      <c r="B1589" s="188" t="s">
        <v>2142</v>
      </c>
      <c r="C1589" s="298" t="s">
        <v>2799</v>
      </c>
      <c r="D1589" s="32" t="s">
        <v>68</v>
      </c>
      <c r="E1589" s="238">
        <v>3719</v>
      </c>
      <c r="F1589" s="412">
        <v>41761</v>
      </c>
      <c r="G1589" s="40">
        <v>3719</v>
      </c>
      <c r="H1589" s="36">
        <f t="shared" si="25"/>
        <v>0</v>
      </c>
      <c r="I1589" s="430" t="s">
        <v>12</v>
      </c>
    </row>
    <row r="1590" spans="1:9" x14ac:dyDescent="0.25">
      <c r="A1590" s="192"/>
      <c r="B1590" s="188" t="s">
        <v>2143</v>
      </c>
      <c r="C1590" s="298" t="s">
        <v>2799</v>
      </c>
      <c r="D1590" s="32" t="s">
        <v>2859</v>
      </c>
      <c r="E1590" s="238">
        <v>1634</v>
      </c>
      <c r="F1590" s="256">
        <v>41753</v>
      </c>
      <c r="G1590" s="34">
        <v>1634</v>
      </c>
      <c r="H1590" s="36">
        <f t="shared" si="25"/>
        <v>0</v>
      </c>
      <c r="I1590" s="430"/>
    </row>
    <row r="1591" spans="1:9" x14ac:dyDescent="0.25">
      <c r="A1591" s="192"/>
      <c r="B1591" s="188" t="s">
        <v>2144</v>
      </c>
      <c r="C1591" s="298" t="s">
        <v>2799</v>
      </c>
      <c r="D1591" s="32" t="s">
        <v>64</v>
      </c>
      <c r="E1591" s="238">
        <v>996</v>
      </c>
      <c r="F1591" s="256">
        <v>41753</v>
      </c>
      <c r="G1591" s="34">
        <v>996</v>
      </c>
      <c r="H1591" s="36">
        <f t="shared" si="25"/>
        <v>0</v>
      </c>
      <c r="I1591" s="430" t="s">
        <v>12</v>
      </c>
    </row>
    <row r="1592" spans="1:9" x14ac:dyDescent="0.25">
      <c r="A1592" s="192"/>
      <c r="B1592" s="188" t="s">
        <v>2145</v>
      </c>
      <c r="C1592" s="298" t="s">
        <v>2799</v>
      </c>
      <c r="D1592" s="32" t="s">
        <v>260</v>
      </c>
      <c r="E1592" s="238">
        <v>3000</v>
      </c>
      <c r="F1592" s="256">
        <v>41753</v>
      </c>
      <c r="G1592" s="34">
        <v>3000</v>
      </c>
      <c r="H1592" s="36">
        <f t="shared" si="25"/>
        <v>0</v>
      </c>
      <c r="I1592" s="430" t="s">
        <v>65</v>
      </c>
    </row>
    <row r="1593" spans="1:9" x14ac:dyDescent="0.25">
      <c r="A1593" s="192"/>
      <c r="B1593" s="188" t="s">
        <v>2146</v>
      </c>
      <c r="C1593" s="298" t="s">
        <v>2799</v>
      </c>
      <c r="D1593" s="32" t="s">
        <v>879</v>
      </c>
      <c r="E1593" s="238">
        <v>845.2</v>
      </c>
      <c r="F1593" s="256">
        <v>41753</v>
      </c>
      <c r="G1593" s="34">
        <v>845.2</v>
      </c>
      <c r="H1593" s="36">
        <f t="shared" si="25"/>
        <v>0</v>
      </c>
      <c r="I1593" s="430"/>
    </row>
    <row r="1594" spans="1:9" x14ac:dyDescent="0.25">
      <c r="A1594" s="192"/>
      <c r="B1594" s="188" t="s">
        <v>2147</v>
      </c>
      <c r="C1594" s="298" t="s">
        <v>2799</v>
      </c>
      <c r="D1594" s="32" t="s">
        <v>2899</v>
      </c>
      <c r="E1594" s="238">
        <v>28570</v>
      </c>
      <c r="F1594" s="421" t="s">
        <v>2900</v>
      </c>
      <c r="G1594" s="34">
        <v>28570</v>
      </c>
      <c r="H1594" s="36">
        <f t="shared" si="25"/>
        <v>0</v>
      </c>
      <c r="I1594" s="430" t="s">
        <v>65</v>
      </c>
    </row>
    <row r="1595" spans="1:9" x14ac:dyDescent="0.25">
      <c r="A1595" s="192"/>
      <c r="B1595" s="188" t="s">
        <v>2148</v>
      </c>
      <c r="C1595" s="298" t="s">
        <v>2799</v>
      </c>
      <c r="D1595" s="32" t="s">
        <v>50</v>
      </c>
      <c r="E1595" s="238">
        <v>6704.2</v>
      </c>
      <c r="F1595" s="256">
        <v>41753</v>
      </c>
      <c r="G1595" s="34">
        <v>6704.2</v>
      </c>
      <c r="H1595" s="36">
        <f t="shared" si="25"/>
        <v>0</v>
      </c>
      <c r="I1595" s="430"/>
    </row>
    <row r="1596" spans="1:9" x14ac:dyDescent="0.25">
      <c r="A1596" s="192"/>
      <c r="B1596" s="188" t="s">
        <v>2149</v>
      </c>
      <c r="C1596" s="298" t="s">
        <v>2799</v>
      </c>
      <c r="D1596" s="32" t="s">
        <v>2409</v>
      </c>
      <c r="E1596" s="238">
        <v>1646</v>
      </c>
      <c r="F1596" s="428" t="s">
        <v>2901</v>
      </c>
      <c r="G1596" s="34">
        <v>1646</v>
      </c>
      <c r="H1596" s="36">
        <f t="shared" si="25"/>
        <v>0</v>
      </c>
      <c r="I1596" s="430"/>
    </row>
    <row r="1597" spans="1:9" x14ac:dyDescent="0.25">
      <c r="A1597" s="232">
        <v>41753</v>
      </c>
      <c r="B1597" s="255" t="s">
        <v>2150</v>
      </c>
      <c r="C1597" s="298" t="s">
        <v>2799</v>
      </c>
      <c r="D1597" s="32" t="s">
        <v>49</v>
      </c>
      <c r="E1597" s="238">
        <v>1875.2</v>
      </c>
      <c r="F1597" s="256">
        <v>41753</v>
      </c>
      <c r="G1597" s="34">
        <v>1875.2</v>
      </c>
      <c r="H1597" s="36">
        <f t="shared" si="25"/>
        <v>0</v>
      </c>
      <c r="I1597" s="430"/>
    </row>
    <row r="1598" spans="1:9" x14ac:dyDescent="0.25">
      <c r="A1598" s="192"/>
      <c r="B1598" s="188" t="s">
        <v>2151</v>
      </c>
      <c r="C1598" s="298" t="s">
        <v>2799</v>
      </c>
      <c r="D1598" s="32" t="s">
        <v>366</v>
      </c>
      <c r="E1598" s="238">
        <v>3627</v>
      </c>
      <c r="F1598" s="256">
        <v>41753</v>
      </c>
      <c r="G1598" s="34">
        <v>3627</v>
      </c>
      <c r="H1598" s="36">
        <f t="shared" si="25"/>
        <v>0</v>
      </c>
      <c r="I1598" s="430" t="s">
        <v>21</v>
      </c>
    </row>
    <row r="1599" spans="1:9" x14ac:dyDescent="0.25">
      <c r="A1599" s="192"/>
      <c r="B1599" s="188" t="s">
        <v>2152</v>
      </c>
      <c r="C1599" s="298" t="s">
        <v>2799</v>
      </c>
      <c r="D1599" s="32" t="s">
        <v>55</v>
      </c>
      <c r="E1599" s="238">
        <v>8032.9</v>
      </c>
      <c r="F1599" s="256">
        <v>41753</v>
      </c>
      <c r="G1599" s="34">
        <v>8032.9</v>
      </c>
      <c r="H1599" s="36">
        <f t="shared" si="25"/>
        <v>0</v>
      </c>
      <c r="I1599" s="430"/>
    </row>
    <row r="1600" spans="1:9" x14ac:dyDescent="0.25">
      <c r="A1600" s="192"/>
      <c r="B1600" s="188" t="s">
        <v>2153</v>
      </c>
      <c r="C1600" s="298" t="s">
        <v>2799</v>
      </c>
      <c r="D1600" s="32" t="s">
        <v>2863</v>
      </c>
      <c r="E1600" s="238">
        <v>1553</v>
      </c>
      <c r="F1600" s="256">
        <v>41753</v>
      </c>
      <c r="G1600" s="34">
        <v>1553</v>
      </c>
      <c r="H1600" s="36">
        <f t="shared" si="25"/>
        <v>0</v>
      </c>
      <c r="I1600" s="430" t="s">
        <v>65</v>
      </c>
    </row>
    <row r="1601" spans="1:9" x14ac:dyDescent="0.25">
      <c r="A1601" s="192"/>
      <c r="B1601" s="188" t="s">
        <v>2155</v>
      </c>
      <c r="C1601" s="298" t="s">
        <v>2799</v>
      </c>
      <c r="D1601" s="32" t="s">
        <v>2837</v>
      </c>
      <c r="E1601" s="238">
        <v>6192.6</v>
      </c>
      <c r="F1601" s="256">
        <v>41753</v>
      </c>
      <c r="G1601" s="34">
        <v>6192.6</v>
      </c>
      <c r="H1601" s="36">
        <f t="shared" si="25"/>
        <v>0</v>
      </c>
      <c r="I1601" s="430" t="s">
        <v>21</v>
      </c>
    </row>
    <row r="1602" spans="1:9" x14ac:dyDescent="0.25">
      <c r="A1602" s="192"/>
      <c r="B1602" s="188" t="s">
        <v>2156</v>
      </c>
      <c r="C1602" s="298" t="s">
        <v>2799</v>
      </c>
      <c r="D1602" s="32" t="s">
        <v>111</v>
      </c>
      <c r="E1602" s="238">
        <v>3620</v>
      </c>
      <c r="F1602" s="256">
        <v>41753</v>
      </c>
      <c r="G1602" s="34">
        <v>3620</v>
      </c>
      <c r="H1602" s="36">
        <f t="shared" si="25"/>
        <v>0</v>
      </c>
      <c r="I1602" s="430" t="s">
        <v>65</v>
      </c>
    </row>
    <row r="1603" spans="1:9" x14ac:dyDescent="0.25">
      <c r="A1603" s="192"/>
      <c r="B1603" s="188" t="s">
        <v>2157</v>
      </c>
      <c r="C1603" s="298" t="s">
        <v>2799</v>
      </c>
      <c r="D1603" s="32" t="s">
        <v>11</v>
      </c>
      <c r="E1603" s="238">
        <v>42197.5</v>
      </c>
      <c r="F1603" s="412">
        <v>41777</v>
      </c>
      <c r="G1603" s="40">
        <v>42197.5</v>
      </c>
      <c r="H1603" s="36">
        <f t="shared" si="25"/>
        <v>0</v>
      </c>
      <c r="I1603" s="430" t="s">
        <v>12</v>
      </c>
    </row>
    <row r="1604" spans="1:9" x14ac:dyDescent="0.25">
      <c r="A1604" s="192"/>
      <c r="B1604" s="188" t="s">
        <v>2159</v>
      </c>
      <c r="C1604" s="298" t="s">
        <v>2799</v>
      </c>
      <c r="D1604" s="32" t="s">
        <v>163</v>
      </c>
      <c r="E1604" s="238">
        <v>2496.5</v>
      </c>
      <c r="F1604" s="256">
        <v>41753</v>
      </c>
      <c r="G1604" s="34">
        <v>2496.5</v>
      </c>
      <c r="H1604" s="36">
        <f t="shared" si="25"/>
        <v>0</v>
      </c>
      <c r="I1604" s="430"/>
    </row>
    <row r="1605" spans="1:9" x14ac:dyDescent="0.25">
      <c r="A1605" s="192"/>
      <c r="B1605" s="188" t="s">
        <v>2160</v>
      </c>
      <c r="C1605" s="298" t="s">
        <v>2799</v>
      </c>
      <c r="D1605" s="32" t="s">
        <v>1030</v>
      </c>
      <c r="E1605" s="238">
        <v>9087</v>
      </c>
      <c r="F1605" s="256">
        <v>41753</v>
      </c>
      <c r="G1605" s="34">
        <v>9087</v>
      </c>
      <c r="H1605" s="36">
        <f t="shared" si="25"/>
        <v>0</v>
      </c>
      <c r="I1605" s="430"/>
    </row>
    <row r="1606" spans="1:9" x14ac:dyDescent="0.25">
      <c r="A1606" s="192"/>
      <c r="B1606" s="188" t="s">
        <v>2161</v>
      </c>
      <c r="C1606" s="298" t="s">
        <v>2799</v>
      </c>
      <c r="D1606" s="32" t="s">
        <v>47</v>
      </c>
      <c r="E1606" s="238">
        <v>4771.2</v>
      </c>
      <c r="F1606" s="256">
        <v>41754</v>
      </c>
      <c r="G1606" s="34">
        <v>4771.2</v>
      </c>
      <c r="H1606" s="36">
        <f t="shared" si="25"/>
        <v>0</v>
      </c>
      <c r="I1606" s="430" t="s">
        <v>217</v>
      </c>
    </row>
    <row r="1607" spans="1:9" x14ac:dyDescent="0.25">
      <c r="A1607" s="192"/>
      <c r="B1607" s="188" t="s">
        <v>2162</v>
      </c>
      <c r="C1607" s="298" t="s">
        <v>2799</v>
      </c>
      <c r="D1607" s="32" t="s">
        <v>2409</v>
      </c>
      <c r="E1607" s="238">
        <v>1838.6</v>
      </c>
      <c r="F1607" s="256">
        <v>41754</v>
      </c>
      <c r="G1607" s="34">
        <v>1838.6</v>
      </c>
      <c r="H1607" s="36">
        <f t="shared" si="25"/>
        <v>0</v>
      </c>
      <c r="I1607" s="430" t="s">
        <v>217</v>
      </c>
    </row>
    <row r="1608" spans="1:9" x14ac:dyDescent="0.25">
      <c r="A1608" s="192"/>
      <c r="B1608" s="188" t="s">
        <v>2163</v>
      </c>
      <c r="C1608" s="298" t="s">
        <v>2799</v>
      </c>
      <c r="D1608" s="20" t="s">
        <v>57</v>
      </c>
      <c r="E1608" s="213">
        <v>1410</v>
      </c>
      <c r="F1608" s="436">
        <v>41754</v>
      </c>
      <c r="G1608" s="42">
        <v>1410</v>
      </c>
      <c r="H1608" s="36">
        <f t="shared" si="25"/>
        <v>0</v>
      </c>
      <c r="I1608" s="622" t="s">
        <v>217</v>
      </c>
    </row>
    <row r="1609" spans="1:9" x14ac:dyDescent="0.25">
      <c r="A1609" s="192"/>
      <c r="B1609" s="188" t="s">
        <v>2164</v>
      </c>
      <c r="C1609" s="298" t="s">
        <v>2799</v>
      </c>
      <c r="D1609" s="32" t="s">
        <v>1778</v>
      </c>
      <c r="E1609" s="238">
        <v>1264.5</v>
      </c>
      <c r="F1609" s="256">
        <v>41754</v>
      </c>
      <c r="G1609" s="34">
        <v>1264.5</v>
      </c>
      <c r="H1609" s="36">
        <f t="shared" si="25"/>
        <v>0</v>
      </c>
      <c r="I1609" s="430" t="s">
        <v>217</v>
      </c>
    </row>
    <row r="1610" spans="1:9" x14ac:dyDescent="0.25">
      <c r="A1610" s="192"/>
      <c r="B1610" s="188" t="s">
        <v>2165</v>
      </c>
      <c r="C1610" s="298" t="s">
        <v>2799</v>
      </c>
      <c r="D1610" s="20" t="s">
        <v>29</v>
      </c>
      <c r="E1610" s="213">
        <v>4411.5</v>
      </c>
      <c r="F1610" s="489" t="s">
        <v>2902</v>
      </c>
      <c r="G1610" s="219">
        <v>4411.5</v>
      </c>
      <c r="H1610" s="36">
        <f t="shared" si="25"/>
        <v>0</v>
      </c>
      <c r="I1610" s="622" t="s">
        <v>217</v>
      </c>
    </row>
    <row r="1611" spans="1:9" x14ac:dyDescent="0.25">
      <c r="A1611" s="192"/>
      <c r="B1611" s="188" t="s">
        <v>2166</v>
      </c>
      <c r="C1611" s="298" t="s">
        <v>2799</v>
      </c>
      <c r="D1611" s="32" t="s">
        <v>1385</v>
      </c>
      <c r="E1611" s="238">
        <v>4347.2</v>
      </c>
      <c r="F1611" s="256">
        <v>41754</v>
      </c>
      <c r="G1611" s="34">
        <v>4347.2</v>
      </c>
      <c r="H1611" s="36">
        <f t="shared" si="25"/>
        <v>0</v>
      </c>
      <c r="I1611" s="430" t="s">
        <v>217</v>
      </c>
    </row>
    <row r="1612" spans="1:9" x14ac:dyDescent="0.25">
      <c r="A1612" s="192"/>
      <c r="B1612" s="188" t="s">
        <v>2167</v>
      </c>
      <c r="C1612" s="298" t="s">
        <v>2799</v>
      </c>
      <c r="D1612" s="32" t="s">
        <v>2903</v>
      </c>
      <c r="E1612" s="238">
        <v>1425</v>
      </c>
      <c r="F1612" s="256">
        <v>41754</v>
      </c>
      <c r="G1612" s="34">
        <v>1425</v>
      </c>
      <c r="H1612" s="36">
        <f t="shared" si="25"/>
        <v>0</v>
      </c>
      <c r="I1612" s="430" t="s">
        <v>217</v>
      </c>
    </row>
    <row r="1613" spans="1:9" x14ac:dyDescent="0.25">
      <c r="A1613" s="192"/>
      <c r="B1613" s="188" t="s">
        <v>2168</v>
      </c>
      <c r="C1613" s="298" t="s">
        <v>2799</v>
      </c>
      <c r="D1613" s="32" t="s">
        <v>2904</v>
      </c>
      <c r="E1613" s="238">
        <v>269</v>
      </c>
      <c r="F1613" s="256">
        <v>41753</v>
      </c>
      <c r="G1613" s="34">
        <v>269</v>
      </c>
      <c r="H1613" s="36">
        <f t="shared" si="25"/>
        <v>0</v>
      </c>
      <c r="I1613" s="430"/>
    </row>
    <row r="1614" spans="1:9" x14ac:dyDescent="0.25">
      <c r="A1614" s="192"/>
      <c r="B1614" s="188" t="s">
        <v>2170</v>
      </c>
      <c r="C1614" s="298" t="s">
        <v>2799</v>
      </c>
      <c r="D1614" s="32" t="s">
        <v>2783</v>
      </c>
      <c r="E1614" s="238">
        <v>1983.5</v>
      </c>
      <c r="F1614" s="256">
        <v>41753</v>
      </c>
      <c r="G1614" s="34">
        <v>1983.5</v>
      </c>
      <c r="H1614" s="36">
        <f t="shared" si="25"/>
        <v>0</v>
      </c>
      <c r="I1614" s="430"/>
    </row>
    <row r="1615" spans="1:9" x14ac:dyDescent="0.25">
      <c r="A1615" s="192"/>
      <c r="B1615" s="188" t="s">
        <v>2172</v>
      </c>
      <c r="C1615" s="298" t="s">
        <v>2799</v>
      </c>
      <c r="D1615" s="32" t="s">
        <v>490</v>
      </c>
      <c r="E1615" s="238">
        <v>1553</v>
      </c>
      <c r="F1615" s="431" t="s">
        <v>2905</v>
      </c>
      <c r="G1615" s="34">
        <v>1553</v>
      </c>
      <c r="H1615" s="36">
        <f t="shared" si="25"/>
        <v>0</v>
      </c>
      <c r="I1615" s="430" t="s">
        <v>217</v>
      </c>
    </row>
    <row r="1616" spans="1:9" x14ac:dyDescent="0.25">
      <c r="A1616" s="192"/>
      <c r="B1616" s="188" t="s">
        <v>2173</v>
      </c>
      <c r="C1616" s="298" t="s">
        <v>2799</v>
      </c>
      <c r="D1616" s="32" t="s">
        <v>22</v>
      </c>
      <c r="E1616" s="238">
        <v>4509</v>
      </c>
      <c r="F1616" s="256">
        <v>41753</v>
      </c>
      <c r="G1616" s="34">
        <v>4509</v>
      </c>
      <c r="H1616" s="36">
        <f t="shared" si="25"/>
        <v>0</v>
      </c>
      <c r="I1616" s="430"/>
    </row>
    <row r="1617" spans="1:9" x14ac:dyDescent="0.25">
      <c r="A1617" s="192"/>
      <c r="B1617" s="188" t="s">
        <v>2174</v>
      </c>
      <c r="C1617" s="298" t="s">
        <v>2799</v>
      </c>
      <c r="D1617" s="32" t="s">
        <v>253</v>
      </c>
      <c r="E1617" s="238">
        <v>4688</v>
      </c>
      <c r="F1617" s="256">
        <v>41753</v>
      </c>
      <c r="G1617" s="34">
        <v>4688</v>
      </c>
      <c r="H1617" s="36">
        <f t="shared" si="25"/>
        <v>0</v>
      </c>
      <c r="I1617" s="430" t="s">
        <v>21</v>
      </c>
    </row>
    <row r="1618" spans="1:9" x14ac:dyDescent="0.25">
      <c r="A1618" s="192"/>
      <c r="B1618" s="188" t="s">
        <v>2176</v>
      </c>
      <c r="C1618" s="298" t="s">
        <v>2799</v>
      </c>
      <c r="D1618" s="32" t="s">
        <v>74</v>
      </c>
      <c r="E1618" s="238">
        <v>24093</v>
      </c>
      <c r="F1618" s="256">
        <v>41753</v>
      </c>
      <c r="G1618" s="34">
        <v>24093</v>
      </c>
      <c r="H1618" s="36">
        <f t="shared" si="25"/>
        <v>0</v>
      </c>
      <c r="I1618" s="430"/>
    </row>
    <row r="1619" spans="1:9" x14ac:dyDescent="0.25">
      <c r="A1619" s="192"/>
      <c r="B1619" s="188" t="s">
        <v>2177</v>
      </c>
      <c r="C1619" s="298" t="s">
        <v>2799</v>
      </c>
      <c r="D1619" s="32" t="s">
        <v>130</v>
      </c>
      <c r="E1619" s="238">
        <v>13967</v>
      </c>
      <c r="F1619" s="421" t="s">
        <v>2906</v>
      </c>
      <c r="G1619" s="34">
        <v>13967</v>
      </c>
      <c r="H1619" s="36">
        <f t="shared" si="25"/>
        <v>0</v>
      </c>
      <c r="I1619" s="430" t="s">
        <v>21</v>
      </c>
    </row>
    <row r="1620" spans="1:9" x14ac:dyDescent="0.25">
      <c r="A1620" s="192"/>
      <c r="B1620" s="188" t="s">
        <v>2178</v>
      </c>
      <c r="C1620" s="298" t="s">
        <v>2799</v>
      </c>
      <c r="D1620" s="32" t="s">
        <v>769</v>
      </c>
      <c r="E1620" s="238">
        <v>196</v>
      </c>
      <c r="F1620" s="256">
        <v>41753</v>
      </c>
      <c r="G1620" s="34">
        <v>196</v>
      </c>
      <c r="H1620" s="36">
        <f t="shared" si="25"/>
        <v>0</v>
      </c>
      <c r="I1620" s="430"/>
    </row>
    <row r="1621" spans="1:9" x14ac:dyDescent="0.25">
      <c r="A1621" s="192"/>
      <c r="B1621" s="188" t="s">
        <v>2180</v>
      </c>
      <c r="C1621" s="298" t="s">
        <v>2799</v>
      </c>
      <c r="D1621" s="32" t="s">
        <v>501</v>
      </c>
      <c r="E1621" s="238">
        <v>633</v>
      </c>
      <c r="F1621" s="256">
        <v>41753</v>
      </c>
      <c r="G1621" s="34">
        <v>633</v>
      </c>
      <c r="H1621" s="36">
        <f t="shared" si="25"/>
        <v>0</v>
      </c>
      <c r="I1621" s="430"/>
    </row>
    <row r="1622" spans="1:9" x14ac:dyDescent="0.25">
      <c r="A1622" s="192"/>
      <c r="B1622" s="188" t="s">
        <v>2181</v>
      </c>
      <c r="C1622" s="298" t="s">
        <v>2799</v>
      </c>
      <c r="D1622" s="32" t="s">
        <v>8</v>
      </c>
      <c r="E1622" s="238">
        <v>343</v>
      </c>
      <c r="F1622" s="256">
        <v>41753</v>
      </c>
      <c r="G1622" s="34">
        <v>343</v>
      </c>
      <c r="H1622" s="36">
        <f t="shared" si="25"/>
        <v>0</v>
      </c>
      <c r="I1622" s="430" t="s">
        <v>8</v>
      </c>
    </row>
    <row r="1623" spans="1:9" x14ac:dyDescent="0.25">
      <c r="A1623" s="192"/>
      <c r="B1623" s="188" t="s">
        <v>2182</v>
      </c>
      <c r="C1623" s="298" t="s">
        <v>2799</v>
      </c>
      <c r="D1623" s="32" t="s">
        <v>23</v>
      </c>
      <c r="E1623" s="238">
        <v>1066</v>
      </c>
      <c r="F1623" s="256">
        <v>41753</v>
      </c>
      <c r="G1623" s="34">
        <v>1066</v>
      </c>
      <c r="H1623" s="36">
        <f t="shared" si="25"/>
        <v>0</v>
      </c>
      <c r="I1623" s="430"/>
    </row>
    <row r="1624" spans="1:9" x14ac:dyDescent="0.25">
      <c r="A1624" s="192"/>
      <c r="B1624" s="188" t="s">
        <v>2184</v>
      </c>
      <c r="C1624" s="298" t="s">
        <v>2799</v>
      </c>
      <c r="D1624" s="32" t="s">
        <v>78</v>
      </c>
      <c r="E1624" s="238">
        <v>3654</v>
      </c>
      <c r="F1624" s="256">
        <v>41754</v>
      </c>
      <c r="G1624" s="34">
        <v>3654</v>
      </c>
      <c r="H1624" s="36">
        <f t="shared" si="25"/>
        <v>0</v>
      </c>
      <c r="I1624" s="430" t="s">
        <v>27</v>
      </c>
    </row>
    <row r="1625" spans="1:9" x14ac:dyDescent="0.25">
      <c r="A1625" s="192"/>
      <c r="B1625" s="188" t="s">
        <v>2185</v>
      </c>
      <c r="C1625" s="298" t="s">
        <v>2799</v>
      </c>
      <c r="D1625" s="32" t="s">
        <v>80</v>
      </c>
      <c r="E1625" s="238">
        <v>2367</v>
      </c>
      <c r="F1625" s="428" t="s">
        <v>2907</v>
      </c>
      <c r="G1625" s="34">
        <v>2367</v>
      </c>
      <c r="H1625" s="36">
        <f t="shared" si="25"/>
        <v>0</v>
      </c>
      <c r="I1625" s="430" t="s">
        <v>27</v>
      </c>
    </row>
    <row r="1626" spans="1:9" x14ac:dyDescent="0.25">
      <c r="A1626" s="192"/>
      <c r="B1626" s="188" t="s">
        <v>2186</v>
      </c>
      <c r="C1626" s="298" t="s">
        <v>2799</v>
      </c>
      <c r="D1626" s="32" t="s">
        <v>258</v>
      </c>
      <c r="E1626" s="238">
        <v>1410</v>
      </c>
      <c r="F1626" s="256">
        <v>41754</v>
      </c>
      <c r="G1626" s="34">
        <v>1410</v>
      </c>
      <c r="H1626" s="36">
        <f t="shared" si="25"/>
        <v>0</v>
      </c>
      <c r="I1626" s="430" t="s">
        <v>27</v>
      </c>
    </row>
    <row r="1627" spans="1:9" x14ac:dyDescent="0.25">
      <c r="A1627" s="192"/>
      <c r="B1627" s="188" t="s">
        <v>2187</v>
      </c>
      <c r="C1627" s="298" t="s">
        <v>2799</v>
      </c>
      <c r="D1627" s="32" t="s">
        <v>233</v>
      </c>
      <c r="E1627" s="238">
        <v>446.5</v>
      </c>
      <c r="F1627" s="256">
        <v>41754</v>
      </c>
      <c r="G1627" s="34">
        <v>446.5</v>
      </c>
      <c r="H1627" s="36">
        <f t="shared" si="25"/>
        <v>0</v>
      </c>
      <c r="I1627" s="430" t="s">
        <v>27</v>
      </c>
    </row>
    <row r="1628" spans="1:9" x14ac:dyDescent="0.25">
      <c r="A1628" s="192"/>
      <c r="B1628" s="188" t="s">
        <v>2188</v>
      </c>
      <c r="C1628" s="298" t="s">
        <v>2799</v>
      </c>
      <c r="D1628" s="32" t="s">
        <v>2908</v>
      </c>
      <c r="E1628" s="238">
        <v>660</v>
      </c>
      <c r="F1628" s="256">
        <v>41754</v>
      </c>
      <c r="G1628" s="34">
        <v>660</v>
      </c>
      <c r="H1628" s="36">
        <f t="shared" si="25"/>
        <v>0</v>
      </c>
      <c r="I1628" s="430" t="s">
        <v>27</v>
      </c>
    </row>
    <row r="1629" spans="1:9" x14ac:dyDescent="0.25">
      <c r="A1629" s="192"/>
      <c r="B1629" s="188" t="s">
        <v>2189</v>
      </c>
      <c r="C1629" s="298" t="s">
        <v>2799</v>
      </c>
      <c r="D1629" s="32" t="s">
        <v>560</v>
      </c>
      <c r="E1629" s="238">
        <v>14972</v>
      </c>
      <c r="F1629" s="256">
        <v>41754</v>
      </c>
      <c r="G1629" s="34">
        <v>14972</v>
      </c>
      <c r="H1629" s="36">
        <f t="shared" si="25"/>
        <v>0</v>
      </c>
      <c r="I1629" s="430" t="s">
        <v>27</v>
      </c>
    </row>
    <row r="1630" spans="1:9" x14ac:dyDescent="0.25">
      <c r="A1630" s="192"/>
      <c r="B1630" s="188" t="s">
        <v>2190</v>
      </c>
      <c r="C1630" s="298" t="s">
        <v>2799</v>
      </c>
      <c r="D1630" s="32" t="s">
        <v>1081</v>
      </c>
      <c r="E1630" s="238">
        <v>3393</v>
      </c>
      <c r="F1630" s="256">
        <v>41754</v>
      </c>
      <c r="G1630" s="34">
        <v>3393</v>
      </c>
      <c r="H1630" s="36">
        <f t="shared" si="25"/>
        <v>0</v>
      </c>
      <c r="I1630" s="430" t="s">
        <v>27</v>
      </c>
    </row>
    <row r="1631" spans="1:9" x14ac:dyDescent="0.25">
      <c r="A1631" s="192"/>
      <c r="B1631" s="188" t="s">
        <v>2191</v>
      </c>
      <c r="C1631" s="298" t="s">
        <v>2799</v>
      </c>
      <c r="D1631" s="32" t="s">
        <v>231</v>
      </c>
      <c r="E1631" s="238">
        <v>2131</v>
      </c>
      <c r="F1631" s="256">
        <v>41754</v>
      </c>
      <c r="G1631" s="34">
        <v>2131</v>
      </c>
      <c r="H1631" s="36">
        <f t="shared" si="25"/>
        <v>0</v>
      </c>
      <c r="I1631" s="430" t="s">
        <v>27</v>
      </c>
    </row>
    <row r="1632" spans="1:9" x14ac:dyDescent="0.25">
      <c r="A1632" s="192"/>
      <c r="B1632" s="188" t="s">
        <v>2192</v>
      </c>
      <c r="C1632" s="298" t="s">
        <v>2799</v>
      </c>
      <c r="D1632" s="32" t="s">
        <v>36</v>
      </c>
      <c r="E1632" s="238">
        <v>4044</v>
      </c>
      <c r="F1632" s="256">
        <v>41754</v>
      </c>
      <c r="G1632" s="34">
        <v>4044</v>
      </c>
      <c r="H1632" s="36">
        <f t="shared" si="25"/>
        <v>0</v>
      </c>
      <c r="I1632" s="430" t="s">
        <v>27</v>
      </c>
    </row>
    <row r="1633" spans="1:9" x14ac:dyDescent="0.25">
      <c r="A1633" s="192"/>
      <c r="B1633" s="188" t="s">
        <v>2193</v>
      </c>
      <c r="C1633" s="298" t="s">
        <v>2799</v>
      </c>
      <c r="D1633" s="32" t="s">
        <v>2548</v>
      </c>
      <c r="E1633" s="238">
        <v>4032</v>
      </c>
      <c r="F1633" s="431" t="s">
        <v>2909</v>
      </c>
      <c r="G1633" s="34">
        <v>4032</v>
      </c>
      <c r="H1633" s="36">
        <f t="shared" si="25"/>
        <v>0</v>
      </c>
      <c r="I1633" s="430" t="s">
        <v>27</v>
      </c>
    </row>
    <row r="1634" spans="1:9" x14ac:dyDescent="0.25">
      <c r="A1634" s="192"/>
      <c r="B1634" s="188" t="s">
        <v>2194</v>
      </c>
      <c r="C1634" s="298" t="s">
        <v>2799</v>
      </c>
      <c r="D1634" s="32" t="s">
        <v>307</v>
      </c>
      <c r="E1634" s="238">
        <v>27472.9</v>
      </c>
      <c r="F1634" s="431" t="s">
        <v>2910</v>
      </c>
      <c r="G1634" s="34">
        <v>27472.9</v>
      </c>
      <c r="H1634" s="36">
        <f t="shared" si="25"/>
        <v>0</v>
      </c>
      <c r="I1634" s="430" t="s">
        <v>27</v>
      </c>
    </row>
    <row r="1635" spans="1:9" x14ac:dyDescent="0.25">
      <c r="A1635" s="192"/>
      <c r="B1635" s="188" t="s">
        <v>2195</v>
      </c>
      <c r="C1635" s="298" t="s">
        <v>2799</v>
      </c>
      <c r="D1635" s="32" t="s">
        <v>351</v>
      </c>
      <c r="E1635" s="238">
        <v>2835</v>
      </c>
      <c r="F1635" s="256">
        <v>41754</v>
      </c>
      <c r="G1635" s="34">
        <v>2835</v>
      </c>
      <c r="H1635" s="36">
        <f t="shared" si="25"/>
        <v>0</v>
      </c>
      <c r="I1635" s="430" t="s">
        <v>27</v>
      </c>
    </row>
    <row r="1636" spans="1:9" x14ac:dyDescent="0.25">
      <c r="A1636" s="192"/>
      <c r="B1636" s="188" t="s">
        <v>2197</v>
      </c>
      <c r="C1636" s="298" t="s">
        <v>2799</v>
      </c>
      <c r="D1636" s="32" t="s">
        <v>312</v>
      </c>
      <c r="E1636" s="238">
        <v>5513</v>
      </c>
      <c r="F1636" s="256">
        <v>41753</v>
      </c>
      <c r="G1636" s="34">
        <v>5513</v>
      </c>
      <c r="H1636" s="36">
        <f t="shared" ref="H1636:H1699" si="26">E1636-G1636</f>
        <v>0</v>
      </c>
      <c r="I1636" s="430" t="s">
        <v>65</v>
      </c>
    </row>
    <row r="1637" spans="1:9" x14ac:dyDescent="0.25">
      <c r="A1637" s="192"/>
      <c r="B1637" s="188" t="s">
        <v>2199</v>
      </c>
      <c r="C1637" s="298" t="s">
        <v>2799</v>
      </c>
      <c r="D1637" s="32" t="s">
        <v>253</v>
      </c>
      <c r="E1637" s="238">
        <v>441</v>
      </c>
      <c r="F1637" s="256">
        <v>41753</v>
      </c>
      <c r="G1637" s="34">
        <v>441</v>
      </c>
      <c r="H1637" s="36">
        <f t="shared" si="26"/>
        <v>0</v>
      </c>
      <c r="I1637" s="430"/>
    </row>
    <row r="1638" spans="1:9" x14ac:dyDescent="0.25">
      <c r="A1638" s="192"/>
      <c r="B1638" s="188" t="s">
        <v>2200</v>
      </c>
      <c r="C1638" s="298" t="s">
        <v>2799</v>
      </c>
      <c r="D1638" s="32" t="s">
        <v>8</v>
      </c>
      <c r="E1638" s="238">
        <v>1431</v>
      </c>
      <c r="F1638" s="256">
        <v>41753</v>
      </c>
      <c r="G1638" s="34">
        <v>1431</v>
      </c>
      <c r="H1638" s="36">
        <f t="shared" si="26"/>
        <v>0</v>
      </c>
      <c r="I1638" s="430" t="s">
        <v>8</v>
      </c>
    </row>
    <row r="1639" spans="1:9" x14ac:dyDescent="0.25">
      <c r="A1639" s="192"/>
      <c r="B1639" s="188" t="s">
        <v>2201</v>
      </c>
      <c r="C1639" s="298" t="s">
        <v>2799</v>
      </c>
      <c r="D1639" s="32" t="s">
        <v>16</v>
      </c>
      <c r="E1639" s="238">
        <v>15030</v>
      </c>
      <c r="F1639" s="412">
        <v>41781</v>
      </c>
      <c r="G1639" s="40">
        <v>15030</v>
      </c>
      <c r="H1639" s="36">
        <f t="shared" si="26"/>
        <v>0</v>
      </c>
      <c r="I1639" s="430"/>
    </row>
    <row r="1640" spans="1:9" x14ac:dyDescent="0.25">
      <c r="A1640" s="192"/>
      <c r="B1640" s="188" t="s">
        <v>2203</v>
      </c>
      <c r="C1640" s="298" t="s">
        <v>2799</v>
      </c>
      <c r="D1640" s="32" t="s">
        <v>160</v>
      </c>
      <c r="E1640" s="238">
        <v>118075.8</v>
      </c>
      <c r="F1640" s="412" t="s">
        <v>2911</v>
      </c>
      <c r="G1640" s="34">
        <v>118075.8</v>
      </c>
      <c r="H1640" s="36">
        <f t="shared" si="26"/>
        <v>0</v>
      </c>
      <c r="I1640" s="430" t="s">
        <v>162</v>
      </c>
    </row>
    <row r="1641" spans="1:9" x14ac:dyDescent="0.25">
      <c r="A1641" s="192"/>
      <c r="B1641" s="188" t="s">
        <v>2205</v>
      </c>
      <c r="C1641" s="298" t="s">
        <v>2799</v>
      </c>
      <c r="D1641" s="32" t="s">
        <v>358</v>
      </c>
      <c r="E1641" s="238">
        <v>45710</v>
      </c>
      <c r="F1641" s="256">
        <v>41759</v>
      </c>
      <c r="G1641" s="34">
        <v>45710</v>
      </c>
      <c r="H1641" s="36">
        <f t="shared" si="26"/>
        <v>0</v>
      </c>
      <c r="I1641" s="430" t="s">
        <v>162</v>
      </c>
    </row>
    <row r="1642" spans="1:9" x14ac:dyDescent="0.25">
      <c r="A1642" s="192"/>
      <c r="B1642" s="188" t="s">
        <v>2206</v>
      </c>
      <c r="C1642" s="298" t="s">
        <v>2799</v>
      </c>
      <c r="D1642" s="32" t="s">
        <v>175</v>
      </c>
      <c r="E1642" s="238">
        <v>11115.84</v>
      </c>
      <c r="F1642" s="412" t="s">
        <v>2912</v>
      </c>
      <c r="G1642" s="34">
        <v>11115.84</v>
      </c>
      <c r="H1642" s="36">
        <f t="shared" si="26"/>
        <v>0</v>
      </c>
      <c r="I1642" s="430" t="s">
        <v>162</v>
      </c>
    </row>
    <row r="1643" spans="1:9" x14ac:dyDescent="0.25">
      <c r="A1643" s="192"/>
      <c r="B1643" s="188" t="s">
        <v>2207</v>
      </c>
      <c r="C1643" s="298" t="s">
        <v>2799</v>
      </c>
      <c r="D1643" s="32" t="s">
        <v>180</v>
      </c>
      <c r="E1643" s="238">
        <v>460</v>
      </c>
      <c r="F1643" s="256">
        <v>41753</v>
      </c>
      <c r="G1643" s="34">
        <v>460</v>
      </c>
      <c r="H1643" s="36">
        <f t="shared" si="26"/>
        <v>0</v>
      </c>
      <c r="I1643" s="430"/>
    </row>
    <row r="1644" spans="1:9" x14ac:dyDescent="0.25">
      <c r="A1644" s="192"/>
      <c r="B1644" s="188" t="s">
        <v>2208</v>
      </c>
      <c r="C1644" s="298" t="s">
        <v>2799</v>
      </c>
      <c r="D1644" s="32" t="s">
        <v>218</v>
      </c>
      <c r="E1644" s="238">
        <v>43266.5</v>
      </c>
      <c r="F1644" s="256">
        <v>41754</v>
      </c>
      <c r="G1644" s="34">
        <v>43266.5</v>
      </c>
      <c r="H1644" s="36">
        <f t="shared" si="26"/>
        <v>0</v>
      </c>
      <c r="I1644" s="430" t="s">
        <v>21</v>
      </c>
    </row>
    <row r="1645" spans="1:9" x14ac:dyDescent="0.25">
      <c r="A1645" s="192"/>
      <c r="B1645" s="188" t="s">
        <v>2209</v>
      </c>
      <c r="C1645" s="298" t="s">
        <v>2799</v>
      </c>
      <c r="D1645" s="32" t="s">
        <v>106</v>
      </c>
      <c r="E1645" s="238">
        <v>16779</v>
      </c>
      <c r="F1645" s="412">
        <v>41772</v>
      </c>
      <c r="G1645" s="40">
        <v>16779</v>
      </c>
      <c r="H1645" s="36">
        <f t="shared" si="26"/>
        <v>0</v>
      </c>
      <c r="I1645" s="430" t="s">
        <v>21</v>
      </c>
    </row>
    <row r="1646" spans="1:9" x14ac:dyDescent="0.25">
      <c r="A1646" s="192"/>
      <c r="B1646" s="188" t="s">
        <v>2210</v>
      </c>
      <c r="C1646" s="298" t="s">
        <v>2799</v>
      </c>
      <c r="D1646" s="32" t="s">
        <v>2913</v>
      </c>
      <c r="E1646" s="238">
        <v>17612</v>
      </c>
      <c r="F1646" s="256">
        <v>41755</v>
      </c>
      <c r="G1646" s="34">
        <v>17612</v>
      </c>
      <c r="H1646" s="36">
        <f t="shared" si="26"/>
        <v>0</v>
      </c>
      <c r="I1646" s="430" t="s">
        <v>162</v>
      </c>
    </row>
    <row r="1647" spans="1:9" x14ac:dyDescent="0.25">
      <c r="A1647" s="192"/>
      <c r="B1647" s="188" t="s">
        <v>2211</v>
      </c>
      <c r="C1647" s="298" t="s">
        <v>2799</v>
      </c>
      <c r="D1647" s="32" t="s">
        <v>14</v>
      </c>
      <c r="E1647" s="238">
        <v>10761</v>
      </c>
      <c r="F1647" s="256">
        <v>41754</v>
      </c>
      <c r="G1647" s="34">
        <v>10761</v>
      </c>
      <c r="H1647" s="36">
        <f t="shared" si="26"/>
        <v>0</v>
      </c>
      <c r="I1647" s="430" t="s">
        <v>21</v>
      </c>
    </row>
    <row r="1648" spans="1:9" x14ac:dyDescent="0.25">
      <c r="A1648" s="192"/>
      <c r="B1648" s="188" t="s">
        <v>2212</v>
      </c>
      <c r="C1648" s="298" t="s">
        <v>2799</v>
      </c>
      <c r="D1648" s="32" t="s">
        <v>74</v>
      </c>
      <c r="E1648" s="238">
        <v>766</v>
      </c>
      <c r="F1648" s="256">
        <v>41753</v>
      </c>
      <c r="G1648" s="34">
        <v>766</v>
      </c>
      <c r="H1648" s="36">
        <f t="shared" si="26"/>
        <v>0</v>
      </c>
      <c r="I1648" s="430"/>
    </row>
    <row r="1649" spans="1:9" x14ac:dyDescent="0.25">
      <c r="A1649" s="192"/>
      <c r="B1649" s="188" t="s">
        <v>2213</v>
      </c>
      <c r="C1649" s="298" t="s">
        <v>2799</v>
      </c>
      <c r="D1649" s="32" t="s">
        <v>269</v>
      </c>
      <c r="E1649" s="238">
        <v>10786</v>
      </c>
      <c r="F1649" s="256">
        <v>41755</v>
      </c>
      <c r="G1649" s="34">
        <v>10786</v>
      </c>
      <c r="H1649" s="36">
        <f t="shared" si="26"/>
        <v>0</v>
      </c>
      <c r="I1649" s="430" t="s">
        <v>162</v>
      </c>
    </row>
    <row r="1650" spans="1:9" x14ac:dyDescent="0.25">
      <c r="A1650" s="192"/>
      <c r="B1650" s="188" t="s">
        <v>2214</v>
      </c>
      <c r="C1650" s="298" t="s">
        <v>2799</v>
      </c>
      <c r="D1650" s="32" t="s">
        <v>650</v>
      </c>
      <c r="E1650" s="238">
        <v>12544</v>
      </c>
      <c r="F1650" s="256">
        <v>41753</v>
      </c>
      <c r="G1650" s="34">
        <v>12544</v>
      </c>
      <c r="H1650" s="36">
        <f t="shared" si="26"/>
        <v>0</v>
      </c>
      <c r="I1650" s="430"/>
    </row>
    <row r="1651" spans="1:9" x14ac:dyDescent="0.25">
      <c r="A1651" s="192"/>
      <c r="B1651" s="188" t="s">
        <v>2215</v>
      </c>
      <c r="C1651" s="298" t="s">
        <v>2799</v>
      </c>
      <c r="D1651" s="32" t="s">
        <v>2787</v>
      </c>
      <c r="E1651" s="238">
        <v>2475</v>
      </c>
      <c r="F1651" s="256">
        <v>41753</v>
      </c>
      <c r="G1651" s="34">
        <v>2475</v>
      </c>
      <c r="H1651" s="36">
        <f t="shared" si="26"/>
        <v>0</v>
      </c>
      <c r="I1651" s="430"/>
    </row>
    <row r="1652" spans="1:9" x14ac:dyDescent="0.25">
      <c r="A1652" s="192"/>
      <c r="B1652" s="188" t="s">
        <v>2216</v>
      </c>
      <c r="C1652" s="298" t="s">
        <v>2799</v>
      </c>
      <c r="D1652" s="32" t="s">
        <v>168</v>
      </c>
      <c r="E1652" s="238">
        <v>2829</v>
      </c>
      <c r="F1652" s="256">
        <v>41753</v>
      </c>
      <c r="G1652" s="34">
        <v>2829</v>
      </c>
      <c r="H1652" s="36">
        <f t="shared" si="26"/>
        <v>0</v>
      </c>
      <c r="I1652" s="430"/>
    </row>
    <row r="1653" spans="1:9" x14ac:dyDescent="0.25">
      <c r="A1653" s="192">
        <v>41754</v>
      </c>
      <c r="B1653" s="188" t="s">
        <v>2217</v>
      </c>
      <c r="C1653" s="298" t="s">
        <v>2799</v>
      </c>
      <c r="D1653" s="32" t="s">
        <v>2854</v>
      </c>
      <c r="E1653" s="36">
        <v>4598</v>
      </c>
      <c r="F1653" s="397" t="s">
        <v>2914</v>
      </c>
      <c r="G1653" s="618">
        <v>4598</v>
      </c>
      <c r="H1653" s="36">
        <f t="shared" si="26"/>
        <v>0</v>
      </c>
      <c r="I1653" s="77"/>
    </row>
    <row r="1654" spans="1:9" x14ac:dyDescent="0.25">
      <c r="A1654" s="192"/>
      <c r="B1654" s="188" t="s">
        <v>2218</v>
      </c>
      <c r="C1654" s="298" t="s">
        <v>2799</v>
      </c>
      <c r="D1654" s="32" t="s">
        <v>178</v>
      </c>
      <c r="E1654" s="36">
        <v>6706.5</v>
      </c>
      <c r="F1654" s="258">
        <v>41755</v>
      </c>
      <c r="G1654" s="238">
        <v>6706.5</v>
      </c>
      <c r="H1654" s="36">
        <f t="shared" si="26"/>
        <v>0</v>
      </c>
      <c r="I1654" s="430" t="s">
        <v>162</v>
      </c>
    </row>
    <row r="1655" spans="1:9" x14ac:dyDescent="0.25">
      <c r="A1655" s="192"/>
      <c r="B1655" s="188" t="s">
        <v>2221</v>
      </c>
      <c r="C1655" s="298" t="s">
        <v>2799</v>
      </c>
      <c r="D1655" s="32" t="s">
        <v>169</v>
      </c>
      <c r="E1655" s="36">
        <v>34609</v>
      </c>
      <c r="F1655" s="258">
        <v>41755</v>
      </c>
      <c r="G1655" s="238">
        <v>34609</v>
      </c>
      <c r="H1655" s="36">
        <f t="shared" si="26"/>
        <v>0</v>
      </c>
      <c r="I1655" s="430" t="s">
        <v>162</v>
      </c>
    </row>
    <row r="1656" spans="1:9" x14ac:dyDescent="0.25">
      <c r="A1656" s="192"/>
      <c r="B1656" s="188" t="s">
        <v>2223</v>
      </c>
      <c r="C1656" s="298" t="s">
        <v>2799</v>
      </c>
      <c r="D1656" s="32" t="s">
        <v>330</v>
      </c>
      <c r="E1656" s="36">
        <v>4489</v>
      </c>
      <c r="F1656" s="258">
        <v>41754</v>
      </c>
      <c r="G1656" s="238">
        <v>4489</v>
      </c>
      <c r="H1656" s="36">
        <f t="shared" si="26"/>
        <v>0</v>
      </c>
      <c r="I1656" s="430" t="s">
        <v>12</v>
      </c>
    </row>
    <row r="1657" spans="1:9" x14ac:dyDescent="0.25">
      <c r="A1657" s="192"/>
      <c r="B1657" s="188" t="s">
        <v>2224</v>
      </c>
      <c r="C1657" s="298" t="s">
        <v>2799</v>
      </c>
      <c r="D1657" s="32" t="s">
        <v>133</v>
      </c>
      <c r="E1657" s="36">
        <v>54453</v>
      </c>
      <c r="F1657" s="258">
        <v>41754</v>
      </c>
      <c r="G1657" s="238">
        <v>54453</v>
      </c>
      <c r="H1657" s="36">
        <f t="shared" si="26"/>
        <v>0</v>
      </c>
      <c r="I1657" s="430" t="s">
        <v>65</v>
      </c>
    </row>
    <row r="1658" spans="1:9" x14ac:dyDescent="0.25">
      <c r="A1658" s="192"/>
      <c r="B1658" s="188" t="s">
        <v>2226</v>
      </c>
      <c r="C1658" s="298" t="s">
        <v>2799</v>
      </c>
      <c r="D1658" s="32" t="s">
        <v>168</v>
      </c>
      <c r="E1658" s="36">
        <v>38550.5</v>
      </c>
      <c r="F1658" s="258">
        <v>41755</v>
      </c>
      <c r="G1658" s="238">
        <v>38550.5</v>
      </c>
      <c r="H1658" s="36">
        <f t="shared" si="26"/>
        <v>0</v>
      </c>
      <c r="I1658" s="430" t="s">
        <v>162</v>
      </c>
    </row>
    <row r="1659" spans="1:9" x14ac:dyDescent="0.25">
      <c r="A1659" s="192"/>
      <c r="B1659" s="188" t="s">
        <v>2227</v>
      </c>
      <c r="C1659" s="298" t="s">
        <v>2799</v>
      </c>
      <c r="D1659" s="32" t="s">
        <v>62</v>
      </c>
      <c r="E1659" s="36">
        <v>19342</v>
      </c>
      <c r="F1659" s="548" t="s">
        <v>2915</v>
      </c>
      <c r="G1659" s="238">
        <v>19342</v>
      </c>
      <c r="H1659" s="36">
        <f t="shared" si="26"/>
        <v>0</v>
      </c>
      <c r="I1659" s="430" t="s">
        <v>12</v>
      </c>
    </row>
    <row r="1660" spans="1:9" x14ac:dyDescent="0.25">
      <c r="A1660" s="192"/>
      <c r="B1660" s="188" t="s">
        <v>2228</v>
      </c>
      <c r="C1660" s="298" t="s">
        <v>2799</v>
      </c>
      <c r="D1660" s="32" t="s">
        <v>22</v>
      </c>
      <c r="E1660" s="36">
        <v>21214</v>
      </c>
      <c r="F1660" s="258">
        <v>41755</v>
      </c>
      <c r="G1660" s="238">
        <v>21214</v>
      </c>
      <c r="H1660" s="36">
        <f t="shared" si="26"/>
        <v>0</v>
      </c>
      <c r="I1660" s="430" t="s">
        <v>162</v>
      </c>
    </row>
    <row r="1661" spans="1:9" x14ac:dyDescent="0.25">
      <c r="A1661" s="232">
        <v>41754</v>
      </c>
      <c r="B1661" s="255" t="s">
        <v>2229</v>
      </c>
      <c r="C1661" s="298" t="s">
        <v>2799</v>
      </c>
      <c r="D1661" s="32" t="s">
        <v>163</v>
      </c>
      <c r="E1661" s="238">
        <v>3876</v>
      </c>
      <c r="F1661" s="256">
        <v>41755</v>
      </c>
      <c r="G1661" s="34">
        <v>3876</v>
      </c>
      <c r="H1661" s="50">
        <f t="shared" si="26"/>
        <v>0</v>
      </c>
      <c r="I1661" s="430" t="s">
        <v>162</v>
      </c>
    </row>
    <row r="1662" spans="1:9" x14ac:dyDescent="0.25">
      <c r="A1662" s="192"/>
      <c r="B1662" s="188" t="s">
        <v>2230</v>
      </c>
      <c r="C1662" s="298" t="s">
        <v>2799</v>
      </c>
      <c r="D1662" s="32" t="s">
        <v>545</v>
      </c>
      <c r="E1662" s="238">
        <v>1911</v>
      </c>
      <c r="F1662" s="256">
        <v>41755</v>
      </c>
      <c r="G1662" s="34">
        <v>1911</v>
      </c>
      <c r="H1662" s="36">
        <f t="shared" si="26"/>
        <v>0</v>
      </c>
      <c r="I1662" s="430" t="s">
        <v>162</v>
      </c>
    </row>
    <row r="1663" spans="1:9" x14ac:dyDescent="0.25">
      <c r="A1663" s="192"/>
      <c r="B1663" s="188" t="s">
        <v>2231</v>
      </c>
      <c r="C1663" s="298" t="s">
        <v>2799</v>
      </c>
      <c r="D1663" s="32" t="s">
        <v>2595</v>
      </c>
      <c r="E1663" s="238">
        <v>1000</v>
      </c>
      <c r="F1663" s="256">
        <v>41754</v>
      </c>
      <c r="G1663" s="34">
        <v>1000</v>
      </c>
      <c r="H1663" s="36">
        <f t="shared" si="26"/>
        <v>0</v>
      </c>
      <c r="I1663" s="430"/>
    </row>
    <row r="1664" spans="1:9" x14ac:dyDescent="0.25">
      <c r="A1664" s="192"/>
      <c r="B1664" s="188" t="s">
        <v>2232</v>
      </c>
      <c r="C1664" s="298" t="s">
        <v>2799</v>
      </c>
      <c r="D1664" s="32" t="s">
        <v>163</v>
      </c>
      <c r="E1664" s="238">
        <v>6981</v>
      </c>
      <c r="F1664" s="256">
        <v>41755</v>
      </c>
      <c r="G1664" s="34">
        <v>6981</v>
      </c>
      <c r="H1664" s="36">
        <f t="shared" si="26"/>
        <v>0</v>
      </c>
      <c r="I1664" s="430" t="s">
        <v>162</v>
      </c>
    </row>
    <row r="1665" spans="1:9" x14ac:dyDescent="0.25">
      <c r="A1665" s="192"/>
      <c r="B1665" s="188" t="s">
        <v>2233</v>
      </c>
      <c r="C1665" s="298" t="s">
        <v>2799</v>
      </c>
      <c r="D1665" s="32" t="s">
        <v>1553</v>
      </c>
      <c r="E1665" s="238">
        <v>3203</v>
      </c>
      <c r="F1665" s="256">
        <v>41759</v>
      </c>
      <c r="G1665" s="34">
        <v>3203</v>
      </c>
      <c r="H1665" s="36">
        <f t="shared" si="26"/>
        <v>0</v>
      </c>
      <c r="I1665" s="430"/>
    </row>
    <row r="1666" spans="1:9" x14ac:dyDescent="0.25">
      <c r="A1666" s="192"/>
      <c r="B1666" s="188" t="s">
        <v>2234</v>
      </c>
      <c r="C1666" s="298" t="s">
        <v>2799</v>
      </c>
      <c r="D1666" s="32" t="s">
        <v>28</v>
      </c>
      <c r="E1666" s="302">
        <v>6556.5</v>
      </c>
      <c r="F1666" s="256">
        <v>41754</v>
      </c>
      <c r="G1666" s="34">
        <v>6556.5</v>
      </c>
      <c r="H1666" s="36">
        <f t="shared" si="26"/>
        <v>0</v>
      </c>
      <c r="I1666" s="430"/>
    </row>
    <row r="1667" spans="1:9" x14ac:dyDescent="0.25">
      <c r="A1667" s="192"/>
      <c r="B1667" s="188" t="s">
        <v>2235</v>
      </c>
      <c r="C1667" s="298" t="s">
        <v>2799</v>
      </c>
      <c r="D1667" s="32" t="s">
        <v>23</v>
      </c>
      <c r="E1667" s="238">
        <v>4518</v>
      </c>
      <c r="F1667" s="256">
        <v>41754</v>
      </c>
      <c r="G1667" s="34">
        <v>4518</v>
      </c>
      <c r="H1667" s="36">
        <f t="shared" si="26"/>
        <v>0</v>
      </c>
      <c r="I1667" s="430"/>
    </row>
    <row r="1668" spans="1:9" x14ac:dyDescent="0.25">
      <c r="A1668" s="192"/>
      <c r="B1668" s="188" t="s">
        <v>2236</v>
      </c>
      <c r="C1668" s="298" t="s">
        <v>2799</v>
      </c>
      <c r="D1668" s="32" t="s">
        <v>8</v>
      </c>
      <c r="E1668" s="238">
        <v>3876.6</v>
      </c>
      <c r="F1668" s="256">
        <v>41754</v>
      </c>
      <c r="G1668" s="34">
        <v>3876.6</v>
      </c>
      <c r="H1668" s="36">
        <f t="shared" si="26"/>
        <v>0</v>
      </c>
      <c r="I1668" s="430" t="s">
        <v>8</v>
      </c>
    </row>
    <row r="1669" spans="1:9" x14ac:dyDescent="0.25">
      <c r="A1669" s="192"/>
      <c r="B1669" s="188" t="s">
        <v>2238</v>
      </c>
      <c r="C1669" s="298" t="s">
        <v>2799</v>
      </c>
      <c r="D1669" s="32" t="s">
        <v>615</v>
      </c>
      <c r="E1669" s="238">
        <v>10221.5</v>
      </c>
      <c r="F1669" s="412" t="s">
        <v>2916</v>
      </c>
      <c r="G1669" s="34">
        <v>10221.5</v>
      </c>
      <c r="H1669" s="36">
        <f t="shared" si="26"/>
        <v>0</v>
      </c>
      <c r="I1669" s="430" t="s">
        <v>12</v>
      </c>
    </row>
    <row r="1670" spans="1:9" x14ac:dyDescent="0.25">
      <c r="A1670" s="192"/>
      <c r="B1670" s="188" t="s">
        <v>2239</v>
      </c>
      <c r="C1670" s="298" t="s">
        <v>2799</v>
      </c>
      <c r="D1670" s="32" t="s">
        <v>2793</v>
      </c>
      <c r="E1670" s="238">
        <v>5795</v>
      </c>
      <c r="F1670" s="256">
        <v>41754</v>
      </c>
      <c r="G1670" s="34">
        <v>5795</v>
      </c>
      <c r="H1670" s="36">
        <f t="shared" si="26"/>
        <v>0</v>
      </c>
      <c r="I1670" s="430"/>
    </row>
    <row r="1671" spans="1:9" x14ac:dyDescent="0.25">
      <c r="A1671" s="192"/>
      <c r="B1671" s="188" t="s">
        <v>2240</v>
      </c>
      <c r="C1671" s="298" t="s">
        <v>2799</v>
      </c>
      <c r="D1671" s="32" t="s">
        <v>68</v>
      </c>
      <c r="E1671" s="238">
        <v>1097</v>
      </c>
      <c r="F1671" s="256">
        <v>41754</v>
      </c>
      <c r="G1671" s="34">
        <v>1097</v>
      </c>
      <c r="H1671" s="36">
        <f t="shared" si="26"/>
        <v>0</v>
      </c>
      <c r="I1671" s="430"/>
    </row>
    <row r="1672" spans="1:9" x14ac:dyDescent="0.25">
      <c r="A1672" s="192"/>
      <c r="B1672" s="188" t="s">
        <v>2241</v>
      </c>
      <c r="C1672" s="298" t="s">
        <v>2799</v>
      </c>
      <c r="D1672" s="32" t="s">
        <v>16</v>
      </c>
      <c r="E1672" s="238">
        <v>210350.4</v>
      </c>
      <c r="F1672" s="412">
        <v>41781</v>
      </c>
      <c r="G1672" s="40">
        <v>210350.4</v>
      </c>
      <c r="H1672" s="36">
        <f t="shared" si="26"/>
        <v>0</v>
      </c>
      <c r="I1672" s="430" t="s">
        <v>65</v>
      </c>
    </row>
    <row r="1673" spans="1:9" x14ac:dyDescent="0.25">
      <c r="A1673" s="192"/>
      <c r="B1673" s="188" t="s">
        <v>2242</v>
      </c>
      <c r="C1673" s="298" t="s">
        <v>2799</v>
      </c>
      <c r="D1673" s="32" t="s">
        <v>2793</v>
      </c>
      <c r="E1673" s="238">
        <v>9513</v>
      </c>
      <c r="F1673" s="256">
        <v>41758</v>
      </c>
      <c r="G1673" s="34">
        <v>9513</v>
      </c>
      <c r="H1673" s="36">
        <f t="shared" si="26"/>
        <v>0</v>
      </c>
      <c r="I1673" s="430"/>
    </row>
    <row r="1674" spans="1:9" x14ac:dyDescent="0.25">
      <c r="A1674" s="192"/>
      <c r="B1674" s="188" t="s">
        <v>2243</v>
      </c>
      <c r="C1674" s="298" t="s">
        <v>2799</v>
      </c>
      <c r="D1674" s="32" t="s">
        <v>879</v>
      </c>
      <c r="E1674" s="238">
        <v>362.5</v>
      </c>
      <c r="F1674" s="256">
        <v>41754</v>
      </c>
      <c r="G1674" s="34">
        <v>362.5</v>
      </c>
      <c r="H1674" s="36">
        <f t="shared" si="26"/>
        <v>0</v>
      </c>
      <c r="I1674" s="430"/>
    </row>
    <row r="1675" spans="1:9" x14ac:dyDescent="0.25">
      <c r="A1675" s="192"/>
      <c r="B1675" s="188" t="s">
        <v>2244</v>
      </c>
      <c r="C1675" s="298" t="s">
        <v>2799</v>
      </c>
      <c r="D1675" s="32" t="s">
        <v>18</v>
      </c>
      <c r="E1675" s="238">
        <v>2912.2</v>
      </c>
      <c r="F1675" s="256">
        <v>41754</v>
      </c>
      <c r="G1675" s="34">
        <v>2912.2</v>
      </c>
      <c r="H1675" s="36">
        <f t="shared" si="26"/>
        <v>0</v>
      </c>
      <c r="I1675" s="430"/>
    </row>
    <row r="1676" spans="1:9" x14ac:dyDescent="0.25">
      <c r="A1676" s="192"/>
      <c r="B1676" s="188" t="s">
        <v>2245</v>
      </c>
      <c r="C1676" s="298" t="s">
        <v>2799</v>
      </c>
      <c r="D1676" s="32" t="s">
        <v>8</v>
      </c>
      <c r="E1676" s="238">
        <v>975</v>
      </c>
      <c r="F1676" s="256">
        <v>41754</v>
      </c>
      <c r="G1676" s="34">
        <v>975</v>
      </c>
      <c r="H1676" s="36">
        <f t="shared" si="26"/>
        <v>0</v>
      </c>
      <c r="I1676" s="430" t="s">
        <v>8</v>
      </c>
    </row>
    <row r="1677" spans="1:9" x14ac:dyDescent="0.25">
      <c r="A1677" s="192"/>
      <c r="B1677" s="188" t="s">
        <v>2246</v>
      </c>
      <c r="C1677" s="298" t="s">
        <v>2799</v>
      </c>
      <c r="D1677" s="32" t="s">
        <v>1553</v>
      </c>
      <c r="E1677" s="238">
        <v>4882.5</v>
      </c>
      <c r="F1677" s="256">
        <v>41754</v>
      </c>
      <c r="G1677" s="34">
        <v>4882.5</v>
      </c>
      <c r="H1677" s="36">
        <f t="shared" si="26"/>
        <v>0</v>
      </c>
      <c r="I1677" s="430"/>
    </row>
    <row r="1678" spans="1:9" x14ac:dyDescent="0.25">
      <c r="A1678" s="192"/>
      <c r="B1678" s="188" t="s">
        <v>2247</v>
      </c>
      <c r="C1678" s="298" t="s">
        <v>2799</v>
      </c>
      <c r="D1678" s="32" t="s">
        <v>186</v>
      </c>
      <c r="E1678" s="238">
        <v>48457.599999999999</v>
      </c>
      <c r="F1678" s="256">
        <v>41756</v>
      </c>
      <c r="G1678" s="34">
        <v>48457.599999999999</v>
      </c>
      <c r="H1678" s="36">
        <f t="shared" si="26"/>
        <v>0</v>
      </c>
      <c r="I1678" s="430"/>
    </row>
    <row r="1679" spans="1:9" x14ac:dyDescent="0.25">
      <c r="A1679" s="192"/>
      <c r="B1679" s="188" t="s">
        <v>2248</v>
      </c>
      <c r="C1679" s="298" t="s">
        <v>2799</v>
      </c>
      <c r="D1679" s="32" t="s">
        <v>49</v>
      </c>
      <c r="E1679" s="238">
        <v>6414.6</v>
      </c>
      <c r="F1679" s="256">
        <v>41754</v>
      </c>
      <c r="G1679" s="34">
        <v>6414.6</v>
      </c>
      <c r="H1679" s="36">
        <f t="shared" si="26"/>
        <v>0</v>
      </c>
      <c r="I1679" s="430"/>
    </row>
    <row r="1680" spans="1:9" x14ac:dyDescent="0.25">
      <c r="A1680" s="192"/>
      <c r="B1680" s="188" t="s">
        <v>2249</v>
      </c>
      <c r="C1680" s="298" t="s">
        <v>2799</v>
      </c>
      <c r="D1680" s="32" t="s">
        <v>55</v>
      </c>
      <c r="E1680" s="238">
        <v>8309.5</v>
      </c>
      <c r="F1680" s="412" t="s">
        <v>2917</v>
      </c>
      <c r="G1680" s="34">
        <v>8309.5</v>
      </c>
      <c r="H1680" s="36">
        <f t="shared" si="26"/>
        <v>0</v>
      </c>
      <c r="I1680" s="430"/>
    </row>
    <row r="1681" spans="1:9" x14ac:dyDescent="0.25">
      <c r="A1681" s="192"/>
      <c r="B1681" s="188" t="s">
        <v>2250</v>
      </c>
      <c r="C1681" s="298" t="s">
        <v>2799</v>
      </c>
      <c r="D1681" s="32" t="s">
        <v>123</v>
      </c>
      <c r="E1681" s="238">
        <v>5195.6000000000004</v>
      </c>
      <c r="F1681" s="419" t="s">
        <v>2918</v>
      </c>
      <c r="G1681" s="34">
        <v>5195.6000000000004</v>
      </c>
      <c r="H1681" s="36">
        <f t="shared" si="26"/>
        <v>0</v>
      </c>
      <c r="I1681" s="430"/>
    </row>
    <row r="1682" spans="1:9" x14ac:dyDescent="0.25">
      <c r="A1682" s="192"/>
      <c r="B1682" s="188" t="s">
        <v>2251</v>
      </c>
      <c r="C1682" s="298" t="s">
        <v>2799</v>
      </c>
      <c r="D1682" s="32" t="s">
        <v>2919</v>
      </c>
      <c r="E1682" s="238">
        <v>2283.5</v>
      </c>
      <c r="F1682" s="256">
        <v>41754</v>
      </c>
      <c r="G1682" s="34">
        <v>2283.5</v>
      </c>
      <c r="H1682" s="36">
        <f t="shared" si="26"/>
        <v>0</v>
      </c>
      <c r="I1682" s="430"/>
    </row>
    <row r="1683" spans="1:9" x14ac:dyDescent="0.25">
      <c r="A1683" s="192"/>
      <c r="B1683" s="188" t="s">
        <v>2253</v>
      </c>
      <c r="C1683" s="298" t="s">
        <v>2799</v>
      </c>
      <c r="D1683" s="32" t="s">
        <v>879</v>
      </c>
      <c r="E1683" s="238">
        <v>409.4</v>
      </c>
      <c r="F1683" s="256">
        <v>41754</v>
      </c>
      <c r="G1683" s="34">
        <v>409.4</v>
      </c>
      <c r="H1683" s="36">
        <f t="shared" si="26"/>
        <v>0</v>
      </c>
      <c r="I1683" s="430"/>
    </row>
    <row r="1684" spans="1:9" x14ac:dyDescent="0.25">
      <c r="A1684" s="192"/>
      <c r="B1684" s="188" t="s">
        <v>2254</v>
      </c>
      <c r="C1684" s="298" t="s">
        <v>2799</v>
      </c>
      <c r="D1684" s="32" t="s">
        <v>70</v>
      </c>
      <c r="E1684" s="238">
        <v>13745</v>
      </c>
      <c r="F1684" s="412">
        <v>41766</v>
      </c>
      <c r="G1684" s="40">
        <v>13745</v>
      </c>
      <c r="H1684" s="36">
        <f t="shared" si="26"/>
        <v>0</v>
      </c>
      <c r="I1684" s="430"/>
    </row>
    <row r="1685" spans="1:9" x14ac:dyDescent="0.25">
      <c r="A1685" s="192"/>
      <c r="B1685" s="188" t="s">
        <v>2255</v>
      </c>
      <c r="C1685" s="298" t="s">
        <v>2799</v>
      </c>
      <c r="D1685" s="32" t="s">
        <v>260</v>
      </c>
      <c r="E1685" s="238">
        <v>4800</v>
      </c>
      <c r="F1685" s="256">
        <v>41754</v>
      </c>
      <c r="G1685" s="34">
        <v>4800</v>
      </c>
      <c r="H1685" s="36">
        <f t="shared" si="26"/>
        <v>0</v>
      </c>
      <c r="I1685" s="430" t="s">
        <v>217</v>
      </c>
    </row>
    <row r="1686" spans="1:9" x14ac:dyDescent="0.25">
      <c r="A1686" s="192"/>
      <c r="B1686" s="188" t="s">
        <v>2257</v>
      </c>
      <c r="C1686" s="298" t="s">
        <v>2799</v>
      </c>
      <c r="D1686" s="32" t="s">
        <v>1778</v>
      </c>
      <c r="E1686" s="238">
        <v>1175</v>
      </c>
      <c r="F1686" s="256">
        <v>41755</v>
      </c>
      <c r="G1686" s="34">
        <v>1175</v>
      </c>
      <c r="H1686" s="36">
        <f t="shared" si="26"/>
        <v>0</v>
      </c>
      <c r="I1686" s="430" t="s">
        <v>12</v>
      </c>
    </row>
    <row r="1687" spans="1:9" x14ac:dyDescent="0.25">
      <c r="A1687" s="192"/>
      <c r="B1687" s="188" t="s">
        <v>2258</v>
      </c>
      <c r="C1687" s="298" t="s">
        <v>2799</v>
      </c>
      <c r="D1687" s="20" t="s">
        <v>57</v>
      </c>
      <c r="E1687" s="213">
        <v>1175</v>
      </c>
      <c r="F1687" s="436">
        <v>41755</v>
      </c>
      <c r="G1687" s="42">
        <v>1175</v>
      </c>
      <c r="H1687" s="36">
        <f t="shared" si="26"/>
        <v>0</v>
      </c>
      <c r="I1687" s="622" t="s">
        <v>12</v>
      </c>
    </row>
    <row r="1688" spans="1:9" x14ac:dyDescent="0.25">
      <c r="A1688" s="192"/>
      <c r="B1688" s="188" t="s">
        <v>2259</v>
      </c>
      <c r="C1688" s="298" t="s">
        <v>2799</v>
      </c>
      <c r="D1688" s="32" t="s">
        <v>188</v>
      </c>
      <c r="E1688" s="238">
        <v>10482</v>
      </c>
      <c r="F1688" s="256">
        <v>41754</v>
      </c>
      <c r="G1688" s="34">
        <v>10482</v>
      </c>
      <c r="H1688" s="36">
        <f t="shared" si="26"/>
        <v>0</v>
      </c>
      <c r="I1688" s="430"/>
    </row>
    <row r="1689" spans="1:9" x14ac:dyDescent="0.25">
      <c r="A1689" s="192"/>
      <c r="B1689" s="188" t="s">
        <v>2261</v>
      </c>
      <c r="C1689" s="298" t="s">
        <v>2799</v>
      </c>
      <c r="D1689" s="20" t="s">
        <v>130</v>
      </c>
      <c r="E1689" s="213">
        <v>8407</v>
      </c>
      <c r="F1689" s="436">
        <v>41756</v>
      </c>
      <c r="G1689" s="42">
        <v>8407</v>
      </c>
      <c r="H1689" s="36">
        <f t="shared" si="26"/>
        <v>0</v>
      </c>
      <c r="I1689" s="622" t="s">
        <v>21</v>
      </c>
    </row>
    <row r="1690" spans="1:9" x14ac:dyDescent="0.25">
      <c r="A1690" s="192"/>
      <c r="B1690" s="188" t="s">
        <v>2262</v>
      </c>
      <c r="C1690" s="298" t="s">
        <v>2799</v>
      </c>
      <c r="D1690" s="32" t="s">
        <v>215</v>
      </c>
      <c r="E1690" s="238">
        <v>1841</v>
      </c>
      <c r="F1690" s="256">
        <v>41754</v>
      </c>
      <c r="G1690" s="34">
        <v>1841</v>
      </c>
      <c r="H1690" s="36">
        <f t="shared" si="26"/>
        <v>0</v>
      </c>
      <c r="I1690" s="430"/>
    </row>
    <row r="1691" spans="1:9" x14ac:dyDescent="0.25">
      <c r="A1691" s="192"/>
      <c r="B1691" s="188" t="s">
        <v>2263</v>
      </c>
      <c r="C1691" s="298" t="s">
        <v>2799</v>
      </c>
      <c r="D1691" s="32" t="s">
        <v>2920</v>
      </c>
      <c r="E1691" s="238">
        <v>1042.2</v>
      </c>
      <c r="F1691" s="256">
        <v>41755</v>
      </c>
      <c r="G1691" s="34">
        <v>1042.2</v>
      </c>
      <c r="H1691" s="36">
        <f t="shared" si="26"/>
        <v>0</v>
      </c>
      <c r="I1691" s="430" t="s">
        <v>12</v>
      </c>
    </row>
    <row r="1692" spans="1:9" x14ac:dyDescent="0.25">
      <c r="A1692" s="192"/>
      <c r="B1692" s="188" t="s">
        <v>2264</v>
      </c>
      <c r="C1692" s="298" t="s">
        <v>2799</v>
      </c>
      <c r="D1692" s="32" t="s">
        <v>366</v>
      </c>
      <c r="E1692" s="238">
        <v>3717</v>
      </c>
      <c r="F1692" s="256">
        <v>41754</v>
      </c>
      <c r="G1692" s="34">
        <v>3717</v>
      </c>
      <c r="H1692" s="36">
        <f t="shared" si="26"/>
        <v>0</v>
      </c>
      <c r="I1692" s="430" t="s">
        <v>21</v>
      </c>
    </row>
    <row r="1693" spans="1:9" x14ac:dyDescent="0.25">
      <c r="A1693" s="192"/>
      <c r="B1693" s="188" t="s">
        <v>2265</v>
      </c>
      <c r="C1693" s="298" t="s">
        <v>2799</v>
      </c>
      <c r="D1693" s="32" t="s">
        <v>8</v>
      </c>
      <c r="E1693" s="238">
        <v>2756.1</v>
      </c>
      <c r="F1693" s="256">
        <v>41754</v>
      </c>
      <c r="G1693" s="34">
        <v>2756.1</v>
      </c>
      <c r="H1693" s="36">
        <f t="shared" si="26"/>
        <v>0</v>
      </c>
      <c r="I1693" s="430" t="s">
        <v>8</v>
      </c>
    </row>
    <row r="1694" spans="1:9" x14ac:dyDescent="0.25">
      <c r="A1694" s="192"/>
      <c r="B1694" s="188" t="s">
        <v>2266</v>
      </c>
      <c r="C1694" s="298" t="s">
        <v>2799</v>
      </c>
      <c r="D1694" s="32" t="s">
        <v>8</v>
      </c>
      <c r="E1694" s="238">
        <v>3207.4</v>
      </c>
      <c r="F1694" s="256">
        <v>41754</v>
      </c>
      <c r="G1694" s="34">
        <v>3207.4</v>
      </c>
      <c r="H1694" s="36">
        <f t="shared" si="26"/>
        <v>0</v>
      </c>
      <c r="I1694" s="430" t="s">
        <v>8</v>
      </c>
    </row>
    <row r="1695" spans="1:9" x14ac:dyDescent="0.25">
      <c r="A1695" s="192"/>
      <c r="B1695" s="188" t="s">
        <v>2267</v>
      </c>
      <c r="C1695" s="298" t="s">
        <v>2799</v>
      </c>
      <c r="D1695" s="32" t="s">
        <v>2921</v>
      </c>
      <c r="E1695" s="238">
        <v>5891</v>
      </c>
      <c r="F1695" s="256">
        <v>41755</v>
      </c>
      <c r="G1695" s="34">
        <v>5891</v>
      </c>
      <c r="H1695" s="36">
        <f t="shared" si="26"/>
        <v>0</v>
      </c>
      <c r="I1695" s="430" t="s">
        <v>12</v>
      </c>
    </row>
    <row r="1696" spans="1:9" x14ac:dyDescent="0.25">
      <c r="A1696" s="192"/>
      <c r="B1696" s="188" t="s">
        <v>2268</v>
      </c>
      <c r="C1696" s="298" t="s">
        <v>2799</v>
      </c>
      <c r="D1696" s="32" t="s">
        <v>2409</v>
      </c>
      <c r="E1696" s="238">
        <v>1603.2</v>
      </c>
      <c r="F1696" s="256">
        <v>41755</v>
      </c>
      <c r="G1696" s="34">
        <v>1603.2</v>
      </c>
      <c r="H1696" s="36">
        <f t="shared" si="26"/>
        <v>0</v>
      </c>
      <c r="I1696" s="430" t="s">
        <v>12</v>
      </c>
    </row>
    <row r="1697" spans="1:9" x14ac:dyDescent="0.25">
      <c r="A1697" s="192"/>
      <c r="B1697" s="188" t="s">
        <v>2269</v>
      </c>
      <c r="C1697" s="298" t="s">
        <v>2799</v>
      </c>
      <c r="D1697" s="32" t="s">
        <v>338</v>
      </c>
      <c r="E1697" s="238">
        <v>537</v>
      </c>
      <c r="F1697" s="256">
        <v>41755</v>
      </c>
      <c r="G1697" s="34">
        <v>537</v>
      </c>
      <c r="H1697" s="36">
        <f t="shared" si="26"/>
        <v>0</v>
      </c>
      <c r="I1697" s="430" t="s">
        <v>12</v>
      </c>
    </row>
    <row r="1698" spans="1:9" x14ac:dyDescent="0.25">
      <c r="A1698" s="192"/>
      <c r="B1698" s="188" t="s">
        <v>2271</v>
      </c>
      <c r="C1698" s="298" t="s">
        <v>2799</v>
      </c>
      <c r="D1698" s="32" t="s">
        <v>129</v>
      </c>
      <c r="E1698" s="238">
        <v>2094.1999999999998</v>
      </c>
      <c r="F1698" s="256">
        <v>41754</v>
      </c>
      <c r="G1698" s="34">
        <v>2094.1999999999998</v>
      </c>
      <c r="H1698" s="36">
        <f t="shared" si="26"/>
        <v>0</v>
      </c>
      <c r="I1698" s="430"/>
    </row>
    <row r="1699" spans="1:9" x14ac:dyDescent="0.25">
      <c r="A1699" s="192"/>
      <c r="B1699" s="188" t="s">
        <v>2272</v>
      </c>
      <c r="C1699" s="298" t="s">
        <v>2799</v>
      </c>
      <c r="D1699" s="32" t="s">
        <v>119</v>
      </c>
      <c r="E1699" s="238">
        <v>3930</v>
      </c>
      <c r="F1699" s="256">
        <v>41754</v>
      </c>
      <c r="G1699" s="34">
        <v>3930</v>
      </c>
      <c r="H1699" s="36">
        <f t="shared" si="26"/>
        <v>0</v>
      </c>
      <c r="I1699" s="430" t="s">
        <v>217</v>
      </c>
    </row>
    <row r="1700" spans="1:9" x14ac:dyDescent="0.25">
      <c r="A1700" s="192"/>
      <c r="B1700" s="188" t="s">
        <v>2274</v>
      </c>
      <c r="C1700" s="298" t="s">
        <v>2799</v>
      </c>
      <c r="D1700" s="32" t="s">
        <v>111</v>
      </c>
      <c r="E1700" s="238">
        <v>3606.4</v>
      </c>
      <c r="F1700" s="256">
        <v>41754</v>
      </c>
      <c r="G1700" s="34">
        <v>3606.4</v>
      </c>
      <c r="H1700" s="36">
        <f t="shared" ref="H1700:H1730" si="27">E1700-G1700</f>
        <v>0</v>
      </c>
      <c r="I1700" s="430" t="s">
        <v>217</v>
      </c>
    </row>
    <row r="1701" spans="1:9" x14ac:dyDescent="0.25">
      <c r="A1701" s="192"/>
      <c r="B1701" s="188" t="s">
        <v>2275</v>
      </c>
      <c r="C1701" s="298" t="s">
        <v>2799</v>
      </c>
      <c r="D1701" s="32" t="s">
        <v>22</v>
      </c>
      <c r="E1701" s="238">
        <v>5360.4</v>
      </c>
      <c r="F1701" s="256">
        <v>41754</v>
      </c>
      <c r="G1701" s="34">
        <v>5360.4</v>
      </c>
      <c r="H1701" s="36">
        <f t="shared" si="27"/>
        <v>0</v>
      </c>
      <c r="I1701" s="430"/>
    </row>
    <row r="1702" spans="1:9" x14ac:dyDescent="0.25">
      <c r="A1702" s="192"/>
      <c r="B1702" s="188" t="s">
        <v>2276</v>
      </c>
      <c r="C1702" s="298" t="s">
        <v>2799</v>
      </c>
      <c r="D1702" s="32" t="s">
        <v>262</v>
      </c>
      <c r="E1702" s="238">
        <v>603.20000000000005</v>
      </c>
      <c r="F1702" s="256">
        <v>41754</v>
      </c>
      <c r="G1702" s="34">
        <v>603.20000000000005</v>
      </c>
      <c r="H1702" s="36">
        <f t="shared" si="27"/>
        <v>0</v>
      </c>
      <c r="I1702" s="430" t="s">
        <v>217</v>
      </c>
    </row>
    <row r="1703" spans="1:9" x14ac:dyDescent="0.25">
      <c r="A1703" s="192"/>
      <c r="B1703" s="188" t="s">
        <v>2277</v>
      </c>
      <c r="C1703" s="298" t="s">
        <v>2799</v>
      </c>
      <c r="D1703" s="32" t="s">
        <v>34</v>
      </c>
      <c r="E1703" s="238">
        <v>3008</v>
      </c>
      <c r="F1703" s="428" t="s">
        <v>2922</v>
      </c>
      <c r="G1703" s="34">
        <v>3008</v>
      </c>
      <c r="H1703" s="36">
        <f t="shared" si="27"/>
        <v>0</v>
      </c>
      <c r="I1703" s="430" t="s">
        <v>12</v>
      </c>
    </row>
    <row r="1704" spans="1:9" x14ac:dyDescent="0.25">
      <c r="A1704" s="192"/>
      <c r="B1704" s="188" t="s">
        <v>2278</v>
      </c>
      <c r="C1704" s="298" t="s">
        <v>2799</v>
      </c>
      <c r="D1704" s="32" t="s">
        <v>8</v>
      </c>
      <c r="E1704" s="238">
        <v>1903</v>
      </c>
      <c r="F1704" s="256">
        <v>41754</v>
      </c>
      <c r="G1704" s="34">
        <v>1903</v>
      </c>
      <c r="H1704" s="36">
        <f t="shared" si="27"/>
        <v>0</v>
      </c>
      <c r="I1704" s="430" t="s">
        <v>8</v>
      </c>
    </row>
    <row r="1705" spans="1:9" x14ac:dyDescent="0.25">
      <c r="A1705" s="192"/>
      <c r="B1705" s="188" t="s">
        <v>2279</v>
      </c>
      <c r="C1705" s="298" t="s">
        <v>2799</v>
      </c>
      <c r="D1705" s="32" t="s">
        <v>12</v>
      </c>
      <c r="E1705" s="238">
        <v>3206.4</v>
      </c>
      <c r="F1705" s="428" t="s">
        <v>2923</v>
      </c>
      <c r="G1705" s="34">
        <v>3206.4</v>
      </c>
      <c r="H1705" s="36">
        <f t="shared" si="27"/>
        <v>0</v>
      </c>
      <c r="I1705" s="430"/>
    </row>
    <row r="1706" spans="1:9" x14ac:dyDescent="0.25">
      <c r="A1706" s="192"/>
      <c r="B1706" s="188" t="s">
        <v>2280</v>
      </c>
      <c r="C1706" s="298" t="s">
        <v>2799</v>
      </c>
      <c r="D1706" s="32" t="s">
        <v>54</v>
      </c>
      <c r="E1706" s="238">
        <v>10083</v>
      </c>
      <c r="F1706" s="256">
        <v>41757</v>
      </c>
      <c r="G1706" s="34">
        <v>10083</v>
      </c>
      <c r="H1706" s="36">
        <f t="shared" si="27"/>
        <v>0</v>
      </c>
      <c r="I1706" s="430" t="s">
        <v>12</v>
      </c>
    </row>
    <row r="1707" spans="1:9" x14ac:dyDescent="0.25">
      <c r="A1707" s="192"/>
      <c r="B1707" s="188" t="s">
        <v>2282</v>
      </c>
      <c r="C1707" s="298" t="s">
        <v>2799</v>
      </c>
      <c r="D1707" s="32" t="s">
        <v>124</v>
      </c>
      <c r="E1707" s="238">
        <v>7875.6</v>
      </c>
      <c r="F1707" s="256">
        <v>41755</v>
      </c>
      <c r="G1707" s="34">
        <v>7875.6</v>
      </c>
      <c r="H1707" s="36">
        <f t="shared" si="27"/>
        <v>0</v>
      </c>
      <c r="I1707" s="430" t="s">
        <v>12</v>
      </c>
    </row>
    <row r="1708" spans="1:9" x14ac:dyDescent="0.25">
      <c r="A1708" s="192"/>
      <c r="B1708" s="188" t="s">
        <v>2283</v>
      </c>
      <c r="C1708" s="298" t="s">
        <v>2799</v>
      </c>
      <c r="D1708" s="32" t="s">
        <v>47</v>
      </c>
      <c r="E1708" s="238">
        <v>4932</v>
      </c>
      <c r="F1708" s="256">
        <v>41755</v>
      </c>
      <c r="G1708" s="34">
        <v>4932</v>
      </c>
      <c r="H1708" s="36">
        <f t="shared" si="27"/>
        <v>0</v>
      </c>
      <c r="I1708" s="430" t="s">
        <v>12</v>
      </c>
    </row>
    <row r="1709" spans="1:9" x14ac:dyDescent="0.25">
      <c r="A1709" s="192"/>
      <c r="B1709" s="188" t="s">
        <v>2285</v>
      </c>
      <c r="C1709" s="298" t="s">
        <v>2799</v>
      </c>
      <c r="D1709" s="32" t="s">
        <v>106</v>
      </c>
      <c r="E1709" s="238">
        <v>63033.599999999999</v>
      </c>
      <c r="F1709" s="412">
        <v>41769</v>
      </c>
      <c r="G1709" s="40">
        <v>63033.599999999999</v>
      </c>
      <c r="H1709" s="36">
        <f t="shared" si="27"/>
        <v>0</v>
      </c>
      <c r="I1709" s="430" t="s">
        <v>65</v>
      </c>
    </row>
    <row r="1710" spans="1:9" x14ac:dyDescent="0.25">
      <c r="A1710" s="192"/>
      <c r="B1710" s="188" t="s">
        <v>2286</v>
      </c>
      <c r="C1710" s="298" t="s">
        <v>2799</v>
      </c>
      <c r="D1710" s="32" t="s">
        <v>2924</v>
      </c>
      <c r="E1710" s="238">
        <v>95466.6</v>
      </c>
      <c r="F1710" s="419" t="s">
        <v>2925</v>
      </c>
      <c r="G1710" s="40">
        <v>95466.6</v>
      </c>
      <c r="H1710" s="36">
        <f t="shared" si="27"/>
        <v>0</v>
      </c>
      <c r="I1710" s="430" t="s">
        <v>65</v>
      </c>
    </row>
    <row r="1711" spans="1:9" x14ac:dyDescent="0.25">
      <c r="A1711" s="192"/>
      <c r="B1711" s="188" t="s">
        <v>2287</v>
      </c>
      <c r="C1711" s="298" t="s">
        <v>2799</v>
      </c>
      <c r="D1711" s="32" t="s">
        <v>75</v>
      </c>
      <c r="E1711" s="238">
        <v>747.5</v>
      </c>
      <c r="F1711" s="256">
        <v>41754</v>
      </c>
      <c r="G1711" s="34">
        <v>747.5</v>
      </c>
      <c r="H1711" s="36">
        <f t="shared" si="27"/>
        <v>0</v>
      </c>
      <c r="I1711" s="430"/>
    </row>
    <row r="1712" spans="1:9" x14ac:dyDescent="0.25">
      <c r="A1712" s="192"/>
      <c r="B1712" s="188" t="s">
        <v>2289</v>
      </c>
      <c r="C1712" s="298" t="s">
        <v>2799</v>
      </c>
      <c r="D1712" s="32" t="s">
        <v>136</v>
      </c>
      <c r="E1712" s="238">
        <v>3009</v>
      </c>
      <c r="F1712" s="256">
        <v>41754</v>
      </c>
      <c r="G1712" s="34">
        <v>3009</v>
      </c>
      <c r="H1712" s="36">
        <f t="shared" si="27"/>
        <v>0</v>
      </c>
      <c r="I1712" s="430"/>
    </row>
    <row r="1713" spans="1:9" x14ac:dyDescent="0.25">
      <c r="A1713" s="192"/>
      <c r="B1713" s="188" t="s">
        <v>2291</v>
      </c>
      <c r="C1713" s="298" t="s">
        <v>2799</v>
      </c>
      <c r="D1713" s="32" t="s">
        <v>51</v>
      </c>
      <c r="E1713" s="238">
        <v>1939.5</v>
      </c>
      <c r="F1713" s="256">
        <v>41754</v>
      </c>
      <c r="G1713" s="34">
        <v>1939.5</v>
      </c>
      <c r="H1713" s="36">
        <f t="shared" si="27"/>
        <v>0</v>
      </c>
      <c r="I1713" s="430" t="s">
        <v>21</v>
      </c>
    </row>
    <row r="1714" spans="1:9" x14ac:dyDescent="0.25">
      <c r="A1714" s="192"/>
      <c r="B1714" s="188" t="s">
        <v>2292</v>
      </c>
      <c r="C1714" s="298" t="s">
        <v>2799</v>
      </c>
      <c r="D1714" s="32" t="s">
        <v>8</v>
      </c>
      <c r="E1714" s="238">
        <v>945.6</v>
      </c>
      <c r="F1714" s="256">
        <v>41754</v>
      </c>
      <c r="G1714" s="34">
        <v>945.6</v>
      </c>
      <c r="H1714" s="36">
        <f t="shared" si="27"/>
        <v>0</v>
      </c>
      <c r="I1714" s="430" t="s">
        <v>8</v>
      </c>
    </row>
    <row r="1715" spans="1:9" x14ac:dyDescent="0.25">
      <c r="A1715" s="192"/>
      <c r="B1715" s="188" t="s">
        <v>2294</v>
      </c>
      <c r="C1715" s="298" t="s">
        <v>2799</v>
      </c>
      <c r="D1715" s="32" t="s">
        <v>8</v>
      </c>
      <c r="E1715" s="238">
        <v>360</v>
      </c>
      <c r="F1715" s="256">
        <v>41754</v>
      </c>
      <c r="G1715" s="34">
        <v>360</v>
      </c>
      <c r="H1715" s="36">
        <f t="shared" si="27"/>
        <v>0</v>
      </c>
      <c r="I1715" s="430" t="s">
        <v>8</v>
      </c>
    </row>
    <row r="1716" spans="1:9" x14ac:dyDescent="0.25">
      <c r="A1716" s="192"/>
      <c r="B1716" s="188" t="s">
        <v>2296</v>
      </c>
      <c r="C1716" s="298" t="s">
        <v>2799</v>
      </c>
      <c r="D1716" s="32" t="s">
        <v>193</v>
      </c>
      <c r="E1716" s="238">
        <v>14620.5</v>
      </c>
      <c r="F1716" s="256">
        <v>41759</v>
      </c>
      <c r="G1716" s="34">
        <v>14620.5</v>
      </c>
      <c r="H1716" s="36">
        <f t="shared" si="27"/>
        <v>0</v>
      </c>
      <c r="I1716" s="430" t="s">
        <v>217</v>
      </c>
    </row>
    <row r="1717" spans="1:9" x14ac:dyDescent="0.25">
      <c r="A1717" s="192"/>
      <c r="B1717" s="188" t="s">
        <v>2297</v>
      </c>
      <c r="C1717" s="298" t="s">
        <v>2799</v>
      </c>
      <c r="D1717" s="32" t="s">
        <v>1828</v>
      </c>
      <c r="E1717" s="238">
        <v>18626</v>
      </c>
      <c r="F1717" s="256">
        <v>41759</v>
      </c>
      <c r="G1717" s="34">
        <v>18626</v>
      </c>
      <c r="H1717" s="36">
        <f t="shared" si="27"/>
        <v>0</v>
      </c>
      <c r="I1717" s="430" t="s">
        <v>217</v>
      </c>
    </row>
    <row r="1718" spans="1:9" x14ac:dyDescent="0.25">
      <c r="A1718" s="192"/>
      <c r="B1718" s="188" t="s">
        <v>2298</v>
      </c>
      <c r="C1718" s="298" t="s">
        <v>2799</v>
      </c>
      <c r="D1718" s="32" t="s">
        <v>348</v>
      </c>
      <c r="E1718" s="238">
        <v>816.6</v>
      </c>
      <c r="F1718" s="256">
        <v>41759</v>
      </c>
      <c r="G1718" s="34">
        <v>816.6</v>
      </c>
      <c r="H1718" s="36">
        <f t="shared" si="27"/>
        <v>0</v>
      </c>
      <c r="I1718" s="430" t="s">
        <v>217</v>
      </c>
    </row>
    <row r="1719" spans="1:9" x14ac:dyDescent="0.25">
      <c r="A1719" s="192"/>
      <c r="B1719" s="188" t="s">
        <v>2299</v>
      </c>
      <c r="C1719" s="298" t="s">
        <v>2799</v>
      </c>
      <c r="D1719" s="32" t="s">
        <v>198</v>
      </c>
      <c r="E1719" s="238">
        <v>15065</v>
      </c>
      <c r="F1719" s="256">
        <v>41759</v>
      </c>
      <c r="G1719" s="34">
        <v>15065</v>
      </c>
      <c r="H1719" s="36">
        <f t="shared" si="27"/>
        <v>0</v>
      </c>
      <c r="I1719" s="430" t="s">
        <v>217</v>
      </c>
    </row>
    <row r="1720" spans="1:9" x14ac:dyDescent="0.25">
      <c r="A1720" s="192"/>
      <c r="B1720" s="188" t="s">
        <v>2301</v>
      </c>
      <c r="C1720" s="298" t="s">
        <v>2799</v>
      </c>
      <c r="D1720" s="32" t="s">
        <v>80</v>
      </c>
      <c r="E1720" s="238">
        <v>2311</v>
      </c>
      <c r="F1720" s="256">
        <v>41759</v>
      </c>
      <c r="G1720" s="34">
        <v>2311</v>
      </c>
      <c r="H1720" s="36">
        <f t="shared" si="27"/>
        <v>0</v>
      </c>
      <c r="I1720" s="430" t="s">
        <v>217</v>
      </c>
    </row>
    <row r="1721" spans="1:9" x14ac:dyDescent="0.25">
      <c r="A1721" s="192"/>
      <c r="B1721" s="188" t="s">
        <v>2302</v>
      </c>
      <c r="C1721" s="298" t="s">
        <v>2799</v>
      </c>
      <c r="D1721" s="32" t="s">
        <v>233</v>
      </c>
      <c r="E1721" s="238">
        <v>1192</v>
      </c>
      <c r="F1721" s="256">
        <v>41759</v>
      </c>
      <c r="G1721" s="34">
        <v>1192</v>
      </c>
      <c r="H1721" s="36">
        <f t="shared" si="27"/>
        <v>0</v>
      </c>
      <c r="I1721" s="430" t="s">
        <v>217</v>
      </c>
    </row>
    <row r="1722" spans="1:9" x14ac:dyDescent="0.25">
      <c r="A1722" s="192"/>
      <c r="B1722" s="188" t="s">
        <v>2303</v>
      </c>
      <c r="C1722" s="298" t="s">
        <v>2799</v>
      </c>
      <c r="D1722" s="32" t="s">
        <v>78</v>
      </c>
      <c r="E1722" s="238">
        <v>4552</v>
      </c>
      <c r="F1722" s="256">
        <v>41759</v>
      </c>
      <c r="G1722" s="34">
        <v>4552</v>
      </c>
      <c r="H1722" s="36">
        <f t="shared" si="27"/>
        <v>0</v>
      </c>
      <c r="I1722" s="430" t="s">
        <v>217</v>
      </c>
    </row>
    <row r="1723" spans="1:9" x14ac:dyDescent="0.25">
      <c r="A1723" s="192"/>
      <c r="B1723" s="188" t="s">
        <v>2305</v>
      </c>
      <c r="C1723" s="298" t="s">
        <v>2799</v>
      </c>
      <c r="D1723" s="32" t="s">
        <v>16</v>
      </c>
      <c r="E1723" s="238">
        <v>4443.67</v>
      </c>
      <c r="F1723" s="412">
        <v>41781</v>
      </c>
      <c r="G1723" s="40">
        <v>4443.67</v>
      </c>
      <c r="H1723" s="36">
        <f t="shared" si="27"/>
        <v>0</v>
      </c>
      <c r="I1723" s="430" t="s">
        <v>217</v>
      </c>
    </row>
    <row r="1724" spans="1:9" x14ac:dyDescent="0.25">
      <c r="A1724" s="192"/>
      <c r="B1724" s="188" t="s">
        <v>2306</v>
      </c>
      <c r="C1724" s="298" t="s">
        <v>2799</v>
      </c>
      <c r="D1724" s="32" t="s">
        <v>147</v>
      </c>
      <c r="E1724" s="238">
        <v>3606.65</v>
      </c>
      <c r="F1724" s="256">
        <v>41759</v>
      </c>
      <c r="G1724" s="34">
        <v>3606.65</v>
      </c>
      <c r="H1724" s="36">
        <f t="shared" si="27"/>
        <v>0</v>
      </c>
      <c r="I1724" s="430" t="s">
        <v>217</v>
      </c>
    </row>
    <row r="1725" spans="1:9" x14ac:dyDescent="0.25">
      <c r="A1725" s="192"/>
      <c r="B1725" s="188" t="s">
        <v>2307</v>
      </c>
      <c r="C1725" s="298" t="s">
        <v>2799</v>
      </c>
      <c r="D1725" s="32" t="s">
        <v>763</v>
      </c>
      <c r="E1725" s="238">
        <v>27095</v>
      </c>
      <c r="F1725" s="421" t="s">
        <v>2926</v>
      </c>
      <c r="G1725" s="34">
        <v>27095</v>
      </c>
      <c r="H1725" s="36">
        <f t="shared" si="27"/>
        <v>0</v>
      </c>
      <c r="I1725" s="430" t="s">
        <v>21</v>
      </c>
    </row>
    <row r="1726" spans="1:9" x14ac:dyDescent="0.25">
      <c r="A1726" s="192">
        <v>41754</v>
      </c>
      <c r="B1726" s="188" t="s">
        <v>2308</v>
      </c>
      <c r="C1726" s="298" t="s">
        <v>2799</v>
      </c>
      <c r="D1726" s="32" t="s">
        <v>70</v>
      </c>
      <c r="E1726" s="36">
        <v>9504</v>
      </c>
      <c r="F1726" s="506">
        <v>41758</v>
      </c>
      <c r="G1726" s="245">
        <v>9504</v>
      </c>
      <c r="H1726" s="50">
        <f t="shared" si="27"/>
        <v>0</v>
      </c>
      <c r="I1726" s="621"/>
    </row>
    <row r="1727" spans="1:9" x14ac:dyDescent="0.25">
      <c r="A1727" s="192"/>
      <c r="B1727" s="188" t="s">
        <v>2309</v>
      </c>
      <c r="C1727" s="298" t="s">
        <v>2799</v>
      </c>
      <c r="D1727" s="32" t="s">
        <v>152</v>
      </c>
      <c r="E1727" s="238">
        <v>8132</v>
      </c>
      <c r="F1727" s="256">
        <v>41754</v>
      </c>
      <c r="G1727" s="34">
        <v>8132</v>
      </c>
      <c r="H1727" s="36">
        <f t="shared" si="27"/>
        <v>0</v>
      </c>
      <c r="I1727" s="621"/>
    </row>
    <row r="1728" spans="1:9" x14ac:dyDescent="0.25">
      <c r="A1728" s="192"/>
      <c r="B1728" s="188" t="s">
        <v>2310</v>
      </c>
      <c r="C1728" s="298" t="s">
        <v>2799</v>
      </c>
      <c r="D1728" s="32" t="s">
        <v>1051</v>
      </c>
      <c r="E1728" s="238">
        <v>258</v>
      </c>
      <c r="F1728" s="256">
        <v>41754</v>
      </c>
      <c r="G1728" s="34">
        <v>258</v>
      </c>
      <c r="H1728" s="50">
        <f t="shared" si="27"/>
        <v>0</v>
      </c>
      <c r="I1728" s="621"/>
    </row>
    <row r="1729" spans="1:9" x14ac:dyDescent="0.25">
      <c r="A1729" s="192">
        <v>41755</v>
      </c>
      <c r="B1729" s="188" t="s">
        <v>2312</v>
      </c>
      <c r="C1729" s="298" t="s">
        <v>2799</v>
      </c>
      <c r="D1729" s="190" t="s">
        <v>106</v>
      </c>
      <c r="E1729" s="210">
        <v>26984</v>
      </c>
      <c r="F1729" s="486">
        <v>41772</v>
      </c>
      <c r="G1729" s="219">
        <v>26984</v>
      </c>
      <c r="H1729" s="36">
        <f t="shared" si="27"/>
        <v>0</v>
      </c>
      <c r="I1729" s="621"/>
    </row>
    <row r="1730" spans="1:9" x14ac:dyDescent="0.25">
      <c r="A1730" s="192"/>
      <c r="B1730" s="188" t="s">
        <v>2313</v>
      </c>
      <c r="C1730" s="298" t="s">
        <v>2799</v>
      </c>
      <c r="D1730" s="190" t="s">
        <v>478</v>
      </c>
      <c r="E1730" s="210">
        <v>12681.6</v>
      </c>
      <c r="F1730" s="436">
        <v>41755</v>
      </c>
      <c r="G1730" s="42">
        <v>12681.6</v>
      </c>
      <c r="H1730" s="36">
        <f t="shared" si="27"/>
        <v>0</v>
      </c>
      <c r="I1730" s="623" t="s">
        <v>21</v>
      </c>
    </row>
    <row r="1731" spans="1:9" x14ac:dyDescent="0.25">
      <c r="A1731" s="192"/>
      <c r="B1731" s="188" t="s">
        <v>2314</v>
      </c>
      <c r="C1731" s="298" t="s">
        <v>2799</v>
      </c>
      <c r="D1731" s="190" t="s">
        <v>11</v>
      </c>
      <c r="E1731" s="210">
        <v>54818.400000000001</v>
      </c>
      <c r="F1731" s="486">
        <v>41777</v>
      </c>
      <c r="G1731" s="219">
        <v>54818.400000000001</v>
      </c>
      <c r="H1731" s="36">
        <f>E1731-G1731</f>
        <v>0</v>
      </c>
      <c r="I1731" s="621" t="s">
        <v>12</v>
      </c>
    </row>
    <row r="1732" spans="1:9" x14ac:dyDescent="0.25">
      <c r="A1732" s="192"/>
      <c r="B1732" s="188" t="s">
        <v>2316</v>
      </c>
      <c r="C1732" s="298" t="s">
        <v>2799</v>
      </c>
      <c r="D1732" s="190" t="s">
        <v>68</v>
      </c>
      <c r="E1732" s="210">
        <v>5301</v>
      </c>
      <c r="F1732" s="436">
        <v>41759</v>
      </c>
      <c r="G1732" s="42">
        <v>5301</v>
      </c>
      <c r="H1732" s="36">
        <f>E1732-G1732</f>
        <v>0</v>
      </c>
      <c r="I1732" s="621" t="s">
        <v>65</v>
      </c>
    </row>
    <row r="1733" spans="1:9" x14ac:dyDescent="0.25">
      <c r="A1733" s="192"/>
      <c r="B1733" s="188" t="s">
        <v>2317</v>
      </c>
      <c r="C1733" s="298" t="s">
        <v>2799</v>
      </c>
      <c r="D1733" s="190" t="s">
        <v>64</v>
      </c>
      <c r="E1733" s="210">
        <v>6820</v>
      </c>
      <c r="F1733" s="436">
        <v>41755</v>
      </c>
      <c r="G1733" s="42">
        <v>6820</v>
      </c>
      <c r="H1733" s="36">
        <f>E1733-G1733</f>
        <v>0</v>
      </c>
      <c r="I1733" s="621" t="s">
        <v>65</v>
      </c>
    </row>
    <row r="1734" spans="1:9" x14ac:dyDescent="0.25">
      <c r="A1734" s="192"/>
      <c r="B1734" s="188" t="s">
        <v>2318</v>
      </c>
      <c r="C1734" s="298" t="s">
        <v>2799</v>
      </c>
      <c r="D1734" s="190" t="s">
        <v>133</v>
      </c>
      <c r="E1734" s="210">
        <v>27018</v>
      </c>
      <c r="F1734" s="436">
        <v>41755</v>
      </c>
      <c r="G1734" s="42">
        <v>27018</v>
      </c>
      <c r="H1734" s="36">
        <f>E1734-G1734</f>
        <v>0</v>
      </c>
      <c r="I1734" s="621" t="s">
        <v>21</v>
      </c>
    </row>
    <row r="1735" spans="1:9" x14ac:dyDescent="0.25">
      <c r="A1735" s="192"/>
      <c r="B1735" s="188" t="s">
        <v>2319</v>
      </c>
      <c r="C1735" s="298" t="s">
        <v>2799</v>
      </c>
      <c r="D1735" s="190" t="s">
        <v>8</v>
      </c>
      <c r="E1735" s="210">
        <v>7224</v>
      </c>
      <c r="F1735" s="436">
        <v>41755</v>
      </c>
      <c r="G1735" s="42">
        <v>7224</v>
      </c>
      <c r="H1735" s="36">
        <f t="shared" ref="H1735:H1798" si="28">E1735-G1735</f>
        <v>0</v>
      </c>
      <c r="I1735" s="621" t="s">
        <v>8</v>
      </c>
    </row>
    <row r="1736" spans="1:9" x14ac:dyDescent="0.25">
      <c r="A1736" s="192"/>
      <c r="B1736" s="188" t="s">
        <v>2320</v>
      </c>
      <c r="C1736" s="298" t="s">
        <v>2799</v>
      </c>
      <c r="D1736" s="190" t="s">
        <v>2446</v>
      </c>
      <c r="E1736" s="210">
        <v>25245</v>
      </c>
      <c r="F1736" s="436">
        <v>41755</v>
      </c>
      <c r="G1736" s="42">
        <v>25245</v>
      </c>
      <c r="H1736" s="36">
        <f t="shared" si="28"/>
        <v>0</v>
      </c>
      <c r="I1736" s="621" t="s">
        <v>492</v>
      </c>
    </row>
    <row r="1737" spans="1:9" x14ac:dyDescent="0.25">
      <c r="A1737" s="192"/>
      <c r="B1737" s="188" t="s">
        <v>2321</v>
      </c>
      <c r="C1737" s="298" t="s">
        <v>2799</v>
      </c>
      <c r="D1737" s="190" t="s">
        <v>36</v>
      </c>
      <c r="E1737" s="210">
        <v>22410</v>
      </c>
      <c r="F1737" s="486">
        <v>41782</v>
      </c>
      <c r="G1737" s="219">
        <v>22410</v>
      </c>
      <c r="H1737" s="36">
        <f t="shared" si="28"/>
        <v>0</v>
      </c>
      <c r="I1737" s="621" t="s">
        <v>21</v>
      </c>
    </row>
    <row r="1738" spans="1:9" x14ac:dyDescent="0.25">
      <c r="A1738" s="192"/>
      <c r="B1738" s="188" t="s">
        <v>2322</v>
      </c>
      <c r="C1738" s="298" t="s">
        <v>2799</v>
      </c>
      <c r="D1738" s="190" t="s">
        <v>180</v>
      </c>
      <c r="E1738" s="210">
        <v>27349.35</v>
      </c>
      <c r="F1738" s="486">
        <v>41765</v>
      </c>
      <c r="G1738" s="219">
        <v>27349.35</v>
      </c>
      <c r="H1738" s="36">
        <f t="shared" si="28"/>
        <v>0</v>
      </c>
      <c r="I1738" s="621" t="s">
        <v>65</v>
      </c>
    </row>
    <row r="1739" spans="1:9" x14ac:dyDescent="0.25">
      <c r="A1739" s="192"/>
      <c r="B1739" s="188" t="s">
        <v>2324</v>
      </c>
      <c r="C1739" s="298" t="s">
        <v>2799</v>
      </c>
      <c r="D1739" s="190" t="s">
        <v>62</v>
      </c>
      <c r="E1739" s="210">
        <v>30008</v>
      </c>
      <c r="F1739" s="436">
        <v>41756</v>
      </c>
      <c r="G1739" s="42">
        <v>30008</v>
      </c>
      <c r="H1739" s="36">
        <f t="shared" si="28"/>
        <v>0</v>
      </c>
      <c r="I1739" s="621" t="s">
        <v>27</v>
      </c>
    </row>
    <row r="1740" spans="1:9" x14ac:dyDescent="0.25">
      <c r="A1740" s="192"/>
      <c r="B1740" s="188" t="s">
        <v>2325</v>
      </c>
      <c r="C1740" s="298" t="s">
        <v>2799</v>
      </c>
      <c r="D1740" s="190" t="s">
        <v>14</v>
      </c>
      <c r="E1740" s="210">
        <v>12060</v>
      </c>
      <c r="F1740" s="436">
        <v>41755</v>
      </c>
      <c r="G1740" s="42">
        <v>12060</v>
      </c>
      <c r="H1740" s="36">
        <f t="shared" si="28"/>
        <v>0</v>
      </c>
      <c r="I1740" s="621" t="s">
        <v>27</v>
      </c>
    </row>
    <row r="1741" spans="1:9" x14ac:dyDescent="0.25">
      <c r="A1741" s="192"/>
      <c r="B1741" s="188" t="s">
        <v>2326</v>
      </c>
      <c r="C1741" s="298" t="s">
        <v>2799</v>
      </c>
      <c r="D1741" s="190" t="s">
        <v>1071</v>
      </c>
      <c r="E1741" s="210">
        <v>210</v>
      </c>
      <c r="F1741" s="436">
        <v>41764</v>
      </c>
      <c r="G1741" s="42">
        <v>210</v>
      </c>
      <c r="H1741" s="36">
        <f t="shared" si="28"/>
        <v>0</v>
      </c>
      <c r="I1741" s="621"/>
    </row>
    <row r="1742" spans="1:9" x14ac:dyDescent="0.25">
      <c r="A1742" s="192"/>
      <c r="B1742" s="188" t="s">
        <v>2327</v>
      </c>
      <c r="C1742" s="298" t="s">
        <v>2799</v>
      </c>
      <c r="D1742" s="190" t="s">
        <v>28</v>
      </c>
      <c r="E1742" s="210">
        <v>9801</v>
      </c>
      <c r="F1742" s="436">
        <v>41755</v>
      </c>
      <c r="G1742" s="42">
        <v>9801</v>
      </c>
      <c r="H1742" s="36">
        <f t="shared" si="28"/>
        <v>0</v>
      </c>
      <c r="I1742" s="621" t="s">
        <v>8</v>
      </c>
    </row>
    <row r="1743" spans="1:9" x14ac:dyDescent="0.25">
      <c r="A1743" s="192"/>
      <c r="B1743" s="188" t="s">
        <v>2329</v>
      </c>
      <c r="C1743" s="298" t="s">
        <v>2799</v>
      </c>
      <c r="D1743" s="190" t="s">
        <v>85</v>
      </c>
      <c r="E1743" s="210">
        <v>14548</v>
      </c>
      <c r="F1743" s="436">
        <v>41755</v>
      </c>
      <c r="G1743" s="42">
        <v>14548</v>
      </c>
      <c r="H1743" s="36">
        <f t="shared" si="28"/>
        <v>0</v>
      </c>
      <c r="I1743" s="621"/>
    </row>
    <row r="1744" spans="1:9" x14ac:dyDescent="0.25">
      <c r="A1744" s="192"/>
      <c r="B1744" s="188" t="s">
        <v>2330</v>
      </c>
      <c r="C1744" s="298" t="s">
        <v>2799</v>
      </c>
      <c r="D1744" s="190" t="s">
        <v>11</v>
      </c>
      <c r="E1744" s="210">
        <v>25326</v>
      </c>
      <c r="F1744" s="486">
        <v>41777</v>
      </c>
      <c r="G1744" s="219">
        <v>25326</v>
      </c>
      <c r="H1744" s="36">
        <f t="shared" si="28"/>
        <v>0</v>
      </c>
      <c r="I1744" s="621" t="s">
        <v>12</v>
      </c>
    </row>
    <row r="1745" spans="1:9" x14ac:dyDescent="0.25">
      <c r="A1745" s="192"/>
      <c r="B1745" s="188" t="s">
        <v>2331</v>
      </c>
      <c r="C1745" s="298" t="s">
        <v>2799</v>
      </c>
      <c r="D1745" s="190" t="s">
        <v>490</v>
      </c>
      <c r="E1745" s="210">
        <v>5945</v>
      </c>
      <c r="F1745" s="436">
        <v>41755</v>
      </c>
      <c r="G1745" s="42">
        <v>5945</v>
      </c>
      <c r="H1745" s="36">
        <f t="shared" si="28"/>
        <v>0</v>
      </c>
      <c r="I1745" s="621"/>
    </row>
    <row r="1746" spans="1:9" x14ac:dyDescent="0.25">
      <c r="A1746" s="192"/>
      <c r="B1746" s="188" t="s">
        <v>2332</v>
      </c>
      <c r="C1746" s="298" t="s">
        <v>2799</v>
      </c>
      <c r="D1746" s="190" t="s">
        <v>2821</v>
      </c>
      <c r="E1746" s="210">
        <v>9191</v>
      </c>
      <c r="F1746" s="489" t="s">
        <v>2927</v>
      </c>
      <c r="G1746" s="42">
        <v>9191</v>
      </c>
      <c r="H1746" s="36">
        <f t="shared" si="28"/>
        <v>0</v>
      </c>
      <c r="I1746" s="621"/>
    </row>
    <row r="1747" spans="1:9" x14ac:dyDescent="0.25">
      <c r="A1747" s="192"/>
      <c r="B1747" s="188" t="s">
        <v>2333</v>
      </c>
      <c r="C1747" s="298" t="s">
        <v>2799</v>
      </c>
      <c r="D1747" s="190" t="s">
        <v>16</v>
      </c>
      <c r="E1747" s="210">
        <v>105495</v>
      </c>
      <c r="F1747" s="486">
        <v>41781</v>
      </c>
      <c r="G1747" s="219">
        <v>105495</v>
      </c>
      <c r="H1747" s="36">
        <f t="shared" si="28"/>
        <v>0</v>
      </c>
      <c r="I1747" s="621" t="s">
        <v>65</v>
      </c>
    </row>
    <row r="1748" spans="1:9" x14ac:dyDescent="0.25">
      <c r="A1748" s="192"/>
      <c r="B1748" s="188" t="s">
        <v>2334</v>
      </c>
      <c r="C1748" s="298" t="s">
        <v>2799</v>
      </c>
      <c r="D1748" s="190" t="s">
        <v>98</v>
      </c>
      <c r="E1748" s="210">
        <v>9447</v>
      </c>
      <c r="F1748" s="436">
        <v>41755</v>
      </c>
      <c r="G1748" s="42">
        <v>9447</v>
      </c>
      <c r="H1748" s="36">
        <f t="shared" si="28"/>
        <v>0</v>
      </c>
      <c r="I1748" s="621" t="s">
        <v>2928</v>
      </c>
    </row>
    <row r="1749" spans="1:9" x14ac:dyDescent="0.25">
      <c r="A1749" s="192"/>
      <c r="B1749" s="188" t="s">
        <v>2335</v>
      </c>
      <c r="C1749" s="298" t="s">
        <v>2799</v>
      </c>
      <c r="D1749" s="190" t="s">
        <v>152</v>
      </c>
      <c r="E1749" s="210">
        <v>16682.5</v>
      </c>
      <c r="F1749" s="436">
        <v>41755</v>
      </c>
      <c r="G1749" s="42">
        <v>16682.5</v>
      </c>
      <c r="H1749" s="36">
        <f t="shared" si="28"/>
        <v>0</v>
      </c>
      <c r="I1749" s="621"/>
    </row>
    <row r="1750" spans="1:9" x14ac:dyDescent="0.25">
      <c r="A1750" s="192"/>
      <c r="B1750" s="188" t="s">
        <v>2336</v>
      </c>
      <c r="C1750" s="298" t="s">
        <v>2799</v>
      </c>
      <c r="D1750" s="190" t="s">
        <v>879</v>
      </c>
      <c r="E1750" s="210">
        <v>1341.5</v>
      </c>
      <c r="F1750" s="436">
        <v>41755</v>
      </c>
      <c r="G1750" s="42">
        <v>1341.5</v>
      </c>
      <c r="H1750" s="36">
        <f t="shared" si="28"/>
        <v>0</v>
      </c>
      <c r="I1750" s="621"/>
    </row>
    <row r="1751" spans="1:9" x14ac:dyDescent="0.25">
      <c r="A1751" s="192"/>
      <c r="B1751" s="188" t="s">
        <v>2337</v>
      </c>
      <c r="C1751" s="298" t="s">
        <v>2799</v>
      </c>
      <c r="D1751" s="190" t="s">
        <v>22</v>
      </c>
      <c r="E1751" s="210">
        <v>3240</v>
      </c>
      <c r="F1751" s="436">
        <v>41755</v>
      </c>
      <c r="G1751" s="42">
        <v>3240</v>
      </c>
      <c r="H1751" s="36">
        <f t="shared" si="28"/>
        <v>0</v>
      </c>
      <c r="I1751" s="621"/>
    </row>
    <row r="1752" spans="1:9" x14ac:dyDescent="0.25">
      <c r="A1752" s="192"/>
      <c r="B1752" s="188" t="s">
        <v>2338</v>
      </c>
      <c r="C1752" s="298" t="s">
        <v>2799</v>
      </c>
      <c r="D1752" s="190" t="s">
        <v>25</v>
      </c>
      <c r="E1752" s="210">
        <v>1556</v>
      </c>
      <c r="F1752" s="436">
        <v>41755</v>
      </c>
      <c r="G1752" s="42">
        <v>1556</v>
      </c>
      <c r="H1752" s="36">
        <f t="shared" si="28"/>
        <v>0</v>
      </c>
      <c r="I1752" s="621"/>
    </row>
    <row r="1753" spans="1:9" x14ac:dyDescent="0.25">
      <c r="A1753" s="192"/>
      <c r="B1753" s="188" t="s">
        <v>2340</v>
      </c>
      <c r="C1753" s="298" t="s">
        <v>2799</v>
      </c>
      <c r="D1753" s="190" t="s">
        <v>269</v>
      </c>
      <c r="E1753" s="210">
        <v>1987.5</v>
      </c>
      <c r="F1753" s="436">
        <v>41755</v>
      </c>
      <c r="G1753" s="42">
        <v>1987.5</v>
      </c>
      <c r="H1753" s="36">
        <f t="shared" si="28"/>
        <v>0</v>
      </c>
      <c r="I1753" s="621"/>
    </row>
    <row r="1754" spans="1:9" x14ac:dyDescent="0.25">
      <c r="A1754" s="192"/>
      <c r="B1754" s="188" t="s">
        <v>2341</v>
      </c>
      <c r="C1754" s="298" t="s">
        <v>2799</v>
      </c>
      <c r="D1754" s="190" t="s">
        <v>91</v>
      </c>
      <c r="E1754" s="210">
        <v>11936</v>
      </c>
      <c r="F1754" s="436">
        <v>41755</v>
      </c>
      <c r="G1754" s="42">
        <v>11936</v>
      </c>
      <c r="H1754" s="36">
        <f t="shared" si="28"/>
        <v>0</v>
      </c>
      <c r="I1754" s="621"/>
    </row>
    <row r="1755" spans="1:9" x14ac:dyDescent="0.25">
      <c r="A1755" s="192"/>
      <c r="B1755" s="188" t="s">
        <v>2342</v>
      </c>
      <c r="C1755" s="298" t="s">
        <v>2799</v>
      </c>
      <c r="D1755" s="190" t="s">
        <v>2929</v>
      </c>
      <c r="E1755" s="210">
        <v>1471.2</v>
      </c>
      <c r="F1755" s="436">
        <v>41755</v>
      </c>
      <c r="G1755" s="42">
        <v>1471.2</v>
      </c>
      <c r="H1755" s="36">
        <f t="shared" si="28"/>
        <v>0</v>
      </c>
      <c r="I1755" s="621"/>
    </row>
    <row r="1756" spans="1:9" x14ac:dyDescent="0.25">
      <c r="A1756" s="192"/>
      <c r="B1756" s="188" t="s">
        <v>2343</v>
      </c>
      <c r="C1756" s="298" t="s">
        <v>2799</v>
      </c>
      <c r="D1756" s="196" t="s">
        <v>53</v>
      </c>
      <c r="E1756" s="215">
        <v>0</v>
      </c>
      <c r="F1756" s="436"/>
      <c r="G1756" s="42"/>
      <c r="H1756" s="36">
        <f t="shared" si="28"/>
        <v>0</v>
      </c>
      <c r="I1756" s="621" t="s">
        <v>512</v>
      </c>
    </row>
    <row r="1757" spans="1:9" x14ac:dyDescent="0.25">
      <c r="A1757" s="192"/>
      <c r="B1757" s="188" t="s">
        <v>2344</v>
      </c>
      <c r="C1757" s="298" t="s">
        <v>2799</v>
      </c>
      <c r="D1757" s="190" t="s">
        <v>49</v>
      </c>
      <c r="E1757" s="210">
        <v>5500</v>
      </c>
      <c r="F1757" s="436">
        <v>41755</v>
      </c>
      <c r="G1757" s="42">
        <v>5500</v>
      </c>
      <c r="H1757" s="36">
        <f t="shared" si="28"/>
        <v>0</v>
      </c>
      <c r="I1757" s="621"/>
    </row>
    <row r="1758" spans="1:9" x14ac:dyDescent="0.25">
      <c r="A1758" s="192"/>
      <c r="B1758" s="188" t="s">
        <v>2345</v>
      </c>
      <c r="C1758" s="298" t="s">
        <v>2799</v>
      </c>
      <c r="D1758" s="190" t="s">
        <v>116</v>
      </c>
      <c r="E1758" s="210">
        <v>5390</v>
      </c>
      <c r="F1758" s="436">
        <v>41755</v>
      </c>
      <c r="G1758" s="42">
        <v>5390</v>
      </c>
      <c r="H1758" s="36">
        <f t="shared" si="28"/>
        <v>0</v>
      </c>
      <c r="I1758" s="621"/>
    </row>
    <row r="1759" spans="1:9" x14ac:dyDescent="0.25">
      <c r="A1759" s="192"/>
      <c r="B1759" s="188" t="s">
        <v>2346</v>
      </c>
      <c r="C1759" s="298" t="s">
        <v>2799</v>
      </c>
      <c r="D1759" s="190" t="s">
        <v>36</v>
      </c>
      <c r="E1759" s="213">
        <v>28905</v>
      </c>
      <c r="F1759" s="492" t="s">
        <v>2930</v>
      </c>
      <c r="G1759" s="42">
        <v>28905</v>
      </c>
      <c r="H1759" s="36">
        <f t="shared" si="28"/>
        <v>0</v>
      </c>
      <c r="I1759" s="621" t="s">
        <v>21</v>
      </c>
    </row>
    <row r="1760" spans="1:9" x14ac:dyDescent="0.25">
      <c r="A1760" s="192"/>
      <c r="B1760" s="188" t="s">
        <v>2347</v>
      </c>
      <c r="C1760" s="298" t="s">
        <v>2799</v>
      </c>
      <c r="D1760" s="190" t="s">
        <v>55</v>
      </c>
      <c r="E1760" s="210">
        <v>11738</v>
      </c>
      <c r="F1760" s="486" t="s">
        <v>2931</v>
      </c>
      <c r="G1760" s="42">
        <v>11738</v>
      </c>
      <c r="H1760" s="36">
        <f t="shared" si="28"/>
        <v>0</v>
      </c>
      <c r="I1760" s="621" t="s">
        <v>8</v>
      </c>
    </row>
    <row r="1761" spans="1:9" x14ac:dyDescent="0.25">
      <c r="A1761" s="192"/>
      <c r="B1761" s="188" t="s">
        <v>2348</v>
      </c>
      <c r="C1761" s="298" t="s">
        <v>2799</v>
      </c>
      <c r="D1761" s="190" t="s">
        <v>123</v>
      </c>
      <c r="E1761" s="210">
        <v>5102.5</v>
      </c>
      <c r="F1761" s="489" t="s">
        <v>2932</v>
      </c>
      <c r="G1761" s="42">
        <v>5102.5</v>
      </c>
      <c r="H1761" s="36">
        <f t="shared" si="28"/>
        <v>0</v>
      </c>
      <c r="I1761" s="621" t="s">
        <v>8</v>
      </c>
    </row>
    <row r="1762" spans="1:9" x14ac:dyDescent="0.25">
      <c r="A1762" s="192"/>
      <c r="B1762" s="188" t="s">
        <v>1129</v>
      </c>
      <c r="C1762" s="298" t="s">
        <v>2799</v>
      </c>
      <c r="D1762" s="190" t="s">
        <v>304</v>
      </c>
      <c r="E1762" s="210">
        <v>18018</v>
      </c>
      <c r="F1762" s="436">
        <v>41755</v>
      </c>
      <c r="G1762" s="42">
        <v>18018</v>
      </c>
      <c r="H1762" s="36">
        <f t="shared" si="28"/>
        <v>0</v>
      </c>
      <c r="I1762" s="621" t="s">
        <v>512</v>
      </c>
    </row>
    <row r="1763" spans="1:9" x14ac:dyDescent="0.25">
      <c r="A1763" s="192"/>
      <c r="B1763" s="188" t="s">
        <v>1130</v>
      </c>
      <c r="C1763" s="298" t="s">
        <v>2799</v>
      </c>
      <c r="D1763" s="190" t="s">
        <v>108</v>
      </c>
      <c r="E1763" s="210">
        <v>8583.5</v>
      </c>
      <c r="F1763" s="436">
        <v>41755</v>
      </c>
      <c r="G1763" s="42">
        <v>8583.5</v>
      </c>
      <c r="H1763" s="36">
        <f t="shared" si="28"/>
        <v>0</v>
      </c>
      <c r="I1763" s="621"/>
    </row>
    <row r="1764" spans="1:9" x14ac:dyDescent="0.25">
      <c r="A1764" s="192"/>
      <c r="B1764" s="188" t="s">
        <v>1131</v>
      </c>
      <c r="C1764" s="298" t="s">
        <v>2799</v>
      </c>
      <c r="D1764" s="190" t="s">
        <v>74</v>
      </c>
      <c r="E1764" s="210">
        <v>300</v>
      </c>
      <c r="F1764" s="436">
        <v>41755</v>
      </c>
      <c r="G1764" s="42">
        <v>300</v>
      </c>
      <c r="H1764" s="36">
        <f t="shared" si="28"/>
        <v>0</v>
      </c>
      <c r="I1764" s="621"/>
    </row>
    <row r="1765" spans="1:9" x14ac:dyDescent="0.25">
      <c r="A1765" s="192"/>
      <c r="B1765" s="188" t="s">
        <v>1132</v>
      </c>
      <c r="C1765" s="298" t="s">
        <v>2799</v>
      </c>
      <c r="D1765" s="190" t="s">
        <v>374</v>
      </c>
      <c r="E1765" s="210">
        <v>7304</v>
      </c>
      <c r="F1765" s="436">
        <v>41755</v>
      </c>
      <c r="G1765" s="42">
        <v>7304</v>
      </c>
      <c r="H1765" s="36">
        <f t="shared" si="28"/>
        <v>0</v>
      </c>
      <c r="I1765" s="621"/>
    </row>
    <row r="1766" spans="1:9" x14ac:dyDescent="0.25">
      <c r="A1766" s="192"/>
      <c r="B1766" s="188" t="s">
        <v>1133</v>
      </c>
      <c r="C1766" s="298" t="s">
        <v>2799</v>
      </c>
      <c r="D1766" s="190" t="s">
        <v>188</v>
      </c>
      <c r="E1766" s="210">
        <v>10080.4</v>
      </c>
      <c r="F1766" s="436">
        <v>41755</v>
      </c>
      <c r="G1766" s="42">
        <v>10080.4</v>
      </c>
      <c r="H1766" s="36">
        <f t="shared" si="28"/>
        <v>0</v>
      </c>
      <c r="I1766" s="621"/>
    </row>
    <row r="1767" spans="1:9" x14ac:dyDescent="0.25">
      <c r="A1767" s="192"/>
      <c r="B1767" s="188" t="s">
        <v>1134</v>
      </c>
      <c r="C1767" s="298" t="s">
        <v>2799</v>
      </c>
      <c r="D1767" s="190" t="s">
        <v>199</v>
      </c>
      <c r="E1767" s="210">
        <v>337</v>
      </c>
      <c r="F1767" s="436">
        <v>41755</v>
      </c>
      <c r="G1767" s="42">
        <v>337</v>
      </c>
      <c r="H1767" s="36">
        <f t="shared" si="28"/>
        <v>0</v>
      </c>
      <c r="I1767" s="621"/>
    </row>
    <row r="1768" spans="1:9" x14ac:dyDescent="0.25">
      <c r="A1768" s="192"/>
      <c r="B1768" s="188" t="s">
        <v>1135</v>
      </c>
      <c r="C1768" s="298" t="s">
        <v>2799</v>
      </c>
      <c r="D1768" s="190" t="s">
        <v>188</v>
      </c>
      <c r="E1768" s="210">
        <v>55</v>
      </c>
      <c r="F1768" s="436">
        <v>41755</v>
      </c>
      <c r="G1768" s="42">
        <v>55</v>
      </c>
      <c r="H1768" s="36">
        <f t="shared" si="28"/>
        <v>0</v>
      </c>
      <c r="I1768" s="621"/>
    </row>
    <row r="1769" spans="1:9" x14ac:dyDescent="0.25">
      <c r="A1769" s="192"/>
      <c r="B1769" s="188" t="s">
        <v>1136</v>
      </c>
      <c r="C1769" s="298" t="s">
        <v>2799</v>
      </c>
      <c r="D1769" s="190" t="s">
        <v>517</v>
      </c>
      <c r="E1769" s="210">
        <v>602</v>
      </c>
      <c r="F1769" s="436">
        <v>41755</v>
      </c>
      <c r="G1769" s="42">
        <v>602</v>
      </c>
      <c r="H1769" s="36">
        <f t="shared" si="28"/>
        <v>0</v>
      </c>
      <c r="I1769" s="621"/>
    </row>
    <row r="1770" spans="1:9" x14ac:dyDescent="0.25">
      <c r="A1770" s="192"/>
      <c r="B1770" s="188" t="s">
        <v>1137</v>
      </c>
      <c r="C1770" s="298" t="s">
        <v>2799</v>
      </c>
      <c r="D1770" s="190" t="s">
        <v>215</v>
      </c>
      <c r="E1770" s="210">
        <v>1184.4000000000001</v>
      </c>
      <c r="F1770" s="436">
        <v>41755</v>
      </c>
      <c r="G1770" s="42">
        <v>1184.4000000000001</v>
      </c>
      <c r="H1770" s="36">
        <f t="shared" si="28"/>
        <v>0</v>
      </c>
      <c r="I1770" s="621"/>
    </row>
    <row r="1771" spans="1:9" x14ac:dyDescent="0.25">
      <c r="A1771" s="192"/>
      <c r="B1771" s="188" t="s">
        <v>1138</v>
      </c>
      <c r="C1771" s="298" t="s">
        <v>2799</v>
      </c>
      <c r="D1771" s="190" t="s">
        <v>879</v>
      </c>
      <c r="E1771" s="210">
        <v>1328.6</v>
      </c>
      <c r="F1771" s="436">
        <v>41755</v>
      </c>
      <c r="G1771" s="42">
        <v>1328.6</v>
      </c>
      <c r="H1771" s="36">
        <f t="shared" si="28"/>
        <v>0</v>
      </c>
      <c r="I1771" s="621" t="s">
        <v>8</v>
      </c>
    </row>
    <row r="1772" spans="1:9" x14ac:dyDescent="0.25">
      <c r="A1772" s="192"/>
      <c r="B1772" s="188" t="s">
        <v>1139</v>
      </c>
      <c r="C1772" s="298" t="s">
        <v>2799</v>
      </c>
      <c r="D1772" s="190" t="s">
        <v>494</v>
      </c>
      <c r="E1772" s="210">
        <v>436.6</v>
      </c>
      <c r="F1772" s="436">
        <v>41755</v>
      </c>
      <c r="G1772" s="42">
        <v>436.6</v>
      </c>
      <c r="H1772" s="36">
        <f t="shared" si="28"/>
        <v>0</v>
      </c>
      <c r="I1772" s="621"/>
    </row>
    <row r="1773" spans="1:9" x14ac:dyDescent="0.25">
      <c r="A1773" s="192"/>
      <c r="B1773" s="188" t="s">
        <v>1140</v>
      </c>
      <c r="C1773" s="298" t="s">
        <v>2799</v>
      </c>
      <c r="D1773" s="190" t="s">
        <v>70</v>
      </c>
      <c r="E1773" s="210">
        <v>7405.2</v>
      </c>
      <c r="F1773" s="436">
        <v>41758</v>
      </c>
      <c r="G1773" s="42">
        <v>7405.2</v>
      </c>
      <c r="H1773" s="36">
        <f t="shared" si="28"/>
        <v>0</v>
      </c>
      <c r="I1773" s="621" t="s">
        <v>8</v>
      </c>
    </row>
    <row r="1774" spans="1:9" x14ac:dyDescent="0.25">
      <c r="A1774" s="192"/>
      <c r="B1774" s="188" t="s">
        <v>1141</v>
      </c>
      <c r="C1774" s="298" t="s">
        <v>2799</v>
      </c>
      <c r="D1774" s="190" t="s">
        <v>136</v>
      </c>
      <c r="E1774" s="210">
        <v>3807</v>
      </c>
      <c r="F1774" s="436">
        <v>41755</v>
      </c>
      <c r="G1774" s="42">
        <v>3807</v>
      </c>
      <c r="H1774" s="36">
        <f t="shared" si="28"/>
        <v>0</v>
      </c>
      <c r="I1774" s="621"/>
    </row>
    <row r="1775" spans="1:9" x14ac:dyDescent="0.25">
      <c r="A1775" s="192"/>
      <c r="B1775" s="188" t="s">
        <v>1142</v>
      </c>
      <c r="C1775" s="298" t="s">
        <v>2799</v>
      </c>
      <c r="D1775" s="190" t="s">
        <v>8</v>
      </c>
      <c r="E1775" s="210">
        <v>779</v>
      </c>
      <c r="F1775" s="436">
        <v>41755</v>
      </c>
      <c r="G1775" s="42">
        <v>779</v>
      </c>
      <c r="H1775" s="36">
        <f t="shared" si="28"/>
        <v>0</v>
      </c>
      <c r="I1775" s="621" t="s">
        <v>8</v>
      </c>
    </row>
    <row r="1776" spans="1:9" x14ac:dyDescent="0.25">
      <c r="A1776" s="192"/>
      <c r="B1776" s="188" t="s">
        <v>1143</v>
      </c>
      <c r="C1776" s="298" t="s">
        <v>2799</v>
      </c>
      <c r="D1776" s="190" t="s">
        <v>111</v>
      </c>
      <c r="E1776" s="210">
        <v>4581.6000000000004</v>
      </c>
      <c r="F1776" s="436">
        <v>41755</v>
      </c>
      <c r="G1776" s="42">
        <v>4581.6000000000004</v>
      </c>
      <c r="H1776" s="36">
        <f t="shared" si="28"/>
        <v>0</v>
      </c>
      <c r="I1776" s="621" t="s">
        <v>21</v>
      </c>
    </row>
    <row r="1777" spans="1:9" x14ac:dyDescent="0.25">
      <c r="A1777" s="192"/>
      <c r="B1777" s="188" t="s">
        <v>1144</v>
      </c>
      <c r="C1777" s="298" t="s">
        <v>2799</v>
      </c>
      <c r="D1777" s="190" t="s">
        <v>66</v>
      </c>
      <c r="E1777" s="210">
        <v>1399.2</v>
      </c>
      <c r="F1777" s="436">
        <v>41755</v>
      </c>
      <c r="G1777" s="42">
        <v>1399.2</v>
      </c>
      <c r="H1777" s="36">
        <f t="shared" si="28"/>
        <v>0</v>
      </c>
      <c r="I1777" s="621" t="s">
        <v>21</v>
      </c>
    </row>
    <row r="1778" spans="1:9" x14ac:dyDescent="0.25">
      <c r="A1778" s="192"/>
      <c r="B1778" s="188" t="s">
        <v>1145</v>
      </c>
      <c r="C1778" s="298" t="s">
        <v>2799</v>
      </c>
      <c r="D1778" s="190" t="s">
        <v>2837</v>
      </c>
      <c r="E1778" s="210">
        <v>9372</v>
      </c>
      <c r="F1778" s="436">
        <v>41755</v>
      </c>
      <c r="G1778" s="42">
        <v>9372</v>
      </c>
      <c r="H1778" s="36">
        <f t="shared" si="28"/>
        <v>0</v>
      </c>
      <c r="I1778" s="621" t="s">
        <v>21</v>
      </c>
    </row>
    <row r="1779" spans="1:9" x14ac:dyDescent="0.25">
      <c r="A1779" s="192"/>
      <c r="B1779" s="188" t="s">
        <v>1146</v>
      </c>
      <c r="C1779" s="298" t="s">
        <v>2799</v>
      </c>
      <c r="D1779" s="190" t="s">
        <v>119</v>
      </c>
      <c r="E1779" s="210">
        <v>5112.5</v>
      </c>
      <c r="F1779" s="436">
        <v>41755</v>
      </c>
      <c r="G1779" s="42">
        <v>5112.5</v>
      </c>
      <c r="H1779" s="36">
        <f t="shared" si="28"/>
        <v>0</v>
      </c>
      <c r="I1779" s="621" t="s">
        <v>21</v>
      </c>
    </row>
    <row r="1780" spans="1:9" x14ac:dyDescent="0.25">
      <c r="A1780" s="192"/>
      <c r="B1780" s="188" t="s">
        <v>1147</v>
      </c>
      <c r="C1780" s="298" t="s">
        <v>2799</v>
      </c>
      <c r="D1780" s="190" t="s">
        <v>218</v>
      </c>
      <c r="E1780" s="210">
        <v>21113</v>
      </c>
      <c r="F1780" s="486">
        <v>41761</v>
      </c>
      <c r="G1780" s="219">
        <v>21113</v>
      </c>
      <c r="H1780" s="36">
        <f t="shared" si="28"/>
        <v>0</v>
      </c>
      <c r="I1780" s="621" t="s">
        <v>12</v>
      </c>
    </row>
    <row r="1781" spans="1:9" x14ac:dyDescent="0.25">
      <c r="A1781" s="192"/>
      <c r="B1781" s="188" t="s">
        <v>1148</v>
      </c>
      <c r="C1781" s="298" t="s">
        <v>2799</v>
      </c>
      <c r="D1781" s="190" t="s">
        <v>136</v>
      </c>
      <c r="E1781" s="210">
        <v>655.20000000000005</v>
      </c>
      <c r="F1781" s="436">
        <v>41755</v>
      </c>
      <c r="G1781" s="42">
        <v>655.20000000000005</v>
      </c>
      <c r="H1781" s="36">
        <f t="shared" si="28"/>
        <v>0</v>
      </c>
      <c r="I1781" s="621"/>
    </row>
    <row r="1782" spans="1:9" x14ac:dyDescent="0.25">
      <c r="A1782" s="192"/>
      <c r="B1782" s="188" t="s">
        <v>1149</v>
      </c>
      <c r="C1782" s="298" t="s">
        <v>2799</v>
      </c>
      <c r="D1782" s="190" t="s">
        <v>338</v>
      </c>
      <c r="E1782" s="210">
        <v>548</v>
      </c>
      <c r="F1782" s="436">
        <v>41759</v>
      </c>
      <c r="G1782" s="42">
        <v>548</v>
      </c>
      <c r="H1782" s="36">
        <f t="shared" si="28"/>
        <v>0</v>
      </c>
      <c r="I1782" s="621" t="s">
        <v>12</v>
      </c>
    </row>
    <row r="1783" spans="1:9" x14ac:dyDescent="0.25">
      <c r="A1783" s="192"/>
      <c r="B1783" s="188" t="s">
        <v>1150</v>
      </c>
      <c r="C1783" s="298" t="s">
        <v>2799</v>
      </c>
      <c r="D1783" s="190" t="s">
        <v>29</v>
      </c>
      <c r="E1783" s="210">
        <v>5865.6</v>
      </c>
      <c r="F1783" s="436">
        <v>41759</v>
      </c>
      <c r="G1783" s="42">
        <v>5865.6</v>
      </c>
      <c r="H1783" s="36">
        <f t="shared" si="28"/>
        <v>0</v>
      </c>
      <c r="I1783" s="621" t="s">
        <v>12</v>
      </c>
    </row>
    <row r="1784" spans="1:9" x14ac:dyDescent="0.25">
      <c r="A1784" s="192"/>
      <c r="B1784" s="188" t="s">
        <v>1151</v>
      </c>
      <c r="C1784" s="298" t="s">
        <v>2799</v>
      </c>
      <c r="D1784" s="190" t="s">
        <v>130</v>
      </c>
      <c r="E1784" s="210">
        <v>7607</v>
      </c>
      <c r="F1784" s="492" t="s">
        <v>2933</v>
      </c>
      <c r="G1784" s="42">
        <v>7607</v>
      </c>
      <c r="H1784" s="36">
        <f t="shared" si="28"/>
        <v>0</v>
      </c>
      <c r="I1784" s="621" t="s">
        <v>21</v>
      </c>
    </row>
    <row r="1785" spans="1:9" x14ac:dyDescent="0.25">
      <c r="A1785" s="192"/>
      <c r="B1785" s="188" t="s">
        <v>1152</v>
      </c>
      <c r="C1785" s="298" t="s">
        <v>2799</v>
      </c>
      <c r="D1785" s="190" t="s">
        <v>269</v>
      </c>
      <c r="E1785" s="210">
        <v>3167.8</v>
      </c>
      <c r="F1785" s="436">
        <v>41759</v>
      </c>
      <c r="G1785" s="42">
        <v>3167.8</v>
      </c>
      <c r="H1785" s="36">
        <f t="shared" si="28"/>
        <v>0</v>
      </c>
      <c r="I1785" s="621" t="s">
        <v>12</v>
      </c>
    </row>
    <row r="1786" spans="1:9" x14ac:dyDescent="0.25">
      <c r="A1786" s="192"/>
      <c r="B1786" s="188" t="s">
        <v>1153</v>
      </c>
      <c r="C1786" s="298" t="s">
        <v>2799</v>
      </c>
      <c r="D1786" s="190" t="s">
        <v>83</v>
      </c>
      <c r="E1786" s="210">
        <v>3219</v>
      </c>
      <c r="F1786" s="436">
        <v>41755</v>
      </c>
      <c r="G1786" s="42">
        <v>3219</v>
      </c>
      <c r="H1786" s="36">
        <f t="shared" si="28"/>
        <v>0</v>
      </c>
      <c r="I1786" s="621" t="s">
        <v>21</v>
      </c>
    </row>
    <row r="1787" spans="1:9" x14ac:dyDescent="0.25">
      <c r="A1787" s="192"/>
      <c r="B1787" s="188" t="s">
        <v>1154</v>
      </c>
      <c r="C1787" s="298" t="s">
        <v>2799</v>
      </c>
      <c r="D1787" s="190" t="s">
        <v>2409</v>
      </c>
      <c r="E1787" s="210">
        <v>2037</v>
      </c>
      <c r="F1787" s="489" t="s">
        <v>2934</v>
      </c>
      <c r="G1787" s="54">
        <v>2037</v>
      </c>
      <c r="H1787" s="36">
        <f t="shared" si="28"/>
        <v>0</v>
      </c>
      <c r="I1787" s="621" t="s">
        <v>12</v>
      </c>
    </row>
    <row r="1788" spans="1:9" x14ac:dyDescent="0.25">
      <c r="A1788" s="192"/>
      <c r="B1788" s="188" t="s">
        <v>1156</v>
      </c>
      <c r="C1788" s="298" t="s">
        <v>2799</v>
      </c>
      <c r="D1788" s="190" t="s">
        <v>54</v>
      </c>
      <c r="E1788" s="210">
        <v>6824</v>
      </c>
      <c r="F1788" s="436">
        <v>41759</v>
      </c>
      <c r="G1788" s="54">
        <v>6824</v>
      </c>
      <c r="H1788" s="36">
        <f t="shared" si="28"/>
        <v>0</v>
      </c>
      <c r="I1788" s="621" t="s">
        <v>12</v>
      </c>
    </row>
    <row r="1789" spans="1:9" x14ac:dyDescent="0.25">
      <c r="A1789" s="192"/>
      <c r="B1789" s="188" t="s">
        <v>1157</v>
      </c>
      <c r="C1789" s="298" t="s">
        <v>2799</v>
      </c>
      <c r="D1789" s="190" t="s">
        <v>54</v>
      </c>
      <c r="E1789" s="210">
        <v>3094</v>
      </c>
      <c r="F1789" s="436">
        <v>41759</v>
      </c>
      <c r="G1789" s="54">
        <v>3094</v>
      </c>
      <c r="H1789" s="36">
        <f t="shared" si="28"/>
        <v>0</v>
      </c>
      <c r="I1789" s="621" t="s">
        <v>12</v>
      </c>
    </row>
    <row r="1790" spans="1:9" x14ac:dyDescent="0.25">
      <c r="A1790" s="192">
        <v>41755</v>
      </c>
      <c r="B1790" s="188" t="s">
        <v>1158</v>
      </c>
      <c r="C1790" s="298" t="s">
        <v>2799</v>
      </c>
      <c r="D1790" s="190" t="s">
        <v>366</v>
      </c>
      <c r="E1790" s="210">
        <v>3813.4</v>
      </c>
      <c r="F1790" s="436">
        <v>41755</v>
      </c>
      <c r="G1790" s="42">
        <v>3813.4</v>
      </c>
      <c r="H1790" s="36">
        <f t="shared" si="28"/>
        <v>0</v>
      </c>
      <c r="I1790" s="621" t="s">
        <v>21</v>
      </c>
    </row>
    <row r="1791" spans="1:9" x14ac:dyDescent="0.25">
      <c r="A1791" s="192"/>
      <c r="B1791" s="188" t="s">
        <v>1159</v>
      </c>
      <c r="C1791" s="298" t="s">
        <v>2799</v>
      </c>
      <c r="D1791" s="190" t="s">
        <v>1778</v>
      </c>
      <c r="E1791" s="210">
        <v>3020.5</v>
      </c>
      <c r="F1791" s="489" t="s">
        <v>2935</v>
      </c>
      <c r="G1791" s="42">
        <v>3020.5</v>
      </c>
      <c r="H1791" s="36">
        <f t="shared" si="28"/>
        <v>0</v>
      </c>
      <c r="I1791" s="621" t="s">
        <v>12</v>
      </c>
    </row>
    <row r="1792" spans="1:9" x14ac:dyDescent="0.25">
      <c r="A1792" s="192"/>
      <c r="B1792" s="188" t="s">
        <v>1160</v>
      </c>
      <c r="C1792" s="298" t="s">
        <v>2799</v>
      </c>
      <c r="D1792" s="190" t="s">
        <v>523</v>
      </c>
      <c r="E1792" s="210">
        <v>4727</v>
      </c>
      <c r="F1792" s="486">
        <v>41771</v>
      </c>
      <c r="G1792" s="219">
        <v>4727</v>
      </c>
      <c r="H1792" s="36">
        <f t="shared" si="28"/>
        <v>0</v>
      </c>
      <c r="I1792" s="621"/>
    </row>
    <row r="1793" spans="1:9" x14ac:dyDescent="0.25">
      <c r="A1793" s="192"/>
      <c r="B1793" s="188" t="s">
        <v>1161</v>
      </c>
      <c r="C1793" s="298" t="s">
        <v>2799</v>
      </c>
      <c r="D1793" s="190" t="s">
        <v>57</v>
      </c>
      <c r="E1793" s="210">
        <v>1645</v>
      </c>
      <c r="F1793" s="436">
        <v>41759</v>
      </c>
      <c r="G1793" s="42">
        <v>1645</v>
      </c>
      <c r="H1793" s="36">
        <f t="shared" si="28"/>
        <v>0</v>
      </c>
      <c r="I1793" s="621" t="s">
        <v>12</v>
      </c>
    </row>
    <row r="1794" spans="1:9" x14ac:dyDescent="0.25">
      <c r="A1794" s="192"/>
      <c r="B1794" s="188" t="s">
        <v>1163</v>
      </c>
      <c r="C1794" s="298" t="s">
        <v>2799</v>
      </c>
      <c r="D1794" s="190" t="s">
        <v>523</v>
      </c>
      <c r="E1794" s="210">
        <v>1344</v>
      </c>
      <c r="F1794" s="436">
        <v>41755</v>
      </c>
      <c r="G1794" s="42">
        <v>1344</v>
      </c>
      <c r="H1794" s="36">
        <f t="shared" si="28"/>
        <v>0</v>
      </c>
      <c r="I1794" s="621"/>
    </row>
    <row r="1795" spans="1:9" x14ac:dyDescent="0.25">
      <c r="A1795" s="192"/>
      <c r="B1795" s="188" t="s">
        <v>1164</v>
      </c>
      <c r="C1795" s="298" t="s">
        <v>2799</v>
      </c>
      <c r="D1795" s="196" t="s">
        <v>53</v>
      </c>
      <c r="E1795" s="215">
        <v>0</v>
      </c>
      <c r="F1795" s="436"/>
      <c r="G1795" s="42"/>
      <c r="H1795" s="36">
        <f t="shared" si="28"/>
        <v>0</v>
      </c>
      <c r="I1795" s="621" t="s">
        <v>512</v>
      </c>
    </row>
    <row r="1796" spans="1:9" x14ac:dyDescent="0.25">
      <c r="A1796" s="192"/>
      <c r="B1796" s="188" t="s">
        <v>1166</v>
      </c>
      <c r="C1796" s="298" t="s">
        <v>2799</v>
      </c>
      <c r="D1796" s="190" t="s">
        <v>287</v>
      </c>
      <c r="E1796" s="210">
        <v>6518.4</v>
      </c>
      <c r="F1796" s="436">
        <v>41759</v>
      </c>
      <c r="G1796" s="42">
        <v>6518.4</v>
      </c>
      <c r="H1796" s="36">
        <f t="shared" si="28"/>
        <v>0</v>
      </c>
      <c r="I1796" s="621" t="s">
        <v>12</v>
      </c>
    </row>
    <row r="1797" spans="1:9" x14ac:dyDescent="0.25">
      <c r="A1797" s="192"/>
      <c r="B1797" s="188" t="s">
        <v>1167</v>
      </c>
      <c r="C1797" s="298" t="s">
        <v>2799</v>
      </c>
      <c r="D1797" s="190" t="s">
        <v>124</v>
      </c>
      <c r="E1797" s="210">
        <v>8676.7999999999993</v>
      </c>
      <c r="F1797" s="436">
        <v>41759</v>
      </c>
      <c r="G1797" s="54">
        <v>8676.7999999999993</v>
      </c>
      <c r="H1797" s="36">
        <f t="shared" si="28"/>
        <v>0</v>
      </c>
      <c r="I1797" s="621" t="s">
        <v>12</v>
      </c>
    </row>
    <row r="1798" spans="1:9" x14ac:dyDescent="0.25">
      <c r="A1798" s="192"/>
      <c r="B1798" s="188" t="s">
        <v>1168</v>
      </c>
      <c r="C1798" s="298" t="s">
        <v>2799</v>
      </c>
      <c r="D1798" s="190" t="s">
        <v>250</v>
      </c>
      <c r="E1798" s="210">
        <v>15541.2</v>
      </c>
      <c r="F1798" s="436">
        <v>41759</v>
      </c>
      <c r="G1798" s="54">
        <v>15541.2</v>
      </c>
      <c r="H1798" s="36">
        <f t="shared" si="28"/>
        <v>0</v>
      </c>
      <c r="I1798" s="621" t="s">
        <v>12</v>
      </c>
    </row>
    <row r="1799" spans="1:9" x14ac:dyDescent="0.25">
      <c r="A1799" s="192"/>
      <c r="B1799" s="188" t="s">
        <v>1169</v>
      </c>
      <c r="C1799" s="298" t="s">
        <v>2799</v>
      </c>
      <c r="D1799" s="190" t="s">
        <v>560</v>
      </c>
      <c r="E1799" s="210">
        <v>16842.05</v>
      </c>
      <c r="F1799" s="436">
        <v>41757</v>
      </c>
      <c r="G1799" s="42">
        <v>16842.05</v>
      </c>
      <c r="H1799" s="36">
        <f t="shared" ref="H1799:H1862" si="29">E1799-G1799</f>
        <v>0</v>
      </c>
      <c r="I1799" s="621" t="s">
        <v>65</v>
      </c>
    </row>
    <row r="1800" spans="1:9" x14ac:dyDescent="0.25">
      <c r="A1800" s="192"/>
      <c r="B1800" s="188" t="s">
        <v>1170</v>
      </c>
      <c r="C1800" s="298" t="s">
        <v>2799</v>
      </c>
      <c r="D1800" s="190" t="s">
        <v>147</v>
      </c>
      <c r="E1800" s="210">
        <v>9912.4</v>
      </c>
      <c r="F1800" s="436">
        <v>41757</v>
      </c>
      <c r="G1800" s="42">
        <v>9912.4</v>
      </c>
      <c r="H1800" s="36">
        <f t="shared" si="29"/>
        <v>0</v>
      </c>
      <c r="I1800" s="621" t="s">
        <v>65</v>
      </c>
    </row>
    <row r="1801" spans="1:9" x14ac:dyDescent="0.25">
      <c r="A1801" s="192"/>
      <c r="B1801" s="188" t="s">
        <v>1172</v>
      </c>
      <c r="C1801" s="298" t="s">
        <v>2799</v>
      </c>
      <c r="D1801" s="190" t="s">
        <v>194</v>
      </c>
      <c r="E1801" s="210">
        <v>6498</v>
      </c>
      <c r="F1801" s="436">
        <v>41757</v>
      </c>
      <c r="G1801" s="54">
        <v>6498</v>
      </c>
      <c r="H1801" s="36">
        <f t="shared" si="29"/>
        <v>0</v>
      </c>
      <c r="I1801" s="621" t="s">
        <v>65</v>
      </c>
    </row>
    <row r="1802" spans="1:9" x14ac:dyDescent="0.25">
      <c r="A1802" s="192"/>
      <c r="B1802" s="188" t="s">
        <v>1174</v>
      </c>
      <c r="C1802" s="298" t="s">
        <v>2799</v>
      </c>
      <c r="D1802" s="190" t="s">
        <v>258</v>
      </c>
      <c r="E1802" s="210">
        <v>1863.2</v>
      </c>
      <c r="F1802" s="436">
        <v>41757</v>
      </c>
      <c r="G1802" s="54">
        <v>1863.2</v>
      </c>
      <c r="H1802" s="36">
        <f t="shared" si="29"/>
        <v>0</v>
      </c>
      <c r="I1802" s="621" t="s">
        <v>65</v>
      </c>
    </row>
    <row r="1803" spans="1:9" x14ac:dyDescent="0.25">
      <c r="A1803" s="192"/>
      <c r="B1803" s="188" t="s">
        <v>1175</v>
      </c>
      <c r="C1803" s="298" t="s">
        <v>2799</v>
      </c>
      <c r="D1803" s="190" t="s">
        <v>231</v>
      </c>
      <c r="E1803" s="210">
        <v>2029.5</v>
      </c>
      <c r="F1803" s="436">
        <v>41757</v>
      </c>
      <c r="G1803" s="54">
        <v>2029.5</v>
      </c>
      <c r="H1803" s="36">
        <f t="shared" si="29"/>
        <v>0</v>
      </c>
      <c r="I1803" s="621" t="s">
        <v>65</v>
      </c>
    </row>
    <row r="1804" spans="1:9" x14ac:dyDescent="0.25">
      <c r="A1804" s="192"/>
      <c r="B1804" s="188" t="s">
        <v>1176</v>
      </c>
      <c r="C1804" s="298" t="s">
        <v>2799</v>
      </c>
      <c r="D1804" s="190" t="s">
        <v>8</v>
      </c>
      <c r="E1804" s="210">
        <v>2860</v>
      </c>
      <c r="F1804" s="436">
        <v>41757</v>
      </c>
      <c r="G1804" s="54">
        <v>2860</v>
      </c>
      <c r="H1804" s="36">
        <f t="shared" si="29"/>
        <v>0</v>
      </c>
      <c r="I1804" s="621" t="s">
        <v>8</v>
      </c>
    </row>
    <row r="1805" spans="1:9" x14ac:dyDescent="0.25">
      <c r="A1805" s="192"/>
      <c r="B1805" s="188" t="s">
        <v>1177</v>
      </c>
      <c r="C1805" s="298" t="s">
        <v>2799</v>
      </c>
      <c r="D1805" s="190" t="s">
        <v>233</v>
      </c>
      <c r="E1805" s="210">
        <v>1031.2</v>
      </c>
      <c r="F1805" s="436">
        <v>41757</v>
      </c>
      <c r="G1805" s="54">
        <v>1031.2</v>
      </c>
      <c r="H1805" s="36">
        <f t="shared" si="29"/>
        <v>0</v>
      </c>
      <c r="I1805" s="621" t="s">
        <v>65</v>
      </c>
    </row>
    <row r="1806" spans="1:9" x14ac:dyDescent="0.25">
      <c r="A1806" s="192"/>
      <c r="B1806" s="188" t="s">
        <v>1178</v>
      </c>
      <c r="C1806" s="298" t="s">
        <v>2799</v>
      </c>
      <c r="D1806" s="190" t="s">
        <v>133</v>
      </c>
      <c r="E1806" s="210">
        <v>14994</v>
      </c>
      <c r="F1806" s="436">
        <v>41755</v>
      </c>
      <c r="G1806" s="42">
        <v>14994</v>
      </c>
      <c r="H1806" s="36">
        <f t="shared" si="29"/>
        <v>0</v>
      </c>
      <c r="I1806" s="621"/>
    </row>
    <row r="1807" spans="1:9" x14ac:dyDescent="0.25">
      <c r="A1807" s="192"/>
      <c r="B1807" s="188" t="s">
        <v>1179</v>
      </c>
      <c r="C1807" s="298" t="s">
        <v>2799</v>
      </c>
      <c r="D1807" s="190" t="s">
        <v>99</v>
      </c>
      <c r="E1807" s="210">
        <v>364.5</v>
      </c>
      <c r="F1807" s="436">
        <v>41755</v>
      </c>
      <c r="G1807" s="42">
        <v>364.5</v>
      </c>
      <c r="H1807" s="36">
        <f t="shared" si="29"/>
        <v>0</v>
      </c>
      <c r="I1807" s="621"/>
    </row>
    <row r="1808" spans="1:9" x14ac:dyDescent="0.25">
      <c r="A1808" s="192"/>
      <c r="B1808" s="188" t="s">
        <v>1180</v>
      </c>
      <c r="C1808" s="298" t="s">
        <v>2799</v>
      </c>
      <c r="D1808" s="190" t="s">
        <v>316</v>
      </c>
      <c r="E1808" s="210">
        <v>1100</v>
      </c>
      <c r="F1808" s="436">
        <v>41759</v>
      </c>
      <c r="G1808" s="42">
        <v>1100</v>
      </c>
      <c r="H1808" s="36">
        <f t="shared" si="29"/>
        <v>0</v>
      </c>
      <c r="I1808" s="621" t="s">
        <v>12</v>
      </c>
    </row>
    <row r="1809" spans="1:9" x14ac:dyDescent="0.25">
      <c r="A1809" s="192"/>
      <c r="B1809" s="188" t="s">
        <v>1181</v>
      </c>
      <c r="C1809" s="298" t="s">
        <v>2799</v>
      </c>
      <c r="D1809" s="190" t="s">
        <v>244</v>
      </c>
      <c r="E1809" s="210">
        <v>27403.200000000001</v>
      </c>
      <c r="F1809" s="497" t="s">
        <v>2936</v>
      </c>
      <c r="G1809" s="219">
        <v>27403.200000000001</v>
      </c>
      <c r="H1809" s="36">
        <f t="shared" si="29"/>
        <v>0</v>
      </c>
      <c r="I1809" s="621" t="s">
        <v>162</v>
      </c>
    </row>
    <row r="1810" spans="1:9" x14ac:dyDescent="0.25">
      <c r="A1810" s="192"/>
      <c r="B1810" s="188" t="s">
        <v>1182</v>
      </c>
      <c r="C1810" s="298" t="s">
        <v>2799</v>
      </c>
      <c r="D1810" s="190" t="s">
        <v>310</v>
      </c>
      <c r="E1810" s="210">
        <v>24081.599999999999</v>
      </c>
      <c r="F1810" s="497" t="s">
        <v>2937</v>
      </c>
      <c r="G1810" s="219">
        <v>24081.599999999999</v>
      </c>
      <c r="H1810" s="36">
        <f t="shared" si="29"/>
        <v>0</v>
      </c>
      <c r="I1810" s="621" t="s">
        <v>162</v>
      </c>
    </row>
    <row r="1811" spans="1:9" x14ac:dyDescent="0.25">
      <c r="A1811" s="192"/>
      <c r="B1811" s="188" t="s">
        <v>1183</v>
      </c>
      <c r="C1811" s="298" t="s">
        <v>2799</v>
      </c>
      <c r="D1811" s="190" t="s">
        <v>101</v>
      </c>
      <c r="E1811" s="210">
        <v>72740.399999999994</v>
      </c>
      <c r="F1811" s="497" t="s">
        <v>2938</v>
      </c>
      <c r="G1811" s="219">
        <v>72740.399999999994</v>
      </c>
      <c r="H1811" s="36">
        <f t="shared" si="29"/>
        <v>0</v>
      </c>
      <c r="I1811" s="621" t="s">
        <v>162</v>
      </c>
    </row>
    <row r="1812" spans="1:9" x14ac:dyDescent="0.25">
      <c r="A1812" s="192"/>
      <c r="B1812" s="188" t="s">
        <v>1184</v>
      </c>
      <c r="C1812" s="298" t="s">
        <v>2799</v>
      </c>
      <c r="D1812" s="190" t="s">
        <v>392</v>
      </c>
      <c r="E1812" s="210">
        <v>20</v>
      </c>
      <c r="F1812" s="436">
        <v>41755</v>
      </c>
      <c r="G1812" s="42">
        <v>20</v>
      </c>
      <c r="H1812" s="36">
        <f t="shared" si="29"/>
        <v>0</v>
      </c>
      <c r="I1812" s="621"/>
    </row>
    <row r="1813" spans="1:9" x14ac:dyDescent="0.25">
      <c r="A1813" s="192"/>
      <c r="B1813" s="188" t="s">
        <v>1185</v>
      </c>
      <c r="C1813" s="298" t="s">
        <v>2799</v>
      </c>
      <c r="D1813" s="190" t="s">
        <v>24</v>
      </c>
      <c r="E1813" s="210">
        <v>1504.4</v>
      </c>
      <c r="F1813" s="436">
        <v>41755</v>
      </c>
      <c r="G1813" s="42">
        <v>1504.4</v>
      </c>
      <c r="H1813" s="36">
        <f t="shared" si="29"/>
        <v>0</v>
      </c>
      <c r="I1813" s="621" t="s">
        <v>8</v>
      </c>
    </row>
    <row r="1814" spans="1:9" ht="23.25" x14ac:dyDescent="0.25">
      <c r="A1814" s="192"/>
      <c r="B1814" s="188" t="s">
        <v>1186</v>
      </c>
      <c r="C1814" s="298" t="s">
        <v>2799</v>
      </c>
      <c r="D1814" s="190" t="s">
        <v>180</v>
      </c>
      <c r="E1814" s="220">
        <v>32333.4</v>
      </c>
      <c r="F1814" s="500" t="s">
        <v>2939</v>
      </c>
      <c r="G1814" s="219">
        <v>32333.4</v>
      </c>
      <c r="H1814" s="36">
        <f t="shared" si="29"/>
        <v>0</v>
      </c>
      <c r="I1814" s="621" t="s">
        <v>330</v>
      </c>
    </row>
    <row r="1815" spans="1:9" x14ac:dyDescent="0.25">
      <c r="A1815" s="192">
        <v>41756</v>
      </c>
      <c r="B1815" s="188" t="s">
        <v>1187</v>
      </c>
      <c r="C1815" s="298" t="s">
        <v>2799</v>
      </c>
      <c r="D1815" s="190" t="s">
        <v>650</v>
      </c>
      <c r="E1815" s="210">
        <v>7271.7</v>
      </c>
      <c r="F1815" s="436">
        <v>41756</v>
      </c>
      <c r="G1815" s="42">
        <v>7271.7</v>
      </c>
      <c r="H1815" s="36">
        <f t="shared" si="29"/>
        <v>0</v>
      </c>
      <c r="I1815" s="621"/>
    </row>
    <row r="1816" spans="1:9" x14ac:dyDescent="0.25">
      <c r="A1816" s="192"/>
      <c r="B1816" s="188" t="s">
        <v>1188</v>
      </c>
      <c r="C1816" s="298" t="s">
        <v>2799</v>
      </c>
      <c r="D1816" s="190" t="s">
        <v>106</v>
      </c>
      <c r="E1816" s="210">
        <v>130819</v>
      </c>
      <c r="F1816" s="486">
        <v>41772</v>
      </c>
      <c r="G1816" s="219">
        <v>130819</v>
      </c>
      <c r="H1816" s="36">
        <f t="shared" si="29"/>
        <v>0</v>
      </c>
      <c r="I1816" s="623"/>
    </row>
    <row r="1817" spans="1:9" x14ac:dyDescent="0.25">
      <c r="A1817" s="192"/>
      <c r="B1817" s="188" t="s">
        <v>1189</v>
      </c>
      <c r="C1817" s="298" t="s">
        <v>2799</v>
      </c>
      <c r="D1817" s="190" t="s">
        <v>106</v>
      </c>
      <c r="E1817" s="210">
        <v>135026</v>
      </c>
      <c r="F1817" s="486">
        <v>41772</v>
      </c>
      <c r="G1817" s="219">
        <v>135026</v>
      </c>
      <c r="H1817" s="36">
        <f t="shared" si="29"/>
        <v>0</v>
      </c>
      <c r="I1817" s="621"/>
    </row>
    <row r="1818" spans="1:9" x14ac:dyDescent="0.25">
      <c r="A1818" s="192"/>
      <c r="B1818" s="188" t="s">
        <v>1190</v>
      </c>
      <c r="C1818" s="298" t="s">
        <v>2799</v>
      </c>
      <c r="D1818" s="190" t="s">
        <v>106</v>
      </c>
      <c r="E1818" s="210">
        <v>183024</v>
      </c>
      <c r="F1818" s="486">
        <v>41769</v>
      </c>
      <c r="G1818" s="219">
        <v>183024</v>
      </c>
      <c r="H1818" s="36">
        <f t="shared" si="29"/>
        <v>0</v>
      </c>
      <c r="I1818" s="621"/>
    </row>
    <row r="1819" spans="1:9" x14ac:dyDescent="0.25">
      <c r="A1819" s="192"/>
      <c r="B1819" s="188" t="s">
        <v>1191</v>
      </c>
      <c r="C1819" s="298" t="s">
        <v>2799</v>
      </c>
      <c r="D1819" s="190" t="s">
        <v>106</v>
      </c>
      <c r="E1819" s="210">
        <v>142104</v>
      </c>
      <c r="F1819" s="486">
        <v>41772</v>
      </c>
      <c r="G1819" s="219">
        <v>142104</v>
      </c>
      <c r="H1819" s="36">
        <f t="shared" si="29"/>
        <v>0</v>
      </c>
      <c r="I1819" s="621"/>
    </row>
    <row r="1820" spans="1:9" x14ac:dyDescent="0.25">
      <c r="A1820" s="192"/>
      <c r="B1820" s="188" t="s">
        <v>1192</v>
      </c>
      <c r="C1820" s="298" t="s">
        <v>2799</v>
      </c>
      <c r="D1820" s="190" t="s">
        <v>106</v>
      </c>
      <c r="E1820" s="210">
        <v>161758</v>
      </c>
      <c r="F1820" s="486">
        <v>41772</v>
      </c>
      <c r="G1820" s="219">
        <v>161758</v>
      </c>
      <c r="H1820" s="36">
        <f t="shared" si="29"/>
        <v>0</v>
      </c>
      <c r="I1820" s="621"/>
    </row>
    <row r="1821" spans="1:9" x14ac:dyDescent="0.25">
      <c r="A1821" s="192"/>
      <c r="B1821" s="188" t="s">
        <v>1193</v>
      </c>
      <c r="C1821" s="298" t="s">
        <v>2799</v>
      </c>
      <c r="D1821" s="190" t="s">
        <v>106</v>
      </c>
      <c r="E1821" s="210">
        <v>406212</v>
      </c>
      <c r="F1821" s="486">
        <v>41773</v>
      </c>
      <c r="G1821" s="219">
        <v>406212</v>
      </c>
      <c r="H1821" s="36">
        <f t="shared" si="29"/>
        <v>0</v>
      </c>
      <c r="I1821" s="621"/>
    </row>
    <row r="1822" spans="1:9" x14ac:dyDescent="0.25">
      <c r="A1822" s="192"/>
      <c r="B1822" s="188" t="s">
        <v>1194</v>
      </c>
      <c r="C1822" s="298" t="s">
        <v>2799</v>
      </c>
      <c r="D1822" s="190" t="s">
        <v>85</v>
      </c>
      <c r="E1822" s="210">
        <v>10316.6</v>
      </c>
      <c r="F1822" s="436">
        <v>41757</v>
      </c>
      <c r="G1822" s="42">
        <v>10316.6</v>
      </c>
      <c r="H1822" s="36">
        <f t="shared" si="29"/>
        <v>0</v>
      </c>
      <c r="I1822" s="621" t="s">
        <v>162</v>
      </c>
    </row>
    <row r="1823" spans="1:9" x14ac:dyDescent="0.25">
      <c r="A1823" s="192"/>
      <c r="B1823" s="188" t="s">
        <v>1195</v>
      </c>
      <c r="C1823" s="298" t="s">
        <v>2799</v>
      </c>
      <c r="D1823" s="190" t="s">
        <v>2940</v>
      </c>
      <c r="E1823" s="210">
        <v>2150.5</v>
      </c>
      <c r="F1823" s="486" t="s">
        <v>2941</v>
      </c>
      <c r="G1823" s="42">
        <v>2150.5</v>
      </c>
      <c r="H1823" s="36">
        <f t="shared" si="29"/>
        <v>0</v>
      </c>
      <c r="I1823" s="621"/>
    </row>
    <row r="1824" spans="1:9" x14ac:dyDescent="0.25">
      <c r="A1824" s="192"/>
      <c r="B1824" s="188" t="s">
        <v>1196</v>
      </c>
      <c r="C1824" s="298" t="s">
        <v>2799</v>
      </c>
      <c r="D1824" s="190" t="s">
        <v>68</v>
      </c>
      <c r="E1824" s="210">
        <v>4221</v>
      </c>
      <c r="F1824" s="436">
        <v>41756</v>
      </c>
      <c r="G1824" s="42">
        <v>4221</v>
      </c>
      <c r="H1824" s="36">
        <f t="shared" si="29"/>
        <v>0</v>
      </c>
      <c r="I1824" s="621" t="s">
        <v>21</v>
      </c>
    </row>
    <row r="1825" spans="1:9" x14ac:dyDescent="0.25">
      <c r="A1825" s="192"/>
      <c r="B1825" s="188" t="s">
        <v>1197</v>
      </c>
      <c r="C1825" s="298" t="s">
        <v>2799</v>
      </c>
      <c r="D1825" s="190" t="s">
        <v>62</v>
      </c>
      <c r="E1825" s="210">
        <v>22647</v>
      </c>
      <c r="F1825" s="436">
        <v>41756</v>
      </c>
      <c r="G1825" s="42">
        <v>22647</v>
      </c>
      <c r="H1825" s="36">
        <f t="shared" si="29"/>
        <v>0</v>
      </c>
      <c r="I1825" s="621" t="s">
        <v>21</v>
      </c>
    </row>
    <row r="1826" spans="1:9" x14ac:dyDescent="0.25">
      <c r="A1826" s="192"/>
      <c r="B1826" s="188" t="s">
        <v>1199</v>
      </c>
      <c r="C1826" s="298" t="s">
        <v>2799</v>
      </c>
      <c r="D1826" s="190" t="s">
        <v>14</v>
      </c>
      <c r="E1826" s="210">
        <v>11317.6</v>
      </c>
      <c r="F1826" s="436">
        <v>41756</v>
      </c>
      <c r="G1826" s="42">
        <v>11317.6</v>
      </c>
      <c r="H1826" s="36">
        <f t="shared" si="29"/>
        <v>0</v>
      </c>
      <c r="I1826" s="621" t="s">
        <v>21</v>
      </c>
    </row>
    <row r="1827" spans="1:9" x14ac:dyDescent="0.25">
      <c r="A1827" s="192"/>
      <c r="B1827" s="188" t="s">
        <v>1200</v>
      </c>
      <c r="C1827" s="298" t="s">
        <v>2799</v>
      </c>
      <c r="D1827" s="190" t="s">
        <v>19</v>
      </c>
      <c r="E1827" s="210">
        <v>648139.97</v>
      </c>
      <c r="F1827" s="492" t="s">
        <v>4899</v>
      </c>
      <c r="G1827" s="42">
        <f>126156.16+314600+207383.81</f>
        <v>648139.97</v>
      </c>
      <c r="H1827" s="36">
        <f t="shared" si="29"/>
        <v>0</v>
      </c>
      <c r="I1827" s="621"/>
    </row>
    <row r="1828" spans="1:9" x14ac:dyDescent="0.25">
      <c r="A1828" s="192"/>
      <c r="B1828" s="188" t="s">
        <v>1201</v>
      </c>
      <c r="C1828" s="298" t="s">
        <v>2799</v>
      </c>
      <c r="D1828" s="190" t="s">
        <v>517</v>
      </c>
      <c r="E1828" s="210">
        <v>1821.5</v>
      </c>
      <c r="F1828" s="436">
        <v>41756</v>
      </c>
      <c r="G1828" s="42">
        <v>1821.5</v>
      </c>
      <c r="H1828" s="36">
        <f t="shared" si="29"/>
        <v>0</v>
      </c>
      <c r="I1828" s="621"/>
    </row>
    <row r="1829" spans="1:9" x14ac:dyDescent="0.25">
      <c r="A1829" s="192"/>
      <c r="B1829" s="188" t="s">
        <v>1203</v>
      </c>
      <c r="C1829" s="298" t="s">
        <v>2799</v>
      </c>
      <c r="D1829" s="190" t="s">
        <v>879</v>
      </c>
      <c r="E1829" s="210">
        <v>1137.5</v>
      </c>
      <c r="F1829" s="436">
        <v>41756</v>
      </c>
      <c r="G1829" s="42">
        <v>1137.5</v>
      </c>
      <c r="H1829" s="36">
        <f t="shared" si="29"/>
        <v>0</v>
      </c>
      <c r="I1829" s="621"/>
    </row>
    <row r="1830" spans="1:9" x14ac:dyDescent="0.25">
      <c r="A1830" s="192"/>
      <c r="B1830" s="188" t="s">
        <v>1205</v>
      </c>
      <c r="C1830" s="298" t="s">
        <v>2799</v>
      </c>
      <c r="D1830" s="190" t="s">
        <v>98</v>
      </c>
      <c r="E1830" s="210">
        <v>8563.5</v>
      </c>
      <c r="F1830" s="436">
        <v>41756</v>
      </c>
      <c r="G1830" s="42">
        <v>8563.5</v>
      </c>
      <c r="H1830" s="36">
        <f t="shared" si="29"/>
        <v>0</v>
      </c>
      <c r="I1830" s="621"/>
    </row>
    <row r="1831" spans="1:9" x14ac:dyDescent="0.25">
      <c r="A1831" s="192"/>
      <c r="B1831" s="188" t="s">
        <v>1206</v>
      </c>
      <c r="C1831" s="298" t="s">
        <v>2799</v>
      </c>
      <c r="D1831" s="190" t="s">
        <v>8</v>
      </c>
      <c r="E1831" s="210">
        <v>652</v>
      </c>
      <c r="F1831" s="436">
        <v>41756</v>
      </c>
      <c r="G1831" s="42">
        <v>652</v>
      </c>
      <c r="H1831" s="36">
        <f t="shared" si="29"/>
        <v>0</v>
      </c>
      <c r="I1831" s="621" t="s">
        <v>8</v>
      </c>
    </row>
    <row r="1832" spans="1:9" x14ac:dyDescent="0.25">
      <c r="A1832" s="192"/>
      <c r="B1832" s="188" t="s">
        <v>1207</v>
      </c>
      <c r="C1832" s="298" t="s">
        <v>2799</v>
      </c>
      <c r="D1832" s="190" t="s">
        <v>8</v>
      </c>
      <c r="E1832" s="210">
        <v>2538.1999999999998</v>
      </c>
      <c r="F1832" s="436">
        <v>41756</v>
      </c>
      <c r="G1832" s="42">
        <v>2538.1999999999998</v>
      </c>
      <c r="H1832" s="36">
        <f t="shared" si="29"/>
        <v>0</v>
      </c>
      <c r="I1832" s="621" t="s">
        <v>8</v>
      </c>
    </row>
    <row r="1833" spans="1:9" x14ac:dyDescent="0.25">
      <c r="A1833" s="192"/>
      <c r="B1833" s="188" t="s">
        <v>1208</v>
      </c>
      <c r="C1833" s="298" t="s">
        <v>2799</v>
      </c>
      <c r="D1833" s="190" t="s">
        <v>55</v>
      </c>
      <c r="E1833" s="210">
        <v>10189.6</v>
      </c>
      <c r="F1833" s="489" t="s">
        <v>2942</v>
      </c>
      <c r="G1833" s="42">
        <v>10189.6</v>
      </c>
      <c r="H1833" s="36">
        <f t="shared" si="29"/>
        <v>0</v>
      </c>
      <c r="I1833" s="621" t="s">
        <v>8</v>
      </c>
    </row>
    <row r="1834" spans="1:9" x14ac:dyDescent="0.25">
      <c r="A1834" s="192"/>
      <c r="B1834" s="188" t="s">
        <v>1209</v>
      </c>
      <c r="C1834" s="298" t="s">
        <v>2799</v>
      </c>
      <c r="D1834" s="190" t="s">
        <v>136</v>
      </c>
      <c r="E1834" s="210">
        <v>5164.3999999999996</v>
      </c>
      <c r="F1834" s="436">
        <v>41756</v>
      </c>
      <c r="G1834" s="42">
        <v>5164.3999999999996</v>
      </c>
      <c r="H1834" s="36">
        <f t="shared" si="29"/>
        <v>0</v>
      </c>
      <c r="I1834" s="621"/>
    </row>
    <row r="1835" spans="1:9" x14ac:dyDescent="0.25">
      <c r="A1835" s="192"/>
      <c r="B1835" s="188" t="s">
        <v>1210</v>
      </c>
      <c r="C1835" s="298" t="s">
        <v>2799</v>
      </c>
      <c r="D1835" s="190" t="s">
        <v>130</v>
      </c>
      <c r="E1835" s="210">
        <v>13337.1</v>
      </c>
      <c r="F1835" s="489" t="s">
        <v>2943</v>
      </c>
      <c r="G1835" s="219">
        <v>13337.1</v>
      </c>
      <c r="H1835" s="36">
        <f t="shared" si="29"/>
        <v>0</v>
      </c>
      <c r="I1835" s="621" t="s">
        <v>21</v>
      </c>
    </row>
    <row r="1836" spans="1:9" x14ac:dyDescent="0.25">
      <c r="A1836" s="192"/>
      <c r="B1836" s="188" t="s">
        <v>1211</v>
      </c>
      <c r="C1836" s="298" t="s">
        <v>2799</v>
      </c>
      <c r="D1836" s="190" t="s">
        <v>2944</v>
      </c>
      <c r="E1836" s="210">
        <v>32816.199999999997</v>
      </c>
      <c r="F1836" s="489" t="s">
        <v>2945</v>
      </c>
      <c r="G1836" s="42">
        <v>32816.199999999997</v>
      </c>
      <c r="H1836" s="36">
        <f t="shared" si="29"/>
        <v>0</v>
      </c>
      <c r="I1836" s="621" t="s">
        <v>8</v>
      </c>
    </row>
    <row r="1837" spans="1:9" x14ac:dyDescent="0.25">
      <c r="A1837" s="192"/>
      <c r="B1837" s="188" t="s">
        <v>1212</v>
      </c>
      <c r="C1837" s="298" t="s">
        <v>2799</v>
      </c>
      <c r="D1837" s="190" t="s">
        <v>83</v>
      </c>
      <c r="E1837" s="210">
        <v>3159</v>
      </c>
      <c r="F1837" s="436">
        <v>41756</v>
      </c>
      <c r="G1837" s="42">
        <v>3159</v>
      </c>
      <c r="H1837" s="36">
        <f t="shared" si="29"/>
        <v>0</v>
      </c>
      <c r="I1837" s="621" t="s">
        <v>21</v>
      </c>
    </row>
    <row r="1838" spans="1:9" x14ac:dyDescent="0.25">
      <c r="A1838" s="192"/>
      <c r="B1838" s="188" t="s">
        <v>1214</v>
      </c>
      <c r="C1838" s="298" t="s">
        <v>2799</v>
      </c>
      <c r="D1838" s="190" t="s">
        <v>763</v>
      </c>
      <c r="E1838" s="210">
        <v>32880.1</v>
      </c>
      <c r="F1838" s="436">
        <v>41757</v>
      </c>
      <c r="G1838" s="42">
        <v>32880.1</v>
      </c>
      <c r="H1838" s="36">
        <f t="shared" si="29"/>
        <v>0</v>
      </c>
      <c r="I1838" s="621" t="s">
        <v>65</v>
      </c>
    </row>
    <row r="1839" spans="1:9" x14ac:dyDescent="0.25">
      <c r="A1839" s="192"/>
      <c r="B1839" s="188" t="s">
        <v>1215</v>
      </c>
      <c r="C1839" s="298" t="s">
        <v>2799</v>
      </c>
      <c r="D1839" s="190" t="s">
        <v>188</v>
      </c>
      <c r="E1839" s="210">
        <v>3065.2</v>
      </c>
      <c r="F1839" s="436">
        <v>41756</v>
      </c>
      <c r="G1839" s="42">
        <v>3065.2</v>
      </c>
      <c r="H1839" s="36">
        <f t="shared" si="29"/>
        <v>0</v>
      </c>
      <c r="I1839" s="621" t="s">
        <v>21</v>
      </c>
    </row>
    <row r="1840" spans="1:9" x14ac:dyDescent="0.25">
      <c r="A1840" s="192"/>
      <c r="B1840" s="188" t="s">
        <v>1216</v>
      </c>
      <c r="C1840" s="298" t="s">
        <v>2799</v>
      </c>
      <c r="D1840" s="190" t="s">
        <v>215</v>
      </c>
      <c r="E1840" s="210">
        <v>435</v>
      </c>
      <c r="F1840" s="436">
        <v>41756</v>
      </c>
      <c r="G1840" s="42">
        <v>435</v>
      </c>
      <c r="H1840" s="36">
        <f t="shared" si="29"/>
        <v>0</v>
      </c>
      <c r="I1840" s="621"/>
    </row>
    <row r="1841" spans="1:9" x14ac:dyDescent="0.25">
      <c r="A1841" s="192"/>
      <c r="B1841" s="188" t="s">
        <v>1217</v>
      </c>
      <c r="C1841" s="298" t="s">
        <v>2799</v>
      </c>
      <c r="D1841" s="190" t="s">
        <v>218</v>
      </c>
      <c r="E1841" s="210">
        <v>23736</v>
      </c>
      <c r="F1841" s="486">
        <v>41761</v>
      </c>
      <c r="G1841" s="219">
        <v>23736</v>
      </c>
      <c r="H1841" s="36">
        <f t="shared" si="29"/>
        <v>0</v>
      </c>
      <c r="I1841" s="621" t="s">
        <v>12</v>
      </c>
    </row>
    <row r="1842" spans="1:9" x14ac:dyDescent="0.25">
      <c r="A1842" s="192"/>
      <c r="B1842" s="188" t="s">
        <v>1218</v>
      </c>
      <c r="C1842" s="298" t="s">
        <v>2799</v>
      </c>
      <c r="D1842" s="190" t="s">
        <v>188</v>
      </c>
      <c r="E1842" s="210">
        <v>189</v>
      </c>
      <c r="F1842" s="436">
        <v>41756</v>
      </c>
      <c r="G1842" s="42">
        <v>189</v>
      </c>
      <c r="H1842" s="36">
        <f t="shared" si="29"/>
        <v>0</v>
      </c>
      <c r="I1842" s="621" t="s">
        <v>21</v>
      </c>
    </row>
    <row r="1843" spans="1:9" x14ac:dyDescent="0.25">
      <c r="A1843" s="192"/>
      <c r="B1843" s="188" t="s">
        <v>1220</v>
      </c>
      <c r="C1843" s="298" t="s">
        <v>2799</v>
      </c>
      <c r="D1843" s="196" t="s">
        <v>53</v>
      </c>
      <c r="E1843" s="215">
        <v>0</v>
      </c>
      <c r="F1843" s="436"/>
      <c r="G1843" s="42">
        <v>0</v>
      </c>
      <c r="H1843" s="36">
        <f t="shared" si="29"/>
        <v>0</v>
      </c>
      <c r="I1843" s="621" t="s">
        <v>324</v>
      </c>
    </row>
    <row r="1844" spans="1:9" x14ac:dyDescent="0.25">
      <c r="A1844" s="192"/>
      <c r="B1844" s="188" t="s">
        <v>1221</v>
      </c>
      <c r="C1844" s="298" t="s">
        <v>2799</v>
      </c>
      <c r="D1844" s="190" t="s">
        <v>1778</v>
      </c>
      <c r="E1844" s="210">
        <v>1975.6</v>
      </c>
      <c r="F1844" s="436">
        <v>41758</v>
      </c>
      <c r="G1844" s="42">
        <v>1975.6</v>
      </c>
      <c r="H1844" s="36">
        <f t="shared" si="29"/>
        <v>0</v>
      </c>
      <c r="I1844" s="621" t="s">
        <v>12</v>
      </c>
    </row>
    <row r="1845" spans="1:9" x14ac:dyDescent="0.25">
      <c r="A1845" s="192"/>
      <c r="B1845" s="188" t="s">
        <v>1222</v>
      </c>
      <c r="C1845" s="298" t="s">
        <v>2799</v>
      </c>
      <c r="D1845" s="190" t="s">
        <v>287</v>
      </c>
      <c r="E1845" s="210">
        <v>5337.6</v>
      </c>
      <c r="F1845" s="436">
        <v>41758</v>
      </c>
      <c r="G1845" s="42">
        <v>5337.6</v>
      </c>
      <c r="H1845" s="36">
        <f t="shared" si="29"/>
        <v>0</v>
      </c>
      <c r="I1845" s="621" t="s">
        <v>12</v>
      </c>
    </row>
    <row r="1846" spans="1:9" x14ac:dyDescent="0.25">
      <c r="A1846" s="192"/>
      <c r="B1846" s="188" t="s">
        <v>1223</v>
      </c>
      <c r="C1846" s="298" t="s">
        <v>2799</v>
      </c>
      <c r="D1846" s="190" t="s">
        <v>8</v>
      </c>
      <c r="E1846" s="210">
        <v>2822.5</v>
      </c>
      <c r="F1846" s="436">
        <v>41756</v>
      </c>
      <c r="G1846" s="42">
        <v>2822.5</v>
      </c>
      <c r="H1846" s="36">
        <f t="shared" si="29"/>
        <v>0</v>
      </c>
      <c r="I1846" s="621" t="s">
        <v>8</v>
      </c>
    </row>
    <row r="1847" spans="1:9" x14ac:dyDescent="0.25">
      <c r="A1847" s="192"/>
      <c r="B1847" s="188" t="s">
        <v>1225</v>
      </c>
      <c r="C1847" s="298" t="s">
        <v>2799</v>
      </c>
      <c r="D1847" s="190" t="s">
        <v>17</v>
      </c>
      <c r="E1847" s="210">
        <v>748</v>
      </c>
      <c r="F1847" s="436">
        <v>41756</v>
      </c>
      <c r="G1847" s="42">
        <v>748</v>
      </c>
      <c r="H1847" s="36">
        <f t="shared" si="29"/>
        <v>0</v>
      </c>
      <c r="I1847" s="621"/>
    </row>
    <row r="1848" spans="1:9" x14ac:dyDescent="0.25">
      <c r="A1848" s="192"/>
      <c r="B1848" s="188" t="s">
        <v>1226</v>
      </c>
      <c r="C1848" s="298" t="s">
        <v>2799</v>
      </c>
      <c r="D1848" s="190" t="s">
        <v>8</v>
      </c>
      <c r="E1848" s="210">
        <v>726</v>
      </c>
      <c r="F1848" s="436">
        <v>41756</v>
      </c>
      <c r="G1848" s="42">
        <v>726</v>
      </c>
      <c r="H1848" s="36">
        <f t="shared" si="29"/>
        <v>0</v>
      </c>
      <c r="I1848" s="621" t="s">
        <v>8</v>
      </c>
    </row>
    <row r="1849" spans="1:9" x14ac:dyDescent="0.25">
      <c r="A1849" s="192"/>
      <c r="B1849" s="188" t="s">
        <v>1227</v>
      </c>
      <c r="C1849" s="298" t="s">
        <v>2799</v>
      </c>
      <c r="D1849" s="190" t="s">
        <v>29</v>
      </c>
      <c r="E1849" s="210">
        <v>2636</v>
      </c>
      <c r="F1849" s="436">
        <v>41758</v>
      </c>
      <c r="G1849" s="42">
        <v>2636</v>
      </c>
      <c r="H1849" s="36">
        <f t="shared" si="29"/>
        <v>0</v>
      </c>
      <c r="I1849" s="621" t="s">
        <v>12</v>
      </c>
    </row>
    <row r="1850" spans="1:9" x14ac:dyDescent="0.25">
      <c r="A1850" s="192"/>
      <c r="B1850" s="188" t="s">
        <v>1228</v>
      </c>
      <c r="C1850" s="298" t="s">
        <v>2799</v>
      </c>
      <c r="D1850" s="190" t="s">
        <v>245</v>
      </c>
      <c r="E1850" s="210">
        <v>23785</v>
      </c>
      <c r="F1850" s="436">
        <v>41757</v>
      </c>
      <c r="G1850" s="42">
        <v>23785</v>
      </c>
      <c r="H1850" s="36">
        <f t="shared" si="29"/>
        <v>0</v>
      </c>
      <c r="I1850" s="621" t="s">
        <v>27</v>
      </c>
    </row>
    <row r="1851" spans="1:9" x14ac:dyDescent="0.25">
      <c r="A1851" s="192"/>
      <c r="B1851" s="188" t="s">
        <v>1230</v>
      </c>
      <c r="C1851" s="298" t="s">
        <v>2799</v>
      </c>
      <c r="D1851" s="190" t="s">
        <v>346</v>
      </c>
      <c r="E1851" s="210">
        <v>3655</v>
      </c>
      <c r="F1851" s="436">
        <v>41757</v>
      </c>
      <c r="G1851" s="42">
        <v>3655</v>
      </c>
      <c r="H1851" s="36">
        <f t="shared" si="29"/>
        <v>0</v>
      </c>
      <c r="I1851" s="621" t="s">
        <v>27</v>
      </c>
    </row>
    <row r="1852" spans="1:9" x14ac:dyDescent="0.25">
      <c r="A1852" s="192"/>
      <c r="B1852" s="188" t="s">
        <v>1231</v>
      </c>
      <c r="C1852" s="298" t="s">
        <v>2799</v>
      </c>
      <c r="D1852" s="190" t="s">
        <v>85</v>
      </c>
      <c r="E1852" s="210">
        <v>12079</v>
      </c>
      <c r="F1852" s="436">
        <v>41757</v>
      </c>
      <c r="G1852" s="42">
        <v>12079</v>
      </c>
      <c r="H1852" s="36">
        <f t="shared" si="29"/>
        <v>0</v>
      </c>
      <c r="I1852" s="621" t="s">
        <v>27</v>
      </c>
    </row>
    <row r="1853" spans="1:9" x14ac:dyDescent="0.25">
      <c r="A1853" s="192"/>
      <c r="B1853" s="188" t="s">
        <v>1232</v>
      </c>
      <c r="C1853" s="298" t="s">
        <v>2799</v>
      </c>
      <c r="D1853" s="190" t="s">
        <v>149</v>
      </c>
      <c r="E1853" s="210">
        <v>12961.4</v>
      </c>
      <c r="F1853" s="436">
        <v>41757</v>
      </c>
      <c r="G1853" s="42">
        <v>12961.4</v>
      </c>
      <c r="H1853" s="36">
        <f t="shared" si="29"/>
        <v>0</v>
      </c>
      <c r="I1853" s="621" t="s">
        <v>27</v>
      </c>
    </row>
    <row r="1854" spans="1:9" x14ac:dyDescent="0.25">
      <c r="A1854" s="232">
        <v>41756</v>
      </c>
      <c r="B1854" s="255" t="s">
        <v>1233</v>
      </c>
      <c r="C1854" s="298" t="s">
        <v>2799</v>
      </c>
      <c r="D1854" s="190" t="s">
        <v>111</v>
      </c>
      <c r="E1854" s="210">
        <v>3385.6</v>
      </c>
      <c r="F1854" s="436">
        <v>41758</v>
      </c>
      <c r="G1854" s="42">
        <v>3385.6</v>
      </c>
      <c r="H1854" s="50">
        <f t="shared" si="29"/>
        <v>0</v>
      </c>
      <c r="I1854" s="621" t="s">
        <v>12</v>
      </c>
    </row>
    <row r="1855" spans="1:9" x14ac:dyDescent="0.25">
      <c r="A1855" s="192"/>
      <c r="B1855" s="188" t="s">
        <v>1234</v>
      </c>
      <c r="C1855" s="298" t="s">
        <v>2799</v>
      </c>
      <c r="D1855" s="190" t="s">
        <v>168</v>
      </c>
      <c r="E1855" s="210">
        <v>4298.5</v>
      </c>
      <c r="F1855" s="436">
        <v>41756</v>
      </c>
      <c r="G1855" s="42">
        <v>4298.5</v>
      </c>
      <c r="H1855" s="50">
        <f t="shared" si="29"/>
        <v>0</v>
      </c>
      <c r="I1855" s="621"/>
    </row>
    <row r="1856" spans="1:9" x14ac:dyDescent="0.25">
      <c r="A1856" s="192"/>
      <c r="B1856" s="188" t="s">
        <v>1236</v>
      </c>
      <c r="C1856" s="298" t="s">
        <v>2799</v>
      </c>
      <c r="D1856" s="190" t="s">
        <v>91</v>
      </c>
      <c r="E1856" s="210">
        <v>7133</v>
      </c>
      <c r="F1856" s="436">
        <v>41757</v>
      </c>
      <c r="G1856" s="42">
        <v>7133</v>
      </c>
      <c r="H1856" s="36">
        <f t="shared" si="29"/>
        <v>0</v>
      </c>
      <c r="I1856" s="621" t="s">
        <v>27</v>
      </c>
    </row>
    <row r="1857" spans="1:9" x14ac:dyDescent="0.25">
      <c r="A1857" s="192"/>
      <c r="B1857" s="188" t="s">
        <v>1237</v>
      </c>
      <c r="C1857" s="298" t="s">
        <v>2799</v>
      </c>
      <c r="D1857" s="190" t="s">
        <v>92</v>
      </c>
      <c r="E1857" s="210">
        <v>4752</v>
      </c>
      <c r="F1857" s="436">
        <v>41757</v>
      </c>
      <c r="G1857" s="42">
        <v>4752</v>
      </c>
      <c r="H1857" s="36">
        <f t="shared" si="29"/>
        <v>0</v>
      </c>
      <c r="I1857" s="621" t="s">
        <v>27</v>
      </c>
    </row>
    <row r="1858" spans="1:9" x14ac:dyDescent="0.25">
      <c r="A1858" s="192"/>
      <c r="B1858" s="188" t="s">
        <v>1239</v>
      </c>
      <c r="C1858" s="298" t="s">
        <v>2799</v>
      </c>
      <c r="D1858" s="190" t="s">
        <v>260</v>
      </c>
      <c r="E1858" s="210">
        <v>3600</v>
      </c>
      <c r="F1858" s="436">
        <v>41756</v>
      </c>
      <c r="G1858" s="42">
        <v>3600</v>
      </c>
      <c r="H1858" s="36">
        <f t="shared" si="29"/>
        <v>0</v>
      </c>
      <c r="I1858" s="621" t="s">
        <v>330</v>
      </c>
    </row>
    <row r="1859" spans="1:9" x14ac:dyDescent="0.25">
      <c r="A1859" s="192"/>
      <c r="B1859" s="188" t="s">
        <v>1240</v>
      </c>
      <c r="C1859" s="298" t="s">
        <v>2799</v>
      </c>
      <c r="D1859" s="190" t="s">
        <v>8</v>
      </c>
      <c r="E1859" s="210">
        <v>1382.5</v>
      </c>
      <c r="F1859" s="436">
        <v>41756</v>
      </c>
      <c r="G1859" s="42">
        <v>1382.5</v>
      </c>
      <c r="H1859" s="36">
        <f t="shared" si="29"/>
        <v>0</v>
      </c>
      <c r="I1859" s="621" t="s">
        <v>8</v>
      </c>
    </row>
    <row r="1860" spans="1:9" x14ac:dyDescent="0.25">
      <c r="A1860" s="192"/>
      <c r="B1860" s="188" t="s">
        <v>1242</v>
      </c>
      <c r="C1860" s="298" t="s">
        <v>2799</v>
      </c>
      <c r="D1860" s="190" t="s">
        <v>99</v>
      </c>
      <c r="E1860" s="210">
        <v>871.04</v>
      </c>
      <c r="F1860" s="436">
        <v>41757</v>
      </c>
      <c r="G1860" s="42">
        <v>871.04</v>
      </c>
      <c r="H1860" s="36">
        <f t="shared" si="29"/>
        <v>0</v>
      </c>
      <c r="I1860" s="621" t="s">
        <v>27</v>
      </c>
    </row>
    <row r="1861" spans="1:9" x14ac:dyDescent="0.25">
      <c r="A1861" s="192"/>
      <c r="B1861" s="188" t="s">
        <v>1243</v>
      </c>
      <c r="C1861" s="298" t="s">
        <v>2799</v>
      </c>
      <c r="D1861" s="190" t="s">
        <v>508</v>
      </c>
      <c r="E1861" s="210">
        <v>43806</v>
      </c>
      <c r="F1861" s="436">
        <v>41756</v>
      </c>
      <c r="G1861" s="42">
        <v>43806</v>
      </c>
      <c r="H1861" s="36">
        <f t="shared" si="29"/>
        <v>0</v>
      </c>
      <c r="I1861" s="621" t="s">
        <v>8</v>
      </c>
    </row>
    <row r="1862" spans="1:9" x14ac:dyDescent="0.25">
      <c r="A1862" s="192"/>
      <c r="B1862" s="188" t="s">
        <v>1244</v>
      </c>
      <c r="C1862" s="298" t="s">
        <v>2799</v>
      </c>
      <c r="D1862" s="190" t="s">
        <v>488</v>
      </c>
      <c r="E1862" s="210">
        <v>227.5</v>
      </c>
      <c r="F1862" s="436">
        <v>41756</v>
      </c>
      <c r="G1862" s="42">
        <v>227.5</v>
      </c>
      <c r="H1862" s="36">
        <f t="shared" si="29"/>
        <v>0</v>
      </c>
      <c r="I1862" s="621"/>
    </row>
    <row r="1863" spans="1:9" x14ac:dyDescent="0.25">
      <c r="A1863" s="192"/>
      <c r="B1863" s="188" t="s">
        <v>1245</v>
      </c>
      <c r="C1863" s="298" t="s">
        <v>2799</v>
      </c>
      <c r="D1863" s="190" t="s">
        <v>64</v>
      </c>
      <c r="E1863" s="210">
        <v>13244</v>
      </c>
      <c r="F1863" s="436">
        <v>41757</v>
      </c>
      <c r="G1863" s="42">
        <v>13244</v>
      </c>
      <c r="H1863" s="36">
        <f t="shared" ref="H1863:H1926" si="30">E1863-G1863</f>
        <v>0</v>
      </c>
      <c r="I1863" s="621" t="s">
        <v>65</v>
      </c>
    </row>
    <row r="1864" spans="1:9" x14ac:dyDescent="0.25">
      <c r="A1864" s="192"/>
      <c r="B1864" s="188" t="s">
        <v>1246</v>
      </c>
      <c r="C1864" s="298" t="s">
        <v>2799</v>
      </c>
      <c r="D1864" s="190" t="s">
        <v>14</v>
      </c>
      <c r="E1864" s="210">
        <v>8904.4</v>
      </c>
      <c r="F1864" s="436">
        <v>41757</v>
      </c>
      <c r="G1864" s="42">
        <v>8904.4</v>
      </c>
      <c r="H1864" s="36">
        <f t="shared" si="30"/>
        <v>0</v>
      </c>
      <c r="I1864" s="621" t="s">
        <v>65</v>
      </c>
    </row>
    <row r="1865" spans="1:9" x14ac:dyDescent="0.25">
      <c r="A1865" s="192"/>
      <c r="B1865" s="188" t="s">
        <v>1247</v>
      </c>
      <c r="C1865" s="298" t="s">
        <v>2799</v>
      </c>
      <c r="D1865" s="190" t="s">
        <v>8</v>
      </c>
      <c r="E1865" s="210">
        <v>628</v>
      </c>
      <c r="F1865" s="436">
        <v>41756</v>
      </c>
      <c r="G1865" s="42">
        <v>628</v>
      </c>
      <c r="H1865" s="36">
        <f t="shared" si="30"/>
        <v>0</v>
      </c>
      <c r="I1865" s="621" t="s">
        <v>8</v>
      </c>
    </row>
    <row r="1866" spans="1:9" x14ac:dyDescent="0.25">
      <c r="A1866" s="192"/>
      <c r="B1866" s="188" t="s">
        <v>1248</v>
      </c>
      <c r="C1866" s="298" t="s">
        <v>2799</v>
      </c>
      <c r="D1866" s="190" t="s">
        <v>1051</v>
      </c>
      <c r="E1866" s="210">
        <v>162</v>
      </c>
      <c r="F1866" s="436">
        <v>41756</v>
      </c>
      <c r="G1866" s="42">
        <v>162</v>
      </c>
      <c r="H1866" s="36">
        <f t="shared" si="30"/>
        <v>0</v>
      </c>
      <c r="I1866" s="621" t="s">
        <v>8</v>
      </c>
    </row>
    <row r="1867" spans="1:9" x14ac:dyDescent="0.25">
      <c r="A1867" s="192"/>
      <c r="B1867" s="188" t="s">
        <v>1249</v>
      </c>
      <c r="C1867" s="298" t="s">
        <v>2799</v>
      </c>
      <c r="D1867" s="190" t="s">
        <v>1030</v>
      </c>
      <c r="E1867" s="210">
        <v>9279.5</v>
      </c>
      <c r="F1867" s="436">
        <v>41756</v>
      </c>
      <c r="G1867" s="42">
        <v>9279.5</v>
      </c>
      <c r="H1867" s="36">
        <f t="shared" si="30"/>
        <v>0</v>
      </c>
      <c r="I1867" s="621"/>
    </row>
    <row r="1868" spans="1:9" x14ac:dyDescent="0.25">
      <c r="A1868" s="192">
        <v>41757</v>
      </c>
      <c r="B1868" s="188" t="s">
        <v>1250</v>
      </c>
      <c r="C1868" s="298" t="s">
        <v>2799</v>
      </c>
      <c r="D1868" s="190" t="s">
        <v>152</v>
      </c>
      <c r="E1868" s="210">
        <v>7581</v>
      </c>
      <c r="F1868" s="436">
        <v>41757</v>
      </c>
      <c r="G1868" s="42">
        <v>7581</v>
      </c>
      <c r="H1868" s="36">
        <f t="shared" si="30"/>
        <v>0</v>
      </c>
      <c r="I1868" s="621"/>
    </row>
    <row r="1869" spans="1:9" x14ac:dyDescent="0.25">
      <c r="A1869" s="192"/>
      <c r="B1869" s="188" t="s">
        <v>1251</v>
      </c>
      <c r="C1869" s="298" t="s">
        <v>2799</v>
      </c>
      <c r="D1869" s="190" t="s">
        <v>47</v>
      </c>
      <c r="E1869" s="210">
        <v>4896</v>
      </c>
      <c r="F1869" s="436">
        <v>41757</v>
      </c>
      <c r="G1869" s="42">
        <v>4896</v>
      </c>
      <c r="H1869" s="36">
        <f t="shared" si="30"/>
        <v>0</v>
      </c>
      <c r="I1869" s="623" t="s">
        <v>217</v>
      </c>
    </row>
    <row r="1870" spans="1:9" x14ac:dyDescent="0.25">
      <c r="A1870" s="192"/>
      <c r="B1870" s="188" t="s">
        <v>1252</v>
      </c>
      <c r="C1870" s="298" t="s">
        <v>2799</v>
      </c>
      <c r="D1870" s="190" t="s">
        <v>49</v>
      </c>
      <c r="E1870" s="210">
        <v>2926.1</v>
      </c>
      <c r="F1870" s="436">
        <v>41757</v>
      </c>
      <c r="G1870" s="42">
        <v>2926.1</v>
      </c>
      <c r="H1870" s="36">
        <f t="shared" si="30"/>
        <v>0</v>
      </c>
      <c r="I1870" s="621"/>
    </row>
    <row r="1871" spans="1:9" x14ac:dyDescent="0.25">
      <c r="A1871" s="192"/>
      <c r="B1871" s="188" t="s">
        <v>1253</v>
      </c>
      <c r="C1871" s="298" t="s">
        <v>2799</v>
      </c>
      <c r="D1871" s="190" t="s">
        <v>374</v>
      </c>
      <c r="E1871" s="210">
        <v>9435</v>
      </c>
      <c r="F1871" s="436">
        <v>41757</v>
      </c>
      <c r="G1871" s="42">
        <v>9435</v>
      </c>
      <c r="H1871" s="36">
        <f t="shared" si="30"/>
        <v>0</v>
      </c>
      <c r="I1871" s="621"/>
    </row>
    <row r="1872" spans="1:9" x14ac:dyDescent="0.25">
      <c r="A1872" s="192"/>
      <c r="B1872" s="188" t="s">
        <v>1255</v>
      </c>
      <c r="C1872" s="298" t="s">
        <v>2799</v>
      </c>
      <c r="D1872" s="190" t="s">
        <v>49</v>
      </c>
      <c r="E1872" s="210">
        <v>412</v>
      </c>
      <c r="F1872" s="436">
        <v>41757</v>
      </c>
      <c r="G1872" s="42">
        <v>412</v>
      </c>
      <c r="H1872" s="36">
        <f t="shared" si="30"/>
        <v>0</v>
      </c>
      <c r="I1872" s="621"/>
    </row>
    <row r="1873" spans="1:9" x14ac:dyDescent="0.25">
      <c r="A1873" s="192"/>
      <c r="B1873" s="188" t="s">
        <v>1256</v>
      </c>
      <c r="C1873" s="298" t="s">
        <v>2799</v>
      </c>
      <c r="D1873" s="190" t="s">
        <v>879</v>
      </c>
      <c r="E1873" s="210">
        <v>1648.5</v>
      </c>
      <c r="F1873" s="436">
        <v>41757</v>
      </c>
      <c r="G1873" s="42">
        <v>1648.5</v>
      </c>
      <c r="H1873" s="36">
        <f t="shared" si="30"/>
        <v>0</v>
      </c>
      <c r="I1873" s="621"/>
    </row>
    <row r="1874" spans="1:9" x14ac:dyDescent="0.25">
      <c r="A1874" s="192"/>
      <c r="B1874" s="188" t="s">
        <v>1257</v>
      </c>
      <c r="C1874" s="298" t="s">
        <v>2799</v>
      </c>
      <c r="D1874" s="190" t="s">
        <v>374</v>
      </c>
      <c r="E1874" s="210">
        <v>23180.5</v>
      </c>
      <c r="F1874" s="436">
        <v>41757</v>
      </c>
      <c r="G1874" s="42">
        <v>23180.5</v>
      </c>
      <c r="H1874" s="36">
        <f t="shared" si="30"/>
        <v>0</v>
      </c>
      <c r="I1874" s="621"/>
    </row>
    <row r="1875" spans="1:9" x14ac:dyDescent="0.25">
      <c r="A1875" s="192"/>
      <c r="B1875" s="188" t="s">
        <v>1258</v>
      </c>
      <c r="C1875" s="298" t="s">
        <v>2799</v>
      </c>
      <c r="D1875" s="190" t="s">
        <v>374</v>
      </c>
      <c r="E1875" s="210">
        <v>1591</v>
      </c>
      <c r="F1875" s="436">
        <v>41757</v>
      </c>
      <c r="G1875" s="42">
        <v>1591</v>
      </c>
      <c r="H1875" s="36">
        <f t="shared" si="30"/>
        <v>0</v>
      </c>
      <c r="I1875" s="621"/>
    </row>
    <row r="1876" spans="1:9" x14ac:dyDescent="0.25">
      <c r="A1876" s="192"/>
      <c r="B1876" s="188" t="s">
        <v>1259</v>
      </c>
      <c r="C1876" s="298" t="s">
        <v>2799</v>
      </c>
      <c r="D1876" s="190" t="s">
        <v>66</v>
      </c>
      <c r="E1876" s="210">
        <v>1855.2</v>
      </c>
      <c r="F1876" s="436">
        <v>41757</v>
      </c>
      <c r="G1876" s="42">
        <v>1855.2</v>
      </c>
      <c r="H1876" s="36">
        <f t="shared" si="30"/>
        <v>0</v>
      </c>
      <c r="I1876" s="621" t="s">
        <v>27</v>
      </c>
    </row>
    <row r="1877" spans="1:9" x14ac:dyDescent="0.25">
      <c r="A1877" s="192"/>
      <c r="B1877" s="188" t="s">
        <v>1260</v>
      </c>
      <c r="C1877" s="298" t="s">
        <v>2799</v>
      </c>
      <c r="D1877" s="190" t="s">
        <v>260</v>
      </c>
      <c r="E1877" s="210">
        <v>1820</v>
      </c>
      <c r="F1877" s="436">
        <v>41757</v>
      </c>
      <c r="G1877" s="42">
        <v>1820</v>
      </c>
      <c r="H1877" s="36">
        <f t="shared" si="30"/>
        <v>0</v>
      </c>
      <c r="I1877" s="621" t="s">
        <v>27</v>
      </c>
    </row>
    <row r="1878" spans="1:9" x14ac:dyDescent="0.25">
      <c r="A1878" s="192"/>
      <c r="B1878" s="188" t="s">
        <v>1261</v>
      </c>
      <c r="C1878" s="298" t="s">
        <v>2799</v>
      </c>
      <c r="D1878" s="190" t="s">
        <v>57</v>
      </c>
      <c r="E1878" s="210">
        <v>1645</v>
      </c>
      <c r="F1878" s="436">
        <v>41757</v>
      </c>
      <c r="G1878" s="42">
        <v>1645</v>
      </c>
      <c r="H1878" s="36">
        <f t="shared" si="30"/>
        <v>0</v>
      </c>
      <c r="I1878" s="621" t="s">
        <v>27</v>
      </c>
    </row>
    <row r="1879" spans="1:9" x14ac:dyDescent="0.25">
      <c r="A1879" s="192"/>
      <c r="B1879" s="188" t="s">
        <v>1262</v>
      </c>
      <c r="C1879" s="298" t="s">
        <v>2799</v>
      </c>
      <c r="D1879" s="190" t="s">
        <v>250</v>
      </c>
      <c r="E1879" s="210">
        <v>6741.2</v>
      </c>
      <c r="F1879" s="436">
        <v>41757</v>
      </c>
      <c r="G1879" s="42">
        <v>6741.2</v>
      </c>
      <c r="H1879" s="36">
        <f t="shared" si="30"/>
        <v>0</v>
      </c>
      <c r="I1879" s="621" t="s">
        <v>27</v>
      </c>
    </row>
    <row r="1880" spans="1:9" x14ac:dyDescent="0.25">
      <c r="A1880" s="192"/>
      <c r="B1880" s="188" t="s">
        <v>1263</v>
      </c>
      <c r="C1880" s="298" t="s">
        <v>2799</v>
      </c>
      <c r="D1880" s="190" t="s">
        <v>338</v>
      </c>
      <c r="E1880" s="210">
        <v>477</v>
      </c>
      <c r="F1880" s="436">
        <v>41757</v>
      </c>
      <c r="G1880" s="42">
        <v>477</v>
      </c>
      <c r="H1880" s="36">
        <f t="shared" si="30"/>
        <v>0</v>
      </c>
      <c r="I1880" s="621" t="s">
        <v>27</v>
      </c>
    </row>
    <row r="1881" spans="1:9" x14ac:dyDescent="0.25">
      <c r="A1881" s="192"/>
      <c r="B1881" s="188" t="s">
        <v>1264</v>
      </c>
      <c r="C1881" s="298" t="s">
        <v>2799</v>
      </c>
      <c r="D1881" s="190" t="s">
        <v>2409</v>
      </c>
      <c r="E1881" s="210">
        <v>1287.2</v>
      </c>
      <c r="F1881" s="436">
        <v>41757</v>
      </c>
      <c r="G1881" s="42">
        <v>1287.2</v>
      </c>
      <c r="H1881" s="36">
        <f t="shared" si="30"/>
        <v>0</v>
      </c>
      <c r="I1881" s="621" t="s">
        <v>27</v>
      </c>
    </row>
    <row r="1882" spans="1:9" x14ac:dyDescent="0.25">
      <c r="A1882" s="192"/>
      <c r="B1882" s="188" t="s">
        <v>1265</v>
      </c>
      <c r="C1882" s="298" t="s">
        <v>2799</v>
      </c>
      <c r="D1882" s="190" t="s">
        <v>29</v>
      </c>
      <c r="E1882" s="210">
        <v>4953.8</v>
      </c>
      <c r="F1882" s="436">
        <v>41757</v>
      </c>
      <c r="G1882" s="42">
        <v>4953.8</v>
      </c>
      <c r="H1882" s="36">
        <f t="shared" si="30"/>
        <v>0</v>
      </c>
      <c r="I1882" s="621" t="s">
        <v>27</v>
      </c>
    </row>
    <row r="1883" spans="1:9" x14ac:dyDescent="0.25">
      <c r="A1883" s="192"/>
      <c r="B1883" s="188" t="s">
        <v>1266</v>
      </c>
      <c r="C1883" s="298" t="s">
        <v>2799</v>
      </c>
      <c r="D1883" s="190" t="s">
        <v>55</v>
      </c>
      <c r="E1883" s="210">
        <v>9553.7000000000007</v>
      </c>
      <c r="F1883" s="436">
        <v>41757</v>
      </c>
      <c r="G1883" s="42">
        <v>9553.7000000000007</v>
      </c>
      <c r="H1883" s="36">
        <f t="shared" si="30"/>
        <v>0</v>
      </c>
      <c r="I1883" s="621" t="s">
        <v>8</v>
      </c>
    </row>
    <row r="1884" spans="1:9" x14ac:dyDescent="0.25">
      <c r="A1884" s="192"/>
      <c r="B1884" s="188" t="s">
        <v>1267</v>
      </c>
      <c r="C1884" s="298" t="s">
        <v>2799</v>
      </c>
      <c r="D1884" s="190" t="s">
        <v>130</v>
      </c>
      <c r="E1884" s="210">
        <v>10078.450000000001</v>
      </c>
      <c r="F1884" s="436">
        <v>41757</v>
      </c>
      <c r="G1884" s="42">
        <v>10078.450000000001</v>
      </c>
      <c r="H1884" s="36">
        <f t="shared" si="30"/>
        <v>0</v>
      </c>
      <c r="I1884" s="621" t="s">
        <v>21</v>
      </c>
    </row>
    <row r="1885" spans="1:9" x14ac:dyDescent="0.25">
      <c r="A1885" s="192"/>
      <c r="B1885" s="188" t="s">
        <v>1268</v>
      </c>
      <c r="C1885" s="298" t="s">
        <v>2799</v>
      </c>
      <c r="D1885" s="190" t="s">
        <v>2431</v>
      </c>
      <c r="E1885" s="210">
        <v>1220</v>
      </c>
      <c r="F1885" s="436">
        <v>41757</v>
      </c>
      <c r="G1885" s="42">
        <v>1220</v>
      </c>
      <c r="H1885" s="36">
        <f t="shared" si="30"/>
        <v>0</v>
      </c>
      <c r="I1885" s="621"/>
    </row>
    <row r="1886" spans="1:9" x14ac:dyDescent="0.25">
      <c r="A1886" s="192"/>
      <c r="B1886" s="188" t="s">
        <v>1269</v>
      </c>
      <c r="C1886" s="298" t="s">
        <v>2799</v>
      </c>
      <c r="D1886" s="190" t="s">
        <v>16</v>
      </c>
      <c r="E1886" s="210">
        <v>210040.5</v>
      </c>
      <c r="F1886" s="486">
        <v>41781</v>
      </c>
      <c r="G1886" s="219">
        <v>210040.5</v>
      </c>
      <c r="H1886" s="36">
        <f t="shared" si="30"/>
        <v>0</v>
      </c>
      <c r="I1886" s="621"/>
    </row>
    <row r="1887" spans="1:9" x14ac:dyDescent="0.25">
      <c r="A1887" s="192"/>
      <c r="B1887" s="188" t="s">
        <v>1270</v>
      </c>
      <c r="C1887" s="298" t="s">
        <v>2799</v>
      </c>
      <c r="D1887" s="190" t="s">
        <v>685</v>
      </c>
      <c r="E1887" s="210">
        <v>2868</v>
      </c>
      <c r="F1887" s="436">
        <v>41757</v>
      </c>
      <c r="G1887" s="42">
        <v>2868</v>
      </c>
      <c r="H1887" s="36">
        <f t="shared" si="30"/>
        <v>0</v>
      </c>
      <c r="I1887" s="621"/>
    </row>
    <row r="1888" spans="1:9" x14ac:dyDescent="0.25">
      <c r="A1888" s="192"/>
      <c r="B1888" s="188" t="s">
        <v>1271</v>
      </c>
      <c r="C1888" s="298" t="s">
        <v>2799</v>
      </c>
      <c r="D1888" s="190" t="s">
        <v>188</v>
      </c>
      <c r="E1888" s="210">
        <v>7995</v>
      </c>
      <c r="F1888" s="436">
        <v>41757</v>
      </c>
      <c r="G1888" s="42">
        <v>7995</v>
      </c>
      <c r="H1888" s="36">
        <f t="shared" si="30"/>
        <v>0</v>
      </c>
      <c r="I1888" s="621"/>
    </row>
    <row r="1889" spans="1:9" x14ac:dyDescent="0.25">
      <c r="A1889" s="192"/>
      <c r="B1889" s="188" t="s">
        <v>1272</v>
      </c>
      <c r="C1889" s="298" t="s">
        <v>2799</v>
      </c>
      <c r="D1889" s="190" t="s">
        <v>8</v>
      </c>
      <c r="E1889" s="210">
        <v>732.5</v>
      </c>
      <c r="F1889" s="436">
        <v>41757</v>
      </c>
      <c r="G1889" s="42">
        <v>732.5</v>
      </c>
      <c r="H1889" s="36">
        <f t="shared" si="30"/>
        <v>0</v>
      </c>
      <c r="I1889" s="621" t="s">
        <v>8</v>
      </c>
    </row>
    <row r="1890" spans="1:9" x14ac:dyDescent="0.25">
      <c r="A1890" s="192"/>
      <c r="B1890" s="188" t="s">
        <v>1273</v>
      </c>
      <c r="C1890" s="298" t="s">
        <v>2799</v>
      </c>
      <c r="D1890" s="190" t="s">
        <v>2924</v>
      </c>
      <c r="E1890" s="210">
        <v>15717</v>
      </c>
      <c r="F1890" s="486">
        <v>41764</v>
      </c>
      <c r="G1890" s="219">
        <v>15717</v>
      </c>
      <c r="H1890" s="36">
        <f t="shared" si="30"/>
        <v>0</v>
      </c>
      <c r="I1890" s="621" t="s">
        <v>8</v>
      </c>
    </row>
    <row r="1891" spans="1:9" x14ac:dyDescent="0.25">
      <c r="A1891" s="192"/>
      <c r="B1891" s="188" t="s">
        <v>1274</v>
      </c>
      <c r="C1891" s="298" t="s">
        <v>2799</v>
      </c>
      <c r="D1891" s="190" t="s">
        <v>106</v>
      </c>
      <c r="E1891" s="210">
        <v>6533</v>
      </c>
      <c r="F1891" s="486">
        <v>41772</v>
      </c>
      <c r="G1891" s="219">
        <v>6533</v>
      </c>
      <c r="H1891" s="36">
        <f t="shared" si="30"/>
        <v>0</v>
      </c>
      <c r="I1891" s="621" t="s">
        <v>217</v>
      </c>
    </row>
    <row r="1892" spans="1:9" x14ac:dyDescent="0.25">
      <c r="A1892" s="192"/>
      <c r="B1892" s="188" t="s">
        <v>1275</v>
      </c>
      <c r="C1892" s="298" t="s">
        <v>2799</v>
      </c>
      <c r="D1892" s="190" t="s">
        <v>2108</v>
      </c>
      <c r="E1892" s="210">
        <v>18611.599999999999</v>
      </c>
      <c r="F1892" s="436">
        <v>41757</v>
      </c>
      <c r="G1892" s="42">
        <v>18611.599999999999</v>
      </c>
      <c r="H1892" s="36">
        <f t="shared" si="30"/>
        <v>0</v>
      </c>
      <c r="I1892" s="621" t="s">
        <v>330</v>
      </c>
    </row>
    <row r="1893" spans="1:9" x14ac:dyDescent="0.25">
      <c r="A1893" s="192"/>
      <c r="B1893" s="188" t="s">
        <v>1276</v>
      </c>
      <c r="C1893" s="298" t="s">
        <v>2799</v>
      </c>
      <c r="D1893" s="190" t="s">
        <v>2946</v>
      </c>
      <c r="E1893" s="210">
        <v>1872.2</v>
      </c>
      <c r="F1893" s="436">
        <v>41757</v>
      </c>
      <c r="G1893" s="42">
        <v>1872.2</v>
      </c>
      <c r="H1893" s="36">
        <f t="shared" si="30"/>
        <v>0</v>
      </c>
      <c r="I1893" s="621" t="s">
        <v>330</v>
      </c>
    </row>
    <row r="1894" spans="1:9" x14ac:dyDescent="0.25">
      <c r="A1894" s="192"/>
      <c r="B1894" s="188" t="s">
        <v>1277</v>
      </c>
      <c r="C1894" s="298" t="s">
        <v>2799</v>
      </c>
      <c r="D1894" s="190" t="s">
        <v>8</v>
      </c>
      <c r="E1894" s="210">
        <v>1546</v>
      </c>
      <c r="F1894" s="436">
        <v>41757</v>
      </c>
      <c r="G1894" s="42">
        <v>1546</v>
      </c>
      <c r="H1894" s="36">
        <f t="shared" si="30"/>
        <v>0</v>
      </c>
      <c r="I1894" s="621" t="s">
        <v>8</v>
      </c>
    </row>
    <row r="1895" spans="1:9" x14ac:dyDescent="0.25">
      <c r="A1895" s="192"/>
      <c r="B1895" s="188" t="s">
        <v>1278</v>
      </c>
      <c r="C1895" s="298" t="s">
        <v>2799</v>
      </c>
      <c r="D1895" s="190" t="s">
        <v>96</v>
      </c>
      <c r="E1895" s="210">
        <v>44051.4</v>
      </c>
      <c r="F1895" s="436">
        <v>41757</v>
      </c>
      <c r="G1895" s="42">
        <v>44051.4</v>
      </c>
      <c r="H1895" s="18">
        <f t="shared" si="30"/>
        <v>0</v>
      </c>
      <c r="I1895" s="621" t="s">
        <v>162</v>
      </c>
    </row>
    <row r="1896" spans="1:9" x14ac:dyDescent="0.25">
      <c r="A1896" s="192"/>
      <c r="B1896" s="188" t="s">
        <v>1279</v>
      </c>
      <c r="C1896" s="298" t="s">
        <v>2799</v>
      </c>
      <c r="D1896" s="190" t="s">
        <v>136</v>
      </c>
      <c r="E1896" s="210">
        <v>812.5</v>
      </c>
      <c r="F1896" s="436">
        <v>41757</v>
      </c>
      <c r="G1896" s="42">
        <v>812.5</v>
      </c>
      <c r="H1896" s="36">
        <f>E1896-G1896</f>
        <v>0</v>
      </c>
      <c r="I1896" s="621"/>
    </row>
    <row r="1897" spans="1:9" x14ac:dyDescent="0.25">
      <c r="A1897" s="192"/>
      <c r="B1897" s="188" t="s">
        <v>1281</v>
      </c>
      <c r="C1897" s="298" t="s">
        <v>2799</v>
      </c>
      <c r="D1897" s="190" t="s">
        <v>1654</v>
      </c>
      <c r="E1897" s="210">
        <v>5579.4</v>
      </c>
      <c r="F1897" s="436">
        <v>41758</v>
      </c>
      <c r="G1897" s="42">
        <v>5579.4</v>
      </c>
      <c r="H1897" s="36">
        <f>E1897-G1897</f>
        <v>0</v>
      </c>
      <c r="I1897" s="621" t="s">
        <v>217</v>
      </c>
    </row>
    <row r="1898" spans="1:9" x14ac:dyDescent="0.25">
      <c r="A1898" s="192"/>
      <c r="B1898" s="188" t="s">
        <v>1282</v>
      </c>
      <c r="C1898" s="298" t="s">
        <v>2799</v>
      </c>
      <c r="D1898" s="190" t="s">
        <v>560</v>
      </c>
      <c r="E1898" s="210">
        <v>3118</v>
      </c>
      <c r="F1898" s="436">
        <v>41758</v>
      </c>
      <c r="G1898" s="54">
        <v>3118</v>
      </c>
      <c r="H1898" s="36">
        <f>E1898-G1898</f>
        <v>0</v>
      </c>
      <c r="I1898" s="621" t="s">
        <v>217</v>
      </c>
    </row>
    <row r="1899" spans="1:9" x14ac:dyDescent="0.25">
      <c r="A1899" s="192"/>
      <c r="B1899" s="188" t="s">
        <v>1283</v>
      </c>
      <c r="C1899" s="298" t="s">
        <v>2799</v>
      </c>
      <c r="D1899" s="190" t="s">
        <v>190</v>
      </c>
      <c r="E1899" s="210">
        <v>2439</v>
      </c>
      <c r="F1899" s="436">
        <v>41758</v>
      </c>
      <c r="G1899" s="54">
        <v>2439</v>
      </c>
      <c r="H1899" s="36">
        <f t="shared" si="30"/>
        <v>0</v>
      </c>
      <c r="I1899" s="621" t="s">
        <v>217</v>
      </c>
    </row>
    <row r="1900" spans="1:9" x14ac:dyDescent="0.25">
      <c r="A1900" s="192"/>
      <c r="B1900" s="188" t="s">
        <v>1284</v>
      </c>
      <c r="C1900" s="298" t="s">
        <v>2799</v>
      </c>
      <c r="D1900" s="190" t="s">
        <v>348</v>
      </c>
      <c r="E1900" s="210">
        <v>833.6</v>
      </c>
      <c r="F1900" s="436">
        <v>41758</v>
      </c>
      <c r="G1900" s="54">
        <v>833.6</v>
      </c>
      <c r="H1900" s="36">
        <f t="shared" si="30"/>
        <v>0</v>
      </c>
      <c r="I1900" s="621" t="s">
        <v>217</v>
      </c>
    </row>
    <row r="1901" spans="1:9" x14ac:dyDescent="0.25">
      <c r="A1901" s="192"/>
      <c r="B1901" s="188" t="s">
        <v>1285</v>
      </c>
      <c r="C1901" s="298" t="s">
        <v>2799</v>
      </c>
      <c r="D1901" s="190" t="s">
        <v>233</v>
      </c>
      <c r="E1901" s="210">
        <v>1327.2</v>
      </c>
      <c r="F1901" s="436">
        <v>41758</v>
      </c>
      <c r="G1901" s="54">
        <v>1327.2</v>
      </c>
      <c r="H1901" s="36">
        <f t="shared" si="30"/>
        <v>0</v>
      </c>
      <c r="I1901" s="621"/>
    </row>
    <row r="1902" spans="1:9" x14ac:dyDescent="0.25">
      <c r="A1902" s="192"/>
      <c r="B1902" s="188" t="s">
        <v>1286</v>
      </c>
      <c r="C1902" s="298" t="s">
        <v>2799</v>
      </c>
      <c r="D1902" s="190" t="s">
        <v>2924</v>
      </c>
      <c r="E1902" s="210">
        <v>4200</v>
      </c>
      <c r="F1902" s="436">
        <v>41764</v>
      </c>
      <c r="G1902" s="42">
        <v>4200</v>
      </c>
      <c r="H1902" s="36">
        <f t="shared" si="30"/>
        <v>0</v>
      </c>
      <c r="I1902" s="621" t="s">
        <v>27</v>
      </c>
    </row>
    <row r="1903" spans="1:9" x14ac:dyDescent="0.25">
      <c r="A1903" s="192"/>
      <c r="B1903" s="188" t="s">
        <v>1287</v>
      </c>
      <c r="C1903" s="298" t="s">
        <v>2799</v>
      </c>
      <c r="D1903" s="190" t="s">
        <v>106</v>
      </c>
      <c r="E1903" s="210">
        <v>16382.4</v>
      </c>
      <c r="F1903" s="486">
        <v>41772</v>
      </c>
      <c r="G1903" s="219">
        <v>16382.4</v>
      </c>
      <c r="H1903" s="36">
        <f t="shared" si="30"/>
        <v>0</v>
      </c>
      <c r="I1903" s="621" t="s">
        <v>27</v>
      </c>
    </row>
    <row r="1904" spans="1:9" x14ac:dyDescent="0.25">
      <c r="A1904" s="192"/>
      <c r="B1904" s="188" t="s">
        <v>1288</v>
      </c>
      <c r="C1904" s="298" t="s">
        <v>2799</v>
      </c>
      <c r="D1904" s="190" t="s">
        <v>51</v>
      </c>
      <c r="E1904" s="210">
        <v>2313</v>
      </c>
      <c r="F1904" s="436">
        <v>41757</v>
      </c>
      <c r="G1904" s="42">
        <v>2313</v>
      </c>
      <c r="H1904" s="36">
        <f t="shared" si="30"/>
        <v>0</v>
      </c>
      <c r="I1904" s="621" t="s">
        <v>21</v>
      </c>
    </row>
    <row r="1905" spans="1:9" x14ac:dyDescent="0.25">
      <c r="A1905" s="192"/>
      <c r="B1905" s="188" t="s">
        <v>1290</v>
      </c>
      <c r="C1905" s="298" t="s">
        <v>2799</v>
      </c>
      <c r="D1905" s="190" t="s">
        <v>18</v>
      </c>
      <c r="E1905" s="210">
        <v>2492</v>
      </c>
      <c r="F1905" s="436">
        <v>41757</v>
      </c>
      <c r="G1905" s="42">
        <v>2492</v>
      </c>
      <c r="H1905" s="36">
        <f t="shared" si="30"/>
        <v>0</v>
      </c>
      <c r="I1905" s="621"/>
    </row>
    <row r="1906" spans="1:9" x14ac:dyDescent="0.25">
      <c r="A1906" s="192"/>
      <c r="B1906" s="188" t="s">
        <v>1292</v>
      </c>
      <c r="C1906" s="298" t="s">
        <v>2799</v>
      </c>
      <c r="D1906" s="190" t="s">
        <v>160</v>
      </c>
      <c r="E1906" s="210">
        <v>29987.200000000001</v>
      </c>
      <c r="F1906" s="436" t="s">
        <v>2947</v>
      </c>
      <c r="G1906" s="42">
        <v>29987.200000000001</v>
      </c>
      <c r="H1906" s="36">
        <f t="shared" si="30"/>
        <v>0</v>
      </c>
      <c r="I1906" s="621" t="s">
        <v>162</v>
      </c>
    </row>
    <row r="1907" spans="1:9" x14ac:dyDescent="0.25">
      <c r="A1907" s="192"/>
      <c r="B1907" s="188" t="s">
        <v>1293</v>
      </c>
      <c r="C1907" s="298" t="s">
        <v>2799</v>
      </c>
      <c r="D1907" s="190" t="s">
        <v>545</v>
      </c>
      <c r="E1907" s="210">
        <v>4863</v>
      </c>
      <c r="F1907" s="436">
        <v>41759</v>
      </c>
      <c r="G1907" s="42">
        <v>4863</v>
      </c>
      <c r="H1907" s="36">
        <f t="shared" si="30"/>
        <v>0</v>
      </c>
      <c r="I1907" s="621" t="s">
        <v>162</v>
      </c>
    </row>
    <row r="1908" spans="1:9" x14ac:dyDescent="0.25">
      <c r="A1908" s="192"/>
      <c r="B1908" s="188" t="s">
        <v>1295</v>
      </c>
      <c r="C1908" s="298" t="s">
        <v>2799</v>
      </c>
      <c r="D1908" s="190" t="s">
        <v>358</v>
      </c>
      <c r="E1908" s="210">
        <v>83600.990000000005</v>
      </c>
      <c r="F1908" s="486">
        <v>41762</v>
      </c>
      <c r="G1908" s="219">
        <v>83600.990000000005</v>
      </c>
      <c r="H1908" s="36">
        <f t="shared" si="30"/>
        <v>0</v>
      </c>
      <c r="I1908" s="621" t="s">
        <v>162</v>
      </c>
    </row>
    <row r="1909" spans="1:9" x14ac:dyDescent="0.25">
      <c r="A1909" s="192"/>
      <c r="B1909" s="188" t="s">
        <v>1296</v>
      </c>
      <c r="C1909" s="298" t="s">
        <v>2799</v>
      </c>
      <c r="D1909" s="190" t="s">
        <v>358</v>
      </c>
      <c r="E1909" s="210">
        <v>8635</v>
      </c>
      <c r="F1909" s="486">
        <v>41762</v>
      </c>
      <c r="G1909" s="219">
        <v>8635</v>
      </c>
      <c r="H1909" s="36">
        <f t="shared" si="30"/>
        <v>0</v>
      </c>
      <c r="I1909" s="621" t="s">
        <v>162</v>
      </c>
    </row>
    <row r="1910" spans="1:9" x14ac:dyDescent="0.25">
      <c r="A1910" s="192"/>
      <c r="B1910" s="188" t="s">
        <v>1297</v>
      </c>
      <c r="C1910" s="298" t="s">
        <v>2799</v>
      </c>
      <c r="D1910" s="190" t="s">
        <v>272</v>
      </c>
      <c r="E1910" s="210">
        <v>7802.4</v>
      </c>
      <c r="F1910" s="497" t="s">
        <v>2948</v>
      </c>
      <c r="G1910" s="219">
        <v>7802.4</v>
      </c>
      <c r="H1910" s="36">
        <f t="shared" si="30"/>
        <v>0</v>
      </c>
      <c r="I1910" s="621" t="s">
        <v>162</v>
      </c>
    </row>
    <row r="1911" spans="1:9" x14ac:dyDescent="0.25">
      <c r="A1911" s="192"/>
      <c r="B1911" s="188" t="s">
        <v>1298</v>
      </c>
      <c r="C1911" s="298" t="s">
        <v>2799</v>
      </c>
      <c r="D1911" s="190" t="s">
        <v>147</v>
      </c>
      <c r="E1911" s="210">
        <v>3100</v>
      </c>
      <c r="F1911" s="436">
        <v>41759</v>
      </c>
      <c r="G1911" s="42">
        <v>3100</v>
      </c>
      <c r="H1911" s="36">
        <f t="shared" si="30"/>
        <v>0</v>
      </c>
      <c r="I1911" s="621" t="s">
        <v>162</v>
      </c>
    </row>
    <row r="1912" spans="1:9" x14ac:dyDescent="0.25">
      <c r="A1912" s="192"/>
      <c r="B1912" s="188" t="s">
        <v>1299</v>
      </c>
      <c r="C1912" s="298" t="s">
        <v>2799</v>
      </c>
      <c r="D1912" s="190" t="s">
        <v>172</v>
      </c>
      <c r="E1912" s="210">
        <v>10219</v>
      </c>
      <c r="F1912" s="436">
        <v>41759</v>
      </c>
      <c r="G1912" s="54">
        <v>10219</v>
      </c>
      <c r="H1912" s="36">
        <f t="shared" si="30"/>
        <v>0</v>
      </c>
      <c r="I1912" s="621" t="s">
        <v>162</v>
      </c>
    </row>
    <row r="1913" spans="1:9" x14ac:dyDescent="0.25">
      <c r="A1913" s="192"/>
      <c r="B1913" s="188" t="s">
        <v>1300</v>
      </c>
      <c r="C1913" s="298" t="s">
        <v>2799</v>
      </c>
      <c r="D1913" s="190" t="s">
        <v>163</v>
      </c>
      <c r="E1913" s="210">
        <v>7519.5</v>
      </c>
      <c r="F1913" s="436">
        <v>41759</v>
      </c>
      <c r="G1913" s="54">
        <v>7519.5</v>
      </c>
      <c r="H1913" s="36">
        <f t="shared" si="30"/>
        <v>0</v>
      </c>
      <c r="I1913" s="621" t="s">
        <v>162</v>
      </c>
    </row>
    <row r="1914" spans="1:9" x14ac:dyDescent="0.25">
      <c r="A1914" s="192"/>
      <c r="B1914" s="188" t="s">
        <v>1301</v>
      </c>
      <c r="C1914" s="298" t="s">
        <v>2799</v>
      </c>
      <c r="D1914" s="190" t="s">
        <v>22</v>
      </c>
      <c r="E1914" s="210">
        <v>14838.4</v>
      </c>
      <c r="F1914" s="493" t="s">
        <v>2949</v>
      </c>
      <c r="G1914" s="42">
        <v>14838.4</v>
      </c>
      <c r="H1914" s="36">
        <f t="shared" si="30"/>
        <v>0</v>
      </c>
      <c r="I1914" s="621" t="s">
        <v>162</v>
      </c>
    </row>
    <row r="1915" spans="1:9" x14ac:dyDescent="0.25">
      <c r="A1915" s="192"/>
      <c r="B1915" s="188" t="s">
        <v>1303</v>
      </c>
      <c r="C1915" s="298" t="s">
        <v>2799</v>
      </c>
      <c r="D1915" s="190" t="s">
        <v>169</v>
      </c>
      <c r="E1915" s="210">
        <v>40075.199999999997</v>
      </c>
      <c r="F1915" s="436">
        <v>41759</v>
      </c>
      <c r="G1915" s="54">
        <v>40075.199999999997</v>
      </c>
      <c r="H1915" s="36">
        <f t="shared" si="30"/>
        <v>0</v>
      </c>
      <c r="I1915" s="621" t="s">
        <v>162</v>
      </c>
    </row>
    <row r="1916" spans="1:9" x14ac:dyDescent="0.25">
      <c r="A1916" s="192"/>
      <c r="B1916" s="188" t="s">
        <v>1304</v>
      </c>
      <c r="C1916" s="298" t="s">
        <v>2799</v>
      </c>
      <c r="D1916" s="190" t="s">
        <v>65</v>
      </c>
      <c r="E1916" s="210">
        <v>3757.5</v>
      </c>
      <c r="F1916" s="549" t="s">
        <v>4077</v>
      </c>
      <c r="G1916" s="42">
        <v>3757.5</v>
      </c>
      <c r="H1916" s="36">
        <f t="shared" si="30"/>
        <v>0</v>
      </c>
      <c r="I1916" s="621" t="s">
        <v>65</v>
      </c>
    </row>
    <row r="1917" spans="1:9" x14ac:dyDescent="0.25">
      <c r="A1917" s="192"/>
      <c r="B1917" s="188" t="s">
        <v>1305</v>
      </c>
      <c r="C1917" s="298" t="s">
        <v>2799</v>
      </c>
      <c r="D1917" s="190" t="s">
        <v>269</v>
      </c>
      <c r="E1917" s="210">
        <v>4412.3</v>
      </c>
      <c r="F1917" s="436">
        <v>41759</v>
      </c>
      <c r="G1917" s="54">
        <v>4412.3</v>
      </c>
      <c r="H1917" s="36">
        <f t="shared" si="30"/>
        <v>0</v>
      </c>
      <c r="I1917" s="621" t="s">
        <v>162</v>
      </c>
    </row>
    <row r="1918" spans="1:9" x14ac:dyDescent="0.25">
      <c r="A1918" s="192">
        <v>41757</v>
      </c>
      <c r="B1918" s="188" t="s">
        <v>1307</v>
      </c>
      <c r="C1918" s="298" t="s">
        <v>2799</v>
      </c>
      <c r="D1918" s="190" t="s">
        <v>168</v>
      </c>
      <c r="E1918" s="210">
        <v>16657.599999999999</v>
      </c>
      <c r="F1918" s="489" t="s">
        <v>2950</v>
      </c>
      <c r="G1918" s="42">
        <v>16657.599999999999</v>
      </c>
      <c r="H1918" s="36">
        <f t="shared" si="30"/>
        <v>0</v>
      </c>
      <c r="I1918" s="621" t="s">
        <v>162</v>
      </c>
    </row>
    <row r="1919" spans="1:9" x14ac:dyDescent="0.25">
      <c r="A1919" s="192"/>
      <c r="B1919" s="188" t="s">
        <v>1308</v>
      </c>
      <c r="C1919" s="298" t="s">
        <v>2799</v>
      </c>
      <c r="D1919" s="190" t="s">
        <v>168</v>
      </c>
      <c r="E1919" s="210">
        <v>7874</v>
      </c>
      <c r="F1919" s="436">
        <v>41759</v>
      </c>
      <c r="G1919" s="42">
        <v>7874</v>
      </c>
      <c r="H1919" s="36">
        <f t="shared" si="30"/>
        <v>0</v>
      </c>
      <c r="I1919" s="621" t="s">
        <v>162</v>
      </c>
    </row>
    <row r="1920" spans="1:9" x14ac:dyDescent="0.25">
      <c r="A1920" s="192"/>
      <c r="B1920" s="188" t="s">
        <v>1309</v>
      </c>
      <c r="C1920" s="298" t="s">
        <v>2799</v>
      </c>
      <c r="D1920" s="190" t="s">
        <v>175</v>
      </c>
      <c r="E1920" s="210">
        <v>31744.799999999999</v>
      </c>
      <c r="F1920" s="497" t="s">
        <v>2951</v>
      </c>
      <c r="G1920" s="219">
        <v>31744.799999999999</v>
      </c>
      <c r="H1920" s="36">
        <f t="shared" si="30"/>
        <v>0</v>
      </c>
      <c r="I1920" s="621" t="s">
        <v>162</v>
      </c>
    </row>
    <row r="1921" spans="1:9" x14ac:dyDescent="0.25">
      <c r="A1921" s="192"/>
      <c r="B1921" s="188" t="s">
        <v>1310</v>
      </c>
      <c r="C1921" s="298" t="s">
        <v>2799</v>
      </c>
      <c r="D1921" s="190" t="s">
        <v>11</v>
      </c>
      <c r="E1921" s="210">
        <v>59016.24</v>
      </c>
      <c r="F1921" s="486">
        <v>41777</v>
      </c>
      <c r="G1921" s="219">
        <v>59016.24</v>
      </c>
      <c r="H1921" s="36">
        <f t="shared" si="30"/>
        <v>0</v>
      </c>
      <c r="I1921" s="621" t="s">
        <v>21</v>
      </c>
    </row>
    <row r="1922" spans="1:9" x14ac:dyDescent="0.25">
      <c r="A1922" s="192"/>
      <c r="B1922" s="188" t="s">
        <v>1311</v>
      </c>
      <c r="C1922" s="298" t="s">
        <v>2799</v>
      </c>
      <c r="D1922" s="190" t="s">
        <v>434</v>
      </c>
      <c r="E1922" s="210">
        <v>3447.6</v>
      </c>
      <c r="F1922" s="486">
        <v>41768</v>
      </c>
      <c r="G1922" s="219">
        <v>3447.6</v>
      </c>
      <c r="H1922" s="36">
        <f t="shared" si="30"/>
        <v>0</v>
      </c>
      <c r="I1922" s="621" t="s">
        <v>21</v>
      </c>
    </row>
    <row r="1923" spans="1:9" x14ac:dyDescent="0.25">
      <c r="A1923" s="192"/>
      <c r="B1923" s="188" t="s">
        <v>1312</v>
      </c>
      <c r="C1923" s="298" t="s">
        <v>2799</v>
      </c>
      <c r="D1923" s="190" t="s">
        <v>74</v>
      </c>
      <c r="E1923" s="210">
        <v>1543.5</v>
      </c>
      <c r="F1923" s="436">
        <v>41757</v>
      </c>
      <c r="G1923" s="42">
        <v>1543.5</v>
      </c>
      <c r="H1923" s="36">
        <f t="shared" si="30"/>
        <v>0</v>
      </c>
      <c r="I1923" s="621"/>
    </row>
    <row r="1924" spans="1:9" x14ac:dyDescent="0.25">
      <c r="A1924" s="192"/>
      <c r="B1924" s="188" t="s">
        <v>1314</v>
      </c>
      <c r="C1924" s="298" t="s">
        <v>2799</v>
      </c>
      <c r="D1924" s="190" t="s">
        <v>152</v>
      </c>
      <c r="E1924" s="220">
        <v>8922.4</v>
      </c>
      <c r="F1924" s="436">
        <v>41757</v>
      </c>
      <c r="G1924" s="42">
        <v>8922.4</v>
      </c>
      <c r="H1924" s="36">
        <f t="shared" si="30"/>
        <v>0</v>
      </c>
      <c r="I1924" s="621"/>
    </row>
    <row r="1925" spans="1:9" x14ac:dyDescent="0.25">
      <c r="A1925" s="192">
        <v>41758</v>
      </c>
      <c r="B1925" s="188" t="s">
        <v>1315</v>
      </c>
      <c r="C1925" s="298" t="s">
        <v>2799</v>
      </c>
      <c r="D1925" s="190" t="s">
        <v>144</v>
      </c>
      <c r="E1925" s="210">
        <v>5537.7</v>
      </c>
      <c r="F1925" s="436">
        <v>41758</v>
      </c>
      <c r="G1925" s="42">
        <v>5537.7</v>
      </c>
      <c r="H1925" s="36">
        <f t="shared" si="30"/>
        <v>0</v>
      </c>
      <c r="I1925" s="621" t="s">
        <v>27</v>
      </c>
    </row>
    <row r="1926" spans="1:9" x14ac:dyDescent="0.25">
      <c r="A1926" s="192"/>
      <c r="B1926" s="188" t="s">
        <v>1317</v>
      </c>
      <c r="C1926" s="298" t="s">
        <v>2799</v>
      </c>
      <c r="D1926" s="190" t="s">
        <v>14</v>
      </c>
      <c r="E1926" s="210">
        <v>2400</v>
      </c>
      <c r="F1926" s="436">
        <v>41758</v>
      </c>
      <c r="G1926" s="42">
        <v>2400</v>
      </c>
      <c r="H1926" s="36">
        <f t="shared" si="30"/>
        <v>0</v>
      </c>
      <c r="I1926" s="623" t="s">
        <v>27</v>
      </c>
    </row>
    <row r="1927" spans="1:9" x14ac:dyDescent="0.25">
      <c r="A1927" s="192"/>
      <c r="B1927" s="188" t="s">
        <v>1318</v>
      </c>
      <c r="C1927" s="298" t="s">
        <v>2799</v>
      </c>
      <c r="D1927" s="190" t="s">
        <v>373</v>
      </c>
      <c r="E1927" s="210">
        <v>4811.62</v>
      </c>
      <c r="F1927" s="436">
        <v>41758</v>
      </c>
      <c r="G1927" s="42">
        <v>4811.62</v>
      </c>
      <c r="H1927" s="36">
        <f t="shared" ref="H1927:H1990" si="31">E1927-G1927</f>
        <v>0</v>
      </c>
      <c r="I1927" s="621" t="s">
        <v>65</v>
      </c>
    </row>
    <row r="1928" spans="1:9" x14ac:dyDescent="0.25">
      <c r="A1928" s="192"/>
      <c r="B1928" s="188" t="s">
        <v>1319</v>
      </c>
      <c r="C1928" s="298" t="s">
        <v>2799</v>
      </c>
      <c r="D1928" s="190" t="s">
        <v>59</v>
      </c>
      <c r="E1928" s="210">
        <v>13496</v>
      </c>
      <c r="F1928" s="486" t="s">
        <v>2952</v>
      </c>
      <c r="G1928" s="42">
        <v>13496</v>
      </c>
      <c r="H1928" s="36">
        <f t="shared" si="31"/>
        <v>0</v>
      </c>
      <c r="I1928" s="621" t="s">
        <v>65</v>
      </c>
    </row>
    <row r="1929" spans="1:9" x14ac:dyDescent="0.25">
      <c r="A1929" s="192"/>
      <c r="B1929" s="188" t="s">
        <v>1322</v>
      </c>
      <c r="C1929" s="298" t="s">
        <v>2799</v>
      </c>
      <c r="D1929" s="190" t="s">
        <v>2953</v>
      </c>
      <c r="E1929" s="210">
        <v>4019</v>
      </c>
      <c r="F1929" s="436">
        <v>41759</v>
      </c>
      <c r="G1929" s="42">
        <v>4019</v>
      </c>
      <c r="H1929" s="36">
        <f t="shared" si="31"/>
        <v>0</v>
      </c>
      <c r="I1929" s="621" t="s">
        <v>162</v>
      </c>
    </row>
    <row r="1930" spans="1:9" x14ac:dyDescent="0.25">
      <c r="A1930" s="192"/>
      <c r="B1930" s="188" t="s">
        <v>1323</v>
      </c>
      <c r="C1930" s="298" t="s">
        <v>2799</v>
      </c>
      <c r="D1930" s="190" t="s">
        <v>25</v>
      </c>
      <c r="E1930" s="210">
        <v>14181</v>
      </c>
      <c r="F1930" s="486">
        <v>41781</v>
      </c>
      <c r="G1930" s="219">
        <v>14181</v>
      </c>
      <c r="H1930" s="36">
        <f t="shared" si="31"/>
        <v>0</v>
      </c>
      <c r="I1930" s="621" t="s">
        <v>8</v>
      </c>
    </row>
    <row r="1931" spans="1:9" x14ac:dyDescent="0.25">
      <c r="A1931" s="192"/>
      <c r="B1931" s="188" t="s">
        <v>1324</v>
      </c>
      <c r="C1931" s="298" t="s">
        <v>2799</v>
      </c>
      <c r="D1931" s="196" t="s">
        <v>53</v>
      </c>
      <c r="E1931" s="215">
        <v>0</v>
      </c>
      <c r="F1931" s="436"/>
      <c r="G1931" s="42"/>
      <c r="H1931" s="36">
        <f t="shared" si="31"/>
        <v>0</v>
      </c>
      <c r="I1931" s="621" t="s">
        <v>512</v>
      </c>
    </row>
    <row r="1932" spans="1:9" x14ac:dyDescent="0.25">
      <c r="A1932" s="192"/>
      <c r="B1932" s="188" t="s">
        <v>1325</v>
      </c>
      <c r="C1932" s="298" t="s">
        <v>2799</v>
      </c>
      <c r="D1932" s="190" t="s">
        <v>501</v>
      </c>
      <c r="E1932" s="210">
        <v>1708</v>
      </c>
      <c r="F1932" s="436">
        <v>41758</v>
      </c>
      <c r="G1932" s="42">
        <v>1708</v>
      </c>
      <c r="H1932" s="36">
        <f t="shared" si="31"/>
        <v>0</v>
      </c>
      <c r="I1932" s="621"/>
    </row>
    <row r="1933" spans="1:9" x14ac:dyDescent="0.25">
      <c r="A1933" s="192"/>
      <c r="B1933" s="188" t="s">
        <v>1326</v>
      </c>
      <c r="C1933" s="298" t="s">
        <v>2799</v>
      </c>
      <c r="D1933" s="190" t="s">
        <v>98</v>
      </c>
      <c r="E1933" s="210">
        <v>10707.6</v>
      </c>
      <c r="F1933" s="436">
        <v>41758</v>
      </c>
      <c r="G1933" s="42">
        <v>10707.6</v>
      </c>
      <c r="H1933" s="36">
        <f t="shared" si="31"/>
        <v>0</v>
      </c>
      <c r="I1933" s="621"/>
    </row>
    <row r="1934" spans="1:9" x14ac:dyDescent="0.25">
      <c r="A1934" s="192"/>
      <c r="B1934" s="188" t="s">
        <v>1327</v>
      </c>
      <c r="C1934" s="298" t="s">
        <v>2799</v>
      </c>
      <c r="D1934" s="190" t="s">
        <v>260</v>
      </c>
      <c r="E1934" s="210">
        <v>1240</v>
      </c>
      <c r="F1934" s="436">
        <v>41759</v>
      </c>
      <c r="G1934" s="42">
        <v>1240</v>
      </c>
      <c r="H1934" s="36">
        <f t="shared" si="31"/>
        <v>0</v>
      </c>
      <c r="I1934" s="621" t="s">
        <v>27</v>
      </c>
    </row>
    <row r="1935" spans="1:9" x14ac:dyDescent="0.25">
      <c r="A1935" s="192"/>
      <c r="B1935" s="188" t="s">
        <v>1329</v>
      </c>
      <c r="C1935" s="298" t="s">
        <v>2799</v>
      </c>
      <c r="D1935" s="190" t="s">
        <v>2678</v>
      </c>
      <c r="E1935" s="210">
        <v>1733</v>
      </c>
      <c r="F1935" s="436">
        <v>41759</v>
      </c>
      <c r="G1935" s="54">
        <v>1733</v>
      </c>
      <c r="H1935" s="36">
        <f t="shared" si="31"/>
        <v>0</v>
      </c>
      <c r="I1935" s="621" t="s">
        <v>27</v>
      </c>
    </row>
    <row r="1936" spans="1:9" x14ac:dyDescent="0.25">
      <c r="A1936" s="192"/>
      <c r="B1936" s="188" t="s">
        <v>1330</v>
      </c>
      <c r="C1936" s="298" t="s">
        <v>2799</v>
      </c>
      <c r="D1936" s="190" t="s">
        <v>290</v>
      </c>
      <c r="E1936" s="210">
        <v>1737.5</v>
      </c>
      <c r="F1936" s="436">
        <v>41759</v>
      </c>
      <c r="G1936" s="54">
        <v>1737.5</v>
      </c>
      <c r="H1936" s="36">
        <f t="shared" si="31"/>
        <v>0</v>
      </c>
      <c r="I1936" s="621" t="s">
        <v>27</v>
      </c>
    </row>
    <row r="1937" spans="1:9" x14ac:dyDescent="0.25">
      <c r="A1937" s="192"/>
      <c r="B1937" s="188" t="s">
        <v>1331</v>
      </c>
      <c r="C1937" s="298" t="s">
        <v>2799</v>
      </c>
      <c r="D1937" s="190" t="s">
        <v>47</v>
      </c>
      <c r="E1937" s="210">
        <v>3187</v>
      </c>
      <c r="F1937" s="436">
        <v>41759</v>
      </c>
      <c r="G1937" s="54">
        <v>3187</v>
      </c>
      <c r="H1937" s="36">
        <f t="shared" si="31"/>
        <v>0</v>
      </c>
      <c r="I1937" s="621" t="s">
        <v>27</v>
      </c>
    </row>
    <row r="1938" spans="1:9" x14ac:dyDescent="0.25">
      <c r="A1938" s="192"/>
      <c r="B1938" s="188" t="s">
        <v>1332</v>
      </c>
      <c r="C1938" s="298" t="s">
        <v>2799</v>
      </c>
      <c r="D1938" s="190" t="s">
        <v>215</v>
      </c>
      <c r="E1938" s="210">
        <v>3471</v>
      </c>
      <c r="F1938" s="436">
        <v>41758</v>
      </c>
      <c r="G1938" s="42">
        <v>3471</v>
      </c>
      <c r="H1938" s="36">
        <f t="shared" si="31"/>
        <v>0</v>
      </c>
      <c r="I1938" s="621"/>
    </row>
    <row r="1939" spans="1:9" x14ac:dyDescent="0.25">
      <c r="A1939" s="192"/>
      <c r="B1939" s="188" t="s">
        <v>1333</v>
      </c>
      <c r="C1939" s="298" t="s">
        <v>2799</v>
      </c>
      <c r="D1939" s="190" t="s">
        <v>36</v>
      </c>
      <c r="E1939" s="210">
        <v>36406.5</v>
      </c>
      <c r="F1939" s="436">
        <v>41759</v>
      </c>
      <c r="G1939" s="42">
        <v>36406.5</v>
      </c>
      <c r="H1939" s="36">
        <f t="shared" si="31"/>
        <v>0</v>
      </c>
      <c r="I1939" s="621" t="s">
        <v>27</v>
      </c>
    </row>
    <row r="1940" spans="1:9" x14ac:dyDescent="0.25">
      <c r="A1940" s="192"/>
      <c r="B1940" s="188" t="s">
        <v>1335</v>
      </c>
      <c r="C1940" s="298" t="s">
        <v>2799</v>
      </c>
      <c r="D1940" s="190" t="s">
        <v>54</v>
      </c>
      <c r="E1940" s="210">
        <v>21129</v>
      </c>
      <c r="F1940" s="436">
        <v>41758</v>
      </c>
      <c r="G1940" s="42">
        <v>21129</v>
      </c>
      <c r="H1940" s="36">
        <f t="shared" si="31"/>
        <v>0</v>
      </c>
      <c r="I1940" s="621"/>
    </row>
    <row r="1941" spans="1:9" x14ac:dyDescent="0.25">
      <c r="A1941" s="192"/>
      <c r="B1941" s="188" t="s">
        <v>1336</v>
      </c>
      <c r="C1941" s="298" t="s">
        <v>2799</v>
      </c>
      <c r="D1941" s="190" t="s">
        <v>366</v>
      </c>
      <c r="E1941" s="210">
        <v>3882.5</v>
      </c>
      <c r="F1941" s="436">
        <v>41758</v>
      </c>
      <c r="G1941" s="42">
        <v>3882.5</v>
      </c>
      <c r="H1941" s="36">
        <f t="shared" si="31"/>
        <v>0</v>
      </c>
      <c r="I1941" s="621" t="s">
        <v>21</v>
      </c>
    </row>
    <row r="1942" spans="1:9" x14ac:dyDescent="0.25">
      <c r="A1942" s="192"/>
      <c r="B1942" s="188" t="s">
        <v>1337</v>
      </c>
      <c r="C1942" s="298" t="s">
        <v>2799</v>
      </c>
      <c r="D1942" s="190" t="s">
        <v>215</v>
      </c>
      <c r="E1942" s="210">
        <v>7832</v>
      </c>
      <c r="F1942" s="436">
        <v>41758</v>
      </c>
      <c r="G1942" s="42">
        <v>7832</v>
      </c>
      <c r="H1942" s="36">
        <f t="shared" si="31"/>
        <v>0</v>
      </c>
      <c r="I1942" s="621"/>
    </row>
    <row r="1943" spans="1:9" x14ac:dyDescent="0.25">
      <c r="A1943" s="192"/>
      <c r="B1943" s="188" t="s">
        <v>1338</v>
      </c>
      <c r="C1943" s="298" t="s">
        <v>2799</v>
      </c>
      <c r="D1943" s="190" t="s">
        <v>58</v>
      </c>
      <c r="E1943" s="210">
        <v>1318</v>
      </c>
      <c r="F1943" s="436">
        <v>41758</v>
      </c>
      <c r="G1943" s="42">
        <v>1318</v>
      </c>
      <c r="H1943" s="36">
        <f t="shared" si="31"/>
        <v>0</v>
      </c>
      <c r="I1943" s="621"/>
    </row>
    <row r="1944" spans="1:9" x14ac:dyDescent="0.25">
      <c r="A1944" s="192"/>
      <c r="B1944" s="188" t="s">
        <v>1339</v>
      </c>
      <c r="C1944" s="298" t="s">
        <v>2799</v>
      </c>
      <c r="D1944" s="190" t="s">
        <v>130</v>
      </c>
      <c r="E1944" s="210">
        <v>3667</v>
      </c>
      <c r="F1944" s="436">
        <v>41758</v>
      </c>
      <c r="G1944" s="42">
        <v>3667</v>
      </c>
      <c r="H1944" s="36">
        <f t="shared" si="31"/>
        <v>0</v>
      </c>
      <c r="I1944" s="621" t="s">
        <v>21</v>
      </c>
    </row>
    <row r="1945" spans="1:9" x14ac:dyDescent="0.25">
      <c r="A1945" s="192"/>
      <c r="B1945" s="188" t="s">
        <v>1340</v>
      </c>
      <c r="C1945" s="298" t="s">
        <v>2799</v>
      </c>
      <c r="D1945" s="190" t="s">
        <v>11</v>
      </c>
      <c r="E1945" s="210">
        <v>22673</v>
      </c>
      <c r="F1945" s="486">
        <v>41777</v>
      </c>
      <c r="G1945" s="219">
        <v>22673</v>
      </c>
      <c r="H1945" s="36">
        <f t="shared" si="31"/>
        <v>0</v>
      </c>
      <c r="I1945" s="621" t="s">
        <v>65</v>
      </c>
    </row>
    <row r="1946" spans="1:9" x14ac:dyDescent="0.25">
      <c r="A1946" s="192"/>
      <c r="B1946" s="188" t="s">
        <v>1342</v>
      </c>
      <c r="C1946" s="298" t="s">
        <v>2799</v>
      </c>
      <c r="D1946" s="190" t="s">
        <v>2284</v>
      </c>
      <c r="E1946" s="213">
        <v>8231.5</v>
      </c>
      <c r="F1946" s="489" t="s">
        <v>2954</v>
      </c>
      <c r="G1946" s="219">
        <v>8231.5</v>
      </c>
      <c r="H1946" s="36">
        <f t="shared" si="31"/>
        <v>0</v>
      </c>
      <c r="I1946" s="621" t="s">
        <v>65</v>
      </c>
    </row>
    <row r="1947" spans="1:9" x14ac:dyDescent="0.25">
      <c r="A1947" s="192"/>
      <c r="B1947" s="188" t="s">
        <v>1343</v>
      </c>
      <c r="C1947" s="298" t="s">
        <v>2799</v>
      </c>
      <c r="D1947" s="190" t="s">
        <v>22</v>
      </c>
      <c r="E1947" s="210">
        <v>4263</v>
      </c>
      <c r="F1947" s="436">
        <v>41758</v>
      </c>
      <c r="G1947" s="42">
        <v>4263</v>
      </c>
      <c r="H1947" s="36">
        <f t="shared" si="31"/>
        <v>0</v>
      </c>
      <c r="I1947" s="621"/>
    </row>
    <row r="1948" spans="1:9" x14ac:dyDescent="0.25">
      <c r="A1948" s="192"/>
      <c r="B1948" s="188" t="s">
        <v>1345</v>
      </c>
      <c r="C1948" s="298" t="s">
        <v>2799</v>
      </c>
      <c r="D1948" s="190" t="s">
        <v>188</v>
      </c>
      <c r="E1948" s="210">
        <v>4771.5</v>
      </c>
      <c r="F1948" s="436">
        <v>41758</v>
      </c>
      <c r="G1948" s="42">
        <v>4771.5</v>
      </c>
      <c r="H1948" s="36">
        <f t="shared" si="31"/>
        <v>0</v>
      </c>
      <c r="I1948" s="621" t="s">
        <v>21</v>
      </c>
    </row>
    <row r="1949" spans="1:9" x14ac:dyDescent="0.25">
      <c r="A1949" s="192"/>
      <c r="B1949" s="188" t="s">
        <v>1347</v>
      </c>
      <c r="C1949" s="298" t="s">
        <v>2799</v>
      </c>
      <c r="D1949" s="190" t="s">
        <v>8</v>
      </c>
      <c r="E1949" s="210">
        <v>600</v>
      </c>
      <c r="F1949" s="436">
        <v>41758</v>
      </c>
      <c r="G1949" s="42">
        <v>600</v>
      </c>
      <c r="H1949" s="36">
        <f t="shared" si="31"/>
        <v>0</v>
      </c>
      <c r="I1949" s="621" t="s">
        <v>8</v>
      </c>
    </row>
    <row r="1950" spans="1:9" x14ac:dyDescent="0.25">
      <c r="A1950" s="192"/>
      <c r="B1950" s="188" t="s">
        <v>1348</v>
      </c>
      <c r="C1950" s="298" t="s">
        <v>2799</v>
      </c>
      <c r="D1950" s="190" t="s">
        <v>233</v>
      </c>
      <c r="E1950" s="210">
        <v>969.5</v>
      </c>
      <c r="F1950" s="436">
        <v>41759</v>
      </c>
      <c r="G1950" s="42">
        <v>969.5</v>
      </c>
      <c r="H1950" s="36">
        <f t="shared" si="31"/>
        <v>0</v>
      </c>
      <c r="I1950" s="621" t="s">
        <v>217</v>
      </c>
    </row>
    <row r="1951" spans="1:9" x14ac:dyDescent="0.25">
      <c r="A1951" s="192"/>
      <c r="B1951" s="188" t="s">
        <v>1349</v>
      </c>
      <c r="C1951" s="298" t="s">
        <v>2799</v>
      </c>
      <c r="D1951" s="190" t="s">
        <v>920</v>
      </c>
      <c r="E1951" s="210">
        <v>2607</v>
      </c>
      <c r="F1951" s="436">
        <v>41759</v>
      </c>
      <c r="G1951" s="42">
        <v>2607</v>
      </c>
      <c r="H1951" s="36">
        <f t="shared" si="31"/>
        <v>0</v>
      </c>
      <c r="I1951" s="621" t="s">
        <v>217</v>
      </c>
    </row>
    <row r="1952" spans="1:9" x14ac:dyDescent="0.25">
      <c r="A1952" s="192"/>
      <c r="B1952" s="188" t="s">
        <v>1351</v>
      </c>
      <c r="C1952" s="298" t="s">
        <v>2799</v>
      </c>
      <c r="D1952" s="190" t="s">
        <v>250</v>
      </c>
      <c r="E1952" s="210">
        <v>8686</v>
      </c>
      <c r="F1952" s="436">
        <v>41758</v>
      </c>
      <c r="G1952" s="42">
        <v>8686</v>
      </c>
      <c r="H1952" s="36">
        <f t="shared" si="31"/>
        <v>0</v>
      </c>
      <c r="I1952" s="621" t="s">
        <v>21</v>
      </c>
    </row>
    <row r="1953" spans="1:9" x14ac:dyDescent="0.25">
      <c r="A1953" s="192"/>
      <c r="B1953" s="188" t="s">
        <v>1352</v>
      </c>
      <c r="C1953" s="298" t="s">
        <v>2799</v>
      </c>
      <c r="D1953" s="190" t="s">
        <v>665</v>
      </c>
      <c r="E1953" s="210">
        <v>3608</v>
      </c>
      <c r="F1953" s="436">
        <v>41758</v>
      </c>
      <c r="G1953" s="42">
        <v>3608</v>
      </c>
      <c r="H1953" s="36">
        <f t="shared" si="31"/>
        <v>0</v>
      </c>
      <c r="I1953" s="621"/>
    </row>
    <row r="1954" spans="1:9" x14ac:dyDescent="0.25">
      <c r="A1954" s="192"/>
      <c r="B1954" s="188" t="s">
        <v>1354</v>
      </c>
      <c r="C1954" s="298" t="s">
        <v>2799</v>
      </c>
      <c r="D1954" s="190" t="s">
        <v>78</v>
      </c>
      <c r="E1954" s="210">
        <v>2196.5</v>
      </c>
      <c r="F1954" s="436">
        <v>41759</v>
      </c>
      <c r="G1954" s="42">
        <v>2196.5</v>
      </c>
      <c r="H1954" s="36">
        <f t="shared" si="31"/>
        <v>0</v>
      </c>
      <c r="I1954" s="621" t="s">
        <v>217</v>
      </c>
    </row>
    <row r="1955" spans="1:9" x14ac:dyDescent="0.25">
      <c r="A1955" s="192"/>
      <c r="B1955" s="188" t="s">
        <v>1355</v>
      </c>
      <c r="C1955" s="298" t="s">
        <v>2799</v>
      </c>
      <c r="D1955" s="190" t="s">
        <v>144</v>
      </c>
      <c r="E1955" s="210">
        <v>5031</v>
      </c>
      <c r="F1955" s="492" t="s">
        <v>2955</v>
      </c>
      <c r="G1955" s="42">
        <v>5031</v>
      </c>
      <c r="H1955" s="36">
        <f t="shared" si="31"/>
        <v>0</v>
      </c>
      <c r="I1955" s="621" t="s">
        <v>217</v>
      </c>
    </row>
    <row r="1956" spans="1:9" x14ac:dyDescent="0.25">
      <c r="A1956" s="192"/>
      <c r="B1956" s="188" t="s">
        <v>1357</v>
      </c>
      <c r="C1956" s="298" t="s">
        <v>2799</v>
      </c>
      <c r="D1956" s="190" t="s">
        <v>163</v>
      </c>
      <c r="E1956" s="210">
        <v>220</v>
      </c>
      <c r="F1956" s="436">
        <v>41759</v>
      </c>
      <c r="G1956" s="54">
        <v>220</v>
      </c>
      <c r="H1956" s="36">
        <f t="shared" si="31"/>
        <v>0</v>
      </c>
      <c r="I1956" s="621" t="s">
        <v>217</v>
      </c>
    </row>
    <row r="1957" spans="1:9" x14ac:dyDescent="0.25">
      <c r="A1957" s="192"/>
      <c r="B1957" s="188" t="s">
        <v>1358</v>
      </c>
      <c r="C1957" s="298" t="s">
        <v>2799</v>
      </c>
      <c r="D1957" s="190" t="s">
        <v>257</v>
      </c>
      <c r="E1957" s="210">
        <v>17206</v>
      </c>
      <c r="F1957" s="436">
        <v>41759</v>
      </c>
      <c r="G1957" s="54">
        <v>17206</v>
      </c>
      <c r="H1957" s="36">
        <f t="shared" si="31"/>
        <v>0</v>
      </c>
      <c r="I1957" s="621" t="s">
        <v>217</v>
      </c>
    </row>
    <row r="1958" spans="1:9" x14ac:dyDescent="0.25">
      <c r="A1958" s="192"/>
      <c r="B1958" s="188" t="s">
        <v>1360</v>
      </c>
      <c r="C1958" s="298" t="s">
        <v>2799</v>
      </c>
      <c r="D1958" s="190" t="s">
        <v>2956</v>
      </c>
      <c r="E1958" s="210">
        <v>7949.5</v>
      </c>
      <c r="F1958" s="436">
        <v>41758</v>
      </c>
      <c r="G1958" s="42">
        <v>7949.5</v>
      </c>
      <c r="H1958" s="36">
        <f t="shared" si="31"/>
        <v>0</v>
      </c>
      <c r="I1958" s="621" t="s">
        <v>8</v>
      </c>
    </row>
    <row r="1959" spans="1:9" x14ac:dyDescent="0.25">
      <c r="A1959" s="192"/>
      <c r="B1959" s="188" t="s">
        <v>1361</v>
      </c>
      <c r="C1959" s="298" t="s">
        <v>2799</v>
      </c>
      <c r="D1959" s="190" t="s">
        <v>183</v>
      </c>
      <c r="E1959" s="210">
        <v>1700</v>
      </c>
      <c r="F1959" s="436">
        <v>41758</v>
      </c>
      <c r="G1959" s="42">
        <v>1700</v>
      </c>
      <c r="H1959" s="36">
        <f t="shared" si="31"/>
        <v>0</v>
      </c>
      <c r="I1959" s="621" t="s">
        <v>12</v>
      </c>
    </row>
    <row r="1960" spans="1:9" x14ac:dyDescent="0.25">
      <c r="A1960" s="192"/>
      <c r="B1960" s="188" t="s">
        <v>1363</v>
      </c>
      <c r="C1960" s="298" t="s">
        <v>2799</v>
      </c>
      <c r="D1960" s="190" t="s">
        <v>2837</v>
      </c>
      <c r="E1960" s="210">
        <v>3792</v>
      </c>
      <c r="F1960" s="436">
        <v>41758</v>
      </c>
      <c r="G1960" s="42">
        <v>3792</v>
      </c>
      <c r="H1960" s="36">
        <f t="shared" si="31"/>
        <v>0</v>
      </c>
      <c r="I1960" s="621"/>
    </row>
    <row r="1961" spans="1:9" x14ac:dyDescent="0.25">
      <c r="A1961" s="192"/>
      <c r="B1961" s="188" t="s">
        <v>1364</v>
      </c>
      <c r="C1961" s="298" t="s">
        <v>2799</v>
      </c>
      <c r="D1961" s="190" t="s">
        <v>176</v>
      </c>
      <c r="E1961" s="210">
        <v>992</v>
      </c>
      <c r="F1961" s="436">
        <v>41759</v>
      </c>
      <c r="G1961" s="42">
        <v>992</v>
      </c>
      <c r="H1961" s="36">
        <f t="shared" si="31"/>
        <v>0</v>
      </c>
      <c r="I1961" s="621" t="s">
        <v>217</v>
      </c>
    </row>
    <row r="1962" spans="1:9" x14ac:dyDescent="0.25">
      <c r="A1962" s="192"/>
      <c r="B1962" s="188" t="s">
        <v>1365</v>
      </c>
      <c r="C1962" s="298" t="s">
        <v>2799</v>
      </c>
      <c r="D1962" s="190" t="s">
        <v>54</v>
      </c>
      <c r="E1962" s="210">
        <v>6867</v>
      </c>
      <c r="F1962" s="436">
        <v>41758</v>
      </c>
      <c r="G1962" s="42">
        <v>6867</v>
      </c>
      <c r="H1962" s="36">
        <f t="shared" si="31"/>
        <v>0</v>
      </c>
      <c r="I1962" s="621" t="s">
        <v>12</v>
      </c>
    </row>
    <row r="1963" spans="1:9" x14ac:dyDescent="0.25">
      <c r="A1963" s="192"/>
      <c r="B1963" s="188" t="s">
        <v>1366</v>
      </c>
      <c r="C1963" s="298" t="s">
        <v>2799</v>
      </c>
      <c r="D1963" s="190" t="s">
        <v>2409</v>
      </c>
      <c r="E1963" s="210">
        <v>686.5</v>
      </c>
      <c r="F1963" s="436">
        <v>41758</v>
      </c>
      <c r="G1963" s="42">
        <v>686.5</v>
      </c>
      <c r="H1963" s="36">
        <f t="shared" si="31"/>
        <v>0</v>
      </c>
      <c r="I1963" s="621" t="s">
        <v>12</v>
      </c>
    </row>
    <row r="1964" spans="1:9" x14ac:dyDescent="0.25">
      <c r="A1964" s="192"/>
      <c r="B1964" s="188" t="s">
        <v>1367</v>
      </c>
      <c r="C1964" s="298" t="s">
        <v>2799</v>
      </c>
      <c r="D1964" s="190" t="s">
        <v>89</v>
      </c>
      <c r="E1964" s="210">
        <v>27995</v>
      </c>
      <c r="F1964" s="486" t="s">
        <v>2957</v>
      </c>
      <c r="G1964" s="42">
        <v>27995</v>
      </c>
      <c r="H1964" s="36">
        <f t="shared" si="31"/>
        <v>0</v>
      </c>
      <c r="I1964" s="621" t="s">
        <v>12</v>
      </c>
    </row>
    <row r="1965" spans="1:9" x14ac:dyDescent="0.25">
      <c r="A1965" s="192"/>
      <c r="B1965" s="188" t="s">
        <v>1369</v>
      </c>
      <c r="C1965" s="298" t="s">
        <v>2799</v>
      </c>
      <c r="D1965" s="190" t="s">
        <v>55</v>
      </c>
      <c r="E1965" s="210">
        <v>1261</v>
      </c>
      <c r="F1965" s="436">
        <v>41758</v>
      </c>
      <c r="G1965" s="42">
        <v>1261</v>
      </c>
      <c r="H1965" s="36">
        <f t="shared" si="31"/>
        <v>0</v>
      </c>
      <c r="I1965" s="621" t="s">
        <v>8</v>
      </c>
    </row>
    <row r="1966" spans="1:9" x14ac:dyDescent="0.25">
      <c r="A1966" s="192"/>
      <c r="B1966" s="188" t="s">
        <v>1370</v>
      </c>
      <c r="C1966" s="298" t="s">
        <v>2799</v>
      </c>
      <c r="D1966" s="190" t="s">
        <v>123</v>
      </c>
      <c r="E1966" s="210">
        <v>2792</v>
      </c>
      <c r="F1966" s="436">
        <v>41759</v>
      </c>
      <c r="G1966" s="42">
        <v>2792</v>
      </c>
      <c r="H1966" s="36">
        <f t="shared" si="31"/>
        <v>0</v>
      </c>
      <c r="I1966" s="621" t="s">
        <v>8</v>
      </c>
    </row>
    <row r="1967" spans="1:9" x14ac:dyDescent="0.25">
      <c r="A1967" s="192"/>
      <c r="B1967" s="188" t="s">
        <v>1371</v>
      </c>
      <c r="C1967" s="298" t="s">
        <v>2799</v>
      </c>
      <c r="D1967" s="190" t="s">
        <v>62</v>
      </c>
      <c r="E1967" s="210">
        <v>9224</v>
      </c>
      <c r="F1967" s="436">
        <v>41759</v>
      </c>
      <c r="G1967" s="42">
        <v>9224</v>
      </c>
      <c r="H1967" s="36">
        <f t="shared" si="31"/>
        <v>0</v>
      </c>
      <c r="I1967" s="621" t="s">
        <v>12</v>
      </c>
    </row>
    <row r="1968" spans="1:9" x14ac:dyDescent="0.25">
      <c r="A1968" s="192"/>
      <c r="B1968" s="188" t="s">
        <v>1373</v>
      </c>
      <c r="C1968" s="298" t="s">
        <v>2799</v>
      </c>
      <c r="D1968" s="190" t="s">
        <v>49</v>
      </c>
      <c r="E1968" s="210">
        <v>6689.6</v>
      </c>
      <c r="F1968" s="436">
        <v>41758</v>
      </c>
      <c r="G1968" s="42">
        <v>6689.6</v>
      </c>
      <c r="H1968" s="36">
        <f t="shared" si="31"/>
        <v>0</v>
      </c>
      <c r="I1968" s="621"/>
    </row>
    <row r="1969" spans="1:9" x14ac:dyDescent="0.25">
      <c r="A1969" s="192"/>
      <c r="B1969" s="188" t="s">
        <v>1374</v>
      </c>
      <c r="C1969" s="298" t="s">
        <v>2799</v>
      </c>
      <c r="D1969" s="190" t="s">
        <v>136</v>
      </c>
      <c r="E1969" s="210">
        <v>952.5</v>
      </c>
      <c r="F1969" s="436">
        <v>41758</v>
      </c>
      <c r="G1969" s="42">
        <v>952.5</v>
      </c>
      <c r="H1969" s="36">
        <f t="shared" si="31"/>
        <v>0</v>
      </c>
      <c r="I1969" s="621"/>
    </row>
    <row r="1970" spans="1:9" x14ac:dyDescent="0.25">
      <c r="A1970" s="192"/>
      <c r="B1970" s="188" t="s">
        <v>1375</v>
      </c>
      <c r="C1970" s="298" t="s">
        <v>2799</v>
      </c>
      <c r="D1970" s="190" t="s">
        <v>8</v>
      </c>
      <c r="E1970" s="210">
        <v>165</v>
      </c>
      <c r="F1970" s="436">
        <v>41758</v>
      </c>
      <c r="G1970" s="42">
        <v>165</v>
      </c>
      <c r="H1970" s="36">
        <f t="shared" si="31"/>
        <v>0</v>
      </c>
      <c r="I1970" s="621" t="s">
        <v>8</v>
      </c>
    </row>
    <row r="1971" spans="1:9" x14ac:dyDescent="0.25">
      <c r="A1971" s="192"/>
      <c r="B1971" s="188" t="s">
        <v>1377</v>
      </c>
      <c r="C1971" s="298" t="s">
        <v>2799</v>
      </c>
      <c r="D1971" s="190" t="s">
        <v>34</v>
      </c>
      <c r="E1971" s="210">
        <v>2272.5</v>
      </c>
      <c r="F1971" s="489" t="s">
        <v>2958</v>
      </c>
      <c r="G1971" s="42">
        <v>2272.5</v>
      </c>
      <c r="H1971" s="36">
        <f t="shared" si="31"/>
        <v>0</v>
      </c>
      <c r="I1971" s="621" t="s">
        <v>12</v>
      </c>
    </row>
    <row r="1972" spans="1:9" x14ac:dyDescent="0.25">
      <c r="A1972" s="192"/>
      <c r="B1972" s="188" t="s">
        <v>1378</v>
      </c>
      <c r="C1972" s="298" t="s">
        <v>2799</v>
      </c>
      <c r="D1972" s="190" t="s">
        <v>560</v>
      </c>
      <c r="E1972" s="210">
        <v>18417.5</v>
      </c>
      <c r="F1972" s="436">
        <v>41759</v>
      </c>
      <c r="G1972" s="42">
        <v>18417.5</v>
      </c>
      <c r="H1972" s="36">
        <f t="shared" si="31"/>
        <v>0</v>
      </c>
      <c r="I1972" s="621" t="s">
        <v>217</v>
      </c>
    </row>
    <row r="1973" spans="1:9" x14ac:dyDescent="0.25">
      <c r="A1973" s="192"/>
      <c r="B1973" s="188" t="s">
        <v>1379</v>
      </c>
      <c r="C1973" s="298" t="s">
        <v>2799</v>
      </c>
      <c r="D1973" s="196" t="s">
        <v>2959</v>
      </c>
      <c r="E1973" s="210">
        <v>0</v>
      </c>
      <c r="F1973" s="521" t="s">
        <v>2960</v>
      </c>
      <c r="G1973" s="251"/>
      <c r="H1973" s="36">
        <f t="shared" si="31"/>
        <v>0</v>
      </c>
      <c r="I1973" s="621" t="s">
        <v>217</v>
      </c>
    </row>
    <row r="1974" spans="1:9" x14ac:dyDescent="0.25">
      <c r="A1974" s="192"/>
      <c r="B1974" s="188" t="s">
        <v>1381</v>
      </c>
      <c r="C1974" s="298" t="s">
        <v>2799</v>
      </c>
      <c r="D1974" s="190" t="s">
        <v>338</v>
      </c>
      <c r="E1974" s="210">
        <v>386</v>
      </c>
      <c r="F1974" s="436">
        <v>41758</v>
      </c>
      <c r="G1974" s="42">
        <v>386</v>
      </c>
      <c r="H1974" s="36">
        <f t="shared" si="31"/>
        <v>0</v>
      </c>
      <c r="I1974" s="621" t="s">
        <v>12</v>
      </c>
    </row>
    <row r="1975" spans="1:9" x14ac:dyDescent="0.25">
      <c r="A1975" s="192"/>
      <c r="B1975" s="188" t="s">
        <v>1383</v>
      </c>
      <c r="C1975" s="298" t="s">
        <v>2799</v>
      </c>
      <c r="D1975" s="190" t="s">
        <v>258</v>
      </c>
      <c r="E1975" s="210">
        <v>3197</v>
      </c>
      <c r="F1975" s="436">
        <v>41759</v>
      </c>
      <c r="G1975" s="42">
        <v>3197</v>
      </c>
      <c r="H1975" s="36">
        <f t="shared" si="31"/>
        <v>0</v>
      </c>
      <c r="I1975" s="621" t="s">
        <v>217</v>
      </c>
    </row>
    <row r="1976" spans="1:9" x14ac:dyDescent="0.25">
      <c r="A1976" s="192"/>
      <c r="B1976" s="188" t="s">
        <v>1386</v>
      </c>
      <c r="C1976" s="298" t="s">
        <v>2799</v>
      </c>
      <c r="D1976" s="190" t="s">
        <v>29</v>
      </c>
      <c r="E1976" s="210">
        <v>4978</v>
      </c>
      <c r="F1976" s="436">
        <v>41758</v>
      </c>
      <c r="G1976" s="42">
        <v>4978</v>
      </c>
      <c r="H1976" s="36">
        <f t="shared" si="31"/>
        <v>0</v>
      </c>
      <c r="I1976" s="621" t="s">
        <v>12</v>
      </c>
    </row>
    <row r="1977" spans="1:9" x14ac:dyDescent="0.25">
      <c r="A1977" s="192"/>
      <c r="B1977" s="188" t="s">
        <v>1387</v>
      </c>
      <c r="C1977" s="298" t="s">
        <v>2799</v>
      </c>
      <c r="D1977" s="190" t="s">
        <v>1778</v>
      </c>
      <c r="E1977" s="210">
        <v>2116</v>
      </c>
      <c r="F1977" s="436">
        <v>41758</v>
      </c>
      <c r="G1977" s="42">
        <v>2116</v>
      </c>
      <c r="H1977" s="36">
        <f t="shared" si="31"/>
        <v>0</v>
      </c>
      <c r="I1977" s="621" t="s">
        <v>12</v>
      </c>
    </row>
    <row r="1978" spans="1:9" x14ac:dyDescent="0.25">
      <c r="A1978" s="192"/>
      <c r="B1978" s="188" t="s">
        <v>1388</v>
      </c>
      <c r="C1978" s="298" t="s">
        <v>2799</v>
      </c>
      <c r="D1978" s="190" t="s">
        <v>299</v>
      </c>
      <c r="E1978" s="210">
        <v>5008.5</v>
      </c>
      <c r="F1978" s="436">
        <v>41758</v>
      </c>
      <c r="G1978" s="42">
        <v>5008.5</v>
      </c>
      <c r="H1978" s="36">
        <f t="shared" si="31"/>
        <v>0</v>
      </c>
      <c r="I1978" s="621"/>
    </row>
    <row r="1979" spans="1:9" x14ac:dyDescent="0.25">
      <c r="A1979" s="192"/>
      <c r="B1979" s="188" t="s">
        <v>1389</v>
      </c>
      <c r="C1979" s="298" t="s">
        <v>2799</v>
      </c>
      <c r="D1979" s="190" t="s">
        <v>124</v>
      </c>
      <c r="E1979" s="210">
        <v>4367.25</v>
      </c>
      <c r="F1979" s="436">
        <v>41758</v>
      </c>
      <c r="G1979" s="42">
        <v>4367.25</v>
      </c>
      <c r="H1979" s="36">
        <f t="shared" si="31"/>
        <v>0</v>
      </c>
      <c r="I1979" s="621" t="s">
        <v>8</v>
      </c>
    </row>
    <row r="1980" spans="1:9" x14ac:dyDescent="0.25">
      <c r="A1980" s="192"/>
      <c r="B1980" s="188" t="s">
        <v>1391</v>
      </c>
      <c r="C1980" s="298" t="s">
        <v>2799</v>
      </c>
      <c r="D1980" s="190" t="s">
        <v>8</v>
      </c>
      <c r="E1980" s="210">
        <v>1473</v>
      </c>
      <c r="F1980" s="436">
        <v>41758</v>
      </c>
      <c r="G1980" s="42">
        <v>1473</v>
      </c>
      <c r="H1980" s="36">
        <f t="shared" si="31"/>
        <v>0</v>
      </c>
      <c r="I1980" s="621" t="s">
        <v>8</v>
      </c>
    </row>
    <row r="1981" spans="1:9" x14ac:dyDescent="0.25">
      <c r="A1981" s="192"/>
      <c r="B1981" s="188" t="s">
        <v>1392</v>
      </c>
      <c r="C1981" s="298" t="s">
        <v>2799</v>
      </c>
      <c r="D1981" s="190" t="s">
        <v>435</v>
      </c>
      <c r="E1981" s="210">
        <v>7132</v>
      </c>
      <c r="F1981" s="489" t="s">
        <v>2961</v>
      </c>
      <c r="G1981" s="42">
        <v>7132</v>
      </c>
      <c r="H1981" s="36">
        <f t="shared" si="31"/>
        <v>0</v>
      </c>
      <c r="I1981" s="621" t="s">
        <v>8</v>
      </c>
    </row>
    <row r="1982" spans="1:9" x14ac:dyDescent="0.25">
      <c r="A1982" s="192">
        <v>41758</v>
      </c>
      <c r="B1982" s="188" t="s">
        <v>1393</v>
      </c>
      <c r="C1982" s="298" t="s">
        <v>2799</v>
      </c>
      <c r="D1982" s="190" t="s">
        <v>312</v>
      </c>
      <c r="E1982" s="210">
        <v>8107</v>
      </c>
      <c r="F1982" s="436">
        <v>41758</v>
      </c>
      <c r="G1982" s="42">
        <v>8107</v>
      </c>
      <c r="H1982" s="36">
        <f t="shared" si="31"/>
        <v>0</v>
      </c>
      <c r="I1982" s="621" t="s">
        <v>65</v>
      </c>
    </row>
    <row r="1983" spans="1:9" x14ac:dyDescent="0.25">
      <c r="A1983" s="192"/>
      <c r="B1983" s="188" t="s">
        <v>1394</v>
      </c>
      <c r="C1983" s="298" t="s">
        <v>2799</v>
      </c>
      <c r="D1983" s="190" t="s">
        <v>79</v>
      </c>
      <c r="E1983" s="210">
        <v>18345</v>
      </c>
      <c r="F1983" s="436">
        <v>41759</v>
      </c>
      <c r="G1983" s="42">
        <v>18345</v>
      </c>
      <c r="H1983" s="36">
        <f t="shared" si="31"/>
        <v>0</v>
      </c>
      <c r="I1983" s="621" t="s">
        <v>21</v>
      </c>
    </row>
    <row r="1984" spans="1:9" x14ac:dyDescent="0.25">
      <c r="A1984" s="192"/>
      <c r="B1984" s="188" t="s">
        <v>1396</v>
      </c>
      <c r="C1984" s="298" t="s">
        <v>2799</v>
      </c>
      <c r="D1984" s="190" t="s">
        <v>312</v>
      </c>
      <c r="E1984" s="210">
        <v>286</v>
      </c>
      <c r="F1984" s="436">
        <v>41758</v>
      </c>
      <c r="G1984" s="42">
        <v>286</v>
      </c>
      <c r="H1984" s="36">
        <f t="shared" si="31"/>
        <v>0</v>
      </c>
      <c r="I1984" s="621" t="s">
        <v>65</v>
      </c>
    </row>
    <row r="1985" spans="1:9" x14ac:dyDescent="0.25">
      <c r="A1985" s="192"/>
      <c r="B1985" s="188" t="s">
        <v>1398</v>
      </c>
      <c r="C1985" s="298" t="s">
        <v>2799</v>
      </c>
      <c r="D1985" s="196" t="s">
        <v>53</v>
      </c>
      <c r="E1985" s="215">
        <v>0</v>
      </c>
      <c r="F1985" s="436"/>
      <c r="G1985" s="42"/>
      <c r="H1985" s="36">
        <f t="shared" si="31"/>
        <v>0</v>
      </c>
      <c r="I1985" s="621" t="s">
        <v>512</v>
      </c>
    </row>
    <row r="1986" spans="1:9" x14ac:dyDescent="0.25">
      <c r="A1986" s="192"/>
      <c r="B1986" s="188" t="s">
        <v>1399</v>
      </c>
      <c r="C1986" s="298" t="s">
        <v>2799</v>
      </c>
      <c r="D1986" s="190" t="s">
        <v>8</v>
      </c>
      <c r="E1986" s="210">
        <v>651.5</v>
      </c>
      <c r="F1986" s="436">
        <v>41758</v>
      </c>
      <c r="G1986" s="42">
        <v>651.5</v>
      </c>
      <c r="H1986" s="36">
        <f t="shared" si="31"/>
        <v>0</v>
      </c>
      <c r="I1986" s="621" t="s">
        <v>8</v>
      </c>
    </row>
    <row r="1987" spans="1:9" x14ac:dyDescent="0.25">
      <c r="A1987" s="192"/>
      <c r="B1987" s="188" t="s">
        <v>1400</v>
      </c>
      <c r="C1987" s="298" t="s">
        <v>2799</v>
      </c>
      <c r="D1987" s="190" t="s">
        <v>665</v>
      </c>
      <c r="E1987" s="210">
        <v>7600</v>
      </c>
      <c r="F1987" s="436">
        <v>41758</v>
      </c>
      <c r="G1987" s="42">
        <v>7600</v>
      </c>
      <c r="H1987" s="36">
        <f t="shared" si="31"/>
        <v>0</v>
      </c>
      <c r="I1987" s="621"/>
    </row>
    <row r="1988" spans="1:9" x14ac:dyDescent="0.25">
      <c r="A1988" s="192"/>
      <c r="B1988" s="188" t="s">
        <v>1401</v>
      </c>
      <c r="C1988" s="298" t="s">
        <v>2799</v>
      </c>
      <c r="D1988" s="190" t="s">
        <v>8</v>
      </c>
      <c r="E1988" s="220">
        <v>5988.5</v>
      </c>
      <c r="F1988" s="436">
        <v>41758</v>
      </c>
      <c r="G1988" s="42">
        <v>5988.5</v>
      </c>
      <c r="H1988" s="36">
        <f t="shared" si="31"/>
        <v>0</v>
      </c>
      <c r="I1988" s="621" t="s">
        <v>8</v>
      </c>
    </row>
    <row r="1989" spans="1:9" x14ac:dyDescent="0.25">
      <c r="A1989" s="192">
        <v>41759</v>
      </c>
      <c r="B1989" s="188" t="s">
        <v>1403</v>
      </c>
      <c r="C1989" s="298" t="s">
        <v>2799</v>
      </c>
      <c r="D1989" s="190" t="s">
        <v>106</v>
      </c>
      <c r="E1989" s="210">
        <v>83803</v>
      </c>
      <c r="F1989" s="486">
        <v>41769</v>
      </c>
      <c r="G1989" s="219">
        <v>83803</v>
      </c>
      <c r="H1989" s="36">
        <f t="shared" si="31"/>
        <v>0</v>
      </c>
      <c r="I1989" s="621" t="s">
        <v>65</v>
      </c>
    </row>
    <row r="1990" spans="1:9" x14ac:dyDescent="0.25">
      <c r="A1990" s="192"/>
      <c r="B1990" s="188" t="s">
        <v>1405</v>
      </c>
      <c r="C1990" s="298" t="s">
        <v>2799</v>
      </c>
      <c r="D1990" s="190" t="s">
        <v>68</v>
      </c>
      <c r="E1990" s="213">
        <v>6423</v>
      </c>
      <c r="F1990" s="489" t="s">
        <v>2962</v>
      </c>
      <c r="G1990" s="219">
        <v>6423</v>
      </c>
      <c r="H1990" s="36">
        <f t="shared" si="31"/>
        <v>0</v>
      </c>
      <c r="I1990" s="623" t="s">
        <v>65</v>
      </c>
    </row>
    <row r="1991" spans="1:9" x14ac:dyDescent="0.25">
      <c r="A1991" s="192"/>
      <c r="B1991" s="188" t="s">
        <v>1406</v>
      </c>
      <c r="C1991" s="298" t="s">
        <v>2799</v>
      </c>
      <c r="D1991" s="190" t="s">
        <v>615</v>
      </c>
      <c r="E1991" s="210">
        <v>60374</v>
      </c>
      <c r="F1991" s="489" t="s">
        <v>2963</v>
      </c>
      <c r="G1991" s="219">
        <v>60374</v>
      </c>
      <c r="H1991" s="36">
        <f t="shared" ref="H1991:H2054" si="32">E1991-G1991</f>
        <v>0</v>
      </c>
      <c r="I1991" s="621" t="s">
        <v>65</v>
      </c>
    </row>
    <row r="1992" spans="1:9" x14ac:dyDescent="0.25">
      <c r="A1992" s="192">
        <v>41759</v>
      </c>
      <c r="B1992" s="188" t="s">
        <v>1407</v>
      </c>
      <c r="C1992" s="298" t="s">
        <v>2799</v>
      </c>
      <c r="D1992" s="190" t="s">
        <v>25</v>
      </c>
      <c r="E1992" s="210">
        <v>28836</v>
      </c>
      <c r="F1992" s="550"/>
      <c r="G1992" s="303"/>
      <c r="H1992" s="36">
        <f t="shared" si="32"/>
        <v>28836</v>
      </c>
      <c r="I1992" s="621" t="s">
        <v>65</v>
      </c>
    </row>
    <row r="1993" spans="1:9" x14ac:dyDescent="0.25">
      <c r="A1993" s="192"/>
      <c r="B1993" s="188" t="s">
        <v>1409</v>
      </c>
      <c r="C1993" s="298" t="s">
        <v>2799</v>
      </c>
      <c r="D1993" s="190" t="s">
        <v>180</v>
      </c>
      <c r="E1993" s="210">
        <v>29094</v>
      </c>
      <c r="F1993" s="489" t="s">
        <v>2964</v>
      </c>
      <c r="G1993" s="219">
        <v>29094</v>
      </c>
      <c r="H1993" s="36">
        <f t="shared" si="32"/>
        <v>0</v>
      </c>
      <c r="I1993" s="621" t="s">
        <v>65</v>
      </c>
    </row>
    <row r="1994" spans="1:9" x14ac:dyDescent="0.25">
      <c r="A1994" s="192"/>
      <c r="B1994" s="188" t="s">
        <v>1410</v>
      </c>
      <c r="C1994" s="298" t="s">
        <v>2799</v>
      </c>
      <c r="D1994" s="190" t="s">
        <v>106</v>
      </c>
      <c r="E1994" s="210">
        <v>176522</v>
      </c>
      <c r="F1994" s="486">
        <v>41769</v>
      </c>
      <c r="G1994" s="219">
        <v>176522</v>
      </c>
      <c r="H1994" s="36">
        <f t="shared" si="32"/>
        <v>0</v>
      </c>
      <c r="I1994" s="621" t="s">
        <v>65</v>
      </c>
    </row>
    <row r="1995" spans="1:9" x14ac:dyDescent="0.25">
      <c r="A1995" s="192"/>
      <c r="B1995" s="188" t="s">
        <v>1411</v>
      </c>
      <c r="C1995" s="298" t="s">
        <v>2799</v>
      </c>
      <c r="D1995" s="190" t="s">
        <v>106</v>
      </c>
      <c r="E1995" s="210">
        <v>161820</v>
      </c>
      <c r="F1995" s="486">
        <v>41769</v>
      </c>
      <c r="G1995" s="219">
        <v>161820</v>
      </c>
      <c r="H1995" s="36">
        <f t="shared" si="32"/>
        <v>0</v>
      </c>
      <c r="I1995" s="621" t="s">
        <v>65</v>
      </c>
    </row>
    <row r="1996" spans="1:9" x14ac:dyDescent="0.25">
      <c r="A1996" s="192"/>
      <c r="B1996" s="188" t="s">
        <v>1413</v>
      </c>
      <c r="C1996" s="298" t="s">
        <v>2799</v>
      </c>
      <c r="D1996" s="190" t="s">
        <v>106</v>
      </c>
      <c r="E1996" s="210">
        <v>69255.5</v>
      </c>
      <c r="F1996" s="486">
        <v>41769</v>
      </c>
      <c r="G1996" s="219">
        <v>69255.5</v>
      </c>
      <c r="H1996" s="36">
        <f t="shared" si="32"/>
        <v>0</v>
      </c>
      <c r="I1996" s="621" t="s">
        <v>65</v>
      </c>
    </row>
    <row r="1997" spans="1:9" x14ac:dyDescent="0.25">
      <c r="A1997" s="192"/>
      <c r="B1997" s="188" t="s">
        <v>1414</v>
      </c>
      <c r="C1997" s="298" t="s">
        <v>2799</v>
      </c>
      <c r="D1997" s="190" t="s">
        <v>133</v>
      </c>
      <c r="E1997" s="210">
        <v>26982</v>
      </c>
      <c r="F1997" s="436">
        <v>41759</v>
      </c>
      <c r="G1997" s="42">
        <v>26982</v>
      </c>
      <c r="H1997" s="36">
        <f t="shared" si="32"/>
        <v>0</v>
      </c>
      <c r="I1997" s="621" t="s">
        <v>21</v>
      </c>
    </row>
    <row r="1998" spans="1:9" x14ac:dyDescent="0.25">
      <c r="A1998" s="192"/>
      <c r="B1998" s="188" t="s">
        <v>1415</v>
      </c>
      <c r="C1998" s="298" t="s">
        <v>2799</v>
      </c>
      <c r="D1998" s="190" t="s">
        <v>180</v>
      </c>
      <c r="E1998" s="210">
        <v>6957</v>
      </c>
      <c r="F1998" s="489" t="s">
        <v>2965</v>
      </c>
      <c r="G1998" s="219">
        <v>6957</v>
      </c>
      <c r="H1998" s="36">
        <f t="shared" si="32"/>
        <v>0</v>
      </c>
      <c r="I1998" s="621"/>
    </row>
    <row r="1999" spans="1:9" x14ac:dyDescent="0.25">
      <c r="A1999" s="192"/>
      <c r="B1999" s="188" t="s">
        <v>1417</v>
      </c>
      <c r="C1999" s="298" t="s">
        <v>2799</v>
      </c>
      <c r="D1999" s="190" t="s">
        <v>269</v>
      </c>
      <c r="E1999" s="210">
        <v>17248.5</v>
      </c>
      <c r="F1999" s="436">
        <v>41759</v>
      </c>
      <c r="G1999" s="42">
        <v>17248.5</v>
      </c>
      <c r="H1999" s="36">
        <f t="shared" si="32"/>
        <v>0</v>
      </c>
      <c r="I1999" s="621"/>
    </row>
    <row r="2000" spans="1:9" x14ac:dyDescent="0.25">
      <c r="A2000" s="192"/>
      <c r="B2000" s="188" t="s">
        <v>1418</v>
      </c>
      <c r="C2000" s="298" t="s">
        <v>2799</v>
      </c>
      <c r="D2000" s="190" t="s">
        <v>14</v>
      </c>
      <c r="E2000" s="210">
        <v>5800</v>
      </c>
      <c r="F2000" s="486">
        <v>41760</v>
      </c>
      <c r="G2000" s="219">
        <v>5800</v>
      </c>
      <c r="H2000" s="36">
        <f t="shared" si="32"/>
        <v>0</v>
      </c>
      <c r="I2000" s="621" t="s">
        <v>27</v>
      </c>
    </row>
    <row r="2001" spans="1:9" x14ac:dyDescent="0.25">
      <c r="A2001" s="192"/>
      <c r="B2001" s="188" t="s">
        <v>1419</v>
      </c>
      <c r="C2001" s="298" t="s">
        <v>2799</v>
      </c>
      <c r="D2001" s="190" t="s">
        <v>412</v>
      </c>
      <c r="E2001" s="210">
        <v>1065.5999999999999</v>
      </c>
      <c r="F2001" s="436">
        <v>41759</v>
      </c>
      <c r="G2001" s="42">
        <v>1065.5999999999999</v>
      </c>
      <c r="H2001" s="36">
        <f t="shared" si="32"/>
        <v>0</v>
      </c>
      <c r="I2001" s="621" t="s">
        <v>27</v>
      </c>
    </row>
    <row r="2002" spans="1:9" x14ac:dyDescent="0.25">
      <c r="A2002" s="192"/>
      <c r="B2002" s="188" t="s">
        <v>1421</v>
      </c>
      <c r="C2002" s="298" t="s">
        <v>2799</v>
      </c>
      <c r="D2002" s="190" t="s">
        <v>85</v>
      </c>
      <c r="E2002" s="210">
        <v>24565</v>
      </c>
      <c r="F2002" s="436">
        <v>41759</v>
      </c>
      <c r="G2002" s="42">
        <v>24565</v>
      </c>
      <c r="H2002" s="36">
        <f t="shared" si="32"/>
        <v>0</v>
      </c>
      <c r="I2002" s="621"/>
    </row>
    <row r="2003" spans="1:9" x14ac:dyDescent="0.25">
      <c r="A2003" s="192"/>
      <c r="B2003" s="188" t="s">
        <v>1422</v>
      </c>
      <c r="C2003" s="298" t="s">
        <v>2799</v>
      </c>
      <c r="D2003" s="190" t="s">
        <v>70</v>
      </c>
      <c r="E2003" s="210">
        <v>17837.5</v>
      </c>
      <c r="F2003" s="489" t="s">
        <v>2966</v>
      </c>
      <c r="G2003" s="219">
        <v>17837.5</v>
      </c>
      <c r="H2003" s="36">
        <f t="shared" si="32"/>
        <v>0</v>
      </c>
      <c r="I2003" s="621"/>
    </row>
    <row r="2004" spans="1:9" x14ac:dyDescent="0.25">
      <c r="A2004" s="192"/>
      <c r="B2004" s="188" t="s">
        <v>1424</v>
      </c>
      <c r="C2004" s="298" t="s">
        <v>2799</v>
      </c>
      <c r="D2004" s="190" t="s">
        <v>373</v>
      </c>
      <c r="E2004" s="210">
        <v>28008</v>
      </c>
      <c r="F2004" s="436">
        <v>41759</v>
      </c>
      <c r="G2004" s="42">
        <v>28008</v>
      </c>
      <c r="H2004" s="36">
        <f t="shared" si="32"/>
        <v>0</v>
      </c>
      <c r="I2004" s="621" t="s">
        <v>217</v>
      </c>
    </row>
    <row r="2005" spans="1:9" x14ac:dyDescent="0.25">
      <c r="A2005" s="192"/>
      <c r="B2005" s="188" t="s">
        <v>1425</v>
      </c>
      <c r="C2005" s="298" t="s">
        <v>2799</v>
      </c>
      <c r="D2005" s="190" t="s">
        <v>501</v>
      </c>
      <c r="E2005" s="210">
        <v>460</v>
      </c>
      <c r="F2005" s="436">
        <v>41759</v>
      </c>
      <c r="G2005" s="42">
        <v>460</v>
      </c>
      <c r="H2005" s="36">
        <f t="shared" si="32"/>
        <v>0</v>
      </c>
      <c r="I2005" s="621"/>
    </row>
    <row r="2006" spans="1:9" x14ac:dyDescent="0.25">
      <c r="A2006" s="192"/>
      <c r="B2006" s="188" t="s">
        <v>1426</v>
      </c>
      <c r="C2006" s="298" t="s">
        <v>2799</v>
      </c>
      <c r="D2006" s="190" t="s">
        <v>36</v>
      </c>
      <c r="E2006" s="210">
        <v>19564</v>
      </c>
      <c r="F2006" s="436">
        <v>41759</v>
      </c>
      <c r="G2006" s="42">
        <v>19564</v>
      </c>
      <c r="H2006" s="36">
        <f t="shared" si="32"/>
        <v>0</v>
      </c>
      <c r="I2006" s="621"/>
    </row>
    <row r="2007" spans="1:9" x14ac:dyDescent="0.25">
      <c r="A2007" s="192"/>
      <c r="B2007" s="188" t="s">
        <v>1427</v>
      </c>
      <c r="C2007" s="298" t="s">
        <v>2799</v>
      </c>
      <c r="D2007" s="190" t="s">
        <v>11</v>
      </c>
      <c r="E2007" s="210">
        <v>27315</v>
      </c>
      <c r="F2007" s="486">
        <v>41777</v>
      </c>
      <c r="G2007" s="219">
        <v>27315</v>
      </c>
      <c r="H2007" s="36">
        <f t="shared" si="32"/>
        <v>0</v>
      </c>
      <c r="I2007" s="621" t="s">
        <v>65</v>
      </c>
    </row>
    <row r="2008" spans="1:9" x14ac:dyDescent="0.25">
      <c r="A2008" s="192"/>
      <c r="B2008" s="188" t="s">
        <v>1428</v>
      </c>
      <c r="C2008" s="298" t="s">
        <v>2799</v>
      </c>
      <c r="D2008" s="190" t="s">
        <v>64</v>
      </c>
      <c r="E2008" s="210">
        <v>5437</v>
      </c>
      <c r="F2008" s="436">
        <v>41759</v>
      </c>
      <c r="G2008" s="42">
        <v>5437</v>
      </c>
      <c r="H2008" s="36">
        <f t="shared" si="32"/>
        <v>0</v>
      </c>
      <c r="I2008" s="621" t="s">
        <v>65</v>
      </c>
    </row>
    <row r="2009" spans="1:9" x14ac:dyDescent="0.25">
      <c r="A2009" s="192"/>
      <c r="B2009" s="188" t="s">
        <v>1429</v>
      </c>
      <c r="C2009" s="298" t="s">
        <v>2799</v>
      </c>
      <c r="D2009" s="190" t="s">
        <v>11</v>
      </c>
      <c r="E2009" s="210">
        <v>2966.5</v>
      </c>
      <c r="F2009" s="486">
        <v>41777</v>
      </c>
      <c r="G2009" s="219">
        <v>2966.5</v>
      </c>
      <c r="H2009" s="36">
        <f t="shared" si="32"/>
        <v>0</v>
      </c>
      <c r="I2009" s="621" t="s">
        <v>65</v>
      </c>
    </row>
    <row r="2010" spans="1:9" x14ac:dyDescent="0.25">
      <c r="A2010" s="192"/>
      <c r="B2010" s="188" t="s">
        <v>1430</v>
      </c>
      <c r="C2010" s="298" t="s">
        <v>2799</v>
      </c>
      <c r="D2010" s="190" t="s">
        <v>2967</v>
      </c>
      <c r="E2010" s="210">
        <v>13536</v>
      </c>
      <c r="F2010" s="486">
        <v>41761</v>
      </c>
      <c r="G2010" s="219">
        <v>13536</v>
      </c>
      <c r="H2010" s="36">
        <f t="shared" si="32"/>
        <v>0</v>
      </c>
      <c r="I2010" s="621" t="s">
        <v>21</v>
      </c>
    </row>
    <row r="2011" spans="1:9" x14ac:dyDescent="0.25">
      <c r="A2011" s="192"/>
      <c r="B2011" s="188" t="s">
        <v>1431</v>
      </c>
      <c r="C2011" s="298" t="s">
        <v>2799</v>
      </c>
      <c r="D2011" s="190" t="s">
        <v>123</v>
      </c>
      <c r="E2011" s="210">
        <v>6338.5</v>
      </c>
      <c r="F2011" s="486">
        <v>41761</v>
      </c>
      <c r="G2011" s="219">
        <v>6338.5</v>
      </c>
      <c r="H2011" s="36">
        <f t="shared" si="32"/>
        <v>0</v>
      </c>
      <c r="I2011" s="621"/>
    </row>
    <row r="2012" spans="1:9" x14ac:dyDescent="0.25">
      <c r="A2012" s="192"/>
      <c r="B2012" s="188" t="s">
        <v>1432</v>
      </c>
      <c r="C2012" s="298" t="s">
        <v>2799</v>
      </c>
      <c r="D2012" s="190" t="s">
        <v>366</v>
      </c>
      <c r="E2012" s="210">
        <v>3625</v>
      </c>
      <c r="F2012" s="436">
        <v>41759</v>
      </c>
      <c r="G2012" s="42">
        <v>3625</v>
      </c>
      <c r="H2012" s="36">
        <f t="shared" si="32"/>
        <v>0</v>
      </c>
      <c r="I2012" s="621" t="s">
        <v>21</v>
      </c>
    </row>
    <row r="2013" spans="1:9" x14ac:dyDescent="0.25">
      <c r="A2013" s="192"/>
      <c r="B2013" s="188" t="s">
        <v>1433</v>
      </c>
      <c r="C2013" s="298" t="s">
        <v>2799</v>
      </c>
      <c r="D2013" s="190" t="s">
        <v>79</v>
      </c>
      <c r="E2013" s="210">
        <v>29895.5</v>
      </c>
      <c r="F2013" s="486">
        <v>41771</v>
      </c>
      <c r="G2013" s="219">
        <v>29895.5</v>
      </c>
      <c r="H2013" s="36">
        <f t="shared" si="32"/>
        <v>0</v>
      </c>
      <c r="I2013" s="621" t="s">
        <v>21</v>
      </c>
    </row>
    <row r="2014" spans="1:9" x14ac:dyDescent="0.25">
      <c r="A2014" s="192"/>
      <c r="B2014" s="188" t="s">
        <v>1435</v>
      </c>
      <c r="C2014" s="298" t="s">
        <v>2799</v>
      </c>
      <c r="D2014" s="190" t="s">
        <v>130</v>
      </c>
      <c r="E2014" s="210">
        <v>4262</v>
      </c>
      <c r="F2014" s="436">
        <v>41759</v>
      </c>
      <c r="G2014" s="42">
        <v>4262</v>
      </c>
      <c r="H2014" s="36">
        <f t="shared" si="32"/>
        <v>0</v>
      </c>
      <c r="I2014" s="621" t="s">
        <v>21</v>
      </c>
    </row>
    <row r="2015" spans="1:9" x14ac:dyDescent="0.25">
      <c r="A2015" s="192"/>
      <c r="B2015" s="188" t="s">
        <v>1436</v>
      </c>
      <c r="C2015" s="298" t="s">
        <v>2799</v>
      </c>
      <c r="D2015" s="190" t="s">
        <v>83</v>
      </c>
      <c r="E2015" s="210">
        <v>4211</v>
      </c>
      <c r="F2015" s="436">
        <v>41759</v>
      </c>
      <c r="G2015" s="42">
        <v>4211</v>
      </c>
      <c r="H2015" s="36">
        <f t="shared" si="32"/>
        <v>0</v>
      </c>
      <c r="I2015" s="621" t="s">
        <v>21</v>
      </c>
    </row>
    <row r="2016" spans="1:9" x14ac:dyDescent="0.25">
      <c r="A2016" s="192"/>
      <c r="B2016" s="188" t="s">
        <v>1437</v>
      </c>
      <c r="C2016" s="298" t="s">
        <v>2799</v>
      </c>
      <c r="D2016" s="190" t="s">
        <v>260</v>
      </c>
      <c r="E2016" s="210">
        <v>2416</v>
      </c>
      <c r="F2016" s="436">
        <v>41759</v>
      </c>
      <c r="G2016" s="42">
        <v>2416</v>
      </c>
      <c r="H2016" s="36">
        <f t="shared" si="32"/>
        <v>0</v>
      </c>
      <c r="I2016" s="621" t="s">
        <v>27</v>
      </c>
    </row>
    <row r="2017" spans="1:9" x14ac:dyDescent="0.25">
      <c r="A2017" s="192"/>
      <c r="B2017" s="188" t="s">
        <v>1438</v>
      </c>
      <c r="C2017" s="298" t="s">
        <v>2799</v>
      </c>
      <c r="D2017" s="190" t="s">
        <v>54</v>
      </c>
      <c r="E2017" s="210">
        <v>28147</v>
      </c>
      <c r="F2017" s="436">
        <v>41759</v>
      </c>
      <c r="G2017" s="42">
        <v>28147</v>
      </c>
      <c r="H2017" s="36">
        <f t="shared" si="32"/>
        <v>0</v>
      </c>
      <c r="I2017" s="621"/>
    </row>
    <row r="2018" spans="1:9" x14ac:dyDescent="0.25">
      <c r="A2018" s="192"/>
      <c r="B2018" s="188" t="s">
        <v>1439</v>
      </c>
      <c r="C2018" s="298" t="s">
        <v>2799</v>
      </c>
      <c r="D2018" s="190" t="s">
        <v>134</v>
      </c>
      <c r="E2018" s="210">
        <v>4694.5</v>
      </c>
      <c r="F2018" s="436">
        <v>41759</v>
      </c>
      <c r="G2018" s="42">
        <v>4694.5</v>
      </c>
      <c r="H2018" s="36">
        <f t="shared" si="32"/>
        <v>0</v>
      </c>
      <c r="I2018" s="621" t="s">
        <v>65</v>
      </c>
    </row>
    <row r="2019" spans="1:9" x14ac:dyDescent="0.25">
      <c r="A2019" s="192"/>
      <c r="B2019" s="188" t="s">
        <v>1440</v>
      </c>
      <c r="C2019" s="298" t="s">
        <v>2799</v>
      </c>
      <c r="D2019" s="190" t="s">
        <v>2519</v>
      </c>
      <c r="E2019" s="210">
        <v>5179</v>
      </c>
      <c r="F2019" s="436">
        <v>41759</v>
      </c>
      <c r="G2019" s="42">
        <v>5179</v>
      </c>
      <c r="H2019" s="36">
        <f t="shared" si="32"/>
        <v>0</v>
      </c>
      <c r="I2019" s="621" t="s">
        <v>65</v>
      </c>
    </row>
    <row r="2020" spans="1:9" x14ac:dyDescent="0.25">
      <c r="A2020" s="192"/>
      <c r="B2020" s="188" t="s">
        <v>1441</v>
      </c>
      <c r="C2020" s="298" t="s">
        <v>2799</v>
      </c>
      <c r="D2020" s="190" t="s">
        <v>58</v>
      </c>
      <c r="E2020" s="210">
        <v>6160</v>
      </c>
      <c r="F2020" s="436">
        <v>41759</v>
      </c>
      <c r="G2020" s="42">
        <v>6160</v>
      </c>
      <c r="H2020" s="36">
        <f t="shared" si="32"/>
        <v>0</v>
      </c>
      <c r="I2020" s="621"/>
    </row>
    <row r="2021" spans="1:9" x14ac:dyDescent="0.25">
      <c r="A2021" s="192"/>
      <c r="B2021" s="188" t="s">
        <v>1442</v>
      </c>
      <c r="C2021" s="298" t="s">
        <v>2799</v>
      </c>
      <c r="D2021" s="190" t="s">
        <v>55</v>
      </c>
      <c r="E2021" s="210">
        <v>5927</v>
      </c>
      <c r="F2021" s="436">
        <v>41759</v>
      </c>
      <c r="G2021" s="42">
        <v>5927</v>
      </c>
      <c r="H2021" s="18">
        <f t="shared" si="32"/>
        <v>0</v>
      </c>
      <c r="I2021" s="621" t="s">
        <v>8</v>
      </c>
    </row>
    <row r="2022" spans="1:9" x14ac:dyDescent="0.25">
      <c r="A2022" s="192"/>
      <c r="B2022" s="188" t="s">
        <v>1444</v>
      </c>
      <c r="C2022" s="298" t="s">
        <v>2799</v>
      </c>
      <c r="D2022" s="190" t="s">
        <v>36</v>
      </c>
      <c r="E2022" s="210">
        <v>15717</v>
      </c>
      <c r="F2022" s="436">
        <v>41759</v>
      </c>
      <c r="G2022" s="42">
        <v>15717</v>
      </c>
      <c r="H2022" s="36">
        <f>E2022-G2022</f>
        <v>0</v>
      </c>
      <c r="I2022" s="621" t="s">
        <v>27</v>
      </c>
    </row>
    <row r="2023" spans="1:9" x14ac:dyDescent="0.25">
      <c r="A2023" s="192"/>
      <c r="B2023" s="188" t="s">
        <v>1445</v>
      </c>
      <c r="C2023" s="298" t="s">
        <v>2799</v>
      </c>
      <c r="D2023" s="190" t="s">
        <v>98</v>
      </c>
      <c r="E2023" s="210">
        <v>13047</v>
      </c>
      <c r="F2023" s="436">
        <v>41759</v>
      </c>
      <c r="G2023" s="42">
        <v>13047</v>
      </c>
      <c r="H2023" s="36">
        <f>E2023-G2023</f>
        <v>0</v>
      </c>
      <c r="I2023" s="621" t="s">
        <v>65</v>
      </c>
    </row>
    <row r="2024" spans="1:9" x14ac:dyDescent="0.25">
      <c r="A2024" s="192"/>
      <c r="B2024" s="188" t="s">
        <v>1446</v>
      </c>
      <c r="C2024" s="298" t="s">
        <v>2799</v>
      </c>
      <c r="D2024" s="190" t="s">
        <v>66</v>
      </c>
      <c r="E2024" s="210">
        <v>1310</v>
      </c>
      <c r="F2024" s="436">
        <v>41759</v>
      </c>
      <c r="G2024" s="42">
        <v>1310</v>
      </c>
      <c r="H2024" s="36">
        <f>E2024-G2024</f>
        <v>0</v>
      </c>
      <c r="I2024" s="621" t="s">
        <v>12</v>
      </c>
    </row>
    <row r="2025" spans="1:9" x14ac:dyDescent="0.25">
      <c r="A2025" s="192"/>
      <c r="B2025" s="188" t="s">
        <v>1447</v>
      </c>
      <c r="C2025" s="298" t="s">
        <v>2799</v>
      </c>
      <c r="D2025" s="190" t="s">
        <v>54</v>
      </c>
      <c r="E2025" s="210">
        <v>7564</v>
      </c>
      <c r="F2025" s="436">
        <v>41759</v>
      </c>
      <c r="G2025" s="42">
        <v>7564</v>
      </c>
      <c r="H2025" s="36">
        <f t="shared" si="32"/>
        <v>0</v>
      </c>
      <c r="I2025" s="621" t="s">
        <v>12</v>
      </c>
    </row>
    <row r="2026" spans="1:9" x14ac:dyDescent="0.25">
      <c r="A2026" s="192"/>
      <c r="B2026" s="188" t="s">
        <v>1448</v>
      </c>
      <c r="C2026" s="298" t="s">
        <v>2799</v>
      </c>
      <c r="D2026" s="190" t="s">
        <v>29</v>
      </c>
      <c r="E2026" s="210">
        <v>4781</v>
      </c>
      <c r="F2026" s="486">
        <v>41760</v>
      </c>
      <c r="G2026" s="219">
        <v>4781</v>
      </c>
      <c r="H2026" s="36">
        <f t="shared" si="32"/>
        <v>0</v>
      </c>
      <c r="I2026" s="621" t="s">
        <v>12</v>
      </c>
    </row>
    <row r="2027" spans="1:9" x14ac:dyDescent="0.25">
      <c r="A2027" s="192"/>
      <c r="B2027" s="188" t="s">
        <v>1449</v>
      </c>
      <c r="C2027" s="298" t="s">
        <v>2799</v>
      </c>
      <c r="D2027" s="190" t="s">
        <v>34</v>
      </c>
      <c r="E2027" s="210">
        <v>2054</v>
      </c>
      <c r="F2027" s="486">
        <v>41760</v>
      </c>
      <c r="G2027" s="219">
        <v>2054</v>
      </c>
      <c r="H2027" s="36">
        <f t="shared" si="32"/>
        <v>0</v>
      </c>
      <c r="I2027" s="621" t="s">
        <v>12</v>
      </c>
    </row>
    <row r="2028" spans="1:9" x14ac:dyDescent="0.25">
      <c r="A2028" s="192"/>
      <c r="B2028" s="188" t="s">
        <v>1451</v>
      </c>
      <c r="C2028" s="298" t="s">
        <v>2799</v>
      </c>
      <c r="D2028" s="190" t="s">
        <v>108</v>
      </c>
      <c r="E2028" s="210">
        <v>3148.5</v>
      </c>
      <c r="F2028" s="486">
        <v>41760</v>
      </c>
      <c r="G2028" s="219">
        <v>3148.5</v>
      </c>
      <c r="H2028" s="36">
        <f t="shared" si="32"/>
        <v>0</v>
      </c>
      <c r="I2028" s="621" t="s">
        <v>12</v>
      </c>
    </row>
    <row r="2029" spans="1:9" x14ac:dyDescent="0.25">
      <c r="A2029" s="192"/>
      <c r="B2029" s="188" t="s">
        <v>1453</v>
      </c>
      <c r="C2029" s="298" t="s">
        <v>2799</v>
      </c>
      <c r="D2029" s="190" t="s">
        <v>57</v>
      </c>
      <c r="E2029" s="210">
        <v>1175</v>
      </c>
      <c r="F2029" s="486">
        <v>41760</v>
      </c>
      <c r="G2029" s="219">
        <v>1175</v>
      </c>
      <c r="H2029" s="36">
        <f t="shared" si="32"/>
        <v>0</v>
      </c>
      <c r="I2029" s="621" t="s">
        <v>12</v>
      </c>
    </row>
    <row r="2030" spans="1:9" x14ac:dyDescent="0.25">
      <c r="A2030" s="192"/>
      <c r="B2030" s="188" t="s">
        <v>1454</v>
      </c>
      <c r="C2030" s="298" t="s">
        <v>2799</v>
      </c>
      <c r="D2030" s="190" t="s">
        <v>2409</v>
      </c>
      <c r="E2030" s="210">
        <v>1140.5</v>
      </c>
      <c r="F2030" s="486">
        <v>41760</v>
      </c>
      <c r="G2030" s="219">
        <v>1140.5</v>
      </c>
      <c r="H2030" s="36">
        <f t="shared" si="32"/>
        <v>0</v>
      </c>
      <c r="I2030" s="621" t="s">
        <v>12</v>
      </c>
    </row>
    <row r="2031" spans="1:9" x14ac:dyDescent="0.25">
      <c r="A2031" s="192"/>
      <c r="B2031" s="188" t="s">
        <v>1455</v>
      </c>
      <c r="C2031" s="298" t="s">
        <v>2799</v>
      </c>
      <c r="D2031" s="190" t="s">
        <v>47</v>
      </c>
      <c r="E2031" s="210">
        <v>2690.5</v>
      </c>
      <c r="F2031" s="486">
        <v>41760</v>
      </c>
      <c r="G2031" s="219">
        <v>2690.5</v>
      </c>
      <c r="H2031" s="36">
        <f t="shared" si="32"/>
        <v>0</v>
      </c>
      <c r="I2031" s="621" t="s">
        <v>12</v>
      </c>
    </row>
    <row r="2032" spans="1:9" x14ac:dyDescent="0.25">
      <c r="A2032" s="192"/>
      <c r="B2032" s="188" t="s">
        <v>1456</v>
      </c>
      <c r="C2032" s="298" t="s">
        <v>2799</v>
      </c>
      <c r="D2032" s="196" t="s">
        <v>2968</v>
      </c>
      <c r="E2032" s="215">
        <v>0</v>
      </c>
      <c r="F2032" s="521" t="s">
        <v>2960</v>
      </c>
      <c r="G2032" s="42"/>
      <c r="H2032" s="36">
        <f t="shared" si="32"/>
        <v>0</v>
      </c>
      <c r="I2032" s="621"/>
    </row>
    <row r="2033" spans="1:10" x14ac:dyDescent="0.25">
      <c r="A2033" s="192"/>
      <c r="B2033" s="188" t="s">
        <v>1457</v>
      </c>
      <c r="C2033" s="298" t="s">
        <v>2799</v>
      </c>
      <c r="D2033" s="190" t="s">
        <v>64</v>
      </c>
      <c r="E2033" s="210">
        <v>4277</v>
      </c>
      <c r="F2033" s="436">
        <v>41759</v>
      </c>
      <c r="G2033" s="42">
        <v>4277</v>
      </c>
      <c r="H2033" s="36">
        <f t="shared" si="32"/>
        <v>0</v>
      </c>
      <c r="I2033" s="621" t="s">
        <v>65</v>
      </c>
    </row>
    <row r="2034" spans="1:10" x14ac:dyDescent="0.25">
      <c r="A2034" s="192">
        <v>41759</v>
      </c>
      <c r="B2034" s="188" t="s">
        <v>1458</v>
      </c>
      <c r="C2034" s="298" t="s">
        <v>2799</v>
      </c>
      <c r="D2034" s="190" t="s">
        <v>62</v>
      </c>
      <c r="E2034" s="210">
        <v>29295.5</v>
      </c>
      <c r="F2034" s="436">
        <v>41759</v>
      </c>
      <c r="G2034" s="42">
        <v>29295.5</v>
      </c>
      <c r="H2034" s="36">
        <f t="shared" si="32"/>
        <v>0</v>
      </c>
      <c r="I2034" s="621"/>
    </row>
    <row r="2035" spans="1:10" x14ac:dyDescent="0.25">
      <c r="A2035" s="192">
        <v>41759</v>
      </c>
      <c r="B2035" s="188" t="s">
        <v>1459</v>
      </c>
      <c r="C2035" s="298" t="s">
        <v>2799</v>
      </c>
      <c r="D2035" s="190" t="s">
        <v>68</v>
      </c>
      <c r="E2035" s="210">
        <v>5229</v>
      </c>
      <c r="F2035" s="551" t="s">
        <v>4082</v>
      </c>
      <c r="G2035" s="392">
        <v>2582.5</v>
      </c>
      <c r="H2035" s="65">
        <f t="shared" si="32"/>
        <v>2646.5</v>
      </c>
      <c r="I2035" s="621" t="s">
        <v>65</v>
      </c>
    </row>
    <row r="2036" spans="1:10" x14ac:dyDescent="0.25">
      <c r="A2036" s="192"/>
      <c r="B2036" s="188" t="s">
        <v>1460</v>
      </c>
      <c r="C2036" s="298" t="s">
        <v>2799</v>
      </c>
      <c r="D2036" s="190" t="s">
        <v>124</v>
      </c>
      <c r="E2036" s="210">
        <v>4653</v>
      </c>
      <c r="F2036" s="486">
        <v>41760</v>
      </c>
      <c r="G2036" s="219">
        <v>4653</v>
      </c>
      <c r="H2036" s="36">
        <f t="shared" si="32"/>
        <v>0</v>
      </c>
      <c r="I2036" s="621" t="s">
        <v>12</v>
      </c>
    </row>
    <row r="2037" spans="1:10" x14ac:dyDescent="0.25">
      <c r="A2037" s="192"/>
      <c r="B2037" s="188" t="s">
        <v>1461</v>
      </c>
      <c r="C2037" s="298" t="s">
        <v>2799</v>
      </c>
      <c r="D2037" s="190" t="s">
        <v>2956</v>
      </c>
      <c r="E2037" s="210">
        <v>27265</v>
      </c>
      <c r="F2037" s="436">
        <v>41759</v>
      </c>
      <c r="G2037" s="42">
        <v>27265</v>
      </c>
      <c r="H2037" s="36">
        <f t="shared" si="32"/>
        <v>0</v>
      </c>
      <c r="I2037" s="621"/>
    </row>
    <row r="2038" spans="1:10" x14ac:dyDescent="0.25">
      <c r="A2038" s="192"/>
      <c r="B2038" s="188" t="s">
        <v>1463</v>
      </c>
      <c r="C2038" s="298" t="s">
        <v>2799</v>
      </c>
      <c r="D2038" s="190" t="s">
        <v>200</v>
      </c>
      <c r="E2038" s="210">
        <v>39402</v>
      </c>
      <c r="F2038" s="486" t="s">
        <v>2969</v>
      </c>
      <c r="G2038" s="219">
        <v>39402</v>
      </c>
      <c r="H2038" s="36">
        <f t="shared" si="32"/>
        <v>0</v>
      </c>
      <c r="I2038" s="621"/>
    </row>
    <row r="2039" spans="1:10" x14ac:dyDescent="0.25">
      <c r="A2039" s="192"/>
      <c r="B2039" s="188" t="s">
        <v>1465</v>
      </c>
      <c r="C2039" s="298" t="s">
        <v>2799</v>
      </c>
      <c r="D2039" s="190" t="s">
        <v>74</v>
      </c>
      <c r="E2039" s="210">
        <v>9804</v>
      </c>
      <c r="F2039" s="436">
        <v>41759</v>
      </c>
      <c r="G2039" s="42">
        <v>9804</v>
      </c>
      <c r="H2039" s="36">
        <f t="shared" si="32"/>
        <v>0</v>
      </c>
      <c r="I2039" s="621"/>
    </row>
    <row r="2040" spans="1:10" x14ac:dyDescent="0.25">
      <c r="A2040" s="192"/>
      <c r="B2040" s="188" t="s">
        <v>1466</v>
      </c>
      <c r="C2040" s="298" t="s">
        <v>2799</v>
      </c>
      <c r="D2040" s="190" t="s">
        <v>41</v>
      </c>
      <c r="E2040" s="210">
        <v>13037.5</v>
      </c>
      <c r="F2040" s="486">
        <v>41760</v>
      </c>
      <c r="G2040" s="219">
        <v>13037.5</v>
      </c>
      <c r="H2040" s="36">
        <f t="shared" si="32"/>
        <v>0</v>
      </c>
      <c r="I2040" s="621" t="s">
        <v>12</v>
      </c>
    </row>
    <row r="2041" spans="1:10" x14ac:dyDescent="0.25">
      <c r="A2041" s="192"/>
      <c r="B2041" s="188" t="s">
        <v>1467</v>
      </c>
      <c r="C2041" s="298" t="s">
        <v>2799</v>
      </c>
      <c r="D2041" s="190" t="s">
        <v>106</v>
      </c>
      <c r="E2041" s="210">
        <v>102750</v>
      </c>
      <c r="F2041" s="486">
        <v>41769</v>
      </c>
      <c r="G2041" s="219">
        <v>102750</v>
      </c>
      <c r="H2041" s="36">
        <f t="shared" si="32"/>
        <v>0</v>
      </c>
      <c r="I2041" s="621"/>
    </row>
    <row r="2042" spans="1:10" x14ac:dyDescent="0.25">
      <c r="A2042" s="192"/>
      <c r="B2042" s="188" t="s">
        <v>1468</v>
      </c>
      <c r="C2042" s="298" t="s">
        <v>2799</v>
      </c>
      <c r="D2042" s="190" t="s">
        <v>51</v>
      </c>
      <c r="E2042" s="210">
        <v>2352</v>
      </c>
      <c r="F2042" s="436">
        <v>41759</v>
      </c>
      <c r="G2042" s="42">
        <v>2352</v>
      </c>
      <c r="H2042" s="36">
        <f t="shared" si="32"/>
        <v>0</v>
      </c>
      <c r="I2042" s="621" t="s">
        <v>27</v>
      </c>
    </row>
    <row r="2043" spans="1:10" x14ac:dyDescent="0.25">
      <c r="A2043" s="192"/>
      <c r="B2043" s="188" t="s">
        <v>1469</v>
      </c>
      <c r="C2043" s="298" t="s">
        <v>2799</v>
      </c>
      <c r="D2043" s="190" t="s">
        <v>136</v>
      </c>
      <c r="E2043" s="210">
        <v>395</v>
      </c>
      <c r="F2043" s="436">
        <v>41759</v>
      </c>
      <c r="G2043" s="42">
        <v>395</v>
      </c>
      <c r="H2043" s="36">
        <f t="shared" si="32"/>
        <v>0</v>
      </c>
      <c r="I2043" s="621"/>
    </row>
    <row r="2044" spans="1:10" x14ac:dyDescent="0.25">
      <c r="A2044" s="192"/>
      <c r="B2044" s="188" t="s">
        <v>1470</v>
      </c>
      <c r="C2044" s="298" t="s">
        <v>2799</v>
      </c>
      <c r="D2044" s="190" t="s">
        <v>55</v>
      </c>
      <c r="E2044" s="210">
        <v>803</v>
      </c>
      <c r="F2044" s="436">
        <v>41759</v>
      </c>
      <c r="G2044" s="42">
        <v>803</v>
      </c>
      <c r="H2044" s="36">
        <f t="shared" si="32"/>
        <v>0</v>
      </c>
      <c r="I2044" s="621"/>
    </row>
    <row r="2045" spans="1:10" x14ac:dyDescent="0.25">
      <c r="A2045" s="192"/>
      <c r="B2045" s="188" t="s">
        <v>1471</v>
      </c>
      <c r="C2045" s="298" t="s">
        <v>2799</v>
      </c>
      <c r="D2045" s="190" t="s">
        <v>60</v>
      </c>
      <c r="E2045" s="210">
        <v>8147</v>
      </c>
      <c r="F2045" s="497" t="s">
        <v>2970</v>
      </c>
      <c r="G2045" s="219">
        <v>8147</v>
      </c>
      <c r="H2045" s="36">
        <f t="shared" si="32"/>
        <v>0</v>
      </c>
      <c r="I2045" s="621" t="s">
        <v>8</v>
      </c>
    </row>
    <row r="2046" spans="1:10" x14ac:dyDescent="0.25">
      <c r="A2046" s="192"/>
      <c r="B2046" s="188" t="s">
        <v>1472</v>
      </c>
      <c r="C2046" s="298" t="s">
        <v>2799</v>
      </c>
      <c r="D2046" s="190" t="s">
        <v>133</v>
      </c>
      <c r="E2046" s="210">
        <v>26720</v>
      </c>
      <c r="F2046" s="486" t="s">
        <v>2971</v>
      </c>
      <c r="G2046" s="42">
        <v>26720</v>
      </c>
      <c r="H2046" s="36">
        <f t="shared" si="32"/>
        <v>0</v>
      </c>
      <c r="I2046" s="621" t="s">
        <v>8</v>
      </c>
    </row>
    <row r="2047" spans="1:10" x14ac:dyDescent="0.25">
      <c r="A2047" s="192">
        <v>41759</v>
      </c>
      <c r="B2047" s="188" t="s">
        <v>1473</v>
      </c>
      <c r="C2047" s="298" t="s">
        <v>2799</v>
      </c>
      <c r="D2047" s="190" t="s">
        <v>133</v>
      </c>
      <c r="E2047" s="210">
        <v>2871</v>
      </c>
      <c r="F2047" s="436">
        <v>41759</v>
      </c>
      <c r="G2047" s="42">
        <v>2871</v>
      </c>
      <c r="H2047" s="50">
        <f t="shared" si="32"/>
        <v>0</v>
      </c>
      <c r="I2047" s="621" t="s">
        <v>8</v>
      </c>
      <c r="J2047" s="1"/>
    </row>
    <row r="2048" spans="1:10" x14ac:dyDescent="0.25">
      <c r="A2048" s="192"/>
      <c r="B2048" s="188" t="s">
        <v>1475</v>
      </c>
      <c r="C2048" s="298" t="s">
        <v>2799</v>
      </c>
      <c r="D2048" s="190" t="s">
        <v>8</v>
      </c>
      <c r="E2048" s="210">
        <v>1666</v>
      </c>
      <c r="F2048" s="436">
        <v>41759</v>
      </c>
      <c r="G2048" s="42">
        <v>1666</v>
      </c>
      <c r="H2048" s="50">
        <f t="shared" si="32"/>
        <v>0</v>
      </c>
      <c r="I2048" s="621"/>
      <c r="J2048" s="1"/>
    </row>
    <row r="2049" spans="1:10" x14ac:dyDescent="0.25">
      <c r="A2049" s="192"/>
      <c r="B2049" s="188" t="s">
        <v>1477</v>
      </c>
      <c r="C2049" s="298" t="s">
        <v>2799</v>
      </c>
      <c r="D2049" s="190" t="s">
        <v>144</v>
      </c>
      <c r="E2049" s="210">
        <v>5598</v>
      </c>
      <c r="F2049" s="486">
        <v>41760</v>
      </c>
      <c r="G2049" s="219">
        <v>5598</v>
      </c>
      <c r="H2049" s="36">
        <f t="shared" si="32"/>
        <v>0</v>
      </c>
      <c r="I2049" s="621" t="s">
        <v>217</v>
      </c>
      <c r="J2049" s="1"/>
    </row>
    <row r="2050" spans="1:10" x14ac:dyDescent="0.25">
      <c r="A2050" s="192"/>
      <c r="B2050" s="188" t="s">
        <v>1478</v>
      </c>
      <c r="C2050" s="298" t="s">
        <v>2799</v>
      </c>
      <c r="D2050" s="190" t="s">
        <v>1081</v>
      </c>
      <c r="E2050" s="210">
        <v>3369</v>
      </c>
      <c r="F2050" s="486">
        <v>41760</v>
      </c>
      <c r="G2050" s="219">
        <v>3369</v>
      </c>
      <c r="H2050" s="36">
        <f t="shared" si="32"/>
        <v>0</v>
      </c>
      <c r="I2050" s="621" t="s">
        <v>217</v>
      </c>
      <c r="J2050" s="1"/>
    </row>
    <row r="2051" spans="1:10" x14ac:dyDescent="0.25">
      <c r="A2051" s="192"/>
      <c r="B2051" s="188" t="s">
        <v>1479</v>
      </c>
      <c r="C2051" s="298" t="s">
        <v>2799</v>
      </c>
      <c r="D2051" s="190" t="s">
        <v>498</v>
      </c>
      <c r="E2051" s="210">
        <v>700</v>
      </c>
      <c r="F2051" s="486">
        <v>41760</v>
      </c>
      <c r="G2051" s="219">
        <v>700</v>
      </c>
      <c r="H2051" s="36">
        <f t="shared" si="32"/>
        <v>0</v>
      </c>
      <c r="I2051" s="621" t="s">
        <v>217</v>
      </c>
      <c r="J2051" s="1"/>
    </row>
    <row r="2052" spans="1:10" x14ac:dyDescent="0.25">
      <c r="A2052" s="192"/>
      <c r="B2052" s="188" t="s">
        <v>1480</v>
      </c>
      <c r="C2052" s="298" t="s">
        <v>2799</v>
      </c>
      <c r="D2052" s="190" t="s">
        <v>78</v>
      </c>
      <c r="E2052" s="210">
        <v>4655</v>
      </c>
      <c r="F2052" s="486">
        <v>41760</v>
      </c>
      <c r="G2052" s="219">
        <v>4655</v>
      </c>
      <c r="H2052" s="36">
        <f t="shared" si="32"/>
        <v>0</v>
      </c>
      <c r="I2052" s="621" t="s">
        <v>217</v>
      </c>
      <c r="J2052" s="1"/>
    </row>
    <row r="2053" spans="1:10" x14ac:dyDescent="0.25">
      <c r="A2053" s="192"/>
      <c r="B2053" s="188" t="s">
        <v>1481</v>
      </c>
      <c r="C2053" s="298" t="s">
        <v>2799</v>
      </c>
      <c r="D2053" s="190" t="s">
        <v>191</v>
      </c>
      <c r="E2053" s="210">
        <v>2530</v>
      </c>
      <c r="F2053" s="486">
        <v>41760</v>
      </c>
      <c r="G2053" s="219">
        <v>2530</v>
      </c>
      <c r="H2053" s="36">
        <f t="shared" si="32"/>
        <v>0</v>
      </c>
      <c r="I2053" s="621" t="s">
        <v>217</v>
      </c>
      <c r="J2053" s="1"/>
    </row>
    <row r="2054" spans="1:10" x14ac:dyDescent="0.25">
      <c r="A2054" s="192"/>
      <c r="B2054" s="188" t="s">
        <v>1482</v>
      </c>
      <c r="C2054" s="298" t="s">
        <v>2799</v>
      </c>
      <c r="D2054" s="190" t="s">
        <v>2972</v>
      </c>
      <c r="E2054" s="210">
        <v>5654</v>
      </c>
      <c r="F2054" s="486">
        <v>41760</v>
      </c>
      <c r="G2054" s="219">
        <v>5654</v>
      </c>
      <c r="H2054" s="36">
        <f t="shared" si="32"/>
        <v>0</v>
      </c>
      <c r="I2054" s="621" t="s">
        <v>217</v>
      </c>
      <c r="J2054" s="1"/>
    </row>
    <row r="2055" spans="1:10" x14ac:dyDescent="0.25">
      <c r="A2055" s="192"/>
      <c r="B2055" s="188" t="s">
        <v>1483</v>
      </c>
      <c r="C2055" s="298" t="s">
        <v>2799</v>
      </c>
      <c r="D2055" s="190" t="s">
        <v>89</v>
      </c>
      <c r="E2055" s="210">
        <v>24549</v>
      </c>
      <c r="F2055" s="486">
        <v>41761</v>
      </c>
      <c r="G2055" s="219">
        <v>24549</v>
      </c>
      <c r="H2055" s="36">
        <f>E2055-G2055</f>
        <v>0</v>
      </c>
      <c r="I2055" s="621" t="s">
        <v>217</v>
      </c>
      <c r="J2055" s="1"/>
    </row>
    <row r="2056" spans="1:10" x14ac:dyDescent="0.25">
      <c r="A2056" s="192"/>
      <c r="B2056" s="188" t="s">
        <v>1485</v>
      </c>
      <c r="C2056" s="298" t="s">
        <v>2799</v>
      </c>
      <c r="D2056" s="190" t="s">
        <v>336</v>
      </c>
      <c r="E2056" s="210">
        <v>210</v>
      </c>
      <c r="F2056" s="436">
        <v>41759</v>
      </c>
      <c r="G2056" s="42">
        <v>210</v>
      </c>
      <c r="H2056" s="36">
        <f t="shared" ref="H2056:H2063" si="33">E2056-G2056</f>
        <v>0</v>
      </c>
      <c r="I2056" s="621"/>
      <c r="J2056" s="1"/>
    </row>
    <row r="2057" spans="1:10" x14ac:dyDescent="0.25">
      <c r="A2057" s="192"/>
      <c r="B2057" s="188" t="s">
        <v>1487</v>
      </c>
      <c r="C2057" s="298" t="s">
        <v>2799</v>
      </c>
      <c r="D2057" s="190" t="s">
        <v>16</v>
      </c>
      <c r="E2057" s="210">
        <v>261855.2</v>
      </c>
      <c r="F2057" s="486">
        <v>41781</v>
      </c>
      <c r="G2057" s="219">
        <v>261855.2</v>
      </c>
      <c r="H2057" s="36">
        <f t="shared" si="33"/>
        <v>0</v>
      </c>
      <c r="I2057" s="621"/>
      <c r="J2057" s="1"/>
    </row>
    <row r="2058" spans="1:10" x14ac:dyDescent="0.25">
      <c r="A2058" s="192"/>
      <c r="B2058" s="188" t="s">
        <v>1488</v>
      </c>
      <c r="C2058" s="298" t="s">
        <v>2799</v>
      </c>
      <c r="D2058" s="190" t="s">
        <v>435</v>
      </c>
      <c r="E2058" s="220">
        <v>5344</v>
      </c>
      <c r="F2058" s="489" t="s">
        <v>2973</v>
      </c>
      <c r="G2058" s="42">
        <v>5344</v>
      </c>
      <c r="H2058" s="36">
        <f t="shared" si="33"/>
        <v>0</v>
      </c>
      <c r="I2058" s="621" t="s">
        <v>8</v>
      </c>
      <c r="J2058" s="1"/>
    </row>
    <row r="2059" spans="1:10" x14ac:dyDescent="0.25">
      <c r="A2059" s="192"/>
      <c r="B2059" s="188"/>
      <c r="C2059" s="298"/>
      <c r="D2059" s="20" t="s">
        <v>1902</v>
      </c>
      <c r="E2059" s="213"/>
      <c r="F2059" s="436"/>
      <c r="G2059" s="42"/>
      <c r="H2059" s="36">
        <f t="shared" si="33"/>
        <v>0</v>
      </c>
      <c r="I2059" s="621"/>
      <c r="J2059" s="1"/>
    </row>
    <row r="2060" spans="1:10" x14ac:dyDescent="0.25">
      <c r="A2060" s="192"/>
      <c r="B2060" s="188"/>
      <c r="C2060" s="298"/>
      <c r="D2060" s="20" t="s">
        <v>931</v>
      </c>
      <c r="E2060" s="213"/>
      <c r="F2060" s="436"/>
      <c r="G2060" s="42"/>
      <c r="H2060" s="36">
        <f t="shared" si="33"/>
        <v>0</v>
      </c>
      <c r="I2060" s="621"/>
      <c r="J2060" s="1"/>
    </row>
    <row r="2061" spans="1:10" x14ac:dyDescent="0.25">
      <c r="A2061" s="192"/>
      <c r="B2061" s="188"/>
      <c r="C2061" s="193"/>
      <c r="D2061" s="33" t="s">
        <v>1902</v>
      </c>
      <c r="E2061" s="34"/>
      <c r="F2061" s="256"/>
      <c r="G2061" s="34"/>
      <c r="H2061" s="50">
        <f t="shared" si="33"/>
        <v>0</v>
      </c>
    </row>
    <row r="2062" spans="1:10" ht="15.75" x14ac:dyDescent="0.25">
      <c r="A2062" s="192"/>
      <c r="B2062" s="188"/>
      <c r="C2062" s="200"/>
      <c r="D2062" s="265"/>
      <c r="E2062" s="36"/>
      <c r="F2062" s="258"/>
      <c r="G2062" s="238"/>
      <c r="H2062" s="48">
        <f t="shared" si="33"/>
        <v>0</v>
      </c>
    </row>
    <row r="2063" spans="1:10" ht="15.75" x14ac:dyDescent="0.25">
      <c r="A2063" s="192"/>
      <c r="B2063" s="188"/>
      <c r="C2063" s="200"/>
      <c r="D2063" s="265"/>
      <c r="E2063" s="36"/>
      <c r="F2063" s="258"/>
      <c r="G2063" s="238"/>
      <c r="H2063" s="48">
        <f t="shared" si="33"/>
        <v>0</v>
      </c>
    </row>
    <row r="2064" spans="1:10" ht="15.75" thickBot="1" x14ac:dyDescent="0.3">
      <c r="D2064" s="268"/>
      <c r="E2064" s="48"/>
      <c r="F2064" s="269"/>
      <c r="G2064" s="270"/>
      <c r="H2064" s="625"/>
    </row>
    <row r="2065" spans="1:8" ht="15.75" thickTop="1" x14ac:dyDescent="0.25">
      <c r="A2065" s="272"/>
      <c r="B2065" s="273"/>
      <c r="C2065" s="274"/>
      <c r="D2065" s="114"/>
      <c r="E2065" s="275">
        <f>SUM(E4:E2064)</f>
        <v>27870995.989999957</v>
      </c>
      <c r="F2065" s="276"/>
      <c r="G2065" s="619">
        <f>SUM(G4:G2063)</f>
        <v>27823237.490999956</v>
      </c>
      <c r="H2065" s="278"/>
    </row>
    <row r="2066" spans="1:8" ht="15.75" thickBot="1" x14ac:dyDescent="0.3">
      <c r="A2066" s="272"/>
      <c r="B2066" s="273"/>
      <c r="C2066" s="274"/>
      <c r="D2066" s="114"/>
      <c r="E2066" s="279"/>
      <c r="F2066" s="276"/>
      <c r="G2066" s="620"/>
      <c r="H2066" s="278"/>
    </row>
    <row r="2067" spans="1:8" x14ac:dyDescent="0.25">
      <c r="A2067" s="272"/>
      <c r="B2067" s="273"/>
      <c r="C2067" s="274"/>
      <c r="D2067" s="114"/>
      <c r="E2067" s="114"/>
      <c r="F2067" s="276"/>
      <c r="G2067" s="281"/>
      <c r="H2067" s="278"/>
    </row>
    <row r="2068" spans="1:8" ht="31.5" x14ac:dyDescent="0.25">
      <c r="A2068" s="272"/>
      <c r="B2068" s="273"/>
      <c r="C2068" s="274"/>
      <c r="D2068" s="28"/>
      <c r="E2068" s="282" t="s">
        <v>746</v>
      </c>
      <c r="F2068" s="276"/>
      <c r="G2068" s="283" t="s">
        <v>747</v>
      </c>
      <c r="H2068" s="278"/>
    </row>
    <row r="2069" spans="1:8" x14ac:dyDescent="0.25">
      <c r="A2069" s="272"/>
      <c r="B2069" s="273"/>
      <c r="C2069" s="274"/>
      <c r="D2069" s="114"/>
      <c r="E2069" s="114"/>
      <c r="F2069" s="276"/>
      <c r="G2069" s="281"/>
      <c r="H2069" s="278"/>
    </row>
    <row r="2070" spans="1:8" x14ac:dyDescent="0.25">
      <c r="A2070" s="272"/>
      <c r="B2070" s="273"/>
      <c r="C2070" s="274"/>
      <c r="D2070" s="114"/>
      <c r="E2070" s="114"/>
      <c r="F2070" s="276"/>
      <c r="G2070" s="281"/>
      <c r="H2070" s="278"/>
    </row>
    <row r="2071" spans="1:8" x14ac:dyDescent="0.25">
      <c r="A2071" s="272"/>
      <c r="B2071" s="273"/>
      <c r="C2071" s="274"/>
      <c r="D2071" s="114"/>
      <c r="E2071" s="114"/>
      <c r="F2071" s="276"/>
      <c r="G2071" s="281"/>
      <c r="H2071" s="278"/>
    </row>
    <row r="2072" spans="1:8" ht="21" x14ac:dyDescent="0.35">
      <c r="A2072" s="272"/>
      <c r="B2072" s="273"/>
      <c r="C2072" s="274"/>
      <c r="D2072" s="114"/>
      <c r="E2072" s="832">
        <f>E2065-G2065</f>
        <v>47758.499000001699</v>
      </c>
      <c r="F2072" s="833"/>
      <c r="G2072" s="833"/>
      <c r="H2072" s="278"/>
    </row>
    <row r="2073" spans="1:8" x14ac:dyDescent="0.25">
      <c r="A2073" s="272"/>
      <c r="B2073" s="273"/>
      <c r="C2073" s="274"/>
      <c r="D2073" s="114"/>
      <c r="E2073" s="114"/>
      <c r="F2073" s="276"/>
      <c r="G2073" s="281"/>
      <c r="H2073" s="278"/>
    </row>
    <row r="2074" spans="1:8" ht="18.75" x14ac:dyDescent="0.3">
      <c r="A2074" s="272"/>
      <c r="B2074" s="273"/>
      <c r="C2074" s="274"/>
      <c r="D2074" s="114"/>
      <c r="E2074" s="845" t="s">
        <v>2573</v>
      </c>
      <c r="F2074" s="845"/>
      <c r="G2074" s="845"/>
      <c r="H2074" s="278"/>
    </row>
    <row r="2075" spans="1:8" x14ac:dyDescent="0.25">
      <c r="A2075" s="272"/>
      <c r="B2075" s="273"/>
      <c r="C2075" s="274"/>
      <c r="D2075" s="114"/>
      <c r="E2075" s="114"/>
      <c r="F2075" s="276"/>
      <c r="G2075" s="281"/>
      <c r="H2075" s="278"/>
    </row>
    <row r="2076" spans="1:8" x14ac:dyDescent="0.25">
      <c r="A2076" s="272"/>
      <c r="B2076" s="273"/>
      <c r="C2076" s="274"/>
      <c r="D2076" s="114"/>
      <c r="E2076" s="114"/>
      <c r="F2076" s="276"/>
      <c r="G2076" s="281"/>
      <c r="H2076" s="278"/>
    </row>
    <row r="2077" spans="1:8" x14ac:dyDescent="0.25">
      <c r="A2077" s="272"/>
      <c r="B2077" s="273"/>
      <c r="C2077" s="274"/>
      <c r="D2077" s="114"/>
      <c r="E2077" s="114"/>
      <c r="F2077" s="276"/>
      <c r="G2077" s="281"/>
      <c r="H2077" s="278"/>
    </row>
    <row r="2080" spans="1:8" x14ac:dyDescent="0.25">
      <c r="A2080" s="21"/>
      <c r="B2080" s="21"/>
      <c r="C2080" s="21"/>
      <c r="F2080" s="552"/>
      <c r="G2080" s="21"/>
    </row>
  </sheetData>
  <mergeCells count="3">
    <mergeCell ref="A1:F1"/>
    <mergeCell ref="E2072:G2072"/>
    <mergeCell ref="E2074:G2074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CC"/>
  </sheetPr>
  <dimension ref="A1:J2287"/>
  <sheetViews>
    <sheetView topLeftCell="A2259" workbookViewId="0">
      <selection activeCell="B2271" sqref="B2271"/>
    </sheetView>
  </sheetViews>
  <sheetFormatPr baseColWidth="10" defaultRowHeight="15" x14ac:dyDescent="0.25"/>
  <cols>
    <col min="1" max="1" width="11.28515625" style="266" customWidth="1"/>
    <col min="2" max="2" width="9.28515625" style="78" customWidth="1"/>
    <col min="3" max="3" width="5.5703125" style="267" customWidth="1"/>
    <col min="4" max="4" width="30.85546875" style="21" customWidth="1"/>
    <col min="5" max="5" width="14.7109375" style="21" customWidth="1"/>
    <col min="6" max="6" width="22" style="284" customWidth="1"/>
    <col min="7" max="7" width="15.42578125" style="285" bestFit="1" customWidth="1"/>
    <col min="8" max="8" width="15.28515625" style="270" customWidth="1"/>
    <col min="9" max="9" width="11.42578125" style="28"/>
    <col min="10" max="16384" width="11.42578125" style="21"/>
  </cols>
  <sheetData>
    <row r="1" spans="1:9" ht="18.75" x14ac:dyDescent="0.3">
      <c r="A1" s="844" t="s">
        <v>2974</v>
      </c>
      <c r="B1" s="844"/>
      <c r="C1" s="844"/>
      <c r="D1" s="844"/>
      <c r="E1" s="844"/>
      <c r="F1" s="844"/>
      <c r="G1" s="177"/>
      <c r="H1" s="629"/>
    </row>
    <row r="2" spans="1:9" ht="35.25" thickBot="1" x14ac:dyDescent="0.35">
      <c r="A2" s="179" t="s">
        <v>1</v>
      </c>
      <c r="B2" s="180" t="s">
        <v>2</v>
      </c>
      <c r="C2" s="181"/>
      <c r="D2" s="182" t="s">
        <v>1128</v>
      </c>
      <c r="E2" s="183" t="s">
        <v>4</v>
      </c>
      <c r="F2" s="10" t="s">
        <v>5</v>
      </c>
      <c r="G2" s="252" t="s">
        <v>6</v>
      </c>
      <c r="H2" s="635" t="s">
        <v>7</v>
      </c>
    </row>
    <row r="3" spans="1:9" ht="15.75" thickTop="1" x14ac:dyDescent="0.25">
      <c r="A3" s="187">
        <v>41760</v>
      </c>
      <c r="B3" s="188" t="s">
        <v>1489</v>
      </c>
      <c r="C3" s="298" t="s">
        <v>2799</v>
      </c>
      <c r="D3" s="190" t="s">
        <v>85</v>
      </c>
      <c r="E3" s="210">
        <v>10689</v>
      </c>
      <c r="F3" s="43">
        <v>41761</v>
      </c>
      <c r="G3" s="42">
        <v>10689</v>
      </c>
      <c r="H3" s="634">
        <f>E3-G3</f>
        <v>0</v>
      </c>
      <c r="I3" s="622"/>
    </row>
    <row r="4" spans="1:9" x14ac:dyDescent="0.25">
      <c r="A4" s="187">
        <v>41760</v>
      </c>
      <c r="B4" s="193" t="s">
        <v>1492</v>
      </c>
      <c r="C4" s="298" t="s">
        <v>2799</v>
      </c>
      <c r="D4" s="190" t="s">
        <v>2586</v>
      </c>
      <c r="E4" s="210">
        <v>49739</v>
      </c>
      <c r="F4" s="33" t="s">
        <v>2975</v>
      </c>
      <c r="G4" s="42">
        <v>49739</v>
      </c>
      <c r="H4" s="349">
        <f>E4-G4</f>
        <v>0</v>
      </c>
      <c r="I4" s="622"/>
    </row>
    <row r="5" spans="1:9" x14ac:dyDescent="0.25">
      <c r="A5" s="187">
        <v>41760</v>
      </c>
      <c r="B5" s="193" t="s">
        <v>1493</v>
      </c>
      <c r="C5" s="298" t="s">
        <v>2799</v>
      </c>
      <c r="D5" s="190" t="s">
        <v>244</v>
      </c>
      <c r="E5" s="210">
        <v>20721.95</v>
      </c>
      <c r="F5" s="304" t="s">
        <v>2976</v>
      </c>
      <c r="G5" s="42">
        <v>20721.95</v>
      </c>
      <c r="H5" s="349">
        <f t="shared" ref="H5:H68" si="0">E5-G5</f>
        <v>0</v>
      </c>
      <c r="I5" s="622"/>
    </row>
    <row r="6" spans="1:9" x14ac:dyDescent="0.25">
      <c r="A6" s="187">
        <v>41760</v>
      </c>
      <c r="B6" s="193" t="s">
        <v>1494</v>
      </c>
      <c r="C6" s="298" t="s">
        <v>2799</v>
      </c>
      <c r="D6" s="190" t="s">
        <v>27</v>
      </c>
      <c r="E6" s="210">
        <v>31803</v>
      </c>
      <c r="F6" s="35">
        <v>41761</v>
      </c>
      <c r="G6" s="42">
        <v>31803</v>
      </c>
      <c r="H6" s="349">
        <f t="shared" si="0"/>
        <v>0</v>
      </c>
      <c r="I6" s="622"/>
    </row>
    <row r="7" spans="1:9" x14ac:dyDescent="0.25">
      <c r="A7" s="187">
        <v>41760</v>
      </c>
      <c r="B7" s="193" t="s">
        <v>1495</v>
      </c>
      <c r="C7" s="298" t="s">
        <v>2799</v>
      </c>
      <c r="D7" s="190" t="s">
        <v>54</v>
      </c>
      <c r="E7" s="210">
        <v>33246</v>
      </c>
      <c r="F7" s="35">
        <v>41760</v>
      </c>
      <c r="G7" s="42">
        <v>33246</v>
      </c>
      <c r="H7" s="349">
        <f t="shared" si="0"/>
        <v>0</v>
      </c>
      <c r="I7" s="622"/>
    </row>
    <row r="8" spans="1:9" x14ac:dyDescent="0.25">
      <c r="A8" s="187">
        <v>41760</v>
      </c>
      <c r="B8" s="193" t="s">
        <v>1496</v>
      </c>
      <c r="C8" s="298" t="s">
        <v>2799</v>
      </c>
      <c r="D8" s="190" t="s">
        <v>149</v>
      </c>
      <c r="E8" s="210">
        <v>20371</v>
      </c>
      <c r="F8" s="35">
        <v>41761</v>
      </c>
      <c r="G8" s="42">
        <v>20371</v>
      </c>
      <c r="H8" s="349">
        <f t="shared" si="0"/>
        <v>0</v>
      </c>
      <c r="I8" s="622"/>
    </row>
    <row r="9" spans="1:9" x14ac:dyDescent="0.25">
      <c r="A9" s="187">
        <v>41760</v>
      </c>
      <c r="B9" s="193" t="s">
        <v>1498</v>
      </c>
      <c r="C9" s="298" t="s">
        <v>2799</v>
      </c>
      <c r="D9" s="190" t="s">
        <v>2584</v>
      </c>
      <c r="E9" s="210">
        <v>55390.95</v>
      </c>
      <c r="F9" s="304" t="s">
        <v>2977</v>
      </c>
      <c r="G9" s="42">
        <v>55390.95</v>
      </c>
      <c r="H9" s="349">
        <f t="shared" si="0"/>
        <v>0</v>
      </c>
      <c r="I9" s="622"/>
    </row>
    <row r="10" spans="1:9" x14ac:dyDescent="0.25">
      <c r="A10" s="187">
        <v>41760</v>
      </c>
      <c r="B10" s="193" t="s">
        <v>1499</v>
      </c>
      <c r="C10" s="298" t="s">
        <v>2799</v>
      </c>
      <c r="D10" s="190" t="s">
        <v>245</v>
      </c>
      <c r="E10" s="210">
        <v>26797.5</v>
      </c>
      <c r="F10" s="35">
        <v>41761</v>
      </c>
      <c r="G10" s="42">
        <v>26797.5</v>
      </c>
      <c r="H10" s="349">
        <f t="shared" si="0"/>
        <v>0</v>
      </c>
      <c r="I10" s="622"/>
    </row>
    <row r="11" spans="1:9" x14ac:dyDescent="0.25">
      <c r="A11" s="187">
        <v>41760</v>
      </c>
      <c r="B11" s="193" t="s">
        <v>1501</v>
      </c>
      <c r="C11" s="298" t="s">
        <v>2799</v>
      </c>
      <c r="D11" s="190" t="s">
        <v>763</v>
      </c>
      <c r="E11" s="210">
        <v>5013.5</v>
      </c>
      <c r="F11" s="35">
        <v>41761</v>
      </c>
      <c r="G11" s="42">
        <v>5013.5</v>
      </c>
      <c r="H11" s="349">
        <f t="shared" si="0"/>
        <v>0</v>
      </c>
      <c r="I11" s="622"/>
    </row>
    <row r="12" spans="1:9" x14ac:dyDescent="0.25">
      <c r="A12" s="187">
        <v>41760</v>
      </c>
      <c r="B12" s="193" t="s">
        <v>1503</v>
      </c>
      <c r="C12" s="298" t="s">
        <v>2799</v>
      </c>
      <c r="D12" s="190" t="s">
        <v>11</v>
      </c>
      <c r="E12" s="210">
        <v>65550</v>
      </c>
      <c r="F12" s="35">
        <v>41777</v>
      </c>
      <c r="G12" s="42">
        <v>65550</v>
      </c>
      <c r="H12" s="349">
        <f t="shared" si="0"/>
        <v>0</v>
      </c>
      <c r="I12" s="622"/>
    </row>
    <row r="13" spans="1:9" x14ac:dyDescent="0.25">
      <c r="A13" s="187">
        <v>41760</v>
      </c>
      <c r="B13" s="193" t="s">
        <v>1504</v>
      </c>
      <c r="C13" s="298" t="s">
        <v>2799</v>
      </c>
      <c r="D13" s="190" t="s">
        <v>92</v>
      </c>
      <c r="E13" s="210">
        <v>4956</v>
      </c>
      <c r="F13" s="35">
        <v>41761</v>
      </c>
      <c r="G13" s="42">
        <v>4956</v>
      </c>
      <c r="H13" s="349">
        <f t="shared" si="0"/>
        <v>0</v>
      </c>
      <c r="I13" s="622"/>
    </row>
    <row r="14" spans="1:9" x14ac:dyDescent="0.25">
      <c r="A14" s="187">
        <v>41760</v>
      </c>
      <c r="B14" s="193" t="s">
        <v>1506</v>
      </c>
      <c r="C14" s="298" t="s">
        <v>2799</v>
      </c>
      <c r="D14" s="190" t="s">
        <v>88</v>
      </c>
      <c r="E14" s="210">
        <v>3878</v>
      </c>
      <c r="F14" s="35">
        <v>41761</v>
      </c>
      <c r="G14" s="54">
        <v>3878</v>
      </c>
      <c r="H14" s="349">
        <f t="shared" si="0"/>
        <v>0</v>
      </c>
      <c r="I14" s="622"/>
    </row>
    <row r="15" spans="1:9" x14ac:dyDescent="0.25">
      <c r="A15" s="187">
        <v>41760</v>
      </c>
      <c r="B15" s="193" t="s">
        <v>1508</v>
      </c>
      <c r="C15" s="298" t="s">
        <v>2799</v>
      </c>
      <c r="D15" s="190" t="s">
        <v>346</v>
      </c>
      <c r="E15" s="210">
        <v>2332</v>
      </c>
      <c r="F15" s="35">
        <v>41761</v>
      </c>
      <c r="G15" s="54">
        <v>2332</v>
      </c>
      <c r="H15" s="349">
        <f t="shared" si="0"/>
        <v>0</v>
      </c>
      <c r="I15" s="622"/>
    </row>
    <row r="16" spans="1:9" x14ac:dyDescent="0.25">
      <c r="A16" s="187">
        <v>41760</v>
      </c>
      <c r="B16" s="193" t="s">
        <v>1509</v>
      </c>
      <c r="C16" s="298" t="s">
        <v>2799</v>
      </c>
      <c r="D16" s="190" t="s">
        <v>91</v>
      </c>
      <c r="E16" s="210">
        <v>5448.5</v>
      </c>
      <c r="F16" s="35">
        <v>41761</v>
      </c>
      <c r="G16" s="54">
        <v>5448.5</v>
      </c>
      <c r="H16" s="349">
        <f t="shared" si="0"/>
        <v>0</v>
      </c>
      <c r="I16" s="622"/>
    </row>
    <row r="17" spans="1:9" x14ac:dyDescent="0.25">
      <c r="A17" s="187">
        <v>41760</v>
      </c>
      <c r="B17" s="193" t="s">
        <v>1510</v>
      </c>
      <c r="C17" s="298" t="s">
        <v>2799</v>
      </c>
      <c r="D17" s="190" t="s">
        <v>544</v>
      </c>
      <c r="E17" s="210">
        <v>7537</v>
      </c>
      <c r="F17" s="35">
        <v>41761</v>
      </c>
      <c r="G17" s="42">
        <v>7537</v>
      </c>
      <c r="H17" s="349">
        <f t="shared" si="0"/>
        <v>0</v>
      </c>
      <c r="I17" s="622"/>
    </row>
    <row r="18" spans="1:9" x14ac:dyDescent="0.25">
      <c r="A18" s="187">
        <v>41760</v>
      </c>
      <c r="B18" s="193" t="s">
        <v>1511</v>
      </c>
      <c r="C18" s="298" t="s">
        <v>2799</v>
      </c>
      <c r="D18" s="190" t="s">
        <v>14</v>
      </c>
      <c r="E18" s="210">
        <v>11216.5</v>
      </c>
      <c r="F18" s="35">
        <v>41760</v>
      </c>
      <c r="G18" s="42">
        <v>11216.5</v>
      </c>
      <c r="H18" s="349">
        <f t="shared" si="0"/>
        <v>0</v>
      </c>
      <c r="I18" s="622"/>
    </row>
    <row r="19" spans="1:9" x14ac:dyDescent="0.25">
      <c r="A19" s="187">
        <v>41760</v>
      </c>
      <c r="B19" s="193" t="s">
        <v>1512</v>
      </c>
      <c r="C19" s="298" t="s">
        <v>2799</v>
      </c>
      <c r="D19" s="190" t="s">
        <v>615</v>
      </c>
      <c r="E19" s="210">
        <v>62982.5</v>
      </c>
      <c r="F19" s="38" t="s">
        <v>2978</v>
      </c>
      <c r="G19" s="42">
        <v>62982.5</v>
      </c>
      <c r="H19" s="349">
        <f t="shared" si="0"/>
        <v>0</v>
      </c>
      <c r="I19" s="622"/>
    </row>
    <row r="20" spans="1:9" x14ac:dyDescent="0.25">
      <c r="A20" s="187">
        <v>41760</v>
      </c>
      <c r="B20" s="193" t="s">
        <v>1514</v>
      </c>
      <c r="C20" s="298" t="s">
        <v>2799</v>
      </c>
      <c r="D20" s="190" t="s">
        <v>63</v>
      </c>
      <c r="E20" s="210">
        <v>2273.5</v>
      </c>
      <c r="F20" s="35">
        <v>41760</v>
      </c>
      <c r="G20" s="42">
        <v>2273.5</v>
      </c>
      <c r="H20" s="349">
        <f t="shared" si="0"/>
        <v>0</v>
      </c>
      <c r="I20" s="622"/>
    </row>
    <row r="21" spans="1:9" x14ac:dyDescent="0.25">
      <c r="A21" s="187">
        <v>41760</v>
      </c>
      <c r="B21" s="193" t="s">
        <v>1517</v>
      </c>
      <c r="C21" s="298" t="s">
        <v>2799</v>
      </c>
      <c r="D21" s="190" t="s">
        <v>50</v>
      </c>
      <c r="E21" s="210">
        <v>5346</v>
      </c>
      <c r="F21" s="35">
        <v>41760</v>
      </c>
      <c r="G21" s="42">
        <v>5346</v>
      </c>
      <c r="H21" s="349">
        <f t="shared" si="0"/>
        <v>0</v>
      </c>
      <c r="I21" s="622"/>
    </row>
    <row r="22" spans="1:9" x14ac:dyDescent="0.25">
      <c r="A22" s="187">
        <v>41760</v>
      </c>
      <c r="B22" s="193" t="s">
        <v>1518</v>
      </c>
      <c r="C22" s="298" t="s">
        <v>2799</v>
      </c>
      <c r="D22" s="190" t="s">
        <v>62</v>
      </c>
      <c r="E22" s="210">
        <v>5126.5</v>
      </c>
      <c r="F22" s="35">
        <v>41764</v>
      </c>
      <c r="G22" s="42">
        <v>5126.5</v>
      </c>
      <c r="H22" s="349">
        <f t="shared" si="0"/>
        <v>0</v>
      </c>
      <c r="I22" s="622"/>
    </row>
    <row r="23" spans="1:9" x14ac:dyDescent="0.25">
      <c r="A23" s="187">
        <v>41760</v>
      </c>
      <c r="B23" s="193" t="s">
        <v>1519</v>
      </c>
      <c r="C23" s="298" t="s">
        <v>2799</v>
      </c>
      <c r="D23" s="190" t="s">
        <v>260</v>
      </c>
      <c r="E23" s="210">
        <v>2416</v>
      </c>
      <c r="F23" s="35">
        <v>41760</v>
      </c>
      <c r="G23" s="42">
        <v>2416</v>
      </c>
      <c r="H23" s="349">
        <f t="shared" si="0"/>
        <v>0</v>
      </c>
      <c r="I23" s="622"/>
    </row>
    <row r="24" spans="1:9" x14ac:dyDescent="0.25">
      <c r="A24" s="187">
        <v>41760</v>
      </c>
      <c r="B24" s="193" t="s">
        <v>1520</v>
      </c>
      <c r="C24" s="298" t="s">
        <v>2799</v>
      </c>
      <c r="D24" s="190" t="s">
        <v>8</v>
      </c>
      <c r="E24" s="210">
        <v>210</v>
      </c>
      <c r="F24" s="35">
        <v>41760</v>
      </c>
      <c r="G24" s="42">
        <v>210</v>
      </c>
      <c r="H24" s="349">
        <f t="shared" si="0"/>
        <v>0</v>
      </c>
      <c r="I24" s="622"/>
    </row>
    <row r="25" spans="1:9" x14ac:dyDescent="0.25">
      <c r="A25" s="187">
        <v>41760</v>
      </c>
      <c r="B25" s="193" t="s">
        <v>1521</v>
      </c>
      <c r="C25" s="298" t="s">
        <v>2799</v>
      </c>
      <c r="D25" s="190" t="s">
        <v>8</v>
      </c>
      <c r="E25" s="210">
        <v>752</v>
      </c>
      <c r="F25" s="35">
        <v>41760</v>
      </c>
      <c r="G25" s="42">
        <v>752</v>
      </c>
      <c r="H25" s="349">
        <f t="shared" si="0"/>
        <v>0</v>
      </c>
      <c r="I25" s="622"/>
    </row>
    <row r="26" spans="1:9" x14ac:dyDescent="0.25">
      <c r="A26" s="187">
        <v>41760</v>
      </c>
      <c r="B26" s="193" t="s">
        <v>1522</v>
      </c>
      <c r="C26" s="298" t="s">
        <v>2799</v>
      </c>
      <c r="D26" s="190" t="s">
        <v>123</v>
      </c>
      <c r="E26" s="210">
        <v>4705</v>
      </c>
      <c r="F26" s="35">
        <v>41760</v>
      </c>
      <c r="G26" s="42">
        <v>4705</v>
      </c>
      <c r="H26" s="349">
        <f t="shared" si="0"/>
        <v>0</v>
      </c>
      <c r="I26" s="622"/>
    </row>
    <row r="27" spans="1:9" x14ac:dyDescent="0.25">
      <c r="A27" s="187">
        <v>41760</v>
      </c>
      <c r="B27" s="193" t="s">
        <v>1523</v>
      </c>
      <c r="C27" s="298" t="s">
        <v>2799</v>
      </c>
      <c r="D27" s="190" t="s">
        <v>22</v>
      </c>
      <c r="E27" s="210">
        <v>4954</v>
      </c>
      <c r="F27" s="35">
        <v>41760</v>
      </c>
      <c r="G27" s="42">
        <v>4954</v>
      </c>
      <c r="H27" s="349">
        <f t="shared" si="0"/>
        <v>0</v>
      </c>
      <c r="I27" s="622"/>
    </row>
    <row r="28" spans="1:9" x14ac:dyDescent="0.25">
      <c r="A28" s="187">
        <v>41760</v>
      </c>
      <c r="B28" s="193" t="s">
        <v>1524</v>
      </c>
      <c r="C28" s="298" t="s">
        <v>2799</v>
      </c>
      <c r="D28" s="190" t="s">
        <v>11</v>
      </c>
      <c r="E28" s="210">
        <v>27333</v>
      </c>
      <c r="F28" s="35">
        <v>41777</v>
      </c>
      <c r="G28" s="42">
        <v>27333</v>
      </c>
      <c r="H28" s="349">
        <f t="shared" si="0"/>
        <v>0</v>
      </c>
      <c r="I28" s="622"/>
    </row>
    <row r="29" spans="1:9" x14ac:dyDescent="0.25">
      <c r="A29" s="187">
        <v>41760</v>
      </c>
      <c r="B29" s="193" t="s">
        <v>1526</v>
      </c>
      <c r="C29" s="298" t="s">
        <v>2799</v>
      </c>
      <c r="D29" s="190" t="s">
        <v>116</v>
      </c>
      <c r="E29" s="210">
        <v>5209</v>
      </c>
      <c r="F29" s="35">
        <v>41760</v>
      </c>
      <c r="G29" s="42">
        <v>5209</v>
      </c>
      <c r="H29" s="349">
        <f t="shared" si="0"/>
        <v>0</v>
      </c>
      <c r="I29" s="622"/>
    </row>
    <row r="30" spans="1:9" x14ac:dyDescent="0.25">
      <c r="A30" s="187">
        <v>41760</v>
      </c>
      <c r="B30" s="193" t="s">
        <v>1527</v>
      </c>
      <c r="C30" s="298" t="s">
        <v>2799</v>
      </c>
      <c r="D30" s="190" t="s">
        <v>66</v>
      </c>
      <c r="E30" s="210">
        <v>2663</v>
      </c>
      <c r="F30" s="35">
        <v>41761</v>
      </c>
      <c r="G30" s="42">
        <v>2663</v>
      </c>
      <c r="H30" s="349">
        <f t="shared" si="0"/>
        <v>0</v>
      </c>
      <c r="I30" s="622"/>
    </row>
    <row r="31" spans="1:9" x14ac:dyDescent="0.25">
      <c r="A31" s="187">
        <v>41760</v>
      </c>
      <c r="B31" s="193" t="s">
        <v>1528</v>
      </c>
      <c r="C31" s="298" t="s">
        <v>2799</v>
      </c>
      <c r="D31" s="190" t="s">
        <v>180</v>
      </c>
      <c r="E31" s="213">
        <v>34066.5</v>
      </c>
      <c r="F31" s="45" t="s">
        <v>2979</v>
      </c>
      <c r="G31" s="42">
        <v>34066.5</v>
      </c>
      <c r="H31" s="349">
        <f t="shared" si="0"/>
        <v>0</v>
      </c>
      <c r="I31" s="622"/>
    </row>
    <row r="32" spans="1:9" x14ac:dyDescent="0.25">
      <c r="A32" s="187">
        <v>41760</v>
      </c>
      <c r="B32" s="193" t="s">
        <v>1529</v>
      </c>
      <c r="C32" s="298" t="s">
        <v>2799</v>
      </c>
      <c r="D32" s="190" t="s">
        <v>50</v>
      </c>
      <c r="E32" s="210">
        <v>5583</v>
      </c>
      <c r="F32" s="35">
        <v>41760</v>
      </c>
      <c r="G32" s="42">
        <v>5583</v>
      </c>
      <c r="H32" s="349">
        <f t="shared" si="0"/>
        <v>0</v>
      </c>
      <c r="I32" s="622"/>
    </row>
    <row r="33" spans="1:9" x14ac:dyDescent="0.25">
      <c r="A33" s="187">
        <v>41760</v>
      </c>
      <c r="B33" s="193" t="s">
        <v>1530</v>
      </c>
      <c r="C33" s="298" t="s">
        <v>2799</v>
      </c>
      <c r="D33" s="190" t="s">
        <v>55</v>
      </c>
      <c r="E33" s="210">
        <v>3286</v>
      </c>
      <c r="F33" s="35">
        <v>41760</v>
      </c>
      <c r="G33" s="42">
        <v>3286</v>
      </c>
      <c r="H33" s="349">
        <f t="shared" si="0"/>
        <v>0</v>
      </c>
      <c r="I33" s="622"/>
    </row>
    <row r="34" spans="1:9" x14ac:dyDescent="0.25">
      <c r="A34" s="187">
        <v>41760</v>
      </c>
      <c r="B34" s="193" t="s">
        <v>1531</v>
      </c>
      <c r="C34" s="298" t="s">
        <v>2799</v>
      </c>
      <c r="D34" s="190" t="s">
        <v>58</v>
      </c>
      <c r="E34" s="210">
        <v>9168</v>
      </c>
      <c r="F34" s="35">
        <v>41761</v>
      </c>
      <c r="G34" s="42">
        <v>9168</v>
      </c>
      <c r="H34" s="349">
        <f t="shared" si="0"/>
        <v>0</v>
      </c>
      <c r="I34" s="622"/>
    </row>
    <row r="35" spans="1:9" x14ac:dyDescent="0.25">
      <c r="A35" s="187">
        <v>41760</v>
      </c>
      <c r="B35" s="193" t="s">
        <v>1532</v>
      </c>
      <c r="C35" s="298" t="s">
        <v>2799</v>
      </c>
      <c r="D35" s="190" t="s">
        <v>36</v>
      </c>
      <c r="E35" s="213">
        <v>31418</v>
      </c>
      <c r="F35" s="45" t="s">
        <v>2980</v>
      </c>
      <c r="G35" s="42">
        <v>31418</v>
      </c>
      <c r="H35" s="349">
        <f t="shared" si="0"/>
        <v>0</v>
      </c>
      <c r="I35" s="622"/>
    </row>
    <row r="36" spans="1:9" x14ac:dyDescent="0.25">
      <c r="A36" s="187">
        <v>41760</v>
      </c>
      <c r="B36" s="193" t="s">
        <v>1533</v>
      </c>
      <c r="C36" s="298" t="s">
        <v>2799</v>
      </c>
      <c r="D36" s="190" t="s">
        <v>2169</v>
      </c>
      <c r="E36" s="210">
        <v>1815</v>
      </c>
      <c r="F36" s="35">
        <v>41761</v>
      </c>
      <c r="G36" s="42">
        <v>1815</v>
      </c>
      <c r="H36" s="349">
        <f t="shared" si="0"/>
        <v>0</v>
      </c>
      <c r="I36" s="622"/>
    </row>
    <row r="37" spans="1:9" x14ac:dyDescent="0.25">
      <c r="A37" s="187">
        <v>41760</v>
      </c>
      <c r="B37" s="193" t="s">
        <v>1534</v>
      </c>
      <c r="C37" s="298" t="s">
        <v>2799</v>
      </c>
      <c r="D37" s="190" t="s">
        <v>237</v>
      </c>
      <c r="E37" s="210">
        <v>5817</v>
      </c>
      <c r="F37" s="35">
        <v>41760</v>
      </c>
      <c r="G37" s="42">
        <v>5817</v>
      </c>
      <c r="H37" s="349">
        <f t="shared" si="0"/>
        <v>0</v>
      </c>
      <c r="I37" s="622"/>
    </row>
    <row r="38" spans="1:9" x14ac:dyDescent="0.25">
      <c r="A38" s="187">
        <v>41760</v>
      </c>
      <c r="B38" s="193" t="s">
        <v>1535</v>
      </c>
      <c r="C38" s="298" t="s">
        <v>2799</v>
      </c>
      <c r="D38" s="190" t="s">
        <v>111</v>
      </c>
      <c r="E38" s="210">
        <v>2723</v>
      </c>
      <c r="F38" s="35">
        <v>41760</v>
      </c>
      <c r="G38" s="42">
        <v>2723</v>
      </c>
      <c r="H38" s="349">
        <f t="shared" si="0"/>
        <v>0</v>
      </c>
      <c r="I38" s="622"/>
    </row>
    <row r="39" spans="1:9" x14ac:dyDescent="0.25">
      <c r="A39" s="187">
        <v>41760</v>
      </c>
      <c r="B39" s="193" t="s">
        <v>1537</v>
      </c>
      <c r="C39" s="298" t="s">
        <v>2799</v>
      </c>
      <c r="D39" s="190" t="s">
        <v>66</v>
      </c>
      <c r="E39" s="210">
        <v>1709</v>
      </c>
      <c r="F39" s="35">
        <v>41760</v>
      </c>
      <c r="G39" s="42">
        <v>1709</v>
      </c>
      <c r="H39" s="349">
        <f t="shared" si="0"/>
        <v>0</v>
      </c>
      <c r="I39" s="622"/>
    </row>
    <row r="40" spans="1:9" x14ac:dyDescent="0.25">
      <c r="A40" s="187">
        <v>41760</v>
      </c>
      <c r="B40" s="193" t="s">
        <v>1538</v>
      </c>
      <c r="C40" s="298" t="s">
        <v>2799</v>
      </c>
      <c r="D40" s="190" t="s">
        <v>130</v>
      </c>
      <c r="E40" s="210">
        <v>3628</v>
      </c>
      <c r="F40" s="35">
        <v>41761</v>
      </c>
      <c r="G40" s="42">
        <v>3628</v>
      </c>
      <c r="H40" s="349">
        <f t="shared" si="0"/>
        <v>0</v>
      </c>
      <c r="I40" s="622"/>
    </row>
    <row r="41" spans="1:9" x14ac:dyDescent="0.25">
      <c r="A41" s="187">
        <v>41760</v>
      </c>
      <c r="B41" s="193" t="s">
        <v>1539</v>
      </c>
      <c r="C41" s="298" t="s">
        <v>2799</v>
      </c>
      <c r="D41" s="190" t="s">
        <v>2813</v>
      </c>
      <c r="E41" s="210">
        <v>645</v>
      </c>
      <c r="F41" s="35">
        <v>41760</v>
      </c>
      <c r="G41" s="42">
        <v>645</v>
      </c>
      <c r="H41" s="349">
        <f t="shared" si="0"/>
        <v>0</v>
      </c>
      <c r="I41" s="622"/>
    </row>
    <row r="42" spans="1:9" x14ac:dyDescent="0.25">
      <c r="A42" s="187">
        <v>41760</v>
      </c>
      <c r="B42" s="193" t="s">
        <v>1541</v>
      </c>
      <c r="C42" s="298" t="s">
        <v>2799</v>
      </c>
      <c r="D42" s="190" t="s">
        <v>52</v>
      </c>
      <c r="E42" s="210">
        <v>5593.5</v>
      </c>
      <c r="F42" s="35">
        <v>41760</v>
      </c>
      <c r="G42" s="42">
        <v>5593.5</v>
      </c>
      <c r="H42" s="349">
        <f t="shared" si="0"/>
        <v>0</v>
      </c>
      <c r="I42" s="622"/>
    </row>
    <row r="43" spans="1:9" x14ac:dyDescent="0.25">
      <c r="A43" s="187">
        <v>41760</v>
      </c>
      <c r="B43" s="193" t="s">
        <v>1542</v>
      </c>
      <c r="C43" s="298" t="s">
        <v>2799</v>
      </c>
      <c r="D43" s="190" t="s">
        <v>366</v>
      </c>
      <c r="E43" s="210">
        <v>3615.5</v>
      </c>
      <c r="F43" s="35">
        <v>41760</v>
      </c>
      <c r="G43" s="42">
        <v>3615.5</v>
      </c>
      <c r="H43" s="349">
        <f t="shared" si="0"/>
        <v>0</v>
      </c>
      <c r="I43" s="622"/>
    </row>
    <row r="44" spans="1:9" x14ac:dyDescent="0.25">
      <c r="A44" s="187">
        <v>41760</v>
      </c>
      <c r="B44" s="193" t="s">
        <v>1543</v>
      </c>
      <c r="C44" s="298" t="s">
        <v>2799</v>
      </c>
      <c r="D44" s="190" t="s">
        <v>8</v>
      </c>
      <c r="E44" s="210">
        <v>2460</v>
      </c>
      <c r="F44" s="35">
        <v>41760</v>
      </c>
      <c r="G44" s="42">
        <v>2460</v>
      </c>
      <c r="H44" s="349">
        <f t="shared" si="0"/>
        <v>0</v>
      </c>
      <c r="I44" s="622"/>
    </row>
    <row r="45" spans="1:9" x14ac:dyDescent="0.25">
      <c r="A45" s="187">
        <v>41760</v>
      </c>
      <c r="B45" s="193" t="s">
        <v>1544</v>
      </c>
      <c r="C45" s="298" t="s">
        <v>2799</v>
      </c>
      <c r="D45" s="190" t="s">
        <v>57</v>
      </c>
      <c r="E45" s="210">
        <v>1880</v>
      </c>
      <c r="F45" s="35">
        <v>41761</v>
      </c>
      <c r="G45" s="42">
        <v>1880</v>
      </c>
      <c r="H45" s="349">
        <f t="shared" si="0"/>
        <v>0</v>
      </c>
      <c r="I45" s="622"/>
    </row>
    <row r="46" spans="1:9" x14ac:dyDescent="0.25">
      <c r="A46" s="187">
        <v>41760</v>
      </c>
      <c r="B46" s="193" t="s">
        <v>1545</v>
      </c>
      <c r="C46" s="298" t="s">
        <v>2799</v>
      </c>
      <c r="D46" s="190" t="s">
        <v>1778</v>
      </c>
      <c r="E46" s="210">
        <v>950</v>
      </c>
      <c r="F46" s="35">
        <v>41761</v>
      </c>
      <c r="G46" s="42">
        <v>950</v>
      </c>
      <c r="H46" s="349">
        <f t="shared" si="0"/>
        <v>0</v>
      </c>
      <c r="I46" s="622"/>
    </row>
    <row r="47" spans="1:9" x14ac:dyDescent="0.25">
      <c r="A47" s="187">
        <v>41760</v>
      </c>
      <c r="B47" s="193" t="s">
        <v>1546</v>
      </c>
      <c r="C47" s="298" t="s">
        <v>2799</v>
      </c>
      <c r="D47" s="196" t="s">
        <v>2981</v>
      </c>
      <c r="E47" s="210">
        <v>0</v>
      </c>
      <c r="F47" s="46" t="s">
        <v>2982</v>
      </c>
      <c r="G47" s="42"/>
      <c r="H47" s="349">
        <f t="shared" si="0"/>
        <v>0</v>
      </c>
      <c r="I47" s="622"/>
    </row>
    <row r="48" spans="1:9" x14ac:dyDescent="0.25">
      <c r="A48" s="187">
        <v>41760</v>
      </c>
      <c r="B48" s="193" t="s">
        <v>1547</v>
      </c>
      <c r="C48" s="298" t="s">
        <v>2799</v>
      </c>
      <c r="D48" s="190" t="s">
        <v>74</v>
      </c>
      <c r="E48" s="210">
        <v>1535.2</v>
      </c>
      <c r="F48" s="35">
        <v>41760</v>
      </c>
      <c r="G48" s="42">
        <v>1535.2</v>
      </c>
      <c r="H48" s="349">
        <f t="shared" si="0"/>
        <v>0</v>
      </c>
      <c r="I48" s="622"/>
    </row>
    <row r="49" spans="1:9" x14ac:dyDescent="0.25">
      <c r="A49" s="187">
        <v>41760</v>
      </c>
      <c r="B49" s="193" t="s">
        <v>1548</v>
      </c>
      <c r="C49" s="298" t="s">
        <v>2799</v>
      </c>
      <c r="D49" s="190" t="s">
        <v>176</v>
      </c>
      <c r="E49" s="210">
        <v>210</v>
      </c>
      <c r="F49" s="35">
        <v>41760</v>
      </c>
      <c r="G49" s="42">
        <v>210</v>
      </c>
      <c r="H49" s="349">
        <f t="shared" si="0"/>
        <v>0</v>
      </c>
      <c r="I49" s="622"/>
    </row>
    <row r="50" spans="1:9" x14ac:dyDescent="0.25">
      <c r="A50" s="187">
        <v>41760</v>
      </c>
      <c r="B50" s="193" t="s">
        <v>1549</v>
      </c>
      <c r="C50" s="298" t="s">
        <v>2799</v>
      </c>
      <c r="D50" s="190" t="s">
        <v>12</v>
      </c>
      <c r="E50" s="210">
        <v>1303.5</v>
      </c>
      <c r="F50" s="35">
        <v>41760</v>
      </c>
      <c r="G50" s="42">
        <v>1303.5</v>
      </c>
      <c r="H50" s="349">
        <f t="shared" si="0"/>
        <v>0</v>
      </c>
      <c r="I50" s="622"/>
    </row>
    <row r="51" spans="1:9" x14ac:dyDescent="0.25">
      <c r="A51" s="187">
        <v>41760</v>
      </c>
      <c r="B51" s="193" t="s">
        <v>1550</v>
      </c>
      <c r="C51" s="298" t="s">
        <v>2799</v>
      </c>
      <c r="D51" s="190" t="s">
        <v>449</v>
      </c>
      <c r="E51" s="210">
        <v>2134</v>
      </c>
      <c r="F51" s="35">
        <v>41761</v>
      </c>
      <c r="G51" s="54">
        <v>2134</v>
      </c>
      <c r="H51" s="349">
        <f t="shared" si="0"/>
        <v>0</v>
      </c>
      <c r="I51" s="622"/>
    </row>
    <row r="52" spans="1:9" x14ac:dyDescent="0.25">
      <c r="A52" s="187">
        <v>41760</v>
      </c>
      <c r="B52" s="193" t="s">
        <v>1551</v>
      </c>
      <c r="C52" s="298" t="s">
        <v>2799</v>
      </c>
      <c r="D52" s="190" t="s">
        <v>110</v>
      </c>
      <c r="E52" s="210">
        <v>45673.5</v>
      </c>
      <c r="F52" s="45" t="s">
        <v>2983</v>
      </c>
      <c r="G52" s="42">
        <v>45673.5</v>
      </c>
      <c r="H52" s="349">
        <f t="shared" si="0"/>
        <v>0</v>
      </c>
      <c r="I52" s="622"/>
    </row>
    <row r="53" spans="1:9" x14ac:dyDescent="0.25">
      <c r="A53" s="187">
        <v>41760</v>
      </c>
      <c r="B53" s="193" t="s">
        <v>1552</v>
      </c>
      <c r="C53" s="298" t="s">
        <v>2799</v>
      </c>
      <c r="D53" s="190" t="s">
        <v>34</v>
      </c>
      <c r="E53" s="210">
        <v>2131</v>
      </c>
      <c r="F53" s="39" t="s">
        <v>2984</v>
      </c>
      <c r="G53" s="54">
        <v>2131</v>
      </c>
      <c r="H53" s="349">
        <f t="shared" si="0"/>
        <v>0</v>
      </c>
      <c r="I53" s="622"/>
    </row>
    <row r="54" spans="1:9" x14ac:dyDescent="0.25">
      <c r="A54" s="187">
        <v>41760</v>
      </c>
      <c r="B54" s="193" t="s">
        <v>1554</v>
      </c>
      <c r="C54" s="298" t="s">
        <v>2799</v>
      </c>
      <c r="D54" s="190" t="s">
        <v>29</v>
      </c>
      <c r="E54" s="210">
        <v>4675</v>
      </c>
      <c r="F54" s="35">
        <v>41761</v>
      </c>
      <c r="G54" s="54">
        <v>4675</v>
      </c>
      <c r="H54" s="349">
        <f t="shared" si="0"/>
        <v>0</v>
      </c>
      <c r="I54" s="622"/>
    </row>
    <row r="55" spans="1:9" x14ac:dyDescent="0.25">
      <c r="A55" s="187">
        <v>41760</v>
      </c>
      <c r="B55" s="193" t="s">
        <v>1555</v>
      </c>
      <c r="C55" s="298" t="s">
        <v>2799</v>
      </c>
      <c r="D55" s="190" t="s">
        <v>124</v>
      </c>
      <c r="E55" s="210">
        <v>5463</v>
      </c>
      <c r="F55" s="35">
        <v>41761</v>
      </c>
      <c r="G55" s="54">
        <v>5463</v>
      </c>
      <c r="H55" s="349">
        <f t="shared" si="0"/>
        <v>0</v>
      </c>
      <c r="I55" s="622"/>
    </row>
    <row r="56" spans="1:9" x14ac:dyDescent="0.25">
      <c r="A56" s="187">
        <v>41760</v>
      </c>
      <c r="B56" s="193" t="s">
        <v>1556</v>
      </c>
      <c r="C56" s="298" t="s">
        <v>2799</v>
      </c>
      <c r="D56" s="190" t="s">
        <v>648</v>
      </c>
      <c r="E56" s="210">
        <v>1263</v>
      </c>
      <c r="F56" s="35">
        <v>41760</v>
      </c>
      <c r="G56" s="42">
        <v>1263</v>
      </c>
      <c r="H56" s="349">
        <f t="shared" si="0"/>
        <v>0</v>
      </c>
      <c r="I56" s="622"/>
    </row>
    <row r="57" spans="1:9" x14ac:dyDescent="0.25">
      <c r="A57" s="187">
        <v>41760</v>
      </c>
      <c r="B57" s="193" t="s">
        <v>1557</v>
      </c>
      <c r="C57" s="298" t="s">
        <v>2799</v>
      </c>
      <c r="D57" s="190" t="s">
        <v>54</v>
      </c>
      <c r="E57" s="210">
        <v>6491.5</v>
      </c>
      <c r="F57" s="35">
        <v>41760</v>
      </c>
      <c r="G57" s="42">
        <v>6491.5</v>
      </c>
      <c r="H57" s="349">
        <f t="shared" si="0"/>
        <v>0</v>
      </c>
      <c r="I57" s="622"/>
    </row>
    <row r="58" spans="1:9" x14ac:dyDescent="0.25">
      <c r="A58" s="187">
        <v>41760</v>
      </c>
      <c r="B58" s="193" t="s">
        <v>1558</v>
      </c>
      <c r="C58" s="298" t="s">
        <v>2799</v>
      </c>
      <c r="D58" s="190" t="s">
        <v>8</v>
      </c>
      <c r="E58" s="210">
        <v>638</v>
      </c>
      <c r="F58" s="43">
        <v>41760</v>
      </c>
      <c r="G58" s="42">
        <v>638</v>
      </c>
      <c r="H58" s="349">
        <f t="shared" si="0"/>
        <v>0</v>
      </c>
      <c r="I58" s="622"/>
    </row>
    <row r="59" spans="1:9" x14ac:dyDescent="0.25">
      <c r="A59" s="187">
        <v>41760</v>
      </c>
      <c r="B59" s="193" t="s">
        <v>1559</v>
      </c>
      <c r="C59" s="298" t="s">
        <v>2799</v>
      </c>
      <c r="D59" s="190" t="s">
        <v>51</v>
      </c>
      <c r="E59" s="210">
        <v>1791</v>
      </c>
      <c r="F59" s="35">
        <v>41760</v>
      </c>
      <c r="G59" s="42">
        <v>1791</v>
      </c>
      <c r="H59" s="349">
        <f t="shared" si="0"/>
        <v>0</v>
      </c>
      <c r="I59" s="622"/>
    </row>
    <row r="60" spans="1:9" x14ac:dyDescent="0.25">
      <c r="A60" s="187">
        <v>41760</v>
      </c>
      <c r="B60" s="193" t="s">
        <v>1560</v>
      </c>
      <c r="C60" s="298" t="s">
        <v>2799</v>
      </c>
      <c r="D60" s="190" t="s">
        <v>78</v>
      </c>
      <c r="E60" s="210">
        <v>3760.5</v>
      </c>
      <c r="F60" s="35">
        <v>41761</v>
      </c>
      <c r="G60" s="54">
        <v>3760.5</v>
      </c>
      <c r="H60" s="349">
        <f t="shared" si="0"/>
        <v>0</v>
      </c>
      <c r="I60" s="622"/>
    </row>
    <row r="61" spans="1:9" x14ac:dyDescent="0.25">
      <c r="A61" s="187">
        <v>41760</v>
      </c>
      <c r="B61" s="193" t="s">
        <v>1561</v>
      </c>
      <c r="C61" s="298" t="s">
        <v>2799</v>
      </c>
      <c r="D61" s="190" t="s">
        <v>191</v>
      </c>
      <c r="E61" s="210">
        <v>2507</v>
      </c>
      <c r="F61" s="35">
        <v>41761</v>
      </c>
      <c r="G61" s="54">
        <v>2507</v>
      </c>
      <c r="H61" s="349">
        <f t="shared" si="0"/>
        <v>0</v>
      </c>
      <c r="I61" s="622"/>
    </row>
    <row r="62" spans="1:9" x14ac:dyDescent="0.25">
      <c r="A62" s="187">
        <v>41760</v>
      </c>
      <c r="B62" s="193" t="s">
        <v>1563</v>
      </c>
      <c r="C62" s="298" t="s">
        <v>2799</v>
      </c>
      <c r="D62" s="190" t="s">
        <v>47</v>
      </c>
      <c r="E62" s="210">
        <v>2945</v>
      </c>
      <c r="F62" s="35">
        <v>41761</v>
      </c>
      <c r="G62" s="54">
        <v>2945</v>
      </c>
      <c r="H62" s="349">
        <f t="shared" si="0"/>
        <v>0</v>
      </c>
      <c r="I62" s="622"/>
    </row>
    <row r="63" spans="1:9" x14ac:dyDescent="0.25">
      <c r="A63" s="187">
        <v>41760</v>
      </c>
      <c r="B63" s="193" t="s">
        <v>1564</v>
      </c>
      <c r="C63" s="298" t="s">
        <v>2799</v>
      </c>
      <c r="D63" s="190" t="s">
        <v>250</v>
      </c>
      <c r="E63" s="210">
        <v>8798</v>
      </c>
      <c r="F63" s="35">
        <v>41761</v>
      </c>
      <c r="G63" s="54">
        <v>8798</v>
      </c>
      <c r="H63" s="349">
        <f t="shared" si="0"/>
        <v>0</v>
      </c>
      <c r="I63" s="622"/>
    </row>
    <row r="64" spans="1:9" x14ac:dyDescent="0.25">
      <c r="A64" s="187">
        <v>41760</v>
      </c>
      <c r="B64" s="193" t="s">
        <v>1565</v>
      </c>
      <c r="C64" s="298" t="s">
        <v>2799</v>
      </c>
      <c r="D64" s="190" t="s">
        <v>147</v>
      </c>
      <c r="E64" s="210">
        <v>17659.5</v>
      </c>
      <c r="F64" s="35">
        <v>41761</v>
      </c>
      <c r="G64" s="54">
        <v>17659.5</v>
      </c>
      <c r="H64" s="349">
        <f t="shared" si="0"/>
        <v>0</v>
      </c>
      <c r="I64" s="622"/>
    </row>
    <row r="65" spans="1:9" x14ac:dyDescent="0.25">
      <c r="A65" s="187">
        <v>41760</v>
      </c>
      <c r="B65" s="193" t="s">
        <v>1566</v>
      </c>
      <c r="C65" s="298" t="s">
        <v>2799</v>
      </c>
      <c r="D65" s="190" t="s">
        <v>2985</v>
      </c>
      <c r="E65" s="210">
        <v>2430</v>
      </c>
      <c r="F65" s="35">
        <v>41761</v>
      </c>
      <c r="G65" s="54">
        <v>2430</v>
      </c>
      <c r="H65" s="349">
        <f t="shared" si="0"/>
        <v>0</v>
      </c>
      <c r="I65" s="217"/>
    </row>
    <row r="66" spans="1:9" x14ac:dyDescent="0.25">
      <c r="A66" s="187">
        <v>41760</v>
      </c>
      <c r="B66" s="193" t="s">
        <v>1567</v>
      </c>
      <c r="C66" s="298" t="s">
        <v>2799</v>
      </c>
      <c r="D66" s="190" t="s">
        <v>2986</v>
      </c>
      <c r="E66" s="210">
        <v>2257.5</v>
      </c>
      <c r="F66" s="35">
        <v>41761</v>
      </c>
      <c r="G66" s="54">
        <v>2257.5</v>
      </c>
      <c r="H66" s="349">
        <f t="shared" si="0"/>
        <v>0</v>
      </c>
      <c r="I66" s="622"/>
    </row>
    <row r="67" spans="1:9" x14ac:dyDescent="0.25">
      <c r="A67" s="187">
        <v>41760</v>
      </c>
      <c r="B67" s="193" t="s">
        <v>1568</v>
      </c>
      <c r="C67" s="298" t="s">
        <v>2799</v>
      </c>
      <c r="D67" s="190" t="s">
        <v>560</v>
      </c>
      <c r="E67" s="210">
        <v>19642</v>
      </c>
      <c r="F67" s="35">
        <v>41761</v>
      </c>
      <c r="G67" s="54">
        <v>19642</v>
      </c>
      <c r="H67" s="630">
        <f t="shared" si="0"/>
        <v>0</v>
      </c>
    </row>
    <row r="68" spans="1:9" x14ac:dyDescent="0.25">
      <c r="A68" s="187">
        <v>41760</v>
      </c>
      <c r="B68" s="193" t="s">
        <v>1569</v>
      </c>
      <c r="C68" s="298" t="s">
        <v>2799</v>
      </c>
      <c r="D68" s="190" t="s">
        <v>488</v>
      </c>
      <c r="E68" s="210">
        <v>1694</v>
      </c>
      <c r="F68" s="35">
        <v>41760</v>
      </c>
      <c r="G68" s="42">
        <v>1694</v>
      </c>
      <c r="H68" s="349">
        <f t="shared" si="0"/>
        <v>0</v>
      </c>
    </row>
    <row r="69" spans="1:9" x14ac:dyDescent="0.25">
      <c r="A69" s="187">
        <v>41760</v>
      </c>
      <c r="B69" s="193" t="s">
        <v>1570</v>
      </c>
      <c r="C69" s="298" t="s">
        <v>2799</v>
      </c>
      <c r="D69" s="190" t="s">
        <v>133</v>
      </c>
      <c r="E69" s="210">
        <v>45819</v>
      </c>
      <c r="F69" s="35">
        <v>41760</v>
      </c>
      <c r="G69" s="42">
        <v>45819</v>
      </c>
      <c r="H69" s="630">
        <f t="shared" ref="H69" si="1">E69-G69</f>
        <v>0</v>
      </c>
    </row>
    <row r="70" spans="1:9" x14ac:dyDescent="0.25">
      <c r="A70" s="187">
        <v>41760</v>
      </c>
      <c r="B70" s="193" t="s">
        <v>1571</v>
      </c>
      <c r="C70" s="298" t="s">
        <v>2799</v>
      </c>
      <c r="D70" s="190" t="s">
        <v>1030</v>
      </c>
      <c r="E70" s="210">
        <v>6007</v>
      </c>
      <c r="F70" s="35">
        <v>41760</v>
      </c>
      <c r="G70" s="42">
        <v>6007</v>
      </c>
      <c r="H70" s="349">
        <f>E70-G70</f>
        <v>0</v>
      </c>
      <c r="I70" s="622"/>
    </row>
    <row r="71" spans="1:9" x14ac:dyDescent="0.25">
      <c r="A71" s="187">
        <v>41760</v>
      </c>
      <c r="B71" s="193" t="s">
        <v>1573</v>
      </c>
      <c r="C71" s="298" t="s">
        <v>2799</v>
      </c>
      <c r="D71" s="190" t="s">
        <v>351</v>
      </c>
      <c r="E71" s="210">
        <v>936</v>
      </c>
      <c r="F71" s="35">
        <v>41761</v>
      </c>
      <c r="G71" s="42">
        <v>936</v>
      </c>
      <c r="H71" s="349">
        <f>E71-G71</f>
        <v>0</v>
      </c>
      <c r="I71" s="622"/>
    </row>
    <row r="72" spans="1:9" x14ac:dyDescent="0.25">
      <c r="A72" s="187">
        <v>41760</v>
      </c>
      <c r="B72" s="193" t="s">
        <v>1574</v>
      </c>
      <c r="C72" s="298" t="s">
        <v>2799</v>
      </c>
      <c r="D72" s="190" t="s">
        <v>144</v>
      </c>
      <c r="E72" s="210">
        <v>6489</v>
      </c>
      <c r="F72" s="35">
        <v>41761</v>
      </c>
      <c r="G72" s="42">
        <v>6489</v>
      </c>
      <c r="H72" s="349">
        <f t="shared" ref="H72:H132" si="2">E72-G72</f>
        <v>0</v>
      </c>
      <c r="I72" s="622"/>
    </row>
    <row r="73" spans="1:9" x14ac:dyDescent="0.25">
      <c r="A73" s="187">
        <v>41760</v>
      </c>
      <c r="B73" s="193" t="s">
        <v>1575</v>
      </c>
      <c r="C73" s="298" t="s">
        <v>2799</v>
      </c>
      <c r="D73" s="190" t="s">
        <v>163</v>
      </c>
      <c r="E73" s="210">
        <v>2524</v>
      </c>
      <c r="F73" s="35">
        <v>41760</v>
      </c>
      <c r="G73" s="42">
        <v>2524</v>
      </c>
      <c r="H73" s="349">
        <f t="shared" si="2"/>
        <v>0</v>
      </c>
      <c r="I73" s="622"/>
    </row>
    <row r="74" spans="1:9" x14ac:dyDescent="0.25">
      <c r="A74" s="187">
        <v>41760</v>
      </c>
      <c r="B74" s="193" t="s">
        <v>1576</v>
      </c>
      <c r="C74" s="298" t="s">
        <v>2799</v>
      </c>
      <c r="D74" s="190" t="s">
        <v>68</v>
      </c>
      <c r="E74" s="210">
        <v>6799.5</v>
      </c>
      <c r="F74" s="305"/>
      <c r="G74" s="286"/>
      <c r="H74" s="631">
        <f t="shared" si="2"/>
        <v>6799.5</v>
      </c>
      <c r="I74" s="622"/>
    </row>
    <row r="75" spans="1:9" x14ac:dyDescent="0.25">
      <c r="A75" s="187">
        <v>41760</v>
      </c>
      <c r="B75" s="193" t="s">
        <v>1577</v>
      </c>
      <c r="C75" s="298" t="s">
        <v>2799</v>
      </c>
      <c r="D75" s="190" t="s">
        <v>64</v>
      </c>
      <c r="E75" s="210">
        <v>17063.5</v>
      </c>
      <c r="F75" s="35">
        <v>41761</v>
      </c>
      <c r="G75" s="42">
        <v>17063.5</v>
      </c>
      <c r="H75" s="349">
        <f t="shared" si="2"/>
        <v>0</v>
      </c>
      <c r="I75" s="622"/>
    </row>
    <row r="76" spans="1:9" x14ac:dyDescent="0.25">
      <c r="A76" s="187">
        <v>41760</v>
      </c>
      <c r="B76" s="193" t="s">
        <v>1578</v>
      </c>
      <c r="C76" s="298" t="s">
        <v>2799</v>
      </c>
      <c r="D76" s="190" t="s">
        <v>62</v>
      </c>
      <c r="E76" s="210">
        <v>23742.5</v>
      </c>
      <c r="F76" s="39" t="s">
        <v>2987</v>
      </c>
      <c r="G76" s="42">
        <v>23742.5</v>
      </c>
      <c r="H76" s="349">
        <f t="shared" si="2"/>
        <v>0</v>
      </c>
      <c r="I76" s="622"/>
    </row>
    <row r="77" spans="1:9" x14ac:dyDescent="0.25">
      <c r="A77" s="187">
        <v>41760</v>
      </c>
      <c r="B77" s="193" t="s">
        <v>1579</v>
      </c>
      <c r="C77" s="298" t="s">
        <v>2799</v>
      </c>
      <c r="D77" s="190" t="s">
        <v>19</v>
      </c>
      <c r="E77" s="210">
        <v>660156.42000000004</v>
      </c>
      <c r="F77" s="338" t="s">
        <v>4900</v>
      </c>
      <c r="G77" s="42">
        <f>7956.19+200000+187000+265200.23</f>
        <v>660156.41999999993</v>
      </c>
      <c r="H77" s="349">
        <f t="shared" si="2"/>
        <v>0</v>
      </c>
      <c r="I77" s="622"/>
    </row>
    <row r="78" spans="1:9" x14ac:dyDescent="0.25">
      <c r="A78" s="187">
        <v>41760</v>
      </c>
      <c r="B78" s="193" t="s">
        <v>1580</v>
      </c>
      <c r="C78" s="298" t="s">
        <v>2799</v>
      </c>
      <c r="D78" s="190" t="s">
        <v>160</v>
      </c>
      <c r="E78" s="210">
        <v>119570.12</v>
      </c>
      <c r="F78" s="38" t="s">
        <v>2988</v>
      </c>
      <c r="G78" s="42">
        <v>119570.12</v>
      </c>
      <c r="H78" s="349">
        <f t="shared" si="2"/>
        <v>0</v>
      </c>
      <c r="I78" s="622"/>
    </row>
    <row r="79" spans="1:9" x14ac:dyDescent="0.25">
      <c r="A79" s="187">
        <v>41760</v>
      </c>
      <c r="B79" s="193" t="s">
        <v>1581</v>
      </c>
      <c r="C79" s="298" t="s">
        <v>2799</v>
      </c>
      <c r="D79" s="190" t="s">
        <v>160</v>
      </c>
      <c r="E79" s="210">
        <v>17564.05</v>
      </c>
      <c r="F79" s="304" t="s">
        <v>2989</v>
      </c>
      <c r="G79" s="42">
        <v>17564.05</v>
      </c>
      <c r="H79" s="349">
        <f t="shared" si="2"/>
        <v>0</v>
      </c>
      <c r="I79" s="622"/>
    </row>
    <row r="80" spans="1:9" x14ac:dyDescent="0.25">
      <c r="A80" s="187">
        <v>41760</v>
      </c>
      <c r="B80" s="193" t="s">
        <v>1582</v>
      </c>
      <c r="C80" s="298" t="s">
        <v>2799</v>
      </c>
      <c r="D80" s="190" t="s">
        <v>163</v>
      </c>
      <c r="E80" s="210">
        <v>1767.2</v>
      </c>
      <c r="F80" s="35">
        <v>41762</v>
      </c>
      <c r="G80" s="42">
        <v>1767.2</v>
      </c>
      <c r="H80" s="349">
        <f t="shared" si="2"/>
        <v>0</v>
      </c>
      <c r="I80" s="622"/>
    </row>
    <row r="81" spans="1:9" x14ac:dyDescent="0.25">
      <c r="A81" s="187">
        <v>41760</v>
      </c>
      <c r="B81" s="193" t="s">
        <v>1583</v>
      </c>
      <c r="C81" s="298" t="s">
        <v>2799</v>
      </c>
      <c r="D81" s="190" t="s">
        <v>169</v>
      </c>
      <c r="E81" s="210">
        <v>23875.200000000001</v>
      </c>
      <c r="F81" s="35">
        <v>41762</v>
      </c>
      <c r="G81" s="42">
        <v>23875.200000000001</v>
      </c>
      <c r="H81" s="349">
        <f t="shared" si="2"/>
        <v>0</v>
      </c>
      <c r="I81" s="622"/>
    </row>
    <row r="82" spans="1:9" x14ac:dyDescent="0.25">
      <c r="A82" s="187">
        <v>41760</v>
      </c>
      <c r="B82" s="193" t="s">
        <v>1584</v>
      </c>
      <c r="C82" s="298" t="s">
        <v>2799</v>
      </c>
      <c r="D82" s="190" t="s">
        <v>168</v>
      </c>
      <c r="E82" s="210">
        <v>25444.6</v>
      </c>
      <c r="F82" s="35">
        <v>41762</v>
      </c>
      <c r="G82" s="42">
        <v>25444.6</v>
      </c>
      <c r="H82" s="349">
        <f t="shared" si="2"/>
        <v>0</v>
      </c>
      <c r="I82" s="622"/>
    </row>
    <row r="83" spans="1:9" x14ac:dyDescent="0.25">
      <c r="A83" s="187">
        <v>41760</v>
      </c>
      <c r="B83" s="193" t="s">
        <v>1586</v>
      </c>
      <c r="C83" s="298" t="s">
        <v>2799</v>
      </c>
      <c r="D83" s="190" t="s">
        <v>168</v>
      </c>
      <c r="E83" s="210">
        <v>10338.5</v>
      </c>
      <c r="F83" s="35">
        <v>41762</v>
      </c>
      <c r="G83" s="42">
        <v>10338.5</v>
      </c>
      <c r="H83" s="349">
        <f t="shared" si="2"/>
        <v>0</v>
      </c>
      <c r="I83" s="622"/>
    </row>
    <row r="84" spans="1:9" x14ac:dyDescent="0.25">
      <c r="A84" s="187">
        <v>41760</v>
      </c>
      <c r="B84" s="193" t="s">
        <v>1587</v>
      </c>
      <c r="C84" s="298" t="s">
        <v>2799</v>
      </c>
      <c r="D84" s="190" t="s">
        <v>358</v>
      </c>
      <c r="E84" s="210">
        <v>44601</v>
      </c>
      <c r="F84" s="35">
        <v>41766</v>
      </c>
      <c r="G84" s="42">
        <v>44601</v>
      </c>
      <c r="H84" s="349">
        <f t="shared" si="2"/>
        <v>0</v>
      </c>
      <c r="I84" s="622"/>
    </row>
    <row r="85" spans="1:9" x14ac:dyDescent="0.25">
      <c r="A85" s="187">
        <v>41760</v>
      </c>
      <c r="B85" s="193" t="s">
        <v>1589</v>
      </c>
      <c r="C85" s="298" t="s">
        <v>2799</v>
      </c>
      <c r="D85" s="190" t="s">
        <v>358</v>
      </c>
      <c r="E85" s="210">
        <v>22494.55</v>
      </c>
      <c r="F85" s="35">
        <v>41766</v>
      </c>
      <c r="G85" s="42">
        <v>22494.55</v>
      </c>
      <c r="H85" s="349">
        <f t="shared" si="2"/>
        <v>0</v>
      </c>
      <c r="I85" s="622"/>
    </row>
    <row r="86" spans="1:9" x14ac:dyDescent="0.25">
      <c r="A86" s="187">
        <v>41760</v>
      </c>
      <c r="B86" s="193" t="s">
        <v>1591</v>
      </c>
      <c r="C86" s="298" t="s">
        <v>2799</v>
      </c>
      <c r="D86" s="190" t="s">
        <v>2913</v>
      </c>
      <c r="E86" s="210">
        <v>16723</v>
      </c>
      <c r="F86" s="35">
        <v>41762</v>
      </c>
      <c r="G86" s="42">
        <v>16723</v>
      </c>
      <c r="H86" s="349">
        <f t="shared" si="2"/>
        <v>0</v>
      </c>
      <c r="I86" s="622"/>
    </row>
    <row r="87" spans="1:9" x14ac:dyDescent="0.25">
      <c r="A87" s="187">
        <v>41760</v>
      </c>
      <c r="B87" s="193" t="s">
        <v>1592</v>
      </c>
      <c r="C87" s="298" t="s">
        <v>2799</v>
      </c>
      <c r="D87" s="190" t="s">
        <v>1105</v>
      </c>
      <c r="E87" s="210">
        <v>6200</v>
      </c>
      <c r="F87" s="35">
        <v>41762</v>
      </c>
      <c r="G87" s="54">
        <v>6200</v>
      </c>
      <c r="H87" s="349">
        <f t="shared" si="2"/>
        <v>0</v>
      </c>
      <c r="I87" s="622"/>
    </row>
    <row r="88" spans="1:9" x14ac:dyDescent="0.25">
      <c r="A88" s="187">
        <v>41760</v>
      </c>
      <c r="B88" s="193" t="s">
        <v>1593</v>
      </c>
      <c r="C88" s="298" t="s">
        <v>2799</v>
      </c>
      <c r="D88" s="190" t="s">
        <v>250</v>
      </c>
      <c r="E88" s="210">
        <v>6148.6</v>
      </c>
      <c r="F88" s="35">
        <v>41762</v>
      </c>
      <c r="G88" s="54">
        <v>6148.6</v>
      </c>
      <c r="H88" s="349">
        <f t="shared" si="2"/>
        <v>0</v>
      </c>
      <c r="I88" s="622"/>
    </row>
    <row r="89" spans="1:9" x14ac:dyDescent="0.25">
      <c r="A89" s="187">
        <v>41760</v>
      </c>
      <c r="B89" s="193" t="s">
        <v>1594</v>
      </c>
      <c r="C89" s="298" t="s">
        <v>2799</v>
      </c>
      <c r="D89" s="190" t="s">
        <v>553</v>
      </c>
      <c r="E89" s="210">
        <v>15740.4</v>
      </c>
      <c r="F89" s="35">
        <v>41762</v>
      </c>
      <c r="G89" s="54">
        <v>15740.4</v>
      </c>
      <c r="H89" s="349">
        <f t="shared" si="2"/>
        <v>0</v>
      </c>
      <c r="I89" s="622"/>
    </row>
    <row r="90" spans="1:9" x14ac:dyDescent="0.25">
      <c r="A90" s="187">
        <v>41760</v>
      </c>
      <c r="B90" s="193" t="s">
        <v>1595</v>
      </c>
      <c r="C90" s="298" t="s">
        <v>2799</v>
      </c>
      <c r="D90" s="190" t="s">
        <v>22</v>
      </c>
      <c r="E90" s="210">
        <v>14244.6</v>
      </c>
      <c r="F90" s="35">
        <v>41762</v>
      </c>
      <c r="G90" s="54">
        <v>14244.6</v>
      </c>
      <c r="H90" s="349">
        <f t="shared" si="2"/>
        <v>0</v>
      </c>
      <c r="I90" s="622"/>
    </row>
    <row r="91" spans="1:9" x14ac:dyDescent="0.25">
      <c r="A91" s="187">
        <v>41760</v>
      </c>
      <c r="B91" s="193" t="s">
        <v>1596</v>
      </c>
      <c r="C91" s="298" t="s">
        <v>2799</v>
      </c>
      <c r="D91" s="190" t="s">
        <v>665</v>
      </c>
      <c r="E91" s="210">
        <v>8370</v>
      </c>
      <c r="F91" s="35">
        <v>41760</v>
      </c>
      <c r="G91" s="42">
        <v>8370</v>
      </c>
      <c r="H91" s="349">
        <f t="shared" si="2"/>
        <v>0</v>
      </c>
      <c r="I91" s="622"/>
    </row>
    <row r="92" spans="1:9" x14ac:dyDescent="0.25">
      <c r="A92" s="187">
        <v>41760</v>
      </c>
      <c r="B92" s="193" t="s">
        <v>1597</v>
      </c>
      <c r="C92" s="298" t="s">
        <v>2799</v>
      </c>
      <c r="D92" s="190" t="s">
        <v>160</v>
      </c>
      <c r="E92" s="210">
        <v>34170.25</v>
      </c>
      <c r="F92" s="38" t="s">
        <v>2990</v>
      </c>
      <c r="G92" s="42">
        <v>34170.25</v>
      </c>
      <c r="H92" s="349">
        <f t="shared" si="2"/>
        <v>0</v>
      </c>
      <c r="I92" s="622"/>
    </row>
    <row r="93" spans="1:9" x14ac:dyDescent="0.25">
      <c r="A93" s="187">
        <v>41760</v>
      </c>
      <c r="B93" s="193" t="s">
        <v>1598</v>
      </c>
      <c r="C93" s="298" t="s">
        <v>2799</v>
      </c>
      <c r="D93" s="190" t="s">
        <v>1654</v>
      </c>
      <c r="E93" s="210">
        <v>15534.6</v>
      </c>
      <c r="F93" s="35">
        <v>41761</v>
      </c>
      <c r="G93" s="42">
        <v>15534.6</v>
      </c>
      <c r="H93" s="349">
        <f t="shared" si="2"/>
        <v>0</v>
      </c>
      <c r="I93" s="622"/>
    </row>
    <row r="94" spans="1:9" x14ac:dyDescent="0.25">
      <c r="A94" s="187">
        <v>41760</v>
      </c>
      <c r="B94" s="193" t="s">
        <v>1599</v>
      </c>
      <c r="C94" s="298" t="s">
        <v>2799</v>
      </c>
      <c r="D94" s="190" t="s">
        <v>307</v>
      </c>
      <c r="E94" s="210">
        <v>17534.400000000001</v>
      </c>
      <c r="F94" s="38" t="s">
        <v>3443</v>
      </c>
      <c r="G94" s="42">
        <v>17534.400000000001</v>
      </c>
      <c r="H94" s="349">
        <f t="shared" si="2"/>
        <v>0</v>
      </c>
      <c r="I94" s="622"/>
    </row>
    <row r="95" spans="1:9" x14ac:dyDescent="0.25">
      <c r="A95" s="187">
        <v>41760</v>
      </c>
      <c r="B95" s="193" t="s">
        <v>1601</v>
      </c>
      <c r="C95" s="298" t="s">
        <v>2799</v>
      </c>
      <c r="D95" s="190" t="s">
        <v>392</v>
      </c>
      <c r="E95" s="210">
        <v>4709.6000000000004</v>
      </c>
      <c r="F95" s="35">
        <v>41760</v>
      </c>
      <c r="G95" s="42">
        <v>4709.6000000000004</v>
      </c>
      <c r="H95" s="349">
        <f t="shared" si="2"/>
        <v>0</v>
      </c>
      <c r="I95" s="622"/>
    </row>
    <row r="96" spans="1:9" x14ac:dyDescent="0.25">
      <c r="A96" s="187">
        <v>41760</v>
      </c>
      <c r="B96" s="193" t="s">
        <v>1602</v>
      </c>
      <c r="C96" s="298" t="s">
        <v>2799</v>
      </c>
      <c r="D96" s="190" t="s">
        <v>147</v>
      </c>
      <c r="E96" s="210">
        <v>120</v>
      </c>
      <c r="F96" s="35">
        <v>41760</v>
      </c>
      <c r="G96" s="42">
        <v>120</v>
      </c>
      <c r="H96" s="349">
        <f t="shared" si="2"/>
        <v>0</v>
      </c>
      <c r="I96" s="622"/>
    </row>
    <row r="97" spans="1:9" x14ac:dyDescent="0.25">
      <c r="A97" s="187">
        <v>41760</v>
      </c>
      <c r="B97" s="193" t="s">
        <v>1603</v>
      </c>
      <c r="C97" s="298" t="s">
        <v>2799</v>
      </c>
      <c r="D97" s="190" t="s">
        <v>615</v>
      </c>
      <c r="E97" s="210">
        <v>56100</v>
      </c>
      <c r="F97" s="38" t="s">
        <v>2978</v>
      </c>
      <c r="G97" s="42">
        <v>56100</v>
      </c>
      <c r="H97" s="349">
        <f t="shared" si="2"/>
        <v>0</v>
      </c>
      <c r="I97" s="622"/>
    </row>
    <row r="98" spans="1:9" x14ac:dyDescent="0.25">
      <c r="A98" s="187">
        <v>41760</v>
      </c>
      <c r="B98" s="193" t="s">
        <v>1604</v>
      </c>
      <c r="C98" s="298" t="s">
        <v>2799</v>
      </c>
      <c r="D98" s="190" t="s">
        <v>14</v>
      </c>
      <c r="E98" s="210">
        <v>11990.5</v>
      </c>
      <c r="F98" s="35">
        <v>41761</v>
      </c>
      <c r="G98" s="42">
        <v>11990.5</v>
      </c>
      <c r="H98" s="349">
        <f t="shared" si="2"/>
        <v>0</v>
      </c>
      <c r="I98" s="622"/>
    </row>
    <row r="99" spans="1:9" x14ac:dyDescent="0.25">
      <c r="A99" s="187">
        <v>41760</v>
      </c>
      <c r="B99" s="193" t="s">
        <v>1605</v>
      </c>
      <c r="C99" s="298" t="s">
        <v>2799</v>
      </c>
      <c r="D99" s="190" t="s">
        <v>65</v>
      </c>
      <c r="E99" s="210">
        <v>1005</v>
      </c>
      <c r="F99" s="35">
        <v>41760</v>
      </c>
      <c r="G99" s="42">
        <v>1005</v>
      </c>
      <c r="H99" s="349">
        <f t="shared" si="2"/>
        <v>0</v>
      </c>
      <c r="I99" s="622"/>
    </row>
    <row r="100" spans="1:9" x14ac:dyDescent="0.25">
      <c r="A100" s="187">
        <v>41760</v>
      </c>
      <c r="B100" s="193" t="s">
        <v>1606</v>
      </c>
      <c r="C100" s="298" t="s">
        <v>2799</v>
      </c>
      <c r="D100" s="190" t="s">
        <v>435</v>
      </c>
      <c r="E100" s="210">
        <v>3404.6</v>
      </c>
      <c r="F100" s="39" t="s">
        <v>2991</v>
      </c>
      <c r="G100" s="42">
        <v>3404.6</v>
      </c>
      <c r="H100" s="349">
        <f t="shared" si="2"/>
        <v>0</v>
      </c>
      <c r="I100" s="622"/>
    </row>
    <row r="101" spans="1:9" x14ac:dyDescent="0.25">
      <c r="A101" s="187">
        <v>41760</v>
      </c>
      <c r="B101" s="193" t="s">
        <v>1608</v>
      </c>
      <c r="C101" s="298" t="s">
        <v>2799</v>
      </c>
      <c r="D101" s="190" t="s">
        <v>16</v>
      </c>
      <c r="E101" s="220">
        <v>14363</v>
      </c>
      <c r="F101" s="35">
        <v>41781</v>
      </c>
      <c r="G101" s="42">
        <v>14363</v>
      </c>
      <c r="H101" s="349">
        <f t="shared" si="2"/>
        <v>0</v>
      </c>
      <c r="I101" s="622"/>
    </row>
    <row r="102" spans="1:9" x14ac:dyDescent="0.25">
      <c r="A102" s="192">
        <v>41761</v>
      </c>
      <c r="B102" s="193" t="s">
        <v>1610</v>
      </c>
      <c r="C102" s="298" t="s">
        <v>2799</v>
      </c>
      <c r="D102" s="190" t="s">
        <v>11</v>
      </c>
      <c r="E102" s="210">
        <v>45346.5</v>
      </c>
      <c r="F102" s="35">
        <v>41777</v>
      </c>
      <c r="G102" s="42">
        <v>45346.5</v>
      </c>
      <c r="H102" s="349">
        <f t="shared" si="2"/>
        <v>0</v>
      </c>
      <c r="I102" s="621" t="s">
        <v>12</v>
      </c>
    </row>
    <row r="103" spans="1:9" x14ac:dyDescent="0.25">
      <c r="A103" s="192">
        <v>41761</v>
      </c>
      <c r="B103" s="193" t="s">
        <v>1611</v>
      </c>
      <c r="C103" s="298" t="s">
        <v>2799</v>
      </c>
      <c r="D103" s="190" t="s">
        <v>98</v>
      </c>
      <c r="E103" s="210">
        <v>11913.5</v>
      </c>
      <c r="F103" s="35">
        <v>41761</v>
      </c>
      <c r="G103" s="42">
        <v>11913.5</v>
      </c>
      <c r="H103" s="349">
        <f t="shared" si="2"/>
        <v>0</v>
      </c>
      <c r="I103" s="623" t="s">
        <v>12</v>
      </c>
    </row>
    <row r="104" spans="1:9" x14ac:dyDescent="0.25">
      <c r="A104" s="192">
        <v>41761</v>
      </c>
      <c r="B104" s="193" t="s">
        <v>1612</v>
      </c>
      <c r="C104" s="298" t="s">
        <v>2799</v>
      </c>
      <c r="D104" s="190" t="s">
        <v>2519</v>
      </c>
      <c r="E104" s="210">
        <v>5481.5</v>
      </c>
      <c r="F104" s="35">
        <v>41761</v>
      </c>
      <c r="G104" s="42">
        <v>5481.5</v>
      </c>
      <c r="H104" s="349">
        <f t="shared" si="2"/>
        <v>0</v>
      </c>
      <c r="I104" s="621" t="s">
        <v>12</v>
      </c>
    </row>
    <row r="105" spans="1:9" x14ac:dyDescent="0.25">
      <c r="A105" s="192">
        <v>41761</v>
      </c>
      <c r="B105" s="193" t="s">
        <v>1613</v>
      </c>
      <c r="C105" s="298" t="s">
        <v>2799</v>
      </c>
      <c r="D105" s="190" t="s">
        <v>46</v>
      </c>
      <c r="E105" s="210">
        <v>3624</v>
      </c>
      <c r="F105" s="35">
        <v>41761</v>
      </c>
      <c r="G105" s="42">
        <v>3624</v>
      </c>
      <c r="H105" s="349">
        <f t="shared" si="2"/>
        <v>0</v>
      </c>
      <c r="I105" s="621" t="s">
        <v>65</v>
      </c>
    </row>
    <row r="106" spans="1:9" x14ac:dyDescent="0.25">
      <c r="A106" s="192">
        <v>41761</v>
      </c>
      <c r="B106" s="193" t="s">
        <v>1614</v>
      </c>
      <c r="C106" s="298" t="s">
        <v>2799</v>
      </c>
      <c r="D106" s="190" t="s">
        <v>129</v>
      </c>
      <c r="E106" s="210">
        <v>712</v>
      </c>
      <c r="F106" s="35">
        <v>41761</v>
      </c>
      <c r="G106" s="42">
        <v>712</v>
      </c>
      <c r="H106" s="349">
        <f t="shared" si="2"/>
        <v>0</v>
      </c>
      <c r="I106" s="621"/>
    </row>
    <row r="107" spans="1:9" x14ac:dyDescent="0.25">
      <c r="A107" s="192">
        <v>41761</v>
      </c>
      <c r="B107" s="193" t="s">
        <v>1615</v>
      </c>
      <c r="C107" s="298" t="s">
        <v>2799</v>
      </c>
      <c r="D107" s="190" t="s">
        <v>245</v>
      </c>
      <c r="E107" s="210">
        <v>23328</v>
      </c>
      <c r="F107" s="35">
        <v>41762</v>
      </c>
      <c r="G107" s="42">
        <v>23328</v>
      </c>
      <c r="H107" s="349">
        <f t="shared" si="2"/>
        <v>0</v>
      </c>
      <c r="I107" s="621" t="s">
        <v>27</v>
      </c>
    </row>
    <row r="108" spans="1:9" x14ac:dyDescent="0.25">
      <c r="A108" s="192">
        <v>41761</v>
      </c>
      <c r="B108" s="193" t="s">
        <v>1617</v>
      </c>
      <c r="C108" s="298" t="s">
        <v>2799</v>
      </c>
      <c r="D108" s="190" t="s">
        <v>149</v>
      </c>
      <c r="E108" s="210">
        <v>12964</v>
      </c>
      <c r="F108" s="35">
        <v>41762</v>
      </c>
      <c r="G108" s="42">
        <v>12964</v>
      </c>
      <c r="H108" s="349">
        <f t="shared" si="2"/>
        <v>0</v>
      </c>
      <c r="I108" s="621" t="s">
        <v>27</v>
      </c>
    </row>
    <row r="109" spans="1:9" x14ac:dyDescent="0.25">
      <c r="A109" s="192">
        <v>41761</v>
      </c>
      <c r="B109" s="193" t="s">
        <v>1619</v>
      </c>
      <c r="C109" s="298" t="s">
        <v>2799</v>
      </c>
      <c r="D109" s="190" t="s">
        <v>244</v>
      </c>
      <c r="E109" s="210">
        <v>21016</v>
      </c>
      <c r="F109" s="304" t="s">
        <v>2992</v>
      </c>
      <c r="G109" s="42">
        <v>21016</v>
      </c>
      <c r="H109" s="349">
        <f t="shared" si="2"/>
        <v>0</v>
      </c>
      <c r="I109" s="621"/>
    </row>
    <row r="110" spans="1:9" ht="15.75" x14ac:dyDescent="0.25">
      <c r="A110" s="192">
        <v>41761</v>
      </c>
      <c r="B110" s="306" t="s">
        <v>1620</v>
      </c>
      <c r="C110" s="307" t="s">
        <v>2993</v>
      </c>
      <c r="D110" s="190" t="s">
        <v>2586</v>
      </c>
      <c r="E110" s="210">
        <v>38435.65</v>
      </c>
      <c r="F110" s="304" t="s">
        <v>2994</v>
      </c>
      <c r="G110" s="42">
        <v>38435.65</v>
      </c>
      <c r="H110" s="349">
        <f t="shared" si="2"/>
        <v>0</v>
      </c>
      <c r="I110" s="621"/>
    </row>
    <row r="111" spans="1:9" ht="15.75" x14ac:dyDescent="0.25">
      <c r="A111" s="192">
        <v>41761</v>
      </c>
      <c r="B111" s="306" t="s">
        <v>1623</v>
      </c>
      <c r="C111" s="307" t="s">
        <v>2993</v>
      </c>
      <c r="D111" s="190" t="s">
        <v>2584</v>
      </c>
      <c r="E111" s="210">
        <v>76639</v>
      </c>
      <c r="F111" s="304" t="s">
        <v>2995</v>
      </c>
      <c r="G111" s="42">
        <v>76639</v>
      </c>
      <c r="H111" s="349">
        <f t="shared" si="2"/>
        <v>0</v>
      </c>
      <c r="I111" s="621" t="s">
        <v>27</v>
      </c>
    </row>
    <row r="112" spans="1:9" ht="15.75" x14ac:dyDescent="0.25">
      <c r="A112" s="192">
        <v>41761</v>
      </c>
      <c r="B112" s="306" t="s">
        <v>1624</v>
      </c>
      <c r="C112" s="307" t="s">
        <v>2993</v>
      </c>
      <c r="D112" s="190" t="s">
        <v>111</v>
      </c>
      <c r="E112" s="210">
        <v>19359</v>
      </c>
      <c r="F112" s="35">
        <v>41771</v>
      </c>
      <c r="G112" s="42">
        <v>19359</v>
      </c>
      <c r="H112" s="349">
        <f t="shared" si="2"/>
        <v>0</v>
      </c>
      <c r="I112" s="621" t="s">
        <v>217</v>
      </c>
    </row>
    <row r="113" spans="1:9" ht="15.75" x14ac:dyDescent="0.25">
      <c r="A113" s="192">
        <v>41761</v>
      </c>
      <c r="B113" s="306" t="s">
        <v>1625</v>
      </c>
      <c r="C113" s="307" t="s">
        <v>2993</v>
      </c>
      <c r="D113" s="190" t="s">
        <v>14</v>
      </c>
      <c r="E113" s="210">
        <v>5346.5</v>
      </c>
      <c r="F113" s="35">
        <v>41761</v>
      </c>
      <c r="G113" s="42">
        <v>5346.5</v>
      </c>
      <c r="H113" s="349">
        <f t="shared" si="2"/>
        <v>0</v>
      </c>
      <c r="I113" s="621" t="s">
        <v>65</v>
      </c>
    </row>
    <row r="114" spans="1:9" ht="15.75" x14ac:dyDescent="0.25">
      <c r="A114" s="192">
        <v>41761</v>
      </c>
      <c r="B114" s="306" t="s">
        <v>1626</v>
      </c>
      <c r="C114" s="307" t="s">
        <v>2993</v>
      </c>
      <c r="D114" s="190" t="s">
        <v>366</v>
      </c>
      <c r="E114" s="210">
        <v>3931</v>
      </c>
      <c r="F114" s="35">
        <v>41761</v>
      </c>
      <c r="G114" s="42">
        <v>3931</v>
      </c>
      <c r="H114" s="349">
        <f t="shared" si="2"/>
        <v>0</v>
      </c>
      <c r="I114" s="621" t="s">
        <v>217</v>
      </c>
    </row>
    <row r="115" spans="1:9" ht="15.75" x14ac:dyDescent="0.25">
      <c r="A115" s="192">
        <v>41761</v>
      </c>
      <c r="B115" s="306" t="s">
        <v>1628</v>
      </c>
      <c r="C115" s="307" t="s">
        <v>2993</v>
      </c>
      <c r="D115" s="190" t="s">
        <v>49</v>
      </c>
      <c r="E115" s="210">
        <v>4531</v>
      </c>
      <c r="F115" s="35">
        <v>41761</v>
      </c>
      <c r="G115" s="42">
        <v>4531</v>
      </c>
      <c r="H115" s="349">
        <f t="shared" si="2"/>
        <v>0</v>
      </c>
      <c r="I115" s="621"/>
    </row>
    <row r="116" spans="1:9" ht="15.75" x14ac:dyDescent="0.25">
      <c r="A116" s="192">
        <v>41761</v>
      </c>
      <c r="B116" s="306" t="s">
        <v>1630</v>
      </c>
      <c r="C116" s="307" t="s">
        <v>2993</v>
      </c>
      <c r="D116" s="190" t="s">
        <v>245</v>
      </c>
      <c r="E116" s="210">
        <v>1020</v>
      </c>
      <c r="F116" s="35">
        <v>41762</v>
      </c>
      <c r="G116" s="42">
        <v>1020</v>
      </c>
      <c r="H116" s="349">
        <f t="shared" si="2"/>
        <v>0</v>
      </c>
      <c r="I116" s="621" t="s">
        <v>27</v>
      </c>
    </row>
    <row r="117" spans="1:9" ht="15.75" x14ac:dyDescent="0.25">
      <c r="A117" s="192">
        <v>41761</v>
      </c>
      <c r="B117" s="306" t="s">
        <v>1631</v>
      </c>
      <c r="C117" s="307" t="s">
        <v>2993</v>
      </c>
      <c r="D117" s="190" t="s">
        <v>92</v>
      </c>
      <c r="E117" s="210">
        <v>2144</v>
      </c>
      <c r="F117" s="35">
        <v>41762</v>
      </c>
      <c r="G117" s="42">
        <v>2144</v>
      </c>
      <c r="H117" s="349">
        <f t="shared" si="2"/>
        <v>0</v>
      </c>
      <c r="I117" s="621" t="s">
        <v>27</v>
      </c>
    </row>
    <row r="118" spans="1:9" ht="15.75" x14ac:dyDescent="0.25">
      <c r="A118" s="192">
        <v>41761</v>
      </c>
      <c r="B118" s="306" t="s">
        <v>1632</v>
      </c>
      <c r="C118" s="307" t="s">
        <v>2993</v>
      </c>
      <c r="D118" s="190" t="s">
        <v>55</v>
      </c>
      <c r="E118" s="210">
        <v>13024</v>
      </c>
      <c r="F118" s="35">
        <v>41761</v>
      </c>
      <c r="G118" s="42">
        <v>13024</v>
      </c>
      <c r="H118" s="349">
        <f t="shared" si="2"/>
        <v>0</v>
      </c>
      <c r="I118" s="621" t="s">
        <v>8</v>
      </c>
    </row>
    <row r="119" spans="1:9" ht="15.75" x14ac:dyDescent="0.25">
      <c r="A119" s="192">
        <v>41761</v>
      </c>
      <c r="B119" s="306" t="s">
        <v>1633</v>
      </c>
      <c r="C119" s="307" t="s">
        <v>2993</v>
      </c>
      <c r="D119" s="190" t="s">
        <v>36</v>
      </c>
      <c r="E119" s="213">
        <v>32064</v>
      </c>
      <c r="F119" s="45" t="s">
        <v>2996</v>
      </c>
      <c r="G119" s="42">
        <v>32064</v>
      </c>
      <c r="H119" s="349">
        <f t="shared" si="2"/>
        <v>0</v>
      </c>
      <c r="I119" s="621" t="s">
        <v>21</v>
      </c>
    </row>
    <row r="120" spans="1:9" ht="15.75" x14ac:dyDescent="0.25">
      <c r="A120" s="192">
        <v>41761</v>
      </c>
      <c r="B120" s="306" t="s">
        <v>1635</v>
      </c>
      <c r="C120" s="307" t="s">
        <v>2993</v>
      </c>
      <c r="D120" s="190" t="s">
        <v>12</v>
      </c>
      <c r="E120" s="210">
        <v>514</v>
      </c>
      <c r="F120" s="35">
        <v>41761</v>
      </c>
      <c r="G120" s="42">
        <v>514</v>
      </c>
      <c r="H120" s="349">
        <f t="shared" si="2"/>
        <v>0</v>
      </c>
      <c r="I120" s="621"/>
    </row>
    <row r="121" spans="1:9" ht="15.75" x14ac:dyDescent="0.25">
      <c r="A121" s="192">
        <v>41761</v>
      </c>
      <c r="B121" s="306" t="s">
        <v>1637</v>
      </c>
      <c r="C121" s="307" t="s">
        <v>2993</v>
      </c>
      <c r="D121" s="190" t="s">
        <v>130</v>
      </c>
      <c r="E121" s="210">
        <v>9921</v>
      </c>
      <c r="F121" s="35">
        <v>41766</v>
      </c>
      <c r="G121" s="42">
        <v>9921</v>
      </c>
      <c r="H121" s="349">
        <f t="shared" si="2"/>
        <v>0</v>
      </c>
      <c r="I121" s="621" t="s">
        <v>21</v>
      </c>
    </row>
    <row r="122" spans="1:9" ht="15.75" x14ac:dyDescent="0.25">
      <c r="A122" s="192">
        <v>41761</v>
      </c>
      <c r="B122" s="306" t="s">
        <v>1638</v>
      </c>
      <c r="C122" s="307" t="s">
        <v>2993</v>
      </c>
      <c r="D122" s="190" t="s">
        <v>51</v>
      </c>
      <c r="E122" s="210">
        <v>2443</v>
      </c>
      <c r="F122" s="35">
        <v>41761</v>
      </c>
      <c r="G122" s="42">
        <v>2443</v>
      </c>
      <c r="H122" s="349">
        <f t="shared" si="2"/>
        <v>0</v>
      </c>
      <c r="I122" s="621" t="s">
        <v>21</v>
      </c>
    </row>
    <row r="123" spans="1:9" ht="15.75" x14ac:dyDescent="0.25">
      <c r="A123" s="192">
        <v>41761</v>
      </c>
      <c r="B123" s="306" t="s">
        <v>1639</v>
      </c>
      <c r="C123" s="307" t="s">
        <v>2993</v>
      </c>
      <c r="D123" s="190" t="s">
        <v>2284</v>
      </c>
      <c r="E123" s="213">
        <v>8236.5</v>
      </c>
      <c r="F123" s="45" t="s">
        <v>2997</v>
      </c>
      <c r="G123" s="42">
        <v>8236.5</v>
      </c>
      <c r="H123" s="349">
        <f t="shared" si="2"/>
        <v>0</v>
      </c>
      <c r="I123" s="621" t="s">
        <v>21</v>
      </c>
    </row>
    <row r="124" spans="1:9" ht="15.75" x14ac:dyDescent="0.25">
      <c r="A124" s="192">
        <v>41761</v>
      </c>
      <c r="B124" s="306" t="s">
        <v>1640</v>
      </c>
      <c r="C124" s="307" t="s">
        <v>2993</v>
      </c>
      <c r="D124" s="190" t="s">
        <v>59</v>
      </c>
      <c r="E124" s="210">
        <v>4171</v>
      </c>
      <c r="F124" s="38" t="s">
        <v>2998</v>
      </c>
      <c r="G124" s="42">
        <v>4171</v>
      </c>
      <c r="H124" s="349">
        <f t="shared" si="2"/>
        <v>0</v>
      </c>
      <c r="I124" s="621" t="s">
        <v>21</v>
      </c>
    </row>
    <row r="125" spans="1:9" ht="15.75" x14ac:dyDescent="0.25">
      <c r="A125" s="192">
        <v>41761</v>
      </c>
      <c r="B125" s="306" t="s">
        <v>1641</v>
      </c>
      <c r="C125" s="307" t="s">
        <v>2993</v>
      </c>
      <c r="D125" s="190" t="s">
        <v>91</v>
      </c>
      <c r="E125" s="210">
        <v>4004</v>
      </c>
      <c r="F125" s="35">
        <v>41762</v>
      </c>
      <c r="G125" s="42">
        <v>4004</v>
      </c>
      <c r="H125" s="349">
        <f t="shared" si="2"/>
        <v>0</v>
      </c>
      <c r="I125" s="621" t="s">
        <v>27</v>
      </c>
    </row>
    <row r="126" spans="1:9" ht="15.75" x14ac:dyDescent="0.25">
      <c r="A126" s="192">
        <v>41761</v>
      </c>
      <c r="B126" s="306" t="s">
        <v>1642</v>
      </c>
      <c r="C126" s="307" t="s">
        <v>2993</v>
      </c>
      <c r="D126" s="190" t="s">
        <v>58</v>
      </c>
      <c r="E126" s="210">
        <v>14528</v>
      </c>
      <c r="F126" s="35">
        <v>41762</v>
      </c>
      <c r="G126" s="42">
        <v>14528</v>
      </c>
      <c r="H126" s="349">
        <f t="shared" si="2"/>
        <v>0</v>
      </c>
      <c r="I126" s="621" t="s">
        <v>65</v>
      </c>
    </row>
    <row r="127" spans="1:9" ht="15.75" x14ac:dyDescent="0.25">
      <c r="A127" s="192">
        <v>41761</v>
      </c>
      <c r="B127" s="306" t="s">
        <v>1643</v>
      </c>
      <c r="C127" s="307" t="s">
        <v>2993</v>
      </c>
      <c r="D127" s="190" t="s">
        <v>8</v>
      </c>
      <c r="E127" s="210">
        <v>8293</v>
      </c>
      <c r="F127" s="35">
        <v>41761</v>
      </c>
      <c r="G127" s="42">
        <v>8293</v>
      </c>
      <c r="H127" s="349">
        <f t="shared" si="2"/>
        <v>0</v>
      </c>
      <c r="I127" s="621" t="s">
        <v>8</v>
      </c>
    </row>
    <row r="128" spans="1:9" ht="15.75" x14ac:dyDescent="0.25">
      <c r="A128" s="192">
        <v>41761</v>
      </c>
      <c r="B128" s="306" t="s">
        <v>1644</v>
      </c>
      <c r="C128" s="307" t="s">
        <v>2993</v>
      </c>
      <c r="D128" s="190" t="s">
        <v>8</v>
      </c>
      <c r="E128" s="210">
        <v>717.6</v>
      </c>
      <c r="F128" s="35">
        <v>41761</v>
      </c>
      <c r="G128" s="42">
        <v>717.6</v>
      </c>
      <c r="H128" s="349">
        <f t="shared" si="2"/>
        <v>0</v>
      </c>
      <c r="I128" s="621" t="s">
        <v>8</v>
      </c>
    </row>
    <row r="129" spans="1:9" ht="15.75" x14ac:dyDescent="0.25">
      <c r="A129" s="192">
        <v>41761</v>
      </c>
      <c r="B129" s="306" t="s">
        <v>1645</v>
      </c>
      <c r="C129" s="307" t="s">
        <v>2993</v>
      </c>
      <c r="D129" s="190" t="s">
        <v>22</v>
      </c>
      <c r="E129" s="210">
        <v>7013.5</v>
      </c>
      <c r="F129" s="35">
        <v>41761</v>
      </c>
      <c r="G129" s="42">
        <v>7013.5</v>
      </c>
      <c r="H129" s="349">
        <f t="shared" si="2"/>
        <v>0</v>
      </c>
      <c r="I129" s="621"/>
    </row>
    <row r="130" spans="1:9" ht="15.75" x14ac:dyDescent="0.25">
      <c r="A130" s="192">
        <v>41761</v>
      </c>
      <c r="B130" s="306" t="s">
        <v>1646</v>
      </c>
      <c r="C130" s="307" t="s">
        <v>2993</v>
      </c>
      <c r="D130" s="190" t="s">
        <v>123</v>
      </c>
      <c r="E130" s="210">
        <v>3427.5</v>
      </c>
      <c r="F130" s="39" t="s">
        <v>2999</v>
      </c>
      <c r="G130" s="42">
        <v>3427.5</v>
      </c>
      <c r="H130" s="349">
        <f t="shared" si="2"/>
        <v>0</v>
      </c>
      <c r="I130" s="621" t="s">
        <v>8</v>
      </c>
    </row>
    <row r="131" spans="1:9" ht="15.75" x14ac:dyDescent="0.25">
      <c r="A131" s="192">
        <v>41761</v>
      </c>
      <c r="B131" s="306" t="s">
        <v>1647</v>
      </c>
      <c r="C131" s="307" t="s">
        <v>2993</v>
      </c>
      <c r="D131" s="190" t="s">
        <v>85</v>
      </c>
      <c r="E131" s="210">
        <v>9154</v>
      </c>
      <c r="F131" s="35">
        <v>41762</v>
      </c>
      <c r="G131" s="42">
        <v>9154</v>
      </c>
      <c r="H131" s="349">
        <f t="shared" si="2"/>
        <v>0</v>
      </c>
      <c r="I131" s="621" t="s">
        <v>27</v>
      </c>
    </row>
    <row r="132" spans="1:9" ht="15.75" x14ac:dyDescent="0.25">
      <c r="A132" s="192">
        <v>41761</v>
      </c>
      <c r="B132" s="306" t="s">
        <v>1648</v>
      </c>
      <c r="C132" s="307" t="s">
        <v>2993</v>
      </c>
      <c r="D132" s="190" t="s">
        <v>245</v>
      </c>
      <c r="E132" s="210">
        <v>1368</v>
      </c>
      <c r="F132" s="35">
        <v>41762</v>
      </c>
      <c r="G132" s="42">
        <v>1368</v>
      </c>
      <c r="H132" s="630">
        <f t="shared" si="2"/>
        <v>0</v>
      </c>
      <c r="I132" s="621" t="s">
        <v>27</v>
      </c>
    </row>
    <row r="133" spans="1:9" ht="15.75" x14ac:dyDescent="0.25">
      <c r="A133" s="192">
        <v>41761</v>
      </c>
      <c r="B133" s="306" t="s">
        <v>1650</v>
      </c>
      <c r="C133" s="307" t="s">
        <v>2993</v>
      </c>
      <c r="D133" s="190" t="s">
        <v>119</v>
      </c>
      <c r="E133" s="210">
        <v>5404</v>
      </c>
      <c r="F133" s="35">
        <v>41761</v>
      </c>
      <c r="G133" s="42">
        <v>5404</v>
      </c>
      <c r="H133" s="349">
        <f>E133-G133</f>
        <v>0</v>
      </c>
      <c r="I133" s="621" t="s">
        <v>21</v>
      </c>
    </row>
    <row r="134" spans="1:9" ht="15.75" x14ac:dyDescent="0.25">
      <c r="A134" s="192">
        <v>41761</v>
      </c>
      <c r="B134" s="306" t="s">
        <v>1651</v>
      </c>
      <c r="C134" s="307" t="s">
        <v>2993</v>
      </c>
      <c r="D134" s="190" t="s">
        <v>8</v>
      </c>
      <c r="E134" s="210">
        <v>2563.1999999999998</v>
      </c>
      <c r="F134" s="35">
        <v>41761</v>
      </c>
      <c r="G134" s="42">
        <v>2563.1999999999998</v>
      </c>
      <c r="H134" s="349">
        <f>E134-G134</f>
        <v>0</v>
      </c>
      <c r="I134" s="621" t="s">
        <v>8</v>
      </c>
    </row>
    <row r="135" spans="1:9" ht="15.75" x14ac:dyDescent="0.25">
      <c r="A135" s="192">
        <v>41761</v>
      </c>
      <c r="B135" s="306" t="s">
        <v>1652</v>
      </c>
      <c r="C135" s="307" t="s">
        <v>2993</v>
      </c>
      <c r="D135" s="190" t="s">
        <v>129</v>
      </c>
      <c r="E135" s="210">
        <v>2042</v>
      </c>
      <c r="F135" s="35">
        <v>41761</v>
      </c>
      <c r="G135" s="42">
        <v>2042</v>
      </c>
      <c r="H135" s="349">
        <f t="shared" ref="H135:H198" si="3">E135-G135</f>
        <v>0</v>
      </c>
      <c r="I135" s="621"/>
    </row>
    <row r="136" spans="1:9" ht="15.75" x14ac:dyDescent="0.25">
      <c r="A136" s="192">
        <v>41761</v>
      </c>
      <c r="B136" s="306" t="s">
        <v>1653</v>
      </c>
      <c r="C136" s="307" t="s">
        <v>2993</v>
      </c>
      <c r="D136" s="190" t="s">
        <v>136</v>
      </c>
      <c r="E136" s="210">
        <v>3662</v>
      </c>
      <c r="F136" s="35">
        <v>41761</v>
      </c>
      <c r="G136" s="42">
        <v>3662</v>
      </c>
      <c r="H136" s="349">
        <f t="shared" si="3"/>
        <v>0</v>
      </c>
      <c r="I136" s="621"/>
    </row>
    <row r="137" spans="1:9" ht="15.75" x14ac:dyDescent="0.25">
      <c r="A137" s="192">
        <v>41761</v>
      </c>
      <c r="B137" s="306" t="s">
        <v>1656</v>
      </c>
      <c r="C137" s="307" t="s">
        <v>2993</v>
      </c>
      <c r="D137" s="190" t="s">
        <v>373</v>
      </c>
      <c r="E137" s="210">
        <v>31501.5</v>
      </c>
      <c r="F137" s="35">
        <v>41762</v>
      </c>
      <c r="G137" s="42">
        <v>31501.5</v>
      </c>
      <c r="H137" s="349">
        <f t="shared" si="3"/>
        <v>0</v>
      </c>
      <c r="I137" s="621" t="s">
        <v>65</v>
      </c>
    </row>
    <row r="138" spans="1:9" ht="15.75" x14ac:dyDescent="0.25">
      <c r="A138" s="192">
        <v>41761</v>
      </c>
      <c r="B138" s="306" t="s">
        <v>1657</v>
      </c>
      <c r="C138" s="307" t="s">
        <v>2993</v>
      </c>
      <c r="D138" s="190" t="s">
        <v>250</v>
      </c>
      <c r="E138" s="210">
        <v>12265.5</v>
      </c>
      <c r="F138" s="35">
        <v>41762</v>
      </c>
      <c r="G138" s="54">
        <v>12265.5</v>
      </c>
      <c r="H138" s="349">
        <f t="shared" si="3"/>
        <v>0</v>
      </c>
      <c r="I138" s="621" t="s">
        <v>65</v>
      </c>
    </row>
    <row r="139" spans="1:9" ht="15.75" x14ac:dyDescent="0.25">
      <c r="A139" s="192">
        <v>41761</v>
      </c>
      <c r="B139" s="306" t="s">
        <v>1658</v>
      </c>
      <c r="C139" s="307" t="s">
        <v>2993</v>
      </c>
      <c r="D139" s="190" t="s">
        <v>57</v>
      </c>
      <c r="E139" s="210">
        <v>940</v>
      </c>
      <c r="F139" s="35">
        <v>41762</v>
      </c>
      <c r="G139" s="54">
        <v>940</v>
      </c>
      <c r="H139" s="349">
        <f t="shared" si="3"/>
        <v>0</v>
      </c>
      <c r="I139" s="621" t="s">
        <v>65</v>
      </c>
    </row>
    <row r="140" spans="1:9" ht="15.75" x14ac:dyDescent="0.25">
      <c r="A140" s="192">
        <v>41761</v>
      </c>
      <c r="B140" s="306" t="s">
        <v>1659</v>
      </c>
      <c r="C140" s="307" t="s">
        <v>2993</v>
      </c>
      <c r="D140" s="190" t="s">
        <v>1778</v>
      </c>
      <c r="E140" s="210">
        <v>1518</v>
      </c>
      <c r="F140" s="35">
        <v>41762</v>
      </c>
      <c r="G140" s="54">
        <v>1518</v>
      </c>
      <c r="H140" s="349">
        <f t="shared" si="3"/>
        <v>0</v>
      </c>
      <c r="I140" s="621" t="s">
        <v>65</v>
      </c>
    </row>
    <row r="141" spans="1:9" ht="15.75" x14ac:dyDescent="0.25">
      <c r="A141" s="192">
        <v>41761</v>
      </c>
      <c r="B141" s="306" t="s">
        <v>1660</v>
      </c>
      <c r="C141" s="307" t="s">
        <v>2993</v>
      </c>
      <c r="D141" s="190" t="s">
        <v>8</v>
      </c>
      <c r="E141" s="210">
        <v>877</v>
      </c>
      <c r="F141" s="35">
        <v>41761</v>
      </c>
      <c r="G141" s="42">
        <v>877</v>
      </c>
      <c r="H141" s="349">
        <f t="shared" si="3"/>
        <v>0</v>
      </c>
      <c r="I141" s="621" t="s">
        <v>8</v>
      </c>
    </row>
    <row r="142" spans="1:9" ht="15.75" x14ac:dyDescent="0.25">
      <c r="A142" s="192">
        <v>41761</v>
      </c>
      <c r="B142" s="306" t="s">
        <v>1661</v>
      </c>
      <c r="C142" s="307" t="s">
        <v>2993</v>
      </c>
      <c r="D142" s="190" t="s">
        <v>8</v>
      </c>
      <c r="E142" s="210">
        <v>375</v>
      </c>
      <c r="F142" s="35">
        <v>41761</v>
      </c>
      <c r="G142" s="42">
        <v>375</v>
      </c>
      <c r="H142" s="349">
        <f t="shared" si="3"/>
        <v>0</v>
      </c>
      <c r="I142" s="621" t="s">
        <v>8</v>
      </c>
    </row>
    <row r="143" spans="1:9" ht="15.75" x14ac:dyDescent="0.25">
      <c r="A143" s="192">
        <v>41761</v>
      </c>
      <c r="B143" s="306" t="s">
        <v>1662</v>
      </c>
      <c r="C143" s="307" t="s">
        <v>2993</v>
      </c>
      <c r="D143" s="190" t="s">
        <v>144</v>
      </c>
      <c r="E143" s="210">
        <v>6750</v>
      </c>
      <c r="F143" s="35">
        <v>41762</v>
      </c>
      <c r="G143" s="54">
        <v>6750</v>
      </c>
      <c r="H143" s="349">
        <f t="shared" si="3"/>
        <v>0</v>
      </c>
      <c r="I143" s="621" t="s">
        <v>217</v>
      </c>
    </row>
    <row r="144" spans="1:9" ht="15.75" x14ac:dyDescent="0.25">
      <c r="A144" s="192">
        <v>41761</v>
      </c>
      <c r="B144" s="306" t="s">
        <v>1663</v>
      </c>
      <c r="C144" s="307" t="s">
        <v>2993</v>
      </c>
      <c r="D144" s="190" t="s">
        <v>47</v>
      </c>
      <c r="E144" s="210">
        <v>3641</v>
      </c>
      <c r="F144" s="35">
        <v>41762</v>
      </c>
      <c r="G144" s="54">
        <v>3641</v>
      </c>
      <c r="H144" s="349">
        <f t="shared" si="3"/>
        <v>0</v>
      </c>
      <c r="I144" s="621" t="s">
        <v>65</v>
      </c>
    </row>
    <row r="145" spans="1:9" ht="15.75" x14ac:dyDescent="0.25">
      <c r="A145" s="192">
        <v>41761</v>
      </c>
      <c r="B145" s="306" t="s">
        <v>1664</v>
      </c>
      <c r="C145" s="307" t="s">
        <v>2993</v>
      </c>
      <c r="D145" s="190" t="s">
        <v>29</v>
      </c>
      <c r="E145" s="210">
        <v>4843</v>
      </c>
      <c r="F145" s="35">
        <v>41762</v>
      </c>
      <c r="G145" s="54">
        <v>4843</v>
      </c>
      <c r="H145" s="349">
        <f t="shared" si="3"/>
        <v>0</v>
      </c>
      <c r="I145" s="621" t="s">
        <v>65</v>
      </c>
    </row>
    <row r="146" spans="1:9" ht="15.75" x14ac:dyDescent="0.25">
      <c r="A146" s="192">
        <v>41761</v>
      </c>
      <c r="B146" s="306" t="s">
        <v>1665</v>
      </c>
      <c r="C146" s="307" t="s">
        <v>2993</v>
      </c>
      <c r="D146" s="190" t="s">
        <v>34</v>
      </c>
      <c r="E146" s="210">
        <v>2726.4</v>
      </c>
      <c r="F146" s="39" t="s">
        <v>3000</v>
      </c>
      <c r="G146" s="54">
        <v>2726.4</v>
      </c>
      <c r="H146" s="349">
        <f t="shared" si="3"/>
        <v>0</v>
      </c>
      <c r="I146" s="621" t="s">
        <v>65</v>
      </c>
    </row>
    <row r="147" spans="1:9" ht="15.75" x14ac:dyDescent="0.25">
      <c r="A147" s="192">
        <v>41761</v>
      </c>
      <c r="B147" s="306" t="s">
        <v>1666</v>
      </c>
      <c r="C147" s="307" t="s">
        <v>2993</v>
      </c>
      <c r="D147" s="190" t="s">
        <v>191</v>
      </c>
      <c r="E147" s="210">
        <v>2263</v>
      </c>
      <c r="F147" s="35">
        <v>41762</v>
      </c>
      <c r="G147" s="54">
        <v>2263</v>
      </c>
      <c r="H147" s="349">
        <f t="shared" si="3"/>
        <v>0</v>
      </c>
      <c r="I147" s="621" t="s">
        <v>217</v>
      </c>
    </row>
    <row r="148" spans="1:9" ht="15.75" x14ac:dyDescent="0.25">
      <c r="A148" s="192">
        <v>41761</v>
      </c>
      <c r="B148" s="306" t="s">
        <v>1667</v>
      </c>
      <c r="C148" s="307" t="s">
        <v>2993</v>
      </c>
      <c r="D148" s="190" t="s">
        <v>78</v>
      </c>
      <c r="E148" s="210">
        <v>2544</v>
      </c>
      <c r="F148" s="35">
        <v>41762</v>
      </c>
      <c r="G148" s="54">
        <v>2544</v>
      </c>
      <c r="H148" s="349">
        <f t="shared" si="3"/>
        <v>0</v>
      </c>
      <c r="I148" s="621" t="s">
        <v>217</v>
      </c>
    </row>
    <row r="149" spans="1:9" ht="15.75" x14ac:dyDescent="0.25">
      <c r="A149" s="192">
        <v>41761</v>
      </c>
      <c r="B149" s="306" t="s">
        <v>1668</v>
      </c>
      <c r="C149" s="307" t="s">
        <v>2993</v>
      </c>
      <c r="D149" s="190" t="s">
        <v>3001</v>
      </c>
      <c r="E149" s="210">
        <v>1976.5</v>
      </c>
      <c r="F149" s="35">
        <v>41762</v>
      </c>
      <c r="G149" s="54">
        <v>1976.5</v>
      </c>
      <c r="H149" s="349">
        <f t="shared" si="3"/>
        <v>0</v>
      </c>
      <c r="I149" s="621" t="s">
        <v>217</v>
      </c>
    </row>
    <row r="150" spans="1:9" ht="15.75" x14ac:dyDescent="0.25">
      <c r="A150" s="192">
        <v>41761</v>
      </c>
      <c r="B150" s="306" t="s">
        <v>1670</v>
      </c>
      <c r="C150" s="307" t="s">
        <v>2993</v>
      </c>
      <c r="D150" s="190" t="s">
        <v>233</v>
      </c>
      <c r="E150" s="210">
        <v>1760</v>
      </c>
      <c r="F150" s="35">
        <v>41762</v>
      </c>
      <c r="G150" s="54">
        <v>1760</v>
      </c>
      <c r="H150" s="349">
        <f t="shared" si="3"/>
        <v>0</v>
      </c>
      <c r="I150" s="621" t="s">
        <v>217</v>
      </c>
    </row>
    <row r="151" spans="1:9" ht="15.75" x14ac:dyDescent="0.25">
      <c r="A151" s="192">
        <v>41761</v>
      </c>
      <c r="B151" s="306" t="s">
        <v>1672</v>
      </c>
      <c r="C151" s="307" t="s">
        <v>2993</v>
      </c>
      <c r="D151" s="190" t="s">
        <v>8</v>
      </c>
      <c r="E151" s="210">
        <v>1221</v>
      </c>
      <c r="F151" s="35">
        <v>41761</v>
      </c>
      <c r="G151" s="42">
        <v>1221</v>
      </c>
      <c r="H151" s="349">
        <f t="shared" si="3"/>
        <v>0</v>
      </c>
      <c r="I151" s="621" t="s">
        <v>8</v>
      </c>
    </row>
    <row r="152" spans="1:9" ht="15.75" x14ac:dyDescent="0.25">
      <c r="A152" s="192">
        <v>41761</v>
      </c>
      <c r="B152" s="306" t="s">
        <v>1673</v>
      </c>
      <c r="C152" s="307" t="s">
        <v>2993</v>
      </c>
      <c r="D152" s="190" t="s">
        <v>348</v>
      </c>
      <c r="E152" s="210">
        <v>1798</v>
      </c>
      <c r="F152" s="35">
        <v>41762</v>
      </c>
      <c r="G152" s="42">
        <v>1798</v>
      </c>
      <c r="H152" s="349">
        <f t="shared" si="3"/>
        <v>0</v>
      </c>
      <c r="I152" s="621" t="s">
        <v>217</v>
      </c>
    </row>
    <row r="153" spans="1:9" ht="15.75" x14ac:dyDescent="0.25">
      <c r="A153" s="192">
        <v>41761</v>
      </c>
      <c r="B153" s="306" t="s">
        <v>1674</v>
      </c>
      <c r="C153" s="307" t="s">
        <v>2993</v>
      </c>
      <c r="D153" s="190" t="s">
        <v>215</v>
      </c>
      <c r="E153" s="210">
        <v>2072.5</v>
      </c>
      <c r="F153" s="35">
        <v>41761</v>
      </c>
      <c r="G153" s="42">
        <v>2072.5</v>
      </c>
      <c r="H153" s="349">
        <f t="shared" si="3"/>
        <v>0</v>
      </c>
      <c r="I153" s="621"/>
    </row>
    <row r="154" spans="1:9" ht="15.75" x14ac:dyDescent="0.25">
      <c r="A154" s="192">
        <v>41761</v>
      </c>
      <c r="B154" s="306" t="s">
        <v>1675</v>
      </c>
      <c r="C154" s="307" t="s">
        <v>2993</v>
      </c>
      <c r="D154" s="190" t="s">
        <v>349</v>
      </c>
      <c r="E154" s="210">
        <v>7134</v>
      </c>
      <c r="F154" s="35">
        <v>41762</v>
      </c>
      <c r="G154" s="42">
        <v>7134</v>
      </c>
      <c r="H154" s="349">
        <f t="shared" si="3"/>
        <v>0</v>
      </c>
      <c r="I154" s="621" t="s">
        <v>217</v>
      </c>
    </row>
    <row r="155" spans="1:9" ht="15.75" x14ac:dyDescent="0.25">
      <c r="A155" s="192">
        <v>41761</v>
      </c>
      <c r="B155" s="306" t="s">
        <v>1676</v>
      </c>
      <c r="C155" s="307" t="s">
        <v>2993</v>
      </c>
      <c r="D155" s="190" t="s">
        <v>304</v>
      </c>
      <c r="E155" s="210">
        <v>18108.900000000001</v>
      </c>
      <c r="F155" s="39" t="s">
        <v>3002</v>
      </c>
      <c r="G155" s="42">
        <v>18108.900000000001</v>
      </c>
      <c r="H155" s="349">
        <f t="shared" si="3"/>
        <v>0</v>
      </c>
      <c r="I155" s="621" t="s">
        <v>217</v>
      </c>
    </row>
    <row r="156" spans="1:9" s="28" customFormat="1" ht="15.75" x14ac:dyDescent="0.25">
      <c r="A156" s="192">
        <v>41761</v>
      </c>
      <c r="B156" s="306" t="s">
        <v>1677</v>
      </c>
      <c r="C156" s="307" t="s">
        <v>2993</v>
      </c>
      <c r="D156" s="190" t="s">
        <v>54</v>
      </c>
      <c r="E156" s="210">
        <v>56004</v>
      </c>
      <c r="F156" s="35">
        <v>41761</v>
      </c>
      <c r="G156" s="42">
        <v>56004</v>
      </c>
      <c r="H156" s="349">
        <f t="shared" si="3"/>
        <v>0</v>
      </c>
      <c r="I156" s="621" t="s">
        <v>12</v>
      </c>
    </row>
    <row r="157" spans="1:9" s="28" customFormat="1" ht="15.75" x14ac:dyDescent="0.25">
      <c r="A157" s="192">
        <v>41761</v>
      </c>
      <c r="B157" s="306" t="s">
        <v>1679</v>
      </c>
      <c r="C157" s="307" t="s">
        <v>2993</v>
      </c>
      <c r="D157" s="196" t="s">
        <v>53</v>
      </c>
      <c r="E157" s="215">
        <v>0</v>
      </c>
      <c r="F157" s="33"/>
      <c r="G157" s="42"/>
      <c r="H157" s="349">
        <f t="shared" si="3"/>
        <v>0</v>
      </c>
      <c r="I157" s="621" t="s">
        <v>512</v>
      </c>
    </row>
    <row r="158" spans="1:9" s="28" customFormat="1" ht="15.75" x14ac:dyDescent="0.25">
      <c r="A158" s="192">
        <v>41761</v>
      </c>
      <c r="B158" s="306" t="s">
        <v>1680</v>
      </c>
      <c r="C158" s="307" t="s">
        <v>2993</v>
      </c>
      <c r="D158" s="190" t="s">
        <v>133</v>
      </c>
      <c r="E158" s="210">
        <v>39616</v>
      </c>
      <c r="F158" s="35">
        <v>41761</v>
      </c>
      <c r="G158" s="42">
        <v>39616</v>
      </c>
      <c r="H158" s="349">
        <f t="shared" si="3"/>
        <v>0</v>
      </c>
      <c r="I158" s="621" t="s">
        <v>8</v>
      </c>
    </row>
    <row r="159" spans="1:9" s="28" customFormat="1" ht="15.75" x14ac:dyDescent="0.25">
      <c r="A159" s="192">
        <v>41761</v>
      </c>
      <c r="B159" s="306" t="s">
        <v>1681</v>
      </c>
      <c r="C159" s="307" t="s">
        <v>2993</v>
      </c>
      <c r="D159" s="190" t="s">
        <v>8</v>
      </c>
      <c r="E159" s="210">
        <v>485</v>
      </c>
      <c r="F159" s="35">
        <v>41761</v>
      </c>
      <c r="G159" s="42">
        <v>485</v>
      </c>
      <c r="H159" s="349">
        <f t="shared" si="3"/>
        <v>0</v>
      </c>
      <c r="I159" s="621" t="s">
        <v>8</v>
      </c>
    </row>
    <row r="160" spans="1:9" s="28" customFormat="1" ht="15.75" x14ac:dyDescent="0.25">
      <c r="A160" s="192">
        <v>41761</v>
      </c>
      <c r="B160" s="306" t="s">
        <v>1682</v>
      </c>
      <c r="C160" s="307" t="s">
        <v>2993</v>
      </c>
      <c r="D160" s="190" t="s">
        <v>188</v>
      </c>
      <c r="E160" s="210">
        <v>581</v>
      </c>
      <c r="F160" s="35">
        <v>41761</v>
      </c>
      <c r="G160" s="42">
        <v>581</v>
      </c>
      <c r="H160" s="349">
        <f t="shared" si="3"/>
        <v>0</v>
      </c>
      <c r="I160" s="621"/>
    </row>
    <row r="161" spans="1:9" s="28" customFormat="1" ht="15.75" x14ac:dyDescent="0.25">
      <c r="A161" s="192">
        <v>41761</v>
      </c>
      <c r="B161" s="306" t="s">
        <v>1683</v>
      </c>
      <c r="C161" s="307" t="s">
        <v>2993</v>
      </c>
      <c r="D161" s="190" t="s">
        <v>32</v>
      </c>
      <c r="E161" s="210">
        <v>6240</v>
      </c>
      <c r="F161" s="35">
        <v>41762</v>
      </c>
      <c r="G161" s="42">
        <v>6240</v>
      </c>
      <c r="H161" s="349">
        <f t="shared" si="3"/>
        <v>0</v>
      </c>
      <c r="I161" s="621" t="s">
        <v>12</v>
      </c>
    </row>
    <row r="162" spans="1:9" s="28" customFormat="1" ht="15.75" x14ac:dyDescent="0.25">
      <c r="A162" s="192">
        <v>41761</v>
      </c>
      <c r="B162" s="306" t="s">
        <v>1684</v>
      </c>
      <c r="C162" s="307" t="s">
        <v>2993</v>
      </c>
      <c r="D162" s="190" t="s">
        <v>108</v>
      </c>
      <c r="E162" s="210">
        <v>9370.5</v>
      </c>
      <c r="F162" s="35">
        <v>41762</v>
      </c>
      <c r="G162" s="42">
        <v>9370.5</v>
      </c>
      <c r="H162" s="349">
        <f t="shared" si="3"/>
        <v>0</v>
      </c>
      <c r="I162" s="621" t="s">
        <v>12</v>
      </c>
    </row>
    <row r="163" spans="1:9" s="28" customFormat="1" ht="15.75" x14ac:dyDescent="0.25">
      <c r="A163" s="192">
        <v>41761</v>
      </c>
      <c r="B163" s="306" t="s">
        <v>1685</v>
      </c>
      <c r="C163" s="307" t="s">
        <v>2993</v>
      </c>
      <c r="D163" s="190" t="s">
        <v>1095</v>
      </c>
      <c r="E163" s="210">
        <v>3365.5</v>
      </c>
      <c r="F163" s="35">
        <v>41762</v>
      </c>
      <c r="G163" s="42">
        <v>3365.5</v>
      </c>
      <c r="H163" s="349">
        <f t="shared" si="3"/>
        <v>0</v>
      </c>
      <c r="I163" s="621" t="s">
        <v>12</v>
      </c>
    </row>
    <row r="164" spans="1:9" s="28" customFormat="1" ht="15.75" x14ac:dyDescent="0.25">
      <c r="A164" s="192">
        <v>41761</v>
      </c>
      <c r="B164" s="306" t="s">
        <v>1686</v>
      </c>
      <c r="C164" s="307" t="s">
        <v>2993</v>
      </c>
      <c r="D164" s="190" t="s">
        <v>3003</v>
      </c>
      <c r="E164" s="210">
        <v>4179</v>
      </c>
      <c r="F164" s="35">
        <v>41762</v>
      </c>
      <c r="G164" s="42">
        <v>4179</v>
      </c>
      <c r="H164" s="349">
        <f t="shared" si="3"/>
        <v>0</v>
      </c>
      <c r="I164" s="621" t="s">
        <v>12</v>
      </c>
    </row>
    <row r="165" spans="1:9" s="28" customFormat="1" ht="15.75" x14ac:dyDescent="0.25">
      <c r="A165" s="192">
        <v>41761</v>
      </c>
      <c r="B165" s="306" t="s">
        <v>1687</v>
      </c>
      <c r="C165" s="307" t="s">
        <v>2993</v>
      </c>
      <c r="D165" s="190" t="s">
        <v>133</v>
      </c>
      <c r="E165" s="210">
        <v>11660</v>
      </c>
      <c r="F165" s="35">
        <v>41761</v>
      </c>
      <c r="G165" s="42">
        <v>11660</v>
      </c>
      <c r="H165" s="349">
        <f t="shared" si="3"/>
        <v>0</v>
      </c>
      <c r="I165" s="621" t="s">
        <v>8</v>
      </c>
    </row>
    <row r="166" spans="1:9" s="28" customFormat="1" ht="15.75" x14ac:dyDescent="0.25">
      <c r="A166" s="192">
        <v>41761</v>
      </c>
      <c r="B166" s="306" t="s">
        <v>1688</v>
      </c>
      <c r="C166" s="307" t="s">
        <v>2993</v>
      </c>
      <c r="D166" s="190" t="s">
        <v>74</v>
      </c>
      <c r="E166" s="210">
        <v>1508</v>
      </c>
      <c r="F166" s="35">
        <v>41761</v>
      </c>
      <c r="G166" s="42">
        <v>1508</v>
      </c>
      <c r="H166" s="349">
        <f t="shared" si="3"/>
        <v>0</v>
      </c>
      <c r="I166" s="621"/>
    </row>
    <row r="167" spans="1:9" ht="15.75" x14ac:dyDescent="0.25">
      <c r="A167" s="192">
        <v>41761</v>
      </c>
      <c r="B167" s="306" t="s">
        <v>1689</v>
      </c>
      <c r="C167" s="307" t="s">
        <v>2993</v>
      </c>
      <c r="D167" s="190" t="s">
        <v>68</v>
      </c>
      <c r="E167" s="210">
        <v>4581</v>
      </c>
      <c r="F167" s="35">
        <v>41761</v>
      </c>
      <c r="G167" s="42">
        <v>4581</v>
      </c>
      <c r="H167" s="349">
        <f t="shared" si="3"/>
        <v>0</v>
      </c>
      <c r="I167" s="621"/>
    </row>
    <row r="168" spans="1:9" ht="15.75" x14ac:dyDescent="0.25">
      <c r="A168" s="192">
        <v>41761</v>
      </c>
      <c r="B168" s="306" t="s">
        <v>1690</v>
      </c>
      <c r="C168" s="307" t="s">
        <v>2993</v>
      </c>
      <c r="D168" s="190" t="s">
        <v>8</v>
      </c>
      <c r="E168" s="210">
        <v>1565</v>
      </c>
      <c r="F168" s="35">
        <v>41761</v>
      </c>
      <c r="G168" s="42">
        <v>1565</v>
      </c>
      <c r="H168" s="349">
        <f t="shared" si="3"/>
        <v>0</v>
      </c>
      <c r="I168" s="621" t="s">
        <v>8</v>
      </c>
    </row>
    <row r="169" spans="1:9" ht="15.75" x14ac:dyDescent="0.25">
      <c r="A169" s="192">
        <v>41761</v>
      </c>
      <c r="B169" s="306" t="s">
        <v>1691</v>
      </c>
      <c r="C169" s="307" t="s">
        <v>2993</v>
      </c>
      <c r="D169" s="190" t="s">
        <v>64</v>
      </c>
      <c r="E169" s="210">
        <v>8888</v>
      </c>
      <c r="F169" s="35">
        <v>41761</v>
      </c>
      <c r="G169" s="42">
        <v>8888</v>
      </c>
      <c r="H169" s="349">
        <f t="shared" si="3"/>
        <v>0</v>
      </c>
      <c r="I169" s="621" t="s">
        <v>330</v>
      </c>
    </row>
    <row r="170" spans="1:9" ht="15.75" x14ac:dyDescent="0.25">
      <c r="A170" s="192">
        <v>41761</v>
      </c>
      <c r="B170" s="306" t="s">
        <v>1692</v>
      </c>
      <c r="C170" s="307" t="s">
        <v>2993</v>
      </c>
      <c r="D170" s="190" t="s">
        <v>172</v>
      </c>
      <c r="E170" s="210">
        <v>631</v>
      </c>
      <c r="F170" s="35">
        <v>41761</v>
      </c>
      <c r="G170" s="42">
        <v>631</v>
      </c>
      <c r="H170" s="349">
        <f t="shared" si="3"/>
        <v>0</v>
      </c>
      <c r="I170" s="621"/>
    </row>
    <row r="171" spans="1:9" ht="15.75" x14ac:dyDescent="0.25">
      <c r="A171" s="192">
        <v>41761</v>
      </c>
      <c r="B171" s="306" t="s">
        <v>1694</v>
      </c>
      <c r="C171" s="307" t="s">
        <v>2993</v>
      </c>
      <c r="D171" s="190" t="s">
        <v>16</v>
      </c>
      <c r="E171" s="210">
        <v>12800</v>
      </c>
      <c r="F171" s="35">
        <v>41781</v>
      </c>
      <c r="G171" s="42">
        <v>12800</v>
      </c>
      <c r="H171" s="349">
        <f t="shared" si="3"/>
        <v>0</v>
      </c>
      <c r="I171" s="621"/>
    </row>
    <row r="172" spans="1:9" ht="15.75" x14ac:dyDescent="0.25">
      <c r="A172" s="192">
        <v>41761</v>
      </c>
      <c r="B172" s="306" t="s">
        <v>1696</v>
      </c>
      <c r="C172" s="307" t="s">
        <v>2993</v>
      </c>
      <c r="D172" s="190" t="s">
        <v>168</v>
      </c>
      <c r="E172" s="213">
        <v>4565</v>
      </c>
      <c r="F172" s="39" t="s">
        <v>3772</v>
      </c>
      <c r="G172" s="42">
        <v>4565</v>
      </c>
      <c r="H172" s="349">
        <f t="shared" si="3"/>
        <v>0</v>
      </c>
      <c r="I172" s="621"/>
    </row>
    <row r="173" spans="1:9" ht="15.75" x14ac:dyDescent="0.25">
      <c r="A173" s="192">
        <v>41761</v>
      </c>
      <c r="B173" s="306" t="s">
        <v>1697</v>
      </c>
      <c r="C173" s="307" t="s">
        <v>2993</v>
      </c>
      <c r="D173" s="190" t="s">
        <v>137</v>
      </c>
      <c r="E173" s="210">
        <v>2235</v>
      </c>
      <c r="F173" s="39" t="s">
        <v>3004</v>
      </c>
      <c r="G173" s="42">
        <v>2235</v>
      </c>
      <c r="H173" s="349">
        <f t="shared" si="3"/>
        <v>0</v>
      </c>
      <c r="I173" s="621"/>
    </row>
    <row r="174" spans="1:9" ht="15.75" x14ac:dyDescent="0.25">
      <c r="A174" s="192">
        <v>41761</v>
      </c>
      <c r="B174" s="306" t="s">
        <v>1698</v>
      </c>
      <c r="C174" s="307" t="s">
        <v>2993</v>
      </c>
      <c r="D174" s="190" t="s">
        <v>137</v>
      </c>
      <c r="E174" s="210">
        <v>104</v>
      </c>
      <c r="F174" s="38" t="s">
        <v>3005</v>
      </c>
      <c r="G174" s="42">
        <v>104</v>
      </c>
      <c r="H174" s="349">
        <f t="shared" si="3"/>
        <v>0</v>
      </c>
      <c r="I174" s="621"/>
    </row>
    <row r="175" spans="1:9" ht="15.75" x14ac:dyDescent="0.25">
      <c r="A175" s="192">
        <v>41761</v>
      </c>
      <c r="B175" s="306" t="s">
        <v>1700</v>
      </c>
      <c r="C175" s="307" t="s">
        <v>2993</v>
      </c>
      <c r="D175" s="190" t="s">
        <v>136</v>
      </c>
      <c r="E175" s="210">
        <v>372</v>
      </c>
      <c r="F175" s="35">
        <v>41761</v>
      </c>
      <c r="G175" s="42">
        <v>372</v>
      </c>
      <c r="H175" s="349">
        <f t="shared" si="3"/>
        <v>0</v>
      </c>
      <c r="I175" s="621"/>
    </row>
    <row r="176" spans="1:9" ht="15.75" x14ac:dyDescent="0.25">
      <c r="A176" s="192">
        <v>41761</v>
      </c>
      <c r="B176" s="306" t="s">
        <v>1701</v>
      </c>
      <c r="C176" s="307" t="s">
        <v>2993</v>
      </c>
      <c r="D176" s="190" t="s">
        <v>62</v>
      </c>
      <c r="E176" s="210">
        <v>28887</v>
      </c>
      <c r="F176" s="35">
        <v>41764</v>
      </c>
      <c r="G176" s="42">
        <v>28887</v>
      </c>
      <c r="H176" s="349">
        <f t="shared" si="3"/>
        <v>0</v>
      </c>
      <c r="I176" s="621" t="s">
        <v>21</v>
      </c>
    </row>
    <row r="177" spans="1:9" ht="15.75" x14ac:dyDescent="0.25">
      <c r="A177" s="192">
        <v>41761</v>
      </c>
      <c r="B177" s="306" t="s">
        <v>1702</v>
      </c>
      <c r="C177" s="307" t="s">
        <v>2993</v>
      </c>
      <c r="D177" s="190" t="s">
        <v>2956</v>
      </c>
      <c r="E177" s="210">
        <v>35011</v>
      </c>
      <c r="F177" s="35">
        <v>41761</v>
      </c>
      <c r="G177" s="42">
        <v>35011</v>
      </c>
      <c r="H177" s="349">
        <f t="shared" si="3"/>
        <v>0</v>
      </c>
      <c r="I177" s="621"/>
    </row>
    <row r="178" spans="1:9" ht="15.75" x14ac:dyDescent="0.25">
      <c r="A178" s="192">
        <v>41761</v>
      </c>
      <c r="B178" s="306" t="s">
        <v>1703</v>
      </c>
      <c r="C178" s="307" t="s">
        <v>2993</v>
      </c>
      <c r="D178" s="190" t="s">
        <v>2956</v>
      </c>
      <c r="E178" s="210">
        <v>763</v>
      </c>
      <c r="F178" s="35">
        <v>41761</v>
      </c>
      <c r="G178" s="42">
        <v>763</v>
      </c>
      <c r="H178" s="349">
        <f t="shared" si="3"/>
        <v>0</v>
      </c>
      <c r="I178" s="621"/>
    </row>
    <row r="179" spans="1:9" ht="15.75" x14ac:dyDescent="0.25">
      <c r="A179" s="192">
        <v>41761</v>
      </c>
      <c r="B179" s="306" t="s">
        <v>1704</v>
      </c>
      <c r="C179" s="307" t="s">
        <v>2993</v>
      </c>
      <c r="D179" s="190" t="s">
        <v>336</v>
      </c>
      <c r="E179" s="210">
        <v>8151</v>
      </c>
      <c r="F179" s="35">
        <v>41769</v>
      </c>
      <c r="G179" s="42">
        <v>8151</v>
      </c>
      <c r="H179" s="349">
        <f t="shared" si="3"/>
        <v>0</v>
      </c>
      <c r="I179" s="621"/>
    </row>
    <row r="180" spans="1:9" ht="15.75" x14ac:dyDescent="0.25">
      <c r="A180" s="192">
        <v>41761</v>
      </c>
      <c r="B180" s="306" t="s">
        <v>1705</v>
      </c>
      <c r="C180" s="307" t="s">
        <v>2993</v>
      </c>
      <c r="D180" s="190" t="s">
        <v>36</v>
      </c>
      <c r="E180" s="210">
        <v>2538</v>
      </c>
      <c r="F180" s="35">
        <v>41761</v>
      </c>
      <c r="G180" s="42">
        <v>2538</v>
      </c>
      <c r="H180" s="349">
        <f t="shared" si="3"/>
        <v>0</v>
      </c>
      <c r="I180" s="621"/>
    </row>
    <row r="181" spans="1:9" ht="15.75" x14ac:dyDescent="0.25">
      <c r="A181" s="192">
        <v>41761</v>
      </c>
      <c r="B181" s="306" t="s">
        <v>1706</v>
      </c>
      <c r="C181" s="307" t="s">
        <v>2993</v>
      </c>
      <c r="D181" s="190" t="s">
        <v>152</v>
      </c>
      <c r="E181" s="210">
        <v>8668</v>
      </c>
      <c r="F181" s="35">
        <v>41761</v>
      </c>
      <c r="G181" s="42">
        <v>8668</v>
      </c>
      <c r="H181" s="349">
        <f t="shared" si="3"/>
        <v>0</v>
      </c>
      <c r="I181" s="621"/>
    </row>
    <row r="182" spans="1:9" ht="15.75" x14ac:dyDescent="0.25">
      <c r="A182" s="192">
        <v>41762</v>
      </c>
      <c r="B182" s="306" t="s">
        <v>1707</v>
      </c>
      <c r="C182" s="307" t="s">
        <v>2993</v>
      </c>
      <c r="D182" s="190" t="s">
        <v>17</v>
      </c>
      <c r="E182" s="210">
        <v>55804</v>
      </c>
      <c r="F182" s="35">
        <v>41769</v>
      </c>
      <c r="G182" s="42">
        <v>55804</v>
      </c>
      <c r="H182" s="349">
        <f t="shared" si="3"/>
        <v>0</v>
      </c>
      <c r="I182" s="621"/>
    </row>
    <row r="183" spans="1:9" ht="15.75" x14ac:dyDescent="0.25">
      <c r="A183" s="192">
        <v>41762</v>
      </c>
      <c r="B183" s="306" t="s">
        <v>1708</v>
      </c>
      <c r="C183" s="307" t="s">
        <v>2993</v>
      </c>
      <c r="D183" s="190" t="s">
        <v>200</v>
      </c>
      <c r="E183" s="210">
        <v>3507</v>
      </c>
      <c r="F183" s="38" t="s">
        <v>3006</v>
      </c>
      <c r="G183" s="42">
        <v>3507</v>
      </c>
      <c r="H183" s="349">
        <f t="shared" si="3"/>
        <v>0</v>
      </c>
      <c r="I183" s="623"/>
    </row>
    <row r="184" spans="1:9" ht="15.75" x14ac:dyDescent="0.25">
      <c r="A184" s="192">
        <v>41762</v>
      </c>
      <c r="B184" s="306" t="s">
        <v>1709</v>
      </c>
      <c r="C184" s="307" t="s">
        <v>2993</v>
      </c>
      <c r="D184" s="190" t="s">
        <v>14</v>
      </c>
      <c r="E184" s="210">
        <v>11835</v>
      </c>
      <c r="F184" s="35">
        <v>41764</v>
      </c>
      <c r="G184" s="42">
        <v>11835</v>
      </c>
      <c r="H184" s="349">
        <f t="shared" si="3"/>
        <v>0</v>
      </c>
      <c r="I184" s="621" t="s">
        <v>492</v>
      </c>
    </row>
    <row r="185" spans="1:9" ht="15.75" x14ac:dyDescent="0.25">
      <c r="A185" s="192">
        <v>41762</v>
      </c>
      <c r="B185" s="306" t="s">
        <v>1711</v>
      </c>
      <c r="C185" s="307" t="s">
        <v>2993</v>
      </c>
      <c r="D185" s="190" t="s">
        <v>524</v>
      </c>
      <c r="E185" s="210">
        <v>693</v>
      </c>
      <c r="F185" s="35">
        <v>41762</v>
      </c>
      <c r="G185" s="42">
        <v>693</v>
      </c>
      <c r="H185" s="349">
        <f t="shared" si="3"/>
        <v>0</v>
      </c>
      <c r="I185" s="621"/>
    </row>
    <row r="186" spans="1:9" ht="15.75" x14ac:dyDescent="0.25">
      <c r="A186" s="192">
        <v>41762</v>
      </c>
      <c r="B186" s="306" t="s">
        <v>1712</v>
      </c>
      <c r="C186" s="307" t="s">
        <v>2993</v>
      </c>
      <c r="D186" s="190" t="s">
        <v>269</v>
      </c>
      <c r="E186" s="210">
        <v>5664</v>
      </c>
      <c r="F186" s="35">
        <v>41778</v>
      </c>
      <c r="G186" s="42">
        <v>5664</v>
      </c>
      <c r="H186" s="349">
        <f t="shared" si="3"/>
        <v>0</v>
      </c>
      <c r="I186" s="621"/>
    </row>
    <row r="187" spans="1:9" ht="15.75" x14ac:dyDescent="0.25">
      <c r="A187" s="192">
        <v>41762</v>
      </c>
      <c r="B187" s="306" t="s">
        <v>1713</v>
      </c>
      <c r="C187" s="307" t="s">
        <v>2993</v>
      </c>
      <c r="D187" s="190" t="s">
        <v>260</v>
      </c>
      <c r="E187" s="210">
        <v>3000</v>
      </c>
      <c r="F187" s="35">
        <v>41762</v>
      </c>
      <c r="G187" s="42">
        <v>3000</v>
      </c>
      <c r="H187" s="349">
        <f t="shared" si="3"/>
        <v>0</v>
      </c>
      <c r="I187" s="621" t="s">
        <v>65</v>
      </c>
    </row>
    <row r="188" spans="1:9" ht="15.75" x14ac:dyDescent="0.25">
      <c r="A188" s="192">
        <v>41762</v>
      </c>
      <c r="B188" s="306" t="s">
        <v>1714</v>
      </c>
      <c r="C188" s="307" t="s">
        <v>2993</v>
      </c>
      <c r="D188" s="190" t="s">
        <v>374</v>
      </c>
      <c r="E188" s="210">
        <v>8772.7000000000007</v>
      </c>
      <c r="F188" s="35">
        <v>41762</v>
      </c>
      <c r="G188" s="42">
        <v>8772.7000000000007</v>
      </c>
      <c r="H188" s="349">
        <f t="shared" si="3"/>
        <v>0</v>
      </c>
      <c r="I188" s="621"/>
    </row>
    <row r="189" spans="1:9" ht="15.75" x14ac:dyDescent="0.25">
      <c r="A189" s="192">
        <v>41762</v>
      </c>
      <c r="B189" s="306" t="s">
        <v>1715</v>
      </c>
      <c r="C189" s="307" t="s">
        <v>2993</v>
      </c>
      <c r="D189" s="190" t="s">
        <v>36</v>
      </c>
      <c r="E189" s="210">
        <v>2160</v>
      </c>
      <c r="F189" s="35">
        <v>41762</v>
      </c>
      <c r="G189" s="42">
        <v>2160</v>
      </c>
      <c r="H189" s="349">
        <f t="shared" si="3"/>
        <v>0</v>
      </c>
      <c r="I189" s="621" t="s">
        <v>65</v>
      </c>
    </row>
    <row r="190" spans="1:9" ht="15.75" x14ac:dyDescent="0.25">
      <c r="A190" s="192">
        <v>41762</v>
      </c>
      <c r="B190" s="306" t="s">
        <v>1716</v>
      </c>
      <c r="C190" s="307" t="s">
        <v>2993</v>
      </c>
      <c r="D190" s="190" t="s">
        <v>48</v>
      </c>
      <c r="E190" s="210">
        <v>645.4</v>
      </c>
      <c r="F190" s="35">
        <v>41762</v>
      </c>
      <c r="G190" s="42">
        <v>645.4</v>
      </c>
      <c r="H190" s="349">
        <f t="shared" si="3"/>
        <v>0</v>
      </c>
      <c r="I190" s="621" t="s">
        <v>65</v>
      </c>
    </row>
    <row r="191" spans="1:9" ht="15.75" x14ac:dyDescent="0.25">
      <c r="A191" s="192">
        <v>41762</v>
      </c>
      <c r="B191" s="306" t="s">
        <v>1717</v>
      </c>
      <c r="C191" s="307" t="s">
        <v>2993</v>
      </c>
      <c r="D191" s="190" t="s">
        <v>34</v>
      </c>
      <c r="E191" s="210">
        <v>2352</v>
      </c>
      <c r="F191" s="35">
        <v>41762</v>
      </c>
      <c r="G191" s="42">
        <v>2352</v>
      </c>
      <c r="H191" s="349">
        <f t="shared" si="3"/>
        <v>0</v>
      </c>
      <c r="I191" s="621" t="s">
        <v>12</v>
      </c>
    </row>
    <row r="192" spans="1:9" ht="15.75" x14ac:dyDescent="0.25">
      <c r="A192" s="192">
        <v>41762</v>
      </c>
      <c r="B192" s="306" t="s">
        <v>1718</v>
      </c>
      <c r="C192" s="307" t="s">
        <v>2993</v>
      </c>
      <c r="D192" s="190" t="s">
        <v>91</v>
      </c>
      <c r="E192" s="210">
        <v>2308</v>
      </c>
      <c r="F192" s="35">
        <v>41762</v>
      </c>
      <c r="G192" s="42">
        <v>2308</v>
      </c>
      <c r="H192" s="349">
        <f t="shared" si="3"/>
        <v>0</v>
      </c>
      <c r="I192" s="621" t="s">
        <v>27</v>
      </c>
    </row>
    <row r="193" spans="1:9" ht="15.75" x14ac:dyDescent="0.25">
      <c r="A193" s="192">
        <v>41762</v>
      </c>
      <c r="B193" s="306" t="s">
        <v>1719</v>
      </c>
      <c r="C193" s="307" t="s">
        <v>2993</v>
      </c>
      <c r="D193" s="190" t="s">
        <v>47</v>
      </c>
      <c r="E193" s="210">
        <v>3121.6</v>
      </c>
      <c r="F193" s="35">
        <v>41762</v>
      </c>
      <c r="G193" s="42">
        <v>3121.6</v>
      </c>
      <c r="H193" s="349">
        <f t="shared" si="3"/>
        <v>0</v>
      </c>
      <c r="I193" s="621" t="s">
        <v>12</v>
      </c>
    </row>
    <row r="194" spans="1:9" ht="15.75" x14ac:dyDescent="0.25">
      <c r="A194" s="192">
        <v>41762</v>
      </c>
      <c r="B194" s="306" t="s">
        <v>1720</v>
      </c>
      <c r="C194" s="307" t="s">
        <v>2993</v>
      </c>
      <c r="D194" s="190" t="s">
        <v>287</v>
      </c>
      <c r="E194" s="210">
        <v>4857.6000000000004</v>
      </c>
      <c r="F194" s="35">
        <v>41762</v>
      </c>
      <c r="G194" s="42">
        <v>4857.6000000000004</v>
      </c>
      <c r="H194" s="349">
        <f t="shared" si="3"/>
        <v>0</v>
      </c>
      <c r="I194" s="621" t="s">
        <v>12</v>
      </c>
    </row>
    <row r="195" spans="1:9" ht="15.75" x14ac:dyDescent="0.25">
      <c r="A195" s="192">
        <v>41762</v>
      </c>
      <c r="B195" s="306" t="s">
        <v>1721</v>
      </c>
      <c r="C195" s="307" t="s">
        <v>2993</v>
      </c>
      <c r="D195" s="190" t="s">
        <v>105</v>
      </c>
      <c r="E195" s="210">
        <v>1820</v>
      </c>
      <c r="F195" s="35">
        <v>41762</v>
      </c>
      <c r="G195" s="42">
        <v>1820</v>
      </c>
      <c r="H195" s="349">
        <f t="shared" si="3"/>
        <v>0</v>
      </c>
      <c r="I195" s="621"/>
    </row>
    <row r="196" spans="1:9" ht="15.75" x14ac:dyDescent="0.25">
      <c r="A196" s="192">
        <v>41762</v>
      </c>
      <c r="B196" s="306" t="s">
        <v>1723</v>
      </c>
      <c r="C196" s="307" t="s">
        <v>2993</v>
      </c>
      <c r="D196" s="190" t="s">
        <v>92</v>
      </c>
      <c r="E196" s="210">
        <v>1216</v>
      </c>
      <c r="F196" s="35">
        <v>41762</v>
      </c>
      <c r="G196" s="42">
        <v>1216</v>
      </c>
      <c r="H196" s="349">
        <f t="shared" si="3"/>
        <v>0</v>
      </c>
      <c r="I196" s="621" t="s">
        <v>27</v>
      </c>
    </row>
    <row r="197" spans="1:9" ht="15.75" x14ac:dyDescent="0.25">
      <c r="A197" s="192">
        <v>41762</v>
      </c>
      <c r="B197" s="306" t="s">
        <v>1724</v>
      </c>
      <c r="C197" s="307" t="s">
        <v>2993</v>
      </c>
      <c r="D197" s="190" t="s">
        <v>57</v>
      </c>
      <c r="E197" s="210">
        <v>1880</v>
      </c>
      <c r="F197" s="35">
        <v>41762</v>
      </c>
      <c r="G197" s="42">
        <v>1880</v>
      </c>
      <c r="H197" s="349">
        <f t="shared" si="3"/>
        <v>0</v>
      </c>
      <c r="I197" s="621" t="s">
        <v>12</v>
      </c>
    </row>
    <row r="198" spans="1:9" ht="15.75" x14ac:dyDescent="0.25">
      <c r="A198" s="192">
        <v>41762</v>
      </c>
      <c r="B198" s="306" t="s">
        <v>1725</v>
      </c>
      <c r="C198" s="307" t="s">
        <v>2993</v>
      </c>
      <c r="D198" s="190" t="s">
        <v>130</v>
      </c>
      <c r="E198" s="210">
        <v>13431</v>
      </c>
      <c r="F198" s="35">
        <v>41764</v>
      </c>
      <c r="G198" s="42">
        <v>13431</v>
      </c>
      <c r="H198" s="349">
        <f t="shared" si="3"/>
        <v>0</v>
      </c>
      <c r="I198" s="621" t="s">
        <v>21</v>
      </c>
    </row>
    <row r="199" spans="1:9" ht="15.75" x14ac:dyDescent="0.25">
      <c r="A199" s="192">
        <v>41762</v>
      </c>
      <c r="B199" s="306" t="s">
        <v>1726</v>
      </c>
      <c r="C199" s="307" t="s">
        <v>2993</v>
      </c>
      <c r="D199" s="190" t="s">
        <v>123</v>
      </c>
      <c r="E199" s="210">
        <v>3965.5</v>
      </c>
      <c r="F199" s="39" t="s">
        <v>3007</v>
      </c>
      <c r="G199" s="42">
        <v>3965.5</v>
      </c>
      <c r="H199" s="349">
        <f t="shared" ref="H199:H262" si="4">E199-G199</f>
        <v>0</v>
      </c>
      <c r="I199" s="621" t="s">
        <v>8</v>
      </c>
    </row>
    <row r="200" spans="1:9" ht="15.75" x14ac:dyDescent="0.25">
      <c r="A200" s="192">
        <v>41762</v>
      </c>
      <c r="B200" s="306" t="s">
        <v>1727</v>
      </c>
      <c r="C200" s="307" t="s">
        <v>2993</v>
      </c>
      <c r="D200" s="190" t="s">
        <v>49</v>
      </c>
      <c r="E200" s="210">
        <v>7388.6</v>
      </c>
      <c r="F200" s="35">
        <v>41762</v>
      </c>
      <c r="G200" s="42">
        <v>7388.6</v>
      </c>
      <c r="H200" s="349">
        <f t="shared" si="4"/>
        <v>0</v>
      </c>
      <c r="I200" s="621"/>
    </row>
    <row r="201" spans="1:9" ht="15.75" x14ac:dyDescent="0.25">
      <c r="A201" s="192">
        <v>41762</v>
      </c>
      <c r="B201" s="306" t="s">
        <v>1728</v>
      </c>
      <c r="C201" s="307" t="s">
        <v>2993</v>
      </c>
      <c r="D201" s="190" t="s">
        <v>22</v>
      </c>
      <c r="E201" s="210">
        <v>7973.5</v>
      </c>
      <c r="F201" s="35">
        <v>41762</v>
      </c>
      <c r="G201" s="42">
        <v>7973.5</v>
      </c>
      <c r="H201" s="349">
        <f t="shared" si="4"/>
        <v>0</v>
      </c>
      <c r="I201" s="621"/>
    </row>
    <row r="202" spans="1:9" ht="15.75" x14ac:dyDescent="0.25">
      <c r="A202" s="192">
        <v>41762</v>
      </c>
      <c r="B202" s="306" t="s">
        <v>1731</v>
      </c>
      <c r="C202" s="307" t="s">
        <v>2993</v>
      </c>
      <c r="D202" s="190" t="s">
        <v>2409</v>
      </c>
      <c r="E202" s="210">
        <v>1271.4000000000001</v>
      </c>
      <c r="F202" s="35">
        <v>41762</v>
      </c>
      <c r="G202" s="42">
        <v>1271.4000000000001</v>
      </c>
      <c r="H202" s="349">
        <f t="shared" si="4"/>
        <v>0</v>
      </c>
      <c r="I202" s="621" t="s">
        <v>12</v>
      </c>
    </row>
    <row r="203" spans="1:9" ht="15.75" x14ac:dyDescent="0.25">
      <c r="A203" s="192">
        <v>41762</v>
      </c>
      <c r="B203" s="306" t="s">
        <v>1733</v>
      </c>
      <c r="C203" s="307" t="s">
        <v>2993</v>
      </c>
      <c r="D203" s="190" t="s">
        <v>55</v>
      </c>
      <c r="E203" s="210">
        <v>9721</v>
      </c>
      <c r="F203" s="38" t="s">
        <v>3008</v>
      </c>
      <c r="G203" s="42">
        <v>9721</v>
      </c>
      <c r="H203" s="349">
        <f t="shared" si="4"/>
        <v>0</v>
      </c>
      <c r="I203" s="621" t="s">
        <v>8</v>
      </c>
    </row>
    <row r="204" spans="1:9" ht="15.75" x14ac:dyDescent="0.25">
      <c r="A204" s="192">
        <v>41762</v>
      </c>
      <c r="B204" s="306" t="s">
        <v>1734</v>
      </c>
      <c r="C204" s="307" t="s">
        <v>2993</v>
      </c>
      <c r="D204" s="190" t="s">
        <v>2409</v>
      </c>
      <c r="E204" s="210">
        <v>1417.4</v>
      </c>
      <c r="F204" s="35">
        <v>41762</v>
      </c>
      <c r="G204" s="42">
        <v>1417.4</v>
      </c>
      <c r="H204" s="349">
        <f t="shared" si="4"/>
        <v>0</v>
      </c>
      <c r="I204" s="621" t="s">
        <v>12</v>
      </c>
    </row>
    <row r="205" spans="1:9" ht="15.75" x14ac:dyDescent="0.25">
      <c r="A205" s="192">
        <v>41762</v>
      </c>
      <c r="B205" s="306" t="s">
        <v>1735</v>
      </c>
      <c r="C205" s="307" t="s">
        <v>2993</v>
      </c>
      <c r="D205" s="190" t="s">
        <v>54</v>
      </c>
      <c r="E205" s="210">
        <v>4876.2</v>
      </c>
      <c r="F205" s="35">
        <v>41762</v>
      </c>
      <c r="G205" s="42">
        <v>4876.2</v>
      </c>
      <c r="H205" s="630">
        <f t="shared" si="4"/>
        <v>0</v>
      </c>
      <c r="I205" s="621" t="s">
        <v>12</v>
      </c>
    </row>
    <row r="206" spans="1:9" ht="15.75" x14ac:dyDescent="0.25">
      <c r="A206" s="192">
        <v>41762</v>
      </c>
      <c r="B206" s="306" t="s">
        <v>1736</v>
      </c>
      <c r="C206" s="307" t="s">
        <v>2993</v>
      </c>
      <c r="D206" s="190" t="s">
        <v>119</v>
      </c>
      <c r="E206" s="210">
        <v>3063</v>
      </c>
      <c r="F206" s="35">
        <v>41762</v>
      </c>
      <c r="G206" s="42">
        <v>3063</v>
      </c>
      <c r="H206" s="630">
        <f t="shared" si="4"/>
        <v>0</v>
      </c>
      <c r="I206" s="621" t="s">
        <v>65</v>
      </c>
    </row>
    <row r="207" spans="1:9" ht="15.75" x14ac:dyDescent="0.25">
      <c r="A207" s="192">
        <v>41762</v>
      </c>
      <c r="B207" s="306" t="s">
        <v>1738</v>
      </c>
      <c r="C207" s="307" t="s">
        <v>2993</v>
      </c>
      <c r="D207" s="190" t="s">
        <v>1778</v>
      </c>
      <c r="E207" s="210">
        <v>3840.04</v>
      </c>
      <c r="F207" s="35">
        <v>41762</v>
      </c>
      <c r="G207" s="42">
        <v>3840.04</v>
      </c>
      <c r="H207" s="630">
        <f t="shared" si="4"/>
        <v>0</v>
      </c>
      <c r="I207" s="621" t="s">
        <v>12</v>
      </c>
    </row>
    <row r="208" spans="1:9" ht="15.75" x14ac:dyDescent="0.25">
      <c r="A208" s="192">
        <v>41762</v>
      </c>
      <c r="B208" s="306" t="s">
        <v>1739</v>
      </c>
      <c r="C208" s="307" t="s">
        <v>2993</v>
      </c>
      <c r="D208" s="190" t="s">
        <v>25</v>
      </c>
      <c r="E208" s="210">
        <v>4662.3999999999996</v>
      </c>
      <c r="F208" s="35">
        <v>41762</v>
      </c>
      <c r="G208" s="42">
        <v>4662.3999999999996</v>
      </c>
      <c r="H208" s="630">
        <f t="shared" si="4"/>
        <v>0</v>
      </c>
      <c r="I208" s="621" t="s">
        <v>217</v>
      </c>
    </row>
    <row r="209" spans="1:9" ht="15.75" x14ac:dyDescent="0.25">
      <c r="A209" s="192">
        <v>41762</v>
      </c>
      <c r="B209" s="306" t="s">
        <v>1741</v>
      </c>
      <c r="C209" s="307" t="s">
        <v>2993</v>
      </c>
      <c r="D209" s="190" t="s">
        <v>366</v>
      </c>
      <c r="E209" s="210">
        <v>3388.5</v>
      </c>
      <c r="F209" s="35">
        <v>41762</v>
      </c>
      <c r="G209" s="42">
        <v>3388.5</v>
      </c>
      <c r="H209" s="630">
        <f t="shared" si="4"/>
        <v>0</v>
      </c>
      <c r="I209" s="621" t="s">
        <v>65</v>
      </c>
    </row>
    <row r="210" spans="1:9" ht="15.75" x14ac:dyDescent="0.25">
      <c r="A210" s="192">
        <v>41762</v>
      </c>
      <c r="B210" s="306" t="s">
        <v>1743</v>
      </c>
      <c r="C210" s="307" t="s">
        <v>2993</v>
      </c>
      <c r="D210" s="190" t="s">
        <v>8</v>
      </c>
      <c r="E210" s="210">
        <v>428.5</v>
      </c>
      <c r="F210" s="35">
        <v>41762</v>
      </c>
      <c r="G210" s="42">
        <v>428.5</v>
      </c>
      <c r="H210" s="630">
        <f t="shared" si="4"/>
        <v>0</v>
      </c>
      <c r="I210" s="621" t="s">
        <v>8</v>
      </c>
    </row>
    <row r="211" spans="1:9" ht="15.75" x14ac:dyDescent="0.25">
      <c r="A211" s="192">
        <v>41762</v>
      </c>
      <c r="B211" s="306" t="s">
        <v>1744</v>
      </c>
      <c r="C211" s="307" t="s">
        <v>2993</v>
      </c>
      <c r="D211" s="190" t="s">
        <v>8</v>
      </c>
      <c r="E211" s="210">
        <v>2960</v>
      </c>
      <c r="F211" s="35">
        <v>41762</v>
      </c>
      <c r="G211" s="42">
        <v>2960</v>
      </c>
      <c r="H211" s="630">
        <f t="shared" si="4"/>
        <v>0</v>
      </c>
      <c r="I211" s="621" t="s">
        <v>8</v>
      </c>
    </row>
    <row r="212" spans="1:9" ht="15.75" x14ac:dyDescent="0.25">
      <c r="A212" s="192">
        <v>41762</v>
      </c>
      <c r="B212" s="306" t="s">
        <v>1745</v>
      </c>
      <c r="C212" s="307" t="s">
        <v>2993</v>
      </c>
      <c r="D212" s="190" t="s">
        <v>11</v>
      </c>
      <c r="E212" s="210">
        <v>4628.8</v>
      </c>
      <c r="F212" s="35">
        <v>41777</v>
      </c>
      <c r="G212" s="42">
        <v>4628.8</v>
      </c>
      <c r="H212" s="630">
        <f t="shared" si="4"/>
        <v>0</v>
      </c>
      <c r="I212" s="621" t="s">
        <v>217</v>
      </c>
    </row>
    <row r="213" spans="1:9" ht="15.75" x14ac:dyDescent="0.25">
      <c r="A213" s="192">
        <v>41762</v>
      </c>
      <c r="B213" s="306" t="s">
        <v>1746</v>
      </c>
      <c r="C213" s="307" t="s">
        <v>2993</v>
      </c>
      <c r="D213" s="190" t="s">
        <v>2796</v>
      </c>
      <c r="E213" s="210">
        <v>5589</v>
      </c>
      <c r="F213" s="35">
        <v>41762</v>
      </c>
      <c r="G213" s="42">
        <v>5589</v>
      </c>
      <c r="H213" s="630">
        <f t="shared" si="4"/>
        <v>0</v>
      </c>
      <c r="I213" s="621" t="s">
        <v>12</v>
      </c>
    </row>
    <row r="214" spans="1:9" ht="15.75" x14ac:dyDescent="0.25">
      <c r="A214" s="192">
        <v>41762</v>
      </c>
      <c r="B214" s="306" t="s">
        <v>1748</v>
      </c>
      <c r="C214" s="307" t="s">
        <v>2993</v>
      </c>
      <c r="D214" s="190" t="s">
        <v>136</v>
      </c>
      <c r="E214" s="210">
        <v>1612.1</v>
      </c>
      <c r="F214" s="35">
        <v>41762</v>
      </c>
      <c r="G214" s="42">
        <v>1612.1</v>
      </c>
      <c r="H214" s="630">
        <f t="shared" si="4"/>
        <v>0</v>
      </c>
      <c r="I214" s="621"/>
    </row>
    <row r="215" spans="1:9" ht="15.75" x14ac:dyDescent="0.25">
      <c r="A215" s="192">
        <v>41762</v>
      </c>
      <c r="B215" s="306" t="s">
        <v>1750</v>
      </c>
      <c r="C215" s="307" t="s">
        <v>2993</v>
      </c>
      <c r="D215" s="190" t="s">
        <v>136</v>
      </c>
      <c r="E215" s="210">
        <v>320.39999999999998</v>
      </c>
      <c r="F215" s="35">
        <v>41762</v>
      </c>
      <c r="G215" s="42">
        <v>320.39999999999998</v>
      </c>
      <c r="H215" s="630">
        <f t="shared" si="4"/>
        <v>0</v>
      </c>
      <c r="I215" s="621"/>
    </row>
    <row r="216" spans="1:9" ht="15.75" x14ac:dyDescent="0.25">
      <c r="A216" s="192">
        <v>41762</v>
      </c>
      <c r="B216" s="306" t="s">
        <v>1752</v>
      </c>
      <c r="C216" s="307" t="s">
        <v>2993</v>
      </c>
      <c r="D216" s="190" t="s">
        <v>106</v>
      </c>
      <c r="E216" s="210">
        <v>74718.899999999994</v>
      </c>
      <c r="F216" s="35">
        <v>41769</v>
      </c>
      <c r="G216" s="42">
        <v>74718.899999999994</v>
      </c>
      <c r="H216" s="630">
        <f t="shared" si="4"/>
        <v>0</v>
      </c>
      <c r="I216" s="621" t="s">
        <v>162</v>
      </c>
    </row>
    <row r="217" spans="1:9" ht="15.75" x14ac:dyDescent="0.25">
      <c r="A217" s="192">
        <v>41762</v>
      </c>
      <c r="B217" s="306" t="s">
        <v>1753</v>
      </c>
      <c r="C217" s="307" t="s">
        <v>2993</v>
      </c>
      <c r="D217" s="190" t="s">
        <v>317</v>
      </c>
      <c r="E217" s="210">
        <v>340</v>
      </c>
      <c r="F217" s="35">
        <v>41762</v>
      </c>
      <c r="G217" s="42">
        <v>340</v>
      </c>
      <c r="H217" s="630">
        <f t="shared" si="4"/>
        <v>0</v>
      </c>
      <c r="I217" s="621"/>
    </row>
    <row r="218" spans="1:9" ht="15.75" x14ac:dyDescent="0.25">
      <c r="A218" s="192">
        <v>41762</v>
      </c>
      <c r="B218" s="306" t="s">
        <v>1754</v>
      </c>
      <c r="C218" s="307" t="s">
        <v>2993</v>
      </c>
      <c r="D218" s="190" t="s">
        <v>136</v>
      </c>
      <c r="E218" s="210">
        <v>974.4</v>
      </c>
      <c r="F218" s="35">
        <v>41762</v>
      </c>
      <c r="G218" s="42">
        <v>974.4</v>
      </c>
      <c r="H218" s="630">
        <f t="shared" si="4"/>
        <v>0</v>
      </c>
      <c r="I218" s="621"/>
    </row>
    <row r="219" spans="1:9" ht="15.75" x14ac:dyDescent="0.25">
      <c r="A219" s="192">
        <v>41762</v>
      </c>
      <c r="B219" s="306" t="s">
        <v>1755</v>
      </c>
      <c r="C219" s="307" t="s">
        <v>2993</v>
      </c>
      <c r="D219" s="190" t="s">
        <v>8</v>
      </c>
      <c r="E219" s="210">
        <v>171.6</v>
      </c>
      <c r="F219" s="35">
        <v>41762</v>
      </c>
      <c r="G219" s="42">
        <v>171.6</v>
      </c>
      <c r="H219" s="630">
        <f t="shared" si="4"/>
        <v>0</v>
      </c>
      <c r="I219" s="621" t="s">
        <v>8</v>
      </c>
    </row>
    <row r="220" spans="1:9" ht="15.75" x14ac:dyDescent="0.25">
      <c r="A220" s="192">
        <v>41762</v>
      </c>
      <c r="B220" s="306" t="s">
        <v>1756</v>
      </c>
      <c r="C220" s="307" t="s">
        <v>2993</v>
      </c>
      <c r="D220" s="190" t="s">
        <v>24</v>
      </c>
      <c r="E220" s="210">
        <v>1395</v>
      </c>
      <c r="F220" s="35">
        <v>41762</v>
      </c>
      <c r="G220" s="42">
        <v>1395</v>
      </c>
      <c r="H220" s="630">
        <f t="shared" si="4"/>
        <v>0</v>
      </c>
      <c r="I220" s="621"/>
    </row>
    <row r="221" spans="1:9" ht="15.75" x14ac:dyDescent="0.25">
      <c r="A221" s="192">
        <v>41762</v>
      </c>
      <c r="B221" s="306" t="s">
        <v>1757</v>
      </c>
      <c r="C221" s="307" t="s">
        <v>2993</v>
      </c>
      <c r="D221" s="190" t="s">
        <v>24</v>
      </c>
      <c r="E221" s="210">
        <v>426.4</v>
      </c>
      <c r="F221" s="35">
        <v>41762</v>
      </c>
      <c r="G221" s="42">
        <v>426.4</v>
      </c>
      <c r="H221" s="630">
        <f t="shared" si="4"/>
        <v>0</v>
      </c>
      <c r="I221" s="621"/>
    </row>
    <row r="222" spans="1:9" ht="15.75" x14ac:dyDescent="0.25">
      <c r="A222" s="192">
        <v>41762</v>
      </c>
      <c r="B222" s="306" t="s">
        <v>1758</v>
      </c>
      <c r="C222" s="307" t="s">
        <v>2993</v>
      </c>
      <c r="D222" s="190" t="s">
        <v>330</v>
      </c>
      <c r="E222" s="210">
        <v>2144</v>
      </c>
      <c r="F222" s="35">
        <v>41762</v>
      </c>
      <c r="G222" s="42">
        <v>2144</v>
      </c>
      <c r="H222" s="630">
        <f t="shared" si="4"/>
        <v>0</v>
      </c>
      <c r="I222" s="621" t="s">
        <v>21</v>
      </c>
    </row>
    <row r="223" spans="1:9" ht="15.75" x14ac:dyDescent="0.25">
      <c r="A223" s="192">
        <v>41762</v>
      </c>
      <c r="B223" s="306" t="s">
        <v>1759</v>
      </c>
      <c r="C223" s="307" t="s">
        <v>2993</v>
      </c>
      <c r="D223" s="190" t="s">
        <v>237</v>
      </c>
      <c r="E223" s="210">
        <v>1190</v>
      </c>
      <c r="F223" s="35">
        <v>41762</v>
      </c>
      <c r="G223" s="42">
        <v>1190</v>
      </c>
      <c r="H223" s="630">
        <f t="shared" si="4"/>
        <v>0</v>
      </c>
      <c r="I223" s="621" t="s">
        <v>21</v>
      </c>
    </row>
    <row r="224" spans="1:9" ht="15.75" x14ac:dyDescent="0.25">
      <c r="A224" s="192">
        <v>41762</v>
      </c>
      <c r="B224" s="306" t="s">
        <v>1760</v>
      </c>
      <c r="C224" s="307" t="s">
        <v>2993</v>
      </c>
      <c r="D224" s="190" t="s">
        <v>74</v>
      </c>
      <c r="E224" s="210">
        <v>3338</v>
      </c>
      <c r="F224" s="35">
        <v>41762</v>
      </c>
      <c r="G224" s="42">
        <v>3338</v>
      </c>
      <c r="H224" s="630">
        <f t="shared" si="4"/>
        <v>0</v>
      </c>
      <c r="I224" s="621"/>
    </row>
    <row r="225" spans="1:9" ht="15.75" x14ac:dyDescent="0.25">
      <c r="A225" s="192">
        <v>41762</v>
      </c>
      <c r="B225" s="306" t="s">
        <v>1761</v>
      </c>
      <c r="C225" s="307" t="s">
        <v>2993</v>
      </c>
      <c r="D225" s="190" t="s">
        <v>435</v>
      </c>
      <c r="E225" s="210">
        <v>8468.2999999999993</v>
      </c>
      <c r="F225" s="39" t="s">
        <v>3009</v>
      </c>
      <c r="G225" s="42">
        <v>8468.2999999999993</v>
      </c>
      <c r="H225" s="630">
        <f t="shared" si="4"/>
        <v>0</v>
      </c>
      <c r="I225" s="621" t="s">
        <v>8</v>
      </c>
    </row>
    <row r="226" spans="1:9" ht="15.75" x14ac:dyDescent="0.25">
      <c r="A226" s="192">
        <v>41762</v>
      </c>
      <c r="B226" s="306" t="s">
        <v>1762</v>
      </c>
      <c r="C226" s="307" t="s">
        <v>2993</v>
      </c>
      <c r="D226" s="190" t="s">
        <v>51</v>
      </c>
      <c r="E226" s="210">
        <v>2064.1999999999998</v>
      </c>
      <c r="F226" s="35">
        <v>41762</v>
      </c>
      <c r="G226" s="42">
        <v>2064.1999999999998</v>
      </c>
      <c r="H226" s="630">
        <f t="shared" si="4"/>
        <v>0</v>
      </c>
      <c r="I226" s="621"/>
    </row>
    <row r="227" spans="1:9" ht="15.75" x14ac:dyDescent="0.25">
      <c r="A227" s="192">
        <v>41762</v>
      </c>
      <c r="B227" s="306" t="s">
        <v>1763</v>
      </c>
      <c r="C227" s="307" t="s">
        <v>2993</v>
      </c>
      <c r="D227" s="190" t="s">
        <v>69</v>
      </c>
      <c r="E227" s="210">
        <v>313</v>
      </c>
      <c r="F227" s="35">
        <v>41762</v>
      </c>
      <c r="G227" s="42">
        <v>313</v>
      </c>
      <c r="H227" s="630">
        <f t="shared" si="4"/>
        <v>0</v>
      </c>
      <c r="I227" s="621"/>
    </row>
    <row r="228" spans="1:9" ht="15.75" x14ac:dyDescent="0.25">
      <c r="A228" s="192">
        <v>41762</v>
      </c>
      <c r="B228" s="306" t="s">
        <v>1764</v>
      </c>
      <c r="C228" s="307" t="s">
        <v>2993</v>
      </c>
      <c r="D228" s="190" t="s">
        <v>11</v>
      </c>
      <c r="E228" s="210">
        <v>8976</v>
      </c>
      <c r="F228" s="45" t="s">
        <v>3010</v>
      </c>
      <c r="G228" s="42">
        <v>8976</v>
      </c>
      <c r="H228" s="630">
        <f t="shared" si="4"/>
        <v>0</v>
      </c>
      <c r="I228" s="621" t="s">
        <v>65</v>
      </c>
    </row>
    <row r="229" spans="1:9" ht="15.75" x14ac:dyDescent="0.25">
      <c r="A229" s="192">
        <v>41762</v>
      </c>
      <c r="B229" s="306" t="s">
        <v>1765</v>
      </c>
      <c r="C229" s="307" t="s">
        <v>2993</v>
      </c>
      <c r="D229" s="190" t="s">
        <v>14</v>
      </c>
      <c r="E229" s="210">
        <v>12060</v>
      </c>
      <c r="F229" s="35">
        <v>41764</v>
      </c>
      <c r="G229" s="42">
        <v>12060</v>
      </c>
      <c r="H229" s="630">
        <f t="shared" si="4"/>
        <v>0</v>
      </c>
      <c r="I229" s="621" t="s">
        <v>492</v>
      </c>
    </row>
    <row r="230" spans="1:9" ht="15.75" x14ac:dyDescent="0.25">
      <c r="A230" s="192">
        <v>41762</v>
      </c>
      <c r="B230" s="306" t="s">
        <v>1766</v>
      </c>
      <c r="C230" s="307" t="s">
        <v>2993</v>
      </c>
      <c r="D230" s="190" t="s">
        <v>560</v>
      </c>
      <c r="E230" s="210">
        <v>19848</v>
      </c>
      <c r="F230" s="35">
        <v>41764</v>
      </c>
      <c r="G230" s="42">
        <v>19848</v>
      </c>
      <c r="H230" s="630">
        <f t="shared" si="4"/>
        <v>0</v>
      </c>
      <c r="I230" s="621" t="s">
        <v>217</v>
      </c>
    </row>
    <row r="231" spans="1:9" ht="15.75" x14ac:dyDescent="0.25">
      <c r="A231" s="192">
        <v>41762</v>
      </c>
      <c r="B231" s="306" t="s">
        <v>1767</v>
      </c>
      <c r="C231" s="307" t="s">
        <v>2993</v>
      </c>
      <c r="D231" s="190" t="s">
        <v>523</v>
      </c>
      <c r="E231" s="210">
        <v>8765.4</v>
      </c>
      <c r="F231" s="35">
        <v>41762</v>
      </c>
      <c r="G231" s="42">
        <v>8765.4</v>
      </c>
      <c r="H231" s="630">
        <f t="shared" si="4"/>
        <v>0</v>
      </c>
      <c r="I231" s="621" t="s">
        <v>8</v>
      </c>
    </row>
    <row r="232" spans="1:9" ht="15.75" x14ac:dyDescent="0.25">
      <c r="A232" s="192">
        <v>41762</v>
      </c>
      <c r="B232" s="306" t="s">
        <v>1768</v>
      </c>
      <c r="C232" s="307" t="s">
        <v>2993</v>
      </c>
      <c r="D232" s="190" t="s">
        <v>2431</v>
      </c>
      <c r="E232" s="210">
        <v>1900</v>
      </c>
      <c r="F232" s="35">
        <v>41762</v>
      </c>
      <c r="G232" s="42">
        <v>1900</v>
      </c>
      <c r="H232" s="630">
        <f t="shared" si="4"/>
        <v>0</v>
      </c>
      <c r="I232" s="621"/>
    </row>
    <row r="233" spans="1:9" ht="15.75" x14ac:dyDescent="0.25">
      <c r="A233" s="192">
        <v>41762</v>
      </c>
      <c r="B233" s="306" t="s">
        <v>1769</v>
      </c>
      <c r="C233" s="307" t="s">
        <v>2993</v>
      </c>
      <c r="D233" s="190" t="s">
        <v>62</v>
      </c>
      <c r="E233" s="210">
        <v>25506.560000000001</v>
      </c>
      <c r="F233" s="53" t="s">
        <v>3011</v>
      </c>
      <c r="G233" s="42">
        <v>25506.560000000001</v>
      </c>
      <c r="H233" s="630">
        <f t="shared" si="4"/>
        <v>0</v>
      </c>
      <c r="I233" s="621" t="s">
        <v>65</v>
      </c>
    </row>
    <row r="234" spans="1:9" ht="15.75" x14ac:dyDescent="0.25">
      <c r="A234" s="192">
        <v>41762</v>
      </c>
      <c r="B234" s="306" t="s">
        <v>1771</v>
      </c>
      <c r="C234" s="307" t="s">
        <v>2993</v>
      </c>
      <c r="D234" s="190" t="s">
        <v>99</v>
      </c>
      <c r="E234" s="210">
        <v>843.65</v>
      </c>
      <c r="F234" s="35">
        <v>41762</v>
      </c>
      <c r="G234" s="42">
        <v>843.65</v>
      </c>
      <c r="H234" s="630">
        <f t="shared" si="4"/>
        <v>0</v>
      </c>
      <c r="I234" s="621"/>
    </row>
    <row r="235" spans="1:9" ht="15.75" x14ac:dyDescent="0.25">
      <c r="A235" s="192">
        <v>41762</v>
      </c>
      <c r="B235" s="306" t="s">
        <v>1772</v>
      </c>
      <c r="C235" s="307" t="s">
        <v>2993</v>
      </c>
      <c r="D235" s="190" t="s">
        <v>351</v>
      </c>
      <c r="E235" s="210">
        <v>1985.5</v>
      </c>
      <c r="F235" s="35">
        <v>41764</v>
      </c>
      <c r="G235" s="42">
        <v>1985.5</v>
      </c>
      <c r="H235" s="630">
        <f t="shared" si="4"/>
        <v>0</v>
      </c>
      <c r="I235" s="621" t="s">
        <v>217</v>
      </c>
    </row>
    <row r="236" spans="1:9" ht="15.75" x14ac:dyDescent="0.25">
      <c r="A236" s="192">
        <v>41762</v>
      </c>
      <c r="B236" s="306" t="s">
        <v>1773</v>
      </c>
      <c r="C236" s="307" t="s">
        <v>2993</v>
      </c>
      <c r="D236" s="190" t="s">
        <v>191</v>
      </c>
      <c r="E236" s="210">
        <v>6145.2</v>
      </c>
      <c r="F236" s="35">
        <v>41764</v>
      </c>
      <c r="G236" s="42">
        <v>6145.2</v>
      </c>
      <c r="H236" s="630">
        <f t="shared" si="4"/>
        <v>0</v>
      </c>
      <c r="I236" s="621" t="s">
        <v>217</v>
      </c>
    </row>
    <row r="237" spans="1:9" ht="15.75" x14ac:dyDescent="0.25">
      <c r="A237" s="192">
        <v>41762</v>
      </c>
      <c r="B237" s="306" t="s">
        <v>1774</v>
      </c>
      <c r="C237" s="307" t="s">
        <v>2993</v>
      </c>
      <c r="D237" s="190" t="s">
        <v>233</v>
      </c>
      <c r="E237" s="210">
        <v>1358</v>
      </c>
      <c r="F237" s="35">
        <v>41764</v>
      </c>
      <c r="G237" s="42">
        <v>1358</v>
      </c>
      <c r="H237" s="630">
        <f t="shared" si="4"/>
        <v>0</v>
      </c>
      <c r="I237" s="621" t="s">
        <v>217</v>
      </c>
    </row>
    <row r="238" spans="1:9" ht="15.75" x14ac:dyDescent="0.25">
      <c r="A238" s="192">
        <v>41762</v>
      </c>
      <c r="B238" s="306" t="s">
        <v>1775</v>
      </c>
      <c r="C238" s="307" t="s">
        <v>2993</v>
      </c>
      <c r="D238" s="190" t="s">
        <v>147</v>
      </c>
      <c r="E238" s="210">
        <v>29090.2</v>
      </c>
      <c r="F238" s="35">
        <v>41766</v>
      </c>
      <c r="G238" s="42">
        <v>29090.2</v>
      </c>
      <c r="H238" s="630">
        <f t="shared" si="4"/>
        <v>0</v>
      </c>
      <c r="I238" s="621" t="s">
        <v>217</v>
      </c>
    </row>
    <row r="239" spans="1:9" ht="15.75" x14ac:dyDescent="0.25">
      <c r="A239" s="192">
        <v>41762</v>
      </c>
      <c r="B239" s="306" t="s">
        <v>1777</v>
      </c>
      <c r="C239" s="307" t="s">
        <v>2993</v>
      </c>
      <c r="D239" s="190" t="s">
        <v>193</v>
      </c>
      <c r="E239" s="210">
        <v>1983</v>
      </c>
      <c r="F239" s="35">
        <v>41764</v>
      </c>
      <c r="G239" s="42">
        <v>1983</v>
      </c>
      <c r="H239" s="630">
        <f t="shared" si="4"/>
        <v>0</v>
      </c>
      <c r="I239" s="621" t="s">
        <v>217</v>
      </c>
    </row>
    <row r="240" spans="1:9" ht="15.75" x14ac:dyDescent="0.25">
      <c r="A240" s="192">
        <v>41762</v>
      </c>
      <c r="B240" s="306" t="s">
        <v>1779</v>
      </c>
      <c r="C240" s="307" t="s">
        <v>2993</v>
      </c>
      <c r="D240" s="190" t="s">
        <v>124</v>
      </c>
      <c r="E240" s="210">
        <v>8069.6</v>
      </c>
      <c r="F240" s="35">
        <v>41762</v>
      </c>
      <c r="G240" s="42">
        <v>8069.6</v>
      </c>
      <c r="H240" s="630">
        <f t="shared" si="4"/>
        <v>0</v>
      </c>
      <c r="I240" s="621" t="s">
        <v>8</v>
      </c>
    </row>
    <row r="241" spans="1:9" ht="15.75" x14ac:dyDescent="0.25">
      <c r="A241" s="192">
        <v>41762</v>
      </c>
      <c r="B241" s="306" t="s">
        <v>1780</v>
      </c>
      <c r="C241" s="307" t="s">
        <v>2993</v>
      </c>
      <c r="D241" s="190" t="s">
        <v>349</v>
      </c>
      <c r="E241" s="210">
        <v>990</v>
      </c>
      <c r="F241" s="35">
        <v>41764</v>
      </c>
      <c r="G241" s="42">
        <v>990</v>
      </c>
      <c r="H241" s="630">
        <f t="shared" si="4"/>
        <v>0</v>
      </c>
      <c r="I241" s="621" t="s">
        <v>217</v>
      </c>
    </row>
    <row r="242" spans="1:9" ht="15.75" x14ac:dyDescent="0.25">
      <c r="A242" s="192">
        <v>41762</v>
      </c>
      <c r="B242" s="306" t="s">
        <v>1781</v>
      </c>
      <c r="C242" s="307" t="s">
        <v>2993</v>
      </c>
      <c r="D242" s="190" t="s">
        <v>106</v>
      </c>
      <c r="E242" s="210">
        <v>4992.8999999999996</v>
      </c>
      <c r="F242" s="35">
        <v>41762</v>
      </c>
      <c r="G242" s="42">
        <v>4992.8999999999996</v>
      </c>
      <c r="H242" s="630">
        <f t="shared" si="4"/>
        <v>0</v>
      </c>
      <c r="I242" s="621" t="s">
        <v>3012</v>
      </c>
    </row>
    <row r="243" spans="1:9" ht="15.75" x14ac:dyDescent="0.25">
      <c r="A243" s="192">
        <v>41762</v>
      </c>
      <c r="B243" s="306" t="s">
        <v>1782</v>
      </c>
      <c r="C243" s="307" t="s">
        <v>2993</v>
      </c>
      <c r="D243" s="190" t="s">
        <v>24</v>
      </c>
      <c r="E243" s="210">
        <v>614.5</v>
      </c>
      <c r="F243" s="35">
        <v>41762</v>
      </c>
      <c r="G243" s="42">
        <v>614.5</v>
      </c>
      <c r="H243" s="630">
        <f t="shared" si="4"/>
        <v>0</v>
      </c>
      <c r="I243" s="621"/>
    </row>
    <row r="244" spans="1:9" ht="15.75" x14ac:dyDescent="0.25">
      <c r="A244" s="192">
        <v>41762</v>
      </c>
      <c r="B244" s="306" t="s">
        <v>1783</v>
      </c>
      <c r="C244" s="307" t="s">
        <v>2993</v>
      </c>
      <c r="D244" s="196" t="s">
        <v>53</v>
      </c>
      <c r="E244" s="215">
        <v>0</v>
      </c>
      <c r="F244" s="35"/>
      <c r="G244" s="42"/>
      <c r="H244" s="630">
        <f t="shared" si="4"/>
        <v>0</v>
      </c>
      <c r="I244" s="621" t="s">
        <v>512</v>
      </c>
    </row>
    <row r="245" spans="1:9" ht="15.75" x14ac:dyDescent="0.25">
      <c r="A245" s="192">
        <v>41762</v>
      </c>
      <c r="B245" s="306" t="s">
        <v>1784</v>
      </c>
      <c r="C245" s="307" t="s">
        <v>2993</v>
      </c>
      <c r="D245" s="190" t="s">
        <v>24</v>
      </c>
      <c r="E245" s="210">
        <v>166.5</v>
      </c>
      <c r="F245" s="35">
        <v>41762</v>
      </c>
      <c r="G245" s="42">
        <v>166.5</v>
      </c>
      <c r="H245" s="630">
        <f t="shared" si="4"/>
        <v>0</v>
      </c>
      <c r="I245" s="621"/>
    </row>
    <row r="246" spans="1:9" ht="15.75" x14ac:dyDescent="0.25">
      <c r="A246" s="192">
        <v>41762</v>
      </c>
      <c r="B246" s="306" t="s">
        <v>1785</v>
      </c>
      <c r="C246" s="307" t="s">
        <v>2993</v>
      </c>
      <c r="D246" s="190" t="s">
        <v>136</v>
      </c>
      <c r="E246" s="210">
        <v>2605.1999999999998</v>
      </c>
      <c r="F246" s="35">
        <v>41762</v>
      </c>
      <c r="G246" s="42">
        <v>2605.1999999999998</v>
      </c>
      <c r="H246" s="630">
        <f t="shared" si="4"/>
        <v>0</v>
      </c>
      <c r="I246" s="621"/>
    </row>
    <row r="247" spans="1:9" ht="15.75" x14ac:dyDescent="0.25">
      <c r="A247" s="192">
        <v>41762</v>
      </c>
      <c r="B247" s="306" t="s">
        <v>1786</v>
      </c>
      <c r="C247" s="307" t="s">
        <v>2993</v>
      </c>
      <c r="D247" s="190" t="s">
        <v>11</v>
      </c>
      <c r="E247" s="210">
        <v>53735.199999999997</v>
      </c>
      <c r="F247" s="35">
        <v>41788</v>
      </c>
      <c r="G247" s="42">
        <v>53735.199999999997</v>
      </c>
      <c r="H247" s="630">
        <f t="shared" si="4"/>
        <v>0</v>
      </c>
      <c r="I247" s="621" t="s">
        <v>21</v>
      </c>
    </row>
    <row r="248" spans="1:9" ht="15.75" x14ac:dyDescent="0.25">
      <c r="A248" s="192">
        <v>41762</v>
      </c>
      <c r="B248" s="306" t="s">
        <v>1787</v>
      </c>
      <c r="C248" s="307" t="s">
        <v>2993</v>
      </c>
      <c r="D248" s="190" t="s">
        <v>18</v>
      </c>
      <c r="E248" s="210">
        <v>1598</v>
      </c>
      <c r="F248" s="35">
        <v>41762</v>
      </c>
      <c r="G248" s="42">
        <v>1598</v>
      </c>
      <c r="H248" s="630">
        <f t="shared" si="4"/>
        <v>0</v>
      </c>
      <c r="I248" s="621"/>
    </row>
    <row r="249" spans="1:9" ht="15.75" x14ac:dyDescent="0.25">
      <c r="A249" s="192">
        <v>41762</v>
      </c>
      <c r="B249" s="306" t="s">
        <v>1788</v>
      </c>
      <c r="C249" s="307" t="s">
        <v>2993</v>
      </c>
      <c r="D249" s="196" t="s">
        <v>3013</v>
      </c>
      <c r="E249" s="210">
        <v>0</v>
      </c>
      <c r="F249" s="46" t="s">
        <v>3014</v>
      </c>
      <c r="G249" s="42"/>
      <c r="H249" s="630">
        <f t="shared" si="4"/>
        <v>0</v>
      </c>
      <c r="I249" s="621" t="s">
        <v>27</v>
      </c>
    </row>
    <row r="250" spans="1:9" ht="15.75" x14ac:dyDescent="0.25">
      <c r="A250" s="192">
        <v>41762</v>
      </c>
      <c r="B250" s="306" t="s">
        <v>1789</v>
      </c>
      <c r="C250" s="307" t="s">
        <v>2993</v>
      </c>
      <c r="D250" s="190" t="s">
        <v>19</v>
      </c>
      <c r="E250" s="210">
        <v>50765.7</v>
      </c>
      <c r="F250" s="35">
        <v>41764</v>
      </c>
      <c r="G250" s="42">
        <v>50765.7</v>
      </c>
      <c r="H250" s="630">
        <f t="shared" si="4"/>
        <v>0</v>
      </c>
      <c r="I250" s="621" t="s">
        <v>162</v>
      </c>
    </row>
    <row r="251" spans="1:9" ht="15.75" x14ac:dyDescent="0.25">
      <c r="A251" s="192">
        <v>41762</v>
      </c>
      <c r="B251" s="306" t="s">
        <v>1790</v>
      </c>
      <c r="C251" s="307" t="s">
        <v>2993</v>
      </c>
      <c r="D251" s="190" t="s">
        <v>68</v>
      </c>
      <c r="E251" s="210">
        <v>5004</v>
      </c>
      <c r="F251" s="35">
        <v>41763</v>
      </c>
      <c r="G251" s="42">
        <v>5004</v>
      </c>
      <c r="H251" s="630">
        <f t="shared" si="4"/>
        <v>0</v>
      </c>
      <c r="I251" s="621" t="s">
        <v>12</v>
      </c>
    </row>
    <row r="252" spans="1:9" ht="15.75" x14ac:dyDescent="0.25">
      <c r="A252" s="192">
        <v>41762</v>
      </c>
      <c r="B252" s="306" t="s">
        <v>1792</v>
      </c>
      <c r="C252" s="307" t="s">
        <v>2993</v>
      </c>
      <c r="D252" s="190" t="s">
        <v>898</v>
      </c>
      <c r="E252" s="210">
        <v>22871.200000000001</v>
      </c>
      <c r="F252" s="35">
        <v>41763</v>
      </c>
      <c r="G252" s="42">
        <v>22871.200000000001</v>
      </c>
      <c r="H252" s="630">
        <f t="shared" si="4"/>
        <v>0</v>
      </c>
      <c r="I252" s="621" t="s">
        <v>12</v>
      </c>
    </row>
    <row r="253" spans="1:9" ht="15.75" x14ac:dyDescent="0.25">
      <c r="A253" s="192">
        <v>41762</v>
      </c>
      <c r="B253" s="306" t="s">
        <v>1793</v>
      </c>
      <c r="C253" s="307" t="s">
        <v>2993</v>
      </c>
      <c r="D253" s="190" t="s">
        <v>98</v>
      </c>
      <c r="E253" s="210">
        <v>16013</v>
      </c>
      <c r="F253" s="35">
        <v>41763</v>
      </c>
      <c r="G253" s="42">
        <v>16013</v>
      </c>
      <c r="H253" s="630">
        <f t="shared" si="4"/>
        <v>0</v>
      </c>
      <c r="I253" s="621" t="s">
        <v>12</v>
      </c>
    </row>
    <row r="254" spans="1:9" ht="15.75" x14ac:dyDescent="0.25">
      <c r="A254" s="192">
        <v>41762</v>
      </c>
      <c r="B254" s="306" t="s">
        <v>1794</v>
      </c>
      <c r="C254" s="307" t="s">
        <v>2993</v>
      </c>
      <c r="D254" s="190" t="s">
        <v>63</v>
      </c>
      <c r="E254" s="210">
        <v>2419.1999999999998</v>
      </c>
      <c r="F254" s="35">
        <v>41764</v>
      </c>
      <c r="G254" s="42">
        <v>2419.1999999999998</v>
      </c>
      <c r="H254" s="630">
        <f t="shared" si="4"/>
        <v>0</v>
      </c>
      <c r="I254" s="621" t="s">
        <v>21</v>
      </c>
    </row>
    <row r="255" spans="1:9" ht="15.75" x14ac:dyDescent="0.25">
      <c r="A255" s="192">
        <v>41762</v>
      </c>
      <c r="B255" s="306" t="s">
        <v>1795</v>
      </c>
      <c r="C255" s="307" t="s">
        <v>2993</v>
      </c>
      <c r="D255" s="196" t="s">
        <v>53</v>
      </c>
      <c r="E255" s="215">
        <v>0</v>
      </c>
      <c r="F255" s="33"/>
      <c r="G255" s="42"/>
      <c r="H255" s="630">
        <f t="shared" si="4"/>
        <v>0</v>
      </c>
      <c r="I255" s="621" t="s">
        <v>512</v>
      </c>
    </row>
    <row r="256" spans="1:9" ht="15.75" x14ac:dyDescent="0.25">
      <c r="A256" s="192">
        <v>41762</v>
      </c>
      <c r="B256" s="306" t="s">
        <v>1796</v>
      </c>
      <c r="C256" s="307" t="s">
        <v>2993</v>
      </c>
      <c r="D256" s="190" t="s">
        <v>186</v>
      </c>
      <c r="E256" s="210">
        <v>4839</v>
      </c>
      <c r="F256" s="394" t="s">
        <v>4076</v>
      </c>
      <c r="G256" s="42">
        <v>4839</v>
      </c>
      <c r="H256" s="630">
        <f t="shared" si="4"/>
        <v>0</v>
      </c>
      <c r="I256" s="621"/>
    </row>
    <row r="257" spans="1:9" ht="15.75" x14ac:dyDescent="0.25">
      <c r="A257" s="192">
        <v>41762</v>
      </c>
      <c r="B257" s="306" t="s">
        <v>1797</v>
      </c>
      <c r="C257" s="307" t="s">
        <v>2993</v>
      </c>
      <c r="D257" s="190" t="s">
        <v>3015</v>
      </c>
      <c r="E257" s="210">
        <v>3594.5</v>
      </c>
      <c r="F257" s="35">
        <v>41762</v>
      </c>
      <c r="G257" s="42">
        <v>3594.5</v>
      </c>
      <c r="H257" s="630">
        <f t="shared" si="4"/>
        <v>0</v>
      </c>
      <c r="I257" s="621"/>
    </row>
    <row r="258" spans="1:9" ht="15.75" x14ac:dyDescent="0.25">
      <c r="A258" s="192">
        <v>41762</v>
      </c>
      <c r="B258" s="306" t="s">
        <v>1798</v>
      </c>
      <c r="C258" s="307" t="s">
        <v>2993</v>
      </c>
      <c r="D258" s="190" t="s">
        <v>18</v>
      </c>
      <c r="E258" s="210">
        <v>887</v>
      </c>
      <c r="F258" s="35">
        <v>41762</v>
      </c>
      <c r="G258" s="42">
        <v>887</v>
      </c>
      <c r="H258" s="630">
        <f t="shared" si="4"/>
        <v>0</v>
      </c>
      <c r="I258" s="621"/>
    </row>
    <row r="259" spans="1:9" ht="15.75" x14ac:dyDescent="0.25">
      <c r="A259" s="192">
        <v>41763</v>
      </c>
      <c r="B259" s="306" t="s">
        <v>1799</v>
      </c>
      <c r="C259" s="307" t="s">
        <v>2993</v>
      </c>
      <c r="D259" s="190" t="s">
        <v>269</v>
      </c>
      <c r="E259" s="210">
        <v>3072</v>
      </c>
      <c r="F259" s="35">
        <v>41762</v>
      </c>
      <c r="G259" s="42">
        <v>3072</v>
      </c>
      <c r="H259" s="630">
        <f t="shared" si="4"/>
        <v>0</v>
      </c>
      <c r="I259" s="621"/>
    </row>
    <row r="260" spans="1:9" ht="15.75" x14ac:dyDescent="0.25">
      <c r="A260" s="192">
        <v>41763</v>
      </c>
      <c r="B260" s="306" t="s">
        <v>1800</v>
      </c>
      <c r="C260" s="307" t="s">
        <v>2993</v>
      </c>
      <c r="D260" s="190" t="s">
        <v>116</v>
      </c>
      <c r="E260" s="210">
        <v>3479.5</v>
      </c>
      <c r="F260" s="35">
        <v>41763</v>
      </c>
      <c r="G260" s="42">
        <v>3479.5</v>
      </c>
      <c r="H260" s="630">
        <f t="shared" si="4"/>
        <v>0</v>
      </c>
      <c r="I260" s="623"/>
    </row>
    <row r="261" spans="1:9" ht="15.75" x14ac:dyDescent="0.25">
      <c r="A261" s="192">
        <v>41763</v>
      </c>
      <c r="B261" s="306" t="s">
        <v>1801</v>
      </c>
      <c r="C261" s="307" t="s">
        <v>2993</v>
      </c>
      <c r="D261" s="190" t="s">
        <v>8</v>
      </c>
      <c r="E261" s="210">
        <v>512.04999999999995</v>
      </c>
      <c r="F261" s="35">
        <v>41763</v>
      </c>
      <c r="G261" s="42">
        <v>512.04999999999995</v>
      </c>
      <c r="H261" s="630">
        <f t="shared" si="4"/>
        <v>0</v>
      </c>
      <c r="I261" s="621" t="s">
        <v>8</v>
      </c>
    </row>
    <row r="262" spans="1:9" ht="15.75" x14ac:dyDescent="0.25">
      <c r="A262" s="192">
        <v>41763</v>
      </c>
      <c r="B262" s="306" t="s">
        <v>1802</v>
      </c>
      <c r="C262" s="307" t="s">
        <v>2993</v>
      </c>
      <c r="D262" s="190" t="s">
        <v>47</v>
      </c>
      <c r="E262" s="210">
        <v>4761.6000000000004</v>
      </c>
      <c r="F262" s="35">
        <v>41764</v>
      </c>
      <c r="G262" s="42">
        <v>4761.6000000000004</v>
      </c>
      <c r="H262" s="630">
        <f t="shared" si="4"/>
        <v>0</v>
      </c>
      <c r="I262" s="621" t="s">
        <v>27</v>
      </c>
    </row>
    <row r="263" spans="1:9" ht="15.75" x14ac:dyDescent="0.25">
      <c r="A263" s="192">
        <v>41763</v>
      </c>
      <c r="B263" s="306" t="s">
        <v>1803</v>
      </c>
      <c r="C263" s="307" t="s">
        <v>2993</v>
      </c>
      <c r="D263" s="190" t="s">
        <v>34</v>
      </c>
      <c r="E263" s="210">
        <v>2448</v>
      </c>
      <c r="F263" s="35">
        <v>41764</v>
      </c>
      <c r="G263" s="42">
        <v>2448</v>
      </c>
      <c r="H263" s="630">
        <f t="shared" ref="H263:H326" si="5">E263-G263</f>
        <v>0</v>
      </c>
      <c r="I263" s="621" t="s">
        <v>27</v>
      </c>
    </row>
    <row r="264" spans="1:9" ht="15.75" x14ac:dyDescent="0.25">
      <c r="A264" s="192">
        <v>41763</v>
      </c>
      <c r="B264" s="306" t="s">
        <v>1804</v>
      </c>
      <c r="C264" s="307" t="s">
        <v>2993</v>
      </c>
      <c r="D264" s="190" t="s">
        <v>123</v>
      </c>
      <c r="E264" s="210">
        <v>2309.6</v>
      </c>
      <c r="F264" s="39" t="s">
        <v>3016</v>
      </c>
      <c r="G264" s="42">
        <v>2309.6</v>
      </c>
      <c r="H264" s="630">
        <f t="shared" si="5"/>
        <v>0</v>
      </c>
      <c r="I264" s="621" t="s">
        <v>8</v>
      </c>
    </row>
    <row r="265" spans="1:9" ht="15.75" x14ac:dyDescent="0.25">
      <c r="A265" s="192">
        <v>41763</v>
      </c>
      <c r="B265" s="306" t="s">
        <v>1805</v>
      </c>
      <c r="C265" s="307" t="s">
        <v>2993</v>
      </c>
      <c r="D265" s="190" t="s">
        <v>49</v>
      </c>
      <c r="E265" s="210">
        <v>5092</v>
      </c>
      <c r="F265" s="35">
        <v>41763</v>
      </c>
      <c r="G265" s="42">
        <v>5092</v>
      </c>
      <c r="H265" s="630">
        <f t="shared" si="5"/>
        <v>0</v>
      </c>
      <c r="I265" s="621"/>
    </row>
    <row r="266" spans="1:9" ht="15.75" x14ac:dyDescent="0.25">
      <c r="A266" s="192">
        <v>41763</v>
      </c>
      <c r="B266" s="306" t="s">
        <v>1806</v>
      </c>
      <c r="C266" s="307" t="s">
        <v>2993</v>
      </c>
      <c r="D266" s="190" t="s">
        <v>119</v>
      </c>
      <c r="E266" s="210">
        <v>4116</v>
      </c>
      <c r="F266" s="35">
        <v>41764</v>
      </c>
      <c r="G266" s="42">
        <v>4116</v>
      </c>
      <c r="H266" s="630">
        <f t="shared" si="5"/>
        <v>0</v>
      </c>
      <c r="I266" s="621" t="s">
        <v>65</v>
      </c>
    </row>
    <row r="267" spans="1:9" ht="15.75" x14ac:dyDescent="0.25">
      <c r="A267" s="192">
        <v>41763</v>
      </c>
      <c r="B267" s="306" t="s">
        <v>1807</v>
      </c>
      <c r="C267" s="307" t="s">
        <v>2993</v>
      </c>
      <c r="D267" s="190" t="s">
        <v>260</v>
      </c>
      <c r="E267" s="210">
        <v>1200</v>
      </c>
      <c r="F267" s="35">
        <v>41764</v>
      </c>
      <c r="G267" s="42">
        <v>1200</v>
      </c>
      <c r="H267" s="630">
        <f t="shared" si="5"/>
        <v>0</v>
      </c>
      <c r="I267" s="621" t="s">
        <v>65</v>
      </c>
    </row>
    <row r="268" spans="1:9" ht="15.75" x14ac:dyDescent="0.25">
      <c r="A268" s="192">
        <v>41763</v>
      </c>
      <c r="B268" s="306" t="s">
        <v>1808</v>
      </c>
      <c r="C268" s="307" t="s">
        <v>2993</v>
      </c>
      <c r="D268" s="190" t="s">
        <v>136</v>
      </c>
      <c r="E268" s="210">
        <v>5262</v>
      </c>
      <c r="F268" s="35">
        <v>41763</v>
      </c>
      <c r="G268" s="42">
        <v>5262</v>
      </c>
      <c r="H268" s="630">
        <f t="shared" si="5"/>
        <v>0</v>
      </c>
      <c r="I268" s="621"/>
    </row>
    <row r="269" spans="1:9" ht="15.75" x14ac:dyDescent="0.25">
      <c r="A269" s="192">
        <v>41763</v>
      </c>
      <c r="B269" s="306" t="s">
        <v>1809</v>
      </c>
      <c r="C269" s="307" t="s">
        <v>2993</v>
      </c>
      <c r="D269" s="190" t="s">
        <v>130</v>
      </c>
      <c r="E269" s="210">
        <v>8025</v>
      </c>
      <c r="F269" s="35">
        <v>41764</v>
      </c>
      <c r="G269" s="42">
        <v>8025</v>
      </c>
      <c r="H269" s="630">
        <f t="shared" si="5"/>
        <v>0</v>
      </c>
      <c r="I269" s="621" t="s">
        <v>21</v>
      </c>
    </row>
    <row r="270" spans="1:9" ht="15.75" x14ac:dyDescent="0.25">
      <c r="A270" s="192">
        <v>41763</v>
      </c>
      <c r="B270" s="306" t="s">
        <v>1811</v>
      </c>
      <c r="C270" s="307" t="s">
        <v>2993</v>
      </c>
      <c r="D270" s="190" t="s">
        <v>83</v>
      </c>
      <c r="E270" s="210">
        <v>3381.2</v>
      </c>
      <c r="F270" s="35">
        <v>41764</v>
      </c>
      <c r="G270" s="42">
        <v>3381.2</v>
      </c>
      <c r="H270" s="630">
        <f t="shared" si="5"/>
        <v>0</v>
      </c>
      <c r="I270" s="621" t="s">
        <v>21</v>
      </c>
    </row>
    <row r="271" spans="1:9" ht="15.75" x14ac:dyDescent="0.25">
      <c r="A271" s="192">
        <v>41763</v>
      </c>
      <c r="B271" s="306" t="s">
        <v>1812</v>
      </c>
      <c r="C271" s="307" t="s">
        <v>2993</v>
      </c>
      <c r="D271" s="190" t="s">
        <v>29</v>
      </c>
      <c r="E271" s="210">
        <v>5222.3999999999996</v>
      </c>
      <c r="F271" s="35">
        <v>41764</v>
      </c>
      <c r="G271" s="42">
        <v>5222.3999999999996</v>
      </c>
      <c r="H271" s="630">
        <f t="shared" si="5"/>
        <v>0</v>
      </c>
      <c r="I271" s="621" t="s">
        <v>27</v>
      </c>
    </row>
    <row r="272" spans="1:9" ht="15.75" x14ac:dyDescent="0.25">
      <c r="A272" s="192">
        <v>41763</v>
      </c>
      <c r="B272" s="306" t="s">
        <v>1813</v>
      </c>
      <c r="C272" s="307" t="s">
        <v>2993</v>
      </c>
      <c r="D272" s="196" t="s">
        <v>53</v>
      </c>
      <c r="E272" s="215">
        <v>0</v>
      </c>
      <c r="F272" s="33"/>
      <c r="G272" s="42"/>
      <c r="H272" s="630">
        <f t="shared" si="5"/>
        <v>0</v>
      </c>
      <c r="I272" s="621" t="s">
        <v>512</v>
      </c>
    </row>
    <row r="273" spans="1:9" ht="15.75" x14ac:dyDescent="0.25">
      <c r="A273" s="192">
        <v>41763</v>
      </c>
      <c r="B273" s="306" t="s">
        <v>1815</v>
      </c>
      <c r="C273" s="307" t="s">
        <v>2993</v>
      </c>
      <c r="D273" s="190" t="s">
        <v>58</v>
      </c>
      <c r="E273" s="210">
        <v>8905.6</v>
      </c>
      <c r="F273" s="35">
        <v>41764</v>
      </c>
      <c r="G273" s="42">
        <v>8905.6</v>
      </c>
      <c r="H273" s="630">
        <f t="shared" si="5"/>
        <v>0</v>
      </c>
      <c r="I273" s="621" t="s">
        <v>27</v>
      </c>
    </row>
    <row r="274" spans="1:9" ht="15.75" x14ac:dyDescent="0.25">
      <c r="A274" s="192">
        <v>41763</v>
      </c>
      <c r="B274" s="306" t="s">
        <v>1816</v>
      </c>
      <c r="C274" s="307" t="s">
        <v>2993</v>
      </c>
      <c r="D274" s="196" t="s">
        <v>53</v>
      </c>
      <c r="E274" s="215">
        <v>0</v>
      </c>
      <c r="F274" s="33"/>
      <c r="G274" s="42"/>
      <c r="H274" s="630">
        <f t="shared" si="5"/>
        <v>0</v>
      </c>
      <c r="I274" s="621" t="s">
        <v>1235</v>
      </c>
    </row>
    <row r="275" spans="1:9" ht="15.75" x14ac:dyDescent="0.25">
      <c r="A275" s="192">
        <v>41763</v>
      </c>
      <c r="B275" s="306" t="s">
        <v>1817</v>
      </c>
      <c r="C275" s="307" t="s">
        <v>2993</v>
      </c>
      <c r="D275" s="190" t="s">
        <v>215</v>
      </c>
      <c r="E275" s="210">
        <v>1431.4</v>
      </c>
      <c r="F275" s="35">
        <v>41763</v>
      </c>
      <c r="G275" s="42">
        <v>1431.4</v>
      </c>
      <c r="H275" s="630">
        <f t="shared" si="5"/>
        <v>0</v>
      </c>
      <c r="I275" s="621" t="s">
        <v>8</v>
      </c>
    </row>
    <row r="276" spans="1:9" ht="15.75" x14ac:dyDescent="0.25">
      <c r="A276" s="192">
        <v>41763</v>
      </c>
      <c r="B276" s="306" t="s">
        <v>1819</v>
      </c>
      <c r="C276" s="307" t="s">
        <v>2993</v>
      </c>
      <c r="D276" s="190" t="s">
        <v>124</v>
      </c>
      <c r="E276" s="210">
        <v>5025</v>
      </c>
      <c r="F276" s="35">
        <v>41764</v>
      </c>
      <c r="G276" s="42">
        <v>5025</v>
      </c>
      <c r="H276" s="630">
        <f t="shared" si="5"/>
        <v>0</v>
      </c>
      <c r="I276" s="621" t="s">
        <v>27</v>
      </c>
    </row>
    <row r="277" spans="1:9" ht="15.75" x14ac:dyDescent="0.25">
      <c r="A277" s="192">
        <v>41763</v>
      </c>
      <c r="B277" s="306" t="s">
        <v>1821</v>
      </c>
      <c r="C277" s="307" t="s">
        <v>2993</v>
      </c>
      <c r="D277" s="190" t="s">
        <v>55</v>
      </c>
      <c r="E277" s="210">
        <v>5492.2</v>
      </c>
      <c r="F277" s="35">
        <v>41763</v>
      </c>
      <c r="G277" s="42">
        <v>5492.2</v>
      </c>
      <c r="H277" s="630">
        <f t="shared" si="5"/>
        <v>0</v>
      </c>
      <c r="I277" s="621" t="s">
        <v>8</v>
      </c>
    </row>
    <row r="278" spans="1:9" ht="15.75" x14ac:dyDescent="0.25">
      <c r="A278" s="192">
        <v>41763</v>
      </c>
      <c r="B278" s="306" t="s">
        <v>1822</v>
      </c>
      <c r="C278" s="307" t="s">
        <v>2993</v>
      </c>
      <c r="D278" s="190" t="s">
        <v>8</v>
      </c>
      <c r="E278" s="210">
        <v>168</v>
      </c>
      <c r="F278" s="35">
        <v>41763</v>
      </c>
      <c r="G278" s="42">
        <v>168</v>
      </c>
      <c r="H278" s="630">
        <f t="shared" si="5"/>
        <v>0</v>
      </c>
      <c r="I278" s="621" t="s">
        <v>8</v>
      </c>
    </row>
    <row r="279" spans="1:9" ht="15.75" x14ac:dyDescent="0.25">
      <c r="A279" s="192">
        <v>41763</v>
      </c>
      <c r="B279" s="306" t="s">
        <v>1823</v>
      </c>
      <c r="C279" s="307" t="s">
        <v>2993</v>
      </c>
      <c r="D279" s="190" t="s">
        <v>1778</v>
      </c>
      <c r="E279" s="210">
        <v>1728</v>
      </c>
      <c r="F279" s="35">
        <v>41764</v>
      </c>
      <c r="G279" s="42">
        <v>1728</v>
      </c>
      <c r="H279" s="630">
        <f t="shared" si="5"/>
        <v>0</v>
      </c>
      <c r="I279" s="621" t="s">
        <v>27</v>
      </c>
    </row>
    <row r="280" spans="1:9" ht="15.75" x14ac:dyDescent="0.25">
      <c r="A280" s="192">
        <v>41763</v>
      </c>
      <c r="B280" s="306" t="s">
        <v>1825</v>
      </c>
      <c r="C280" s="307" t="s">
        <v>2993</v>
      </c>
      <c r="D280" s="190" t="s">
        <v>19</v>
      </c>
      <c r="E280" s="210">
        <v>18104.400000000001</v>
      </c>
      <c r="F280" s="45" t="s">
        <v>3017</v>
      </c>
      <c r="G280" s="42">
        <v>18104.400000000001</v>
      </c>
      <c r="H280" s="630">
        <f t="shared" si="5"/>
        <v>0</v>
      </c>
      <c r="I280" s="621" t="s">
        <v>492</v>
      </c>
    </row>
    <row r="281" spans="1:9" ht="15.75" x14ac:dyDescent="0.25">
      <c r="A281" s="192">
        <v>41763</v>
      </c>
      <c r="B281" s="306" t="s">
        <v>1826</v>
      </c>
      <c r="C281" s="307" t="s">
        <v>2993</v>
      </c>
      <c r="D281" s="190" t="s">
        <v>3018</v>
      </c>
      <c r="E281" s="210">
        <v>28729.599999999999</v>
      </c>
      <c r="F281" s="38" t="s">
        <v>3019</v>
      </c>
      <c r="G281" s="42">
        <v>28729.599999999999</v>
      </c>
      <c r="H281" s="630">
        <f t="shared" si="5"/>
        <v>0</v>
      </c>
      <c r="I281" s="621" t="s">
        <v>65</v>
      </c>
    </row>
    <row r="282" spans="1:9" ht="15.75" x14ac:dyDescent="0.25">
      <c r="A282" s="192">
        <v>41763</v>
      </c>
      <c r="B282" s="306" t="s">
        <v>1827</v>
      </c>
      <c r="C282" s="307" t="s">
        <v>2993</v>
      </c>
      <c r="D282" s="190" t="s">
        <v>180</v>
      </c>
      <c r="E282" s="210">
        <v>6872.4</v>
      </c>
      <c r="F282" s="35">
        <v>41765</v>
      </c>
      <c r="G282" s="42">
        <v>6872.4</v>
      </c>
      <c r="H282" s="630">
        <f t="shared" si="5"/>
        <v>0</v>
      </c>
      <c r="I282" s="621" t="s">
        <v>12</v>
      </c>
    </row>
    <row r="283" spans="1:9" ht="15.75" x14ac:dyDescent="0.25">
      <c r="A283" s="192">
        <v>41763</v>
      </c>
      <c r="B283" s="306" t="s">
        <v>1829</v>
      </c>
      <c r="C283" s="307" t="s">
        <v>2993</v>
      </c>
      <c r="D283" s="190" t="s">
        <v>163</v>
      </c>
      <c r="E283" s="210">
        <v>1387.5</v>
      </c>
      <c r="F283" s="35">
        <v>41763</v>
      </c>
      <c r="G283" s="42">
        <v>1387.5</v>
      </c>
      <c r="H283" s="630">
        <f t="shared" si="5"/>
        <v>0</v>
      </c>
      <c r="I283" s="621"/>
    </row>
    <row r="284" spans="1:9" ht="15.75" x14ac:dyDescent="0.25">
      <c r="A284" s="192">
        <v>41763</v>
      </c>
      <c r="B284" s="306" t="s">
        <v>1830</v>
      </c>
      <c r="C284" s="307" t="s">
        <v>2993</v>
      </c>
      <c r="D284" s="190" t="s">
        <v>11</v>
      </c>
      <c r="E284" s="210">
        <v>42917.599999999999</v>
      </c>
      <c r="F284" s="35">
        <v>41788</v>
      </c>
      <c r="G284" s="42">
        <v>42917.599999999999</v>
      </c>
      <c r="H284" s="630">
        <f t="shared" si="5"/>
        <v>0</v>
      </c>
      <c r="I284" s="621" t="s">
        <v>12</v>
      </c>
    </row>
    <row r="285" spans="1:9" ht="15.75" x14ac:dyDescent="0.25">
      <c r="A285" s="192">
        <v>41763</v>
      </c>
      <c r="B285" s="306" t="s">
        <v>1832</v>
      </c>
      <c r="C285" s="307" t="s">
        <v>2993</v>
      </c>
      <c r="D285" s="190" t="s">
        <v>98</v>
      </c>
      <c r="E285" s="210">
        <v>5785.2</v>
      </c>
      <c r="F285" s="35">
        <v>41765</v>
      </c>
      <c r="G285" s="42">
        <v>5785.2</v>
      </c>
      <c r="H285" s="630">
        <f t="shared" si="5"/>
        <v>0</v>
      </c>
      <c r="I285" s="621" t="s">
        <v>12</v>
      </c>
    </row>
    <row r="286" spans="1:9" ht="15.75" x14ac:dyDescent="0.25">
      <c r="A286" s="192">
        <v>41763</v>
      </c>
      <c r="B286" s="306" t="s">
        <v>1833</v>
      </c>
      <c r="C286" s="307" t="s">
        <v>2993</v>
      </c>
      <c r="D286" s="190" t="s">
        <v>12</v>
      </c>
      <c r="E286" s="210">
        <v>116</v>
      </c>
      <c r="F286" s="35">
        <v>41763</v>
      </c>
      <c r="G286" s="42">
        <v>116</v>
      </c>
      <c r="H286" s="630">
        <f t="shared" si="5"/>
        <v>0</v>
      </c>
      <c r="I286" s="621"/>
    </row>
    <row r="287" spans="1:9" ht="15.75" x14ac:dyDescent="0.25">
      <c r="A287" s="192">
        <v>41763</v>
      </c>
      <c r="B287" s="306" t="s">
        <v>1834</v>
      </c>
      <c r="C287" s="307" t="s">
        <v>2993</v>
      </c>
      <c r="D287" s="190" t="s">
        <v>99</v>
      </c>
      <c r="E287" s="210">
        <v>860.1</v>
      </c>
      <c r="F287" s="35">
        <v>41763</v>
      </c>
      <c r="G287" s="42">
        <v>860.1</v>
      </c>
      <c r="H287" s="630">
        <f t="shared" si="5"/>
        <v>0</v>
      </c>
      <c r="I287" s="621"/>
    </row>
    <row r="288" spans="1:9" ht="15.75" x14ac:dyDescent="0.25">
      <c r="A288" s="192">
        <v>41763</v>
      </c>
      <c r="B288" s="306" t="s">
        <v>1835</v>
      </c>
      <c r="C288" s="307" t="s">
        <v>2993</v>
      </c>
      <c r="D288" s="190" t="s">
        <v>2796</v>
      </c>
      <c r="E288" s="210">
        <v>5261</v>
      </c>
      <c r="F288" s="35">
        <v>41764</v>
      </c>
      <c r="G288" s="42">
        <v>5261</v>
      </c>
      <c r="H288" s="630">
        <f t="shared" si="5"/>
        <v>0</v>
      </c>
      <c r="I288" s="621" t="s">
        <v>65</v>
      </c>
    </row>
    <row r="289" spans="1:9" ht="15.75" x14ac:dyDescent="0.25">
      <c r="A289" s="192">
        <v>41763</v>
      </c>
      <c r="B289" s="306" t="s">
        <v>1837</v>
      </c>
      <c r="C289" s="307" t="s">
        <v>2993</v>
      </c>
      <c r="D289" s="190" t="s">
        <v>51</v>
      </c>
      <c r="E289" s="210">
        <v>1568.6</v>
      </c>
      <c r="F289" s="35">
        <v>41763</v>
      </c>
      <c r="G289" s="42">
        <v>1568.6</v>
      </c>
      <c r="H289" s="630">
        <f t="shared" si="5"/>
        <v>0</v>
      </c>
      <c r="I289" s="621"/>
    </row>
    <row r="290" spans="1:9" ht="15.75" x14ac:dyDescent="0.25">
      <c r="A290" s="192">
        <v>41763</v>
      </c>
      <c r="B290" s="306" t="s">
        <v>1838</v>
      </c>
      <c r="C290" s="307" t="s">
        <v>2993</v>
      </c>
      <c r="D290" s="190" t="s">
        <v>237</v>
      </c>
      <c r="E290" s="210">
        <v>7872</v>
      </c>
      <c r="F290" s="35">
        <v>41764</v>
      </c>
      <c r="G290" s="42">
        <v>7872</v>
      </c>
      <c r="H290" s="630">
        <f t="shared" si="5"/>
        <v>0</v>
      </c>
      <c r="I290" s="621" t="s">
        <v>21</v>
      </c>
    </row>
    <row r="291" spans="1:9" ht="15.75" x14ac:dyDescent="0.25">
      <c r="A291" s="192">
        <v>41763</v>
      </c>
      <c r="B291" s="306" t="s">
        <v>1839</v>
      </c>
      <c r="C291" s="307" t="s">
        <v>2993</v>
      </c>
      <c r="D291" s="190" t="s">
        <v>68</v>
      </c>
      <c r="E291" s="210">
        <v>5841</v>
      </c>
      <c r="F291" s="35">
        <v>41763</v>
      </c>
      <c r="G291" s="42">
        <v>5841</v>
      </c>
      <c r="H291" s="630">
        <f t="shared" si="5"/>
        <v>0</v>
      </c>
      <c r="I291" s="621"/>
    </row>
    <row r="292" spans="1:9" ht="15.75" x14ac:dyDescent="0.25">
      <c r="A292" s="192">
        <v>41763</v>
      </c>
      <c r="B292" s="306" t="s">
        <v>1840</v>
      </c>
      <c r="C292" s="307" t="s">
        <v>2993</v>
      </c>
      <c r="D292" s="190" t="s">
        <v>68</v>
      </c>
      <c r="E292" s="210">
        <v>19</v>
      </c>
      <c r="F292" s="35">
        <v>41763</v>
      </c>
      <c r="G292" s="42">
        <v>19</v>
      </c>
      <c r="H292" s="630">
        <f t="shared" si="5"/>
        <v>0</v>
      </c>
      <c r="I292" s="621"/>
    </row>
    <row r="293" spans="1:9" ht="15.75" x14ac:dyDescent="0.25">
      <c r="A293" s="192">
        <v>41763</v>
      </c>
      <c r="B293" s="306" t="s">
        <v>1843</v>
      </c>
      <c r="C293" s="307" t="s">
        <v>2993</v>
      </c>
      <c r="D293" s="190" t="s">
        <v>1030</v>
      </c>
      <c r="E293" s="210">
        <v>6745.2</v>
      </c>
      <c r="F293" s="35">
        <v>41763</v>
      </c>
      <c r="G293" s="42">
        <v>6745.2</v>
      </c>
      <c r="H293" s="630">
        <f t="shared" si="5"/>
        <v>0</v>
      </c>
      <c r="I293" s="621"/>
    </row>
    <row r="294" spans="1:9" ht="15.75" x14ac:dyDescent="0.25">
      <c r="A294" s="192">
        <v>41763</v>
      </c>
      <c r="B294" s="306" t="s">
        <v>1844</v>
      </c>
      <c r="C294" s="307" t="s">
        <v>2993</v>
      </c>
      <c r="D294" s="190" t="s">
        <v>871</v>
      </c>
      <c r="E294" s="210">
        <v>10016.4</v>
      </c>
      <c r="F294" s="35">
        <v>41763</v>
      </c>
      <c r="G294" s="42">
        <v>10016.4</v>
      </c>
      <c r="H294" s="630">
        <f t="shared" si="5"/>
        <v>0</v>
      </c>
      <c r="I294" s="621"/>
    </row>
    <row r="295" spans="1:9" ht="15.75" x14ac:dyDescent="0.25">
      <c r="A295" s="192">
        <v>41763</v>
      </c>
      <c r="B295" s="306" t="s">
        <v>1845</v>
      </c>
      <c r="C295" s="307" t="s">
        <v>2993</v>
      </c>
      <c r="D295" s="190" t="s">
        <v>14</v>
      </c>
      <c r="E295" s="210">
        <v>3360</v>
      </c>
      <c r="F295" s="35">
        <v>41764</v>
      </c>
      <c r="G295" s="42">
        <v>3360</v>
      </c>
      <c r="H295" s="630">
        <f t="shared" si="5"/>
        <v>0</v>
      </c>
      <c r="I295" s="621" t="s">
        <v>65</v>
      </c>
    </row>
    <row r="296" spans="1:9" ht="15.75" x14ac:dyDescent="0.25">
      <c r="A296" s="192">
        <v>41763</v>
      </c>
      <c r="B296" s="306" t="s">
        <v>1846</v>
      </c>
      <c r="C296" s="307" t="s">
        <v>2993</v>
      </c>
      <c r="D296" s="190" t="s">
        <v>1051</v>
      </c>
      <c r="E296" s="210">
        <v>431</v>
      </c>
      <c r="F296" s="35">
        <v>41763</v>
      </c>
      <c r="G296" s="42">
        <v>431</v>
      </c>
      <c r="H296" s="630">
        <f t="shared" si="5"/>
        <v>0</v>
      </c>
      <c r="I296" s="621"/>
    </row>
    <row r="297" spans="1:9" ht="15.75" x14ac:dyDescent="0.25">
      <c r="A297" s="192">
        <v>41763</v>
      </c>
      <c r="B297" s="306" t="s">
        <v>1847</v>
      </c>
      <c r="C297" s="307" t="s">
        <v>2993</v>
      </c>
      <c r="D297" s="190" t="s">
        <v>152</v>
      </c>
      <c r="E297" s="210">
        <v>8345</v>
      </c>
      <c r="F297" s="35">
        <v>41763</v>
      </c>
      <c r="G297" s="42">
        <v>8345</v>
      </c>
      <c r="H297" s="630">
        <f t="shared" si="5"/>
        <v>0</v>
      </c>
      <c r="I297" s="621"/>
    </row>
    <row r="298" spans="1:9" ht="15.75" x14ac:dyDescent="0.25">
      <c r="A298" s="192">
        <v>41763</v>
      </c>
      <c r="B298" s="306" t="s">
        <v>1849</v>
      </c>
      <c r="C298" s="307" t="s">
        <v>2993</v>
      </c>
      <c r="D298" s="190" t="s">
        <v>194</v>
      </c>
      <c r="E298" s="210">
        <v>17971.2</v>
      </c>
      <c r="F298" s="35">
        <v>41763</v>
      </c>
      <c r="G298" s="42">
        <v>17971.2</v>
      </c>
      <c r="H298" s="630">
        <f t="shared" si="5"/>
        <v>0</v>
      </c>
      <c r="I298" s="621"/>
    </row>
    <row r="299" spans="1:9" ht="15.75" x14ac:dyDescent="0.25">
      <c r="A299" s="192">
        <v>41764</v>
      </c>
      <c r="B299" s="306" t="s">
        <v>1851</v>
      </c>
      <c r="C299" s="307" t="s">
        <v>2993</v>
      </c>
      <c r="D299" s="190" t="s">
        <v>307</v>
      </c>
      <c r="E299" s="210">
        <v>13884</v>
      </c>
      <c r="F299" s="38" t="s">
        <v>3444</v>
      </c>
      <c r="G299" s="42">
        <v>13884</v>
      </c>
      <c r="H299" s="630">
        <f t="shared" si="5"/>
        <v>0</v>
      </c>
      <c r="I299" s="621" t="s">
        <v>65</v>
      </c>
    </row>
    <row r="300" spans="1:9" ht="15.75" x14ac:dyDescent="0.25">
      <c r="A300" s="192">
        <v>41764</v>
      </c>
      <c r="B300" s="306" t="s">
        <v>1852</v>
      </c>
      <c r="C300" s="307" t="s">
        <v>2993</v>
      </c>
      <c r="D300" s="190" t="s">
        <v>374</v>
      </c>
      <c r="E300" s="210">
        <v>9257</v>
      </c>
      <c r="F300" s="35">
        <v>41764</v>
      </c>
      <c r="G300" s="42">
        <v>9257</v>
      </c>
      <c r="H300" s="630">
        <f t="shared" si="5"/>
        <v>0</v>
      </c>
      <c r="I300" s="623"/>
    </row>
    <row r="301" spans="1:9" ht="15.75" x14ac:dyDescent="0.25">
      <c r="A301" s="192">
        <v>41764</v>
      </c>
      <c r="B301" s="306" t="s">
        <v>1853</v>
      </c>
      <c r="C301" s="307" t="s">
        <v>2993</v>
      </c>
      <c r="D301" s="190" t="s">
        <v>144</v>
      </c>
      <c r="E301" s="210">
        <v>4833</v>
      </c>
      <c r="F301" s="35">
        <v>41764</v>
      </c>
      <c r="G301" s="42">
        <v>4833</v>
      </c>
      <c r="H301" s="630">
        <f t="shared" si="5"/>
        <v>0</v>
      </c>
      <c r="I301" s="621" t="s">
        <v>65</v>
      </c>
    </row>
    <row r="302" spans="1:9" ht="15.75" x14ac:dyDescent="0.25">
      <c r="A302" s="192">
        <v>41764</v>
      </c>
      <c r="B302" s="306" t="s">
        <v>1854</v>
      </c>
      <c r="C302" s="307" t="s">
        <v>2993</v>
      </c>
      <c r="D302" s="190" t="s">
        <v>83</v>
      </c>
      <c r="E302" s="210">
        <v>5240.5</v>
      </c>
      <c r="F302" s="35">
        <v>41764</v>
      </c>
      <c r="G302" s="42">
        <v>5240.5</v>
      </c>
      <c r="H302" s="630">
        <f t="shared" si="5"/>
        <v>0</v>
      </c>
      <c r="I302" s="621"/>
    </row>
    <row r="303" spans="1:9" ht="15.75" x14ac:dyDescent="0.25">
      <c r="A303" s="192">
        <v>41764</v>
      </c>
      <c r="B303" s="306" t="s">
        <v>1855</v>
      </c>
      <c r="C303" s="307" t="s">
        <v>2993</v>
      </c>
      <c r="D303" s="190" t="s">
        <v>49</v>
      </c>
      <c r="E303" s="210">
        <v>2269.8000000000002</v>
      </c>
      <c r="F303" s="35">
        <v>41764</v>
      </c>
      <c r="G303" s="42">
        <v>2269.8000000000002</v>
      </c>
      <c r="H303" s="630">
        <f t="shared" si="5"/>
        <v>0</v>
      </c>
      <c r="I303" s="621"/>
    </row>
    <row r="304" spans="1:9" ht="15.75" x14ac:dyDescent="0.25">
      <c r="A304" s="192">
        <v>41764</v>
      </c>
      <c r="B304" s="306" t="s">
        <v>1856</v>
      </c>
      <c r="C304" s="307" t="s">
        <v>2993</v>
      </c>
      <c r="D304" s="190" t="s">
        <v>28</v>
      </c>
      <c r="E304" s="210">
        <v>8186</v>
      </c>
      <c r="F304" s="35">
        <v>41764</v>
      </c>
      <c r="G304" s="42">
        <v>8186</v>
      </c>
      <c r="H304" s="630">
        <f t="shared" si="5"/>
        <v>0</v>
      </c>
      <c r="I304" s="621"/>
    </row>
    <row r="305" spans="1:9" ht="15.75" x14ac:dyDescent="0.25">
      <c r="A305" s="192">
        <v>41764</v>
      </c>
      <c r="B305" s="306" t="s">
        <v>1858</v>
      </c>
      <c r="C305" s="307" t="s">
        <v>2993</v>
      </c>
      <c r="D305" s="190" t="s">
        <v>49</v>
      </c>
      <c r="E305" s="210">
        <v>2580</v>
      </c>
      <c r="F305" s="35">
        <v>41765</v>
      </c>
      <c r="G305" s="42">
        <v>2580</v>
      </c>
      <c r="H305" s="630">
        <f t="shared" si="5"/>
        <v>0</v>
      </c>
      <c r="I305" s="621" t="s">
        <v>8</v>
      </c>
    </row>
    <row r="306" spans="1:9" ht="15.75" x14ac:dyDescent="0.25">
      <c r="A306" s="192">
        <v>41764</v>
      </c>
      <c r="B306" s="306" t="s">
        <v>1859</v>
      </c>
      <c r="C306" s="307" t="s">
        <v>2993</v>
      </c>
      <c r="D306" s="190" t="s">
        <v>55</v>
      </c>
      <c r="E306" s="210">
        <v>10713.4</v>
      </c>
      <c r="F306" s="38" t="s">
        <v>3020</v>
      </c>
      <c r="G306" s="42">
        <v>10713.4</v>
      </c>
      <c r="H306" s="630">
        <f t="shared" si="5"/>
        <v>0</v>
      </c>
      <c r="I306" s="621"/>
    </row>
    <row r="307" spans="1:9" ht="15.75" x14ac:dyDescent="0.25">
      <c r="A307" s="192">
        <v>41764</v>
      </c>
      <c r="B307" s="306" t="s">
        <v>1860</v>
      </c>
      <c r="C307" s="307" t="s">
        <v>2993</v>
      </c>
      <c r="D307" s="190" t="s">
        <v>130</v>
      </c>
      <c r="E307" s="210">
        <v>8565.2000000000007</v>
      </c>
      <c r="F307" s="35">
        <v>41766</v>
      </c>
      <c r="G307" s="42">
        <v>8565.2000000000007</v>
      </c>
      <c r="H307" s="630">
        <f t="shared" si="5"/>
        <v>0</v>
      </c>
      <c r="I307" s="621" t="s">
        <v>21</v>
      </c>
    </row>
    <row r="308" spans="1:9" ht="15.75" x14ac:dyDescent="0.25">
      <c r="A308" s="192">
        <v>41764</v>
      </c>
      <c r="B308" s="306" t="s">
        <v>1861</v>
      </c>
      <c r="C308" s="307" t="s">
        <v>2993</v>
      </c>
      <c r="D308" s="190" t="s">
        <v>1778</v>
      </c>
      <c r="E308" s="210">
        <v>1260.5</v>
      </c>
      <c r="F308" s="35">
        <v>41764</v>
      </c>
      <c r="G308" s="42">
        <v>1260.5</v>
      </c>
      <c r="H308" s="630">
        <f t="shared" si="5"/>
        <v>0</v>
      </c>
      <c r="I308" s="621" t="s">
        <v>65</v>
      </c>
    </row>
    <row r="309" spans="1:9" ht="15.75" x14ac:dyDescent="0.25">
      <c r="A309" s="192">
        <v>41764</v>
      </c>
      <c r="B309" s="306" t="s">
        <v>1862</v>
      </c>
      <c r="C309" s="307" t="s">
        <v>2993</v>
      </c>
      <c r="D309" s="190" t="s">
        <v>36</v>
      </c>
      <c r="E309" s="213">
        <v>41226</v>
      </c>
      <c r="F309" s="45" t="s">
        <v>3021</v>
      </c>
      <c r="G309" s="42">
        <v>41226</v>
      </c>
      <c r="H309" s="630">
        <f t="shared" si="5"/>
        <v>0</v>
      </c>
      <c r="I309" s="621" t="s">
        <v>217</v>
      </c>
    </row>
    <row r="310" spans="1:9" ht="15.75" x14ac:dyDescent="0.25">
      <c r="A310" s="192">
        <v>41764</v>
      </c>
      <c r="B310" s="306" t="s">
        <v>1863</v>
      </c>
      <c r="C310" s="307" t="s">
        <v>2993</v>
      </c>
      <c r="D310" s="190" t="s">
        <v>374</v>
      </c>
      <c r="E310" s="210">
        <v>24816</v>
      </c>
      <c r="F310" s="35">
        <v>41764</v>
      </c>
      <c r="G310" s="42">
        <v>24816</v>
      </c>
      <c r="H310" s="630">
        <f t="shared" si="5"/>
        <v>0</v>
      </c>
      <c r="I310" s="621"/>
    </row>
    <row r="311" spans="1:9" ht="15.75" x14ac:dyDescent="0.25">
      <c r="A311" s="192">
        <v>41764</v>
      </c>
      <c r="B311" s="306" t="s">
        <v>1865</v>
      </c>
      <c r="C311" s="307" t="s">
        <v>2993</v>
      </c>
      <c r="D311" s="190" t="s">
        <v>47</v>
      </c>
      <c r="E311" s="210">
        <v>2539</v>
      </c>
      <c r="F311" s="35">
        <v>41764</v>
      </c>
      <c r="G311" s="42">
        <v>2539</v>
      </c>
      <c r="H311" s="630">
        <f t="shared" si="5"/>
        <v>0</v>
      </c>
      <c r="I311" s="621" t="s">
        <v>65</v>
      </c>
    </row>
    <row r="312" spans="1:9" ht="15.75" x14ac:dyDescent="0.25">
      <c r="A312" s="192">
        <v>41764</v>
      </c>
      <c r="B312" s="306" t="s">
        <v>1866</v>
      </c>
      <c r="C312" s="307" t="s">
        <v>2993</v>
      </c>
      <c r="D312" s="190" t="s">
        <v>57</v>
      </c>
      <c r="E312" s="210">
        <v>1175</v>
      </c>
      <c r="F312" s="35">
        <v>41764</v>
      </c>
      <c r="G312" s="42">
        <v>1175</v>
      </c>
      <c r="H312" s="630">
        <f t="shared" si="5"/>
        <v>0</v>
      </c>
      <c r="I312" s="621" t="s">
        <v>65</v>
      </c>
    </row>
    <row r="313" spans="1:9" ht="15.75" x14ac:dyDescent="0.25">
      <c r="A313" s="192">
        <v>41764</v>
      </c>
      <c r="B313" s="306" t="s">
        <v>1867</v>
      </c>
      <c r="C313" s="307" t="s">
        <v>2993</v>
      </c>
      <c r="D313" s="190" t="s">
        <v>29</v>
      </c>
      <c r="E313" s="210">
        <v>6206.5</v>
      </c>
      <c r="F313" s="35">
        <v>41764</v>
      </c>
      <c r="G313" s="42">
        <v>6206.5</v>
      </c>
      <c r="H313" s="630">
        <f t="shared" si="5"/>
        <v>0</v>
      </c>
      <c r="I313" s="621" t="s">
        <v>65</v>
      </c>
    </row>
    <row r="314" spans="1:9" ht="15.75" x14ac:dyDescent="0.25">
      <c r="A314" s="192">
        <v>41764</v>
      </c>
      <c r="B314" s="306" t="s">
        <v>1868</v>
      </c>
      <c r="C314" s="307" t="s">
        <v>2993</v>
      </c>
      <c r="D314" s="190" t="s">
        <v>8</v>
      </c>
      <c r="E314" s="210">
        <v>684</v>
      </c>
      <c r="F314" s="35">
        <v>41764</v>
      </c>
      <c r="G314" s="42">
        <v>684</v>
      </c>
      <c r="H314" s="630">
        <f t="shared" si="5"/>
        <v>0</v>
      </c>
      <c r="I314" s="621" t="s">
        <v>8</v>
      </c>
    </row>
    <row r="315" spans="1:9" ht="15.75" x14ac:dyDescent="0.25">
      <c r="A315" s="192">
        <v>41764</v>
      </c>
      <c r="B315" s="306" t="s">
        <v>1869</v>
      </c>
      <c r="C315" s="307" t="s">
        <v>2993</v>
      </c>
      <c r="D315" s="190" t="s">
        <v>111</v>
      </c>
      <c r="E315" s="210">
        <v>9504</v>
      </c>
      <c r="F315" s="35">
        <v>41765</v>
      </c>
      <c r="G315" s="42">
        <v>9504</v>
      </c>
      <c r="H315" s="630">
        <f t="shared" si="5"/>
        <v>0</v>
      </c>
      <c r="I315" s="621" t="s">
        <v>21</v>
      </c>
    </row>
    <row r="316" spans="1:9" ht="15.75" x14ac:dyDescent="0.25">
      <c r="A316" s="192">
        <v>41764</v>
      </c>
      <c r="B316" s="306" t="s">
        <v>1871</v>
      </c>
      <c r="C316" s="307" t="s">
        <v>2993</v>
      </c>
      <c r="D316" s="190" t="s">
        <v>366</v>
      </c>
      <c r="E316" s="210">
        <v>3705</v>
      </c>
      <c r="F316" s="35">
        <v>41764</v>
      </c>
      <c r="G316" s="42">
        <v>3705</v>
      </c>
      <c r="H316" s="630">
        <f t="shared" si="5"/>
        <v>0</v>
      </c>
      <c r="I316" s="621" t="s">
        <v>21</v>
      </c>
    </row>
    <row r="317" spans="1:9" ht="15.75" x14ac:dyDescent="0.25">
      <c r="A317" s="192">
        <v>41764</v>
      </c>
      <c r="B317" s="306" t="s">
        <v>1872</v>
      </c>
      <c r="C317" s="307" t="s">
        <v>2993</v>
      </c>
      <c r="D317" s="190" t="s">
        <v>183</v>
      </c>
      <c r="E317" s="210">
        <v>5049</v>
      </c>
      <c r="F317" s="35">
        <v>41767</v>
      </c>
      <c r="G317" s="42">
        <v>5049</v>
      </c>
      <c r="H317" s="630">
        <f t="shared" si="5"/>
        <v>0</v>
      </c>
      <c r="I317" s="621" t="s">
        <v>65</v>
      </c>
    </row>
    <row r="318" spans="1:9" ht="15.75" x14ac:dyDescent="0.25">
      <c r="A318" s="192">
        <v>41764</v>
      </c>
      <c r="B318" s="306" t="s">
        <v>1873</v>
      </c>
      <c r="C318" s="307" t="s">
        <v>2993</v>
      </c>
      <c r="D318" s="190" t="s">
        <v>32</v>
      </c>
      <c r="E318" s="210">
        <v>10941</v>
      </c>
      <c r="F318" s="35">
        <v>41766</v>
      </c>
      <c r="G318" s="42">
        <v>10941</v>
      </c>
      <c r="H318" s="630">
        <f t="shared" si="5"/>
        <v>0</v>
      </c>
      <c r="I318" s="621" t="s">
        <v>65</v>
      </c>
    </row>
    <row r="319" spans="1:9" ht="15.75" x14ac:dyDescent="0.25">
      <c r="A319" s="192">
        <v>41764</v>
      </c>
      <c r="B319" s="306" t="s">
        <v>1874</v>
      </c>
      <c r="C319" s="307" t="s">
        <v>2993</v>
      </c>
      <c r="D319" s="190" t="s">
        <v>22</v>
      </c>
      <c r="E319" s="210">
        <v>2070</v>
      </c>
      <c r="F319" s="39" t="s">
        <v>3022</v>
      </c>
      <c r="G319" s="42">
        <v>2070</v>
      </c>
      <c r="H319" s="630">
        <f t="shared" si="5"/>
        <v>0</v>
      </c>
      <c r="I319" s="621"/>
    </row>
    <row r="320" spans="1:9" ht="15.75" x14ac:dyDescent="0.25">
      <c r="A320" s="192">
        <v>41764</v>
      </c>
      <c r="B320" s="306" t="s">
        <v>1875</v>
      </c>
      <c r="C320" s="307" t="s">
        <v>2993</v>
      </c>
      <c r="D320" s="196" t="s">
        <v>53</v>
      </c>
      <c r="E320" s="215">
        <v>0</v>
      </c>
      <c r="F320" s="33"/>
      <c r="G320" s="42"/>
      <c r="H320" s="630">
        <f t="shared" si="5"/>
        <v>0</v>
      </c>
      <c r="I320" s="621" t="s">
        <v>324</v>
      </c>
    </row>
    <row r="321" spans="1:9" ht="15.75" x14ac:dyDescent="0.25">
      <c r="A321" s="192">
        <v>41764</v>
      </c>
      <c r="B321" s="306" t="s">
        <v>1876</v>
      </c>
      <c r="C321" s="307" t="s">
        <v>2993</v>
      </c>
      <c r="D321" s="190" t="s">
        <v>544</v>
      </c>
      <c r="E321" s="210">
        <v>10848.5</v>
      </c>
      <c r="F321" s="35">
        <v>41764</v>
      </c>
      <c r="G321" s="42">
        <v>10848.5</v>
      </c>
      <c r="H321" s="630">
        <f t="shared" si="5"/>
        <v>0</v>
      </c>
      <c r="I321" s="621"/>
    </row>
    <row r="322" spans="1:9" ht="15.75" x14ac:dyDescent="0.25">
      <c r="A322" s="192">
        <v>41764</v>
      </c>
      <c r="B322" s="306" t="s">
        <v>1877</v>
      </c>
      <c r="C322" s="307" t="s">
        <v>2993</v>
      </c>
      <c r="D322" s="190" t="s">
        <v>260</v>
      </c>
      <c r="E322" s="210">
        <v>1812</v>
      </c>
      <c r="F322" s="35">
        <v>41764</v>
      </c>
      <c r="G322" s="42">
        <v>1812</v>
      </c>
      <c r="H322" s="630">
        <f t="shared" si="5"/>
        <v>0</v>
      </c>
      <c r="I322" s="621" t="s">
        <v>543</v>
      </c>
    </row>
    <row r="323" spans="1:9" ht="15.75" x14ac:dyDescent="0.25">
      <c r="A323" s="192">
        <v>41764</v>
      </c>
      <c r="B323" s="306" t="s">
        <v>1879</v>
      </c>
      <c r="C323" s="307" t="s">
        <v>2993</v>
      </c>
      <c r="D323" s="190" t="s">
        <v>3023</v>
      </c>
      <c r="E323" s="210">
        <v>2045</v>
      </c>
      <c r="F323" s="35">
        <v>41764</v>
      </c>
      <c r="G323" s="42">
        <v>2045</v>
      </c>
      <c r="H323" s="630">
        <f t="shared" si="5"/>
        <v>0</v>
      </c>
      <c r="I323" s="621" t="s">
        <v>217</v>
      </c>
    </row>
    <row r="324" spans="1:9" ht="15.75" x14ac:dyDescent="0.25">
      <c r="A324" s="192">
        <v>41764</v>
      </c>
      <c r="B324" s="306" t="s">
        <v>1880</v>
      </c>
      <c r="C324" s="307" t="s">
        <v>2993</v>
      </c>
      <c r="D324" s="190" t="s">
        <v>2956</v>
      </c>
      <c r="E324" s="210">
        <v>32932</v>
      </c>
      <c r="F324" s="35">
        <v>41764</v>
      </c>
      <c r="G324" s="42">
        <v>32932</v>
      </c>
      <c r="H324" s="630">
        <f t="shared" si="5"/>
        <v>0</v>
      </c>
      <c r="I324" s="621" t="s">
        <v>8</v>
      </c>
    </row>
    <row r="325" spans="1:9" ht="15.75" x14ac:dyDescent="0.25">
      <c r="A325" s="192">
        <v>41764</v>
      </c>
      <c r="B325" s="306" t="s">
        <v>1881</v>
      </c>
      <c r="C325" s="307" t="s">
        <v>2993</v>
      </c>
      <c r="D325" s="190" t="s">
        <v>16</v>
      </c>
      <c r="E325" s="210">
        <v>167443.5</v>
      </c>
      <c r="F325" s="35">
        <v>41781</v>
      </c>
      <c r="G325" s="42">
        <v>167443.5</v>
      </c>
      <c r="H325" s="630">
        <f t="shared" si="5"/>
        <v>0</v>
      </c>
      <c r="I325" s="621" t="s">
        <v>162</v>
      </c>
    </row>
    <row r="326" spans="1:9" ht="15.75" x14ac:dyDescent="0.25">
      <c r="A326" s="192">
        <v>41764</v>
      </c>
      <c r="B326" s="306" t="s">
        <v>1882</v>
      </c>
      <c r="C326" s="307" t="s">
        <v>2993</v>
      </c>
      <c r="D326" s="190" t="s">
        <v>2431</v>
      </c>
      <c r="E326" s="210">
        <v>662</v>
      </c>
      <c r="F326" s="35">
        <v>41764</v>
      </c>
      <c r="G326" s="42">
        <v>662</v>
      </c>
      <c r="H326" s="630">
        <f t="shared" si="5"/>
        <v>0</v>
      </c>
      <c r="I326" s="621"/>
    </row>
    <row r="327" spans="1:9" ht="15.75" x14ac:dyDescent="0.25">
      <c r="A327" s="192">
        <v>41764</v>
      </c>
      <c r="B327" s="306" t="s">
        <v>1883</v>
      </c>
      <c r="C327" s="307" t="s">
        <v>2993</v>
      </c>
      <c r="D327" s="190" t="s">
        <v>96</v>
      </c>
      <c r="E327" s="210">
        <v>40183</v>
      </c>
      <c r="F327" s="35">
        <v>41764</v>
      </c>
      <c r="G327" s="42">
        <v>40183</v>
      </c>
      <c r="H327" s="630">
        <f t="shared" ref="H327:H390" si="6">E327-G327</f>
        <v>0</v>
      </c>
      <c r="I327" s="621" t="s">
        <v>27</v>
      </c>
    </row>
    <row r="328" spans="1:9" ht="15.75" x14ac:dyDescent="0.25">
      <c r="A328" s="192">
        <v>41764</v>
      </c>
      <c r="B328" s="306" t="s">
        <v>1885</v>
      </c>
      <c r="C328" s="307" t="s">
        <v>2993</v>
      </c>
      <c r="D328" s="190" t="s">
        <v>8</v>
      </c>
      <c r="E328" s="210">
        <v>2744</v>
      </c>
      <c r="F328" s="35">
        <v>41764</v>
      </c>
      <c r="G328" s="42">
        <v>2744</v>
      </c>
      <c r="H328" s="630">
        <f t="shared" si="6"/>
        <v>0</v>
      </c>
      <c r="I328" s="621" t="s">
        <v>8</v>
      </c>
    </row>
    <row r="329" spans="1:9" ht="15.75" x14ac:dyDescent="0.25">
      <c r="A329" s="192">
        <v>41764</v>
      </c>
      <c r="B329" s="306" t="s">
        <v>1886</v>
      </c>
      <c r="C329" s="307" t="s">
        <v>2993</v>
      </c>
      <c r="D329" s="190" t="s">
        <v>172</v>
      </c>
      <c r="E329" s="210">
        <v>25800</v>
      </c>
      <c r="F329" s="35">
        <v>41764</v>
      </c>
      <c r="G329" s="42">
        <v>25800</v>
      </c>
      <c r="H329" s="630">
        <f t="shared" si="6"/>
        <v>0</v>
      </c>
      <c r="I329" s="621" t="s">
        <v>27</v>
      </c>
    </row>
    <row r="330" spans="1:9" ht="15.75" x14ac:dyDescent="0.25">
      <c r="A330" s="192">
        <v>41764</v>
      </c>
      <c r="B330" s="306" t="s">
        <v>1888</v>
      </c>
      <c r="C330" s="307" t="s">
        <v>2993</v>
      </c>
      <c r="D330" s="190" t="s">
        <v>769</v>
      </c>
      <c r="E330" s="210">
        <v>8279</v>
      </c>
      <c r="F330" s="35">
        <v>41764</v>
      </c>
      <c r="G330" s="42">
        <v>8279</v>
      </c>
      <c r="H330" s="630">
        <f t="shared" si="6"/>
        <v>0</v>
      </c>
      <c r="I330" s="621"/>
    </row>
    <row r="331" spans="1:9" ht="15.75" x14ac:dyDescent="0.25">
      <c r="A331" s="192">
        <v>41764</v>
      </c>
      <c r="B331" s="306" t="s">
        <v>1889</v>
      </c>
      <c r="C331" s="307" t="s">
        <v>2993</v>
      </c>
      <c r="D331" s="190" t="s">
        <v>8</v>
      </c>
      <c r="E331" s="210">
        <v>710</v>
      </c>
      <c r="F331" s="35">
        <v>41764</v>
      </c>
      <c r="G331" s="42">
        <v>710</v>
      </c>
      <c r="H331" s="630">
        <f t="shared" si="6"/>
        <v>0</v>
      </c>
      <c r="I331" s="621" t="s">
        <v>8</v>
      </c>
    </row>
    <row r="332" spans="1:9" ht="15.75" x14ac:dyDescent="0.25">
      <c r="A332" s="192">
        <v>41764</v>
      </c>
      <c r="B332" s="306" t="s">
        <v>1890</v>
      </c>
      <c r="C332" s="307" t="s">
        <v>2993</v>
      </c>
      <c r="D332" s="190" t="s">
        <v>501</v>
      </c>
      <c r="E332" s="210">
        <v>3890</v>
      </c>
      <c r="F332" s="35">
        <v>41764</v>
      </c>
      <c r="G332" s="42">
        <v>3890</v>
      </c>
      <c r="H332" s="630">
        <f t="shared" si="6"/>
        <v>0</v>
      </c>
      <c r="I332" s="621"/>
    </row>
    <row r="333" spans="1:9" ht="15.75" x14ac:dyDescent="0.25">
      <c r="A333" s="192">
        <v>41764</v>
      </c>
      <c r="B333" s="306" t="s">
        <v>1891</v>
      </c>
      <c r="C333" s="307" t="s">
        <v>2993</v>
      </c>
      <c r="D333" s="190" t="s">
        <v>11</v>
      </c>
      <c r="E333" s="210">
        <v>1912</v>
      </c>
      <c r="F333" s="35">
        <v>41764</v>
      </c>
      <c r="G333" s="42">
        <v>1912</v>
      </c>
      <c r="H333" s="630">
        <f t="shared" si="6"/>
        <v>0</v>
      </c>
      <c r="I333" s="621"/>
    </row>
    <row r="334" spans="1:9" ht="15.75" x14ac:dyDescent="0.25">
      <c r="A334" s="192">
        <v>41764</v>
      </c>
      <c r="B334" s="306" t="s">
        <v>1892</v>
      </c>
      <c r="C334" s="307" t="s">
        <v>2993</v>
      </c>
      <c r="D334" s="190" t="s">
        <v>304</v>
      </c>
      <c r="E334" s="210">
        <v>22185</v>
      </c>
      <c r="F334" s="35">
        <v>41764</v>
      </c>
      <c r="G334" s="42">
        <v>22185</v>
      </c>
      <c r="H334" s="630">
        <f t="shared" si="6"/>
        <v>0</v>
      </c>
      <c r="I334" s="621" t="s">
        <v>162</v>
      </c>
    </row>
    <row r="335" spans="1:9" ht="15.75" x14ac:dyDescent="0.25">
      <c r="A335" s="192">
        <v>41764</v>
      </c>
      <c r="B335" s="306" t="s">
        <v>1893</v>
      </c>
      <c r="C335" s="307" t="s">
        <v>2993</v>
      </c>
      <c r="D335" s="190" t="s">
        <v>74</v>
      </c>
      <c r="E335" s="210">
        <v>7257.5</v>
      </c>
      <c r="F335" s="35">
        <v>41764</v>
      </c>
      <c r="G335" s="42">
        <v>7257.5</v>
      </c>
      <c r="H335" s="630">
        <f t="shared" si="6"/>
        <v>0</v>
      </c>
      <c r="I335" s="621"/>
    </row>
    <row r="336" spans="1:9" ht="15.75" x14ac:dyDescent="0.25">
      <c r="A336" s="192">
        <v>41764</v>
      </c>
      <c r="B336" s="306" t="s">
        <v>1895</v>
      </c>
      <c r="C336" s="307" t="s">
        <v>2993</v>
      </c>
      <c r="D336" s="190" t="s">
        <v>136</v>
      </c>
      <c r="E336" s="210">
        <v>920.4</v>
      </c>
      <c r="F336" s="35">
        <v>41764</v>
      </c>
      <c r="G336" s="42">
        <v>920.4</v>
      </c>
      <c r="H336" s="630">
        <f t="shared" si="6"/>
        <v>0</v>
      </c>
      <c r="I336" s="621"/>
    </row>
    <row r="337" spans="1:9" ht="15.75" x14ac:dyDescent="0.25">
      <c r="A337" s="192">
        <v>41764</v>
      </c>
      <c r="B337" s="306" t="s">
        <v>1896</v>
      </c>
      <c r="C337" s="307" t="s">
        <v>2993</v>
      </c>
      <c r="D337" s="190" t="s">
        <v>215</v>
      </c>
      <c r="E337" s="210">
        <v>3284</v>
      </c>
      <c r="F337" s="35">
        <v>41764</v>
      </c>
      <c r="G337" s="42">
        <v>3284</v>
      </c>
      <c r="H337" s="630">
        <f t="shared" si="6"/>
        <v>0</v>
      </c>
      <c r="I337" s="621"/>
    </row>
    <row r="338" spans="1:9" ht="15.75" x14ac:dyDescent="0.25">
      <c r="A338" s="192">
        <v>41764</v>
      </c>
      <c r="B338" s="306" t="s">
        <v>1897</v>
      </c>
      <c r="C338" s="307" t="s">
        <v>2993</v>
      </c>
      <c r="D338" s="190" t="s">
        <v>508</v>
      </c>
      <c r="E338" s="210">
        <v>30740.5</v>
      </c>
      <c r="F338" s="38" t="s">
        <v>3024</v>
      </c>
      <c r="G338" s="42">
        <v>30740.5</v>
      </c>
      <c r="H338" s="630">
        <f t="shared" si="6"/>
        <v>0</v>
      </c>
      <c r="I338" s="621" t="s">
        <v>8</v>
      </c>
    </row>
    <row r="339" spans="1:9" ht="15.75" x14ac:dyDescent="0.25">
      <c r="A339" s="192">
        <v>41764</v>
      </c>
      <c r="B339" s="306" t="s">
        <v>1898</v>
      </c>
      <c r="C339" s="307" t="s">
        <v>2993</v>
      </c>
      <c r="D339" s="190" t="s">
        <v>8</v>
      </c>
      <c r="E339" s="210">
        <v>1254</v>
      </c>
      <c r="F339" s="35">
        <v>41764</v>
      </c>
      <c r="G339" s="42">
        <v>1254</v>
      </c>
      <c r="H339" s="630">
        <f t="shared" si="6"/>
        <v>0</v>
      </c>
      <c r="I339" s="621" t="s">
        <v>8</v>
      </c>
    </row>
    <row r="340" spans="1:9" ht="15.75" x14ac:dyDescent="0.25">
      <c r="A340" s="192">
        <v>41764</v>
      </c>
      <c r="B340" s="306" t="s">
        <v>1899</v>
      </c>
      <c r="C340" s="307" t="s">
        <v>2993</v>
      </c>
      <c r="D340" s="190" t="s">
        <v>106</v>
      </c>
      <c r="E340" s="210">
        <v>100280.4</v>
      </c>
      <c r="F340" s="35">
        <v>41780</v>
      </c>
      <c r="G340" s="42">
        <v>100280.4</v>
      </c>
      <c r="H340" s="630">
        <f t="shared" si="6"/>
        <v>0</v>
      </c>
      <c r="I340" s="621" t="s">
        <v>27</v>
      </c>
    </row>
    <row r="341" spans="1:9" ht="15.75" x14ac:dyDescent="0.25">
      <c r="A341" s="192">
        <v>41764</v>
      </c>
      <c r="B341" s="306" t="s">
        <v>1901</v>
      </c>
      <c r="C341" s="307" t="s">
        <v>2993</v>
      </c>
      <c r="D341" s="190" t="s">
        <v>110</v>
      </c>
      <c r="E341" s="210">
        <v>44246.400000000001</v>
      </c>
      <c r="F341" s="35">
        <v>41773</v>
      </c>
      <c r="G341" s="42">
        <v>44246.400000000001</v>
      </c>
      <c r="H341" s="630">
        <f t="shared" si="6"/>
        <v>0</v>
      </c>
      <c r="I341" s="621" t="s">
        <v>217</v>
      </c>
    </row>
    <row r="342" spans="1:9" ht="15.75" x14ac:dyDescent="0.25">
      <c r="A342" s="192">
        <v>41764</v>
      </c>
      <c r="B342" s="306" t="s">
        <v>1903</v>
      </c>
      <c r="C342" s="307" t="s">
        <v>2993</v>
      </c>
      <c r="D342" s="190" t="s">
        <v>78</v>
      </c>
      <c r="E342" s="210">
        <v>2723.2</v>
      </c>
      <c r="F342" s="35">
        <v>41765</v>
      </c>
      <c r="G342" s="42">
        <v>2723.2</v>
      </c>
      <c r="H342" s="630">
        <f t="shared" si="6"/>
        <v>0</v>
      </c>
      <c r="I342" s="621" t="s">
        <v>217</v>
      </c>
    </row>
    <row r="343" spans="1:9" ht="15.75" x14ac:dyDescent="0.25">
      <c r="A343" s="192">
        <v>41764</v>
      </c>
      <c r="B343" s="306" t="s">
        <v>1904</v>
      </c>
      <c r="C343" s="307" t="s">
        <v>2993</v>
      </c>
      <c r="D343" s="190" t="s">
        <v>233</v>
      </c>
      <c r="E343" s="210">
        <v>2027.5</v>
      </c>
      <c r="F343" s="35">
        <v>41765</v>
      </c>
      <c r="G343" s="42">
        <v>2027.5</v>
      </c>
      <c r="H343" s="630">
        <f t="shared" si="6"/>
        <v>0</v>
      </c>
      <c r="I343" s="621" t="s">
        <v>217</v>
      </c>
    </row>
    <row r="344" spans="1:9" ht="15.75" x14ac:dyDescent="0.25">
      <c r="A344" s="192">
        <v>41764</v>
      </c>
      <c r="B344" s="306" t="s">
        <v>1905</v>
      </c>
      <c r="C344" s="307" t="s">
        <v>2993</v>
      </c>
      <c r="D344" s="190" t="s">
        <v>871</v>
      </c>
      <c r="E344" s="210">
        <v>9231</v>
      </c>
      <c r="F344" s="35">
        <v>41765</v>
      </c>
      <c r="G344" s="42">
        <v>9231</v>
      </c>
      <c r="H344" s="630">
        <f t="shared" si="6"/>
        <v>0</v>
      </c>
      <c r="I344" s="621" t="s">
        <v>217</v>
      </c>
    </row>
    <row r="345" spans="1:9" ht="15.75" x14ac:dyDescent="0.25">
      <c r="A345" s="192">
        <v>41764</v>
      </c>
      <c r="B345" s="306" t="s">
        <v>1906</v>
      </c>
      <c r="C345" s="307" t="s">
        <v>2993</v>
      </c>
      <c r="D345" s="190" t="s">
        <v>435</v>
      </c>
      <c r="E345" s="210">
        <v>8957.85</v>
      </c>
      <c r="F345" s="39" t="s">
        <v>3025</v>
      </c>
      <c r="G345" s="42">
        <v>8957.85</v>
      </c>
      <c r="H345" s="630">
        <f t="shared" si="6"/>
        <v>0</v>
      </c>
      <c r="I345" s="621" t="s">
        <v>8</v>
      </c>
    </row>
    <row r="346" spans="1:9" ht="15.75" x14ac:dyDescent="0.25">
      <c r="A346" s="192">
        <v>41764</v>
      </c>
      <c r="B346" s="306" t="s">
        <v>1907</v>
      </c>
      <c r="C346" s="307" t="s">
        <v>2993</v>
      </c>
      <c r="D346" s="190" t="s">
        <v>98</v>
      </c>
      <c r="E346" s="210">
        <v>10898</v>
      </c>
      <c r="F346" s="35">
        <v>41766</v>
      </c>
      <c r="G346" s="42">
        <v>10898</v>
      </c>
      <c r="H346" s="630">
        <f t="shared" si="6"/>
        <v>0</v>
      </c>
      <c r="I346" s="621" t="s">
        <v>21</v>
      </c>
    </row>
    <row r="347" spans="1:9" ht="15.75" x14ac:dyDescent="0.25">
      <c r="A347" s="192">
        <v>41764</v>
      </c>
      <c r="B347" s="306" t="s">
        <v>1908</v>
      </c>
      <c r="C347" s="307" t="s">
        <v>2993</v>
      </c>
      <c r="D347" s="190" t="s">
        <v>3026</v>
      </c>
      <c r="E347" s="210">
        <v>2092.5</v>
      </c>
      <c r="F347" s="35">
        <v>41765</v>
      </c>
      <c r="G347" s="42">
        <v>2092.5</v>
      </c>
      <c r="H347" s="630">
        <f t="shared" si="6"/>
        <v>0</v>
      </c>
      <c r="I347" s="621" t="s">
        <v>217</v>
      </c>
    </row>
    <row r="348" spans="1:9" ht="15.75" x14ac:dyDescent="0.25">
      <c r="A348" s="192">
        <v>41764</v>
      </c>
      <c r="B348" s="306" t="s">
        <v>1910</v>
      </c>
      <c r="C348" s="307" t="s">
        <v>2993</v>
      </c>
      <c r="D348" s="190" t="s">
        <v>68</v>
      </c>
      <c r="E348" s="210">
        <v>5593</v>
      </c>
      <c r="F348" s="35">
        <v>41766</v>
      </c>
      <c r="G348" s="42">
        <v>5593</v>
      </c>
      <c r="H348" s="630">
        <f t="shared" si="6"/>
        <v>0</v>
      </c>
      <c r="I348" s="621" t="s">
        <v>21</v>
      </c>
    </row>
    <row r="349" spans="1:9" ht="15.75" x14ac:dyDescent="0.25">
      <c r="A349" s="192">
        <v>41764</v>
      </c>
      <c r="B349" s="306" t="s">
        <v>1911</v>
      </c>
      <c r="C349" s="307" t="s">
        <v>2993</v>
      </c>
      <c r="D349" s="190" t="s">
        <v>64</v>
      </c>
      <c r="E349" s="210">
        <v>3302.5</v>
      </c>
      <c r="F349" s="35">
        <v>41766</v>
      </c>
      <c r="G349" s="42">
        <v>3302.5</v>
      </c>
      <c r="H349" s="630">
        <f t="shared" si="6"/>
        <v>0</v>
      </c>
      <c r="I349" s="621" t="s">
        <v>21</v>
      </c>
    </row>
    <row r="350" spans="1:9" ht="15.75" x14ac:dyDescent="0.25">
      <c r="A350" s="192">
        <v>41764</v>
      </c>
      <c r="B350" s="306" t="s">
        <v>1913</v>
      </c>
      <c r="C350" s="307" t="s">
        <v>2993</v>
      </c>
      <c r="D350" s="190" t="s">
        <v>19</v>
      </c>
      <c r="E350" s="210">
        <v>728564.43</v>
      </c>
      <c r="F350" s="338" t="s">
        <v>4901</v>
      </c>
      <c r="G350" s="42">
        <f>1369.77+296550+280630+15550+134464.66</f>
        <v>728564.43</v>
      </c>
      <c r="H350" s="630">
        <f t="shared" si="6"/>
        <v>0</v>
      </c>
      <c r="I350" s="621"/>
    </row>
    <row r="351" spans="1:9" ht="34.5" x14ac:dyDescent="0.25">
      <c r="A351" s="192">
        <v>41764</v>
      </c>
      <c r="B351" s="306" t="s">
        <v>1914</v>
      </c>
      <c r="C351" s="307" t="s">
        <v>2993</v>
      </c>
      <c r="D351" s="190" t="s">
        <v>71</v>
      </c>
      <c r="E351" s="210">
        <v>13510.8</v>
      </c>
      <c r="F351" s="63" t="s">
        <v>3027</v>
      </c>
      <c r="G351" s="54">
        <v>13510.8</v>
      </c>
      <c r="H351" s="630">
        <f t="shared" si="6"/>
        <v>0</v>
      </c>
      <c r="I351" s="621" t="s">
        <v>21</v>
      </c>
    </row>
    <row r="352" spans="1:9" ht="15.75" x14ac:dyDescent="0.25">
      <c r="A352" s="192">
        <v>41764</v>
      </c>
      <c r="B352" s="306" t="s">
        <v>1916</v>
      </c>
      <c r="C352" s="307" t="s">
        <v>2993</v>
      </c>
      <c r="D352" s="190" t="s">
        <v>168</v>
      </c>
      <c r="E352" s="210">
        <v>36757.199999999997</v>
      </c>
      <c r="F352" s="39" t="s">
        <v>3028</v>
      </c>
      <c r="G352" s="54">
        <v>36757.199999999997</v>
      </c>
      <c r="H352" s="630">
        <f t="shared" si="6"/>
        <v>0</v>
      </c>
      <c r="I352" s="621" t="s">
        <v>162</v>
      </c>
    </row>
    <row r="353" spans="1:9" ht="15.75" x14ac:dyDescent="0.25">
      <c r="A353" s="192">
        <v>41764</v>
      </c>
      <c r="B353" s="306" t="s">
        <v>1917</v>
      </c>
      <c r="C353" s="307" t="s">
        <v>2993</v>
      </c>
      <c r="D353" s="190" t="s">
        <v>2913</v>
      </c>
      <c r="E353" s="210">
        <v>13887</v>
      </c>
      <c r="F353" s="35">
        <v>41766</v>
      </c>
      <c r="G353" s="54">
        <v>13887</v>
      </c>
      <c r="H353" s="630">
        <f t="shared" si="6"/>
        <v>0</v>
      </c>
      <c r="I353" s="621" t="s">
        <v>162</v>
      </c>
    </row>
    <row r="354" spans="1:9" ht="15.75" x14ac:dyDescent="0.25">
      <c r="A354" s="192">
        <v>41764</v>
      </c>
      <c r="B354" s="306" t="s">
        <v>1918</v>
      </c>
      <c r="C354" s="307" t="s">
        <v>2993</v>
      </c>
      <c r="D354" s="190" t="s">
        <v>169</v>
      </c>
      <c r="E354" s="210">
        <v>30673.599999999999</v>
      </c>
      <c r="F354" s="35">
        <v>41766</v>
      </c>
      <c r="G354" s="54">
        <v>30673.599999999999</v>
      </c>
      <c r="H354" s="630">
        <f t="shared" si="6"/>
        <v>0</v>
      </c>
      <c r="I354" s="621" t="s">
        <v>162</v>
      </c>
    </row>
    <row r="355" spans="1:9" ht="15.75" x14ac:dyDescent="0.25">
      <c r="A355" s="192">
        <v>41764</v>
      </c>
      <c r="B355" s="306" t="s">
        <v>1919</v>
      </c>
      <c r="C355" s="307" t="s">
        <v>2993</v>
      </c>
      <c r="D355" s="190" t="s">
        <v>3029</v>
      </c>
      <c r="E355" s="210">
        <v>4459.3999999999996</v>
      </c>
      <c r="F355" s="35">
        <v>41766</v>
      </c>
      <c r="G355" s="54">
        <v>4459.3999999999996</v>
      </c>
      <c r="H355" s="630">
        <f t="shared" si="6"/>
        <v>0</v>
      </c>
      <c r="I355" s="621" t="s">
        <v>162</v>
      </c>
    </row>
    <row r="356" spans="1:9" ht="15.75" x14ac:dyDescent="0.25">
      <c r="A356" s="192">
        <v>41764</v>
      </c>
      <c r="B356" s="306" t="s">
        <v>1920</v>
      </c>
      <c r="C356" s="307" t="s">
        <v>2993</v>
      </c>
      <c r="D356" s="190" t="s">
        <v>269</v>
      </c>
      <c r="E356" s="210">
        <v>5898.6</v>
      </c>
      <c r="F356" s="35">
        <v>41766</v>
      </c>
      <c r="G356" s="54">
        <v>5898.6</v>
      </c>
      <c r="H356" s="630">
        <f t="shared" si="6"/>
        <v>0</v>
      </c>
      <c r="I356" s="621" t="s">
        <v>162</v>
      </c>
    </row>
    <row r="357" spans="1:9" ht="15.75" x14ac:dyDescent="0.25">
      <c r="A357" s="192">
        <v>41764</v>
      </c>
      <c r="B357" s="306" t="s">
        <v>1921</v>
      </c>
      <c r="C357" s="307" t="s">
        <v>2993</v>
      </c>
      <c r="D357" s="190" t="s">
        <v>172</v>
      </c>
      <c r="E357" s="210">
        <v>11835</v>
      </c>
      <c r="F357" s="35">
        <v>41766</v>
      </c>
      <c r="G357" s="54">
        <v>11835</v>
      </c>
      <c r="H357" s="630">
        <f t="shared" si="6"/>
        <v>0</v>
      </c>
      <c r="I357" s="621" t="s">
        <v>162</v>
      </c>
    </row>
    <row r="358" spans="1:9" ht="15.75" x14ac:dyDescent="0.25">
      <c r="A358" s="192">
        <v>41764</v>
      </c>
      <c r="B358" s="306" t="s">
        <v>1922</v>
      </c>
      <c r="C358" s="307" t="s">
        <v>2993</v>
      </c>
      <c r="D358" s="190" t="s">
        <v>272</v>
      </c>
      <c r="E358" s="210">
        <v>4329</v>
      </c>
      <c r="F358" s="38" t="s">
        <v>3030</v>
      </c>
      <c r="G358" s="54">
        <v>4329</v>
      </c>
      <c r="H358" s="630">
        <f t="shared" si="6"/>
        <v>0</v>
      </c>
      <c r="I358" s="621" t="s">
        <v>162</v>
      </c>
    </row>
    <row r="359" spans="1:9" ht="15.75" x14ac:dyDescent="0.25">
      <c r="A359" s="192">
        <v>41764</v>
      </c>
      <c r="B359" s="306" t="s">
        <v>1923</v>
      </c>
      <c r="C359" s="307" t="s">
        <v>2993</v>
      </c>
      <c r="D359" s="190" t="s">
        <v>250</v>
      </c>
      <c r="E359" s="210">
        <v>3980.2</v>
      </c>
      <c r="F359" s="35">
        <v>41766</v>
      </c>
      <c r="G359" s="54">
        <v>3980.2</v>
      </c>
      <c r="H359" s="630">
        <f t="shared" si="6"/>
        <v>0</v>
      </c>
      <c r="I359" s="621" t="s">
        <v>162</v>
      </c>
    </row>
    <row r="360" spans="1:9" ht="15.75" x14ac:dyDescent="0.25">
      <c r="A360" s="192">
        <v>41764</v>
      </c>
      <c r="B360" s="306" t="s">
        <v>1924</v>
      </c>
      <c r="C360" s="307" t="s">
        <v>2993</v>
      </c>
      <c r="D360" s="190" t="s">
        <v>22</v>
      </c>
      <c r="E360" s="210">
        <v>6719</v>
      </c>
      <c r="F360" s="35">
        <v>41766</v>
      </c>
      <c r="G360" s="54">
        <v>6719</v>
      </c>
      <c r="H360" s="630">
        <f t="shared" si="6"/>
        <v>0</v>
      </c>
      <c r="I360" s="621" t="s">
        <v>162</v>
      </c>
    </row>
    <row r="361" spans="1:9" ht="15.75" x14ac:dyDescent="0.25">
      <c r="A361" s="192">
        <v>41764</v>
      </c>
      <c r="B361" s="306" t="s">
        <v>1925</v>
      </c>
      <c r="C361" s="307" t="s">
        <v>2993</v>
      </c>
      <c r="D361" s="190" t="s">
        <v>545</v>
      </c>
      <c r="E361" s="210">
        <v>5929.4</v>
      </c>
      <c r="F361" s="39" t="s">
        <v>3031</v>
      </c>
      <c r="G361" s="54">
        <v>5929.4</v>
      </c>
      <c r="H361" s="630">
        <f t="shared" si="6"/>
        <v>0</v>
      </c>
      <c r="I361" s="621" t="s">
        <v>162</v>
      </c>
    </row>
    <row r="362" spans="1:9" ht="15.75" x14ac:dyDescent="0.25">
      <c r="A362" s="192">
        <v>41764</v>
      </c>
      <c r="B362" s="306" t="s">
        <v>1926</v>
      </c>
      <c r="C362" s="307" t="s">
        <v>2993</v>
      </c>
      <c r="D362" s="190" t="s">
        <v>163</v>
      </c>
      <c r="E362" s="210">
        <v>11912.4</v>
      </c>
      <c r="F362" s="35">
        <v>41766</v>
      </c>
      <c r="G362" s="54">
        <v>11912.4</v>
      </c>
      <c r="H362" s="630">
        <f t="shared" si="6"/>
        <v>0</v>
      </c>
      <c r="I362" s="621" t="s">
        <v>162</v>
      </c>
    </row>
    <row r="363" spans="1:9" ht="15.75" x14ac:dyDescent="0.25">
      <c r="A363" s="192">
        <v>41764</v>
      </c>
      <c r="B363" s="306" t="s">
        <v>1928</v>
      </c>
      <c r="C363" s="307" t="s">
        <v>2993</v>
      </c>
      <c r="D363" s="190" t="s">
        <v>358</v>
      </c>
      <c r="E363" s="210">
        <v>38523.769999999997</v>
      </c>
      <c r="F363" s="35">
        <v>41769</v>
      </c>
      <c r="G363" s="42">
        <v>38523.769999999997</v>
      </c>
      <c r="H363" s="630">
        <f t="shared" si="6"/>
        <v>0</v>
      </c>
      <c r="I363" s="621" t="s">
        <v>162</v>
      </c>
    </row>
    <row r="364" spans="1:9" ht="15.75" x14ac:dyDescent="0.25">
      <c r="A364" s="192">
        <v>41764</v>
      </c>
      <c r="B364" s="306" t="s">
        <v>1930</v>
      </c>
      <c r="C364" s="307" t="s">
        <v>2993</v>
      </c>
      <c r="D364" s="190" t="s">
        <v>175</v>
      </c>
      <c r="E364" s="210">
        <v>33194</v>
      </c>
      <c r="F364" s="38" t="s">
        <v>3032</v>
      </c>
      <c r="G364" s="42">
        <v>33194</v>
      </c>
      <c r="H364" s="630">
        <f t="shared" si="6"/>
        <v>0</v>
      </c>
      <c r="I364" s="621" t="s">
        <v>162</v>
      </c>
    </row>
    <row r="365" spans="1:9" ht="15.75" x14ac:dyDescent="0.25">
      <c r="A365" s="192">
        <v>41764</v>
      </c>
      <c r="B365" s="306" t="s">
        <v>1931</v>
      </c>
      <c r="C365" s="307" t="s">
        <v>2993</v>
      </c>
      <c r="D365" s="190" t="s">
        <v>160</v>
      </c>
      <c r="E365" s="210">
        <v>130523.77</v>
      </c>
      <c r="F365" s="38" t="s">
        <v>3033</v>
      </c>
      <c r="G365" s="42">
        <v>130523.77</v>
      </c>
      <c r="H365" s="630">
        <f t="shared" si="6"/>
        <v>0</v>
      </c>
      <c r="I365" s="621" t="s">
        <v>162</v>
      </c>
    </row>
    <row r="366" spans="1:9" ht="15.75" x14ac:dyDescent="0.25">
      <c r="A366" s="192">
        <v>41764</v>
      </c>
      <c r="B366" s="306" t="s">
        <v>1932</v>
      </c>
      <c r="C366" s="307" t="s">
        <v>2993</v>
      </c>
      <c r="D366" s="190" t="s">
        <v>160</v>
      </c>
      <c r="E366" s="210">
        <v>26906.799999999999</v>
      </c>
      <c r="F366" s="304" t="s">
        <v>3034</v>
      </c>
      <c r="G366" s="42">
        <v>26906.799999999999</v>
      </c>
      <c r="H366" s="630">
        <f t="shared" si="6"/>
        <v>0</v>
      </c>
      <c r="I366" s="621" t="s">
        <v>162</v>
      </c>
    </row>
    <row r="367" spans="1:9" ht="15.75" x14ac:dyDescent="0.25">
      <c r="A367" s="192">
        <v>41764</v>
      </c>
      <c r="B367" s="306" t="s">
        <v>1934</v>
      </c>
      <c r="C367" s="307" t="s">
        <v>2993</v>
      </c>
      <c r="D367" s="190" t="s">
        <v>2586</v>
      </c>
      <c r="E367" s="210">
        <v>25809.3</v>
      </c>
      <c r="F367" s="304" t="s">
        <v>3035</v>
      </c>
      <c r="G367" s="42">
        <v>25809.3</v>
      </c>
      <c r="H367" s="630">
        <f t="shared" si="6"/>
        <v>0</v>
      </c>
      <c r="I367" s="621" t="s">
        <v>27</v>
      </c>
    </row>
    <row r="368" spans="1:9" ht="15.75" x14ac:dyDescent="0.25">
      <c r="A368" s="192">
        <v>41764</v>
      </c>
      <c r="B368" s="306" t="s">
        <v>1935</v>
      </c>
      <c r="C368" s="307" t="s">
        <v>2993</v>
      </c>
      <c r="D368" s="190" t="s">
        <v>244</v>
      </c>
      <c r="E368" s="210">
        <v>9736.75</v>
      </c>
      <c r="F368" s="38" t="s">
        <v>3036</v>
      </c>
      <c r="G368" s="42">
        <v>9736.75</v>
      </c>
      <c r="H368" s="630">
        <f t="shared" si="6"/>
        <v>0</v>
      </c>
      <c r="I368" s="621" t="s">
        <v>27</v>
      </c>
    </row>
    <row r="369" spans="1:9" ht="15.75" x14ac:dyDescent="0.25">
      <c r="A369" s="192">
        <v>41764</v>
      </c>
      <c r="B369" s="306" t="s">
        <v>1936</v>
      </c>
      <c r="C369" s="307" t="s">
        <v>2993</v>
      </c>
      <c r="D369" s="190" t="s">
        <v>245</v>
      </c>
      <c r="E369" s="210">
        <v>21248</v>
      </c>
      <c r="F369" s="35">
        <v>41765</v>
      </c>
      <c r="G369" s="42">
        <v>21248</v>
      </c>
      <c r="H369" s="630">
        <f t="shared" si="6"/>
        <v>0</v>
      </c>
      <c r="I369" s="621" t="s">
        <v>27</v>
      </c>
    </row>
    <row r="370" spans="1:9" ht="15.75" x14ac:dyDescent="0.25">
      <c r="A370" s="192">
        <v>41764</v>
      </c>
      <c r="B370" s="306" t="s">
        <v>1937</v>
      </c>
      <c r="C370" s="307" t="s">
        <v>2993</v>
      </c>
      <c r="D370" s="190" t="s">
        <v>152</v>
      </c>
      <c r="E370" s="210">
        <v>5985</v>
      </c>
      <c r="F370" s="35">
        <v>41764</v>
      </c>
      <c r="G370" s="42">
        <v>5985</v>
      </c>
      <c r="H370" s="630">
        <f t="shared" si="6"/>
        <v>0</v>
      </c>
      <c r="I370" s="621"/>
    </row>
    <row r="371" spans="1:9" ht="15.75" x14ac:dyDescent="0.25">
      <c r="A371" s="192">
        <v>41764</v>
      </c>
      <c r="B371" s="306" t="s">
        <v>1938</v>
      </c>
      <c r="C371" s="307" t="s">
        <v>2993</v>
      </c>
      <c r="D371" s="190" t="s">
        <v>269</v>
      </c>
      <c r="E371" s="210">
        <v>3401</v>
      </c>
      <c r="F371" s="35">
        <v>41768</v>
      </c>
      <c r="G371" s="42">
        <v>3401</v>
      </c>
      <c r="H371" s="630">
        <f t="shared" si="6"/>
        <v>0</v>
      </c>
      <c r="I371" s="621" t="s">
        <v>8</v>
      </c>
    </row>
    <row r="372" spans="1:9" ht="15.75" x14ac:dyDescent="0.25">
      <c r="A372" s="192">
        <v>41764</v>
      </c>
      <c r="B372" s="306" t="s">
        <v>1939</v>
      </c>
      <c r="C372" s="307" t="s">
        <v>2993</v>
      </c>
      <c r="D372" s="190" t="s">
        <v>178</v>
      </c>
      <c r="E372" s="210">
        <v>2631.2</v>
      </c>
      <c r="F372" s="35">
        <v>41766</v>
      </c>
      <c r="G372" s="42">
        <v>2631.2</v>
      </c>
      <c r="H372" s="630">
        <f t="shared" si="6"/>
        <v>0</v>
      </c>
      <c r="I372" s="621" t="s">
        <v>162</v>
      </c>
    </row>
    <row r="373" spans="1:9" ht="15.75" x14ac:dyDescent="0.25">
      <c r="A373" s="192">
        <v>41764</v>
      </c>
      <c r="B373" s="306" t="s">
        <v>1940</v>
      </c>
      <c r="C373" s="307" t="s">
        <v>2993</v>
      </c>
      <c r="D373" s="190" t="s">
        <v>3037</v>
      </c>
      <c r="E373" s="220">
        <v>39752.5</v>
      </c>
      <c r="F373" s="38" t="s">
        <v>3038</v>
      </c>
      <c r="G373" s="42">
        <v>39752.5</v>
      </c>
      <c r="H373" s="630">
        <f t="shared" si="6"/>
        <v>0</v>
      </c>
      <c r="I373" s="621" t="s">
        <v>65</v>
      </c>
    </row>
    <row r="374" spans="1:9" ht="15.75" x14ac:dyDescent="0.25">
      <c r="A374" s="192">
        <v>41765</v>
      </c>
      <c r="B374" s="306" t="s">
        <v>1941</v>
      </c>
      <c r="C374" s="307" t="s">
        <v>2993</v>
      </c>
      <c r="D374" s="190" t="s">
        <v>269</v>
      </c>
      <c r="E374" s="210">
        <v>9777.6</v>
      </c>
      <c r="F374" s="35">
        <v>41765</v>
      </c>
      <c r="G374" s="42">
        <v>9777.6</v>
      </c>
      <c r="H374" s="630">
        <f t="shared" si="6"/>
        <v>0</v>
      </c>
      <c r="I374" s="621"/>
    </row>
    <row r="375" spans="1:9" ht="15.75" x14ac:dyDescent="0.25">
      <c r="A375" s="192"/>
      <c r="B375" s="306" t="s">
        <v>1943</v>
      </c>
      <c r="C375" s="307" t="s">
        <v>2993</v>
      </c>
      <c r="D375" s="190" t="s">
        <v>14</v>
      </c>
      <c r="E375" s="210">
        <v>7040</v>
      </c>
      <c r="F375" s="35">
        <v>41765</v>
      </c>
      <c r="G375" s="42">
        <v>7040</v>
      </c>
      <c r="H375" s="630">
        <f t="shared" si="6"/>
        <v>0</v>
      </c>
      <c r="I375" s="623" t="s">
        <v>65</v>
      </c>
    </row>
    <row r="376" spans="1:9" ht="15.75" x14ac:dyDescent="0.25">
      <c r="A376" s="192"/>
      <c r="B376" s="306" t="s">
        <v>1944</v>
      </c>
      <c r="C376" s="307" t="s">
        <v>2993</v>
      </c>
      <c r="D376" s="190" t="s">
        <v>269</v>
      </c>
      <c r="E376" s="210">
        <v>1905</v>
      </c>
      <c r="F376" s="35">
        <v>41766</v>
      </c>
      <c r="G376" s="42">
        <v>1905</v>
      </c>
      <c r="H376" s="630">
        <f t="shared" si="6"/>
        <v>0</v>
      </c>
      <c r="I376" s="621" t="s">
        <v>162</v>
      </c>
    </row>
    <row r="377" spans="1:9" ht="15.75" x14ac:dyDescent="0.25">
      <c r="A377" s="192"/>
      <c r="B377" s="306" t="s">
        <v>1945</v>
      </c>
      <c r="C377" s="307" t="s">
        <v>2993</v>
      </c>
      <c r="D377" s="190" t="s">
        <v>8</v>
      </c>
      <c r="E377" s="210">
        <v>56</v>
      </c>
      <c r="F377" s="35">
        <v>41765</v>
      </c>
      <c r="G377" s="42">
        <v>56</v>
      </c>
      <c r="H377" s="630">
        <f t="shared" si="6"/>
        <v>0</v>
      </c>
      <c r="I377" s="621" t="s">
        <v>8</v>
      </c>
    </row>
    <row r="378" spans="1:9" ht="15.75" x14ac:dyDescent="0.25">
      <c r="A378" s="192"/>
      <c r="B378" s="306" t="s">
        <v>1946</v>
      </c>
      <c r="C378" s="307" t="s">
        <v>2993</v>
      </c>
      <c r="D378" s="190" t="s">
        <v>62</v>
      </c>
      <c r="E378" s="210">
        <v>7960</v>
      </c>
      <c r="F378" s="35">
        <v>41766</v>
      </c>
      <c r="G378" s="42">
        <v>7960</v>
      </c>
      <c r="H378" s="630">
        <f t="shared" si="6"/>
        <v>0</v>
      </c>
      <c r="I378" s="621" t="s">
        <v>12</v>
      </c>
    </row>
    <row r="379" spans="1:9" ht="15.75" x14ac:dyDescent="0.25">
      <c r="A379" s="192"/>
      <c r="B379" s="306" t="s">
        <v>1948</v>
      </c>
      <c r="C379" s="307" t="s">
        <v>2993</v>
      </c>
      <c r="D379" s="190" t="s">
        <v>22</v>
      </c>
      <c r="E379" s="210">
        <v>2944.1</v>
      </c>
      <c r="F379" s="35">
        <v>41765</v>
      </c>
      <c r="G379" s="42">
        <v>2944.1</v>
      </c>
      <c r="H379" s="630">
        <f t="shared" si="6"/>
        <v>0</v>
      </c>
      <c r="I379" s="621"/>
    </row>
    <row r="380" spans="1:9" ht="15.75" x14ac:dyDescent="0.25">
      <c r="A380" s="192"/>
      <c r="B380" s="306" t="s">
        <v>1949</v>
      </c>
      <c r="C380" s="307" t="s">
        <v>2993</v>
      </c>
      <c r="D380" s="190" t="s">
        <v>49</v>
      </c>
      <c r="E380" s="210">
        <v>3534</v>
      </c>
      <c r="F380" s="35">
        <v>41765</v>
      </c>
      <c r="G380" s="42">
        <v>3534</v>
      </c>
      <c r="H380" s="630">
        <f t="shared" si="6"/>
        <v>0</v>
      </c>
      <c r="I380" s="621"/>
    </row>
    <row r="381" spans="1:9" ht="15.75" x14ac:dyDescent="0.25">
      <c r="A381" s="192"/>
      <c r="B381" s="306" t="s">
        <v>1950</v>
      </c>
      <c r="C381" s="307" t="s">
        <v>2993</v>
      </c>
      <c r="D381" s="190" t="s">
        <v>180</v>
      </c>
      <c r="E381" s="210">
        <v>32981.5</v>
      </c>
      <c r="F381" s="45" t="s">
        <v>3039</v>
      </c>
      <c r="G381" s="42">
        <v>32981.5</v>
      </c>
      <c r="H381" s="630">
        <f t="shared" si="6"/>
        <v>0</v>
      </c>
      <c r="I381" s="621" t="s">
        <v>27</v>
      </c>
    </row>
    <row r="382" spans="1:9" ht="15.75" x14ac:dyDescent="0.25">
      <c r="A382" s="192"/>
      <c r="B382" s="306" t="s">
        <v>1951</v>
      </c>
      <c r="C382" s="307" t="s">
        <v>2993</v>
      </c>
      <c r="D382" s="190" t="s">
        <v>123</v>
      </c>
      <c r="E382" s="210">
        <v>5130</v>
      </c>
      <c r="F382" s="39" t="s">
        <v>3040</v>
      </c>
      <c r="G382" s="42">
        <v>5130</v>
      </c>
      <c r="H382" s="630">
        <f t="shared" si="6"/>
        <v>0</v>
      </c>
      <c r="I382" s="621" t="s">
        <v>8</v>
      </c>
    </row>
    <row r="383" spans="1:9" ht="15.75" x14ac:dyDescent="0.25">
      <c r="A383" s="192"/>
      <c r="B383" s="306" t="s">
        <v>1953</v>
      </c>
      <c r="C383" s="307" t="s">
        <v>2993</v>
      </c>
      <c r="D383" s="190" t="s">
        <v>55</v>
      </c>
      <c r="E383" s="210">
        <v>6537</v>
      </c>
      <c r="F383" s="35">
        <v>41765</v>
      </c>
      <c r="G383" s="42">
        <v>6537</v>
      </c>
      <c r="H383" s="630">
        <f t="shared" si="6"/>
        <v>0</v>
      </c>
      <c r="I383" s="621" t="s">
        <v>8</v>
      </c>
    </row>
    <row r="384" spans="1:9" ht="15.75" x14ac:dyDescent="0.25">
      <c r="A384" s="192"/>
      <c r="B384" s="306" t="s">
        <v>1954</v>
      </c>
      <c r="C384" s="307" t="s">
        <v>2993</v>
      </c>
      <c r="D384" s="190" t="s">
        <v>8</v>
      </c>
      <c r="E384" s="210">
        <v>1190.4000000000001</v>
      </c>
      <c r="F384" s="35">
        <v>41765</v>
      </c>
      <c r="G384" s="42">
        <v>1190.4000000000001</v>
      </c>
      <c r="H384" s="630">
        <f t="shared" si="6"/>
        <v>0</v>
      </c>
      <c r="I384" s="621" t="s">
        <v>8</v>
      </c>
    </row>
    <row r="385" spans="1:9" ht="15.75" x14ac:dyDescent="0.25">
      <c r="A385" s="192"/>
      <c r="B385" s="306" t="s">
        <v>1955</v>
      </c>
      <c r="C385" s="307" t="s">
        <v>2993</v>
      </c>
      <c r="D385" s="190" t="s">
        <v>8</v>
      </c>
      <c r="E385" s="210">
        <v>3144</v>
      </c>
      <c r="F385" s="35">
        <v>41765</v>
      </c>
      <c r="G385" s="42">
        <v>3144</v>
      </c>
      <c r="H385" s="630">
        <f t="shared" si="6"/>
        <v>0</v>
      </c>
      <c r="I385" s="621"/>
    </row>
    <row r="386" spans="1:9" ht="15.75" x14ac:dyDescent="0.25">
      <c r="A386" s="192"/>
      <c r="B386" s="306" t="s">
        <v>1956</v>
      </c>
      <c r="C386" s="307" t="s">
        <v>2993</v>
      </c>
      <c r="D386" s="190" t="s">
        <v>36</v>
      </c>
      <c r="E386" s="210">
        <v>23274.400000000001</v>
      </c>
      <c r="F386" s="35">
        <v>41765</v>
      </c>
      <c r="G386" s="42">
        <v>23274.400000000001</v>
      </c>
      <c r="H386" s="630">
        <f t="shared" si="6"/>
        <v>0</v>
      </c>
      <c r="I386" s="621"/>
    </row>
    <row r="387" spans="1:9" ht="15.75" x14ac:dyDescent="0.25">
      <c r="A387" s="192"/>
      <c r="B387" s="306" t="s">
        <v>1957</v>
      </c>
      <c r="C387" s="307" t="s">
        <v>2993</v>
      </c>
      <c r="D387" s="190" t="s">
        <v>58</v>
      </c>
      <c r="E387" s="210">
        <v>9375</v>
      </c>
      <c r="F387" s="35">
        <v>41766</v>
      </c>
      <c r="G387" s="42">
        <v>9375</v>
      </c>
      <c r="H387" s="630">
        <f t="shared" si="6"/>
        <v>0</v>
      </c>
      <c r="I387" s="621" t="s">
        <v>12</v>
      </c>
    </row>
    <row r="388" spans="1:9" ht="15.75" x14ac:dyDescent="0.25">
      <c r="A388" s="192"/>
      <c r="B388" s="306" t="s">
        <v>1958</v>
      </c>
      <c r="C388" s="307" t="s">
        <v>2993</v>
      </c>
      <c r="D388" s="190" t="s">
        <v>136</v>
      </c>
      <c r="E388" s="210">
        <v>774.68</v>
      </c>
      <c r="F388" s="35">
        <v>41765</v>
      </c>
      <c r="G388" s="42">
        <v>774.68</v>
      </c>
      <c r="H388" s="630">
        <f t="shared" si="6"/>
        <v>0</v>
      </c>
      <c r="I388" s="621"/>
    </row>
    <row r="389" spans="1:9" ht="15.75" x14ac:dyDescent="0.25">
      <c r="A389" s="192"/>
      <c r="B389" s="306" t="s">
        <v>1959</v>
      </c>
      <c r="C389" s="307" t="s">
        <v>2993</v>
      </c>
      <c r="D389" s="190" t="s">
        <v>260</v>
      </c>
      <c r="E389" s="210">
        <v>1812</v>
      </c>
      <c r="F389" s="35">
        <v>41765</v>
      </c>
      <c r="G389" s="42">
        <v>1812</v>
      </c>
      <c r="H389" s="630">
        <f t="shared" si="6"/>
        <v>0</v>
      </c>
      <c r="I389" s="621" t="s">
        <v>65</v>
      </c>
    </row>
    <row r="390" spans="1:9" ht="15.75" x14ac:dyDescent="0.25">
      <c r="A390" s="192"/>
      <c r="B390" s="306" t="s">
        <v>1960</v>
      </c>
      <c r="C390" s="307" t="s">
        <v>2993</v>
      </c>
      <c r="D390" s="190" t="s">
        <v>36</v>
      </c>
      <c r="E390" s="210">
        <v>48120</v>
      </c>
      <c r="F390" s="35">
        <v>41766</v>
      </c>
      <c r="G390" s="42">
        <v>48120</v>
      </c>
      <c r="H390" s="630">
        <f t="shared" si="6"/>
        <v>0</v>
      </c>
      <c r="I390" s="621" t="s">
        <v>21</v>
      </c>
    </row>
    <row r="391" spans="1:9" ht="15.75" x14ac:dyDescent="0.25">
      <c r="A391" s="192"/>
      <c r="B391" s="306" t="s">
        <v>1961</v>
      </c>
      <c r="C391" s="307" t="s">
        <v>2993</v>
      </c>
      <c r="D391" s="190" t="s">
        <v>51</v>
      </c>
      <c r="E391" s="210">
        <v>2304</v>
      </c>
      <c r="F391" s="35">
        <v>41765</v>
      </c>
      <c r="G391" s="42">
        <v>2304</v>
      </c>
      <c r="H391" s="630">
        <f t="shared" ref="H391:H454" si="7">E391-G391</f>
        <v>0</v>
      </c>
      <c r="I391" s="621" t="s">
        <v>65</v>
      </c>
    </row>
    <row r="392" spans="1:9" ht="15.75" x14ac:dyDescent="0.25">
      <c r="A392" s="192"/>
      <c r="B392" s="306" t="s">
        <v>1962</v>
      </c>
      <c r="C392" s="307" t="s">
        <v>2993</v>
      </c>
      <c r="D392" s="190" t="s">
        <v>366</v>
      </c>
      <c r="E392" s="210">
        <v>3643</v>
      </c>
      <c r="F392" s="35">
        <v>41769</v>
      </c>
      <c r="G392" s="42">
        <v>3643</v>
      </c>
      <c r="H392" s="630">
        <f t="shared" si="7"/>
        <v>0</v>
      </c>
      <c r="I392" s="621" t="s">
        <v>21</v>
      </c>
    </row>
    <row r="393" spans="1:9" ht="15.75" x14ac:dyDescent="0.25">
      <c r="A393" s="192"/>
      <c r="B393" s="306" t="s">
        <v>1963</v>
      </c>
      <c r="C393" s="307" t="s">
        <v>2993</v>
      </c>
      <c r="D393" s="190" t="s">
        <v>52</v>
      </c>
      <c r="E393" s="210">
        <v>242.5</v>
      </c>
      <c r="F393" s="35">
        <v>41765</v>
      </c>
      <c r="G393" s="42">
        <v>242.5</v>
      </c>
      <c r="H393" s="630">
        <f t="shared" si="7"/>
        <v>0</v>
      </c>
      <c r="I393" s="621" t="s">
        <v>65</v>
      </c>
    </row>
    <row r="394" spans="1:9" ht="15.75" x14ac:dyDescent="0.25">
      <c r="A394" s="192"/>
      <c r="B394" s="306" t="s">
        <v>1964</v>
      </c>
      <c r="C394" s="307" t="s">
        <v>2993</v>
      </c>
      <c r="D394" s="196" t="s">
        <v>53</v>
      </c>
      <c r="E394" s="215">
        <v>0</v>
      </c>
      <c r="F394" s="33"/>
      <c r="G394" s="42"/>
      <c r="H394" s="630">
        <f t="shared" si="7"/>
        <v>0</v>
      </c>
      <c r="I394" s="621" t="s">
        <v>324</v>
      </c>
    </row>
    <row r="395" spans="1:9" ht="15.75" x14ac:dyDescent="0.25">
      <c r="A395" s="192"/>
      <c r="B395" s="306" t="s">
        <v>1965</v>
      </c>
      <c r="C395" s="307" t="s">
        <v>2993</v>
      </c>
      <c r="D395" s="190" t="s">
        <v>330</v>
      </c>
      <c r="E395" s="210">
        <v>4446</v>
      </c>
      <c r="F395" s="35">
        <v>41765</v>
      </c>
      <c r="G395" s="42">
        <v>4446</v>
      </c>
      <c r="H395" s="630">
        <f t="shared" si="7"/>
        <v>0</v>
      </c>
      <c r="I395" s="621" t="s">
        <v>65</v>
      </c>
    </row>
    <row r="396" spans="1:9" ht="15.75" x14ac:dyDescent="0.25">
      <c r="A396" s="187"/>
      <c r="B396" s="306" t="s">
        <v>1966</v>
      </c>
      <c r="C396" s="307" t="s">
        <v>2993</v>
      </c>
      <c r="D396" s="190" t="s">
        <v>412</v>
      </c>
      <c r="E396" s="210">
        <v>1227.5</v>
      </c>
      <c r="F396" s="35">
        <v>41765</v>
      </c>
      <c r="G396" s="42">
        <v>1227.5</v>
      </c>
      <c r="H396" s="630">
        <f t="shared" si="7"/>
        <v>0</v>
      </c>
      <c r="I396" s="621" t="s">
        <v>65</v>
      </c>
    </row>
    <row r="397" spans="1:9" ht="15.75" x14ac:dyDescent="0.25">
      <c r="A397" s="187"/>
      <c r="B397" s="306" t="s">
        <v>1968</v>
      </c>
      <c r="C397" s="307" t="s">
        <v>2993</v>
      </c>
      <c r="D397" s="190" t="s">
        <v>59</v>
      </c>
      <c r="E397" s="210">
        <v>20965</v>
      </c>
      <c r="F397" s="38" t="s">
        <v>3041</v>
      </c>
      <c r="G397" s="42">
        <v>20965</v>
      </c>
      <c r="H397" s="630">
        <f t="shared" si="7"/>
        <v>0</v>
      </c>
      <c r="I397" s="621"/>
    </row>
    <row r="398" spans="1:9" ht="15.75" x14ac:dyDescent="0.25">
      <c r="A398" s="187"/>
      <c r="B398" s="306" t="s">
        <v>1969</v>
      </c>
      <c r="C398" s="307" t="s">
        <v>2993</v>
      </c>
      <c r="D398" s="190" t="s">
        <v>871</v>
      </c>
      <c r="E398" s="210">
        <v>10787</v>
      </c>
      <c r="F398" s="45" t="s">
        <v>3042</v>
      </c>
      <c r="G398" s="42">
        <v>10787</v>
      </c>
      <c r="H398" s="630">
        <f t="shared" si="7"/>
        <v>0</v>
      </c>
      <c r="I398" s="621" t="s">
        <v>21</v>
      </c>
    </row>
    <row r="399" spans="1:9" ht="15.75" x14ac:dyDescent="0.25">
      <c r="A399" s="192"/>
      <c r="B399" s="306" t="s">
        <v>1970</v>
      </c>
      <c r="C399" s="307" t="s">
        <v>2993</v>
      </c>
      <c r="D399" s="190" t="s">
        <v>130</v>
      </c>
      <c r="E399" s="210">
        <v>5097.5</v>
      </c>
      <c r="F399" s="35">
        <v>41769</v>
      </c>
      <c r="G399" s="42">
        <v>5097.5</v>
      </c>
      <c r="H399" s="630">
        <f t="shared" si="7"/>
        <v>0</v>
      </c>
      <c r="I399" s="621" t="s">
        <v>21</v>
      </c>
    </row>
    <row r="400" spans="1:9" ht="15.75" x14ac:dyDescent="0.25">
      <c r="A400" s="192"/>
      <c r="B400" s="306" t="s">
        <v>1971</v>
      </c>
      <c r="C400" s="307" t="s">
        <v>2993</v>
      </c>
      <c r="D400" s="190" t="s">
        <v>89</v>
      </c>
      <c r="E400" s="210">
        <v>31562</v>
      </c>
      <c r="F400" s="38" t="s">
        <v>3043</v>
      </c>
      <c r="G400" s="42">
        <v>31562</v>
      </c>
      <c r="H400" s="630">
        <f t="shared" si="7"/>
        <v>0</v>
      </c>
      <c r="I400" s="621" t="s">
        <v>12</v>
      </c>
    </row>
    <row r="401" spans="1:9" ht="15.75" x14ac:dyDescent="0.25">
      <c r="A401" s="192"/>
      <c r="B401" s="306" t="s">
        <v>1973</v>
      </c>
      <c r="C401" s="307" t="s">
        <v>2993</v>
      </c>
      <c r="D401" s="190" t="s">
        <v>792</v>
      </c>
      <c r="E401" s="210">
        <v>647</v>
      </c>
      <c r="F401" s="35">
        <v>41766</v>
      </c>
      <c r="G401" s="42">
        <v>647</v>
      </c>
      <c r="H401" s="630">
        <f t="shared" si="7"/>
        <v>0</v>
      </c>
      <c r="I401" s="621" t="s">
        <v>12</v>
      </c>
    </row>
    <row r="402" spans="1:9" ht="15.75" x14ac:dyDescent="0.25">
      <c r="A402" s="192"/>
      <c r="B402" s="306" t="s">
        <v>1974</v>
      </c>
      <c r="C402" s="307" t="s">
        <v>2993</v>
      </c>
      <c r="D402" s="190" t="s">
        <v>1778</v>
      </c>
      <c r="E402" s="210">
        <v>947.6</v>
      </c>
      <c r="F402" s="35">
        <v>41766</v>
      </c>
      <c r="G402" s="54">
        <v>947.6</v>
      </c>
      <c r="H402" s="630">
        <f t="shared" si="7"/>
        <v>0</v>
      </c>
      <c r="I402" s="621" t="s">
        <v>12</v>
      </c>
    </row>
    <row r="403" spans="1:9" ht="15.75" x14ac:dyDescent="0.25">
      <c r="A403" s="192"/>
      <c r="B403" s="306" t="s">
        <v>1976</v>
      </c>
      <c r="C403" s="307" t="s">
        <v>2993</v>
      </c>
      <c r="D403" s="190" t="s">
        <v>34</v>
      </c>
      <c r="E403" s="210">
        <v>2524.8000000000002</v>
      </c>
      <c r="F403" s="39" t="s">
        <v>3044</v>
      </c>
      <c r="G403" s="54">
        <v>2524.8000000000002</v>
      </c>
      <c r="H403" s="630">
        <f t="shared" si="7"/>
        <v>0</v>
      </c>
      <c r="I403" s="621" t="s">
        <v>12</v>
      </c>
    </row>
    <row r="404" spans="1:9" ht="15.75" x14ac:dyDescent="0.25">
      <c r="A404" s="192"/>
      <c r="B404" s="306" t="s">
        <v>1977</v>
      </c>
      <c r="C404" s="307" t="s">
        <v>2993</v>
      </c>
      <c r="D404" s="190" t="s">
        <v>29</v>
      </c>
      <c r="E404" s="210">
        <v>5126.3999999999996</v>
      </c>
      <c r="F404" s="35">
        <v>41766</v>
      </c>
      <c r="G404" s="54">
        <v>5126.3999999999996</v>
      </c>
      <c r="H404" s="630">
        <f t="shared" si="7"/>
        <v>0</v>
      </c>
      <c r="I404" s="621" t="s">
        <v>12</v>
      </c>
    </row>
    <row r="405" spans="1:9" ht="15.75" x14ac:dyDescent="0.25">
      <c r="A405" s="192"/>
      <c r="B405" s="306" t="s">
        <v>1978</v>
      </c>
      <c r="C405" s="307" t="s">
        <v>2993</v>
      </c>
      <c r="D405" s="190" t="s">
        <v>47</v>
      </c>
      <c r="E405" s="210">
        <v>2676</v>
      </c>
      <c r="F405" s="35">
        <v>41766</v>
      </c>
      <c r="G405" s="54">
        <v>2676</v>
      </c>
      <c r="H405" s="630">
        <f t="shared" si="7"/>
        <v>0</v>
      </c>
      <c r="I405" s="621" t="s">
        <v>12</v>
      </c>
    </row>
    <row r="406" spans="1:9" ht="15.75" x14ac:dyDescent="0.25">
      <c r="A406" s="192"/>
      <c r="B406" s="306" t="s">
        <v>1980</v>
      </c>
      <c r="C406" s="307" t="s">
        <v>2993</v>
      </c>
      <c r="D406" s="190" t="s">
        <v>250</v>
      </c>
      <c r="E406" s="210">
        <v>11119.8</v>
      </c>
      <c r="F406" s="35">
        <v>41766</v>
      </c>
      <c r="G406" s="54">
        <v>11119.8</v>
      </c>
      <c r="H406" s="630">
        <f t="shared" si="7"/>
        <v>0</v>
      </c>
      <c r="I406" s="621" t="s">
        <v>12</v>
      </c>
    </row>
    <row r="407" spans="1:9" ht="15.75" x14ac:dyDescent="0.25">
      <c r="A407" s="192"/>
      <c r="B407" s="306" t="s">
        <v>1981</v>
      </c>
      <c r="C407" s="307" t="s">
        <v>2993</v>
      </c>
      <c r="D407" s="190" t="s">
        <v>51</v>
      </c>
      <c r="E407" s="210">
        <v>827</v>
      </c>
      <c r="F407" s="35">
        <v>41765</v>
      </c>
      <c r="G407" s="42">
        <v>827</v>
      </c>
      <c r="H407" s="630">
        <f t="shared" si="7"/>
        <v>0</v>
      </c>
      <c r="I407" s="621"/>
    </row>
    <row r="408" spans="1:9" ht="15.75" x14ac:dyDescent="0.25">
      <c r="A408" s="192"/>
      <c r="B408" s="306" t="s">
        <v>1982</v>
      </c>
      <c r="C408" s="307" t="s">
        <v>2993</v>
      </c>
      <c r="D408" s="190" t="s">
        <v>124</v>
      </c>
      <c r="E408" s="210">
        <v>6601.1</v>
      </c>
      <c r="F408" s="35">
        <v>41766</v>
      </c>
      <c r="G408" s="42">
        <v>6601.1</v>
      </c>
      <c r="H408" s="630">
        <f t="shared" si="7"/>
        <v>0</v>
      </c>
      <c r="I408" s="621" t="s">
        <v>12</v>
      </c>
    </row>
    <row r="409" spans="1:9" ht="15.75" x14ac:dyDescent="0.25">
      <c r="A409" s="192"/>
      <c r="B409" s="306" t="s">
        <v>1983</v>
      </c>
      <c r="C409" s="307" t="s">
        <v>2993</v>
      </c>
      <c r="D409" s="190" t="s">
        <v>665</v>
      </c>
      <c r="E409" s="210">
        <v>20051</v>
      </c>
      <c r="F409" s="38" t="s">
        <v>3045</v>
      </c>
      <c r="G409" s="42">
        <v>20051</v>
      </c>
      <c r="H409" s="630">
        <f t="shared" si="7"/>
        <v>0</v>
      </c>
      <c r="I409" s="621"/>
    </row>
    <row r="410" spans="1:9" ht="15.75" x14ac:dyDescent="0.25">
      <c r="A410" s="192"/>
      <c r="B410" s="306" t="s">
        <v>1984</v>
      </c>
      <c r="C410" s="307" t="s">
        <v>2993</v>
      </c>
      <c r="D410" s="190" t="s">
        <v>78</v>
      </c>
      <c r="E410" s="210">
        <v>2373.6</v>
      </c>
      <c r="F410" s="35">
        <v>41766</v>
      </c>
      <c r="G410" s="42">
        <v>2373.6</v>
      </c>
      <c r="H410" s="630">
        <f t="shared" si="7"/>
        <v>0</v>
      </c>
      <c r="I410" s="621" t="s">
        <v>217</v>
      </c>
    </row>
    <row r="411" spans="1:9" ht="15.75" x14ac:dyDescent="0.25">
      <c r="A411" s="192"/>
      <c r="B411" s="306" t="s">
        <v>1985</v>
      </c>
      <c r="C411" s="307" t="s">
        <v>2993</v>
      </c>
      <c r="D411" s="190" t="s">
        <v>191</v>
      </c>
      <c r="E411" s="210">
        <v>1858.4</v>
      </c>
      <c r="F411" s="35">
        <v>41766</v>
      </c>
      <c r="G411" s="54">
        <v>1858.4</v>
      </c>
      <c r="H411" s="630">
        <f t="shared" si="7"/>
        <v>0</v>
      </c>
      <c r="I411" s="621" t="s">
        <v>217</v>
      </c>
    </row>
    <row r="412" spans="1:9" ht="15.75" x14ac:dyDescent="0.25">
      <c r="A412" s="192"/>
      <c r="B412" s="306" t="s">
        <v>1986</v>
      </c>
      <c r="C412" s="307" t="s">
        <v>2993</v>
      </c>
      <c r="D412" s="190" t="s">
        <v>708</v>
      </c>
      <c r="E412" s="210">
        <v>4355.2</v>
      </c>
      <c r="F412" s="35">
        <v>41766</v>
      </c>
      <c r="G412" s="54">
        <v>4355.2</v>
      </c>
      <c r="H412" s="630">
        <f t="shared" si="7"/>
        <v>0</v>
      </c>
      <c r="I412" s="621" t="s">
        <v>217</v>
      </c>
    </row>
    <row r="413" spans="1:9" ht="15.75" x14ac:dyDescent="0.25">
      <c r="A413" s="192"/>
      <c r="B413" s="306" t="s">
        <v>1987</v>
      </c>
      <c r="C413" s="307" t="s">
        <v>2993</v>
      </c>
      <c r="D413" s="190" t="s">
        <v>231</v>
      </c>
      <c r="E413" s="210">
        <v>1819.1</v>
      </c>
      <c r="F413" s="35">
        <v>41766</v>
      </c>
      <c r="G413" s="54">
        <v>1819.1</v>
      </c>
      <c r="H413" s="630">
        <f t="shared" si="7"/>
        <v>0</v>
      </c>
      <c r="I413" s="621" t="s">
        <v>217</v>
      </c>
    </row>
    <row r="414" spans="1:9" ht="15.75" x14ac:dyDescent="0.25">
      <c r="A414" s="192"/>
      <c r="B414" s="306" t="s">
        <v>1989</v>
      </c>
      <c r="C414" s="307" t="s">
        <v>2993</v>
      </c>
      <c r="D414" s="190" t="s">
        <v>215</v>
      </c>
      <c r="E414" s="210">
        <v>4959.3999999999996</v>
      </c>
      <c r="F414" s="35">
        <v>41765</v>
      </c>
      <c r="G414" s="42">
        <v>4959.3999999999996</v>
      </c>
      <c r="H414" s="630">
        <f t="shared" si="7"/>
        <v>0</v>
      </c>
      <c r="I414" s="621"/>
    </row>
    <row r="415" spans="1:9" ht="15.75" x14ac:dyDescent="0.25">
      <c r="A415" s="192"/>
      <c r="B415" s="306" t="s">
        <v>1991</v>
      </c>
      <c r="C415" s="307" t="s">
        <v>2993</v>
      </c>
      <c r="D415" s="190" t="s">
        <v>144</v>
      </c>
      <c r="E415" s="210">
        <v>5221</v>
      </c>
      <c r="F415" s="35">
        <v>41766</v>
      </c>
      <c r="G415" s="54">
        <v>5221</v>
      </c>
      <c r="H415" s="630">
        <f t="shared" si="7"/>
        <v>0</v>
      </c>
      <c r="I415" s="621" t="s">
        <v>217</v>
      </c>
    </row>
    <row r="416" spans="1:9" ht="15.75" x14ac:dyDescent="0.25">
      <c r="A416" s="192"/>
      <c r="B416" s="306" t="s">
        <v>1992</v>
      </c>
      <c r="C416" s="307" t="s">
        <v>2993</v>
      </c>
      <c r="D416" s="190" t="s">
        <v>234</v>
      </c>
      <c r="E416" s="210">
        <v>693</v>
      </c>
      <c r="F416" s="35">
        <v>41766</v>
      </c>
      <c r="G416" s="54">
        <v>693</v>
      </c>
      <c r="H416" s="630">
        <f t="shared" si="7"/>
        <v>0</v>
      </c>
      <c r="I416" s="621" t="s">
        <v>217</v>
      </c>
    </row>
    <row r="417" spans="1:9" ht="15.75" x14ac:dyDescent="0.25">
      <c r="A417" s="192"/>
      <c r="B417" s="306" t="s">
        <v>1994</v>
      </c>
      <c r="C417" s="307" t="s">
        <v>2993</v>
      </c>
      <c r="D417" s="190" t="s">
        <v>560</v>
      </c>
      <c r="E417" s="210">
        <v>2006</v>
      </c>
      <c r="F417" s="35">
        <v>41766</v>
      </c>
      <c r="G417" s="54">
        <v>2006</v>
      </c>
      <c r="H417" s="630">
        <f t="shared" si="7"/>
        <v>0</v>
      </c>
      <c r="I417" s="621" t="s">
        <v>217</v>
      </c>
    </row>
    <row r="418" spans="1:9" ht="15.75" x14ac:dyDescent="0.25">
      <c r="A418" s="192"/>
      <c r="B418" s="306" t="s">
        <v>1996</v>
      </c>
      <c r="C418" s="307" t="s">
        <v>2993</v>
      </c>
      <c r="D418" s="190" t="s">
        <v>304</v>
      </c>
      <c r="E418" s="210">
        <v>19129</v>
      </c>
      <c r="F418" s="38" t="s">
        <v>3046</v>
      </c>
      <c r="G418" s="54">
        <v>19129</v>
      </c>
      <c r="H418" s="630">
        <f t="shared" si="7"/>
        <v>0</v>
      </c>
      <c r="I418" s="621" t="s">
        <v>217</v>
      </c>
    </row>
    <row r="419" spans="1:9" ht="15.75" x14ac:dyDescent="0.25">
      <c r="A419" s="192"/>
      <c r="B419" s="306" t="s">
        <v>1997</v>
      </c>
      <c r="C419" s="307" t="s">
        <v>2993</v>
      </c>
      <c r="D419" s="190" t="s">
        <v>257</v>
      </c>
      <c r="E419" s="210">
        <v>15141.8</v>
      </c>
      <c r="F419" s="35">
        <v>41766</v>
      </c>
      <c r="G419" s="54">
        <v>15141.8</v>
      </c>
      <c r="H419" s="630">
        <f t="shared" si="7"/>
        <v>0</v>
      </c>
      <c r="I419" s="621" t="s">
        <v>217</v>
      </c>
    </row>
    <row r="420" spans="1:9" ht="15.75" x14ac:dyDescent="0.25">
      <c r="A420" s="192"/>
      <c r="B420" s="306" t="s">
        <v>1998</v>
      </c>
      <c r="C420" s="307" t="s">
        <v>2993</v>
      </c>
      <c r="D420" s="190" t="s">
        <v>307</v>
      </c>
      <c r="E420" s="210">
        <v>11221.6</v>
      </c>
      <c r="F420" s="38" t="s">
        <v>3445</v>
      </c>
      <c r="G420" s="54">
        <v>11221.6</v>
      </c>
      <c r="H420" s="630">
        <f t="shared" si="7"/>
        <v>0</v>
      </c>
      <c r="I420" s="621" t="s">
        <v>217</v>
      </c>
    </row>
    <row r="421" spans="1:9" ht="15.75" x14ac:dyDescent="0.25">
      <c r="A421" s="192"/>
      <c r="B421" s="306" t="s">
        <v>2000</v>
      </c>
      <c r="C421" s="307" t="s">
        <v>2993</v>
      </c>
      <c r="D421" s="190" t="s">
        <v>508</v>
      </c>
      <c r="E421" s="210">
        <v>38380.199999999997</v>
      </c>
      <c r="F421" s="38" t="s">
        <v>3047</v>
      </c>
      <c r="G421" s="42">
        <v>38380.199999999997</v>
      </c>
      <c r="H421" s="630">
        <f t="shared" si="7"/>
        <v>0</v>
      </c>
      <c r="I421" s="621" t="s">
        <v>8</v>
      </c>
    </row>
    <row r="422" spans="1:9" ht="15.75" x14ac:dyDescent="0.25">
      <c r="A422" s="192"/>
      <c r="B422" s="306" t="s">
        <v>2002</v>
      </c>
      <c r="C422" s="307" t="s">
        <v>2993</v>
      </c>
      <c r="D422" s="190" t="s">
        <v>8</v>
      </c>
      <c r="E422" s="210">
        <v>1556.5</v>
      </c>
      <c r="F422" s="35">
        <v>41765</v>
      </c>
      <c r="G422" s="42">
        <v>1556.5</v>
      </c>
      <c r="H422" s="630">
        <f t="shared" si="7"/>
        <v>0</v>
      </c>
      <c r="I422" s="621" t="s">
        <v>8</v>
      </c>
    </row>
    <row r="423" spans="1:9" ht="15.75" x14ac:dyDescent="0.25">
      <c r="A423" s="192"/>
      <c r="B423" s="306" t="s">
        <v>2004</v>
      </c>
      <c r="C423" s="307" t="s">
        <v>2993</v>
      </c>
      <c r="D423" s="190" t="s">
        <v>79</v>
      </c>
      <c r="E423" s="210">
        <v>15381.6</v>
      </c>
      <c r="F423" s="53" t="s">
        <v>3048</v>
      </c>
      <c r="G423" s="42">
        <v>15381.6</v>
      </c>
      <c r="H423" s="630">
        <f t="shared" si="7"/>
        <v>0</v>
      </c>
      <c r="I423" s="621" t="s">
        <v>65</v>
      </c>
    </row>
    <row r="424" spans="1:9" ht="15.75" x14ac:dyDescent="0.25">
      <c r="A424" s="192"/>
      <c r="B424" s="306" t="s">
        <v>2005</v>
      </c>
      <c r="C424" s="307" t="s">
        <v>2993</v>
      </c>
      <c r="D424" s="190" t="s">
        <v>106</v>
      </c>
      <c r="E424" s="210">
        <v>92211</v>
      </c>
      <c r="F424" s="35">
        <v>41769</v>
      </c>
      <c r="G424" s="42">
        <v>92211</v>
      </c>
      <c r="H424" s="630">
        <f t="shared" si="7"/>
        <v>0</v>
      </c>
      <c r="I424" s="621"/>
    </row>
    <row r="425" spans="1:9" ht="15.75" x14ac:dyDescent="0.25">
      <c r="A425" s="192"/>
      <c r="B425" s="306" t="s">
        <v>2008</v>
      </c>
      <c r="C425" s="307" t="s">
        <v>2993</v>
      </c>
      <c r="D425" s="190" t="s">
        <v>28</v>
      </c>
      <c r="E425" s="210">
        <v>2164.4</v>
      </c>
      <c r="F425" s="35">
        <v>41765</v>
      </c>
      <c r="G425" s="42">
        <v>2164.4</v>
      </c>
      <c r="H425" s="630">
        <f t="shared" si="7"/>
        <v>0</v>
      </c>
      <c r="I425" s="621"/>
    </row>
    <row r="426" spans="1:9" ht="15.75" x14ac:dyDescent="0.25">
      <c r="A426" s="192"/>
      <c r="B426" s="306" t="s">
        <v>2010</v>
      </c>
      <c r="C426" s="307" t="s">
        <v>2993</v>
      </c>
      <c r="D426" s="190" t="s">
        <v>152</v>
      </c>
      <c r="E426" s="210">
        <v>5335.2</v>
      </c>
      <c r="F426" s="35">
        <v>41765</v>
      </c>
      <c r="G426" s="42">
        <v>5335.2</v>
      </c>
      <c r="H426" s="630">
        <f t="shared" si="7"/>
        <v>0</v>
      </c>
      <c r="I426" s="621"/>
    </row>
    <row r="427" spans="1:9" ht="15.75" x14ac:dyDescent="0.25">
      <c r="A427" s="192">
        <v>41766</v>
      </c>
      <c r="B427" s="306" t="s">
        <v>2012</v>
      </c>
      <c r="C427" s="307" t="s">
        <v>2993</v>
      </c>
      <c r="D427" s="20" t="s">
        <v>494</v>
      </c>
      <c r="E427" s="213">
        <v>1029</v>
      </c>
      <c r="F427" s="35">
        <v>41766</v>
      </c>
      <c r="G427" s="42">
        <v>1029</v>
      </c>
      <c r="H427" s="630">
        <f t="shared" si="7"/>
        <v>0</v>
      </c>
      <c r="I427" s="622" t="s">
        <v>10</v>
      </c>
    </row>
    <row r="428" spans="1:9" ht="15.75" x14ac:dyDescent="0.25">
      <c r="A428" s="192"/>
      <c r="B428" s="306" t="s">
        <v>2013</v>
      </c>
      <c r="C428" s="307" t="s">
        <v>2993</v>
      </c>
      <c r="D428" s="20" t="s">
        <v>14</v>
      </c>
      <c r="E428" s="213">
        <v>5880</v>
      </c>
      <c r="F428" s="35">
        <v>41766</v>
      </c>
      <c r="G428" s="42">
        <v>5880</v>
      </c>
      <c r="H428" s="630">
        <f t="shared" si="7"/>
        <v>0</v>
      </c>
      <c r="I428" s="622" t="s">
        <v>12</v>
      </c>
    </row>
    <row r="429" spans="1:9" ht="15.75" x14ac:dyDescent="0.25">
      <c r="A429" s="192"/>
      <c r="B429" s="306" t="s">
        <v>2014</v>
      </c>
      <c r="C429" s="307" t="s">
        <v>2993</v>
      </c>
      <c r="D429" s="20" t="s">
        <v>64</v>
      </c>
      <c r="E429" s="213">
        <v>4410</v>
      </c>
      <c r="F429" s="43">
        <v>41767</v>
      </c>
      <c r="G429" s="42">
        <v>4410</v>
      </c>
      <c r="H429" s="630">
        <f t="shared" si="7"/>
        <v>0</v>
      </c>
      <c r="I429" s="622" t="s">
        <v>12</v>
      </c>
    </row>
    <row r="430" spans="1:9" ht="15.75" x14ac:dyDescent="0.25">
      <c r="A430" s="192"/>
      <c r="B430" s="306" t="s">
        <v>2015</v>
      </c>
      <c r="C430" s="307" t="s">
        <v>2993</v>
      </c>
      <c r="D430" s="20" t="s">
        <v>302</v>
      </c>
      <c r="E430" s="213">
        <v>36</v>
      </c>
      <c r="F430" s="35">
        <v>41766</v>
      </c>
      <c r="G430" s="42">
        <v>36</v>
      </c>
      <c r="H430" s="630">
        <f t="shared" si="7"/>
        <v>0</v>
      </c>
      <c r="I430" s="622" t="s">
        <v>10</v>
      </c>
    </row>
    <row r="431" spans="1:9" ht="15.75" x14ac:dyDescent="0.25">
      <c r="A431" s="192"/>
      <c r="B431" s="306" t="s">
        <v>2017</v>
      </c>
      <c r="C431" s="307" t="s">
        <v>2993</v>
      </c>
      <c r="D431" s="20" t="s">
        <v>12</v>
      </c>
      <c r="E431" s="213">
        <v>26</v>
      </c>
      <c r="F431" s="35">
        <v>41766</v>
      </c>
      <c r="G431" s="42">
        <v>26</v>
      </c>
      <c r="H431" s="630">
        <f t="shared" si="7"/>
        <v>0</v>
      </c>
      <c r="I431" s="622" t="s">
        <v>10</v>
      </c>
    </row>
    <row r="432" spans="1:9" ht="15.75" x14ac:dyDescent="0.25">
      <c r="A432" s="192"/>
      <c r="B432" s="306" t="s">
        <v>2018</v>
      </c>
      <c r="C432" s="307" t="s">
        <v>2993</v>
      </c>
      <c r="D432" s="20" t="s">
        <v>665</v>
      </c>
      <c r="E432" s="213">
        <v>4241</v>
      </c>
      <c r="F432" s="35">
        <v>41766</v>
      </c>
      <c r="G432" s="42">
        <v>4241</v>
      </c>
      <c r="H432" s="630">
        <f t="shared" si="7"/>
        <v>0</v>
      </c>
      <c r="I432" s="622" t="s">
        <v>10</v>
      </c>
    </row>
    <row r="433" spans="1:9" ht="15.75" x14ac:dyDescent="0.25">
      <c r="A433" s="192"/>
      <c r="B433" s="306" t="s">
        <v>2019</v>
      </c>
      <c r="C433" s="307" t="s">
        <v>2993</v>
      </c>
      <c r="D433" s="20" t="s">
        <v>74</v>
      </c>
      <c r="E433" s="213">
        <v>1450</v>
      </c>
      <c r="F433" s="35">
        <v>41766</v>
      </c>
      <c r="G433" s="42">
        <v>1450</v>
      </c>
      <c r="H433" s="630">
        <f t="shared" si="7"/>
        <v>0</v>
      </c>
      <c r="I433" s="622" t="s">
        <v>10</v>
      </c>
    </row>
    <row r="434" spans="1:9" ht="15.75" x14ac:dyDescent="0.25">
      <c r="A434" s="192"/>
      <c r="B434" s="306" t="s">
        <v>2020</v>
      </c>
      <c r="C434" s="307" t="s">
        <v>2993</v>
      </c>
      <c r="D434" s="20" t="s">
        <v>28</v>
      </c>
      <c r="E434" s="213">
        <v>7657.5</v>
      </c>
      <c r="F434" s="35">
        <v>41766</v>
      </c>
      <c r="G434" s="42">
        <v>7657.5</v>
      </c>
      <c r="H434" s="630">
        <f t="shared" si="7"/>
        <v>0</v>
      </c>
      <c r="I434" s="622" t="s">
        <v>10</v>
      </c>
    </row>
    <row r="435" spans="1:9" ht="15.75" x14ac:dyDescent="0.25">
      <c r="A435" s="192"/>
      <c r="B435" s="306" t="s">
        <v>2021</v>
      </c>
      <c r="C435" s="307" t="s">
        <v>2993</v>
      </c>
      <c r="D435" s="20" t="s">
        <v>123</v>
      </c>
      <c r="E435" s="213">
        <v>983</v>
      </c>
      <c r="F435" s="35">
        <v>41766</v>
      </c>
      <c r="G435" s="42">
        <v>983</v>
      </c>
      <c r="H435" s="630">
        <f t="shared" si="7"/>
        <v>0</v>
      </c>
      <c r="I435" s="622" t="s">
        <v>10</v>
      </c>
    </row>
    <row r="436" spans="1:9" ht="15.75" x14ac:dyDescent="0.25">
      <c r="A436" s="192"/>
      <c r="B436" s="306" t="s">
        <v>2022</v>
      </c>
      <c r="C436" s="307" t="s">
        <v>2993</v>
      </c>
      <c r="D436" s="20" t="s">
        <v>18</v>
      </c>
      <c r="E436" s="213">
        <v>609</v>
      </c>
      <c r="F436" s="35">
        <v>41766</v>
      </c>
      <c r="G436" s="42">
        <v>609</v>
      </c>
      <c r="H436" s="630">
        <f t="shared" si="7"/>
        <v>0</v>
      </c>
      <c r="I436" s="622" t="s">
        <v>10</v>
      </c>
    </row>
    <row r="437" spans="1:9" ht="15.75" x14ac:dyDescent="0.25">
      <c r="A437" s="192"/>
      <c r="B437" s="306" t="s">
        <v>2024</v>
      </c>
      <c r="C437" s="307" t="s">
        <v>2993</v>
      </c>
      <c r="D437" s="20" t="s">
        <v>12</v>
      </c>
      <c r="E437" s="213">
        <v>651</v>
      </c>
      <c r="F437" s="35">
        <v>41766</v>
      </c>
      <c r="G437" s="42">
        <v>651</v>
      </c>
      <c r="H437" s="630">
        <f t="shared" si="7"/>
        <v>0</v>
      </c>
      <c r="I437" s="622" t="s">
        <v>10</v>
      </c>
    </row>
    <row r="438" spans="1:9" ht="15.75" x14ac:dyDescent="0.25">
      <c r="A438" s="192"/>
      <c r="B438" s="306" t="s">
        <v>2025</v>
      </c>
      <c r="C438" s="307" t="s">
        <v>2993</v>
      </c>
      <c r="D438" s="20" t="s">
        <v>116</v>
      </c>
      <c r="E438" s="213">
        <v>5100</v>
      </c>
      <c r="F438" s="35">
        <v>41766</v>
      </c>
      <c r="G438" s="42">
        <v>5100</v>
      </c>
      <c r="H438" s="630">
        <f t="shared" si="7"/>
        <v>0</v>
      </c>
      <c r="I438" s="622" t="s">
        <v>10</v>
      </c>
    </row>
    <row r="439" spans="1:9" ht="15.75" x14ac:dyDescent="0.25">
      <c r="A439" s="192"/>
      <c r="B439" s="306" t="s">
        <v>2026</v>
      </c>
      <c r="C439" s="307" t="s">
        <v>2993</v>
      </c>
      <c r="D439" s="20" t="s">
        <v>74</v>
      </c>
      <c r="E439" s="213">
        <v>3142</v>
      </c>
      <c r="F439" s="35">
        <v>41766</v>
      </c>
      <c r="G439" s="42">
        <v>3142</v>
      </c>
      <c r="H439" s="630">
        <f t="shared" si="7"/>
        <v>0</v>
      </c>
      <c r="I439" s="622" t="s">
        <v>10</v>
      </c>
    </row>
    <row r="440" spans="1:9" ht="15.75" x14ac:dyDescent="0.25">
      <c r="A440" s="192"/>
      <c r="B440" s="306" t="s">
        <v>2027</v>
      </c>
      <c r="C440" s="307" t="s">
        <v>2993</v>
      </c>
      <c r="D440" s="20" t="s">
        <v>55</v>
      </c>
      <c r="E440" s="213">
        <v>8001</v>
      </c>
      <c r="F440" s="35">
        <v>41766</v>
      </c>
      <c r="G440" s="42">
        <v>8001</v>
      </c>
      <c r="H440" s="630">
        <f t="shared" si="7"/>
        <v>0</v>
      </c>
      <c r="I440" s="622" t="s">
        <v>10</v>
      </c>
    </row>
    <row r="441" spans="1:9" ht="15.75" x14ac:dyDescent="0.25">
      <c r="A441" s="192"/>
      <c r="B441" s="306" t="s">
        <v>2028</v>
      </c>
      <c r="C441" s="307" t="s">
        <v>2993</v>
      </c>
      <c r="D441" s="20" t="s">
        <v>36</v>
      </c>
      <c r="E441" s="213">
        <v>11943</v>
      </c>
      <c r="F441" s="35">
        <v>41766</v>
      </c>
      <c r="G441" s="42">
        <v>11943</v>
      </c>
      <c r="H441" s="630">
        <f t="shared" si="7"/>
        <v>0</v>
      </c>
      <c r="I441" s="622" t="s">
        <v>10</v>
      </c>
    </row>
    <row r="442" spans="1:9" ht="15.75" x14ac:dyDescent="0.25">
      <c r="A442" s="192"/>
      <c r="B442" s="306" t="s">
        <v>2029</v>
      </c>
      <c r="C442" s="307" t="s">
        <v>2993</v>
      </c>
      <c r="D442" s="20" t="s">
        <v>66</v>
      </c>
      <c r="E442" s="213">
        <v>1692</v>
      </c>
      <c r="F442" s="35">
        <v>41766</v>
      </c>
      <c r="G442" s="42">
        <v>1692</v>
      </c>
      <c r="H442" s="630">
        <f t="shared" si="7"/>
        <v>0</v>
      </c>
      <c r="I442" s="622" t="s">
        <v>10</v>
      </c>
    </row>
    <row r="443" spans="1:9" ht="15.75" x14ac:dyDescent="0.25">
      <c r="A443" s="192"/>
      <c r="B443" s="306" t="s">
        <v>2030</v>
      </c>
      <c r="C443" s="307" t="s">
        <v>2993</v>
      </c>
      <c r="D443" s="20" t="s">
        <v>8</v>
      </c>
      <c r="E443" s="213">
        <v>1670</v>
      </c>
      <c r="F443" s="35">
        <v>41766</v>
      </c>
      <c r="G443" s="42">
        <v>1670</v>
      </c>
      <c r="H443" s="630">
        <f t="shared" si="7"/>
        <v>0</v>
      </c>
      <c r="I443" s="622" t="s">
        <v>10</v>
      </c>
    </row>
    <row r="444" spans="1:9" ht="15.75" x14ac:dyDescent="0.25">
      <c r="A444" s="192"/>
      <c r="B444" s="306" t="s">
        <v>2032</v>
      </c>
      <c r="C444" s="307" t="s">
        <v>2993</v>
      </c>
      <c r="D444" s="20" t="s">
        <v>36</v>
      </c>
      <c r="E444" s="213">
        <v>15724</v>
      </c>
      <c r="F444" s="35">
        <v>41771</v>
      </c>
      <c r="G444" s="42">
        <v>15724</v>
      </c>
      <c r="H444" s="630">
        <f t="shared" si="7"/>
        <v>0</v>
      </c>
      <c r="I444" s="622" t="s">
        <v>10</v>
      </c>
    </row>
    <row r="445" spans="1:9" ht="15.75" x14ac:dyDescent="0.25">
      <c r="A445" s="192"/>
      <c r="B445" s="306" t="s">
        <v>2033</v>
      </c>
      <c r="C445" s="307" t="s">
        <v>2993</v>
      </c>
      <c r="D445" s="20" t="s">
        <v>2813</v>
      </c>
      <c r="E445" s="213">
        <v>822</v>
      </c>
      <c r="F445" s="35">
        <v>41766</v>
      </c>
      <c r="G445" s="42">
        <v>822</v>
      </c>
      <c r="H445" s="630">
        <f t="shared" si="7"/>
        <v>0</v>
      </c>
      <c r="I445" s="622" t="s">
        <v>10</v>
      </c>
    </row>
    <row r="446" spans="1:9" ht="15.75" x14ac:dyDescent="0.25">
      <c r="A446" s="192"/>
      <c r="B446" s="306" t="s">
        <v>2034</v>
      </c>
      <c r="C446" s="307" t="s">
        <v>2993</v>
      </c>
      <c r="D446" s="20" t="s">
        <v>22</v>
      </c>
      <c r="E446" s="213">
        <v>4538</v>
      </c>
      <c r="F446" s="39" t="s">
        <v>3049</v>
      </c>
      <c r="G446" s="42">
        <v>4538</v>
      </c>
      <c r="H446" s="630">
        <f t="shared" si="7"/>
        <v>0</v>
      </c>
      <c r="I446" s="622" t="s">
        <v>10</v>
      </c>
    </row>
    <row r="447" spans="1:9" ht="15.75" x14ac:dyDescent="0.25">
      <c r="A447" s="192"/>
      <c r="B447" s="306" t="s">
        <v>2036</v>
      </c>
      <c r="C447" s="307" t="s">
        <v>2993</v>
      </c>
      <c r="D447" s="20" t="s">
        <v>260</v>
      </c>
      <c r="E447" s="213">
        <v>2416</v>
      </c>
      <c r="F447" s="35">
        <v>41766</v>
      </c>
      <c r="G447" s="42">
        <v>2416</v>
      </c>
      <c r="H447" s="630">
        <f t="shared" si="7"/>
        <v>0</v>
      </c>
      <c r="I447" s="622" t="s">
        <v>65</v>
      </c>
    </row>
    <row r="448" spans="1:9" ht="15.75" x14ac:dyDescent="0.25">
      <c r="A448" s="192"/>
      <c r="B448" s="306" t="s">
        <v>2037</v>
      </c>
      <c r="C448" s="307" t="s">
        <v>2993</v>
      </c>
      <c r="D448" s="20" t="s">
        <v>199</v>
      </c>
      <c r="E448" s="213">
        <v>3285</v>
      </c>
      <c r="F448" s="35">
        <v>41766</v>
      </c>
      <c r="G448" s="42">
        <v>3285</v>
      </c>
      <c r="H448" s="630">
        <f t="shared" si="7"/>
        <v>0</v>
      </c>
      <c r="I448" s="622" t="s">
        <v>65</v>
      </c>
    </row>
    <row r="449" spans="1:9" ht="15.75" x14ac:dyDescent="0.25">
      <c r="A449" s="192"/>
      <c r="B449" s="306" t="s">
        <v>2038</v>
      </c>
      <c r="C449" s="307" t="s">
        <v>2993</v>
      </c>
      <c r="D449" s="20" t="s">
        <v>130</v>
      </c>
      <c r="E449" s="213">
        <v>4794</v>
      </c>
      <c r="F449" s="43">
        <v>41769</v>
      </c>
      <c r="G449" s="42">
        <v>4794</v>
      </c>
      <c r="H449" s="630">
        <f t="shared" si="7"/>
        <v>0</v>
      </c>
      <c r="I449" s="622" t="s">
        <v>10</v>
      </c>
    </row>
    <row r="450" spans="1:9" ht="15.75" x14ac:dyDescent="0.25">
      <c r="A450" s="192"/>
      <c r="B450" s="306" t="s">
        <v>2039</v>
      </c>
      <c r="C450" s="307" t="s">
        <v>2993</v>
      </c>
      <c r="D450" s="20" t="s">
        <v>237</v>
      </c>
      <c r="E450" s="213">
        <v>754</v>
      </c>
      <c r="F450" s="43">
        <v>41769</v>
      </c>
      <c r="G450" s="42">
        <v>754</v>
      </c>
      <c r="H450" s="630">
        <f t="shared" si="7"/>
        <v>0</v>
      </c>
      <c r="I450" s="622" t="s">
        <v>10</v>
      </c>
    </row>
    <row r="451" spans="1:9" ht="15.75" x14ac:dyDescent="0.25">
      <c r="A451" s="192"/>
      <c r="B451" s="306" t="s">
        <v>2040</v>
      </c>
      <c r="C451" s="307" t="s">
        <v>2993</v>
      </c>
      <c r="D451" s="20" t="s">
        <v>8</v>
      </c>
      <c r="E451" s="213">
        <v>157</v>
      </c>
      <c r="F451" s="43">
        <v>41766</v>
      </c>
      <c r="G451" s="42">
        <v>157</v>
      </c>
      <c r="H451" s="630">
        <f t="shared" si="7"/>
        <v>0</v>
      </c>
      <c r="I451" s="622" t="s">
        <v>10</v>
      </c>
    </row>
    <row r="452" spans="1:9" ht="15.75" x14ac:dyDescent="0.25">
      <c r="A452" s="192"/>
      <c r="B452" s="306" t="s">
        <v>2042</v>
      </c>
      <c r="C452" s="307" t="s">
        <v>2993</v>
      </c>
      <c r="D452" s="20" t="s">
        <v>16</v>
      </c>
      <c r="E452" s="213">
        <v>169964.4</v>
      </c>
      <c r="F452" s="212">
        <v>41816</v>
      </c>
      <c r="G452" s="219">
        <v>169964.4</v>
      </c>
      <c r="H452" s="630">
        <f t="shared" si="7"/>
        <v>0</v>
      </c>
      <c r="I452" s="622" t="s">
        <v>10</v>
      </c>
    </row>
    <row r="453" spans="1:9" ht="15.75" x14ac:dyDescent="0.25">
      <c r="A453" s="192"/>
      <c r="B453" s="306" t="s">
        <v>2043</v>
      </c>
      <c r="C453" s="307" t="s">
        <v>2993</v>
      </c>
      <c r="D453" s="20" t="s">
        <v>8</v>
      </c>
      <c r="E453" s="213">
        <v>1175</v>
      </c>
      <c r="F453" s="43">
        <v>41767</v>
      </c>
      <c r="G453" s="42">
        <v>1175</v>
      </c>
      <c r="H453" s="630">
        <f t="shared" si="7"/>
        <v>0</v>
      </c>
      <c r="I453" s="622" t="s">
        <v>217</v>
      </c>
    </row>
    <row r="454" spans="1:9" ht="15.75" x14ac:dyDescent="0.25">
      <c r="A454" s="192"/>
      <c r="B454" s="306" t="s">
        <v>2044</v>
      </c>
      <c r="C454" s="307" t="s">
        <v>2993</v>
      </c>
      <c r="D454" s="20" t="s">
        <v>58</v>
      </c>
      <c r="E454" s="213">
        <v>3311.5</v>
      </c>
      <c r="F454" s="43">
        <v>41767</v>
      </c>
      <c r="G454" s="42">
        <v>3311.5</v>
      </c>
      <c r="H454" s="630">
        <f t="shared" si="7"/>
        <v>0</v>
      </c>
      <c r="I454" s="622" t="s">
        <v>217</v>
      </c>
    </row>
    <row r="455" spans="1:9" ht="15.75" x14ac:dyDescent="0.25">
      <c r="A455" s="192"/>
      <c r="B455" s="306" t="s">
        <v>2046</v>
      </c>
      <c r="C455" s="307" t="s">
        <v>2993</v>
      </c>
      <c r="D455" s="308" t="s">
        <v>34</v>
      </c>
      <c r="E455" s="309">
        <v>3766</v>
      </c>
      <c r="F455" s="214" t="s">
        <v>3050</v>
      </c>
      <c r="G455" s="42">
        <v>3766</v>
      </c>
      <c r="H455" s="630">
        <f t="shared" ref="H455:H518" si="8">E455-G455</f>
        <v>0</v>
      </c>
      <c r="I455" s="622" t="s">
        <v>217</v>
      </c>
    </row>
    <row r="456" spans="1:9" ht="15.75" x14ac:dyDescent="0.25">
      <c r="A456" s="192"/>
      <c r="B456" s="306" t="s">
        <v>2047</v>
      </c>
      <c r="C456" s="307" t="s">
        <v>2993</v>
      </c>
      <c r="D456" s="20" t="s">
        <v>29</v>
      </c>
      <c r="E456" s="213">
        <v>4989</v>
      </c>
      <c r="F456" s="43">
        <v>41767</v>
      </c>
      <c r="G456" s="42">
        <v>4989</v>
      </c>
      <c r="H456" s="630">
        <f t="shared" si="8"/>
        <v>0</v>
      </c>
      <c r="I456" s="622" t="s">
        <v>217</v>
      </c>
    </row>
    <row r="457" spans="1:9" ht="15.75" x14ac:dyDescent="0.25">
      <c r="A457" s="192"/>
      <c r="B457" s="306" t="s">
        <v>2048</v>
      </c>
      <c r="C457" s="307" t="s">
        <v>2993</v>
      </c>
      <c r="D457" s="20" t="s">
        <v>1778</v>
      </c>
      <c r="E457" s="213">
        <v>851</v>
      </c>
      <c r="F457" s="43">
        <v>41767</v>
      </c>
      <c r="G457" s="42">
        <v>851</v>
      </c>
      <c r="H457" s="630">
        <f t="shared" si="8"/>
        <v>0</v>
      </c>
      <c r="I457" s="622" t="s">
        <v>217</v>
      </c>
    </row>
    <row r="458" spans="1:9" ht="15.75" x14ac:dyDescent="0.25">
      <c r="A458" s="192"/>
      <c r="B458" s="306" t="s">
        <v>2049</v>
      </c>
      <c r="C458" s="307" t="s">
        <v>2993</v>
      </c>
      <c r="D458" s="20" t="s">
        <v>98</v>
      </c>
      <c r="E458" s="213">
        <v>1902</v>
      </c>
      <c r="F458" s="43">
        <v>41767</v>
      </c>
      <c r="G458" s="42">
        <v>1902</v>
      </c>
      <c r="H458" s="630">
        <f t="shared" si="8"/>
        <v>0</v>
      </c>
      <c r="I458" s="622" t="s">
        <v>217</v>
      </c>
    </row>
    <row r="459" spans="1:9" ht="15.75" x14ac:dyDescent="0.25">
      <c r="A459" s="192"/>
      <c r="B459" s="306" t="s">
        <v>2050</v>
      </c>
      <c r="C459" s="307" t="s">
        <v>2993</v>
      </c>
      <c r="D459" s="20" t="s">
        <v>269</v>
      </c>
      <c r="E459" s="213">
        <v>10398</v>
      </c>
      <c r="F459" s="43">
        <v>41766</v>
      </c>
      <c r="G459" s="42">
        <v>10398</v>
      </c>
      <c r="H459" s="630">
        <f t="shared" si="8"/>
        <v>0</v>
      </c>
      <c r="I459" s="622" t="s">
        <v>10</v>
      </c>
    </row>
    <row r="460" spans="1:9" ht="15.75" x14ac:dyDescent="0.25">
      <c r="A460" s="192"/>
      <c r="B460" s="306" t="s">
        <v>2051</v>
      </c>
      <c r="C460" s="307" t="s">
        <v>2993</v>
      </c>
      <c r="D460" s="20" t="s">
        <v>133</v>
      </c>
      <c r="E460" s="213">
        <v>32326.5</v>
      </c>
      <c r="F460" s="214" t="s">
        <v>3051</v>
      </c>
      <c r="G460" s="42">
        <v>32326.5</v>
      </c>
      <c r="H460" s="630">
        <f t="shared" si="8"/>
        <v>0</v>
      </c>
      <c r="I460" s="622" t="s">
        <v>10</v>
      </c>
    </row>
    <row r="461" spans="1:9" ht="15.75" x14ac:dyDescent="0.25">
      <c r="A461" s="192"/>
      <c r="B461" s="306" t="s">
        <v>2052</v>
      </c>
      <c r="C461" s="307" t="s">
        <v>2993</v>
      </c>
      <c r="D461" s="20" t="s">
        <v>149</v>
      </c>
      <c r="E461" s="213">
        <v>15238</v>
      </c>
      <c r="F461" s="214" t="s">
        <v>3052</v>
      </c>
      <c r="G461" s="42">
        <v>15238</v>
      </c>
      <c r="H461" s="630">
        <f t="shared" si="8"/>
        <v>0</v>
      </c>
      <c r="I461" s="622" t="s">
        <v>10</v>
      </c>
    </row>
    <row r="462" spans="1:9" ht="15.75" x14ac:dyDescent="0.25">
      <c r="A462" s="192"/>
      <c r="B462" s="306" t="s">
        <v>2053</v>
      </c>
      <c r="C462" s="307" t="s">
        <v>2993</v>
      </c>
      <c r="D462" s="20" t="s">
        <v>149</v>
      </c>
      <c r="E462" s="213">
        <v>1768.5</v>
      </c>
      <c r="F462" s="43">
        <v>41766</v>
      </c>
      <c r="G462" s="42">
        <v>1768.5</v>
      </c>
      <c r="H462" s="630">
        <f t="shared" si="8"/>
        <v>0</v>
      </c>
      <c r="I462" s="622" t="s">
        <v>10</v>
      </c>
    </row>
    <row r="463" spans="1:9" ht="15.75" x14ac:dyDescent="0.25">
      <c r="A463" s="187"/>
      <c r="B463" s="306" t="s">
        <v>2054</v>
      </c>
      <c r="C463" s="307" t="s">
        <v>2993</v>
      </c>
      <c r="D463" s="33" t="s">
        <v>8</v>
      </c>
      <c r="E463" s="34">
        <v>2722</v>
      </c>
      <c r="F463" s="214" t="s">
        <v>3053</v>
      </c>
      <c r="G463" s="34">
        <v>2722</v>
      </c>
      <c r="H463" s="630">
        <f t="shared" si="8"/>
        <v>0</v>
      </c>
      <c r="I463" s="28" t="s">
        <v>10</v>
      </c>
    </row>
    <row r="464" spans="1:9" ht="15.75" x14ac:dyDescent="0.25">
      <c r="A464" s="187"/>
      <c r="B464" s="306" t="s">
        <v>2055</v>
      </c>
      <c r="C464" s="307" t="s">
        <v>2993</v>
      </c>
      <c r="D464" s="33" t="s">
        <v>8</v>
      </c>
      <c r="E464" s="34">
        <v>5040</v>
      </c>
      <c r="F464" s="43">
        <v>41766</v>
      </c>
      <c r="G464" s="34">
        <v>5040</v>
      </c>
      <c r="H464" s="630">
        <f t="shared" si="8"/>
        <v>0</v>
      </c>
      <c r="I464" s="28" t="s">
        <v>10</v>
      </c>
    </row>
    <row r="465" spans="1:9" ht="15.75" x14ac:dyDescent="0.25">
      <c r="A465" s="187"/>
      <c r="B465" s="306" t="s">
        <v>2056</v>
      </c>
      <c r="C465" s="307" t="s">
        <v>2993</v>
      </c>
      <c r="D465" s="33" t="s">
        <v>106</v>
      </c>
      <c r="E465" s="34">
        <v>220348</v>
      </c>
      <c r="F465" s="310">
        <v>41773</v>
      </c>
      <c r="G465" s="34">
        <v>220348</v>
      </c>
      <c r="H465" s="630">
        <f t="shared" si="8"/>
        <v>0</v>
      </c>
      <c r="I465" s="28" t="s">
        <v>65</v>
      </c>
    </row>
    <row r="466" spans="1:9" ht="15.75" x14ac:dyDescent="0.25">
      <c r="A466" s="232"/>
      <c r="B466" s="306" t="s">
        <v>2057</v>
      </c>
      <c r="C466" s="307" t="s">
        <v>2993</v>
      </c>
      <c r="D466" s="20" t="s">
        <v>106</v>
      </c>
      <c r="E466" s="213">
        <v>396552</v>
      </c>
      <c r="F466" s="43">
        <v>41780</v>
      </c>
      <c r="G466" s="42">
        <v>396552</v>
      </c>
      <c r="H466" s="630">
        <f t="shared" si="8"/>
        <v>0</v>
      </c>
      <c r="I466" s="622" t="s">
        <v>65</v>
      </c>
    </row>
    <row r="467" spans="1:9" ht="15.75" x14ac:dyDescent="0.25">
      <c r="A467" s="192"/>
      <c r="B467" s="306" t="s">
        <v>2058</v>
      </c>
      <c r="C467" s="307" t="s">
        <v>2993</v>
      </c>
      <c r="D467" s="20" t="s">
        <v>106</v>
      </c>
      <c r="E467" s="213">
        <v>165460.5</v>
      </c>
      <c r="F467" s="43">
        <v>41769</v>
      </c>
      <c r="G467" s="42">
        <v>165460.5</v>
      </c>
      <c r="H467" s="630">
        <f t="shared" si="8"/>
        <v>0</v>
      </c>
      <c r="I467" s="622" t="s">
        <v>65</v>
      </c>
    </row>
    <row r="468" spans="1:9" ht="15.75" x14ac:dyDescent="0.25">
      <c r="A468" s="192"/>
      <c r="B468" s="306" t="s">
        <v>2059</v>
      </c>
      <c r="C468" s="307" t="s">
        <v>2993</v>
      </c>
      <c r="D468" s="20" t="s">
        <v>106</v>
      </c>
      <c r="E468" s="213">
        <v>130200</v>
      </c>
      <c r="F468" s="43">
        <v>41773</v>
      </c>
      <c r="G468" s="42">
        <v>130200</v>
      </c>
      <c r="H468" s="630">
        <f t="shared" si="8"/>
        <v>0</v>
      </c>
      <c r="I468" s="622" t="s">
        <v>65</v>
      </c>
    </row>
    <row r="469" spans="1:9" ht="15.75" x14ac:dyDescent="0.25">
      <c r="A469" s="192"/>
      <c r="B469" s="306" t="s">
        <v>2060</v>
      </c>
      <c r="C469" s="307" t="s">
        <v>2993</v>
      </c>
      <c r="D469" s="20" t="s">
        <v>3054</v>
      </c>
      <c r="E469" s="213">
        <v>23047</v>
      </c>
      <c r="F469" s="43">
        <v>41768</v>
      </c>
      <c r="G469" s="42">
        <v>23047</v>
      </c>
      <c r="H469" s="630">
        <f t="shared" si="8"/>
        <v>0</v>
      </c>
      <c r="I469" s="622" t="s">
        <v>162</v>
      </c>
    </row>
    <row r="470" spans="1:9" ht="15.75" x14ac:dyDescent="0.25">
      <c r="A470" s="192"/>
      <c r="B470" s="306" t="s">
        <v>2061</v>
      </c>
      <c r="C470" s="307" t="s">
        <v>2993</v>
      </c>
      <c r="D470" s="20" t="s">
        <v>648</v>
      </c>
      <c r="E470" s="213">
        <v>3806</v>
      </c>
      <c r="F470" s="43">
        <v>41766</v>
      </c>
      <c r="G470" s="42">
        <v>3806</v>
      </c>
      <c r="H470" s="630">
        <f t="shared" si="8"/>
        <v>0</v>
      </c>
      <c r="I470" s="622" t="s">
        <v>10</v>
      </c>
    </row>
    <row r="471" spans="1:9" ht="15.75" x14ac:dyDescent="0.25">
      <c r="A471" s="192">
        <v>41767</v>
      </c>
      <c r="B471" s="306" t="s">
        <v>2063</v>
      </c>
      <c r="C471" s="307" t="s">
        <v>2993</v>
      </c>
      <c r="D471" s="20" t="s">
        <v>11</v>
      </c>
      <c r="E471" s="213">
        <v>22035</v>
      </c>
      <c r="F471" s="311">
        <v>41788</v>
      </c>
      <c r="G471" s="229">
        <v>22035</v>
      </c>
      <c r="H471" s="630">
        <f t="shared" si="8"/>
        <v>0</v>
      </c>
      <c r="I471" s="622" t="s">
        <v>65</v>
      </c>
    </row>
    <row r="472" spans="1:9" ht="15.75" x14ac:dyDescent="0.25">
      <c r="A472" s="192"/>
      <c r="B472" s="306" t="s">
        <v>2065</v>
      </c>
      <c r="C472" s="307" t="s">
        <v>2993</v>
      </c>
      <c r="D472" s="20" t="s">
        <v>98</v>
      </c>
      <c r="E472" s="213">
        <v>14427.5</v>
      </c>
      <c r="F472" s="43">
        <v>41767</v>
      </c>
      <c r="G472" s="42">
        <v>14427.5</v>
      </c>
      <c r="H472" s="630">
        <f t="shared" si="8"/>
        <v>0</v>
      </c>
      <c r="I472" s="622" t="s">
        <v>65</v>
      </c>
    </row>
    <row r="473" spans="1:9" ht="15.75" x14ac:dyDescent="0.25">
      <c r="A473" s="192"/>
      <c r="B473" s="306" t="s">
        <v>2066</v>
      </c>
      <c r="C473" s="307" t="s">
        <v>2993</v>
      </c>
      <c r="D473" s="20" t="s">
        <v>134</v>
      </c>
      <c r="E473" s="213">
        <v>4867</v>
      </c>
      <c r="F473" s="43">
        <v>41767</v>
      </c>
      <c r="G473" s="42">
        <v>4867</v>
      </c>
      <c r="H473" s="630">
        <f t="shared" si="8"/>
        <v>0</v>
      </c>
      <c r="I473" s="622" t="s">
        <v>65</v>
      </c>
    </row>
    <row r="474" spans="1:9" ht="15.75" x14ac:dyDescent="0.25">
      <c r="A474" s="192"/>
      <c r="B474" s="306" t="s">
        <v>2067</v>
      </c>
      <c r="C474" s="307" t="s">
        <v>2993</v>
      </c>
      <c r="D474" s="20" t="s">
        <v>64</v>
      </c>
      <c r="E474" s="213">
        <v>12059.5</v>
      </c>
      <c r="F474" s="43">
        <v>41767</v>
      </c>
      <c r="G474" s="42">
        <v>12059.5</v>
      </c>
      <c r="H474" s="630">
        <f t="shared" si="8"/>
        <v>0</v>
      </c>
      <c r="I474" s="622" t="s">
        <v>65</v>
      </c>
    </row>
    <row r="475" spans="1:9" ht="15.75" x14ac:dyDescent="0.25">
      <c r="A475" s="192"/>
      <c r="B475" s="306" t="s">
        <v>2068</v>
      </c>
      <c r="C475" s="307" t="s">
        <v>2993</v>
      </c>
      <c r="D475" s="20" t="s">
        <v>68</v>
      </c>
      <c r="E475" s="213">
        <v>3636</v>
      </c>
      <c r="F475" s="43">
        <v>41767</v>
      </c>
      <c r="G475" s="42">
        <v>3636</v>
      </c>
      <c r="H475" s="630">
        <f t="shared" si="8"/>
        <v>0</v>
      </c>
      <c r="I475" s="622" t="s">
        <v>65</v>
      </c>
    </row>
    <row r="476" spans="1:9" ht="15.75" x14ac:dyDescent="0.25">
      <c r="A476" s="192"/>
      <c r="B476" s="306" t="s">
        <v>2069</v>
      </c>
      <c r="C476" s="307" t="s">
        <v>2993</v>
      </c>
      <c r="D476" s="20" t="s">
        <v>180</v>
      </c>
      <c r="E476" s="213">
        <v>29101</v>
      </c>
      <c r="F476" s="43">
        <v>41767</v>
      </c>
      <c r="G476" s="42">
        <v>29101</v>
      </c>
      <c r="H476" s="630">
        <f t="shared" si="8"/>
        <v>0</v>
      </c>
      <c r="I476" s="622" t="s">
        <v>10</v>
      </c>
    </row>
    <row r="477" spans="1:9" ht="15.75" x14ac:dyDescent="0.25">
      <c r="A477" s="192"/>
      <c r="B477" s="306" t="s">
        <v>2070</v>
      </c>
      <c r="C477" s="307" t="s">
        <v>2993</v>
      </c>
      <c r="D477" s="20" t="s">
        <v>8</v>
      </c>
      <c r="E477" s="213">
        <v>126</v>
      </c>
      <c r="F477" s="43">
        <v>41767</v>
      </c>
      <c r="G477" s="42">
        <v>126</v>
      </c>
      <c r="H477" s="630">
        <f t="shared" si="8"/>
        <v>0</v>
      </c>
      <c r="I477" s="622" t="s">
        <v>10</v>
      </c>
    </row>
    <row r="478" spans="1:9" ht="15.75" x14ac:dyDescent="0.25">
      <c r="A478" s="192"/>
      <c r="B478" s="306" t="s">
        <v>2072</v>
      </c>
      <c r="C478" s="307" t="s">
        <v>2993</v>
      </c>
      <c r="D478" s="20" t="s">
        <v>111</v>
      </c>
      <c r="E478" s="213">
        <v>22662</v>
      </c>
      <c r="F478" s="43">
        <v>41771</v>
      </c>
      <c r="G478" s="42">
        <v>22662</v>
      </c>
      <c r="H478" s="630">
        <f t="shared" si="8"/>
        <v>0</v>
      </c>
      <c r="I478" s="622" t="s">
        <v>217</v>
      </c>
    </row>
    <row r="479" spans="1:9" ht="15.75" x14ac:dyDescent="0.25">
      <c r="A479" s="192"/>
      <c r="B479" s="306" t="s">
        <v>2073</v>
      </c>
      <c r="C479" s="307" t="s">
        <v>2993</v>
      </c>
      <c r="D479" s="20" t="s">
        <v>70</v>
      </c>
      <c r="E479" s="213">
        <v>14133</v>
      </c>
      <c r="F479" s="43">
        <v>41778</v>
      </c>
      <c r="G479" s="42">
        <v>14133</v>
      </c>
      <c r="H479" s="630">
        <f t="shared" si="8"/>
        <v>0</v>
      </c>
      <c r="I479" s="622" t="s">
        <v>10</v>
      </c>
    </row>
    <row r="480" spans="1:9" ht="15.75" x14ac:dyDescent="0.25">
      <c r="A480" s="192"/>
      <c r="B480" s="306" t="s">
        <v>2074</v>
      </c>
      <c r="C480" s="307" t="s">
        <v>2993</v>
      </c>
      <c r="D480" s="20" t="s">
        <v>11</v>
      </c>
      <c r="E480" s="213">
        <v>48717</v>
      </c>
      <c r="F480" s="292">
        <v>41788</v>
      </c>
      <c r="G480" s="229">
        <v>48717</v>
      </c>
      <c r="H480" s="630">
        <f t="shared" si="8"/>
        <v>0</v>
      </c>
      <c r="I480" s="622" t="s">
        <v>217</v>
      </c>
    </row>
    <row r="481" spans="1:9" ht="15.75" x14ac:dyDescent="0.25">
      <c r="A481" s="192"/>
      <c r="B481" s="306" t="s">
        <v>2077</v>
      </c>
      <c r="C481" s="307" t="s">
        <v>2993</v>
      </c>
      <c r="D481" s="20" t="s">
        <v>260</v>
      </c>
      <c r="E481" s="213">
        <v>906</v>
      </c>
      <c r="F481" s="292">
        <v>41767</v>
      </c>
      <c r="G481" s="229">
        <v>906</v>
      </c>
      <c r="H481" s="630">
        <f t="shared" si="8"/>
        <v>0</v>
      </c>
      <c r="I481" s="622" t="s">
        <v>65</v>
      </c>
    </row>
    <row r="482" spans="1:9" ht="15.75" x14ac:dyDescent="0.25">
      <c r="A482" s="192"/>
      <c r="B482" s="306" t="s">
        <v>2078</v>
      </c>
      <c r="C482" s="307" t="s">
        <v>2993</v>
      </c>
      <c r="D482" s="20" t="s">
        <v>3055</v>
      </c>
      <c r="E482" s="213">
        <v>53672.5</v>
      </c>
      <c r="F482" s="212" t="s">
        <v>3038</v>
      </c>
      <c r="G482" s="42">
        <v>53672.5</v>
      </c>
      <c r="H482" s="630">
        <f t="shared" si="8"/>
        <v>0</v>
      </c>
      <c r="I482" s="622" t="s">
        <v>10</v>
      </c>
    </row>
    <row r="483" spans="1:9" ht="15.75" x14ac:dyDescent="0.25">
      <c r="A483" s="192"/>
      <c r="B483" s="306" t="s">
        <v>2079</v>
      </c>
      <c r="C483" s="307" t="s">
        <v>2993</v>
      </c>
      <c r="D483" s="20" t="s">
        <v>50</v>
      </c>
      <c r="E483" s="213">
        <v>4599.5</v>
      </c>
      <c r="F483" s="43">
        <v>41767</v>
      </c>
      <c r="G483" s="42">
        <v>4599.5</v>
      </c>
      <c r="H483" s="630">
        <f t="shared" si="8"/>
        <v>0</v>
      </c>
      <c r="I483" s="622" t="s">
        <v>10</v>
      </c>
    </row>
    <row r="484" spans="1:9" ht="15.75" x14ac:dyDescent="0.25">
      <c r="A484" s="192"/>
      <c r="B484" s="306" t="s">
        <v>2081</v>
      </c>
      <c r="C484" s="307" t="s">
        <v>2993</v>
      </c>
      <c r="D484" s="20" t="s">
        <v>3056</v>
      </c>
      <c r="E484" s="213">
        <v>15097</v>
      </c>
      <c r="F484" s="43">
        <v>41767</v>
      </c>
      <c r="G484" s="42">
        <v>15097</v>
      </c>
      <c r="H484" s="630">
        <f t="shared" si="8"/>
        <v>0</v>
      </c>
      <c r="I484" s="622" t="s">
        <v>12</v>
      </c>
    </row>
    <row r="485" spans="1:9" ht="15.75" x14ac:dyDescent="0.25">
      <c r="A485" s="192"/>
      <c r="B485" s="306" t="s">
        <v>2082</v>
      </c>
      <c r="C485" s="307" t="s">
        <v>2993</v>
      </c>
      <c r="D485" s="20" t="s">
        <v>70</v>
      </c>
      <c r="E485" s="213">
        <v>15600</v>
      </c>
      <c r="F485" s="312">
        <v>41767</v>
      </c>
      <c r="G485" s="42">
        <v>15600</v>
      </c>
      <c r="H485" s="630">
        <f t="shared" si="8"/>
        <v>0</v>
      </c>
      <c r="I485" s="622" t="s">
        <v>10</v>
      </c>
    </row>
    <row r="486" spans="1:9" ht="15.75" x14ac:dyDescent="0.25">
      <c r="A486" s="192"/>
      <c r="B486" s="306" t="s">
        <v>2083</v>
      </c>
      <c r="C486" s="307" t="s">
        <v>2993</v>
      </c>
      <c r="D486" s="20" t="s">
        <v>54</v>
      </c>
      <c r="E486" s="213">
        <v>27020.5</v>
      </c>
      <c r="F486" s="43">
        <v>41768</v>
      </c>
      <c r="G486" s="42">
        <v>27020.5</v>
      </c>
      <c r="H486" s="630">
        <f t="shared" si="8"/>
        <v>0</v>
      </c>
      <c r="I486" s="622" t="s">
        <v>10</v>
      </c>
    </row>
    <row r="487" spans="1:9" ht="15.75" x14ac:dyDescent="0.25">
      <c r="A487" s="192"/>
      <c r="B487" s="306" t="s">
        <v>2084</v>
      </c>
      <c r="C487" s="307" t="s">
        <v>2993</v>
      </c>
      <c r="D487" s="20" t="s">
        <v>74</v>
      </c>
      <c r="E487" s="213">
        <v>1434</v>
      </c>
      <c r="F487" s="43">
        <v>41767</v>
      </c>
      <c r="G487" s="42">
        <v>1434</v>
      </c>
      <c r="H487" s="630">
        <f t="shared" si="8"/>
        <v>0</v>
      </c>
      <c r="I487" s="622" t="s">
        <v>10</v>
      </c>
    </row>
    <row r="488" spans="1:9" ht="15.75" x14ac:dyDescent="0.25">
      <c r="A488" s="192"/>
      <c r="B488" s="306" t="s">
        <v>2085</v>
      </c>
      <c r="C488" s="307" t="s">
        <v>2993</v>
      </c>
      <c r="D488" s="20" t="s">
        <v>55</v>
      </c>
      <c r="E488" s="213">
        <v>4134</v>
      </c>
      <c r="F488" s="43">
        <v>41767</v>
      </c>
      <c r="G488" s="42">
        <v>4134</v>
      </c>
      <c r="H488" s="630">
        <f t="shared" si="8"/>
        <v>0</v>
      </c>
      <c r="I488" s="622" t="s">
        <v>10</v>
      </c>
    </row>
    <row r="489" spans="1:9" ht="15.75" x14ac:dyDescent="0.25">
      <c r="A489" s="192"/>
      <c r="B489" s="306" t="s">
        <v>2087</v>
      </c>
      <c r="C489" s="307" t="s">
        <v>2993</v>
      </c>
      <c r="D489" s="20" t="s">
        <v>36</v>
      </c>
      <c r="E489" s="213">
        <v>7429.5</v>
      </c>
      <c r="F489" s="43">
        <v>41767</v>
      </c>
      <c r="G489" s="42">
        <v>7429.5</v>
      </c>
      <c r="H489" s="630">
        <f t="shared" si="8"/>
        <v>0</v>
      </c>
      <c r="I489" s="622" t="s">
        <v>10</v>
      </c>
    </row>
    <row r="490" spans="1:9" ht="15.75" x14ac:dyDescent="0.25">
      <c r="A490" s="192"/>
      <c r="B490" s="306" t="s">
        <v>2088</v>
      </c>
      <c r="C490" s="307" t="s">
        <v>2993</v>
      </c>
      <c r="D490" s="20" t="s">
        <v>3057</v>
      </c>
      <c r="E490" s="213">
        <v>29698</v>
      </c>
      <c r="F490" s="60" t="s">
        <v>3058</v>
      </c>
      <c r="G490" s="42">
        <v>29698</v>
      </c>
      <c r="H490" s="630">
        <f t="shared" si="8"/>
        <v>0</v>
      </c>
      <c r="I490" s="622" t="s">
        <v>65</v>
      </c>
    </row>
    <row r="491" spans="1:9" ht="15.75" x14ac:dyDescent="0.25">
      <c r="A491" s="192"/>
      <c r="B491" s="306" t="s">
        <v>2089</v>
      </c>
      <c r="C491" s="307" t="s">
        <v>2993</v>
      </c>
      <c r="D491" s="20" t="s">
        <v>51</v>
      </c>
      <c r="E491" s="213">
        <v>2929</v>
      </c>
      <c r="F491" s="43">
        <v>41767</v>
      </c>
      <c r="G491" s="42">
        <v>2929</v>
      </c>
      <c r="H491" s="630">
        <f t="shared" si="8"/>
        <v>0</v>
      </c>
      <c r="I491" s="622" t="s">
        <v>65</v>
      </c>
    </row>
    <row r="492" spans="1:9" ht="15.75" x14ac:dyDescent="0.25">
      <c r="A492" s="192"/>
      <c r="B492" s="306" t="s">
        <v>2090</v>
      </c>
      <c r="C492" s="307" t="s">
        <v>2993</v>
      </c>
      <c r="D492" s="20" t="s">
        <v>312</v>
      </c>
      <c r="E492" s="213">
        <v>5386</v>
      </c>
      <c r="F492" s="43">
        <v>41767</v>
      </c>
      <c r="G492" s="42">
        <v>5386</v>
      </c>
      <c r="H492" s="630">
        <f t="shared" si="8"/>
        <v>0</v>
      </c>
      <c r="I492" s="622" t="s">
        <v>65</v>
      </c>
    </row>
    <row r="493" spans="1:9" ht="15.75" x14ac:dyDescent="0.25">
      <c r="A493" s="192"/>
      <c r="B493" s="306" t="s">
        <v>2091</v>
      </c>
      <c r="C493" s="307" t="s">
        <v>2993</v>
      </c>
      <c r="D493" s="20" t="s">
        <v>8</v>
      </c>
      <c r="E493" s="213">
        <v>2066</v>
      </c>
      <c r="F493" s="43">
        <v>41767</v>
      </c>
      <c r="G493" s="42">
        <v>2066</v>
      </c>
      <c r="H493" s="630">
        <f t="shared" si="8"/>
        <v>0</v>
      </c>
      <c r="I493" s="622" t="s">
        <v>10</v>
      </c>
    </row>
    <row r="494" spans="1:9" ht="15.75" x14ac:dyDescent="0.25">
      <c r="A494" s="192"/>
      <c r="B494" s="306" t="s">
        <v>2092</v>
      </c>
      <c r="C494" s="307" t="s">
        <v>2993</v>
      </c>
      <c r="D494" s="20" t="s">
        <v>233</v>
      </c>
      <c r="E494" s="213">
        <v>3202</v>
      </c>
      <c r="F494" s="43">
        <v>41767</v>
      </c>
      <c r="G494" s="42">
        <v>3202</v>
      </c>
      <c r="H494" s="630">
        <f t="shared" si="8"/>
        <v>0</v>
      </c>
      <c r="I494" s="622" t="s">
        <v>10</v>
      </c>
    </row>
    <row r="495" spans="1:9" ht="15.75" x14ac:dyDescent="0.25">
      <c r="A495" s="192"/>
      <c r="B495" s="306" t="s">
        <v>2093</v>
      </c>
      <c r="C495" s="307" t="s">
        <v>2993</v>
      </c>
      <c r="D495" s="20" t="s">
        <v>215</v>
      </c>
      <c r="E495" s="213">
        <v>3507.5</v>
      </c>
      <c r="F495" s="43">
        <v>41767</v>
      </c>
      <c r="G495" s="42">
        <v>3507.5</v>
      </c>
      <c r="H495" s="630">
        <f t="shared" si="8"/>
        <v>0</v>
      </c>
      <c r="I495" s="622" t="s">
        <v>10</v>
      </c>
    </row>
    <row r="496" spans="1:9" ht="15.75" x14ac:dyDescent="0.25">
      <c r="A496" s="192"/>
      <c r="B496" s="306" t="s">
        <v>2094</v>
      </c>
      <c r="C496" s="307" t="s">
        <v>2993</v>
      </c>
      <c r="D496" s="20" t="s">
        <v>366</v>
      </c>
      <c r="E496" s="213">
        <v>3763</v>
      </c>
      <c r="F496" s="43">
        <v>41769</v>
      </c>
      <c r="G496" s="42">
        <v>3763</v>
      </c>
      <c r="H496" s="630">
        <f t="shared" si="8"/>
        <v>0</v>
      </c>
      <c r="I496" s="622" t="s">
        <v>21</v>
      </c>
    </row>
    <row r="497" spans="1:9" ht="15.75" x14ac:dyDescent="0.25">
      <c r="A497" s="192"/>
      <c r="B497" s="306" t="s">
        <v>2095</v>
      </c>
      <c r="C497" s="307" t="s">
        <v>2993</v>
      </c>
      <c r="D497" s="20" t="s">
        <v>71</v>
      </c>
      <c r="E497" s="213">
        <v>9799.5</v>
      </c>
      <c r="F497" s="60" t="s">
        <v>3059</v>
      </c>
      <c r="G497" s="42">
        <v>9799.5</v>
      </c>
      <c r="H497" s="630">
        <f t="shared" si="8"/>
        <v>0</v>
      </c>
      <c r="I497" s="622" t="s">
        <v>21</v>
      </c>
    </row>
    <row r="498" spans="1:9" ht="15.75" x14ac:dyDescent="0.25">
      <c r="A498" s="192"/>
      <c r="B498" s="306" t="s">
        <v>2097</v>
      </c>
      <c r="C498" s="307" t="s">
        <v>2993</v>
      </c>
      <c r="D498" s="308" t="s">
        <v>85</v>
      </c>
      <c r="E498" s="309">
        <v>37807</v>
      </c>
      <c r="F498" s="43">
        <v>41768</v>
      </c>
      <c r="G498" s="42">
        <v>37807</v>
      </c>
      <c r="H498" s="630">
        <f t="shared" si="8"/>
        <v>0</v>
      </c>
      <c r="I498" s="622" t="s">
        <v>10</v>
      </c>
    </row>
    <row r="499" spans="1:9" ht="15.75" x14ac:dyDescent="0.25">
      <c r="A499" s="192">
        <v>41767</v>
      </c>
      <c r="B499" s="306" t="s">
        <v>2098</v>
      </c>
      <c r="C499" s="307" t="s">
        <v>2993</v>
      </c>
      <c r="D499" s="20" t="s">
        <v>123</v>
      </c>
      <c r="E499" s="213">
        <v>2376.5</v>
      </c>
      <c r="F499" s="214" t="s">
        <v>6600</v>
      </c>
      <c r="G499" s="42">
        <v>2376.5</v>
      </c>
      <c r="H499" s="630">
        <f t="shared" si="8"/>
        <v>0</v>
      </c>
      <c r="I499" s="622" t="s">
        <v>10</v>
      </c>
    </row>
    <row r="500" spans="1:9" ht="15.75" x14ac:dyDescent="0.25">
      <c r="A500" s="192"/>
      <c r="B500" s="306" t="s">
        <v>2100</v>
      </c>
      <c r="C500" s="307" t="s">
        <v>2993</v>
      </c>
      <c r="D500" s="20" t="s">
        <v>2783</v>
      </c>
      <c r="E500" s="213">
        <v>1306.5</v>
      </c>
      <c r="F500" s="43">
        <v>41767</v>
      </c>
      <c r="G500" s="42">
        <v>1306.5</v>
      </c>
      <c r="H500" s="630">
        <f t="shared" si="8"/>
        <v>0</v>
      </c>
      <c r="I500" s="622" t="s">
        <v>10</v>
      </c>
    </row>
    <row r="501" spans="1:9" ht="15.75" x14ac:dyDescent="0.25">
      <c r="A501" s="192"/>
      <c r="B501" s="306" t="s">
        <v>2102</v>
      </c>
      <c r="C501" s="307" t="s">
        <v>2993</v>
      </c>
      <c r="D501" s="20" t="s">
        <v>130</v>
      </c>
      <c r="E501" s="213">
        <v>8448.5</v>
      </c>
      <c r="F501" s="60" t="s">
        <v>3060</v>
      </c>
      <c r="G501" s="42">
        <v>8448.5</v>
      </c>
      <c r="H501" s="630">
        <f t="shared" si="8"/>
        <v>0</v>
      </c>
      <c r="I501" s="622" t="s">
        <v>10</v>
      </c>
    </row>
    <row r="502" spans="1:9" ht="15.75" x14ac:dyDescent="0.25">
      <c r="A502" s="192"/>
      <c r="B502" s="306" t="s">
        <v>2103</v>
      </c>
      <c r="C502" s="307" t="s">
        <v>2993</v>
      </c>
      <c r="D502" s="20" t="s">
        <v>244</v>
      </c>
      <c r="E502" s="213">
        <v>33983</v>
      </c>
      <c r="F502" s="212" t="s">
        <v>3061</v>
      </c>
      <c r="G502" s="42">
        <v>33983</v>
      </c>
      <c r="H502" s="630">
        <f t="shared" si="8"/>
        <v>0</v>
      </c>
      <c r="I502" s="622" t="s">
        <v>27</v>
      </c>
    </row>
    <row r="503" spans="1:9" ht="15.75" x14ac:dyDescent="0.25">
      <c r="A503" s="192"/>
      <c r="B503" s="306" t="s">
        <v>2104</v>
      </c>
      <c r="C503" s="307" t="s">
        <v>2993</v>
      </c>
      <c r="D503" s="295" t="s">
        <v>53</v>
      </c>
      <c r="E503" s="296">
        <v>0</v>
      </c>
      <c r="F503" s="43"/>
      <c r="G503" s="42"/>
      <c r="H503" s="630">
        <f t="shared" si="8"/>
        <v>0</v>
      </c>
      <c r="I503" s="622" t="s">
        <v>10</v>
      </c>
    </row>
    <row r="504" spans="1:9" ht="15.75" x14ac:dyDescent="0.25">
      <c r="A504" s="192"/>
      <c r="B504" s="306" t="s">
        <v>2106</v>
      </c>
      <c r="C504" s="307" t="s">
        <v>2993</v>
      </c>
      <c r="D504" s="308" t="s">
        <v>242</v>
      </c>
      <c r="E504" s="309">
        <v>137497.25</v>
      </c>
      <c r="F504" s="212" t="s">
        <v>3062</v>
      </c>
      <c r="G504" s="42">
        <v>137497.25</v>
      </c>
      <c r="H504" s="630">
        <f t="shared" si="8"/>
        <v>0</v>
      </c>
      <c r="I504" s="622" t="s">
        <v>10</v>
      </c>
    </row>
    <row r="505" spans="1:9" ht="15.75" x14ac:dyDescent="0.25">
      <c r="A505" s="192"/>
      <c r="B505" s="306" t="s">
        <v>2107</v>
      </c>
      <c r="C505" s="307" t="s">
        <v>2993</v>
      </c>
      <c r="D505" s="20" t="s">
        <v>240</v>
      </c>
      <c r="E505" s="213">
        <v>76092.850000000006</v>
      </c>
      <c r="F505" s="212" t="s">
        <v>3063</v>
      </c>
      <c r="G505" s="42">
        <v>76092.850000000006</v>
      </c>
      <c r="H505" s="630">
        <f t="shared" si="8"/>
        <v>0</v>
      </c>
      <c r="I505" s="622" t="s">
        <v>27</v>
      </c>
    </row>
    <row r="506" spans="1:9" ht="15.75" x14ac:dyDescent="0.25">
      <c r="A506" s="192"/>
      <c r="B506" s="306" t="s">
        <v>2109</v>
      </c>
      <c r="C506" s="307" t="s">
        <v>2993</v>
      </c>
      <c r="D506" s="20" t="s">
        <v>106</v>
      </c>
      <c r="E506" s="313">
        <v>45962</v>
      </c>
      <c r="F506" s="43">
        <v>41773</v>
      </c>
      <c r="G506" s="42">
        <v>45962</v>
      </c>
      <c r="H506" s="630">
        <f t="shared" si="8"/>
        <v>0</v>
      </c>
      <c r="I506" s="622" t="s">
        <v>10</v>
      </c>
    </row>
    <row r="507" spans="1:9" ht="15.75" x14ac:dyDescent="0.25">
      <c r="A507" s="192"/>
      <c r="B507" s="306" t="s">
        <v>2110</v>
      </c>
      <c r="C507" s="307" t="s">
        <v>2993</v>
      </c>
      <c r="D507" s="20" t="s">
        <v>32</v>
      </c>
      <c r="E507" s="213">
        <v>6087.5</v>
      </c>
      <c r="F507" s="43">
        <v>41767</v>
      </c>
      <c r="G507" s="42">
        <v>6087.5</v>
      </c>
      <c r="H507" s="630">
        <f t="shared" si="8"/>
        <v>0</v>
      </c>
      <c r="I507" s="622" t="s">
        <v>12</v>
      </c>
    </row>
    <row r="508" spans="1:9" ht="15.75" x14ac:dyDescent="0.25">
      <c r="A508" s="192"/>
      <c r="B508" s="306" t="s">
        <v>2112</v>
      </c>
      <c r="C508" s="307" t="s">
        <v>2993</v>
      </c>
      <c r="D508" s="20" t="s">
        <v>287</v>
      </c>
      <c r="E508" s="213">
        <v>5011</v>
      </c>
      <c r="F508" s="43">
        <v>41767</v>
      </c>
      <c r="G508" s="42">
        <v>5011</v>
      </c>
      <c r="H508" s="630">
        <f t="shared" si="8"/>
        <v>0</v>
      </c>
      <c r="I508" s="217" t="s">
        <v>12</v>
      </c>
    </row>
    <row r="509" spans="1:9" ht="15.75" x14ac:dyDescent="0.25">
      <c r="A509" s="192"/>
      <c r="B509" s="306" t="s">
        <v>2115</v>
      </c>
      <c r="C509" s="307" t="s">
        <v>2993</v>
      </c>
      <c r="D509" s="20" t="s">
        <v>1778</v>
      </c>
      <c r="E509" s="213">
        <v>901.5</v>
      </c>
      <c r="F509" s="43">
        <v>41767</v>
      </c>
      <c r="G509" s="42">
        <v>901.5</v>
      </c>
      <c r="H509" s="630">
        <f t="shared" si="8"/>
        <v>0</v>
      </c>
      <c r="I509" s="622" t="s">
        <v>12</v>
      </c>
    </row>
    <row r="510" spans="1:9" ht="15.75" x14ac:dyDescent="0.25">
      <c r="A510" s="192"/>
      <c r="B510" s="306" t="s">
        <v>2117</v>
      </c>
      <c r="C510" s="307" t="s">
        <v>2993</v>
      </c>
      <c r="D510" s="20" t="s">
        <v>54</v>
      </c>
      <c r="E510" s="213">
        <v>13971.5</v>
      </c>
      <c r="F510" s="43">
        <v>41767</v>
      </c>
      <c r="G510" s="42">
        <v>13971.5</v>
      </c>
      <c r="H510" s="630">
        <f t="shared" si="8"/>
        <v>0</v>
      </c>
      <c r="I510" s="622" t="s">
        <v>217</v>
      </c>
    </row>
    <row r="511" spans="1:9" ht="15.75" x14ac:dyDescent="0.25">
      <c r="A511" s="192"/>
      <c r="B511" s="306" t="s">
        <v>2118</v>
      </c>
      <c r="C511" s="307" t="s">
        <v>2993</v>
      </c>
      <c r="D511" s="20" t="s">
        <v>304</v>
      </c>
      <c r="E511" s="213">
        <v>14354</v>
      </c>
      <c r="F511" s="43">
        <v>41768</v>
      </c>
      <c r="G511" s="42">
        <v>14354</v>
      </c>
      <c r="H511" s="630">
        <f t="shared" si="8"/>
        <v>0</v>
      </c>
      <c r="I511" s="622" t="s">
        <v>27</v>
      </c>
    </row>
    <row r="512" spans="1:9" ht="15.75" x14ac:dyDescent="0.25">
      <c r="A512" s="192"/>
      <c r="B512" s="306" t="s">
        <v>2119</v>
      </c>
      <c r="C512" s="307" t="s">
        <v>2993</v>
      </c>
      <c r="D512" s="20" t="s">
        <v>346</v>
      </c>
      <c r="E512" s="213">
        <v>867.5</v>
      </c>
      <c r="F512" s="43">
        <v>41767</v>
      </c>
      <c r="G512" s="42">
        <v>867.5</v>
      </c>
      <c r="H512" s="630">
        <f t="shared" si="8"/>
        <v>0</v>
      </c>
      <c r="I512" s="622" t="s">
        <v>10</v>
      </c>
    </row>
    <row r="513" spans="1:9" ht="15.75" x14ac:dyDescent="0.25">
      <c r="A513" s="192"/>
      <c r="B513" s="306" t="s">
        <v>2121</v>
      </c>
      <c r="C513" s="307" t="s">
        <v>2993</v>
      </c>
      <c r="D513" s="20" t="s">
        <v>62</v>
      </c>
      <c r="E513" s="213">
        <v>28924</v>
      </c>
      <c r="F513" s="43">
        <v>41767</v>
      </c>
      <c r="G513" s="42">
        <v>28924</v>
      </c>
      <c r="H513" s="630">
        <f t="shared" si="8"/>
        <v>0</v>
      </c>
      <c r="I513" s="622" t="s">
        <v>10</v>
      </c>
    </row>
    <row r="514" spans="1:9" ht="15.75" x14ac:dyDescent="0.25">
      <c r="A514" s="192"/>
      <c r="B514" s="306" t="s">
        <v>2122</v>
      </c>
      <c r="C514" s="307" t="s">
        <v>2993</v>
      </c>
      <c r="D514" s="20" t="s">
        <v>60</v>
      </c>
      <c r="E514" s="213">
        <v>7957</v>
      </c>
      <c r="F514" s="212" t="s">
        <v>3064</v>
      </c>
      <c r="G514" s="42">
        <v>7957</v>
      </c>
      <c r="H514" s="630">
        <f t="shared" si="8"/>
        <v>0</v>
      </c>
      <c r="I514" s="622" t="s">
        <v>3065</v>
      </c>
    </row>
    <row r="515" spans="1:9" ht="15.75" x14ac:dyDescent="0.25">
      <c r="A515" s="192"/>
      <c r="B515" s="306" t="s">
        <v>2123</v>
      </c>
      <c r="C515" s="307" t="s">
        <v>2993</v>
      </c>
      <c r="D515" s="20" t="s">
        <v>8</v>
      </c>
      <c r="E515" s="213">
        <v>2173.5</v>
      </c>
      <c r="F515" s="43">
        <v>41767</v>
      </c>
      <c r="G515" s="42">
        <v>2173.5</v>
      </c>
      <c r="H515" s="630">
        <f t="shared" si="8"/>
        <v>0</v>
      </c>
      <c r="I515" s="622" t="s">
        <v>10</v>
      </c>
    </row>
    <row r="516" spans="1:9" ht="15.75" x14ac:dyDescent="0.25">
      <c r="A516" s="192"/>
      <c r="B516" s="306" t="s">
        <v>2124</v>
      </c>
      <c r="C516" s="307" t="s">
        <v>2993</v>
      </c>
      <c r="D516" s="20" t="s">
        <v>89</v>
      </c>
      <c r="E516" s="213">
        <v>14035</v>
      </c>
      <c r="F516" s="212" t="s">
        <v>3066</v>
      </c>
      <c r="G516" s="42">
        <v>14035</v>
      </c>
      <c r="H516" s="630">
        <f t="shared" si="8"/>
        <v>0</v>
      </c>
      <c r="I516" s="622" t="s">
        <v>10</v>
      </c>
    </row>
    <row r="517" spans="1:9" ht="15.75" x14ac:dyDescent="0.25">
      <c r="A517" s="192"/>
      <c r="B517" s="306" t="s">
        <v>2125</v>
      </c>
      <c r="C517" s="307" t="s">
        <v>2993</v>
      </c>
      <c r="D517" s="20" t="s">
        <v>152</v>
      </c>
      <c r="E517" s="213">
        <v>7659.18</v>
      </c>
      <c r="F517" s="218" t="s">
        <v>3067</v>
      </c>
      <c r="G517" s="42">
        <v>7659.18</v>
      </c>
      <c r="H517" s="630">
        <f t="shared" si="8"/>
        <v>0</v>
      </c>
      <c r="I517" s="622" t="s">
        <v>27</v>
      </c>
    </row>
    <row r="518" spans="1:9" ht="15.75" x14ac:dyDescent="0.25">
      <c r="A518" s="192"/>
      <c r="B518" s="306" t="s">
        <v>2126</v>
      </c>
      <c r="C518" s="307" t="s">
        <v>2993</v>
      </c>
      <c r="D518" s="20" t="s">
        <v>66</v>
      </c>
      <c r="E518" s="213">
        <v>1541</v>
      </c>
      <c r="F518" s="43">
        <v>41768</v>
      </c>
      <c r="G518" s="42">
        <v>1541</v>
      </c>
      <c r="H518" s="630">
        <f t="shared" si="8"/>
        <v>0</v>
      </c>
      <c r="I518" s="622" t="s">
        <v>27</v>
      </c>
    </row>
    <row r="519" spans="1:9" ht="15.75" x14ac:dyDescent="0.25">
      <c r="A519" s="192"/>
      <c r="B519" s="306" t="s">
        <v>2127</v>
      </c>
      <c r="C519" s="307" t="s">
        <v>2993</v>
      </c>
      <c r="D519" s="20" t="s">
        <v>287</v>
      </c>
      <c r="E519" s="213">
        <v>4333</v>
      </c>
      <c r="F519" s="43">
        <v>41767</v>
      </c>
      <c r="G519" s="42">
        <v>4333</v>
      </c>
      <c r="H519" s="630">
        <f t="shared" ref="H519:H582" si="9">E519-G519</f>
        <v>0</v>
      </c>
      <c r="I519" s="622" t="s">
        <v>10</v>
      </c>
    </row>
    <row r="520" spans="1:9" ht="15.75" x14ac:dyDescent="0.25">
      <c r="A520" s="192"/>
      <c r="B520" s="306" t="s">
        <v>2128</v>
      </c>
      <c r="C520" s="307" t="s">
        <v>2993</v>
      </c>
      <c r="D520" s="20" t="s">
        <v>144</v>
      </c>
      <c r="E520" s="213">
        <v>5152</v>
      </c>
      <c r="F520" s="43">
        <v>41768</v>
      </c>
      <c r="G520" s="42">
        <v>5152</v>
      </c>
      <c r="H520" s="630">
        <f t="shared" si="9"/>
        <v>0</v>
      </c>
      <c r="I520" s="622" t="s">
        <v>27</v>
      </c>
    </row>
    <row r="521" spans="1:9" ht="15.75" x14ac:dyDescent="0.25">
      <c r="A521" s="192"/>
      <c r="B521" s="306" t="s">
        <v>2129</v>
      </c>
      <c r="C521" s="307" t="s">
        <v>2993</v>
      </c>
      <c r="D521" s="295" t="s">
        <v>53</v>
      </c>
      <c r="E521" s="296">
        <v>0</v>
      </c>
      <c r="F521" s="212"/>
      <c r="G521" s="42"/>
      <c r="H521" s="630">
        <f t="shared" si="9"/>
        <v>0</v>
      </c>
      <c r="I521" s="622" t="s">
        <v>10</v>
      </c>
    </row>
    <row r="522" spans="1:9" ht="15.75" x14ac:dyDescent="0.25">
      <c r="A522" s="192"/>
      <c r="B522" s="306" t="s">
        <v>2130</v>
      </c>
      <c r="C522" s="307" t="s">
        <v>2993</v>
      </c>
      <c r="D522" s="20" t="s">
        <v>8</v>
      </c>
      <c r="E522" s="213">
        <v>4148</v>
      </c>
      <c r="F522" s="43">
        <v>41767</v>
      </c>
      <c r="G522" s="42">
        <v>4148</v>
      </c>
      <c r="H522" s="630">
        <f t="shared" si="9"/>
        <v>0</v>
      </c>
      <c r="I522" s="622" t="s">
        <v>10</v>
      </c>
    </row>
    <row r="523" spans="1:9" ht="15.75" x14ac:dyDescent="0.25">
      <c r="A523" s="192"/>
      <c r="B523" s="306" t="s">
        <v>2131</v>
      </c>
      <c r="C523" s="307" t="s">
        <v>2993</v>
      </c>
      <c r="D523" s="20" t="s">
        <v>78</v>
      </c>
      <c r="E523" s="213">
        <v>2416</v>
      </c>
      <c r="F523" s="43">
        <v>41768</v>
      </c>
      <c r="G523" s="42">
        <v>2416</v>
      </c>
      <c r="H523" s="630">
        <f t="shared" si="9"/>
        <v>0</v>
      </c>
      <c r="I523" s="622" t="s">
        <v>27</v>
      </c>
    </row>
    <row r="524" spans="1:9" ht="15.75" x14ac:dyDescent="0.25">
      <c r="A524" s="192"/>
      <c r="B524" s="306" t="s">
        <v>2132</v>
      </c>
      <c r="C524" s="307" t="s">
        <v>2993</v>
      </c>
      <c r="D524" s="20" t="s">
        <v>245</v>
      </c>
      <c r="E524" s="213">
        <v>34173.5</v>
      </c>
      <c r="F524" s="43">
        <v>41768</v>
      </c>
      <c r="G524" s="42">
        <v>34173.5</v>
      </c>
      <c r="H524" s="630">
        <f t="shared" si="9"/>
        <v>0</v>
      </c>
      <c r="I524" s="622" t="s">
        <v>27</v>
      </c>
    </row>
    <row r="525" spans="1:9" ht="15.75" x14ac:dyDescent="0.25">
      <c r="A525" s="192"/>
      <c r="B525" s="306" t="s">
        <v>2134</v>
      </c>
      <c r="C525" s="307" t="s">
        <v>2993</v>
      </c>
      <c r="D525" s="20" t="s">
        <v>124</v>
      </c>
      <c r="E525" s="213">
        <v>9549</v>
      </c>
      <c r="F525" s="43">
        <v>41767</v>
      </c>
      <c r="G525" s="42">
        <v>9549</v>
      </c>
      <c r="H525" s="630">
        <f t="shared" si="9"/>
        <v>0</v>
      </c>
      <c r="I525" s="622" t="s">
        <v>12</v>
      </c>
    </row>
    <row r="526" spans="1:9" ht="15.75" x14ac:dyDescent="0.25">
      <c r="A526" s="192"/>
      <c r="B526" s="306" t="s">
        <v>2135</v>
      </c>
      <c r="C526" s="307" t="s">
        <v>2993</v>
      </c>
      <c r="D526" s="20" t="s">
        <v>34</v>
      </c>
      <c r="E526" s="213">
        <v>2141</v>
      </c>
      <c r="F526" s="43">
        <v>41767</v>
      </c>
      <c r="G526" s="42">
        <v>2141</v>
      </c>
      <c r="H526" s="630">
        <f t="shared" si="9"/>
        <v>0</v>
      </c>
      <c r="I526" s="622" t="s">
        <v>12</v>
      </c>
    </row>
    <row r="527" spans="1:9" ht="15.75" x14ac:dyDescent="0.25">
      <c r="A527" s="192"/>
      <c r="B527" s="306" t="s">
        <v>2136</v>
      </c>
      <c r="C527" s="307" t="s">
        <v>2993</v>
      </c>
      <c r="D527" s="20" t="s">
        <v>98</v>
      </c>
      <c r="E527" s="213">
        <v>1320</v>
      </c>
      <c r="F527" s="43">
        <v>41767</v>
      </c>
      <c r="G527" s="42">
        <v>1320</v>
      </c>
      <c r="H527" s="630">
        <f t="shared" si="9"/>
        <v>0</v>
      </c>
      <c r="I527" s="622" t="s">
        <v>12</v>
      </c>
    </row>
    <row r="528" spans="1:9" ht="15.75" x14ac:dyDescent="0.25">
      <c r="A528" s="192"/>
      <c r="B528" s="306" t="s">
        <v>2137</v>
      </c>
      <c r="C528" s="307" t="s">
        <v>2993</v>
      </c>
      <c r="D528" s="20" t="s">
        <v>57</v>
      </c>
      <c r="E528" s="213">
        <v>470</v>
      </c>
      <c r="F528" s="43">
        <v>41767</v>
      </c>
      <c r="G528" s="42">
        <v>470</v>
      </c>
      <c r="H528" s="630">
        <f t="shared" si="9"/>
        <v>0</v>
      </c>
      <c r="I528" s="622" t="s">
        <v>12</v>
      </c>
    </row>
    <row r="529" spans="1:9" ht="15.75" x14ac:dyDescent="0.25">
      <c r="A529" s="192"/>
      <c r="B529" s="306" t="s">
        <v>2138</v>
      </c>
      <c r="C529" s="307" t="s">
        <v>2993</v>
      </c>
      <c r="D529" s="308" t="s">
        <v>54</v>
      </c>
      <c r="E529" s="309">
        <v>5696</v>
      </c>
      <c r="F529" s="43">
        <v>41767</v>
      </c>
      <c r="G529" s="229">
        <v>5696</v>
      </c>
      <c r="H529" s="630">
        <f t="shared" si="9"/>
        <v>0</v>
      </c>
      <c r="I529" s="622" t="s">
        <v>12</v>
      </c>
    </row>
    <row r="530" spans="1:9" ht="15.75" x14ac:dyDescent="0.25">
      <c r="A530" s="192"/>
      <c r="B530" s="306" t="s">
        <v>2139</v>
      </c>
      <c r="C530" s="307" t="s">
        <v>2993</v>
      </c>
      <c r="D530" s="20" t="s">
        <v>66</v>
      </c>
      <c r="E530" s="213">
        <v>1459</v>
      </c>
      <c r="F530" s="43">
        <v>41767</v>
      </c>
      <c r="G530" s="42">
        <v>1459</v>
      </c>
      <c r="H530" s="630">
        <f t="shared" si="9"/>
        <v>0</v>
      </c>
      <c r="I530" s="622" t="s">
        <v>12</v>
      </c>
    </row>
    <row r="531" spans="1:9" ht="15.75" x14ac:dyDescent="0.25">
      <c r="A531" s="192"/>
      <c r="B531" s="306" t="s">
        <v>2140</v>
      </c>
      <c r="C531" s="307" t="s">
        <v>2993</v>
      </c>
      <c r="D531" s="32" t="s">
        <v>339</v>
      </c>
      <c r="E531" s="36">
        <v>1707.5</v>
      </c>
      <c r="F531" s="43">
        <v>41767</v>
      </c>
      <c r="G531" s="34">
        <v>1707.5</v>
      </c>
      <c r="H531" s="630">
        <f t="shared" si="9"/>
        <v>0</v>
      </c>
      <c r="I531" s="430" t="s">
        <v>10</v>
      </c>
    </row>
    <row r="532" spans="1:9" ht="15.75" x14ac:dyDescent="0.25">
      <c r="A532" s="187"/>
      <c r="B532" s="306" t="s">
        <v>2141</v>
      </c>
      <c r="C532" s="307" t="s">
        <v>2993</v>
      </c>
      <c r="D532" s="32" t="s">
        <v>2956</v>
      </c>
      <c r="E532" s="36">
        <v>3481.5</v>
      </c>
      <c r="F532" s="43">
        <v>41767</v>
      </c>
      <c r="G532" s="34">
        <v>3481.5</v>
      </c>
      <c r="H532" s="630">
        <f t="shared" si="9"/>
        <v>0</v>
      </c>
      <c r="I532" s="430" t="s">
        <v>10</v>
      </c>
    </row>
    <row r="533" spans="1:9" ht="15.75" x14ac:dyDescent="0.25">
      <c r="A533" s="187"/>
      <c r="B533" s="306" t="s">
        <v>2142</v>
      </c>
      <c r="C533" s="307" t="s">
        <v>2993</v>
      </c>
      <c r="D533" s="32" t="s">
        <v>544</v>
      </c>
      <c r="E533" s="36">
        <v>7118</v>
      </c>
      <c r="F533" s="43">
        <v>41768</v>
      </c>
      <c r="G533" s="34">
        <v>7118</v>
      </c>
      <c r="H533" s="630">
        <f t="shared" si="9"/>
        <v>0</v>
      </c>
      <c r="I533" s="430" t="s">
        <v>27</v>
      </c>
    </row>
    <row r="534" spans="1:9" ht="15.75" x14ac:dyDescent="0.25">
      <c r="A534" s="232"/>
      <c r="B534" s="306" t="s">
        <v>2143</v>
      </c>
      <c r="C534" s="307" t="s">
        <v>2993</v>
      </c>
      <c r="D534" s="20" t="s">
        <v>160</v>
      </c>
      <c r="E534" s="18">
        <v>91371.6</v>
      </c>
      <c r="F534" s="212" t="s">
        <v>3068</v>
      </c>
      <c r="G534" s="42">
        <v>91371.6</v>
      </c>
      <c r="H534" s="630">
        <f t="shared" si="9"/>
        <v>0</v>
      </c>
      <c r="I534" s="622" t="s">
        <v>162</v>
      </c>
    </row>
    <row r="535" spans="1:9" ht="15.75" x14ac:dyDescent="0.25">
      <c r="A535" s="192"/>
      <c r="B535" s="306" t="s">
        <v>2144</v>
      </c>
      <c r="C535" s="307" t="s">
        <v>2993</v>
      </c>
      <c r="D535" s="20" t="s">
        <v>133</v>
      </c>
      <c r="E535" s="18">
        <v>48161</v>
      </c>
      <c r="F535" s="212" t="s">
        <v>3069</v>
      </c>
      <c r="G535" s="42">
        <v>48161</v>
      </c>
      <c r="H535" s="630">
        <f t="shared" si="9"/>
        <v>0</v>
      </c>
      <c r="I535" s="622" t="s">
        <v>10</v>
      </c>
    </row>
    <row r="536" spans="1:9" ht="15.75" x14ac:dyDescent="0.25">
      <c r="A536" s="192"/>
      <c r="B536" s="306" t="s">
        <v>2145</v>
      </c>
      <c r="C536" s="307" t="s">
        <v>2993</v>
      </c>
      <c r="D536" s="20" t="s">
        <v>358</v>
      </c>
      <c r="E536" s="18">
        <v>55661.82</v>
      </c>
      <c r="F536" s="43">
        <v>41773</v>
      </c>
      <c r="G536" s="42">
        <v>55661.82</v>
      </c>
      <c r="H536" s="630">
        <f t="shared" si="9"/>
        <v>0</v>
      </c>
      <c r="I536" s="622" t="s">
        <v>162</v>
      </c>
    </row>
    <row r="537" spans="1:9" ht="15.75" x14ac:dyDescent="0.25">
      <c r="A537" s="192"/>
      <c r="B537" s="306" t="s">
        <v>2146</v>
      </c>
      <c r="C537" s="307" t="s">
        <v>2993</v>
      </c>
      <c r="D537" s="308" t="s">
        <v>1030</v>
      </c>
      <c r="E537" s="199">
        <v>8155</v>
      </c>
      <c r="F537" s="43">
        <v>41767</v>
      </c>
      <c r="G537" s="42">
        <v>8155</v>
      </c>
      <c r="H537" s="630">
        <f t="shared" si="9"/>
        <v>0</v>
      </c>
      <c r="I537" s="622" t="s">
        <v>10</v>
      </c>
    </row>
    <row r="538" spans="1:9" ht="15.75" x14ac:dyDescent="0.25">
      <c r="A538" s="192"/>
      <c r="B538" s="306" t="s">
        <v>2147</v>
      </c>
      <c r="C538" s="307" t="s">
        <v>2993</v>
      </c>
      <c r="D538" s="20" t="s">
        <v>287</v>
      </c>
      <c r="E538" s="18">
        <v>4803</v>
      </c>
      <c r="F538" s="43">
        <v>41767</v>
      </c>
      <c r="G538" s="42">
        <v>4803</v>
      </c>
      <c r="H538" s="630">
        <f t="shared" si="9"/>
        <v>0</v>
      </c>
      <c r="I538" s="622" t="s">
        <v>10</v>
      </c>
    </row>
    <row r="539" spans="1:9" ht="15.75" x14ac:dyDescent="0.25">
      <c r="A539" s="192"/>
      <c r="B539" s="306" t="s">
        <v>2148</v>
      </c>
      <c r="C539" s="307" t="s">
        <v>2993</v>
      </c>
      <c r="D539" s="20" t="s">
        <v>144</v>
      </c>
      <c r="E539" s="18">
        <v>5044</v>
      </c>
      <c r="F539" s="43">
        <v>41768</v>
      </c>
      <c r="G539" s="42">
        <v>5044</v>
      </c>
      <c r="H539" s="630">
        <f t="shared" si="9"/>
        <v>0</v>
      </c>
      <c r="I539" s="622" t="s">
        <v>217</v>
      </c>
    </row>
    <row r="540" spans="1:9" ht="15.75" x14ac:dyDescent="0.25">
      <c r="A540" s="192"/>
      <c r="B540" s="306" t="s">
        <v>2149</v>
      </c>
      <c r="C540" s="307" t="s">
        <v>2993</v>
      </c>
      <c r="D540" s="20" t="s">
        <v>92</v>
      </c>
      <c r="E540" s="18">
        <v>9992</v>
      </c>
      <c r="F540" s="43">
        <v>41768</v>
      </c>
      <c r="G540" s="42">
        <v>9992</v>
      </c>
      <c r="H540" s="630">
        <f t="shared" si="9"/>
        <v>0</v>
      </c>
      <c r="I540" s="622" t="s">
        <v>27</v>
      </c>
    </row>
    <row r="541" spans="1:9" ht="15.75" x14ac:dyDescent="0.25">
      <c r="A541" s="192"/>
      <c r="B541" s="306" t="s">
        <v>2150</v>
      </c>
      <c r="C541" s="307" t="s">
        <v>2993</v>
      </c>
      <c r="D541" s="20" t="s">
        <v>160</v>
      </c>
      <c r="E541" s="213">
        <v>90387.7</v>
      </c>
      <c r="F541" s="212" t="s">
        <v>3070</v>
      </c>
      <c r="G541" s="42">
        <v>90387.7</v>
      </c>
      <c r="H541" s="630">
        <f t="shared" si="9"/>
        <v>0</v>
      </c>
      <c r="I541" s="622" t="s">
        <v>10</v>
      </c>
    </row>
    <row r="542" spans="1:9" ht="15.75" x14ac:dyDescent="0.25">
      <c r="A542" s="192"/>
      <c r="B542" s="306" t="s">
        <v>2151</v>
      </c>
      <c r="C542" s="307" t="s">
        <v>2993</v>
      </c>
      <c r="D542" s="20" t="s">
        <v>147</v>
      </c>
      <c r="E542" s="213">
        <v>30971</v>
      </c>
      <c r="F542" s="43">
        <v>41774</v>
      </c>
      <c r="G542" s="42">
        <v>30971</v>
      </c>
      <c r="H542" s="630">
        <f t="shared" si="9"/>
        <v>0</v>
      </c>
      <c r="I542" s="622" t="s">
        <v>10</v>
      </c>
    </row>
    <row r="543" spans="1:9" ht="15.75" x14ac:dyDescent="0.25">
      <c r="A543" s="192"/>
      <c r="B543" s="306" t="s">
        <v>2152</v>
      </c>
      <c r="C543" s="307" t="s">
        <v>2993</v>
      </c>
      <c r="D543" s="20" t="s">
        <v>88</v>
      </c>
      <c r="E543" s="213">
        <v>4992</v>
      </c>
      <c r="F543" s="43">
        <v>41768</v>
      </c>
      <c r="G543" s="42">
        <v>4992</v>
      </c>
      <c r="H543" s="630">
        <f t="shared" si="9"/>
        <v>0</v>
      </c>
      <c r="I543" s="622" t="s">
        <v>27</v>
      </c>
    </row>
    <row r="544" spans="1:9" ht="15.75" x14ac:dyDescent="0.25">
      <c r="A544" s="192"/>
      <c r="B544" s="306" t="s">
        <v>2153</v>
      </c>
      <c r="C544" s="307" t="s">
        <v>2993</v>
      </c>
      <c r="D544" s="20" t="s">
        <v>78</v>
      </c>
      <c r="E544" s="213">
        <v>2665</v>
      </c>
      <c r="F544" s="292">
        <v>41768</v>
      </c>
      <c r="G544" s="229">
        <v>2665</v>
      </c>
      <c r="H544" s="630">
        <f t="shared" si="9"/>
        <v>0</v>
      </c>
      <c r="I544" s="622" t="s">
        <v>217</v>
      </c>
    </row>
    <row r="545" spans="1:9" ht="15.75" x14ac:dyDescent="0.25">
      <c r="A545" s="192"/>
      <c r="B545" s="306" t="s">
        <v>2155</v>
      </c>
      <c r="C545" s="307" t="s">
        <v>2993</v>
      </c>
      <c r="D545" s="20" t="s">
        <v>78</v>
      </c>
      <c r="E545" s="213">
        <v>2419</v>
      </c>
      <c r="F545" s="43">
        <v>41768</v>
      </c>
      <c r="G545" s="42">
        <v>2419</v>
      </c>
      <c r="H545" s="630">
        <f t="shared" si="9"/>
        <v>0</v>
      </c>
      <c r="I545" s="622" t="s">
        <v>217</v>
      </c>
    </row>
    <row r="546" spans="1:9" ht="15.75" x14ac:dyDescent="0.25">
      <c r="A546" s="192"/>
      <c r="B546" s="306" t="s">
        <v>2156</v>
      </c>
      <c r="C546" s="307" t="s">
        <v>2993</v>
      </c>
      <c r="D546" s="20" t="s">
        <v>953</v>
      </c>
      <c r="E546" s="213">
        <v>4862</v>
      </c>
      <c r="F546" s="214" t="s">
        <v>3071</v>
      </c>
      <c r="G546" s="42">
        <v>4862</v>
      </c>
      <c r="H546" s="630">
        <f t="shared" si="9"/>
        <v>0</v>
      </c>
      <c r="I546" s="622" t="s">
        <v>217</v>
      </c>
    </row>
    <row r="547" spans="1:9" ht="15.75" x14ac:dyDescent="0.25">
      <c r="A547" s="192"/>
      <c r="B547" s="306" t="s">
        <v>2157</v>
      </c>
      <c r="C547" s="307" t="s">
        <v>2993</v>
      </c>
      <c r="D547" s="20" t="s">
        <v>3072</v>
      </c>
      <c r="E547" s="213">
        <v>4875</v>
      </c>
      <c r="F547" s="43">
        <v>41767</v>
      </c>
      <c r="G547" s="42">
        <v>4875</v>
      </c>
      <c r="H547" s="630">
        <f t="shared" si="9"/>
        <v>0</v>
      </c>
      <c r="I547" s="622" t="s">
        <v>10</v>
      </c>
    </row>
    <row r="548" spans="1:9" ht="15.75" x14ac:dyDescent="0.25">
      <c r="A548" s="192"/>
      <c r="B548" s="306" t="s">
        <v>2159</v>
      </c>
      <c r="C548" s="307" t="s">
        <v>2993</v>
      </c>
      <c r="D548" s="20" t="s">
        <v>149</v>
      </c>
      <c r="E548" s="213">
        <v>16146</v>
      </c>
      <c r="F548" s="314">
        <v>41768</v>
      </c>
      <c r="G548" s="229">
        <v>16146</v>
      </c>
      <c r="H548" s="630">
        <f t="shared" si="9"/>
        <v>0</v>
      </c>
      <c r="I548" s="622" t="s">
        <v>10</v>
      </c>
    </row>
    <row r="549" spans="1:9" ht="15.75" x14ac:dyDescent="0.25">
      <c r="A549" s="192"/>
      <c r="B549" s="306" t="s">
        <v>2160</v>
      </c>
      <c r="C549" s="307" t="s">
        <v>2993</v>
      </c>
      <c r="D549" s="20" t="s">
        <v>3073</v>
      </c>
      <c r="E549" s="213">
        <v>10363</v>
      </c>
      <c r="F549" s="292">
        <v>41769</v>
      </c>
      <c r="G549" s="229">
        <v>10363</v>
      </c>
      <c r="H549" s="630">
        <f t="shared" si="9"/>
        <v>0</v>
      </c>
      <c r="I549" s="622" t="s">
        <v>217</v>
      </c>
    </row>
    <row r="550" spans="1:9" ht="15.75" x14ac:dyDescent="0.25">
      <c r="A550" s="192"/>
      <c r="B550" s="306" t="s">
        <v>2161</v>
      </c>
      <c r="C550" s="307" t="s">
        <v>2993</v>
      </c>
      <c r="D550" s="20" t="s">
        <v>346</v>
      </c>
      <c r="E550" s="213">
        <v>5222</v>
      </c>
      <c r="F550" s="43">
        <v>41768</v>
      </c>
      <c r="G550" s="42">
        <v>5222</v>
      </c>
      <c r="H550" s="630">
        <f t="shared" si="9"/>
        <v>0</v>
      </c>
      <c r="I550" s="622" t="s">
        <v>10</v>
      </c>
    </row>
    <row r="551" spans="1:9" ht="15.75" x14ac:dyDescent="0.25">
      <c r="A551" s="192"/>
      <c r="B551" s="306" t="s">
        <v>2162</v>
      </c>
      <c r="C551" s="307" t="s">
        <v>2993</v>
      </c>
      <c r="D551" s="20" t="s">
        <v>2972</v>
      </c>
      <c r="E551" s="213">
        <v>3614</v>
      </c>
      <c r="F551" s="43">
        <v>41768</v>
      </c>
      <c r="G551" s="42">
        <v>3614</v>
      </c>
      <c r="H551" s="630">
        <f t="shared" si="9"/>
        <v>0</v>
      </c>
      <c r="I551" s="622" t="s">
        <v>10</v>
      </c>
    </row>
    <row r="552" spans="1:9" ht="15.75" x14ac:dyDescent="0.25">
      <c r="A552" s="192"/>
      <c r="B552" s="306" t="s">
        <v>2163</v>
      </c>
      <c r="C552" s="307" t="s">
        <v>2993</v>
      </c>
      <c r="D552" s="20" t="s">
        <v>3055</v>
      </c>
      <c r="E552" s="213">
        <v>48021.5</v>
      </c>
      <c r="F552" s="315" t="s">
        <v>3074</v>
      </c>
      <c r="G552" s="229">
        <v>48021.5</v>
      </c>
      <c r="H552" s="630">
        <f t="shared" si="9"/>
        <v>0</v>
      </c>
      <c r="I552" s="622" t="s">
        <v>65</v>
      </c>
    </row>
    <row r="553" spans="1:9" ht="15.75" x14ac:dyDescent="0.25">
      <c r="A553" s="192"/>
      <c r="B553" s="306" t="s">
        <v>2164</v>
      </c>
      <c r="C553" s="307" t="s">
        <v>2993</v>
      </c>
      <c r="D553" s="20" t="s">
        <v>54</v>
      </c>
      <c r="E553" s="213">
        <v>3771</v>
      </c>
      <c r="F553" s="214" t="s">
        <v>3075</v>
      </c>
      <c r="G553" s="42">
        <v>3771</v>
      </c>
      <c r="H553" s="630">
        <f t="shared" si="9"/>
        <v>0</v>
      </c>
      <c r="I553" s="622" t="s">
        <v>10</v>
      </c>
    </row>
    <row r="554" spans="1:9" ht="15.75" x14ac:dyDescent="0.25">
      <c r="A554" s="192"/>
      <c r="B554" s="306" t="s">
        <v>2165</v>
      </c>
      <c r="C554" s="307" t="s">
        <v>2993</v>
      </c>
      <c r="D554" s="295" t="s">
        <v>53</v>
      </c>
      <c r="E554" s="296">
        <v>0</v>
      </c>
      <c r="F554" s="60"/>
      <c r="G554" s="42"/>
      <c r="H554" s="630">
        <f t="shared" si="9"/>
        <v>0</v>
      </c>
      <c r="I554" s="622" t="s">
        <v>3076</v>
      </c>
    </row>
    <row r="555" spans="1:9" ht="15.75" x14ac:dyDescent="0.25">
      <c r="A555" s="192"/>
      <c r="B555" s="306" t="s">
        <v>2166</v>
      </c>
      <c r="C555" s="307" t="s">
        <v>2993</v>
      </c>
      <c r="D555" s="20" t="s">
        <v>2956</v>
      </c>
      <c r="E555" s="213">
        <v>28979.5</v>
      </c>
      <c r="F555" s="60" t="s">
        <v>3077</v>
      </c>
      <c r="G555" s="42">
        <v>28979.5</v>
      </c>
      <c r="H555" s="630">
        <f t="shared" si="9"/>
        <v>0</v>
      </c>
      <c r="I555" s="622" t="s">
        <v>10</v>
      </c>
    </row>
    <row r="556" spans="1:9" ht="15.75" x14ac:dyDescent="0.25">
      <c r="A556" s="192"/>
      <c r="B556" s="306" t="s">
        <v>2167</v>
      </c>
      <c r="C556" s="307" t="s">
        <v>2993</v>
      </c>
      <c r="D556" s="20" t="s">
        <v>115</v>
      </c>
      <c r="E556" s="213">
        <v>976</v>
      </c>
      <c r="F556" s="43">
        <v>41767</v>
      </c>
      <c r="G556" s="42">
        <v>976</v>
      </c>
      <c r="H556" s="630">
        <f t="shared" si="9"/>
        <v>0</v>
      </c>
      <c r="I556" s="622" t="s">
        <v>10</v>
      </c>
    </row>
    <row r="557" spans="1:9" ht="15.75" x14ac:dyDescent="0.25">
      <c r="A557" s="192"/>
      <c r="B557" s="306" t="s">
        <v>2168</v>
      </c>
      <c r="C557" s="307" t="s">
        <v>2993</v>
      </c>
      <c r="D557" s="20" t="s">
        <v>169</v>
      </c>
      <c r="E557" s="213">
        <v>44742</v>
      </c>
      <c r="F557" s="43">
        <v>41769</v>
      </c>
      <c r="G557" s="42">
        <v>44742</v>
      </c>
      <c r="H557" s="630">
        <f t="shared" si="9"/>
        <v>0</v>
      </c>
      <c r="I557" s="622" t="s">
        <v>217</v>
      </c>
    </row>
    <row r="558" spans="1:9" ht="15.75" x14ac:dyDescent="0.25">
      <c r="A558" s="192"/>
      <c r="B558" s="306" t="s">
        <v>2170</v>
      </c>
      <c r="C558" s="307" t="s">
        <v>2993</v>
      </c>
      <c r="D558" s="20" t="s">
        <v>83</v>
      </c>
      <c r="E558" s="213">
        <v>1293</v>
      </c>
      <c r="F558" s="43">
        <v>41767</v>
      </c>
      <c r="G558" s="42">
        <v>1293</v>
      </c>
      <c r="H558" s="630">
        <f t="shared" si="9"/>
        <v>0</v>
      </c>
      <c r="I558" s="622" t="s">
        <v>10</v>
      </c>
    </row>
    <row r="559" spans="1:9" ht="15.75" x14ac:dyDescent="0.25">
      <c r="A559" s="192"/>
      <c r="B559" s="306" t="s">
        <v>2172</v>
      </c>
      <c r="C559" s="307" t="s">
        <v>2993</v>
      </c>
      <c r="D559" s="308" t="s">
        <v>163</v>
      </c>
      <c r="E559" s="309">
        <v>24819</v>
      </c>
      <c r="F559" s="60" t="s">
        <v>3078</v>
      </c>
      <c r="G559" s="42">
        <v>24819</v>
      </c>
      <c r="H559" s="630">
        <f t="shared" si="9"/>
        <v>0</v>
      </c>
      <c r="I559" s="622" t="s">
        <v>10</v>
      </c>
    </row>
    <row r="560" spans="1:9" ht="15.75" x14ac:dyDescent="0.25">
      <c r="A560" s="192"/>
      <c r="B560" s="306" t="s">
        <v>2173</v>
      </c>
      <c r="C560" s="307" t="s">
        <v>2993</v>
      </c>
      <c r="D560" s="20" t="s">
        <v>71</v>
      </c>
      <c r="E560" s="213">
        <v>5259</v>
      </c>
      <c r="F560" s="214" t="s">
        <v>3079</v>
      </c>
      <c r="G560" s="42">
        <v>5259</v>
      </c>
      <c r="H560" s="630">
        <f t="shared" si="9"/>
        <v>0</v>
      </c>
      <c r="I560" s="622" t="s">
        <v>10</v>
      </c>
    </row>
    <row r="561" spans="1:9" ht="15.75" x14ac:dyDescent="0.25">
      <c r="A561" s="192"/>
      <c r="B561" s="306" t="s">
        <v>2174</v>
      </c>
      <c r="C561" s="307" t="s">
        <v>2993</v>
      </c>
      <c r="D561" s="20" t="s">
        <v>494</v>
      </c>
      <c r="E561" s="213">
        <v>1488</v>
      </c>
      <c r="F561" s="43">
        <v>41767</v>
      </c>
      <c r="G561" s="42">
        <v>1488</v>
      </c>
      <c r="H561" s="630">
        <f t="shared" si="9"/>
        <v>0</v>
      </c>
      <c r="I561" s="622" t="s">
        <v>10</v>
      </c>
    </row>
    <row r="562" spans="1:9" ht="15.75" x14ac:dyDescent="0.25">
      <c r="A562" s="192"/>
      <c r="B562" s="306" t="s">
        <v>2176</v>
      </c>
      <c r="C562" s="307" t="s">
        <v>2993</v>
      </c>
      <c r="D562" s="20" t="s">
        <v>2913</v>
      </c>
      <c r="E562" s="213">
        <v>9635</v>
      </c>
      <c r="F562" s="43">
        <v>41769</v>
      </c>
      <c r="G562" s="42">
        <v>9635</v>
      </c>
      <c r="H562" s="630">
        <f t="shared" si="9"/>
        <v>0</v>
      </c>
      <c r="I562" s="622" t="s">
        <v>217</v>
      </c>
    </row>
    <row r="563" spans="1:9" ht="15.75" x14ac:dyDescent="0.25">
      <c r="A563" s="192"/>
      <c r="B563" s="306" t="s">
        <v>2177</v>
      </c>
      <c r="C563" s="307" t="s">
        <v>2993</v>
      </c>
      <c r="D563" s="20" t="s">
        <v>3080</v>
      </c>
      <c r="E563" s="213">
        <v>17809</v>
      </c>
      <c r="F563" s="212" t="s">
        <v>3081</v>
      </c>
      <c r="G563" s="42">
        <v>17809</v>
      </c>
      <c r="H563" s="630">
        <f t="shared" si="9"/>
        <v>0</v>
      </c>
      <c r="I563" s="622" t="s">
        <v>10</v>
      </c>
    </row>
    <row r="564" spans="1:9" ht="15.75" x14ac:dyDescent="0.25">
      <c r="A564" s="192"/>
      <c r="B564" s="306" t="s">
        <v>2178</v>
      </c>
      <c r="C564" s="307" t="s">
        <v>2993</v>
      </c>
      <c r="D564" s="20" t="s">
        <v>74</v>
      </c>
      <c r="E564" s="213">
        <v>880</v>
      </c>
      <c r="F564" s="43">
        <v>41767</v>
      </c>
      <c r="G564" s="42">
        <v>880</v>
      </c>
      <c r="H564" s="630">
        <f t="shared" si="9"/>
        <v>0</v>
      </c>
      <c r="I564" s="622" t="s">
        <v>10</v>
      </c>
    </row>
    <row r="565" spans="1:9" ht="15.75" x14ac:dyDescent="0.25">
      <c r="A565" s="192"/>
      <c r="B565" s="306" t="s">
        <v>2180</v>
      </c>
      <c r="C565" s="307" t="s">
        <v>2993</v>
      </c>
      <c r="D565" s="20" t="s">
        <v>164</v>
      </c>
      <c r="E565" s="213">
        <v>3552</v>
      </c>
      <c r="F565" s="216" t="s">
        <v>3082</v>
      </c>
      <c r="G565" s="42">
        <v>3552</v>
      </c>
      <c r="H565" s="630">
        <f t="shared" si="9"/>
        <v>0</v>
      </c>
      <c r="I565" s="622" t="s">
        <v>10</v>
      </c>
    </row>
    <row r="566" spans="1:9" ht="15.75" x14ac:dyDescent="0.25">
      <c r="A566" s="192"/>
      <c r="B566" s="306" t="s">
        <v>2181</v>
      </c>
      <c r="C566" s="307" t="s">
        <v>2993</v>
      </c>
      <c r="D566" s="20" t="s">
        <v>545</v>
      </c>
      <c r="E566" s="213">
        <v>5039.5</v>
      </c>
      <c r="F566" s="43">
        <v>41769</v>
      </c>
      <c r="G566" s="42">
        <v>5039.5</v>
      </c>
      <c r="H566" s="630">
        <f t="shared" si="9"/>
        <v>0</v>
      </c>
      <c r="I566" s="622" t="s">
        <v>162</v>
      </c>
    </row>
    <row r="567" spans="1:9" ht="15.75" x14ac:dyDescent="0.25">
      <c r="A567" s="192"/>
      <c r="B567" s="306" t="s">
        <v>2182</v>
      </c>
      <c r="C567" s="307" t="s">
        <v>2993</v>
      </c>
      <c r="D567" s="20" t="s">
        <v>175</v>
      </c>
      <c r="E567" s="213">
        <v>6911.7</v>
      </c>
      <c r="F567" s="212" t="s">
        <v>3083</v>
      </c>
      <c r="G567" s="42">
        <v>6911.7</v>
      </c>
      <c r="H567" s="630">
        <f t="shared" si="9"/>
        <v>0</v>
      </c>
      <c r="I567" s="622" t="s">
        <v>10</v>
      </c>
    </row>
    <row r="568" spans="1:9" ht="15.75" x14ac:dyDescent="0.25">
      <c r="A568" s="192"/>
      <c r="B568" s="306" t="s">
        <v>2184</v>
      </c>
      <c r="C568" s="307" t="s">
        <v>2993</v>
      </c>
      <c r="D568" s="20" t="s">
        <v>2972</v>
      </c>
      <c r="E568" s="213">
        <v>25812</v>
      </c>
      <c r="F568" s="43">
        <v>41771</v>
      </c>
      <c r="G568" s="42">
        <v>25812</v>
      </c>
      <c r="H568" s="630">
        <f t="shared" si="9"/>
        <v>0</v>
      </c>
      <c r="I568" s="622" t="s">
        <v>21</v>
      </c>
    </row>
    <row r="569" spans="1:9" ht="15.75" x14ac:dyDescent="0.25">
      <c r="A569" s="192"/>
      <c r="B569" s="306" t="s">
        <v>2185</v>
      </c>
      <c r="C569" s="307" t="s">
        <v>2993</v>
      </c>
      <c r="D569" s="20" t="s">
        <v>68</v>
      </c>
      <c r="E569" s="213">
        <v>4887</v>
      </c>
      <c r="F569" s="43">
        <v>41769</v>
      </c>
      <c r="G569" s="42">
        <v>4887</v>
      </c>
      <c r="H569" s="630">
        <f t="shared" si="9"/>
        <v>0</v>
      </c>
      <c r="I569" s="622" t="s">
        <v>21</v>
      </c>
    </row>
    <row r="570" spans="1:9" ht="15.75" x14ac:dyDescent="0.25">
      <c r="A570" s="192"/>
      <c r="B570" s="306" t="s">
        <v>2186</v>
      </c>
      <c r="C570" s="307" t="s">
        <v>2993</v>
      </c>
      <c r="D570" s="20" t="s">
        <v>39</v>
      </c>
      <c r="E570" s="213">
        <v>1900</v>
      </c>
      <c r="F570" s="212" t="s">
        <v>3084</v>
      </c>
      <c r="G570" s="42">
        <v>1900</v>
      </c>
      <c r="H570" s="630">
        <f t="shared" si="9"/>
        <v>0</v>
      </c>
      <c r="I570" s="622" t="s">
        <v>10</v>
      </c>
    </row>
    <row r="571" spans="1:9" ht="15.75" x14ac:dyDescent="0.25">
      <c r="A571" s="192"/>
      <c r="B571" s="306" t="s">
        <v>2187</v>
      </c>
      <c r="C571" s="307" t="s">
        <v>2993</v>
      </c>
      <c r="D571" s="20" t="s">
        <v>3085</v>
      </c>
      <c r="E571" s="213">
        <v>23717</v>
      </c>
      <c r="F571" s="43">
        <v>41768</v>
      </c>
      <c r="G571" s="42">
        <v>23717</v>
      </c>
      <c r="H571" s="630">
        <f t="shared" si="9"/>
        <v>0</v>
      </c>
      <c r="I571" s="622" t="s">
        <v>65</v>
      </c>
    </row>
    <row r="572" spans="1:9" ht="15.75" x14ac:dyDescent="0.25">
      <c r="A572" s="192"/>
      <c r="B572" s="306" t="s">
        <v>2188</v>
      </c>
      <c r="C572" s="307" t="s">
        <v>2993</v>
      </c>
      <c r="D572" s="20" t="s">
        <v>22</v>
      </c>
      <c r="E572" s="213">
        <v>15544</v>
      </c>
      <c r="F572" s="43">
        <v>41769</v>
      </c>
      <c r="G572" s="42">
        <v>15544</v>
      </c>
      <c r="H572" s="630">
        <f t="shared" si="9"/>
        <v>0</v>
      </c>
      <c r="I572" s="622" t="s">
        <v>10</v>
      </c>
    </row>
    <row r="573" spans="1:9" ht="15.75" x14ac:dyDescent="0.25">
      <c r="A573" s="192"/>
      <c r="B573" s="306" t="s">
        <v>2189</v>
      </c>
      <c r="C573" s="307" t="s">
        <v>2993</v>
      </c>
      <c r="D573" s="20" t="s">
        <v>160</v>
      </c>
      <c r="E573" s="213">
        <v>36543</v>
      </c>
      <c r="F573" s="212" t="s">
        <v>3086</v>
      </c>
      <c r="G573" s="42">
        <v>36543</v>
      </c>
      <c r="H573" s="630">
        <f t="shared" si="9"/>
        <v>0</v>
      </c>
      <c r="I573" s="622" t="s">
        <v>162</v>
      </c>
    </row>
    <row r="574" spans="1:9" ht="15.75" x14ac:dyDescent="0.25">
      <c r="A574" s="192"/>
      <c r="B574" s="306" t="s">
        <v>2190</v>
      </c>
      <c r="C574" s="307" t="s">
        <v>2993</v>
      </c>
      <c r="D574" s="20" t="s">
        <v>1553</v>
      </c>
      <c r="E574" s="213">
        <v>4646</v>
      </c>
      <c r="F574" s="43">
        <v>41767</v>
      </c>
      <c r="G574" s="42">
        <v>4646</v>
      </c>
      <c r="H574" s="630">
        <f t="shared" si="9"/>
        <v>0</v>
      </c>
      <c r="I574" s="622" t="s">
        <v>10</v>
      </c>
    </row>
    <row r="575" spans="1:9" ht="15.75" x14ac:dyDescent="0.25">
      <c r="A575" s="192"/>
      <c r="B575" s="306" t="s">
        <v>2191</v>
      </c>
      <c r="C575" s="307" t="s">
        <v>2993</v>
      </c>
      <c r="D575" s="20" t="s">
        <v>250</v>
      </c>
      <c r="E575" s="213">
        <v>8074</v>
      </c>
      <c r="F575" s="292">
        <v>41769</v>
      </c>
      <c r="G575" s="229">
        <v>8074</v>
      </c>
      <c r="H575" s="630">
        <f t="shared" si="9"/>
        <v>0</v>
      </c>
      <c r="I575" s="622" t="s">
        <v>162</v>
      </c>
    </row>
    <row r="576" spans="1:9" ht="15.75" x14ac:dyDescent="0.25">
      <c r="A576" s="192"/>
      <c r="B576" s="306" t="s">
        <v>2192</v>
      </c>
      <c r="C576" s="307" t="s">
        <v>2993</v>
      </c>
      <c r="D576" s="20" t="s">
        <v>175</v>
      </c>
      <c r="E576" s="213">
        <v>3270</v>
      </c>
      <c r="F576" s="212" t="s">
        <v>3087</v>
      </c>
      <c r="G576" s="42">
        <v>3270</v>
      </c>
      <c r="H576" s="630">
        <f t="shared" si="9"/>
        <v>0</v>
      </c>
      <c r="I576" s="622" t="s">
        <v>162</v>
      </c>
    </row>
    <row r="577" spans="1:9" ht="15.75" x14ac:dyDescent="0.25">
      <c r="A577" s="192"/>
      <c r="B577" s="306" t="s">
        <v>2193</v>
      </c>
      <c r="C577" s="307" t="s">
        <v>2993</v>
      </c>
      <c r="D577" s="20" t="s">
        <v>269</v>
      </c>
      <c r="E577" s="213">
        <v>13894</v>
      </c>
      <c r="F577" s="292">
        <v>41769</v>
      </c>
      <c r="G577" s="229">
        <v>13894</v>
      </c>
      <c r="H577" s="630">
        <f t="shared" si="9"/>
        <v>0</v>
      </c>
      <c r="I577" s="217" t="s">
        <v>162</v>
      </c>
    </row>
    <row r="578" spans="1:9" ht="15.75" x14ac:dyDescent="0.25">
      <c r="A578" s="192"/>
      <c r="B578" s="306" t="s">
        <v>2194</v>
      </c>
      <c r="C578" s="307" t="s">
        <v>2993</v>
      </c>
      <c r="D578" s="20" t="s">
        <v>168</v>
      </c>
      <c r="E578" s="213">
        <v>28682</v>
      </c>
      <c r="F578" s="43">
        <v>41769</v>
      </c>
      <c r="G578" s="42">
        <v>28682</v>
      </c>
      <c r="H578" s="630">
        <f t="shared" si="9"/>
        <v>0</v>
      </c>
      <c r="I578" s="622" t="s">
        <v>162</v>
      </c>
    </row>
    <row r="579" spans="1:9" ht="15.75" x14ac:dyDescent="0.25">
      <c r="A579" s="192">
        <v>41768</v>
      </c>
      <c r="B579" s="306" t="s">
        <v>2195</v>
      </c>
      <c r="C579" s="307" t="s">
        <v>2993</v>
      </c>
      <c r="D579" s="20" t="s">
        <v>36</v>
      </c>
      <c r="E579" s="213">
        <v>30416.5</v>
      </c>
      <c r="F579" s="43">
        <v>41771</v>
      </c>
      <c r="G579" s="42">
        <v>30416.5</v>
      </c>
      <c r="H579" s="630">
        <f t="shared" si="9"/>
        <v>0</v>
      </c>
      <c r="I579" s="622" t="s">
        <v>10</v>
      </c>
    </row>
    <row r="580" spans="1:9" ht="15.75" x14ac:dyDescent="0.25">
      <c r="A580" s="192"/>
      <c r="B580" s="306" t="s">
        <v>2197</v>
      </c>
      <c r="C580" s="307" t="s">
        <v>2993</v>
      </c>
      <c r="D580" s="20" t="s">
        <v>269</v>
      </c>
      <c r="E580" s="213">
        <v>1047</v>
      </c>
      <c r="F580" s="43">
        <v>41768</v>
      </c>
      <c r="G580" s="42">
        <v>1047</v>
      </c>
      <c r="H580" s="630">
        <f t="shared" si="9"/>
        <v>0</v>
      </c>
      <c r="I580" s="622" t="s">
        <v>10</v>
      </c>
    </row>
    <row r="581" spans="1:9" ht="15.75" x14ac:dyDescent="0.25">
      <c r="A581" s="192"/>
      <c r="B581" s="306" t="s">
        <v>2199</v>
      </c>
      <c r="C581" s="307" t="s">
        <v>2993</v>
      </c>
      <c r="D581" s="20" t="s">
        <v>116</v>
      </c>
      <c r="E581" s="213">
        <v>3411</v>
      </c>
      <c r="F581" s="43">
        <v>41768</v>
      </c>
      <c r="G581" s="42">
        <v>3411</v>
      </c>
      <c r="H581" s="630">
        <f t="shared" si="9"/>
        <v>0</v>
      </c>
      <c r="I581" s="622" t="s">
        <v>10</v>
      </c>
    </row>
    <row r="582" spans="1:9" ht="15.75" x14ac:dyDescent="0.25">
      <c r="A582" s="192"/>
      <c r="B582" s="306" t="s">
        <v>2200</v>
      </c>
      <c r="C582" s="307" t="s">
        <v>2993</v>
      </c>
      <c r="D582" s="20" t="s">
        <v>648</v>
      </c>
      <c r="E582" s="213">
        <v>6110.5</v>
      </c>
      <c r="F582" s="43">
        <v>41768</v>
      </c>
      <c r="G582" s="42">
        <v>6110.5</v>
      </c>
      <c r="H582" s="630">
        <f t="shared" si="9"/>
        <v>0</v>
      </c>
      <c r="I582" s="622" t="s">
        <v>12</v>
      </c>
    </row>
    <row r="583" spans="1:9" ht="15.75" x14ac:dyDescent="0.25">
      <c r="A583" s="192"/>
      <c r="B583" s="306" t="s">
        <v>2201</v>
      </c>
      <c r="C583" s="307" t="s">
        <v>2993</v>
      </c>
      <c r="D583" s="308" t="s">
        <v>3088</v>
      </c>
      <c r="E583" s="309">
        <v>1118</v>
      </c>
      <c r="F583" s="43">
        <v>41768</v>
      </c>
      <c r="G583" s="229">
        <v>1118</v>
      </c>
      <c r="H583" s="630">
        <f t="shared" ref="H583:H646" si="10">E583-G583</f>
        <v>0</v>
      </c>
      <c r="I583" s="622" t="s">
        <v>10</v>
      </c>
    </row>
    <row r="584" spans="1:9" ht="15.75" x14ac:dyDescent="0.25">
      <c r="A584" s="192"/>
      <c r="B584" s="306" t="s">
        <v>2203</v>
      </c>
      <c r="C584" s="307" t="s">
        <v>2993</v>
      </c>
      <c r="D584" s="20" t="s">
        <v>49</v>
      </c>
      <c r="E584" s="213">
        <v>9207</v>
      </c>
      <c r="F584" s="214" t="s">
        <v>3778</v>
      </c>
      <c r="G584" s="219">
        <v>9207</v>
      </c>
      <c r="H584" s="630">
        <f t="shared" si="10"/>
        <v>0</v>
      </c>
      <c r="I584" s="622" t="s">
        <v>3089</v>
      </c>
    </row>
    <row r="585" spans="1:9" ht="15.75" x14ac:dyDescent="0.25">
      <c r="A585" s="192"/>
      <c r="B585" s="306" t="s">
        <v>2205</v>
      </c>
      <c r="C585" s="307" t="s">
        <v>2993</v>
      </c>
      <c r="D585" s="20" t="s">
        <v>49</v>
      </c>
      <c r="E585" s="213">
        <v>3826</v>
      </c>
      <c r="F585" s="43">
        <v>41768</v>
      </c>
      <c r="G585" s="42">
        <v>3826</v>
      </c>
      <c r="H585" s="630">
        <f t="shared" si="10"/>
        <v>0</v>
      </c>
      <c r="I585" s="622" t="s">
        <v>10</v>
      </c>
    </row>
    <row r="586" spans="1:9" ht="15.75" x14ac:dyDescent="0.25">
      <c r="A586" s="192"/>
      <c r="B586" s="306" t="s">
        <v>2206</v>
      </c>
      <c r="C586" s="307" t="s">
        <v>2993</v>
      </c>
      <c r="D586" s="20" t="s">
        <v>55</v>
      </c>
      <c r="E586" s="213">
        <v>9644.7999999999993</v>
      </c>
      <c r="F586" s="43">
        <v>41768</v>
      </c>
      <c r="G586" s="42">
        <v>9644.7999999999993</v>
      </c>
      <c r="H586" s="630">
        <f t="shared" si="10"/>
        <v>0</v>
      </c>
      <c r="I586" s="622" t="s">
        <v>10</v>
      </c>
    </row>
    <row r="587" spans="1:9" ht="15.75" x14ac:dyDescent="0.25">
      <c r="A587" s="192"/>
      <c r="B587" s="306" t="s">
        <v>2207</v>
      </c>
      <c r="C587" s="307" t="s">
        <v>2993</v>
      </c>
      <c r="D587" s="20" t="s">
        <v>110</v>
      </c>
      <c r="E587" s="213">
        <v>44479.5</v>
      </c>
      <c r="F587" s="43">
        <v>41773</v>
      </c>
      <c r="G587" s="42">
        <v>44479.5</v>
      </c>
      <c r="H587" s="630">
        <f t="shared" si="10"/>
        <v>0</v>
      </c>
      <c r="I587" s="622" t="s">
        <v>217</v>
      </c>
    </row>
    <row r="588" spans="1:9" ht="15.75" x14ac:dyDescent="0.25">
      <c r="A588" s="192"/>
      <c r="B588" s="306" t="s">
        <v>2208</v>
      </c>
      <c r="C588" s="307" t="s">
        <v>2993</v>
      </c>
      <c r="D588" s="20" t="s">
        <v>49</v>
      </c>
      <c r="E588" s="213">
        <v>505</v>
      </c>
      <c r="F588" s="43">
        <v>41768</v>
      </c>
      <c r="G588" s="42">
        <v>505</v>
      </c>
      <c r="H588" s="630">
        <f t="shared" si="10"/>
        <v>0</v>
      </c>
      <c r="I588" s="622" t="s">
        <v>10</v>
      </c>
    </row>
    <row r="589" spans="1:9" ht="15.75" x14ac:dyDescent="0.25">
      <c r="A589" s="192"/>
      <c r="B589" s="306" t="s">
        <v>2209</v>
      </c>
      <c r="C589" s="307" t="s">
        <v>2993</v>
      </c>
      <c r="D589" s="20" t="s">
        <v>22</v>
      </c>
      <c r="E589" s="213">
        <v>5860.5</v>
      </c>
      <c r="F589" s="43">
        <v>41769</v>
      </c>
      <c r="G589" s="42">
        <v>5860.5</v>
      </c>
      <c r="H589" s="630">
        <f t="shared" si="10"/>
        <v>0</v>
      </c>
      <c r="I589" s="622" t="s">
        <v>10</v>
      </c>
    </row>
    <row r="590" spans="1:9" ht="15.75" x14ac:dyDescent="0.25">
      <c r="A590" s="192"/>
      <c r="B590" s="306" t="s">
        <v>2210</v>
      </c>
      <c r="C590" s="307" t="s">
        <v>2993</v>
      </c>
      <c r="D590" s="20" t="s">
        <v>260</v>
      </c>
      <c r="E590" s="213">
        <v>3020</v>
      </c>
      <c r="F590" s="43">
        <v>41768</v>
      </c>
      <c r="G590" s="42">
        <v>3020</v>
      </c>
      <c r="H590" s="630">
        <f t="shared" si="10"/>
        <v>0</v>
      </c>
      <c r="I590" s="622" t="s">
        <v>12</v>
      </c>
    </row>
    <row r="591" spans="1:9" ht="15.75" x14ac:dyDescent="0.25">
      <c r="A591" s="192"/>
      <c r="B591" s="306" t="s">
        <v>2211</v>
      </c>
      <c r="C591" s="307" t="s">
        <v>2993</v>
      </c>
      <c r="D591" s="20" t="s">
        <v>8</v>
      </c>
      <c r="E591" s="213">
        <v>731</v>
      </c>
      <c r="F591" s="43">
        <v>41768</v>
      </c>
      <c r="G591" s="42">
        <v>731</v>
      </c>
      <c r="H591" s="630">
        <f t="shared" si="10"/>
        <v>0</v>
      </c>
      <c r="I591" s="622" t="s">
        <v>10</v>
      </c>
    </row>
    <row r="592" spans="1:9" ht="15.75" x14ac:dyDescent="0.25">
      <c r="A592" s="192"/>
      <c r="B592" s="306" t="s">
        <v>2212</v>
      </c>
      <c r="C592" s="307" t="s">
        <v>2993</v>
      </c>
      <c r="D592" s="20" t="s">
        <v>163</v>
      </c>
      <c r="E592" s="213">
        <v>2892</v>
      </c>
      <c r="F592" s="43">
        <v>41768</v>
      </c>
      <c r="G592" s="42">
        <v>2892</v>
      </c>
      <c r="H592" s="630">
        <f t="shared" si="10"/>
        <v>0</v>
      </c>
      <c r="I592" s="622" t="s">
        <v>10</v>
      </c>
    </row>
    <row r="593" spans="1:9" ht="15.75" x14ac:dyDescent="0.25">
      <c r="A593" s="192"/>
      <c r="B593" s="306" t="s">
        <v>2213</v>
      </c>
      <c r="C593" s="307" t="s">
        <v>2993</v>
      </c>
      <c r="D593" s="20" t="s">
        <v>28</v>
      </c>
      <c r="E593" s="213">
        <v>3961</v>
      </c>
      <c r="F593" s="43">
        <v>41768</v>
      </c>
      <c r="G593" s="42">
        <v>3961</v>
      </c>
      <c r="H593" s="630">
        <f t="shared" si="10"/>
        <v>0</v>
      </c>
      <c r="I593" s="622" t="s">
        <v>10</v>
      </c>
    </row>
    <row r="594" spans="1:9" ht="15.75" x14ac:dyDescent="0.25">
      <c r="A594" s="192"/>
      <c r="B594" s="306" t="s">
        <v>2214</v>
      </c>
      <c r="C594" s="307" t="s">
        <v>2993</v>
      </c>
      <c r="D594" s="20" t="s">
        <v>16</v>
      </c>
      <c r="E594" s="213">
        <v>241624</v>
      </c>
      <c r="F594" s="43">
        <v>41781</v>
      </c>
      <c r="G594" s="42">
        <v>241624</v>
      </c>
      <c r="H594" s="630">
        <f t="shared" si="10"/>
        <v>0</v>
      </c>
      <c r="I594" s="622" t="s">
        <v>10</v>
      </c>
    </row>
    <row r="595" spans="1:9" ht="15.75" x14ac:dyDescent="0.25">
      <c r="A595" s="192"/>
      <c r="B595" s="306" t="s">
        <v>2215</v>
      </c>
      <c r="C595" s="307" t="s">
        <v>2993</v>
      </c>
      <c r="D595" s="20" t="s">
        <v>123</v>
      </c>
      <c r="E595" s="213">
        <v>5135</v>
      </c>
      <c r="F595" s="43">
        <v>41768</v>
      </c>
      <c r="G595" s="42">
        <v>5135</v>
      </c>
      <c r="H595" s="630">
        <f t="shared" si="10"/>
        <v>0</v>
      </c>
      <c r="I595" s="622" t="s">
        <v>10</v>
      </c>
    </row>
    <row r="596" spans="1:9" ht="15.75" x14ac:dyDescent="0.25">
      <c r="A596" s="192"/>
      <c r="B596" s="306" t="s">
        <v>2216</v>
      </c>
      <c r="C596" s="307" t="s">
        <v>2993</v>
      </c>
      <c r="D596" s="316" t="s">
        <v>199</v>
      </c>
      <c r="E596" s="313">
        <v>8035</v>
      </c>
      <c r="F596" s="43">
        <v>41771</v>
      </c>
      <c r="G596" s="42">
        <v>8035</v>
      </c>
      <c r="H596" s="630">
        <f t="shared" si="10"/>
        <v>0</v>
      </c>
      <c r="I596" s="622" t="s">
        <v>10</v>
      </c>
    </row>
    <row r="597" spans="1:9" ht="15.75" x14ac:dyDescent="0.25">
      <c r="A597" s="192"/>
      <c r="B597" s="306" t="s">
        <v>2217</v>
      </c>
      <c r="C597" s="307" t="s">
        <v>2993</v>
      </c>
      <c r="D597" s="20" t="s">
        <v>50</v>
      </c>
      <c r="E597" s="18">
        <v>5997</v>
      </c>
      <c r="F597" s="43">
        <v>41769</v>
      </c>
      <c r="G597" s="42">
        <v>5997</v>
      </c>
      <c r="H597" s="630">
        <f t="shared" si="10"/>
        <v>0</v>
      </c>
      <c r="I597" s="622" t="s">
        <v>10</v>
      </c>
    </row>
    <row r="598" spans="1:9" ht="15.75" x14ac:dyDescent="0.25">
      <c r="A598" s="187"/>
      <c r="B598" s="306" t="s">
        <v>2218</v>
      </c>
      <c r="C598" s="307" t="s">
        <v>2993</v>
      </c>
      <c r="D598" s="32" t="s">
        <v>8</v>
      </c>
      <c r="E598" s="36">
        <v>3438</v>
      </c>
      <c r="F598" s="310">
        <v>41768</v>
      </c>
      <c r="G598" s="34">
        <v>3438</v>
      </c>
      <c r="H598" s="630">
        <f t="shared" si="10"/>
        <v>0</v>
      </c>
      <c r="I598" s="28" t="s">
        <v>10</v>
      </c>
    </row>
    <row r="599" spans="1:9" ht="15.75" x14ac:dyDescent="0.25">
      <c r="A599" s="187"/>
      <c r="B599" s="306" t="s">
        <v>2221</v>
      </c>
      <c r="C599" s="307" t="s">
        <v>2993</v>
      </c>
      <c r="D599" s="32" t="s">
        <v>215</v>
      </c>
      <c r="E599" s="238">
        <v>40</v>
      </c>
      <c r="F599" s="310">
        <v>41768</v>
      </c>
      <c r="G599" s="34">
        <v>40</v>
      </c>
      <c r="H599" s="630">
        <f t="shared" si="10"/>
        <v>0</v>
      </c>
      <c r="I599" s="28" t="s">
        <v>10</v>
      </c>
    </row>
    <row r="600" spans="1:9" ht="15.75" x14ac:dyDescent="0.25">
      <c r="A600" s="223"/>
      <c r="B600" s="306" t="s">
        <v>2223</v>
      </c>
      <c r="C600" s="307" t="s">
        <v>2993</v>
      </c>
      <c r="D600" s="32" t="s">
        <v>66</v>
      </c>
      <c r="E600" s="238">
        <v>1797.5</v>
      </c>
      <c r="F600" s="310">
        <v>41769</v>
      </c>
      <c r="G600" s="34">
        <v>1797.5</v>
      </c>
      <c r="H600" s="630">
        <f t="shared" si="10"/>
        <v>0</v>
      </c>
      <c r="I600" s="28" t="s">
        <v>10</v>
      </c>
    </row>
    <row r="601" spans="1:9" ht="15.75" x14ac:dyDescent="0.25">
      <c r="A601" s="192"/>
      <c r="B601" s="306" t="s">
        <v>2224</v>
      </c>
      <c r="C601" s="307" t="s">
        <v>2993</v>
      </c>
      <c r="D601" s="20" t="s">
        <v>48</v>
      </c>
      <c r="E601" s="213">
        <v>925</v>
      </c>
      <c r="F601" s="43">
        <v>41769</v>
      </c>
      <c r="G601" s="42">
        <v>925</v>
      </c>
      <c r="H601" s="630">
        <f t="shared" si="10"/>
        <v>0</v>
      </c>
      <c r="I601" s="622" t="s">
        <v>10</v>
      </c>
    </row>
    <row r="602" spans="1:9" ht="15.75" x14ac:dyDescent="0.25">
      <c r="A602" s="192"/>
      <c r="B602" s="306" t="s">
        <v>2226</v>
      </c>
      <c r="C602" s="307" t="s">
        <v>2993</v>
      </c>
      <c r="D602" s="20" t="s">
        <v>119</v>
      </c>
      <c r="E602" s="213">
        <v>3919</v>
      </c>
      <c r="F602" s="43">
        <v>41769</v>
      </c>
      <c r="G602" s="42">
        <v>3919</v>
      </c>
      <c r="H602" s="630">
        <f t="shared" si="10"/>
        <v>0</v>
      </c>
      <c r="I602" s="622" t="s">
        <v>10</v>
      </c>
    </row>
    <row r="603" spans="1:9" ht="15.75" x14ac:dyDescent="0.25">
      <c r="A603" s="192"/>
      <c r="B603" s="306" t="s">
        <v>2227</v>
      </c>
      <c r="C603" s="307" t="s">
        <v>2993</v>
      </c>
      <c r="D603" s="20" t="s">
        <v>130</v>
      </c>
      <c r="E603" s="213">
        <v>7489.5</v>
      </c>
      <c r="F603" s="60" t="s">
        <v>3090</v>
      </c>
      <c r="G603" s="42">
        <v>7489.5</v>
      </c>
      <c r="H603" s="630">
        <f t="shared" si="10"/>
        <v>0</v>
      </c>
      <c r="I603" s="622" t="s">
        <v>10</v>
      </c>
    </row>
    <row r="604" spans="1:9" ht="15.75" x14ac:dyDescent="0.25">
      <c r="A604" s="192"/>
      <c r="B604" s="306" t="s">
        <v>2228</v>
      </c>
      <c r="C604" s="307" t="s">
        <v>2993</v>
      </c>
      <c r="D604" s="20" t="s">
        <v>36</v>
      </c>
      <c r="E604" s="213">
        <v>31252</v>
      </c>
      <c r="F604" s="43">
        <v>41771</v>
      </c>
      <c r="G604" s="42">
        <v>31252</v>
      </c>
      <c r="H604" s="630">
        <f t="shared" si="10"/>
        <v>0</v>
      </c>
      <c r="I604" s="622" t="s">
        <v>10</v>
      </c>
    </row>
    <row r="605" spans="1:9" ht="15.75" x14ac:dyDescent="0.25">
      <c r="A605" s="192"/>
      <c r="B605" s="306" t="s">
        <v>2229</v>
      </c>
      <c r="C605" s="307" t="s">
        <v>2993</v>
      </c>
      <c r="D605" s="295" t="s">
        <v>53</v>
      </c>
      <c r="E605" s="296">
        <v>0</v>
      </c>
      <c r="F605" s="43"/>
      <c r="G605" s="42"/>
      <c r="H605" s="630">
        <f t="shared" si="10"/>
        <v>0</v>
      </c>
      <c r="I605" s="622" t="s">
        <v>3076</v>
      </c>
    </row>
    <row r="606" spans="1:9" ht="15.75" x14ac:dyDescent="0.25">
      <c r="A606" s="192"/>
      <c r="B606" s="306" t="s">
        <v>2230</v>
      </c>
      <c r="C606" s="307" t="s">
        <v>2993</v>
      </c>
      <c r="D606" s="317" t="s">
        <v>123</v>
      </c>
      <c r="E606" s="318">
        <v>1285</v>
      </c>
      <c r="F606" s="43">
        <v>41768</v>
      </c>
      <c r="G606" s="42">
        <v>1285</v>
      </c>
      <c r="H606" s="630">
        <f t="shared" si="10"/>
        <v>0</v>
      </c>
      <c r="I606" s="622" t="s">
        <v>10</v>
      </c>
    </row>
    <row r="607" spans="1:9" ht="15.75" x14ac:dyDescent="0.25">
      <c r="A607" s="192"/>
      <c r="B607" s="306" t="s">
        <v>2231</v>
      </c>
      <c r="C607" s="307" t="s">
        <v>2993</v>
      </c>
      <c r="D607" s="20" t="s">
        <v>66</v>
      </c>
      <c r="E607" s="213">
        <v>568</v>
      </c>
      <c r="F607" s="43">
        <v>41769</v>
      </c>
      <c r="G607" s="42">
        <v>568</v>
      </c>
      <c r="H607" s="630">
        <f t="shared" si="10"/>
        <v>0</v>
      </c>
      <c r="I607" s="622" t="s">
        <v>10</v>
      </c>
    </row>
    <row r="608" spans="1:9" ht="15.75" x14ac:dyDescent="0.25">
      <c r="A608" s="192"/>
      <c r="B608" s="306" t="s">
        <v>2232</v>
      </c>
      <c r="C608" s="307" t="s">
        <v>2993</v>
      </c>
      <c r="D608" s="20" t="s">
        <v>366</v>
      </c>
      <c r="E608" s="213">
        <v>2217</v>
      </c>
      <c r="F608" s="43">
        <v>41769</v>
      </c>
      <c r="G608" s="42">
        <v>2217</v>
      </c>
      <c r="H608" s="630">
        <f t="shared" si="10"/>
        <v>0</v>
      </c>
      <c r="I608" s="622" t="s">
        <v>10</v>
      </c>
    </row>
    <row r="609" spans="1:9" ht="15.75" x14ac:dyDescent="0.25">
      <c r="A609" s="192"/>
      <c r="B609" s="306" t="s">
        <v>2233</v>
      </c>
      <c r="C609" s="307" t="s">
        <v>2993</v>
      </c>
      <c r="D609" s="20" t="s">
        <v>19</v>
      </c>
      <c r="E609" s="213">
        <v>675406.54</v>
      </c>
      <c r="F609" s="60" t="s">
        <v>4902</v>
      </c>
      <c r="G609" s="42">
        <f>179855.34+345680+30403+119468.2</f>
        <v>675406.53999999992</v>
      </c>
      <c r="H609" s="630">
        <f t="shared" si="10"/>
        <v>0</v>
      </c>
      <c r="I609" s="622" t="s">
        <v>10</v>
      </c>
    </row>
    <row r="610" spans="1:9" ht="15.75" x14ac:dyDescent="0.25">
      <c r="A610" s="192"/>
      <c r="B610" s="306" t="s">
        <v>2234</v>
      </c>
      <c r="C610" s="307" t="s">
        <v>2993</v>
      </c>
      <c r="D610" s="20" t="s">
        <v>8</v>
      </c>
      <c r="E610" s="213">
        <v>561.5</v>
      </c>
      <c r="F610" s="292">
        <v>41768</v>
      </c>
      <c r="G610" s="229">
        <v>561.5</v>
      </c>
      <c r="H610" s="630">
        <f t="shared" si="10"/>
        <v>0</v>
      </c>
      <c r="I610" s="622" t="s">
        <v>10</v>
      </c>
    </row>
    <row r="611" spans="1:9" ht="15.75" x14ac:dyDescent="0.25">
      <c r="A611" s="192"/>
      <c r="B611" s="306" t="s">
        <v>2235</v>
      </c>
      <c r="C611" s="307" t="s">
        <v>2993</v>
      </c>
      <c r="D611" s="20" t="s">
        <v>51</v>
      </c>
      <c r="E611" s="213">
        <v>1008</v>
      </c>
      <c r="F611" s="292">
        <v>41768</v>
      </c>
      <c r="G611" s="229">
        <v>1008</v>
      </c>
      <c r="H611" s="630">
        <f t="shared" si="10"/>
        <v>0</v>
      </c>
      <c r="I611" s="622" t="s">
        <v>10</v>
      </c>
    </row>
    <row r="612" spans="1:9" ht="15.75" x14ac:dyDescent="0.25">
      <c r="A612" s="192"/>
      <c r="B612" s="306" t="s">
        <v>2236</v>
      </c>
      <c r="C612" s="307" t="s">
        <v>2993</v>
      </c>
      <c r="D612" s="295" t="s">
        <v>53</v>
      </c>
      <c r="E612" s="296">
        <v>0</v>
      </c>
      <c r="F612" s="43"/>
      <c r="G612" s="42"/>
      <c r="H612" s="630">
        <f t="shared" si="10"/>
        <v>0</v>
      </c>
      <c r="I612" s="622" t="s">
        <v>3076</v>
      </c>
    </row>
    <row r="613" spans="1:9" ht="15.75" x14ac:dyDescent="0.25">
      <c r="A613" s="192"/>
      <c r="B613" s="306" t="s">
        <v>2238</v>
      </c>
      <c r="C613" s="307" t="s">
        <v>2993</v>
      </c>
      <c r="D613" s="20" t="s">
        <v>34</v>
      </c>
      <c r="E613" s="213">
        <v>621</v>
      </c>
      <c r="F613" s="43">
        <v>41769</v>
      </c>
      <c r="G613" s="42">
        <v>621</v>
      </c>
      <c r="H613" s="630">
        <f t="shared" si="10"/>
        <v>0</v>
      </c>
      <c r="I613" s="622" t="s">
        <v>10</v>
      </c>
    </row>
    <row r="614" spans="1:9" ht="15.75" x14ac:dyDescent="0.25">
      <c r="A614" s="192"/>
      <c r="B614" s="306" t="s">
        <v>2239</v>
      </c>
      <c r="C614" s="307" t="s">
        <v>2993</v>
      </c>
      <c r="D614" s="20" t="s">
        <v>108</v>
      </c>
      <c r="E614" s="213">
        <v>11231</v>
      </c>
      <c r="F614" s="43">
        <v>41769</v>
      </c>
      <c r="G614" s="42">
        <v>11231</v>
      </c>
      <c r="H614" s="630">
        <f t="shared" si="10"/>
        <v>0</v>
      </c>
      <c r="I614" s="622" t="s">
        <v>10</v>
      </c>
    </row>
    <row r="615" spans="1:9" ht="15.75" x14ac:dyDescent="0.25">
      <c r="A615" s="192"/>
      <c r="B615" s="306" t="s">
        <v>2240</v>
      </c>
      <c r="C615" s="307" t="s">
        <v>2993</v>
      </c>
      <c r="D615" s="20" t="s">
        <v>8</v>
      </c>
      <c r="E615" s="213">
        <v>1937</v>
      </c>
      <c r="F615" s="43">
        <v>41768</v>
      </c>
      <c r="G615" s="42">
        <v>1937</v>
      </c>
      <c r="H615" s="630">
        <f t="shared" si="10"/>
        <v>0</v>
      </c>
      <c r="I615" s="622" t="s">
        <v>10</v>
      </c>
    </row>
    <row r="616" spans="1:9" ht="15.75" x14ac:dyDescent="0.25">
      <c r="A616" s="192"/>
      <c r="B616" s="306" t="s">
        <v>2241</v>
      </c>
      <c r="C616" s="307" t="s">
        <v>2993</v>
      </c>
      <c r="D616" s="20" t="s">
        <v>57</v>
      </c>
      <c r="E616" s="213">
        <v>1880</v>
      </c>
      <c r="F616" s="43">
        <v>41769</v>
      </c>
      <c r="G616" s="42">
        <v>1880</v>
      </c>
      <c r="H616" s="630">
        <f t="shared" si="10"/>
        <v>0</v>
      </c>
      <c r="I616" s="622" t="s">
        <v>12</v>
      </c>
    </row>
    <row r="617" spans="1:9" ht="15.75" x14ac:dyDescent="0.25">
      <c r="A617" s="192"/>
      <c r="B617" s="306" t="s">
        <v>2242</v>
      </c>
      <c r="C617" s="307" t="s">
        <v>2993</v>
      </c>
      <c r="D617" s="20" t="s">
        <v>338</v>
      </c>
      <c r="E617" s="213">
        <v>713</v>
      </c>
      <c r="F617" s="43">
        <v>41769</v>
      </c>
      <c r="G617" s="42">
        <v>713</v>
      </c>
      <c r="H617" s="630">
        <f t="shared" si="10"/>
        <v>0</v>
      </c>
      <c r="I617" s="622" t="s">
        <v>12</v>
      </c>
    </row>
    <row r="618" spans="1:9" ht="15.75" x14ac:dyDescent="0.25">
      <c r="A618" s="192"/>
      <c r="B618" s="306" t="s">
        <v>2243</v>
      </c>
      <c r="C618" s="307" t="s">
        <v>2993</v>
      </c>
      <c r="D618" s="20" t="s">
        <v>89</v>
      </c>
      <c r="E618" s="213">
        <v>18045.5</v>
      </c>
      <c r="F618" s="43">
        <v>41769</v>
      </c>
      <c r="G618" s="42">
        <v>18045.5</v>
      </c>
      <c r="H618" s="630">
        <f t="shared" si="10"/>
        <v>0</v>
      </c>
      <c r="I618" s="622" t="s">
        <v>12</v>
      </c>
    </row>
    <row r="619" spans="1:9" ht="15.75" x14ac:dyDescent="0.25">
      <c r="A619" s="192"/>
      <c r="B619" s="306" t="s">
        <v>2244</v>
      </c>
      <c r="C619" s="307" t="s">
        <v>2993</v>
      </c>
      <c r="D619" s="20" t="s">
        <v>11</v>
      </c>
      <c r="E619" s="213">
        <v>52965</v>
      </c>
      <c r="F619" s="43">
        <v>41788</v>
      </c>
      <c r="G619" s="42">
        <v>52965</v>
      </c>
      <c r="H619" s="630">
        <f t="shared" si="10"/>
        <v>0</v>
      </c>
      <c r="I619" s="622" t="s">
        <v>10</v>
      </c>
    </row>
    <row r="620" spans="1:9" ht="15.75" x14ac:dyDescent="0.25">
      <c r="A620" s="192"/>
      <c r="B620" s="306" t="s">
        <v>2245</v>
      </c>
      <c r="C620" s="307" t="s">
        <v>2993</v>
      </c>
      <c r="D620" s="20" t="s">
        <v>650</v>
      </c>
      <c r="E620" s="213">
        <v>9930</v>
      </c>
      <c r="F620" s="43">
        <v>41768</v>
      </c>
      <c r="G620" s="42">
        <v>9930</v>
      </c>
      <c r="H620" s="630">
        <f t="shared" si="10"/>
        <v>0</v>
      </c>
      <c r="I620" s="622" t="s">
        <v>10</v>
      </c>
    </row>
    <row r="621" spans="1:9" ht="15.75" x14ac:dyDescent="0.25">
      <c r="A621" s="192"/>
      <c r="B621" s="306" t="s">
        <v>2246</v>
      </c>
      <c r="C621" s="307" t="s">
        <v>2993</v>
      </c>
      <c r="D621" s="20" t="s">
        <v>58</v>
      </c>
      <c r="E621" s="213">
        <v>8571</v>
      </c>
      <c r="F621" s="292">
        <v>41769</v>
      </c>
      <c r="G621" s="42">
        <v>8571</v>
      </c>
      <c r="H621" s="630">
        <f t="shared" si="10"/>
        <v>0</v>
      </c>
      <c r="I621" s="622" t="s">
        <v>12</v>
      </c>
    </row>
    <row r="622" spans="1:9" ht="15.75" x14ac:dyDescent="0.25">
      <c r="A622" s="192"/>
      <c r="B622" s="306" t="s">
        <v>2247</v>
      </c>
      <c r="C622" s="307" t="s">
        <v>2993</v>
      </c>
      <c r="D622" s="20" t="s">
        <v>136</v>
      </c>
      <c r="E622" s="213">
        <v>2875</v>
      </c>
      <c r="F622" s="43">
        <v>41768</v>
      </c>
      <c r="G622" s="42">
        <v>2875</v>
      </c>
      <c r="H622" s="630">
        <f t="shared" si="10"/>
        <v>0</v>
      </c>
      <c r="I622" s="622" t="s">
        <v>10</v>
      </c>
    </row>
    <row r="623" spans="1:9" ht="15.75" x14ac:dyDescent="0.25">
      <c r="A623" s="192"/>
      <c r="B623" s="306" t="s">
        <v>2248</v>
      </c>
      <c r="C623" s="307" t="s">
        <v>2993</v>
      </c>
      <c r="D623" s="20" t="s">
        <v>54</v>
      </c>
      <c r="E623" s="213">
        <v>6588</v>
      </c>
      <c r="F623" s="43">
        <v>41769</v>
      </c>
      <c r="G623" s="42">
        <v>6588</v>
      </c>
      <c r="H623" s="630">
        <f t="shared" si="10"/>
        <v>0</v>
      </c>
      <c r="I623" s="622" t="s">
        <v>12</v>
      </c>
    </row>
    <row r="624" spans="1:9" ht="15.75" x14ac:dyDescent="0.25">
      <c r="A624" s="192"/>
      <c r="B624" s="306" t="s">
        <v>2249</v>
      </c>
      <c r="C624" s="307" t="s">
        <v>2993</v>
      </c>
      <c r="D624" s="20" t="s">
        <v>338</v>
      </c>
      <c r="E624" s="213">
        <v>938.5</v>
      </c>
      <c r="F624" s="43">
        <v>41768</v>
      </c>
      <c r="G624" s="42">
        <v>938.5</v>
      </c>
      <c r="H624" s="630">
        <f t="shared" si="10"/>
        <v>0</v>
      </c>
      <c r="I624" s="622" t="s">
        <v>10</v>
      </c>
    </row>
    <row r="625" spans="1:9" ht="15.75" x14ac:dyDescent="0.25">
      <c r="A625" s="192"/>
      <c r="B625" s="306" t="s">
        <v>2250</v>
      </c>
      <c r="C625" s="307" t="s">
        <v>2993</v>
      </c>
      <c r="D625" s="20" t="s">
        <v>98</v>
      </c>
      <c r="E625" s="213">
        <v>2890.5</v>
      </c>
      <c r="F625" s="43">
        <v>41768</v>
      </c>
      <c r="G625" s="42">
        <v>2890.5</v>
      </c>
      <c r="H625" s="630">
        <f t="shared" si="10"/>
        <v>0</v>
      </c>
      <c r="I625" s="622" t="s">
        <v>10</v>
      </c>
    </row>
    <row r="626" spans="1:9" ht="15.75" x14ac:dyDescent="0.25">
      <c r="A626" s="192"/>
      <c r="B626" s="306" t="s">
        <v>2251</v>
      </c>
      <c r="C626" s="307" t="s">
        <v>2993</v>
      </c>
      <c r="D626" s="20" t="s">
        <v>1778</v>
      </c>
      <c r="E626" s="213">
        <v>5343</v>
      </c>
      <c r="F626" s="43">
        <v>41769</v>
      </c>
      <c r="G626" s="42">
        <v>5343</v>
      </c>
      <c r="H626" s="630">
        <f t="shared" si="10"/>
        <v>0</v>
      </c>
      <c r="I626" s="622" t="s">
        <v>12</v>
      </c>
    </row>
    <row r="627" spans="1:9" ht="15.75" x14ac:dyDescent="0.25">
      <c r="A627" s="192"/>
      <c r="B627" s="306" t="s">
        <v>2253</v>
      </c>
      <c r="C627" s="307" t="s">
        <v>2993</v>
      </c>
      <c r="D627" s="20" t="s">
        <v>144</v>
      </c>
      <c r="E627" s="213">
        <v>6136.5</v>
      </c>
      <c r="F627" s="43">
        <v>41769</v>
      </c>
      <c r="G627" s="42">
        <v>6136.5</v>
      </c>
      <c r="H627" s="630">
        <f t="shared" si="10"/>
        <v>0</v>
      </c>
      <c r="I627" s="77" t="s">
        <v>10</v>
      </c>
    </row>
    <row r="628" spans="1:9" ht="15.75" x14ac:dyDescent="0.25">
      <c r="A628" s="192"/>
      <c r="B628" s="306" t="s">
        <v>2254</v>
      </c>
      <c r="C628" s="307" t="s">
        <v>2993</v>
      </c>
      <c r="D628" s="20" t="s">
        <v>106</v>
      </c>
      <c r="E628" s="213">
        <v>70902.8</v>
      </c>
      <c r="F628" s="43">
        <v>41773</v>
      </c>
      <c r="G628" s="42">
        <v>70902.8</v>
      </c>
      <c r="H628" s="630">
        <f t="shared" si="10"/>
        <v>0</v>
      </c>
      <c r="I628" s="430" t="s">
        <v>10</v>
      </c>
    </row>
    <row r="629" spans="1:9" ht="15.75" x14ac:dyDescent="0.25">
      <c r="A629" s="192"/>
      <c r="B629" s="306" t="s">
        <v>2255</v>
      </c>
      <c r="C629" s="307" t="s">
        <v>2993</v>
      </c>
      <c r="D629" s="20" t="s">
        <v>508</v>
      </c>
      <c r="E629" s="213">
        <v>40464</v>
      </c>
      <c r="F629" s="212" t="s">
        <v>3091</v>
      </c>
      <c r="G629" s="42">
        <v>40464</v>
      </c>
      <c r="H629" s="630">
        <f t="shared" si="10"/>
        <v>0</v>
      </c>
      <c r="I629" s="430" t="s">
        <v>10</v>
      </c>
    </row>
    <row r="630" spans="1:9" ht="15.75" x14ac:dyDescent="0.25">
      <c r="A630" s="192"/>
      <c r="B630" s="306" t="s">
        <v>2257</v>
      </c>
      <c r="C630" s="307" t="s">
        <v>2993</v>
      </c>
      <c r="D630" s="20" t="s">
        <v>98</v>
      </c>
      <c r="E630" s="213">
        <v>14994</v>
      </c>
      <c r="F630" s="43">
        <v>41771</v>
      </c>
      <c r="G630" s="42">
        <v>14994</v>
      </c>
      <c r="H630" s="630">
        <f t="shared" si="10"/>
        <v>0</v>
      </c>
      <c r="I630" s="430" t="s">
        <v>10</v>
      </c>
    </row>
    <row r="631" spans="1:9" ht="15.75" x14ac:dyDescent="0.25">
      <c r="A631" s="192"/>
      <c r="B631" s="306" t="s">
        <v>2258</v>
      </c>
      <c r="C631" s="307" t="s">
        <v>2993</v>
      </c>
      <c r="D631" s="20" t="s">
        <v>147</v>
      </c>
      <c r="E631" s="213">
        <v>109169.16</v>
      </c>
      <c r="F631" s="218" t="s">
        <v>3092</v>
      </c>
      <c r="G631" s="42">
        <v>109169.16</v>
      </c>
      <c r="H631" s="630">
        <f t="shared" si="10"/>
        <v>0</v>
      </c>
      <c r="I631" s="430" t="s">
        <v>65</v>
      </c>
    </row>
    <row r="632" spans="1:9" ht="15.75" x14ac:dyDescent="0.25">
      <c r="A632" s="192"/>
      <c r="B632" s="306" t="s">
        <v>2259</v>
      </c>
      <c r="C632" s="307" t="s">
        <v>2993</v>
      </c>
      <c r="D632" s="20" t="s">
        <v>36</v>
      </c>
      <c r="E632" s="213">
        <v>11716.2</v>
      </c>
      <c r="F632" s="43">
        <v>41769</v>
      </c>
      <c r="G632" s="42">
        <v>11716.2</v>
      </c>
      <c r="H632" s="630">
        <f t="shared" si="10"/>
        <v>0</v>
      </c>
      <c r="I632" s="430" t="s">
        <v>65</v>
      </c>
    </row>
    <row r="633" spans="1:9" ht="15.75" x14ac:dyDescent="0.25">
      <c r="A633" s="192"/>
      <c r="B633" s="306" t="s">
        <v>2261</v>
      </c>
      <c r="C633" s="307" t="s">
        <v>2993</v>
      </c>
      <c r="D633" s="20" t="s">
        <v>115</v>
      </c>
      <c r="E633" s="213">
        <v>3786</v>
      </c>
      <c r="F633" s="43">
        <v>41768</v>
      </c>
      <c r="G633" s="42">
        <v>3786</v>
      </c>
      <c r="H633" s="630">
        <f t="shared" si="10"/>
        <v>0</v>
      </c>
      <c r="I633" s="430" t="s">
        <v>10</v>
      </c>
    </row>
    <row r="634" spans="1:9" ht="15.75" x14ac:dyDescent="0.25">
      <c r="A634" s="192"/>
      <c r="B634" s="306" t="s">
        <v>2262</v>
      </c>
      <c r="C634" s="307" t="s">
        <v>2993</v>
      </c>
      <c r="D634" s="20" t="s">
        <v>3093</v>
      </c>
      <c r="E634" s="213">
        <v>595</v>
      </c>
      <c r="F634" s="214" t="s">
        <v>3094</v>
      </c>
      <c r="G634" s="42">
        <v>595</v>
      </c>
      <c r="H634" s="630">
        <f t="shared" si="10"/>
        <v>0</v>
      </c>
      <c r="I634" s="430" t="s">
        <v>10</v>
      </c>
    </row>
    <row r="635" spans="1:9" ht="15.75" x14ac:dyDescent="0.25">
      <c r="A635" s="192"/>
      <c r="B635" s="306" t="s">
        <v>2263</v>
      </c>
      <c r="C635" s="307" t="s">
        <v>2993</v>
      </c>
      <c r="D635" s="20" t="s">
        <v>14</v>
      </c>
      <c r="E635" s="213">
        <v>11100</v>
      </c>
      <c r="F635" s="43">
        <v>41769</v>
      </c>
      <c r="G635" s="42">
        <v>11100</v>
      </c>
      <c r="H635" s="630">
        <f t="shared" si="10"/>
        <v>0</v>
      </c>
      <c r="I635" s="430" t="s">
        <v>217</v>
      </c>
    </row>
    <row r="636" spans="1:9" ht="15.75" x14ac:dyDescent="0.25">
      <c r="A636" s="192"/>
      <c r="B636" s="306" t="s">
        <v>2264</v>
      </c>
      <c r="C636" s="307" t="s">
        <v>2993</v>
      </c>
      <c r="D636" s="20" t="s">
        <v>64</v>
      </c>
      <c r="E636" s="213">
        <v>83.6</v>
      </c>
      <c r="F636" s="43">
        <v>41769</v>
      </c>
      <c r="G636" s="42">
        <v>83.6</v>
      </c>
      <c r="H636" s="630">
        <f t="shared" si="10"/>
        <v>0</v>
      </c>
      <c r="I636" s="430" t="s">
        <v>27</v>
      </c>
    </row>
    <row r="637" spans="1:9" ht="15.75" x14ac:dyDescent="0.25">
      <c r="A637" s="192"/>
      <c r="B637" s="306" t="s">
        <v>2265</v>
      </c>
      <c r="C637" s="307" t="s">
        <v>2993</v>
      </c>
      <c r="D637" s="20" t="s">
        <v>68</v>
      </c>
      <c r="E637" s="213">
        <v>5706</v>
      </c>
      <c r="F637" s="43">
        <v>41769</v>
      </c>
      <c r="G637" s="42">
        <v>5706</v>
      </c>
      <c r="H637" s="630">
        <f t="shared" si="10"/>
        <v>0</v>
      </c>
      <c r="I637" s="430" t="s">
        <v>27</v>
      </c>
    </row>
    <row r="638" spans="1:9" ht="15.75" x14ac:dyDescent="0.25">
      <c r="A638" s="192"/>
      <c r="B638" s="306" t="s">
        <v>2266</v>
      </c>
      <c r="C638" s="307" t="s">
        <v>2993</v>
      </c>
      <c r="D638" s="20" t="s">
        <v>11</v>
      </c>
      <c r="E638" s="213">
        <v>22123</v>
      </c>
      <c r="F638" s="43">
        <v>41788</v>
      </c>
      <c r="G638" s="42">
        <v>22123</v>
      </c>
      <c r="H638" s="630">
        <f t="shared" si="10"/>
        <v>0</v>
      </c>
      <c r="I638" s="430" t="s">
        <v>27</v>
      </c>
    </row>
    <row r="639" spans="1:9" ht="15.75" x14ac:dyDescent="0.25">
      <c r="A639" s="192"/>
      <c r="B639" s="306" t="s">
        <v>2267</v>
      </c>
      <c r="C639" s="307" t="s">
        <v>2993</v>
      </c>
      <c r="D639" s="20" t="s">
        <v>62</v>
      </c>
      <c r="E639" s="213">
        <v>21806</v>
      </c>
      <c r="F639" s="43">
        <v>41771</v>
      </c>
      <c r="G639" s="42">
        <v>21806</v>
      </c>
      <c r="H639" s="630">
        <f t="shared" si="10"/>
        <v>0</v>
      </c>
      <c r="I639" s="430" t="s">
        <v>27</v>
      </c>
    </row>
    <row r="640" spans="1:9" ht="15.75" x14ac:dyDescent="0.25">
      <c r="A640" s="192"/>
      <c r="B640" s="306" t="s">
        <v>2268</v>
      </c>
      <c r="C640" s="307" t="s">
        <v>2993</v>
      </c>
      <c r="D640" s="20" t="s">
        <v>16</v>
      </c>
      <c r="E640" s="213">
        <v>7780</v>
      </c>
      <c r="F640" s="43">
        <v>41781</v>
      </c>
      <c r="G640" s="42">
        <v>7780</v>
      </c>
      <c r="H640" s="630">
        <f t="shared" si="10"/>
        <v>0</v>
      </c>
      <c r="I640" s="430" t="s">
        <v>10</v>
      </c>
    </row>
    <row r="641" spans="1:9" ht="15.75" x14ac:dyDescent="0.25">
      <c r="A641" s="192"/>
      <c r="B641" s="306" t="s">
        <v>2269</v>
      </c>
      <c r="C641" s="307" t="s">
        <v>2993</v>
      </c>
      <c r="D641" s="20" t="s">
        <v>152</v>
      </c>
      <c r="E641" s="213">
        <v>7759.6</v>
      </c>
      <c r="F641" s="43">
        <v>41768</v>
      </c>
      <c r="G641" s="42">
        <v>7759.6</v>
      </c>
      <c r="H641" s="630">
        <f t="shared" si="10"/>
        <v>0</v>
      </c>
      <c r="I641" s="430" t="s">
        <v>10</v>
      </c>
    </row>
    <row r="642" spans="1:9" ht="15.75" x14ac:dyDescent="0.25">
      <c r="A642" s="192">
        <v>41769</v>
      </c>
      <c r="B642" s="306" t="s">
        <v>2271</v>
      </c>
      <c r="C642" s="307" t="s">
        <v>2993</v>
      </c>
      <c r="D642" s="20" t="s">
        <v>269</v>
      </c>
      <c r="E642" s="213">
        <v>6715</v>
      </c>
      <c r="F642" s="43">
        <v>41769</v>
      </c>
      <c r="G642" s="42">
        <v>6715</v>
      </c>
      <c r="H642" s="630">
        <f t="shared" si="10"/>
        <v>0</v>
      </c>
      <c r="I642" s="622" t="s">
        <v>10</v>
      </c>
    </row>
    <row r="643" spans="1:9" ht="15.75" x14ac:dyDescent="0.25">
      <c r="A643" s="192"/>
      <c r="B643" s="306" t="s">
        <v>2272</v>
      </c>
      <c r="C643" s="307" t="s">
        <v>2993</v>
      </c>
      <c r="D643" s="20" t="s">
        <v>147</v>
      </c>
      <c r="E643" s="213">
        <v>1342</v>
      </c>
      <c r="F643" s="43">
        <v>41769</v>
      </c>
      <c r="G643" s="42">
        <v>1342</v>
      </c>
      <c r="H643" s="630">
        <f t="shared" si="10"/>
        <v>0</v>
      </c>
      <c r="I643" s="217" t="s">
        <v>10</v>
      </c>
    </row>
    <row r="644" spans="1:9" ht="15.75" x14ac:dyDescent="0.25">
      <c r="A644" s="192"/>
      <c r="B644" s="306" t="s">
        <v>2274</v>
      </c>
      <c r="C644" s="307" t="s">
        <v>2993</v>
      </c>
      <c r="D644" s="20" t="s">
        <v>8</v>
      </c>
      <c r="E644" s="213">
        <v>2256</v>
      </c>
      <c r="F644" s="43">
        <v>41769</v>
      </c>
      <c r="G644" s="42">
        <v>2256</v>
      </c>
      <c r="H644" s="630">
        <f t="shared" si="10"/>
        <v>0</v>
      </c>
      <c r="I644" s="622" t="s">
        <v>10</v>
      </c>
    </row>
    <row r="645" spans="1:9" ht="15.75" x14ac:dyDescent="0.25">
      <c r="A645" s="192"/>
      <c r="B645" s="306" t="s">
        <v>2275</v>
      </c>
      <c r="C645" s="307" t="s">
        <v>2993</v>
      </c>
      <c r="D645" s="20" t="s">
        <v>260</v>
      </c>
      <c r="E645" s="213">
        <v>1240</v>
      </c>
      <c r="F645" s="43">
        <v>41769</v>
      </c>
      <c r="G645" s="42">
        <v>1240</v>
      </c>
      <c r="H645" s="630">
        <f t="shared" si="10"/>
        <v>0</v>
      </c>
      <c r="I645" s="622" t="s">
        <v>10</v>
      </c>
    </row>
    <row r="646" spans="1:9" ht="15.75" x14ac:dyDescent="0.25">
      <c r="A646" s="192"/>
      <c r="B646" s="306" t="s">
        <v>2276</v>
      </c>
      <c r="C646" s="307" t="s">
        <v>2993</v>
      </c>
      <c r="D646" s="20" t="s">
        <v>124</v>
      </c>
      <c r="E646" s="213">
        <v>370</v>
      </c>
      <c r="F646" s="43">
        <v>41769</v>
      </c>
      <c r="G646" s="42">
        <v>370</v>
      </c>
      <c r="H646" s="630">
        <f t="shared" si="10"/>
        <v>0</v>
      </c>
      <c r="I646" s="622" t="s">
        <v>10</v>
      </c>
    </row>
    <row r="647" spans="1:9" ht="15.75" x14ac:dyDescent="0.25">
      <c r="A647" s="192"/>
      <c r="B647" s="306" t="s">
        <v>2277</v>
      </c>
      <c r="C647" s="307" t="s">
        <v>2993</v>
      </c>
      <c r="D647" s="20" t="s">
        <v>124</v>
      </c>
      <c r="E647" s="213">
        <v>6435</v>
      </c>
      <c r="F647" s="43">
        <v>41770</v>
      </c>
      <c r="G647" s="42">
        <v>6435</v>
      </c>
      <c r="H647" s="630">
        <f t="shared" ref="H647:H710" si="11">E647-G647</f>
        <v>0</v>
      </c>
      <c r="I647" s="622" t="s">
        <v>12</v>
      </c>
    </row>
    <row r="648" spans="1:9" ht="15.75" x14ac:dyDescent="0.25">
      <c r="A648" s="192"/>
      <c r="B648" s="306" t="s">
        <v>2278</v>
      </c>
      <c r="C648" s="307" t="s">
        <v>2993</v>
      </c>
      <c r="D648" s="20" t="s">
        <v>36</v>
      </c>
      <c r="E648" s="213">
        <v>70252</v>
      </c>
      <c r="F648" s="60" t="s">
        <v>3095</v>
      </c>
      <c r="G648" s="42">
        <v>70252</v>
      </c>
      <c r="H648" s="630">
        <f t="shared" si="11"/>
        <v>0</v>
      </c>
      <c r="I648" s="622" t="s">
        <v>162</v>
      </c>
    </row>
    <row r="649" spans="1:9" ht="15.75" x14ac:dyDescent="0.25">
      <c r="A649" s="192"/>
      <c r="B649" s="306" t="s">
        <v>2279</v>
      </c>
      <c r="C649" s="307" t="s">
        <v>2993</v>
      </c>
      <c r="D649" s="20" t="s">
        <v>28</v>
      </c>
      <c r="E649" s="213">
        <v>7947</v>
      </c>
      <c r="F649" s="43">
        <v>41769</v>
      </c>
      <c r="G649" s="42">
        <v>7947</v>
      </c>
      <c r="H649" s="630">
        <f t="shared" si="11"/>
        <v>0</v>
      </c>
      <c r="I649" s="622" t="s">
        <v>10</v>
      </c>
    </row>
    <row r="650" spans="1:9" ht="15.75" x14ac:dyDescent="0.25">
      <c r="A650" s="192"/>
      <c r="B650" s="306" t="s">
        <v>2280</v>
      </c>
      <c r="C650" s="307" t="s">
        <v>2993</v>
      </c>
      <c r="D650" s="20" t="s">
        <v>16</v>
      </c>
      <c r="E650" s="213">
        <v>199493.25</v>
      </c>
      <c r="F650" s="43">
        <v>41781</v>
      </c>
      <c r="G650" s="42">
        <v>199493.25</v>
      </c>
      <c r="H650" s="630">
        <f t="shared" si="11"/>
        <v>0</v>
      </c>
      <c r="I650" s="622" t="s">
        <v>65</v>
      </c>
    </row>
    <row r="651" spans="1:9" ht="15.75" x14ac:dyDescent="0.25">
      <c r="A651" s="192"/>
      <c r="B651" s="306" t="s">
        <v>2282</v>
      </c>
      <c r="C651" s="307" t="s">
        <v>2993</v>
      </c>
      <c r="D651" s="20" t="s">
        <v>133</v>
      </c>
      <c r="E651" s="213">
        <v>14437.5</v>
      </c>
      <c r="F651" s="43">
        <v>41769</v>
      </c>
      <c r="G651" s="42">
        <v>14437.5</v>
      </c>
      <c r="H651" s="630">
        <f t="shared" si="11"/>
        <v>0</v>
      </c>
      <c r="I651" s="622" t="s">
        <v>10</v>
      </c>
    </row>
    <row r="652" spans="1:9" ht="15.75" x14ac:dyDescent="0.25">
      <c r="A652" s="192"/>
      <c r="B652" s="306" t="s">
        <v>2283</v>
      </c>
      <c r="C652" s="307" t="s">
        <v>2993</v>
      </c>
      <c r="D652" s="20" t="s">
        <v>14</v>
      </c>
      <c r="E652" s="213">
        <v>4999</v>
      </c>
      <c r="F652" s="43">
        <v>41769</v>
      </c>
      <c r="G652" s="42">
        <v>4999</v>
      </c>
      <c r="H652" s="630">
        <f t="shared" si="11"/>
        <v>0</v>
      </c>
      <c r="I652" s="622" t="s">
        <v>10</v>
      </c>
    </row>
    <row r="653" spans="1:9" ht="15.75" x14ac:dyDescent="0.25">
      <c r="A653" s="192"/>
      <c r="B653" s="306" t="s">
        <v>2285</v>
      </c>
      <c r="C653" s="307" t="s">
        <v>2993</v>
      </c>
      <c r="D653" s="20" t="s">
        <v>49</v>
      </c>
      <c r="E653" s="213">
        <v>5609</v>
      </c>
      <c r="F653" s="43">
        <v>41769</v>
      </c>
      <c r="G653" s="42">
        <v>5609</v>
      </c>
      <c r="H653" s="630">
        <f t="shared" si="11"/>
        <v>0</v>
      </c>
      <c r="I653" s="622" t="s">
        <v>10</v>
      </c>
    </row>
    <row r="654" spans="1:9" ht="15.75" x14ac:dyDescent="0.25">
      <c r="A654" s="192"/>
      <c r="B654" s="306" t="s">
        <v>2286</v>
      </c>
      <c r="C654" s="307" t="s">
        <v>2993</v>
      </c>
      <c r="D654" s="20" t="s">
        <v>116</v>
      </c>
      <c r="E654" s="213">
        <v>4265</v>
      </c>
      <c r="F654" s="43">
        <v>41769</v>
      </c>
      <c r="G654" s="42">
        <v>4265</v>
      </c>
      <c r="H654" s="630">
        <f t="shared" si="11"/>
        <v>0</v>
      </c>
      <c r="I654" s="622" t="s">
        <v>10</v>
      </c>
    </row>
    <row r="655" spans="1:9" ht="15.75" x14ac:dyDescent="0.25">
      <c r="A655" s="192"/>
      <c r="B655" s="306" t="s">
        <v>2287</v>
      </c>
      <c r="C655" s="307" t="s">
        <v>2993</v>
      </c>
      <c r="D655" s="20" t="s">
        <v>49</v>
      </c>
      <c r="E655" s="213">
        <v>258</v>
      </c>
      <c r="F655" s="43">
        <v>41769</v>
      </c>
      <c r="G655" s="42">
        <v>258</v>
      </c>
      <c r="H655" s="630">
        <f t="shared" si="11"/>
        <v>0</v>
      </c>
      <c r="I655" s="622" t="s">
        <v>10</v>
      </c>
    </row>
    <row r="656" spans="1:9" ht="15.75" x14ac:dyDescent="0.25">
      <c r="A656" s="192"/>
      <c r="B656" s="306" t="s">
        <v>2289</v>
      </c>
      <c r="C656" s="307" t="s">
        <v>2993</v>
      </c>
      <c r="D656" s="20" t="s">
        <v>22</v>
      </c>
      <c r="E656" s="213">
        <v>7269.5</v>
      </c>
      <c r="F656" s="214" t="s">
        <v>3096</v>
      </c>
      <c r="G656" s="42">
        <v>7269.5</v>
      </c>
      <c r="H656" s="630">
        <f t="shared" si="11"/>
        <v>0</v>
      </c>
      <c r="I656" s="622" t="s">
        <v>10</v>
      </c>
    </row>
    <row r="657" spans="1:9" ht="15.75" x14ac:dyDescent="0.25">
      <c r="A657" s="192"/>
      <c r="B657" s="306" t="s">
        <v>2291</v>
      </c>
      <c r="C657" s="307" t="s">
        <v>2993</v>
      </c>
      <c r="D657" s="20" t="s">
        <v>501</v>
      </c>
      <c r="E657" s="213">
        <v>4022.5</v>
      </c>
      <c r="F657" s="43">
        <v>41769</v>
      </c>
      <c r="G657" s="42">
        <v>4022.5</v>
      </c>
      <c r="H657" s="630">
        <f t="shared" si="11"/>
        <v>0</v>
      </c>
      <c r="I657" s="622" t="s">
        <v>10</v>
      </c>
    </row>
    <row r="658" spans="1:9" ht="15.75" x14ac:dyDescent="0.25">
      <c r="A658" s="192"/>
      <c r="B658" s="306" t="s">
        <v>2292</v>
      </c>
      <c r="C658" s="307" t="s">
        <v>2993</v>
      </c>
      <c r="D658" s="20" t="s">
        <v>123</v>
      </c>
      <c r="E658" s="213">
        <v>3419</v>
      </c>
      <c r="F658" s="43">
        <v>41769</v>
      </c>
      <c r="G658" s="42">
        <v>3419</v>
      </c>
      <c r="H658" s="630">
        <f t="shared" si="11"/>
        <v>0</v>
      </c>
      <c r="I658" s="622" t="s">
        <v>10</v>
      </c>
    </row>
    <row r="659" spans="1:9" ht="15.75" x14ac:dyDescent="0.25">
      <c r="A659" s="192"/>
      <c r="B659" s="306" t="s">
        <v>2294</v>
      </c>
      <c r="C659" s="307" t="s">
        <v>2993</v>
      </c>
      <c r="D659" s="20" t="s">
        <v>374</v>
      </c>
      <c r="E659" s="213">
        <v>10434</v>
      </c>
      <c r="F659" s="43">
        <v>41769</v>
      </c>
      <c r="G659" s="42">
        <v>10434</v>
      </c>
      <c r="H659" s="630">
        <f t="shared" si="11"/>
        <v>0</v>
      </c>
      <c r="I659" s="622" t="s">
        <v>10</v>
      </c>
    </row>
    <row r="660" spans="1:9" ht="15.75" x14ac:dyDescent="0.25">
      <c r="A660" s="192"/>
      <c r="B660" s="306" t="s">
        <v>2296</v>
      </c>
      <c r="C660" s="307" t="s">
        <v>2993</v>
      </c>
      <c r="D660" s="20" t="s">
        <v>260</v>
      </c>
      <c r="E660" s="213">
        <v>3624</v>
      </c>
      <c r="F660" s="43">
        <v>41769</v>
      </c>
      <c r="G660" s="42">
        <v>3624</v>
      </c>
      <c r="H660" s="630">
        <f t="shared" si="11"/>
        <v>0</v>
      </c>
      <c r="I660" s="622" t="s">
        <v>10</v>
      </c>
    </row>
    <row r="661" spans="1:9" ht="15.75" x14ac:dyDescent="0.25">
      <c r="A661" s="192"/>
      <c r="B661" s="306" t="s">
        <v>2297</v>
      </c>
      <c r="C661" s="307" t="s">
        <v>2993</v>
      </c>
      <c r="D661" s="20" t="s">
        <v>98</v>
      </c>
      <c r="E661" s="213">
        <v>1644</v>
      </c>
      <c r="F661" s="43">
        <v>41769</v>
      </c>
      <c r="G661" s="42">
        <v>1644</v>
      </c>
      <c r="H661" s="630">
        <f t="shared" si="11"/>
        <v>0</v>
      </c>
      <c r="I661" s="622" t="s">
        <v>10</v>
      </c>
    </row>
    <row r="662" spans="1:9" ht="15.75" x14ac:dyDescent="0.25">
      <c r="A662" s="192"/>
      <c r="B662" s="306" t="s">
        <v>2298</v>
      </c>
      <c r="C662" s="307" t="s">
        <v>2993</v>
      </c>
      <c r="D662" s="20" t="s">
        <v>119</v>
      </c>
      <c r="E662" s="18">
        <v>6164.5</v>
      </c>
      <c r="F662" s="43">
        <v>41769</v>
      </c>
      <c r="G662" s="42">
        <v>6164.5</v>
      </c>
      <c r="H662" s="630">
        <f t="shared" si="11"/>
        <v>0</v>
      </c>
      <c r="I662" s="622" t="s">
        <v>162</v>
      </c>
    </row>
    <row r="663" spans="1:9" ht="15.75" x14ac:dyDescent="0.25">
      <c r="A663" s="192"/>
      <c r="B663" s="306" t="s">
        <v>2299</v>
      </c>
      <c r="C663" s="307" t="s">
        <v>2993</v>
      </c>
      <c r="D663" s="20" t="s">
        <v>3097</v>
      </c>
      <c r="E663" s="18">
        <v>1505</v>
      </c>
      <c r="F663" s="43">
        <v>41769</v>
      </c>
      <c r="G663" s="42">
        <v>1505</v>
      </c>
      <c r="H663" s="630">
        <f t="shared" si="11"/>
        <v>0</v>
      </c>
      <c r="I663" s="622" t="s">
        <v>10</v>
      </c>
    </row>
    <row r="664" spans="1:9" ht="15.75" x14ac:dyDescent="0.25">
      <c r="A664" s="192"/>
      <c r="B664" s="306" t="s">
        <v>2301</v>
      </c>
      <c r="C664" s="307" t="s">
        <v>2993</v>
      </c>
      <c r="D664" s="20" t="s">
        <v>66</v>
      </c>
      <c r="E664" s="213">
        <v>1173</v>
      </c>
      <c r="F664" s="43">
        <v>41769</v>
      </c>
      <c r="G664" s="42">
        <v>1173</v>
      </c>
      <c r="H664" s="630">
        <f t="shared" si="11"/>
        <v>0</v>
      </c>
      <c r="I664" s="622" t="s">
        <v>217</v>
      </c>
    </row>
    <row r="665" spans="1:9" ht="15.75" x14ac:dyDescent="0.25">
      <c r="A665" s="187"/>
      <c r="B665" s="306" t="s">
        <v>2302</v>
      </c>
      <c r="C665" s="307" t="s">
        <v>2993</v>
      </c>
      <c r="D665" s="32" t="s">
        <v>74</v>
      </c>
      <c r="E665" s="238">
        <v>3424</v>
      </c>
      <c r="F665" s="43">
        <v>41769</v>
      </c>
      <c r="G665" s="34">
        <v>3424</v>
      </c>
      <c r="H665" s="630">
        <f t="shared" si="11"/>
        <v>0</v>
      </c>
      <c r="I665" s="430" t="s">
        <v>10</v>
      </c>
    </row>
    <row r="666" spans="1:9" ht="15.75" x14ac:dyDescent="0.25">
      <c r="A666" s="187"/>
      <c r="B666" s="306" t="s">
        <v>2303</v>
      </c>
      <c r="C666" s="307" t="s">
        <v>2993</v>
      </c>
      <c r="D666" s="32" t="s">
        <v>55</v>
      </c>
      <c r="E666" s="238">
        <v>11637</v>
      </c>
      <c r="F666" s="43">
        <v>41769</v>
      </c>
      <c r="G666" s="34">
        <v>11637</v>
      </c>
      <c r="H666" s="630">
        <f t="shared" si="11"/>
        <v>0</v>
      </c>
      <c r="I666" s="430" t="s">
        <v>10</v>
      </c>
    </row>
    <row r="667" spans="1:9" ht="15.75" x14ac:dyDescent="0.25">
      <c r="A667" s="187"/>
      <c r="B667" s="306" t="s">
        <v>2305</v>
      </c>
      <c r="C667" s="307" t="s">
        <v>2993</v>
      </c>
      <c r="D667" s="32" t="s">
        <v>3098</v>
      </c>
      <c r="E667" s="238">
        <v>1232</v>
      </c>
      <c r="F667" s="310">
        <v>41770</v>
      </c>
      <c r="G667" s="34">
        <v>1232</v>
      </c>
      <c r="H667" s="630">
        <f t="shared" si="11"/>
        <v>0</v>
      </c>
      <c r="I667" s="430" t="s">
        <v>12</v>
      </c>
    </row>
    <row r="668" spans="1:9" ht="15.75" x14ac:dyDescent="0.25">
      <c r="A668" s="192"/>
      <c r="B668" s="306" t="s">
        <v>2306</v>
      </c>
      <c r="C668" s="307" t="s">
        <v>2993</v>
      </c>
      <c r="D668" s="20" t="s">
        <v>47</v>
      </c>
      <c r="E668" s="213">
        <v>2424</v>
      </c>
      <c r="F668" s="292">
        <v>41770</v>
      </c>
      <c r="G668" s="42">
        <v>2424</v>
      </c>
      <c r="H668" s="630">
        <f t="shared" si="11"/>
        <v>0</v>
      </c>
      <c r="I668" s="622" t="s">
        <v>12</v>
      </c>
    </row>
    <row r="669" spans="1:9" ht="15.75" x14ac:dyDescent="0.25">
      <c r="A669" s="192"/>
      <c r="B669" s="306" t="s">
        <v>2307</v>
      </c>
      <c r="C669" s="307" t="s">
        <v>2993</v>
      </c>
      <c r="D669" s="20" t="s">
        <v>54</v>
      </c>
      <c r="E669" s="213">
        <v>43024</v>
      </c>
      <c r="F669" s="43">
        <v>41769</v>
      </c>
      <c r="G669" s="42">
        <v>43024</v>
      </c>
      <c r="H669" s="630">
        <f t="shared" si="11"/>
        <v>0</v>
      </c>
      <c r="I669" s="622" t="s">
        <v>10</v>
      </c>
    </row>
    <row r="670" spans="1:9" ht="15.75" x14ac:dyDescent="0.25">
      <c r="A670" s="192"/>
      <c r="B670" s="306" t="s">
        <v>2308</v>
      </c>
      <c r="C670" s="307" t="s">
        <v>2993</v>
      </c>
      <c r="D670" s="20" t="s">
        <v>269</v>
      </c>
      <c r="E670" s="213">
        <v>4815</v>
      </c>
      <c r="F670" s="43">
        <v>41770</v>
      </c>
      <c r="G670" s="42">
        <v>4815</v>
      </c>
      <c r="H670" s="630">
        <f t="shared" si="11"/>
        <v>0</v>
      </c>
      <c r="I670" s="622" t="s">
        <v>12</v>
      </c>
    </row>
    <row r="671" spans="1:9" ht="15.75" x14ac:dyDescent="0.25">
      <c r="A671" s="192"/>
      <c r="B671" s="306" t="s">
        <v>2309</v>
      </c>
      <c r="C671" s="307" t="s">
        <v>2993</v>
      </c>
      <c r="D671" s="20" t="s">
        <v>29</v>
      </c>
      <c r="E671" s="213">
        <v>5606.5</v>
      </c>
      <c r="F671" s="43">
        <v>41770</v>
      </c>
      <c r="G671" s="42">
        <v>5606.5</v>
      </c>
      <c r="H671" s="630">
        <f t="shared" si="11"/>
        <v>0</v>
      </c>
      <c r="I671" s="622" t="s">
        <v>12</v>
      </c>
    </row>
    <row r="672" spans="1:9" ht="15.75" x14ac:dyDescent="0.25">
      <c r="A672" s="192"/>
      <c r="B672" s="306" t="s">
        <v>2310</v>
      </c>
      <c r="C672" s="307" t="s">
        <v>2993</v>
      </c>
      <c r="D672" s="20" t="s">
        <v>98</v>
      </c>
      <c r="E672" s="213">
        <v>1636</v>
      </c>
      <c r="F672" s="43">
        <v>41770</v>
      </c>
      <c r="G672" s="42">
        <v>1636</v>
      </c>
      <c r="H672" s="630">
        <f t="shared" si="11"/>
        <v>0</v>
      </c>
      <c r="I672" s="622" t="s">
        <v>12</v>
      </c>
    </row>
    <row r="673" spans="1:9" ht="15.75" x14ac:dyDescent="0.25">
      <c r="A673" s="192"/>
      <c r="B673" s="306" t="s">
        <v>2312</v>
      </c>
      <c r="C673" s="307" t="s">
        <v>2993</v>
      </c>
      <c r="D673" s="20" t="s">
        <v>136</v>
      </c>
      <c r="E673" s="213">
        <v>816</v>
      </c>
      <c r="F673" s="43">
        <v>41769</v>
      </c>
      <c r="G673" s="42">
        <v>816</v>
      </c>
      <c r="H673" s="630">
        <f t="shared" si="11"/>
        <v>0</v>
      </c>
      <c r="I673" s="622" t="s">
        <v>10</v>
      </c>
    </row>
    <row r="674" spans="1:9" ht="15.75" x14ac:dyDescent="0.25">
      <c r="A674" s="192"/>
      <c r="B674" s="306" t="s">
        <v>2313</v>
      </c>
      <c r="C674" s="307" t="s">
        <v>2993</v>
      </c>
      <c r="D674" s="20" t="s">
        <v>2578</v>
      </c>
      <c r="E674" s="213">
        <v>923</v>
      </c>
      <c r="F674" s="212" t="s">
        <v>3099</v>
      </c>
      <c r="G674" s="42">
        <v>923</v>
      </c>
      <c r="H674" s="630">
        <f t="shared" si="11"/>
        <v>0</v>
      </c>
      <c r="I674" s="622" t="s">
        <v>217</v>
      </c>
    </row>
    <row r="675" spans="1:9" ht="15.75" x14ac:dyDescent="0.25">
      <c r="A675" s="192"/>
      <c r="B675" s="306" t="s">
        <v>2314</v>
      </c>
      <c r="C675" s="307" t="s">
        <v>2993</v>
      </c>
      <c r="D675" s="20" t="s">
        <v>51</v>
      </c>
      <c r="E675" s="213">
        <v>2783.9</v>
      </c>
      <c r="F675" s="292">
        <v>41769</v>
      </c>
      <c r="G675" s="42">
        <v>2783.9</v>
      </c>
      <c r="H675" s="630">
        <f t="shared" si="11"/>
        <v>0</v>
      </c>
      <c r="I675" s="622" t="s">
        <v>217</v>
      </c>
    </row>
    <row r="676" spans="1:9" ht="15.75" x14ac:dyDescent="0.25">
      <c r="A676" s="192"/>
      <c r="B676" s="306" t="s">
        <v>2316</v>
      </c>
      <c r="C676" s="307" t="s">
        <v>2993</v>
      </c>
      <c r="D676" s="20" t="s">
        <v>58</v>
      </c>
      <c r="E676" s="213">
        <v>154</v>
      </c>
      <c r="F676" s="292">
        <v>41769</v>
      </c>
      <c r="G676" s="42">
        <v>154</v>
      </c>
      <c r="H676" s="630">
        <f t="shared" si="11"/>
        <v>0</v>
      </c>
      <c r="I676" s="622" t="s">
        <v>10</v>
      </c>
    </row>
    <row r="677" spans="1:9" ht="15.75" x14ac:dyDescent="0.25">
      <c r="A677" s="192"/>
      <c r="B677" s="306" t="s">
        <v>2317</v>
      </c>
      <c r="C677" s="307" t="s">
        <v>2993</v>
      </c>
      <c r="D677" s="20" t="s">
        <v>8</v>
      </c>
      <c r="E677" s="213">
        <v>190</v>
      </c>
      <c r="F677" s="292">
        <v>41769</v>
      </c>
      <c r="G677" s="42">
        <v>190</v>
      </c>
      <c r="H677" s="630">
        <f t="shared" si="11"/>
        <v>0</v>
      </c>
      <c r="I677" s="622" t="s">
        <v>10</v>
      </c>
    </row>
    <row r="678" spans="1:9" ht="15.75" x14ac:dyDescent="0.25">
      <c r="A678" s="192"/>
      <c r="B678" s="306" t="s">
        <v>2318</v>
      </c>
      <c r="C678" s="307" t="s">
        <v>2993</v>
      </c>
      <c r="D678" s="20" t="s">
        <v>287</v>
      </c>
      <c r="E678" s="213">
        <v>7334.5</v>
      </c>
      <c r="F678" s="43">
        <v>41770</v>
      </c>
      <c r="G678" s="42">
        <v>7334.5</v>
      </c>
      <c r="H678" s="630">
        <f t="shared" si="11"/>
        <v>0</v>
      </c>
      <c r="I678" s="622" t="s">
        <v>12</v>
      </c>
    </row>
    <row r="679" spans="1:9" ht="15.75" x14ac:dyDescent="0.25">
      <c r="A679" s="192"/>
      <c r="B679" s="306" t="s">
        <v>2319</v>
      </c>
      <c r="C679" s="307" t="s">
        <v>2993</v>
      </c>
      <c r="D679" s="20" t="s">
        <v>3100</v>
      </c>
      <c r="E679" s="213">
        <v>172</v>
      </c>
      <c r="F679" s="43">
        <v>41770</v>
      </c>
      <c r="G679" s="42">
        <v>172</v>
      </c>
      <c r="H679" s="630">
        <f t="shared" si="11"/>
        <v>0</v>
      </c>
      <c r="I679" s="622" t="s">
        <v>12</v>
      </c>
    </row>
    <row r="680" spans="1:9" ht="15.75" x14ac:dyDescent="0.25">
      <c r="A680" s="192"/>
      <c r="B680" s="306" t="s">
        <v>2320</v>
      </c>
      <c r="C680" s="307" t="s">
        <v>2993</v>
      </c>
      <c r="D680" s="20" t="s">
        <v>366</v>
      </c>
      <c r="E680" s="213">
        <v>2613</v>
      </c>
      <c r="F680" s="292">
        <v>41769</v>
      </c>
      <c r="G680" s="42">
        <v>2613</v>
      </c>
      <c r="H680" s="630">
        <f t="shared" si="11"/>
        <v>0</v>
      </c>
      <c r="I680" s="622" t="s">
        <v>10</v>
      </c>
    </row>
    <row r="681" spans="1:9" ht="15.75" x14ac:dyDescent="0.25">
      <c r="A681" s="192"/>
      <c r="B681" s="306" t="s">
        <v>2321</v>
      </c>
      <c r="C681" s="307" t="s">
        <v>2993</v>
      </c>
      <c r="D681" s="20" t="s">
        <v>130</v>
      </c>
      <c r="E681" s="213">
        <v>14290</v>
      </c>
      <c r="F681" s="43">
        <v>41771</v>
      </c>
      <c r="G681" s="42">
        <v>14290</v>
      </c>
      <c r="H681" s="630">
        <f t="shared" si="11"/>
        <v>0</v>
      </c>
      <c r="I681" s="622" t="s">
        <v>21</v>
      </c>
    </row>
    <row r="682" spans="1:9" ht="15.75" x14ac:dyDescent="0.25">
      <c r="A682" s="192"/>
      <c r="B682" s="306" t="s">
        <v>2322</v>
      </c>
      <c r="C682" s="307" t="s">
        <v>2993</v>
      </c>
      <c r="D682" s="20" t="s">
        <v>3101</v>
      </c>
      <c r="E682" s="213">
        <v>5958.8</v>
      </c>
      <c r="F682" s="292">
        <v>41769</v>
      </c>
      <c r="G682" s="42">
        <v>5958.8</v>
      </c>
      <c r="H682" s="630">
        <f t="shared" si="11"/>
        <v>0</v>
      </c>
      <c r="I682" s="622" t="s">
        <v>21</v>
      </c>
    </row>
    <row r="683" spans="1:9" ht="15.75" x14ac:dyDescent="0.25">
      <c r="A683" s="192"/>
      <c r="B683" s="306" t="s">
        <v>2324</v>
      </c>
      <c r="C683" s="307" t="s">
        <v>2993</v>
      </c>
      <c r="D683" s="20" t="s">
        <v>57</v>
      </c>
      <c r="E683" s="213">
        <v>1645</v>
      </c>
      <c r="F683" s="43">
        <v>41770</v>
      </c>
      <c r="G683" s="42">
        <v>1645</v>
      </c>
      <c r="H683" s="630">
        <f t="shared" si="11"/>
        <v>0</v>
      </c>
      <c r="I683" s="622" t="s">
        <v>10</v>
      </c>
    </row>
    <row r="684" spans="1:9" ht="15.75" x14ac:dyDescent="0.25">
      <c r="A684" s="192"/>
      <c r="B684" s="306" t="s">
        <v>2325</v>
      </c>
      <c r="C684" s="307" t="s">
        <v>2993</v>
      </c>
      <c r="D684" s="20" t="s">
        <v>237</v>
      </c>
      <c r="E684" s="213">
        <v>932</v>
      </c>
      <c r="F684" s="292">
        <v>41769</v>
      </c>
      <c r="G684" s="42">
        <v>932</v>
      </c>
      <c r="H684" s="630">
        <f t="shared" si="11"/>
        <v>0</v>
      </c>
      <c r="I684" s="622" t="s">
        <v>10</v>
      </c>
    </row>
    <row r="685" spans="1:9" ht="15.75" x14ac:dyDescent="0.25">
      <c r="A685" s="192"/>
      <c r="B685" s="306" t="s">
        <v>2326</v>
      </c>
      <c r="C685" s="307" t="s">
        <v>2993</v>
      </c>
      <c r="D685" s="20" t="s">
        <v>8</v>
      </c>
      <c r="E685" s="213">
        <v>216</v>
      </c>
      <c r="F685" s="292">
        <v>41769</v>
      </c>
      <c r="G685" s="42">
        <v>216</v>
      </c>
      <c r="H685" s="630">
        <f t="shared" si="11"/>
        <v>0</v>
      </c>
      <c r="I685" s="622" t="s">
        <v>10</v>
      </c>
    </row>
    <row r="686" spans="1:9" ht="15.75" x14ac:dyDescent="0.25">
      <c r="A686" s="192"/>
      <c r="B686" s="306" t="s">
        <v>2327</v>
      </c>
      <c r="C686" s="307" t="s">
        <v>2993</v>
      </c>
      <c r="D686" s="20" t="s">
        <v>8</v>
      </c>
      <c r="E686" s="213">
        <v>2143</v>
      </c>
      <c r="F686" s="292">
        <v>41769</v>
      </c>
      <c r="G686" s="42">
        <v>2143</v>
      </c>
      <c r="H686" s="630">
        <f t="shared" si="11"/>
        <v>0</v>
      </c>
      <c r="I686" s="622" t="s">
        <v>10</v>
      </c>
    </row>
    <row r="687" spans="1:9" ht="15.75" x14ac:dyDescent="0.25">
      <c r="A687" s="192"/>
      <c r="B687" s="306" t="s">
        <v>2329</v>
      </c>
      <c r="C687" s="307" t="s">
        <v>2993</v>
      </c>
      <c r="D687" s="20" t="s">
        <v>51</v>
      </c>
      <c r="E687" s="213">
        <v>2063</v>
      </c>
      <c r="F687" s="292">
        <v>41769</v>
      </c>
      <c r="G687" s="42">
        <v>2063</v>
      </c>
      <c r="H687" s="630">
        <f t="shared" si="11"/>
        <v>0</v>
      </c>
      <c r="I687" s="622" t="s">
        <v>10</v>
      </c>
    </row>
    <row r="688" spans="1:9" ht="15.75" x14ac:dyDescent="0.25">
      <c r="A688" s="192"/>
      <c r="B688" s="306" t="s">
        <v>2330</v>
      </c>
      <c r="C688" s="307" t="s">
        <v>2993</v>
      </c>
      <c r="D688" s="20" t="s">
        <v>136</v>
      </c>
      <c r="E688" s="213">
        <v>4194</v>
      </c>
      <c r="F688" s="292">
        <v>41769</v>
      </c>
      <c r="G688" s="42">
        <v>4194</v>
      </c>
      <c r="H688" s="630">
        <f t="shared" si="11"/>
        <v>0</v>
      </c>
      <c r="I688" s="622" t="s">
        <v>10</v>
      </c>
    </row>
    <row r="689" spans="1:9" ht="15.75" x14ac:dyDescent="0.25">
      <c r="A689" s="192"/>
      <c r="B689" s="306" t="s">
        <v>2331</v>
      </c>
      <c r="C689" s="307" t="s">
        <v>2993</v>
      </c>
      <c r="D689" s="20" t="s">
        <v>168</v>
      </c>
      <c r="E689" s="213">
        <v>3499</v>
      </c>
      <c r="F689" s="292">
        <v>41769</v>
      </c>
      <c r="G689" s="42">
        <v>3499</v>
      </c>
      <c r="H689" s="630">
        <f t="shared" si="11"/>
        <v>0</v>
      </c>
      <c r="I689" s="622" t="s">
        <v>10</v>
      </c>
    </row>
    <row r="690" spans="1:9" ht="15.75" x14ac:dyDescent="0.25">
      <c r="A690" s="192"/>
      <c r="B690" s="306" t="s">
        <v>2332</v>
      </c>
      <c r="C690" s="307" t="s">
        <v>2993</v>
      </c>
      <c r="D690" s="20" t="s">
        <v>99</v>
      </c>
      <c r="E690" s="213">
        <v>996.5</v>
      </c>
      <c r="F690" s="292">
        <v>41769</v>
      </c>
      <c r="G690" s="42">
        <v>996.5</v>
      </c>
      <c r="H690" s="630">
        <f t="shared" si="11"/>
        <v>0</v>
      </c>
      <c r="I690" s="622" t="s">
        <v>10</v>
      </c>
    </row>
    <row r="691" spans="1:9" ht="15.75" x14ac:dyDescent="0.25">
      <c r="A691" s="192"/>
      <c r="B691" s="306" t="s">
        <v>2333</v>
      </c>
      <c r="C691" s="307" t="s">
        <v>2993</v>
      </c>
      <c r="D691" s="20" t="s">
        <v>149</v>
      </c>
      <c r="E691" s="213">
        <v>15857.4</v>
      </c>
      <c r="F691" s="292">
        <v>41769</v>
      </c>
      <c r="G691" s="42">
        <v>15857.4</v>
      </c>
      <c r="H691" s="630">
        <f t="shared" si="11"/>
        <v>0</v>
      </c>
      <c r="I691" s="622" t="s">
        <v>10</v>
      </c>
    </row>
    <row r="692" spans="1:9" ht="15.75" x14ac:dyDescent="0.25">
      <c r="A692" s="192"/>
      <c r="B692" s="306" t="s">
        <v>2334</v>
      </c>
      <c r="C692" s="307" t="s">
        <v>2993</v>
      </c>
      <c r="D692" s="20" t="s">
        <v>508</v>
      </c>
      <c r="E692" s="213">
        <v>35146.6</v>
      </c>
      <c r="F692" s="297" t="s">
        <v>3102</v>
      </c>
      <c r="G692" s="42">
        <v>35146.6</v>
      </c>
      <c r="H692" s="630">
        <f t="shared" si="11"/>
        <v>0</v>
      </c>
      <c r="I692" s="622" t="s">
        <v>10</v>
      </c>
    </row>
    <row r="693" spans="1:9" ht="15.75" x14ac:dyDescent="0.25">
      <c r="A693" s="192"/>
      <c r="B693" s="306" t="s">
        <v>2335</v>
      </c>
      <c r="C693" s="307" t="s">
        <v>2993</v>
      </c>
      <c r="D693" s="20" t="s">
        <v>149</v>
      </c>
      <c r="E693" s="213">
        <v>2352</v>
      </c>
      <c r="F693" s="292">
        <v>41769</v>
      </c>
      <c r="G693" s="42">
        <v>2352</v>
      </c>
      <c r="H693" s="630">
        <f t="shared" si="11"/>
        <v>0</v>
      </c>
      <c r="I693" s="622" t="s">
        <v>10</v>
      </c>
    </row>
    <row r="694" spans="1:9" ht="15.75" x14ac:dyDescent="0.25">
      <c r="A694" s="192"/>
      <c r="B694" s="306" t="s">
        <v>2336</v>
      </c>
      <c r="C694" s="307" t="s">
        <v>2993</v>
      </c>
      <c r="D694" s="295" t="s">
        <v>3103</v>
      </c>
      <c r="E694" s="296">
        <v>0</v>
      </c>
      <c r="F694" s="250" t="s">
        <v>3104</v>
      </c>
      <c r="G694" s="251"/>
      <c r="H694" s="630">
        <f t="shared" si="11"/>
        <v>0</v>
      </c>
      <c r="I694" s="622" t="s">
        <v>65</v>
      </c>
    </row>
    <row r="695" spans="1:9" ht="15.75" x14ac:dyDescent="0.25">
      <c r="A695" s="192"/>
      <c r="B695" s="306" t="s">
        <v>2337</v>
      </c>
      <c r="C695" s="307" t="s">
        <v>2993</v>
      </c>
      <c r="D695" s="20" t="s">
        <v>191</v>
      </c>
      <c r="E695" s="213">
        <v>2254</v>
      </c>
      <c r="F695" s="43">
        <v>41770</v>
      </c>
      <c r="G695" s="42">
        <v>2254</v>
      </c>
      <c r="H695" s="630">
        <f t="shared" si="11"/>
        <v>0</v>
      </c>
      <c r="I695" s="622" t="s">
        <v>65</v>
      </c>
    </row>
    <row r="696" spans="1:9" ht="15.75" x14ac:dyDescent="0.25">
      <c r="A696" s="192"/>
      <c r="B696" s="306" t="s">
        <v>2338</v>
      </c>
      <c r="C696" s="307" t="s">
        <v>2993</v>
      </c>
      <c r="D696" s="20" t="s">
        <v>3105</v>
      </c>
      <c r="E696" s="213">
        <v>6872.4</v>
      </c>
      <c r="F696" s="43">
        <v>41770</v>
      </c>
      <c r="G696" s="42">
        <v>6872.4</v>
      </c>
      <c r="H696" s="630">
        <f t="shared" si="11"/>
        <v>0</v>
      </c>
      <c r="I696" s="622" t="s">
        <v>65</v>
      </c>
    </row>
    <row r="697" spans="1:9" ht="15.75" x14ac:dyDescent="0.25">
      <c r="A697" s="192"/>
      <c r="B697" s="306" t="s">
        <v>2340</v>
      </c>
      <c r="C697" s="307" t="s">
        <v>2993</v>
      </c>
      <c r="D697" s="20" t="s">
        <v>193</v>
      </c>
      <c r="E697" s="213">
        <v>440</v>
      </c>
      <c r="F697" s="43">
        <v>41770</v>
      </c>
      <c r="G697" s="42">
        <v>440</v>
      </c>
      <c r="H697" s="630">
        <f t="shared" si="11"/>
        <v>0</v>
      </c>
      <c r="I697" s="622" t="s">
        <v>65</v>
      </c>
    </row>
    <row r="698" spans="1:9" ht="15.75" x14ac:dyDescent="0.25">
      <c r="A698" s="192"/>
      <c r="B698" s="306" t="s">
        <v>2341</v>
      </c>
      <c r="C698" s="307" t="s">
        <v>2993</v>
      </c>
      <c r="D698" s="20" t="s">
        <v>1828</v>
      </c>
      <c r="E698" s="213">
        <v>6533.3</v>
      </c>
      <c r="F698" s="43">
        <v>41770</v>
      </c>
      <c r="G698" s="42">
        <v>6533.3</v>
      </c>
      <c r="H698" s="630">
        <f t="shared" si="11"/>
        <v>0</v>
      </c>
      <c r="I698" s="622" t="s">
        <v>65</v>
      </c>
    </row>
    <row r="699" spans="1:9" ht="15.75" x14ac:dyDescent="0.25">
      <c r="A699" s="192"/>
      <c r="B699" s="306" t="s">
        <v>2342</v>
      </c>
      <c r="C699" s="307" t="s">
        <v>2993</v>
      </c>
      <c r="D699" s="20" t="s">
        <v>2771</v>
      </c>
      <c r="E699" s="213">
        <v>7035</v>
      </c>
      <c r="F699" s="43">
        <v>41770</v>
      </c>
      <c r="G699" s="42">
        <v>7035</v>
      </c>
      <c r="H699" s="630">
        <f t="shared" si="11"/>
        <v>0</v>
      </c>
      <c r="I699" s="622" t="s">
        <v>65</v>
      </c>
    </row>
    <row r="700" spans="1:9" ht="15.75" x14ac:dyDescent="0.25">
      <c r="A700" s="192"/>
      <c r="B700" s="306" t="s">
        <v>2343</v>
      </c>
      <c r="C700" s="307" t="s">
        <v>2993</v>
      </c>
      <c r="D700" s="308" t="s">
        <v>2548</v>
      </c>
      <c r="E700" s="309">
        <v>5685.34</v>
      </c>
      <c r="F700" s="292">
        <v>41770</v>
      </c>
      <c r="G700" s="229">
        <v>5685.34</v>
      </c>
      <c r="H700" s="630">
        <f t="shared" si="11"/>
        <v>0</v>
      </c>
      <c r="I700" s="622" t="s">
        <v>65</v>
      </c>
    </row>
    <row r="701" spans="1:9" ht="15.75" x14ac:dyDescent="0.25">
      <c r="A701" s="192"/>
      <c r="B701" s="306" t="s">
        <v>2344</v>
      </c>
      <c r="C701" s="307" t="s">
        <v>2993</v>
      </c>
      <c r="D701" s="20" t="s">
        <v>523</v>
      </c>
      <c r="E701" s="213">
        <v>4267.2</v>
      </c>
      <c r="F701" s="43">
        <v>41777</v>
      </c>
      <c r="G701" s="42">
        <v>4267.2</v>
      </c>
      <c r="H701" s="630">
        <f t="shared" si="11"/>
        <v>0</v>
      </c>
      <c r="I701" s="622" t="s">
        <v>10</v>
      </c>
    </row>
    <row r="702" spans="1:9" ht="15.75" x14ac:dyDescent="0.25">
      <c r="A702" s="192"/>
      <c r="B702" s="306" t="s">
        <v>2345</v>
      </c>
      <c r="C702" s="307" t="s">
        <v>2993</v>
      </c>
      <c r="D702" s="20" t="s">
        <v>233</v>
      </c>
      <c r="E702" s="213">
        <v>1403.25</v>
      </c>
      <c r="F702" s="43">
        <v>41770</v>
      </c>
      <c r="G702" s="42">
        <v>1403.25</v>
      </c>
      <c r="H702" s="630">
        <f t="shared" si="11"/>
        <v>0</v>
      </c>
      <c r="I702" s="622" t="s">
        <v>65</v>
      </c>
    </row>
    <row r="703" spans="1:9" ht="15.75" x14ac:dyDescent="0.25">
      <c r="A703" s="192"/>
      <c r="B703" s="306" t="s">
        <v>2346</v>
      </c>
      <c r="C703" s="307" t="s">
        <v>2993</v>
      </c>
      <c r="D703" s="20" t="s">
        <v>468</v>
      </c>
      <c r="E703" s="213">
        <v>5707</v>
      </c>
      <c r="F703" s="43">
        <v>41770</v>
      </c>
      <c r="G703" s="42">
        <v>5707</v>
      </c>
      <c r="H703" s="630">
        <f t="shared" si="11"/>
        <v>0</v>
      </c>
      <c r="I703" s="622" t="s">
        <v>65</v>
      </c>
    </row>
    <row r="704" spans="1:9" ht="15.75" x14ac:dyDescent="0.25">
      <c r="A704" s="192"/>
      <c r="B704" s="306" t="s">
        <v>2347</v>
      </c>
      <c r="C704" s="307" t="s">
        <v>2993</v>
      </c>
      <c r="D704" s="20" t="s">
        <v>253</v>
      </c>
      <c r="E704" s="213">
        <v>1491</v>
      </c>
      <c r="F704" s="43">
        <v>41770</v>
      </c>
      <c r="G704" s="42">
        <v>1491</v>
      </c>
      <c r="H704" s="630">
        <f t="shared" si="11"/>
        <v>0</v>
      </c>
      <c r="I704" s="622" t="s">
        <v>65</v>
      </c>
    </row>
    <row r="705" spans="1:9" ht="15.75" x14ac:dyDescent="0.25">
      <c r="A705" s="192"/>
      <c r="B705" s="306" t="s">
        <v>2348</v>
      </c>
      <c r="C705" s="307" t="s">
        <v>2993</v>
      </c>
      <c r="D705" s="20" t="s">
        <v>99</v>
      </c>
      <c r="E705" s="213">
        <v>4732.6000000000004</v>
      </c>
      <c r="F705" s="43">
        <v>41770</v>
      </c>
      <c r="G705" s="42">
        <v>4732.6000000000004</v>
      </c>
      <c r="H705" s="630">
        <f t="shared" si="11"/>
        <v>0</v>
      </c>
      <c r="I705" s="622" t="s">
        <v>65</v>
      </c>
    </row>
    <row r="706" spans="1:9" ht="15.75" x14ac:dyDescent="0.25">
      <c r="A706" s="192"/>
      <c r="B706" s="306" t="s">
        <v>1129</v>
      </c>
      <c r="C706" s="307" t="s">
        <v>2993</v>
      </c>
      <c r="D706" s="20" t="s">
        <v>2956</v>
      </c>
      <c r="E706" s="213">
        <v>33195.599999999999</v>
      </c>
      <c r="F706" s="43">
        <v>41771</v>
      </c>
      <c r="G706" s="42">
        <v>33195.599999999999</v>
      </c>
      <c r="H706" s="630">
        <f t="shared" si="11"/>
        <v>0</v>
      </c>
      <c r="I706" s="622" t="s">
        <v>217</v>
      </c>
    </row>
    <row r="707" spans="1:9" ht="15.75" x14ac:dyDescent="0.25">
      <c r="A707" s="192"/>
      <c r="B707" s="306" t="s">
        <v>1130</v>
      </c>
      <c r="C707" s="307" t="s">
        <v>2993</v>
      </c>
      <c r="D707" s="20" t="s">
        <v>8</v>
      </c>
      <c r="E707" s="213">
        <v>2722</v>
      </c>
      <c r="F707" s="43">
        <v>41769</v>
      </c>
      <c r="G707" s="42">
        <v>2722</v>
      </c>
      <c r="H707" s="630">
        <f t="shared" si="11"/>
        <v>0</v>
      </c>
      <c r="I707" s="622" t="s">
        <v>10</v>
      </c>
    </row>
    <row r="708" spans="1:9" ht="15.75" x14ac:dyDescent="0.25">
      <c r="A708" s="192"/>
      <c r="B708" s="306" t="s">
        <v>1131</v>
      </c>
      <c r="C708" s="307" t="s">
        <v>2993</v>
      </c>
      <c r="D708" s="20" t="s">
        <v>287</v>
      </c>
      <c r="E708" s="213">
        <v>6473</v>
      </c>
      <c r="F708" s="43">
        <v>41769</v>
      </c>
      <c r="G708" s="42">
        <v>6473</v>
      </c>
      <c r="H708" s="630">
        <f t="shared" si="11"/>
        <v>0</v>
      </c>
      <c r="I708" s="622" t="s">
        <v>10</v>
      </c>
    </row>
    <row r="709" spans="1:9" ht="15.75" x14ac:dyDescent="0.25">
      <c r="A709" s="192"/>
      <c r="B709" s="306" t="s">
        <v>1132</v>
      </c>
      <c r="C709" s="307" t="s">
        <v>2993</v>
      </c>
      <c r="D709" s="20" t="s">
        <v>180</v>
      </c>
      <c r="E709" s="213">
        <v>33942</v>
      </c>
      <c r="F709" s="60" t="s">
        <v>3106</v>
      </c>
      <c r="G709" s="42">
        <v>33942</v>
      </c>
      <c r="H709" s="630">
        <f t="shared" si="11"/>
        <v>0</v>
      </c>
      <c r="I709" s="622" t="s">
        <v>162</v>
      </c>
    </row>
    <row r="710" spans="1:9" ht="15.75" x14ac:dyDescent="0.25">
      <c r="A710" s="192"/>
      <c r="B710" s="306" t="s">
        <v>1133</v>
      </c>
      <c r="C710" s="307" t="s">
        <v>2993</v>
      </c>
      <c r="D710" s="20" t="s">
        <v>8</v>
      </c>
      <c r="E710" s="213">
        <v>1294.5</v>
      </c>
      <c r="F710" s="292">
        <v>41769</v>
      </c>
      <c r="G710" s="229">
        <v>1294.5</v>
      </c>
      <c r="H710" s="630">
        <f t="shared" si="11"/>
        <v>0</v>
      </c>
      <c r="I710" s="622" t="s">
        <v>10</v>
      </c>
    </row>
    <row r="711" spans="1:9" ht="15.75" x14ac:dyDescent="0.25">
      <c r="A711" s="192"/>
      <c r="B711" s="306" t="s">
        <v>1134</v>
      </c>
      <c r="C711" s="307" t="s">
        <v>2993</v>
      </c>
      <c r="D711" s="308" t="s">
        <v>8</v>
      </c>
      <c r="E711" s="309">
        <v>250</v>
      </c>
      <c r="F711" s="292">
        <v>41769</v>
      </c>
      <c r="G711" s="229">
        <v>250</v>
      </c>
      <c r="H711" s="630">
        <f t="shared" ref="H711:H774" si="12">E711-G711</f>
        <v>0</v>
      </c>
      <c r="I711" s="622" t="s">
        <v>10</v>
      </c>
    </row>
    <row r="712" spans="1:9" ht="15.75" x14ac:dyDescent="0.25">
      <c r="A712" s="192"/>
      <c r="B712" s="306" t="s">
        <v>1135</v>
      </c>
      <c r="C712" s="307" t="s">
        <v>2993</v>
      </c>
      <c r="D712" s="20" t="s">
        <v>8</v>
      </c>
      <c r="E712" s="213">
        <v>9</v>
      </c>
      <c r="F712" s="43">
        <v>41769</v>
      </c>
      <c r="G712" s="42">
        <v>9</v>
      </c>
      <c r="H712" s="630">
        <f t="shared" si="12"/>
        <v>0</v>
      </c>
      <c r="I712" s="622" t="s">
        <v>10</v>
      </c>
    </row>
    <row r="713" spans="1:9" ht="15.75" x14ac:dyDescent="0.25">
      <c r="A713" s="192"/>
      <c r="B713" s="306" t="s">
        <v>1136</v>
      </c>
      <c r="C713" s="307" t="s">
        <v>2993</v>
      </c>
      <c r="D713" s="20" t="s">
        <v>16</v>
      </c>
      <c r="E713" s="213">
        <v>12324.4</v>
      </c>
      <c r="F713" s="43">
        <v>41781</v>
      </c>
      <c r="G713" s="42">
        <v>12324.4</v>
      </c>
      <c r="H713" s="630">
        <f t="shared" si="12"/>
        <v>0</v>
      </c>
      <c r="I713" s="622" t="s">
        <v>10</v>
      </c>
    </row>
    <row r="714" spans="1:9" ht="15.75" x14ac:dyDescent="0.25">
      <c r="A714" s="192"/>
      <c r="B714" s="306" t="s">
        <v>1137</v>
      </c>
      <c r="C714" s="307" t="s">
        <v>2993</v>
      </c>
      <c r="D714" s="20" t="s">
        <v>11</v>
      </c>
      <c r="E714" s="213">
        <v>41977</v>
      </c>
      <c r="F714" s="43">
        <v>41788</v>
      </c>
      <c r="G714" s="42">
        <v>41977</v>
      </c>
      <c r="H714" s="630">
        <f t="shared" si="12"/>
        <v>0</v>
      </c>
      <c r="I714" s="622" t="s">
        <v>217</v>
      </c>
    </row>
    <row r="715" spans="1:9" ht="15.75" x14ac:dyDescent="0.25">
      <c r="A715" s="192"/>
      <c r="B715" s="306" t="s">
        <v>1138</v>
      </c>
      <c r="C715" s="307" t="s">
        <v>2993</v>
      </c>
      <c r="D715" s="20" t="s">
        <v>64</v>
      </c>
      <c r="E715" s="213">
        <v>15552</v>
      </c>
      <c r="F715" s="43">
        <v>41771</v>
      </c>
      <c r="G715" s="42">
        <v>15552</v>
      </c>
      <c r="H715" s="630">
        <f t="shared" si="12"/>
        <v>0</v>
      </c>
      <c r="I715" s="622" t="s">
        <v>162</v>
      </c>
    </row>
    <row r="716" spans="1:9" ht="15.75" x14ac:dyDescent="0.25">
      <c r="A716" s="192"/>
      <c r="B716" s="306" t="s">
        <v>1139</v>
      </c>
      <c r="C716" s="307" t="s">
        <v>2993</v>
      </c>
      <c r="D716" s="20" t="s">
        <v>62</v>
      </c>
      <c r="E716" s="213">
        <v>25098</v>
      </c>
      <c r="F716" s="43">
        <v>41771</v>
      </c>
      <c r="G716" s="42">
        <v>25098</v>
      </c>
      <c r="H716" s="630">
        <f t="shared" si="12"/>
        <v>0</v>
      </c>
      <c r="I716" s="622" t="s">
        <v>162</v>
      </c>
    </row>
    <row r="717" spans="1:9" ht="15.75" x14ac:dyDescent="0.25">
      <c r="A717" s="192"/>
      <c r="B717" s="306" t="s">
        <v>1140</v>
      </c>
      <c r="C717" s="307" t="s">
        <v>2993</v>
      </c>
      <c r="D717" s="20" t="s">
        <v>307</v>
      </c>
      <c r="E717" s="213">
        <v>14300</v>
      </c>
      <c r="F717" s="212" t="s">
        <v>3446</v>
      </c>
      <c r="G717" s="42">
        <v>14300</v>
      </c>
      <c r="H717" s="630">
        <f t="shared" si="12"/>
        <v>0</v>
      </c>
      <c r="I717" s="622" t="s">
        <v>65</v>
      </c>
    </row>
    <row r="718" spans="1:9" ht="15.75" x14ac:dyDescent="0.25">
      <c r="A718" s="192"/>
      <c r="B718" s="306" t="s">
        <v>1141</v>
      </c>
      <c r="C718" s="307" t="s">
        <v>2993</v>
      </c>
      <c r="D718" s="20" t="s">
        <v>14</v>
      </c>
      <c r="E718" s="213">
        <v>17482.400000000001</v>
      </c>
      <c r="F718" s="43">
        <v>41775</v>
      </c>
      <c r="G718" s="42">
        <v>17482.400000000001</v>
      </c>
      <c r="H718" s="630">
        <f t="shared" si="12"/>
        <v>0</v>
      </c>
      <c r="I718" s="622" t="s">
        <v>21</v>
      </c>
    </row>
    <row r="719" spans="1:9" ht="15.75" x14ac:dyDescent="0.25">
      <c r="A719" s="192"/>
      <c r="B719" s="306" t="s">
        <v>1142</v>
      </c>
      <c r="C719" s="307" t="s">
        <v>2993</v>
      </c>
      <c r="D719" s="20" t="s">
        <v>68</v>
      </c>
      <c r="E719" s="213">
        <v>7297.5</v>
      </c>
      <c r="F719" s="43">
        <v>41771</v>
      </c>
      <c r="G719" s="42">
        <v>7297.5</v>
      </c>
      <c r="H719" s="630">
        <f t="shared" si="12"/>
        <v>0</v>
      </c>
      <c r="I719" s="622" t="s">
        <v>162</v>
      </c>
    </row>
    <row r="720" spans="1:9" ht="15.75" x14ac:dyDescent="0.25">
      <c r="A720" s="192"/>
      <c r="B720" s="306" t="s">
        <v>1143</v>
      </c>
      <c r="C720" s="307" t="s">
        <v>2993</v>
      </c>
      <c r="D720" s="20" t="s">
        <v>98</v>
      </c>
      <c r="E720" s="213">
        <v>10840</v>
      </c>
      <c r="F720" s="218" t="s">
        <v>3107</v>
      </c>
      <c r="G720" s="42">
        <v>10840</v>
      </c>
      <c r="H720" s="630">
        <f t="shared" si="12"/>
        <v>0</v>
      </c>
      <c r="I720" s="622" t="s">
        <v>162</v>
      </c>
    </row>
    <row r="721" spans="1:9" ht="15.75" x14ac:dyDescent="0.25">
      <c r="A721" s="192"/>
      <c r="B721" s="306" t="s">
        <v>1144</v>
      </c>
      <c r="C721" s="307" t="s">
        <v>2993</v>
      </c>
      <c r="D721" s="20" t="s">
        <v>1515</v>
      </c>
      <c r="E721" s="213">
        <v>8812.6</v>
      </c>
      <c r="F721" s="43">
        <v>41771</v>
      </c>
      <c r="G721" s="42">
        <v>8812.6</v>
      </c>
      <c r="H721" s="630">
        <f t="shared" si="12"/>
        <v>0</v>
      </c>
      <c r="I721" s="622" t="s">
        <v>162</v>
      </c>
    </row>
    <row r="722" spans="1:9" ht="15.75" x14ac:dyDescent="0.25">
      <c r="A722" s="192"/>
      <c r="B722" s="306" t="s">
        <v>1145</v>
      </c>
      <c r="C722" s="307" t="s">
        <v>2993</v>
      </c>
      <c r="D722" s="20" t="s">
        <v>74</v>
      </c>
      <c r="E722" s="213">
        <v>397</v>
      </c>
      <c r="F722" s="292">
        <v>41769</v>
      </c>
      <c r="G722" s="229">
        <v>397</v>
      </c>
      <c r="H722" s="630">
        <f t="shared" si="12"/>
        <v>0</v>
      </c>
      <c r="I722" s="622" t="s">
        <v>10</v>
      </c>
    </row>
    <row r="723" spans="1:9" ht="15.75" x14ac:dyDescent="0.25">
      <c r="A723" s="192"/>
      <c r="B723" s="306" t="s">
        <v>1146</v>
      </c>
      <c r="C723" s="307" t="s">
        <v>2993</v>
      </c>
      <c r="D723" s="20" t="s">
        <v>136</v>
      </c>
      <c r="E723" s="213">
        <v>434</v>
      </c>
      <c r="F723" s="292">
        <v>41769</v>
      </c>
      <c r="G723" s="229">
        <v>434</v>
      </c>
      <c r="H723" s="630">
        <f t="shared" si="12"/>
        <v>0</v>
      </c>
      <c r="I723" s="622" t="s">
        <v>10</v>
      </c>
    </row>
    <row r="724" spans="1:9" ht="15.75" x14ac:dyDescent="0.25">
      <c r="A724" s="192">
        <v>41770</v>
      </c>
      <c r="B724" s="306" t="s">
        <v>1147</v>
      </c>
      <c r="C724" s="307" t="s">
        <v>2993</v>
      </c>
      <c r="D724" s="190" t="s">
        <v>14</v>
      </c>
      <c r="E724" s="210">
        <v>13500</v>
      </c>
      <c r="F724" s="35">
        <v>41771</v>
      </c>
      <c r="G724" s="42">
        <v>13500</v>
      </c>
      <c r="H724" s="630">
        <f t="shared" si="12"/>
        <v>0</v>
      </c>
      <c r="I724" s="621" t="s">
        <v>492</v>
      </c>
    </row>
    <row r="725" spans="1:9" ht="15.75" x14ac:dyDescent="0.25">
      <c r="A725" s="192"/>
      <c r="B725" s="306" t="s">
        <v>1148</v>
      </c>
      <c r="C725" s="307" t="s">
        <v>2993</v>
      </c>
      <c r="D725" s="190" t="s">
        <v>269</v>
      </c>
      <c r="E725" s="210">
        <v>4704</v>
      </c>
      <c r="F725" s="35">
        <v>41770</v>
      </c>
      <c r="G725" s="42">
        <v>4704</v>
      </c>
      <c r="H725" s="630">
        <f t="shared" si="12"/>
        <v>0</v>
      </c>
      <c r="I725" s="621"/>
    </row>
    <row r="726" spans="1:9" ht="15.75" x14ac:dyDescent="0.25">
      <c r="A726" s="192"/>
      <c r="B726" s="306" t="s">
        <v>1149</v>
      </c>
      <c r="C726" s="307" t="s">
        <v>2993</v>
      </c>
      <c r="D726" s="190" t="s">
        <v>533</v>
      </c>
      <c r="E726" s="210">
        <v>287</v>
      </c>
      <c r="F726" s="35">
        <v>41770</v>
      </c>
      <c r="G726" s="42">
        <v>287</v>
      </c>
      <c r="H726" s="630">
        <f t="shared" si="12"/>
        <v>0</v>
      </c>
      <c r="I726" s="621"/>
    </row>
    <row r="727" spans="1:9" ht="15.75" x14ac:dyDescent="0.25">
      <c r="A727" s="192"/>
      <c r="B727" s="306" t="s">
        <v>1150</v>
      </c>
      <c r="C727" s="307" t="s">
        <v>2993</v>
      </c>
      <c r="D727" s="190" t="s">
        <v>8</v>
      </c>
      <c r="E727" s="210">
        <v>490</v>
      </c>
      <c r="F727" s="35">
        <v>41770</v>
      </c>
      <c r="G727" s="42">
        <v>490</v>
      </c>
      <c r="H727" s="630">
        <f t="shared" si="12"/>
        <v>0</v>
      </c>
      <c r="I727" s="621"/>
    </row>
    <row r="728" spans="1:9" ht="15.75" x14ac:dyDescent="0.25">
      <c r="A728" s="192"/>
      <c r="B728" s="306" t="s">
        <v>1151</v>
      </c>
      <c r="C728" s="307" t="s">
        <v>2993</v>
      </c>
      <c r="D728" s="190" t="s">
        <v>49</v>
      </c>
      <c r="E728" s="210">
        <v>5138</v>
      </c>
      <c r="F728" s="35">
        <v>41770</v>
      </c>
      <c r="G728" s="42">
        <v>5138</v>
      </c>
      <c r="H728" s="630">
        <f t="shared" si="12"/>
        <v>0</v>
      </c>
      <c r="I728" s="621"/>
    </row>
    <row r="729" spans="1:9" ht="15.75" x14ac:dyDescent="0.25">
      <c r="A729" s="192"/>
      <c r="B729" s="306" t="s">
        <v>1152</v>
      </c>
      <c r="C729" s="307" t="s">
        <v>2993</v>
      </c>
      <c r="D729" s="190" t="s">
        <v>544</v>
      </c>
      <c r="E729" s="210">
        <v>10582.5</v>
      </c>
      <c r="F729" s="35">
        <v>41770</v>
      </c>
      <c r="G729" s="42">
        <v>10582.5</v>
      </c>
      <c r="H729" s="630">
        <f t="shared" si="12"/>
        <v>0</v>
      </c>
      <c r="I729" s="621"/>
    </row>
    <row r="730" spans="1:9" ht="15.75" x14ac:dyDescent="0.25">
      <c r="A730" s="192"/>
      <c r="B730" s="306" t="s">
        <v>1153</v>
      </c>
      <c r="C730" s="307" t="s">
        <v>2993</v>
      </c>
      <c r="D730" s="190" t="s">
        <v>8</v>
      </c>
      <c r="E730" s="210">
        <v>1786</v>
      </c>
      <c r="F730" s="35">
        <v>41770</v>
      </c>
      <c r="G730" s="42">
        <v>1786</v>
      </c>
      <c r="H730" s="630">
        <f t="shared" si="12"/>
        <v>0</v>
      </c>
      <c r="I730" s="621"/>
    </row>
    <row r="731" spans="1:9" ht="15.75" x14ac:dyDescent="0.25">
      <c r="A731" s="192"/>
      <c r="B731" s="306" t="s">
        <v>1154</v>
      </c>
      <c r="C731" s="307" t="s">
        <v>2993</v>
      </c>
      <c r="D731" s="190" t="s">
        <v>50</v>
      </c>
      <c r="E731" s="210">
        <v>7443.5</v>
      </c>
      <c r="F731" s="35">
        <v>41770</v>
      </c>
      <c r="G731" s="42">
        <v>7443.5</v>
      </c>
      <c r="H731" s="630">
        <f t="shared" si="12"/>
        <v>0</v>
      </c>
      <c r="I731" s="621"/>
    </row>
    <row r="732" spans="1:9" ht="15.75" x14ac:dyDescent="0.25">
      <c r="A732" s="192"/>
      <c r="B732" s="306" t="s">
        <v>1156</v>
      </c>
      <c r="C732" s="307" t="s">
        <v>2993</v>
      </c>
      <c r="D732" s="190" t="s">
        <v>50</v>
      </c>
      <c r="E732" s="210">
        <v>373</v>
      </c>
      <c r="F732" s="35">
        <v>41770</v>
      </c>
      <c r="G732" s="42">
        <v>373</v>
      </c>
      <c r="H732" s="630">
        <f t="shared" si="12"/>
        <v>0</v>
      </c>
      <c r="I732" s="621"/>
    </row>
    <row r="733" spans="1:9" ht="15.75" x14ac:dyDescent="0.25">
      <c r="A733" s="192"/>
      <c r="B733" s="306" t="s">
        <v>1157</v>
      </c>
      <c r="C733" s="307" t="s">
        <v>2993</v>
      </c>
      <c r="D733" s="190" t="s">
        <v>55</v>
      </c>
      <c r="E733" s="210">
        <v>12693.2</v>
      </c>
      <c r="F733" s="35">
        <v>41770</v>
      </c>
      <c r="G733" s="42">
        <v>12693.2</v>
      </c>
      <c r="H733" s="630">
        <f t="shared" si="12"/>
        <v>0</v>
      </c>
      <c r="I733" s="621"/>
    </row>
    <row r="734" spans="1:9" ht="15.75" x14ac:dyDescent="0.25">
      <c r="A734" s="192"/>
      <c r="B734" s="306" t="s">
        <v>1158</v>
      </c>
      <c r="C734" s="307" t="s">
        <v>2993</v>
      </c>
      <c r="D734" s="190" t="s">
        <v>1778</v>
      </c>
      <c r="E734" s="210">
        <v>1886</v>
      </c>
      <c r="F734" s="35">
        <v>41771</v>
      </c>
      <c r="G734" s="42">
        <v>1886</v>
      </c>
      <c r="H734" s="630">
        <f t="shared" si="12"/>
        <v>0</v>
      </c>
      <c r="I734" s="621" t="s">
        <v>27</v>
      </c>
    </row>
    <row r="735" spans="1:9" ht="15.75" x14ac:dyDescent="0.25">
      <c r="A735" s="192"/>
      <c r="B735" s="306" t="s">
        <v>1159</v>
      </c>
      <c r="C735" s="307" t="s">
        <v>2993</v>
      </c>
      <c r="D735" s="196" t="s">
        <v>3108</v>
      </c>
      <c r="E735" s="215">
        <v>0</v>
      </c>
      <c r="F735" s="35"/>
      <c r="G735" s="42"/>
      <c r="H735" s="630">
        <f t="shared" si="12"/>
        <v>0</v>
      </c>
      <c r="I735" s="621" t="s">
        <v>3109</v>
      </c>
    </row>
    <row r="736" spans="1:9" ht="15.75" x14ac:dyDescent="0.25">
      <c r="A736" s="192"/>
      <c r="B736" s="306" t="s">
        <v>1160</v>
      </c>
      <c r="C736" s="307" t="s">
        <v>2993</v>
      </c>
      <c r="D736" s="190" t="s">
        <v>110</v>
      </c>
      <c r="E736" s="210">
        <v>44374</v>
      </c>
      <c r="F736" s="35">
        <v>41773</v>
      </c>
      <c r="G736" s="42">
        <v>44374</v>
      </c>
      <c r="H736" s="630">
        <f t="shared" si="12"/>
        <v>0</v>
      </c>
      <c r="I736" s="621" t="s">
        <v>12</v>
      </c>
    </row>
    <row r="737" spans="1:9" ht="15.75" x14ac:dyDescent="0.25">
      <c r="A737" s="192"/>
      <c r="B737" s="306" t="s">
        <v>1161</v>
      </c>
      <c r="C737" s="307" t="s">
        <v>2993</v>
      </c>
      <c r="D737" s="190" t="s">
        <v>8</v>
      </c>
      <c r="E737" s="210">
        <v>745</v>
      </c>
      <c r="F737" s="35">
        <v>41770</v>
      </c>
      <c r="G737" s="42">
        <v>745</v>
      </c>
      <c r="H737" s="630">
        <f t="shared" si="12"/>
        <v>0</v>
      </c>
      <c r="I737" s="621"/>
    </row>
    <row r="738" spans="1:9" ht="15.75" x14ac:dyDescent="0.25">
      <c r="A738" s="192"/>
      <c r="B738" s="306" t="s">
        <v>1163</v>
      </c>
      <c r="C738" s="307" t="s">
        <v>2993</v>
      </c>
      <c r="D738" s="190" t="s">
        <v>215</v>
      </c>
      <c r="E738" s="210">
        <v>594.25</v>
      </c>
      <c r="F738" s="35">
        <v>41770</v>
      </c>
      <c r="G738" s="42">
        <v>594.25</v>
      </c>
      <c r="H738" s="630">
        <f t="shared" si="12"/>
        <v>0</v>
      </c>
      <c r="I738" s="621"/>
    </row>
    <row r="739" spans="1:9" ht="15.75" x14ac:dyDescent="0.25">
      <c r="A739" s="192"/>
      <c r="B739" s="306" t="s">
        <v>1164</v>
      </c>
      <c r="C739" s="307" t="s">
        <v>2993</v>
      </c>
      <c r="D739" s="190" t="s">
        <v>47</v>
      </c>
      <c r="E739" s="210">
        <v>2416</v>
      </c>
      <c r="F739" s="35">
        <v>41770</v>
      </c>
      <c r="G739" s="42">
        <v>2416</v>
      </c>
      <c r="H739" s="630">
        <f t="shared" si="12"/>
        <v>0</v>
      </c>
      <c r="I739" s="621" t="s">
        <v>12</v>
      </c>
    </row>
    <row r="740" spans="1:9" ht="15.75" x14ac:dyDescent="0.25">
      <c r="A740" s="192"/>
      <c r="B740" s="306" t="s">
        <v>1166</v>
      </c>
      <c r="C740" s="307" t="s">
        <v>2993</v>
      </c>
      <c r="D740" s="190" t="s">
        <v>74</v>
      </c>
      <c r="E740" s="210">
        <v>529.5</v>
      </c>
      <c r="F740" s="35">
        <v>41770</v>
      </c>
      <c r="G740" s="42">
        <v>529.5</v>
      </c>
      <c r="H740" s="630">
        <f t="shared" si="12"/>
        <v>0</v>
      </c>
      <c r="I740" s="621"/>
    </row>
    <row r="741" spans="1:9" ht="15.75" x14ac:dyDescent="0.25">
      <c r="A741" s="192"/>
      <c r="B741" s="306" t="s">
        <v>1167</v>
      </c>
      <c r="C741" s="307" t="s">
        <v>2993</v>
      </c>
      <c r="D741" s="190" t="s">
        <v>186</v>
      </c>
      <c r="E741" s="210">
        <v>5605</v>
      </c>
      <c r="F741" s="35">
        <v>41771</v>
      </c>
      <c r="G741" s="42">
        <v>5605</v>
      </c>
      <c r="H741" s="630">
        <f t="shared" si="12"/>
        <v>0</v>
      </c>
      <c r="I741" s="621" t="s">
        <v>21</v>
      </c>
    </row>
    <row r="742" spans="1:9" ht="15.75" x14ac:dyDescent="0.25">
      <c r="A742" s="192"/>
      <c r="B742" s="306" t="s">
        <v>1168</v>
      </c>
      <c r="C742" s="307" t="s">
        <v>2993</v>
      </c>
      <c r="D742" s="190" t="s">
        <v>8</v>
      </c>
      <c r="E742" s="210">
        <v>447.5</v>
      </c>
      <c r="F742" s="35">
        <v>41770</v>
      </c>
      <c r="G742" s="42">
        <v>447.5</v>
      </c>
      <c r="H742" s="630">
        <f t="shared" si="12"/>
        <v>0</v>
      </c>
      <c r="I742" s="621"/>
    </row>
    <row r="743" spans="1:9" ht="15.75" x14ac:dyDescent="0.25">
      <c r="A743" s="192"/>
      <c r="B743" s="306" t="s">
        <v>1169</v>
      </c>
      <c r="C743" s="307" t="s">
        <v>2993</v>
      </c>
      <c r="D743" s="190" t="s">
        <v>124</v>
      </c>
      <c r="E743" s="210">
        <v>4824</v>
      </c>
      <c r="F743" s="53" t="s">
        <v>3110</v>
      </c>
      <c r="G743" s="42">
        <v>4824</v>
      </c>
      <c r="H743" s="630">
        <f t="shared" si="12"/>
        <v>0</v>
      </c>
      <c r="I743" s="621" t="s">
        <v>27</v>
      </c>
    </row>
    <row r="744" spans="1:9" ht="15.75" x14ac:dyDescent="0.25">
      <c r="A744" s="192"/>
      <c r="B744" s="306" t="s">
        <v>1170</v>
      </c>
      <c r="C744" s="307" t="s">
        <v>2993</v>
      </c>
      <c r="D744" s="190" t="s">
        <v>36</v>
      </c>
      <c r="E744" s="210">
        <v>14278.4</v>
      </c>
      <c r="F744" s="35">
        <v>41777</v>
      </c>
      <c r="G744" s="42">
        <v>14278.4</v>
      </c>
      <c r="H744" s="630">
        <f t="shared" si="12"/>
        <v>0</v>
      </c>
      <c r="I744" s="621" t="s">
        <v>21</v>
      </c>
    </row>
    <row r="745" spans="1:9" ht="15.75" x14ac:dyDescent="0.25">
      <c r="A745" s="192"/>
      <c r="B745" s="306" t="s">
        <v>1172</v>
      </c>
      <c r="C745" s="307" t="s">
        <v>2993</v>
      </c>
      <c r="D745" s="190" t="s">
        <v>2382</v>
      </c>
      <c r="E745" s="210">
        <v>7230.6</v>
      </c>
      <c r="F745" s="45" t="s">
        <v>3111</v>
      </c>
      <c r="G745" s="42">
        <v>7230.6</v>
      </c>
      <c r="H745" s="630">
        <f t="shared" si="12"/>
        <v>0</v>
      </c>
      <c r="I745" s="621" t="s">
        <v>21</v>
      </c>
    </row>
    <row r="746" spans="1:9" ht="15.75" x14ac:dyDescent="0.25">
      <c r="A746" s="192"/>
      <c r="B746" s="306" t="s">
        <v>1174</v>
      </c>
      <c r="C746" s="307" t="s">
        <v>2993</v>
      </c>
      <c r="D746" s="190" t="s">
        <v>22</v>
      </c>
      <c r="E746" s="210">
        <v>2806</v>
      </c>
      <c r="F746" s="35">
        <v>41771</v>
      </c>
      <c r="G746" s="42">
        <v>2806</v>
      </c>
      <c r="H746" s="630">
        <f t="shared" si="12"/>
        <v>0</v>
      </c>
      <c r="I746" s="621"/>
    </row>
    <row r="747" spans="1:9" ht="15.75" x14ac:dyDescent="0.25">
      <c r="A747" s="192"/>
      <c r="B747" s="306" t="s">
        <v>1175</v>
      </c>
      <c r="C747" s="307" t="s">
        <v>2993</v>
      </c>
      <c r="D747" s="190" t="s">
        <v>3112</v>
      </c>
      <c r="E747" s="210">
        <v>7123.2</v>
      </c>
      <c r="F747" s="35">
        <v>41771</v>
      </c>
      <c r="G747" s="42">
        <v>7123.2</v>
      </c>
      <c r="H747" s="630">
        <f t="shared" si="12"/>
        <v>0</v>
      </c>
      <c r="I747" s="621" t="s">
        <v>27</v>
      </c>
    </row>
    <row r="748" spans="1:9" ht="15.75" x14ac:dyDescent="0.25">
      <c r="A748" s="192"/>
      <c r="B748" s="306" t="s">
        <v>1176</v>
      </c>
      <c r="C748" s="307" t="s">
        <v>2993</v>
      </c>
      <c r="D748" s="190" t="s">
        <v>136</v>
      </c>
      <c r="E748" s="210">
        <v>3059.6</v>
      </c>
      <c r="F748" s="35">
        <v>41770</v>
      </c>
      <c r="G748" s="42">
        <v>3059.6</v>
      </c>
      <c r="H748" s="630">
        <f t="shared" si="12"/>
        <v>0</v>
      </c>
      <c r="I748" s="621"/>
    </row>
    <row r="749" spans="1:9" ht="15.75" x14ac:dyDescent="0.25">
      <c r="A749" s="192"/>
      <c r="B749" s="306" t="s">
        <v>1177</v>
      </c>
      <c r="C749" s="307" t="s">
        <v>2993</v>
      </c>
      <c r="D749" s="190" t="s">
        <v>3113</v>
      </c>
      <c r="E749" s="210">
        <v>2371.1999999999998</v>
      </c>
      <c r="F749" s="35">
        <v>41771</v>
      </c>
      <c r="G749" s="42">
        <v>2371.1999999999998</v>
      </c>
      <c r="H749" s="630">
        <f t="shared" si="12"/>
        <v>0</v>
      </c>
      <c r="I749" s="621" t="s">
        <v>27</v>
      </c>
    </row>
    <row r="750" spans="1:9" ht="15.75" x14ac:dyDescent="0.25">
      <c r="A750" s="192"/>
      <c r="B750" s="306" t="s">
        <v>1178</v>
      </c>
      <c r="C750" s="307" t="s">
        <v>2993</v>
      </c>
      <c r="D750" s="190" t="s">
        <v>29</v>
      </c>
      <c r="E750" s="210">
        <v>5281.6</v>
      </c>
      <c r="F750" s="35">
        <v>41771</v>
      </c>
      <c r="G750" s="42">
        <v>5281.6</v>
      </c>
      <c r="H750" s="630">
        <f t="shared" si="12"/>
        <v>0</v>
      </c>
      <c r="I750" s="621" t="s">
        <v>27</v>
      </c>
    </row>
    <row r="751" spans="1:9" ht="15.75" x14ac:dyDescent="0.25">
      <c r="A751" s="192"/>
      <c r="B751" s="306" t="s">
        <v>1179</v>
      </c>
      <c r="C751" s="307" t="s">
        <v>2993</v>
      </c>
      <c r="D751" s="190" t="s">
        <v>8</v>
      </c>
      <c r="E751" s="210">
        <v>2061.1</v>
      </c>
      <c r="F751" s="35">
        <v>41770</v>
      </c>
      <c r="G751" s="42">
        <v>2061.1</v>
      </c>
      <c r="H751" s="630">
        <f t="shared" si="12"/>
        <v>0</v>
      </c>
      <c r="I751" s="621"/>
    </row>
    <row r="752" spans="1:9" ht="15.75" x14ac:dyDescent="0.25">
      <c r="A752" s="192"/>
      <c r="B752" s="306" t="s">
        <v>1180</v>
      </c>
      <c r="C752" s="307" t="s">
        <v>2993</v>
      </c>
      <c r="D752" s="190" t="s">
        <v>108</v>
      </c>
      <c r="E752" s="210">
        <v>1289.5999999999999</v>
      </c>
      <c r="F752" s="35">
        <v>41771</v>
      </c>
      <c r="G752" s="42">
        <v>1289.5999999999999</v>
      </c>
      <c r="H752" s="630">
        <f t="shared" si="12"/>
        <v>0</v>
      </c>
      <c r="I752" s="621" t="s">
        <v>27</v>
      </c>
    </row>
    <row r="753" spans="1:9" ht="15.75" x14ac:dyDescent="0.25">
      <c r="A753" s="192"/>
      <c r="B753" s="306" t="s">
        <v>1181</v>
      </c>
      <c r="C753" s="307" t="s">
        <v>2993</v>
      </c>
      <c r="D753" s="190" t="s">
        <v>46</v>
      </c>
      <c r="E753" s="210">
        <v>1240</v>
      </c>
      <c r="F753" s="35">
        <v>41771</v>
      </c>
      <c r="G753" s="42">
        <v>1240</v>
      </c>
      <c r="H753" s="630">
        <f t="shared" si="12"/>
        <v>0</v>
      </c>
      <c r="I753" s="621" t="s">
        <v>27</v>
      </c>
    </row>
    <row r="754" spans="1:9" ht="15.75" x14ac:dyDescent="0.25">
      <c r="A754" s="192"/>
      <c r="B754" s="306" t="s">
        <v>1182</v>
      </c>
      <c r="C754" s="307" t="s">
        <v>2993</v>
      </c>
      <c r="D754" s="190" t="s">
        <v>52</v>
      </c>
      <c r="E754" s="210">
        <v>2465.6</v>
      </c>
      <c r="F754" s="35">
        <v>41771</v>
      </c>
      <c r="G754" s="42">
        <v>2465.6</v>
      </c>
      <c r="H754" s="630">
        <f t="shared" si="12"/>
        <v>0</v>
      </c>
      <c r="I754" s="621" t="s">
        <v>27</v>
      </c>
    </row>
    <row r="755" spans="1:9" ht="15.75" x14ac:dyDescent="0.25">
      <c r="A755" s="192"/>
      <c r="B755" s="306" t="s">
        <v>1183</v>
      </c>
      <c r="C755" s="307" t="s">
        <v>2993</v>
      </c>
      <c r="D755" s="190" t="s">
        <v>494</v>
      </c>
      <c r="E755" s="210">
        <v>3169.2</v>
      </c>
      <c r="F755" s="35">
        <v>41770</v>
      </c>
      <c r="G755" s="42">
        <v>3169.2</v>
      </c>
      <c r="H755" s="630">
        <f t="shared" si="12"/>
        <v>0</v>
      </c>
      <c r="I755" s="621"/>
    </row>
    <row r="756" spans="1:9" ht="15.75" x14ac:dyDescent="0.25">
      <c r="A756" s="192"/>
      <c r="B756" s="306" t="s">
        <v>1184</v>
      </c>
      <c r="C756" s="307" t="s">
        <v>2993</v>
      </c>
      <c r="D756" s="190" t="s">
        <v>508</v>
      </c>
      <c r="E756" s="210">
        <v>11571.4</v>
      </c>
      <c r="F756" s="35">
        <v>41770</v>
      </c>
      <c r="G756" s="42">
        <v>11571.4</v>
      </c>
      <c r="H756" s="630">
        <f t="shared" si="12"/>
        <v>0</v>
      </c>
      <c r="I756" s="621"/>
    </row>
    <row r="757" spans="1:9" ht="15.75" x14ac:dyDescent="0.25">
      <c r="A757" s="192"/>
      <c r="B757" s="306" t="s">
        <v>1185</v>
      </c>
      <c r="C757" s="307" t="s">
        <v>2993</v>
      </c>
      <c r="D757" s="190" t="s">
        <v>888</v>
      </c>
      <c r="E757" s="210">
        <v>1226.4000000000001</v>
      </c>
      <c r="F757" s="35">
        <v>41770</v>
      </c>
      <c r="G757" s="42">
        <v>1226.4000000000001</v>
      </c>
      <c r="H757" s="630">
        <f t="shared" si="12"/>
        <v>0</v>
      </c>
      <c r="I757" s="621"/>
    </row>
    <row r="758" spans="1:9" ht="15.75" x14ac:dyDescent="0.25">
      <c r="A758" s="192"/>
      <c r="B758" s="306" t="s">
        <v>1186</v>
      </c>
      <c r="C758" s="307" t="s">
        <v>2993</v>
      </c>
      <c r="D758" s="190" t="s">
        <v>3114</v>
      </c>
      <c r="E758" s="210">
        <v>4380.5</v>
      </c>
      <c r="F758" s="35">
        <v>41770</v>
      </c>
      <c r="G758" s="42">
        <v>4380.5</v>
      </c>
      <c r="H758" s="630">
        <f t="shared" si="12"/>
        <v>0</v>
      </c>
      <c r="I758" s="621"/>
    </row>
    <row r="759" spans="1:9" ht="15.75" x14ac:dyDescent="0.25">
      <c r="A759" s="192"/>
      <c r="B759" s="306" t="s">
        <v>1187</v>
      </c>
      <c r="C759" s="307" t="s">
        <v>2993</v>
      </c>
      <c r="D759" s="190" t="s">
        <v>75</v>
      </c>
      <c r="E759" s="210">
        <v>867.5</v>
      </c>
      <c r="F759" s="35">
        <v>41770</v>
      </c>
      <c r="G759" s="42">
        <v>867.5</v>
      </c>
      <c r="H759" s="630">
        <f t="shared" si="12"/>
        <v>0</v>
      </c>
      <c r="I759" s="621"/>
    </row>
    <row r="760" spans="1:9" ht="15.75" x14ac:dyDescent="0.25">
      <c r="A760" s="192"/>
      <c r="B760" s="306" t="s">
        <v>1188</v>
      </c>
      <c r="C760" s="307" t="s">
        <v>2993</v>
      </c>
      <c r="D760" s="190" t="s">
        <v>3115</v>
      </c>
      <c r="E760" s="210">
        <v>7911.6</v>
      </c>
      <c r="F760" s="35">
        <v>41771</v>
      </c>
      <c r="G760" s="42">
        <v>7911.6</v>
      </c>
      <c r="H760" s="630">
        <f t="shared" si="12"/>
        <v>0</v>
      </c>
      <c r="I760" s="621" t="s">
        <v>65</v>
      </c>
    </row>
    <row r="761" spans="1:9" ht="15.75" x14ac:dyDescent="0.25">
      <c r="A761" s="192"/>
      <c r="B761" s="306" t="s">
        <v>1189</v>
      </c>
      <c r="C761" s="307" t="s">
        <v>2993</v>
      </c>
      <c r="D761" s="190" t="s">
        <v>68</v>
      </c>
      <c r="E761" s="210">
        <v>4284</v>
      </c>
      <c r="F761" s="35">
        <v>41771</v>
      </c>
      <c r="G761" s="42">
        <v>4284</v>
      </c>
      <c r="H761" s="630">
        <f t="shared" si="12"/>
        <v>0</v>
      </c>
      <c r="I761" s="621" t="s">
        <v>65</v>
      </c>
    </row>
    <row r="762" spans="1:9" ht="15.75" x14ac:dyDescent="0.25">
      <c r="A762" s="192"/>
      <c r="B762" s="306" t="s">
        <v>1190</v>
      </c>
      <c r="C762" s="307" t="s">
        <v>2993</v>
      </c>
      <c r="D762" s="190" t="s">
        <v>3116</v>
      </c>
      <c r="E762" s="210">
        <v>1223.5999999999999</v>
      </c>
      <c r="F762" s="35">
        <v>41770</v>
      </c>
      <c r="G762" s="42">
        <v>1223.5999999999999</v>
      </c>
      <c r="H762" s="630">
        <f t="shared" si="12"/>
        <v>0</v>
      </c>
      <c r="I762" s="621"/>
    </row>
    <row r="763" spans="1:9" ht="15.75" x14ac:dyDescent="0.25">
      <c r="A763" s="192"/>
      <c r="B763" s="306" t="s">
        <v>1191</v>
      </c>
      <c r="C763" s="307" t="s">
        <v>2993</v>
      </c>
      <c r="D763" s="190" t="s">
        <v>3117</v>
      </c>
      <c r="E763" s="210">
        <v>14228.85</v>
      </c>
      <c r="F763" s="39" t="s">
        <v>3118</v>
      </c>
      <c r="G763" s="42">
        <v>14228.85</v>
      </c>
      <c r="H763" s="630">
        <f t="shared" si="12"/>
        <v>0</v>
      </c>
      <c r="I763" s="621" t="s">
        <v>12</v>
      </c>
    </row>
    <row r="764" spans="1:9" ht="15.75" x14ac:dyDescent="0.25">
      <c r="A764" s="192"/>
      <c r="B764" s="306" t="s">
        <v>1192</v>
      </c>
      <c r="C764" s="307" t="s">
        <v>2993</v>
      </c>
      <c r="D764" s="190" t="s">
        <v>106</v>
      </c>
      <c r="E764" s="210">
        <v>9933.2000000000007</v>
      </c>
      <c r="F764" s="35">
        <v>41773</v>
      </c>
      <c r="G764" s="42">
        <v>9933.2000000000007</v>
      </c>
      <c r="H764" s="630">
        <f t="shared" si="12"/>
        <v>0</v>
      </c>
      <c r="I764" s="621" t="s">
        <v>12</v>
      </c>
    </row>
    <row r="765" spans="1:9" ht="15.75" x14ac:dyDescent="0.25">
      <c r="A765" s="192"/>
      <c r="B765" s="306" t="s">
        <v>1193</v>
      </c>
      <c r="C765" s="307" t="s">
        <v>2993</v>
      </c>
      <c r="D765" s="190" t="s">
        <v>14</v>
      </c>
      <c r="E765" s="210">
        <v>8200</v>
      </c>
      <c r="F765" s="35">
        <v>41772</v>
      </c>
      <c r="G765" s="42">
        <v>8200</v>
      </c>
      <c r="H765" s="630">
        <f t="shared" si="12"/>
        <v>0</v>
      </c>
      <c r="I765" s="621" t="s">
        <v>12</v>
      </c>
    </row>
    <row r="766" spans="1:9" ht="15.75" x14ac:dyDescent="0.25">
      <c r="A766" s="192"/>
      <c r="B766" s="306" t="s">
        <v>1194</v>
      </c>
      <c r="C766" s="307" t="s">
        <v>2993</v>
      </c>
      <c r="D766" s="190" t="s">
        <v>115</v>
      </c>
      <c r="E766" s="210">
        <v>2116</v>
      </c>
      <c r="F766" s="35">
        <v>41770</v>
      </c>
      <c r="G766" s="42">
        <v>2116</v>
      </c>
      <c r="H766" s="630">
        <f t="shared" si="12"/>
        <v>0</v>
      </c>
      <c r="I766" s="621" t="s">
        <v>10</v>
      </c>
    </row>
    <row r="767" spans="1:9" ht="15.75" x14ac:dyDescent="0.25">
      <c r="A767" s="192"/>
      <c r="B767" s="306" t="s">
        <v>1195</v>
      </c>
      <c r="C767" s="307" t="s">
        <v>2993</v>
      </c>
      <c r="D767" s="190" t="s">
        <v>544</v>
      </c>
      <c r="E767" s="210">
        <v>17100</v>
      </c>
      <c r="F767" s="35">
        <v>41770</v>
      </c>
      <c r="G767" s="42">
        <v>17100</v>
      </c>
      <c r="H767" s="630">
        <f t="shared" si="12"/>
        <v>0</v>
      </c>
      <c r="I767" s="621"/>
    </row>
    <row r="768" spans="1:9" ht="15.75" x14ac:dyDescent="0.25">
      <c r="A768" s="192"/>
      <c r="B768" s="306" t="s">
        <v>1196</v>
      </c>
      <c r="C768" s="307" t="s">
        <v>2993</v>
      </c>
      <c r="D768" s="190" t="s">
        <v>1030</v>
      </c>
      <c r="E768" s="210">
        <v>7367</v>
      </c>
      <c r="F768" s="35">
        <v>41770</v>
      </c>
      <c r="G768" s="42">
        <v>7367</v>
      </c>
      <c r="H768" s="630">
        <f t="shared" si="12"/>
        <v>0</v>
      </c>
      <c r="I768" s="621"/>
    </row>
    <row r="769" spans="1:9" ht="15.75" x14ac:dyDescent="0.25">
      <c r="A769" s="192">
        <v>41771</v>
      </c>
      <c r="B769" s="306" t="s">
        <v>1197</v>
      </c>
      <c r="C769" s="307" t="s">
        <v>2993</v>
      </c>
      <c r="D769" s="190" t="s">
        <v>11</v>
      </c>
      <c r="E769" s="210">
        <v>33806.300000000003</v>
      </c>
      <c r="F769" s="35">
        <v>41788</v>
      </c>
      <c r="G769" s="42">
        <v>33806.300000000003</v>
      </c>
      <c r="H769" s="630">
        <f t="shared" si="12"/>
        <v>0</v>
      </c>
      <c r="I769" s="621" t="s">
        <v>21</v>
      </c>
    </row>
    <row r="770" spans="1:9" ht="15.75" x14ac:dyDescent="0.25">
      <c r="A770" s="192"/>
      <c r="B770" s="306" t="s">
        <v>1199</v>
      </c>
      <c r="C770" s="307" t="s">
        <v>2993</v>
      </c>
      <c r="D770" s="190" t="s">
        <v>63</v>
      </c>
      <c r="E770" s="210">
        <v>2587.1999999999998</v>
      </c>
      <c r="F770" s="35">
        <v>41771</v>
      </c>
      <c r="G770" s="42">
        <v>2587.1999999999998</v>
      </c>
      <c r="H770" s="630">
        <f t="shared" si="12"/>
        <v>0</v>
      </c>
      <c r="I770" s="621" t="s">
        <v>21</v>
      </c>
    </row>
    <row r="771" spans="1:9" ht="15.75" x14ac:dyDescent="0.25">
      <c r="A771" s="192"/>
      <c r="B771" s="306" t="s">
        <v>1200</v>
      </c>
      <c r="C771" s="307" t="s">
        <v>2993</v>
      </c>
      <c r="D771" s="190" t="s">
        <v>3119</v>
      </c>
      <c r="E771" s="210">
        <v>2867</v>
      </c>
      <c r="F771" s="35">
        <v>41771</v>
      </c>
      <c r="G771" s="42">
        <v>2867</v>
      </c>
      <c r="H771" s="630">
        <f t="shared" si="12"/>
        <v>0</v>
      </c>
      <c r="I771" s="621"/>
    </row>
    <row r="772" spans="1:9" ht="15.75" x14ac:dyDescent="0.25">
      <c r="A772" s="192"/>
      <c r="B772" s="306" t="s">
        <v>1201</v>
      </c>
      <c r="C772" s="307" t="s">
        <v>2993</v>
      </c>
      <c r="D772" s="190" t="s">
        <v>28</v>
      </c>
      <c r="E772" s="210">
        <v>818.5</v>
      </c>
      <c r="F772" s="35">
        <v>41771</v>
      </c>
      <c r="G772" s="42">
        <v>818.5</v>
      </c>
      <c r="H772" s="630">
        <f t="shared" si="12"/>
        <v>0</v>
      </c>
      <c r="I772" s="621"/>
    </row>
    <row r="773" spans="1:9" ht="15.75" x14ac:dyDescent="0.25">
      <c r="A773" s="192"/>
      <c r="B773" s="306" t="s">
        <v>1203</v>
      </c>
      <c r="C773" s="307" t="s">
        <v>2993</v>
      </c>
      <c r="D773" s="190" t="s">
        <v>152</v>
      </c>
      <c r="E773" s="210">
        <v>11775</v>
      </c>
      <c r="F773" s="35">
        <v>41771</v>
      </c>
      <c r="G773" s="42">
        <v>11775</v>
      </c>
      <c r="H773" s="630">
        <f t="shared" si="12"/>
        <v>0</v>
      </c>
      <c r="I773" s="621"/>
    </row>
    <row r="774" spans="1:9" ht="15.75" x14ac:dyDescent="0.25">
      <c r="A774" s="192"/>
      <c r="B774" s="306" t="s">
        <v>1205</v>
      </c>
      <c r="C774" s="307" t="s">
        <v>2993</v>
      </c>
      <c r="D774" s="190" t="s">
        <v>2736</v>
      </c>
      <c r="E774" s="210">
        <v>6818</v>
      </c>
      <c r="F774" s="35">
        <v>41771</v>
      </c>
      <c r="G774" s="42">
        <v>6818</v>
      </c>
      <c r="H774" s="630">
        <f t="shared" si="12"/>
        <v>0</v>
      </c>
      <c r="I774" s="621"/>
    </row>
    <row r="775" spans="1:9" ht="15.75" x14ac:dyDescent="0.25">
      <c r="A775" s="192"/>
      <c r="B775" s="306" t="s">
        <v>1206</v>
      </c>
      <c r="C775" s="307" t="s">
        <v>2993</v>
      </c>
      <c r="D775" s="190" t="s">
        <v>8</v>
      </c>
      <c r="E775" s="210">
        <v>3635.5</v>
      </c>
      <c r="F775" s="35">
        <v>41771</v>
      </c>
      <c r="G775" s="42">
        <v>3635.5</v>
      </c>
      <c r="H775" s="630">
        <f t="shared" ref="H775:H838" si="13">E775-G775</f>
        <v>0</v>
      </c>
      <c r="I775" s="621"/>
    </row>
    <row r="776" spans="1:9" ht="15.75" x14ac:dyDescent="0.25">
      <c r="A776" s="192"/>
      <c r="B776" s="306" t="s">
        <v>1207</v>
      </c>
      <c r="C776" s="307" t="s">
        <v>2993</v>
      </c>
      <c r="D776" s="190" t="s">
        <v>8</v>
      </c>
      <c r="E776" s="210">
        <v>2851</v>
      </c>
      <c r="F776" s="35">
        <v>41771</v>
      </c>
      <c r="G776" s="42">
        <v>2851</v>
      </c>
      <c r="H776" s="630">
        <f t="shared" si="13"/>
        <v>0</v>
      </c>
      <c r="I776" s="621"/>
    </row>
    <row r="777" spans="1:9" ht="15.75" x14ac:dyDescent="0.25">
      <c r="A777" s="192"/>
      <c r="B777" s="306" t="s">
        <v>1208</v>
      </c>
      <c r="C777" s="307" t="s">
        <v>2993</v>
      </c>
      <c r="D777" s="190" t="s">
        <v>36</v>
      </c>
      <c r="E777" s="210">
        <v>33375.599999999999</v>
      </c>
      <c r="F777" s="45" t="s">
        <v>3120</v>
      </c>
      <c r="G777" s="42">
        <v>33375.599999999999</v>
      </c>
      <c r="H777" s="630">
        <f t="shared" si="13"/>
        <v>0</v>
      </c>
      <c r="I777" s="621" t="s">
        <v>65</v>
      </c>
    </row>
    <row r="778" spans="1:9" ht="15.75" x14ac:dyDescent="0.25">
      <c r="A778" s="192"/>
      <c r="B778" s="306" t="s">
        <v>1209</v>
      </c>
      <c r="C778" s="307" t="s">
        <v>2993</v>
      </c>
      <c r="D778" s="190" t="s">
        <v>123</v>
      </c>
      <c r="E778" s="210">
        <v>3852</v>
      </c>
      <c r="F778" s="39" t="s">
        <v>3121</v>
      </c>
      <c r="G778" s="42">
        <v>3852</v>
      </c>
      <c r="H778" s="630">
        <f t="shared" si="13"/>
        <v>0</v>
      </c>
      <c r="I778" s="621"/>
    </row>
    <row r="779" spans="1:9" ht="15.75" x14ac:dyDescent="0.25">
      <c r="A779" s="192"/>
      <c r="B779" s="306" t="s">
        <v>1210</v>
      </c>
      <c r="C779" s="307" t="s">
        <v>2993</v>
      </c>
      <c r="D779" s="196" t="s">
        <v>3108</v>
      </c>
      <c r="E779" s="215">
        <v>0</v>
      </c>
      <c r="F779" s="35"/>
      <c r="G779" s="42"/>
      <c r="H779" s="630">
        <f t="shared" si="13"/>
        <v>0</v>
      </c>
      <c r="I779" s="621" t="s">
        <v>3122</v>
      </c>
    </row>
    <row r="780" spans="1:9" ht="15.75" x14ac:dyDescent="0.25">
      <c r="A780" s="192"/>
      <c r="B780" s="306" t="s">
        <v>1211</v>
      </c>
      <c r="C780" s="307" t="s">
        <v>2993</v>
      </c>
      <c r="D780" s="190" t="s">
        <v>8</v>
      </c>
      <c r="E780" s="210">
        <v>75</v>
      </c>
      <c r="F780" s="35">
        <v>41771</v>
      </c>
      <c r="G780" s="42">
        <v>75</v>
      </c>
      <c r="H780" s="630">
        <f t="shared" si="13"/>
        <v>0</v>
      </c>
      <c r="I780" s="621"/>
    </row>
    <row r="781" spans="1:9" ht="15.75" x14ac:dyDescent="0.25">
      <c r="A781" s="192"/>
      <c r="B781" s="306" t="s">
        <v>1212</v>
      </c>
      <c r="C781" s="307" t="s">
        <v>2993</v>
      </c>
      <c r="D781" s="190" t="s">
        <v>374</v>
      </c>
      <c r="E781" s="210">
        <v>19798.7</v>
      </c>
      <c r="F781" s="35">
        <v>41771</v>
      </c>
      <c r="G781" s="42">
        <v>19798.7</v>
      </c>
      <c r="H781" s="630">
        <f t="shared" si="13"/>
        <v>0</v>
      </c>
      <c r="I781" s="621"/>
    </row>
    <row r="782" spans="1:9" ht="15.75" x14ac:dyDescent="0.25">
      <c r="A782" s="192"/>
      <c r="B782" s="306" t="s">
        <v>1214</v>
      </c>
      <c r="C782" s="307" t="s">
        <v>2993</v>
      </c>
      <c r="D782" s="190" t="s">
        <v>8</v>
      </c>
      <c r="E782" s="210">
        <v>930.2</v>
      </c>
      <c r="F782" s="35">
        <v>41771</v>
      </c>
      <c r="G782" s="42">
        <v>930.2</v>
      </c>
      <c r="H782" s="630">
        <f t="shared" si="13"/>
        <v>0</v>
      </c>
      <c r="I782" s="621"/>
    </row>
    <row r="783" spans="1:9" ht="15.75" x14ac:dyDescent="0.25">
      <c r="A783" s="192"/>
      <c r="B783" s="306" t="s">
        <v>1215</v>
      </c>
      <c r="C783" s="307" t="s">
        <v>2993</v>
      </c>
      <c r="D783" s="190" t="s">
        <v>317</v>
      </c>
      <c r="E783" s="210">
        <v>3527</v>
      </c>
      <c r="F783" s="35">
        <v>41771</v>
      </c>
      <c r="G783" s="42">
        <v>3527</v>
      </c>
      <c r="H783" s="630">
        <f t="shared" si="13"/>
        <v>0</v>
      </c>
      <c r="I783" s="621"/>
    </row>
    <row r="784" spans="1:9" ht="15.75" x14ac:dyDescent="0.25">
      <c r="A784" s="192"/>
      <c r="B784" s="306" t="s">
        <v>1216</v>
      </c>
      <c r="C784" s="307" t="s">
        <v>2993</v>
      </c>
      <c r="D784" s="190" t="s">
        <v>8</v>
      </c>
      <c r="E784" s="210">
        <v>720</v>
      </c>
      <c r="F784" s="35">
        <v>41771</v>
      </c>
      <c r="G784" s="42">
        <v>720</v>
      </c>
      <c r="H784" s="630">
        <f t="shared" si="13"/>
        <v>0</v>
      </c>
      <c r="I784" s="621"/>
    </row>
    <row r="785" spans="1:9" ht="15.75" x14ac:dyDescent="0.25">
      <c r="A785" s="192"/>
      <c r="B785" s="306" t="s">
        <v>1217</v>
      </c>
      <c r="C785" s="307" t="s">
        <v>2993</v>
      </c>
      <c r="D785" s="190" t="s">
        <v>183</v>
      </c>
      <c r="E785" s="210">
        <v>36641</v>
      </c>
      <c r="F785" s="35">
        <v>41775</v>
      </c>
      <c r="G785" s="42">
        <v>36641</v>
      </c>
      <c r="H785" s="630">
        <f t="shared" si="13"/>
        <v>0</v>
      </c>
      <c r="I785" s="621"/>
    </row>
    <row r="786" spans="1:9" ht="15.75" x14ac:dyDescent="0.25">
      <c r="A786" s="192"/>
      <c r="B786" s="306" t="s">
        <v>1218</v>
      </c>
      <c r="C786" s="307" t="s">
        <v>2993</v>
      </c>
      <c r="D786" s="190" t="s">
        <v>55</v>
      </c>
      <c r="E786" s="210">
        <v>6839</v>
      </c>
      <c r="F786" s="38" t="s">
        <v>3123</v>
      </c>
      <c r="G786" s="42">
        <v>6839</v>
      </c>
      <c r="H786" s="630">
        <f t="shared" si="13"/>
        <v>0</v>
      </c>
      <c r="I786" s="621"/>
    </row>
    <row r="787" spans="1:9" ht="15.75" x14ac:dyDescent="0.25">
      <c r="A787" s="192"/>
      <c r="B787" s="306" t="s">
        <v>1220</v>
      </c>
      <c r="C787" s="307" t="s">
        <v>2993</v>
      </c>
      <c r="D787" s="190" t="s">
        <v>3124</v>
      </c>
      <c r="E787" s="210">
        <v>1095</v>
      </c>
      <c r="F787" s="35">
        <v>41771</v>
      </c>
      <c r="G787" s="42">
        <v>1095</v>
      </c>
      <c r="H787" s="630">
        <f t="shared" si="13"/>
        <v>0</v>
      </c>
      <c r="I787" s="621"/>
    </row>
    <row r="788" spans="1:9" ht="15.75" x14ac:dyDescent="0.25">
      <c r="A788" s="192"/>
      <c r="B788" s="306" t="s">
        <v>1221</v>
      </c>
      <c r="C788" s="307" t="s">
        <v>2993</v>
      </c>
      <c r="D788" s="190" t="s">
        <v>8</v>
      </c>
      <c r="E788" s="210">
        <v>3914</v>
      </c>
      <c r="F788" s="35">
        <v>41771</v>
      </c>
      <c r="G788" s="42">
        <v>3914</v>
      </c>
      <c r="H788" s="630">
        <f t="shared" si="13"/>
        <v>0</v>
      </c>
      <c r="I788" s="621"/>
    </row>
    <row r="789" spans="1:9" ht="15.75" x14ac:dyDescent="0.25">
      <c r="A789" s="192"/>
      <c r="B789" s="306" t="s">
        <v>1222</v>
      </c>
      <c r="C789" s="307" t="s">
        <v>2993</v>
      </c>
      <c r="D789" s="190" t="s">
        <v>8</v>
      </c>
      <c r="E789" s="210">
        <v>727</v>
      </c>
      <c r="F789" s="35">
        <v>41771</v>
      </c>
      <c r="G789" s="42">
        <v>727</v>
      </c>
      <c r="H789" s="630">
        <f t="shared" si="13"/>
        <v>0</v>
      </c>
      <c r="I789" s="621"/>
    </row>
    <row r="790" spans="1:9" ht="15.75" x14ac:dyDescent="0.25">
      <c r="A790" s="192"/>
      <c r="B790" s="306" t="s">
        <v>1223</v>
      </c>
      <c r="C790" s="307" t="s">
        <v>2993</v>
      </c>
      <c r="D790" s="190" t="s">
        <v>8</v>
      </c>
      <c r="E790" s="210">
        <v>3175</v>
      </c>
      <c r="F790" s="35">
        <v>41771</v>
      </c>
      <c r="G790" s="42">
        <v>3175</v>
      </c>
      <c r="H790" s="630">
        <f t="shared" si="13"/>
        <v>0</v>
      </c>
      <c r="I790" s="621"/>
    </row>
    <row r="791" spans="1:9" ht="15.75" x14ac:dyDescent="0.25">
      <c r="A791" s="192"/>
      <c r="B791" s="306" t="s">
        <v>1225</v>
      </c>
      <c r="C791" s="307" t="s">
        <v>2993</v>
      </c>
      <c r="D791" s="190" t="s">
        <v>16</v>
      </c>
      <c r="E791" s="210">
        <v>71475</v>
      </c>
      <c r="F791" s="35">
        <v>41781</v>
      </c>
      <c r="G791" s="42">
        <v>71475</v>
      </c>
      <c r="H791" s="630">
        <f t="shared" si="13"/>
        <v>0</v>
      </c>
      <c r="I791" s="621"/>
    </row>
    <row r="792" spans="1:9" ht="15.75" x14ac:dyDescent="0.25">
      <c r="A792" s="192"/>
      <c r="B792" s="306" t="s">
        <v>1226</v>
      </c>
      <c r="C792" s="307" t="s">
        <v>2993</v>
      </c>
      <c r="D792" s="190" t="s">
        <v>3125</v>
      </c>
      <c r="E792" s="210">
        <v>8343.5</v>
      </c>
      <c r="F792" s="38" t="s">
        <v>3126</v>
      </c>
      <c r="G792" s="42">
        <v>8343.5</v>
      </c>
      <c r="H792" s="630">
        <f t="shared" si="13"/>
        <v>0</v>
      </c>
      <c r="I792" s="621" t="s">
        <v>21</v>
      </c>
    </row>
    <row r="793" spans="1:9" ht="15.75" x14ac:dyDescent="0.25">
      <c r="A793" s="192"/>
      <c r="B793" s="306" t="s">
        <v>1227</v>
      </c>
      <c r="C793" s="307" t="s">
        <v>2993</v>
      </c>
      <c r="D793" s="190" t="s">
        <v>74</v>
      </c>
      <c r="E793" s="210">
        <v>5493</v>
      </c>
      <c r="F793" s="35">
        <v>41771</v>
      </c>
      <c r="G793" s="42">
        <v>5493</v>
      </c>
      <c r="H793" s="630">
        <f t="shared" si="13"/>
        <v>0</v>
      </c>
      <c r="I793" s="621"/>
    </row>
    <row r="794" spans="1:9" ht="15.75" x14ac:dyDescent="0.25">
      <c r="A794" s="192"/>
      <c r="B794" s="306" t="s">
        <v>1228</v>
      </c>
      <c r="C794" s="307" t="s">
        <v>2993</v>
      </c>
      <c r="D794" s="190" t="s">
        <v>136</v>
      </c>
      <c r="E794" s="210">
        <v>786</v>
      </c>
      <c r="F794" s="35">
        <v>41771</v>
      </c>
      <c r="G794" s="42">
        <v>786</v>
      </c>
      <c r="H794" s="630">
        <f t="shared" si="13"/>
        <v>0</v>
      </c>
      <c r="I794" s="621"/>
    </row>
    <row r="795" spans="1:9" ht="15.75" x14ac:dyDescent="0.25">
      <c r="A795" s="192"/>
      <c r="B795" s="306" t="s">
        <v>1230</v>
      </c>
      <c r="C795" s="307" t="s">
        <v>2993</v>
      </c>
      <c r="D795" s="190" t="s">
        <v>2956</v>
      </c>
      <c r="E795" s="210">
        <v>35749</v>
      </c>
      <c r="F795" s="45" t="s">
        <v>3127</v>
      </c>
      <c r="G795" s="42">
        <v>35749</v>
      </c>
      <c r="H795" s="630">
        <f t="shared" si="13"/>
        <v>0</v>
      </c>
      <c r="I795" s="621"/>
    </row>
    <row r="796" spans="1:9" ht="15.75" x14ac:dyDescent="0.25">
      <c r="A796" s="192"/>
      <c r="B796" s="306" t="s">
        <v>1231</v>
      </c>
      <c r="C796" s="307" t="s">
        <v>2993</v>
      </c>
      <c r="D796" s="190" t="s">
        <v>47</v>
      </c>
      <c r="E796" s="210">
        <v>2851</v>
      </c>
      <c r="F796" s="35">
        <v>41772</v>
      </c>
      <c r="G796" s="42">
        <v>2851</v>
      </c>
      <c r="H796" s="630">
        <f t="shared" si="13"/>
        <v>0</v>
      </c>
      <c r="I796" s="621" t="s">
        <v>217</v>
      </c>
    </row>
    <row r="797" spans="1:9" ht="15.75" x14ac:dyDescent="0.25">
      <c r="A797" s="246"/>
      <c r="B797" s="306" t="s">
        <v>1232</v>
      </c>
      <c r="C797" s="307" t="s">
        <v>2993</v>
      </c>
      <c r="D797" s="190" t="s">
        <v>57</v>
      </c>
      <c r="E797" s="210">
        <v>1175</v>
      </c>
      <c r="F797" s="35">
        <v>41772</v>
      </c>
      <c r="G797" s="54">
        <v>1175</v>
      </c>
      <c r="H797" s="630">
        <f t="shared" si="13"/>
        <v>0</v>
      </c>
      <c r="I797" s="621" t="s">
        <v>217</v>
      </c>
    </row>
    <row r="798" spans="1:9" ht="15.75" x14ac:dyDescent="0.25">
      <c r="A798" s="192"/>
      <c r="B798" s="306" t="s">
        <v>1233</v>
      </c>
      <c r="C798" s="307" t="s">
        <v>2993</v>
      </c>
      <c r="D798" s="190" t="s">
        <v>130</v>
      </c>
      <c r="E798" s="210">
        <v>7539</v>
      </c>
      <c r="F798" s="35">
        <v>41772</v>
      </c>
      <c r="G798" s="54">
        <v>7539</v>
      </c>
      <c r="H798" s="630">
        <f t="shared" si="13"/>
        <v>0</v>
      </c>
      <c r="I798" s="621" t="s">
        <v>21</v>
      </c>
    </row>
    <row r="799" spans="1:9" ht="15.75" x14ac:dyDescent="0.25">
      <c r="A799" s="192"/>
      <c r="B799" s="306" t="s">
        <v>1234</v>
      </c>
      <c r="C799" s="307" t="s">
        <v>2993</v>
      </c>
      <c r="D799" s="190" t="s">
        <v>29</v>
      </c>
      <c r="E799" s="210">
        <v>4408</v>
      </c>
      <c r="F799" s="35">
        <v>41772</v>
      </c>
      <c r="G799" s="54">
        <v>4408</v>
      </c>
      <c r="H799" s="630">
        <f t="shared" si="13"/>
        <v>0</v>
      </c>
      <c r="I799" s="621" t="s">
        <v>217</v>
      </c>
    </row>
    <row r="800" spans="1:9" ht="15.75" x14ac:dyDescent="0.25">
      <c r="A800" s="192"/>
      <c r="B800" s="306" t="s">
        <v>1236</v>
      </c>
      <c r="C800" s="307" t="s">
        <v>2993</v>
      </c>
      <c r="D800" s="190" t="s">
        <v>32</v>
      </c>
      <c r="E800" s="210">
        <v>10473</v>
      </c>
      <c r="F800" s="35">
        <v>41772</v>
      </c>
      <c r="G800" s="54">
        <v>10473</v>
      </c>
      <c r="H800" s="630">
        <f t="shared" si="13"/>
        <v>0</v>
      </c>
      <c r="I800" s="621" t="s">
        <v>217</v>
      </c>
    </row>
    <row r="801" spans="1:9" ht="15.75" x14ac:dyDescent="0.25">
      <c r="A801" s="192"/>
      <c r="B801" s="306" t="s">
        <v>1237</v>
      </c>
      <c r="C801" s="307" t="s">
        <v>2993</v>
      </c>
      <c r="D801" s="196" t="s">
        <v>3108</v>
      </c>
      <c r="E801" s="215">
        <v>0</v>
      </c>
      <c r="F801" s="35"/>
      <c r="G801" s="42"/>
      <c r="H801" s="630">
        <f t="shared" si="13"/>
        <v>0</v>
      </c>
      <c r="I801" s="621" t="s">
        <v>512</v>
      </c>
    </row>
    <row r="802" spans="1:9" ht="15.75" x14ac:dyDescent="0.25">
      <c r="A802" s="192"/>
      <c r="B802" s="306" t="s">
        <v>1239</v>
      </c>
      <c r="C802" s="307" t="s">
        <v>2993</v>
      </c>
      <c r="D802" s="190" t="s">
        <v>366</v>
      </c>
      <c r="E802" s="210">
        <v>2309</v>
      </c>
      <c r="F802" s="35">
        <v>41772</v>
      </c>
      <c r="G802" s="42">
        <v>2309</v>
      </c>
      <c r="H802" s="630">
        <f t="shared" si="13"/>
        <v>0</v>
      </c>
      <c r="I802" s="621" t="s">
        <v>21</v>
      </c>
    </row>
    <row r="803" spans="1:9" ht="15.75" x14ac:dyDescent="0.25">
      <c r="A803" s="192"/>
      <c r="B803" s="306" t="s">
        <v>1240</v>
      </c>
      <c r="C803" s="307" t="s">
        <v>2993</v>
      </c>
      <c r="D803" s="190" t="s">
        <v>2967</v>
      </c>
      <c r="E803" s="210">
        <v>15861</v>
      </c>
      <c r="F803" s="35">
        <v>41774</v>
      </c>
      <c r="G803" s="42">
        <v>15861</v>
      </c>
      <c r="H803" s="630">
        <f t="shared" si="13"/>
        <v>0</v>
      </c>
      <c r="I803" s="621" t="s">
        <v>21</v>
      </c>
    </row>
    <row r="804" spans="1:9" ht="15.75" x14ac:dyDescent="0.25">
      <c r="A804" s="192"/>
      <c r="B804" s="306" t="s">
        <v>1242</v>
      </c>
      <c r="C804" s="307" t="s">
        <v>2993</v>
      </c>
      <c r="D804" s="190" t="s">
        <v>1778</v>
      </c>
      <c r="E804" s="210">
        <v>938.5</v>
      </c>
      <c r="F804" s="35">
        <v>41772</v>
      </c>
      <c r="G804" s="42">
        <v>938.5</v>
      </c>
      <c r="H804" s="630">
        <f t="shared" si="13"/>
        <v>0</v>
      </c>
      <c r="I804" s="621" t="s">
        <v>217</v>
      </c>
    </row>
    <row r="805" spans="1:9" ht="15.75" x14ac:dyDescent="0.25">
      <c r="A805" s="192"/>
      <c r="B805" s="306" t="s">
        <v>1243</v>
      </c>
      <c r="C805" s="307" t="s">
        <v>2993</v>
      </c>
      <c r="D805" s="190" t="s">
        <v>152</v>
      </c>
      <c r="E805" s="210">
        <v>871</v>
      </c>
      <c r="F805" s="35">
        <v>41772</v>
      </c>
      <c r="G805" s="42">
        <v>871</v>
      </c>
      <c r="H805" s="630">
        <f t="shared" si="13"/>
        <v>0</v>
      </c>
      <c r="I805" s="621" t="s">
        <v>3128</v>
      </c>
    </row>
    <row r="806" spans="1:9" ht="15.75" x14ac:dyDescent="0.25">
      <c r="A806" s="192"/>
      <c r="B806" s="306" t="s">
        <v>1244</v>
      </c>
      <c r="C806" s="307" t="s">
        <v>2993</v>
      </c>
      <c r="D806" s="190" t="s">
        <v>3129</v>
      </c>
      <c r="E806" s="210">
        <v>1598.5</v>
      </c>
      <c r="F806" s="35">
        <v>41772</v>
      </c>
      <c r="G806" s="42">
        <v>1598.5</v>
      </c>
      <c r="H806" s="630">
        <f t="shared" si="13"/>
        <v>0</v>
      </c>
      <c r="I806" s="621" t="s">
        <v>217</v>
      </c>
    </row>
    <row r="807" spans="1:9" ht="15.75" x14ac:dyDescent="0.25">
      <c r="A807" s="192"/>
      <c r="B807" s="306" t="s">
        <v>1245</v>
      </c>
      <c r="C807" s="307" t="s">
        <v>2993</v>
      </c>
      <c r="D807" s="190" t="s">
        <v>106</v>
      </c>
      <c r="E807" s="210">
        <v>12745</v>
      </c>
      <c r="F807" s="35">
        <v>41780</v>
      </c>
      <c r="G807" s="42">
        <v>12745</v>
      </c>
      <c r="H807" s="630">
        <f t="shared" si="13"/>
        <v>0</v>
      </c>
      <c r="I807" s="621"/>
    </row>
    <row r="808" spans="1:9" ht="15.75" x14ac:dyDescent="0.25">
      <c r="A808" s="192"/>
      <c r="B808" s="306" t="s">
        <v>1246</v>
      </c>
      <c r="C808" s="307" t="s">
        <v>2993</v>
      </c>
      <c r="D808" s="190" t="s">
        <v>22</v>
      </c>
      <c r="E808" s="210">
        <v>1375</v>
      </c>
      <c r="F808" s="35">
        <v>41771</v>
      </c>
      <c r="G808" s="42">
        <v>1375</v>
      </c>
      <c r="H808" s="630">
        <f t="shared" si="13"/>
        <v>0</v>
      </c>
      <c r="I808" s="621"/>
    </row>
    <row r="809" spans="1:9" ht="15.75" x14ac:dyDescent="0.25">
      <c r="A809" s="192"/>
      <c r="B809" s="306" t="s">
        <v>1247</v>
      </c>
      <c r="C809" s="307" t="s">
        <v>2993</v>
      </c>
      <c r="D809" s="190" t="s">
        <v>51</v>
      </c>
      <c r="E809" s="210">
        <v>1305</v>
      </c>
      <c r="F809" s="35">
        <v>41771</v>
      </c>
      <c r="G809" s="42">
        <v>1305</v>
      </c>
      <c r="H809" s="630">
        <f t="shared" si="13"/>
        <v>0</v>
      </c>
      <c r="I809" s="621"/>
    </row>
    <row r="810" spans="1:9" ht="15.75" x14ac:dyDescent="0.25">
      <c r="A810" s="192"/>
      <c r="B810" s="306" t="s">
        <v>1248</v>
      </c>
      <c r="C810" s="307" t="s">
        <v>2993</v>
      </c>
      <c r="D810" s="190" t="s">
        <v>237</v>
      </c>
      <c r="E810" s="210">
        <v>956</v>
      </c>
      <c r="F810" s="35">
        <v>41772</v>
      </c>
      <c r="G810" s="42">
        <v>956</v>
      </c>
      <c r="H810" s="630">
        <f t="shared" si="13"/>
        <v>0</v>
      </c>
      <c r="I810" s="621" t="s">
        <v>21</v>
      </c>
    </row>
    <row r="811" spans="1:9" ht="15.75" x14ac:dyDescent="0.25">
      <c r="A811" s="192"/>
      <c r="B811" s="306" t="s">
        <v>1249</v>
      </c>
      <c r="C811" s="307" t="s">
        <v>2993</v>
      </c>
      <c r="D811" s="190" t="s">
        <v>59</v>
      </c>
      <c r="E811" s="210">
        <v>22799</v>
      </c>
      <c r="F811" s="38" t="s">
        <v>3441</v>
      </c>
      <c r="G811" s="42">
        <v>22799</v>
      </c>
      <c r="H811" s="630">
        <f t="shared" si="13"/>
        <v>0</v>
      </c>
      <c r="I811" s="621"/>
    </row>
    <row r="812" spans="1:9" ht="15.75" x14ac:dyDescent="0.25">
      <c r="A812" s="192"/>
      <c r="B812" s="306" t="s">
        <v>1250</v>
      </c>
      <c r="C812" s="307" t="s">
        <v>2993</v>
      </c>
      <c r="D812" s="190" t="s">
        <v>106</v>
      </c>
      <c r="E812" s="210">
        <v>102398.95</v>
      </c>
      <c r="F812" s="35">
        <v>41773</v>
      </c>
      <c r="G812" s="42">
        <v>102398.95</v>
      </c>
      <c r="H812" s="630">
        <f t="shared" si="13"/>
        <v>0</v>
      </c>
      <c r="I812" s="621"/>
    </row>
    <row r="813" spans="1:9" ht="15.75" x14ac:dyDescent="0.25">
      <c r="A813" s="192"/>
      <c r="B813" s="306" t="s">
        <v>1251</v>
      </c>
      <c r="C813" s="307" t="s">
        <v>2993</v>
      </c>
      <c r="D813" s="190" t="s">
        <v>508</v>
      </c>
      <c r="E813" s="210">
        <v>32975.5</v>
      </c>
      <c r="F813" s="35">
        <v>41771</v>
      </c>
      <c r="G813" s="42">
        <v>32975.5</v>
      </c>
      <c r="H813" s="630">
        <f t="shared" si="13"/>
        <v>0</v>
      </c>
      <c r="I813" s="621"/>
    </row>
    <row r="814" spans="1:9" ht="15.75" x14ac:dyDescent="0.25">
      <c r="A814" s="192"/>
      <c r="B814" s="306" t="s">
        <v>1252</v>
      </c>
      <c r="C814" s="307" t="s">
        <v>2993</v>
      </c>
      <c r="D814" s="190" t="s">
        <v>106</v>
      </c>
      <c r="E814" s="210">
        <v>143094</v>
      </c>
      <c r="F814" s="35">
        <v>41780</v>
      </c>
      <c r="G814" s="42">
        <v>143094</v>
      </c>
      <c r="H814" s="630">
        <f t="shared" si="13"/>
        <v>0</v>
      </c>
      <c r="I814" s="621"/>
    </row>
    <row r="815" spans="1:9" ht="15.75" x14ac:dyDescent="0.25">
      <c r="A815" s="192"/>
      <c r="B815" s="306" t="s">
        <v>1253</v>
      </c>
      <c r="C815" s="307" t="s">
        <v>2993</v>
      </c>
      <c r="D815" s="196" t="s">
        <v>3108</v>
      </c>
      <c r="E815" s="215">
        <v>0</v>
      </c>
      <c r="F815" s="35"/>
      <c r="G815" s="42"/>
      <c r="H815" s="630">
        <f t="shared" si="13"/>
        <v>0</v>
      </c>
      <c r="I815" s="621" t="s">
        <v>3130</v>
      </c>
    </row>
    <row r="816" spans="1:9" ht="15.75" x14ac:dyDescent="0.25">
      <c r="A816" s="192"/>
      <c r="B816" s="306" t="s">
        <v>1255</v>
      </c>
      <c r="C816" s="307" t="s">
        <v>2993</v>
      </c>
      <c r="D816" s="190" t="s">
        <v>106</v>
      </c>
      <c r="E816" s="210">
        <v>412338</v>
      </c>
      <c r="F816" s="35">
        <v>41789</v>
      </c>
      <c r="G816" s="42">
        <v>412338</v>
      </c>
      <c r="H816" s="630">
        <f t="shared" si="13"/>
        <v>0</v>
      </c>
      <c r="I816" s="621"/>
    </row>
    <row r="817" spans="1:9" ht="15.75" x14ac:dyDescent="0.25">
      <c r="A817" s="192"/>
      <c r="B817" s="306" t="s">
        <v>1256</v>
      </c>
      <c r="C817" s="307" t="s">
        <v>2993</v>
      </c>
      <c r="D817" s="190" t="s">
        <v>106</v>
      </c>
      <c r="E817" s="210">
        <v>236824</v>
      </c>
      <c r="F817" s="35">
        <v>41780</v>
      </c>
      <c r="G817" s="42">
        <v>236824</v>
      </c>
      <c r="H817" s="630">
        <f t="shared" si="13"/>
        <v>0</v>
      </c>
      <c r="I817" s="621"/>
    </row>
    <row r="818" spans="1:9" ht="15.75" x14ac:dyDescent="0.25">
      <c r="A818" s="192"/>
      <c r="B818" s="306" t="s">
        <v>1257</v>
      </c>
      <c r="C818" s="307" t="s">
        <v>2993</v>
      </c>
      <c r="D818" s="190" t="s">
        <v>3131</v>
      </c>
      <c r="E818" s="210">
        <v>2489.5</v>
      </c>
      <c r="F818" s="35">
        <v>41771</v>
      </c>
      <c r="G818" s="42">
        <v>2489.5</v>
      </c>
      <c r="H818" s="630">
        <f t="shared" si="13"/>
        <v>0</v>
      </c>
      <c r="I818" s="621"/>
    </row>
    <row r="819" spans="1:9" ht="15.75" x14ac:dyDescent="0.25">
      <c r="A819" s="192"/>
      <c r="B819" s="306" t="s">
        <v>1258</v>
      </c>
      <c r="C819" s="307" t="s">
        <v>2993</v>
      </c>
      <c r="D819" s="190" t="s">
        <v>351</v>
      </c>
      <c r="E819" s="210">
        <v>2710.4</v>
      </c>
      <c r="F819" s="35">
        <v>41772</v>
      </c>
      <c r="G819" s="42">
        <v>2710.4</v>
      </c>
      <c r="H819" s="630">
        <f t="shared" si="13"/>
        <v>0</v>
      </c>
      <c r="I819" s="621" t="s">
        <v>65</v>
      </c>
    </row>
    <row r="820" spans="1:9" ht="15.75" x14ac:dyDescent="0.25">
      <c r="A820" s="192"/>
      <c r="B820" s="306" t="s">
        <v>1259</v>
      </c>
      <c r="C820" s="307" t="s">
        <v>2993</v>
      </c>
      <c r="D820" s="190" t="s">
        <v>106</v>
      </c>
      <c r="E820" s="210">
        <v>99494</v>
      </c>
      <c r="F820" s="35">
        <v>41773</v>
      </c>
      <c r="G820" s="42">
        <v>99494</v>
      </c>
      <c r="H820" s="630">
        <f t="shared" si="13"/>
        <v>0</v>
      </c>
      <c r="I820" s="621"/>
    </row>
    <row r="821" spans="1:9" ht="15.75" x14ac:dyDescent="0.25">
      <c r="A821" s="192"/>
      <c r="B821" s="306" t="s">
        <v>1260</v>
      </c>
      <c r="C821" s="307" t="s">
        <v>2993</v>
      </c>
      <c r="D821" s="190" t="s">
        <v>80</v>
      </c>
      <c r="E821" s="210">
        <v>1750.3</v>
      </c>
      <c r="F821" s="35">
        <v>41772</v>
      </c>
      <c r="G821" s="42">
        <v>1750.3</v>
      </c>
      <c r="H821" s="630">
        <f t="shared" si="13"/>
        <v>0</v>
      </c>
      <c r="I821" s="621" t="s">
        <v>65</v>
      </c>
    </row>
    <row r="822" spans="1:9" ht="15.75" x14ac:dyDescent="0.25">
      <c r="A822" s="192"/>
      <c r="B822" s="306" t="s">
        <v>1261</v>
      </c>
      <c r="C822" s="307" t="s">
        <v>2993</v>
      </c>
      <c r="D822" s="190" t="s">
        <v>78</v>
      </c>
      <c r="E822" s="210">
        <v>2316.1</v>
      </c>
      <c r="F822" s="35">
        <v>41772</v>
      </c>
      <c r="G822" s="42">
        <v>2316.1</v>
      </c>
      <c r="H822" s="630">
        <f t="shared" si="13"/>
        <v>0</v>
      </c>
      <c r="I822" s="621" t="s">
        <v>65</v>
      </c>
    </row>
    <row r="823" spans="1:9" ht="15.75" x14ac:dyDescent="0.25">
      <c r="A823" s="192"/>
      <c r="B823" s="306" t="s">
        <v>1262</v>
      </c>
      <c r="C823" s="307" t="s">
        <v>2993</v>
      </c>
      <c r="D823" s="190" t="s">
        <v>144</v>
      </c>
      <c r="E823" s="210">
        <v>3024</v>
      </c>
      <c r="F823" s="35">
        <v>41772</v>
      </c>
      <c r="G823" s="42">
        <v>3024</v>
      </c>
      <c r="H823" s="630">
        <f t="shared" si="13"/>
        <v>0</v>
      </c>
      <c r="I823" s="621" t="s">
        <v>65</v>
      </c>
    </row>
    <row r="824" spans="1:9" ht="15.75" x14ac:dyDescent="0.25">
      <c r="A824" s="192"/>
      <c r="B824" s="306" t="s">
        <v>1263</v>
      </c>
      <c r="C824" s="307" t="s">
        <v>2993</v>
      </c>
      <c r="D824" s="190" t="s">
        <v>1081</v>
      </c>
      <c r="E824" s="210">
        <v>3621.6</v>
      </c>
      <c r="F824" s="35">
        <v>41773</v>
      </c>
      <c r="G824" s="42">
        <v>3621.6</v>
      </c>
      <c r="H824" s="630">
        <f t="shared" si="13"/>
        <v>0</v>
      </c>
      <c r="I824" s="621" t="s">
        <v>65</v>
      </c>
    </row>
    <row r="825" spans="1:9" ht="15.75" x14ac:dyDescent="0.25">
      <c r="A825" s="192"/>
      <c r="B825" s="306" t="s">
        <v>1264</v>
      </c>
      <c r="C825" s="307" t="s">
        <v>2993</v>
      </c>
      <c r="D825" s="190" t="s">
        <v>260</v>
      </c>
      <c r="E825" s="210">
        <v>1812</v>
      </c>
      <c r="F825" s="35">
        <v>41771</v>
      </c>
      <c r="G825" s="42">
        <v>1812</v>
      </c>
      <c r="H825" s="630">
        <f t="shared" si="13"/>
        <v>0</v>
      </c>
      <c r="I825" s="621" t="s">
        <v>543</v>
      </c>
    </row>
    <row r="826" spans="1:9" ht="15.75" x14ac:dyDescent="0.25">
      <c r="A826" s="192"/>
      <c r="B826" s="306" t="s">
        <v>1265</v>
      </c>
      <c r="C826" s="307" t="s">
        <v>2993</v>
      </c>
      <c r="D826" s="196" t="s">
        <v>3108</v>
      </c>
      <c r="E826" s="215">
        <v>0</v>
      </c>
      <c r="F826" s="35"/>
      <c r="G826" s="42"/>
      <c r="H826" s="630">
        <f t="shared" si="13"/>
        <v>0</v>
      </c>
      <c r="I826" s="621" t="s">
        <v>3122</v>
      </c>
    </row>
    <row r="827" spans="1:9" ht="15.75" x14ac:dyDescent="0.25">
      <c r="A827" s="192"/>
      <c r="B827" s="306" t="s">
        <v>1266</v>
      </c>
      <c r="C827" s="307" t="s">
        <v>2993</v>
      </c>
      <c r="D827" s="190" t="s">
        <v>233</v>
      </c>
      <c r="E827" s="210">
        <v>846</v>
      </c>
      <c r="F827" s="35">
        <v>41772</v>
      </c>
      <c r="G827" s="42">
        <v>846</v>
      </c>
      <c r="H827" s="630">
        <f t="shared" si="13"/>
        <v>0</v>
      </c>
      <c r="I827" s="621" t="s">
        <v>65</v>
      </c>
    </row>
    <row r="828" spans="1:9" ht="15.75" x14ac:dyDescent="0.25">
      <c r="A828" s="192"/>
      <c r="B828" s="306" t="s">
        <v>1267</v>
      </c>
      <c r="C828" s="307" t="s">
        <v>2993</v>
      </c>
      <c r="D828" s="295" t="s">
        <v>3108</v>
      </c>
      <c r="E828" s="296">
        <v>0</v>
      </c>
      <c r="F828" s="35"/>
      <c r="G828" s="42"/>
      <c r="H828" s="630">
        <f t="shared" si="13"/>
        <v>0</v>
      </c>
      <c r="I828" s="621" t="s">
        <v>3122</v>
      </c>
    </row>
    <row r="829" spans="1:9" ht="15.75" x14ac:dyDescent="0.25">
      <c r="A829" s="192"/>
      <c r="B829" s="306" t="s">
        <v>1268</v>
      </c>
      <c r="C829" s="307" t="s">
        <v>2993</v>
      </c>
      <c r="D829" s="190" t="s">
        <v>304</v>
      </c>
      <c r="E829" s="210">
        <v>18781.2</v>
      </c>
      <c r="F829" s="35">
        <v>41772</v>
      </c>
      <c r="G829" s="42">
        <v>18781.2</v>
      </c>
      <c r="H829" s="630">
        <f t="shared" si="13"/>
        <v>0</v>
      </c>
      <c r="I829" s="621" t="s">
        <v>65</v>
      </c>
    </row>
    <row r="830" spans="1:9" ht="15.75" x14ac:dyDescent="0.25">
      <c r="A830" s="192"/>
      <c r="B830" s="306" t="s">
        <v>1269</v>
      </c>
      <c r="C830" s="307" t="s">
        <v>2993</v>
      </c>
      <c r="D830" s="190" t="s">
        <v>349</v>
      </c>
      <c r="E830" s="210">
        <v>6425.4</v>
      </c>
      <c r="F830" s="35">
        <v>41772</v>
      </c>
      <c r="G830" s="54">
        <v>6425.4</v>
      </c>
      <c r="H830" s="630">
        <f t="shared" si="13"/>
        <v>0</v>
      </c>
      <c r="I830" s="621" t="s">
        <v>65</v>
      </c>
    </row>
    <row r="831" spans="1:9" ht="15.75" x14ac:dyDescent="0.25">
      <c r="A831" s="192"/>
      <c r="B831" s="306" t="s">
        <v>1270</v>
      </c>
      <c r="C831" s="307" t="s">
        <v>2993</v>
      </c>
      <c r="D831" s="190" t="s">
        <v>689</v>
      </c>
      <c r="E831" s="210">
        <v>15361.2</v>
      </c>
      <c r="F831" s="35">
        <v>41772</v>
      </c>
      <c r="G831" s="54">
        <v>15361.2</v>
      </c>
      <c r="H831" s="630">
        <f t="shared" si="13"/>
        <v>0</v>
      </c>
      <c r="I831" s="621" t="s">
        <v>65</v>
      </c>
    </row>
    <row r="832" spans="1:9" ht="15.75" x14ac:dyDescent="0.25">
      <c r="A832" s="192"/>
      <c r="B832" s="306" t="s">
        <v>1271</v>
      </c>
      <c r="C832" s="307" t="s">
        <v>2993</v>
      </c>
      <c r="D832" s="190" t="s">
        <v>1828</v>
      </c>
      <c r="E832" s="210">
        <v>23753.3</v>
      </c>
      <c r="F832" s="35">
        <v>41772</v>
      </c>
      <c r="G832" s="54">
        <v>23753.3</v>
      </c>
      <c r="H832" s="630">
        <f t="shared" si="13"/>
        <v>0</v>
      </c>
      <c r="I832" s="621" t="s">
        <v>65</v>
      </c>
    </row>
    <row r="833" spans="1:9" ht="15.75" x14ac:dyDescent="0.25">
      <c r="A833" s="192"/>
      <c r="B833" s="306" t="s">
        <v>1272</v>
      </c>
      <c r="C833" s="307" t="s">
        <v>2993</v>
      </c>
      <c r="D833" s="190" t="s">
        <v>96</v>
      </c>
      <c r="E833" s="210">
        <v>20736</v>
      </c>
      <c r="F833" s="35">
        <v>41772</v>
      </c>
      <c r="G833" s="54">
        <v>20736</v>
      </c>
      <c r="H833" s="630">
        <f t="shared" si="13"/>
        <v>0</v>
      </c>
      <c r="I833" s="621" t="s">
        <v>162</v>
      </c>
    </row>
    <row r="834" spans="1:9" ht="15.75" x14ac:dyDescent="0.25">
      <c r="A834" s="192"/>
      <c r="B834" s="306" t="s">
        <v>1273</v>
      </c>
      <c r="C834" s="307" t="s">
        <v>2993</v>
      </c>
      <c r="D834" s="190" t="s">
        <v>8</v>
      </c>
      <c r="E834" s="210">
        <v>1454</v>
      </c>
      <c r="F834" s="35">
        <v>41771</v>
      </c>
      <c r="G834" s="42">
        <v>1454</v>
      </c>
      <c r="H834" s="630">
        <f t="shared" si="13"/>
        <v>0</v>
      </c>
      <c r="I834" s="621"/>
    </row>
    <row r="835" spans="1:9" ht="15.75" x14ac:dyDescent="0.25">
      <c r="A835" s="192"/>
      <c r="B835" s="306" t="s">
        <v>1274</v>
      </c>
      <c r="C835" s="307" t="s">
        <v>2993</v>
      </c>
      <c r="D835" s="190" t="s">
        <v>665</v>
      </c>
      <c r="E835" s="210">
        <v>12081.6</v>
      </c>
      <c r="F835" s="241" t="s">
        <v>3132</v>
      </c>
      <c r="G835" s="42">
        <v>12081.6</v>
      </c>
      <c r="H835" s="630">
        <f t="shared" si="13"/>
        <v>0</v>
      </c>
      <c r="I835" s="621"/>
    </row>
    <row r="836" spans="1:9" ht="15.75" x14ac:dyDescent="0.25">
      <c r="A836" s="192"/>
      <c r="B836" s="306" t="s">
        <v>1275</v>
      </c>
      <c r="C836" s="307" t="s">
        <v>2993</v>
      </c>
      <c r="D836" s="190" t="s">
        <v>435</v>
      </c>
      <c r="E836" s="210">
        <v>4123.2</v>
      </c>
      <c r="F836" s="39" t="s">
        <v>3133</v>
      </c>
      <c r="G836" s="42">
        <v>4123.2</v>
      </c>
      <c r="H836" s="630">
        <f t="shared" si="13"/>
        <v>0</v>
      </c>
      <c r="I836" s="621"/>
    </row>
    <row r="837" spans="1:9" ht="15.75" x14ac:dyDescent="0.25">
      <c r="A837" s="192"/>
      <c r="B837" s="306" t="s">
        <v>1276</v>
      </c>
      <c r="C837" s="307" t="s">
        <v>2993</v>
      </c>
      <c r="D837" s="190" t="s">
        <v>3134</v>
      </c>
      <c r="E837" s="210">
        <v>8017.45</v>
      </c>
      <c r="F837" s="38" t="s">
        <v>3135</v>
      </c>
      <c r="G837" s="42">
        <v>8017.45</v>
      </c>
      <c r="H837" s="630">
        <f t="shared" si="13"/>
        <v>0</v>
      </c>
      <c r="I837" s="621"/>
    </row>
    <row r="838" spans="1:9" ht="15.75" x14ac:dyDescent="0.25">
      <c r="A838" s="192"/>
      <c r="B838" s="306" t="s">
        <v>1277</v>
      </c>
      <c r="C838" s="307" t="s">
        <v>2993</v>
      </c>
      <c r="D838" s="190" t="s">
        <v>79</v>
      </c>
      <c r="E838" s="210">
        <v>12188.8</v>
      </c>
      <c r="F838" s="35">
        <v>41781</v>
      </c>
      <c r="G838" s="42">
        <v>12188.8</v>
      </c>
      <c r="H838" s="630">
        <f t="shared" si="13"/>
        <v>0</v>
      </c>
      <c r="I838" s="621" t="s">
        <v>27</v>
      </c>
    </row>
    <row r="839" spans="1:9" ht="15.75" x14ac:dyDescent="0.25">
      <c r="A839" s="192"/>
      <c r="B839" s="306" t="s">
        <v>1278</v>
      </c>
      <c r="C839" s="307" t="s">
        <v>2993</v>
      </c>
      <c r="D839" s="190" t="s">
        <v>533</v>
      </c>
      <c r="E839" s="210">
        <v>795.9</v>
      </c>
      <c r="F839" s="35">
        <v>41771</v>
      </c>
      <c r="G839" s="42">
        <v>795.9</v>
      </c>
      <c r="H839" s="630">
        <f t="shared" ref="H839:H902" si="14">E839-G839</f>
        <v>0</v>
      </c>
      <c r="I839" s="621"/>
    </row>
    <row r="840" spans="1:9" ht="15.75" x14ac:dyDescent="0.25">
      <c r="A840" s="192"/>
      <c r="B840" s="306" t="s">
        <v>1279</v>
      </c>
      <c r="C840" s="307" t="s">
        <v>2993</v>
      </c>
      <c r="D840" s="190" t="s">
        <v>152</v>
      </c>
      <c r="E840" s="210">
        <v>5825.5</v>
      </c>
      <c r="F840" s="35">
        <v>41771</v>
      </c>
      <c r="G840" s="42">
        <v>5825.5</v>
      </c>
      <c r="H840" s="630">
        <f t="shared" si="14"/>
        <v>0</v>
      </c>
      <c r="I840" s="621"/>
    </row>
    <row r="841" spans="1:9" ht="15.75" x14ac:dyDescent="0.25">
      <c r="A841" s="192"/>
      <c r="B841" s="306" t="s">
        <v>1281</v>
      </c>
      <c r="C841" s="307" t="s">
        <v>2993</v>
      </c>
      <c r="D841" s="190" t="s">
        <v>172</v>
      </c>
      <c r="E841" s="210">
        <v>10906</v>
      </c>
      <c r="F841" s="35">
        <v>41773</v>
      </c>
      <c r="G841" s="42">
        <v>10906</v>
      </c>
      <c r="H841" s="630">
        <f t="shared" si="14"/>
        <v>0</v>
      </c>
      <c r="I841" s="621" t="s">
        <v>162</v>
      </c>
    </row>
    <row r="842" spans="1:9" ht="15.75" x14ac:dyDescent="0.25">
      <c r="A842" s="192"/>
      <c r="B842" s="306" t="s">
        <v>1282</v>
      </c>
      <c r="C842" s="307" t="s">
        <v>2993</v>
      </c>
      <c r="D842" s="190" t="s">
        <v>1105</v>
      </c>
      <c r="E842" s="210">
        <v>10226.200000000001</v>
      </c>
      <c r="F842" s="35">
        <v>41773</v>
      </c>
      <c r="G842" s="42">
        <v>10226.200000000001</v>
      </c>
      <c r="H842" s="630">
        <f t="shared" si="14"/>
        <v>0</v>
      </c>
      <c r="I842" s="621" t="s">
        <v>162</v>
      </c>
    </row>
    <row r="843" spans="1:9" ht="15.75" x14ac:dyDescent="0.25">
      <c r="A843" s="192"/>
      <c r="B843" s="306" t="s">
        <v>1283</v>
      </c>
      <c r="C843" s="307" t="s">
        <v>2993</v>
      </c>
      <c r="D843" s="190" t="s">
        <v>163</v>
      </c>
      <c r="E843" s="210">
        <v>13576.6</v>
      </c>
      <c r="F843" s="39" t="s">
        <v>3136</v>
      </c>
      <c r="G843" s="42">
        <v>13576.6</v>
      </c>
      <c r="H843" s="630">
        <f t="shared" si="14"/>
        <v>0</v>
      </c>
      <c r="I843" s="621" t="s">
        <v>162</v>
      </c>
    </row>
    <row r="844" spans="1:9" ht="15.75" x14ac:dyDescent="0.25">
      <c r="A844" s="192"/>
      <c r="B844" s="306" t="s">
        <v>1284</v>
      </c>
      <c r="C844" s="307" t="s">
        <v>2993</v>
      </c>
      <c r="D844" s="190" t="s">
        <v>160</v>
      </c>
      <c r="E844" s="210">
        <v>96047.85</v>
      </c>
      <c r="F844" s="304" t="s">
        <v>3137</v>
      </c>
      <c r="G844" s="42">
        <v>96047.85</v>
      </c>
      <c r="H844" s="630">
        <f t="shared" si="14"/>
        <v>0</v>
      </c>
      <c r="I844" s="621" t="s">
        <v>162</v>
      </c>
    </row>
    <row r="845" spans="1:9" ht="15.75" x14ac:dyDescent="0.25">
      <c r="A845" s="192"/>
      <c r="B845" s="306" t="s">
        <v>1285</v>
      </c>
      <c r="C845" s="307" t="s">
        <v>2993</v>
      </c>
      <c r="D845" s="190" t="s">
        <v>160</v>
      </c>
      <c r="E845" s="210">
        <v>17439</v>
      </c>
      <c r="F845" s="304" t="s">
        <v>3138</v>
      </c>
      <c r="G845" s="42">
        <v>17439</v>
      </c>
      <c r="H845" s="630">
        <f t="shared" si="14"/>
        <v>0</v>
      </c>
      <c r="I845" s="621" t="s">
        <v>162</v>
      </c>
    </row>
    <row r="846" spans="1:9" ht="15.75" x14ac:dyDescent="0.25">
      <c r="A846" s="192"/>
      <c r="B846" s="306" t="s">
        <v>1286</v>
      </c>
      <c r="C846" s="307" t="s">
        <v>2993</v>
      </c>
      <c r="D846" s="190" t="s">
        <v>269</v>
      </c>
      <c r="E846" s="210">
        <v>6515.5</v>
      </c>
      <c r="F846" s="35">
        <v>41773</v>
      </c>
      <c r="G846" s="42">
        <v>6515.5</v>
      </c>
      <c r="H846" s="630">
        <f t="shared" si="14"/>
        <v>0</v>
      </c>
      <c r="I846" s="621" t="s">
        <v>162</v>
      </c>
    </row>
    <row r="847" spans="1:9" ht="15.75" x14ac:dyDescent="0.25">
      <c r="A847" s="192"/>
      <c r="B847" s="306" t="s">
        <v>1287</v>
      </c>
      <c r="C847" s="307" t="s">
        <v>2993</v>
      </c>
      <c r="D847" s="190" t="s">
        <v>178</v>
      </c>
      <c r="E847" s="210">
        <v>6613.3</v>
      </c>
      <c r="F847" s="35">
        <v>41773</v>
      </c>
      <c r="G847" s="54">
        <v>6613.3</v>
      </c>
      <c r="H847" s="630">
        <f t="shared" si="14"/>
        <v>0</v>
      </c>
      <c r="I847" s="621" t="s">
        <v>162</v>
      </c>
    </row>
    <row r="848" spans="1:9" ht="15.75" x14ac:dyDescent="0.25">
      <c r="A848" s="192"/>
      <c r="B848" s="306" t="s">
        <v>1288</v>
      </c>
      <c r="C848" s="307" t="s">
        <v>2993</v>
      </c>
      <c r="D848" s="190" t="s">
        <v>22</v>
      </c>
      <c r="E848" s="210">
        <v>6221</v>
      </c>
      <c r="F848" s="35">
        <v>41773</v>
      </c>
      <c r="G848" s="54">
        <v>6221</v>
      </c>
      <c r="H848" s="630">
        <f t="shared" si="14"/>
        <v>0</v>
      </c>
      <c r="I848" s="621" t="s">
        <v>162</v>
      </c>
    </row>
    <row r="849" spans="1:9" ht="15.75" x14ac:dyDescent="0.25">
      <c r="A849" s="192"/>
      <c r="B849" s="306" t="s">
        <v>1290</v>
      </c>
      <c r="C849" s="307" t="s">
        <v>2993</v>
      </c>
      <c r="D849" s="190" t="s">
        <v>168</v>
      </c>
      <c r="E849" s="210">
        <v>14325.5</v>
      </c>
      <c r="F849" s="39" t="s">
        <v>3139</v>
      </c>
      <c r="G849" s="54">
        <v>14325.5</v>
      </c>
      <c r="H849" s="630">
        <f t="shared" si="14"/>
        <v>0</v>
      </c>
      <c r="I849" s="621" t="s">
        <v>162</v>
      </c>
    </row>
    <row r="850" spans="1:9" ht="15.75" x14ac:dyDescent="0.25">
      <c r="A850" s="192"/>
      <c r="B850" s="306" t="s">
        <v>1292</v>
      </c>
      <c r="C850" s="307" t="s">
        <v>2993</v>
      </c>
      <c r="D850" s="190" t="s">
        <v>168</v>
      </c>
      <c r="E850" s="210">
        <v>19658.400000000001</v>
      </c>
      <c r="F850" s="39" t="s">
        <v>3140</v>
      </c>
      <c r="G850" s="54">
        <v>19658.400000000001</v>
      </c>
      <c r="H850" s="630">
        <f t="shared" si="14"/>
        <v>0</v>
      </c>
      <c r="I850" s="621" t="s">
        <v>162</v>
      </c>
    </row>
    <row r="851" spans="1:9" ht="15.75" x14ac:dyDescent="0.25">
      <c r="A851" s="192"/>
      <c r="B851" s="306" t="s">
        <v>1293</v>
      </c>
      <c r="C851" s="307" t="s">
        <v>2993</v>
      </c>
      <c r="D851" s="190" t="s">
        <v>564</v>
      </c>
      <c r="E851" s="210">
        <v>7557.2</v>
      </c>
      <c r="F851" s="35">
        <v>41773</v>
      </c>
      <c r="G851" s="54">
        <v>7557.2</v>
      </c>
      <c r="H851" s="630">
        <f t="shared" si="14"/>
        <v>0</v>
      </c>
      <c r="I851" s="621" t="s">
        <v>162</v>
      </c>
    </row>
    <row r="852" spans="1:9" ht="15.75" x14ac:dyDescent="0.25">
      <c r="A852" s="192"/>
      <c r="B852" s="306" t="s">
        <v>1295</v>
      </c>
      <c r="C852" s="307" t="s">
        <v>2993</v>
      </c>
      <c r="D852" s="190" t="s">
        <v>164</v>
      </c>
      <c r="E852" s="210">
        <v>1251.5999999999999</v>
      </c>
      <c r="F852" s="38" t="s">
        <v>3141</v>
      </c>
      <c r="G852" s="42">
        <v>1251.5999999999999</v>
      </c>
      <c r="H852" s="630">
        <f t="shared" si="14"/>
        <v>0</v>
      </c>
      <c r="I852" s="621" t="s">
        <v>162</v>
      </c>
    </row>
    <row r="853" spans="1:9" ht="15.75" x14ac:dyDescent="0.25">
      <c r="A853" s="192"/>
      <c r="B853" s="306" t="s">
        <v>1296</v>
      </c>
      <c r="C853" s="307" t="s">
        <v>2993</v>
      </c>
      <c r="D853" s="190" t="s">
        <v>358</v>
      </c>
      <c r="E853" s="210">
        <v>40941</v>
      </c>
      <c r="F853" s="45" t="s">
        <v>3142</v>
      </c>
      <c r="G853" s="42">
        <v>40941</v>
      </c>
      <c r="H853" s="630">
        <f t="shared" si="14"/>
        <v>0</v>
      </c>
      <c r="I853" s="621" t="s">
        <v>162</v>
      </c>
    </row>
    <row r="854" spans="1:9" ht="15.75" x14ac:dyDescent="0.25">
      <c r="A854" s="192"/>
      <c r="B854" s="306" t="s">
        <v>1297</v>
      </c>
      <c r="C854" s="307" t="s">
        <v>2993</v>
      </c>
      <c r="D854" s="190" t="s">
        <v>358</v>
      </c>
      <c r="E854" s="210">
        <v>13149.75</v>
      </c>
      <c r="F854" s="35">
        <v>41776</v>
      </c>
      <c r="G854" s="42">
        <v>13149.75</v>
      </c>
      <c r="H854" s="630">
        <f t="shared" si="14"/>
        <v>0</v>
      </c>
      <c r="I854" s="621" t="s">
        <v>162</v>
      </c>
    </row>
    <row r="855" spans="1:9" ht="15.75" x14ac:dyDescent="0.25">
      <c r="A855" s="192"/>
      <c r="B855" s="306" t="s">
        <v>1298</v>
      </c>
      <c r="C855" s="307" t="s">
        <v>2993</v>
      </c>
      <c r="D855" s="190" t="s">
        <v>169</v>
      </c>
      <c r="E855" s="210">
        <v>27285.200000000001</v>
      </c>
      <c r="F855" s="35">
        <v>41773</v>
      </c>
      <c r="G855" s="42">
        <v>27285.200000000001</v>
      </c>
      <c r="H855" s="630">
        <f t="shared" si="14"/>
        <v>0</v>
      </c>
      <c r="I855" s="621" t="s">
        <v>162</v>
      </c>
    </row>
    <row r="856" spans="1:9" ht="15.75" x14ac:dyDescent="0.25">
      <c r="A856" s="192"/>
      <c r="B856" s="306" t="s">
        <v>1299</v>
      </c>
      <c r="C856" s="307" t="s">
        <v>2993</v>
      </c>
      <c r="D856" s="190" t="s">
        <v>3029</v>
      </c>
      <c r="E856" s="210">
        <v>2962.4</v>
      </c>
      <c r="F856" s="35">
        <v>41773</v>
      </c>
      <c r="G856" s="54">
        <v>2962.4</v>
      </c>
      <c r="H856" s="630">
        <f t="shared" si="14"/>
        <v>0</v>
      </c>
      <c r="I856" s="621" t="s">
        <v>162</v>
      </c>
    </row>
    <row r="857" spans="1:9" ht="15.75" x14ac:dyDescent="0.25">
      <c r="A857" s="192"/>
      <c r="B857" s="306" t="s">
        <v>1300</v>
      </c>
      <c r="C857" s="307" t="s">
        <v>2993</v>
      </c>
      <c r="D857" s="190" t="s">
        <v>175</v>
      </c>
      <c r="E857" s="210">
        <v>24070.5</v>
      </c>
      <c r="F857" s="38" t="s">
        <v>3143</v>
      </c>
      <c r="G857" s="54">
        <v>24070.5</v>
      </c>
      <c r="H857" s="630">
        <f t="shared" si="14"/>
        <v>0</v>
      </c>
      <c r="I857" s="621" t="s">
        <v>162</v>
      </c>
    </row>
    <row r="858" spans="1:9" ht="15.75" x14ac:dyDescent="0.25">
      <c r="A858" s="192"/>
      <c r="B858" s="306" t="s">
        <v>1301</v>
      </c>
      <c r="C858" s="307" t="s">
        <v>2993</v>
      </c>
      <c r="D858" s="190" t="s">
        <v>175</v>
      </c>
      <c r="E858" s="210">
        <v>2289.3000000000002</v>
      </c>
      <c r="F858" s="38" t="s">
        <v>3143</v>
      </c>
      <c r="G858" s="54">
        <v>2289.3000000000002</v>
      </c>
      <c r="H858" s="630">
        <f t="shared" si="14"/>
        <v>0</v>
      </c>
      <c r="I858" s="621" t="s">
        <v>162</v>
      </c>
    </row>
    <row r="859" spans="1:9" ht="15.75" x14ac:dyDescent="0.25">
      <c r="A859" s="192">
        <v>41772</v>
      </c>
      <c r="B859" s="306" t="s">
        <v>1303</v>
      </c>
      <c r="C859" s="307" t="s">
        <v>2993</v>
      </c>
      <c r="D859" s="190" t="s">
        <v>494</v>
      </c>
      <c r="E859" s="210">
        <v>1684.8</v>
      </c>
      <c r="F859" s="35">
        <v>41772</v>
      </c>
      <c r="G859" s="54">
        <v>1684.8</v>
      </c>
      <c r="H859" s="630">
        <f t="shared" si="14"/>
        <v>0</v>
      </c>
      <c r="I859" s="621"/>
    </row>
    <row r="860" spans="1:9" ht="15.75" x14ac:dyDescent="0.25">
      <c r="A860" s="192"/>
      <c r="B860" s="306" t="s">
        <v>1304</v>
      </c>
      <c r="C860" s="307" t="s">
        <v>2993</v>
      </c>
      <c r="D860" s="190" t="s">
        <v>240</v>
      </c>
      <c r="E860" s="210">
        <v>79060.5</v>
      </c>
      <c r="F860" s="38" t="s">
        <v>3144</v>
      </c>
      <c r="G860" s="42">
        <v>79060.5</v>
      </c>
      <c r="H860" s="630">
        <f t="shared" si="14"/>
        <v>0</v>
      </c>
      <c r="I860" s="623" t="s">
        <v>27</v>
      </c>
    </row>
    <row r="861" spans="1:9" ht="15.75" x14ac:dyDescent="0.25">
      <c r="A861" s="192"/>
      <c r="B861" s="306" t="s">
        <v>1305</v>
      </c>
      <c r="C861" s="307" t="s">
        <v>2993</v>
      </c>
      <c r="D861" s="190" t="s">
        <v>2584</v>
      </c>
      <c r="E861" s="210">
        <v>34408.050000000003</v>
      </c>
      <c r="F861" s="38" t="s">
        <v>3145</v>
      </c>
      <c r="G861" s="219">
        <v>34408.050000000003</v>
      </c>
      <c r="H861" s="630">
        <f t="shared" si="14"/>
        <v>0</v>
      </c>
      <c r="I861" s="621" t="s">
        <v>27</v>
      </c>
    </row>
    <row r="862" spans="1:9" ht="15.75" x14ac:dyDescent="0.25">
      <c r="A862" s="192"/>
      <c r="B862" s="306" t="s">
        <v>1307</v>
      </c>
      <c r="C862" s="307" t="s">
        <v>2993</v>
      </c>
      <c r="D862" s="190" t="s">
        <v>91</v>
      </c>
      <c r="E862" s="210">
        <v>10531.2</v>
      </c>
      <c r="F862" s="35">
        <v>41773</v>
      </c>
      <c r="G862" s="42">
        <v>10531.2</v>
      </c>
      <c r="H862" s="630">
        <f t="shared" si="14"/>
        <v>0</v>
      </c>
      <c r="I862" s="623" t="s">
        <v>27</v>
      </c>
    </row>
    <row r="863" spans="1:9" ht="15.75" x14ac:dyDescent="0.25">
      <c r="A863" s="192"/>
      <c r="B863" s="306" t="s">
        <v>1308</v>
      </c>
      <c r="C863" s="307" t="s">
        <v>2993</v>
      </c>
      <c r="D863" s="190" t="s">
        <v>269</v>
      </c>
      <c r="E863" s="210">
        <v>11780.6</v>
      </c>
      <c r="F863" s="35">
        <v>41772</v>
      </c>
      <c r="G863" s="42">
        <v>11780.6</v>
      </c>
      <c r="H863" s="630">
        <f t="shared" si="14"/>
        <v>0</v>
      </c>
      <c r="I863" s="621"/>
    </row>
    <row r="864" spans="1:9" ht="15.75" x14ac:dyDescent="0.25">
      <c r="A864" s="187"/>
      <c r="B864" s="306" t="s">
        <v>1309</v>
      </c>
      <c r="C864" s="307" t="s">
        <v>2993</v>
      </c>
      <c r="D864" s="190" t="s">
        <v>92</v>
      </c>
      <c r="E864" s="210">
        <v>7998.4</v>
      </c>
      <c r="F864" s="35">
        <v>41773</v>
      </c>
      <c r="G864" s="42">
        <v>7998.4</v>
      </c>
      <c r="H864" s="630">
        <f t="shared" si="14"/>
        <v>0</v>
      </c>
      <c r="I864" s="621" t="s">
        <v>27</v>
      </c>
    </row>
    <row r="865" spans="1:9" ht="15.75" x14ac:dyDescent="0.25">
      <c r="A865" s="192"/>
      <c r="B865" s="306" t="s">
        <v>1310</v>
      </c>
      <c r="C865" s="307" t="s">
        <v>2993</v>
      </c>
      <c r="D865" s="190" t="s">
        <v>14</v>
      </c>
      <c r="E865" s="210">
        <v>9840</v>
      </c>
      <c r="F865" s="35">
        <v>41772</v>
      </c>
      <c r="G865" s="42">
        <v>9840</v>
      </c>
      <c r="H865" s="630">
        <f t="shared" si="14"/>
        <v>0</v>
      </c>
      <c r="I865" s="621" t="s">
        <v>217</v>
      </c>
    </row>
    <row r="866" spans="1:9" ht="15.75" x14ac:dyDescent="0.25">
      <c r="A866" s="192"/>
      <c r="B866" s="306" t="s">
        <v>1311</v>
      </c>
      <c r="C866" s="307" t="s">
        <v>2993</v>
      </c>
      <c r="D866" s="190" t="s">
        <v>85</v>
      </c>
      <c r="E866" s="210">
        <v>20012.599999999999</v>
      </c>
      <c r="F866" s="35">
        <v>41773</v>
      </c>
      <c r="G866" s="42">
        <v>20012.599999999999</v>
      </c>
      <c r="H866" s="630">
        <f t="shared" si="14"/>
        <v>0</v>
      </c>
      <c r="I866" s="621" t="s">
        <v>27</v>
      </c>
    </row>
    <row r="867" spans="1:9" ht="15.75" x14ac:dyDescent="0.25">
      <c r="A867" s="192"/>
      <c r="B867" s="306" t="s">
        <v>1312</v>
      </c>
      <c r="C867" s="307" t="s">
        <v>2993</v>
      </c>
      <c r="D867" s="190" t="s">
        <v>245</v>
      </c>
      <c r="E867" s="210">
        <v>49517.2</v>
      </c>
      <c r="F867" s="35">
        <v>41773</v>
      </c>
      <c r="G867" s="42">
        <v>49517.2</v>
      </c>
      <c r="H867" s="630">
        <f t="shared" si="14"/>
        <v>0</v>
      </c>
      <c r="I867" s="621" t="s">
        <v>27</v>
      </c>
    </row>
    <row r="868" spans="1:9" ht="15.75" x14ac:dyDescent="0.25">
      <c r="A868" s="192"/>
      <c r="B868" s="306" t="s">
        <v>1314</v>
      </c>
      <c r="C868" s="307" t="s">
        <v>2993</v>
      </c>
      <c r="D868" s="190" t="s">
        <v>99</v>
      </c>
      <c r="E868" s="210">
        <v>871.04</v>
      </c>
      <c r="F868" s="35">
        <v>41773</v>
      </c>
      <c r="G868" s="42">
        <v>871.04</v>
      </c>
      <c r="H868" s="630">
        <f t="shared" si="14"/>
        <v>0</v>
      </c>
      <c r="I868" s="621" t="s">
        <v>27</v>
      </c>
    </row>
    <row r="869" spans="1:9" ht="15.75" x14ac:dyDescent="0.25">
      <c r="A869" s="192"/>
      <c r="B869" s="306" t="s">
        <v>1315</v>
      </c>
      <c r="C869" s="307" t="s">
        <v>2993</v>
      </c>
      <c r="D869" s="190" t="s">
        <v>244</v>
      </c>
      <c r="E869" s="210">
        <v>13125.85</v>
      </c>
      <c r="F869" s="221" t="s">
        <v>3146</v>
      </c>
      <c r="G869" s="42">
        <v>13125.85</v>
      </c>
      <c r="H869" s="630">
        <f t="shared" si="14"/>
        <v>0</v>
      </c>
      <c r="I869" s="621" t="s">
        <v>27</v>
      </c>
    </row>
    <row r="870" spans="1:9" ht="15.75" x14ac:dyDescent="0.25">
      <c r="A870" s="192"/>
      <c r="B870" s="306" t="s">
        <v>1317</v>
      </c>
      <c r="C870" s="307" t="s">
        <v>2993</v>
      </c>
      <c r="D870" s="190" t="s">
        <v>149</v>
      </c>
      <c r="E870" s="210">
        <v>27979</v>
      </c>
      <c r="F870" s="45" t="s">
        <v>3147</v>
      </c>
      <c r="G870" s="42">
        <v>27979</v>
      </c>
      <c r="H870" s="630">
        <f t="shared" si="14"/>
        <v>0</v>
      </c>
      <c r="I870" s="621" t="s">
        <v>27</v>
      </c>
    </row>
    <row r="871" spans="1:9" ht="15.75" x14ac:dyDescent="0.25">
      <c r="A871" s="192"/>
      <c r="B871" s="306" t="s">
        <v>1318</v>
      </c>
      <c r="C871" s="307" t="s">
        <v>2993</v>
      </c>
      <c r="D871" s="190" t="s">
        <v>123</v>
      </c>
      <c r="E871" s="210">
        <v>4968.1000000000004</v>
      </c>
      <c r="F871" s="39" t="s">
        <v>3148</v>
      </c>
      <c r="G871" s="42">
        <v>4968.1000000000004</v>
      </c>
      <c r="H871" s="630">
        <f t="shared" si="14"/>
        <v>0</v>
      </c>
      <c r="I871" s="621"/>
    </row>
    <row r="872" spans="1:9" ht="15.75" x14ac:dyDescent="0.25">
      <c r="A872" s="192"/>
      <c r="B872" s="306" t="s">
        <v>1319</v>
      </c>
      <c r="C872" s="307" t="s">
        <v>2993</v>
      </c>
      <c r="D872" s="190" t="s">
        <v>3115</v>
      </c>
      <c r="E872" s="210">
        <v>3240</v>
      </c>
      <c r="F872" s="39" t="s">
        <v>3149</v>
      </c>
      <c r="G872" s="42">
        <v>3240</v>
      </c>
      <c r="H872" s="630">
        <f t="shared" si="14"/>
        <v>0</v>
      </c>
      <c r="I872" s="621"/>
    </row>
    <row r="873" spans="1:9" ht="15.75" x14ac:dyDescent="0.25">
      <c r="A873" s="192"/>
      <c r="B873" s="306" t="s">
        <v>1322</v>
      </c>
      <c r="C873" s="307" t="s">
        <v>2993</v>
      </c>
      <c r="D873" s="190" t="s">
        <v>544</v>
      </c>
      <c r="E873" s="210">
        <v>15782.6</v>
      </c>
      <c r="F873" s="35">
        <v>41772</v>
      </c>
      <c r="G873" s="42">
        <v>15782.6</v>
      </c>
      <c r="H873" s="630">
        <f t="shared" si="14"/>
        <v>0</v>
      </c>
      <c r="I873" s="621"/>
    </row>
    <row r="874" spans="1:9" ht="15.75" x14ac:dyDescent="0.25">
      <c r="A874" s="192"/>
      <c r="B874" s="306" t="s">
        <v>1323</v>
      </c>
      <c r="C874" s="307" t="s">
        <v>2993</v>
      </c>
      <c r="D874" s="190" t="s">
        <v>74</v>
      </c>
      <c r="E874" s="210">
        <v>1527</v>
      </c>
      <c r="F874" s="35">
        <v>41772</v>
      </c>
      <c r="G874" s="42">
        <v>1527</v>
      </c>
      <c r="H874" s="630">
        <f t="shared" si="14"/>
        <v>0</v>
      </c>
      <c r="I874" s="621"/>
    </row>
    <row r="875" spans="1:9" ht="15.75" x14ac:dyDescent="0.25">
      <c r="A875" s="192"/>
      <c r="B875" s="306" t="s">
        <v>1324</v>
      </c>
      <c r="C875" s="307" t="s">
        <v>2993</v>
      </c>
      <c r="D875" s="190" t="s">
        <v>88</v>
      </c>
      <c r="E875" s="210">
        <v>2505</v>
      </c>
      <c r="F875" s="35">
        <v>41773</v>
      </c>
      <c r="G875" s="54">
        <v>2505</v>
      </c>
      <c r="H875" s="630">
        <f t="shared" si="14"/>
        <v>0</v>
      </c>
      <c r="I875" s="621" t="s">
        <v>27</v>
      </c>
    </row>
    <row r="876" spans="1:9" ht="15.75" x14ac:dyDescent="0.25">
      <c r="A876" s="192"/>
      <c r="B876" s="306" t="s">
        <v>1325</v>
      </c>
      <c r="C876" s="307" t="s">
        <v>2993</v>
      </c>
      <c r="D876" s="190" t="s">
        <v>763</v>
      </c>
      <c r="E876" s="210">
        <v>3462.5</v>
      </c>
      <c r="F876" s="35">
        <v>41773</v>
      </c>
      <c r="G876" s="54">
        <v>3462.5</v>
      </c>
      <c r="H876" s="630">
        <f t="shared" si="14"/>
        <v>0</v>
      </c>
      <c r="I876" s="621" t="s">
        <v>27</v>
      </c>
    </row>
    <row r="877" spans="1:9" ht="15.75" x14ac:dyDescent="0.25">
      <c r="A877" s="192"/>
      <c r="B877" s="306" t="s">
        <v>1326</v>
      </c>
      <c r="C877" s="307" t="s">
        <v>2993</v>
      </c>
      <c r="D877" s="190" t="s">
        <v>346</v>
      </c>
      <c r="E877" s="210">
        <v>4438</v>
      </c>
      <c r="F877" s="35">
        <v>41773</v>
      </c>
      <c r="G877" s="54">
        <v>4438</v>
      </c>
      <c r="H877" s="630">
        <f t="shared" si="14"/>
        <v>0</v>
      </c>
      <c r="I877" s="621" t="s">
        <v>27</v>
      </c>
    </row>
    <row r="878" spans="1:9" ht="15.75" x14ac:dyDescent="0.25">
      <c r="A878" s="192"/>
      <c r="B878" s="306" t="s">
        <v>1327</v>
      </c>
      <c r="C878" s="307" t="s">
        <v>2993</v>
      </c>
      <c r="D878" s="190" t="s">
        <v>24</v>
      </c>
      <c r="E878" s="210">
        <v>2366</v>
      </c>
      <c r="F878" s="35">
        <v>41772</v>
      </c>
      <c r="G878" s="42">
        <v>2366</v>
      </c>
      <c r="H878" s="630">
        <f t="shared" si="14"/>
        <v>0</v>
      </c>
      <c r="I878" s="621"/>
    </row>
    <row r="879" spans="1:9" ht="15.75" x14ac:dyDescent="0.25">
      <c r="A879" s="192"/>
      <c r="B879" s="306" t="s">
        <v>1329</v>
      </c>
      <c r="C879" s="307" t="s">
        <v>2993</v>
      </c>
      <c r="D879" s="196" t="s">
        <v>3108</v>
      </c>
      <c r="E879" s="215">
        <v>0</v>
      </c>
      <c r="F879" s="35"/>
      <c r="G879" s="42"/>
      <c r="H879" s="630">
        <f t="shared" si="14"/>
        <v>0</v>
      </c>
      <c r="I879" s="621" t="s">
        <v>3150</v>
      </c>
    </row>
    <row r="880" spans="1:9" ht="15.75" x14ac:dyDescent="0.25">
      <c r="A880" s="192"/>
      <c r="B880" s="306" t="s">
        <v>1330</v>
      </c>
      <c r="C880" s="307" t="s">
        <v>2993</v>
      </c>
      <c r="D880" s="190" t="s">
        <v>260</v>
      </c>
      <c r="E880" s="210">
        <v>1812</v>
      </c>
      <c r="F880" s="35">
        <v>41772</v>
      </c>
      <c r="G880" s="42">
        <v>1812</v>
      </c>
      <c r="H880" s="630">
        <f t="shared" si="14"/>
        <v>0</v>
      </c>
      <c r="I880" s="621" t="s">
        <v>267</v>
      </c>
    </row>
    <row r="881" spans="1:9" ht="15.75" x14ac:dyDescent="0.25">
      <c r="A881" s="192"/>
      <c r="B881" s="306" t="s">
        <v>1331</v>
      </c>
      <c r="C881" s="307" t="s">
        <v>2993</v>
      </c>
      <c r="D881" s="190" t="s">
        <v>68</v>
      </c>
      <c r="E881" s="210">
        <v>4231.5</v>
      </c>
      <c r="F881" s="35">
        <v>41772</v>
      </c>
      <c r="G881" s="42">
        <v>4231.5</v>
      </c>
      <c r="H881" s="630">
        <f t="shared" si="14"/>
        <v>0</v>
      </c>
      <c r="I881" s="621" t="s">
        <v>65</v>
      </c>
    </row>
    <row r="882" spans="1:9" ht="15.75" x14ac:dyDescent="0.25">
      <c r="A882" s="192"/>
      <c r="B882" s="306" t="s">
        <v>1332</v>
      </c>
      <c r="C882" s="307" t="s">
        <v>2993</v>
      </c>
      <c r="D882" s="190" t="s">
        <v>52</v>
      </c>
      <c r="E882" s="210">
        <v>3077.4</v>
      </c>
      <c r="F882" s="35">
        <v>41772</v>
      </c>
      <c r="G882" s="42">
        <v>3077.4</v>
      </c>
      <c r="H882" s="630">
        <f t="shared" si="14"/>
        <v>0</v>
      </c>
      <c r="I882" s="621" t="s">
        <v>267</v>
      </c>
    </row>
    <row r="883" spans="1:9" ht="15.75" x14ac:dyDescent="0.25">
      <c r="A883" s="192"/>
      <c r="B883" s="306" t="s">
        <v>1333</v>
      </c>
      <c r="C883" s="307" t="s">
        <v>2993</v>
      </c>
      <c r="D883" s="190" t="s">
        <v>11</v>
      </c>
      <c r="E883" s="210">
        <v>34583.75</v>
      </c>
      <c r="F883" s="39" t="s">
        <v>3151</v>
      </c>
      <c r="G883" s="42">
        <v>34583.75</v>
      </c>
      <c r="H883" s="630">
        <f t="shared" si="14"/>
        <v>0</v>
      </c>
      <c r="I883" s="621" t="s">
        <v>65</v>
      </c>
    </row>
    <row r="884" spans="1:9" ht="15.75" x14ac:dyDescent="0.25">
      <c r="A884" s="192"/>
      <c r="B884" s="306" t="s">
        <v>1335</v>
      </c>
      <c r="C884" s="307" t="s">
        <v>2993</v>
      </c>
      <c r="D884" s="190" t="s">
        <v>66</v>
      </c>
      <c r="E884" s="210">
        <v>1658.4</v>
      </c>
      <c r="F884" s="35">
        <v>41772</v>
      </c>
      <c r="G884" s="42">
        <v>1658.4</v>
      </c>
      <c r="H884" s="630">
        <f t="shared" si="14"/>
        <v>0</v>
      </c>
      <c r="I884" s="621" t="s">
        <v>267</v>
      </c>
    </row>
    <row r="885" spans="1:9" ht="15.75" x14ac:dyDescent="0.25">
      <c r="A885" s="192"/>
      <c r="B885" s="306" t="s">
        <v>1336</v>
      </c>
      <c r="C885" s="307" t="s">
        <v>2993</v>
      </c>
      <c r="D885" s="190" t="s">
        <v>2393</v>
      </c>
      <c r="E885" s="210">
        <v>210</v>
      </c>
      <c r="F885" s="35">
        <v>41772</v>
      </c>
      <c r="G885" s="42">
        <v>210</v>
      </c>
      <c r="H885" s="630">
        <f t="shared" si="14"/>
        <v>0</v>
      </c>
      <c r="I885" s="621" t="s">
        <v>267</v>
      </c>
    </row>
    <row r="886" spans="1:9" ht="15.75" x14ac:dyDescent="0.25">
      <c r="A886" s="192"/>
      <c r="B886" s="306" t="s">
        <v>1337</v>
      </c>
      <c r="C886" s="307" t="s">
        <v>2993</v>
      </c>
      <c r="D886" s="190" t="s">
        <v>136</v>
      </c>
      <c r="E886" s="210">
        <v>68.400000000000006</v>
      </c>
      <c r="F886" s="35">
        <v>41772</v>
      </c>
      <c r="G886" s="42">
        <v>68.400000000000006</v>
      </c>
      <c r="H886" s="630">
        <f t="shared" si="14"/>
        <v>0</v>
      </c>
      <c r="I886" s="621"/>
    </row>
    <row r="887" spans="1:9" ht="15.75" x14ac:dyDescent="0.25">
      <c r="A887" s="192"/>
      <c r="B887" s="306" t="s">
        <v>1338</v>
      </c>
      <c r="C887" s="307" t="s">
        <v>2993</v>
      </c>
      <c r="D887" s="190" t="s">
        <v>188</v>
      </c>
      <c r="E887" s="210">
        <v>7329.8</v>
      </c>
      <c r="F887" s="35">
        <v>41772</v>
      </c>
      <c r="G887" s="42">
        <v>7329.8</v>
      </c>
      <c r="H887" s="630">
        <f t="shared" si="14"/>
        <v>0</v>
      </c>
      <c r="I887" s="621"/>
    </row>
    <row r="888" spans="1:9" ht="15.75" x14ac:dyDescent="0.25">
      <c r="A888" s="192"/>
      <c r="B888" s="306" t="s">
        <v>1339</v>
      </c>
      <c r="C888" s="307" t="s">
        <v>2993</v>
      </c>
      <c r="D888" s="190" t="s">
        <v>3115</v>
      </c>
      <c r="E888" s="210">
        <v>15572.2</v>
      </c>
      <c r="F888" s="45" t="s">
        <v>3152</v>
      </c>
      <c r="G888" s="42">
        <v>15572.2</v>
      </c>
      <c r="H888" s="630">
        <f t="shared" si="14"/>
        <v>0</v>
      </c>
      <c r="I888" s="621"/>
    </row>
    <row r="889" spans="1:9" ht="15.75" x14ac:dyDescent="0.25">
      <c r="A889" s="192"/>
      <c r="B889" s="306" t="s">
        <v>1340</v>
      </c>
      <c r="C889" s="307" t="s">
        <v>2993</v>
      </c>
      <c r="D889" s="190" t="s">
        <v>2956</v>
      </c>
      <c r="E889" s="210">
        <v>985.6</v>
      </c>
      <c r="F889" s="35">
        <v>41772</v>
      </c>
      <c r="G889" s="42">
        <v>985.6</v>
      </c>
      <c r="H889" s="630">
        <f t="shared" si="14"/>
        <v>0</v>
      </c>
      <c r="I889" s="621" t="s">
        <v>217</v>
      </c>
    </row>
    <row r="890" spans="1:9" ht="15.75" x14ac:dyDescent="0.25">
      <c r="A890" s="192"/>
      <c r="B890" s="306" t="s">
        <v>1342</v>
      </c>
      <c r="C890" s="307" t="s">
        <v>2993</v>
      </c>
      <c r="D890" s="190" t="s">
        <v>36</v>
      </c>
      <c r="E890" s="210">
        <v>21323.9</v>
      </c>
      <c r="F890" s="35">
        <v>41772</v>
      </c>
      <c r="G890" s="42">
        <v>21323.9</v>
      </c>
      <c r="H890" s="630">
        <f t="shared" si="14"/>
        <v>0</v>
      </c>
      <c r="I890" s="621"/>
    </row>
    <row r="891" spans="1:9" ht="15.75" x14ac:dyDescent="0.25">
      <c r="A891" s="192"/>
      <c r="B891" s="306" t="s">
        <v>1343</v>
      </c>
      <c r="C891" s="307" t="s">
        <v>2993</v>
      </c>
      <c r="D891" s="190" t="s">
        <v>55</v>
      </c>
      <c r="E891" s="210">
        <v>8261.4</v>
      </c>
      <c r="F891" s="35">
        <v>41772</v>
      </c>
      <c r="G891" s="42">
        <v>8261.4</v>
      </c>
      <c r="H891" s="630">
        <f t="shared" si="14"/>
        <v>0</v>
      </c>
      <c r="I891" s="621"/>
    </row>
    <row r="892" spans="1:9" ht="15.75" x14ac:dyDescent="0.25">
      <c r="A892" s="192"/>
      <c r="B892" s="306" t="s">
        <v>1345</v>
      </c>
      <c r="C892" s="307" t="s">
        <v>2993</v>
      </c>
      <c r="D892" s="190" t="s">
        <v>59</v>
      </c>
      <c r="E892" s="210">
        <v>1062</v>
      </c>
      <c r="F892" s="39" t="s">
        <v>3440</v>
      </c>
      <c r="G892" s="42">
        <v>1062</v>
      </c>
      <c r="H892" s="630">
        <f t="shared" si="14"/>
        <v>0</v>
      </c>
      <c r="I892" s="621" t="s">
        <v>21</v>
      </c>
    </row>
    <row r="893" spans="1:9" ht="15.75" x14ac:dyDescent="0.25">
      <c r="A893" s="192"/>
      <c r="B893" s="306" t="s">
        <v>1347</v>
      </c>
      <c r="C893" s="307" t="s">
        <v>2993</v>
      </c>
      <c r="D893" s="190" t="s">
        <v>22</v>
      </c>
      <c r="E893" s="210">
        <v>3816</v>
      </c>
      <c r="F893" s="39" t="s">
        <v>3153</v>
      </c>
      <c r="G893" s="42">
        <v>3816</v>
      </c>
      <c r="H893" s="630">
        <f t="shared" si="14"/>
        <v>0</v>
      </c>
      <c r="I893" s="621"/>
    </row>
    <row r="894" spans="1:9" ht="15.75" x14ac:dyDescent="0.25">
      <c r="A894" s="192"/>
      <c r="B894" s="306" t="s">
        <v>1348</v>
      </c>
      <c r="C894" s="307" t="s">
        <v>2993</v>
      </c>
      <c r="D894" s="190" t="s">
        <v>79</v>
      </c>
      <c r="E894" s="210">
        <v>17399.2</v>
      </c>
      <c r="F894" s="35">
        <v>41784</v>
      </c>
      <c r="G894" s="42">
        <v>17399.2</v>
      </c>
      <c r="H894" s="630">
        <f t="shared" si="14"/>
        <v>0</v>
      </c>
      <c r="I894" s="621" t="s">
        <v>21</v>
      </c>
    </row>
    <row r="895" spans="1:9" ht="15.75" x14ac:dyDescent="0.25">
      <c r="A895" s="192"/>
      <c r="B895" s="306" t="s">
        <v>1349</v>
      </c>
      <c r="C895" s="307" t="s">
        <v>2993</v>
      </c>
      <c r="D895" s="190" t="s">
        <v>255</v>
      </c>
      <c r="E895" s="210">
        <v>7966</v>
      </c>
      <c r="F895" s="39" t="s">
        <v>3439</v>
      </c>
      <c r="G895" s="42">
        <v>7966</v>
      </c>
      <c r="H895" s="630">
        <f t="shared" si="14"/>
        <v>0</v>
      </c>
      <c r="I895" s="621"/>
    </row>
    <row r="896" spans="1:9" ht="15.75" x14ac:dyDescent="0.25">
      <c r="A896" s="192"/>
      <c r="B896" s="306" t="s">
        <v>1351</v>
      </c>
      <c r="C896" s="307" t="s">
        <v>2993</v>
      </c>
      <c r="D896" s="190" t="s">
        <v>130</v>
      </c>
      <c r="E896" s="210">
        <v>3491.6</v>
      </c>
      <c r="F896" s="35">
        <v>41772</v>
      </c>
      <c r="G896" s="42">
        <v>3491.6</v>
      </c>
      <c r="H896" s="630">
        <f t="shared" si="14"/>
        <v>0</v>
      </c>
      <c r="I896" s="621" t="s">
        <v>21</v>
      </c>
    </row>
    <row r="897" spans="1:9" ht="15.75" x14ac:dyDescent="0.25">
      <c r="A897" s="192"/>
      <c r="B897" s="306" t="s">
        <v>1352</v>
      </c>
      <c r="C897" s="307" t="s">
        <v>2993</v>
      </c>
      <c r="D897" s="190" t="s">
        <v>124</v>
      </c>
      <c r="E897" s="210">
        <v>6969.7</v>
      </c>
      <c r="F897" s="35">
        <v>41772</v>
      </c>
      <c r="G897" s="42">
        <v>6969.7</v>
      </c>
      <c r="H897" s="630">
        <f t="shared" si="14"/>
        <v>0</v>
      </c>
      <c r="I897" s="621" t="s">
        <v>12</v>
      </c>
    </row>
    <row r="898" spans="1:9" ht="15.75" x14ac:dyDescent="0.25">
      <c r="A898" s="192"/>
      <c r="B898" s="306" t="s">
        <v>1354</v>
      </c>
      <c r="C898" s="307" t="s">
        <v>2993</v>
      </c>
      <c r="D898" s="190" t="s">
        <v>250</v>
      </c>
      <c r="E898" s="210">
        <v>8729</v>
      </c>
      <c r="F898" s="35">
        <v>41772</v>
      </c>
      <c r="G898" s="42">
        <v>8729</v>
      </c>
      <c r="H898" s="630">
        <f t="shared" si="14"/>
        <v>0</v>
      </c>
      <c r="I898" s="621" t="s">
        <v>12</v>
      </c>
    </row>
    <row r="899" spans="1:9" ht="15.75" x14ac:dyDescent="0.25">
      <c r="A899" s="192"/>
      <c r="B899" s="306" t="s">
        <v>1355</v>
      </c>
      <c r="C899" s="307" t="s">
        <v>2993</v>
      </c>
      <c r="D899" s="190" t="s">
        <v>366</v>
      </c>
      <c r="E899" s="210">
        <v>4574.7</v>
      </c>
      <c r="F899" s="35">
        <v>41772</v>
      </c>
      <c r="G899" s="42">
        <v>4574.7</v>
      </c>
      <c r="H899" s="630">
        <f t="shared" si="14"/>
        <v>0</v>
      </c>
      <c r="I899" s="621" t="s">
        <v>21</v>
      </c>
    </row>
    <row r="900" spans="1:9" ht="15.75" x14ac:dyDescent="0.25">
      <c r="A900" s="192"/>
      <c r="B900" s="306" t="s">
        <v>1357</v>
      </c>
      <c r="C900" s="307" t="s">
        <v>2993</v>
      </c>
      <c r="D900" s="190" t="s">
        <v>188</v>
      </c>
      <c r="E900" s="210">
        <v>2540</v>
      </c>
      <c r="F900" s="35">
        <v>41772</v>
      </c>
      <c r="G900" s="42">
        <v>2540</v>
      </c>
      <c r="H900" s="630">
        <f t="shared" si="14"/>
        <v>0</v>
      </c>
      <c r="I900" s="621" t="s">
        <v>21</v>
      </c>
    </row>
    <row r="901" spans="1:9" ht="15.75" x14ac:dyDescent="0.25">
      <c r="A901" s="192"/>
      <c r="B901" s="306" t="s">
        <v>1358</v>
      </c>
      <c r="C901" s="307" t="s">
        <v>2993</v>
      </c>
      <c r="D901" s="190" t="s">
        <v>91</v>
      </c>
      <c r="E901" s="210">
        <v>5150</v>
      </c>
      <c r="F901" s="35">
        <v>41772</v>
      </c>
      <c r="G901" s="42">
        <v>5150</v>
      </c>
      <c r="H901" s="630">
        <f t="shared" si="14"/>
        <v>0</v>
      </c>
      <c r="I901" s="621"/>
    </row>
    <row r="902" spans="1:9" ht="15.75" x14ac:dyDescent="0.25">
      <c r="A902" s="192"/>
      <c r="B902" s="306" t="s">
        <v>1360</v>
      </c>
      <c r="C902" s="307" t="s">
        <v>2993</v>
      </c>
      <c r="D902" s="190" t="s">
        <v>1607</v>
      </c>
      <c r="E902" s="210">
        <v>2721.3</v>
      </c>
      <c r="F902" s="35">
        <v>41772</v>
      </c>
      <c r="G902" s="42">
        <v>2721.3</v>
      </c>
      <c r="H902" s="630">
        <f t="shared" si="14"/>
        <v>0</v>
      </c>
      <c r="I902" s="621"/>
    </row>
    <row r="903" spans="1:9" ht="15.75" x14ac:dyDescent="0.25">
      <c r="A903" s="192"/>
      <c r="B903" s="306" t="s">
        <v>1361</v>
      </c>
      <c r="C903" s="307" t="s">
        <v>2993</v>
      </c>
      <c r="D903" s="190" t="s">
        <v>1607</v>
      </c>
      <c r="E903" s="210">
        <v>1255.7</v>
      </c>
      <c r="F903" s="35">
        <v>41772</v>
      </c>
      <c r="G903" s="42">
        <v>1255.7</v>
      </c>
      <c r="H903" s="630">
        <f t="shared" ref="H903:H966" si="15">E903-G903</f>
        <v>0</v>
      </c>
      <c r="I903" s="621"/>
    </row>
    <row r="904" spans="1:9" ht="15.75" x14ac:dyDescent="0.25">
      <c r="A904" s="192"/>
      <c r="B904" s="306" t="s">
        <v>1363</v>
      </c>
      <c r="C904" s="307" t="s">
        <v>2993</v>
      </c>
      <c r="D904" s="190" t="s">
        <v>32</v>
      </c>
      <c r="E904" s="210">
        <v>5176.8</v>
      </c>
      <c r="F904" s="35">
        <v>41772</v>
      </c>
      <c r="G904" s="42">
        <v>5176.8</v>
      </c>
      <c r="H904" s="630">
        <f t="shared" si="15"/>
        <v>0</v>
      </c>
      <c r="I904" s="621" t="s">
        <v>12</v>
      </c>
    </row>
    <row r="905" spans="1:9" ht="15.75" x14ac:dyDescent="0.25">
      <c r="A905" s="192"/>
      <c r="B905" s="306" t="s">
        <v>1364</v>
      </c>
      <c r="C905" s="307" t="s">
        <v>2993</v>
      </c>
      <c r="D905" s="190" t="s">
        <v>29</v>
      </c>
      <c r="E905" s="210">
        <v>2544</v>
      </c>
      <c r="F905" s="35">
        <v>41772</v>
      </c>
      <c r="G905" s="42">
        <v>2544</v>
      </c>
      <c r="H905" s="630">
        <f t="shared" si="15"/>
        <v>0</v>
      </c>
      <c r="I905" s="621" t="s">
        <v>12</v>
      </c>
    </row>
    <row r="906" spans="1:9" ht="15.75" x14ac:dyDescent="0.25">
      <c r="A906" s="192"/>
      <c r="B906" s="306" t="s">
        <v>1365</v>
      </c>
      <c r="C906" s="307" t="s">
        <v>2993</v>
      </c>
      <c r="D906" s="190" t="s">
        <v>34</v>
      </c>
      <c r="E906" s="210">
        <v>2092.8000000000002</v>
      </c>
      <c r="F906" s="35">
        <v>41772</v>
      </c>
      <c r="G906" s="42">
        <v>2092.8000000000002</v>
      </c>
      <c r="H906" s="630">
        <f t="shared" si="15"/>
        <v>0</v>
      </c>
      <c r="I906" s="621" t="s">
        <v>12</v>
      </c>
    </row>
    <row r="907" spans="1:9" ht="15.75" x14ac:dyDescent="0.25">
      <c r="A907" s="192"/>
      <c r="B907" s="306" t="s">
        <v>1366</v>
      </c>
      <c r="C907" s="307" t="s">
        <v>2993</v>
      </c>
      <c r="D907" s="190" t="s">
        <v>1778</v>
      </c>
      <c r="E907" s="210">
        <v>294.39999999999998</v>
      </c>
      <c r="F907" s="35">
        <v>41772</v>
      </c>
      <c r="G907" s="42">
        <v>294.39999999999998</v>
      </c>
      <c r="H907" s="630">
        <f t="shared" si="15"/>
        <v>0</v>
      </c>
      <c r="I907" s="621" t="s">
        <v>12</v>
      </c>
    </row>
    <row r="908" spans="1:9" ht="15.75" x14ac:dyDescent="0.25">
      <c r="A908" s="192"/>
      <c r="B908" s="306" t="s">
        <v>1367</v>
      </c>
      <c r="C908" s="307" t="s">
        <v>2993</v>
      </c>
      <c r="D908" s="190" t="s">
        <v>8</v>
      </c>
      <c r="E908" s="210">
        <v>1329.13</v>
      </c>
      <c r="F908" s="35">
        <v>41772</v>
      </c>
      <c r="G908" s="42">
        <v>1329.13</v>
      </c>
      <c r="H908" s="630">
        <f t="shared" si="15"/>
        <v>0</v>
      </c>
      <c r="I908" s="621"/>
    </row>
    <row r="909" spans="1:9" ht="15.75" x14ac:dyDescent="0.25">
      <c r="A909" s="192"/>
      <c r="B909" s="306" t="s">
        <v>1369</v>
      </c>
      <c r="C909" s="307" t="s">
        <v>2993</v>
      </c>
      <c r="D909" s="190" t="s">
        <v>508</v>
      </c>
      <c r="E909" s="210">
        <v>15065.6</v>
      </c>
      <c r="F909" s="35">
        <v>41772</v>
      </c>
      <c r="G909" s="42">
        <v>15065.6</v>
      </c>
      <c r="H909" s="630">
        <f t="shared" si="15"/>
        <v>0</v>
      </c>
      <c r="I909" s="621"/>
    </row>
    <row r="910" spans="1:9" ht="15.75" x14ac:dyDescent="0.25">
      <c r="A910" s="192"/>
      <c r="B910" s="306" t="s">
        <v>1370</v>
      </c>
      <c r="C910" s="307" t="s">
        <v>2993</v>
      </c>
      <c r="D910" s="190" t="s">
        <v>2409</v>
      </c>
      <c r="E910" s="210">
        <v>1798.2</v>
      </c>
      <c r="F910" s="35">
        <v>41772</v>
      </c>
      <c r="G910" s="42">
        <v>1798.2</v>
      </c>
      <c r="H910" s="630">
        <f t="shared" si="15"/>
        <v>0</v>
      </c>
      <c r="I910" s="621" t="s">
        <v>12</v>
      </c>
    </row>
    <row r="911" spans="1:9" ht="15.75" x14ac:dyDescent="0.25">
      <c r="A911" s="192"/>
      <c r="B911" s="306" t="s">
        <v>1371</v>
      </c>
      <c r="C911" s="307" t="s">
        <v>2993</v>
      </c>
      <c r="D911" s="190" t="s">
        <v>16</v>
      </c>
      <c r="E911" s="210">
        <v>15498.6</v>
      </c>
      <c r="F911" s="38">
        <v>41816</v>
      </c>
      <c r="G911" s="219">
        <v>15498.6</v>
      </c>
      <c r="H911" s="630">
        <f t="shared" si="15"/>
        <v>0</v>
      </c>
      <c r="I911" s="621"/>
    </row>
    <row r="912" spans="1:9" ht="15.75" x14ac:dyDescent="0.25">
      <c r="A912" s="192"/>
      <c r="B912" s="306" t="s">
        <v>1373</v>
      </c>
      <c r="C912" s="307" t="s">
        <v>2993</v>
      </c>
      <c r="D912" s="190" t="s">
        <v>47</v>
      </c>
      <c r="E912" s="210">
        <v>2388</v>
      </c>
      <c r="F912" s="35">
        <v>41772</v>
      </c>
      <c r="G912" s="42">
        <v>2388</v>
      </c>
      <c r="H912" s="630">
        <f t="shared" si="15"/>
        <v>0</v>
      </c>
      <c r="I912" s="621" t="s">
        <v>12</v>
      </c>
    </row>
    <row r="913" spans="1:9" ht="15.75" x14ac:dyDescent="0.25">
      <c r="A913" s="192"/>
      <c r="B913" s="306" t="s">
        <v>1374</v>
      </c>
      <c r="C913" s="307" t="s">
        <v>2993</v>
      </c>
      <c r="D913" s="190" t="s">
        <v>51</v>
      </c>
      <c r="E913" s="210">
        <v>983</v>
      </c>
      <c r="F913" s="35">
        <v>41772</v>
      </c>
      <c r="G913" s="42">
        <v>983</v>
      </c>
      <c r="H913" s="630">
        <f t="shared" si="15"/>
        <v>0</v>
      </c>
      <c r="I913" s="621"/>
    </row>
    <row r="914" spans="1:9" ht="15.75" x14ac:dyDescent="0.25">
      <c r="A914" s="192"/>
      <c r="B914" s="306" t="s">
        <v>1375</v>
      </c>
      <c r="C914" s="307" t="s">
        <v>2993</v>
      </c>
      <c r="D914" s="190" t="s">
        <v>8</v>
      </c>
      <c r="E914" s="210">
        <v>5256</v>
      </c>
      <c r="F914" s="35">
        <v>41772</v>
      </c>
      <c r="G914" s="42">
        <v>5256</v>
      </c>
      <c r="H914" s="630">
        <f t="shared" si="15"/>
        <v>0</v>
      </c>
      <c r="I914" s="621"/>
    </row>
    <row r="915" spans="1:9" ht="15.75" x14ac:dyDescent="0.25">
      <c r="A915" s="192"/>
      <c r="B915" s="306" t="s">
        <v>1377</v>
      </c>
      <c r="C915" s="307" t="s">
        <v>2993</v>
      </c>
      <c r="D915" s="190" t="s">
        <v>269</v>
      </c>
      <c r="E915" s="210">
        <v>9582</v>
      </c>
      <c r="F915" s="35">
        <v>41772</v>
      </c>
      <c r="G915" s="42">
        <v>9582</v>
      </c>
      <c r="H915" s="630">
        <f t="shared" si="15"/>
        <v>0</v>
      </c>
      <c r="I915" s="621"/>
    </row>
    <row r="916" spans="1:9" ht="15.75" x14ac:dyDescent="0.25">
      <c r="A916" s="192"/>
      <c r="B916" s="306" t="s">
        <v>1378</v>
      </c>
      <c r="C916" s="307" t="s">
        <v>2993</v>
      </c>
      <c r="D916" s="190" t="s">
        <v>8</v>
      </c>
      <c r="E916" s="210">
        <v>2251.5</v>
      </c>
      <c r="F916" s="35">
        <v>41772</v>
      </c>
      <c r="G916" s="42">
        <v>2251.5</v>
      </c>
      <c r="H916" s="630">
        <f t="shared" si="15"/>
        <v>0</v>
      </c>
      <c r="I916" s="621"/>
    </row>
    <row r="917" spans="1:9" ht="15.75" x14ac:dyDescent="0.25">
      <c r="A917" s="192"/>
      <c r="B917" s="306" t="s">
        <v>1379</v>
      </c>
      <c r="C917" s="307" t="s">
        <v>2993</v>
      </c>
      <c r="D917" s="190" t="s">
        <v>8</v>
      </c>
      <c r="E917" s="210">
        <v>461</v>
      </c>
      <c r="F917" s="35">
        <v>41772</v>
      </c>
      <c r="G917" s="42">
        <v>461</v>
      </c>
      <c r="H917" s="630">
        <f t="shared" si="15"/>
        <v>0</v>
      </c>
      <c r="I917" s="621"/>
    </row>
    <row r="918" spans="1:9" ht="15.75" x14ac:dyDescent="0.25">
      <c r="A918" s="192"/>
      <c r="B918" s="306" t="s">
        <v>1381</v>
      </c>
      <c r="C918" s="307" t="s">
        <v>2993</v>
      </c>
      <c r="D918" s="190" t="s">
        <v>840</v>
      </c>
      <c r="E918" s="210">
        <v>7709</v>
      </c>
      <c r="F918" s="35">
        <v>41772</v>
      </c>
      <c r="G918" s="42">
        <v>7709</v>
      </c>
      <c r="H918" s="630">
        <f t="shared" si="15"/>
        <v>0</v>
      </c>
      <c r="I918" s="621"/>
    </row>
    <row r="919" spans="1:9" ht="15.75" x14ac:dyDescent="0.25">
      <c r="A919" s="192"/>
      <c r="B919" s="306" t="s">
        <v>1383</v>
      </c>
      <c r="C919" s="307" t="s">
        <v>2993</v>
      </c>
      <c r="D919" s="190" t="s">
        <v>665</v>
      </c>
      <c r="E919" s="210">
        <v>3866.4</v>
      </c>
      <c r="F919" s="35">
        <v>41772</v>
      </c>
      <c r="G919" s="42">
        <v>3866.4</v>
      </c>
      <c r="H919" s="630">
        <f t="shared" si="15"/>
        <v>0</v>
      </c>
      <c r="I919" s="621"/>
    </row>
    <row r="920" spans="1:9" ht="15.75" x14ac:dyDescent="0.25">
      <c r="A920" s="192"/>
      <c r="B920" s="306" t="s">
        <v>1386</v>
      </c>
      <c r="C920" s="307" t="s">
        <v>2993</v>
      </c>
      <c r="D920" s="190" t="s">
        <v>665</v>
      </c>
      <c r="E920" s="210">
        <v>235.2</v>
      </c>
      <c r="F920" s="35">
        <v>41772</v>
      </c>
      <c r="G920" s="42">
        <v>235.2</v>
      </c>
      <c r="H920" s="630">
        <f t="shared" si="15"/>
        <v>0</v>
      </c>
      <c r="I920" s="621"/>
    </row>
    <row r="921" spans="1:9" ht="15.75" x14ac:dyDescent="0.25">
      <c r="A921" s="192"/>
      <c r="B921" s="306" t="s">
        <v>1387</v>
      </c>
      <c r="C921" s="307" t="s">
        <v>2993</v>
      </c>
      <c r="D921" s="190" t="s">
        <v>257</v>
      </c>
      <c r="E921" s="210">
        <v>15048.6</v>
      </c>
      <c r="F921" s="35">
        <v>41773</v>
      </c>
      <c r="G921" s="54">
        <v>15048.6</v>
      </c>
      <c r="H921" s="630">
        <f t="shared" si="15"/>
        <v>0</v>
      </c>
      <c r="I921" s="621" t="s">
        <v>21</v>
      </c>
    </row>
    <row r="922" spans="1:9" ht="15.75" x14ac:dyDescent="0.25">
      <c r="A922" s="192"/>
      <c r="B922" s="306" t="s">
        <v>1388</v>
      </c>
      <c r="C922" s="307" t="s">
        <v>2993</v>
      </c>
      <c r="D922" s="190" t="s">
        <v>144</v>
      </c>
      <c r="E922" s="210">
        <v>3037.5</v>
      </c>
      <c r="F922" s="35">
        <v>41773</v>
      </c>
      <c r="G922" s="54">
        <v>3037.5</v>
      </c>
      <c r="H922" s="630">
        <f t="shared" si="15"/>
        <v>0</v>
      </c>
      <c r="I922" s="621" t="s">
        <v>21</v>
      </c>
    </row>
    <row r="923" spans="1:9" ht="15.75" x14ac:dyDescent="0.25">
      <c r="A923" s="192"/>
      <c r="B923" s="306" t="s">
        <v>1389</v>
      </c>
      <c r="C923" s="307" t="s">
        <v>2993</v>
      </c>
      <c r="D923" s="190" t="s">
        <v>233</v>
      </c>
      <c r="E923" s="210">
        <v>1269.5</v>
      </c>
      <c r="F923" s="35">
        <v>41773</v>
      </c>
      <c r="G923" s="54">
        <v>1269.5</v>
      </c>
      <c r="H923" s="630">
        <f t="shared" si="15"/>
        <v>0</v>
      </c>
      <c r="I923" s="621" t="s">
        <v>21</v>
      </c>
    </row>
    <row r="924" spans="1:9" ht="15.75" x14ac:dyDescent="0.25">
      <c r="A924" s="192"/>
      <c r="B924" s="306" t="s">
        <v>1391</v>
      </c>
      <c r="C924" s="307" t="s">
        <v>2993</v>
      </c>
      <c r="D924" s="190" t="s">
        <v>99</v>
      </c>
      <c r="E924" s="210">
        <v>4627.7</v>
      </c>
      <c r="F924" s="35">
        <v>41773</v>
      </c>
      <c r="G924" s="54">
        <v>4627.7</v>
      </c>
      <c r="H924" s="630">
        <f t="shared" si="15"/>
        <v>0</v>
      </c>
      <c r="I924" s="621" t="s">
        <v>21</v>
      </c>
    </row>
    <row r="925" spans="1:9" ht="15.75" x14ac:dyDescent="0.25">
      <c r="A925" s="192"/>
      <c r="B925" s="306" t="s">
        <v>1392</v>
      </c>
      <c r="C925" s="307" t="s">
        <v>2993</v>
      </c>
      <c r="D925" s="190" t="s">
        <v>234</v>
      </c>
      <c r="E925" s="210">
        <v>694.4</v>
      </c>
      <c r="F925" s="35">
        <v>41773</v>
      </c>
      <c r="G925" s="54">
        <v>694.4</v>
      </c>
      <c r="H925" s="630">
        <f t="shared" si="15"/>
        <v>0</v>
      </c>
      <c r="I925" s="621" t="s">
        <v>21</v>
      </c>
    </row>
    <row r="926" spans="1:9" ht="15.75" x14ac:dyDescent="0.25">
      <c r="A926" s="192"/>
      <c r="B926" s="306" t="s">
        <v>1393</v>
      </c>
      <c r="C926" s="307" t="s">
        <v>2993</v>
      </c>
      <c r="D926" s="190" t="s">
        <v>78</v>
      </c>
      <c r="E926" s="210">
        <v>2307</v>
      </c>
      <c r="F926" s="35">
        <v>41773</v>
      </c>
      <c r="G926" s="54">
        <v>2307</v>
      </c>
      <c r="H926" s="630">
        <f t="shared" si="15"/>
        <v>0</v>
      </c>
      <c r="I926" s="621" t="s">
        <v>21</v>
      </c>
    </row>
    <row r="927" spans="1:9" ht="15.75" x14ac:dyDescent="0.25">
      <c r="A927" s="192"/>
      <c r="B927" s="306" t="s">
        <v>1394</v>
      </c>
      <c r="C927" s="307" t="s">
        <v>2993</v>
      </c>
      <c r="D927" s="190" t="s">
        <v>14</v>
      </c>
      <c r="E927" s="210">
        <v>4340</v>
      </c>
      <c r="F927" s="35">
        <v>41773</v>
      </c>
      <c r="G927" s="54">
        <v>4340</v>
      </c>
      <c r="H927" s="630">
        <f t="shared" si="15"/>
        <v>0</v>
      </c>
      <c r="I927" s="621" t="s">
        <v>217</v>
      </c>
    </row>
    <row r="928" spans="1:9" ht="15.75" x14ac:dyDescent="0.25">
      <c r="A928" s="192"/>
      <c r="B928" s="306" t="s">
        <v>1396</v>
      </c>
      <c r="C928" s="307" t="s">
        <v>2993</v>
      </c>
      <c r="D928" s="190" t="s">
        <v>3154</v>
      </c>
      <c r="E928" s="210">
        <v>31200</v>
      </c>
      <c r="F928" s="45" t="s">
        <v>3155</v>
      </c>
      <c r="G928" s="42">
        <v>31200</v>
      </c>
      <c r="H928" s="630">
        <f t="shared" si="15"/>
        <v>0</v>
      </c>
      <c r="I928" s="621"/>
    </row>
    <row r="929" spans="1:9" ht="15.75" x14ac:dyDescent="0.25">
      <c r="A929" s="192"/>
      <c r="B929" s="306" t="s">
        <v>1398</v>
      </c>
      <c r="C929" s="307" t="s">
        <v>2993</v>
      </c>
      <c r="D929" s="190" t="s">
        <v>3117</v>
      </c>
      <c r="E929" s="210">
        <v>79493</v>
      </c>
      <c r="F929" s="35">
        <v>41781</v>
      </c>
      <c r="G929" s="42">
        <v>79493</v>
      </c>
      <c r="H929" s="630">
        <f t="shared" si="15"/>
        <v>0</v>
      </c>
      <c r="I929" s="621" t="s">
        <v>217</v>
      </c>
    </row>
    <row r="930" spans="1:9" ht="15.75" x14ac:dyDescent="0.25">
      <c r="A930" s="192">
        <v>41773</v>
      </c>
      <c r="B930" s="306" t="s">
        <v>1399</v>
      </c>
      <c r="C930" s="307" t="s">
        <v>2993</v>
      </c>
      <c r="D930" s="190" t="s">
        <v>180</v>
      </c>
      <c r="E930" s="210">
        <v>29729.62</v>
      </c>
      <c r="F930" s="45" t="s">
        <v>3156</v>
      </c>
      <c r="G930" s="42">
        <v>29729.62</v>
      </c>
      <c r="H930" s="630">
        <f t="shared" si="15"/>
        <v>0</v>
      </c>
      <c r="I930" s="621" t="s">
        <v>12</v>
      </c>
    </row>
    <row r="931" spans="1:9" ht="15.75" x14ac:dyDescent="0.25">
      <c r="A931" s="187"/>
      <c r="B931" s="306" t="s">
        <v>1400</v>
      </c>
      <c r="C931" s="307" t="s">
        <v>2993</v>
      </c>
      <c r="D931" s="190" t="s">
        <v>479</v>
      </c>
      <c r="E931" s="210">
        <v>22779</v>
      </c>
      <c r="F931" s="35">
        <v>41773</v>
      </c>
      <c r="G931" s="42">
        <v>22779</v>
      </c>
      <c r="H931" s="630">
        <f t="shared" si="15"/>
        <v>0</v>
      </c>
      <c r="I931" s="623" t="s">
        <v>65</v>
      </c>
    </row>
    <row r="932" spans="1:9" ht="15.75" x14ac:dyDescent="0.25">
      <c r="A932" s="192"/>
      <c r="B932" s="306" t="s">
        <v>1401</v>
      </c>
      <c r="C932" s="307" t="s">
        <v>2993</v>
      </c>
      <c r="D932" s="190" t="s">
        <v>349</v>
      </c>
      <c r="E932" s="210">
        <v>15523</v>
      </c>
      <c r="F932" s="35">
        <v>41778</v>
      </c>
      <c r="G932" s="42">
        <v>15523</v>
      </c>
      <c r="H932" s="630">
        <f t="shared" si="15"/>
        <v>0</v>
      </c>
      <c r="I932" s="621" t="s">
        <v>65</v>
      </c>
    </row>
    <row r="933" spans="1:9" ht="15.75" x14ac:dyDescent="0.25">
      <c r="A933" s="192"/>
      <c r="B933" s="306" t="s">
        <v>1403</v>
      </c>
      <c r="C933" s="307" t="s">
        <v>2993</v>
      </c>
      <c r="D933" s="190" t="s">
        <v>3157</v>
      </c>
      <c r="E933" s="210">
        <v>11520</v>
      </c>
      <c r="F933" s="35">
        <v>41773</v>
      </c>
      <c r="G933" s="42">
        <v>11520</v>
      </c>
      <c r="H933" s="630">
        <f t="shared" si="15"/>
        <v>0</v>
      </c>
      <c r="I933" s="623"/>
    </row>
    <row r="934" spans="1:9" ht="15.75" x14ac:dyDescent="0.25">
      <c r="A934" s="192"/>
      <c r="B934" s="306" t="s">
        <v>1405</v>
      </c>
      <c r="C934" s="307" t="s">
        <v>2993</v>
      </c>
      <c r="D934" s="190" t="s">
        <v>116</v>
      </c>
      <c r="E934" s="210">
        <v>3580</v>
      </c>
      <c r="F934" s="35">
        <v>41773</v>
      </c>
      <c r="G934" s="42">
        <v>3580</v>
      </c>
      <c r="H934" s="630">
        <f t="shared" si="15"/>
        <v>0</v>
      </c>
      <c r="I934" s="621"/>
    </row>
    <row r="935" spans="1:9" ht="15.75" x14ac:dyDescent="0.25">
      <c r="A935" s="192"/>
      <c r="B935" s="306" t="s">
        <v>1406</v>
      </c>
      <c r="C935" s="307" t="s">
        <v>2993</v>
      </c>
      <c r="D935" s="190" t="s">
        <v>152</v>
      </c>
      <c r="E935" s="210">
        <v>200</v>
      </c>
      <c r="F935" s="35">
        <v>41773</v>
      </c>
      <c r="G935" s="42">
        <v>200</v>
      </c>
      <c r="H935" s="630">
        <f t="shared" si="15"/>
        <v>0</v>
      </c>
      <c r="I935" s="621"/>
    </row>
    <row r="936" spans="1:9" ht="15.75" x14ac:dyDescent="0.25">
      <c r="A936" s="192"/>
      <c r="B936" s="306" t="s">
        <v>1407</v>
      </c>
      <c r="C936" s="307" t="s">
        <v>2993</v>
      </c>
      <c r="D936" s="190" t="s">
        <v>8</v>
      </c>
      <c r="E936" s="210">
        <v>1094</v>
      </c>
      <c r="F936" s="35">
        <v>41773</v>
      </c>
      <c r="G936" s="42">
        <v>1094</v>
      </c>
      <c r="H936" s="630">
        <f t="shared" si="15"/>
        <v>0</v>
      </c>
      <c r="I936" s="621"/>
    </row>
    <row r="937" spans="1:9" ht="15.75" x14ac:dyDescent="0.25">
      <c r="A937" s="192"/>
      <c r="B937" s="306" t="s">
        <v>1409</v>
      </c>
      <c r="C937" s="307" t="s">
        <v>2993</v>
      </c>
      <c r="D937" s="190" t="s">
        <v>3158</v>
      </c>
      <c r="E937" s="210">
        <v>5977</v>
      </c>
      <c r="F937" s="35">
        <v>41773</v>
      </c>
      <c r="G937" s="42">
        <v>5977</v>
      </c>
      <c r="H937" s="630">
        <f t="shared" si="15"/>
        <v>0</v>
      </c>
      <c r="I937" s="621"/>
    </row>
    <row r="938" spans="1:9" ht="15.75" x14ac:dyDescent="0.25">
      <c r="A938" s="192"/>
      <c r="B938" s="306" t="s">
        <v>1410</v>
      </c>
      <c r="C938" s="307" t="s">
        <v>2993</v>
      </c>
      <c r="D938" s="190" t="s">
        <v>123</v>
      </c>
      <c r="E938" s="210">
        <v>1193</v>
      </c>
      <c r="F938" s="35">
        <v>41773</v>
      </c>
      <c r="G938" s="42">
        <v>1193</v>
      </c>
      <c r="H938" s="630">
        <f t="shared" si="15"/>
        <v>0</v>
      </c>
      <c r="I938" s="621"/>
    </row>
    <row r="939" spans="1:9" ht="15.75" x14ac:dyDescent="0.25">
      <c r="A939" s="192"/>
      <c r="B939" s="306" t="s">
        <v>1411</v>
      </c>
      <c r="C939" s="307" t="s">
        <v>2993</v>
      </c>
      <c r="D939" s="190" t="s">
        <v>16</v>
      </c>
      <c r="E939" s="210">
        <v>283997</v>
      </c>
      <c r="F939" s="38">
        <v>41816</v>
      </c>
      <c r="G939" s="219">
        <v>283997</v>
      </c>
      <c r="H939" s="630">
        <f t="shared" si="15"/>
        <v>0</v>
      </c>
      <c r="I939" s="621"/>
    </row>
    <row r="940" spans="1:9" ht="15.75" x14ac:dyDescent="0.25">
      <c r="A940" s="192"/>
      <c r="B940" s="306" t="s">
        <v>1413</v>
      </c>
      <c r="C940" s="307" t="s">
        <v>2993</v>
      </c>
      <c r="D940" s="190" t="s">
        <v>260</v>
      </c>
      <c r="E940" s="210">
        <v>1704</v>
      </c>
      <c r="F940" s="35">
        <v>41774</v>
      </c>
      <c r="G940" s="42">
        <v>1704</v>
      </c>
      <c r="H940" s="630">
        <f t="shared" si="15"/>
        <v>0</v>
      </c>
      <c r="I940" s="621" t="s">
        <v>3159</v>
      </c>
    </row>
    <row r="941" spans="1:9" ht="15.75" x14ac:dyDescent="0.25">
      <c r="A941" s="192"/>
      <c r="B941" s="306" t="s">
        <v>1414</v>
      </c>
      <c r="C941" s="307" t="s">
        <v>2993</v>
      </c>
      <c r="D941" s="190" t="s">
        <v>62</v>
      </c>
      <c r="E941" s="210">
        <v>31421</v>
      </c>
      <c r="F941" s="35">
        <v>41773</v>
      </c>
      <c r="G941" s="42">
        <v>31421</v>
      </c>
      <c r="H941" s="630">
        <f t="shared" si="15"/>
        <v>0</v>
      </c>
      <c r="I941" s="621"/>
    </row>
    <row r="942" spans="1:9" ht="15.75" x14ac:dyDescent="0.25">
      <c r="A942" s="192"/>
      <c r="B942" s="306" t="s">
        <v>1415</v>
      </c>
      <c r="C942" s="307" t="s">
        <v>2993</v>
      </c>
      <c r="D942" s="190" t="s">
        <v>8</v>
      </c>
      <c r="E942" s="210">
        <v>3844.5</v>
      </c>
      <c r="F942" s="35">
        <v>41773</v>
      </c>
      <c r="G942" s="42">
        <v>3844.5</v>
      </c>
      <c r="H942" s="630">
        <f t="shared" si="15"/>
        <v>0</v>
      </c>
      <c r="I942" s="621"/>
    </row>
    <row r="943" spans="1:9" ht="15.75" x14ac:dyDescent="0.25">
      <c r="A943" s="192"/>
      <c r="B943" s="306" t="s">
        <v>1417</v>
      </c>
      <c r="C943" s="307" t="s">
        <v>2993</v>
      </c>
      <c r="D943" s="190" t="s">
        <v>163</v>
      </c>
      <c r="E943" s="210">
        <v>3414</v>
      </c>
      <c r="F943" s="35">
        <v>41773</v>
      </c>
      <c r="G943" s="42">
        <v>3414</v>
      </c>
      <c r="H943" s="630">
        <f t="shared" si="15"/>
        <v>0</v>
      </c>
      <c r="I943" s="621"/>
    </row>
    <row r="944" spans="1:9" ht="15.75" x14ac:dyDescent="0.25">
      <c r="A944" s="192"/>
      <c r="B944" s="306" t="s">
        <v>1418</v>
      </c>
      <c r="C944" s="307" t="s">
        <v>2993</v>
      </c>
      <c r="D944" s="190" t="s">
        <v>269</v>
      </c>
      <c r="E944" s="210">
        <v>6366.5</v>
      </c>
      <c r="F944" s="35">
        <v>41773</v>
      </c>
      <c r="G944" s="42">
        <v>6366.5</v>
      </c>
      <c r="H944" s="630">
        <f t="shared" si="15"/>
        <v>0</v>
      </c>
      <c r="I944" s="621"/>
    </row>
    <row r="945" spans="1:9" ht="15.75" x14ac:dyDescent="0.25">
      <c r="A945" s="192"/>
      <c r="B945" s="306" t="s">
        <v>1419</v>
      </c>
      <c r="C945" s="307" t="s">
        <v>2993</v>
      </c>
      <c r="D945" s="190" t="s">
        <v>11</v>
      </c>
      <c r="E945" s="210">
        <v>41368.5</v>
      </c>
      <c r="F945" s="38">
        <v>41796</v>
      </c>
      <c r="G945" s="219">
        <v>41368.5</v>
      </c>
      <c r="H945" s="630">
        <f t="shared" si="15"/>
        <v>0</v>
      </c>
      <c r="I945" s="621" t="s">
        <v>3160</v>
      </c>
    </row>
    <row r="946" spans="1:9" ht="15.75" x14ac:dyDescent="0.25">
      <c r="A946" s="192"/>
      <c r="B946" s="306" t="s">
        <v>1421</v>
      </c>
      <c r="C946" s="307" t="s">
        <v>2993</v>
      </c>
      <c r="D946" s="190" t="s">
        <v>3161</v>
      </c>
      <c r="E946" s="210">
        <v>2448</v>
      </c>
      <c r="F946" s="35">
        <v>41773</v>
      </c>
      <c r="G946" s="42">
        <v>2448</v>
      </c>
      <c r="H946" s="630">
        <f t="shared" si="15"/>
        <v>0</v>
      </c>
      <c r="I946" s="621" t="s">
        <v>65</v>
      </c>
    </row>
    <row r="947" spans="1:9" ht="15.75" x14ac:dyDescent="0.25">
      <c r="A947" s="192"/>
      <c r="B947" s="306" t="s">
        <v>1422</v>
      </c>
      <c r="C947" s="307" t="s">
        <v>2993</v>
      </c>
      <c r="D947" s="190" t="s">
        <v>501</v>
      </c>
      <c r="E947" s="210">
        <v>4717.5</v>
      </c>
      <c r="F947" s="35">
        <v>41773</v>
      </c>
      <c r="G947" s="42">
        <v>4717.5</v>
      </c>
      <c r="H947" s="630">
        <f t="shared" si="15"/>
        <v>0</v>
      </c>
      <c r="I947" s="621"/>
    </row>
    <row r="948" spans="1:9" ht="15.75" x14ac:dyDescent="0.25">
      <c r="A948" s="192"/>
      <c r="B948" s="306" t="s">
        <v>1424</v>
      </c>
      <c r="C948" s="307" t="s">
        <v>2993</v>
      </c>
      <c r="D948" s="190" t="s">
        <v>54</v>
      </c>
      <c r="E948" s="210">
        <v>11402</v>
      </c>
      <c r="F948" s="35">
        <v>41775</v>
      </c>
      <c r="G948" s="42">
        <v>11402</v>
      </c>
      <c r="H948" s="630">
        <f t="shared" si="15"/>
        <v>0</v>
      </c>
      <c r="I948" s="621" t="s">
        <v>30</v>
      </c>
    </row>
    <row r="949" spans="1:9" ht="15.75" x14ac:dyDescent="0.25">
      <c r="A949" s="192"/>
      <c r="B949" s="306" t="s">
        <v>1425</v>
      </c>
      <c r="C949" s="307" t="s">
        <v>2993</v>
      </c>
      <c r="D949" s="190" t="s">
        <v>338</v>
      </c>
      <c r="E949" s="210">
        <v>543</v>
      </c>
      <c r="F949" s="35">
        <v>41773</v>
      </c>
      <c r="G949" s="42">
        <v>543</v>
      </c>
      <c r="H949" s="630">
        <f t="shared" si="15"/>
        <v>0</v>
      </c>
      <c r="I949" s="621"/>
    </row>
    <row r="950" spans="1:9" ht="15.75" x14ac:dyDescent="0.25">
      <c r="A950" s="192"/>
      <c r="B950" s="306" t="s">
        <v>1426</v>
      </c>
      <c r="C950" s="307" t="s">
        <v>2993</v>
      </c>
      <c r="D950" s="190" t="s">
        <v>58</v>
      </c>
      <c r="E950" s="210">
        <v>2012</v>
      </c>
      <c r="F950" s="35">
        <v>41773</v>
      </c>
      <c r="G950" s="42">
        <v>2012</v>
      </c>
      <c r="H950" s="630">
        <f t="shared" si="15"/>
        <v>0</v>
      </c>
      <c r="I950" s="621"/>
    </row>
    <row r="951" spans="1:9" ht="15.75" x14ac:dyDescent="0.25">
      <c r="A951" s="192"/>
      <c r="B951" s="306" t="s">
        <v>1427</v>
      </c>
      <c r="C951" s="307" t="s">
        <v>2993</v>
      </c>
      <c r="D951" s="190" t="s">
        <v>215</v>
      </c>
      <c r="E951" s="210">
        <v>346.5</v>
      </c>
      <c r="F951" s="35">
        <v>41773</v>
      </c>
      <c r="G951" s="42">
        <v>346.5</v>
      </c>
      <c r="H951" s="630">
        <f t="shared" si="15"/>
        <v>0</v>
      </c>
      <c r="I951" s="621"/>
    </row>
    <row r="952" spans="1:9" ht="15.75" x14ac:dyDescent="0.25">
      <c r="A952" s="192"/>
      <c r="B952" s="306" t="s">
        <v>1428</v>
      </c>
      <c r="C952" s="307" t="s">
        <v>2993</v>
      </c>
      <c r="D952" s="190" t="s">
        <v>34</v>
      </c>
      <c r="E952" s="210">
        <v>2203</v>
      </c>
      <c r="F952" s="35">
        <v>41773</v>
      </c>
      <c r="G952" s="42">
        <v>2203</v>
      </c>
      <c r="H952" s="630">
        <f t="shared" si="15"/>
        <v>0</v>
      </c>
      <c r="I952" s="621"/>
    </row>
    <row r="953" spans="1:9" ht="15.75" x14ac:dyDescent="0.25">
      <c r="A953" s="192"/>
      <c r="B953" s="306" t="s">
        <v>1429</v>
      </c>
      <c r="C953" s="307" t="s">
        <v>2993</v>
      </c>
      <c r="D953" s="190" t="s">
        <v>29</v>
      </c>
      <c r="E953" s="210">
        <v>4790.5</v>
      </c>
      <c r="F953" s="35">
        <v>41773</v>
      </c>
      <c r="G953" s="42">
        <v>4790.5</v>
      </c>
      <c r="H953" s="630">
        <f t="shared" si="15"/>
        <v>0</v>
      </c>
      <c r="I953" s="621" t="s">
        <v>30</v>
      </c>
    </row>
    <row r="954" spans="1:9" ht="15.75" x14ac:dyDescent="0.25">
      <c r="A954" s="192"/>
      <c r="B954" s="306" t="s">
        <v>1430</v>
      </c>
      <c r="C954" s="307" t="s">
        <v>2993</v>
      </c>
      <c r="D954" s="190" t="s">
        <v>47</v>
      </c>
      <c r="E954" s="210">
        <v>2760</v>
      </c>
      <c r="F954" s="35">
        <v>41773</v>
      </c>
      <c r="G954" s="42">
        <v>2760</v>
      </c>
      <c r="H954" s="630">
        <f t="shared" si="15"/>
        <v>0</v>
      </c>
      <c r="I954" s="621" t="s">
        <v>30</v>
      </c>
    </row>
    <row r="955" spans="1:9" ht="15.75" x14ac:dyDescent="0.25">
      <c r="A955" s="192"/>
      <c r="B955" s="306" t="s">
        <v>1431</v>
      </c>
      <c r="C955" s="307" t="s">
        <v>2993</v>
      </c>
      <c r="D955" s="190" t="s">
        <v>250</v>
      </c>
      <c r="E955" s="210">
        <v>13265.5</v>
      </c>
      <c r="F955" s="35">
        <v>41773</v>
      </c>
      <c r="G955" s="42">
        <v>13265.5</v>
      </c>
      <c r="H955" s="630">
        <f t="shared" si="15"/>
        <v>0</v>
      </c>
      <c r="I955" s="621" t="s">
        <v>30</v>
      </c>
    </row>
    <row r="956" spans="1:9" ht="15.75" x14ac:dyDescent="0.25">
      <c r="A956" s="192"/>
      <c r="B956" s="306" t="s">
        <v>1432</v>
      </c>
      <c r="C956" s="307" t="s">
        <v>2993</v>
      </c>
      <c r="D956" s="190" t="s">
        <v>22</v>
      </c>
      <c r="E956" s="210">
        <v>2091</v>
      </c>
      <c r="F956" s="35">
        <v>41773</v>
      </c>
      <c r="G956" s="42">
        <v>2091</v>
      </c>
      <c r="H956" s="630">
        <f t="shared" si="15"/>
        <v>0</v>
      </c>
      <c r="I956" s="621"/>
    </row>
    <row r="957" spans="1:9" ht="15.75" x14ac:dyDescent="0.25">
      <c r="A957" s="192"/>
      <c r="B957" s="306" t="s">
        <v>1433</v>
      </c>
      <c r="C957" s="307" t="s">
        <v>2993</v>
      </c>
      <c r="D957" s="190" t="s">
        <v>2972</v>
      </c>
      <c r="E957" s="210">
        <v>5973.5</v>
      </c>
      <c r="F957" s="53" t="s">
        <v>3162</v>
      </c>
      <c r="G957" s="42">
        <v>5973.5</v>
      </c>
      <c r="H957" s="630">
        <f t="shared" si="15"/>
        <v>0</v>
      </c>
      <c r="I957" s="621" t="s">
        <v>12</v>
      </c>
    </row>
    <row r="958" spans="1:9" ht="15.75" x14ac:dyDescent="0.25">
      <c r="A958" s="192"/>
      <c r="B958" s="306" t="s">
        <v>1435</v>
      </c>
      <c r="C958" s="307" t="s">
        <v>2993</v>
      </c>
      <c r="D958" s="190" t="s">
        <v>80</v>
      </c>
      <c r="E958" s="210">
        <v>2288.5</v>
      </c>
      <c r="F958" s="35">
        <v>41774</v>
      </c>
      <c r="G958" s="42">
        <v>2288.5</v>
      </c>
      <c r="H958" s="630">
        <f t="shared" si="15"/>
        <v>0</v>
      </c>
      <c r="I958" s="621" t="s">
        <v>12</v>
      </c>
    </row>
    <row r="959" spans="1:9" ht="15.75" x14ac:dyDescent="0.25">
      <c r="A959" s="192"/>
      <c r="B959" s="306" t="s">
        <v>1436</v>
      </c>
      <c r="C959" s="307" t="s">
        <v>2993</v>
      </c>
      <c r="D959" s="190" t="s">
        <v>78</v>
      </c>
      <c r="E959" s="210">
        <v>2122</v>
      </c>
      <c r="F959" s="35">
        <v>41774</v>
      </c>
      <c r="G959" s="42">
        <v>2122</v>
      </c>
      <c r="H959" s="630">
        <f t="shared" si="15"/>
        <v>0</v>
      </c>
      <c r="I959" s="621" t="s">
        <v>12</v>
      </c>
    </row>
    <row r="960" spans="1:9" ht="15.75" x14ac:dyDescent="0.25">
      <c r="A960" s="192"/>
      <c r="B960" s="306" t="s">
        <v>1437</v>
      </c>
      <c r="C960" s="307" t="s">
        <v>2993</v>
      </c>
      <c r="D960" s="190" t="s">
        <v>144</v>
      </c>
      <c r="E960" s="210">
        <v>2725.5</v>
      </c>
      <c r="F960" s="35">
        <v>41774</v>
      </c>
      <c r="G960" s="42">
        <v>2725.5</v>
      </c>
      <c r="H960" s="630">
        <f t="shared" si="15"/>
        <v>0</v>
      </c>
      <c r="I960" s="621" t="s">
        <v>12</v>
      </c>
    </row>
    <row r="961" spans="1:9" ht="15.75" x14ac:dyDescent="0.25">
      <c r="A961" s="192"/>
      <c r="B961" s="306" t="s">
        <v>1438</v>
      </c>
      <c r="C961" s="307" t="s">
        <v>2993</v>
      </c>
      <c r="D961" s="190" t="s">
        <v>3163</v>
      </c>
      <c r="E961" s="210">
        <v>13800</v>
      </c>
      <c r="F961" s="35">
        <v>41779</v>
      </c>
      <c r="G961" s="42">
        <v>13800</v>
      </c>
      <c r="H961" s="630">
        <f t="shared" si="15"/>
        <v>0</v>
      </c>
      <c r="I961" s="621" t="s">
        <v>21</v>
      </c>
    </row>
    <row r="962" spans="1:9" ht="15.75" x14ac:dyDescent="0.25">
      <c r="A962" s="192"/>
      <c r="B962" s="306" t="s">
        <v>1439</v>
      </c>
      <c r="C962" s="307" t="s">
        <v>2993</v>
      </c>
      <c r="D962" s="190" t="s">
        <v>137</v>
      </c>
      <c r="E962" s="210">
        <v>2351</v>
      </c>
      <c r="F962" s="38" t="s">
        <v>3164</v>
      </c>
      <c r="G962" s="42">
        <v>2351</v>
      </c>
      <c r="H962" s="630">
        <f t="shared" si="15"/>
        <v>0</v>
      </c>
      <c r="I962" s="621" t="s">
        <v>21</v>
      </c>
    </row>
    <row r="963" spans="1:9" ht="15.75" x14ac:dyDescent="0.25">
      <c r="A963" s="192"/>
      <c r="B963" s="306" t="s">
        <v>1440</v>
      </c>
      <c r="C963" s="307" t="s">
        <v>2993</v>
      </c>
      <c r="D963" s="190" t="s">
        <v>576</v>
      </c>
      <c r="E963" s="210">
        <v>1663</v>
      </c>
      <c r="F963" s="35">
        <v>41774</v>
      </c>
      <c r="G963" s="42">
        <v>1663</v>
      </c>
      <c r="H963" s="630">
        <f t="shared" si="15"/>
        <v>0</v>
      </c>
      <c r="I963" s="621" t="s">
        <v>12</v>
      </c>
    </row>
    <row r="964" spans="1:9" ht="15.75" x14ac:dyDescent="0.25">
      <c r="A964" s="192"/>
      <c r="B964" s="306" t="s">
        <v>1441</v>
      </c>
      <c r="C964" s="307" t="s">
        <v>2993</v>
      </c>
      <c r="D964" s="190" t="s">
        <v>307</v>
      </c>
      <c r="E964" s="210">
        <v>8049.5</v>
      </c>
      <c r="F964" s="38" t="s">
        <v>3447</v>
      </c>
      <c r="G964" s="42">
        <v>8049.5</v>
      </c>
      <c r="H964" s="630">
        <f t="shared" si="15"/>
        <v>0</v>
      </c>
      <c r="I964" s="621" t="s">
        <v>12</v>
      </c>
    </row>
    <row r="965" spans="1:9" ht="15.75" x14ac:dyDescent="0.25">
      <c r="A965" s="192"/>
      <c r="B965" s="306" t="s">
        <v>1442</v>
      </c>
      <c r="C965" s="307" t="s">
        <v>2993</v>
      </c>
      <c r="D965" s="190" t="s">
        <v>304</v>
      </c>
      <c r="E965" s="210">
        <v>14485</v>
      </c>
      <c r="F965" s="35">
        <v>41774</v>
      </c>
      <c r="G965" s="42">
        <v>14485</v>
      </c>
      <c r="H965" s="630">
        <f t="shared" si="15"/>
        <v>0</v>
      </c>
      <c r="I965" s="621" t="s">
        <v>12</v>
      </c>
    </row>
    <row r="966" spans="1:9" ht="15.75" x14ac:dyDescent="0.25">
      <c r="A966" s="192"/>
      <c r="B966" s="306" t="s">
        <v>1444</v>
      </c>
      <c r="C966" s="307" t="s">
        <v>2993</v>
      </c>
      <c r="D966" s="190" t="s">
        <v>2519</v>
      </c>
      <c r="E966" s="210">
        <v>2555</v>
      </c>
      <c r="F966" s="35">
        <v>41773</v>
      </c>
      <c r="G966" s="42">
        <v>2555</v>
      </c>
      <c r="H966" s="630">
        <f t="shared" si="15"/>
        <v>0</v>
      </c>
      <c r="I966" s="621" t="s">
        <v>217</v>
      </c>
    </row>
    <row r="967" spans="1:9" ht="15.75" x14ac:dyDescent="0.25">
      <c r="A967" s="192"/>
      <c r="B967" s="306" t="s">
        <v>1445</v>
      </c>
      <c r="C967" s="307" t="s">
        <v>2993</v>
      </c>
      <c r="D967" s="190" t="s">
        <v>3165</v>
      </c>
      <c r="E967" s="210">
        <v>2480</v>
      </c>
      <c r="F967" s="35">
        <v>41773</v>
      </c>
      <c r="G967" s="42">
        <v>2480</v>
      </c>
      <c r="H967" s="630">
        <f t="shared" ref="H967:H1030" si="16">E967-G967</f>
        <v>0</v>
      </c>
      <c r="I967" s="621" t="s">
        <v>217</v>
      </c>
    </row>
    <row r="968" spans="1:9" ht="15.75" x14ac:dyDescent="0.25">
      <c r="A968" s="192"/>
      <c r="B968" s="306" t="s">
        <v>1446</v>
      </c>
      <c r="C968" s="307" t="s">
        <v>2993</v>
      </c>
      <c r="D968" s="190" t="s">
        <v>130</v>
      </c>
      <c r="E968" s="210">
        <v>5434</v>
      </c>
      <c r="F968" s="35">
        <v>41774</v>
      </c>
      <c r="G968" s="42">
        <v>5434</v>
      </c>
      <c r="H968" s="630">
        <f t="shared" si="16"/>
        <v>0</v>
      </c>
      <c r="I968" s="621" t="s">
        <v>3166</v>
      </c>
    </row>
    <row r="969" spans="1:9" ht="15.75" x14ac:dyDescent="0.25">
      <c r="A969" s="192"/>
      <c r="B969" s="306" t="s">
        <v>1447</v>
      </c>
      <c r="C969" s="307" t="s">
        <v>2993</v>
      </c>
      <c r="D969" s="190" t="s">
        <v>60</v>
      </c>
      <c r="E969" s="210">
        <v>2238</v>
      </c>
      <c r="F969" s="304" t="s">
        <v>3167</v>
      </c>
      <c r="G969" s="42">
        <v>2238</v>
      </c>
      <c r="H969" s="630">
        <f t="shared" si="16"/>
        <v>0</v>
      </c>
      <c r="I969" s="621"/>
    </row>
    <row r="970" spans="1:9" ht="15.75" x14ac:dyDescent="0.25">
      <c r="A970" s="192"/>
      <c r="B970" s="306" t="s">
        <v>1448</v>
      </c>
      <c r="C970" s="307" t="s">
        <v>2993</v>
      </c>
      <c r="D970" s="190" t="s">
        <v>769</v>
      </c>
      <c r="E970" s="210">
        <v>2465</v>
      </c>
      <c r="F970" s="35">
        <v>41773</v>
      </c>
      <c r="G970" s="42">
        <v>2465</v>
      </c>
      <c r="H970" s="630">
        <f t="shared" si="16"/>
        <v>0</v>
      </c>
      <c r="I970" s="621"/>
    </row>
    <row r="971" spans="1:9" ht="15.75" x14ac:dyDescent="0.25">
      <c r="A971" s="192"/>
      <c r="B971" s="306" t="s">
        <v>1449</v>
      </c>
      <c r="C971" s="307" t="s">
        <v>2993</v>
      </c>
      <c r="D971" s="190" t="s">
        <v>3154</v>
      </c>
      <c r="E971" s="210">
        <v>1920</v>
      </c>
      <c r="F971" s="35">
        <v>41773</v>
      </c>
      <c r="G971" s="42">
        <v>1920</v>
      </c>
      <c r="H971" s="630">
        <f t="shared" si="16"/>
        <v>0</v>
      </c>
      <c r="I971" s="621" t="s">
        <v>3128</v>
      </c>
    </row>
    <row r="972" spans="1:9" ht="15.75" x14ac:dyDescent="0.25">
      <c r="A972" s="192"/>
      <c r="B972" s="306" t="s">
        <v>1451</v>
      </c>
      <c r="C972" s="307" t="s">
        <v>2993</v>
      </c>
      <c r="D972" s="190" t="s">
        <v>888</v>
      </c>
      <c r="E972" s="210">
        <v>1440</v>
      </c>
      <c r="F972" s="35">
        <v>41773</v>
      </c>
      <c r="G972" s="42">
        <v>1440</v>
      </c>
      <c r="H972" s="630">
        <f t="shared" si="16"/>
        <v>0</v>
      </c>
      <c r="I972" s="621"/>
    </row>
    <row r="973" spans="1:9" ht="15.75" x14ac:dyDescent="0.25">
      <c r="A973" s="192"/>
      <c r="B973" s="306" t="s">
        <v>1453</v>
      </c>
      <c r="C973" s="307" t="s">
        <v>2993</v>
      </c>
      <c r="D973" s="190" t="s">
        <v>8</v>
      </c>
      <c r="E973" s="210">
        <v>162.5</v>
      </c>
      <c r="F973" s="35">
        <v>41773</v>
      </c>
      <c r="G973" s="42">
        <v>162.5</v>
      </c>
      <c r="H973" s="630">
        <f t="shared" si="16"/>
        <v>0</v>
      </c>
      <c r="I973" s="621"/>
    </row>
    <row r="974" spans="1:9" ht="15.75" x14ac:dyDescent="0.25">
      <c r="A974" s="192"/>
      <c r="B974" s="306" t="s">
        <v>1454</v>
      </c>
      <c r="C974" s="307" t="s">
        <v>2993</v>
      </c>
      <c r="D974" s="190" t="s">
        <v>110</v>
      </c>
      <c r="E974" s="210">
        <v>44179.519999999997</v>
      </c>
      <c r="F974" s="53" t="s">
        <v>3168</v>
      </c>
      <c r="G974" s="42">
        <v>44179.519999999997</v>
      </c>
      <c r="H974" s="630">
        <f t="shared" si="16"/>
        <v>0</v>
      </c>
      <c r="I974" s="621" t="s">
        <v>2847</v>
      </c>
    </row>
    <row r="975" spans="1:9" ht="15.75" x14ac:dyDescent="0.25">
      <c r="A975" s="192"/>
      <c r="B975" s="306" t="s">
        <v>1455</v>
      </c>
      <c r="C975" s="307" t="s">
        <v>2993</v>
      </c>
      <c r="D975" s="190" t="s">
        <v>133</v>
      </c>
      <c r="E975" s="210">
        <v>36294</v>
      </c>
      <c r="F975" s="45" t="s">
        <v>3169</v>
      </c>
      <c r="G975" s="42">
        <v>36294</v>
      </c>
      <c r="H975" s="630">
        <f t="shared" si="16"/>
        <v>0</v>
      </c>
      <c r="I975" s="621"/>
    </row>
    <row r="976" spans="1:9" ht="15.75" x14ac:dyDescent="0.25">
      <c r="A976" s="192"/>
      <c r="B976" s="306" t="s">
        <v>1456</v>
      </c>
      <c r="C976" s="307" t="s">
        <v>2993</v>
      </c>
      <c r="D976" s="190" t="s">
        <v>763</v>
      </c>
      <c r="E976" s="210">
        <v>26469</v>
      </c>
      <c r="F976" s="45" t="s">
        <v>3170</v>
      </c>
      <c r="G976" s="42">
        <v>26469</v>
      </c>
      <c r="H976" s="630">
        <f t="shared" si="16"/>
        <v>0</v>
      </c>
      <c r="I976" s="621" t="s">
        <v>65</v>
      </c>
    </row>
    <row r="977" spans="1:9" ht="15.75" x14ac:dyDescent="0.25">
      <c r="A977" s="192"/>
      <c r="B977" s="306" t="s">
        <v>1457</v>
      </c>
      <c r="C977" s="307" t="s">
        <v>2993</v>
      </c>
      <c r="D977" s="190" t="s">
        <v>137</v>
      </c>
      <c r="E977" s="210">
        <v>7447</v>
      </c>
      <c r="F977" s="241" t="s">
        <v>3171</v>
      </c>
      <c r="G977" s="42">
        <v>7447</v>
      </c>
      <c r="H977" s="630">
        <f t="shared" si="16"/>
        <v>0</v>
      </c>
      <c r="I977" s="621"/>
    </row>
    <row r="978" spans="1:9" ht="15.75" x14ac:dyDescent="0.25">
      <c r="A978" s="192"/>
      <c r="B978" s="306" t="s">
        <v>1458</v>
      </c>
      <c r="C978" s="307" t="s">
        <v>2993</v>
      </c>
      <c r="D978" s="190" t="s">
        <v>14</v>
      </c>
      <c r="E978" s="210">
        <v>8489.5</v>
      </c>
      <c r="F978" s="35">
        <v>41774</v>
      </c>
      <c r="G978" s="42">
        <v>8489.5</v>
      </c>
      <c r="H978" s="630">
        <f t="shared" si="16"/>
        <v>0</v>
      </c>
      <c r="I978" s="621" t="s">
        <v>2847</v>
      </c>
    </row>
    <row r="979" spans="1:9" ht="15.75" x14ac:dyDescent="0.25">
      <c r="A979" s="192"/>
      <c r="B979" s="306" t="s">
        <v>1459</v>
      </c>
      <c r="C979" s="307" t="s">
        <v>2993</v>
      </c>
      <c r="D979" s="190" t="s">
        <v>51</v>
      </c>
      <c r="E979" s="210">
        <v>2845</v>
      </c>
      <c r="F979" s="35">
        <v>41774</v>
      </c>
      <c r="G979" s="42">
        <v>2845</v>
      </c>
      <c r="H979" s="630">
        <f t="shared" si="16"/>
        <v>0</v>
      </c>
      <c r="I979" s="621"/>
    </row>
    <row r="980" spans="1:9" ht="15.75" x14ac:dyDescent="0.25">
      <c r="A980" s="192"/>
      <c r="B980" s="306" t="s">
        <v>1460</v>
      </c>
      <c r="C980" s="307" t="s">
        <v>2993</v>
      </c>
      <c r="D980" s="190" t="s">
        <v>330</v>
      </c>
      <c r="E980" s="210">
        <v>5447</v>
      </c>
      <c r="F980" s="35">
        <v>41774</v>
      </c>
      <c r="G980" s="42">
        <v>5447</v>
      </c>
      <c r="H980" s="630">
        <f t="shared" si="16"/>
        <v>0</v>
      </c>
      <c r="I980" s="621" t="s">
        <v>65</v>
      </c>
    </row>
    <row r="981" spans="1:9" ht="15.75" x14ac:dyDescent="0.25">
      <c r="A981" s="192"/>
      <c r="B981" s="306" t="s">
        <v>1461</v>
      </c>
      <c r="C981" s="307" t="s">
        <v>2993</v>
      </c>
      <c r="D981" s="190" t="s">
        <v>106</v>
      </c>
      <c r="E981" s="210">
        <v>129108</v>
      </c>
      <c r="F981" s="35">
        <v>41780</v>
      </c>
      <c r="G981" s="42">
        <v>129108</v>
      </c>
      <c r="H981" s="630">
        <f t="shared" si="16"/>
        <v>0</v>
      </c>
      <c r="I981" s="621" t="s">
        <v>65</v>
      </c>
    </row>
    <row r="982" spans="1:9" ht="15.75" x14ac:dyDescent="0.25">
      <c r="A982" s="192"/>
      <c r="B982" s="306" t="s">
        <v>1463</v>
      </c>
      <c r="C982" s="307" t="s">
        <v>2993</v>
      </c>
      <c r="D982" s="190" t="s">
        <v>106</v>
      </c>
      <c r="E982" s="210">
        <v>19598</v>
      </c>
      <c r="F982" s="35">
        <v>41780</v>
      </c>
      <c r="G982" s="42">
        <v>19598</v>
      </c>
      <c r="H982" s="630">
        <f t="shared" si="16"/>
        <v>0</v>
      </c>
      <c r="I982" s="621" t="s">
        <v>65</v>
      </c>
    </row>
    <row r="983" spans="1:9" ht="15.75" x14ac:dyDescent="0.25">
      <c r="A983" s="192"/>
      <c r="B983" s="306" t="s">
        <v>1465</v>
      </c>
      <c r="C983" s="307" t="s">
        <v>2993</v>
      </c>
      <c r="D983" s="190" t="s">
        <v>494</v>
      </c>
      <c r="E983" s="210">
        <v>348</v>
      </c>
      <c r="F983" s="35">
        <v>41773</v>
      </c>
      <c r="G983" s="42">
        <v>348</v>
      </c>
      <c r="H983" s="630">
        <f t="shared" si="16"/>
        <v>0</v>
      </c>
      <c r="I983" s="621"/>
    </row>
    <row r="984" spans="1:9" ht="15.75" x14ac:dyDescent="0.25">
      <c r="A984" s="192">
        <v>41774</v>
      </c>
      <c r="B984" s="306" t="s">
        <v>1466</v>
      </c>
      <c r="C984" s="307" t="s">
        <v>2993</v>
      </c>
      <c r="D984" s="190" t="s">
        <v>3119</v>
      </c>
      <c r="E984" s="210">
        <v>33367</v>
      </c>
      <c r="F984" s="35">
        <v>41774</v>
      </c>
      <c r="G984" s="42">
        <v>33367</v>
      </c>
      <c r="H984" s="630">
        <f t="shared" si="16"/>
        <v>0</v>
      </c>
      <c r="I984" s="621"/>
    </row>
    <row r="985" spans="1:9" ht="15.75" x14ac:dyDescent="0.25">
      <c r="A985" s="192"/>
      <c r="B985" s="306" t="s">
        <v>1467</v>
      </c>
      <c r="C985" s="307" t="s">
        <v>2993</v>
      </c>
      <c r="D985" s="196" t="s">
        <v>3108</v>
      </c>
      <c r="E985" s="215">
        <v>0</v>
      </c>
      <c r="F985" s="35"/>
      <c r="G985" s="42"/>
      <c r="H985" s="630">
        <f t="shared" si="16"/>
        <v>0</v>
      </c>
      <c r="I985" s="623" t="s">
        <v>3172</v>
      </c>
    </row>
    <row r="986" spans="1:9" ht="15.75" x14ac:dyDescent="0.25">
      <c r="A986" s="192"/>
      <c r="B986" s="306" t="s">
        <v>1468</v>
      </c>
      <c r="C986" s="307" t="s">
        <v>2993</v>
      </c>
      <c r="D986" s="190" t="s">
        <v>50</v>
      </c>
      <c r="E986" s="210">
        <v>4249</v>
      </c>
      <c r="F986" s="35">
        <v>41774</v>
      </c>
      <c r="G986" s="42">
        <v>4249</v>
      </c>
      <c r="H986" s="630">
        <f t="shared" si="16"/>
        <v>0</v>
      </c>
      <c r="I986" s="621"/>
    </row>
    <row r="987" spans="1:9" ht="15.75" x14ac:dyDescent="0.25">
      <c r="A987" s="192"/>
      <c r="B987" s="306" t="s">
        <v>1469</v>
      </c>
      <c r="C987" s="307" t="s">
        <v>2993</v>
      </c>
      <c r="D987" s="190" t="s">
        <v>29</v>
      </c>
      <c r="E987" s="210">
        <v>3763.5</v>
      </c>
      <c r="F987" s="35">
        <v>41774</v>
      </c>
      <c r="G987" s="42">
        <v>3763.5</v>
      </c>
      <c r="H987" s="630">
        <f t="shared" si="16"/>
        <v>0</v>
      </c>
      <c r="I987" s="623" t="s">
        <v>30</v>
      </c>
    </row>
    <row r="988" spans="1:9" ht="15.75" x14ac:dyDescent="0.25">
      <c r="A988" s="192"/>
      <c r="B988" s="306" t="s">
        <v>1470</v>
      </c>
      <c r="C988" s="307" t="s">
        <v>2993</v>
      </c>
      <c r="D988" s="190" t="s">
        <v>544</v>
      </c>
      <c r="E988" s="210">
        <v>11535</v>
      </c>
      <c r="F988" s="35">
        <v>41774</v>
      </c>
      <c r="G988" s="42">
        <v>11535</v>
      </c>
      <c r="H988" s="630">
        <f t="shared" si="16"/>
        <v>0</v>
      </c>
      <c r="I988" s="621"/>
    </row>
    <row r="989" spans="1:9" ht="15.75" x14ac:dyDescent="0.25">
      <c r="A989" s="192"/>
      <c r="B989" s="306" t="s">
        <v>1471</v>
      </c>
      <c r="C989" s="307" t="s">
        <v>2993</v>
      </c>
      <c r="D989" s="190" t="s">
        <v>34</v>
      </c>
      <c r="E989" s="210">
        <v>2179.1999999999998</v>
      </c>
      <c r="F989" s="35">
        <v>41774</v>
      </c>
      <c r="G989" s="42">
        <v>2179.1999999999998</v>
      </c>
      <c r="H989" s="630">
        <f t="shared" si="16"/>
        <v>0</v>
      </c>
      <c r="I989" s="621" t="s">
        <v>30</v>
      </c>
    </row>
    <row r="990" spans="1:9" ht="15.75" x14ac:dyDescent="0.25">
      <c r="A990" s="192"/>
      <c r="B990" s="306" t="s">
        <v>1472</v>
      </c>
      <c r="C990" s="307" t="s">
        <v>2993</v>
      </c>
      <c r="D990" s="190" t="s">
        <v>36</v>
      </c>
      <c r="E990" s="210">
        <v>34138.449999999997</v>
      </c>
      <c r="F990" s="319" t="s">
        <v>3433</v>
      </c>
      <c r="G990" s="219">
        <v>34138.449999999997</v>
      </c>
      <c r="H990" s="630">
        <f t="shared" si="16"/>
        <v>0</v>
      </c>
      <c r="I990" s="621" t="s">
        <v>217</v>
      </c>
    </row>
    <row r="991" spans="1:9" ht="15.75" x14ac:dyDescent="0.25">
      <c r="A991" s="192"/>
      <c r="B991" s="306" t="s">
        <v>1473</v>
      </c>
      <c r="C991" s="307" t="s">
        <v>2993</v>
      </c>
      <c r="D991" s="190" t="s">
        <v>248</v>
      </c>
      <c r="E991" s="210">
        <v>748</v>
      </c>
      <c r="F991" s="38" t="s">
        <v>3173</v>
      </c>
      <c r="G991" s="42">
        <v>748</v>
      </c>
      <c r="H991" s="630">
        <f t="shared" si="16"/>
        <v>0</v>
      </c>
      <c r="I991" s="621" t="s">
        <v>217</v>
      </c>
    </row>
    <row r="992" spans="1:9" ht="15.75" x14ac:dyDescent="0.25">
      <c r="A992" s="192"/>
      <c r="B992" s="306" t="s">
        <v>1475</v>
      </c>
      <c r="C992" s="307" t="s">
        <v>2993</v>
      </c>
      <c r="D992" s="190" t="s">
        <v>50</v>
      </c>
      <c r="E992" s="210">
        <v>1462.5</v>
      </c>
      <c r="F992" s="35">
        <v>41774</v>
      </c>
      <c r="G992" s="42">
        <v>1462.5</v>
      </c>
      <c r="H992" s="630">
        <f t="shared" si="16"/>
        <v>0</v>
      </c>
      <c r="I992" s="621"/>
    </row>
    <row r="993" spans="1:9" ht="15.75" x14ac:dyDescent="0.25">
      <c r="A993" s="192"/>
      <c r="B993" s="306" t="s">
        <v>1477</v>
      </c>
      <c r="C993" s="307" t="s">
        <v>2993</v>
      </c>
      <c r="D993" s="190" t="s">
        <v>260</v>
      </c>
      <c r="E993" s="210">
        <v>3020</v>
      </c>
      <c r="F993" s="35">
        <v>41774</v>
      </c>
      <c r="G993" s="42">
        <v>3020</v>
      </c>
      <c r="H993" s="630">
        <f t="shared" si="16"/>
        <v>0</v>
      </c>
      <c r="I993" s="621" t="s">
        <v>217</v>
      </c>
    </row>
    <row r="994" spans="1:9" ht="15.75" x14ac:dyDescent="0.25">
      <c r="A994" s="192"/>
      <c r="B994" s="306" t="s">
        <v>1478</v>
      </c>
      <c r="C994" s="307" t="s">
        <v>2993</v>
      </c>
      <c r="D994" s="190" t="s">
        <v>47</v>
      </c>
      <c r="E994" s="210">
        <v>2933</v>
      </c>
      <c r="F994" s="35">
        <v>41774</v>
      </c>
      <c r="G994" s="42">
        <v>2933</v>
      </c>
      <c r="H994" s="630">
        <f t="shared" si="16"/>
        <v>0</v>
      </c>
      <c r="I994" s="621" t="s">
        <v>30</v>
      </c>
    </row>
    <row r="995" spans="1:9" ht="15.75" x14ac:dyDescent="0.25">
      <c r="A995" s="192"/>
      <c r="B995" s="306" t="s">
        <v>1479</v>
      </c>
      <c r="C995" s="307" t="s">
        <v>2993</v>
      </c>
      <c r="D995" s="190" t="s">
        <v>116</v>
      </c>
      <c r="E995" s="210">
        <v>3901</v>
      </c>
      <c r="F995" s="35">
        <v>41774</v>
      </c>
      <c r="G995" s="42">
        <v>3901</v>
      </c>
      <c r="H995" s="630">
        <f t="shared" si="16"/>
        <v>0</v>
      </c>
      <c r="I995" s="621"/>
    </row>
    <row r="996" spans="1:9" ht="15.75" x14ac:dyDescent="0.25">
      <c r="A996" s="192"/>
      <c r="B996" s="306" t="s">
        <v>1480</v>
      </c>
      <c r="C996" s="307" t="s">
        <v>2993</v>
      </c>
      <c r="D996" s="190" t="s">
        <v>50</v>
      </c>
      <c r="E996" s="210">
        <v>5999.9</v>
      </c>
      <c r="F996" s="35">
        <v>41774</v>
      </c>
      <c r="G996" s="42">
        <v>5999.9</v>
      </c>
      <c r="H996" s="630">
        <f t="shared" si="16"/>
        <v>0</v>
      </c>
      <c r="I996" s="621"/>
    </row>
    <row r="997" spans="1:9" ht="15.75" x14ac:dyDescent="0.25">
      <c r="A997" s="187"/>
      <c r="B997" s="306" t="s">
        <v>1481</v>
      </c>
      <c r="C997" s="307" t="s">
        <v>2993</v>
      </c>
      <c r="D997" s="190" t="s">
        <v>3174</v>
      </c>
      <c r="E997" s="210">
        <v>6672</v>
      </c>
      <c r="F997" s="35">
        <v>41774</v>
      </c>
      <c r="G997" s="42">
        <v>6672</v>
      </c>
      <c r="H997" s="630">
        <f t="shared" si="16"/>
        <v>0</v>
      </c>
      <c r="I997" s="621" t="s">
        <v>30</v>
      </c>
    </row>
    <row r="998" spans="1:9" ht="15.75" x14ac:dyDescent="0.25">
      <c r="A998" s="187"/>
      <c r="B998" s="306" t="s">
        <v>1482</v>
      </c>
      <c r="C998" s="307" t="s">
        <v>2993</v>
      </c>
      <c r="D998" s="190" t="s">
        <v>8</v>
      </c>
      <c r="E998" s="210">
        <v>1171</v>
      </c>
      <c r="F998" s="35">
        <v>41774</v>
      </c>
      <c r="G998" s="42">
        <v>1171</v>
      </c>
      <c r="H998" s="630">
        <f t="shared" si="16"/>
        <v>0</v>
      </c>
      <c r="I998" s="621"/>
    </row>
    <row r="999" spans="1:9" ht="15.75" x14ac:dyDescent="0.25">
      <c r="A999" s="232"/>
      <c r="B999" s="306" t="s">
        <v>1483</v>
      </c>
      <c r="C999" s="307" t="s">
        <v>2993</v>
      </c>
      <c r="D999" s="190" t="s">
        <v>2956</v>
      </c>
      <c r="E999" s="210">
        <v>30743</v>
      </c>
      <c r="F999" s="35">
        <v>41774</v>
      </c>
      <c r="G999" s="42">
        <v>30743</v>
      </c>
      <c r="H999" s="630">
        <f t="shared" si="16"/>
        <v>0</v>
      </c>
      <c r="I999" s="621"/>
    </row>
    <row r="1000" spans="1:9" ht="15.75" x14ac:dyDescent="0.25">
      <c r="A1000" s="192"/>
      <c r="B1000" s="306" t="s">
        <v>1485</v>
      </c>
      <c r="C1000" s="307" t="s">
        <v>2993</v>
      </c>
      <c r="D1000" s="190" t="s">
        <v>58</v>
      </c>
      <c r="E1000" s="210">
        <v>3949</v>
      </c>
      <c r="F1000" s="35">
        <v>41774</v>
      </c>
      <c r="G1000" s="42">
        <v>3949</v>
      </c>
      <c r="H1000" s="630">
        <f t="shared" si="16"/>
        <v>0</v>
      </c>
      <c r="I1000" s="621"/>
    </row>
    <row r="1001" spans="1:9" ht="15.75" x14ac:dyDescent="0.25">
      <c r="A1001" s="192"/>
      <c r="B1001" s="306" t="s">
        <v>1487</v>
      </c>
      <c r="C1001" s="307" t="s">
        <v>2993</v>
      </c>
      <c r="D1001" s="190" t="s">
        <v>312</v>
      </c>
      <c r="E1001" s="210">
        <v>8095</v>
      </c>
      <c r="F1001" s="35">
        <v>41774</v>
      </c>
      <c r="G1001" s="42">
        <v>8095</v>
      </c>
      <c r="H1001" s="630">
        <f t="shared" si="16"/>
        <v>0</v>
      </c>
      <c r="I1001" s="621" t="s">
        <v>217</v>
      </c>
    </row>
    <row r="1002" spans="1:9" ht="15.75" x14ac:dyDescent="0.25">
      <c r="A1002" s="192"/>
      <c r="B1002" s="306" t="s">
        <v>1488</v>
      </c>
      <c r="C1002" s="307" t="s">
        <v>2993</v>
      </c>
      <c r="D1002" s="190" t="s">
        <v>28</v>
      </c>
      <c r="E1002" s="210">
        <v>4795</v>
      </c>
      <c r="F1002" s="35">
        <v>41774</v>
      </c>
      <c r="G1002" s="42">
        <v>4795</v>
      </c>
      <c r="H1002" s="630">
        <f t="shared" si="16"/>
        <v>0</v>
      </c>
      <c r="I1002" s="621"/>
    </row>
    <row r="1003" spans="1:9" ht="15.75" x14ac:dyDescent="0.25">
      <c r="A1003" s="192"/>
      <c r="B1003" s="306" t="s">
        <v>1489</v>
      </c>
      <c r="C1003" s="307" t="s">
        <v>2993</v>
      </c>
      <c r="D1003" s="190" t="s">
        <v>12</v>
      </c>
      <c r="E1003" s="210">
        <v>51713</v>
      </c>
      <c r="F1003" s="45" t="s">
        <v>3175</v>
      </c>
      <c r="G1003" s="42">
        <v>51713</v>
      </c>
      <c r="H1003" s="630">
        <f t="shared" si="16"/>
        <v>0</v>
      </c>
      <c r="I1003" s="621"/>
    </row>
    <row r="1004" spans="1:9" ht="15.75" x14ac:dyDescent="0.25">
      <c r="A1004" s="192"/>
      <c r="B1004" s="306" t="s">
        <v>1492</v>
      </c>
      <c r="C1004" s="307" t="s">
        <v>2993</v>
      </c>
      <c r="D1004" s="190" t="s">
        <v>66</v>
      </c>
      <c r="E1004" s="210">
        <v>1785.5</v>
      </c>
      <c r="F1004" s="35">
        <v>41774</v>
      </c>
      <c r="G1004" s="42">
        <v>1785.5</v>
      </c>
      <c r="H1004" s="630">
        <f t="shared" si="16"/>
        <v>0</v>
      </c>
      <c r="I1004" s="621" t="s">
        <v>2847</v>
      </c>
    </row>
    <row r="1005" spans="1:9" ht="15.75" x14ac:dyDescent="0.25">
      <c r="A1005" s="192"/>
      <c r="B1005" s="306" t="s">
        <v>1493</v>
      </c>
      <c r="C1005" s="307" t="s">
        <v>2993</v>
      </c>
      <c r="D1005" s="190" t="s">
        <v>183</v>
      </c>
      <c r="E1005" s="210">
        <v>39767</v>
      </c>
      <c r="F1005" s="35">
        <v>41774</v>
      </c>
      <c r="G1005" s="42">
        <v>39767</v>
      </c>
      <c r="H1005" s="630">
        <f t="shared" si="16"/>
        <v>0</v>
      </c>
      <c r="I1005" s="621" t="s">
        <v>30</v>
      </c>
    </row>
    <row r="1006" spans="1:9" ht="15.75" x14ac:dyDescent="0.25">
      <c r="A1006" s="192"/>
      <c r="B1006" s="306" t="s">
        <v>1494</v>
      </c>
      <c r="C1006" s="307" t="s">
        <v>2993</v>
      </c>
      <c r="D1006" s="190" t="s">
        <v>22</v>
      </c>
      <c r="E1006" s="210">
        <v>4678</v>
      </c>
      <c r="F1006" s="35">
        <v>41774</v>
      </c>
      <c r="G1006" s="42">
        <v>4678</v>
      </c>
      <c r="H1006" s="630">
        <f t="shared" si="16"/>
        <v>0</v>
      </c>
      <c r="I1006" s="621"/>
    </row>
    <row r="1007" spans="1:9" ht="15.75" x14ac:dyDescent="0.25">
      <c r="A1007" s="192"/>
      <c r="B1007" s="306" t="s">
        <v>1495</v>
      </c>
      <c r="C1007" s="307" t="s">
        <v>2993</v>
      </c>
      <c r="D1007" s="190" t="s">
        <v>2956</v>
      </c>
      <c r="E1007" s="210">
        <v>324</v>
      </c>
      <c r="F1007" s="35">
        <v>41774</v>
      </c>
      <c r="G1007" s="42">
        <v>324</v>
      </c>
      <c r="H1007" s="630">
        <f t="shared" si="16"/>
        <v>0</v>
      </c>
      <c r="I1007" s="621"/>
    </row>
    <row r="1008" spans="1:9" ht="15.75" x14ac:dyDescent="0.25">
      <c r="A1008" s="192"/>
      <c r="B1008" s="306" t="s">
        <v>1496</v>
      </c>
      <c r="C1008" s="307" t="s">
        <v>2993</v>
      </c>
      <c r="D1008" s="190" t="s">
        <v>55</v>
      </c>
      <c r="E1008" s="210">
        <v>3601</v>
      </c>
      <c r="F1008" s="38" t="s">
        <v>3176</v>
      </c>
      <c r="G1008" s="42">
        <v>3601</v>
      </c>
      <c r="H1008" s="630">
        <f t="shared" si="16"/>
        <v>0</v>
      </c>
      <c r="I1008" s="621"/>
    </row>
    <row r="1009" spans="1:9" ht="15.75" x14ac:dyDescent="0.25">
      <c r="A1009" s="192"/>
      <c r="B1009" s="306" t="s">
        <v>1498</v>
      </c>
      <c r="C1009" s="307" t="s">
        <v>2993</v>
      </c>
      <c r="D1009" s="190" t="s">
        <v>32</v>
      </c>
      <c r="E1009" s="210">
        <v>2858</v>
      </c>
      <c r="F1009" s="35">
        <v>41774</v>
      </c>
      <c r="G1009" s="42">
        <v>2858</v>
      </c>
      <c r="H1009" s="630">
        <f t="shared" si="16"/>
        <v>0</v>
      </c>
      <c r="I1009" s="621" t="s">
        <v>30</v>
      </c>
    </row>
    <row r="1010" spans="1:9" ht="15.75" x14ac:dyDescent="0.25">
      <c r="A1010" s="192"/>
      <c r="B1010" s="306" t="s">
        <v>1499</v>
      </c>
      <c r="C1010" s="307" t="s">
        <v>2993</v>
      </c>
      <c r="D1010" s="190" t="s">
        <v>32</v>
      </c>
      <c r="E1010" s="210">
        <v>2880</v>
      </c>
      <c r="F1010" s="35">
        <v>41774</v>
      </c>
      <c r="G1010" s="42">
        <v>2880</v>
      </c>
      <c r="H1010" s="630">
        <f t="shared" si="16"/>
        <v>0</v>
      </c>
      <c r="I1010" s="621" t="s">
        <v>30</v>
      </c>
    </row>
    <row r="1011" spans="1:9" ht="15.75" x14ac:dyDescent="0.25">
      <c r="A1011" s="192"/>
      <c r="B1011" s="306" t="s">
        <v>1501</v>
      </c>
      <c r="C1011" s="307" t="s">
        <v>2993</v>
      </c>
      <c r="D1011" s="190" t="s">
        <v>124</v>
      </c>
      <c r="E1011" s="210">
        <v>7119</v>
      </c>
      <c r="F1011" s="35">
        <v>41774</v>
      </c>
      <c r="G1011" s="42">
        <v>7119</v>
      </c>
      <c r="H1011" s="630">
        <f t="shared" si="16"/>
        <v>0</v>
      </c>
      <c r="I1011" s="621" t="s">
        <v>30</v>
      </c>
    </row>
    <row r="1012" spans="1:9" ht="15.75" x14ac:dyDescent="0.25">
      <c r="A1012" s="192"/>
      <c r="B1012" s="306" t="s">
        <v>1503</v>
      </c>
      <c r="C1012" s="307" t="s">
        <v>2993</v>
      </c>
      <c r="D1012" s="190" t="s">
        <v>1778</v>
      </c>
      <c r="E1012" s="210">
        <v>920</v>
      </c>
      <c r="F1012" s="35">
        <v>41774</v>
      </c>
      <c r="G1012" s="42">
        <v>920</v>
      </c>
      <c r="H1012" s="630">
        <f t="shared" si="16"/>
        <v>0</v>
      </c>
      <c r="I1012" s="621" t="s">
        <v>30</v>
      </c>
    </row>
    <row r="1013" spans="1:9" ht="15.75" x14ac:dyDescent="0.25">
      <c r="A1013" s="192"/>
      <c r="B1013" s="306" t="s">
        <v>1504</v>
      </c>
      <c r="C1013" s="307" t="s">
        <v>2993</v>
      </c>
      <c r="D1013" s="190" t="s">
        <v>2409</v>
      </c>
      <c r="E1013" s="210">
        <v>660</v>
      </c>
      <c r="F1013" s="38" t="s">
        <v>3177</v>
      </c>
      <c r="G1013" s="42">
        <v>660</v>
      </c>
      <c r="H1013" s="630">
        <f t="shared" si="16"/>
        <v>0</v>
      </c>
      <c r="I1013" s="621"/>
    </row>
    <row r="1014" spans="1:9" ht="15.75" x14ac:dyDescent="0.25">
      <c r="A1014" s="192"/>
      <c r="B1014" s="306" t="s">
        <v>1506</v>
      </c>
      <c r="C1014" s="307" t="s">
        <v>2993</v>
      </c>
      <c r="D1014" s="190" t="s">
        <v>16</v>
      </c>
      <c r="E1014" s="210">
        <v>9609</v>
      </c>
      <c r="F1014" s="38">
        <v>41816</v>
      </c>
      <c r="G1014" s="219">
        <v>9609</v>
      </c>
      <c r="H1014" s="630">
        <f t="shared" si="16"/>
        <v>0</v>
      </c>
      <c r="I1014" s="621"/>
    </row>
    <row r="1015" spans="1:9" ht="15.75" x14ac:dyDescent="0.25">
      <c r="A1015" s="192"/>
      <c r="B1015" s="306" t="s">
        <v>1508</v>
      </c>
      <c r="C1015" s="307" t="s">
        <v>2993</v>
      </c>
      <c r="D1015" s="190" t="s">
        <v>250</v>
      </c>
      <c r="E1015" s="210">
        <v>6364</v>
      </c>
      <c r="F1015" s="35">
        <v>41774</v>
      </c>
      <c r="G1015" s="42">
        <v>6364</v>
      </c>
      <c r="H1015" s="630">
        <f t="shared" si="16"/>
        <v>0</v>
      </c>
      <c r="I1015" s="621" t="s">
        <v>30</v>
      </c>
    </row>
    <row r="1016" spans="1:9" ht="15.75" x14ac:dyDescent="0.25">
      <c r="A1016" s="192"/>
      <c r="B1016" s="306" t="s">
        <v>1509</v>
      </c>
      <c r="C1016" s="307" t="s">
        <v>2993</v>
      </c>
      <c r="D1016" s="190" t="s">
        <v>106</v>
      </c>
      <c r="E1016" s="210">
        <v>26251</v>
      </c>
      <c r="F1016" s="35">
        <v>41780</v>
      </c>
      <c r="G1016" s="42">
        <v>26251</v>
      </c>
      <c r="H1016" s="630">
        <f t="shared" si="16"/>
        <v>0</v>
      </c>
      <c r="I1016" s="621"/>
    </row>
    <row r="1017" spans="1:9" ht="15.75" x14ac:dyDescent="0.25">
      <c r="A1017" s="192"/>
      <c r="B1017" s="306" t="s">
        <v>1510</v>
      </c>
      <c r="C1017" s="307" t="s">
        <v>2993</v>
      </c>
      <c r="D1017" s="190" t="s">
        <v>8</v>
      </c>
      <c r="E1017" s="210">
        <v>501</v>
      </c>
      <c r="F1017" s="35">
        <v>41774</v>
      </c>
      <c r="G1017" s="42">
        <v>501</v>
      </c>
      <c r="H1017" s="630">
        <f t="shared" si="16"/>
        <v>0</v>
      </c>
      <c r="I1017" s="621"/>
    </row>
    <row r="1018" spans="1:9" ht="15.75" x14ac:dyDescent="0.25">
      <c r="A1018" s="192"/>
      <c r="B1018" s="306" t="s">
        <v>1511</v>
      </c>
      <c r="C1018" s="307" t="s">
        <v>2993</v>
      </c>
      <c r="D1018" s="190" t="s">
        <v>100</v>
      </c>
      <c r="E1018" s="210">
        <v>33658</v>
      </c>
      <c r="F1018" s="35">
        <v>41775</v>
      </c>
      <c r="G1018" s="42">
        <v>33658</v>
      </c>
      <c r="H1018" s="630">
        <f t="shared" si="16"/>
        <v>0</v>
      </c>
      <c r="I1018" s="621" t="s">
        <v>27</v>
      </c>
    </row>
    <row r="1019" spans="1:9" ht="15.75" x14ac:dyDescent="0.25">
      <c r="A1019" s="192"/>
      <c r="B1019" s="306" t="s">
        <v>1512</v>
      </c>
      <c r="C1019" s="307" t="s">
        <v>2993</v>
      </c>
      <c r="D1019" s="190" t="s">
        <v>3178</v>
      </c>
      <c r="E1019" s="210">
        <v>16615</v>
      </c>
      <c r="F1019" s="45" t="s">
        <v>3179</v>
      </c>
      <c r="G1019" s="42">
        <v>16615</v>
      </c>
      <c r="H1019" s="630">
        <f t="shared" si="16"/>
        <v>0</v>
      </c>
      <c r="I1019" s="621" t="s">
        <v>988</v>
      </c>
    </row>
    <row r="1020" spans="1:9" ht="15.75" x14ac:dyDescent="0.25">
      <c r="A1020" s="192"/>
      <c r="B1020" s="306" t="s">
        <v>1514</v>
      </c>
      <c r="C1020" s="307" t="s">
        <v>2993</v>
      </c>
      <c r="D1020" s="190" t="s">
        <v>92</v>
      </c>
      <c r="E1020" s="210">
        <v>6269</v>
      </c>
      <c r="F1020" s="35">
        <v>41775</v>
      </c>
      <c r="G1020" s="54">
        <v>6269</v>
      </c>
      <c r="H1020" s="630">
        <f t="shared" si="16"/>
        <v>0</v>
      </c>
      <c r="I1020" s="621" t="s">
        <v>27</v>
      </c>
    </row>
    <row r="1021" spans="1:9" ht="15.75" x14ac:dyDescent="0.25">
      <c r="A1021" s="192"/>
      <c r="B1021" s="306" t="s">
        <v>1517</v>
      </c>
      <c r="C1021" s="307" t="s">
        <v>2993</v>
      </c>
      <c r="D1021" s="190" t="s">
        <v>137</v>
      </c>
      <c r="E1021" s="210">
        <v>11250</v>
      </c>
      <c r="F1021" s="38" t="s">
        <v>3180</v>
      </c>
      <c r="G1021" s="54">
        <v>11250</v>
      </c>
      <c r="H1021" s="630">
        <f t="shared" si="16"/>
        <v>0</v>
      </c>
      <c r="I1021" s="621" t="s">
        <v>21</v>
      </c>
    </row>
    <row r="1022" spans="1:9" ht="15.75" x14ac:dyDescent="0.25">
      <c r="A1022" s="192"/>
      <c r="B1022" s="306" t="s">
        <v>1518</v>
      </c>
      <c r="C1022" s="307" t="s">
        <v>2993</v>
      </c>
      <c r="D1022" s="190" t="s">
        <v>130</v>
      </c>
      <c r="E1022" s="210">
        <v>7016</v>
      </c>
      <c r="F1022" s="35">
        <v>41775</v>
      </c>
      <c r="G1022" s="54">
        <v>7016</v>
      </c>
      <c r="H1022" s="630">
        <f t="shared" si="16"/>
        <v>0</v>
      </c>
      <c r="I1022" s="621" t="s">
        <v>21</v>
      </c>
    </row>
    <row r="1023" spans="1:9" ht="15.75" x14ac:dyDescent="0.25">
      <c r="A1023" s="192"/>
      <c r="B1023" s="306" t="s">
        <v>1519</v>
      </c>
      <c r="C1023" s="307" t="s">
        <v>2993</v>
      </c>
      <c r="D1023" s="190" t="s">
        <v>85</v>
      </c>
      <c r="E1023" s="210">
        <v>12962</v>
      </c>
      <c r="F1023" s="35">
        <v>41775</v>
      </c>
      <c r="G1023" s="54">
        <v>12962</v>
      </c>
      <c r="H1023" s="630">
        <f t="shared" si="16"/>
        <v>0</v>
      </c>
      <c r="I1023" s="621" t="s">
        <v>27</v>
      </c>
    </row>
    <row r="1024" spans="1:9" ht="15.75" x14ac:dyDescent="0.25">
      <c r="A1024" s="192"/>
      <c r="B1024" s="306" t="s">
        <v>1520</v>
      </c>
      <c r="C1024" s="307" t="s">
        <v>2993</v>
      </c>
      <c r="D1024" s="190" t="s">
        <v>2584</v>
      </c>
      <c r="E1024" s="210">
        <v>59074</v>
      </c>
      <c r="F1024" s="221" t="s">
        <v>3181</v>
      </c>
      <c r="G1024" s="42">
        <v>59074</v>
      </c>
      <c r="H1024" s="630">
        <f t="shared" si="16"/>
        <v>0</v>
      </c>
      <c r="I1024" s="621" t="s">
        <v>27</v>
      </c>
    </row>
    <row r="1025" spans="1:9" ht="15.75" x14ac:dyDescent="0.25">
      <c r="A1025" s="192"/>
      <c r="B1025" s="306" t="s">
        <v>1521</v>
      </c>
      <c r="C1025" s="307" t="s">
        <v>2993</v>
      </c>
      <c r="D1025" s="190" t="s">
        <v>74</v>
      </c>
      <c r="E1025" s="210">
        <v>9789</v>
      </c>
      <c r="F1025" s="35">
        <v>41774</v>
      </c>
      <c r="G1025" s="42">
        <v>9789</v>
      </c>
      <c r="H1025" s="630">
        <f t="shared" si="16"/>
        <v>0</v>
      </c>
      <c r="I1025" s="621"/>
    </row>
    <row r="1026" spans="1:9" ht="15.75" x14ac:dyDescent="0.25">
      <c r="A1026" s="192"/>
      <c r="B1026" s="306" t="s">
        <v>1522</v>
      </c>
      <c r="C1026" s="307" t="s">
        <v>2993</v>
      </c>
      <c r="D1026" s="190" t="s">
        <v>59</v>
      </c>
      <c r="E1026" s="210">
        <v>8102</v>
      </c>
      <c r="F1026" s="38" t="s">
        <v>3182</v>
      </c>
      <c r="G1026" s="54">
        <v>8102</v>
      </c>
      <c r="H1026" s="630">
        <f t="shared" si="16"/>
        <v>0</v>
      </c>
      <c r="I1026" s="621" t="s">
        <v>3166</v>
      </c>
    </row>
    <row r="1027" spans="1:9" ht="15.75" x14ac:dyDescent="0.25">
      <c r="A1027" s="192"/>
      <c r="B1027" s="306" t="s">
        <v>1523</v>
      </c>
      <c r="C1027" s="307" t="s">
        <v>2993</v>
      </c>
      <c r="D1027" s="190" t="s">
        <v>3183</v>
      </c>
      <c r="E1027" s="210">
        <v>11803</v>
      </c>
      <c r="F1027" s="35">
        <v>41775</v>
      </c>
      <c r="G1027" s="54">
        <v>11803</v>
      </c>
      <c r="H1027" s="630">
        <f t="shared" si="16"/>
        <v>0</v>
      </c>
      <c r="I1027" s="621" t="s">
        <v>988</v>
      </c>
    </row>
    <row r="1028" spans="1:9" ht="15.75" x14ac:dyDescent="0.25">
      <c r="A1028" s="192"/>
      <c r="B1028" s="306" t="s">
        <v>1524</v>
      </c>
      <c r="C1028" s="307" t="s">
        <v>2993</v>
      </c>
      <c r="D1028" s="190" t="s">
        <v>544</v>
      </c>
      <c r="E1028" s="210">
        <v>9329.5</v>
      </c>
      <c r="F1028" s="53" t="s">
        <v>3184</v>
      </c>
      <c r="G1028" s="54">
        <v>9329.5</v>
      </c>
      <c r="H1028" s="630">
        <f t="shared" si="16"/>
        <v>0</v>
      </c>
      <c r="I1028" s="621" t="s">
        <v>3185</v>
      </c>
    </row>
    <row r="1029" spans="1:9" ht="15.75" x14ac:dyDescent="0.25">
      <c r="A1029" s="192"/>
      <c r="B1029" s="306" t="s">
        <v>1526</v>
      </c>
      <c r="C1029" s="307" t="s">
        <v>2993</v>
      </c>
      <c r="D1029" s="190" t="s">
        <v>8</v>
      </c>
      <c r="E1029" s="210">
        <v>1977</v>
      </c>
      <c r="F1029" s="35">
        <v>41774</v>
      </c>
      <c r="G1029" s="42">
        <v>1977</v>
      </c>
      <c r="H1029" s="630">
        <f t="shared" si="16"/>
        <v>0</v>
      </c>
      <c r="I1029" s="621"/>
    </row>
    <row r="1030" spans="1:9" ht="15.75" x14ac:dyDescent="0.25">
      <c r="A1030" s="192"/>
      <c r="B1030" s="306" t="s">
        <v>1527</v>
      </c>
      <c r="C1030" s="307" t="s">
        <v>2993</v>
      </c>
      <c r="D1030" s="190" t="s">
        <v>193</v>
      </c>
      <c r="E1030" s="210">
        <v>7193</v>
      </c>
      <c r="F1030" s="35">
        <v>41775</v>
      </c>
      <c r="G1030" s="42">
        <v>7193</v>
      </c>
      <c r="H1030" s="630">
        <f t="shared" si="16"/>
        <v>0</v>
      </c>
      <c r="I1030" s="621" t="s">
        <v>3186</v>
      </c>
    </row>
    <row r="1031" spans="1:9" ht="15.75" x14ac:dyDescent="0.25">
      <c r="A1031" s="192"/>
      <c r="B1031" s="306" t="s">
        <v>1528</v>
      </c>
      <c r="C1031" s="307" t="s">
        <v>2993</v>
      </c>
      <c r="D1031" s="190" t="s">
        <v>351</v>
      </c>
      <c r="E1031" s="210">
        <v>904</v>
      </c>
      <c r="F1031" s="35">
        <v>41776</v>
      </c>
      <c r="G1031" s="42">
        <v>904</v>
      </c>
      <c r="H1031" s="630">
        <f t="shared" ref="H1031:H1094" si="17">E1031-G1031</f>
        <v>0</v>
      </c>
      <c r="I1031" s="621"/>
    </row>
    <row r="1032" spans="1:9" ht="15.75" x14ac:dyDescent="0.25">
      <c r="A1032" s="192"/>
      <c r="B1032" s="306" t="s">
        <v>1529</v>
      </c>
      <c r="C1032" s="307" t="s">
        <v>2993</v>
      </c>
      <c r="D1032" s="190" t="s">
        <v>99</v>
      </c>
      <c r="E1032" s="210">
        <v>2834</v>
      </c>
      <c r="F1032" s="35">
        <v>41775</v>
      </c>
      <c r="G1032" s="42">
        <v>2834</v>
      </c>
      <c r="H1032" s="630">
        <f t="shared" si="17"/>
        <v>0</v>
      </c>
      <c r="I1032" s="621" t="s">
        <v>988</v>
      </c>
    </row>
    <row r="1033" spans="1:9" ht="15.75" x14ac:dyDescent="0.25">
      <c r="A1033" s="192"/>
      <c r="B1033" s="306" t="s">
        <v>1530</v>
      </c>
      <c r="C1033" s="307" t="s">
        <v>2993</v>
      </c>
      <c r="D1033" s="190" t="s">
        <v>69</v>
      </c>
      <c r="E1033" s="210">
        <v>1340</v>
      </c>
      <c r="F1033" s="35">
        <v>41774</v>
      </c>
      <c r="G1033" s="42">
        <v>1340</v>
      </c>
      <c r="H1033" s="630">
        <f t="shared" si="17"/>
        <v>0</v>
      </c>
      <c r="I1033" s="621"/>
    </row>
    <row r="1034" spans="1:9" ht="15.75" x14ac:dyDescent="0.25">
      <c r="A1034" s="192"/>
      <c r="B1034" s="306" t="s">
        <v>1531</v>
      </c>
      <c r="C1034" s="307" t="s">
        <v>2993</v>
      </c>
      <c r="D1034" s="190" t="s">
        <v>80</v>
      </c>
      <c r="E1034" s="210">
        <v>2208</v>
      </c>
      <c r="F1034" s="35">
        <v>41775</v>
      </c>
      <c r="G1034" s="42">
        <v>2208</v>
      </c>
      <c r="H1034" s="630">
        <f t="shared" si="17"/>
        <v>0</v>
      </c>
      <c r="I1034" s="621" t="s">
        <v>988</v>
      </c>
    </row>
    <row r="1035" spans="1:9" ht="15.75" x14ac:dyDescent="0.25">
      <c r="A1035" s="192"/>
      <c r="B1035" s="306" t="s">
        <v>1532</v>
      </c>
      <c r="C1035" s="307" t="s">
        <v>2993</v>
      </c>
      <c r="D1035" s="190" t="s">
        <v>3187</v>
      </c>
      <c r="E1035" s="210">
        <v>1328</v>
      </c>
      <c r="F1035" s="35">
        <v>41774</v>
      </c>
      <c r="G1035" s="42">
        <v>1328</v>
      </c>
      <c r="H1035" s="630">
        <f t="shared" si="17"/>
        <v>0</v>
      </c>
      <c r="I1035" s="621"/>
    </row>
    <row r="1036" spans="1:9" ht="15.75" x14ac:dyDescent="0.25">
      <c r="A1036" s="192"/>
      <c r="B1036" s="306" t="s">
        <v>1533</v>
      </c>
      <c r="C1036" s="307" t="s">
        <v>2993</v>
      </c>
      <c r="D1036" s="190" t="s">
        <v>78</v>
      </c>
      <c r="E1036" s="210">
        <v>2222</v>
      </c>
      <c r="F1036" s="35">
        <v>41775</v>
      </c>
      <c r="G1036" s="42">
        <v>2222</v>
      </c>
      <c r="H1036" s="630">
        <f t="shared" si="17"/>
        <v>0</v>
      </c>
      <c r="I1036" s="621" t="s">
        <v>3186</v>
      </c>
    </row>
    <row r="1037" spans="1:9" ht="15.75" x14ac:dyDescent="0.25">
      <c r="A1037" s="192"/>
      <c r="B1037" s="306" t="s">
        <v>1534</v>
      </c>
      <c r="C1037" s="307" t="s">
        <v>2993</v>
      </c>
      <c r="D1037" s="190" t="s">
        <v>144</v>
      </c>
      <c r="E1037" s="210">
        <v>2629</v>
      </c>
      <c r="F1037" s="35">
        <v>41775</v>
      </c>
      <c r="G1037" s="42">
        <v>2629</v>
      </c>
      <c r="H1037" s="630">
        <f t="shared" si="17"/>
        <v>0</v>
      </c>
      <c r="I1037" s="621" t="s">
        <v>988</v>
      </c>
    </row>
    <row r="1038" spans="1:9" ht="15.75" x14ac:dyDescent="0.25">
      <c r="A1038" s="192"/>
      <c r="B1038" s="306" t="s">
        <v>1535</v>
      </c>
      <c r="C1038" s="307" t="s">
        <v>2993</v>
      </c>
      <c r="D1038" s="190" t="s">
        <v>769</v>
      </c>
      <c r="E1038" s="210">
        <v>4040</v>
      </c>
      <c r="F1038" s="35">
        <v>41774</v>
      </c>
      <c r="G1038" s="42">
        <v>4040</v>
      </c>
      <c r="H1038" s="630">
        <f t="shared" si="17"/>
        <v>0</v>
      </c>
      <c r="I1038" s="621"/>
    </row>
    <row r="1039" spans="1:9" ht="15.75" x14ac:dyDescent="0.25">
      <c r="A1039" s="192"/>
      <c r="B1039" s="306" t="s">
        <v>1537</v>
      </c>
      <c r="C1039" s="307" t="s">
        <v>2993</v>
      </c>
      <c r="D1039" s="190" t="s">
        <v>133</v>
      </c>
      <c r="E1039" s="210">
        <v>47453.5</v>
      </c>
      <c r="F1039" s="35">
        <v>41774</v>
      </c>
      <c r="G1039" s="42">
        <v>47453.5</v>
      </c>
      <c r="H1039" s="630">
        <f t="shared" si="17"/>
        <v>0</v>
      </c>
      <c r="I1039" s="621"/>
    </row>
    <row r="1040" spans="1:9" ht="15.75" x14ac:dyDescent="0.25">
      <c r="A1040" s="192">
        <v>41774</v>
      </c>
      <c r="B1040" s="306" t="s">
        <v>1538</v>
      </c>
      <c r="C1040" s="307" t="s">
        <v>2993</v>
      </c>
      <c r="D1040" s="190" t="s">
        <v>198</v>
      </c>
      <c r="E1040" s="210">
        <v>15585</v>
      </c>
      <c r="F1040" s="35">
        <v>41775</v>
      </c>
      <c r="G1040" s="293">
        <v>4664</v>
      </c>
      <c r="H1040" s="632">
        <f t="shared" si="17"/>
        <v>10921</v>
      </c>
      <c r="I1040" s="621" t="s">
        <v>3186</v>
      </c>
    </row>
    <row r="1041" spans="1:9" ht="15.75" x14ac:dyDescent="0.25">
      <c r="A1041" s="192"/>
      <c r="B1041" s="306" t="s">
        <v>1539</v>
      </c>
      <c r="C1041" s="307" t="s">
        <v>2993</v>
      </c>
      <c r="D1041" s="190" t="s">
        <v>3188</v>
      </c>
      <c r="E1041" s="210">
        <v>7866</v>
      </c>
      <c r="F1041" s="35">
        <v>41775</v>
      </c>
      <c r="G1041" s="42">
        <v>7866</v>
      </c>
      <c r="H1041" s="630">
        <f t="shared" si="17"/>
        <v>0</v>
      </c>
      <c r="I1041" s="621" t="s">
        <v>3189</v>
      </c>
    </row>
    <row r="1042" spans="1:9" ht="15.75" x14ac:dyDescent="0.25">
      <c r="A1042" s="192"/>
      <c r="B1042" s="306" t="s">
        <v>1541</v>
      </c>
      <c r="C1042" s="307" t="s">
        <v>2993</v>
      </c>
      <c r="D1042" s="190" t="s">
        <v>163</v>
      </c>
      <c r="E1042" s="210">
        <v>699</v>
      </c>
      <c r="F1042" s="35">
        <v>41774</v>
      </c>
      <c r="G1042" s="42">
        <v>699</v>
      </c>
      <c r="H1042" s="630">
        <f t="shared" si="17"/>
        <v>0</v>
      </c>
      <c r="I1042" s="621"/>
    </row>
    <row r="1043" spans="1:9" ht="15.75" x14ac:dyDescent="0.25">
      <c r="A1043" s="192"/>
      <c r="B1043" s="306" t="s">
        <v>1542</v>
      </c>
      <c r="C1043" s="307" t="s">
        <v>2993</v>
      </c>
      <c r="D1043" s="196" t="s">
        <v>3108</v>
      </c>
      <c r="E1043" s="215">
        <v>0</v>
      </c>
      <c r="F1043" s="35"/>
      <c r="G1043" s="42"/>
      <c r="H1043" s="630">
        <f t="shared" si="17"/>
        <v>0</v>
      </c>
      <c r="I1043" s="621" t="s">
        <v>3190</v>
      </c>
    </row>
    <row r="1044" spans="1:9" ht="15.75" x14ac:dyDescent="0.25">
      <c r="A1044" s="192"/>
      <c r="B1044" s="306" t="s">
        <v>1543</v>
      </c>
      <c r="C1044" s="307" t="s">
        <v>2993</v>
      </c>
      <c r="D1044" s="190" t="s">
        <v>83</v>
      </c>
      <c r="E1044" s="210">
        <v>5917</v>
      </c>
      <c r="F1044" s="38" t="s">
        <v>3191</v>
      </c>
      <c r="G1044" s="42">
        <v>5917</v>
      </c>
      <c r="H1044" s="630">
        <f t="shared" si="17"/>
        <v>0</v>
      </c>
      <c r="I1044" s="621"/>
    </row>
    <row r="1045" spans="1:9" ht="15.75" x14ac:dyDescent="0.25">
      <c r="A1045" s="192"/>
      <c r="B1045" s="306" t="s">
        <v>1544</v>
      </c>
      <c r="C1045" s="307" t="s">
        <v>2993</v>
      </c>
      <c r="D1045" s="190" t="s">
        <v>3192</v>
      </c>
      <c r="E1045" s="210">
        <v>52659.5</v>
      </c>
      <c r="F1045" s="38">
        <v>41796</v>
      </c>
      <c r="G1045" s="219">
        <v>52659.5</v>
      </c>
      <c r="H1045" s="630">
        <f t="shared" si="17"/>
        <v>0</v>
      </c>
      <c r="I1045" s="621" t="s">
        <v>65</v>
      </c>
    </row>
    <row r="1046" spans="1:9" ht="15.75" x14ac:dyDescent="0.25">
      <c r="A1046" s="192"/>
      <c r="B1046" s="306" t="s">
        <v>1545</v>
      </c>
      <c r="C1046" s="307" t="s">
        <v>2993</v>
      </c>
      <c r="D1046" s="190" t="s">
        <v>3115</v>
      </c>
      <c r="E1046" s="210">
        <v>10844.5</v>
      </c>
      <c r="F1046" s="35">
        <v>41774</v>
      </c>
      <c r="G1046" s="42">
        <v>10844.5</v>
      </c>
      <c r="H1046" s="630">
        <f t="shared" si="17"/>
        <v>0</v>
      </c>
      <c r="I1046" s="621" t="s">
        <v>65</v>
      </c>
    </row>
    <row r="1047" spans="1:9" ht="15.75" x14ac:dyDescent="0.25">
      <c r="A1047" s="192"/>
      <c r="B1047" s="306" t="s">
        <v>1546</v>
      </c>
      <c r="C1047" s="307" t="s">
        <v>2993</v>
      </c>
      <c r="D1047" s="190" t="s">
        <v>8</v>
      </c>
      <c r="E1047" s="210">
        <v>801.5</v>
      </c>
      <c r="F1047" s="35">
        <v>41774</v>
      </c>
      <c r="G1047" s="42">
        <v>801.5</v>
      </c>
      <c r="H1047" s="630">
        <f t="shared" si="17"/>
        <v>0</v>
      </c>
      <c r="I1047" s="621"/>
    </row>
    <row r="1048" spans="1:9" ht="15.75" x14ac:dyDescent="0.25">
      <c r="A1048" s="192"/>
      <c r="B1048" s="306" t="s">
        <v>1547</v>
      </c>
      <c r="C1048" s="307" t="s">
        <v>2993</v>
      </c>
      <c r="D1048" s="190" t="s">
        <v>2519</v>
      </c>
      <c r="E1048" s="210">
        <v>1007</v>
      </c>
      <c r="F1048" s="35">
        <v>41774</v>
      </c>
      <c r="G1048" s="42">
        <v>1007</v>
      </c>
      <c r="H1048" s="630">
        <f t="shared" si="17"/>
        <v>0</v>
      </c>
      <c r="I1048" s="621"/>
    </row>
    <row r="1049" spans="1:9" ht="15.75" x14ac:dyDescent="0.25">
      <c r="A1049" s="192"/>
      <c r="B1049" s="306" t="s">
        <v>1548</v>
      </c>
      <c r="C1049" s="307" t="s">
        <v>2993</v>
      </c>
      <c r="D1049" s="190" t="s">
        <v>136</v>
      </c>
      <c r="E1049" s="210">
        <v>750</v>
      </c>
      <c r="F1049" s="35">
        <v>41774</v>
      </c>
      <c r="G1049" s="42">
        <v>750</v>
      </c>
      <c r="H1049" s="630">
        <f t="shared" si="17"/>
        <v>0</v>
      </c>
      <c r="I1049" s="621"/>
    </row>
    <row r="1050" spans="1:9" ht="15.75" x14ac:dyDescent="0.25">
      <c r="A1050" s="192"/>
      <c r="B1050" s="306" t="s">
        <v>1549</v>
      </c>
      <c r="C1050" s="307" t="s">
        <v>2993</v>
      </c>
      <c r="D1050" s="190" t="s">
        <v>160</v>
      </c>
      <c r="E1050" s="210">
        <v>73928.11</v>
      </c>
      <c r="F1050" s="304" t="s">
        <v>3193</v>
      </c>
      <c r="G1050" s="42">
        <v>73928.11</v>
      </c>
      <c r="H1050" s="630">
        <f t="shared" si="17"/>
        <v>0</v>
      </c>
      <c r="I1050" s="621" t="s">
        <v>162</v>
      </c>
    </row>
    <row r="1051" spans="1:9" ht="15.75" x14ac:dyDescent="0.25">
      <c r="A1051" s="192"/>
      <c r="B1051" s="306" t="s">
        <v>1550</v>
      </c>
      <c r="C1051" s="307" t="s">
        <v>2993</v>
      </c>
      <c r="D1051" s="190" t="s">
        <v>160</v>
      </c>
      <c r="E1051" s="210">
        <v>104300.6</v>
      </c>
      <c r="F1051" s="304" t="s">
        <v>3194</v>
      </c>
      <c r="G1051" s="42">
        <v>104300.6</v>
      </c>
      <c r="H1051" s="630">
        <f t="shared" si="17"/>
        <v>0</v>
      </c>
      <c r="I1051" s="621" t="s">
        <v>162</v>
      </c>
    </row>
    <row r="1052" spans="1:9" ht="15.75" x14ac:dyDescent="0.25">
      <c r="A1052" s="192"/>
      <c r="B1052" s="306" t="s">
        <v>1551</v>
      </c>
      <c r="C1052" s="307" t="s">
        <v>2993</v>
      </c>
      <c r="D1052" s="190" t="s">
        <v>358</v>
      </c>
      <c r="E1052" s="210">
        <v>58668.7</v>
      </c>
      <c r="F1052" s="45" t="s">
        <v>3195</v>
      </c>
      <c r="G1052" s="42">
        <v>58668.7</v>
      </c>
      <c r="H1052" s="630">
        <f t="shared" si="17"/>
        <v>0</v>
      </c>
      <c r="I1052" s="621" t="s">
        <v>162</v>
      </c>
    </row>
    <row r="1053" spans="1:9" ht="15.75" x14ac:dyDescent="0.25">
      <c r="A1053" s="192"/>
      <c r="B1053" s="306" t="s">
        <v>1552</v>
      </c>
      <c r="C1053" s="307" t="s">
        <v>2993</v>
      </c>
      <c r="D1053" s="190" t="s">
        <v>163</v>
      </c>
      <c r="E1053" s="210">
        <v>17769.5</v>
      </c>
      <c r="F1053" s="35">
        <v>41776</v>
      </c>
      <c r="G1053" s="42">
        <v>17769.5</v>
      </c>
      <c r="H1053" s="630">
        <f t="shared" si="17"/>
        <v>0</v>
      </c>
      <c r="I1053" s="621" t="s">
        <v>162</v>
      </c>
    </row>
    <row r="1054" spans="1:9" ht="15.75" x14ac:dyDescent="0.25">
      <c r="A1054" s="192"/>
      <c r="B1054" s="306" t="s">
        <v>1554</v>
      </c>
      <c r="C1054" s="307" t="s">
        <v>2993</v>
      </c>
      <c r="D1054" s="190" t="s">
        <v>168</v>
      </c>
      <c r="E1054" s="210">
        <v>28391.599999999999</v>
      </c>
      <c r="F1054" s="39" t="s">
        <v>3196</v>
      </c>
      <c r="G1054" s="42">
        <v>28391.599999999999</v>
      </c>
      <c r="H1054" s="630">
        <f t="shared" si="17"/>
        <v>0</v>
      </c>
      <c r="I1054" s="621" t="s">
        <v>162</v>
      </c>
    </row>
    <row r="1055" spans="1:9" ht="15.75" x14ac:dyDescent="0.25">
      <c r="A1055" s="192"/>
      <c r="B1055" s="306" t="s">
        <v>1555</v>
      </c>
      <c r="C1055" s="307" t="s">
        <v>2993</v>
      </c>
      <c r="D1055" s="190" t="s">
        <v>272</v>
      </c>
      <c r="E1055" s="210">
        <v>1456.4</v>
      </c>
      <c r="F1055" s="304" t="s">
        <v>3197</v>
      </c>
      <c r="G1055" s="42">
        <v>1456.4</v>
      </c>
      <c r="H1055" s="630">
        <f t="shared" si="17"/>
        <v>0</v>
      </c>
      <c r="I1055" s="621" t="s">
        <v>162</v>
      </c>
    </row>
    <row r="1056" spans="1:9" ht="15.75" x14ac:dyDescent="0.25">
      <c r="A1056" s="192"/>
      <c r="B1056" s="306" t="s">
        <v>1556</v>
      </c>
      <c r="C1056" s="307" t="s">
        <v>2993</v>
      </c>
      <c r="D1056" s="190" t="s">
        <v>22</v>
      </c>
      <c r="E1056" s="210">
        <v>15665.5</v>
      </c>
      <c r="F1056" s="35">
        <v>41776</v>
      </c>
      <c r="G1056" s="42">
        <v>15665.5</v>
      </c>
      <c r="H1056" s="630">
        <f t="shared" si="17"/>
        <v>0</v>
      </c>
      <c r="I1056" s="621" t="s">
        <v>162</v>
      </c>
    </row>
    <row r="1057" spans="1:9" ht="15.75" x14ac:dyDescent="0.25">
      <c r="A1057" s="192"/>
      <c r="B1057" s="306" t="s">
        <v>1557</v>
      </c>
      <c r="C1057" s="307" t="s">
        <v>2993</v>
      </c>
      <c r="D1057" s="190" t="s">
        <v>250</v>
      </c>
      <c r="E1057" s="210">
        <v>8826</v>
      </c>
      <c r="F1057" s="35">
        <v>41776</v>
      </c>
      <c r="G1057" s="42">
        <v>8826</v>
      </c>
      <c r="H1057" s="630">
        <f t="shared" si="17"/>
        <v>0</v>
      </c>
      <c r="I1057" s="621" t="s">
        <v>162</v>
      </c>
    </row>
    <row r="1058" spans="1:9" ht="15.75" x14ac:dyDescent="0.25">
      <c r="A1058" s="192"/>
      <c r="B1058" s="306" t="s">
        <v>1558</v>
      </c>
      <c r="C1058" s="307" t="s">
        <v>2993</v>
      </c>
      <c r="D1058" s="190" t="s">
        <v>269</v>
      </c>
      <c r="E1058" s="210">
        <v>9596.5</v>
      </c>
      <c r="F1058" s="35">
        <v>41776</v>
      </c>
      <c r="G1058" s="42">
        <v>9596.5</v>
      </c>
      <c r="H1058" s="630">
        <f t="shared" si="17"/>
        <v>0</v>
      </c>
      <c r="I1058" s="621" t="s">
        <v>162</v>
      </c>
    </row>
    <row r="1059" spans="1:9" ht="15.75" x14ac:dyDescent="0.25">
      <c r="A1059" s="192"/>
      <c r="B1059" s="306" t="s">
        <v>1559</v>
      </c>
      <c r="C1059" s="307" t="s">
        <v>2993</v>
      </c>
      <c r="D1059" s="190" t="s">
        <v>3198</v>
      </c>
      <c r="E1059" s="210">
        <v>9977.5</v>
      </c>
      <c r="F1059" s="35">
        <v>41776</v>
      </c>
      <c r="G1059" s="42">
        <v>9977.5</v>
      </c>
      <c r="H1059" s="630">
        <f t="shared" si="17"/>
        <v>0</v>
      </c>
      <c r="I1059" s="621" t="s">
        <v>162</v>
      </c>
    </row>
    <row r="1060" spans="1:9" ht="15.75" x14ac:dyDescent="0.25">
      <c r="A1060" s="192"/>
      <c r="B1060" s="306" t="s">
        <v>1560</v>
      </c>
      <c r="C1060" s="307" t="s">
        <v>2993</v>
      </c>
      <c r="D1060" s="190" t="s">
        <v>8</v>
      </c>
      <c r="E1060" s="210">
        <v>960</v>
      </c>
      <c r="F1060" s="35">
        <v>41774</v>
      </c>
      <c r="G1060" s="42">
        <v>960</v>
      </c>
      <c r="H1060" s="630">
        <f t="shared" si="17"/>
        <v>0</v>
      </c>
      <c r="I1060" s="621"/>
    </row>
    <row r="1061" spans="1:9" ht="15.75" x14ac:dyDescent="0.25">
      <c r="A1061" s="192"/>
      <c r="B1061" s="306" t="s">
        <v>1561</v>
      </c>
      <c r="C1061" s="307" t="s">
        <v>2993</v>
      </c>
      <c r="D1061" s="190" t="s">
        <v>168</v>
      </c>
      <c r="E1061" s="210">
        <v>912</v>
      </c>
      <c r="F1061" s="35">
        <v>41776</v>
      </c>
      <c r="G1061" s="42">
        <v>912</v>
      </c>
      <c r="H1061" s="630">
        <f t="shared" si="17"/>
        <v>0</v>
      </c>
      <c r="I1061" s="621" t="s">
        <v>162</v>
      </c>
    </row>
    <row r="1062" spans="1:9" ht="15.75" x14ac:dyDescent="0.25">
      <c r="A1062" s="192"/>
      <c r="B1062" s="306" t="s">
        <v>1563</v>
      </c>
      <c r="C1062" s="307" t="s">
        <v>2993</v>
      </c>
      <c r="D1062" s="190" t="s">
        <v>478</v>
      </c>
      <c r="E1062" s="210">
        <v>27850.85</v>
      </c>
      <c r="F1062" s="35">
        <v>41775</v>
      </c>
      <c r="G1062" s="42">
        <v>27850.85</v>
      </c>
      <c r="H1062" s="630">
        <f t="shared" si="17"/>
        <v>0</v>
      </c>
      <c r="I1062" s="621" t="s">
        <v>21</v>
      </c>
    </row>
    <row r="1063" spans="1:9" ht="15.75" x14ac:dyDescent="0.25">
      <c r="A1063" s="192"/>
      <c r="B1063" s="306" t="s">
        <v>1564</v>
      </c>
      <c r="C1063" s="307" t="s">
        <v>2993</v>
      </c>
      <c r="D1063" s="190" t="s">
        <v>606</v>
      </c>
      <c r="E1063" s="210">
        <v>3115</v>
      </c>
      <c r="F1063" s="35">
        <v>41776</v>
      </c>
      <c r="G1063" s="42">
        <v>3115</v>
      </c>
      <c r="H1063" s="630">
        <f t="shared" si="17"/>
        <v>0</v>
      </c>
      <c r="I1063" s="621" t="s">
        <v>162</v>
      </c>
    </row>
    <row r="1064" spans="1:9" ht="15.75" x14ac:dyDescent="0.25">
      <c r="A1064" s="246"/>
      <c r="B1064" s="306" t="s">
        <v>1565</v>
      </c>
      <c r="C1064" s="307" t="s">
        <v>2993</v>
      </c>
      <c r="D1064" s="190" t="s">
        <v>255</v>
      </c>
      <c r="E1064" s="210">
        <v>1591</v>
      </c>
      <c r="F1064" s="244" t="s">
        <v>3199</v>
      </c>
      <c r="G1064" s="42">
        <v>1591</v>
      </c>
      <c r="H1064" s="630">
        <f t="shared" si="17"/>
        <v>0</v>
      </c>
      <c r="I1064" s="621" t="s">
        <v>21</v>
      </c>
    </row>
    <row r="1065" spans="1:9" ht="15.75" x14ac:dyDescent="0.25">
      <c r="A1065" s="248"/>
      <c r="B1065" s="306" t="s">
        <v>1566</v>
      </c>
      <c r="C1065" s="307" t="s">
        <v>2993</v>
      </c>
      <c r="D1065" s="190" t="s">
        <v>63</v>
      </c>
      <c r="E1065" s="210">
        <v>2522.4</v>
      </c>
      <c r="F1065" s="35">
        <v>41775</v>
      </c>
      <c r="G1065" s="42">
        <v>2522.4</v>
      </c>
      <c r="H1065" s="630">
        <f t="shared" si="17"/>
        <v>0</v>
      </c>
      <c r="I1065" s="621" t="s">
        <v>21</v>
      </c>
    </row>
    <row r="1066" spans="1:9" ht="15.75" x14ac:dyDescent="0.25">
      <c r="A1066" s="192"/>
      <c r="B1066" s="306" t="s">
        <v>1567</v>
      </c>
      <c r="C1066" s="307" t="s">
        <v>2993</v>
      </c>
      <c r="D1066" s="190" t="s">
        <v>14</v>
      </c>
      <c r="E1066" s="210">
        <v>3360</v>
      </c>
      <c r="F1066" s="35">
        <v>41775</v>
      </c>
      <c r="G1066" s="42">
        <v>3360</v>
      </c>
      <c r="H1066" s="630">
        <f t="shared" si="17"/>
        <v>0</v>
      </c>
      <c r="I1066" s="621" t="s">
        <v>217</v>
      </c>
    </row>
    <row r="1067" spans="1:9" ht="15.75" x14ac:dyDescent="0.25">
      <c r="A1067" s="192"/>
      <c r="B1067" s="306" t="s">
        <v>1568</v>
      </c>
      <c r="C1067" s="307" t="s">
        <v>2993</v>
      </c>
      <c r="D1067" s="190" t="s">
        <v>39</v>
      </c>
      <c r="E1067" s="210">
        <v>1900</v>
      </c>
      <c r="F1067" s="304" t="s">
        <v>3200</v>
      </c>
      <c r="G1067" s="42">
        <v>1900</v>
      </c>
      <c r="H1067" s="630">
        <f t="shared" si="17"/>
        <v>0</v>
      </c>
      <c r="I1067" s="621"/>
    </row>
    <row r="1068" spans="1:9" ht="15.75" x14ac:dyDescent="0.25">
      <c r="A1068" s="192"/>
      <c r="B1068" s="306" t="s">
        <v>1569</v>
      </c>
      <c r="C1068" s="307" t="s">
        <v>2993</v>
      </c>
      <c r="D1068" s="190" t="s">
        <v>494</v>
      </c>
      <c r="E1068" s="210">
        <v>12811</v>
      </c>
      <c r="F1068" s="58">
        <v>41876</v>
      </c>
      <c r="G1068" s="62">
        <v>12811</v>
      </c>
      <c r="H1068" s="630">
        <f t="shared" si="17"/>
        <v>0</v>
      </c>
      <c r="I1068" s="621"/>
    </row>
    <row r="1069" spans="1:9" ht="15.75" x14ac:dyDescent="0.25">
      <c r="A1069" s="192"/>
      <c r="B1069" s="306" t="s">
        <v>1570</v>
      </c>
      <c r="C1069" s="307" t="s">
        <v>2993</v>
      </c>
      <c r="D1069" s="190" t="s">
        <v>333</v>
      </c>
      <c r="E1069" s="210">
        <v>1410.5</v>
      </c>
      <c r="F1069" s="35">
        <v>41774</v>
      </c>
      <c r="G1069" s="42">
        <v>1410.5</v>
      </c>
      <c r="H1069" s="630">
        <f t="shared" si="17"/>
        <v>0</v>
      </c>
      <c r="I1069" s="621"/>
    </row>
    <row r="1070" spans="1:9" ht="15.75" x14ac:dyDescent="0.25">
      <c r="A1070" s="192"/>
      <c r="B1070" s="306" t="s">
        <v>1571</v>
      </c>
      <c r="C1070" s="307" t="s">
        <v>2993</v>
      </c>
      <c r="D1070" s="190" t="s">
        <v>152</v>
      </c>
      <c r="E1070" s="210">
        <v>6664</v>
      </c>
      <c r="F1070" s="35">
        <v>41774</v>
      </c>
      <c r="G1070" s="42">
        <v>6664</v>
      </c>
      <c r="H1070" s="630">
        <f t="shared" si="17"/>
        <v>0</v>
      </c>
      <c r="I1070" s="621"/>
    </row>
    <row r="1071" spans="1:9" ht="15.75" x14ac:dyDescent="0.25">
      <c r="A1071" s="192"/>
      <c r="B1071" s="306" t="s">
        <v>1573</v>
      </c>
      <c r="C1071" s="307" t="s">
        <v>2993</v>
      </c>
      <c r="D1071" s="190" t="s">
        <v>3201</v>
      </c>
      <c r="E1071" s="210">
        <v>3645.6</v>
      </c>
      <c r="F1071" s="35">
        <v>41774</v>
      </c>
      <c r="G1071" s="42">
        <v>3645.6</v>
      </c>
      <c r="H1071" s="630">
        <f t="shared" si="17"/>
        <v>0</v>
      </c>
      <c r="I1071" s="621"/>
    </row>
    <row r="1072" spans="1:9" ht="15.75" x14ac:dyDescent="0.25">
      <c r="A1072" s="192"/>
      <c r="B1072" s="306" t="s">
        <v>1574</v>
      </c>
      <c r="C1072" s="307" t="s">
        <v>2993</v>
      </c>
      <c r="D1072" s="190" t="s">
        <v>517</v>
      </c>
      <c r="E1072" s="210">
        <v>935</v>
      </c>
      <c r="F1072" s="35">
        <v>41774</v>
      </c>
      <c r="G1072" s="42">
        <v>935</v>
      </c>
      <c r="H1072" s="630">
        <f t="shared" si="17"/>
        <v>0</v>
      </c>
      <c r="I1072" s="621"/>
    </row>
    <row r="1073" spans="1:9" ht="15.75" x14ac:dyDescent="0.25">
      <c r="A1073" s="192"/>
      <c r="B1073" s="306" t="s">
        <v>1575</v>
      </c>
      <c r="C1073" s="307" t="s">
        <v>2993</v>
      </c>
      <c r="D1073" s="190" t="s">
        <v>11</v>
      </c>
      <c r="E1073" s="210">
        <v>47749</v>
      </c>
      <c r="F1073" s="38">
        <v>41796</v>
      </c>
      <c r="G1073" s="219">
        <v>47749</v>
      </c>
      <c r="H1073" s="630">
        <f t="shared" si="17"/>
        <v>0</v>
      </c>
      <c r="I1073" s="621" t="s">
        <v>65</v>
      </c>
    </row>
    <row r="1074" spans="1:9" ht="15.75" x14ac:dyDescent="0.25">
      <c r="A1074" s="192"/>
      <c r="B1074" s="306" t="s">
        <v>1576</v>
      </c>
      <c r="C1074" s="307" t="s">
        <v>2993</v>
      </c>
      <c r="D1074" s="190" t="s">
        <v>62</v>
      </c>
      <c r="E1074" s="210">
        <v>24230.48</v>
      </c>
      <c r="F1074" s="35">
        <v>41777</v>
      </c>
      <c r="G1074" s="42">
        <v>24230.48</v>
      </c>
      <c r="H1074" s="630">
        <f t="shared" si="17"/>
        <v>0</v>
      </c>
      <c r="I1074" s="621" t="s">
        <v>30</v>
      </c>
    </row>
    <row r="1075" spans="1:9" ht="15.75" x14ac:dyDescent="0.25">
      <c r="A1075" s="192"/>
      <c r="B1075" s="306" t="s">
        <v>1577</v>
      </c>
      <c r="C1075" s="307" t="s">
        <v>2993</v>
      </c>
      <c r="D1075" s="190" t="s">
        <v>8</v>
      </c>
      <c r="E1075" s="210">
        <v>383</v>
      </c>
      <c r="F1075" s="35">
        <v>41774</v>
      </c>
      <c r="G1075" s="42">
        <v>383</v>
      </c>
      <c r="H1075" s="630">
        <f t="shared" si="17"/>
        <v>0</v>
      </c>
      <c r="I1075" s="621"/>
    </row>
    <row r="1076" spans="1:9" ht="15.75" x14ac:dyDescent="0.25">
      <c r="A1076" s="192">
        <v>41775</v>
      </c>
      <c r="B1076" s="306" t="s">
        <v>1578</v>
      </c>
      <c r="C1076" s="307" t="s">
        <v>2993</v>
      </c>
      <c r="D1076" s="190" t="s">
        <v>175</v>
      </c>
      <c r="E1076" s="210">
        <v>9609.4</v>
      </c>
      <c r="F1076" s="38" t="s">
        <v>3202</v>
      </c>
      <c r="G1076" s="42">
        <v>9609.4</v>
      </c>
      <c r="H1076" s="630">
        <f t="shared" si="17"/>
        <v>0</v>
      </c>
      <c r="I1076" s="621" t="s">
        <v>162</v>
      </c>
    </row>
    <row r="1077" spans="1:9" ht="15.75" x14ac:dyDescent="0.25">
      <c r="A1077" s="192"/>
      <c r="B1077" s="306" t="s">
        <v>1579</v>
      </c>
      <c r="C1077" s="307" t="s">
        <v>2993</v>
      </c>
      <c r="D1077" s="190" t="s">
        <v>545</v>
      </c>
      <c r="E1077" s="210">
        <v>3895.4</v>
      </c>
      <c r="F1077" s="35">
        <v>41776</v>
      </c>
      <c r="G1077" s="42">
        <v>3895.4</v>
      </c>
      <c r="H1077" s="630">
        <f t="shared" si="17"/>
        <v>0</v>
      </c>
      <c r="I1077" s="623" t="s">
        <v>162</v>
      </c>
    </row>
    <row r="1078" spans="1:9" ht="15.75" x14ac:dyDescent="0.25">
      <c r="A1078" s="192"/>
      <c r="B1078" s="306" t="s">
        <v>1580</v>
      </c>
      <c r="C1078" s="307" t="s">
        <v>2993</v>
      </c>
      <c r="D1078" s="190" t="s">
        <v>269</v>
      </c>
      <c r="E1078" s="210">
        <v>4295</v>
      </c>
      <c r="F1078" s="35">
        <v>41777</v>
      </c>
      <c r="G1078" s="42">
        <v>4295</v>
      </c>
      <c r="H1078" s="630">
        <f t="shared" si="17"/>
        <v>0</v>
      </c>
      <c r="I1078" s="621"/>
    </row>
    <row r="1079" spans="1:9" ht="15.75" x14ac:dyDescent="0.25">
      <c r="A1079" s="192"/>
      <c r="B1079" s="306" t="s">
        <v>1581</v>
      </c>
      <c r="C1079" s="307" t="s">
        <v>2993</v>
      </c>
      <c r="D1079" s="190" t="s">
        <v>16</v>
      </c>
      <c r="E1079" s="210">
        <v>113844.9</v>
      </c>
      <c r="F1079" s="38">
        <v>41816</v>
      </c>
      <c r="G1079" s="219">
        <v>113844.9</v>
      </c>
      <c r="H1079" s="630">
        <f t="shared" si="17"/>
        <v>0</v>
      </c>
      <c r="I1079" s="623" t="s">
        <v>27</v>
      </c>
    </row>
    <row r="1080" spans="1:9" ht="15.75" x14ac:dyDescent="0.25">
      <c r="A1080" s="192"/>
      <c r="B1080" s="306" t="s">
        <v>1582</v>
      </c>
      <c r="C1080" s="307" t="s">
        <v>2993</v>
      </c>
      <c r="D1080" s="190" t="s">
        <v>36</v>
      </c>
      <c r="E1080" s="210">
        <v>7854</v>
      </c>
      <c r="F1080" s="35">
        <v>41777</v>
      </c>
      <c r="G1080" s="42">
        <v>7854</v>
      </c>
      <c r="H1080" s="630">
        <f t="shared" si="17"/>
        <v>0</v>
      </c>
      <c r="I1080" s="621" t="s">
        <v>21</v>
      </c>
    </row>
    <row r="1081" spans="1:9" ht="15.75" x14ac:dyDescent="0.25">
      <c r="A1081" s="192"/>
      <c r="B1081" s="306" t="s">
        <v>1583</v>
      </c>
      <c r="C1081" s="307" t="s">
        <v>2993</v>
      </c>
      <c r="D1081" s="190" t="s">
        <v>790</v>
      </c>
      <c r="E1081" s="210">
        <v>4059</v>
      </c>
      <c r="F1081" s="35">
        <v>41775</v>
      </c>
      <c r="G1081" s="42">
        <v>4059</v>
      </c>
      <c r="H1081" s="630">
        <f t="shared" si="17"/>
        <v>0</v>
      </c>
      <c r="I1081" s="621"/>
    </row>
    <row r="1082" spans="1:9" ht="15.75" x14ac:dyDescent="0.25">
      <c r="A1082" s="192"/>
      <c r="B1082" s="306" t="s">
        <v>1584</v>
      </c>
      <c r="C1082" s="307" t="s">
        <v>2993</v>
      </c>
      <c r="D1082" s="190" t="s">
        <v>3203</v>
      </c>
      <c r="E1082" s="210">
        <v>4553.5</v>
      </c>
      <c r="F1082" s="35">
        <v>41775</v>
      </c>
      <c r="G1082" s="42">
        <v>4553.5</v>
      </c>
      <c r="H1082" s="630">
        <f t="shared" si="17"/>
        <v>0</v>
      </c>
      <c r="I1082" s="621"/>
    </row>
    <row r="1083" spans="1:9" ht="15.75" x14ac:dyDescent="0.25">
      <c r="A1083" s="192"/>
      <c r="B1083" s="306" t="s">
        <v>1586</v>
      </c>
      <c r="C1083" s="307" t="s">
        <v>2993</v>
      </c>
      <c r="D1083" s="190" t="s">
        <v>339</v>
      </c>
      <c r="E1083" s="210">
        <v>775</v>
      </c>
      <c r="F1083" s="35">
        <v>41775</v>
      </c>
      <c r="G1083" s="42">
        <v>775</v>
      </c>
      <c r="H1083" s="630">
        <f t="shared" si="17"/>
        <v>0</v>
      </c>
      <c r="I1083" s="621"/>
    </row>
    <row r="1084" spans="1:9" ht="15.75" x14ac:dyDescent="0.25">
      <c r="A1084" s="192"/>
      <c r="B1084" s="306" t="s">
        <v>1587</v>
      </c>
      <c r="C1084" s="307" t="s">
        <v>2993</v>
      </c>
      <c r="D1084" s="190" t="s">
        <v>180</v>
      </c>
      <c r="E1084" s="210">
        <v>31119.5</v>
      </c>
      <c r="F1084" s="45" t="s">
        <v>3204</v>
      </c>
      <c r="G1084" s="42">
        <v>31119.5</v>
      </c>
      <c r="H1084" s="630">
        <f t="shared" si="17"/>
        <v>0</v>
      </c>
      <c r="I1084" s="621" t="s">
        <v>65</v>
      </c>
    </row>
    <row r="1085" spans="1:9" ht="15.75" x14ac:dyDescent="0.25">
      <c r="A1085" s="192"/>
      <c r="B1085" s="306" t="s">
        <v>1589</v>
      </c>
      <c r="C1085" s="307" t="s">
        <v>2993</v>
      </c>
      <c r="D1085" s="190" t="s">
        <v>260</v>
      </c>
      <c r="E1085" s="210">
        <v>3624</v>
      </c>
      <c r="F1085" s="35">
        <v>41775</v>
      </c>
      <c r="G1085" s="42">
        <v>3624</v>
      </c>
      <c r="H1085" s="630">
        <f t="shared" si="17"/>
        <v>0</v>
      </c>
      <c r="I1085" s="621" t="s">
        <v>3128</v>
      </c>
    </row>
    <row r="1086" spans="1:9" ht="15.75" x14ac:dyDescent="0.25">
      <c r="A1086" s="192"/>
      <c r="B1086" s="306" t="s">
        <v>1591</v>
      </c>
      <c r="C1086" s="307" t="s">
        <v>2993</v>
      </c>
      <c r="D1086" s="190" t="s">
        <v>501</v>
      </c>
      <c r="E1086" s="210">
        <v>607.6</v>
      </c>
      <c r="F1086" s="35">
        <v>41775</v>
      </c>
      <c r="G1086" s="42">
        <v>607.6</v>
      </c>
      <c r="H1086" s="630">
        <f t="shared" si="17"/>
        <v>0</v>
      </c>
      <c r="I1086" s="621"/>
    </row>
    <row r="1087" spans="1:9" ht="15.75" x14ac:dyDescent="0.25">
      <c r="A1087" s="192"/>
      <c r="B1087" s="306" t="s">
        <v>1592</v>
      </c>
      <c r="C1087" s="307" t="s">
        <v>2993</v>
      </c>
      <c r="D1087" s="190" t="s">
        <v>137</v>
      </c>
      <c r="E1087" s="210">
        <v>8874</v>
      </c>
      <c r="F1087" s="58" t="s">
        <v>3437</v>
      </c>
      <c r="G1087" s="42">
        <v>8874</v>
      </c>
      <c r="H1087" s="630">
        <f t="shared" si="17"/>
        <v>0</v>
      </c>
      <c r="I1087" s="621" t="s">
        <v>12</v>
      </c>
    </row>
    <row r="1088" spans="1:9" ht="15.75" x14ac:dyDescent="0.25">
      <c r="A1088" s="192"/>
      <c r="B1088" s="306" t="s">
        <v>1593</v>
      </c>
      <c r="C1088" s="307" t="s">
        <v>2993</v>
      </c>
      <c r="D1088" s="196" t="s">
        <v>3108</v>
      </c>
      <c r="E1088" s="215">
        <v>0</v>
      </c>
      <c r="F1088" s="35"/>
      <c r="G1088" s="42"/>
      <c r="H1088" s="630">
        <f t="shared" si="17"/>
        <v>0</v>
      </c>
      <c r="I1088" s="621" t="s">
        <v>3205</v>
      </c>
    </row>
    <row r="1089" spans="1:9" ht="15.75" x14ac:dyDescent="0.25">
      <c r="A1089" s="192"/>
      <c r="B1089" s="306" t="s">
        <v>1594</v>
      </c>
      <c r="C1089" s="307" t="s">
        <v>2993</v>
      </c>
      <c r="D1089" s="190" t="s">
        <v>8</v>
      </c>
      <c r="E1089" s="210">
        <v>600</v>
      </c>
      <c r="F1089" s="35">
        <v>41775</v>
      </c>
      <c r="G1089" s="42">
        <v>600</v>
      </c>
      <c r="H1089" s="630">
        <f t="shared" si="17"/>
        <v>0</v>
      </c>
      <c r="I1089" s="621"/>
    </row>
    <row r="1090" spans="1:9" ht="15.75" x14ac:dyDescent="0.25">
      <c r="A1090" s="192"/>
      <c r="B1090" s="306" t="s">
        <v>1595</v>
      </c>
      <c r="C1090" s="307" t="s">
        <v>2993</v>
      </c>
      <c r="D1090" s="190" t="s">
        <v>119</v>
      </c>
      <c r="E1090" s="210">
        <v>4463</v>
      </c>
      <c r="F1090" s="35">
        <v>41775</v>
      </c>
      <c r="G1090" s="42">
        <v>4463</v>
      </c>
      <c r="H1090" s="630">
        <f t="shared" si="17"/>
        <v>0</v>
      </c>
      <c r="I1090" s="621" t="s">
        <v>3128</v>
      </c>
    </row>
    <row r="1091" spans="1:9" ht="15.75" x14ac:dyDescent="0.25">
      <c r="A1091" s="192"/>
      <c r="B1091" s="306" t="s">
        <v>1596</v>
      </c>
      <c r="C1091" s="307" t="s">
        <v>2993</v>
      </c>
      <c r="D1091" s="190" t="s">
        <v>66</v>
      </c>
      <c r="E1091" s="210">
        <v>1776</v>
      </c>
      <c r="F1091" s="35">
        <v>41775</v>
      </c>
      <c r="G1091" s="42">
        <v>1776</v>
      </c>
      <c r="H1091" s="630">
        <f t="shared" si="17"/>
        <v>0</v>
      </c>
      <c r="I1091" s="621" t="s">
        <v>217</v>
      </c>
    </row>
    <row r="1092" spans="1:9" ht="15.75" x14ac:dyDescent="0.25">
      <c r="A1092" s="192"/>
      <c r="B1092" s="306" t="s">
        <v>1597</v>
      </c>
      <c r="C1092" s="307" t="s">
        <v>2993</v>
      </c>
      <c r="D1092" s="190" t="s">
        <v>48</v>
      </c>
      <c r="E1092" s="210">
        <v>535</v>
      </c>
      <c r="F1092" s="35">
        <v>41775</v>
      </c>
      <c r="G1092" s="42">
        <v>535</v>
      </c>
      <c r="H1092" s="630">
        <f t="shared" si="17"/>
        <v>0</v>
      </c>
      <c r="I1092" s="621" t="s">
        <v>2847</v>
      </c>
    </row>
    <row r="1093" spans="1:9" ht="15.75" x14ac:dyDescent="0.25">
      <c r="A1093" s="192"/>
      <c r="B1093" s="306" t="s">
        <v>1598</v>
      </c>
      <c r="C1093" s="307" t="s">
        <v>2993</v>
      </c>
      <c r="D1093" s="190" t="s">
        <v>123</v>
      </c>
      <c r="E1093" s="210">
        <v>3404</v>
      </c>
      <c r="F1093" s="35">
        <v>41775</v>
      </c>
      <c r="G1093" s="42">
        <v>3404</v>
      </c>
      <c r="H1093" s="630">
        <f t="shared" si="17"/>
        <v>0</v>
      </c>
      <c r="I1093" s="621"/>
    </row>
    <row r="1094" spans="1:9" ht="15.75" x14ac:dyDescent="0.25">
      <c r="A1094" s="192"/>
      <c r="B1094" s="306" t="s">
        <v>1599</v>
      </c>
      <c r="C1094" s="307" t="s">
        <v>2993</v>
      </c>
      <c r="D1094" s="190" t="s">
        <v>55</v>
      </c>
      <c r="E1094" s="210">
        <v>8214.2000000000007</v>
      </c>
      <c r="F1094" s="35">
        <v>41775</v>
      </c>
      <c r="G1094" s="42">
        <v>8214.2000000000007</v>
      </c>
      <c r="H1094" s="630">
        <f t="shared" si="17"/>
        <v>0</v>
      </c>
      <c r="I1094" s="621"/>
    </row>
    <row r="1095" spans="1:9" ht="15.75" x14ac:dyDescent="0.25">
      <c r="A1095" s="192"/>
      <c r="B1095" s="306" t="s">
        <v>1601</v>
      </c>
      <c r="C1095" s="307" t="s">
        <v>2993</v>
      </c>
      <c r="D1095" s="190" t="s">
        <v>12</v>
      </c>
      <c r="E1095" s="210">
        <v>322</v>
      </c>
      <c r="F1095" s="35">
        <v>41775</v>
      </c>
      <c r="G1095" s="42">
        <v>322</v>
      </c>
      <c r="H1095" s="630">
        <f t="shared" ref="H1095:H1158" si="18">E1095-G1095</f>
        <v>0</v>
      </c>
      <c r="I1095" s="621"/>
    </row>
    <row r="1096" spans="1:9" ht="15.75" x14ac:dyDescent="0.25">
      <c r="A1096" s="192"/>
      <c r="B1096" s="306" t="s">
        <v>1602</v>
      </c>
      <c r="C1096" s="307" t="s">
        <v>2993</v>
      </c>
      <c r="D1096" s="190" t="s">
        <v>64</v>
      </c>
      <c r="E1096" s="210">
        <v>15314.5</v>
      </c>
      <c r="F1096" s="35">
        <v>41775</v>
      </c>
      <c r="G1096" s="42">
        <v>15314.5</v>
      </c>
      <c r="H1096" s="630">
        <f t="shared" si="18"/>
        <v>0</v>
      </c>
      <c r="I1096" s="621" t="s">
        <v>65</v>
      </c>
    </row>
    <row r="1097" spans="1:9" ht="15.75" x14ac:dyDescent="0.25">
      <c r="A1097" s="192"/>
      <c r="B1097" s="306" t="s">
        <v>1603</v>
      </c>
      <c r="C1097" s="307" t="s">
        <v>2993</v>
      </c>
      <c r="D1097" s="190" t="s">
        <v>183</v>
      </c>
      <c r="E1097" s="210">
        <v>9491.5</v>
      </c>
      <c r="F1097" s="35">
        <v>41777</v>
      </c>
      <c r="G1097" s="42">
        <v>9491.5</v>
      </c>
      <c r="H1097" s="630">
        <f t="shared" si="18"/>
        <v>0</v>
      </c>
      <c r="I1097" s="621" t="s">
        <v>30</v>
      </c>
    </row>
    <row r="1098" spans="1:9" ht="15.75" x14ac:dyDescent="0.25">
      <c r="A1098" s="192"/>
      <c r="B1098" s="306" t="s">
        <v>1604</v>
      </c>
      <c r="C1098" s="307" t="s">
        <v>2993</v>
      </c>
      <c r="D1098" s="190" t="s">
        <v>22</v>
      </c>
      <c r="E1098" s="210">
        <v>5658</v>
      </c>
      <c r="F1098" s="35">
        <v>41775</v>
      </c>
      <c r="G1098" s="42">
        <v>5658</v>
      </c>
      <c r="H1098" s="630">
        <f t="shared" si="18"/>
        <v>0</v>
      </c>
      <c r="I1098" s="621"/>
    </row>
    <row r="1099" spans="1:9" ht="15.75" x14ac:dyDescent="0.25">
      <c r="A1099" s="192"/>
      <c r="B1099" s="306" t="s">
        <v>1605</v>
      </c>
      <c r="C1099" s="307" t="s">
        <v>2993</v>
      </c>
      <c r="D1099" s="190" t="s">
        <v>3206</v>
      </c>
      <c r="E1099" s="210">
        <v>2738.5</v>
      </c>
      <c r="F1099" s="35">
        <v>41776</v>
      </c>
      <c r="G1099" s="42">
        <v>2738.5</v>
      </c>
      <c r="H1099" s="630">
        <f t="shared" si="18"/>
        <v>0</v>
      </c>
      <c r="I1099" s="621" t="s">
        <v>30</v>
      </c>
    </row>
    <row r="1100" spans="1:9" ht="15.75" x14ac:dyDescent="0.25">
      <c r="A1100" s="192"/>
      <c r="B1100" s="306" t="s">
        <v>1606</v>
      </c>
      <c r="C1100" s="307" t="s">
        <v>2993</v>
      </c>
      <c r="D1100" s="190" t="s">
        <v>338</v>
      </c>
      <c r="E1100" s="210">
        <v>607</v>
      </c>
      <c r="F1100" s="35">
        <v>41776</v>
      </c>
      <c r="G1100" s="42">
        <v>607</v>
      </c>
      <c r="H1100" s="630">
        <f t="shared" si="18"/>
        <v>0</v>
      </c>
      <c r="I1100" s="621" t="s">
        <v>30</v>
      </c>
    </row>
    <row r="1101" spans="1:9" ht="15.75" x14ac:dyDescent="0.25">
      <c r="A1101" s="192"/>
      <c r="B1101" s="306" t="s">
        <v>1608</v>
      </c>
      <c r="C1101" s="307" t="s">
        <v>2993</v>
      </c>
      <c r="D1101" s="190" t="s">
        <v>1778</v>
      </c>
      <c r="E1101" s="210">
        <v>1690.5</v>
      </c>
      <c r="F1101" s="35">
        <v>41776</v>
      </c>
      <c r="G1101" s="54">
        <v>1690.5</v>
      </c>
      <c r="H1101" s="630">
        <f t="shared" si="18"/>
        <v>0</v>
      </c>
      <c r="I1101" s="621" t="s">
        <v>30</v>
      </c>
    </row>
    <row r="1102" spans="1:9" ht="15.75" x14ac:dyDescent="0.25">
      <c r="A1102" s="192"/>
      <c r="B1102" s="306" t="s">
        <v>1610</v>
      </c>
      <c r="C1102" s="307" t="s">
        <v>2993</v>
      </c>
      <c r="D1102" s="190" t="s">
        <v>34</v>
      </c>
      <c r="E1102" s="210">
        <v>1841</v>
      </c>
      <c r="F1102" s="35">
        <v>41776</v>
      </c>
      <c r="G1102" s="54">
        <v>1841</v>
      </c>
      <c r="H1102" s="630">
        <f t="shared" si="18"/>
        <v>0</v>
      </c>
      <c r="I1102" s="621" t="s">
        <v>30</v>
      </c>
    </row>
    <row r="1103" spans="1:9" ht="15.75" x14ac:dyDescent="0.25">
      <c r="A1103" s="192"/>
      <c r="B1103" s="306" t="s">
        <v>1611</v>
      </c>
      <c r="C1103" s="307" t="s">
        <v>2993</v>
      </c>
      <c r="D1103" s="190" t="s">
        <v>3098</v>
      </c>
      <c r="E1103" s="210">
        <v>4554</v>
      </c>
      <c r="F1103" s="35">
        <v>41776</v>
      </c>
      <c r="G1103" s="54">
        <v>4554</v>
      </c>
      <c r="H1103" s="630">
        <f t="shared" si="18"/>
        <v>0</v>
      </c>
      <c r="I1103" s="621" t="s">
        <v>30</v>
      </c>
    </row>
    <row r="1104" spans="1:9" ht="15.75" x14ac:dyDescent="0.25">
      <c r="A1104" s="192"/>
      <c r="B1104" s="306" t="s">
        <v>1612</v>
      </c>
      <c r="C1104" s="307" t="s">
        <v>2993</v>
      </c>
      <c r="D1104" s="190" t="s">
        <v>29</v>
      </c>
      <c r="E1104" s="210">
        <v>4365</v>
      </c>
      <c r="F1104" s="35">
        <v>41776</v>
      </c>
      <c r="G1104" s="54">
        <v>4365</v>
      </c>
      <c r="H1104" s="630">
        <f t="shared" si="18"/>
        <v>0</v>
      </c>
      <c r="I1104" s="621" t="s">
        <v>30</v>
      </c>
    </row>
    <row r="1105" spans="1:9" ht="15.75" x14ac:dyDescent="0.25">
      <c r="A1105" s="192"/>
      <c r="B1105" s="306" t="s">
        <v>1613</v>
      </c>
      <c r="C1105" s="307" t="s">
        <v>2993</v>
      </c>
      <c r="D1105" s="190" t="s">
        <v>47</v>
      </c>
      <c r="E1105" s="210">
        <v>2522</v>
      </c>
      <c r="F1105" s="35">
        <v>41776</v>
      </c>
      <c r="G1105" s="54">
        <v>2522</v>
      </c>
      <c r="H1105" s="630">
        <f t="shared" si="18"/>
        <v>0</v>
      </c>
      <c r="I1105" s="621" t="s">
        <v>30</v>
      </c>
    </row>
    <row r="1106" spans="1:9" ht="15.75" x14ac:dyDescent="0.25">
      <c r="A1106" s="192"/>
      <c r="B1106" s="306" t="s">
        <v>1614</v>
      </c>
      <c r="C1106" s="307" t="s">
        <v>2993</v>
      </c>
      <c r="D1106" s="190" t="s">
        <v>89</v>
      </c>
      <c r="E1106" s="210">
        <v>12906.5</v>
      </c>
      <c r="F1106" s="35">
        <v>41776</v>
      </c>
      <c r="G1106" s="54">
        <v>12906.5</v>
      </c>
      <c r="H1106" s="630">
        <f t="shared" si="18"/>
        <v>0</v>
      </c>
      <c r="I1106" s="621" t="s">
        <v>30</v>
      </c>
    </row>
    <row r="1107" spans="1:9" ht="15.75" x14ac:dyDescent="0.25">
      <c r="A1107" s="192"/>
      <c r="B1107" s="306" t="s">
        <v>1615</v>
      </c>
      <c r="C1107" s="307" t="s">
        <v>2993</v>
      </c>
      <c r="D1107" s="190" t="s">
        <v>3115</v>
      </c>
      <c r="E1107" s="210">
        <v>993.5</v>
      </c>
      <c r="F1107" s="35">
        <v>41776</v>
      </c>
      <c r="G1107" s="54">
        <v>993.5</v>
      </c>
      <c r="H1107" s="630">
        <f t="shared" si="18"/>
        <v>0</v>
      </c>
      <c r="I1107" s="621" t="s">
        <v>30</v>
      </c>
    </row>
    <row r="1108" spans="1:9" ht="15.75" x14ac:dyDescent="0.25">
      <c r="A1108" s="192"/>
      <c r="B1108" s="306" t="s">
        <v>1617</v>
      </c>
      <c r="C1108" s="307" t="s">
        <v>2993</v>
      </c>
      <c r="D1108" s="190" t="s">
        <v>108</v>
      </c>
      <c r="E1108" s="210">
        <v>9708</v>
      </c>
      <c r="F1108" s="35">
        <v>41776</v>
      </c>
      <c r="G1108" s="42">
        <v>9708</v>
      </c>
      <c r="H1108" s="630">
        <f t="shared" si="18"/>
        <v>0</v>
      </c>
      <c r="I1108" s="621" t="s">
        <v>30</v>
      </c>
    </row>
    <row r="1109" spans="1:9" ht="15.75" x14ac:dyDescent="0.25">
      <c r="A1109" s="192"/>
      <c r="B1109" s="306" t="s">
        <v>1619</v>
      </c>
      <c r="C1109" s="307" t="s">
        <v>2993</v>
      </c>
      <c r="D1109" s="190" t="s">
        <v>19</v>
      </c>
      <c r="E1109" s="210">
        <v>668822.30000000005</v>
      </c>
      <c r="F1109" s="338" t="s">
        <v>4903</v>
      </c>
      <c r="G1109" s="42">
        <f>21881.8+306272.5+184390+99000+57278</f>
        <v>668822.30000000005</v>
      </c>
      <c r="H1109" s="630">
        <f t="shared" si="18"/>
        <v>0</v>
      </c>
      <c r="I1109" s="621"/>
    </row>
    <row r="1110" spans="1:9" x14ac:dyDescent="0.25">
      <c r="A1110" s="192"/>
      <c r="B1110" s="188" t="s">
        <v>1620</v>
      </c>
      <c r="C1110" s="227" t="s">
        <v>3207</v>
      </c>
      <c r="D1110" s="190" t="s">
        <v>130</v>
      </c>
      <c r="E1110" s="210">
        <v>6978</v>
      </c>
      <c r="F1110" s="35">
        <v>41777</v>
      </c>
      <c r="G1110" s="42">
        <v>6978</v>
      </c>
      <c r="H1110" s="630">
        <f t="shared" si="18"/>
        <v>0</v>
      </c>
      <c r="I1110" s="621" t="s">
        <v>21</v>
      </c>
    </row>
    <row r="1111" spans="1:9" x14ac:dyDescent="0.25">
      <c r="A1111" s="192"/>
      <c r="B1111" s="188" t="s">
        <v>1623</v>
      </c>
      <c r="C1111" s="227" t="s">
        <v>3207</v>
      </c>
      <c r="D1111" s="190" t="s">
        <v>237</v>
      </c>
      <c r="E1111" s="210">
        <v>10943.5</v>
      </c>
      <c r="F1111" s="35">
        <v>41775</v>
      </c>
      <c r="G1111" s="42">
        <v>10943.5</v>
      </c>
      <c r="H1111" s="630">
        <f t="shared" si="18"/>
        <v>0</v>
      </c>
      <c r="I1111" s="621" t="s">
        <v>21</v>
      </c>
    </row>
    <row r="1112" spans="1:9" x14ac:dyDescent="0.25">
      <c r="A1112" s="192"/>
      <c r="B1112" s="188" t="s">
        <v>1624</v>
      </c>
      <c r="C1112" s="227" t="s">
        <v>3207</v>
      </c>
      <c r="D1112" s="190" t="s">
        <v>129</v>
      </c>
      <c r="E1112" s="210">
        <v>2257</v>
      </c>
      <c r="F1112" s="35">
        <v>41775</v>
      </c>
      <c r="G1112" s="42">
        <v>2257</v>
      </c>
      <c r="H1112" s="630">
        <f t="shared" si="18"/>
        <v>0</v>
      </c>
      <c r="I1112" s="621"/>
    </row>
    <row r="1113" spans="1:9" x14ac:dyDescent="0.25">
      <c r="A1113" s="192"/>
      <c r="B1113" s="188" t="s">
        <v>1625</v>
      </c>
      <c r="C1113" s="227" t="s">
        <v>3207</v>
      </c>
      <c r="D1113" s="190" t="s">
        <v>215</v>
      </c>
      <c r="E1113" s="210">
        <v>301</v>
      </c>
      <c r="F1113" s="35">
        <v>41775</v>
      </c>
      <c r="G1113" s="42">
        <v>301</v>
      </c>
      <c r="H1113" s="630">
        <f t="shared" si="18"/>
        <v>0</v>
      </c>
      <c r="I1113" s="621"/>
    </row>
    <row r="1114" spans="1:9" x14ac:dyDescent="0.25">
      <c r="A1114" s="192"/>
      <c r="B1114" s="188" t="s">
        <v>1626</v>
      </c>
      <c r="C1114" s="227" t="s">
        <v>3207</v>
      </c>
      <c r="D1114" s="190" t="s">
        <v>366</v>
      </c>
      <c r="E1114" s="210">
        <v>2378</v>
      </c>
      <c r="F1114" s="35">
        <v>41775</v>
      </c>
      <c r="G1114" s="42">
        <v>2378</v>
      </c>
      <c r="H1114" s="630">
        <f t="shared" si="18"/>
        <v>0</v>
      </c>
      <c r="I1114" s="621" t="s">
        <v>21</v>
      </c>
    </row>
    <row r="1115" spans="1:9" x14ac:dyDescent="0.25">
      <c r="A1115" s="192"/>
      <c r="B1115" s="188" t="s">
        <v>1628</v>
      </c>
      <c r="C1115" s="227" t="s">
        <v>3207</v>
      </c>
      <c r="D1115" s="190" t="s">
        <v>78</v>
      </c>
      <c r="E1115" s="210">
        <v>4594</v>
      </c>
      <c r="F1115" s="35">
        <v>41776</v>
      </c>
      <c r="G1115" s="42">
        <v>4594</v>
      </c>
      <c r="H1115" s="630">
        <f t="shared" si="18"/>
        <v>0</v>
      </c>
      <c r="I1115" s="621" t="s">
        <v>12</v>
      </c>
    </row>
    <row r="1116" spans="1:9" x14ac:dyDescent="0.25">
      <c r="A1116" s="192"/>
      <c r="B1116" s="188" t="s">
        <v>1630</v>
      </c>
      <c r="C1116" s="227" t="s">
        <v>3207</v>
      </c>
      <c r="D1116" s="190" t="s">
        <v>136</v>
      </c>
      <c r="E1116" s="210">
        <v>2610.4</v>
      </c>
      <c r="F1116" s="35">
        <v>41775</v>
      </c>
      <c r="G1116" s="42">
        <v>2610.4</v>
      </c>
      <c r="H1116" s="630">
        <f t="shared" si="18"/>
        <v>0</v>
      </c>
      <c r="I1116" s="621"/>
    </row>
    <row r="1117" spans="1:9" x14ac:dyDescent="0.25">
      <c r="A1117" s="192"/>
      <c r="B1117" s="188" t="s">
        <v>1631</v>
      </c>
      <c r="C1117" s="227" t="s">
        <v>3207</v>
      </c>
      <c r="D1117" s="190" t="s">
        <v>233</v>
      </c>
      <c r="E1117" s="210">
        <v>2590.5</v>
      </c>
      <c r="F1117" s="35">
        <v>41776</v>
      </c>
      <c r="G1117" s="54">
        <v>2590.5</v>
      </c>
      <c r="H1117" s="630">
        <f t="shared" si="18"/>
        <v>0</v>
      </c>
      <c r="I1117" s="621" t="s">
        <v>12</v>
      </c>
    </row>
    <row r="1118" spans="1:9" x14ac:dyDescent="0.25">
      <c r="A1118" s="192"/>
      <c r="B1118" s="188" t="s">
        <v>1632</v>
      </c>
      <c r="C1118" s="227" t="s">
        <v>3207</v>
      </c>
      <c r="D1118" s="190" t="s">
        <v>348</v>
      </c>
      <c r="E1118" s="210">
        <v>1597.5</v>
      </c>
      <c r="F1118" s="35">
        <v>41776</v>
      </c>
      <c r="G1118" s="54">
        <v>1597.5</v>
      </c>
      <c r="H1118" s="630">
        <f t="shared" si="18"/>
        <v>0</v>
      </c>
      <c r="I1118" s="621" t="s">
        <v>12</v>
      </c>
    </row>
    <row r="1119" spans="1:9" x14ac:dyDescent="0.25">
      <c r="A1119" s="192"/>
      <c r="B1119" s="188" t="s">
        <v>1633</v>
      </c>
      <c r="C1119" s="227" t="s">
        <v>3207</v>
      </c>
      <c r="D1119" s="190" t="s">
        <v>231</v>
      </c>
      <c r="E1119" s="210">
        <v>2498.5</v>
      </c>
      <c r="F1119" s="35">
        <v>41776</v>
      </c>
      <c r="G1119" s="54">
        <v>2498.5</v>
      </c>
      <c r="H1119" s="630">
        <f t="shared" si="18"/>
        <v>0</v>
      </c>
      <c r="I1119" s="621" t="s">
        <v>12</v>
      </c>
    </row>
    <row r="1120" spans="1:9" x14ac:dyDescent="0.25">
      <c r="A1120" s="192"/>
      <c r="B1120" s="188" t="s">
        <v>1635</v>
      </c>
      <c r="C1120" s="227" t="s">
        <v>3207</v>
      </c>
      <c r="D1120" s="190" t="s">
        <v>2295</v>
      </c>
      <c r="E1120" s="210">
        <v>2651.5</v>
      </c>
      <c r="F1120" s="35">
        <v>41776</v>
      </c>
      <c r="G1120" s="54">
        <v>2651.5</v>
      </c>
      <c r="H1120" s="630">
        <f t="shared" si="18"/>
        <v>0</v>
      </c>
      <c r="I1120" s="621" t="s">
        <v>12</v>
      </c>
    </row>
    <row r="1121" spans="1:9" x14ac:dyDescent="0.25">
      <c r="A1121" s="192"/>
      <c r="B1121" s="188" t="s">
        <v>1637</v>
      </c>
      <c r="C1121" s="227" t="s">
        <v>3207</v>
      </c>
      <c r="D1121" s="190" t="s">
        <v>576</v>
      </c>
      <c r="E1121" s="210">
        <v>1617.5</v>
      </c>
      <c r="F1121" s="35">
        <v>41776</v>
      </c>
      <c r="G1121" s="54">
        <v>1617.5</v>
      </c>
      <c r="H1121" s="630">
        <f t="shared" si="18"/>
        <v>0</v>
      </c>
      <c r="I1121" s="621" t="s">
        <v>12</v>
      </c>
    </row>
    <row r="1122" spans="1:9" x14ac:dyDescent="0.25">
      <c r="A1122" s="192"/>
      <c r="B1122" s="188" t="s">
        <v>1638</v>
      </c>
      <c r="C1122" s="227" t="s">
        <v>3207</v>
      </c>
      <c r="D1122" s="190" t="s">
        <v>1828</v>
      </c>
      <c r="E1122" s="210">
        <v>11776.7</v>
      </c>
      <c r="F1122" s="35">
        <v>41776</v>
      </c>
      <c r="G1122" s="54">
        <v>11776.7</v>
      </c>
      <c r="H1122" s="630">
        <f t="shared" si="18"/>
        <v>0</v>
      </c>
      <c r="I1122" s="621" t="s">
        <v>12</v>
      </c>
    </row>
    <row r="1123" spans="1:9" x14ac:dyDescent="0.25">
      <c r="A1123" s="192"/>
      <c r="B1123" s="188" t="s">
        <v>1639</v>
      </c>
      <c r="C1123" s="227" t="s">
        <v>3207</v>
      </c>
      <c r="D1123" s="190" t="s">
        <v>193</v>
      </c>
      <c r="E1123" s="210">
        <v>13879.5</v>
      </c>
      <c r="F1123" s="35">
        <v>41777</v>
      </c>
      <c r="G1123" s="42">
        <v>13879.5</v>
      </c>
      <c r="H1123" s="630">
        <f t="shared" si="18"/>
        <v>0</v>
      </c>
      <c r="I1123" s="621" t="s">
        <v>12</v>
      </c>
    </row>
    <row r="1124" spans="1:9" x14ac:dyDescent="0.25">
      <c r="A1124" s="192"/>
      <c r="B1124" s="188" t="s">
        <v>1640</v>
      </c>
      <c r="C1124" s="227" t="s">
        <v>3207</v>
      </c>
      <c r="D1124" s="190" t="s">
        <v>99</v>
      </c>
      <c r="E1124" s="210">
        <v>2683</v>
      </c>
      <c r="F1124" s="35">
        <v>41776</v>
      </c>
      <c r="G1124" s="54">
        <v>2683</v>
      </c>
      <c r="H1124" s="630">
        <f t="shared" si="18"/>
        <v>0</v>
      </c>
      <c r="I1124" s="621" t="s">
        <v>12</v>
      </c>
    </row>
    <row r="1125" spans="1:9" x14ac:dyDescent="0.25">
      <c r="A1125" s="192"/>
      <c r="B1125" s="188" t="s">
        <v>1641</v>
      </c>
      <c r="C1125" s="227" t="s">
        <v>3207</v>
      </c>
      <c r="D1125" s="190" t="s">
        <v>1081</v>
      </c>
      <c r="E1125" s="210">
        <v>2218.5</v>
      </c>
      <c r="F1125" s="35">
        <v>41776</v>
      </c>
      <c r="G1125" s="54">
        <v>2218.5</v>
      </c>
      <c r="H1125" s="630">
        <f t="shared" si="18"/>
        <v>0</v>
      </c>
      <c r="I1125" s="621" t="s">
        <v>12</v>
      </c>
    </row>
    <row r="1126" spans="1:9" x14ac:dyDescent="0.25">
      <c r="A1126" s="192"/>
      <c r="B1126" s="188" t="s">
        <v>1642</v>
      </c>
      <c r="C1126" s="227" t="s">
        <v>3207</v>
      </c>
      <c r="D1126" s="190" t="s">
        <v>307</v>
      </c>
      <c r="E1126" s="210">
        <v>8944</v>
      </c>
      <c r="F1126" s="38" t="s">
        <v>3448</v>
      </c>
      <c r="G1126" s="54">
        <v>8944</v>
      </c>
      <c r="H1126" s="630">
        <f t="shared" si="18"/>
        <v>0</v>
      </c>
      <c r="I1126" s="621" t="s">
        <v>12</v>
      </c>
    </row>
    <row r="1127" spans="1:9" x14ac:dyDescent="0.25">
      <c r="A1127" s="192"/>
      <c r="B1127" s="188" t="s">
        <v>1643</v>
      </c>
      <c r="C1127" s="227" t="s">
        <v>3207</v>
      </c>
      <c r="D1127" s="190" t="s">
        <v>3208</v>
      </c>
      <c r="E1127" s="210">
        <v>813</v>
      </c>
      <c r="F1127" s="35">
        <v>41775</v>
      </c>
      <c r="G1127" s="42">
        <v>813</v>
      </c>
      <c r="H1127" s="630">
        <f t="shared" si="18"/>
        <v>0</v>
      </c>
      <c r="I1127" s="621"/>
    </row>
    <row r="1128" spans="1:9" x14ac:dyDescent="0.25">
      <c r="A1128" s="192"/>
      <c r="B1128" s="188" t="s">
        <v>1644</v>
      </c>
      <c r="C1128" s="227" t="s">
        <v>3207</v>
      </c>
      <c r="D1128" s="190" t="s">
        <v>51</v>
      </c>
      <c r="E1128" s="210">
        <v>2595</v>
      </c>
      <c r="F1128" s="35">
        <v>41775</v>
      </c>
      <c r="G1128" s="42">
        <v>2595</v>
      </c>
      <c r="H1128" s="630">
        <f t="shared" si="18"/>
        <v>0</v>
      </c>
      <c r="I1128" s="621"/>
    </row>
    <row r="1129" spans="1:9" x14ac:dyDescent="0.25">
      <c r="A1129" s="192"/>
      <c r="B1129" s="188" t="s">
        <v>1645</v>
      </c>
      <c r="C1129" s="227" t="s">
        <v>3207</v>
      </c>
      <c r="D1129" s="190" t="s">
        <v>133</v>
      </c>
      <c r="E1129" s="210">
        <v>32844</v>
      </c>
      <c r="F1129" s="45" t="s">
        <v>3209</v>
      </c>
      <c r="G1129" s="42">
        <v>32844</v>
      </c>
      <c r="H1129" s="630">
        <f t="shared" si="18"/>
        <v>0</v>
      </c>
      <c r="I1129" s="621"/>
    </row>
    <row r="1130" spans="1:9" x14ac:dyDescent="0.25">
      <c r="A1130" s="192"/>
      <c r="B1130" s="188" t="s">
        <v>1646</v>
      </c>
      <c r="C1130" s="227" t="s">
        <v>3207</v>
      </c>
      <c r="D1130" s="190" t="s">
        <v>769</v>
      </c>
      <c r="E1130" s="210">
        <v>5053.5</v>
      </c>
      <c r="F1130" s="35">
        <v>41775</v>
      </c>
      <c r="G1130" s="42">
        <v>5053.5</v>
      </c>
      <c r="H1130" s="630">
        <f t="shared" si="18"/>
        <v>0</v>
      </c>
      <c r="I1130" s="621"/>
    </row>
    <row r="1131" spans="1:9" x14ac:dyDescent="0.25">
      <c r="A1131" s="246"/>
      <c r="B1131" s="188" t="s">
        <v>1647</v>
      </c>
      <c r="C1131" s="227" t="s">
        <v>3207</v>
      </c>
      <c r="D1131" s="190" t="s">
        <v>502</v>
      </c>
      <c r="E1131" s="210">
        <v>6395</v>
      </c>
      <c r="F1131" s="35">
        <v>41777</v>
      </c>
      <c r="G1131" s="42">
        <v>6395</v>
      </c>
      <c r="H1131" s="630">
        <f t="shared" si="18"/>
        <v>0</v>
      </c>
      <c r="I1131" s="621"/>
    </row>
    <row r="1132" spans="1:9" x14ac:dyDescent="0.25">
      <c r="A1132" s="192"/>
      <c r="B1132" s="188" t="s">
        <v>1648</v>
      </c>
      <c r="C1132" s="227" t="s">
        <v>3207</v>
      </c>
      <c r="D1132" s="190" t="s">
        <v>88</v>
      </c>
      <c r="E1132" s="210">
        <v>2450</v>
      </c>
      <c r="F1132" s="35">
        <v>41776</v>
      </c>
      <c r="G1132" s="54">
        <v>2450</v>
      </c>
      <c r="H1132" s="630">
        <f t="shared" si="18"/>
        <v>0</v>
      </c>
      <c r="I1132" s="621" t="s">
        <v>27</v>
      </c>
    </row>
    <row r="1133" spans="1:9" x14ac:dyDescent="0.25">
      <c r="A1133" s="192"/>
      <c r="B1133" s="188" t="s">
        <v>1650</v>
      </c>
      <c r="C1133" s="227" t="s">
        <v>3207</v>
      </c>
      <c r="D1133" s="190" t="s">
        <v>147</v>
      </c>
      <c r="E1133" s="210">
        <v>7647.5</v>
      </c>
      <c r="F1133" s="35">
        <v>41776</v>
      </c>
      <c r="G1133" s="54">
        <v>7647.5</v>
      </c>
      <c r="H1133" s="630">
        <f t="shared" si="18"/>
        <v>0</v>
      </c>
      <c r="I1133" s="621" t="s">
        <v>217</v>
      </c>
    </row>
    <row r="1134" spans="1:9" x14ac:dyDescent="0.25">
      <c r="A1134" s="192"/>
      <c r="B1134" s="188" t="s">
        <v>1651</v>
      </c>
      <c r="C1134" s="227" t="s">
        <v>3207</v>
      </c>
      <c r="D1134" s="190" t="s">
        <v>85</v>
      </c>
      <c r="E1134" s="210">
        <v>10819</v>
      </c>
      <c r="F1134" s="35">
        <v>41776</v>
      </c>
      <c r="G1134" s="54">
        <v>10819</v>
      </c>
      <c r="H1134" s="630">
        <f t="shared" si="18"/>
        <v>0</v>
      </c>
      <c r="I1134" s="621" t="s">
        <v>27</v>
      </c>
    </row>
    <row r="1135" spans="1:9" x14ac:dyDescent="0.25">
      <c r="A1135" s="192"/>
      <c r="B1135" s="188" t="s">
        <v>1652</v>
      </c>
      <c r="C1135" s="227" t="s">
        <v>3207</v>
      </c>
      <c r="D1135" s="190" t="s">
        <v>544</v>
      </c>
      <c r="E1135" s="210">
        <v>23803</v>
      </c>
      <c r="F1135" s="35">
        <v>41776</v>
      </c>
      <c r="G1135" s="54">
        <v>23803</v>
      </c>
      <c r="H1135" s="630">
        <f t="shared" si="18"/>
        <v>0</v>
      </c>
      <c r="I1135" s="621"/>
    </row>
    <row r="1136" spans="1:9" x14ac:dyDescent="0.25">
      <c r="A1136" s="192"/>
      <c r="B1136" s="188" t="s">
        <v>1653</v>
      </c>
      <c r="C1136" s="227" t="s">
        <v>3207</v>
      </c>
      <c r="D1136" s="190" t="s">
        <v>144</v>
      </c>
      <c r="E1136" s="210">
        <v>4443.5</v>
      </c>
      <c r="F1136" s="35">
        <v>41776</v>
      </c>
      <c r="G1136" s="54">
        <v>4443.5</v>
      </c>
      <c r="H1136" s="630">
        <f t="shared" si="18"/>
        <v>0</v>
      </c>
      <c r="I1136" s="621" t="s">
        <v>3128</v>
      </c>
    </row>
    <row r="1137" spans="1:9" x14ac:dyDescent="0.25">
      <c r="A1137" s="192"/>
      <c r="B1137" s="188" t="s">
        <v>1656</v>
      </c>
      <c r="C1137" s="227" t="s">
        <v>3207</v>
      </c>
      <c r="D1137" s="190" t="s">
        <v>307</v>
      </c>
      <c r="E1137" s="210">
        <v>5418</v>
      </c>
      <c r="F1137" s="38" t="s">
        <v>3448</v>
      </c>
      <c r="G1137" s="54">
        <v>5418</v>
      </c>
      <c r="H1137" s="630">
        <f t="shared" si="18"/>
        <v>0</v>
      </c>
      <c r="I1137" s="621" t="s">
        <v>2847</v>
      </c>
    </row>
    <row r="1138" spans="1:9" x14ac:dyDescent="0.25">
      <c r="A1138" s="192"/>
      <c r="B1138" s="188" t="s">
        <v>1657</v>
      </c>
      <c r="C1138" s="227" t="s">
        <v>3207</v>
      </c>
      <c r="D1138" s="190" t="s">
        <v>92</v>
      </c>
      <c r="E1138" s="210">
        <v>4525</v>
      </c>
      <c r="F1138" s="35">
        <v>41776</v>
      </c>
      <c r="G1138" s="54">
        <v>4525</v>
      </c>
      <c r="H1138" s="630">
        <f t="shared" si="18"/>
        <v>0</v>
      </c>
      <c r="I1138" s="621" t="s">
        <v>27</v>
      </c>
    </row>
    <row r="1139" spans="1:9" x14ac:dyDescent="0.25">
      <c r="A1139" s="192"/>
      <c r="B1139" s="188" t="s">
        <v>1658</v>
      </c>
      <c r="C1139" s="227" t="s">
        <v>3207</v>
      </c>
      <c r="D1139" s="190" t="s">
        <v>240</v>
      </c>
      <c r="E1139" s="210">
        <v>47675</v>
      </c>
      <c r="F1139" s="38" t="s">
        <v>3210</v>
      </c>
      <c r="G1139" s="42">
        <v>47675</v>
      </c>
      <c r="H1139" s="630">
        <f t="shared" si="18"/>
        <v>0</v>
      </c>
      <c r="I1139" s="621" t="s">
        <v>27</v>
      </c>
    </row>
    <row r="1140" spans="1:9" x14ac:dyDescent="0.25">
      <c r="A1140" s="192"/>
      <c r="B1140" s="188" t="s">
        <v>1659</v>
      </c>
      <c r="C1140" s="227" t="s">
        <v>3207</v>
      </c>
      <c r="D1140" s="190" t="s">
        <v>244</v>
      </c>
      <c r="E1140" s="210">
        <v>20745</v>
      </c>
      <c r="F1140" s="221" t="s">
        <v>3211</v>
      </c>
      <c r="G1140" s="42">
        <v>20745</v>
      </c>
      <c r="H1140" s="630">
        <f t="shared" si="18"/>
        <v>0</v>
      </c>
      <c r="I1140" s="621" t="s">
        <v>27</v>
      </c>
    </row>
    <row r="1141" spans="1:9" x14ac:dyDescent="0.25">
      <c r="A1141" s="192"/>
      <c r="B1141" s="188" t="s">
        <v>1660</v>
      </c>
      <c r="C1141" s="227" t="s">
        <v>3207</v>
      </c>
      <c r="D1141" s="190" t="s">
        <v>11</v>
      </c>
      <c r="E1141" s="210">
        <v>64518</v>
      </c>
      <c r="F1141" s="38">
        <v>41796</v>
      </c>
      <c r="G1141" s="219">
        <v>64518</v>
      </c>
      <c r="H1141" s="630">
        <f t="shared" si="18"/>
        <v>0</v>
      </c>
      <c r="I1141" s="621" t="s">
        <v>65</v>
      </c>
    </row>
    <row r="1142" spans="1:9" x14ac:dyDescent="0.25">
      <c r="A1142" s="192"/>
      <c r="B1142" s="188" t="s">
        <v>1661</v>
      </c>
      <c r="C1142" s="227" t="s">
        <v>3207</v>
      </c>
      <c r="D1142" s="190" t="s">
        <v>149</v>
      </c>
      <c r="E1142" s="210">
        <v>17869.5</v>
      </c>
      <c r="F1142" s="45" t="s">
        <v>3212</v>
      </c>
      <c r="G1142" s="42">
        <v>17869.5</v>
      </c>
      <c r="H1142" s="630">
        <f t="shared" si="18"/>
        <v>0</v>
      </c>
      <c r="I1142" s="621" t="s">
        <v>27</v>
      </c>
    </row>
    <row r="1143" spans="1:9" x14ac:dyDescent="0.25">
      <c r="A1143" s="192"/>
      <c r="B1143" s="188" t="s">
        <v>1662</v>
      </c>
      <c r="C1143" s="227" t="s">
        <v>3207</v>
      </c>
      <c r="D1143" s="190" t="s">
        <v>763</v>
      </c>
      <c r="E1143" s="210">
        <v>3087</v>
      </c>
      <c r="F1143" s="35">
        <v>41776</v>
      </c>
      <c r="G1143" s="54">
        <v>3087</v>
      </c>
      <c r="H1143" s="630">
        <f t="shared" si="18"/>
        <v>0</v>
      </c>
      <c r="I1143" s="621" t="s">
        <v>27</v>
      </c>
    </row>
    <row r="1144" spans="1:9" x14ac:dyDescent="0.25">
      <c r="A1144" s="192"/>
      <c r="B1144" s="188" t="s">
        <v>1663</v>
      </c>
      <c r="C1144" s="227" t="s">
        <v>3207</v>
      </c>
      <c r="D1144" s="190" t="s">
        <v>346</v>
      </c>
      <c r="E1144" s="210">
        <v>3959</v>
      </c>
      <c r="F1144" s="35">
        <v>41776</v>
      </c>
      <c r="G1144" s="54">
        <v>3959</v>
      </c>
      <c r="H1144" s="630">
        <f t="shared" si="18"/>
        <v>0</v>
      </c>
      <c r="I1144" s="621" t="s">
        <v>27</v>
      </c>
    </row>
    <row r="1145" spans="1:9" x14ac:dyDescent="0.25">
      <c r="A1145" s="192"/>
      <c r="B1145" s="188" t="s">
        <v>1664</v>
      </c>
      <c r="C1145" s="227" t="s">
        <v>3207</v>
      </c>
      <c r="D1145" s="190" t="s">
        <v>185</v>
      </c>
      <c r="E1145" s="210">
        <v>37840.5</v>
      </c>
      <c r="F1145" s="35">
        <v>41776</v>
      </c>
      <c r="G1145" s="54">
        <v>37840.5</v>
      </c>
      <c r="H1145" s="630">
        <f t="shared" si="18"/>
        <v>0</v>
      </c>
      <c r="I1145" s="621" t="s">
        <v>27</v>
      </c>
    </row>
    <row r="1146" spans="1:9" x14ac:dyDescent="0.25">
      <c r="A1146" s="192"/>
      <c r="B1146" s="188" t="s">
        <v>1665</v>
      </c>
      <c r="C1146" s="227" t="s">
        <v>3207</v>
      </c>
      <c r="D1146" s="190" t="s">
        <v>8</v>
      </c>
      <c r="E1146" s="210">
        <v>1187</v>
      </c>
      <c r="F1146" s="35">
        <v>41775</v>
      </c>
      <c r="G1146" s="54">
        <v>1187</v>
      </c>
      <c r="H1146" s="630">
        <f t="shared" si="18"/>
        <v>0</v>
      </c>
      <c r="I1146" s="621"/>
    </row>
    <row r="1147" spans="1:9" x14ac:dyDescent="0.25">
      <c r="A1147" s="192"/>
      <c r="B1147" s="188" t="s">
        <v>1666</v>
      </c>
      <c r="C1147" s="227" t="s">
        <v>3207</v>
      </c>
      <c r="D1147" s="190" t="s">
        <v>3213</v>
      </c>
      <c r="E1147" s="210">
        <v>6227</v>
      </c>
      <c r="F1147" s="35">
        <v>41776</v>
      </c>
      <c r="G1147" s="42">
        <v>6227</v>
      </c>
      <c r="H1147" s="630">
        <f t="shared" si="18"/>
        <v>0</v>
      </c>
      <c r="I1147" s="621" t="s">
        <v>65</v>
      </c>
    </row>
    <row r="1148" spans="1:9" x14ac:dyDescent="0.25">
      <c r="A1148" s="192"/>
      <c r="B1148" s="188" t="s">
        <v>1667</v>
      </c>
      <c r="C1148" s="227" t="s">
        <v>3207</v>
      </c>
      <c r="D1148" s="190" t="s">
        <v>74</v>
      </c>
      <c r="E1148" s="210">
        <v>531</v>
      </c>
      <c r="F1148" s="35">
        <v>41775</v>
      </c>
      <c r="G1148" s="42">
        <v>531</v>
      </c>
      <c r="H1148" s="630">
        <f t="shared" si="18"/>
        <v>0</v>
      </c>
      <c r="I1148" s="621"/>
    </row>
    <row r="1149" spans="1:9" x14ac:dyDescent="0.25">
      <c r="A1149" s="192"/>
      <c r="B1149" s="188" t="s">
        <v>1668</v>
      </c>
      <c r="C1149" s="227" t="s">
        <v>3207</v>
      </c>
      <c r="D1149" s="190" t="s">
        <v>163</v>
      </c>
      <c r="E1149" s="210">
        <v>14030</v>
      </c>
      <c r="F1149" s="35">
        <v>41776</v>
      </c>
      <c r="G1149" s="42">
        <v>14030</v>
      </c>
      <c r="H1149" s="630">
        <f t="shared" si="18"/>
        <v>0</v>
      </c>
      <c r="I1149" s="621" t="s">
        <v>27</v>
      </c>
    </row>
    <row r="1150" spans="1:9" x14ac:dyDescent="0.25">
      <c r="A1150" s="192"/>
      <c r="B1150" s="188" t="s">
        <v>1670</v>
      </c>
      <c r="C1150" s="227" t="s">
        <v>3207</v>
      </c>
      <c r="D1150" s="190" t="s">
        <v>106</v>
      </c>
      <c r="E1150" s="210">
        <v>39360</v>
      </c>
      <c r="F1150" s="35">
        <v>41786</v>
      </c>
      <c r="G1150" s="42">
        <v>39360</v>
      </c>
      <c r="H1150" s="630">
        <f t="shared" si="18"/>
        <v>0</v>
      </c>
      <c r="I1150" s="621"/>
    </row>
    <row r="1151" spans="1:9" x14ac:dyDescent="0.25">
      <c r="A1151" s="192"/>
      <c r="B1151" s="188" t="s">
        <v>1672</v>
      </c>
      <c r="C1151" s="227" t="s">
        <v>3207</v>
      </c>
      <c r="D1151" s="190" t="s">
        <v>68</v>
      </c>
      <c r="E1151" s="210">
        <v>4077</v>
      </c>
      <c r="F1151" s="35">
        <v>41775</v>
      </c>
      <c r="G1151" s="42">
        <v>4077</v>
      </c>
      <c r="H1151" s="630">
        <f t="shared" si="18"/>
        <v>0</v>
      </c>
      <c r="I1151" s="621"/>
    </row>
    <row r="1152" spans="1:9" x14ac:dyDescent="0.25">
      <c r="A1152" s="192"/>
      <c r="B1152" s="188" t="s">
        <v>1673</v>
      </c>
      <c r="C1152" s="227" t="s">
        <v>3207</v>
      </c>
      <c r="D1152" s="190" t="s">
        <v>91</v>
      </c>
      <c r="E1152" s="210">
        <v>9638</v>
      </c>
      <c r="F1152" s="35">
        <v>41776</v>
      </c>
      <c r="G1152" s="42">
        <v>9638</v>
      </c>
      <c r="H1152" s="630">
        <f t="shared" si="18"/>
        <v>0</v>
      </c>
      <c r="I1152" s="621" t="s">
        <v>27</v>
      </c>
    </row>
    <row r="1153" spans="1:9" x14ac:dyDescent="0.25">
      <c r="A1153" s="192"/>
      <c r="B1153" s="188" t="s">
        <v>1674</v>
      </c>
      <c r="C1153" s="227" t="s">
        <v>3207</v>
      </c>
      <c r="D1153" s="190" t="s">
        <v>14</v>
      </c>
      <c r="E1153" s="210">
        <v>12060</v>
      </c>
      <c r="F1153" s="35">
        <v>41777</v>
      </c>
      <c r="G1153" s="42">
        <v>12060</v>
      </c>
      <c r="H1153" s="630">
        <f t="shared" si="18"/>
        <v>0</v>
      </c>
      <c r="I1153" s="621"/>
    </row>
    <row r="1154" spans="1:9" x14ac:dyDescent="0.25">
      <c r="A1154" s="192"/>
      <c r="B1154" s="188" t="s">
        <v>1675</v>
      </c>
      <c r="C1154" s="227" t="s">
        <v>3207</v>
      </c>
      <c r="D1154" s="190" t="s">
        <v>21</v>
      </c>
      <c r="E1154" s="210">
        <v>216</v>
      </c>
      <c r="F1154" s="35">
        <v>41775</v>
      </c>
      <c r="G1154" s="42">
        <v>216</v>
      </c>
      <c r="H1154" s="630">
        <f t="shared" si="18"/>
        <v>0</v>
      </c>
      <c r="I1154" s="621"/>
    </row>
    <row r="1155" spans="1:9" x14ac:dyDescent="0.25">
      <c r="A1155" s="192"/>
      <c r="B1155" s="188" t="s">
        <v>1676</v>
      </c>
      <c r="C1155" s="227" t="s">
        <v>3207</v>
      </c>
      <c r="D1155" s="190" t="s">
        <v>152</v>
      </c>
      <c r="E1155" s="210">
        <v>7470</v>
      </c>
      <c r="F1155" s="35">
        <v>41775</v>
      </c>
      <c r="G1155" s="42">
        <v>7470</v>
      </c>
      <c r="H1155" s="630">
        <f t="shared" si="18"/>
        <v>0</v>
      </c>
      <c r="I1155" s="621"/>
    </row>
    <row r="1156" spans="1:9" x14ac:dyDescent="0.25">
      <c r="A1156" s="192"/>
      <c r="B1156" s="188" t="s">
        <v>1677</v>
      </c>
      <c r="C1156" s="227" t="s">
        <v>3207</v>
      </c>
      <c r="D1156" s="190" t="s">
        <v>62</v>
      </c>
      <c r="E1156" s="210">
        <v>20437</v>
      </c>
      <c r="F1156" s="35">
        <v>41777</v>
      </c>
      <c r="G1156" s="42">
        <v>20437</v>
      </c>
      <c r="H1156" s="630">
        <f t="shared" si="18"/>
        <v>0</v>
      </c>
      <c r="I1156" s="621" t="s">
        <v>217</v>
      </c>
    </row>
    <row r="1157" spans="1:9" x14ac:dyDescent="0.25">
      <c r="A1157" s="192"/>
      <c r="B1157" s="188" t="s">
        <v>1679</v>
      </c>
      <c r="C1157" s="227" t="s">
        <v>3207</v>
      </c>
      <c r="D1157" s="190" t="s">
        <v>494</v>
      </c>
      <c r="E1157" s="210">
        <v>200</v>
      </c>
      <c r="F1157" s="35">
        <v>41775</v>
      </c>
      <c r="G1157" s="42">
        <v>200</v>
      </c>
      <c r="H1157" s="630">
        <f t="shared" si="18"/>
        <v>0</v>
      </c>
      <c r="I1157" s="621"/>
    </row>
    <row r="1158" spans="1:9" x14ac:dyDescent="0.25">
      <c r="A1158" s="192"/>
      <c r="B1158" s="188" t="s">
        <v>1680</v>
      </c>
      <c r="C1158" s="227" t="s">
        <v>3207</v>
      </c>
      <c r="D1158" s="190" t="s">
        <v>269</v>
      </c>
      <c r="E1158" s="210">
        <v>10845</v>
      </c>
      <c r="F1158" s="35">
        <v>41775</v>
      </c>
      <c r="G1158" s="42">
        <v>10845</v>
      </c>
      <c r="H1158" s="630">
        <f t="shared" si="18"/>
        <v>0</v>
      </c>
      <c r="I1158" s="621"/>
    </row>
    <row r="1159" spans="1:9" x14ac:dyDescent="0.25">
      <c r="A1159" s="192">
        <v>41776</v>
      </c>
      <c r="B1159" s="188" t="s">
        <v>1681</v>
      </c>
      <c r="C1159" s="227" t="s">
        <v>3207</v>
      </c>
      <c r="D1159" s="190" t="s">
        <v>3115</v>
      </c>
      <c r="E1159" s="210">
        <v>9715</v>
      </c>
      <c r="F1159" s="35">
        <v>41776</v>
      </c>
      <c r="G1159" s="42">
        <v>9715</v>
      </c>
      <c r="H1159" s="630">
        <f t="shared" ref="H1159:H1222" si="19">E1159-G1159</f>
        <v>0</v>
      </c>
      <c r="I1159" s="621" t="s">
        <v>217</v>
      </c>
    </row>
    <row r="1160" spans="1:9" x14ac:dyDescent="0.25">
      <c r="A1160" s="192"/>
      <c r="B1160" s="188" t="s">
        <v>1682</v>
      </c>
      <c r="C1160" s="227" t="s">
        <v>3207</v>
      </c>
      <c r="D1160" s="190" t="s">
        <v>147</v>
      </c>
      <c r="E1160" s="210">
        <v>13001</v>
      </c>
      <c r="F1160" s="35">
        <v>41779</v>
      </c>
      <c r="G1160" s="42">
        <v>13001</v>
      </c>
      <c r="H1160" s="630">
        <f t="shared" si="19"/>
        <v>0</v>
      </c>
      <c r="I1160" s="623"/>
    </row>
    <row r="1161" spans="1:9" x14ac:dyDescent="0.25">
      <c r="A1161" s="192"/>
      <c r="B1161" s="188" t="s">
        <v>1683</v>
      </c>
      <c r="C1161" s="227" t="s">
        <v>3207</v>
      </c>
      <c r="D1161" s="190" t="s">
        <v>28</v>
      </c>
      <c r="E1161" s="210">
        <v>7275</v>
      </c>
      <c r="F1161" s="35">
        <v>41776</v>
      </c>
      <c r="G1161" s="42">
        <v>7275</v>
      </c>
      <c r="H1161" s="630">
        <f t="shared" si="19"/>
        <v>0</v>
      </c>
      <c r="I1161" s="621"/>
    </row>
    <row r="1162" spans="1:9" x14ac:dyDescent="0.25">
      <c r="A1162" s="192"/>
      <c r="B1162" s="188" t="s">
        <v>1684</v>
      </c>
      <c r="C1162" s="227" t="s">
        <v>3207</v>
      </c>
      <c r="D1162" s="190" t="s">
        <v>3113</v>
      </c>
      <c r="E1162" s="210">
        <v>1045</v>
      </c>
      <c r="F1162" s="35">
        <v>41776</v>
      </c>
      <c r="G1162" s="42">
        <v>1045</v>
      </c>
      <c r="H1162" s="630">
        <f t="shared" si="19"/>
        <v>0</v>
      </c>
      <c r="I1162" s="623"/>
    </row>
    <row r="1163" spans="1:9" x14ac:dyDescent="0.25">
      <c r="A1163" s="192"/>
      <c r="B1163" s="188" t="s">
        <v>1685</v>
      </c>
      <c r="C1163" s="227" t="s">
        <v>3207</v>
      </c>
      <c r="D1163" s="190" t="s">
        <v>215</v>
      </c>
      <c r="E1163" s="210">
        <v>4838.5</v>
      </c>
      <c r="F1163" s="35">
        <v>41776</v>
      </c>
      <c r="G1163" s="42">
        <v>4838.5</v>
      </c>
      <c r="H1163" s="630">
        <f t="shared" si="19"/>
        <v>0</v>
      </c>
      <c r="I1163" s="621"/>
    </row>
    <row r="1164" spans="1:9" x14ac:dyDescent="0.25">
      <c r="A1164" s="192"/>
      <c r="B1164" s="188" t="s">
        <v>1686</v>
      </c>
      <c r="C1164" s="227" t="s">
        <v>3207</v>
      </c>
      <c r="D1164" s="190" t="s">
        <v>269</v>
      </c>
      <c r="E1164" s="210">
        <v>2154</v>
      </c>
      <c r="F1164" s="35">
        <v>41776</v>
      </c>
      <c r="G1164" s="42">
        <v>2154</v>
      </c>
      <c r="H1164" s="630">
        <f t="shared" si="19"/>
        <v>0</v>
      </c>
      <c r="I1164" s="621"/>
    </row>
    <row r="1165" spans="1:9" x14ac:dyDescent="0.25">
      <c r="A1165" s="192"/>
      <c r="B1165" s="188" t="s">
        <v>1687</v>
      </c>
      <c r="C1165" s="227" t="s">
        <v>3207</v>
      </c>
      <c r="D1165" s="190" t="s">
        <v>374</v>
      </c>
      <c r="E1165" s="210">
        <v>8752</v>
      </c>
      <c r="F1165" s="35">
        <v>41776</v>
      </c>
      <c r="G1165" s="42">
        <v>8752</v>
      </c>
      <c r="H1165" s="630">
        <f t="shared" si="19"/>
        <v>0</v>
      </c>
      <c r="I1165" s="621"/>
    </row>
    <row r="1166" spans="1:9" x14ac:dyDescent="0.25">
      <c r="A1166" s="192"/>
      <c r="B1166" s="188" t="s">
        <v>1688</v>
      </c>
      <c r="C1166" s="227" t="s">
        <v>3207</v>
      </c>
      <c r="D1166" s="190" t="s">
        <v>106</v>
      </c>
      <c r="E1166" s="210">
        <v>138383</v>
      </c>
      <c r="F1166" s="35">
        <v>41780</v>
      </c>
      <c r="G1166" s="42">
        <v>138383</v>
      </c>
      <c r="H1166" s="630">
        <f t="shared" si="19"/>
        <v>0</v>
      </c>
      <c r="I1166" s="621" t="s">
        <v>217</v>
      </c>
    </row>
    <row r="1167" spans="1:9" x14ac:dyDescent="0.25">
      <c r="A1167" s="192"/>
      <c r="B1167" s="188" t="s">
        <v>1689</v>
      </c>
      <c r="C1167" s="227" t="s">
        <v>3207</v>
      </c>
      <c r="D1167" s="190" t="s">
        <v>206</v>
      </c>
      <c r="E1167" s="210">
        <v>1575</v>
      </c>
      <c r="F1167" s="35">
        <v>41777</v>
      </c>
      <c r="G1167" s="42">
        <v>1575</v>
      </c>
      <c r="H1167" s="630">
        <f t="shared" si="19"/>
        <v>0</v>
      </c>
      <c r="I1167" s="621" t="s">
        <v>30</v>
      </c>
    </row>
    <row r="1168" spans="1:9" x14ac:dyDescent="0.25">
      <c r="A1168" s="192"/>
      <c r="B1168" s="188" t="s">
        <v>1690</v>
      </c>
      <c r="C1168" s="227" t="s">
        <v>3207</v>
      </c>
      <c r="D1168" s="190" t="s">
        <v>1778</v>
      </c>
      <c r="E1168" s="210">
        <v>3195</v>
      </c>
      <c r="F1168" s="35">
        <v>41777</v>
      </c>
      <c r="G1168" s="42">
        <v>3195</v>
      </c>
      <c r="H1168" s="630">
        <f t="shared" si="19"/>
        <v>0</v>
      </c>
      <c r="I1168" s="621" t="s">
        <v>30</v>
      </c>
    </row>
    <row r="1169" spans="1:9" x14ac:dyDescent="0.25">
      <c r="A1169" s="192"/>
      <c r="B1169" s="188" t="s">
        <v>1691</v>
      </c>
      <c r="C1169" s="227" t="s">
        <v>3207</v>
      </c>
      <c r="D1169" s="190" t="s">
        <v>637</v>
      </c>
      <c r="E1169" s="210">
        <v>2457</v>
      </c>
      <c r="F1169" s="35">
        <v>41776</v>
      </c>
      <c r="G1169" s="42">
        <v>2457</v>
      </c>
      <c r="H1169" s="630">
        <f t="shared" si="19"/>
        <v>0</v>
      </c>
      <c r="I1169" s="621"/>
    </row>
    <row r="1170" spans="1:9" x14ac:dyDescent="0.25">
      <c r="A1170" s="192"/>
      <c r="B1170" s="188" t="s">
        <v>1692</v>
      </c>
      <c r="C1170" s="227" t="s">
        <v>3207</v>
      </c>
      <c r="D1170" s="190" t="s">
        <v>16</v>
      </c>
      <c r="E1170" s="210">
        <v>56795.199999999997</v>
      </c>
      <c r="F1170" s="38">
        <v>41816</v>
      </c>
      <c r="G1170" s="219">
        <v>56795.199999999997</v>
      </c>
      <c r="H1170" s="630">
        <f t="shared" si="19"/>
        <v>0</v>
      </c>
      <c r="I1170" s="621" t="s">
        <v>21</v>
      </c>
    </row>
    <row r="1171" spans="1:9" x14ac:dyDescent="0.25">
      <c r="A1171" s="192"/>
      <c r="B1171" s="188" t="s">
        <v>1694</v>
      </c>
      <c r="C1171" s="227" t="s">
        <v>3207</v>
      </c>
      <c r="D1171" s="190" t="s">
        <v>106</v>
      </c>
      <c r="E1171" s="210">
        <v>234360</v>
      </c>
      <c r="F1171" s="35">
        <v>41780</v>
      </c>
      <c r="G1171" s="42">
        <v>234360</v>
      </c>
      <c r="H1171" s="630">
        <f t="shared" si="19"/>
        <v>0</v>
      </c>
      <c r="I1171" s="621" t="s">
        <v>217</v>
      </c>
    </row>
    <row r="1172" spans="1:9" x14ac:dyDescent="0.25">
      <c r="A1172" s="192"/>
      <c r="B1172" s="188" t="s">
        <v>1696</v>
      </c>
      <c r="C1172" s="227" t="s">
        <v>3207</v>
      </c>
      <c r="D1172" s="190" t="s">
        <v>116</v>
      </c>
      <c r="E1172" s="210">
        <v>6056</v>
      </c>
      <c r="F1172" s="35">
        <v>41776</v>
      </c>
      <c r="G1172" s="42">
        <v>6056</v>
      </c>
      <c r="H1172" s="630">
        <f t="shared" si="19"/>
        <v>0</v>
      </c>
      <c r="I1172" s="621"/>
    </row>
    <row r="1173" spans="1:9" x14ac:dyDescent="0.25">
      <c r="A1173" s="192"/>
      <c r="B1173" s="188" t="s">
        <v>1697</v>
      </c>
      <c r="C1173" s="227" t="s">
        <v>3207</v>
      </c>
      <c r="D1173" s="190" t="s">
        <v>8</v>
      </c>
      <c r="E1173" s="210">
        <v>4720</v>
      </c>
      <c r="F1173" s="35">
        <v>41776</v>
      </c>
      <c r="G1173" s="42">
        <v>4720</v>
      </c>
      <c r="H1173" s="630">
        <f t="shared" si="19"/>
        <v>0</v>
      </c>
      <c r="I1173" s="621"/>
    </row>
    <row r="1174" spans="1:9" x14ac:dyDescent="0.25">
      <c r="A1174" s="192"/>
      <c r="B1174" s="188" t="s">
        <v>1698</v>
      </c>
      <c r="C1174" s="227" t="s">
        <v>3207</v>
      </c>
      <c r="D1174" s="190" t="s">
        <v>11</v>
      </c>
      <c r="E1174" s="210">
        <v>35787</v>
      </c>
      <c r="F1174" s="38">
        <v>41796</v>
      </c>
      <c r="G1174" s="219">
        <v>35787</v>
      </c>
      <c r="H1174" s="630">
        <f t="shared" si="19"/>
        <v>0</v>
      </c>
      <c r="I1174" s="621" t="s">
        <v>65</v>
      </c>
    </row>
    <row r="1175" spans="1:9" x14ac:dyDescent="0.25">
      <c r="A1175" s="192"/>
      <c r="B1175" s="188" t="s">
        <v>1700</v>
      </c>
      <c r="C1175" s="227" t="s">
        <v>3207</v>
      </c>
      <c r="D1175" s="190" t="s">
        <v>106</v>
      </c>
      <c r="E1175" s="210">
        <v>73830</v>
      </c>
      <c r="F1175" s="58">
        <v>41822</v>
      </c>
      <c r="G1175" s="62">
        <v>73830</v>
      </c>
      <c r="H1175" s="630">
        <f t="shared" si="19"/>
        <v>0</v>
      </c>
      <c r="I1175" s="621" t="s">
        <v>217</v>
      </c>
    </row>
    <row r="1176" spans="1:9" x14ac:dyDescent="0.25">
      <c r="A1176" s="192"/>
      <c r="B1176" s="188" t="s">
        <v>1701</v>
      </c>
      <c r="C1176" s="227" t="s">
        <v>3207</v>
      </c>
      <c r="D1176" s="190" t="s">
        <v>64</v>
      </c>
      <c r="E1176" s="210">
        <v>4479</v>
      </c>
      <c r="F1176" s="35">
        <v>41776</v>
      </c>
      <c r="G1176" s="42">
        <v>4479</v>
      </c>
      <c r="H1176" s="630">
        <f t="shared" si="19"/>
        <v>0</v>
      </c>
      <c r="I1176" s="621" t="s">
        <v>65</v>
      </c>
    </row>
    <row r="1177" spans="1:9" x14ac:dyDescent="0.25">
      <c r="A1177" s="192"/>
      <c r="B1177" s="188" t="s">
        <v>1702</v>
      </c>
      <c r="C1177" s="227" t="s">
        <v>3207</v>
      </c>
      <c r="D1177" s="190" t="s">
        <v>64</v>
      </c>
      <c r="E1177" s="210">
        <v>3389</v>
      </c>
      <c r="F1177" s="35">
        <v>41776</v>
      </c>
      <c r="G1177" s="42">
        <v>3389</v>
      </c>
      <c r="H1177" s="630">
        <f t="shared" si="19"/>
        <v>0</v>
      </c>
      <c r="I1177" s="621" t="s">
        <v>65</v>
      </c>
    </row>
    <row r="1178" spans="1:9" x14ac:dyDescent="0.25">
      <c r="A1178" s="192"/>
      <c r="B1178" s="188" t="s">
        <v>1703</v>
      </c>
      <c r="C1178" s="227" t="s">
        <v>3207</v>
      </c>
      <c r="D1178" s="190" t="s">
        <v>22</v>
      </c>
      <c r="E1178" s="210">
        <v>6787</v>
      </c>
      <c r="F1178" s="35">
        <v>41776</v>
      </c>
      <c r="G1178" s="42">
        <v>6787</v>
      </c>
      <c r="H1178" s="630">
        <f t="shared" si="19"/>
        <v>0</v>
      </c>
      <c r="I1178" s="621"/>
    </row>
    <row r="1179" spans="1:9" x14ac:dyDescent="0.25">
      <c r="A1179" s="192"/>
      <c r="B1179" s="188" t="s">
        <v>1704</v>
      </c>
      <c r="C1179" s="227" t="s">
        <v>3207</v>
      </c>
      <c r="D1179" s="190" t="s">
        <v>66</v>
      </c>
      <c r="E1179" s="210">
        <v>1356</v>
      </c>
      <c r="F1179" s="35">
        <v>41777</v>
      </c>
      <c r="G1179" s="42">
        <v>1356</v>
      </c>
      <c r="H1179" s="630">
        <f t="shared" si="19"/>
        <v>0</v>
      </c>
      <c r="I1179" s="621" t="s">
        <v>3128</v>
      </c>
    </row>
    <row r="1180" spans="1:9" x14ac:dyDescent="0.25">
      <c r="A1180" s="192"/>
      <c r="B1180" s="188" t="s">
        <v>1705</v>
      </c>
      <c r="C1180" s="227" t="s">
        <v>3207</v>
      </c>
      <c r="D1180" s="190" t="s">
        <v>8</v>
      </c>
      <c r="E1180" s="210">
        <v>623</v>
      </c>
      <c r="F1180" s="35">
        <v>41776</v>
      </c>
      <c r="G1180" s="42">
        <v>623</v>
      </c>
      <c r="H1180" s="630">
        <f t="shared" si="19"/>
        <v>0</v>
      </c>
      <c r="I1180" s="621"/>
    </row>
    <row r="1181" spans="1:9" x14ac:dyDescent="0.25">
      <c r="A1181" s="192"/>
      <c r="B1181" s="188" t="s">
        <v>1706</v>
      </c>
      <c r="C1181" s="227" t="s">
        <v>3207</v>
      </c>
      <c r="D1181" s="190" t="s">
        <v>66</v>
      </c>
      <c r="E1181" s="210">
        <v>365</v>
      </c>
      <c r="F1181" s="35">
        <v>41777</v>
      </c>
      <c r="G1181" s="42">
        <v>365</v>
      </c>
      <c r="H1181" s="630">
        <f t="shared" si="19"/>
        <v>0</v>
      </c>
      <c r="I1181" s="621" t="s">
        <v>988</v>
      </c>
    </row>
    <row r="1182" spans="1:9" x14ac:dyDescent="0.25">
      <c r="A1182" s="192"/>
      <c r="B1182" s="188" t="s">
        <v>1707</v>
      </c>
      <c r="C1182" s="227" t="s">
        <v>3207</v>
      </c>
      <c r="D1182" s="190" t="s">
        <v>123</v>
      </c>
      <c r="E1182" s="210">
        <v>4537</v>
      </c>
      <c r="F1182" s="39" t="s">
        <v>3214</v>
      </c>
      <c r="G1182" s="42">
        <v>4537</v>
      </c>
      <c r="H1182" s="630">
        <f t="shared" si="19"/>
        <v>0</v>
      </c>
      <c r="I1182" s="621"/>
    </row>
    <row r="1183" spans="1:9" x14ac:dyDescent="0.25">
      <c r="A1183" s="192"/>
      <c r="B1183" s="188" t="s">
        <v>1708</v>
      </c>
      <c r="C1183" s="227" t="s">
        <v>3207</v>
      </c>
      <c r="D1183" s="190" t="s">
        <v>34</v>
      </c>
      <c r="E1183" s="210">
        <v>2035</v>
      </c>
      <c r="F1183" s="39" t="s">
        <v>3215</v>
      </c>
      <c r="G1183" s="42">
        <v>2035</v>
      </c>
      <c r="H1183" s="630">
        <f t="shared" si="19"/>
        <v>0</v>
      </c>
      <c r="I1183" s="621" t="s">
        <v>30</v>
      </c>
    </row>
    <row r="1184" spans="1:9" x14ac:dyDescent="0.25">
      <c r="A1184" s="192"/>
      <c r="B1184" s="188" t="s">
        <v>1709</v>
      </c>
      <c r="C1184" s="227" t="s">
        <v>3207</v>
      </c>
      <c r="D1184" s="190" t="s">
        <v>29</v>
      </c>
      <c r="E1184" s="210">
        <v>4782</v>
      </c>
      <c r="F1184" s="35">
        <v>41777</v>
      </c>
      <c r="G1184" s="42">
        <v>4782</v>
      </c>
      <c r="H1184" s="630">
        <f t="shared" si="19"/>
        <v>0</v>
      </c>
      <c r="I1184" s="621" t="s">
        <v>30</v>
      </c>
    </row>
    <row r="1185" spans="1:9" x14ac:dyDescent="0.25">
      <c r="A1185" s="192"/>
      <c r="B1185" s="188" t="s">
        <v>1711</v>
      </c>
      <c r="C1185" s="227" t="s">
        <v>3207</v>
      </c>
      <c r="D1185" s="190" t="s">
        <v>47</v>
      </c>
      <c r="E1185" s="210">
        <v>3643</v>
      </c>
      <c r="F1185" s="35">
        <v>41777</v>
      </c>
      <c r="G1185" s="42">
        <v>3643</v>
      </c>
      <c r="H1185" s="630">
        <f t="shared" si="19"/>
        <v>0</v>
      </c>
      <c r="I1185" s="621" t="s">
        <v>30</v>
      </c>
    </row>
    <row r="1186" spans="1:9" x14ac:dyDescent="0.25">
      <c r="A1186" s="192"/>
      <c r="B1186" s="188" t="s">
        <v>1712</v>
      </c>
      <c r="C1186" s="227" t="s">
        <v>3207</v>
      </c>
      <c r="D1186" s="190" t="s">
        <v>215</v>
      </c>
      <c r="E1186" s="210">
        <v>592</v>
      </c>
      <c r="F1186" s="35">
        <v>41776</v>
      </c>
      <c r="G1186" s="42">
        <v>592</v>
      </c>
      <c r="H1186" s="630">
        <f t="shared" si="19"/>
        <v>0</v>
      </c>
      <c r="I1186" s="621"/>
    </row>
    <row r="1187" spans="1:9" x14ac:dyDescent="0.25">
      <c r="A1187" s="192"/>
      <c r="B1187" s="188" t="s">
        <v>1713</v>
      </c>
      <c r="C1187" s="227" t="s">
        <v>3207</v>
      </c>
      <c r="D1187" s="190" t="s">
        <v>183</v>
      </c>
      <c r="E1187" s="210">
        <v>3615</v>
      </c>
      <c r="F1187" s="35">
        <v>41777</v>
      </c>
      <c r="G1187" s="42">
        <v>3615</v>
      </c>
      <c r="H1187" s="630">
        <f t="shared" si="19"/>
        <v>0</v>
      </c>
      <c r="I1187" s="621" t="s">
        <v>30</v>
      </c>
    </row>
    <row r="1188" spans="1:9" x14ac:dyDescent="0.25">
      <c r="A1188" s="192"/>
      <c r="B1188" s="188" t="s">
        <v>1714</v>
      </c>
      <c r="C1188" s="227" t="s">
        <v>3207</v>
      </c>
      <c r="D1188" s="190" t="s">
        <v>123</v>
      </c>
      <c r="E1188" s="210">
        <v>88</v>
      </c>
      <c r="F1188" s="244" t="s">
        <v>3216</v>
      </c>
      <c r="G1188" s="42">
        <v>88</v>
      </c>
      <c r="H1188" s="630">
        <f t="shared" si="19"/>
        <v>0</v>
      </c>
      <c r="I1188" s="621"/>
    </row>
    <row r="1189" spans="1:9" x14ac:dyDescent="0.25">
      <c r="A1189" s="192"/>
      <c r="B1189" s="188" t="s">
        <v>1715</v>
      </c>
      <c r="C1189" s="227" t="s">
        <v>3207</v>
      </c>
      <c r="D1189" s="190" t="s">
        <v>3217</v>
      </c>
      <c r="E1189" s="210">
        <v>3516</v>
      </c>
      <c r="F1189" s="35">
        <v>41776</v>
      </c>
      <c r="G1189" s="42">
        <v>3516</v>
      </c>
      <c r="H1189" s="630">
        <f t="shared" si="19"/>
        <v>0</v>
      </c>
      <c r="I1189" s="621"/>
    </row>
    <row r="1190" spans="1:9" x14ac:dyDescent="0.25">
      <c r="A1190" s="192"/>
      <c r="B1190" s="188" t="s">
        <v>1716</v>
      </c>
      <c r="C1190" s="227" t="s">
        <v>3207</v>
      </c>
      <c r="D1190" s="190" t="s">
        <v>3098</v>
      </c>
      <c r="E1190" s="210">
        <v>8979.5</v>
      </c>
      <c r="F1190" s="35">
        <v>41777</v>
      </c>
      <c r="G1190" s="42">
        <v>8979.5</v>
      </c>
      <c r="H1190" s="630">
        <f t="shared" si="19"/>
        <v>0</v>
      </c>
      <c r="I1190" s="621" t="s">
        <v>30</v>
      </c>
    </row>
    <row r="1191" spans="1:9" x14ac:dyDescent="0.25">
      <c r="A1191" s="192"/>
      <c r="B1191" s="188" t="s">
        <v>1717</v>
      </c>
      <c r="C1191" s="227" t="s">
        <v>3207</v>
      </c>
      <c r="D1191" s="190" t="s">
        <v>287</v>
      </c>
      <c r="E1191" s="210">
        <v>2776.5</v>
      </c>
      <c r="F1191" s="35">
        <v>41777</v>
      </c>
      <c r="G1191" s="42">
        <v>2776.5</v>
      </c>
      <c r="H1191" s="630">
        <f t="shared" si="19"/>
        <v>0</v>
      </c>
      <c r="I1191" s="621" t="s">
        <v>30</v>
      </c>
    </row>
    <row r="1192" spans="1:9" x14ac:dyDescent="0.25">
      <c r="A1192" s="192"/>
      <c r="B1192" s="188" t="s">
        <v>1718</v>
      </c>
      <c r="C1192" s="227" t="s">
        <v>3207</v>
      </c>
      <c r="D1192" s="190" t="s">
        <v>2956</v>
      </c>
      <c r="E1192" s="210">
        <v>26057</v>
      </c>
      <c r="F1192" s="35">
        <v>41776</v>
      </c>
      <c r="G1192" s="42">
        <v>26057</v>
      </c>
      <c r="H1192" s="630">
        <f t="shared" si="19"/>
        <v>0</v>
      </c>
      <c r="I1192" s="621"/>
    </row>
    <row r="1193" spans="1:9" x14ac:dyDescent="0.25">
      <c r="A1193" s="192"/>
      <c r="B1193" s="188" t="s">
        <v>1719</v>
      </c>
      <c r="C1193" s="227" t="s">
        <v>3207</v>
      </c>
      <c r="D1193" s="190" t="s">
        <v>2409</v>
      </c>
      <c r="E1193" s="210">
        <v>699</v>
      </c>
      <c r="F1193" s="35">
        <v>41777</v>
      </c>
      <c r="G1193" s="42">
        <v>699</v>
      </c>
      <c r="H1193" s="630">
        <f t="shared" si="19"/>
        <v>0</v>
      </c>
      <c r="I1193" s="621"/>
    </row>
    <row r="1194" spans="1:9" x14ac:dyDescent="0.25">
      <c r="A1194" s="192"/>
      <c r="B1194" s="188" t="s">
        <v>1720</v>
      </c>
      <c r="C1194" s="227" t="s">
        <v>3207</v>
      </c>
      <c r="D1194" s="190" t="s">
        <v>58</v>
      </c>
      <c r="E1194" s="210">
        <v>17304</v>
      </c>
      <c r="F1194" s="35">
        <v>41777</v>
      </c>
      <c r="G1194" s="42">
        <v>17304</v>
      </c>
      <c r="H1194" s="630">
        <f t="shared" si="19"/>
        <v>0</v>
      </c>
      <c r="I1194" s="621" t="s">
        <v>30</v>
      </c>
    </row>
    <row r="1195" spans="1:9" x14ac:dyDescent="0.25">
      <c r="A1195" s="246"/>
      <c r="B1195" s="188" t="s">
        <v>1721</v>
      </c>
      <c r="C1195" s="227" t="s">
        <v>3207</v>
      </c>
      <c r="D1195" s="190" t="s">
        <v>8</v>
      </c>
      <c r="E1195" s="210">
        <v>212</v>
      </c>
      <c r="F1195" s="35">
        <v>41776</v>
      </c>
      <c r="G1195" s="42">
        <v>212</v>
      </c>
      <c r="H1195" s="630">
        <f t="shared" si="19"/>
        <v>0</v>
      </c>
      <c r="I1195" s="621"/>
    </row>
    <row r="1196" spans="1:9" x14ac:dyDescent="0.25">
      <c r="A1196" s="192"/>
      <c r="B1196" s="188" t="s">
        <v>1723</v>
      </c>
      <c r="C1196" s="227" t="s">
        <v>3207</v>
      </c>
      <c r="D1196" s="190" t="s">
        <v>250</v>
      </c>
      <c r="E1196" s="210">
        <v>6523</v>
      </c>
      <c r="F1196" s="35">
        <v>41777</v>
      </c>
      <c r="G1196" s="42">
        <v>6523</v>
      </c>
      <c r="H1196" s="630">
        <f t="shared" si="19"/>
        <v>0</v>
      </c>
      <c r="I1196" s="621" t="s">
        <v>30</v>
      </c>
    </row>
    <row r="1197" spans="1:9" x14ac:dyDescent="0.25">
      <c r="A1197" s="192"/>
      <c r="B1197" s="188" t="s">
        <v>1724</v>
      </c>
      <c r="C1197" s="227" t="s">
        <v>3207</v>
      </c>
      <c r="D1197" s="190" t="s">
        <v>8</v>
      </c>
      <c r="E1197" s="210">
        <v>2062.5</v>
      </c>
      <c r="F1197" s="35">
        <v>41776</v>
      </c>
      <c r="G1197" s="42">
        <v>2062.5</v>
      </c>
      <c r="H1197" s="630">
        <f t="shared" si="19"/>
        <v>0</v>
      </c>
      <c r="I1197" s="621"/>
    </row>
    <row r="1198" spans="1:9" x14ac:dyDescent="0.25">
      <c r="A1198" s="192"/>
      <c r="B1198" s="188" t="s">
        <v>1725</v>
      </c>
      <c r="C1198" s="227" t="s">
        <v>3207</v>
      </c>
      <c r="D1198" s="190" t="s">
        <v>2972</v>
      </c>
      <c r="E1198" s="210">
        <v>5335</v>
      </c>
      <c r="F1198" s="35">
        <v>41777</v>
      </c>
      <c r="G1198" s="54">
        <v>5335</v>
      </c>
      <c r="H1198" s="630">
        <f t="shared" si="19"/>
        <v>0</v>
      </c>
      <c r="I1198" s="621" t="s">
        <v>12</v>
      </c>
    </row>
    <row r="1199" spans="1:9" x14ac:dyDescent="0.25">
      <c r="A1199" s="192"/>
      <c r="B1199" s="188" t="s">
        <v>1726</v>
      </c>
      <c r="C1199" s="227" t="s">
        <v>3207</v>
      </c>
      <c r="D1199" s="190" t="s">
        <v>78</v>
      </c>
      <c r="E1199" s="210">
        <v>6610</v>
      </c>
      <c r="F1199" s="35">
        <v>41777</v>
      </c>
      <c r="G1199" s="54">
        <v>6610</v>
      </c>
      <c r="H1199" s="630">
        <f t="shared" si="19"/>
        <v>0</v>
      </c>
      <c r="I1199" s="621" t="s">
        <v>12</v>
      </c>
    </row>
    <row r="1200" spans="1:9" x14ac:dyDescent="0.25">
      <c r="A1200" s="192"/>
      <c r="B1200" s="188" t="s">
        <v>1727</v>
      </c>
      <c r="C1200" s="227" t="s">
        <v>3207</v>
      </c>
      <c r="D1200" s="190" t="s">
        <v>80</v>
      </c>
      <c r="E1200" s="210">
        <v>2300</v>
      </c>
      <c r="F1200" s="35">
        <v>41777</v>
      </c>
      <c r="G1200" s="54">
        <v>2300</v>
      </c>
      <c r="H1200" s="630">
        <f t="shared" si="19"/>
        <v>0</v>
      </c>
      <c r="I1200" s="621" t="s">
        <v>12</v>
      </c>
    </row>
    <row r="1201" spans="1:9" x14ac:dyDescent="0.25">
      <c r="A1201" s="192"/>
      <c r="B1201" s="188" t="s">
        <v>1728</v>
      </c>
      <c r="C1201" s="227" t="s">
        <v>3207</v>
      </c>
      <c r="D1201" s="190" t="s">
        <v>169</v>
      </c>
      <c r="E1201" s="210">
        <v>2249.5</v>
      </c>
      <c r="F1201" s="35">
        <v>41777</v>
      </c>
      <c r="G1201" s="54">
        <v>2249.5</v>
      </c>
      <c r="H1201" s="630">
        <f t="shared" si="19"/>
        <v>0</v>
      </c>
      <c r="I1201" s="621" t="s">
        <v>12</v>
      </c>
    </row>
    <row r="1202" spans="1:9" x14ac:dyDescent="0.25">
      <c r="A1202" s="192"/>
      <c r="B1202" s="188" t="s">
        <v>1731</v>
      </c>
      <c r="C1202" s="227" t="s">
        <v>3207</v>
      </c>
      <c r="D1202" s="190" t="s">
        <v>953</v>
      </c>
      <c r="E1202" s="210">
        <v>4373</v>
      </c>
      <c r="F1202" s="39" t="s">
        <v>3218</v>
      </c>
      <c r="G1202" s="54">
        <v>4373</v>
      </c>
      <c r="H1202" s="630">
        <f t="shared" si="19"/>
        <v>0</v>
      </c>
      <c r="I1202" s="621" t="s">
        <v>12</v>
      </c>
    </row>
    <row r="1203" spans="1:9" x14ac:dyDescent="0.25">
      <c r="A1203" s="192"/>
      <c r="B1203" s="188" t="s">
        <v>1733</v>
      </c>
      <c r="C1203" s="227" t="s">
        <v>3207</v>
      </c>
      <c r="D1203" s="190" t="s">
        <v>3163</v>
      </c>
      <c r="E1203" s="210">
        <v>14002.5</v>
      </c>
      <c r="F1203" s="35">
        <v>41797</v>
      </c>
      <c r="G1203" s="42">
        <v>14002.5</v>
      </c>
      <c r="H1203" s="630">
        <f t="shared" si="19"/>
        <v>0</v>
      </c>
      <c r="I1203" s="621" t="s">
        <v>21</v>
      </c>
    </row>
    <row r="1204" spans="1:9" x14ac:dyDescent="0.25">
      <c r="A1204" s="192"/>
      <c r="B1204" s="188" t="s">
        <v>1734</v>
      </c>
      <c r="C1204" s="227" t="s">
        <v>3207</v>
      </c>
      <c r="D1204" s="190" t="s">
        <v>144</v>
      </c>
      <c r="E1204" s="210">
        <v>3328</v>
      </c>
      <c r="F1204" s="35">
        <v>41777</v>
      </c>
      <c r="G1204" s="54">
        <v>3328</v>
      </c>
      <c r="H1204" s="630">
        <f t="shared" si="19"/>
        <v>0</v>
      </c>
      <c r="I1204" s="621" t="s">
        <v>12</v>
      </c>
    </row>
    <row r="1205" spans="1:9" x14ac:dyDescent="0.25">
      <c r="A1205" s="192"/>
      <c r="B1205" s="188" t="s">
        <v>1735</v>
      </c>
      <c r="C1205" s="227" t="s">
        <v>3207</v>
      </c>
      <c r="D1205" s="190" t="s">
        <v>237</v>
      </c>
      <c r="E1205" s="210">
        <v>4774.5</v>
      </c>
      <c r="F1205" s="35">
        <v>41777</v>
      </c>
      <c r="G1205" s="54">
        <v>4774.5</v>
      </c>
      <c r="H1205" s="630">
        <f t="shared" si="19"/>
        <v>0</v>
      </c>
      <c r="I1205" s="621" t="s">
        <v>21</v>
      </c>
    </row>
    <row r="1206" spans="1:9" x14ac:dyDescent="0.25">
      <c r="A1206" s="192"/>
      <c r="B1206" s="188" t="s">
        <v>1736</v>
      </c>
      <c r="C1206" s="227" t="s">
        <v>3207</v>
      </c>
      <c r="D1206" s="190" t="s">
        <v>366</v>
      </c>
      <c r="E1206" s="210">
        <v>4719</v>
      </c>
      <c r="F1206" s="35">
        <v>41777</v>
      </c>
      <c r="G1206" s="54">
        <v>4719</v>
      </c>
      <c r="H1206" s="630">
        <f t="shared" si="19"/>
        <v>0</v>
      </c>
      <c r="I1206" s="621" t="s">
        <v>21</v>
      </c>
    </row>
    <row r="1207" spans="1:9" x14ac:dyDescent="0.25">
      <c r="A1207" s="192"/>
      <c r="B1207" s="188" t="s">
        <v>1738</v>
      </c>
      <c r="C1207" s="227" t="s">
        <v>3207</v>
      </c>
      <c r="D1207" s="190" t="s">
        <v>55</v>
      </c>
      <c r="E1207" s="210">
        <v>5798.5</v>
      </c>
      <c r="F1207" s="35">
        <v>41777</v>
      </c>
      <c r="G1207" s="54">
        <v>5798.5</v>
      </c>
      <c r="H1207" s="630">
        <f t="shared" si="19"/>
        <v>0</v>
      </c>
      <c r="I1207" s="621" t="s">
        <v>21</v>
      </c>
    </row>
    <row r="1208" spans="1:9" x14ac:dyDescent="0.25">
      <c r="A1208" s="192"/>
      <c r="B1208" s="188" t="s">
        <v>1739</v>
      </c>
      <c r="C1208" s="227" t="s">
        <v>3207</v>
      </c>
      <c r="D1208" s="190" t="s">
        <v>59</v>
      </c>
      <c r="E1208" s="210">
        <v>1165.5</v>
      </c>
      <c r="F1208" s="38" t="s">
        <v>3442</v>
      </c>
      <c r="G1208" s="42">
        <v>1165.5</v>
      </c>
      <c r="H1208" s="630">
        <f t="shared" si="19"/>
        <v>0</v>
      </c>
      <c r="I1208" s="621" t="s">
        <v>21</v>
      </c>
    </row>
    <row r="1209" spans="1:9" x14ac:dyDescent="0.25">
      <c r="A1209" s="192"/>
      <c r="B1209" s="188" t="s">
        <v>1741</v>
      </c>
      <c r="C1209" s="227" t="s">
        <v>3207</v>
      </c>
      <c r="D1209" s="190" t="s">
        <v>130</v>
      </c>
      <c r="E1209" s="210">
        <v>11119</v>
      </c>
      <c r="F1209" s="35">
        <v>41778</v>
      </c>
      <c r="G1209" s="42">
        <v>11119</v>
      </c>
      <c r="H1209" s="630">
        <f t="shared" si="19"/>
        <v>0</v>
      </c>
      <c r="I1209" s="621" t="s">
        <v>21</v>
      </c>
    </row>
    <row r="1210" spans="1:9" x14ac:dyDescent="0.25">
      <c r="A1210" s="192"/>
      <c r="B1210" s="188" t="s">
        <v>1743</v>
      </c>
      <c r="C1210" s="227" t="s">
        <v>3207</v>
      </c>
      <c r="D1210" s="190" t="s">
        <v>575</v>
      </c>
      <c r="E1210" s="210">
        <v>5133</v>
      </c>
      <c r="F1210" s="35">
        <v>41777</v>
      </c>
      <c r="G1210" s="42">
        <v>5133</v>
      </c>
      <c r="H1210" s="630">
        <f t="shared" si="19"/>
        <v>0</v>
      </c>
      <c r="I1210" s="621" t="s">
        <v>12</v>
      </c>
    </row>
    <row r="1211" spans="1:9" x14ac:dyDescent="0.25">
      <c r="A1211" s="192"/>
      <c r="B1211" s="188" t="s">
        <v>1744</v>
      </c>
      <c r="C1211" s="227" t="s">
        <v>3207</v>
      </c>
      <c r="D1211" s="190" t="s">
        <v>8</v>
      </c>
      <c r="E1211" s="210">
        <v>903.6</v>
      </c>
      <c r="F1211" s="35">
        <v>41776</v>
      </c>
      <c r="G1211" s="42">
        <v>903.6</v>
      </c>
      <c r="H1211" s="630">
        <f t="shared" si="19"/>
        <v>0</v>
      </c>
      <c r="I1211" s="621"/>
    </row>
    <row r="1212" spans="1:9" x14ac:dyDescent="0.25">
      <c r="A1212" s="192"/>
      <c r="B1212" s="188" t="s">
        <v>1745</v>
      </c>
      <c r="C1212" s="227" t="s">
        <v>3207</v>
      </c>
      <c r="D1212" s="190" t="s">
        <v>8</v>
      </c>
      <c r="E1212" s="210">
        <v>240</v>
      </c>
      <c r="F1212" s="35">
        <v>41776</v>
      </c>
      <c r="G1212" s="42">
        <v>240</v>
      </c>
      <c r="H1212" s="630">
        <f t="shared" si="19"/>
        <v>0</v>
      </c>
      <c r="I1212" s="621"/>
    </row>
    <row r="1213" spans="1:9" x14ac:dyDescent="0.25">
      <c r="A1213" s="192"/>
      <c r="B1213" s="188" t="s">
        <v>1746</v>
      </c>
      <c r="C1213" s="227" t="s">
        <v>3207</v>
      </c>
      <c r="D1213" s="190" t="s">
        <v>269</v>
      </c>
      <c r="E1213" s="210">
        <v>462.5</v>
      </c>
      <c r="F1213" s="35">
        <v>41777</v>
      </c>
      <c r="G1213" s="42">
        <v>462.5</v>
      </c>
      <c r="H1213" s="630">
        <f t="shared" si="19"/>
        <v>0</v>
      </c>
      <c r="I1213" s="621" t="s">
        <v>21</v>
      </c>
    </row>
    <row r="1214" spans="1:9" x14ac:dyDescent="0.25">
      <c r="A1214" s="192"/>
      <c r="B1214" s="188" t="s">
        <v>1748</v>
      </c>
      <c r="C1214" s="227" t="s">
        <v>3207</v>
      </c>
      <c r="D1214" s="190" t="s">
        <v>2582</v>
      </c>
      <c r="E1214" s="210">
        <v>384</v>
      </c>
      <c r="F1214" s="35">
        <v>41776</v>
      </c>
      <c r="G1214" s="42">
        <v>384</v>
      </c>
      <c r="H1214" s="630">
        <f t="shared" si="19"/>
        <v>0</v>
      </c>
      <c r="I1214" s="621"/>
    </row>
    <row r="1215" spans="1:9" x14ac:dyDescent="0.25">
      <c r="A1215" s="192"/>
      <c r="B1215" s="188" t="s">
        <v>1750</v>
      </c>
      <c r="C1215" s="227" t="s">
        <v>3207</v>
      </c>
      <c r="D1215" s="190" t="s">
        <v>16</v>
      </c>
      <c r="E1215" s="210">
        <v>65497.1</v>
      </c>
      <c r="F1215" s="38">
        <v>41816</v>
      </c>
      <c r="G1215" s="219">
        <v>65497.1</v>
      </c>
      <c r="H1215" s="630">
        <f t="shared" si="19"/>
        <v>0</v>
      </c>
      <c r="I1215" s="621" t="s">
        <v>162</v>
      </c>
    </row>
    <row r="1216" spans="1:9" x14ac:dyDescent="0.25">
      <c r="A1216" s="192"/>
      <c r="B1216" s="188" t="s">
        <v>1752</v>
      </c>
      <c r="C1216" s="227" t="s">
        <v>3207</v>
      </c>
      <c r="D1216" s="190" t="s">
        <v>147</v>
      </c>
      <c r="E1216" s="210">
        <v>6866</v>
      </c>
      <c r="F1216" s="35">
        <v>41779</v>
      </c>
      <c r="G1216" s="42">
        <v>6866</v>
      </c>
      <c r="H1216" s="630">
        <f t="shared" si="19"/>
        <v>0</v>
      </c>
      <c r="I1216" s="621" t="s">
        <v>12</v>
      </c>
    </row>
    <row r="1217" spans="1:10" x14ac:dyDescent="0.25">
      <c r="A1217" s="192"/>
      <c r="B1217" s="188" t="s">
        <v>1753</v>
      </c>
      <c r="C1217" s="227" t="s">
        <v>3207</v>
      </c>
      <c r="D1217" s="190" t="s">
        <v>233</v>
      </c>
      <c r="E1217" s="210">
        <v>1347.5</v>
      </c>
      <c r="F1217" s="35">
        <v>41777</v>
      </c>
      <c r="G1217" s="42">
        <v>1347.5</v>
      </c>
      <c r="H1217" s="630">
        <f t="shared" si="19"/>
        <v>0</v>
      </c>
      <c r="I1217" s="621" t="s">
        <v>12</v>
      </c>
    </row>
    <row r="1218" spans="1:10" x14ac:dyDescent="0.25">
      <c r="A1218" s="192"/>
      <c r="B1218" s="188" t="s">
        <v>1754</v>
      </c>
      <c r="C1218" s="227" t="s">
        <v>3207</v>
      </c>
      <c r="D1218" s="190" t="s">
        <v>468</v>
      </c>
      <c r="E1218" s="210">
        <v>4654</v>
      </c>
      <c r="F1218" s="35">
        <v>41777</v>
      </c>
      <c r="G1218" s="42">
        <v>4654</v>
      </c>
      <c r="H1218" s="630">
        <f t="shared" si="19"/>
        <v>0</v>
      </c>
      <c r="I1218" s="621" t="s">
        <v>12</v>
      </c>
    </row>
    <row r="1219" spans="1:10" x14ac:dyDescent="0.25">
      <c r="A1219" s="192"/>
      <c r="B1219" s="188" t="s">
        <v>1755</v>
      </c>
      <c r="C1219" s="227" t="s">
        <v>3207</v>
      </c>
      <c r="D1219" s="190" t="s">
        <v>99</v>
      </c>
      <c r="E1219" s="210">
        <v>3721</v>
      </c>
      <c r="F1219" s="35">
        <v>41777</v>
      </c>
      <c r="G1219" s="42">
        <v>3721</v>
      </c>
      <c r="H1219" s="630">
        <f t="shared" si="19"/>
        <v>0</v>
      </c>
      <c r="I1219" s="621" t="s">
        <v>12</v>
      </c>
    </row>
    <row r="1220" spans="1:10" x14ac:dyDescent="0.25">
      <c r="A1220" s="192"/>
      <c r="B1220" s="188" t="s">
        <v>1756</v>
      </c>
      <c r="C1220" s="227" t="s">
        <v>3207</v>
      </c>
      <c r="D1220" s="190" t="s">
        <v>74</v>
      </c>
      <c r="E1220" s="210">
        <v>143</v>
      </c>
      <c r="F1220" s="35">
        <v>41776</v>
      </c>
      <c r="G1220" s="42">
        <v>143</v>
      </c>
      <c r="H1220" s="630">
        <f t="shared" si="19"/>
        <v>0</v>
      </c>
      <c r="I1220" s="621"/>
    </row>
    <row r="1221" spans="1:10" x14ac:dyDescent="0.25">
      <c r="A1221" s="192"/>
      <c r="B1221" s="188" t="s">
        <v>1757</v>
      </c>
      <c r="C1221" s="227" t="s">
        <v>3207</v>
      </c>
      <c r="D1221" s="190" t="s">
        <v>8</v>
      </c>
      <c r="E1221" s="210">
        <v>3854</v>
      </c>
      <c r="F1221" s="35">
        <v>41776</v>
      </c>
      <c r="G1221" s="42">
        <v>3854</v>
      </c>
      <c r="H1221" s="630">
        <f t="shared" si="19"/>
        <v>0</v>
      </c>
      <c r="I1221" s="621"/>
    </row>
    <row r="1222" spans="1:10" x14ac:dyDescent="0.25">
      <c r="A1222" s="192"/>
      <c r="B1222" s="188" t="s">
        <v>1758</v>
      </c>
      <c r="C1222" s="227" t="s">
        <v>3207</v>
      </c>
      <c r="D1222" s="190" t="s">
        <v>304</v>
      </c>
      <c r="E1222" s="210">
        <v>14175</v>
      </c>
      <c r="F1222" s="35">
        <v>41777</v>
      </c>
      <c r="G1222" s="42">
        <v>14175</v>
      </c>
      <c r="H1222" s="630">
        <f t="shared" si="19"/>
        <v>0</v>
      </c>
      <c r="I1222" s="621" t="s">
        <v>12</v>
      </c>
      <c r="J1222" s="24"/>
    </row>
    <row r="1223" spans="1:10" x14ac:dyDescent="0.25">
      <c r="A1223" s="192"/>
      <c r="B1223" s="188" t="s">
        <v>1759</v>
      </c>
      <c r="C1223" s="227" t="s">
        <v>3207</v>
      </c>
      <c r="D1223" s="190" t="s">
        <v>260</v>
      </c>
      <c r="E1223" s="210">
        <v>2384</v>
      </c>
      <c r="F1223" s="35">
        <v>41776</v>
      </c>
      <c r="G1223" s="42">
        <v>2384</v>
      </c>
      <c r="H1223" s="630">
        <f t="shared" ref="H1223:H1286" si="20">E1223-G1223</f>
        <v>0</v>
      </c>
      <c r="I1223" s="621" t="s">
        <v>217</v>
      </c>
    </row>
    <row r="1224" spans="1:10" x14ac:dyDescent="0.25">
      <c r="A1224" s="192"/>
      <c r="B1224" s="188" t="s">
        <v>1760</v>
      </c>
      <c r="C1224" s="227" t="s">
        <v>3207</v>
      </c>
      <c r="D1224" s="190" t="s">
        <v>163</v>
      </c>
      <c r="E1224" s="210">
        <v>7073.5</v>
      </c>
      <c r="F1224" s="35">
        <v>41776</v>
      </c>
      <c r="G1224" s="42">
        <v>7073.5</v>
      </c>
      <c r="H1224" s="630">
        <f t="shared" si="20"/>
        <v>0</v>
      </c>
      <c r="I1224" s="621"/>
    </row>
    <row r="1225" spans="1:10" x14ac:dyDescent="0.25">
      <c r="A1225" s="192"/>
      <c r="B1225" s="188" t="s">
        <v>1761</v>
      </c>
      <c r="C1225" s="227" t="s">
        <v>3207</v>
      </c>
      <c r="D1225" s="190" t="s">
        <v>119</v>
      </c>
      <c r="E1225" s="210">
        <v>2139</v>
      </c>
      <c r="F1225" s="35">
        <v>41776</v>
      </c>
      <c r="G1225" s="42">
        <v>2139</v>
      </c>
      <c r="H1225" s="630">
        <f t="shared" si="20"/>
        <v>0</v>
      </c>
      <c r="I1225" s="621" t="s">
        <v>217</v>
      </c>
    </row>
    <row r="1226" spans="1:10" x14ac:dyDescent="0.25">
      <c r="A1226" s="192"/>
      <c r="B1226" s="188" t="s">
        <v>1762</v>
      </c>
      <c r="C1226" s="227" t="s">
        <v>3207</v>
      </c>
      <c r="D1226" s="190" t="s">
        <v>51</v>
      </c>
      <c r="E1226" s="210">
        <v>2112</v>
      </c>
      <c r="F1226" s="35">
        <v>41776</v>
      </c>
      <c r="G1226" s="42">
        <v>2112</v>
      </c>
      <c r="H1226" s="630">
        <f t="shared" si="20"/>
        <v>0</v>
      </c>
      <c r="I1226" s="621" t="s">
        <v>2847</v>
      </c>
    </row>
    <row r="1227" spans="1:10" x14ac:dyDescent="0.25">
      <c r="A1227" s="192"/>
      <c r="B1227" s="188" t="s">
        <v>1763</v>
      </c>
      <c r="C1227" s="227" t="s">
        <v>3207</v>
      </c>
      <c r="D1227" s="190" t="s">
        <v>3219</v>
      </c>
      <c r="E1227" s="210">
        <v>1032</v>
      </c>
      <c r="F1227" s="35">
        <v>41776</v>
      </c>
      <c r="G1227" s="42">
        <v>1032</v>
      </c>
      <c r="H1227" s="630">
        <f t="shared" si="20"/>
        <v>0</v>
      </c>
      <c r="I1227" s="621" t="s">
        <v>217</v>
      </c>
    </row>
    <row r="1228" spans="1:10" x14ac:dyDescent="0.25">
      <c r="A1228" s="192"/>
      <c r="B1228" s="188" t="s">
        <v>1764</v>
      </c>
      <c r="C1228" s="227" t="s">
        <v>3207</v>
      </c>
      <c r="D1228" s="190" t="s">
        <v>11</v>
      </c>
      <c r="E1228" s="210">
        <v>13587.2</v>
      </c>
      <c r="F1228" s="38">
        <v>41796</v>
      </c>
      <c r="G1228" s="219">
        <v>13587.2</v>
      </c>
      <c r="H1228" s="630">
        <f t="shared" si="20"/>
        <v>0</v>
      </c>
      <c r="I1228" s="621" t="s">
        <v>65</v>
      </c>
    </row>
    <row r="1229" spans="1:10" x14ac:dyDescent="0.25">
      <c r="A1229" s="192"/>
      <c r="B1229" s="188" t="s">
        <v>1765</v>
      </c>
      <c r="C1229" s="227" t="s">
        <v>3207</v>
      </c>
      <c r="D1229" s="190" t="s">
        <v>51</v>
      </c>
      <c r="E1229" s="210">
        <v>954</v>
      </c>
      <c r="F1229" s="35">
        <v>41776</v>
      </c>
      <c r="G1229" s="42">
        <v>954</v>
      </c>
      <c r="H1229" s="630">
        <f t="shared" si="20"/>
        <v>0</v>
      </c>
      <c r="I1229" s="621"/>
    </row>
    <row r="1230" spans="1:10" x14ac:dyDescent="0.25">
      <c r="A1230" s="192"/>
      <c r="B1230" s="188" t="s">
        <v>1766</v>
      </c>
      <c r="C1230" s="227" t="s">
        <v>3207</v>
      </c>
      <c r="D1230" s="190" t="s">
        <v>133</v>
      </c>
      <c r="E1230" s="210">
        <v>32076</v>
      </c>
      <c r="F1230" s="35">
        <v>41776</v>
      </c>
      <c r="G1230" s="42">
        <v>32076</v>
      </c>
      <c r="H1230" s="630">
        <f t="shared" si="20"/>
        <v>0</v>
      </c>
      <c r="I1230" s="621"/>
    </row>
    <row r="1231" spans="1:10" x14ac:dyDescent="0.25">
      <c r="A1231" s="192"/>
      <c r="B1231" s="188" t="s">
        <v>1767</v>
      </c>
      <c r="C1231" s="227" t="s">
        <v>3207</v>
      </c>
      <c r="D1231" s="190" t="s">
        <v>769</v>
      </c>
      <c r="E1231" s="210">
        <v>4450</v>
      </c>
      <c r="F1231" s="35">
        <v>41776</v>
      </c>
      <c r="G1231" s="42">
        <v>4450</v>
      </c>
      <c r="H1231" s="630">
        <f t="shared" si="20"/>
        <v>0</v>
      </c>
      <c r="I1231" s="621"/>
    </row>
    <row r="1232" spans="1:10" x14ac:dyDescent="0.25">
      <c r="A1232" s="192"/>
      <c r="B1232" s="188" t="s">
        <v>1768</v>
      </c>
      <c r="C1232" s="227" t="s">
        <v>3207</v>
      </c>
      <c r="D1232" s="190" t="s">
        <v>269</v>
      </c>
      <c r="E1232" s="210">
        <v>1611.5</v>
      </c>
      <c r="F1232" s="35">
        <v>41776</v>
      </c>
      <c r="G1232" s="42">
        <v>1611.5</v>
      </c>
      <c r="H1232" s="630">
        <f t="shared" si="20"/>
        <v>0</v>
      </c>
      <c r="I1232" s="621"/>
    </row>
    <row r="1233" spans="1:9" x14ac:dyDescent="0.25">
      <c r="A1233" s="192"/>
      <c r="B1233" s="188" t="s">
        <v>1769</v>
      </c>
      <c r="C1233" s="227" t="s">
        <v>3207</v>
      </c>
      <c r="D1233" s="190" t="s">
        <v>15</v>
      </c>
      <c r="E1233" s="210">
        <v>684</v>
      </c>
      <c r="F1233" s="35">
        <v>41776</v>
      </c>
      <c r="G1233" s="42">
        <v>684</v>
      </c>
      <c r="H1233" s="630">
        <f t="shared" si="20"/>
        <v>0</v>
      </c>
      <c r="I1233" s="621"/>
    </row>
    <row r="1234" spans="1:9" x14ac:dyDescent="0.25">
      <c r="A1234" s="192"/>
      <c r="B1234" s="188" t="s">
        <v>1771</v>
      </c>
      <c r="C1234" s="227" t="s">
        <v>3207</v>
      </c>
      <c r="D1234" s="190" t="s">
        <v>180</v>
      </c>
      <c r="E1234" s="210">
        <v>3360</v>
      </c>
      <c r="F1234" s="35">
        <v>41776</v>
      </c>
      <c r="G1234" s="42">
        <v>3360</v>
      </c>
      <c r="H1234" s="630">
        <f t="shared" si="20"/>
        <v>0</v>
      </c>
      <c r="I1234" s="621"/>
    </row>
    <row r="1235" spans="1:9" x14ac:dyDescent="0.25">
      <c r="A1235" s="192"/>
      <c r="B1235" s="188" t="s">
        <v>1772</v>
      </c>
      <c r="C1235" s="227" t="s">
        <v>3207</v>
      </c>
      <c r="D1235" s="190" t="s">
        <v>523</v>
      </c>
      <c r="E1235" s="210">
        <v>14882.4</v>
      </c>
      <c r="F1235" s="35">
        <v>41783</v>
      </c>
      <c r="G1235" s="42">
        <v>14882.4</v>
      </c>
      <c r="H1235" s="630">
        <f t="shared" si="20"/>
        <v>0</v>
      </c>
      <c r="I1235" s="621"/>
    </row>
    <row r="1236" spans="1:9" x14ac:dyDescent="0.25">
      <c r="A1236" s="192"/>
      <c r="B1236" s="188" t="s">
        <v>1773</v>
      </c>
      <c r="C1236" s="227" t="s">
        <v>3207</v>
      </c>
      <c r="D1236" s="190" t="s">
        <v>8</v>
      </c>
      <c r="E1236" s="210">
        <v>343.5</v>
      </c>
      <c r="F1236" s="35">
        <v>41776</v>
      </c>
      <c r="G1236" s="42">
        <v>343.5</v>
      </c>
      <c r="H1236" s="630">
        <f t="shared" si="20"/>
        <v>0</v>
      </c>
      <c r="I1236" s="621"/>
    </row>
    <row r="1237" spans="1:9" x14ac:dyDescent="0.25">
      <c r="A1237" s="192"/>
      <c r="B1237" s="188" t="s">
        <v>1774</v>
      </c>
      <c r="C1237" s="227" t="s">
        <v>3207</v>
      </c>
      <c r="D1237" s="190" t="s">
        <v>517</v>
      </c>
      <c r="E1237" s="210">
        <v>4763.5</v>
      </c>
      <c r="F1237" s="35">
        <v>41776</v>
      </c>
      <c r="G1237" s="42">
        <v>4763.5</v>
      </c>
      <c r="H1237" s="630">
        <f t="shared" si="20"/>
        <v>0</v>
      </c>
      <c r="I1237" s="621"/>
    </row>
    <row r="1238" spans="1:9" x14ac:dyDescent="0.25">
      <c r="A1238" s="192">
        <v>41777</v>
      </c>
      <c r="B1238" s="188" t="s">
        <v>1775</v>
      </c>
      <c r="C1238" s="227" t="s">
        <v>3207</v>
      </c>
      <c r="D1238" s="190" t="s">
        <v>3115</v>
      </c>
      <c r="E1238" s="210">
        <v>9552</v>
      </c>
      <c r="F1238" s="35">
        <v>41777</v>
      </c>
      <c r="G1238" s="42">
        <v>9552</v>
      </c>
      <c r="H1238" s="630">
        <f t="shared" si="20"/>
        <v>0</v>
      </c>
      <c r="I1238" s="621" t="s">
        <v>65</v>
      </c>
    </row>
    <row r="1239" spans="1:9" x14ac:dyDescent="0.25">
      <c r="A1239" s="192"/>
      <c r="B1239" s="188" t="s">
        <v>1777</v>
      </c>
      <c r="C1239" s="227" t="s">
        <v>3207</v>
      </c>
      <c r="D1239" s="190" t="s">
        <v>64</v>
      </c>
      <c r="E1239" s="210">
        <v>6299.9</v>
      </c>
      <c r="F1239" s="35">
        <v>41778</v>
      </c>
      <c r="G1239" s="42">
        <v>6299.9</v>
      </c>
      <c r="H1239" s="630">
        <f t="shared" si="20"/>
        <v>0</v>
      </c>
      <c r="I1239" s="623" t="s">
        <v>65</v>
      </c>
    </row>
    <row r="1240" spans="1:9" x14ac:dyDescent="0.25">
      <c r="A1240" s="192"/>
      <c r="B1240" s="188" t="s">
        <v>1779</v>
      </c>
      <c r="C1240" s="227" t="s">
        <v>3207</v>
      </c>
      <c r="D1240" s="190" t="s">
        <v>68</v>
      </c>
      <c r="E1240" s="210">
        <v>2052</v>
      </c>
      <c r="F1240" s="35">
        <v>41777</v>
      </c>
      <c r="G1240" s="42">
        <v>2052</v>
      </c>
      <c r="H1240" s="630">
        <f t="shared" si="20"/>
        <v>0</v>
      </c>
      <c r="I1240" s="621" t="s">
        <v>65</v>
      </c>
    </row>
    <row r="1241" spans="1:9" x14ac:dyDescent="0.25">
      <c r="A1241" s="192"/>
      <c r="B1241" s="188" t="s">
        <v>1780</v>
      </c>
      <c r="C1241" s="227" t="s">
        <v>3207</v>
      </c>
      <c r="D1241" s="190" t="s">
        <v>62</v>
      </c>
      <c r="E1241" s="210">
        <v>22172.400000000001</v>
      </c>
      <c r="F1241" s="35">
        <v>41777</v>
      </c>
      <c r="G1241" s="42">
        <v>22172.400000000001</v>
      </c>
      <c r="H1241" s="630">
        <f t="shared" si="20"/>
        <v>0</v>
      </c>
      <c r="I1241" s="623" t="s">
        <v>65</v>
      </c>
    </row>
    <row r="1242" spans="1:9" x14ac:dyDescent="0.25">
      <c r="A1242" s="192"/>
      <c r="B1242" s="188" t="s">
        <v>1781</v>
      </c>
      <c r="C1242" s="227" t="s">
        <v>3207</v>
      </c>
      <c r="D1242" s="190" t="s">
        <v>180</v>
      </c>
      <c r="E1242" s="210">
        <v>30041</v>
      </c>
      <c r="F1242" s="35">
        <v>41782</v>
      </c>
      <c r="G1242" s="42">
        <v>30041</v>
      </c>
      <c r="H1242" s="630">
        <f t="shared" si="20"/>
        <v>0</v>
      </c>
      <c r="I1242" s="621" t="s">
        <v>65</v>
      </c>
    </row>
    <row r="1243" spans="1:9" x14ac:dyDescent="0.25">
      <c r="A1243" s="192"/>
      <c r="B1243" s="188" t="s">
        <v>1782</v>
      </c>
      <c r="C1243" s="227" t="s">
        <v>3207</v>
      </c>
      <c r="D1243" s="190" t="s">
        <v>136</v>
      </c>
      <c r="E1243" s="210">
        <v>3014</v>
      </c>
      <c r="F1243" s="35">
        <v>41777</v>
      </c>
      <c r="G1243" s="42">
        <v>3014</v>
      </c>
      <c r="H1243" s="630">
        <f t="shared" si="20"/>
        <v>0</v>
      </c>
      <c r="I1243" s="621"/>
    </row>
    <row r="1244" spans="1:9" x14ac:dyDescent="0.25">
      <c r="A1244" s="192"/>
      <c r="B1244" s="188" t="s">
        <v>1783</v>
      </c>
      <c r="C1244" s="227" t="s">
        <v>3207</v>
      </c>
      <c r="D1244" s="190" t="s">
        <v>186</v>
      </c>
      <c r="E1244" s="210">
        <v>5137.3999999999996</v>
      </c>
      <c r="F1244" s="35">
        <v>41778</v>
      </c>
      <c r="G1244" s="42">
        <v>5137.3999999999996</v>
      </c>
      <c r="H1244" s="630">
        <f t="shared" si="20"/>
        <v>0</v>
      </c>
      <c r="I1244" s="621" t="s">
        <v>217</v>
      </c>
    </row>
    <row r="1245" spans="1:9" x14ac:dyDescent="0.25">
      <c r="A1245" s="192"/>
      <c r="B1245" s="188" t="s">
        <v>1784</v>
      </c>
      <c r="C1245" s="227" t="s">
        <v>3207</v>
      </c>
      <c r="D1245" s="190" t="s">
        <v>14</v>
      </c>
      <c r="E1245" s="210">
        <v>11100</v>
      </c>
      <c r="F1245" s="35">
        <v>41778</v>
      </c>
      <c r="G1245" s="42">
        <v>11100</v>
      </c>
      <c r="H1245" s="630">
        <f t="shared" si="20"/>
        <v>0</v>
      </c>
      <c r="I1245" s="621" t="s">
        <v>217</v>
      </c>
    </row>
    <row r="1246" spans="1:9" x14ac:dyDescent="0.25">
      <c r="A1246" s="192"/>
      <c r="B1246" s="188" t="s">
        <v>1785</v>
      </c>
      <c r="C1246" s="227" t="s">
        <v>3207</v>
      </c>
      <c r="D1246" s="190" t="s">
        <v>18</v>
      </c>
      <c r="E1246" s="210">
        <v>898</v>
      </c>
      <c r="F1246" s="35">
        <v>41777</v>
      </c>
      <c r="G1246" s="42">
        <v>898</v>
      </c>
      <c r="H1246" s="630">
        <f t="shared" si="20"/>
        <v>0</v>
      </c>
      <c r="I1246" s="621"/>
    </row>
    <row r="1247" spans="1:9" x14ac:dyDescent="0.25">
      <c r="A1247" s="192"/>
      <c r="B1247" s="188" t="s">
        <v>1786</v>
      </c>
      <c r="C1247" s="227" t="s">
        <v>3207</v>
      </c>
      <c r="D1247" s="190" t="s">
        <v>8</v>
      </c>
      <c r="E1247" s="210">
        <v>677</v>
      </c>
      <c r="F1247" s="35">
        <v>41777</v>
      </c>
      <c r="G1247" s="42">
        <v>677</v>
      </c>
      <c r="H1247" s="630">
        <f t="shared" si="20"/>
        <v>0</v>
      </c>
      <c r="I1247" s="621"/>
    </row>
    <row r="1248" spans="1:9" x14ac:dyDescent="0.25">
      <c r="A1248" s="192"/>
      <c r="B1248" s="188" t="s">
        <v>1787</v>
      </c>
      <c r="C1248" s="227" t="s">
        <v>3207</v>
      </c>
      <c r="D1248" s="190" t="s">
        <v>8</v>
      </c>
      <c r="E1248" s="210">
        <v>437</v>
      </c>
      <c r="F1248" s="35">
        <v>41777</v>
      </c>
      <c r="G1248" s="42">
        <v>437</v>
      </c>
      <c r="H1248" s="630">
        <f t="shared" si="20"/>
        <v>0</v>
      </c>
      <c r="I1248" s="621"/>
    </row>
    <row r="1249" spans="1:10" x14ac:dyDescent="0.25">
      <c r="A1249" s="192"/>
      <c r="B1249" s="188" t="s">
        <v>1788</v>
      </c>
      <c r="C1249" s="227" t="s">
        <v>3207</v>
      </c>
      <c r="D1249" s="190" t="s">
        <v>339</v>
      </c>
      <c r="E1249" s="210">
        <v>226</v>
      </c>
      <c r="F1249" s="35">
        <v>41777</v>
      </c>
      <c r="G1249" s="42">
        <v>226</v>
      </c>
      <c r="H1249" s="630">
        <f t="shared" si="20"/>
        <v>0</v>
      </c>
      <c r="I1249" s="621"/>
    </row>
    <row r="1250" spans="1:10" x14ac:dyDescent="0.25">
      <c r="A1250" s="192"/>
      <c r="B1250" s="188" t="s">
        <v>1789</v>
      </c>
      <c r="C1250" s="227" t="s">
        <v>3207</v>
      </c>
      <c r="D1250" s="196" t="s">
        <v>3108</v>
      </c>
      <c r="E1250" s="215">
        <v>0</v>
      </c>
      <c r="F1250" s="35"/>
      <c r="G1250" s="42"/>
      <c r="H1250" s="630">
        <f t="shared" si="20"/>
        <v>0</v>
      </c>
      <c r="I1250" s="621" t="s">
        <v>3220</v>
      </c>
    </row>
    <row r="1251" spans="1:10" x14ac:dyDescent="0.25">
      <c r="A1251" s="192"/>
      <c r="B1251" s="188" t="s">
        <v>1790</v>
      </c>
      <c r="C1251" s="227" t="s">
        <v>3207</v>
      </c>
      <c r="D1251" s="190" t="s">
        <v>18</v>
      </c>
      <c r="E1251" s="210">
        <v>2918.4</v>
      </c>
      <c r="F1251" s="35">
        <v>41777</v>
      </c>
      <c r="G1251" s="42">
        <v>2918.4</v>
      </c>
      <c r="H1251" s="630">
        <f t="shared" si="20"/>
        <v>0</v>
      </c>
      <c r="I1251" s="621"/>
    </row>
    <row r="1252" spans="1:10" x14ac:dyDescent="0.25">
      <c r="A1252" s="192"/>
      <c r="B1252" s="188" t="s">
        <v>1792</v>
      </c>
      <c r="C1252" s="227" t="s">
        <v>3207</v>
      </c>
      <c r="D1252" s="190" t="s">
        <v>55</v>
      </c>
      <c r="E1252" s="210">
        <v>10346.5</v>
      </c>
      <c r="F1252" s="35">
        <v>41777</v>
      </c>
      <c r="G1252" s="42">
        <v>10346.5</v>
      </c>
      <c r="H1252" s="630">
        <f t="shared" si="20"/>
        <v>0</v>
      </c>
      <c r="I1252" s="621"/>
    </row>
    <row r="1253" spans="1:10" x14ac:dyDescent="0.25">
      <c r="A1253" s="192"/>
      <c r="B1253" s="188" t="s">
        <v>1793</v>
      </c>
      <c r="C1253" s="227" t="s">
        <v>3207</v>
      </c>
      <c r="D1253" s="196" t="s">
        <v>3108</v>
      </c>
      <c r="E1253" s="215">
        <v>0</v>
      </c>
      <c r="F1253" s="35"/>
      <c r="G1253" s="42"/>
      <c r="H1253" s="630">
        <f t="shared" si="20"/>
        <v>0</v>
      </c>
      <c r="I1253" s="621" t="s">
        <v>3221</v>
      </c>
      <c r="J1253" s="67"/>
    </row>
    <row r="1254" spans="1:10" x14ac:dyDescent="0.25">
      <c r="A1254" s="192"/>
      <c r="B1254" s="188" t="s">
        <v>1794</v>
      </c>
      <c r="C1254" s="227" t="s">
        <v>3207</v>
      </c>
      <c r="D1254" s="190" t="s">
        <v>47</v>
      </c>
      <c r="E1254" s="210">
        <v>2409.5</v>
      </c>
      <c r="F1254" s="35">
        <v>41777</v>
      </c>
      <c r="G1254" s="42">
        <v>2409.5</v>
      </c>
      <c r="H1254" s="630">
        <f t="shared" si="20"/>
        <v>0</v>
      </c>
      <c r="I1254" s="621" t="s">
        <v>30</v>
      </c>
    </row>
    <row r="1255" spans="1:10" x14ac:dyDescent="0.25">
      <c r="A1255" s="192"/>
      <c r="B1255" s="188" t="s">
        <v>1795</v>
      </c>
      <c r="C1255" s="227" t="s">
        <v>3207</v>
      </c>
      <c r="D1255" s="190" t="s">
        <v>1778</v>
      </c>
      <c r="E1255" s="210">
        <v>2011</v>
      </c>
      <c r="F1255" s="35">
        <v>41777</v>
      </c>
      <c r="G1255" s="42">
        <v>2011</v>
      </c>
      <c r="H1255" s="630">
        <f t="shared" si="20"/>
        <v>0</v>
      </c>
      <c r="I1255" s="621" t="s">
        <v>30</v>
      </c>
    </row>
    <row r="1256" spans="1:10" x14ac:dyDescent="0.25">
      <c r="A1256" s="192"/>
      <c r="B1256" s="188" t="s">
        <v>1796</v>
      </c>
      <c r="C1256" s="227" t="s">
        <v>3207</v>
      </c>
      <c r="D1256" s="190" t="s">
        <v>316</v>
      </c>
      <c r="E1256" s="210">
        <v>1000</v>
      </c>
      <c r="F1256" s="35">
        <v>41777</v>
      </c>
      <c r="G1256" s="42">
        <v>1000</v>
      </c>
      <c r="H1256" s="630">
        <f t="shared" si="20"/>
        <v>0</v>
      </c>
      <c r="I1256" s="621" t="s">
        <v>30</v>
      </c>
    </row>
    <row r="1257" spans="1:10" x14ac:dyDescent="0.25">
      <c r="A1257" s="192"/>
      <c r="B1257" s="188" t="s">
        <v>1797</v>
      </c>
      <c r="C1257" s="227" t="s">
        <v>3207</v>
      </c>
      <c r="D1257" s="190" t="s">
        <v>29</v>
      </c>
      <c r="E1257" s="210">
        <v>4393</v>
      </c>
      <c r="F1257" s="35">
        <v>41777</v>
      </c>
      <c r="G1257" s="42">
        <v>4393</v>
      </c>
      <c r="H1257" s="630">
        <f t="shared" si="20"/>
        <v>0</v>
      </c>
      <c r="I1257" s="621" t="s">
        <v>30</v>
      </c>
    </row>
    <row r="1258" spans="1:10" x14ac:dyDescent="0.25">
      <c r="A1258" s="192"/>
      <c r="B1258" s="188" t="s">
        <v>1798</v>
      </c>
      <c r="C1258" s="227" t="s">
        <v>3207</v>
      </c>
      <c r="D1258" s="190" t="s">
        <v>34</v>
      </c>
      <c r="E1258" s="210">
        <v>2657</v>
      </c>
      <c r="F1258" s="35">
        <v>41777</v>
      </c>
      <c r="G1258" s="42">
        <v>2657</v>
      </c>
      <c r="H1258" s="630">
        <f t="shared" si="20"/>
        <v>0</v>
      </c>
      <c r="I1258" s="621" t="s">
        <v>30</v>
      </c>
    </row>
    <row r="1259" spans="1:10" x14ac:dyDescent="0.25">
      <c r="A1259" s="192"/>
      <c r="B1259" s="188" t="s">
        <v>1799</v>
      </c>
      <c r="C1259" s="227" t="s">
        <v>3207</v>
      </c>
      <c r="D1259" s="190" t="s">
        <v>215</v>
      </c>
      <c r="E1259" s="210">
        <v>597</v>
      </c>
      <c r="F1259" s="35">
        <v>41777</v>
      </c>
      <c r="G1259" s="42">
        <v>597</v>
      </c>
      <c r="H1259" s="630">
        <f t="shared" si="20"/>
        <v>0</v>
      </c>
      <c r="I1259" s="621"/>
    </row>
    <row r="1260" spans="1:10" x14ac:dyDescent="0.25">
      <c r="A1260" s="246"/>
      <c r="B1260" s="188" t="s">
        <v>1800</v>
      </c>
      <c r="C1260" s="227" t="s">
        <v>3207</v>
      </c>
      <c r="D1260" s="190" t="s">
        <v>8</v>
      </c>
      <c r="E1260" s="210">
        <v>221</v>
      </c>
      <c r="F1260" s="35">
        <v>41777</v>
      </c>
      <c r="G1260" s="42">
        <v>221</v>
      </c>
      <c r="H1260" s="630">
        <f t="shared" si="20"/>
        <v>0</v>
      </c>
      <c r="I1260" s="621"/>
    </row>
    <row r="1261" spans="1:10" x14ac:dyDescent="0.25">
      <c r="A1261" s="192"/>
      <c r="B1261" s="188" t="s">
        <v>1801</v>
      </c>
      <c r="C1261" s="227" t="s">
        <v>3207</v>
      </c>
      <c r="D1261" s="190" t="s">
        <v>3217</v>
      </c>
      <c r="E1261" s="210">
        <v>3097</v>
      </c>
      <c r="F1261" s="35">
        <v>41777</v>
      </c>
      <c r="G1261" s="42">
        <v>3097</v>
      </c>
      <c r="H1261" s="630">
        <f t="shared" si="20"/>
        <v>0</v>
      </c>
      <c r="I1261" s="621"/>
    </row>
    <row r="1262" spans="1:10" x14ac:dyDescent="0.25">
      <c r="A1262" s="192"/>
      <c r="B1262" s="188" t="s">
        <v>1802</v>
      </c>
      <c r="C1262" s="227" t="s">
        <v>3207</v>
      </c>
      <c r="D1262" s="190" t="s">
        <v>494</v>
      </c>
      <c r="E1262" s="210">
        <v>1337</v>
      </c>
      <c r="F1262" s="35">
        <v>41777</v>
      </c>
      <c r="G1262" s="42">
        <v>1337</v>
      </c>
      <c r="H1262" s="630">
        <f t="shared" si="20"/>
        <v>0</v>
      </c>
      <c r="I1262" s="621"/>
    </row>
    <row r="1263" spans="1:10" x14ac:dyDescent="0.25">
      <c r="A1263" s="192"/>
      <c r="B1263" s="188" t="s">
        <v>1803</v>
      </c>
      <c r="C1263" s="227" t="s">
        <v>3207</v>
      </c>
      <c r="D1263" s="190" t="s">
        <v>130</v>
      </c>
      <c r="E1263" s="210">
        <v>8404</v>
      </c>
      <c r="F1263" s="35">
        <v>41778</v>
      </c>
      <c r="G1263" s="42">
        <v>8404</v>
      </c>
      <c r="H1263" s="630">
        <f t="shared" si="20"/>
        <v>0</v>
      </c>
      <c r="I1263" s="621" t="s">
        <v>21</v>
      </c>
    </row>
    <row r="1264" spans="1:10" x14ac:dyDescent="0.25">
      <c r="A1264" s="192"/>
      <c r="B1264" s="188" t="s">
        <v>1804</v>
      </c>
      <c r="C1264" s="227" t="s">
        <v>3207</v>
      </c>
      <c r="D1264" s="190" t="s">
        <v>188</v>
      </c>
      <c r="E1264" s="210">
        <v>9216</v>
      </c>
      <c r="F1264" s="35">
        <v>41777</v>
      </c>
      <c r="G1264" s="42">
        <v>9216</v>
      </c>
      <c r="H1264" s="630">
        <f t="shared" si="20"/>
        <v>0</v>
      </c>
      <c r="I1264" s="621" t="s">
        <v>3159</v>
      </c>
    </row>
    <row r="1265" spans="1:9" x14ac:dyDescent="0.25">
      <c r="A1265" s="192"/>
      <c r="B1265" s="188" t="s">
        <v>1805</v>
      </c>
      <c r="C1265" s="227" t="s">
        <v>3207</v>
      </c>
      <c r="D1265" s="190" t="s">
        <v>330</v>
      </c>
      <c r="E1265" s="210">
        <v>4705</v>
      </c>
      <c r="F1265" s="35">
        <v>41777</v>
      </c>
      <c r="G1265" s="42">
        <v>4705</v>
      </c>
      <c r="H1265" s="630">
        <f t="shared" si="20"/>
        <v>0</v>
      </c>
      <c r="I1265" s="621" t="s">
        <v>3159</v>
      </c>
    </row>
    <row r="1266" spans="1:9" x14ac:dyDescent="0.25">
      <c r="A1266" s="192"/>
      <c r="B1266" s="188" t="s">
        <v>1806</v>
      </c>
      <c r="C1266" s="227" t="s">
        <v>3207</v>
      </c>
      <c r="D1266" s="190" t="s">
        <v>163</v>
      </c>
      <c r="E1266" s="210">
        <v>1846</v>
      </c>
      <c r="F1266" s="35">
        <v>41777</v>
      </c>
      <c r="G1266" s="42">
        <v>1846</v>
      </c>
      <c r="H1266" s="630">
        <f t="shared" si="20"/>
        <v>0</v>
      </c>
      <c r="I1266" s="621"/>
    </row>
    <row r="1267" spans="1:9" x14ac:dyDescent="0.25">
      <c r="A1267" s="192"/>
      <c r="B1267" s="188" t="s">
        <v>1807</v>
      </c>
      <c r="C1267" s="227" t="s">
        <v>3207</v>
      </c>
      <c r="D1267" s="190" t="s">
        <v>2956</v>
      </c>
      <c r="E1267" s="210">
        <v>34711</v>
      </c>
      <c r="F1267" s="45" t="s">
        <v>3222</v>
      </c>
      <c r="G1267" s="42">
        <v>34711</v>
      </c>
      <c r="H1267" s="630">
        <f t="shared" si="20"/>
        <v>0</v>
      </c>
      <c r="I1267" s="621"/>
    </row>
    <row r="1268" spans="1:9" x14ac:dyDescent="0.25">
      <c r="A1268" s="192"/>
      <c r="B1268" s="188" t="s">
        <v>1808</v>
      </c>
      <c r="C1268" s="227" t="s">
        <v>3207</v>
      </c>
      <c r="D1268" s="190" t="s">
        <v>188</v>
      </c>
      <c r="E1268" s="210">
        <v>499</v>
      </c>
      <c r="F1268" s="35">
        <v>41777</v>
      </c>
      <c r="G1268" s="42">
        <v>499</v>
      </c>
      <c r="H1268" s="630">
        <f t="shared" si="20"/>
        <v>0</v>
      </c>
      <c r="I1268" s="621" t="s">
        <v>3159</v>
      </c>
    </row>
    <row r="1269" spans="1:9" x14ac:dyDescent="0.25">
      <c r="A1269" s="192"/>
      <c r="B1269" s="188" t="s">
        <v>1809</v>
      </c>
      <c r="C1269" s="227" t="s">
        <v>3207</v>
      </c>
      <c r="D1269" s="190" t="s">
        <v>119</v>
      </c>
      <c r="E1269" s="210">
        <v>2265</v>
      </c>
      <c r="F1269" s="35">
        <v>41777</v>
      </c>
      <c r="G1269" s="42">
        <v>2265</v>
      </c>
      <c r="H1269" s="630">
        <f t="shared" si="20"/>
        <v>0</v>
      </c>
      <c r="I1269" s="621" t="s">
        <v>21</v>
      </c>
    </row>
    <row r="1270" spans="1:9" x14ac:dyDescent="0.25">
      <c r="A1270" s="192"/>
      <c r="B1270" s="188" t="s">
        <v>1811</v>
      </c>
      <c r="C1270" s="227" t="s">
        <v>3207</v>
      </c>
      <c r="D1270" s="190" t="s">
        <v>16</v>
      </c>
      <c r="E1270" s="210">
        <v>6012</v>
      </c>
      <c r="F1270" s="38">
        <v>41816</v>
      </c>
      <c r="G1270" s="219">
        <v>6012</v>
      </c>
      <c r="H1270" s="630">
        <f t="shared" si="20"/>
        <v>0</v>
      </c>
      <c r="I1270" s="621" t="s">
        <v>21</v>
      </c>
    </row>
    <row r="1271" spans="1:9" x14ac:dyDescent="0.25">
      <c r="A1271" s="192"/>
      <c r="B1271" s="188" t="s">
        <v>1812</v>
      </c>
      <c r="C1271" s="227" t="s">
        <v>3207</v>
      </c>
      <c r="D1271" s="190" t="s">
        <v>23</v>
      </c>
      <c r="E1271" s="210">
        <v>22075</v>
      </c>
      <c r="F1271" s="35">
        <v>41777</v>
      </c>
      <c r="G1271" s="42">
        <v>22075</v>
      </c>
      <c r="H1271" s="630">
        <f t="shared" si="20"/>
        <v>0</v>
      </c>
      <c r="I1271" s="621"/>
    </row>
    <row r="1272" spans="1:9" x14ac:dyDescent="0.25">
      <c r="A1272" s="192"/>
      <c r="B1272" s="188" t="s">
        <v>1813</v>
      </c>
      <c r="C1272" s="227" t="s">
        <v>3207</v>
      </c>
      <c r="D1272" s="190" t="s">
        <v>133</v>
      </c>
      <c r="E1272" s="210">
        <v>15750</v>
      </c>
      <c r="F1272" s="45" t="s">
        <v>3223</v>
      </c>
      <c r="G1272" s="42">
        <v>15750</v>
      </c>
      <c r="H1272" s="630">
        <f t="shared" si="20"/>
        <v>0</v>
      </c>
      <c r="I1272" s="621"/>
    </row>
    <row r="1273" spans="1:9" x14ac:dyDescent="0.25">
      <c r="A1273" s="192"/>
      <c r="B1273" s="188" t="s">
        <v>1815</v>
      </c>
      <c r="C1273" s="227" t="s">
        <v>3207</v>
      </c>
      <c r="D1273" s="190" t="s">
        <v>168</v>
      </c>
      <c r="E1273" s="210">
        <v>5614</v>
      </c>
      <c r="F1273" s="35">
        <v>41777</v>
      </c>
      <c r="G1273" s="42">
        <v>5614</v>
      </c>
      <c r="H1273" s="630">
        <f t="shared" si="20"/>
        <v>0</v>
      </c>
      <c r="I1273" s="621"/>
    </row>
    <row r="1274" spans="1:9" x14ac:dyDescent="0.25">
      <c r="A1274" s="192"/>
      <c r="B1274" s="188" t="s">
        <v>1816</v>
      </c>
      <c r="C1274" s="227" t="s">
        <v>3207</v>
      </c>
      <c r="D1274" s="190" t="s">
        <v>168</v>
      </c>
      <c r="E1274" s="210">
        <v>274.5</v>
      </c>
      <c r="F1274" s="35">
        <v>41777</v>
      </c>
      <c r="G1274" s="42">
        <v>274.5</v>
      </c>
      <c r="H1274" s="630">
        <f t="shared" si="20"/>
        <v>0</v>
      </c>
      <c r="I1274" s="621"/>
    </row>
    <row r="1275" spans="1:9" x14ac:dyDescent="0.25">
      <c r="A1275" s="192"/>
      <c r="B1275" s="188" t="s">
        <v>1817</v>
      </c>
      <c r="C1275" s="227" t="s">
        <v>3207</v>
      </c>
      <c r="D1275" s="190" t="s">
        <v>75</v>
      </c>
      <c r="E1275" s="210">
        <v>1050.5</v>
      </c>
      <c r="F1275" s="35">
        <v>41777</v>
      </c>
      <c r="G1275" s="42">
        <v>1050.5</v>
      </c>
      <c r="H1275" s="630">
        <f t="shared" si="20"/>
        <v>0</v>
      </c>
      <c r="I1275" s="621"/>
    </row>
    <row r="1276" spans="1:9" x14ac:dyDescent="0.25">
      <c r="A1276" s="192"/>
      <c r="B1276" s="188" t="s">
        <v>1819</v>
      </c>
      <c r="C1276" s="227" t="s">
        <v>3207</v>
      </c>
      <c r="D1276" s="190" t="s">
        <v>8</v>
      </c>
      <c r="E1276" s="210">
        <v>2705</v>
      </c>
      <c r="F1276" s="35">
        <v>41777</v>
      </c>
      <c r="G1276" s="42">
        <v>2705</v>
      </c>
      <c r="H1276" s="630">
        <f t="shared" si="20"/>
        <v>0</v>
      </c>
      <c r="I1276" s="621"/>
    </row>
    <row r="1277" spans="1:9" x14ac:dyDescent="0.25">
      <c r="A1277" s="192"/>
      <c r="B1277" s="188" t="s">
        <v>1821</v>
      </c>
      <c r="C1277" s="227" t="s">
        <v>3207</v>
      </c>
      <c r="D1277" s="190" t="s">
        <v>115</v>
      </c>
      <c r="E1277" s="210">
        <v>3056.2</v>
      </c>
      <c r="F1277" s="35">
        <v>41777</v>
      </c>
      <c r="G1277" s="42">
        <v>3056.2</v>
      </c>
      <c r="H1277" s="630">
        <f t="shared" si="20"/>
        <v>0</v>
      </c>
      <c r="I1277" s="621"/>
    </row>
    <row r="1278" spans="1:9" x14ac:dyDescent="0.25">
      <c r="A1278" s="192"/>
      <c r="B1278" s="188" t="s">
        <v>1822</v>
      </c>
      <c r="C1278" s="227" t="s">
        <v>3207</v>
      </c>
      <c r="D1278" s="190" t="s">
        <v>1030</v>
      </c>
      <c r="E1278" s="210">
        <v>6838.1</v>
      </c>
      <c r="F1278" s="35">
        <v>41777</v>
      </c>
      <c r="G1278" s="42">
        <v>6838.1</v>
      </c>
      <c r="H1278" s="630">
        <f t="shared" si="20"/>
        <v>0</v>
      </c>
      <c r="I1278" s="621"/>
    </row>
    <row r="1279" spans="1:9" x14ac:dyDescent="0.25">
      <c r="A1279" s="192"/>
      <c r="B1279" s="188" t="s">
        <v>1823</v>
      </c>
      <c r="C1279" s="227" t="s">
        <v>3207</v>
      </c>
      <c r="D1279" s="190" t="s">
        <v>8</v>
      </c>
      <c r="E1279" s="210">
        <v>190</v>
      </c>
      <c r="F1279" s="35">
        <v>41777</v>
      </c>
      <c r="G1279" s="42">
        <v>190</v>
      </c>
      <c r="H1279" s="630">
        <f t="shared" si="20"/>
        <v>0</v>
      </c>
      <c r="I1279" s="621"/>
    </row>
    <row r="1280" spans="1:9" x14ac:dyDescent="0.25">
      <c r="A1280" s="192"/>
      <c r="B1280" s="188" t="s">
        <v>1825</v>
      </c>
      <c r="C1280" s="227" t="s">
        <v>3207</v>
      </c>
      <c r="D1280" s="190" t="s">
        <v>58</v>
      </c>
      <c r="E1280" s="210">
        <v>721</v>
      </c>
      <c r="F1280" s="35">
        <v>41777</v>
      </c>
      <c r="G1280" s="42">
        <v>721</v>
      </c>
      <c r="H1280" s="630">
        <f t="shared" si="20"/>
        <v>0</v>
      </c>
      <c r="I1280" s="621" t="s">
        <v>30</v>
      </c>
    </row>
    <row r="1281" spans="1:9" x14ac:dyDescent="0.25">
      <c r="A1281" s="192"/>
      <c r="B1281" s="188" t="s">
        <v>1826</v>
      </c>
      <c r="C1281" s="227" t="s">
        <v>3207</v>
      </c>
      <c r="D1281" s="190" t="s">
        <v>163</v>
      </c>
      <c r="E1281" s="210">
        <v>616</v>
      </c>
      <c r="F1281" s="35">
        <v>41777</v>
      </c>
      <c r="G1281" s="42">
        <v>616</v>
      </c>
      <c r="H1281" s="630">
        <f t="shared" si="20"/>
        <v>0</v>
      </c>
      <c r="I1281" s="621"/>
    </row>
    <row r="1282" spans="1:9" x14ac:dyDescent="0.25">
      <c r="A1282" s="192"/>
      <c r="B1282" s="188" t="s">
        <v>1827</v>
      </c>
      <c r="C1282" s="227" t="s">
        <v>3207</v>
      </c>
      <c r="D1282" s="190" t="s">
        <v>3224</v>
      </c>
      <c r="E1282" s="210">
        <v>8327.5</v>
      </c>
      <c r="F1282" s="45" t="s">
        <v>3225</v>
      </c>
      <c r="G1282" s="42">
        <v>8327.5</v>
      </c>
      <c r="H1282" s="630">
        <f t="shared" si="20"/>
        <v>0</v>
      </c>
      <c r="I1282" s="621" t="s">
        <v>12</v>
      </c>
    </row>
    <row r="1283" spans="1:9" x14ac:dyDescent="0.25">
      <c r="A1283" s="192"/>
      <c r="B1283" s="188" t="s">
        <v>1829</v>
      </c>
      <c r="C1283" s="227" t="s">
        <v>3207</v>
      </c>
      <c r="D1283" s="190" t="s">
        <v>68</v>
      </c>
      <c r="E1283" s="210">
        <v>4491</v>
      </c>
      <c r="F1283" s="35">
        <v>41779</v>
      </c>
      <c r="G1283" s="42">
        <v>4491</v>
      </c>
      <c r="H1283" s="630">
        <f t="shared" si="20"/>
        <v>0</v>
      </c>
      <c r="I1283" s="621" t="s">
        <v>12</v>
      </c>
    </row>
    <row r="1284" spans="1:9" x14ac:dyDescent="0.25">
      <c r="A1284" s="192"/>
      <c r="B1284" s="188" t="s">
        <v>1830</v>
      </c>
      <c r="C1284" s="227" t="s">
        <v>3207</v>
      </c>
      <c r="D1284" s="190" t="s">
        <v>14</v>
      </c>
      <c r="E1284" s="210">
        <v>6600</v>
      </c>
      <c r="F1284" s="35">
        <v>41778</v>
      </c>
      <c r="G1284" s="42">
        <v>6600</v>
      </c>
      <c r="H1284" s="630">
        <f t="shared" si="20"/>
        <v>0</v>
      </c>
      <c r="I1284" s="621" t="s">
        <v>21</v>
      </c>
    </row>
    <row r="1285" spans="1:9" x14ac:dyDescent="0.25">
      <c r="A1285" s="192"/>
      <c r="B1285" s="188" t="s">
        <v>1832</v>
      </c>
      <c r="C1285" s="227" t="s">
        <v>3207</v>
      </c>
      <c r="D1285" s="190" t="s">
        <v>152</v>
      </c>
      <c r="E1285" s="210">
        <v>7400</v>
      </c>
      <c r="F1285" s="35">
        <v>41777</v>
      </c>
      <c r="G1285" s="42">
        <v>7400</v>
      </c>
      <c r="H1285" s="630">
        <f t="shared" si="20"/>
        <v>0</v>
      </c>
      <c r="I1285" s="621"/>
    </row>
    <row r="1286" spans="1:9" x14ac:dyDescent="0.25">
      <c r="A1286" s="192"/>
      <c r="B1286" s="188" t="s">
        <v>1833</v>
      </c>
      <c r="C1286" s="227" t="s">
        <v>3207</v>
      </c>
      <c r="D1286" s="190" t="s">
        <v>8</v>
      </c>
      <c r="E1286" s="210">
        <v>464</v>
      </c>
      <c r="F1286" s="35">
        <v>41777</v>
      </c>
      <c r="G1286" s="42">
        <v>464</v>
      </c>
      <c r="H1286" s="630">
        <f t="shared" si="20"/>
        <v>0</v>
      </c>
      <c r="I1286" s="621"/>
    </row>
    <row r="1287" spans="1:9" x14ac:dyDescent="0.25">
      <c r="A1287" s="192"/>
      <c r="B1287" s="188" t="s">
        <v>1834</v>
      </c>
      <c r="C1287" s="227" t="s">
        <v>3207</v>
      </c>
      <c r="D1287" s="190" t="s">
        <v>163</v>
      </c>
      <c r="E1287" s="210">
        <v>633</v>
      </c>
      <c r="F1287" s="35">
        <v>41777</v>
      </c>
      <c r="G1287" s="42">
        <v>633</v>
      </c>
      <c r="H1287" s="630">
        <f t="shared" ref="H1287:H1350" si="21">E1287-G1287</f>
        <v>0</v>
      </c>
      <c r="I1287" s="621"/>
    </row>
    <row r="1288" spans="1:9" x14ac:dyDescent="0.25">
      <c r="A1288" s="192"/>
      <c r="B1288" s="188" t="s">
        <v>1835</v>
      </c>
      <c r="C1288" s="227" t="s">
        <v>3207</v>
      </c>
      <c r="D1288" s="190" t="s">
        <v>250</v>
      </c>
      <c r="E1288" s="210">
        <v>10912</v>
      </c>
      <c r="F1288" s="35">
        <v>41777</v>
      </c>
      <c r="G1288" s="42">
        <v>10912</v>
      </c>
      <c r="H1288" s="630">
        <f t="shared" si="21"/>
        <v>0</v>
      </c>
      <c r="I1288" s="621" t="s">
        <v>30</v>
      </c>
    </row>
    <row r="1289" spans="1:9" x14ac:dyDescent="0.25">
      <c r="A1289" s="192"/>
      <c r="B1289" s="188" t="s">
        <v>1837</v>
      </c>
      <c r="C1289" s="227" t="s">
        <v>3207</v>
      </c>
      <c r="D1289" s="190" t="s">
        <v>16</v>
      </c>
      <c r="E1289" s="210">
        <v>3366</v>
      </c>
      <c r="F1289" s="38">
        <v>41816</v>
      </c>
      <c r="G1289" s="219">
        <v>3366</v>
      </c>
      <c r="H1289" s="630">
        <f t="shared" si="21"/>
        <v>0</v>
      </c>
      <c r="I1289" s="621"/>
    </row>
    <row r="1290" spans="1:9" x14ac:dyDescent="0.25">
      <c r="A1290" s="192">
        <v>41778</v>
      </c>
      <c r="B1290" s="188" t="s">
        <v>1838</v>
      </c>
      <c r="C1290" s="227" t="s">
        <v>3207</v>
      </c>
      <c r="D1290" s="190" t="s">
        <v>260</v>
      </c>
      <c r="E1290" s="210">
        <v>2384</v>
      </c>
      <c r="F1290" s="35">
        <v>41778</v>
      </c>
      <c r="G1290" s="42">
        <v>2384</v>
      </c>
      <c r="H1290" s="630">
        <f t="shared" si="21"/>
        <v>0</v>
      </c>
      <c r="I1290" s="621" t="s">
        <v>217</v>
      </c>
    </row>
    <row r="1291" spans="1:9" x14ac:dyDescent="0.25">
      <c r="A1291" s="192"/>
      <c r="B1291" s="188" t="s">
        <v>1839</v>
      </c>
      <c r="C1291" s="227" t="s">
        <v>3207</v>
      </c>
      <c r="D1291" s="190" t="s">
        <v>11</v>
      </c>
      <c r="E1291" s="210">
        <v>18066.5</v>
      </c>
      <c r="F1291" s="38">
        <v>41796</v>
      </c>
      <c r="G1291" s="219">
        <v>18066.5</v>
      </c>
      <c r="H1291" s="630">
        <f t="shared" si="21"/>
        <v>0</v>
      </c>
      <c r="I1291" s="623" t="s">
        <v>65</v>
      </c>
    </row>
    <row r="1292" spans="1:9" x14ac:dyDescent="0.25">
      <c r="A1292" s="192"/>
      <c r="B1292" s="188" t="s">
        <v>1840</v>
      </c>
      <c r="C1292" s="227" t="s">
        <v>3207</v>
      </c>
      <c r="D1292" s="190" t="s">
        <v>1515</v>
      </c>
      <c r="E1292" s="210">
        <v>13890</v>
      </c>
      <c r="F1292" s="35">
        <v>41778</v>
      </c>
      <c r="G1292" s="42">
        <v>13890</v>
      </c>
      <c r="H1292" s="630">
        <f t="shared" si="21"/>
        <v>0</v>
      </c>
      <c r="I1292" s="621" t="s">
        <v>65</v>
      </c>
    </row>
    <row r="1293" spans="1:9" x14ac:dyDescent="0.25">
      <c r="A1293" s="192"/>
      <c r="B1293" s="188" t="s">
        <v>1843</v>
      </c>
      <c r="C1293" s="227" t="s">
        <v>3207</v>
      </c>
      <c r="D1293" s="190" t="s">
        <v>55</v>
      </c>
      <c r="E1293" s="210">
        <v>8497.5</v>
      </c>
      <c r="F1293" s="35">
        <v>41778</v>
      </c>
      <c r="G1293" s="42">
        <v>8497.5</v>
      </c>
      <c r="H1293" s="630">
        <f t="shared" si="21"/>
        <v>0</v>
      </c>
      <c r="I1293" s="621"/>
    </row>
    <row r="1294" spans="1:9" x14ac:dyDescent="0.25">
      <c r="A1294" s="192"/>
      <c r="B1294" s="188" t="s">
        <v>1844</v>
      </c>
      <c r="C1294" s="227" t="s">
        <v>3207</v>
      </c>
      <c r="D1294" s="190" t="s">
        <v>478</v>
      </c>
      <c r="E1294" s="210">
        <v>37989</v>
      </c>
      <c r="F1294" s="35">
        <v>41778</v>
      </c>
      <c r="G1294" s="42">
        <v>37989</v>
      </c>
      <c r="H1294" s="630">
        <f t="shared" si="21"/>
        <v>0</v>
      </c>
      <c r="I1294" s="621" t="s">
        <v>27</v>
      </c>
    </row>
    <row r="1295" spans="1:9" x14ac:dyDescent="0.25">
      <c r="A1295" s="192"/>
      <c r="B1295" s="188" t="s">
        <v>1845</v>
      </c>
      <c r="C1295" s="227" t="s">
        <v>3207</v>
      </c>
      <c r="D1295" s="190" t="s">
        <v>8</v>
      </c>
      <c r="E1295" s="210">
        <v>1059</v>
      </c>
      <c r="F1295" s="35">
        <v>41778</v>
      </c>
      <c r="G1295" s="42">
        <v>1059</v>
      </c>
      <c r="H1295" s="630">
        <f t="shared" si="21"/>
        <v>0</v>
      </c>
      <c r="I1295" s="621"/>
    </row>
    <row r="1296" spans="1:9" x14ac:dyDescent="0.25">
      <c r="A1296" s="192"/>
      <c r="B1296" s="188" t="s">
        <v>1846</v>
      </c>
      <c r="C1296" s="227" t="s">
        <v>3207</v>
      </c>
      <c r="D1296" s="190" t="s">
        <v>28</v>
      </c>
      <c r="E1296" s="210">
        <v>6941</v>
      </c>
      <c r="F1296" s="35">
        <v>41778</v>
      </c>
      <c r="G1296" s="42">
        <v>6941</v>
      </c>
      <c r="H1296" s="630">
        <f t="shared" si="21"/>
        <v>0</v>
      </c>
      <c r="I1296" s="621"/>
    </row>
    <row r="1297" spans="1:9" x14ac:dyDescent="0.25">
      <c r="A1297" s="192"/>
      <c r="B1297" s="188" t="s">
        <v>1847</v>
      </c>
      <c r="C1297" s="227" t="s">
        <v>3207</v>
      </c>
      <c r="D1297" s="190" t="s">
        <v>28</v>
      </c>
      <c r="E1297" s="210">
        <v>1696</v>
      </c>
      <c r="F1297" s="35">
        <v>41778</v>
      </c>
      <c r="G1297" s="42">
        <v>1696</v>
      </c>
      <c r="H1297" s="630">
        <f t="shared" si="21"/>
        <v>0</v>
      </c>
      <c r="I1297" s="621"/>
    </row>
    <row r="1298" spans="1:9" x14ac:dyDescent="0.25">
      <c r="A1298" s="192"/>
      <c r="B1298" s="188" t="s">
        <v>1849</v>
      </c>
      <c r="C1298" s="227" t="s">
        <v>3207</v>
      </c>
      <c r="D1298" s="190" t="s">
        <v>8</v>
      </c>
      <c r="E1298" s="210">
        <v>3039.5</v>
      </c>
      <c r="F1298" s="35">
        <v>41778</v>
      </c>
      <c r="G1298" s="42">
        <v>3039.5</v>
      </c>
      <c r="H1298" s="630">
        <f t="shared" si="21"/>
        <v>0</v>
      </c>
      <c r="I1298" s="621"/>
    </row>
    <row r="1299" spans="1:9" x14ac:dyDescent="0.25">
      <c r="A1299" s="192"/>
      <c r="B1299" s="188" t="s">
        <v>1851</v>
      </c>
      <c r="C1299" s="227" t="s">
        <v>3207</v>
      </c>
      <c r="D1299" s="190" t="s">
        <v>129</v>
      </c>
      <c r="E1299" s="210">
        <v>1102.5</v>
      </c>
      <c r="F1299" s="35">
        <v>41778</v>
      </c>
      <c r="G1299" s="42">
        <v>1102.5</v>
      </c>
      <c r="H1299" s="630">
        <f t="shared" si="21"/>
        <v>0</v>
      </c>
      <c r="I1299" s="621"/>
    </row>
    <row r="1300" spans="1:9" x14ac:dyDescent="0.25">
      <c r="A1300" s="192"/>
      <c r="B1300" s="188" t="s">
        <v>1852</v>
      </c>
      <c r="C1300" s="227" t="s">
        <v>3207</v>
      </c>
      <c r="D1300" s="190" t="s">
        <v>2688</v>
      </c>
      <c r="E1300" s="210">
        <v>1876</v>
      </c>
      <c r="F1300" s="35">
        <v>41778</v>
      </c>
      <c r="G1300" s="42">
        <v>1876</v>
      </c>
      <c r="H1300" s="630">
        <f t="shared" si="21"/>
        <v>0</v>
      </c>
      <c r="I1300" s="621"/>
    </row>
    <row r="1301" spans="1:9" x14ac:dyDescent="0.25">
      <c r="A1301" s="192"/>
      <c r="B1301" s="188" t="s">
        <v>1853</v>
      </c>
      <c r="C1301" s="227" t="s">
        <v>3207</v>
      </c>
      <c r="D1301" s="190" t="s">
        <v>32</v>
      </c>
      <c r="E1301" s="210">
        <v>9314</v>
      </c>
      <c r="F1301" s="35">
        <v>41778</v>
      </c>
      <c r="G1301" s="42">
        <v>9314</v>
      </c>
      <c r="H1301" s="630">
        <f t="shared" si="21"/>
        <v>0</v>
      </c>
      <c r="I1301" s="621" t="s">
        <v>30</v>
      </c>
    </row>
    <row r="1302" spans="1:9" x14ac:dyDescent="0.25">
      <c r="A1302" s="192"/>
      <c r="B1302" s="188" t="s">
        <v>1854</v>
      </c>
      <c r="C1302" s="227" t="s">
        <v>3207</v>
      </c>
      <c r="D1302" s="190" t="s">
        <v>338</v>
      </c>
      <c r="E1302" s="210">
        <v>416</v>
      </c>
      <c r="F1302" s="35">
        <v>41778</v>
      </c>
      <c r="G1302" s="42">
        <v>416</v>
      </c>
      <c r="H1302" s="630">
        <f t="shared" si="21"/>
        <v>0</v>
      </c>
      <c r="I1302" s="621"/>
    </row>
    <row r="1303" spans="1:9" x14ac:dyDescent="0.25">
      <c r="A1303" s="192"/>
      <c r="B1303" s="188" t="s">
        <v>1855</v>
      </c>
      <c r="C1303" s="227" t="s">
        <v>3207</v>
      </c>
      <c r="D1303" s="190" t="s">
        <v>16</v>
      </c>
      <c r="E1303" s="210">
        <v>61115</v>
      </c>
      <c r="F1303" s="38">
        <v>41816</v>
      </c>
      <c r="G1303" s="219">
        <v>61115</v>
      </c>
      <c r="H1303" s="630">
        <f t="shared" si="21"/>
        <v>0</v>
      </c>
      <c r="I1303" s="621"/>
    </row>
    <row r="1304" spans="1:9" x14ac:dyDescent="0.25">
      <c r="A1304" s="192"/>
      <c r="B1304" s="188" t="s">
        <v>1856</v>
      </c>
      <c r="C1304" s="227" t="s">
        <v>3207</v>
      </c>
      <c r="D1304" s="190" t="s">
        <v>206</v>
      </c>
      <c r="E1304" s="210">
        <v>1350</v>
      </c>
      <c r="F1304" s="35">
        <v>41778</v>
      </c>
      <c r="G1304" s="42">
        <v>1350</v>
      </c>
      <c r="H1304" s="630">
        <f t="shared" si="21"/>
        <v>0</v>
      </c>
      <c r="I1304" s="621" t="s">
        <v>30</v>
      </c>
    </row>
    <row r="1305" spans="1:9" x14ac:dyDescent="0.25">
      <c r="A1305" s="192"/>
      <c r="B1305" s="188" t="s">
        <v>1858</v>
      </c>
      <c r="C1305" s="227" t="s">
        <v>3207</v>
      </c>
      <c r="D1305" s="190" t="s">
        <v>136</v>
      </c>
      <c r="E1305" s="210">
        <v>1054.5</v>
      </c>
      <c r="F1305" s="35">
        <v>41778</v>
      </c>
      <c r="G1305" s="42">
        <v>1054.5</v>
      </c>
      <c r="H1305" s="630">
        <f t="shared" si="21"/>
        <v>0</v>
      </c>
      <c r="I1305" s="621"/>
    </row>
    <row r="1306" spans="1:9" x14ac:dyDescent="0.25">
      <c r="A1306" s="192"/>
      <c r="B1306" s="188" t="s">
        <v>1859</v>
      </c>
      <c r="C1306" s="227" t="s">
        <v>3207</v>
      </c>
      <c r="D1306" s="190" t="s">
        <v>168</v>
      </c>
      <c r="E1306" s="210">
        <v>1026</v>
      </c>
      <c r="F1306" s="35">
        <v>41778</v>
      </c>
      <c r="G1306" s="42">
        <v>1026</v>
      </c>
      <c r="H1306" s="630">
        <f t="shared" si="21"/>
        <v>0</v>
      </c>
      <c r="I1306" s="621"/>
    </row>
    <row r="1307" spans="1:9" x14ac:dyDescent="0.25">
      <c r="A1307" s="192"/>
      <c r="B1307" s="188" t="s">
        <v>1860</v>
      </c>
      <c r="C1307" s="227" t="s">
        <v>3207</v>
      </c>
      <c r="D1307" s="190" t="s">
        <v>54</v>
      </c>
      <c r="E1307" s="210">
        <v>40867</v>
      </c>
      <c r="F1307" s="35">
        <v>41781</v>
      </c>
      <c r="G1307" s="42">
        <v>40867</v>
      </c>
      <c r="H1307" s="630">
        <f t="shared" si="21"/>
        <v>0</v>
      </c>
      <c r="I1307" s="621" t="s">
        <v>30</v>
      </c>
    </row>
    <row r="1308" spans="1:9" x14ac:dyDescent="0.25">
      <c r="A1308" s="192"/>
      <c r="B1308" s="188" t="s">
        <v>1861</v>
      </c>
      <c r="C1308" s="227" t="s">
        <v>3207</v>
      </c>
      <c r="D1308" s="190" t="s">
        <v>3226</v>
      </c>
      <c r="E1308" s="210">
        <v>4248.5</v>
      </c>
      <c r="F1308" s="35">
        <v>41778</v>
      </c>
      <c r="G1308" s="42">
        <v>4248.5</v>
      </c>
      <c r="H1308" s="630">
        <f t="shared" si="21"/>
        <v>0</v>
      </c>
      <c r="I1308" s="621"/>
    </row>
    <row r="1309" spans="1:9" x14ac:dyDescent="0.25">
      <c r="A1309" s="192"/>
      <c r="B1309" s="188" t="s">
        <v>1862</v>
      </c>
      <c r="C1309" s="227" t="s">
        <v>3207</v>
      </c>
      <c r="D1309" s="190" t="s">
        <v>576</v>
      </c>
      <c r="E1309" s="210">
        <v>1529</v>
      </c>
      <c r="F1309" s="35">
        <v>41779</v>
      </c>
      <c r="G1309" s="42">
        <v>1529</v>
      </c>
      <c r="H1309" s="630">
        <f t="shared" si="21"/>
        <v>0</v>
      </c>
      <c r="I1309" s="621" t="s">
        <v>217</v>
      </c>
    </row>
    <row r="1310" spans="1:9" x14ac:dyDescent="0.25">
      <c r="A1310" s="192"/>
      <c r="B1310" s="188" t="s">
        <v>1863</v>
      </c>
      <c r="C1310" s="227" t="s">
        <v>3207</v>
      </c>
      <c r="D1310" s="190" t="s">
        <v>96</v>
      </c>
      <c r="E1310" s="210">
        <v>32839</v>
      </c>
      <c r="F1310" s="35">
        <v>41778</v>
      </c>
      <c r="G1310" s="42">
        <v>32839</v>
      </c>
      <c r="H1310" s="630">
        <f t="shared" si="21"/>
        <v>0</v>
      </c>
      <c r="I1310" s="621" t="s">
        <v>27</v>
      </c>
    </row>
    <row r="1311" spans="1:9" x14ac:dyDescent="0.25">
      <c r="A1311" s="192"/>
      <c r="B1311" s="188" t="s">
        <v>1865</v>
      </c>
      <c r="C1311" s="227" t="s">
        <v>3207</v>
      </c>
      <c r="D1311" s="190" t="s">
        <v>64</v>
      </c>
      <c r="E1311" s="210">
        <v>3182.5</v>
      </c>
      <c r="F1311" s="35">
        <v>41778</v>
      </c>
      <c r="G1311" s="42">
        <v>3182.5</v>
      </c>
      <c r="H1311" s="630">
        <f t="shared" si="21"/>
        <v>0</v>
      </c>
      <c r="I1311" s="621" t="s">
        <v>65</v>
      </c>
    </row>
    <row r="1312" spans="1:9" x14ac:dyDescent="0.25">
      <c r="A1312" s="192"/>
      <c r="B1312" s="188" t="s">
        <v>1866</v>
      </c>
      <c r="C1312" s="227" t="s">
        <v>3207</v>
      </c>
      <c r="D1312" s="190" t="s">
        <v>74</v>
      </c>
      <c r="E1312" s="210">
        <v>1454</v>
      </c>
      <c r="F1312" s="35">
        <v>41778</v>
      </c>
      <c r="G1312" s="42">
        <v>1454</v>
      </c>
      <c r="H1312" s="630">
        <f t="shared" si="21"/>
        <v>0</v>
      </c>
      <c r="I1312" s="621"/>
    </row>
    <row r="1313" spans="1:9" x14ac:dyDescent="0.25">
      <c r="A1313" s="192"/>
      <c r="B1313" s="188" t="s">
        <v>1867</v>
      </c>
      <c r="C1313" s="227" t="s">
        <v>3207</v>
      </c>
      <c r="D1313" s="190" t="s">
        <v>307</v>
      </c>
      <c r="E1313" s="210">
        <v>11363</v>
      </c>
      <c r="F1313" s="38" t="s">
        <v>3449</v>
      </c>
      <c r="G1313" s="42">
        <v>11363</v>
      </c>
      <c r="H1313" s="630">
        <f t="shared" si="21"/>
        <v>0</v>
      </c>
      <c r="I1313" s="621" t="s">
        <v>217</v>
      </c>
    </row>
    <row r="1314" spans="1:9" x14ac:dyDescent="0.25">
      <c r="A1314" s="192"/>
      <c r="B1314" s="188" t="s">
        <v>1868</v>
      </c>
      <c r="C1314" s="227" t="s">
        <v>3207</v>
      </c>
      <c r="D1314" s="190" t="s">
        <v>29</v>
      </c>
      <c r="E1314" s="210">
        <v>5327.5</v>
      </c>
      <c r="F1314" s="35">
        <v>41778</v>
      </c>
      <c r="G1314" s="42">
        <v>5327.5</v>
      </c>
      <c r="H1314" s="630">
        <f t="shared" si="21"/>
        <v>0</v>
      </c>
      <c r="I1314" s="621" t="s">
        <v>30</v>
      </c>
    </row>
    <row r="1315" spans="1:9" x14ac:dyDescent="0.25">
      <c r="A1315" s="192"/>
      <c r="B1315" s="188" t="s">
        <v>1869</v>
      </c>
      <c r="C1315" s="227" t="s">
        <v>3207</v>
      </c>
      <c r="D1315" s="190" t="s">
        <v>22</v>
      </c>
      <c r="E1315" s="210">
        <v>4564</v>
      </c>
      <c r="F1315" s="39" t="s">
        <v>3227</v>
      </c>
      <c r="G1315" s="42">
        <v>4564</v>
      </c>
      <c r="H1315" s="630">
        <f t="shared" si="21"/>
        <v>0</v>
      </c>
      <c r="I1315" s="621"/>
    </row>
    <row r="1316" spans="1:9" x14ac:dyDescent="0.25">
      <c r="A1316" s="192"/>
      <c r="B1316" s="188" t="s">
        <v>1871</v>
      </c>
      <c r="C1316" s="227" t="s">
        <v>3207</v>
      </c>
      <c r="D1316" s="190" t="s">
        <v>2409</v>
      </c>
      <c r="E1316" s="210">
        <v>2113</v>
      </c>
      <c r="F1316" s="35">
        <v>41778</v>
      </c>
      <c r="G1316" s="42">
        <v>2113</v>
      </c>
      <c r="H1316" s="630">
        <f t="shared" si="21"/>
        <v>0</v>
      </c>
      <c r="I1316" s="621" t="s">
        <v>30</v>
      </c>
    </row>
    <row r="1317" spans="1:9" x14ac:dyDescent="0.25">
      <c r="A1317" s="192"/>
      <c r="B1317" s="188" t="s">
        <v>1872</v>
      </c>
      <c r="C1317" s="227" t="s">
        <v>3207</v>
      </c>
      <c r="D1317" s="190" t="s">
        <v>1778</v>
      </c>
      <c r="E1317" s="210">
        <v>1187</v>
      </c>
      <c r="F1317" s="35">
        <v>41778</v>
      </c>
      <c r="G1317" s="42">
        <v>1187</v>
      </c>
      <c r="H1317" s="630">
        <f t="shared" si="21"/>
        <v>0</v>
      </c>
      <c r="I1317" s="621" t="s">
        <v>30</v>
      </c>
    </row>
    <row r="1318" spans="1:9" x14ac:dyDescent="0.25">
      <c r="A1318" s="192"/>
      <c r="B1318" s="188" t="s">
        <v>1873</v>
      </c>
      <c r="C1318" s="227" t="s">
        <v>3207</v>
      </c>
      <c r="D1318" s="190" t="s">
        <v>58</v>
      </c>
      <c r="E1318" s="210">
        <v>6557.5</v>
      </c>
      <c r="F1318" s="35">
        <v>41778</v>
      </c>
      <c r="G1318" s="42">
        <v>6557.5</v>
      </c>
      <c r="H1318" s="630">
        <f t="shared" si="21"/>
        <v>0</v>
      </c>
      <c r="I1318" s="621" t="s">
        <v>30</v>
      </c>
    </row>
    <row r="1319" spans="1:9" x14ac:dyDescent="0.25">
      <c r="A1319" s="192"/>
      <c r="B1319" s="188" t="s">
        <v>1874</v>
      </c>
      <c r="C1319" s="227" t="s">
        <v>3207</v>
      </c>
      <c r="D1319" s="190" t="s">
        <v>16</v>
      </c>
      <c r="E1319" s="210">
        <v>49240.2</v>
      </c>
      <c r="F1319" s="38">
        <v>41816</v>
      </c>
      <c r="G1319" s="219">
        <v>49240.2</v>
      </c>
      <c r="H1319" s="630">
        <f t="shared" si="21"/>
        <v>0</v>
      </c>
      <c r="I1319" s="621"/>
    </row>
    <row r="1320" spans="1:9" x14ac:dyDescent="0.25">
      <c r="A1320" s="192"/>
      <c r="B1320" s="188" t="s">
        <v>1875</v>
      </c>
      <c r="C1320" s="227" t="s">
        <v>3207</v>
      </c>
      <c r="D1320" s="190" t="s">
        <v>769</v>
      </c>
      <c r="E1320" s="210">
        <v>4463</v>
      </c>
      <c r="F1320" s="35">
        <v>41778</v>
      </c>
      <c r="G1320" s="42">
        <v>4463</v>
      </c>
      <c r="H1320" s="630">
        <f t="shared" si="21"/>
        <v>0</v>
      </c>
      <c r="I1320" s="621"/>
    </row>
    <row r="1321" spans="1:9" x14ac:dyDescent="0.25">
      <c r="A1321" s="192"/>
      <c r="B1321" s="188" t="s">
        <v>1876</v>
      </c>
      <c r="C1321" s="227" t="s">
        <v>3207</v>
      </c>
      <c r="D1321" s="190" t="s">
        <v>8</v>
      </c>
      <c r="E1321" s="210">
        <v>3420</v>
      </c>
      <c r="F1321" s="35">
        <v>41778</v>
      </c>
      <c r="G1321" s="42">
        <v>3420</v>
      </c>
      <c r="H1321" s="630">
        <f t="shared" si="21"/>
        <v>0</v>
      </c>
      <c r="I1321" s="621"/>
    </row>
    <row r="1322" spans="1:9" x14ac:dyDescent="0.25">
      <c r="A1322" s="192"/>
      <c r="B1322" s="188" t="s">
        <v>1877</v>
      </c>
      <c r="C1322" s="227" t="s">
        <v>3207</v>
      </c>
      <c r="D1322" s="190" t="s">
        <v>47</v>
      </c>
      <c r="E1322" s="210">
        <v>4867</v>
      </c>
      <c r="F1322" s="35">
        <v>41778</v>
      </c>
      <c r="G1322" s="42">
        <v>4867</v>
      </c>
      <c r="H1322" s="630">
        <f t="shared" si="21"/>
        <v>0</v>
      </c>
      <c r="I1322" s="621" t="s">
        <v>30</v>
      </c>
    </row>
    <row r="1323" spans="1:9" x14ac:dyDescent="0.25">
      <c r="A1323" s="192"/>
      <c r="B1323" s="188" t="s">
        <v>1879</v>
      </c>
      <c r="C1323" s="227" t="s">
        <v>3207</v>
      </c>
      <c r="D1323" s="190" t="s">
        <v>304</v>
      </c>
      <c r="E1323" s="210">
        <v>21417.5</v>
      </c>
      <c r="F1323" s="35">
        <v>41779</v>
      </c>
      <c r="G1323" s="42">
        <v>21417.5</v>
      </c>
      <c r="H1323" s="630">
        <f t="shared" si="21"/>
        <v>0</v>
      </c>
      <c r="I1323" s="621" t="s">
        <v>217</v>
      </c>
    </row>
    <row r="1324" spans="1:9" x14ac:dyDescent="0.25">
      <c r="A1324" s="192"/>
      <c r="B1324" s="188" t="s">
        <v>1880</v>
      </c>
      <c r="C1324" s="227" t="s">
        <v>3207</v>
      </c>
      <c r="D1324" s="190" t="s">
        <v>144</v>
      </c>
      <c r="E1324" s="210">
        <v>2629</v>
      </c>
      <c r="F1324" s="35">
        <v>41779</v>
      </c>
      <c r="G1324" s="42">
        <v>2629</v>
      </c>
      <c r="H1324" s="630">
        <f t="shared" si="21"/>
        <v>0</v>
      </c>
      <c r="I1324" s="621" t="s">
        <v>2847</v>
      </c>
    </row>
    <row r="1325" spans="1:9" x14ac:dyDescent="0.25">
      <c r="A1325" s="187"/>
      <c r="B1325" s="188" t="s">
        <v>1881</v>
      </c>
      <c r="C1325" s="227" t="s">
        <v>3207</v>
      </c>
      <c r="D1325" s="190" t="s">
        <v>188</v>
      </c>
      <c r="E1325" s="210">
        <v>9077</v>
      </c>
      <c r="F1325" s="35">
        <v>41778</v>
      </c>
      <c r="G1325" s="42">
        <v>9077</v>
      </c>
      <c r="H1325" s="630">
        <f t="shared" si="21"/>
        <v>0</v>
      </c>
      <c r="I1325" s="621"/>
    </row>
    <row r="1326" spans="1:9" x14ac:dyDescent="0.25">
      <c r="A1326" s="192"/>
      <c r="B1326" s="188" t="s">
        <v>1882</v>
      </c>
      <c r="C1326" s="227" t="s">
        <v>3207</v>
      </c>
      <c r="D1326" s="190" t="s">
        <v>19</v>
      </c>
      <c r="E1326" s="210">
        <v>568213.5</v>
      </c>
      <c r="F1326" s="338" t="s">
        <v>4904</v>
      </c>
      <c r="G1326" s="42">
        <f>105932+210000+140000+74000+38281.5</f>
        <v>568213.5</v>
      </c>
      <c r="H1326" s="630">
        <f t="shared" si="21"/>
        <v>0</v>
      </c>
      <c r="I1326" s="621" t="s">
        <v>105</v>
      </c>
    </row>
    <row r="1327" spans="1:9" x14ac:dyDescent="0.25">
      <c r="A1327" s="192"/>
      <c r="B1327" s="188" t="s">
        <v>1883</v>
      </c>
      <c r="C1327" s="227" t="s">
        <v>3207</v>
      </c>
      <c r="D1327" s="190" t="s">
        <v>78</v>
      </c>
      <c r="E1327" s="210">
        <v>2295.5</v>
      </c>
      <c r="F1327" s="35">
        <v>41779</v>
      </c>
      <c r="G1327" s="42">
        <v>2295.5</v>
      </c>
      <c r="H1327" s="630">
        <f t="shared" si="21"/>
        <v>0</v>
      </c>
      <c r="I1327" s="621" t="s">
        <v>217</v>
      </c>
    </row>
    <row r="1328" spans="1:9" x14ac:dyDescent="0.25">
      <c r="A1328" s="192"/>
      <c r="B1328" s="188" t="s">
        <v>1885</v>
      </c>
      <c r="C1328" s="227" t="s">
        <v>3207</v>
      </c>
      <c r="D1328" s="190" t="s">
        <v>233</v>
      </c>
      <c r="E1328" s="210">
        <v>1635</v>
      </c>
      <c r="F1328" s="35">
        <v>41779</v>
      </c>
      <c r="G1328" s="42">
        <v>1635</v>
      </c>
      <c r="H1328" s="630">
        <f t="shared" si="21"/>
        <v>0</v>
      </c>
      <c r="I1328" s="621" t="s">
        <v>217</v>
      </c>
    </row>
    <row r="1329" spans="1:9" x14ac:dyDescent="0.25">
      <c r="A1329" s="192"/>
      <c r="B1329" s="188" t="s">
        <v>1886</v>
      </c>
      <c r="C1329" s="227" t="s">
        <v>3207</v>
      </c>
      <c r="D1329" s="190" t="s">
        <v>130</v>
      </c>
      <c r="E1329" s="210">
        <v>6913</v>
      </c>
      <c r="F1329" s="35">
        <v>41782</v>
      </c>
      <c r="G1329" s="42">
        <v>6913</v>
      </c>
      <c r="H1329" s="630">
        <f t="shared" si="21"/>
        <v>0</v>
      </c>
      <c r="I1329" s="621" t="s">
        <v>21</v>
      </c>
    </row>
    <row r="1330" spans="1:9" x14ac:dyDescent="0.25">
      <c r="A1330" s="192"/>
      <c r="B1330" s="188" t="s">
        <v>1888</v>
      </c>
      <c r="C1330" s="227" t="s">
        <v>3207</v>
      </c>
      <c r="D1330" s="190" t="s">
        <v>215</v>
      </c>
      <c r="E1330" s="210">
        <v>3288</v>
      </c>
      <c r="F1330" s="35">
        <v>41778</v>
      </c>
      <c r="G1330" s="42">
        <v>3288</v>
      </c>
      <c r="H1330" s="630">
        <f t="shared" si="21"/>
        <v>0</v>
      </c>
      <c r="I1330" s="621"/>
    </row>
    <row r="1331" spans="1:9" x14ac:dyDescent="0.25">
      <c r="A1331" s="192"/>
      <c r="B1331" s="188" t="s">
        <v>1889</v>
      </c>
      <c r="C1331" s="227" t="s">
        <v>3207</v>
      </c>
      <c r="D1331" s="190" t="s">
        <v>307</v>
      </c>
      <c r="E1331" s="210">
        <v>2876</v>
      </c>
      <c r="F1331" s="35">
        <v>41779</v>
      </c>
      <c r="G1331" s="42">
        <v>2876</v>
      </c>
      <c r="H1331" s="630">
        <f t="shared" si="21"/>
        <v>0</v>
      </c>
      <c r="I1331" s="621" t="s">
        <v>217</v>
      </c>
    </row>
    <row r="1332" spans="1:9" x14ac:dyDescent="0.25">
      <c r="A1332" s="192"/>
      <c r="B1332" s="188" t="s">
        <v>1890</v>
      </c>
      <c r="C1332" s="227" t="s">
        <v>3207</v>
      </c>
      <c r="D1332" s="190" t="s">
        <v>501</v>
      </c>
      <c r="E1332" s="210">
        <v>3741</v>
      </c>
      <c r="F1332" s="35">
        <v>41778</v>
      </c>
      <c r="G1332" s="42">
        <v>3741</v>
      </c>
      <c r="H1332" s="630">
        <f t="shared" si="21"/>
        <v>0</v>
      </c>
      <c r="I1332" s="621"/>
    </row>
    <row r="1333" spans="1:9" x14ac:dyDescent="0.25">
      <c r="A1333" s="192"/>
      <c r="B1333" s="188" t="s">
        <v>1891</v>
      </c>
      <c r="C1333" s="227" t="s">
        <v>3207</v>
      </c>
      <c r="D1333" s="190" t="s">
        <v>366</v>
      </c>
      <c r="E1333" s="210">
        <v>2502.5</v>
      </c>
      <c r="F1333" s="35">
        <v>41778</v>
      </c>
      <c r="G1333" s="42">
        <v>2502.5</v>
      </c>
      <c r="H1333" s="630">
        <f t="shared" si="21"/>
        <v>0</v>
      </c>
      <c r="I1333" s="621" t="s">
        <v>21</v>
      </c>
    </row>
    <row r="1334" spans="1:9" x14ac:dyDescent="0.25">
      <c r="A1334" s="192"/>
      <c r="B1334" s="188" t="s">
        <v>1892</v>
      </c>
      <c r="C1334" s="227" t="s">
        <v>3207</v>
      </c>
      <c r="D1334" s="190" t="s">
        <v>48</v>
      </c>
      <c r="E1334" s="210">
        <v>813</v>
      </c>
      <c r="F1334" s="35">
        <v>41779</v>
      </c>
      <c r="G1334" s="42">
        <v>813</v>
      </c>
      <c r="H1334" s="630">
        <f t="shared" si="21"/>
        <v>0</v>
      </c>
      <c r="I1334" s="621" t="s">
        <v>217</v>
      </c>
    </row>
    <row r="1335" spans="1:9" x14ac:dyDescent="0.25">
      <c r="A1335" s="192"/>
      <c r="B1335" s="188" t="s">
        <v>1893</v>
      </c>
      <c r="C1335" s="227" t="s">
        <v>3207</v>
      </c>
      <c r="D1335" s="190" t="s">
        <v>74</v>
      </c>
      <c r="E1335" s="210">
        <v>3656</v>
      </c>
      <c r="F1335" s="35">
        <v>41778</v>
      </c>
      <c r="G1335" s="42">
        <v>3656</v>
      </c>
      <c r="H1335" s="630">
        <f t="shared" si="21"/>
        <v>0</v>
      </c>
      <c r="I1335" s="621"/>
    </row>
    <row r="1336" spans="1:9" x14ac:dyDescent="0.25">
      <c r="A1336" s="192"/>
      <c r="B1336" s="188" t="s">
        <v>1895</v>
      </c>
      <c r="C1336" s="227" t="s">
        <v>3207</v>
      </c>
      <c r="D1336" s="190" t="s">
        <v>51</v>
      </c>
      <c r="E1336" s="210">
        <v>2275</v>
      </c>
      <c r="F1336" s="39" t="s">
        <v>3228</v>
      </c>
      <c r="G1336" s="42">
        <v>2275</v>
      </c>
      <c r="H1336" s="630">
        <f t="shared" si="21"/>
        <v>0</v>
      </c>
      <c r="I1336" s="621" t="s">
        <v>217</v>
      </c>
    </row>
    <row r="1337" spans="1:9" x14ac:dyDescent="0.25">
      <c r="A1337" s="192"/>
      <c r="B1337" s="188" t="s">
        <v>1896</v>
      </c>
      <c r="C1337" s="227" t="s">
        <v>3207</v>
      </c>
      <c r="D1337" s="190" t="s">
        <v>8</v>
      </c>
      <c r="E1337" s="210">
        <v>204.6</v>
      </c>
      <c r="F1337" s="35">
        <v>41778</v>
      </c>
      <c r="G1337" s="42">
        <v>204.6</v>
      </c>
      <c r="H1337" s="630">
        <f t="shared" si="21"/>
        <v>0</v>
      </c>
      <c r="I1337" s="621"/>
    </row>
    <row r="1338" spans="1:9" x14ac:dyDescent="0.25">
      <c r="A1338" s="192"/>
      <c r="B1338" s="188" t="s">
        <v>1897</v>
      </c>
      <c r="C1338" s="227" t="s">
        <v>3207</v>
      </c>
      <c r="D1338" s="190" t="s">
        <v>8</v>
      </c>
      <c r="E1338" s="210">
        <v>2757</v>
      </c>
      <c r="F1338" s="35">
        <v>41778</v>
      </c>
      <c r="G1338" s="42">
        <v>2757</v>
      </c>
      <c r="H1338" s="630">
        <f t="shared" si="21"/>
        <v>0</v>
      </c>
      <c r="I1338" s="621"/>
    </row>
    <row r="1339" spans="1:9" x14ac:dyDescent="0.25">
      <c r="A1339" s="192"/>
      <c r="B1339" s="188" t="s">
        <v>1898</v>
      </c>
      <c r="C1339" s="227" t="s">
        <v>3207</v>
      </c>
      <c r="D1339" s="190" t="s">
        <v>8</v>
      </c>
      <c r="E1339" s="210">
        <v>720</v>
      </c>
      <c r="F1339" s="35">
        <v>41778</v>
      </c>
      <c r="G1339" s="42">
        <v>720</v>
      </c>
      <c r="H1339" s="630">
        <f t="shared" si="21"/>
        <v>0</v>
      </c>
      <c r="I1339" s="621"/>
    </row>
    <row r="1340" spans="1:9" x14ac:dyDescent="0.25">
      <c r="A1340" s="192"/>
      <c r="B1340" s="188" t="s">
        <v>1899</v>
      </c>
      <c r="C1340" s="227" t="s">
        <v>3207</v>
      </c>
      <c r="D1340" s="190" t="s">
        <v>129</v>
      </c>
      <c r="E1340" s="210">
        <v>1324.6</v>
      </c>
      <c r="F1340" s="35">
        <v>41778</v>
      </c>
      <c r="G1340" s="42">
        <v>1324.6</v>
      </c>
      <c r="H1340" s="630">
        <f t="shared" si="21"/>
        <v>0</v>
      </c>
      <c r="I1340" s="621"/>
    </row>
    <row r="1341" spans="1:9" x14ac:dyDescent="0.25">
      <c r="A1341" s="192"/>
      <c r="B1341" s="188" t="s">
        <v>1901</v>
      </c>
      <c r="C1341" s="227" t="s">
        <v>3207</v>
      </c>
      <c r="D1341" s="190" t="s">
        <v>110</v>
      </c>
      <c r="E1341" s="210">
        <v>44096.800000000003</v>
      </c>
      <c r="F1341" s="35">
        <v>41788</v>
      </c>
      <c r="G1341" s="42">
        <v>44096.800000000003</v>
      </c>
      <c r="H1341" s="630">
        <f t="shared" si="21"/>
        <v>0</v>
      </c>
      <c r="I1341" s="621" t="s">
        <v>21</v>
      </c>
    </row>
    <row r="1342" spans="1:9" x14ac:dyDescent="0.25">
      <c r="A1342" s="192"/>
      <c r="B1342" s="188" t="s">
        <v>1903</v>
      </c>
      <c r="C1342" s="227" t="s">
        <v>3207</v>
      </c>
      <c r="D1342" s="190" t="s">
        <v>3229</v>
      </c>
      <c r="E1342" s="210">
        <v>1716</v>
      </c>
      <c r="F1342" s="38" t="s">
        <v>3230</v>
      </c>
      <c r="G1342" s="42">
        <v>1716</v>
      </c>
      <c r="H1342" s="630">
        <f t="shared" si="21"/>
        <v>0</v>
      </c>
      <c r="I1342" s="621"/>
    </row>
    <row r="1343" spans="1:9" x14ac:dyDescent="0.25">
      <c r="A1343" s="192"/>
      <c r="B1343" s="188" t="s">
        <v>1904</v>
      </c>
      <c r="C1343" s="227" t="s">
        <v>3207</v>
      </c>
      <c r="D1343" s="190" t="s">
        <v>149</v>
      </c>
      <c r="E1343" s="210">
        <v>19613.599999999999</v>
      </c>
      <c r="F1343" s="35">
        <v>41780</v>
      </c>
      <c r="G1343" s="42">
        <v>19613.599999999999</v>
      </c>
      <c r="H1343" s="630">
        <f t="shared" si="21"/>
        <v>0</v>
      </c>
      <c r="I1343" s="621" t="s">
        <v>27</v>
      </c>
    </row>
    <row r="1344" spans="1:9" x14ac:dyDescent="0.25">
      <c r="A1344" s="192"/>
      <c r="B1344" s="188" t="s">
        <v>1905</v>
      </c>
      <c r="C1344" s="227" t="s">
        <v>3207</v>
      </c>
      <c r="D1344" s="190" t="s">
        <v>508</v>
      </c>
      <c r="E1344" s="210">
        <v>28262.400000000001</v>
      </c>
      <c r="F1344" s="35">
        <v>41778</v>
      </c>
      <c r="G1344" s="42">
        <v>28262.400000000001</v>
      </c>
      <c r="H1344" s="630">
        <f t="shared" si="21"/>
        <v>0</v>
      </c>
      <c r="I1344" s="621"/>
    </row>
    <row r="1345" spans="1:9" x14ac:dyDescent="0.25">
      <c r="A1345" s="192"/>
      <c r="B1345" s="188" t="s">
        <v>1906</v>
      </c>
      <c r="C1345" s="227" t="s">
        <v>3207</v>
      </c>
      <c r="D1345" s="190" t="s">
        <v>544</v>
      </c>
      <c r="E1345" s="210">
        <v>21824</v>
      </c>
      <c r="F1345" s="35">
        <v>41780</v>
      </c>
      <c r="G1345" s="42">
        <v>21824</v>
      </c>
      <c r="H1345" s="630">
        <f t="shared" si="21"/>
        <v>0</v>
      </c>
      <c r="I1345" s="621" t="s">
        <v>27</v>
      </c>
    </row>
    <row r="1346" spans="1:9" x14ac:dyDescent="0.25">
      <c r="A1346" s="192"/>
      <c r="B1346" s="188" t="s">
        <v>1907</v>
      </c>
      <c r="C1346" s="227" t="s">
        <v>3207</v>
      </c>
      <c r="D1346" s="190" t="s">
        <v>180</v>
      </c>
      <c r="E1346" s="210">
        <v>33329</v>
      </c>
      <c r="F1346" s="45" t="s">
        <v>3231</v>
      </c>
      <c r="G1346" s="42">
        <v>33329</v>
      </c>
      <c r="H1346" s="630">
        <f t="shared" si="21"/>
        <v>0</v>
      </c>
      <c r="I1346" s="621" t="s">
        <v>65</v>
      </c>
    </row>
    <row r="1347" spans="1:9" x14ac:dyDescent="0.25">
      <c r="A1347" s="192"/>
      <c r="B1347" s="188" t="s">
        <v>1908</v>
      </c>
      <c r="C1347" s="227" t="s">
        <v>3207</v>
      </c>
      <c r="D1347" s="190" t="s">
        <v>245</v>
      </c>
      <c r="E1347" s="210">
        <v>26922.400000000001</v>
      </c>
      <c r="F1347" s="35">
        <v>41780</v>
      </c>
      <c r="G1347" s="42">
        <v>26922.400000000001</v>
      </c>
      <c r="H1347" s="630">
        <f t="shared" si="21"/>
        <v>0</v>
      </c>
      <c r="I1347" s="621"/>
    </row>
    <row r="1348" spans="1:9" x14ac:dyDescent="0.25">
      <c r="A1348" s="192"/>
      <c r="B1348" s="188" t="s">
        <v>1910</v>
      </c>
      <c r="C1348" s="227" t="s">
        <v>3207</v>
      </c>
      <c r="D1348" s="190" t="s">
        <v>64</v>
      </c>
      <c r="E1348" s="210">
        <v>2340</v>
      </c>
      <c r="F1348" s="53" t="s">
        <v>3232</v>
      </c>
      <c r="G1348" s="42">
        <v>2340</v>
      </c>
      <c r="H1348" s="630">
        <f t="shared" si="21"/>
        <v>0</v>
      </c>
      <c r="I1348" s="621" t="s">
        <v>65</v>
      </c>
    </row>
    <row r="1349" spans="1:9" x14ac:dyDescent="0.25">
      <c r="A1349" s="192"/>
      <c r="B1349" s="188" t="s">
        <v>1911</v>
      </c>
      <c r="C1349" s="227" t="s">
        <v>3207</v>
      </c>
      <c r="D1349" s="190" t="s">
        <v>16</v>
      </c>
      <c r="E1349" s="210">
        <v>24835</v>
      </c>
      <c r="F1349" s="35">
        <v>41778</v>
      </c>
      <c r="G1349" s="42">
        <v>24835</v>
      </c>
      <c r="H1349" s="630">
        <f t="shared" si="21"/>
        <v>0</v>
      </c>
      <c r="I1349" s="621"/>
    </row>
    <row r="1350" spans="1:9" x14ac:dyDescent="0.25">
      <c r="A1350" s="192"/>
      <c r="B1350" s="188" t="s">
        <v>1913</v>
      </c>
      <c r="C1350" s="227" t="s">
        <v>3207</v>
      </c>
      <c r="D1350" s="190" t="s">
        <v>68</v>
      </c>
      <c r="E1350" s="210">
        <v>4289.5</v>
      </c>
      <c r="F1350" s="35">
        <v>41779</v>
      </c>
      <c r="G1350" s="42">
        <v>4289.5</v>
      </c>
      <c r="H1350" s="630">
        <f t="shared" si="21"/>
        <v>0</v>
      </c>
      <c r="I1350" s="621" t="s">
        <v>65</v>
      </c>
    </row>
    <row r="1351" spans="1:9" x14ac:dyDescent="0.25">
      <c r="A1351" s="192"/>
      <c r="B1351" s="188" t="s">
        <v>1914</v>
      </c>
      <c r="C1351" s="227" t="s">
        <v>3207</v>
      </c>
      <c r="D1351" s="190" t="s">
        <v>89</v>
      </c>
      <c r="E1351" s="210">
        <v>7704</v>
      </c>
      <c r="F1351" s="35">
        <v>41778</v>
      </c>
      <c r="G1351" s="42">
        <v>7704</v>
      </c>
      <c r="H1351" s="630">
        <f t="shared" ref="H1351:H1414" si="22">E1351-G1351</f>
        <v>0</v>
      </c>
      <c r="I1351" s="621"/>
    </row>
    <row r="1352" spans="1:9" x14ac:dyDescent="0.25">
      <c r="A1352" s="192"/>
      <c r="B1352" s="188" t="s">
        <v>1916</v>
      </c>
      <c r="C1352" s="227" t="s">
        <v>3207</v>
      </c>
      <c r="D1352" s="190" t="s">
        <v>115</v>
      </c>
      <c r="E1352" s="210">
        <v>749.5</v>
      </c>
      <c r="F1352" s="35">
        <v>41778</v>
      </c>
      <c r="G1352" s="42">
        <v>749.5</v>
      </c>
      <c r="H1352" s="630">
        <f t="shared" si="22"/>
        <v>0</v>
      </c>
      <c r="I1352" s="621"/>
    </row>
    <row r="1353" spans="1:9" x14ac:dyDescent="0.25">
      <c r="A1353" s="192"/>
      <c r="B1353" s="188" t="s">
        <v>1917</v>
      </c>
      <c r="C1353" s="227" t="s">
        <v>3207</v>
      </c>
      <c r="D1353" s="190" t="s">
        <v>3134</v>
      </c>
      <c r="E1353" s="210">
        <v>5061</v>
      </c>
      <c r="F1353" s="38" t="s">
        <v>3233</v>
      </c>
      <c r="G1353" s="42">
        <v>5061</v>
      </c>
      <c r="H1353" s="630">
        <f t="shared" si="22"/>
        <v>0</v>
      </c>
      <c r="I1353" s="621"/>
    </row>
    <row r="1354" spans="1:9" x14ac:dyDescent="0.25">
      <c r="A1354" s="192"/>
      <c r="B1354" s="188" t="s">
        <v>1918</v>
      </c>
      <c r="C1354" s="227" t="s">
        <v>3207</v>
      </c>
      <c r="D1354" s="190" t="s">
        <v>106</v>
      </c>
      <c r="E1354" s="210">
        <v>501696</v>
      </c>
      <c r="F1354" s="35">
        <v>41789</v>
      </c>
      <c r="G1354" s="42">
        <v>501696</v>
      </c>
      <c r="H1354" s="630">
        <f t="shared" si="22"/>
        <v>0</v>
      </c>
      <c r="I1354" s="621"/>
    </row>
    <row r="1355" spans="1:9" x14ac:dyDescent="0.25">
      <c r="A1355" s="192"/>
      <c r="B1355" s="188" t="s">
        <v>1919</v>
      </c>
      <c r="C1355" s="227" t="s">
        <v>3207</v>
      </c>
      <c r="D1355" s="190" t="s">
        <v>85</v>
      </c>
      <c r="E1355" s="210">
        <v>23310</v>
      </c>
      <c r="F1355" s="35">
        <v>41780</v>
      </c>
      <c r="G1355" s="42">
        <v>23310</v>
      </c>
      <c r="H1355" s="630">
        <f t="shared" si="22"/>
        <v>0</v>
      </c>
      <c r="I1355" s="621" t="s">
        <v>27</v>
      </c>
    </row>
    <row r="1356" spans="1:9" x14ac:dyDescent="0.25">
      <c r="A1356" s="192"/>
      <c r="B1356" s="188" t="s">
        <v>1920</v>
      </c>
      <c r="C1356" s="227" t="s">
        <v>3207</v>
      </c>
      <c r="D1356" s="190" t="s">
        <v>2584</v>
      </c>
      <c r="E1356" s="210">
        <v>30112.9</v>
      </c>
      <c r="F1356" s="38" t="s">
        <v>3234</v>
      </c>
      <c r="G1356" s="219">
        <v>30112.9</v>
      </c>
      <c r="H1356" s="630">
        <f t="shared" si="22"/>
        <v>0</v>
      </c>
      <c r="I1356" s="621" t="s">
        <v>27</v>
      </c>
    </row>
    <row r="1357" spans="1:9" x14ac:dyDescent="0.25">
      <c r="A1357" s="192"/>
      <c r="B1357" s="188" t="s">
        <v>1921</v>
      </c>
      <c r="C1357" s="227" t="s">
        <v>3207</v>
      </c>
      <c r="D1357" s="190" t="s">
        <v>240</v>
      </c>
      <c r="E1357" s="210">
        <v>44144</v>
      </c>
      <c r="F1357" s="221" t="s">
        <v>3235</v>
      </c>
      <c r="G1357" s="42">
        <v>44144</v>
      </c>
      <c r="H1357" s="630">
        <f t="shared" si="22"/>
        <v>0</v>
      </c>
      <c r="I1357" s="621" t="s">
        <v>27</v>
      </c>
    </row>
    <row r="1358" spans="1:9" x14ac:dyDescent="0.25">
      <c r="A1358" s="192"/>
      <c r="B1358" s="188" t="s">
        <v>1922</v>
      </c>
      <c r="C1358" s="227" t="s">
        <v>3207</v>
      </c>
      <c r="D1358" s="190" t="s">
        <v>244</v>
      </c>
      <c r="E1358" s="210">
        <v>23341.7</v>
      </c>
      <c r="F1358" s="221" t="s">
        <v>3236</v>
      </c>
      <c r="G1358" s="42">
        <v>23341.7</v>
      </c>
      <c r="H1358" s="630">
        <f t="shared" si="22"/>
        <v>0</v>
      </c>
      <c r="I1358" s="621" t="s">
        <v>27</v>
      </c>
    </row>
    <row r="1359" spans="1:9" x14ac:dyDescent="0.25">
      <c r="A1359" s="192"/>
      <c r="B1359" s="188" t="s">
        <v>1923</v>
      </c>
      <c r="C1359" s="227" t="s">
        <v>3207</v>
      </c>
      <c r="D1359" s="190" t="s">
        <v>88</v>
      </c>
      <c r="E1359" s="210">
        <v>2517.5</v>
      </c>
      <c r="F1359" s="35">
        <v>41780</v>
      </c>
      <c r="G1359" s="42">
        <v>2517.5</v>
      </c>
      <c r="H1359" s="630">
        <f t="shared" si="22"/>
        <v>0</v>
      </c>
      <c r="I1359" s="621" t="s">
        <v>27</v>
      </c>
    </row>
    <row r="1360" spans="1:9" x14ac:dyDescent="0.25">
      <c r="A1360" s="192"/>
      <c r="B1360" s="188" t="s">
        <v>1924</v>
      </c>
      <c r="C1360" s="227" t="s">
        <v>3207</v>
      </c>
      <c r="D1360" s="190" t="s">
        <v>1729</v>
      </c>
      <c r="E1360" s="210">
        <v>6517</v>
      </c>
      <c r="F1360" s="39" t="s">
        <v>3237</v>
      </c>
      <c r="G1360" s="42">
        <v>6517</v>
      </c>
      <c r="H1360" s="630">
        <f t="shared" si="22"/>
        <v>0</v>
      </c>
      <c r="I1360" s="621" t="s">
        <v>27</v>
      </c>
    </row>
    <row r="1361" spans="1:9" x14ac:dyDescent="0.25">
      <c r="A1361" s="192"/>
      <c r="B1361" s="188" t="s">
        <v>1925</v>
      </c>
      <c r="C1361" s="227" t="s">
        <v>3207</v>
      </c>
      <c r="D1361" s="190" t="s">
        <v>763</v>
      </c>
      <c r="E1361" s="210">
        <v>2009.5</v>
      </c>
      <c r="F1361" s="35">
        <v>41780</v>
      </c>
      <c r="G1361" s="42">
        <v>2009.5</v>
      </c>
      <c r="H1361" s="630">
        <f t="shared" si="22"/>
        <v>0</v>
      </c>
      <c r="I1361" s="621" t="s">
        <v>27</v>
      </c>
    </row>
    <row r="1362" spans="1:9" x14ac:dyDescent="0.25">
      <c r="A1362" s="192"/>
      <c r="B1362" s="188" t="s">
        <v>1926</v>
      </c>
      <c r="C1362" s="227" t="s">
        <v>3207</v>
      </c>
      <c r="D1362" s="190" t="s">
        <v>346</v>
      </c>
      <c r="E1362" s="210">
        <v>3690</v>
      </c>
      <c r="F1362" s="35">
        <v>41780</v>
      </c>
      <c r="G1362" s="42">
        <v>3690</v>
      </c>
      <c r="H1362" s="630">
        <f t="shared" si="22"/>
        <v>0</v>
      </c>
      <c r="I1362" s="621" t="s">
        <v>27</v>
      </c>
    </row>
    <row r="1363" spans="1:9" x14ac:dyDescent="0.25">
      <c r="A1363" s="192"/>
      <c r="B1363" s="188" t="s">
        <v>1928</v>
      </c>
      <c r="C1363" s="227" t="s">
        <v>3207</v>
      </c>
      <c r="D1363" s="190" t="s">
        <v>3238</v>
      </c>
      <c r="E1363" s="210">
        <v>3090</v>
      </c>
      <c r="F1363" s="35">
        <v>41780</v>
      </c>
      <c r="G1363" s="42">
        <v>3090</v>
      </c>
      <c r="H1363" s="630">
        <f t="shared" si="22"/>
        <v>0</v>
      </c>
      <c r="I1363" s="621" t="s">
        <v>162</v>
      </c>
    </row>
    <row r="1364" spans="1:9" x14ac:dyDescent="0.25">
      <c r="A1364" s="192"/>
      <c r="B1364" s="188" t="s">
        <v>1930</v>
      </c>
      <c r="C1364" s="227" t="s">
        <v>3207</v>
      </c>
      <c r="D1364" s="190" t="s">
        <v>172</v>
      </c>
      <c r="E1364" s="210">
        <v>13182.25</v>
      </c>
      <c r="F1364" s="35">
        <v>41780</v>
      </c>
      <c r="G1364" s="42">
        <v>13182.25</v>
      </c>
      <c r="H1364" s="630">
        <f t="shared" si="22"/>
        <v>0</v>
      </c>
      <c r="I1364" s="621" t="s">
        <v>162</v>
      </c>
    </row>
    <row r="1365" spans="1:9" x14ac:dyDescent="0.25">
      <c r="A1365" s="192"/>
      <c r="B1365" s="188" t="s">
        <v>1931</v>
      </c>
      <c r="C1365" s="227" t="s">
        <v>3207</v>
      </c>
      <c r="D1365" s="190" t="s">
        <v>163</v>
      </c>
      <c r="E1365" s="210">
        <v>9844.7000000000007</v>
      </c>
      <c r="F1365" s="35">
        <v>41780</v>
      </c>
      <c r="G1365" s="42">
        <v>9844.7000000000007</v>
      </c>
      <c r="H1365" s="630">
        <f t="shared" si="22"/>
        <v>0</v>
      </c>
      <c r="I1365" s="621" t="s">
        <v>162</v>
      </c>
    </row>
    <row r="1366" spans="1:9" x14ac:dyDescent="0.25">
      <c r="A1366" s="192"/>
      <c r="B1366" s="188" t="s">
        <v>1932</v>
      </c>
      <c r="C1366" s="227" t="s">
        <v>3207</v>
      </c>
      <c r="D1366" s="190" t="s">
        <v>160</v>
      </c>
      <c r="E1366" s="210">
        <v>159316.89000000001</v>
      </c>
      <c r="F1366" s="38" t="s">
        <v>3239</v>
      </c>
      <c r="G1366" s="42">
        <v>159316.89000000001</v>
      </c>
      <c r="H1366" s="630">
        <f t="shared" si="22"/>
        <v>0</v>
      </c>
      <c r="I1366" s="621" t="s">
        <v>162</v>
      </c>
    </row>
    <row r="1367" spans="1:9" x14ac:dyDescent="0.25">
      <c r="A1367" s="192"/>
      <c r="B1367" s="188" t="s">
        <v>1934</v>
      </c>
      <c r="C1367" s="227" t="s">
        <v>3207</v>
      </c>
      <c r="D1367" s="190" t="s">
        <v>160</v>
      </c>
      <c r="E1367" s="210">
        <v>6654.98</v>
      </c>
      <c r="F1367" s="304" t="s">
        <v>3240</v>
      </c>
      <c r="G1367" s="42">
        <v>6654.98</v>
      </c>
      <c r="H1367" s="630">
        <f t="shared" si="22"/>
        <v>0</v>
      </c>
      <c r="I1367" s="621" t="s">
        <v>162</v>
      </c>
    </row>
    <row r="1368" spans="1:9" x14ac:dyDescent="0.25">
      <c r="A1368" s="192"/>
      <c r="B1368" s="188" t="s">
        <v>1935</v>
      </c>
      <c r="C1368" s="227" t="s">
        <v>3207</v>
      </c>
      <c r="D1368" s="190" t="s">
        <v>564</v>
      </c>
      <c r="E1368" s="210">
        <v>3996</v>
      </c>
      <c r="F1368" s="35">
        <v>41780</v>
      </c>
      <c r="G1368" s="42">
        <v>3996</v>
      </c>
      <c r="H1368" s="630">
        <f t="shared" si="22"/>
        <v>0</v>
      </c>
      <c r="I1368" s="621" t="s">
        <v>162</v>
      </c>
    </row>
    <row r="1369" spans="1:9" x14ac:dyDescent="0.25">
      <c r="A1369" s="192"/>
      <c r="B1369" s="188" t="s">
        <v>1936</v>
      </c>
      <c r="C1369" s="227" t="s">
        <v>3207</v>
      </c>
      <c r="D1369" s="190" t="s">
        <v>178</v>
      </c>
      <c r="E1369" s="210">
        <v>1356</v>
      </c>
      <c r="F1369" s="35">
        <v>41780</v>
      </c>
      <c r="G1369" s="54">
        <v>1356</v>
      </c>
      <c r="H1369" s="630">
        <f t="shared" si="22"/>
        <v>0</v>
      </c>
      <c r="I1369" s="621" t="s">
        <v>162</v>
      </c>
    </row>
    <row r="1370" spans="1:9" x14ac:dyDescent="0.25">
      <c r="A1370" s="192"/>
      <c r="B1370" s="188" t="s">
        <v>1937</v>
      </c>
      <c r="C1370" s="227" t="s">
        <v>3207</v>
      </c>
      <c r="D1370" s="190" t="s">
        <v>3241</v>
      </c>
      <c r="E1370" s="210">
        <v>2718.6</v>
      </c>
      <c r="F1370" s="35">
        <v>41780</v>
      </c>
      <c r="G1370" s="54">
        <v>2718.6</v>
      </c>
      <c r="H1370" s="630">
        <f t="shared" si="22"/>
        <v>0</v>
      </c>
      <c r="I1370" s="621" t="s">
        <v>162</v>
      </c>
    </row>
    <row r="1371" spans="1:9" x14ac:dyDescent="0.25">
      <c r="A1371" s="192"/>
      <c r="B1371" s="188" t="s">
        <v>1938</v>
      </c>
      <c r="C1371" s="227" t="s">
        <v>3207</v>
      </c>
      <c r="D1371" s="190" t="s">
        <v>168</v>
      </c>
      <c r="E1371" s="210">
        <v>13493.1</v>
      </c>
      <c r="F1371" s="39" t="s">
        <v>3242</v>
      </c>
      <c r="G1371" s="54">
        <v>13493.1</v>
      </c>
      <c r="H1371" s="630">
        <f t="shared" si="22"/>
        <v>0</v>
      </c>
      <c r="I1371" s="621" t="s">
        <v>162</v>
      </c>
    </row>
    <row r="1372" spans="1:9" x14ac:dyDescent="0.25">
      <c r="A1372" s="192"/>
      <c r="B1372" s="188" t="s">
        <v>1939</v>
      </c>
      <c r="C1372" s="227" t="s">
        <v>3207</v>
      </c>
      <c r="D1372" s="190" t="s">
        <v>168</v>
      </c>
      <c r="E1372" s="210">
        <v>14269.05</v>
      </c>
      <c r="F1372" s="39" t="s">
        <v>3243</v>
      </c>
      <c r="G1372" s="54">
        <v>14269.05</v>
      </c>
      <c r="H1372" s="630">
        <f t="shared" si="22"/>
        <v>0</v>
      </c>
      <c r="I1372" s="621" t="s">
        <v>162</v>
      </c>
    </row>
    <row r="1373" spans="1:9" x14ac:dyDescent="0.25">
      <c r="A1373" s="192"/>
      <c r="B1373" s="188" t="s">
        <v>1940</v>
      </c>
      <c r="C1373" s="227" t="s">
        <v>3207</v>
      </c>
      <c r="D1373" s="190" t="s">
        <v>434</v>
      </c>
      <c r="E1373" s="210">
        <v>3326.5</v>
      </c>
      <c r="F1373" s="35">
        <v>41778</v>
      </c>
      <c r="G1373" s="42">
        <v>3326.5</v>
      </c>
      <c r="H1373" s="630">
        <f t="shared" si="22"/>
        <v>0</v>
      </c>
      <c r="I1373" s="621"/>
    </row>
    <row r="1374" spans="1:9" x14ac:dyDescent="0.25">
      <c r="A1374" s="192"/>
      <c r="B1374" s="188" t="s">
        <v>1941</v>
      </c>
      <c r="C1374" s="227" t="s">
        <v>3207</v>
      </c>
      <c r="D1374" s="190" t="s">
        <v>358</v>
      </c>
      <c r="E1374" s="210">
        <v>47975</v>
      </c>
      <c r="F1374" s="35">
        <v>41783</v>
      </c>
      <c r="G1374" s="42">
        <v>47975</v>
      </c>
      <c r="H1374" s="630">
        <f t="shared" si="22"/>
        <v>0</v>
      </c>
      <c r="I1374" s="621" t="s">
        <v>162</v>
      </c>
    </row>
    <row r="1375" spans="1:9" x14ac:dyDescent="0.25">
      <c r="A1375" s="192"/>
      <c r="B1375" s="188" t="s">
        <v>1943</v>
      </c>
      <c r="C1375" s="227" t="s">
        <v>3207</v>
      </c>
      <c r="D1375" s="190" t="s">
        <v>358</v>
      </c>
      <c r="E1375" s="210">
        <v>7702.5</v>
      </c>
      <c r="F1375" s="35">
        <v>41783</v>
      </c>
      <c r="G1375" s="42">
        <v>7702.5</v>
      </c>
      <c r="H1375" s="630">
        <f t="shared" si="22"/>
        <v>0</v>
      </c>
      <c r="I1375" s="621" t="s">
        <v>162</v>
      </c>
    </row>
    <row r="1376" spans="1:9" x14ac:dyDescent="0.25">
      <c r="A1376" s="192"/>
      <c r="B1376" s="188" t="s">
        <v>1944</v>
      </c>
      <c r="C1376" s="227" t="s">
        <v>3207</v>
      </c>
      <c r="D1376" s="190" t="s">
        <v>22</v>
      </c>
      <c r="E1376" s="210">
        <v>16595.2</v>
      </c>
      <c r="F1376" s="35">
        <v>41780</v>
      </c>
      <c r="G1376" s="42">
        <v>16595.2</v>
      </c>
      <c r="H1376" s="630">
        <f t="shared" si="22"/>
        <v>0</v>
      </c>
      <c r="I1376" s="621" t="s">
        <v>162</v>
      </c>
    </row>
    <row r="1377" spans="1:9" x14ac:dyDescent="0.25">
      <c r="A1377" s="192"/>
      <c r="B1377" s="188" t="s">
        <v>1945</v>
      </c>
      <c r="C1377" s="227" t="s">
        <v>3207</v>
      </c>
      <c r="D1377" s="190" t="s">
        <v>269</v>
      </c>
      <c r="E1377" s="210">
        <v>6391</v>
      </c>
      <c r="F1377" s="35">
        <v>41780</v>
      </c>
      <c r="G1377" s="42">
        <v>6391</v>
      </c>
      <c r="H1377" s="630">
        <f t="shared" si="22"/>
        <v>0</v>
      </c>
      <c r="I1377" s="621" t="s">
        <v>162</v>
      </c>
    </row>
    <row r="1378" spans="1:9" x14ac:dyDescent="0.25">
      <c r="A1378" s="192"/>
      <c r="B1378" s="188" t="s">
        <v>1946</v>
      </c>
      <c r="C1378" s="227" t="s">
        <v>3207</v>
      </c>
      <c r="D1378" s="190" t="s">
        <v>250</v>
      </c>
      <c r="E1378" s="210">
        <v>4151</v>
      </c>
      <c r="F1378" s="35">
        <v>41780</v>
      </c>
      <c r="G1378" s="54">
        <v>4151</v>
      </c>
      <c r="H1378" s="630">
        <f t="shared" si="22"/>
        <v>0</v>
      </c>
      <c r="I1378" s="621" t="s">
        <v>162</v>
      </c>
    </row>
    <row r="1379" spans="1:9" x14ac:dyDescent="0.25">
      <c r="A1379" s="192"/>
      <c r="B1379" s="188" t="s">
        <v>1948</v>
      </c>
      <c r="C1379" s="227" t="s">
        <v>3207</v>
      </c>
      <c r="D1379" s="190" t="s">
        <v>175</v>
      </c>
      <c r="E1379" s="210">
        <v>11266.2</v>
      </c>
      <c r="F1379" s="38" t="s">
        <v>3244</v>
      </c>
      <c r="G1379" s="54">
        <v>11266.2</v>
      </c>
      <c r="H1379" s="630">
        <f t="shared" si="22"/>
        <v>0</v>
      </c>
      <c r="I1379" s="621" t="s">
        <v>162</v>
      </c>
    </row>
    <row r="1380" spans="1:9" x14ac:dyDescent="0.25">
      <c r="A1380" s="192"/>
      <c r="B1380" s="188" t="s">
        <v>1949</v>
      </c>
      <c r="C1380" s="227" t="s">
        <v>3207</v>
      </c>
      <c r="D1380" s="190" t="s">
        <v>175</v>
      </c>
      <c r="E1380" s="210">
        <v>18717</v>
      </c>
      <c r="F1380" s="38" t="s">
        <v>3244</v>
      </c>
      <c r="G1380" s="54">
        <v>18717</v>
      </c>
      <c r="H1380" s="630">
        <f t="shared" si="22"/>
        <v>0</v>
      </c>
      <c r="I1380" s="621" t="s">
        <v>162</v>
      </c>
    </row>
    <row r="1381" spans="1:9" x14ac:dyDescent="0.25">
      <c r="A1381" s="192"/>
      <c r="B1381" s="188" t="s">
        <v>1950</v>
      </c>
      <c r="C1381" s="227" t="s">
        <v>3207</v>
      </c>
      <c r="D1381" s="190" t="s">
        <v>435</v>
      </c>
      <c r="E1381" s="210">
        <v>7701.1</v>
      </c>
      <c r="F1381" s="39" t="s">
        <v>3245</v>
      </c>
      <c r="G1381" s="42">
        <v>7701.1</v>
      </c>
      <c r="H1381" s="630">
        <f t="shared" si="22"/>
        <v>0</v>
      </c>
      <c r="I1381" s="621"/>
    </row>
    <row r="1382" spans="1:9" x14ac:dyDescent="0.25">
      <c r="A1382" s="192"/>
      <c r="B1382" s="188" t="s">
        <v>1951</v>
      </c>
      <c r="C1382" s="227" t="s">
        <v>3207</v>
      </c>
      <c r="D1382" s="190" t="s">
        <v>533</v>
      </c>
      <c r="E1382" s="210">
        <v>162</v>
      </c>
      <c r="F1382" s="35">
        <v>41778</v>
      </c>
      <c r="G1382" s="42">
        <v>162</v>
      </c>
      <c r="H1382" s="630">
        <f t="shared" si="22"/>
        <v>0</v>
      </c>
      <c r="I1382" s="621"/>
    </row>
    <row r="1383" spans="1:9" x14ac:dyDescent="0.25">
      <c r="A1383" s="192">
        <v>41779</v>
      </c>
      <c r="B1383" s="188" t="s">
        <v>1953</v>
      </c>
      <c r="C1383" s="227" t="s">
        <v>3207</v>
      </c>
      <c r="D1383" s="190" t="s">
        <v>665</v>
      </c>
      <c r="E1383" s="210">
        <v>12091</v>
      </c>
      <c r="F1383" s="35">
        <v>41779</v>
      </c>
      <c r="G1383" s="42">
        <v>12091</v>
      </c>
      <c r="H1383" s="630">
        <f t="shared" si="22"/>
        <v>0</v>
      </c>
      <c r="I1383" s="621"/>
    </row>
    <row r="1384" spans="1:9" x14ac:dyDescent="0.25">
      <c r="A1384" s="192"/>
      <c r="B1384" s="188" t="s">
        <v>1954</v>
      </c>
      <c r="C1384" s="227" t="s">
        <v>3207</v>
      </c>
      <c r="D1384" s="196" t="s">
        <v>3108</v>
      </c>
      <c r="E1384" s="215">
        <v>0</v>
      </c>
      <c r="F1384" s="35"/>
      <c r="G1384" s="42"/>
      <c r="H1384" s="630">
        <f t="shared" si="22"/>
        <v>0</v>
      </c>
      <c r="I1384" s="623" t="s">
        <v>3246</v>
      </c>
    </row>
    <row r="1385" spans="1:9" x14ac:dyDescent="0.25">
      <c r="A1385" s="192"/>
      <c r="B1385" s="188" t="s">
        <v>1955</v>
      </c>
      <c r="C1385" s="227" t="s">
        <v>3207</v>
      </c>
      <c r="D1385" s="190" t="s">
        <v>272</v>
      </c>
      <c r="E1385" s="210">
        <v>6681</v>
      </c>
      <c r="F1385" s="304" t="s">
        <v>3247</v>
      </c>
      <c r="G1385" s="219">
        <v>6681</v>
      </c>
      <c r="H1385" s="630">
        <f t="shared" si="22"/>
        <v>0</v>
      </c>
      <c r="I1385" s="621" t="s">
        <v>162</v>
      </c>
    </row>
    <row r="1386" spans="1:9" x14ac:dyDescent="0.25">
      <c r="A1386" s="192"/>
      <c r="B1386" s="188" t="s">
        <v>1956</v>
      </c>
      <c r="C1386" s="227" t="s">
        <v>3207</v>
      </c>
      <c r="D1386" s="190" t="s">
        <v>63</v>
      </c>
      <c r="E1386" s="210">
        <v>1862.4</v>
      </c>
      <c r="F1386" s="35">
        <v>41779</v>
      </c>
      <c r="G1386" s="42">
        <v>1862.4</v>
      </c>
      <c r="H1386" s="630">
        <f t="shared" si="22"/>
        <v>0</v>
      </c>
      <c r="I1386" s="621" t="s">
        <v>21</v>
      </c>
    </row>
    <row r="1387" spans="1:9" x14ac:dyDescent="0.25">
      <c r="A1387" s="192"/>
      <c r="B1387" s="188" t="s">
        <v>1957</v>
      </c>
      <c r="C1387" s="227" t="s">
        <v>3207</v>
      </c>
      <c r="D1387" s="190" t="s">
        <v>14</v>
      </c>
      <c r="E1387" s="210">
        <v>2400</v>
      </c>
      <c r="F1387" s="35">
        <v>41779</v>
      </c>
      <c r="G1387" s="42">
        <v>2400</v>
      </c>
      <c r="H1387" s="630">
        <f t="shared" si="22"/>
        <v>0</v>
      </c>
      <c r="I1387" s="623" t="s">
        <v>21</v>
      </c>
    </row>
    <row r="1388" spans="1:9" x14ac:dyDescent="0.25">
      <c r="A1388" s="192"/>
      <c r="B1388" s="188" t="s">
        <v>1958</v>
      </c>
      <c r="C1388" s="227" t="s">
        <v>3207</v>
      </c>
      <c r="D1388" s="190" t="s">
        <v>99</v>
      </c>
      <c r="E1388" s="210">
        <v>871</v>
      </c>
      <c r="F1388" s="35">
        <v>41780</v>
      </c>
      <c r="G1388" s="42">
        <v>871</v>
      </c>
      <c r="H1388" s="630">
        <f t="shared" si="22"/>
        <v>0</v>
      </c>
      <c r="I1388" s="621" t="s">
        <v>27</v>
      </c>
    </row>
    <row r="1389" spans="1:9" x14ac:dyDescent="0.25">
      <c r="A1389" s="187"/>
      <c r="B1389" s="188" t="s">
        <v>1959</v>
      </c>
      <c r="C1389" s="227" t="s">
        <v>3207</v>
      </c>
      <c r="D1389" s="190" t="s">
        <v>62</v>
      </c>
      <c r="E1389" s="210">
        <v>7844</v>
      </c>
      <c r="F1389" s="35">
        <v>41780</v>
      </c>
      <c r="G1389" s="42">
        <v>7844</v>
      </c>
      <c r="H1389" s="630">
        <f t="shared" si="22"/>
        <v>0</v>
      </c>
      <c r="I1389" s="621" t="s">
        <v>12</v>
      </c>
    </row>
    <row r="1390" spans="1:9" x14ac:dyDescent="0.25">
      <c r="A1390" s="187"/>
      <c r="B1390" s="188" t="s">
        <v>1960</v>
      </c>
      <c r="C1390" s="227" t="s">
        <v>3207</v>
      </c>
      <c r="D1390" s="190" t="s">
        <v>3248</v>
      </c>
      <c r="E1390" s="210">
        <v>13793</v>
      </c>
      <c r="F1390" s="35">
        <v>41782</v>
      </c>
      <c r="G1390" s="42">
        <v>13793</v>
      </c>
      <c r="H1390" s="630">
        <f t="shared" si="22"/>
        <v>0</v>
      </c>
      <c r="I1390" s="621" t="s">
        <v>30</v>
      </c>
    </row>
    <row r="1391" spans="1:9" x14ac:dyDescent="0.25">
      <c r="A1391" s="232"/>
      <c r="B1391" s="188" t="s">
        <v>1961</v>
      </c>
      <c r="C1391" s="227" t="s">
        <v>3207</v>
      </c>
      <c r="D1391" s="190" t="s">
        <v>28</v>
      </c>
      <c r="E1391" s="210">
        <v>9802</v>
      </c>
      <c r="F1391" s="35">
        <v>41779</v>
      </c>
      <c r="G1391" s="42">
        <v>9802</v>
      </c>
      <c r="H1391" s="630">
        <f t="shared" si="22"/>
        <v>0</v>
      </c>
      <c r="I1391" s="621"/>
    </row>
    <row r="1392" spans="1:9" x14ac:dyDescent="0.25">
      <c r="A1392" s="192"/>
      <c r="B1392" s="188" t="s">
        <v>1962</v>
      </c>
      <c r="C1392" s="227" t="s">
        <v>3207</v>
      </c>
      <c r="D1392" s="190" t="s">
        <v>8</v>
      </c>
      <c r="E1392" s="210">
        <v>393</v>
      </c>
      <c r="F1392" s="35">
        <v>41779</v>
      </c>
      <c r="G1392" s="42">
        <v>393</v>
      </c>
      <c r="H1392" s="630">
        <f t="shared" si="22"/>
        <v>0</v>
      </c>
      <c r="I1392" s="621"/>
    </row>
    <row r="1393" spans="1:9" x14ac:dyDescent="0.25">
      <c r="A1393" s="192"/>
      <c r="B1393" s="188" t="s">
        <v>1963</v>
      </c>
      <c r="C1393" s="227" t="s">
        <v>3207</v>
      </c>
      <c r="D1393" s="190" t="s">
        <v>501</v>
      </c>
      <c r="E1393" s="210">
        <v>2541</v>
      </c>
      <c r="F1393" s="35">
        <v>41779</v>
      </c>
      <c r="G1393" s="42">
        <v>2541</v>
      </c>
      <c r="H1393" s="630">
        <f t="shared" si="22"/>
        <v>0</v>
      </c>
      <c r="I1393" s="621"/>
    </row>
    <row r="1394" spans="1:9" x14ac:dyDescent="0.25">
      <c r="A1394" s="192"/>
      <c r="B1394" s="188" t="s">
        <v>1964</v>
      </c>
      <c r="C1394" s="227" t="s">
        <v>3207</v>
      </c>
      <c r="D1394" s="190" t="s">
        <v>123</v>
      </c>
      <c r="E1394" s="210">
        <v>3099.5</v>
      </c>
      <c r="F1394" s="39" t="s">
        <v>3249</v>
      </c>
      <c r="G1394" s="42">
        <v>3099.5</v>
      </c>
      <c r="H1394" s="630">
        <f t="shared" si="22"/>
        <v>0</v>
      </c>
      <c r="I1394" s="621"/>
    </row>
    <row r="1395" spans="1:9" x14ac:dyDescent="0.25">
      <c r="A1395" s="192"/>
      <c r="B1395" s="188" t="s">
        <v>1965</v>
      </c>
      <c r="C1395" s="227" t="s">
        <v>3207</v>
      </c>
      <c r="D1395" s="190" t="s">
        <v>55</v>
      </c>
      <c r="E1395" s="210">
        <v>8462.5</v>
      </c>
      <c r="F1395" s="35">
        <v>41779</v>
      </c>
      <c r="G1395" s="42">
        <v>8462.5</v>
      </c>
      <c r="H1395" s="630">
        <f t="shared" si="22"/>
        <v>0</v>
      </c>
      <c r="I1395" s="621"/>
    </row>
    <row r="1396" spans="1:9" x14ac:dyDescent="0.25">
      <c r="A1396" s="192"/>
      <c r="B1396" s="188" t="s">
        <v>1966</v>
      </c>
      <c r="C1396" s="227" t="s">
        <v>3207</v>
      </c>
      <c r="D1396" s="190" t="s">
        <v>260</v>
      </c>
      <c r="E1396" s="210">
        <v>1788</v>
      </c>
      <c r="F1396" s="35">
        <v>41779</v>
      </c>
      <c r="G1396" s="42">
        <v>1788</v>
      </c>
      <c r="H1396" s="630">
        <f t="shared" si="22"/>
        <v>0</v>
      </c>
      <c r="I1396" s="621" t="s">
        <v>12</v>
      </c>
    </row>
    <row r="1397" spans="1:9" x14ac:dyDescent="0.25">
      <c r="A1397" s="192"/>
      <c r="B1397" s="188" t="s">
        <v>1968</v>
      </c>
      <c r="C1397" s="227" t="s">
        <v>3207</v>
      </c>
      <c r="D1397" s="190" t="s">
        <v>2578</v>
      </c>
      <c r="E1397" s="210">
        <v>878.5</v>
      </c>
      <c r="F1397" s="38" t="s">
        <v>3250</v>
      </c>
      <c r="G1397" s="42">
        <v>878.5</v>
      </c>
      <c r="H1397" s="630">
        <f t="shared" si="22"/>
        <v>0</v>
      </c>
      <c r="I1397" s="621" t="s">
        <v>12</v>
      </c>
    </row>
    <row r="1398" spans="1:9" x14ac:dyDescent="0.25">
      <c r="A1398" s="192"/>
      <c r="B1398" s="188" t="s">
        <v>1969</v>
      </c>
      <c r="C1398" s="227" t="s">
        <v>3207</v>
      </c>
      <c r="D1398" s="190" t="s">
        <v>349</v>
      </c>
      <c r="E1398" s="210">
        <v>2279.5</v>
      </c>
      <c r="F1398" s="35">
        <v>41779</v>
      </c>
      <c r="G1398" s="42">
        <v>2279.5</v>
      </c>
      <c r="H1398" s="630">
        <f t="shared" si="22"/>
        <v>0</v>
      </c>
      <c r="I1398" s="621"/>
    </row>
    <row r="1399" spans="1:9" x14ac:dyDescent="0.25">
      <c r="A1399" s="192"/>
      <c r="B1399" s="188" t="s">
        <v>1970</v>
      </c>
      <c r="C1399" s="227" t="s">
        <v>3207</v>
      </c>
      <c r="D1399" s="190" t="s">
        <v>119</v>
      </c>
      <c r="E1399" s="210">
        <v>2563.5</v>
      </c>
      <c r="F1399" s="35">
        <v>41779</v>
      </c>
      <c r="G1399" s="42">
        <v>2563.5</v>
      </c>
      <c r="H1399" s="630">
        <f t="shared" si="22"/>
        <v>0</v>
      </c>
      <c r="I1399" s="621" t="s">
        <v>12</v>
      </c>
    </row>
    <row r="1400" spans="1:9" x14ac:dyDescent="0.25">
      <c r="A1400" s="192"/>
      <c r="B1400" s="188" t="s">
        <v>1971</v>
      </c>
      <c r="C1400" s="227" t="s">
        <v>3207</v>
      </c>
      <c r="D1400" s="190" t="s">
        <v>206</v>
      </c>
      <c r="E1400" s="210">
        <v>675</v>
      </c>
      <c r="F1400" s="35">
        <v>41780</v>
      </c>
      <c r="G1400" s="42">
        <v>675</v>
      </c>
      <c r="H1400" s="630">
        <f t="shared" si="22"/>
        <v>0</v>
      </c>
      <c r="I1400" s="621" t="s">
        <v>30</v>
      </c>
    </row>
    <row r="1401" spans="1:9" x14ac:dyDescent="0.25">
      <c r="A1401" s="192"/>
      <c r="B1401" s="188" t="s">
        <v>1973</v>
      </c>
      <c r="C1401" s="227" t="s">
        <v>3207</v>
      </c>
      <c r="D1401" s="190" t="s">
        <v>32</v>
      </c>
      <c r="E1401" s="210">
        <v>14364</v>
      </c>
      <c r="F1401" s="35">
        <v>41780</v>
      </c>
      <c r="G1401" s="42">
        <v>14364</v>
      </c>
      <c r="H1401" s="630">
        <f t="shared" si="22"/>
        <v>0</v>
      </c>
      <c r="I1401" s="621" t="s">
        <v>30</v>
      </c>
    </row>
    <row r="1402" spans="1:9" x14ac:dyDescent="0.25">
      <c r="A1402" s="192"/>
      <c r="B1402" s="188" t="s">
        <v>1974</v>
      </c>
      <c r="C1402" s="227" t="s">
        <v>3207</v>
      </c>
      <c r="D1402" s="190" t="s">
        <v>1778</v>
      </c>
      <c r="E1402" s="210">
        <v>821</v>
      </c>
      <c r="F1402" s="35">
        <v>41780</v>
      </c>
      <c r="G1402" s="42">
        <v>821</v>
      </c>
      <c r="H1402" s="630">
        <f t="shared" si="22"/>
        <v>0</v>
      </c>
      <c r="I1402" s="621" t="s">
        <v>30</v>
      </c>
    </row>
    <row r="1403" spans="1:9" x14ac:dyDescent="0.25">
      <c r="A1403" s="192"/>
      <c r="B1403" s="188" t="s">
        <v>1976</v>
      </c>
      <c r="C1403" s="227" t="s">
        <v>3207</v>
      </c>
      <c r="D1403" s="190" t="s">
        <v>183</v>
      </c>
      <c r="E1403" s="210">
        <v>5724</v>
      </c>
      <c r="F1403" s="35">
        <v>41781</v>
      </c>
      <c r="G1403" s="42">
        <v>5724</v>
      </c>
      <c r="H1403" s="630">
        <f t="shared" si="22"/>
        <v>0</v>
      </c>
      <c r="I1403" s="621" t="s">
        <v>30</v>
      </c>
    </row>
    <row r="1404" spans="1:9" x14ac:dyDescent="0.25">
      <c r="A1404" s="192"/>
      <c r="B1404" s="188" t="s">
        <v>1977</v>
      </c>
      <c r="C1404" s="227" t="s">
        <v>3207</v>
      </c>
      <c r="D1404" s="190" t="s">
        <v>338</v>
      </c>
      <c r="E1404" s="210">
        <v>269.5</v>
      </c>
      <c r="F1404" s="35">
        <v>41780</v>
      </c>
      <c r="G1404" s="42">
        <v>269.5</v>
      </c>
      <c r="H1404" s="630">
        <f t="shared" si="22"/>
        <v>0</v>
      </c>
      <c r="I1404" s="621" t="s">
        <v>30</v>
      </c>
    </row>
    <row r="1405" spans="1:9" x14ac:dyDescent="0.25">
      <c r="A1405" s="192"/>
      <c r="B1405" s="188" t="s">
        <v>1978</v>
      </c>
      <c r="C1405" s="227" t="s">
        <v>3207</v>
      </c>
      <c r="D1405" s="190" t="s">
        <v>47</v>
      </c>
      <c r="E1405" s="210">
        <v>3401</v>
      </c>
      <c r="F1405" s="35">
        <v>41780</v>
      </c>
      <c r="G1405" s="42">
        <v>3401</v>
      </c>
      <c r="H1405" s="630">
        <f t="shared" si="22"/>
        <v>0</v>
      </c>
      <c r="I1405" s="621" t="s">
        <v>30</v>
      </c>
    </row>
    <row r="1406" spans="1:9" x14ac:dyDescent="0.25">
      <c r="A1406" s="192"/>
      <c r="B1406" s="188" t="s">
        <v>1980</v>
      </c>
      <c r="C1406" s="227" t="s">
        <v>3207</v>
      </c>
      <c r="D1406" s="190" t="s">
        <v>58</v>
      </c>
      <c r="E1406" s="210">
        <v>4713</v>
      </c>
      <c r="F1406" s="35">
        <v>41780</v>
      </c>
      <c r="G1406" s="42">
        <v>4713</v>
      </c>
      <c r="H1406" s="630">
        <f t="shared" si="22"/>
        <v>0</v>
      </c>
      <c r="I1406" s="621" t="s">
        <v>30</v>
      </c>
    </row>
    <row r="1407" spans="1:9" x14ac:dyDescent="0.25">
      <c r="A1407" s="192"/>
      <c r="B1407" s="188" t="s">
        <v>1981</v>
      </c>
      <c r="C1407" s="227" t="s">
        <v>3207</v>
      </c>
      <c r="D1407" s="190" t="s">
        <v>8</v>
      </c>
      <c r="E1407" s="210">
        <v>919</v>
      </c>
      <c r="F1407" s="35">
        <v>41779</v>
      </c>
      <c r="G1407" s="42">
        <v>919</v>
      </c>
      <c r="H1407" s="630">
        <f t="shared" si="22"/>
        <v>0</v>
      </c>
      <c r="I1407" s="621"/>
    </row>
    <row r="1408" spans="1:9" x14ac:dyDescent="0.25">
      <c r="A1408" s="192"/>
      <c r="B1408" s="188" t="s">
        <v>1982</v>
      </c>
      <c r="C1408" s="227" t="s">
        <v>3207</v>
      </c>
      <c r="D1408" s="190" t="s">
        <v>58</v>
      </c>
      <c r="E1408" s="210">
        <v>3288.5</v>
      </c>
      <c r="F1408" s="35">
        <v>41780</v>
      </c>
      <c r="G1408" s="42">
        <v>3288.5</v>
      </c>
      <c r="H1408" s="630">
        <f t="shared" si="22"/>
        <v>0</v>
      </c>
      <c r="I1408" s="621" t="s">
        <v>30</v>
      </c>
    </row>
    <row r="1409" spans="1:9" x14ac:dyDescent="0.25">
      <c r="A1409" s="192"/>
      <c r="B1409" s="188" t="s">
        <v>1983</v>
      </c>
      <c r="C1409" s="227" t="s">
        <v>3207</v>
      </c>
      <c r="D1409" s="190" t="s">
        <v>29</v>
      </c>
      <c r="E1409" s="210">
        <v>2689</v>
      </c>
      <c r="F1409" s="35">
        <v>41780</v>
      </c>
      <c r="G1409" s="42">
        <v>2689</v>
      </c>
      <c r="H1409" s="630">
        <f t="shared" si="22"/>
        <v>0</v>
      </c>
      <c r="I1409" s="621" t="s">
        <v>30</v>
      </c>
    </row>
    <row r="1410" spans="1:9" x14ac:dyDescent="0.25">
      <c r="A1410" s="192"/>
      <c r="B1410" s="188" t="s">
        <v>1984</v>
      </c>
      <c r="C1410" s="227" t="s">
        <v>3207</v>
      </c>
      <c r="D1410" s="190" t="s">
        <v>163</v>
      </c>
      <c r="E1410" s="210">
        <v>3182.5</v>
      </c>
      <c r="F1410" s="35">
        <v>41779</v>
      </c>
      <c r="G1410" s="42">
        <v>3182.5</v>
      </c>
      <c r="H1410" s="630">
        <f t="shared" si="22"/>
        <v>0</v>
      </c>
      <c r="I1410" s="621"/>
    </row>
    <row r="1411" spans="1:9" x14ac:dyDescent="0.25">
      <c r="A1411" s="192"/>
      <c r="B1411" s="188" t="s">
        <v>1985</v>
      </c>
      <c r="C1411" s="227" t="s">
        <v>3207</v>
      </c>
      <c r="D1411" s="190" t="s">
        <v>22</v>
      </c>
      <c r="E1411" s="210">
        <v>2411</v>
      </c>
      <c r="F1411" s="35">
        <v>41779</v>
      </c>
      <c r="G1411" s="42">
        <v>2411</v>
      </c>
      <c r="H1411" s="630">
        <f t="shared" si="22"/>
        <v>0</v>
      </c>
      <c r="I1411" s="621"/>
    </row>
    <row r="1412" spans="1:9" x14ac:dyDescent="0.25">
      <c r="A1412" s="192"/>
      <c r="B1412" s="188" t="s">
        <v>1986</v>
      </c>
      <c r="C1412" s="227" t="s">
        <v>3207</v>
      </c>
      <c r="D1412" s="190" t="s">
        <v>130</v>
      </c>
      <c r="E1412" s="210">
        <v>6693.5</v>
      </c>
      <c r="F1412" s="35">
        <v>41782</v>
      </c>
      <c r="G1412" s="42">
        <v>6693.5</v>
      </c>
      <c r="H1412" s="630">
        <f t="shared" si="22"/>
        <v>0</v>
      </c>
      <c r="I1412" s="621" t="s">
        <v>21</v>
      </c>
    </row>
    <row r="1413" spans="1:9" x14ac:dyDescent="0.25">
      <c r="A1413" s="192"/>
      <c r="B1413" s="188" t="s">
        <v>1987</v>
      </c>
      <c r="C1413" s="227" t="s">
        <v>3207</v>
      </c>
      <c r="D1413" s="190" t="s">
        <v>366</v>
      </c>
      <c r="E1413" s="210">
        <v>2314</v>
      </c>
      <c r="F1413" s="35">
        <v>41779</v>
      </c>
      <c r="G1413" s="42">
        <v>2314</v>
      </c>
      <c r="H1413" s="630">
        <f t="shared" si="22"/>
        <v>0</v>
      </c>
      <c r="I1413" s="621" t="s">
        <v>21</v>
      </c>
    </row>
    <row r="1414" spans="1:9" x14ac:dyDescent="0.25">
      <c r="A1414" s="192"/>
      <c r="B1414" s="188" t="s">
        <v>1989</v>
      </c>
      <c r="C1414" s="227" t="s">
        <v>3207</v>
      </c>
      <c r="D1414" s="190" t="s">
        <v>3251</v>
      </c>
      <c r="E1414" s="210">
        <v>9480</v>
      </c>
      <c r="F1414" s="38" t="s">
        <v>3252</v>
      </c>
      <c r="G1414" s="42">
        <v>9480</v>
      </c>
      <c r="H1414" s="630">
        <f t="shared" si="22"/>
        <v>0</v>
      </c>
      <c r="I1414" s="621" t="s">
        <v>21</v>
      </c>
    </row>
    <row r="1415" spans="1:9" x14ac:dyDescent="0.25">
      <c r="A1415" s="192"/>
      <c r="B1415" s="188" t="s">
        <v>1991</v>
      </c>
      <c r="C1415" s="227" t="s">
        <v>3207</v>
      </c>
      <c r="D1415" s="190" t="s">
        <v>8</v>
      </c>
      <c r="E1415" s="210">
        <v>470</v>
      </c>
      <c r="F1415" s="35">
        <v>41779</v>
      </c>
      <c r="G1415" s="42">
        <v>470</v>
      </c>
      <c r="H1415" s="630">
        <f t="shared" ref="H1415:H1478" si="23">E1415-G1415</f>
        <v>0</v>
      </c>
      <c r="I1415" s="621"/>
    </row>
    <row r="1416" spans="1:9" x14ac:dyDescent="0.25">
      <c r="A1416" s="192"/>
      <c r="B1416" s="188" t="s">
        <v>1992</v>
      </c>
      <c r="C1416" s="227" t="s">
        <v>3207</v>
      </c>
      <c r="D1416" s="190" t="s">
        <v>115</v>
      </c>
      <c r="E1416" s="210">
        <v>846.5</v>
      </c>
      <c r="F1416" s="35">
        <v>41779</v>
      </c>
      <c r="G1416" s="42">
        <v>846.5</v>
      </c>
      <c r="H1416" s="630">
        <f t="shared" si="23"/>
        <v>0</v>
      </c>
      <c r="I1416" s="621"/>
    </row>
    <row r="1417" spans="1:9" x14ac:dyDescent="0.25">
      <c r="A1417" s="192"/>
      <c r="B1417" s="188" t="s">
        <v>1994</v>
      </c>
      <c r="C1417" s="227" t="s">
        <v>3207</v>
      </c>
      <c r="D1417" s="190" t="s">
        <v>8</v>
      </c>
      <c r="E1417" s="210">
        <v>626.5</v>
      </c>
      <c r="F1417" s="35">
        <v>41779</v>
      </c>
      <c r="G1417" s="42">
        <v>626.5</v>
      </c>
      <c r="H1417" s="630">
        <f t="shared" si="23"/>
        <v>0</v>
      </c>
      <c r="I1417" s="621"/>
    </row>
    <row r="1418" spans="1:9" x14ac:dyDescent="0.25">
      <c r="A1418" s="192"/>
      <c r="B1418" s="188" t="s">
        <v>1996</v>
      </c>
      <c r="C1418" s="227" t="s">
        <v>3207</v>
      </c>
      <c r="D1418" s="190" t="s">
        <v>51</v>
      </c>
      <c r="E1418" s="210">
        <v>1224.5</v>
      </c>
      <c r="F1418" s="39" t="s">
        <v>3253</v>
      </c>
      <c r="G1418" s="42">
        <v>1224.5</v>
      </c>
      <c r="H1418" s="630">
        <f t="shared" si="23"/>
        <v>0</v>
      </c>
      <c r="I1418" s="621"/>
    </row>
    <row r="1419" spans="1:9" x14ac:dyDescent="0.25">
      <c r="A1419" s="192"/>
      <c r="B1419" s="188" t="s">
        <v>1997</v>
      </c>
      <c r="C1419" s="227" t="s">
        <v>3207</v>
      </c>
      <c r="D1419" s="190" t="s">
        <v>769</v>
      </c>
      <c r="E1419" s="210">
        <v>4191.5</v>
      </c>
      <c r="F1419" s="35">
        <v>41779</v>
      </c>
      <c r="G1419" s="42">
        <v>4191.5</v>
      </c>
      <c r="H1419" s="630">
        <f t="shared" si="23"/>
        <v>0</v>
      </c>
      <c r="I1419" s="621"/>
    </row>
    <row r="1420" spans="1:9" x14ac:dyDescent="0.25">
      <c r="A1420" s="192"/>
      <c r="B1420" s="188" t="s">
        <v>1998</v>
      </c>
      <c r="C1420" s="227" t="s">
        <v>3207</v>
      </c>
      <c r="D1420" s="190" t="s">
        <v>66</v>
      </c>
      <c r="E1420" s="210">
        <v>1500</v>
      </c>
      <c r="F1420" s="35">
        <v>41779</v>
      </c>
      <c r="G1420" s="42">
        <v>1500</v>
      </c>
      <c r="H1420" s="630">
        <f t="shared" si="23"/>
        <v>0</v>
      </c>
      <c r="I1420" s="621" t="s">
        <v>3254</v>
      </c>
    </row>
    <row r="1421" spans="1:9" x14ac:dyDescent="0.25">
      <c r="A1421" s="192"/>
      <c r="B1421" s="188" t="s">
        <v>2000</v>
      </c>
      <c r="C1421" s="227" t="s">
        <v>3207</v>
      </c>
      <c r="D1421" s="190" t="s">
        <v>3255</v>
      </c>
      <c r="E1421" s="210">
        <v>2558.6</v>
      </c>
      <c r="F1421" s="35">
        <v>41779</v>
      </c>
      <c r="G1421" s="42">
        <v>2558.6</v>
      </c>
      <c r="H1421" s="630">
        <f t="shared" si="23"/>
        <v>0</v>
      </c>
      <c r="I1421" s="621"/>
    </row>
    <row r="1422" spans="1:9" x14ac:dyDescent="0.25">
      <c r="A1422" s="192"/>
      <c r="B1422" s="188" t="s">
        <v>2002</v>
      </c>
      <c r="C1422" s="227" t="s">
        <v>3207</v>
      </c>
      <c r="D1422" s="190" t="s">
        <v>8</v>
      </c>
      <c r="E1422" s="210">
        <v>441</v>
      </c>
      <c r="F1422" s="35">
        <v>41779</v>
      </c>
      <c r="G1422" s="42">
        <v>441</v>
      </c>
      <c r="H1422" s="630">
        <f t="shared" si="23"/>
        <v>0</v>
      </c>
      <c r="I1422" s="621"/>
    </row>
    <row r="1423" spans="1:9" x14ac:dyDescent="0.25">
      <c r="A1423" s="192"/>
      <c r="B1423" s="188" t="s">
        <v>2004</v>
      </c>
      <c r="C1423" s="227" t="s">
        <v>3207</v>
      </c>
      <c r="D1423" s="190" t="s">
        <v>16</v>
      </c>
      <c r="E1423" s="210">
        <v>181821</v>
      </c>
      <c r="F1423" s="38">
        <v>41816</v>
      </c>
      <c r="G1423" s="219">
        <v>181821</v>
      </c>
      <c r="H1423" s="630">
        <f t="shared" si="23"/>
        <v>0</v>
      </c>
      <c r="I1423" s="621"/>
    </row>
    <row r="1424" spans="1:9" x14ac:dyDescent="0.25">
      <c r="A1424" s="192"/>
      <c r="B1424" s="188" t="s">
        <v>2005</v>
      </c>
      <c r="C1424" s="227" t="s">
        <v>3207</v>
      </c>
      <c r="D1424" s="190" t="s">
        <v>215</v>
      </c>
      <c r="E1424" s="210">
        <v>4263</v>
      </c>
      <c r="F1424" s="35">
        <v>41779</v>
      </c>
      <c r="G1424" s="42">
        <v>4263</v>
      </c>
      <c r="H1424" s="630">
        <f t="shared" si="23"/>
        <v>0</v>
      </c>
      <c r="I1424" s="621"/>
    </row>
    <row r="1425" spans="1:9" x14ac:dyDescent="0.25">
      <c r="A1425" s="192"/>
      <c r="B1425" s="188" t="s">
        <v>2008</v>
      </c>
      <c r="C1425" s="227" t="s">
        <v>3207</v>
      </c>
      <c r="D1425" s="190" t="s">
        <v>8</v>
      </c>
      <c r="E1425" s="210">
        <v>1629.6</v>
      </c>
      <c r="F1425" s="35">
        <v>41779</v>
      </c>
      <c r="G1425" s="42">
        <v>1629.6</v>
      </c>
      <c r="H1425" s="630">
        <f t="shared" si="23"/>
        <v>0</v>
      </c>
      <c r="I1425" s="621"/>
    </row>
    <row r="1426" spans="1:9" x14ac:dyDescent="0.25">
      <c r="A1426" s="192"/>
      <c r="B1426" s="188" t="s">
        <v>2010</v>
      </c>
      <c r="C1426" s="227" t="s">
        <v>3207</v>
      </c>
      <c r="D1426" s="190" t="s">
        <v>179</v>
      </c>
      <c r="E1426" s="210">
        <v>10061</v>
      </c>
      <c r="F1426" s="35">
        <v>41780</v>
      </c>
      <c r="G1426" s="54">
        <v>10061</v>
      </c>
      <c r="H1426" s="630">
        <f t="shared" si="23"/>
        <v>0</v>
      </c>
      <c r="I1426" s="621" t="s">
        <v>21</v>
      </c>
    </row>
    <row r="1427" spans="1:9" x14ac:dyDescent="0.25">
      <c r="A1427" s="192"/>
      <c r="B1427" s="188" t="s">
        <v>2012</v>
      </c>
      <c r="C1427" s="227" t="s">
        <v>3207</v>
      </c>
      <c r="D1427" s="190" t="s">
        <v>498</v>
      </c>
      <c r="E1427" s="210">
        <v>745</v>
      </c>
      <c r="F1427" s="35">
        <v>41780</v>
      </c>
      <c r="G1427" s="54">
        <v>745</v>
      </c>
      <c r="H1427" s="630">
        <f t="shared" si="23"/>
        <v>0</v>
      </c>
      <c r="I1427" s="621" t="s">
        <v>217</v>
      </c>
    </row>
    <row r="1428" spans="1:9" x14ac:dyDescent="0.25">
      <c r="A1428" s="192"/>
      <c r="B1428" s="188" t="s">
        <v>2013</v>
      </c>
      <c r="C1428" s="227" t="s">
        <v>3207</v>
      </c>
      <c r="D1428" s="190" t="s">
        <v>233</v>
      </c>
      <c r="E1428" s="210">
        <v>1145.4000000000001</v>
      </c>
      <c r="F1428" s="35">
        <v>41780</v>
      </c>
      <c r="G1428" s="54">
        <v>1145.4000000000001</v>
      </c>
      <c r="H1428" s="630">
        <f t="shared" si="23"/>
        <v>0</v>
      </c>
      <c r="I1428" s="621" t="s">
        <v>217</v>
      </c>
    </row>
    <row r="1429" spans="1:9" x14ac:dyDescent="0.25">
      <c r="A1429" s="192"/>
      <c r="B1429" s="188" t="s">
        <v>2014</v>
      </c>
      <c r="C1429" s="227" t="s">
        <v>3207</v>
      </c>
      <c r="D1429" s="190" t="s">
        <v>351</v>
      </c>
      <c r="E1429" s="210">
        <v>1154.4000000000001</v>
      </c>
      <c r="F1429" s="35">
        <v>41780</v>
      </c>
      <c r="G1429" s="54">
        <v>1154.4000000000001</v>
      </c>
      <c r="H1429" s="630">
        <f t="shared" si="23"/>
        <v>0</v>
      </c>
      <c r="I1429" s="621"/>
    </row>
    <row r="1430" spans="1:9" x14ac:dyDescent="0.25">
      <c r="A1430" s="192"/>
      <c r="B1430" s="188" t="s">
        <v>2015</v>
      </c>
      <c r="C1430" s="227" t="s">
        <v>3207</v>
      </c>
      <c r="D1430" s="190" t="s">
        <v>231</v>
      </c>
      <c r="E1430" s="210">
        <v>870</v>
      </c>
      <c r="F1430" s="35">
        <v>41780</v>
      </c>
      <c r="G1430" s="54">
        <v>870</v>
      </c>
      <c r="H1430" s="630">
        <f t="shared" si="23"/>
        <v>0</v>
      </c>
      <c r="I1430" s="621" t="s">
        <v>217</v>
      </c>
    </row>
    <row r="1431" spans="1:9" x14ac:dyDescent="0.25">
      <c r="A1431" s="192"/>
      <c r="B1431" s="188" t="s">
        <v>2017</v>
      </c>
      <c r="C1431" s="227" t="s">
        <v>3207</v>
      </c>
      <c r="D1431" s="190" t="s">
        <v>99</v>
      </c>
      <c r="E1431" s="210">
        <v>1425</v>
      </c>
      <c r="F1431" s="35">
        <v>41780</v>
      </c>
      <c r="G1431" s="54">
        <v>1425</v>
      </c>
      <c r="H1431" s="630">
        <f t="shared" si="23"/>
        <v>0</v>
      </c>
      <c r="I1431" s="621" t="s">
        <v>217</v>
      </c>
    </row>
    <row r="1432" spans="1:9" x14ac:dyDescent="0.25">
      <c r="A1432" s="192"/>
      <c r="B1432" s="188" t="s">
        <v>2018</v>
      </c>
      <c r="C1432" s="227" t="s">
        <v>3207</v>
      </c>
      <c r="D1432" s="190" t="s">
        <v>80</v>
      </c>
      <c r="E1432" s="210">
        <v>1920.5</v>
      </c>
      <c r="F1432" s="35">
        <v>41780</v>
      </c>
      <c r="G1432" s="54">
        <v>1920.5</v>
      </c>
      <c r="H1432" s="630">
        <f t="shared" si="23"/>
        <v>0</v>
      </c>
      <c r="I1432" s="621" t="s">
        <v>217</v>
      </c>
    </row>
    <row r="1433" spans="1:9" x14ac:dyDescent="0.25">
      <c r="A1433" s="192"/>
      <c r="B1433" s="188" t="s">
        <v>2019</v>
      </c>
      <c r="C1433" s="227" t="s">
        <v>3207</v>
      </c>
      <c r="D1433" s="190" t="s">
        <v>78</v>
      </c>
      <c r="E1433" s="210">
        <v>2666.5</v>
      </c>
      <c r="F1433" s="35">
        <v>41780</v>
      </c>
      <c r="G1433" s="54">
        <v>2666.5</v>
      </c>
      <c r="H1433" s="630">
        <f t="shared" si="23"/>
        <v>0</v>
      </c>
      <c r="I1433" s="621" t="s">
        <v>217</v>
      </c>
    </row>
    <row r="1434" spans="1:9" x14ac:dyDescent="0.25">
      <c r="A1434" s="192"/>
      <c r="B1434" s="188" t="s">
        <v>2020</v>
      </c>
      <c r="C1434" s="227" t="s">
        <v>3207</v>
      </c>
      <c r="D1434" s="190" t="s">
        <v>3256</v>
      </c>
      <c r="E1434" s="210">
        <v>6968.5</v>
      </c>
      <c r="F1434" s="35">
        <v>41780</v>
      </c>
      <c r="G1434" s="54">
        <v>6968.5</v>
      </c>
      <c r="H1434" s="630">
        <f t="shared" si="23"/>
        <v>0</v>
      </c>
      <c r="I1434" s="621" t="s">
        <v>217</v>
      </c>
    </row>
    <row r="1435" spans="1:9" x14ac:dyDescent="0.25">
      <c r="A1435" s="192"/>
      <c r="B1435" s="188" t="s">
        <v>2021</v>
      </c>
      <c r="C1435" s="227" t="s">
        <v>3207</v>
      </c>
      <c r="D1435" s="190" t="s">
        <v>307</v>
      </c>
      <c r="E1435" s="210">
        <v>6888.5</v>
      </c>
      <c r="F1435" s="38" t="s">
        <v>3450</v>
      </c>
      <c r="G1435" s="54">
        <v>6888.5</v>
      </c>
      <c r="H1435" s="630">
        <f t="shared" si="23"/>
        <v>0</v>
      </c>
      <c r="I1435" s="621" t="s">
        <v>217</v>
      </c>
    </row>
    <row r="1436" spans="1:9" x14ac:dyDescent="0.25">
      <c r="A1436" s="192"/>
      <c r="B1436" s="188" t="s">
        <v>2022</v>
      </c>
      <c r="C1436" s="227" t="s">
        <v>3207</v>
      </c>
      <c r="D1436" s="190" t="s">
        <v>257</v>
      </c>
      <c r="E1436" s="210">
        <v>15948</v>
      </c>
      <c r="F1436" s="35">
        <v>41780</v>
      </c>
      <c r="G1436" s="54">
        <v>15948</v>
      </c>
      <c r="H1436" s="630">
        <f t="shared" si="23"/>
        <v>0</v>
      </c>
      <c r="I1436" s="621" t="s">
        <v>217</v>
      </c>
    </row>
    <row r="1437" spans="1:9" x14ac:dyDescent="0.25">
      <c r="A1437" s="192"/>
      <c r="B1437" s="188" t="s">
        <v>2024</v>
      </c>
      <c r="C1437" s="227" t="s">
        <v>3207</v>
      </c>
      <c r="D1437" s="190" t="s">
        <v>144</v>
      </c>
      <c r="E1437" s="210">
        <v>2870.4</v>
      </c>
      <c r="F1437" s="35">
        <v>41780</v>
      </c>
      <c r="G1437" s="54">
        <v>2870.4</v>
      </c>
      <c r="H1437" s="630">
        <f t="shared" si="23"/>
        <v>0</v>
      </c>
      <c r="I1437" s="621" t="s">
        <v>217</v>
      </c>
    </row>
    <row r="1438" spans="1:9" x14ac:dyDescent="0.25">
      <c r="A1438" s="192"/>
      <c r="B1438" s="188" t="s">
        <v>2025</v>
      </c>
      <c r="C1438" s="227" t="s">
        <v>3207</v>
      </c>
      <c r="D1438" s="190" t="s">
        <v>763</v>
      </c>
      <c r="E1438" s="210">
        <v>29167</v>
      </c>
      <c r="F1438" s="45" t="s">
        <v>3257</v>
      </c>
      <c r="G1438" s="42">
        <v>29167</v>
      </c>
      <c r="H1438" s="630">
        <f t="shared" si="23"/>
        <v>0</v>
      </c>
      <c r="I1438" s="621" t="s">
        <v>65</v>
      </c>
    </row>
    <row r="1439" spans="1:9" x14ac:dyDescent="0.25">
      <c r="A1439" s="192"/>
      <c r="B1439" s="188" t="s">
        <v>2026</v>
      </c>
      <c r="C1439" s="227" t="s">
        <v>3207</v>
      </c>
      <c r="D1439" s="190" t="s">
        <v>98</v>
      </c>
      <c r="E1439" s="210">
        <v>13079</v>
      </c>
      <c r="F1439" s="35">
        <v>41780</v>
      </c>
      <c r="G1439" s="42">
        <v>13079</v>
      </c>
      <c r="H1439" s="630">
        <f t="shared" si="23"/>
        <v>0</v>
      </c>
      <c r="I1439" s="621" t="s">
        <v>12</v>
      </c>
    </row>
    <row r="1440" spans="1:9" x14ac:dyDescent="0.25">
      <c r="A1440" s="192"/>
      <c r="B1440" s="188" t="s">
        <v>2027</v>
      </c>
      <c r="C1440" s="227" t="s">
        <v>3207</v>
      </c>
      <c r="D1440" s="190" t="s">
        <v>68</v>
      </c>
      <c r="E1440" s="210">
        <v>2115</v>
      </c>
      <c r="F1440" s="35">
        <v>41780</v>
      </c>
      <c r="G1440" s="42">
        <v>2115</v>
      </c>
      <c r="H1440" s="630">
        <f t="shared" si="23"/>
        <v>0</v>
      </c>
      <c r="I1440" s="621" t="s">
        <v>12</v>
      </c>
    </row>
    <row r="1441" spans="1:9" x14ac:dyDescent="0.25">
      <c r="A1441" s="192"/>
      <c r="B1441" s="188" t="s">
        <v>2028</v>
      </c>
      <c r="C1441" s="227" t="s">
        <v>3207</v>
      </c>
      <c r="D1441" s="190" t="s">
        <v>76</v>
      </c>
      <c r="E1441" s="210">
        <v>1279.5</v>
      </c>
      <c r="F1441" s="35">
        <v>41779</v>
      </c>
      <c r="G1441" s="42">
        <v>1279.5</v>
      </c>
      <c r="H1441" s="630">
        <f t="shared" si="23"/>
        <v>0</v>
      </c>
      <c r="I1441" s="621" t="s">
        <v>65</v>
      </c>
    </row>
    <row r="1442" spans="1:9" x14ac:dyDescent="0.25">
      <c r="A1442" s="192"/>
      <c r="B1442" s="188" t="s">
        <v>2029</v>
      </c>
      <c r="C1442" s="227" t="s">
        <v>3207</v>
      </c>
      <c r="D1442" s="190" t="s">
        <v>3201</v>
      </c>
      <c r="E1442" s="210">
        <v>3360</v>
      </c>
      <c r="F1442" s="35">
        <v>41779</v>
      </c>
      <c r="G1442" s="42">
        <v>3360</v>
      </c>
      <c r="H1442" s="630">
        <f t="shared" si="23"/>
        <v>0</v>
      </c>
      <c r="I1442" s="621"/>
    </row>
    <row r="1443" spans="1:9" x14ac:dyDescent="0.25">
      <c r="A1443" s="192">
        <v>41780</v>
      </c>
      <c r="B1443" s="188" t="s">
        <v>2030</v>
      </c>
      <c r="C1443" s="227" t="s">
        <v>3207</v>
      </c>
      <c r="D1443" s="196" t="s">
        <v>3108</v>
      </c>
      <c r="E1443" s="215">
        <v>0</v>
      </c>
      <c r="F1443" s="35"/>
      <c r="G1443" s="42">
        <v>0</v>
      </c>
      <c r="H1443" s="630">
        <f t="shared" si="23"/>
        <v>0</v>
      </c>
      <c r="I1443" s="628" t="s">
        <v>3258</v>
      </c>
    </row>
    <row r="1444" spans="1:9" x14ac:dyDescent="0.25">
      <c r="A1444" s="192"/>
      <c r="B1444" s="188" t="s">
        <v>2032</v>
      </c>
      <c r="C1444" s="227" t="s">
        <v>3207</v>
      </c>
      <c r="D1444" s="190" t="s">
        <v>14</v>
      </c>
      <c r="E1444" s="210">
        <v>5217.6000000000004</v>
      </c>
      <c r="F1444" s="35">
        <v>41780</v>
      </c>
      <c r="G1444" s="42">
        <v>5217.6000000000004</v>
      </c>
      <c r="H1444" s="630">
        <f t="shared" si="23"/>
        <v>0</v>
      </c>
      <c r="I1444" s="628" t="s">
        <v>65</v>
      </c>
    </row>
    <row r="1445" spans="1:9" x14ac:dyDescent="0.25">
      <c r="A1445" s="192"/>
      <c r="B1445" s="188" t="s">
        <v>2033</v>
      </c>
      <c r="C1445" s="227" t="s">
        <v>3207</v>
      </c>
      <c r="D1445" s="190" t="s">
        <v>269</v>
      </c>
      <c r="E1445" s="210">
        <v>10729.4</v>
      </c>
      <c r="F1445" s="35">
        <v>41780</v>
      </c>
      <c r="G1445" s="42">
        <v>10729.4</v>
      </c>
      <c r="H1445" s="630">
        <f t="shared" si="23"/>
        <v>0</v>
      </c>
      <c r="I1445" s="628"/>
    </row>
    <row r="1446" spans="1:9" x14ac:dyDescent="0.25">
      <c r="A1446" s="192"/>
      <c r="B1446" s="188" t="s">
        <v>2034</v>
      </c>
      <c r="C1446" s="227" t="s">
        <v>3207</v>
      </c>
      <c r="D1446" s="190" t="s">
        <v>501</v>
      </c>
      <c r="E1446" s="210">
        <v>1875</v>
      </c>
      <c r="F1446" s="35">
        <v>41780</v>
      </c>
      <c r="G1446" s="42">
        <v>1875</v>
      </c>
      <c r="H1446" s="630">
        <f t="shared" si="23"/>
        <v>0</v>
      </c>
      <c r="I1446" s="628"/>
    </row>
    <row r="1447" spans="1:9" x14ac:dyDescent="0.25">
      <c r="A1447" s="192"/>
      <c r="B1447" s="188" t="s">
        <v>2036</v>
      </c>
      <c r="C1447" s="227" t="s">
        <v>3207</v>
      </c>
      <c r="D1447" s="190" t="s">
        <v>123</v>
      </c>
      <c r="E1447" s="210">
        <v>4285</v>
      </c>
      <c r="F1447" s="38" t="s">
        <v>3259</v>
      </c>
      <c r="G1447" s="42">
        <v>4285</v>
      </c>
      <c r="H1447" s="630">
        <f t="shared" si="23"/>
        <v>0</v>
      </c>
      <c r="I1447" s="628"/>
    </row>
    <row r="1448" spans="1:9" x14ac:dyDescent="0.25">
      <c r="A1448" s="192"/>
      <c r="B1448" s="188" t="s">
        <v>2037</v>
      </c>
      <c r="C1448" s="227" t="s">
        <v>3207</v>
      </c>
      <c r="D1448" s="190" t="s">
        <v>11</v>
      </c>
      <c r="E1448" s="210">
        <v>47898.96</v>
      </c>
      <c r="F1448" s="38">
        <v>41796</v>
      </c>
      <c r="G1448" s="219">
        <v>47898.96</v>
      </c>
      <c r="H1448" s="630">
        <f t="shared" si="23"/>
        <v>0</v>
      </c>
      <c r="I1448" s="628" t="s">
        <v>65</v>
      </c>
    </row>
    <row r="1449" spans="1:9" x14ac:dyDescent="0.25">
      <c r="A1449" s="192"/>
      <c r="B1449" s="188" t="s">
        <v>2038</v>
      </c>
      <c r="C1449" s="227" t="s">
        <v>3207</v>
      </c>
      <c r="D1449" s="190" t="s">
        <v>3260</v>
      </c>
      <c r="E1449" s="210">
        <v>3725</v>
      </c>
      <c r="F1449" s="35">
        <v>41780</v>
      </c>
      <c r="G1449" s="42">
        <v>3725</v>
      </c>
      <c r="H1449" s="630">
        <f t="shared" si="23"/>
        <v>0</v>
      </c>
      <c r="I1449" s="628" t="s">
        <v>65</v>
      </c>
    </row>
    <row r="1450" spans="1:9" x14ac:dyDescent="0.25">
      <c r="A1450" s="192"/>
      <c r="B1450" s="188" t="s">
        <v>2039</v>
      </c>
      <c r="C1450" s="227" t="s">
        <v>3207</v>
      </c>
      <c r="D1450" s="190" t="s">
        <v>2519</v>
      </c>
      <c r="E1450" s="210">
        <v>3810</v>
      </c>
      <c r="F1450" s="35">
        <v>41780</v>
      </c>
      <c r="G1450" s="42">
        <v>3810</v>
      </c>
      <c r="H1450" s="630">
        <f t="shared" si="23"/>
        <v>0</v>
      </c>
      <c r="I1450" s="628" t="s">
        <v>65</v>
      </c>
    </row>
    <row r="1451" spans="1:9" x14ac:dyDescent="0.25">
      <c r="A1451" s="192"/>
      <c r="B1451" s="188" t="s">
        <v>2040</v>
      </c>
      <c r="C1451" s="227" t="s">
        <v>3207</v>
      </c>
      <c r="D1451" s="190" t="s">
        <v>116</v>
      </c>
      <c r="E1451" s="210">
        <v>5231</v>
      </c>
      <c r="F1451" s="35">
        <v>41780</v>
      </c>
      <c r="G1451" s="42">
        <v>5231</v>
      </c>
      <c r="H1451" s="630">
        <f t="shared" si="23"/>
        <v>0</v>
      </c>
      <c r="I1451" s="628"/>
    </row>
    <row r="1452" spans="1:9" x14ac:dyDescent="0.25">
      <c r="A1452" s="192"/>
      <c r="B1452" s="188" t="s">
        <v>2042</v>
      </c>
      <c r="C1452" s="227" t="s">
        <v>3207</v>
      </c>
      <c r="D1452" s="190" t="s">
        <v>89</v>
      </c>
      <c r="E1452" s="210">
        <v>10836</v>
      </c>
      <c r="F1452" s="38" t="s">
        <v>3261</v>
      </c>
      <c r="G1452" s="42">
        <v>10836</v>
      </c>
      <c r="H1452" s="630">
        <f t="shared" si="23"/>
        <v>0</v>
      </c>
      <c r="I1452" s="628" t="s">
        <v>30</v>
      </c>
    </row>
    <row r="1453" spans="1:9" x14ac:dyDescent="0.25">
      <c r="A1453" s="192"/>
      <c r="B1453" s="188" t="s">
        <v>2043</v>
      </c>
      <c r="C1453" s="227" t="s">
        <v>3207</v>
      </c>
      <c r="D1453" s="190" t="s">
        <v>124</v>
      </c>
      <c r="E1453" s="210">
        <v>5452</v>
      </c>
      <c r="F1453" s="35">
        <v>41780</v>
      </c>
      <c r="G1453" s="42">
        <v>5452</v>
      </c>
      <c r="H1453" s="630">
        <f t="shared" si="23"/>
        <v>0</v>
      </c>
      <c r="I1453" s="628" t="s">
        <v>30</v>
      </c>
    </row>
    <row r="1454" spans="1:9" x14ac:dyDescent="0.25">
      <c r="A1454" s="192"/>
      <c r="B1454" s="188" t="s">
        <v>2044</v>
      </c>
      <c r="C1454" s="227" t="s">
        <v>3207</v>
      </c>
      <c r="D1454" s="190" t="s">
        <v>58</v>
      </c>
      <c r="E1454" s="210">
        <v>3955</v>
      </c>
      <c r="F1454" s="35">
        <v>41780</v>
      </c>
      <c r="G1454" s="42">
        <v>3955</v>
      </c>
      <c r="H1454" s="630">
        <f t="shared" si="23"/>
        <v>0</v>
      </c>
      <c r="I1454" s="628" t="s">
        <v>30</v>
      </c>
    </row>
    <row r="1455" spans="1:9" x14ac:dyDescent="0.25">
      <c r="A1455" s="192"/>
      <c r="B1455" s="188" t="s">
        <v>2046</v>
      </c>
      <c r="C1455" s="227" t="s">
        <v>3207</v>
      </c>
      <c r="D1455" s="190" t="s">
        <v>338</v>
      </c>
      <c r="E1455" s="210">
        <v>383</v>
      </c>
      <c r="F1455" s="35">
        <v>41780</v>
      </c>
      <c r="G1455" s="42">
        <v>383</v>
      </c>
      <c r="H1455" s="630">
        <f t="shared" si="23"/>
        <v>0</v>
      </c>
      <c r="I1455" s="628" t="s">
        <v>30</v>
      </c>
    </row>
    <row r="1456" spans="1:9" x14ac:dyDescent="0.25">
      <c r="A1456" s="187"/>
      <c r="B1456" s="188" t="s">
        <v>2047</v>
      </c>
      <c r="C1456" s="227" t="s">
        <v>3207</v>
      </c>
      <c r="D1456" s="190" t="s">
        <v>29</v>
      </c>
      <c r="E1456" s="210">
        <v>5838</v>
      </c>
      <c r="F1456" s="35">
        <v>41780</v>
      </c>
      <c r="G1456" s="42">
        <v>5838</v>
      </c>
      <c r="H1456" s="630">
        <f t="shared" si="23"/>
        <v>0</v>
      </c>
      <c r="I1456" s="628" t="s">
        <v>30</v>
      </c>
    </row>
    <row r="1457" spans="1:9" x14ac:dyDescent="0.25">
      <c r="A1457" s="192"/>
      <c r="B1457" s="188" t="s">
        <v>2048</v>
      </c>
      <c r="C1457" s="227" t="s">
        <v>3207</v>
      </c>
      <c r="D1457" s="190" t="s">
        <v>34</v>
      </c>
      <c r="E1457" s="210">
        <v>1797</v>
      </c>
      <c r="F1457" s="38" t="s">
        <v>3262</v>
      </c>
      <c r="G1457" s="42">
        <v>1797</v>
      </c>
      <c r="H1457" s="630">
        <f t="shared" si="23"/>
        <v>0</v>
      </c>
      <c r="I1457" s="628" t="s">
        <v>30</v>
      </c>
    </row>
    <row r="1458" spans="1:9" x14ac:dyDescent="0.25">
      <c r="A1458" s="192"/>
      <c r="B1458" s="188" t="s">
        <v>2049</v>
      </c>
      <c r="C1458" s="227" t="s">
        <v>3207</v>
      </c>
      <c r="D1458" s="190" t="s">
        <v>250</v>
      </c>
      <c r="E1458" s="210">
        <v>10821</v>
      </c>
      <c r="F1458" s="35">
        <v>41780</v>
      </c>
      <c r="G1458" s="42">
        <v>10821</v>
      </c>
      <c r="H1458" s="630">
        <f t="shared" si="23"/>
        <v>0</v>
      </c>
      <c r="I1458" s="628" t="s">
        <v>30</v>
      </c>
    </row>
    <row r="1459" spans="1:9" x14ac:dyDescent="0.25">
      <c r="A1459" s="192"/>
      <c r="B1459" s="188" t="s">
        <v>2050</v>
      </c>
      <c r="C1459" s="227" t="s">
        <v>3207</v>
      </c>
      <c r="D1459" s="190" t="s">
        <v>47</v>
      </c>
      <c r="E1459" s="210">
        <v>2418</v>
      </c>
      <c r="F1459" s="35">
        <v>41780</v>
      </c>
      <c r="G1459" s="42">
        <v>2418</v>
      </c>
      <c r="H1459" s="630">
        <f t="shared" si="23"/>
        <v>0</v>
      </c>
      <c r="I1459" s="628" t="s">
        <v>30</v>
      </c>
    </row>
    <row r="1460" spans="1:9" x14ac:dyDescent="0.25">
      <c r="A1460" s="192"/>
      <c r="B1460" s="188" t="s">
        <v>2051</v>
      </c>
      <c r="C1460" s="227" t="s">
        <v>3207</v>
      </c>
      <c r="D1460" s="190" t="s">
        <v>32</v>
      </c>
      <c r="E1460" s="210">
        <v>9369.5</v>
      </c>
      <c r="F1460" s="35">
        <v>41780</v>
      </c>
      <c r="G1460" s="42">
        <v>9369.5</v>
      </c>
      <c r="H1460" s="630">
        <f t="shared" si="23"/>
        <v>0</v>
      </c>
      <c r="I1460" s="628" t="s">
        <v>30</v>
      </c>
    </row>
    <row r="1461" spans="1:9" x14ac:dyDescent="0.25">
      <c r="A1461" s="192"/>
      <c r="B1461" s="188" t="s">
        <v>2052</v>
      </c>
      <c r="C1461" s="227" t="s">
        <v>3207</v>
      </c>
      <c r="D1461" s="190" t="s">
        <v>147</v>
      </c>
      <c r="E1461" s="210">
        <v>149170</v>
      </c>
      <c r="F1461" s="45" t="s">
        <v>3263</v>
      </c>
      <c r="G1461" s="42">
        <v>149170</v>
      </c>
      <c r="H1461" s="630">
        <f t="shared" si="23"/>
        <v>0</v>
      </c>
      <c r="I1461" s="628" t="s">
        <v>12</v>
      </c>
    </row>
    <row r="1462" spans="1:9" x14ac:dyDescent="0.25">
      <c r="A1462" s="192"/>
      <c r="B1462" s="188" t="s">
        <v>2053</v>
      </c>
      <c r="C1462" s="227" t="s">
        <v>3207</v>
      </c>
      <c r="D1462" s="190" t="s">
        <v>55</v>
      </c>
      <c r="E1462" s="210">
        <v>9391</v>
      </c>
      <c r="F1462" s="35">
        <v>41780</v>
      </c>
      <c r="G1462" s="42">
        <v>9391</v>
      </c>
      <c r="H1462" s="630">
        <f t="shared" si="23"/>
        <v>0</v>
      </c>
      <c r="I1462" s="628"/>
    </row>
    <row r="1463" spans="1:9" x14ac:dyDescent="0.25">
      <c r="A1463" s="192"/>
      <c r="B1463" s="188" t="s">
        <v>2054</v>
      </c>
      <c r="C1463" s="227" t="s">
        <v>3207</v>
      </c>
      <c r="D1463" s="190" t="s">
        <v>1778</v>
      </c>
      <c r="E1463" s="210">
        <v>920</v>
      </c>
      <c r="F1463" s="38" t="s">
        <v>3264</v>
      </c>
      <c r="G1463" s="42">
        <v>920</v>
      </c>
      <c r="H1463" s="630">
        <f t="shared" si="23"/>
        <v>0</v>
      </c>
      <c r="I1463" s="628" t="s">
        <v>30</v>
      </c>
    </row>
    <row r="1464" spans="1:9" x14ac:dyDescent="0.25">
      <c r="A1464" s="192"/>
      <c r="B1464" s="188" t="s">
        <v>2055</v>
      </c>
      <c r="C1464" s="227" t="s">
        <v>3207</v>
      </c>
      <c r="D1464" s="190" t="s">
        <v>19</v>
      </c>
      <c r="E1464" s="210">
        <v>17000</v>
      </c>
      <c r="F1464" s="35">
        <v>41780</v>
      </c>
      <c r="G1464" s="42">
        <v>17000</v>
      </c>
      <c r="H1464" s="630">
        <f t="shared" si="23"/>
        <v>0</v>
      </c>
      <c r="I1464" s="628" t="s">
        <v>105</v>
      </c>
    </row>
    <row r="1465" spans="1:9" x14ac:dyDescent="0.25">
      <c r="A1465" s="192"/>
      <c r="B1465" s="188" t="s">
        <v>2056</v>
      </c>
      <c r="C1465" s="227" t="s">
        <v>3207</v>
      </c>
      <c r="D1465" s="190" t="s">
        <v>136</v>
      </c>
      <c r="E1465" s="210">
        <v>227</v>
      </c>
      <c r="F1465" s="35">
        <v>41780</v>
      </c>
      <c r="G1465" s="42">
        <v>227</v>
      </c>
      <c r="H1465" s="630">
        <f t="shared" si="23"/>
        <v>0</v>
      </c>
      <c r="I1465" s="628"/>
    </row>
    <row r="1466" spans="1:9" x14ac:dyDescent="0.25">
      <c r="A1466" s="192"/>
      <c r="B1466" s="188" t="s">
        <v>2057</v>
      </c>
      <c r="C1466" s="227" t="s">
        <v>3207</v>
      </c>
      <c r="D1466" s="190" t="s">
        <v>62</v>
      </c>
      <c r="E1466" s="210">
        <v>28811.5</v>
      </c>
      <c r="F1466" s="35">
        <v>41780</v>
      </c>
      <c r="G1466" s="42">
        <v>28811.5</v>
      </c>
      <c r="H1466" s="630">
        <f t="shared" si="23"/>
        <v>0</v>
      </c>
      <c r="I1466" s="628"/>
    </row>
    <row r="1467" spans="1:9" x14ac:dyDescent="0.25">
      <c r="A1467" s="192"/>
      <c r="B1467" s="188" t="s">
        <v>2058</v>
      </c>
      <c r="C1467" s="227" t="s">
        <v>3207</v>
      </c>
      <c r="D1467" s="190" t="s">
        <v>206</v>
      </c>
      <c r="E1467" s="210">
        <v>723</v>
      </c>
      <c r="F1467" s="35">
        <v>41780</v>
      </c>
      <c r="G1467" s="42">
        <v>723</v>
      </c>
      <c r="H1467" s="630">
        <f t="shared" si="23"/>
        <v>0</v>
      </c>
      <c r="I1467" s="628" t="s">
        <v>30</v>
      </c>
    </row>
    <row r="1468" spans="1:9" x14ac:dyDescent="0.25">
      <c r="A1468" s="192"/>
      <c r="B1468" s="188" t="s">
        <v>2059</v>
      </c>
      <c r="C1468" s="227" t="s">
        <v>3207</v>
      </c>
      <c r="D1468" s="190" t="s">
        <v>215</v>
      </c>
      <c r="E1468" s="210">
        <v>295</v>
      </c>
      <c r="F1468" s="35">
        <v>41780</v>
      </c>
      <c r="G1468" s="42">
        <v>295</v>
      </c>
      <c r="H1468" s="630">
        <f t="shared" si="23"/>
        <v>0</v>
      </c>
      <c r="I1468" s="628"/>
    </row>
    <row r="1469" spans="1:9" x14ac:dyDescent="0.25">
      <c r="A1469" s="192"/>
      <c r="B1469" s="188" t="s">
        <v>2060</v>
      </c>
      <c r="C1469" s="227" t="s">
        <v>3207</v>
      </c>
      <c r="D1469" s="190" t="s">
        <v>12</v>
      </c>
      <c r="E1469" s="210">
        <v>15039</v>
      </c>
      <c r="F1469" s="35">
        <v>41780</v>
      </c>
      <c r="G1469" s="42">
        <v>15039</v>
      </c>
      <c r="H1469" s="630">
        <f t="shared" si="23"/>
        <v>0</v>
      </c>
      <c r="I1469" s="628"/>
    </row>
    <row r="1470" spans="1:9" x14ac:dyDescent="0.25">
      <c r="A1470" s="192"/>
      <c r="B1470" s="188" t="s">
        <v>2061</v>
      </c>
      <c r="C1470" s="227" t="s">
        <v>3207</v>
      </c>
      <c r="D1470" s="190" t="s">
        <v>888</v>
      </c>
      <c r="E1470" s="210">
        <v>823</v>
      </c>
      <c r="F1470" s="35">
        <v>41780</v>
      </c>
      <c r="G1470" s="42">
        <v>823</v>
      </c>
      <c r="H1470" s="630">
        <f t="shared" si="23"/>
        <v>0</v>
      </c>
      <c r="I1470" s="628"/>
    </row>
    <row r="1471" spans="1:9" x14ac:dyDescent="0.25">
      <c r="A1471" s="192"/>
      <c r="B1471" s="188" t="s">
        <v>2063</v>
      </c>
      <c r="C1471" s="227" t="s">
        <v>3207</v>
      </c>
      <c r="D1471" s="190" t="s">
        <v>953</v>
      </c>
      <c r="E1471" s="210">
        <v>6341</v>
      </c>
      <c r="F1471" s="35">
        <v>41780</v>
      </c>
      <c r="G1471" s="42">
        <v>6341</v>
      </c>
      <c r="H1471" s="630">
        <f t="shared" si="23"/>
        <v>0</v>
      </c>
      <c r="I1471" s="628" t="s">
        <v>12</v>
      </c>
    </row>
    <row r="1472" spans="1:9" x14ac:dyDescent="0.25">
      <c r="A1472" s="192"/>
      <c r="B1472" s="188" t="s">
        <v>2065</v>
      </c>
      <c r="C1472" s="227" t="s">
        <v>3207</v>
      </c>
      <c r="D1472" s="190" t="s">
        <v>188</v>
      </c>
      <c r="E1472" s="210">
        <v>7023</v>
      </c>
      <c r="F1472" s="35">
        <v>41780</v>
      </c>
      <c r="G1472" s="42">
        <v>7023</v>
      </c>
      <c r="H1472" s="630">
        <f t="shared" si="23"/>
        <v>0</v>
      </c>
      <c r="I1472" s="628" t="s">
        <v>21</v>
      </c>
    </row>
    <row r="1473" spans="1:9" x14ac:dyDescent="0.25">
      <c r="A1473" s="192"/>
      <c r="B1473" s="188" t="s">
        <v>2066</v>
      </c>
      <c r="C1473" s="227" t="s">
        <v>3207</v>
      </c>
      <c r="D1473" s="190" t="s">
        <v>22</v>
      </c>
      <c r="E1473" s="210">
        <v>5104.5</v>
      </c>
      <c r="F1473" s="39" t="s">
        <v>3265</v>
      </c>
      <c r="G1473" s="42">
        <v>5104.5</v>
      </c>
      <c r="H1473" s="630">
        <f t="shared" si="23"/>
        <v>0</v>
      </c>
      <c r="I1473" s="628"/>
    </row>
    <row r="1474" spans="1:9" x14ac:dyDescent="0.25">
      <c r="A1474" s="192"/>
      <c r="B1474" s="188" t="s">
        <v>2067</v>
      </c>
      <c r="C1474" s="227" t="s">
        <v>3207</v>
      </c>
      <c r="D1474" s="190" t="s">
        <v>130</v>
      </c>
      <c r="E1474" s="210">
        <v>648</v>
      </c>
      <c r="F1474" s="35">
        <v>41780</v>
      </c>
      <c r="G1474" s="42">
        <v>648</v>
      </c>
      <c r="H1474" s="630">
        <f t="shared" si="23"/>
        <v>0</v>
      </c>
      <c r="I1474" s="628"/>
    </row>
    <row r="1475" spans="1:9" x14ac:dyDescent="0.25">
      <c r="A1475" s="192"/>
      <c r="B1475" s="188" t="s">
        <v>2068</v>
      </c>
      <c r="C1475" s="227" t="s">
        <v>3207</v>
      </c>
      <c r="D1475" s="190" t="s">
        <v>144</v>
      </c>
      <c r="E1475" s="210">
        <v>2971.5</v>
      </c>
      <c r="F1475" s="35">
        <v>41780</v>
      </c>
      <c r="G1475" s="42">
        <v>2971.5</v>
      </c>
      <c r="H1475" s="630">
        <f t="shared" si="23"/>
        <v>0</v>
      </c>
      <c r="I1475" s="628" t="s">
        <v>12</v>
      </c>
    </row>
    <row r="1476" spans="1:9" x14ac:dyDescent="0.25">
      <c r="A1476" s="192"/>
      <c r="B1476" s="188" t="s">
        <v>2069</v>
      </c>
      <c r="C1476" s="227" t="s">
        <v>3207</v>
      </c>
      <c r="D1476" s="190" t="s">
        <v>3266</v>
      </c>
      <c r="E1476" s="210">
        <v>4878</v>
      </c>
      <c r="F1476" s="35">
        <v>41780</v>
      </c>
      <c r="G1476" s="42">
        <v>4878</v>
      </c>
      <c r="H1476" s="630">
        <f t="shared" si="23"/>
        <v>0</v>
      </c>
      <c r="I1476" s="628"/>
    </row>
    <row r="1477" spans="1:9" x14ac:dyDescent="0.25">
      <c r="A1477" s="192"/>
      <c r="B1477" s="188" t="s">
        <v>2070</v>
      </c>
      <c r="C1477" s="227" t="s">
        <v>3207</v>
      </c>
      <c r="D1477" s="190" t="s">
        <v>769</v>
      </c>
      <c r="E1477" s="210">
        <v>200</v>
      </c>
      <c r="F1477" s="35">
        <v>41780</v>
      </c>
      <c r="G1477" s="42">
        <v>200</v>
      </c>
      <c r="H1477" s="630">
        <f t="shared" si="23"/>
        <v>0</v>
      </c>
      <c r="I1477" s="628"/>
    </row>
    <row r="1478" spans="1:9" x14ac:dyDescent="0.25">
      <c r="A1478" s="192"/>
      <c r="B1478" s="188" t="s">
        <v>2072</v>
      </c>
      <c r="C1478" s="227" t="s">
        <v>3207</v>
      </c>
      <c r="D1478" s="190" t="s">
        <v>260</v>
      </c>
      <c r="E1478" s="210">
        <v>1192</v>
      </c>
      <c r="F1478" s="35">
        <v>41780</v>
      </c>
      <c r="G1478" s="42">
        <v>1192</v>
      </c>
      <c r="H1478" s="630">
        <f t="shared" si="23"/>
        <v>0</v>
      </c>
      <c r="I1478" s="628" t="s">
        <v>2847</v>
      </c>
    </row>
    <row r="1479" spans="1:9" x14ac:dyDescent="0.25">
      <c r="A1479" s="192"/>
      <c r="B1479" s="188" t="s">
        <v>2073</v>
      </c>
      <c r="C1479" s="227" t="s">
        <v>3207</v>
      </c>
      <c r="D1479" s="190" t="s">
        <v>60</v>
      </c>
      <c r="E1479" s="210">
        <v>4718.7</v>
      </c>
      <c r="F1479" s="304" t="s">
        <v>3267</v>
      </c>
      <c r="G1479" s="42">
        <v>4718.7</v>
      </c>
      <c r="H1479" s="630">
        <f t="shared" ref="H1479:H1542" si="24">E1479-G1479</f>
        <v>0</v>
      </c>
      <c r="I1479" s="628"/>
    </row>
    <row r="1480" spans="1:9" x14ac:dyDescent="0.25">
      <c r="A1480" s="192"/>
      <c r="B1480" s="188" t="s">
        <v>2074</v>
      </c>
      <c r="C1480" s="227" t="s">
        <v>3207</v>
      </c>
      <c r="D1480" s="190" t="s">
        <v>51</v>
      </c>
      <c r="E1480" s="210">
        <v>2047</v>
      </c>
      <c r="F1480" s="39" t="s">
        <v>3268</v>
      </c>
      <c r="G1480" s="42">
        <v>2047</v>
      </c>
      <c r="H1480" s="630">
        <f t="shared" si="24"/>
        <v>0</v>
      </c>
      <c r="I1480" s="628"/>
    </row>
    <row r="1481" spans="1:9" x14ac:dyDescent="0.25">
      <c r="A1481" s="192"/>
      <c r="B1481" s="188" t="s">
        <v>2077</v>
      </c>
      <c r="C1481" s="227" t="s">
        <v>3207</v>
      </c>
      <c r="D1481" s="190" t="s">
        <v>149</v>
      </c>
      <c r="E1481" s="210">
        <v>21527</v>
      </c>
      <c r="F1481" s="45" t="s">
        <v>3269</v>
      </c>
      <c r="G1481" s="42">
        <v>21527</v>
      </c>
      <c r="H1481" s="630">
        <f t="shared" si="24"/>
        <v>0</v>
      </c>
      <c r="I1481" s="628" t="s">
        <v>27</v>
      </c>
    </row>
    <row r="1482" spans="1:9" x14ac:dyDescent="0.25">
      <c r="A1482" s="192"/>
      <c r="B1482" s="188" t="s">
        <v>2078</v>
      </c>
      <c r="C1482" s="227" t="s">
        <v>3207</v>
      </c>
      <c r="D1482" s="190" t="s">
        <v>8</v>
      </c>
      <c r="E1482" s="210">
        <v>1852.5</v>
      </c>
      <c r="F1482" s="35">
        <v>41780</v>
      </c>
      <c r="G1482" s="42">
        <v>1852.5</v>
      </c>
      <c r="H1482" s="630">
        <f t="shared" si="24"/>
        <v>0</v>
      </c>
      <c r="I1482" s="628"/>
    </row>
    <row r="1483" spans="1:9" x14ac:dyDescent="0.25">
      <c r="A1483" s="192"/>
      <c r="B1483" s="188" t="s">
        <v>2079</v>
      </c>
      <c r="C1483" s="227" t="s">
        <v>3207</v>
      </c>
      <c r="D1483" s="190" t="s">
        <v>3270</v>
      </c>
      <c r="E1483" s="210">
        <v>1440</v>
      </c>
      <c r="F1483" s="35">
        <v>41781</v>
      </c>
      <c r="G1483" s="42">
        <v>1440</v>
      </c>
      <c r="H1483" s="630">
        <f t="shared" si="24"/>
        <v>0</v>
      </c>
      <c r="I1483" s="628" t="s">
        <v>27</v>
      </c>
    </row>
    <row r="1484" spans="1:9" x14ac:dyDescent="0.25">
      <c r="A1484" s="192"/>
      <c r="B1484" s="188" t="s">
        <v>2081</v>
      </c>
      <c r="C1484" s="227" t="s">
        <v>3207</v>
      </c>
      <c r="D1484" s="190" t="s">
        <v>8</v>
      </c>
      <c r="E1484" s="210">
        <v>48.5</v>
      </c>
      <c r="F1484" s="35">
        <v>41780</v>
      </c>
      <c r="G1484" s="42">
        <v>48.5</v>
      </c>
      <c r="H1484" s="630">
        <f t="shared" si="24"/>
        <v>0</v>
      </c>
      <c r="I1484" s="628"/>
    </row>
    <row r="1485" spans="1:9" x14ac:dyDescent="0.25">
      <c r="A1485" s="192"/>
      <c r="B1485" s="188" t="s">
        <v>2082</v>
      </c>
      <c r="C1485" s="227" t="s">
        <v>3207</v>
      </c>
      <c r="D1485" s="190" t="s">
        <v>133</v>
      </c>
      <c r="E1485" s="210">
        <v>32064</v>
      </c>
      <c r="F1485" s="35">
        <v>41780</v>
      </c>
      <c r="G1485" s="42">
        <v>32064</v>
      </c>
      <c r="H1485" s="630">
        <f t="shared" si="24"/>
        <v>0</v>
      </c>
      <c r="I1485" s="628"/>
    </row>
    <row r="1486" spans="1:9" x14ac:dyDescent="0.25">
      <c r="A1486" s="192"/>
      <c r="B1486" s="188" t="s">
        <v>2083</v>
      </c>
      <c r="C1486" s="227" t="s">
        <v>3207</v>
      </c>
      <c r="D1486" s="190" t="s">
        <v>304</v>
      </c>
      <c r="E1486" s="210">
        <v>19162</v>
      </c>
      <c r="F1486" s="35">
        <v>41780</v>
      </c>
      <c r="G1486" s="42">
        <v>19162</v>
      </c>
      <c r="H1486" s="630">
        <f t="shared" si="24"/>
        <v>0</v>
      </c>
      <c r="I1486" s="628" t="s">
        <v>162</v>
      </c>
    </row>
    <row r="1487" spans="1:9" x14ac:dyDescent="0.25">
      <c r="A1487" s="192"/>
      <c r="B1487" s="188" t="s">
        <v>2084</v>
      </c>
      <c r="C1487" s="227" t="s">
        <v>3207</v>
      </c>
      <c r="D1487" s="190" t="s">
        <v>59</v>
      </c>
      <c r="E1487" s="210">
        <v>18352.7</v>
      </c>
      <c r="F1487" s="38" t="s">
        <v>3442</v>
      </c>
      <c r="G1487" s="42">
        <v>18352.7</v>
      </c>
      <c r="H1487" s="630">
        <f t="shared" si="24"/>
        <v>0</v>
      </c>
      <c r="I1487" s="628" t="s">
        <v>21</v>
      </c>
    </row>
    <row r="1488" spans="1:9" x14ac:dyDescent="0.25">
      <c r="A1488" s="192"/>
      <c r="B1488" s="188" t="s">
        <v>2085</v>
      </c>
      <c r="C1488" s="227" t="s">
        <v>3207</v>
      </c>
      <c r="D1488" s="190" t="s">
        <v>366</v>
      </c>
      <c r="E1488" s="210">
        <v>2314</v>
      </c>
      <c r="F1488" s="35">
        <v>41781</v>
      </c>
      <c r="G1488" s="42">
        <v>2314</v>
      </c>
      <c r="H1488" s="630">
        <f t="shared" si="24"/>
        <v>0</v>
      </c>
      <c r="I1488" s="628" t="s">
        <v>21</v>
      </c>
    </row>
    <row r="1489" spans="1:9" x14ac:dyDescent="0.25">
      <c r="A1489" s="192"/>
      <c r="B1489" s="188" t="s">
        <v>2087</v>
      </c>
      <c r="C1489" s="227" t="s">
        <v>3207</v>
      </c>
      <c r="D1489" s="190" t="s">
        <v>36</v>
      </c>
      <c r="E1489" s="210">
        <v>8910</v>
      </c>
      <c r="F1489" s="35">
        <v>41787</v>
      </c>
      <c r="G1489" s="42">
        <v>8910</v>
      </c>
      <c r="H1489" s="630">
        <f t="shared" si="24"/>
        <v>0</v>
      </c>
      <c r="I1489" s="628" t="s">
        <v>21</v>
      </c>
    </row>
    <row r="1490" spans="1:9" x14ac:dyDescent="0.25">
      <c r="A1490" s="192"/>
      <c r="B1490" s="188" t="s">
        <v>2088</v>
      </c>
      <c r="C1490" s="227" t="s">
        <v>3207</v>
      </c>
      <c r="D1490" s="190" t="s">
        <v>250</v>
      </c>
      <c r="E1490" s="210">
        <v>2550</v>
      </c>
      <c r="F1490" s="35">
        <v>41783</v>
      </c>
      <c r="G1490" s="42">
        <v>2550</v>
      </c>
      <c r="H1490" s="630">
        <f t="shared" si="24"/>
        <v>0</v>
      </c>
      <c r="I1490" s="628" t="s">
        <v>21</v>
      </c>
    </row>
    <row r="1491" spans="1:9" x14ac:dyDescent="0.25">
      <c r="A1491" s="192"/>
      <c r="B1491" s="188" t="s">
        <v>2089</v>
      </c>
      <c r="C1491" s="227" t="s">
        <v>3207</v>
      </c>
      <c r="D1491" s="190" t="s">
        <v>130</v>
      </c>
      <c r="E1491" s="210">
        <v>7291</v>
      </c>
      <c r="F1491" s="35">
        <v>41781</v>
      </c>
      <c r="G1491" s="42">
        <v>7291</v>
      </c>
      <c r="H1491" s="630">
        <f t="shared" si="24"/>
        <v>0</v>
      </c>
      <c r="I1491" s="628" t="s">
        <v>21</v>
      </c>
    </row>
    <row r="1492" spans="1:9" x14ac:dyDescent="0.25">
      <c r="A1492" s="192"/>
      <c r="B1492" s="188" t="s">
        <v>2090</v>
      </c>
      <c r="C1492" s="227" t="s">
        <v>3207</v>
      </c>
      <c r="D1492" s="190" t="s">
        <v>119</v>
      </c>
      <c r="E1492" s="210">
        <v>2966.5</v>
      </c>
      <c r="F1492" s="35">
        <v>41781</v>
      </c>
      <c r="G1492" s="54">
        <v>2966.5</v>
      </c>
      <c r="H1492" s="630">
        <f t="shared" si="24"/>
        <v>0</v>
      </c>
      <c r="I1492" s="628" t="s">
        <v>21</v>
      </c>
    </row>
    <row r="1493" spans="1:9" x14ac:dyDescent="0.25">
      <c r="A1493" s="192"/>
      <c r="B1493" s="188" t="s">
        <v>2091</v>
      </c>
      <c r="C1493" s="227" t="s">
        <v>3207</v>
      </c>
      <c r="D1493" s="190" t="s">
        <v>373</v>
      </c>
      <c r="E1493" s="210">
        <v>3432</v>
      </c>
      <c r="F1493" s="35">
        <v>41781</v>
      </c>
      <c r="G1493" s="54">
        <v>3432</v>
      </c>
      <c r="H1493" s="630">
        <f t="shared" si="24"/>
        <v>0</v>
      </c>
      <c r="I1493" s="628" t="s">
        <v>21</v>
      </c>
    </row>
    <row r="1494" spans="1:9" x14ac:dyDescent="0.25">
      <c r="A1494" s="192"/>
      <c r="B1494" s="188" t="s">
        <v>2092</v>
      </c>
      <c r="C1494" s="227" t="s">
        <v>3207</v>
      </c>
      <c r="D1494" s="190" t="s">
        <v>245</v>
      </c>
      <c r="E1494" s="210">
        <v>22944</v>
      </c>
      <c r="F1494" s="35">
        <v>41781</v>
      </c>
      <c r="G1494" s="54">
        <v>22944</v>
      </c>
      <c r="H1494" s="630">
        <f t="shared" si="24"/>
        <v>0</v>
      </c>
      <c r="I1494" s="628" t="s">
        <v>27</v>
      </c>
    </row>
    <row r="1495" spans="1:9" x14ac:dyDescent="0.25">
      <c r="A1495" s="192"/>
      <c r="B1495" s="188" t="s">
        <v>2093</v>
      </c>
      <c r="C1495" s="227" t="s">
        <v>3207</v>
      </c>
      <c r="D1495" s="190" t="s">
        <v>137</v>
      </c>
      <c r="E1495" s="210">
        <v>8270</v>
      </c>
      <c r="F1495" s="38" t="s">
        <v>3271</v>
      </c>
      <c r="G1495" s="54">
        <v>8270</v>
      </c>
      <c r="H1495" s="630">
        <f t="shared" si="24"/>
        <v>0</v>
      </c>
      <c r="I1495" s="628" t="s">
        <v>21</v>
      </c>
    </row>
    <row r="1496" spans="1:9" x14ac:dyDescent="0.25">
      <c r="A1496" s="192"/>
      <c r="B1496" s="188" t="s">
        <v>2094</v>
      </c>
      <c r="C1496" s="227" t="s">
        <v>3207</v>
      </c>
      <c r="D1496" s="190" t="s">
        <v>183</v>
      </c>
      <c r="E1496" s="210">
        <v>6538.5</v>
      </c>
      <c r="F1496" s="35">
        <v>41780</v>
      </c>
      <c r="G1496" s="54">
        <v>6538.5</v>
      </c>
      <c r="H1496" s="630">
        <f t="shared" si="24"/>
        <v>0</v>
      </c>
      <c r="I1496" s="628" t="s">
        <v>21</v>
      </c>
    </row>
    <row r="1497" spans="1:9" x14ac:dyDescent="0.25">
      <c r="A1497" s="192"/>
      <c r="B1497" s="188" t="s">
        <v>2095</v>
      </c>
      <c r="C1497" s="227" t="s">
        <v>3207</v>
      </c>
      <c r="D1497" s="190" t="s">
        <v>88</v>
      </c>
      <c r="E1497" s="210">
        <v>2646</v>
      </c>
      <c r="F1497" s="35">
        <v>41781</v>
      </c>
      <c r="G1497" s="42">
        <v>2646</v>
      </c>
      <c r="H1497" s="630">
        <f t="shared" si="24"/>
        <v>0</v>
      </c>
      <c r="I1497" s="628" t="s">
        <v>27</v>
      </c>
    </row>
    <row r="1498" spans="1:9" x14ac:dyDescent="0.25">
      <c r="A1498" s="192"/>
      <c r="B1498" s="188" t="s">
        <v>2097</v>
      </c>
      <c r="C1498" s="227" t="s">
        <v>3207</v>
      </c>
      <c r="D1498" s="190" t="s">
        <v>78</v>
      </c>
      <c r="E1498" s="210">
        <v>2376</v>
      </c>
      <c r="F1498" s="35">
        <v>41781</v>
      </c>
      <c r="G1498" s="42">
        <v>2376</v>
      </c>
      <c r="H1498" s="630">
        <f t="shared" si="24"/>
        <v>0</v>
      </c>
      <c r="I1498" s="628" t="s">
        <v>217</v>
      </c>
    </row>
    <row r="1499" spans="1:9" x14ac:dyDescent="0.25">
      <c r="A1499" s="192"/>
      <c r="B1499" s="188" t="s">
        <v>2098</v>
      </c>
      <c r="C1499" s="227" t="s">
        <v>3207</v>
      </c>
      <c r="D1499" s="190" t="s">
        <v>1081</v>
      </c>
      <c r="E1499" s="210">
        <v>3116</v>
      </c>
      <c r="F1499" s="35">
        <v>41781</v>
      </c>
      <c r="G1499" s="42">
        <v>3116</v>
      </c>
      <c r="H1499" s="630">
        <f t="shared" si="24"/>
        <v>0</v>
      </c>
      <c r="I1499" s="628" t="s">
        <v>3128</v>
      </c>
    </row>
    <row r="1500" spans="1:9" x14ac:dyDescent="0.25">
      <c r="A1500" s="192"/>
      <c r="B1500" s="188" t="s">
        <v>2100</v>
      </c>
      <c r="C1500" s="227" t="s">
        <v>3207</v>
      </c>
      <c r="D1500" s="190" t="s">
        <v>560</v>
      </c>
      <c r="E1500" s="210">
        <v>7146.5</v>
      </c>
      <c r="F1500" s="35">
        <v>41781</v>
      </c>
      <c r="G1500" s="42">
        <v>7146.5</v>
      </c>
      <c r="H1500" s="630">
        <f t="shared" si="24"/>
        <v>0</v>
      </c>
      <c r="I1500" s="628" t="s">
        <v>217</v>
      </c>
    </row>
    <row r="1501" spans="1:9" x14ac:dyDescent="0.25">
      <c r="A1501" s="192"/>
      <c r="B1501" s="188" t="s">
        <v>2102</v>
      </c>
      <c r="C1501" s="227" t="s">
        <v>3207</v>
      </c>
      <c r="D1501" s="190" t="s">
        <v>152</v>
      </c>
      <c r="E1501" s="210">
        <v>15198</v>
      </c>
      <c r="F1501" s="35">
        <v>41781</v>
      </c>
      <c r="G1501" s="42">
        <v>15198</v>
      </c>
      <c r="H1501" s="630">
        <f t="shared" si="24"/>
        <v>0</v>
      </c>
      <c r="I1501" s="628" t="s">
        <v>2847</v>
      </c>
    </row>
    <row r="1502" spans="1:9" x14ac:dyDescent="0.25">
      <c r="A1502" s="192"/>
      <c r="B1502" s="188" t="s">
        <v>2103</v>
      </c>
      <c r="C1502" s="227" t="s">
        <v>3207</v>
      </c>
      <c r="D1502" s="190" t="s">
        <v>3272</v>
      </c>
      <c r="E1502" s="210">
        <v>30503</v>
      </c>
      <c r="F1502" s="45" t="s">
        <v>3273</v>
      </c>
      <c r="G1502" s="42">
        <v>30503</v>
      </c>
      <c r="H1502" s="630">
        <f t="shared" si="24"/>
        <v>0</v>
      </c>
      <c r="I1502" s="628" t="s">
        <v>3160</v>
      </c>
    </row>
    <row r="1503" spans="1:9" x14ac:dyDescent="0.25">
      <c r="A1503" s="192"/>
      <c r="B1503" s="188" t="s">
        <v>2104</v>
      </c>
      <c r="C1503" s="227" t="s">
        <v>3207</v>
      </c>
      <c r="D1503" s="190" t="s">
        <v>68</v>
      </c>
      <c r="E1503" s="210">
        <v>3330</v>
      </c>
      <c r="F1503" s="35">
        <v>41781</v>
      </c>
      <c r="G1503" s="42">
        <v>3330</v>
      </c>
      <c r="H1503" s="630">
        <f t="shared" si="24"/>
        <v>0</v>
      </c>
      <c r="I1503" s="628" t="s">
        <v>12</v>
      </c>
    </row>
    <row r="1504" spans="1:9" x14ac:dyDescent="0.25">
      <c r="A1504" s="192"/>
      <c r="B1504" s="188" t="s">
        <v>2106</v>
      </c>
      <c r="C1504" s="227" t="s">
        <v>3207</v>
      </c>
      <c r="D1504" s="190" t="s">
        <v>8</v>
      </c>
      <c r="E1504" s="210">
        <v>693</v>
      </c>
      <c r="F1504" s="35">
        <v>41780</v>
      </c>
      <c r="G1504" s="42">
        <v>693</v>
      </c>
      <c r="H1504" s="630">
        <f t="shared" si="24"/>
        <v>0</v>
      </c>
      <c r="I1504" s="628"/>
    </row>
    <row r="1505" spans="1:9" x14ac:dyDescent="0.25">
      <c r="A1505" s="192"/>
      <c r="B1505" s="188" t="s">
        <v>2107</v>
      </c>
      <c r="C1505" s="227" t="s">
        <v>3207</v>
      </c>
      <c r="D1505" s="190" t="s">
        <v>106</v>
      </c>
      <c r="E1505" s="210">
        <v>162430</v>
      </c>
      <c r="F1505" s="35">
        <v>41784</v>
      </c>
      <c r="G1505" s="42">
        <v>162430</v>
      </c>
      <c r="H1505" s="630">
        <f t="shared" si="24"/>
        <v>0</v>
      </c>
      <c r="I1505" s="628" t="s">
        <v>2423</v>
      </c>
    </row>
    <row r="1506" spans="1:9" x14ac:dyDescent="0.25">
      <c r="A1506" s="192"/>
      <c r="B1506" s="188" t="s">
        <v>2109</v>
      </c>
      <c r="C1506" s="227" t="s">
        <v>3207</v>
      </c>
      <c r="D1506" s="190" t="s">
        <v>106</v>
      </c>
      <c r="E1506" s="210">
        <v>126936</v>
      </c>
      <c r="F1506" s="35">
        <v>41786</v>
      </c>
      <c r="G1506" s="42">
        <v>126936</v>
      </c>
      <c r="H1506" s="630">
        <f t="shared" si="24"/>
        <v>0</v>
      </c>
      <c r="I1506" s="628" t="s">
        <v>2423</v>
      </c>
    </row>
    <row r="1507" spans="1:9" x14ac:dyDescent="0.25">
      <c r="A1507" s="192"/>
      <c r="B1507" s="188" t="s">
        <v>2110</v>
      </c>
      <c r="C1507" s="227" t="s">
        <v>3207</v>
      </c>
      <c r="D1507" s="190" t="s">
        <v>106</v>
      </c>
      <c r="E1507" s="210">
        <v>152766</v>
      </c>
      <c r="F1507" s="35">
        <v>41786</v>
      </c>
      <c r="G1507" s="42">
        <v>152766</v>
      </c>
      <c r="H1507" s="630">
        <f t="shared" si="24"/>
        <v>0</v>
      </c>
      <c r="I1507" s="628" t="s">
        <v>2423</v>
      </c>
    </row>
    <row r="1508" spans="1:9" x14ac:dyDescent="0.25">
      <c r="A1508" s="192"/>
      <c r="B1508" s="188" t="s">
        <v>2112</v>
      </c>
      <c r="C1508" s="227" t="s">
        <v>3207</v>
      </c>
      <c r="D1508" s="190" t="s">
        <v>3274</v>
      </c>
      <c r="E1508" s="210">
        <v>21308</v>
      </c>
      <c r="F1508" s="35">
        <v>41781</v>
      </c>
      <c r="G1508" s="42">
        <v>21308</v>
      </c>
      <c r="H1508" s="630">
        <f t="shared" si="24"/>
        <v>0</v>
      </c>
      <c r="I1508" s="628" t="s">
        <v>2847</v>
      </c>
    </row>
    <row r="1509" spans="1:9" x14ac:dyDescent="0.25">
      <c r="A1509" s="192"/>
      <c r="B1509" s="188" t="s">
        <v>2115</v>
      </c>
      <c r="C1509" s="227" t="s">
        <v>3207</v>
      </c>
      <c r="D1509" s="190" t="s">
        <v>28</v>
      </c>
      <c r="E1509" s="210">
        <v>6853</v>
      </c>
      <c r="F1509" s="35">
        <v>41780</v>
      </c>
      <c r="G1509" s="42">
        <v>6853</v>
      </c>
      <c r="H1509" s="630">
        <f t="shared" si="24"/>
        <v>0</v>
      </c>
      <c r="I1509" s="628"/>
    </row>
    <row r="1510" spans="1:9" x14ac:dyDescent="0.25">
      <c r="A1510" s="192">
        <v>41781</v>
      </c>
      <c r="B1510" s="188" t="s">
        <v>2117</v>
      </c>
      <c r="C1510" s="227" t="s">
        <v>3207</v>
      </c>
      <c r="D1510" s="190" t="s">
        <v>147</v>
      </c>
      <c r="E1510" s="210">
        <v>24955</v>
      </c>
      <c r="F1510" s="39" t="s">
        <v>3275</v>
      </c>
      <c r="G1510" s="219">
        <v>24955</v>
      </c>
      <c r="H1510" s="630">
        <f t="shared" si="24"/>
        <v>0</v>
      </c>
      <c r="I1510" s="621"/>
    </row>
    <row r="1511" spans="1:9" x14ac:dyDescent="0.25">
      <c r="A1511" s="192"/>
      <c r="B1511" s="188" t="s">
        <v>2118</v>
      </c>
      <c r="C1511" s="227" t="s">
        <v>3207</v>
      </c>
      <c r="D1511" s="190" t="s">
        <v>152</v>
      </c>
      <c r="E1511" s="210">
        <v>5557.5</v>
      </c>
      <c r="F1511" s="35">
        <v>41781</v>
      </c>
      <c r="G1511" s="42">
        <v>5557.5</v>
      </c>
      <c r="H1511" s="630">
        <f t="shared" si="24"/>
        <v>0</v>
      </c>
      <c r="I1511" s="623"/>
    </row>
    <row r="1512" spans="1:9" x14ac:dyDescent="0.25">
      <c r="A1512" s="192"/>
      <c r="B1512" s="188" t="s">
        <v>2119</v>
      </c>
      <c r="C1512" s="227" t="s">
        <v>3207</v>
      </c>
      <c r="D1512" s="190" t="s">
        <v>636</v>
      </c>
      <c r="E1512" s="210">
        <v>3192</v>
      </c>
      <c r="F1512" s="35">
        <v>41781</v>
      </c>
      <c r="G1512" s="42">
        <v>3192</v>
      </c>
      <c r="H1512" s="630">
        <f t="shared" si="24"/>
        <v>0</v>
      </c>
      <c r="I1512" s="621" t="s">
        <v>30</v>
      </c>
    </row>
    <row r="1513" spans="1:9" x14ac:dyDescent="0.25">
      <c r="A1513" s="192"/>
      <c r="B1513" s="188" t="s">
        <v>2121</v>
      </c>
      <c r="C1513" s="227" t="s">
        <v>3207</v>
      </c>
      <c r="D1513" s="190" t="s">
        <v>269</v>
      </c>
      <c r="E1513" s="210">
        <v>17285</v>
      </c>
      <c r="F1513" s="35">
        <v>41781</v>
      </c>
      <c r="G1513" s="42">
        <v>17285</v>
      </c>
      <c r="H1513" s="630">
        <f t="shared" si="24"/>
        <v>0</v>
      </c>
      <c r="I1513" s="623"/>
    </row>
    <row r="1514" spans="1:9" x14ac:dyDescent="0.25">
      <c r="A1514" s="192"/>
      <c r="B1514" s="188" t="s">
        <v>2122</v>
      </c>
      <c r="C1514" s="227" t="s">
        <v>3207</v>
      </c>
      <c r="D1514" s="190" t="s">
        <v>14</v>
      </c>
      <c r="E1514" s="210">
        <v>7251.5</v>
      </c>
      <c r="F1514" s="35">
        <v>41781</v>
      </c>
      <c r="G1514" s="42">
        <v>7251.5</v>
      </c>
      <c r="H1514" s="630">
        <f t="shared" si="24"/>
        <v>0</v>
      </c>
      <c r="I1514" s="621" t="s">
        <v>12</v>
      </c>
    </row>
    <row r="1515" spans="1:9" x14ac:dyDescent="0.25">
      <c r="A1515" s="192"/>
      <c r="B1515" s="188" t="s">
        <v>2123</v>
      </c>
      <c r="C1515" s="227" t="s">
        <v>3207</v>
      </c>
      <c r="D1515" s="190" t="s">
        <v>19</v>
      </c>
      <c r="E1515" s="210">
        <v>67355</v>
      </c>
      <c r="F1515" s="38">
        <v>41817</v>
      </c>
      <c r="G1515" s="219">
        <v>67355</v>
      </c>
      <c r="H1515" s="630">
        <f t="shared" si="24"/>
        <v>0</v>
      </c>
      <c r="I1515" s="623" t="s">
        <v>27</v>
      </c>
    </row>
    <row r="1516" spans="1:9" x14ac:dyDescent="0.25">
      <c r="A1516" s="192"/>
      <c r="B1516" s="188" t="s">
        <v>2124</v>
      </c>
      <c r="C1516" s="227" t="s">
        <v>3207</v>
      </c>
      <c r="D1516" s="190" t="s">
        <v>123</v>
      </c>
      <c r="E1516" s="210">
        <v>2866</v>
      </c>
      <c r="F1516" s="35">
        <v>41782</v>
      </c>
      <c r="G1516" s="42">
        <v>2866</v>
      </c>
      <c r="H1516" s="630">
        <f t="shared" si="24"/>
        <v>0</v>
      </c>
      <c r="I1516" s="621"/>
    </row>
    <row r="1517" spans="1:9" x14ac:dyDescent="0.25">
      <c r="A1517" s="192"/>
      <c r="B1517" s="188" t="s">
        <v>2125</v>
      </c>
      <c r="C1517" s="227" t="s">
        <v>3207</v>
      </c>
      <c r="D1517" s="190" t="s">
        <v>16</v>
      </c>
      <c r="E1517" s="210">
        <v>158956.70000000001</v>
      </c>
      <c r="F1517" s="38">
        <v>41816</v>
      </c>
      <c r="G1517" s="219">
        <v>158956.70000000001</v>
      </c>
      <c r="H1517" s="630">
        <f t="shared" si="24"/>
        <v>0</v>
      </c>
      <c r="I1517" s="621" t="s">
        <v>162</v>
      </c>
    </row>
    <row r="1518" spans="1:9" x14ac:dyDescent="0.25">
      <c r="A1518" s="192"/>
      <c r="B1518" s="188" t="s">
        <v>2126</v>
      </c>
      <c r="C1518" s="227" t="s">
        <v>3207</v>
      </c>
      <c r="D1518" s="190" t="s">
        <v>50</v>
      </c>
      <c r="E1518" s="210">
        <v>4061</v>
      </c>
      <c r="F1518" s="35">
        <v>41781</v>
      </c>
      <c r="G1518" s="42">
        <v>4061</v>
      </c>
      <c r="H1518" s="630">
        <f t="shared" si="24"/>
        <v>0</v>
      </c>
      <c r="I1518" s="621"/>
    </row>
    <row r="1519" spans="1:9" x14ac:dyDescent="0.25">
      <c r="A1519" s="192"/>
      <c r="B1519" s="188" t="s">
        <v>2127</v>
      </c>
      <c r="C1519" s="227" t="s">
        <v>3207</v>
      </c>
      <c r="D1519" s="190" t="s">
        <v>318</v>
      </c>
      <c r="E1519" s="210">
        <v>3281</v>
      </c>
      <c r="F1519" s="35">
        <v>41781</v>
      </c>
      <c r="G1519" s="42">
        <v>3281</v>
      </c>
      <c r="H1519" s="630">
        <f t="shared" si="24"/>
        <v>0</v>
      </c>
      <c r="I1519" s="621"/>
    </row>
    <row r="1520" spans="1:9" x14ac:dyDescent="0.25">
      <c r="A1520" s="192"/>
      <c r="B1520" s="188" t="s">
        <v>2128</v>
      </c>
      <c r="C1520" s="227" t="s">
        <v>3207</v>
      </c>
      <c r="D1520" s="190" t="s">
        <v>501</v>
      </c>
      <c r="E1520" s="210">
        <v>1632.5</v>
      </c>
      <c r="F1520" s="35">
        <v>41781</v>
      </c>
      <c r="G1520" s="42">
        <v>1632.5</v>
      </c>
      <c r="H1520" s="630">
        <f t="shared" si="24"/>
        <v>0</v>
      </c>
      <c r="I1520" s="621"/>
    </row>
    <row r="1521" spans="1:9" x14ac:dyDescent="0.25">
      <c r="A1521" s="192"/>
      <c r="B1521" s="188" t="s">
        <v>2129</v>
      </c>
      <c r="C1521" s="227" t="s">
        <v>3207</v>
      </c>
      <c r="D1521" s="190" t="s">
        <v>14</v>
      </c>
      <c r="E1521" s="210">
        <v>5951</v>
      </c>
      <c r="F1521" s="35">
        <v>41781</v>
      </c>
      <c r="G1521" s="42">
        <v>5951</v>
      </c>
      <c r="H1521" s="630">
        <f t="shared" si="24"/>
        <v>0</v>
      </c>
      <c r="I1521" s="621" t="s">
        <v>2847</v>
      </c>
    </row>
    <row r="1522" spans="1:9" x14ac:dyDescent="0.25">
      <c r="A1522" s="192"/>
      <c r="B1522" s="188" t="s">
        <v>2130</v>
      </c>
      <c r="C1522" s="227" t="s">
        <v>3207</v>
      </c>
      <c r="D1522" s="190" t="s">
        <v>11</v>
      </c>
      <c r="E1522" s="210">
        <v>48646.5</v>
      </c>
      <c r="F1522" s="38">
        <v>41796</v>
      </c>
      <c r="G1522" s="219">
        <v>48646.5</v>
      </c>
      <c r="H1522" s="630">
        <f t="shared" si="24"/>
        <v>0</v>
      </c>
      <c r="I1522" s="621" t="s">
        <v>65</v>
      </c>
    </row>
    <row r="1523" spans="1:9" x14ac:dyDescent="0.25">
      <c r="A1523" s="192"/>
      <c r="B1523" s="188" t="s">
        <v>2131</v>
      </c>
      <c r="C1523" s="227" t="s">
        <v>3207</v>
      </c>
      <c r="D1523" s="190" t="s">
        <v>89</v>
      </c>
      <c r="E1523" s="210">
        <v>5362</v>
      </c>
      <c r="F1523" s="38" t="s">
        <v>3276</v>
      </c>
      <c r="G1523" s="42">
        <v>5362</v>
      </c>
      <c r="H1523" s="630">
        <f t="shared" si="24"/>
        <v>0</v>
      </c>
      <c r="I1523" s="621" t="s">
        <v>30</v>
      </c>
    </row>
    <row r="1524" spans="1:9" x14ac:dyDescent="0.25">
      <c r="A1524" s="192"/>
      <c r="B1524" s="188" t="s">
        <v>2132</v>
      </c>
      <c r="C1524" s="227" t="s">
        <v>3207</v>
      </c>
      <c r="D1524" s="190" t="s">
        <v>374</v>
      </c>
      <c r="E1524" s="210">
        <v>17815.5</v>
      </c>
      <c r="F1524" s="35">
        <v>41781</v>
      </c>
      <c r="G1524" s="42">
        <v>17815.5</v>
      </c>
      <c r="H1524" s="630">
        <f t="shared" si="24"/>
        <v>0</v>
      </c>
      <c r="I1524" s="621"/>
    </row>
    <row r="1525" spans="1:9" x14ac:dyDescent="0.25">
      <c r="A1525" s="192"/>
      <c r="B1525" s="188" t="s">
        <v>2134</v>
      </c>
      <c r="C1525" s="227" t="s">
        <v>3207</v>
      </c>
      <c r="D1525" s="190" t="s">
        <v>34</v>
      </c>
      <c r="E1525" s="210">
        <v>552.5</v>
      </c>
      <c r="F1525" s="38" t="s">
        <v>3277</v>
      </c>
      <c r="G1525" s="42">
        <v>552.5</v>
      </c>
      <c r="H1525" s="630">
        <f t="shared" si="24"/>
        <v>0</v>
      </c>
      <c r="I1525" s="621" t="s">
        <v>30</v>
      </c>
    </row>
    <row r="1526" spans="1:9" x14ac:dyDescent="0.25">
      <c r="A1526" s="192"/>
      <c r="B1526" s="188" t="s">
        <v>2135</v>
      </c>
      <c r="C1526" s="227" t="s">
        <v>3207</v>
      </c>
      <c r="D1526" s="190" t="s">
        <v>206</v>
      </c>
      <c r="E1526" s="210">
        <v>1083</v>
      </c>
      <c r="F1526" s="35">
        <v>41781</v>
      </c>
      <c r="G1526" s="42">
        <v>1083</v>
      </c>
      <c r="H1526" s="630">
        <f t="shared" si="24"/>
        <v>0</v>
      </c>
      <c r="I1526" s="621" t="s">
        <v>30</v>
      </c>
    </row>
    <row r="1527" spans="1:9" x14ac:dyDescent="0.25">
      <c r="A1527" s="192"/>
      <c r="B1527" s="188" t="s">
        <v>2136</v>
      </c>
      <c r="C1527" s="227" t="s">
        <v>3207</v>
      </c>
      <c r="D1527" s="190" t="s">
        <v>2519</v>
      </c>
      <c r="E1527" s="210">
        <v>825.5</v>
      </c>
      <c r="F1527" s="35">
        <v>41781</v>
      </c>
      <c r="G1527" s="42">
        <v>825.5</v>
      </c>
      <c r="H1527" s="630">
        <f t="shared" si="24"/>
        <v>0</v>
      </c>
      <c r="I1527" s="621"/>
    </row>
    <row r="1528" spans="1:9" x14ac:dyDescent="0.25">
      <c r="A1528" s="192"/>
      <c r="B1528" s="188" t="s">
        <v>2137</v>
      </c>
      <c r="C1528" s="227" t="s">
        <v>3207</v>
      </c>
      <c r="D1528" s="190" t="s">
        <v>29</v>
      </c>
      <c r="E1528" s="210">
        <v>3296</v>
      </c>
      <c r="F1528" s="35">
        <v>41781</v>
      </c>
      <c r="G1528" s="42">
        <v>3296</v>
      </c>
      <c r="H1528" s="630">
        <f t="shared" si="24"/>
        <v>0</v>
      </c>
      <c r="I1528" s="621" t="s">
        <v>30</v>
      </c>
    </row>
    <row r="1529" spans="1:9" x14ac:dyDescent="0.25">
      <c r="A1529" s="192"/>
      <c r="B1529" s="188" t="s">
        <v>2138</v>
      </c>
      <c r="C1529" s="227" t="s">
        <v>3207</v>
      </c>
      <c r="D1529" s="190" t="s">
        <v>1778</v>
      </c>
      <c r="E1529" s="210">
        <v>1171</v>
      </c>
      <c r="F1529" s="35">
        <v>41781</v>
      </c>
      <c r="G1529" s="42">
        <v>1171</v>
      </c>
      <c r="H1529" s="630">
        <f t="shared" si="24"/>
        <v>0</v>
      </c>
      <c r="I1529" s="621" t="s">
        <v>30</v>
      </c>
    </row>
    <row r="1530" spans="1:9" x14ac:dyDescent="0.25">
      <c r="A1530" s="192"/>
      <c r="B1530" s="188" t="s">
        <v>2139</v>
      </c>
      <c r="C1530" s="227" t="s">
        <v>3207</v>
      </c>
      <c r="D1530" s="196" t="s">
        <v>3108</v>
      </c>
      <c r="E1530" s="215">
        <v>0</v>
      </c>
      <c r="F1530" s="35"/>
      <c r="G1530" s="42"/>
      <c r="H1530" s="630">
        <f t="shared" si="24"/>
        <v>0</v>
      </c>
      <c r="I1530" s="621" t="s">
        <v>3278</v>
      </c>
    </row>
    <row r="1531" spans="1:9" x14ac:dyDescent="0.25">
      <c r="A1531" s="192"/>
      <c r="B1531" s="188" t="s">
        <v>2140</v>
      </c>
      <c r="C1531" s="227" t="s">
        <v>3207</v>
      </c>
      <c r="D1531" s="190" t="s">
        <v>55</v>
      </c>
      <c r="E1531" s="210">
        <v>8064</v>
      </c>
      <c r="F1531" s="38" t="s">
        <v>3279</v>
      </c>
      <c r="G1531" s="42">
        <v>8064</v>
      </c>
      <c r="H1531" s="630">
        <f t="shared" si="24"/>
        <v>0</v>
      </c>
      <c r="I1531" s="621"/>
    </row>
    <row r="1532" spans="1:9" x14ac:dyDescent="0.25">
      <c r="A1532" s="192"/>
      <c r="B1532" s="188" t="s">
        <v>2141</v>
      </c>
      <c r="C1532" s="227" t="s">
        <v>3207</v>
      </c>
      <c r="D1532" s="190" t="s">
        <v>119</v>
      </c>
      <c r="E1532" s="210">
        <v>3050</v>
      </c>
      <c r="F1532" s="35">
        <v>41781</v>
      </c>
      <c r="G1532" s="42">
        <v>3050</v>
      </c>
      <c r="H1532" s="630">
        <f t="shared" si="24"/>
        <v>0</v>
      </c>
      <c r="I1532" s="621" t="s">
        <v>12</v>
      </c>
    </row>
    <row r="1533" spans="1:9" x14ac:dyDescent="0.25">
      <c r="A1533" s="192"/>
      <c r="B1533" s="188" t="s">
        <v>2142</v>
      </c>
      <c r="C1533" s="227" t="s">
        <v>3207</v>
      </c>
      <c r="D1533" s="190" t="s">
        <v>66</v>
      </c>
      <c r="E1533" s="210">
        <v>1697</v>
      </c>
      <c r="F1533" s="35">
        <v>41781</v>
      </c>
      <c r="G1533" s="42">
        <v>1697</v>
      </c>
      <c r="H1533" s="630">
        <f t="shared" si="24"/>
        <v>0</v>
      </c>
      <c r="I1533" s="621" t="s">
        <v>12</v>
      </c>
    </row>
    <row r="1534" spans="1:9" x14ac:dyDescent="0.25">
      <c r="A1534" s="192"/>
      <c r="B1534" s="188" t="s">
        <v>2143</v>
      </c>
      <c r="C1534" s="227" t="s">
        <v>3207</v>
      </c>
      <c r="D1534" s="190" t="s">
        <v>2956</v>
      </c>
      <c r="E1534" s="210">
        <v>10675.5</v>
      </c>
      <c r="F1534" s="35">
        <v>41782</v>
      </c>
      <c r="G1534" s="42">
        <v>10675.5</v>
      </c>
      <c r="H1534" s="630">
        <f t="shared" si="24"/>
        <v>0</v>
      </c>
      <c r="I1534" s="621" t="s">
        <v>65</v>
      </c>
    </row>
    <row r="1535" spans="1:9" x14ac:dyDescent="0.25">
      <c r="A1535" s="192"/>
      <c r="B1535" s="188" t="s">
        <v>2144</v>
      </c>
      <c r="C1535" s="227" t="s">
        <v>3207</v>
      </c>
      <c r="D1535" s="190" t="s">
        <v>66</v>
      </c>
      <c r="E1535" s="210">
        <v>1757</v>
      </c>
      <c r="F1535" s="35">
        <v>41781</v>
      </c>
      <c r="G1535" s="42">
        <v>1757</v>
      </c>
      <c r="H1535" s="630">
        <f t="shared" si="24"/>
        <v>0</v>
      </c>
      <c r="I1535" s="621" t="s">
        <v>12</v>
      </c>
    </row>
    <row r="1536" spans="1:9" x14ac:dyDescent="0.25">
      <c r="A1536" s="192"/>
      <c r="B1536" s="188" t="s">
        <v>2145</v>
      </c>
      <c r="C1536" s="227" t="s">
        <v>3207</v>
      </c>
      <c r="D1536" s="190" t="s">
        <v>260</v>
      </c>
      <c r="E1536" s="210">
        <v>1788</v>
      </c>
      <c r="F1536" s="35">
        <v>41781</v>
      </c>
      <c r="G1536" s="42">
        <v>1788</v>
      </c>
      <c r="H1536" s="630">
        <f t="shared" si="24"/>
        <v>0</v>
      </c>
      <c r="I1536" s="621" t="s">
        <v>12</v>
      </c>
    </row>
    <row r="1537" spans="1:9" x14ac:dyDescent="0.25">
      <c r="A1537" s="192"/>
      <c r="B1537" s="188" t="s">
        <v>2146</v>
      </c>
      <c r="C1537" s="227" t="s">
        <v>3207</v>
      </c>
      <c r="D1537" s="190" t="s">
        <v>47</v>
      </c>
      <c r="E1537" s="210">
        <v>2803</v>
      </c>
      <c r="F1537" s="35">
        <v>41781</v>
      </c>
      <c r="G1537" s="42">
        <v>2803</v>
      </c>
      <c r="H1537" s="630">
        <f t="shared" si="24"/>
        <v>0</v>
      </c>
      <c r="I1537" s="621" t="s">
        <v>30</v>
      </c>
    </row>
    <row r="1538" spans="1:9" x14ac:dyDescent="0.25">
      <c r="A1538" s="192"/>
      <c r="B1538" s="188" t="s">
        <v>2147</v>
      </c>
      <c r="C1538" s="227" t="s">
        <v>3207</v>
      </c>
      <c r="D1538" s="190" t="s">
        <v>108</v>
      </c>
      <c r="E1538" s="210">
        <v>3092</v>
      </c>
      <c r="F1538" s="35">
        <v>41781</v>
      </c>
      <c r="G1538" s="42">
        <v>3092</v>
      </c>
      <c r="H1538" s="630">
        <f t="shared" si="24"/>
        <v>0</v>
      </c>
      <c r="I1538" s="621" t="s">
        <v>30</v>
      </c>
    </row>
    <row r="1539" spans="1:9" x14ac:dyDescent="0.25">
      <c r="A1539" s="192"/>
      <c r="B1539" s="188" t="s">
        <v>2148</v>
      </c>
      <c r="C1539" s="227" t="s">
        <v>3207</v>
      </c>
      <c r="D1539" s="190" t="s">
        <v>2409</v>
      </c>
      <c r="E1539" s="210">
        <v>373</v>
      </c>
      <c r="F1539" s="38" t="s">
        <v>3280</v>
      </c>
      <c r="G1539" s="42">
        <v>373</v>
      </c>
      <c r="H1539" s="630">
        <f t="shared" si="24"/>
        <v>0</v>
      </c>
      <c r="I1539" s="621" t="s">
        <v>30</v>
      </c>
    </row>
    <row r="1540" spans="1:9" x14ac:dyDescent="0.25">
      <c r="A1540" s="192"/>
      <c r="B1540" s="188" t="s">
        <v>2149</v>
      </c>
      <c r="C1540" s="227" t="s">
        <v>3207</v>
      </c>
      <c r="D1540" s="190" t="s">
        <v>215</v>
      </c>
      <c r="E1540" s="210">
        <v>3634</v>
      </c>
      <c r="F1540" s="35">
        <v>41781</v>
      </c>
      <c r="G1540" s="42">
        <v>3634</v>
      </c>
      <c r="H1540" s="630">
        <f t="shared" si="24"/>
        <v>0</v>
      </c>
      <c r="I1540" s="621"/>
    </row>
    <row r="1541" spans="1:9" x14ac:dyDescent="0.25">
      <c r="A1541" s="192"/>
      <c r="B1541" s="188" t="s">
        <v>2150</v>
      </c>
      <c r="C1541" s="227" t="s">
        <v>3207</v>
      </c>
      <c r="D1541" s="190" t="s">
        <v>22</v>
      </c>
      <c r="E1541" s="210">
        <v>2419.5</v>
      </c>
      <c r="F1541" s="35">
        <v>41781</v>
      </c>
      <c r="G1541" s="42">
        <v>2419.5</v>
      </c>
      <c r="H1541" s="630">
        <f t="shared" si="24"/>
        <v>0</v>
      </c>
      <c r="I1541" s="621"/>
    </row>
    <row r="1542" spans="1:9" x14ac:dyDescent="0.25">
      <c r="A1542" s="192"/>
      <c r="B1542" s="188" t="s">
        <v>2151</v>
      </c>
      <c r="C1542" s="227" t="s">
        <v>3207</v>
      </c>
      <c r="D1542" s="190" t="s">
        <v>68</v>
      </c>
      <c r="E1542" s="210">
        <v>2245.5</v>
      </c>
      <c r="F1542" s="35">
        <v>41782</v>
      </c>
      <c r="G1542" s="42">
        <v>2245.5</v>
      </c>
      <c r="H1542" s="630">
        <f t="shared" si="24"/>
        <v>0</v>
      </c>
      <c r="I1542" s="621" t="s">
        <v>65</v>
      </c>
    </row>
    <row r="1543" spans="1:9" x14ac:dyDescent="0.25">
      <c r="A1543" s="192"/>
      <c r="B1543" s="188" t="s">
        <v>2152</v>
      </c>
      <c r="C1543" s="227" t="s">
        <v>3207</v>
      </c>
      <c r="D1543" s="190" t="s">
        <v>244</v>
      </c>
      <c r="E1543" s="210">
        <v>23886.9</v>
      </c>
      <c r="F1543" s="221" t="s">
        <v>3281</v>
      </c>
      <c r="G1543" s="42">
        <v>23886.9</v>
      </c>
      <c r="H1543" s="630">
        <f t="shared" ref="H1543:H1606" si="25">E1543-G1543</f>
        <v>0</v>
      </c>
      <c r="I1543" s="621" t="s">
        <v>27</v>
      </c>
    </row>
    <row r="1544" spans="1:9" x14ac:dyDescent="0.25">
      <c r="A1544" s="192"/>
      <c r="B1544" s="188" t="s">
        <v>2153</v>
      </c>
      <c r="C1544" s="227" t="s">
        <v>3207</v>
      </c>
      <c r="D1544" s="190" t="s">
        <v>245</v>
      </c>
      <c r="E1544" s="210">
        <v>1416</v>
      </c>
      <c r="F1544" s="35">
        <v>41782</v>
      </c>
      <c r="G1544" s="42">
        <v>1416</v>
      </c>
      <c r="H1544" s="630">
        <f t="shared" si="25"/>
        <v>0</v>
      </c>
      <c r="I1544" s="621" t="s">
        <v>27</v>
      </c>
    </row>
    <row r="1545" spans="1:9" x14ac:dyDescent="0.25">
      <c r="A1545" s="192"/>
      <c r="B1545" s="188" t="s">
        <v>2155</v>
      </c>
      <c r="C1545" s="227" t="s">
        <v>3207</v>
      </c>
      <c r="D1545" s="190" t="s">
        <v>240</v>
      </c>
      <c r="E1545" s="210">
        <v>58589.65</v>
      </c>
      <c r="F1545" s="221" t="s">
        <v>3282</v>
      </c>
      <c r="G1545" s="42">
        <v>58589.65</v>
      </c>
      <c r="H1545" s="630">
        <f t="shared" si="25"/>
        <v>0</v>
      </c>
      <c r="I1545" s="621" t="s">
        <v>27</v>
      </c>
    </row>
    <row r="1546" spans="1:9" x14ac:dyDescent="0.25">
      <c r="A1546" s="192"/>
      <c r="B1546" s="188" t="s">
        <v>2156</v>
      </c>
      <c r="C1546" s="227" t="s">
        <v>3207</v>
      </c>
      <c r="D1546" s="190" t="s">
        <v>92</v>
      </c>
      <c r="E1546" s="210">
        <v>1408</v>
      </c>
      <c r="F1546" s="35">
        <v>41782</v>
      </c>
      <c r="G1546" s="42">
        <v>1408</v>
      </c>
      <c r="H1546" s="630">
        <f t="shared" si="25"/>
        <v>0</v>
      </c>
      <c r="I1546" s="621" t="s">
        <v>27</v>
      </c>
    </row>
    <row r="1547" spans="1:9" x14ac:dyDescent="0.25">
      <c r="A1547" s="192"/>
      <c r="B1547" s="188" t="s">
        <v>2157</v>
      </c>
      <c r="C1547" s="227" t="s">
        <v>3207</v>
      </c>
      <c r="D1547" s="190" t="s">
        <v>149</v>
      </c>
      <c r="E1547" s="210">
        <v>6436</v>
      </c>
      <c r="F1547" s="39" t="s">
        <v>3283</v>
      </c>
      <c r="G1547" s="42">
        <v>6436</v>
      </c>
      <c r="H1547" s="630">
        <f t="shared" si="25"/>
        <v>0</v>
      </c>
      <c r="I1547" s="621" t="s">
        <v>27</v>
      </c>
    </row>
    <row r="1548" spans="1:9" x14ac:dyDescent="0.25">
      <c r="A1548" s="192"/>
      <c r="B1548" s="188" t="s">
        <v>2159</v>
      </c>
      <c r="C1548" s="227" t="s">
        <v>3207</v>
      </c>
      <c r="D1548" s="190" t="s">
        <v>237</v>
      </c>
      <c r="E1548" s="210">
        <v>4772.5</v>
      </c>
      <c r="F1548" s="35">
        <v>41781</v>
      </c>
      <c r="G1548" s="42">
        <v>4772.5</v>
      </c>
      <c r="H1548" s="630">
        <f t="shared" si="25"/>
        <v>0</v>
      </c>
      <c r="I1548" s="621" t="s">
        <v>21</v>
      </c>
    </row>
    <row r="1549" spans="1:9" x14ac:dyDescent="0.25">
      <c r="A1549" s="192"/>
      <c r="B1549" s="188" t="s">
        <v>2160</v>
      </c>
      <c r="C1549" s="227" t="s">
        <v>3207</v>
      </c>
      <c r="D1549" s="190" t="s">
        <v>130</v>
      </c>
      <c r="E1549" s="210">
        <v>7548.5</v>
      </c>
      <c r="F1549" s="35">
        <v>41781</v>
      </c>
      <c r="G1549" s="42">
        <v>7548.5</v>
      </c>
      <c r="H1549" s="630">
        <f t="shared" si="25"/>
        <v>0</v>
      </c>
      <c r="I1549" s="621" t="s">
        <v>21</v>
      </c>
    </row>
    <row r="1550" spans="1:9" x14ac:dyDescent="0.25">
      <c r="A1550" s="192"/>
      <c r="B1550" s="188" t="s">
        <v>2161</v>
      </c>
      <c r="C1550" s="227" t="s">
        <v>3207</v>
      </c>
      <c r="D1550" s="190" t="s">
        <v>137</v>
      </c>
      <c r="E1550" s="210">
        <v>10680</v>
      </c>
      <c r="F1550" s="38" t="s">
        <v>3284</v>
      </c>
      <c r="G1550" s="42">
        <v>10680</v>
      </c>
      <c r="H1550" s="630">
        <f t="shared" si="25"/>
        <v>0</v>
      </c>
      <c r="I1550" s="621" t="s">
        <v>21</v>
      </c>
    </row>
    <row r="1551" spans="1:9" x14ac:dyDescent="0.25">
      <c r="A1551" s="192"/>
      <c r="B1551" s="188" t="s">
        <v>2162</v>
      </c>
      <c r="C1551" s="227" t="s">
        <v>3207</v>
      </c>
      <c r="D1551" s="190" t="s">
        <v>366</v>
      </c>
      <c r="E1551" s="210">
        <v>2463</v>
      </c>
      <c r="F1551" s="35">
        <v>41781</v>
      </c>
      <c r="G1551" s="42">
        <v>2463</v>
      </c>
      <c r="H1551" s="630">
        <f t="shared" si="25"/>
        <v>0</v>
      </c>
      <c r="I1551" s="621" t="s">
        <v>21</v>
      </c>
    </row>
    <row r="1552" spans="1:9" x14ac:dyDescent="0.25">
      <c r="A1552" s="192"/>
      <c r="B1552" s="188" t="s">
        <v>2163</v>
      </c>
      <c r="C1552" s="227" t="s">
        <v>3207</v>
      </c>
      <c r="D1552" s="190" t="s">
        <v>544</v>
      </c>
      <c r="E1552" s="210">
        <v>7672</v>
      </c>
      <c r="F1552" s="35">
        <v>41782</v>
      </c>
      <c r="G1552" s="42">
        <v>7672</v>
      </c>
      <c r="H1552" s="630">
        <f t="shared" si="25"/>
        <v>0</v>
      </c>
      <c r="I1552" s="621" t="s">
        <v>27</v>
      </c>
    </row>
    <row r="1553" spans="1:9" x14ac:dyDescent="0.25">
      <c r="A1553" s="192"/>
      <c r="B1553" s="188" t="s">
        <v>2164</v>
      </c>
      <c r="C1553" s="227" t="s">
        <v>3207</v>
      </c>
      <c r="D1553" s="190" t="s">
        <v>188</v>
      </c>
      <c r="E1553" s="210">
        <v>3249.5</v>
      </c>
      <c r="F1553" s="35">
        <v>41781</v>
      </c>
      <c r="G1553" s="42">
        <v>3249.5</v>
      </c>
      <c r="H1553" s="630">
        <f t="shared" si="25"/>
        <v>0</v>
      </c>
      <c r="I1553" s="621" t="s">
        <v>21</v>
      </c>
    </row>
    <row r="1554" spans="1:9" x14ac:dyDescent="0.25">
      <c r="A1554" s="192"/>
      <c r="B1554" s="188" t="s">
        <v>2165</v>
      </c>
      <c r="C1554" s="227" t="s">
        <v>3207</v>
      </c>
      <c r="D1554" s="190" t="s">
        <v>429</v>
      </c>
      <c r="E1554" s="210">
        <v>2915</v>
      </c>
      <c r="F1554" s="35">
        <v>41782</v>
      </c>
      <c r="G1554" s="42">
        <v>2915</v>
      </c>
      <c r="H1554" s="630">
        <f t="shared" si="25"/>
        <v>0</v>
      </c>
      <c r="I1554" s="621" t="s">
        <v>21</v>
      </c>
    </row>
    <row r="1555" spans="1:9" x14ac:dyDescent="0.25">
      <c r="A1555" s="192"/>
      <c r="B1555" s="188" t="s">
        <v>2166</v>
      </c>
      <c r="C1555" s="227" t="s">
        <v>3207</v>
      </c>
      <c r="D1555" s="190" t="s">
        <v>237</v>
      </c>
      <c r="E1555" s="210">
        <v>622</v>
      </c>
      <c r="F1555" s="35">
        <v>41781</v>
      </c>
      <c r="G1555" s="42">
        <v>622</v>
      </c>
      <c r="H1555" s="630">
        <f t="shared" si="25"/>
        <v>0</v>
      </c>
      <c r="I1555" s="621" t="s">
        <v>21</v>
      </c>
    </row>
    <row r="1556" spans="1:9" x14ac:dyDescent="0.25">
      <c r="A1556" s="192"/>
      <c r="B1556" s="188" t="s">
        <v>2167</v>
      </c>
      <c r="C1556" s="227" t="s">
        <v>3207</v>
      </c>
      <c r="D1556" s="190" t="s">
        <v>79</v>
      </c>
      <c r="E1556" s="210">
        <v>17243.2</v>
      </c>
      <c r="F1556" s="53" t="s">
        <v>3285</v>
      </c>
      <c r="G1556" s="42">
        <v>17243.2</v>
      </c>
      <c r="H1556" s="630">
        <f t="shared" si="25"/>
        <v>0</v>
      </c>
      <c r="I1556" s="621" t="s">
        <v>21</v>
      </c>
    </row>
    <row r="1557" spans="1:9" x14ac:dyDescent="0.25">
      <c r="A1557" s="192"/>
      <c r="B1557" s="188" t="s">
        <v>2168</v>
      </c>
      <c r="C1557" s="227" t="s">
        <v>3207</v>
      </c>
      <c r="D1557" s="190" t="s">
        <v>85</v>
      </c>
      <c r="E1557" s="210">
        <v>7461</v>
      </c>
      <c r="F1557" s="35">
        <v>41782</v>
      </c>
      <c r="G1557" s="42">
        <v>7461</v>
      </c>
      <c r="H1557" s="630">
        <f t="shared" si="25"/>
        <v>0</v>
      </c>
      <c r="I1557" s="621" t="s">
        <v>27</v>
      </c>
    </row>
    <row r="1558" spans="1:9" x14ac:dyDescent="0.25">
      <c r="A1558" s="192"/>
      <c r="B1558" s="188" t="s">
        <v>2170</v>
      </c>
      <c r="C1558" s="227" t="s">
        <v>3207</v>
      </c>
      <c r="D1558" s="190" t="s">
        <v>8</v>
      </c>
      <c r="E1558" s="210">
        <v>3793</v>
      </c>
      <c r="F1558" s="35">
        <v>41781</v>
      </c>
      <c r="G1558" s="42">
        <v>3793</v>
      </c>
      <c r="H1558" s="630">
        <f t="shared" si="25"/>
        <v>0</v>
      </c>
      <c r="I1558" s="621"/>
    </row>
    <row r="1559" spans="1:9" x14ac:dyDescent="0.25">
      <c r="A1559" s="192"/>
      <c r="B1559" s="188" t="s">
        <v>2172</v>
      </c>
      <c r="C1559" s="227" t="s">
        <v>3207</v>
      </c>
      <c r="D1559" s="190" t="s">
        <v>51</v>
      </c>
      <c r="E1559" s="210">
        <v>1130</v>
      </c>
      <c r="F1559" s="35">
        <v>41781</v>
      </c>
      <c r="G1559" s="42">
        <v>1130</v>
      </c>
      <c r="H1559" s="630">
        <f t="shared" si="25"/>
        <v>0</v>
      </c>
      <c r="I1559" s="621"/>
    </row>
    <row r="1560" spans="1:9" x14ac:dyDescent="0.25">
      <c r="A1560" s="192"/>
      <c r="B1560" s="188" t="s">
        <v>2173</v>
      </c>
      <c r="C1560" s="227" t="s">
        <v>3207</v>
      </c>
      <c r="D1560" s="190" t="s">
        <v>144</v>
      </c>
      <c r="E1560" s="210">
        <v>2923</v>
      </c>
      <c r="F1560" s="35">
        <v>41782</v>
      </c>
      <c r="G1560" s="42">
        <v>2923</v>
      </c>
      <c r="H1560" s="630">
        <f t="shared" si="25"/>
        <v>0</v>
      </c>
      <c r="I1560" s="621" t="s">
        <v>3128</v>
      </c>
    </row>
    <row r="1561" spans="1:9" x14ac:dyDescent="0.25">
      <c r="A1561" s="192"/>
      <c r="B1561" s="188" t="s">
        <v>2174</v>
      </c>
      <c r="C1561" s="227" t="s">
        <v>3207</v>
      </c>
      <c r="D1561" s="190" t="s">
        <v>78</v>
      </c>
      <c r="E1561" s="210">
        <v>2664</v>
      </c>
      <c r="F1561" s="35">
        <v>41782</v>
      </c>
      <c r="G1561" s="42">
        <v>2664</v>
      </c>
      <c r="H1561" s="630">
        <f t="shared" si="25"/>
        <v>0</v>
      </c>
      <c r="I1561" s="621" t="s">
        <v>217</v>
      </c>
    </row>
    <row r="1562" spans="1:9" x14ac:dyDescent="0.25">
      <c r="A1562" s="192"/>
      <c r="B1562" s="188" t="s">
        <v>2176</v>
      </c>
      <c r="C1562" s="227" t="s">
        <v>3207</v>
      </c>
      <c r="D1562" s="190" t="s">
        <v>80</v>
      </c>
      <c r="E1562" s="210">
        <v>2937</v>
      </c>
      <c r="F1562" s="35">
        <v>41782</v>
      </c>
      <c r="G1562" s="42">
        <v>2937</v>
      </c>
      <c r="H1562" s="630">
        <f t="shared" si="25"/>
        <v>0</v>
      </c>
      <c r="I1562" s="621" t="s">
        <v>217</v>
      </c>
    </row>
    <row r="1563" spans="1:9" x14ac:dyDescent="0.25">
      <c r="A1563" s="192"/>
      <c r="B1563" s="188" t="s">
        <v>2177</v>
      </c>
      <c r="C1563" s="227" t="s">
        <v>3207</v>
      </c>
      <c r="D1563" s="190" t="s">
        <v>349</v>
      </c>
      <c r="E1563" s="210">
        <v>731</v>
      </c>
      <c r="F1563" s="35">
        <v>41782</v>
      </c>
      <c r="G1563" s="42">
        <v>731</v>
      </c>
      <c r="H1563" s="630">
        <f t="shared" si="25"/>
        <v>0</v>
      </c>
      <c r="I1563" s="621" t="s">
        <v>217</v>
      </c>
    </row>
    <row r="1564" spans="1:9" x14ac:dyDescent="0.25">
      <c r="A1564" s="192"/>
      <c r="B1564" s="188" t="s">
        <v>2178</v>
      </c>
      <c r="C1564" s="227" t="s">
        <v>3207</v>
      </c>
      <c r="D1564" s="190" t="s">
        <v>307</v>
      </c>
      <c r="E1564" s="210">
        <v>4636.8</v>
      </c>
      <c r="F1564" s="39" t="s">
        <v>3451</v>
      </c>
      <c r="G1564" s="42">
        <v>4636.8</v>
      </c>
      <c r="H1564" s="630">
        <f t="shared" si="25"/>
        <v>0</v>
      </c>
      <c r="I1564" s="621" t="s">
        <v>217</v>
      </c>
    </row>
    <row r="1565" spans="1:9" x14ac:dyDescent="0.25">
      <c r="A1565" s="192"/>
      <c r="B1565" s="188" t="s">
        <v>2180</v>
      </c>
      <c r="C1565" s="227" t="s">
        <v>3207</v>
      </c>
      <c r="D1565" s="190" t="s">
        <v>163</v>
      </c>
      <c r="E1565" s="210">
        <v>1069</v>
      </c>
      <c r="F1565" s="35">
        <v>41781</v>
      </c>
      <c r="G1565" s="42">
        <v>1069</v>
      </c>
      <c r="H1565" s="630">
        <f t="shared" si="25"/>
        <v>0</v>
      </c>
      <c r="I1565" s="621"/>
    </row>
    <row r="1566" spans="1:9" x14ac:dyDescent="0.25">
      <c r="A1566" s="192"/>
      <c r="B1566" s="188" t="s">
        <v>2181</v>
      </c>
      <c r="C1566" s="227" t="s">
        <v>3207</v>
      </c>
      <c r="D1566" s="190" t="s">
        <v>152</v>
      </c>
      <c r="E1566" s="210">
        <v>7507.5</v>
      </c>
      <c r="F1566" s="35">
        <v>41782</v>
      </c>
      <c r="G1566" s="42">
        <v>7507.5</v>
      </c>
      <c r="H1566" s="630">
        <f t="shared" si="25"/>
        <v>0</v>
      </c>
      <c r="I1566" s="621" t="s">
        <v>217</v>
      </c>
    </row>
    <row r="1567" spans="1:9" x14ac:dyDescent="0.25">
      <c r="A1567" s="192"/>
      <c r="B1567" s="188" t="s">
        <v>2182</v>
      </c>
      <c r="C1567" s="227" t="s">
        <v>3207</v>
      </c>
      <c r="D1567" s="190" t="s">
        <v>76</v>
      </c>
      <c r="E1567" s="210">
        <v>1541</v>
      </c>
      <c r="F1567" s="35">
        <v>41781</v>
      </c>
      <c r="G1567" s="42">
        <v>1541</v>
      </c>
      <c r="H1567" s="630">
        <f t="shared" si="25"/>
        <v>0</v>
      </c>
      <c r="I1567" s="621"/>
    </row>
    <row r="1568" spans="1:9" x14ac:dyDescent="0.25">
      <c r="A1568" s="192"/>
      <c r="B1568" s="188" t="s">
        <v>2184</v>
      </c>
      <c r="C1568" s="227" t="s">
        <v>3207</v>
      </c>
      <c r="D1568" s="190" t="s">
        <v>133</v>
      </c>
      <c r="E1568" s="210">
        <v>44100</v>
      </c>
      <c r="F1568" s="35">
        <v>41781</v>
      </c>
      <c r="G1568" s="42">
        <v>44100</v>
      </c>
      <c r="H1568" s="630">
        <f t="shared" si="25"/>
        <v>0</v>
      </c>
      <c r="I1568" s="621"/>
    </row>
    <row r="1569" spans="1:9" x14ac:dyDescent="0.25">
      <c r="A1569" s="192"/>
      <c r="B1569" s="188" t="s">
        <v>2185</v>
      </c>
      <c r="C1569" s="227" t="s">
        <v>3207</v>
      </c>
      <c r="D1569" s="190" t="s">
        <v>8</v>
      </c>
      <c r="E1569" s="210">
        <v>479</v>
      </c>
      <c r="F1569" s="35">
        <v>41781</v>
      </c>
      <c r="G1569" s="42">
        <v>479</v>
      </c>
      <c r="H1569" s="630">
        <f t="shared" si="25"/>
        <v>0</v>
      </c>
      <c r="I1569" s="621"/>
    </row>
    <row r="1570" spans="1:9" x14ac:dyDescent="0.25">
      <c r="A1570" s="192"/>
      <c r="B1570" s="188" t="s">
        <v>2186</v>
      </c>
      <c r="C1570" s="227" t="s">
        <v>3207</v>
      </c>
      <c r="D1570" s="190" t="s">
        <v>8</v>
      </c>
      <c r="E1570" s="210">
        <v>764</v>
      </c>
      <c r="F1570" s="35">
        <v>41781</v>
      </c>
      <c r="G1570" s="42">
        <v>764</v>
      </c>
      <c r="H1570" s="630">
        <f t="shared" si="25"/>
        <v>0</v>
      </c>
      <c r="I1570" s="621"/>
    </row>
    <row r="1571" spans="1:9" x14ac:dyDescent="0.25">
      <c r="A1571" s="192"/>
      <c r="B1571" s="188" t="s">
        <v>2187</v>
      </c>
      <c r="C1571" s="227" t="s">
        <v>3207</v>
      </c>
      <c r="D1571" s="190" t="s">
        <v>8</v>
      </c>
      <c r="E1571" s="210">
        <v>40</v>
      </c>
      <c r="F1571" s="35">
        <v>41781</v>
      </c>
      <c r="G1571" s="42">
        <v>40</v>
      </c>
      <c r="H1571" s="630">
        <f t="shared" si="25"/>
        <v>0</v>
      </c>
      <c r="I1571" s="621"/>
    </row>
    <row r="1572" spans="1:9" x14ac:dyDescent="0.25">
      <c r="A1572" s="192"/>
      <c r="B1572" s="188" t="s">
        <v>2188</v>
      </c>
      <c r="C1572" s="227" t="s">
        <v>3207</v>
      </c>
      <c r="D1572" s="190" t="s">
        <v>39</v>
      </c>
      <c r="E1572" s="210">
        <v>63037.3</v>
      </c>
      <c r="F1572" s="35">
        <v>41787</v>
      </c>
      <c r="G1572" s="42">
        <v>63037.3</v>
      </c>
      <c r="H1572" s="630">
        <f t="shared" si="25"/>
        <v>0</v>
      </c>
      <c r="I1572" s="621" t="s">
        <v>2847</v>
      </c>
    </row>
    <row r="1573" spans="1:9" x14ac:dyDescent="0.25">
      <c r="A1573" s="192"/>
      <c r="B1573" s="188" t="s">
        <v>2189</v>
      </c>
      <c r="C1573" s="227" t="s">
        <v>3207</v>
      </c>
      <c r="D1573" s="190" t="s">
        <v>83</v>
      </c>
      <c r="E1573" s="210">
        <v>8100</v>
      </c>
      <c r="F1573" s="35">
        <v>41781</v>
      </c>
      <c r="G1573" s="42">
        <v>8100</v>
      </c>
      <c r="H1573" s="630">
        <f t="shared" si="25"/>
        <v>0</v>
      </c>
      <c r="I1573" s="621"/>
    </row>
    <row r="1574" spans="1:9" x14ac:dyDescent="0.25">
      <c r="A1574" s="192"/>
      <c r="B1574" s="188" t="s">
        <v>2190</v>
      </c>
      <c r="C1574" s="227" t="s">
        <v>3207</v>
      </c>
      <c r="D1574" s="190" t="s">
        <v>312</v>
      </c>
      <c r="E1574" s="210">
        <v>10761</v>
      </c>
      <c r="F1574" s="35">
        <v>41782</v>
      </c>
      <c r="G1574" s="42">
        <v>10761</v>
      </c>
      <c r="H1574" s="630">
        <f t="shared" si="25"/>
        <v>0</v>
      </c>
      <c r="I1574" s="621"/>
    </row>
    <row r="1575" spans="1:9" x14ac:dyDescent="0.25">
      <c r="A1575" s="192"/>
      <c r="B1575" s="188" t="s">
        <v>2191</v>
      </c>
      <c r="C1575" s="227" t="s">
        <v>3207</v>
      </c>
      <c r="D1575" s="190" t="s">
        <v>3115</v>
      </c>
      <c r="E1575" s="210">
        <v>10736</v>
      </c>
      <c r="F1575" s="35">
        <v>41782</v>
      </c>
      <c r="G1575" s="42">
        <v>10736</v>
      </c>
      <c r="H1575" s="630">
        <f t="shared" si="25"/>
        <v>0</v>
      </c>
      <c r="I1575" s="621" t="s">
        <v>65</v>
      </c>
    </row>
    <row r="1576" spans="1:9" x14ac:dyDescent="0.25">
      <c r="A1576" s="192"/>
      <c r="B1576" s="188" t="s">
        <v>2192</v>
      </c>
      <c r="C1576" s="227" t="s">
        <v>3207</v>
      </c>
      <c r="D1576" s="190" t="s">
        <v>62</v>
      </c>
      <c r="E1576" s="210">
        <v>23165</v>
      </c>
      <c r="F1576" s="35">
        <v>41784</v>
      </c>
      <c r="G1576" s="42">
        <v>23165</v>
      </c>
      <c r="H1576" s="630">
        <f t="shared" si="25"/>
        <v>0</v>
      </c>
      <c r="I1576" s="621" t="s">
        <v>65</v>
      </c>
    </row>
    <row r="1577" spans="1:9" x14ac:dyDescent="0.25">
      <c r="A1577" s="192"/>
      <c r="B1577" s="188" t="s">
        <v>2193</v>
      </c>
      <c r="C1577" s="227" t="s">
        <v>3207</v>
      </c>
      <c r="D1577" s="190" t="s">
        <v>180</v>
      </c>
      <c r="E1577" s="210">
        <v>35572.9</v>
      </c>
      <c r="F1577" s="45" t="s">
        <v>3286</v>
      </c>
      <c r="G1577" s="42">
        <v>35572.9</v>
      </c>
      <c r="H1577" s="630">
        <f t="shared" si="25"/>
        <v>0</v>
      </c>
      <c r="I1577" s="621" t="s">
        <v>65</v>
      </c>
    </row>
    <row r="1578" spans="1:9" x14ac:dyDescent="0.25">
      <c r="A1578" s="192"/>
      <c r="B1578" s="188" t="s">
        <v>2194</v>
      </c>
      <c r="C1578" s="227" t="s">
        <v>3207</v>
      </c>
      <c r="D1578" s="190" t="s">
        <v>1030</v>
      </c>
      <c r="E1578" s="210">
        <v>4366</v>
      </c>
      <c r="F1578" s="35">
        <v>41781</v>
      </c>
      <c r="G1578" s="42">
        <v>4366</v>
      </c>
      <c r="H1578" s="630">
        <f t="shared" si="25"/>
        <v>0</v>
      </c>
      <c r="I1578" s="621"/>
    </row>
    <row r="1579" spans="1:9" x14ac:dyDescent="0.25">
      <c r="A1579" s="192"/>
      <c r="B1579" s="188" t="s">
        <v>2195</v>
      </c>
      <c r="C1579" s="227" t="s">
        <v>3207</v>
      </c>
      <c r="D1579" s="190" t="s">
        <v>39</v>
      </c>
      <c r="E1579" s="210">
        <v>33090.17</v>
      </c>
      <c r="F1579" s="35">
        <v>41788</v>
      </c>
      <c r="G1579" s="42">
        <v>33090.17</v>
      </c>
      <c r="H1579" s="630">
        <f t="shared" si="25"/>
        <v>0</v>
      </c>
      <c r="I1579" s="621"/>
    </row>
    <row r="1580" spans="1:9" x14ac:dyDescent="0.25">
      <c r="A1580" s="192"/>
      <c r="B1580" s="188" t="s">
        <v>2197</v>
      </c>
      <c r="C1580" s="227" t="s">
        <v>3207</v>
      </c>
      <c r="D1580" s="190" t="s">
        <v>3287</v>
      </c>
      <c r="E1580" s="210">
        <v>1412.2</v>
      </c>
      <c r="F1580" s="35">
        <v>41781</v>
      </c>
      <c r="G1580" s="42">
        <v>1412.2</v>
      </c>
      <c r="H1580" s="630">
        <f t="shared" si="25"/>
        <v>0</v>
      </c>
      <c r="I1580" s="621"/>
    </row>
    <row r="1581" spans="1:9" x14ac:dyDescent="0.25">
      <c r="A1581" s="192"/>
      <c r="B1581" s="188" t="s">
        <v>2199</v>
      </c>
      <c r="C1581" s="227" t="s">
        <v>3207</v>
      </c>
      <c r="D1581" s="190" t="s">
        <v>3288</v>
      </c>
      <c r="E1581" s="210">
        <v>1065</v>
      </c>
      <c r="F1581" s="35">
        <v>41781</v>
      </c>
      <c r="G1581" s="42">
        <v>1065</v>
      </c>
      <c r="H1581" s="630">
        <f t="shared" si="25"/>
        <v>0</v>
      </c>
      <c r="I1581" s="621"/>
    </row>
    <row r="1582" spans="1:9" x14ac:dyDescent="0.25">
      <c r="A1582" s="192"/>
      <c r="B1582" s="188" t="s">
        <v>2200</v>
      </c>
      <c r="C1582" s="227" t="s">
        <v>3207</v>
      </c>
      <c r="D1582" s="190" t="s">
        <v>163</v>
      </c>
      <c r="E1582" s="210">
        <v>7659</v>
      </c>
      <c r="F1582" s="35">
        <v>41781</v>
      </c>
      <c r="G1582" s="42">
        <v>7659</v>
      </c>
      <c r="H1582" s="630">
        <f t="shared" si="25"/>
        <v>0</v>
      </c>
      <c r="I1582" s="621"/>
    </row>
    <row r="1583" spans="1:9" x14ac:dyDescent="0.25">
      <c r="A1583" s="192"/>
      <c r="B1583" s="188" t="s">
        <v>2201</v>
      </c>
      <c r="C1583" s="227" t="s">
        <v>3207</v>
      </c>
      <c r="D1583" s="190" t="s">
        <v>665</v>
      </c>
      <c r="E1583" s="210">
        <v>321</v>
      </c>
      <c r="F1583" s="35">
        <v>41781</v>
      </c>
      <c r="G1583" s="42">
        <v>321</v>
      </c>
      <c r="H1583" s="630">
        <f t="shared" si="25"/>
        <v>0</v>
      </c>
      <c r="I1583" s="621"/>
    </row>
    <row r="1584" spans="1:9" x14ac:dyDescent="0.25">
      <c r="A1584" s="192"/>
      <c r="B1584" s="188" t="s">
        <v>2203</v>
      </c>
      <c r="C1584" s="227" t="s">
        <v>3207</v>
      </c>
      <c r="D1584" s="190" t="s">
        <v>358</v>
      </c>
      <c r="E1584" s="210">
        <v>45890.96</v>
      </c>
      <c r="F1584" s="39" t="s">
        <v>3289</v>
      </c>
      <c r="G1584" s="42">
        <v>45890.96</v>
      </c>
      <c r="H1584" s="630">
        <f t="shared" si="25"/>
        <v>0</v>
      </c>
      <c r="I1584" s="621" t="s">
        <v>162</v>
      </c>
    </row>
    <row r="1585" spans="1:9" x14ac:dyDescent="0.25">
      <c r="A1585" s="192"/>
      <c r="B1585" s="188" t="s">
        <v>2205</v>
      </c>
      <c r="C1585" s="227" t="s">
        <v>3207</v>
      </c>
      <c r="D1585" s="190" t="s">
        <v>110</v>
      </c>
      <c r="E1585" s="210">
        <v>43879</v>
      </c>
      <c r="F1585" s="53" t="s">
        <v>3290</v>
      </c>
      <c r="G1585" s="42">
        <v>43879</v>
      </c>
      <c r="H1585" s="630">
        <f t="shared" si="25"/>
        <v>0</v>
      </c>
      <c r="I1585" s="621" t="s">
        <v>21</v>
      </c>
    </row>
    <row r="1586" spans="1:9" x14ac:dyDescent="0.25">
      <c r="A1586" s="192"/>
      <c r="B1586" s="188" t="s">
        <v>2206</v>
      </c>
      <c r="C1586" s="227" t="s">
        <v>3207</v>
      </c>
      <c r="D1586" s="190" t="s">
        <v>63</v>
      </c>
      <c r="E1586" s="210">
        <v>2630.4</v>
      </c>
      <c r="F1586" s="35">
        <v>41783</v>
      </c>
      <c r="G1586" s="42">
        <v>2630.4</v>
      </c>
      <c r="H1586" s="630">
        <f t="shared" si="25"/>
        <v>0</v>
      </c>
      <c r="I1586" s="621" t="s">
        <v>21</v>
      </c>
    </row>
    <row r="1587" spans="1:9" x14ac:dyDescent="0.25">
      <c r="A1587" s="192"/>
      <c r="B1587" s="188" t="s">
        <v>2207</v>
      </c>
      <c r="C1587" s="227" t="s">
        <v>3207</v>
      </c>
      <c r="D1587" s="190" t="s">
        <v>160</v>
      </c>
      <c r="E1587" s="210">
        <v>157704.34</v>
      </c>
      <c r="F1587" s="38" t="s">
        <v>3291</v>
      </c>
      <c r="G1587" s="42">
        <v>157704.34</v>
      </c>
      <c r="H1587" s="630">
        <f t="shared" si="25"/>
        <v>0</v>
      </c>
      <c r="I1587" s="621" t="s">
        <v>162</v>
      </c>
    </row>
    <row r="1588" spans="1:9" x14ac:dyDescent="0.25">
      <c r="A1588" s="192"/>
      <c r="B1588" s="188" t="s">
        <v>2208</v>
      </c>
      <c r="C1588" s="227" t="s">
        <v>3207</v>
      </c>
      <c r="D1588" s="190" t="s">
        <v>160</v>
      </c>
      <c r="E1588" s="210">
        <v>13276.55</v>
      </c>
      <c r="F1588" s="38" t="s">
        <v>3292</v>
      </c>
      <c r="G1588" s="42">
        <v>13276.55</v>
      </c>
      <c r="H1588" s="630">
        <f t="shared" si="25"/>
        <v>0</v>
      </c>
      <c r="I1588" s="621" t="s">
        <v>162</v>
      </c>
    </row>
    <row r="1589" spans="1:9" x14ac:dyDescent="0.25">
      <c r="A1589" s="192"/>
      <c r="B1589" s="188" t="s">
        <v>2209</v>
      </c>
      <c r="C1589" s="227" t="s">
        <v>3207</v>
      </c>
      <c r="D1589" s="190" t="s">
        <v>175</v>
      </c>
      <c r="E1589" s="210">
        <v>12195</v>
      </c>
      <c r="F1589" s="304" t="s">
        <v>3293</v>
      </c>
      <c r="G1589" s="42">
        <v>12195</v>
      </c>
      <c r="H1589" s="630">
        <f t="shared" si="25"/>
        <v>0</v>
      </c>
      <c r="I1589" s="621" t="s">
        <v>162</v>
      </c>
    </row>
    <row r="1590" spans="1:9" x14ac:dyDescent="0.25">
      <c r="A1590" s="192"/>
      <c r="B1590" s="188" t="s">
        <v>2210</v>
      </c>
      <c r="C1590" s="227" t="s">
        <v>3207</v>
      </c>
      <c r="D1590" s="190" t="s">
        <v>172</v>
      </c>
      <c r="E1590" s="210">
        <v>5832.6</v>
      </c>
      <c r="F1590" s="35">
        <v>41783</v>
      </c>
      <c r="G1590" s="42">
        <v>5832.6</v>
      </c>
      <c r="H1590" s="630">
        <f t="shared" si="25"/>
        <v>0</v>
      </c>
      <c r="I1590" s="621" t="s">
        <v>162</v>
      </c>
    </row>
    <row r="1591" spans="1:9" x14ac:dyDescent="0.25">
      <c r="A1591" s="192"/>
      <c r="B1591" s="188" t="s">
        <v>2211</v>
      </c>
      <c r="C1591" s="227" t="s">
        <v>3207</v>
      </c>
      <c r="D1591" s="190" t="s">
        <v>163</v>
      </c>
      <c r="E1591" s="210">
        <v>16254.1</v>
      </c>
      <c r="F1591" s="35">
        <v>41783</v>
      </c>
      <c r="G1591" s="42">
        <v>16254.1</v>
      </c>
      <c r="H1591" s="630">
        <f t="shared" si="25"/>
        <v>0</v>
      </c>
      <c r="I1591" s="621" t="s">
        <v>162</v>
      </c>
    </row>
    <row r="1592" spans="1:9" x14ac:dyDescent="0.25">
      <c r="A1592" s="192"/>
      <c r="B1592" s="188" t="s">
        <v>2212</v>
      </c>
      <c r="C1592" s="227" t="s">
        <v>3207</v>
      </c>
      <c r="D1592" s="196" t="s">
        <v>3108</v>
      </c>
      <c r="E1592" s="215">
        <v>0</v>
      </c>
      <c r="F1592" s="35"/>
      <c r="G1592" s="42"/>
      <c r="H1592" s="630">
        <f t="shared" si="25"/>
        <v>0</v>
      </c>
      <c r="I1592" s="621" t="s">
        <v>3122</v>
      </c>
    </row>
    <row r="1593" spans="1:9" x14ac:dyDescent="0.25">
      <c r="A1593" s="192"/>
      <c r="B1593" s="188" t="s">
        <v>2213</v>
      </c>
      <c r="C1593" s="227" t="s">
        <v>3207</v>
      </c>
      <c r="D1593" s="190" t="s">
        <v>553</v>
      </c>
      <c r="E1593" s="210">
        <v>15887.25</v>
      </c>
      <c r="F1593" s="35">
        <v>41783</v>
      </c>
      <c r="G1593" s="42">
        <v>15887.25</v>
      </c>
      <c r="H1593" s="630">
        <f t="shared" si="25"/>
        <v>0</v>
      </c>
      <c r="I1593" s="621" t="s">
        <v>162</v>
      </c>
    </row>
    <row r="1594" spans="1:9" x14ac:dyDescent="0.25">
      <c r="A1594" s="192"/>
      <c r="B1594" s="188" t="s">
        <v>2214</v>
      </c>
      <c r="C1594" s="227" t="s">
        <v>3207</v>
      </c>
      <c r="D1594" s="190" t="s">
        <v>272</v>
      </c>
      <c r="E1594" s="210">
        <v>2049.6</v>
      </c>
      <c r="F1594" s="38" t="s">
        <v>3294</v>
      </c>
      <c r="G1594" s="42">
        <v>2049.6</v>
      </c>
      <c r="H1594" s="630">
        <f t="shared" si="25"/>
        <v>0</v>
      </c>
      <c r="I1594" s="621" t="s">
        <v>162</v>
      </c>
    </row>
    <row r="1595" spans="1:9" x14ac:dyDescent="0.25">
      <c r="A1595" s="192"/>
      <c r="B1595" s="188" t="s">
        <v>2215</v>
      </c>
      <c r="C1595" s="227" t="s">
        <v>3207</v>
      </c>
      <c r="D1595" s="190" t="s">
        <v>250</v>
      </c>
      <c r="E1595" s="210">
        <v>3450.5</v>
      </c>
      <c r="F1595" s="35">
        <v>41783</v>
      </c>
      <c r="G1595" s="42">
        <v>3450.5</v>
      </c>
      <c r="H1595" s="630">
        <f t="shared" si="25"/>
        <v>0</v>
      </c>
      <c r="I1595" s="621" t="s">
        <v>162</v>
      </c>
    </row>
    <row r="1596" spans="1:9" x14ac:dyDescent="0.25">
      <c r="A1596" s="192"/>
      <c r="B1596" s="188" t="s">
        <v>2216</v>
      </c>
      <c r="C1596" s="227" t="s">
        <v>3207</v>
      </c>
      <c r="D1596" s="190" t="s">
        <v>168</v>
      </c>
      <c r="E1596" s="210">
        <v>17664.650000000001</v>
      </c>
      <c r="F1596" s="39" t="s">
        <v>3295</v>
      </c>
      <c r="G1596" s="42">
        <v>17664.650000000001</v>
      </c>
      <c r="H1596" s="630">
        <f t="shared" si="25"/>
        <v>0</v>
      </c>
      <c r="I1596" s="621" t="s">
        <v>162</v>
      </c>
    </row>
    <row r="1597" spans="1:9" x14ac:dyDescent="0.25">
      <c r="A1597" s="192"/>
      <c r="B1597" s="188" t="s">
        <v>2217</v>
      </c>
      <c r="C1597" s="227" t="s">
        <v>3207</v>
      </c>
      <c r="D1597" s="190" t="s">
        <v>168</v>
      </c>
      <c r="E1597" s="210">
        <v>21348.400000000001</v>
      </c>
      <c r="F1597" s="39" t="s">
        <v>3296</v>
      </c>
      <c r="G1597" s="42">
        <v>21348.400000000001</v>
      </c>
      <c r="H1597" s="630">
        <f t="shared" si="25"/>
        <v>0</v>
      </c>
      <c r="I1597" s="621" t="s">
        <v>162</v>
      </c>
    </row>
    <row r="1598" spans="1:9" x14ac:dyDescent="0.25">
      <c r="A1598" s="192">
        <v>41782</v>
      </c>
      <c r="B1598" s="188" t="s">
        <v>2218</v>
      </c>
      <c r="C1598" s="227" t="s">
        <v>3207</v>
      </c>
      <c r="D1598" s="190" t="s">
        <v>269</v>
      </c>
      <c r="E1598" s="210">
        <v>5674</v>
      </c>
      <c r="F1598" s="35">
        <v>41782</v>
      </c>
      <c r="G1598" s="42">
        <v>5674</v>
      </c>
      <c r="H1598" s="630">
        <f t="shared" si="25"/>
        <v>0</v>
      </c>
      <c r="I1598" s="430"/>
    </row>
    <row r="1599" spans="1:9" x14ac:dyDescent="0.25">
      <c r="A1599" s="192"/>
      <c r="B1599" s="188" t="s">
        <v>2221</v>
      </c>
      <c r="C1599" s="227" t="s">
        <v>3207</v>
      </c>
      <c r="D1599" s="190" t="s">
        <v>14</v>
      </c>
      <c r="E1599" s="210">
        <v>11262.4</v>
      </c>
      <c r="F1599" s="45" t="s">
        <v>3297</v>
      </c>
      <c r="G1599" s="42">
        <v>11262.4</v>
      </c>
      <c r="H1599" s="630">
        <f t="shared" si="25"/>
        <v>0</v>
      </c>
      <c r="I1599" s="430"/>
    </row>
    <row r="1600" spans="1:9" x14ac:dyDescent="0.25">
      <c r="A1600" s="192"/>
      <c r="B1600" s="188" t="s">
        <v>2223</v>
      </c>
      <c r="C1600" s="227" t="s">
        <v>3207</v>
      </c>
      <c r="D1600" s="190" t="s">
        <v>8</v>
      </c>
      <c r="E1600" s="210">
        <v>1153.4000000000001</v>
      </c>
      <c r="F1600" s="35">
        <v>41782</v>
      </c>
      <c r="G1600" s="42">
        <v>1153.4000000000001</v>
      </c>
      <c r="H1600" s="630">
        <f t="shared" si="25"/>
        <v>0</v>
      </c>
      <c r="I1600" s="430"/>
    </row>
    <row r="1601" spans="1:9" x14ac:dyDescent="0.25">
      <c r="A1601" s="192"/>
      <c r="B1601" s="188" t="s">
        <v>2224</v>
      </c>
      <c r="C1601" s="227" t="s">
        <v>3207</v>
      </c>
      <c r="D1601" s="190" t="s">
        <v>606</v>
      </c>
      <c r="E1601" s="210">
        <v>2031</v>
      </c>
      <c r="F1601" s="35">
        <v>41783</v>
      </c>
      <c r="G1601" s="42">
        <v>2031</v>
      </c>
      <c r="H1601" s="630">
        <f t="shared" si="25"/>
        <v>0</v>
      </c>
      <c r="I1601" s="430"/>
    </row>
    <row r="1602" spans="1:9" x14ac:dyDescent="0.25">
      <c r="A1602" s="192"/>
      <c r="B1602" s="188" t="s">
        <v>2226</v>
      </c>
      <c r="C1602" s="227" t="s">
        <v>3207</v>
      </c>
      <c r="D1602" s="190" t="s">
        <v>160</v>
      </c>
      <c r="E1602" s="210">
        <v>17057.099999999999</v>
      </c>
      <c r="F1602" s="38" t="s">
        <v>3298</v>
      </c>
      <c r="G1602" s="42">
        <v>17057.099999999999</v>
      </c>
      <c r="H1602" s="630">
        <f t="shared" si="25"/>
        <v>0</v>
      </c>
      <c r="I1602" s="430"/>
    </row>
    <row r="1603" spans="1:9" x14ac:dyDescent="0.25">
      <c r="A1603" s="192"/>
      <c r="B1603" s="188" t="s">
        <v>2227</v>
      </c>
      <c r="C1603" s="227" t="s">
        <v>3207</v>
      </c>
      <c r="D1603" s="190" t="s">
        <v>11</v>
      </c>
      <c r="E1603" s="210">
        <v>49209.5</v>
      </c>
      <c r="F1603" s="39" t="s">
        <v>3299</v>
      </c>
      <c r="G1603" s="219">
        <v>49209.5</v>
      </c>
      <c r="H1603" s="633">
        <f t="shared" si="25"/>
        <v>0</v>
      </c>
      <c r="I1603" s="430"/>
    </row>
    <row r="1604" spans="1:9" x14ac:dyDescent="0.25">
      <c r="A1604" s="192"/>
      <c r="B1604" s="188" t="s">
        <v>2228</v>
      </c>
      <c r="C1604" s="227" t="s">
        <v>3207</v>
      </c>
      <c r="D1604" s="190" t="s">
        <v>2519</v>
      </c>
      <c r="E1604" s="210">
        <v>6865</v>
      </c>
      <c r="F1604" s="35">
        <v>41782</v>
      </c>
      <c r="G1604" s="42">
        <v>6865</v>
      </c>
      <c r="H1604" s="630">
        <f t="shared" si="25"/>
        <v>0</v>
      </c>
      <c r="I1604" s="430"/>
    </row>
    <row r="1605" spans="1:9" x14ac:dyDescent="0.25">
      <c r="A1605" s="192"/>
      <c r="B1605" s="188" t="s">
        <v>2229</v>
      </c>
      <c r="C1605" s="227" t="s">
        <v>3207</v>
      </c>
      <c r="D1605" s="190" t="s">
        <v>3163</v>
      </c>
      <c r="E1605" s="210">
        <v>18455</v>
      </c>
      <c r="F1605" s="38">
        <v>41806</v>
      </c>
      <c r="G1605" s="219">
        <v>18455</v>
      </c>
      <c r="H1605" s="630">
        <f t="shared" si="25"/>
        <v>0</v>
      </c>
      <c r="I1605" s="430"/>
    </row>
    <row r="1606" spans="1:9" x14ac:dyDescent="0.25">
      <c r="A1606" s="192"/>
      <c r="B1606" s="188" t="s">
        <v>2230</v>
      </c>
      <c r="C1606" s="227" t="s">
        <v>3207</v>
      </c>
      <c r="D1606" s="190" t="s">
        <v>123</v>
      </c>
      <c r="E1606" s="210">
        <v>8089.5</v>
      </c>
      <c r="F1606" s="35">
        <v>41783</v>
      </c>
      <c r="G1606" s="42">
        <v>8089.5</v>
      </c>
      <c r="H1606" s="630">
        <f t="shared" si="25"/>
        <v>0</v>
      </c>
      <c r="I1606" s="430"/>
    </row>
    <row r="1607" spans="1:9" x14ac:dyDescent="0.25">
      <c r="A1607" s="192"/>
      <c r="B1607" s="188" t="s">
        <v>2231</v>
      </c>
      <c r="C1607" s="227" t="s">
        <v>3207</v>
      </c>
      <c r="D1607" s="190" t="s">
        <v>46</v>
      </c>
      <c r="E1607" s="210">
        <v>3576</v>
      </c>
      <c r="F1607" s="35">
        <v>41782</v>
      </c>
      <c r="G1607" s="42">
        <v>3576</v>
      </c>
      <c r="H1607" s="630">
        <f t="shared" ref="H1607:H1670" si="26">E1607-G1607</f>
        <v>0</v>
      </c>
      <c r="I1607" s="430"/>
    </row>
    <row r="1608" spans="1:9" x14ac:dyDescent="0.25">
      <c r="A1608" s="192"/>
      <c r="B1608" s="188" t="s">
        <v>2232</v>
      </c>
      <c r="C1608" s="227" t="s">
        <v>3207</v>
      </c>
      <c r="D1608" s="190" t="s">
        <v>163</v>
      </c>
      <c r="E1608" s="210">
        <v>3246</v>
      </c>
      <c r="F1608" s="35">
        <v>41782</v>
      </c>
      <c r="G1608" s="42">
        <v>3246</v>
      </c>
      <c r="H1608" s="630">
        <f t="shared" si="26"/>
        <v>0</v>
      </c>
      <c r="I1608" s="430"/>
    </row>
    <row r="1609" spans="1:9" x14ac:dyDescent="0.25">
      <c r="A1609" s="192"/>
      <c r="B1609" s="188" t="s">
        <v>2233</v>
      </c>
      <c r="C1609" s="227" t="s">
        <v>3207</v>
      </c>
      <c r="D1609" s="190" t="s">
        <v>339</v>
      </c>
      <c r="E1609" s="210">
        <v>1215</v>
      </c>
      <c r="F1609" s="35">
        <v>41782</v>
      </c>
      <c r="G1609" s="42">
        <v>1215</v>
      </c>
      <c r="H1609" s="630">
        <f t="shared" si="26"/>
        <v>0</v>
      </c>
      <c r="I1609" s="430"/>
    </row>
    <row r="1610" spans="1:9" x14ac:dyDescent="0.25">
      <c r="A1610" s="192"/>
      <c r="B1610" s="188" t="s">
        <v>2234</v>
      </c>
      <c r="C1610" s="227" t="s">
        <v>3207</v>
      </c>
      <c r="D1610" s="190" t="s">
        <v>51</v>
      </c>
      <c r="E1610" s="210">
        <v>2687</v>
      </c>
      <c r="F1610" s="39" t="s">
        <v>3300</v>
      </c>
      <c r="G1610" s="42">
        <v>2687</v>
      </c>
      <c r="H1610" s="630">
        <f t="shared" si="26"/>
        <v>0</v>
      </c>
      <c r="I1610" s="430"/>
    </row>
    <row r="1611" spans="1:9" x14ac:dyDescent="0.25">
      <c r="A1611" s="192"/>
      <c r="B1611" s="188" t="s">
        <v>2235</v>
      </c>
      <c r="C1611" s="227" t="s">
        <v>3207</v>
      </c>
      <c r="D1611" s="190" t="s">
        <v>501</v>
      </c>
      <c r="E1611" s="210">
        <v>1880.5</v>
      </c>
      <c r="F1611" s="35">
        <v>41782</v>
      </c>
      <c r="G1611" s="42">
        <v>1880.5</v>
      </c>
      <c r="H1611" s="630">
        <f t="shared" si="26"/>
        <v>0</v>
      </c>
      <c r="I1611" s="430"/>
    </row>
    <row r="1612" spans="1:9" x14ac:dyDescent="0.25">
      <c r="A1612" s="192"/>
      <c r="B1612" s="188" t="s">
        <v>2236</v>
      </c>
      <c r="C1612" s="227" t="s">
        <v>3207</v>
      </c>
      <c r="D1612" s="190" t="s">
        <v>23</v>
      </c>
      <c r="E1612" s="210">
        <v>1210</v>
      </c>
      <c r="F1612" s="35">
        <v>41782</v>
      </c>
      <c r="G1612" s="42">
        <v>1210</v>
      </c>
      <c r="H1612" s="630">
        <f t="shared" si="26"/>
        <v>0</v>
      </c>
      <c r="I1612" s="430"/>
    </row>
    <row r="1613" spans="1:9" x14ac:dyDescent="0.25">
      <c r="A1613" s="192"/>
      <c r="B1613" s="188" t="s">
        <v>2238</v>
      </c>
      <c r="C1613" s="227" t="s">
        <v>3207</v>
      </c>
      <c r="D1613" s="190" t="s">
        <v>116</v>
      </c>
      <c r="E1613" s="210">
        <v>5387</v>
      </c>
      <c r="F1613" s="35">
        <v>41782</v>
      </c>
      <c r="G1613" s="42">
        <v>5387</v>
      </c>
      <c r="H1613" s="630">
        <f t="shared" si="26"/>
        <v>0</v>
      </c>
      <c r="I1613" s="430"/>
    </row>
    <row r="1614" spans="1:9" x14ac:dyDescent="0.25">
      <c r="A1614" s="192"/>
      <c r="B1614" s="188" t="s">
        <v>2239</v>
      </c>
      <c r="C1614" s="227" t="s">
        <v>3207</v>
      </c>
      <c r="D1614" s="190" t="s">
        <v>338</v>
      </c>
      <c r="E1614" s="210">
        <v>465</v>
      </c>
      <c r="F1614" s="35">
        <v>41783</v>
      </c>
      <c r="G1614" s="54">
        <v>465</v>
      </c>
      <c r="H1614" s="630">
        <f t="shared" si="26"/>
        <v>0</v>
      </c>
      <c r="I1614" s="430"/>
    </row>
    <row r="1615" spans="1:9" x14ac:dyDescent="0.25">
      <c r="A1615" s="192"/>
      <c r="B1615" s="188" t="s">
        <v>2240</v>
      </c>
      <c r="C1615" s="227" t="s">
        <v>3207</v>
      </c>
      <c r="D1615" s="190" t="s">
        <v>58</v>
      </c>
      <c r="E1615" s="210">
        <v>4127</v>
      </c>
      <c r="F1615" s="35">
        <v>41783</v>
      </c>
      <c r="G1615" s="54">
        <v>4127</v>
      </c>
      <c r="H1615" s="630">
        <f t="shared" si="26"/>
        <v>0</v>
      </c>
      <c r="I1615" s="430"/>
    </row>
    <row r="1616" spans="1:9" x14ac:dyDescent="0.25">
      <c r="A1616" s="192"/>
      <c r="B1616" s="188" t="s">
        <v>2241</v>
      </c>
      <c r="C1616" s="227" t="s">
        <v>3207</v>
      </c>
      <c r="D1616" s="190" t="s">
        <v>58</v>
      </c>
      <c r="E1616" s="210">
        <v>1646.5</v>
      </c>
      <c r="F1616" s="35">
        <v>41783</v>
      </c>
      <c r="G1616" s="54">
        <v>1646.5</v>
      </c>
      <c r="H1616" s="630">
        <f t="shared" si="26"/>
        <v>0</v>
      </c>
      <c r="I1616" s="430"/>
    </row>
    <row r="1617" spans="1:9" x14ac:dyDescent="0.25">
      <c r="A1617" s="192"/>
      <c r="B1617" s="188" t="s">
        <v>2242</v>
      </c>
      <c r="C1617" s="227" t="s">
        <v>3207</v>
      </c>
      <c r="D1617" s="190" t="s">
        <v>29</v>
      </c>
      <c r="E1617" s="210">
        <v>4092</v>
      </c>
      <c r="F1617" s="35">
        <v>41783</v>
      </c>
      <c r="G1617" s="54">
        <v>4092</v>
      </c>
      <c r="H1617" s="630">
        <f t="shared" si="26"/>
        <v>0</v>
      </c>
      <c r="I1617" s="430"/>
    </row>
    <row r="1618" spans="1:9" x14ac:dyDescent="0.25">
      <c r="A1618" s="192"/>
      <c r="B1618" s="188" t="s">
        <v>2243</v>
      </c>
      <c r="C1618" s="227" t="s">
        <v>3207</v>
      </c>
      <c r="D1618" s="190" t="s">
        <v>34</v>
      </c>
      <c r="E1618" s="210">
        <v>1814</v>
      </c>
      <c r="F1618" s="38" t="s">
        <v>3301</v>
      </c>
      <c r="G1618" s="54">
        <v>1814</v>
      </c>
      <c r="H1618" s="630">
        <f t="shared" si="26"/>
        <v>0</v>
      </c>
      <c r="I1618" s="430"/>
    </row>
    <row r="1619" spans="1:9" x14ac:dyDescent="0.25">
      <c r="A1619" s="192"/>
      <c r="B1619" s="188" t="s">
        <v>2244</v>
      </c>
      <c r="C1619" s="227" t="s">
        <v>3207</v>
      </c>
      <c r="D1619" s="190" t="s">
        <v>47</v>
      </c>
      <c r="E1619" s="210">
        <v>3067</v>
      </c>
      <c r="F1619" s="35">
        <v>41783</v>
      </c>
      <c r="G1619" s="54">
        <v>3067</v>
      </c>
      <c r="H1619" s="630">
        <f t="shared" si="26"/>
        <v>0</v>
      </c>
      <c r="I1619" s="430"/>
    </row>
    <row r="1620" spans="1:9" x14ac:dyDescent="0.25">
      <c r="A1620" s="192"/>
      <c r="B1620" s="188" t="s">
        <v>2245</v>
      </c>
      <c r="C1620" s="227" t="s">
        <v>3207</v>
      </c>
      <c r="D1620" s="190" t="s">
        <v>1778</v>
      </c>
      <c r="E1620" s="210">
        <v>586.29999999999995</v>
      </c>
      <c r="F1620" s="35">
        <v>41783</v>
      </c>
      <c r="G1620" s="54">
        <v>586.29999999999995</v>
      </c>
      <c r="H1620" s="630">
        <f t="shared" si="26"/>
        <v>0</v>
      </c>
      <c r="I1620" s="430"/>
    </row>
    <row r="1621" spans="1:9" x14ac:dyDescent="0.25">
      <c r="A1621" s="192"/>
      <c r="B1621" s="188" t="s">
        <v>2246</v>
      </c>
      <c r="C1621" s="227" t="s">
        <v>3207</v>
      </c>
      <c r="D1621" s="190" t="s">
        <v>3217</v>
      </c>
      <c r="E1621" s="210">
        <v>6298</v>
      </c>
      <c r="F1621" s="35">
        <v>41782</v>
      </c>
      <c r="G1621" s="42">
        <v>6298</v>
      </c>
      <c r="H1621" s="630">
        <f t="shared" si="26"/>
        <v>0</v>
      </c>
      <c r="I1621" s="77"/>
    </row>
    <row r="1622" spans="1:9" x14ac:dyDescent="0.25">
      <c r="A1622" s="192"/>
      <c r="B1622" s="188" t="s">
        <v>2247</v>
      </c>
      <c r="C1622" s="227" t="s">
        <v>3207</v>
      </c>
      <c r="D1622" s="190" t="s">
        <v>206</v>
      </c>
      <c r="E1622" s="210">
        <v>1173</v>
      </c>
      <c r="F1622" s="35">
        <v>41783</v>
      </c>
      <c r="G1622" s="54">
        <v>1173</v>
      </c>
      <c r="H1622" s="630">
        <f t="shared" si="26"/>
        <v>0</v>
      </c>
      <c r="I1622" s="430"/>
    </row>
    <row r="1623" spans="1:9" x14ac:dyDescent="0.25">
      <c r="A1623" s="192"/>
      <c r="B1623" s="188" t="s">
        <v>2248</v>
      </c>
      <c r="C1623" s="227" t="s">
        <v>3207</v>
      </c>
      <c r="D1623" s="190" t="s">
        <v>124</v>
      </c>
      <c r="E1623" s="210">
        <v>11058</v>
      </c>
      <c r="F1623" s="35">
        <v>41783</v>
      </c>
      <c r="G1623" s="54">
        <v>11058</v>
      </c>
      <c r="H1623" s="630">
        <f t="shared" si="26"/>
        <v>0</v>
      </c>
      <c r="I1623" s="430"/>
    </row>
    <row r="1624" spans="1:9" x14ac:dyDescent="0.25">
      <c r="A1624" s="192"/>
      <c r="B1624" s="188" t="s">
        <v>2249</v>
      </c>
      <c r="C1624" s="227" t="s">
        <v>3207</v>
      </c>
      <c r="D1624" s="190" t="s">
        <v>8</v>
      </c>
      <c r="E1624" s="210">
        <v>1818</v>
      </c>
      <c r="F1624" s="35">
        <v>41782</v>
      </c>
      <c r="G1624" s="42">
        <v>1818</v>
      </c>
      <c r="H1624" s="630">
        <f t="shared" si="26"/>
        <v>0</v>
      </c>
      <c r="I1624" s="430"/>
    </row>
    <row r="1625" spans="1:9" x14ac:dyDescent="0.25">
      <c r="A1625" s="192"/>
      <c r="B1625" s="188" t="s">
        <v>2250</v>
      </c>
      <c r="C1625" s="227" t="s">
        <v>3207</v>
      </c>
      <c r="D1625" s="190" t="s">
        <v>28</v>
      </c>
      <c r="E1625" s="210">
        <v>8295</v>
      </c>
      <c r="F1625" s="35">
        <v>41782</v>
      </c>
      <c r="G1625" s="42">
        <v>8295</v>
      </c>
      <c r="H1625" s="630">
        <f t="shared" si="26"/>
        <v>0</v>
      </c>
      <c r="I1625" s="430"/>
    </row>
    <row r="1626" spans="1:9" x14ac:dyDescent="0.25">
      <c r="A1626" s="192"/>
      <c r="B1626" s="188" t="s">
        <v>2251</v>
      </c>
      <c r="C1626" s="227" t="s">
        <v>3207</v>
      </c>
      <c r="D1626" s="190" t="s">
        <v>55</v>
      </c>
      <c r="E1626" s="210">
        <v>5214</v>
      </c>
      <c r="F1626" s="35">
        <v>41782</v>
      </c>
      <c r="G1626" s="42">
        <v>5214</v>
      </c>
      <c r="H1626" s="630">
        <f t="shared" si="26"/>
        <v>0</v>
      </c>
      <c r="I1626" s="430"/>
    </row>
    <row r="1627" spans="1:9" x14ac:dyDescent="0.25">
      <c r="A1627" s="192"/>
      <c r="B1627" s="188" t="s">
        <v>2253</v>
      </c>
      <c r="C1627" s="227" t="s">
        <v>3207</v>
      </c>
      <c r="D1627" s="190" t="s">
        <v>130</v>
      </c>
      <c r="E1627" s="210">
        <v>6735.5</v>
      </c>
      <c r="F1627" s="35">
        <v>41783</v>
      </c>
      <c r="G1627" s="42">
        <v>6735.5</v>
      </c>
      <c r="H1627" s="630">
        <f t="shared" si="26"/>
        <v>0</v>
      </c>
      <c r="I1627" s="430"/>
    </row>
    <row r="1628" spans="1:9" x14ac:dyDescent="0.25">
      <c r="A1628" s="192"/>
      <c r="B1628" s="188" t="s">
        <v>2254</v>
      </c>
      <c r="C1628" s="227" t="s">
        <v>3207</v>
      </c>
      <c r="D1628" s="190" t="s">
        <v>36</v>
      </c>
      <c r="E1628" s="210">
        <v>34944</v>
      </c>
      <c r="F1628" s="45" t="s">
        <v>3302</v>
      </c>
      <c r="G1628" s="42">
        <v>34944</v>
      </c>
      <c r="H1628" s="630">
        <f t="shared" si="26"/>
        <v>0</v>
      </c>
      <c r="I1628" s="430"/>
    </row>
    <row r="1629" spans="1:9" x14ac:dyDescent="0.25">
      <c r="A1629" s="192"/>
      <c r="B1629" s="188" t="s">
        <v>2255</v>
      </c>
      <c r="C1629" s="227" t="s">
        <v>3207</v>
      </c>
      <c r="D1629" s="196" t="s">
        <v>3108</v>
      </c>
      <c r="E1629" s="215">
        <v>0</v>
      </c>
      <c r="F1629" s="35"/>
      <c r="G1629" s="42"/>
      <c r="H1629" s="630">
        <f t="shared" si="26"/>
        <v>0</v>
      </c>
      <c r="I1629" s="430"/>
    </row>
    <row r="1630" spans="1:9" x14ac:dyDescent="0.25">
      <c r="A1630" s="192"/>
      <c r="B1630" s="188" t="s">
        <v>2257</v>
      </c>
      <c r="C1630" s="227" t="s">
        <v>3207</v>
      </c>
      <c r="D1630" s="190" t="s">
        <v>250</v>
      </c>
      <c r="E1630" s="210">
        <v>12969</v>
      </c>
      <c r="F1630" s="35">
        <v>41783</v>
      </c>
      <c r="G1630" s="42">
        <v>12969</v>
      </c>
      <c r="H1630" s="630">
        <f t="shared" si="26"/>
        <v>0</v>
      </c>
      <c r="I1630" s="430"/>
    </row>
    <row r="1631" spans="1:9" x14ac:dyDescent="0.25">
      <c r="A1631" s="192"/>
      <c r="B1631" s="188" t="s">
        <v>2258</v>
      </c>
      <c r="C1631" s="227" t="s">
        <v>3207</v>
      </c>
      <c r="D1631" s="190" t="s">
        <v>32</v>
      </c>
      <c r="E1631" s="210">
        <v>9851</v>
      </c>
      <c r="F1631" s="35">
        <v>41783</v>
      </c>
      <c r="G1631" s="42">
        <v>9851</v>
      </c>
      <c r="H1631" s="630">
        <f t="shared" si="26"/>
        <v>0</v>
      </c>
      <c r="I1631" s="430"/>
    </row>
    <row r="1632" spans="1:9" x14ac:dyDescent="0.25">
      <c r="A1632" s="192"/>
      <c r="B1632" s="188" t="s">
        <v>2259</v>
      </c>
      <c r="C1632" s="227" t="s">
        <v>3207</v>
      </c>
      <c r="D1632" s="190" t="s">
        <v>137</v>
      </c>
      <c r="E1632" s="210">
        <v>4940</v>
      </c>
      <c r="F1632" s="38" t="s">
        <v>3438</v>
      </c>
      <c r="G1632" s="42">
        <v>4940</v>
      </c>
      <c r="H1632" s="630">
        <f t="shared" si="26"/>
        <v>0</v>
      </c>
      <c r="I1632" s="430"/>
    </row>
    <row r="1633" spans="1:9" x14ac:dyDescent="0.25">
      <c r="A1633" s="192"/>
      <c r="B1633" s="188" t="s">
        <v>2261</v>
      </c>
      <c r="C1633" s="227" t="s">
        <v>3207</v>
      </c>
      <c r="D1633" s="190" t="s">
        <v>54</v>
      </c>
      <c r="E1633" s="210">
        <v>12405</v>
      </c>
      <c r="F1633" s="35">
        <v>41783</v>
      </c>
      <c r="G1633" s="42">
        <v>12405</v>
      </c>
      <c r="H1633" s="630">
        <f t="shared" si="26"/>
        <v>0</v>
      </c>
      <c r="I1633" s="430"/>
    </row>
    <row r="1634" spans="1:9" x14ac:dyDescent="0.25">
      <c r="A1634" s="192"/>
      <c r="B1634" s="188" t="s">
        <v>2262</v>
      </c>
      <c r="C1634" s="227" t="s">
        <v>3207</v>
      </c>
      <c r="D1634" s="190" t="s">
        <v>2409</v>
      </c>
      <c r="E1634" s="210">
        <v>415</v>
      </c>
      <c r="F1634" s="35">
        <v>41783</v>
      </c>
      <c r="G1634" s="42">
        <v>415</v>
      </c>
      <c r="H1634" s="630">
        <f t="shared" si="26"/>
        <v>0</v>
      </c>
      <c r="I1634" s="430"/>
    </row>
    <row r="1635" spans="1:9" x14ac:dyDescent="0.25">
      <c r="A1635" s="192"/>
      <c r="B1635" s="188" t="s">
        <v>2263</v>
      </c>
      <c r="C1635" s="227" t="s">
        <v>3207</v>
      </c>
      <c r="D1635" s="190" t="s">
        <v>12</v>
      </c>
      <c r="E1635" s="210">
        <v>38511.5</v>
      </c>
      <c r="F1635" s="35">
        <v>41782</v>
      </c>
      <c r="G1635" s="42">
        <v>38511.5</v>
      </c>
      <c r="H1635" s="630">
        <f t="shared" si="26"/>
        <v>0</v>
      </c>
      <c r="I1635" s="430"/>
    </row>
    <row r="1636" spans="1:9" x14ac:dyDescent="0.25">
      <c r="A1636" s="192"/>
      <c r="B1636" s="188" t="s">
        <v>2264</v>
      </c>
      <c r="C1636" s="227" t="s">
        <v>3207</v>
      </c>
      <c r="D1636" s="190" t="s">
        <v>188</v>
      </c>
      <c r="E1636" s="210">
        <v>6671</v>
      </c>
      <c r="F1636" s="35">
        <v>41782</v>
      </c>
      <c r="G1636" s="42">
        <v>6671</v>
      </c>
      <c r="H1636" s="630">
        <f t="shared" si="26"/>
        <v>0</v>
      </c>
      <c r="I1636" s="430"/>
    </row>
    <row r="1637" spans="1:9" x14ac:dyDescent="0.25">
      <c r="A1637" s="192"/>
      <c r="B1637" s="188" t="s">
        <v>2265</v>
      </c>
      <c r="C1637" s="227" t="s">
        <v>3207</v>
      </c>
      <c r="D1637" s="190" t="s">
        <v>29</v>
      </c>
      <c r="E1637" s="210">
        <v>1148</v>
      </c>
      <c r="F1637" s="35">
        <v>41783</v>
      </c>
      <c r="G1637" s="42">
        <v>1148</v>
      </c>
      <c r="H1637" s="630">
        <f t="shared" si="26"/>
        <v>0</v>
      </c>
      <c r="I1637" s="430"/>
    </row>
    <row r="1638" spans="1:9" x14ac:dyDescent="0.25">
      <c r="A1638" s="192"/>
      <c r="B1638" s="188" t="s">
        <v>2266</v>
      </c>
      <c r="C1638" s="227" t="s">
        <v>3207</v>
      </c>
      <c r="D1638" s="190" t="s">
        <v>366</v>
      </c>
      <c r="E1638" s="210">
        <v>2488.5</v>
      </c>
      <c r="F1638" s="35">
        <v>41782</v>
      </c>
      <c r="G1638" s="42">
        <v>2488.5</v>
      </c>
      <c r="H1638" s="630">
        <f t="shared" si="26"/>
        <v>0</v>
      </c>
      <c r="I1638" s="430"/>
    </row>
    <row r="1639" spans="1:9" x14ac:dyDescent="0.25">
      <c r="A1639" s="192"/>
      <c r="B1639" s="188" t="s">
        <v>2267</v>
      </c>
      <c r="C1639" s="227" t="s">
        <v>3207</v>
      </c>
      <c r="D1639" s="190" t="s">
        <v>22</v>
      </c>
      <c r="E1639" s="210">
        <v>9240</v>
      </c>
      <c r="F1639" s="35">
        <v>41787</v>
      </c>
      <c r="G1639" s="42">
        <v>9240</v>
      </c>
      <c r="H1639" s="630">
        <f t="shared" si="26"/>
        <v>0</v>
      </c>
      <c r="I1639" s="430"/>
    </row>
    <row r="1640" spans="1:9" x14ac:dyDescent="0.25">
      <c r="A1640" s="192"/>
      <c r="B1640" s="188" t="s">
        <v>2268</v>
      </c>
      <c r="C1640" s="227" t="s">
        <v>3207</v>
      </c>
      <c r="D1640" s="190" t="s">
        <v>163</v>
      </c>
      <c r="E1640" s="210">
        <v>3434.5</v>
      </c>
      <c r="F1640" s="35">
        <v>41782</v>
      </c>
      <c r="G1640" s="42">
        <v>3434.5</v>
      </c>
      <c r="H1640" s="630">
        <f t="shared" si="26"/>
        <v>0</v>
      </c>
      <c r="I1640" s="430"/>
    </row>
    <row r="1641" spans="1:9" x14ac:dyDescent="0.25">
      <c r="A1641" s="192"/>
      <c r="B1641" s="188" t="s">
        <v>2269</v>
      </c>
      <c r="C1641" s="227" t="s">
        <v>3207</v>
      </c>
      <c r="D1641" s="190" t="s">
        <v>501</v>
      </c>
      <c r="E1641" s="210">
        <v>336</v>
      </c>
      <c r="F1641" s="35">
        <v>41782</v>
      </c>
      <c r="G1641" s="42">
        <v>336</v>
      </c>
      <c r="H1641" s="630">
        <f t="shared" si="26"/>
        <v>0</v>
      </c>
      <c r="I1641" s="430"/>
    </row>
    <row r="1642" spans="1:9" x14ac:dyDescent="0.25">
      <c r="A1642" s="192"/>
      <c r="B1642" s="188" t="s">
        <v>2271</v>
      </c>
      <c r="C1642" s="227" t="s">
        <v>3207</v>
      </c>
      <c r="D1642" s="190" t="s">
        <v>149</v>
      </c>
      <c r="E1642" s="210">
        <v>6720</v>
      </c>
      <c r="F1642" s="45" t="s">
        <v>3303</v>
      </c>
      <c r="G1642" s="42">
        <v>6720</v>
      </c>
      <c r="H1642" s="630">
        <f t="shared" si="26"/>
        <v>0</v>
      </c>
      <c r="I1642" s="430"/>
    </row>
    <row r="1643" spans="1:9" x14ac:dyDescent="0.25">
      <c r="A1643" s="192"/>
      <c r="B1643" s="188" t="s">
        <v>2272</v>
      </c>
      <c r="C1643" s="227" t="s">
        <v>3207</v>
      </c>
      <c r="D1643" s="190" t="s">
        <v>949</v>
      </c>
      <c r="E1643" s="210">
        <v>9750</v>
      </c>
      <c r="F1643" s="35">
        <v>41783</v>
      </c>
      <c r="G1643" s="54">
        <v>9750</v>
      </c>
      <c r="H1643" s="630">
        <f t="shared" si="26"/>
        <v>0</v>
      </c>
      <c r="I1643" s="430"/>
    </row>
    <row r="1644" spans="1:9" x14ac:dyDescent="0.25">
      <c r="A1644" s="192"/>
      <c r="B1644" s="188" t="s">
        <v>2274</v>
      </c>
      <c r="C1644" s="227" t="s">
        <v>3207</v>
      </c>
      <c r="D1644" s="190" t="s">
        <v>99</v>
      </c>
      <c r="E1644" s="210">
        <v>871</v>
      </c>
      <c r="F1644" s="35">
        <v>41783</v>
      </c>
      <c r="G1644" s="54">
        <v>871</v>
      </c>
      <c r="H1644" s="630">
        <f t="shared" si="26"/>
        <v>0</v>
      </c>
    </row>
    <row r="1645" spans="1:9" x14ac:dyDescent="0.25">
      <c r="A1645" s="187"/>
      <c r="B1645" s="188" t="s">
        <v>2275</v>
      </c>
      <c r="C1645" s="227" t="s">
        <v>3207</v>
      </c>
      <c r="D1645" s="190" t="s">
        <v>83</v>
      </c>
      <c r="E1645" s="210">
        <v>1399</v>
      </c>
      <c r="F1645" s="35">
        <v>41783</v>
      </c>
      <c r="G1645" s="54">
        <v>1399</v>
      </c>
      <c r="H1645" s="630">
        <f t="shared" si="26"/>
        <v>0</v>
      </c>
    </row>
    <row r="1646" spans="1:9" x14ac:dyDescent="0.25">
      <c r="A1646" s="192"/>
      <c r="B1646" s="188" t="s">
        <v>2276</v>
      </c>
      <c r="C1646" s="227" t="s">
        <v>3207</v>
      </c>
      <c r="D1646" s="190" t="s">
        <v>468</v>
      </c>
      <c r="E1646" s="210">
        <v>3725.5</v>
      </c>
      <c r="F1646" s="45" t="s">
        <v>3304</v>
      </c>
      <c r="G1646" s="42">
        <v>3725.5</v>
      </c>
      <c r="H1646" s="630">
        <f t="shared" si="26"/>
        <v>0</v>
      </c>
      <c r="I1646" s="430"/>
    </row>
    <row r="1647" spans="1:9" x14ac:dyDescent="0.25">
      <c r="A1647" s="192"/>
      <c r="B1647" s="188" t="s">
        <v>2277</v>
      </c>
      <c r="C1647" s="227" t="s">
        <v>3207</v>
      </c>
      <c r="D1647" s="190" t="s">
        <v>193</v>
      </c>
      <c r="E1647" s="210">
        <v>400</v>
      </c>
      <c r="F1647" s="35">
        <v>41783</v>
      </c>
      <c r="G1647" s="54">
        <v>400</v>
      </c>
      <c r="H1647" s="630">
        <f t="shared" si="26"/>
        <v>0</v>
      </c>
      <c r="I1647" s="430"/>
    </row>
    <row r="1648" spans="1:9" x14ac:dyDescent="0.25">
      <c r="A1648" s="192"/>
      <c r="B1648" s="188" t="s">
        <v>2278</v>
      </c>
      <c r="C1648" s="227" t="s">
        <v>3207</v>
      </c>
      <c r="D1648" s="190" t="s">
        <v>8</v>
      </c>
      <c r="E1648" s="210">
        <v>481</v>
      </c>
      <c r="F1648" s="35">
        <v>41782</v>
      </c>
      <c r="G1648" s="42">
        <v>481</v>
      </c>
      <c r="H1648" s="630">
        <f t="shared" si="26"/>
        <v>0</v>
      </c>
      <c r="I1648" s="430"/>
    </row>
    <row r="1649" spans="1:9" x14ac:dyDescent="0.25">
      <c r="A1649" s="192"/>
      <c r="B1649" s="188" t="s">
        <v>2279</v>
      </c>
      <c r="C1649" s="227" t="s">
        <v>3207</v>
      </c>
      <c r="D1649" s="190" t="s">
        <v>3305</v>
      </c>
      <c r="E1649" s="210">
        <v>512</v>
      </c>
      <c r="F1649" s="35">
        <v>41783</v>
      </c>
      <c r="G1649" s="54">
        <v>512</v>
      </c>
      <c r="H1649" s="630">
        <f t="shared" si="26"/>
        <v>0</v>
      </c>
      <c r="I1649" s="430"/>
    </row>
    <row r="1650" spans="1:9" x14ac:dyDescent="0.25">
      <c r="A1650" s="192"/>
      <c r="B1650" s="188" t="s">
        <v>2280</v>
      </c>
      <c r="C1650" s="227" t="s">
        <v>3207</v>
      </c>
      <c r="D1650" s="190" t="s">
        <v>570</v>
      </c>
      <c r="E1650" s="210">
        <v>2430</v>
      </c>
      <c r="F1650" s="35">
        <v>41783</v>
      </c>
      <c r="G1650" s="54">
        <v>2430</v>
      </c>
      <c r="H1650" s="630">
        <f t="shared" si="26"/>
        <v>0</v>
      </c>
      <c r="I1650" s="430"/>
    </row>
    <row r="1651" spans="1:9" x14ac:dyDescent="0.25">
      <c r="A1651" s="192"/>
      <c r="B1651" s="188" t="s">
        <v>2282</v>
      </c>
      <c r="C1651" s="227" t="s">
        <v>3207</v>
      </c>
      <c r="D1651" s="190" t="s">
        <v>233</v>
      </c>
      <c r="E1651" s="210">
        <v>678</v>
      </c>
      <c r="F1651" s="35">
        <v>41783</v>
      </c>
      <c r="G1651" s="54">
        <v>678</v>
      </c>
      <c r="H1651" s="630">
        <f t="shared" si="26"/>
        <v>0</v>
      </c>
      <c r="I1651" s="430"/>
    </row>
    <row r="1652" spans="1:9" x14ac:dyDescent="0.25">
      <c r="A1652" s="192"/>
      <c r="B1652" s="188" t="s">
        <v>2283</v>
      </c>
      <c r="C1652" s="227" t="s">
        <v>3207</v>
      </c>
      <c r="D1652" s="190" t="s">
        <v>80</v>
      </c>
      <c r="E1652" s="210">
        <v>2459</v>
      </c>
      <c r="F1652" s="35">
        <v>41783</v>
      </c>
      <c r="G1652" s="54">
        <v>2459</v>
      </c>
      <c r="H1652" s="630">
        <f t="shared" si="26"/>
        <v>0</v>
      </c>
      <c r="I1652" s="430"/>
    </row>
    <row r="1653" spans="1:9" x14ac:dyDescent="0.25">
      <c r="A1653" s="192"/>
      <c r="B1653" s="188" t="s">
        <v>2285</v>
      </c>
      <c r="C1653" s="227" t="s">
        <v>3207</v>
      </c>
      <c r="D1653" s="190" t="s">
        <v>99</v>
      </c>
      <c r="E1653" s="210">
        <v>7301.5</v>
      </c>
      <c r="F1653" s="35">
        <v>41783</v>
      </c>
      <c r="G1653" s="54">
        <v>7301.5</v>
      </c>
      <c r="H1653" s="630">
        <f t="shared" si="26"/>
        <v>0</v>
      </c>
      <c r="I1653" s="430"/>
    </row>
    <row r="1654" spans="1:9" x14ac:dyDescent="0.25">
      <c r="A1654" s="192"/>
      <c r="B1654" s="188" t="s">
        <v>2286</v>
      </c>
      <c r="C1654" s="227" t="s">
        <v>3207</v>
      </c>
      <c r="D1654" s="190" t="s">
        <v>20</v>
      </c>
      <c r="E1654" s="210">
        <v>5700</v>
      </c>
      <c r="F1654" s="53" t="s">
        <v>3306</v>
      </c>
      <c r="G1654" s="42">
        <v>5700</v>
      </c>
      <c r="H1654" s="630">
        <f t="shared" si="26"/>
        <v>0</v>
      </c>
      <c r="I1654" s="430"/>
    </row>
    <row r="1655" spans="1:9" x14ac:dyDescent="0.25">
      <c r="A1655" s="192"/>
      <c r="B1655" s="188" t="s">
        <v>2287</v>
      </c>
      <c r="C1655" s="227" t="s">
        <v>3207</v>
      </c>
      <c r="D1655" s="190" t="s">
        <v>307</v>
      </c>
      <c r="E1655" s="210">
        <v>4802.5</v>
      </c>
      <c r="F1655" s="35">
        <v>41783</v>
      </c>
      <c r="G1655" s="54">
        <v>4802.5</v>
      </c>
      <c r="H1655" s="630">
        <f t="shared" si="26"/>
        <v>0</v>
      </c>
      <c r="I1655" s="430"/>
    </row>
    <row r="1656" spans="1:9" x14ac:dyDescent="0.25">
      <c r="A1656" s="192"/>
      <c r="B1656" s="188" t="s">
        <v>2289</v>
      </c>
      <c r="C1656" s="227" t="s">
        <v>3207</v>
      </c>
      <c r="D1656" s="190" t="s">
        <v>953</v>
      </c>
      <c r="E1656" s="210">
        <v>5707.5</v>
      </c>
      <c r="F1656" s="35">
        <v>41783</v>
      </c>
      <c r="G1656" s="54">
        <v>5707.5</v>
      </c>
      <c r="H1656" s="630">
        <f t="shared" si="26"/>
        <v>0</v>
      </c>
      <c r="I1656" s="622"/>
    </row>
    <row r="1657" spans="1:9" x14ac:dyDescent="0.25">
      <c r="A1657" s="192"/>
      <c r="B1657" s="188" t="s">
        <v>2291</v>
      </c>
      <c r="C1657" s="227" t="s">
        <v>3207</v>
      </c>
      <c r="D1657" s="190" t="s">
        <v>78</v>
      </c>
      <c r="E1657" s="210">
        <v>2793.5</v>
      </c>
      <c r="F1657" s="35">
        <v>41783</v>
      </c>
      <c r="G1657" s="54">
        <v>2793.5</v>
      </c>
      <c r="H1657" s="630">
        <f t="shared" si="26"/>
        <v>0</v>
      </c>
      <c r="I1657" s="430"/>
    </row>
    <row r="1658" spans="1:9" x14ac:dyDescent="0.25">
      <c r="A1658" s="192"/>
      <c r="B1658" s="188" t="s">
        <v>2292</v>
      </c>
      <c r="C1658" s="227" t="s">
        <v>3207</v>
      </c>
      <c r="D1658" s="190" t="s">
        <v>544</v>
      </c>
      <c r="E1658" s="210">
        <v>8494.5</v>
      </c>
      <c r="F1658" s="35">
        <v>41783</v>
      </c>
      <c r="G1658" s="54">
        <v>8494.5</v>
      </c>
      <c r="H1658" s="630">
        <f t="shared" si="26"/>
        <v>0</v>
      </c>
      <c r="I1658" s="622"/>
    </row>
    <row r="1659" spans="1:9" x14ac:dyDescent="0.25">
      <c r="A1659" s="192"/>
      <c r="B1659" s="188" t="s">
        <v>2294</v>
      </c>
      <c r="C1659" s="227" t="s">
        <v>3207</v>
      </c>
      <c r="D1659" s="190" t="s">
        <v>168</v>
      </c>
      <c r="E1659" s="210">
        <v>4691.5</v>
      </c>
      <c r="F1659" s="35">
        <v>41782</v>
      </c>
      <c r="G1659" s="42">
        <v>4691.5</v>
      </c>
      <c r="H1659" s="630">
        <f t="shared" si="26"/>
        <v>0</v>
      </c>
      <c r="I1659" s="430"/>
    </row>
    <row r="1660" spans="1:9" x14ac:dyDescent="0.25">
      <c r="A1660" s="192"/>
      <c r="B1660" s="188" t="s">
        <v>2296</v>
      </c>
      <c r="C1660" s="227" t="s">
        <v>3207</v>
      </c>
      <c r="D1660" s="190" t="s">
        <v>144</v>
      </c>
      <c r="E1660" s="210">
        <v>4545</v>
      </c>
      <c r="F1660" s="35">
        <v>41783</v>
      </c>
      <c r="G1660" s="42">
        <v>4545</v>
      </c>
      <c r="H1660" s="630">
        <f t="shared" si="26"/>
        <v>0</v>
      </c>
      <c r="I1660" s="430"/>
    </row>
    <row r="1661" spans="1:9" x14ac:dyDescent="0.25">
      <c r="A1661" s="192"/>
      <c r="B1661" s="188" t="s">
        <v>2297</v>
      </c>
      <c r="C1661" s="227" t="s">
        <v>3207</v>
      </c>
      <c r="D1661" s="190" t="s">
        <v>39</v>
      </c>
      <c r="E1661" s="210">
        <v>11426.5</v>
      </c>
      <c r="F1661" s="53" t="s">
        <v>3307</v>
      </c>
      <c r="G1661" s="42">
        <v>11426.5</v>
      </c>
      <c r="H1661" s="630">
        <f t="shared" si="26"/>
        <v>0</v>
      </c>
      <c r="I1661" s="430"/>
    </row>
    <row r="1662" spans="1:9" x14ac:dyDescent="0.25">
      <c r="A1662" s="192"/>
      <c r="B1662" s="188" t="s">
        <v>2298</v>
      </c>
      <c r="C1662" s="227" t="s">
        <v>3207</v>
      </c>
      <c r="D1662" s="190" t="s">
        <v>2584</v>
      </c>
      <c r="E1662" s="210">
        <v>37928</v>
      </c>
      <c r="F1662" s="221" t="s">
        <v>3434</v>
      </c>
      <c r="G1662" s="42">
        <v>37928</v>
      </c>
      <c r="H1662" s="630">
        <f t="shared" si="26"/>
        <v>0</v>
      </c>
      <c r="I1662" s="430"/>
    </row>
    <row r="1663" spans="1:9" x14ac:dyDescent="0.25">
      <c r="A1663" s="192"/>
      <c r="B1663" s="188" t="s">
        <v>2299</v>
      </c>
      <c r="C1663" s="227" t="s">
        <v>3207</v>
      </c>
      <c r="D1663" s="190" t="s">
        <v>346</v>
      </c>
      <c r="E1663" s="210">
        <v>4732</v>
      </c>
      <c r="F1663" s="35">
        <v>41783</v>
      </c>
      <c r="G1663" s="42">
        <v>4732</v>
      </c>
      <c r="H1663" s="630">
        <f t="shared" si="26"/>
        <v>0</v>
      </c>
      <c r="I1663" s="430"/>
    </row>
    <row r="1664" spans="1:9" x14ac:dyDescent="0.25">
      <c r="A1664" s="192"/>
      <c r="B1664" s="188" t="s">
        <v>2301</v>
      </c>
      <c r="C1664" s="227" t="s">
        <v>3207</v>
      </c>
      <c r="D1664" s="190" t="s">
        <v>1607</v>
      </c>
      <c r="E1664" s="210">
        <v>5827.6</v>
      </c>
      <c r="F1664" s="35">
        <v>41782</v>
      </c>
      <c r="G1664" s="42">
        <v>5827.6</v>
      </c>
      <c r="H1664" s="630">
        <f t="shared" si="26"/>
        <v>0</v>
      </c>
      <c r="I1664" s="430"/>
    </row>
    <row r="1665" spans="1:9" x14ac:dyDescent="0.25">
      <c r="A1665" s="192"/>
      <c r="B1665" s="188" t="s">
        <v>2302</v>
      </c>
      <c r="C1665" s="227" t="s">
        <v>3207</v>
      </c>
      <c r="D1665" s="190" t="s">
        <v>16</v>
      </c>
      <c r="E1665" s="210">
        <v>15705.5</v>
      </c>
      <c r="F1665" s="38">
        <v>41816</v>
      </c>
      <c r="G1665" s="219">
        <v>15705.5</v>
      </c>
      <c r="H1665" s="630">
        <f t="shared" si="26"/>
        <v>0</v>
      </c>
      <c r="I1665" s="430"/>
    </row>
    <row r="1666" spans="1:9" x14ac:dyDescent="0.25">
      <c r="A1666" s="192"/>
      <c r="B1666" s="188" t="s">
        <v>2303</v>
      </c>
      <c r="C1666" s="227" t="s">
        <v>3207</v>
      </c>
      <c r="D1666" s="190" t="s">
        <v>147</v>
      </c>
      <c r="E1666" s="210">
        <v>23509</v>
      </c>
      <c r="F1666" s="35">
        <v>41782</v>
      </c>
      <c r="G1666" s="42">
        <v>23509</v>
      </c>
      <c r="H1666" s="630">
        <f t="shared" si="26"/>
        <v>0</v>
      </c>
      <c r="I1666" s="430"/>
    </row>
    <row r="1667" spans="1:9" x14ac:dyDescent="0.25">
      <c r="A1667" s="192"/>
      <c r="B1667" s="188" t="s">
        <v>2305</v>
      </c>
      <c r="C1667" s="227" t="s">
        <v>3207</v>
      </c>
      <c r="D1667" s="190" t="s">
        <v>8</v>
      </c>
      <c r="E1667" s="210">
        <v>1151</v>
      </c>
      <c r="F1667" s="35">
        <v>41782</v>
      </c>
      <c r="G1667" s="42">
        <v>1151</v>
      </c>
      <c r="H1667" s="630">
        <f t="shared" si="26"/>
        <v>0</v>
      </c>
      <c r="I1667" s="430"/>
    </row>
    <row r="1668" spans="1:9" x14ac:dyDescent="0.25">
      <c r="A1668" s="192"/>
      <c r="B1668" s="188" t="s">
        <v>2306</v>
      </c>
      <c r="C1668" s="227" t="s">
        <v>3207</v>
      </c>
      <c r="D1668" s="190" t="s">
        <v>74</v>
      </c>
      <c r="E1668" s="210">
        <v>1737</v>
      </c>
      <c r="F1668" s="35">
        <v>41782</v>
      </c>
      <c r="G1668" s="42">
        <v>1737</v>
      </c>
      <c r="H1668" s="630">
        <f t="shared" si="26"/>
        <v>0</v>
      </c>
      <c r="I1668" s="430"/>
    </row>
    <row r="1669" spans="1:9" x14ac:dyDescent="0.25">
      <c r="A1669" s="192"/>
      <c r="B1669" s="188" t="s">
        <v>2307</v>
      </c>
      <c r="C1669" s="227" t="s">
        <v>3207</v>
      </c>
      <c r="D1669" s="190" t="s">
        <v>149</v>
      </c>
      <c r="E1669" s="210">
        <v>9571</v>
      </c>
      <c r="F1669" s="35">
        <v>41783</v>
      </c>
      <c r="G1669" s="42">
        <v>9571</v>
      </c>
      <c r="H1669" s="630">
        <f t="shared" si="26"/>
        <v>0</v>
      </c>
      <c r="I1669" s="430"/>
    </row>
    <row r="1670" spans="1:9" x14ac:dyDescent="0.25">
      <c r="A1670" s="192"/>
      <c r="B1670" s="188" t="s">
        <v>2308</v>
      </c>
      <c r="C1670" s="227" t="s">
        <v>3207</v>
      </c>
      <c r="D1670" s="190" t="s">
        <v>74</v>
      </c>
      <c r="E1670" s="210">
        <v>4479</v>
      </c>
      <c r="F1670" s="35">
        <v>41782</v>
      </c>
      <c r="G1670" s="42">
        <v>4479</v>
      </c>
      <c r="H1670" s="630">
        <f t="shared" si="26"/>
        <v>0</v>
      </c>
      <c r="I1670" s="430"/>
    </row>
    <row r="1671" spans="1:9" x14ac:dyDescent="0.25">
      <c r="A1671" s="192"/>
      <c r="B1671" s="188" t="s">
        <v>2309</v>
      </c>
      <c r="C1671" s="227" t="s">
        <v>3207</v>
      </c>
      <c r="D1671" s="190" t="s">
        <v>136</v>
      </c>
      <c r="E1671" s="210">
        <v>2587.5</v>
      </c>
      <c r="F1671" s="35">
        <v>41782</v>
      </c>
      <c r="G1671" s="42">
        <v>2587.5</v>
      </c>
      <c r="H1671" s="630">
        <f t="shared" ref="H1671:H1734" si="27">E1671-G1671</f>
        <v>0</v>
      </c>
      <c r="I1671" s="430"/>
    </row>
    <row r="1672" spans="1:9" x14ac:dyDescent="0.25">
      <c r="A1672" s="192"/>
      <c r="B1672" s="188" t="s">
        <v>2310</v>
      </c>
      <c r="C1672" s="227" t="s">
        <v>3207</v>
      </c>
      <c r="D1672" s="190" t="s">
        <v>85</v>
      </c>
      <c r="E1672" s="210">
        <v>3807</v>
      </c>
      <c r="F1672" s="35">
        <v>41783</v>
      </c>
      <c r="G1672" s="42">
        <v>3807</v>
      </c>
      <c r="H1672" s="630">
        <f t="shared" si="27"/>
        <v>0</v>
      </c>
      <c r="I1672" s="430"/>
    </row>
    <row r="1673" spans="1:9" x14ac:dyDescent="0.25">
      <c r="A1673" s="192"/>
      <c r="B1673" s="188" t="s">
        <v>2312</v>
      </c>
      <c r="C1673" s="227" t="s">
        <v>3207</v>
      </c>
      <c r="D1673" s="190" t="s">
        <v>88</v>
      </c>
      <c r="E1673" s="210">
        <v>4939</v>
      </c>
      <c r="F1673" s="35">
        <v>41783</v>
      </c>
      <c r="G1673" s="42">
        <v>4939</v>
      </c>
      <c r="H1673" s="630">
        <f t="shared" si="27"/>
        <v>0</v>
      </c>
      <c r="I1673" s="430"/>
    </row>
    <row r="1674" spans="1:9" x14ac:dyDescent="0.25">
      <c r="A1674" s="192"/>
      <c r="B1674" s="188" t="s">
        <v>2313</v>
      </c>
      <c r="C1674" s="227" t="s">
        <v>3207</v>
      </c>
      <c r="D1674" s="190" t="s">
        <v>19</v>
      </c>
      <c r="E1674" s="210">
        <v>694757.5</v>
      </c>
      <c r="F1674" s="338" t="s">
        <v>4905</v>
      </c>
      <c r="G1674" s="42">
        <f>141858.5+161170+250500+68510+72719</f>
        <v>694757.5</v>
      </c>
      <c r="H1674" s="630">
        <f t="shared" si="27"/>
        <v>0</v>
      </c>
      <c r="I1674" s="430"/>
    </row>
    <row r="1675" spans="1:9" x14ac:dyDescent="0.25">
      <c r="A1675" s="192"/>
      <c r="B1675" s="188" t="s">
        <v>2314</v>
      </c>
      <c r="C1675" s="227" t="s">
        <v>3207</v>
      </c>
      <c r="D1675" s="190" t="s">
        <v>694</v>
      </c>
      <c r="E1675" s="210">
        <v>2446</v>
      </c>
      <c r="F1675" s="35">
        <v>41783</v>
      </c>
      <c r="G1675" s="42">
        <v>2446</v>
      </c>
      <c r="H1675" s="630">
        <f t="shared" si="27"/>
        <v>0</v>
      </c>
      <c r="I1675" s="430"/>
    </row>
    <row r="1676" spans="1:9" x14ac:dyDescent="0.25">
      <c r="A1676" s="192"/>
      <c r="B1676" s="188" t="s">
        <v>2316</v>
      </c>
      <c r="C1676" s="227" t="s">
        <v>3207</v>
      </c>
      <c r="D1676" s="190" t="s">
        <v>501</v>
      </c>
      <c r="E1676" s="210">
        <v>680</v>
      </c>
      <c r="F1676" s="35">
        <v>41782</v>
      </c>
      <c r="G1676" s="42">
        <v>680</v>
      </c>
      <c r="H1676" s="630">
        <f t="shared" si="27"/>
        <v>0</v>
      </c>
      <c r="I1676" s="430"/>
    </row>
    <row r="1677" spans="1:9" x14ac:dyDescent="0.25">
      <c r="A1677" s="192"/>
      <c r="B1677" s="188" t="s">
        <v>2317</v>
      </c>
      <c r="C1677" s="227" t="s">
        <v>3207</v>
      </c>
      <c r="D1677" s="190" t="s">
        <v>133</v>
      </c>
      <c r="E1677" s="210">
        <v>39900</v>
      </c>
      <c r="F1677" s="45" t="s">
        <v>3308</v>
      </c>
      <c r="G1677" s="42">
        <v>39900</v>
      </c>
      <c r="H1677" s="630">
        <f t="shared" si="27"/>
        <v>0</v>
      </c>
      <c r="I1677" s="430"/>
    </row>
    <row r="1678" spans="1:9" x14ac:dyDescent="0.25">
      <c r="A1678" s="192"/>
      <c r="B1678" s="188" t="s">
        <v>2318</v>
      </c>
      <c r="C1678" s="227" t="s">
        <v>3207</v>
      </c>
      <c r="D1678" s="190" t="s">
        <v>147</v>
      </c>
      <c r="E1678" s="210">
        <v>1680</v>
      </c>
      <c r="F1678" s="35">
        <v>41787</v>
      </c>
      <c r="G1678" s="42">
        <v>1680</v>
      </c>
      <c r="H1678" s="630">
        <f t="shared" si="27"/>
        <v>0</v>
      </c>
      <c r="I1678" s="430"/>
    </row>
    <row r="1679" spans="1:9" x14ac:dyDescent="0.25">
      <c r="A1679" s="192"/>
      <c r="B1679" s="188" t="s">
        <v>2319</v>
      </c>
      <c r="C1679" s="227" t="s">
        <v>3207</v>
      </c>
      <c r="D1679" s="190" t="s">
        <v>137</v>
      </c>
      <c r="E1679" s="210">
        <v>1828</v>
      </c>
      <c r="F1679" s="244" t="s">
        <v>3309</v>
      </c>
      <c r="G1679" s="42">
        <v>1828</v>
      </c>
      <c r="H1679" s="630">
        <f t="shared" si="27"/>
        <v>0</v>
      </c>
      <c r="I1679" s="430"/>
    </row>
    <row r="1680" spans="1:9" x14ac:dyDescent="0.25">
      <c r="A1680" s="192"/>
      <c r="B1680" s="188" t="s">
        <v>2320</v>
      </c>
      <c r="C1680" s="227" t="s">
        <v>3207</v>
      </c>
      <c r="D1680" s="20" t="s">
        <v>3310</v>
      </c>
      <c r="E1680" s="213">
        <v>309</v>
      </c>
      <c r="F1680" s="35">
        <v>41782</v>
      </c>
      <c r="G1680" s="42">
        <v>309</v>
      </c>
      <c r="H1680" s="630">
        <f t="shared" si="27"/>
        <v>0</v>
      </c>
      <c r="I1680" s="430"/>
    </row>
    <row r="1681" spans="1:9" x14ac:dyDescent="0.25">
      <c r="A1681" s="192"/>
      <c r="B1681" s="188" t="s">
        <v>2321</v>
      </c>
      <c r="C1681" s="227" t="s">
        <v>3207</v>
      </c>
      <c r="D1681" s="190" t="s">
        <v>769</v>
      </c>
      <c r="E1681" s="210">
        <v>891</v>
      </c>
      <c r="F1681" s="35">
        <v>41782</v>
      </c>
      <c r="G1681" s="42">
        <v>891</v>
      </c>
      <c r="H1681" s="630">
        <f t="shared" si="27"/>
        <v>0</v>
      </c>
      <c r="I1681" s="430"/>
    </row>
    <row r="1682" spans="1:9" x14ac:dyDescent="0.25">
      <c r="A1682" s="192"/>
      <c r="B1682" s="188" t="s">
        <v>2322</v>
      </c>
      <c r="C1682" s="227" t="s">
        <v>3207</v>
      </c>
      <c r="D1682" s="190" t="s">
        <v>98</v>
      </c>
      <c r="E1682" s="210">
        <v>9897.5</v>
      </c>
      <c r="F1682" s="45" t="s">
        <v>3311</v>
      </c>
      <c r="G1682" s="42">
        <v>9897.5</v>
      </c>
      <c r="H1682" s="630">
        <f t="shared" si="27"/>
        <v>0</v>
      </c>
      <c r="I1682" s="430"/>
    </row>
    <row r="1683" spans="1:9" x14ac:dyDescent="0.25">
      <c r="A1683" s="192"/>
      <c r="B1683" s="188" t="s">
        <v>2324</v>
      </c>
      <c r="C1683" s="227" t="s">
        <v>3207</v>
      </c>
      <c r="D1683" s="190" t="s">
        <v>68</v>
      </c>
      <c r="E1683" s="210">
        <v>3123</v>
      </c>
      <c r="F1683" s="35">
        <v>41783</v>
      </c>
      <c r="G1683" s="42">
        <v>3123</v>
      </c>
      <c r="H1683" s="630">
        <f t="shared" si="27"/>
        <v>0</v>
      </c>
      <c r="I1683" s="430"/>
    </row>
    <row r="1684" spans="1:9" x14ac:dyDescent="0.25">
      <c r="A1684" s="192"/>
      <c r="B1684" s="188" t="s">
        <v>2325</v>
      </c>
      <c r="C1684" s="227" t="s">
        <v>3207</v>
      </c>
      <c r="D1684" s="190" t="s">
        <v>1051</v>
      </c>
      <c r="E1684" s="210">
        <v>203</v>
      </c>
      <c r="F1684" s="35">
        <v>41782</v>
      </c>
      <c r="G1684" s="42">
        <v>203</v>
      </c>
      <c r="H1684" s="630">
        <f t="shared" si="27"/>
        <v>0</v>
      </c>
      <c r="I1684" s="430"/>
    </row>
    <row r="1685" spans="1:9" x14ac:dyDescent="0.25">
      <c r="A1685" s="192"/>
      <c r="B1685" s="188" t="s">
        <v>2326</v>
      </c>
      <c r="C1685" s="227" t="s">
        <v>3207</v>
      </c>
      <c r="D1685" s="190" t="s">
        <v>62</v>
      </c>
      <c r="E1685" s="210">
        <v>17951</v>
      </c>
      <c r="F1685" s="35">
        <v>41784</v>
      </c>
      <c r="G1685" s="42">
        <v>17951</v>
      </c>
      <c r="H1685" s="630">
        <f t="shared" si="27"/>
        <v>0</v>
      </c>
      <c r="I1685" s="430"/>
    </row>
    <row r="1686" spans="1:9" x14ac:dyDescent="0.25">
      <c r="A1686" s="192"/>
      <c r="B1686" s="188" t="s">
        <v>2327</v>
      </c>
      <c r="C1686" s="227" t="s">
        <v>3207</v>
      </c>
      <c r="D1686" s="190" t="s">
        <v>3312</v>
      </c>
      <c r="E1686" s="210">
        <v>9667.5</v>
      </c>
      <c r="F1686" s="35">
        <v>41783</v>
      </c>
      <c r="G1686" s="42">
        <v>9667.5</v>
      </c>
      <c r="H1686" s="630">
        <f t="shared" si="27"/>
        <v>0</v>
      </c>
      <c r="I1686" s="430"/>
    </row>
    <row r="1687" spans="1:9" x14ac:dyDescent="0.25">
      <c r="A1687" s="192"/>
      <c r="B1687" s="188" t="s">
        <v>2329</v>
      </c>
      <c r="C1687" s="227" t="s">
        <v>3207</v>
      </c>
      <c r="D1687" s="190" t="s">
        <v>3201</v>
      </c>
      <c r="E1687" s="210">
        <v>2937</v>
      </c>
      <c r="F1687" s="35">
        <v>41782</v>
      </c>
      <c r="G1687" s="42">
        <v>2937</v>
      </c>
      <c r="H1687" s="630">
        <f t="shared" si="27"/>
        <v>0</v>
      </c>
      <c r="I1687" s="430"/>
    </row>
    <row r="1688" spans="1:9" x14ac:dyDescent="0.25">
      <c r="A1688" s="192"/>
      <c r="B1688" s="188" t="s">
        <v>2330</v>
      </c>
      <c r="C1688" s="227" t="s">
        <v>3207</v>
      </c>
      <c r="D1688" s="190" t="s">
        <v>180</v>
      </c>
      <c r="E1688" s="210">
        <v>470</v>
      </c>
      <c r="F1688" s="35">
        <v>41782</v>
      </c>
      <c r="G1688" s="42">
        <v>470</v>
      </c>
      <c r="H1688" s="630">
        <f t="shared" si="27"/>
        <v>0</v>
      </c>
      <c r="I1688" s="430"/>
    </row>
    <row r="1689" spans="1:9" x14ac:dyDescent="0.25">
      <c r="A1689" s="192"/>
      <c r="B1689" s="188" t="s">
        <v>2331</v>
      </c>
      <c r="C1689" s="227" t="s">
        <v>3207</v>
      </c>
      <c r="D1689" s="190" t="s">
        <v>8</v>
      </c>
      <c r="E1689" s="210">
        <v>571</v>
      </c>
      <c r="F1689" s="35">
        <v>41782</v>
      </c>
      <c r="G1689" s="42">
        <v>571</v>
      </c>
      <c r="H1689" s="630">
        <f t="shared" si="27"/>
        <v>0</v>
      </c>
      <c r="I1689" s="430"/>
    </row>
    <row r="1690" spans="1:9" x14ac:dyDescent="0.25">
      <c r="A1690" s="192">
        <v>41783</v>
      </c>
      <c r="B1690" s="188" t="s">
        <v>2332</v>
      </c>
      <c r="C1690" s="227" t="s">
        <v>3207</v>
      </c>
      <c r="D1690" s="190" t="s">
        <v>14</v>
      </c>
      <c r="E1690" s="210">
        <v>5300</v>
      </c>
      <c r="F1690" s="35">
        <v>41783</v>
      </c>
      <c r="G1690" s="42">
        <v>5300</v>
      </c>
      <c r="H1690" s="630">
        <f t="shared" si="27"/>
        <v>0</v>
      </c>
      <c r="I1690" s="621" t="s">
        <v>21</v>
      </c>
    </row>
    <row r="1691" spans="1:9" x14ac:dyDescent="0.25">
      <c r="A1691" s="192"/>
      <c r="B1691" s="188" t="s">
        <v>2333</v>
      </c>
      <c r="C1691" s="227" t="s">
        <v>3207</v>
      </c>
      <c r="D1691" s="190" t="s">
        <v>269</v>
      </c>
      <c r="E1691" s="210">
        <v>8522.4</v>
      </c>
      <c r="F1691" s="35">
        <v>41783</v>
      </c>
      <c r="G1691" s="42">
        <v>8522.4</v>
      </c>
      <c r="H1691" s="630">
        <f t="shared" si="27"/>
        <v>0</v>
      </c>
      <c r="I1691" s="623"/>
    </row>
    <row r="1692" spans="1:9" x14ac:dyDescent="0.25">
      <c r="A1692" s="192"/>
      <c r="B1692" s="188" t="s">
        <v>2334</v>
      </c>
      <c r="C1692" s="227" t="s">
        <v>3207</v>
      </c>
      <c r="D1692" s="190" t="s">
        <v>152</v>
      </c>
      <c r="E1692" s="210">
        <v>7596</v>
      </c>
      <c r="F1692" s="35">
        <v>41783</v>
      </c>
      <c r="G1692" s="42">
        <v>7596</v>
      </c>
      <c r="H1692" s="630">
        <f t="shared" si="27"/>
        <v>0</v>
      </c>
      <c r="I1692" s="621"/>
    </row>
    <row r="1693" spans="1:9" x14ac:dyDescent="0.25">
      <c r="A1693" s="192"/>
      <c r="B1693" s="188" t="s">
        <v>2335</v>
      </c>
      <c r="C1693" s="227" t="s">
        <v>3207</v>
      </c>
      <c r="D1693" s="190" t="s">
        <v>28</v>
      </c>
      <c r="E1693" s="210">
        <v>23279.5</v>
      </c>
      <c r="F1693" s="35">
        <v>41783</v>
      </c>
      <c r="G1693" s="42">
        <v>23279.5</v>
      </c>
      <c r="H1693" s="630">
        <f t="shared" si="27"/>
        <v>0</v>
      </c>
      <c r="I1693" s="623"/>
    </row>
    <row r="1694" spans="1:9" x14ac:dyDescent="0.25">
      <c r="A1694" s="192"/>
      <c r="B1694" s="188" t="s">
        <v>2336</v>
      </c>
      <c r="C1694" s="227" t="s">
        <v>3207</v>
      </c>
      <c r="D1694" s="190" t="s">
        <v>260</v>
      </c>
      <c r="E1694" s="210">
        <v>2980</v>
      </c>
      <c r="F1694" s="35">
        <v>41783</v>
      </c>
      <c r="G1694" s="42">
        <v>2980</v>
      </c>
      <c r="H1694" s="630">
        <f t="shared" si="27"/>
        <v>0</v>
      </c>
      <c r="I1694" s="621"/>
    </row>
    <row r="1695" spans="1:9" x14ac:dyDescent="0.25">
      <c r="A1695" s="192"/>
      <c r="B1695" s="188" t="s">
        <v>2337</v>
      </c>
      <c r="C1695" s="227" t="s">
        <v>3207</v>
      </c>
      <c r="D1695" s="190" t="s">
        <v>36</v>
      </c>
      <c r="E1695" s="210">
        <v>3736</v>
      </c>
      <c r="F1695" s="35">
        <v>41783</v>
      </c>
      <c r="G1695" s="42">
        <v>3736</v>
      </c>
      <c r="H1695" s="630">
        <f t="shared" si="27"/>
        <v>0</v>
      </c>
      <c r="I1695" s="621"/>
    </row>
    <row r="1696" spans="1:9" x14ac:dyDescent="0.25">
      <c r="A1696" s="192"/>
      <c r="B1696" s="188" t="s">
        <v>2338</v>
      </c>
      <c r="C1696" s="227" t="s">
        <v>3207</v>
      </c>
      <c r="D1696" s="190" t="s">
        <v>108</v>
      </c>
      <c r="E1696" s="210">
        <v>7988.5</v>
      </c>
      <c r="F1696" s="35">
        <v>41783</v>
      </c>
      <c r="G1696" s="42">
        <v>7988.5</v>
      </c>
      <c r="H1696" s="630">
        <f t="shared" si="27"/>
        <v>0</v>
      </c>
      <c r="I1696" s="621"/>
    </row>
    <row r="1697" spans="1:9" x14ac:dyDescent="0.25">
      <c r="A1697" s="192"/>
      <c r="B1697" s="188" t="s">
        <v>2340</v>
      </c>
      <c r="C1697" s="227" t="s">
        <v>3207</v>
      </c>
      <c r="D1697" s="190" t="s">
        <v>374</v>
      </c>
      <c r="E1697" s="210">
        <v>14175</v>
      </c>
      <c r="F1697" s="35">
        <v>41783</v>
      </c>
      <c r="G1697" s="42">
        <v>14175</v>
      </c>
      <c r="H1697" s="630">
        <f t="shared" si="27"/>
        <v>0</v>
      </c>
      <c r="I1697" s="621"/>
    </row>
    <row r="1698" spans="1:9" x14ac:dyDescent="0.25">
      <c r="A1698" s="192"/>
      <c r="B1698" s="188" t="s">
        <v>2341</v>
      </c>
      <c r="C1698" s="227" t="s">
        <v>3207</v>
      </c>
      <c r="D1698" s="190" t="s">
        <v>8</v>
      </c>
      <c r="E1698" s="210">
        <v>725</v>
      </c>
      <c r="F1698" s="35">
        <v>41783</v>
      </c>
      <c r="G1698" s="42">
        <v>725</v>
      </c>
      <c r="H1698" s="630">
        <f t="shared" si="27"/>
        <v>0</v>
      </c>
      <c r="I1698" s="621"/>
    </row>
    <row r="1699" spans="1:9" x14ac:dyDescent="0.25">
      <c r="A1699" s="192"/>
      <c r="B1699" s="188" t="s">
        <v>2342</v>
      </c>
      <c r="C1699" s="227" t="s">
        <v>3207</v>
      </c>
      <c r="D1699" s="190" t="s">
        <v>14</v>
      </c>
      <c r="E1699" s="210">
        <v>3103</v>
      </c>
      <c r="F1699" s="35">
        <v>41789</v>
      </c>
      <c r="G1699" s="42">
        <v>3103</v>
      </c>
      <c r="H1699" s="630">
        <f t="shared" si="27"/>
        <v>0</v>
      </c>
      <c r="I1699" s="621" t="s">
        <v>217</v>
      </c>
    </row>
    <row r="1700" spans="1:9" x14ac:dyDescent="0.25">
      <c r="A1700" s="192"/>
      <c r="B1700" s="188" t="s">
        <v>2343</v>
      </c>
      <c r="C1700" s="227" t="s">
        <v>3207</v>
      </c>
      <c r="D1700" s="190" t="s">
        <v>66</v>
      </c>
      <c r="E1700" s="210">
        <v>1545.5</v>
      </c>
      <c r="F1700" s="35">
        <v>41783</v>
      </c>
      <c r="G1700" s="42">
        <v>1545.5</v>
      </c>
      <c r="H1700" s="630">
        <f t="shared" si="27"/>
        <v>0</v>
      </c>
      <c r="I1700" s="621" t="s">
        <v>217</v>
      </c>
    </row>
    <row r="1701" spans="1:9" x14ac:dyDescent="0.25">
      <c r="A1701" s="192"/>
      <c r="B1701" s="188" t="s">
        <v>2344</v>
      </c>
      <c r="C1701" s="227" t="s">
        <v>3207</v>
      </c>
      <c r="D1701" s="190" t="s">
        <v>123</v>
      </c>
      <c r="E1701" s="210">
        <v>8033</v>
      </c>
      <c r="F1701" s="39" t="s">
        <v>3313</v>
      </c>
      <c r="G1701" s="42">
        <v>8033</v>
      </c>
      <c r="H1701" s="630">
        <f t="shared" si="27"/>
        <v>0</v>
      </c>
      <c r="I1701" s="621"/>
    </row>
    <row r="1702" spans="1:9" x14ac:dyDescent="0.25">
      <c r="A1702" s="192"/>
      <c r="B1702" s="188" t="s">
        <v>2345</v>
      </c>
      <c r="C1702" s="227" t="s">
        <v>3207</v>
      </c>
      <c r="D1702" s="190" t="s">
        <v>501</v>
      </c>
      <c r="E1702" s="210">
        <v>1710.5</v>
      </c>
      <c r="F1702" s="35">
        <v>41783</v>
      </c>
      <c r="G1702" s="42">
        <v>1710.5</v>
      </c>
      <c r="H1702" s="630">
        <f t="shared" si="27"/>
        <v>0</v>
      </c>
      <c r="I1702" s="621"/>
    </row>
    <row r="1703" spans="1:9" x14ac:dyDescent="0.25">
      <c r="A1703" s="192"/>
      <c r="B1703" s="188" t="s">
        <v>2346</v>
      </c>
      <c r="C1703" s="227" t="s">
        <v>3207</v>
      </c>
      <c r="D1703" s="190" t="s">
        <v>237</v>
      </c>
      <c r="E1703" s="210">
        <v>7994</v>
      </c>
      <c r="F1703" s="35">
        <v>41783</v>
      </c>
      <c r="G1703" s="42">
        <v>7994</v>
      </c>
      <c r="H1703" s="630">
        <f t="shared" si="27"/>
        <v>0</v>
      </c>
      <c r="I1703" s="621" t="s">
        <v>21</v>
      </c>
    </row>
    <row r="1704" spans="1:9" x14ac:dyDescent="0.25">
      <c r="A1704" s="192"/>
      <c r="B1704" s="188" t="s">
        <v>2347</v>
      </c>
      <c r="C1704" s="227" t="s">
        <v>3207</v>
      </c>
      <c r="D1704" s="190" t="s">
        <v>130</v>
      </c>
      <c r="E1704" s="210">
        <v>10031</v>
      </c>
      <c r="F1704" s="35">
        <v>41788</v>
      </c>
      <c r="G1704" s="42">
        <v>10031</v>
      </c>
      <c r="H1704" s="630">
        <f t="shared" si="27"/>
        <v>0</v>
      </c>
      <c r="I1704" s="621" t="s">
        <v>3159</v>
      </c>
    </row>
    <row r="1705" spans="1:9" x14ac:dyDescent="0.25">
      <c r="A1705" s="192"/>
      <c r="B1705" s="188" t="s">
        <v>2348</v>
      </c>
      <c r="C1705" s="227" t="s">
        <v>3207</v>
      </c>
      <c r="D1705" s="190" t="s">
        <v>478</v>
      </c>
      <c r="E1705" s="210">
        <v>22396</v>
      </c>
      <c r="F1705" s="35">
        <v>41784</v>
      </c>
      <c r="G1705" s="42">
        <v>22396</v>
      </c>
      <c r="H1705" s="630">
        <f t="shared" si="27"/>
        <v>0</v>
      </c>
      <c r="I1705" s="621" t="s">
        <v>30</v>
      </c>
    </row>
    <row r="1706" spans="1:9" x14ac:dyDescent="0.25">
      <c r="A1706" s="192"/>
      <c r="B1706" s="188" t="s">
        <v>1129</v>
      </c>
      <c r="C1706" s="227" t="s">
        <v>3207</v>
      </c>
      <c r="D1706" s="190" t="s">
        <v>8</v>
      </c>
      <c r="E1706" s="210">
        <v>3417</v>
      </c>
      <c r="F1706" s="35">
        <v>41783</v>
      </c>
      <c r="G1706" s="42">
        <v>3417</v>
      </c>
      <c r="H1706" s="630">
        <f t="shared" si="27"/>
        <v>0</v>
      </c>
      <c r="I1706" s="621"/>
    </row>
    <row r="1707" spans="1:9" x14ac:dyDescent="0.25">
      <c r="A1707" s="192"/>
      <c r="B1707" s="188" t="s">
        <v>1130</v>
      </c>
      <c r="C1707" s="227" t="s">
        <v>3207</v>
      </c>
      <c r="D1707" s="190" t="s">
        <v>366</v>
      </c>
      <c r="E1707" s="210">
        <v>2369</v>
      </c>
      <c r="F1707" s="35">
        <v>41783</v>
      </c>
      <c r="G1707" s="42">
        <v>2369</v>
      </c>
      <c r="H1707" s="630">
        <f t="shared" si="27"/>
        <v>0</v>
      </c>
      <c r="I1707" s="621" t="s">
        <v>21</v>
      </c>
    </row>
    <row r="1708" spans="1:9" x14ac:dyDescent="0.25">
      <c r="A1708" s="192"/>
      <c r="B1708" s="188" t="s">
        <v>1131</v>
      </c>
      <c r="C1708" s="227" t="s">
        <v>3207</v>
      </c>
      <c r="D1708" s="190" t="s">
        <v>250</v>
      </c>
      <c r="E1708" s="210">
        <v>12964.5</v>
      </c>
      <c r="F1708" s="35">
        <v>41783</v>
      </c>
      <c r="G1708" s="42">
        <v>12964.5</v>
      </c>
      <c r="H1708" s="630">
        <f t="shared" si="27"/>
        <v>0</v>
      </c>
      <c r="I1708" s="621" t="s">
        <v>3159</v>
      </c>
    </row>
    <row r="1709" spans="1:9" x14ac:dyDescent="0.25">
      <c r="A1709" s="192"/>
      <c r="B1709" s="188" t="s">
        <v>1132</v>
      </c>
      <c r="C1709" s="227" t="s">
        <v>3207</v>
      </c>
      <c r="D1709" s="190" t="s">
        <v>55</v>
      </c>
      <c r="E1709" s="210">
        <v>9925</v>
      </c>
      <c r="F1709" s="39" t="s">
        <v>3314</v>
      </c>
      <c r="G1709" s="42">
        <v>9925</v>
      </c>
      <c r="H1709" s="630">
        <f t="shared" si="27"/>
        <v>0</v>
      </c>
      <c r="I1709" s="621"/>
    </row>
    <row r="1710" spans="1:9" x14ac:dyDescent="0.25">
      <c r="A1710" s="187"/>
      <c r="B1710" s="188" t="s">
        <v>1133</v>
      </c>
      <c r="C1710" s="227" t="s">
        <v>3207</v>
      </c>
      <c r="D1710" s="190" t="s">
        <v>769</v>
      </c>
      <c r="E1710" s="210">
        <v>3542.5</v>
      </c>
      <c r="F1710" s="35">
        <v>41783</v>
      </c>
      <c r="G1710" s="42">
        <v>3542.5</v>
      </c>
      <c r="H1710" s="630">
        <f t="shared" si="27"/>
        <v>0</v>
      </c>
      <c r="I1710" s="621"/>
    </row>
    <row r="1711" spans="1:9" x14ac:dyDescent="0.25">
      <c r="A1711" s="192"/>
      <c r="B1711" s="188" t="s">
        <v>1134</v>
      </c>
      <c r="C1711" s="227" t="s">
        <v>3207</v>
      </c>
      <c r="D1711" s="190" t="s">
        <v>188</v>
      </c>
      <c r="E1711" s="210">
        <v>10878</v>
      </c>
      <c r="F1711" s="35">
        <v>41788</v>
      </c>
      <c r="G1711" s="229">
        <v>10878</v>
      </c>
      <c r="H1711" s="630">
        <f t="shared" si="27"/>
        <v>0</v>
      </c>
      <c r="I1711" s="621" t="s">
        <v>12</v>
      </c>
    </row>
    <row r="1712" spans="1:9" x14ac:dyDescent="0.25">
      <c r="A1712" s="192"/>
      <c r="B1712" s="188" t="s">
        <v>1135</v>
      </c>
      <c r="C1712" s="227" t="s">
        <v>3207</v>
      </c>
      <c r="D1712" s="190" t="s">
        <v>2688</v>
      </c>
      <c r="E1712" s="210">
        <v>561</v>
      </c>
      <c r="F1712" s="35">
        <v>41783</v>
      </c>
      <c r="G1712" s="42">
        <v>561</v>
      </c>
      <c r="H1712" s="630">
        <f t="shared" si="27"/>
        <v>0</v>
      </c>
      <c r="I1712" s="621"/>
    </row>
    <row r="1713" spans="1:9" x14ac:dyDescent="0.25">
      <c r="A1713" s="192"/>
      <c r="B1713" s="188" t="s">
        <v>1136</v>
      </c>
      <c r="C1713" s="227" t="s">
        <v>3207</v>
      </c>
      <c r="D1713" s="190" t="s">
        <v>96</v>
      </c>
      <c r="E1713" s="210">
        <v>57000</v>
      </c>
      <c r="F1713" s="35">
        <v>41785</v>
      </c>
      <c r="G1713" s="42">
        <v>57000</v>
      </c>
      <c r="H1713" s="630">
        <f t="shared" si="27"/>
        <v>0</v>
      </c>
      <c r="I1713" s="621" t="s">
        <v>30</v>
      </c>
    </row>
    <row r="1714" spans="1:9" x14ac:dyDescent="0.25">
      <c r="A1714" s="192"/>
      <c r="B1714" s="188" t="s">
        <v>1137</v>
      </c>
      <c r="C1714" s="227" t="s">
        <v>3207</v>
      </c>
      <c r="D1714" s="190" t="s">
        <v>374</v>
      </c>
      <c r="E1714" s="210">
        <v>12306.5</v>
      </c>
      <c r="F1714" s="35">
        <v>41783</v>
      </c>
      <c r="G1714" s="42">
        <v>12306.5</v>
      </c>
      <c r="H1714" s="630">
        <f t="shared" si="27"/>
        <v>0</v>
      </c>
      <c r="I1714" s="621"/>
    </row>
    <row r="1715" spans="1:9" x14ac:dyDescent="0.25">
      <c r="A1715" s="192"/>
      <c r="B1715" s="188" t="s">
        <v>1138</v>
      </c>
      <c r="C1715" s="227" t="s">
        <v>3207</v>
      </c>
      <c r="D1715" s="190" t="s">
        <v>681</v>
      </c>
      <c r="E1715" s="210">
        <v>32544</v>
      </c>
      <c r="F1715" s="35">
        <v>41783</v>
      </c>
      <c r="G1715" s="42">
        <v>32544</v>
      </c>
      <c r="H1715" s="630">
        <f t="shared" si="27"/>
        <v>0</v>
      </c>
      <c r="I1715" s="621" t="s">
        <v>2423</v>
      </c>
    </row>
    <row r="1716" spans="1:9" x14ac:dyDescent="0.25">
      <c r="A1716" s="192"/>
      <c r="B1716" s="188" t="s">
        <v>1139</v>
      </c>
      <c r="C1716" s="227" t="s">
        <v>3207</v>
      </c>
      <c r="D1716" s="190" t="s">
        <v>47</v>
      </c>
      <c r="E1716" s="210">
        <v>4932</v>
      </c>
      <c r="F1716" s="35">
        <v>41783</v>
      </c>
      <c r="G1716" s="42">
        <v>4932</v>
      </c>
      <c r="H1716" s="630">
        <f t="shared" si="27"/>
        <v>0</v>
      </c>
      <c r="I1716" s="621" t="s">
        <v>2423</v>
      </c>
    </row>
    <row r="1717" spans="1:9" x14ac:dyDescent="0.25">
      <c r="A1717" s="192"/>
      <c r="B1717" s="188" t="s">
        <v>1140</v>
      </c>
      <c r="C1717" s="227" t="s">
        <v>3207</v>
      </c>
      <c r="D1717" s="190" t="s">
        <v>2749</v>
      </c>
      <c r="E1717" s="210">
        <v>2484</v>
      </c>
      <c r="F1717" s="35">
        <v>41783</v>
      </c>
      <c r="G1717" s="42">
        <v>2484</v>
      </c>
      <c r="H1717" s="630">
        <f t="shared" si="27"/>
        <v>0</v>
      </c>
      <c r="I1717" s="621"/>
    </row>
    <row r="1718" spans="1:9" x14ac:dyDescent="0.25">
      <c r="A1718" s="192"/>
      <c r="B1718" s="188" t="s">
        <v>1141</v>
      </c>
      <c r="C1718" s="227" t="s">
        <v>3207</v>
      </c>
      <c r="D1718" s="190" t="s">
        <v>269</v>
      </c>
      <c r="E1718" s="210">
        <v>3330</v>
      </c>
      <c r="F1718" s="35">
        <v>41783</v>
      </c>
      <c r="G1718" s="42">
        <v>3330</v>
      </c>
      <c r="H1718" s="630">
        <f t="shared" si="27"/>
        <v>0</v>
      </c>
      <c r="I1718" s="621"/>
    </row>
    <row r="1719" spans="1:9" x14ac:dyDescent="0.25">
      <c r="A1719" s="192"/>
      <c r="B1719" s="188" t="s">
        <v>1142</v>
      </c>
      <c r="C1719" s="227" t="s">
        <v>3207</v>
      </c>
      <c r="D1719" s="190" t="s">
        <v>16</v>
      </c>
      <c r="E1719" s="210">
        <v>241868.55</v>
      </c>
      <c r="F1719" s="38">
        <v>41816</v>
      </c>
      <c r="G1719" s="219">
        <v>241868.55</v>
      </c>
      <c r="H1719" s="630">
        <f t="shared" si="27"/>
        <v>0</v>
      </c>
      <c r="I1719" s="621"/>
    </row>
    <row r="1720" spans="1:9" x14ac:dyDescent="0.25">
      <c r="A1720" s="192"/>
      <c r="B1720" s="188" t="s">
        <v>1143</v>
      </c>
      <c r="C1720" s="227" t="s">
        <v>3207</v>
      </c>
      <c r="D1720" s="190" t="s">
        <v>74</v>
      </c>
      <c r="E1720" s="210">
        <v>90</v>
      </c>
      <c r="F1720" s="35">
        <v>41783</v>
      </c>
      <c r="G1720" s="42">
        <v>90</v>
      </c>
      <c r="H1720" s="630">
        <f t="shared" si="27"/>
        <v>0</v>
      </c>
      <c r="I1720" s="621"/>
    </row>
    <row r="1721" spans="1:9" ht="45.75" x14ac:dyDescent="0.25">
      <c r="A1721" s="192">
        <v>41783</v>
      </c>
      <c r="B1721" s="188" t="s">
        <v>1144</v>
      </c>
      <c r="C1721" s="227" t="s">
        <v>3207</v>
      </c>
      <c r="D1721" s="190" t="s">
        <v>185</v>
      </c>
      <c r="E1721" s="210">
        <v>26521</v>
      </c>
      <c r="F1721" s="89" t="s">
        <v>6587</v>
      </c>
      <c r="G1721" s="293">
        <f>19600+500</f>
        <v>20100</v>
      </c>
      <c r="H1721" s="632">
        <f t="shared" si="27"/>
        <v>6421</v>
      </c>
      <c r="I1721" s="621" t="s">
        <v>30</v>
      </c>
    </row>
    <row r="1722" spans="1:9" x14ac:dyDescent="0.25">
      <c r="A1722" s="192"/>
      <c r="B1722" s="188" t="s">
        <v>1145</v>
      </c>
      <c r="C1722" s="227" t="s">
        <v>3207</v>
      </c>
      <c r="D1722" s="190" t="s">
        <v>11</v>
      </c>
      <c r="E1722" s="210">
        <v>36995.5</v>
      </c>
      <c r="F1722" s="38">
        <v>41808</v>
      </c>
      <c r="G1722" s="219">
        <v>36995.5</v>
      </c>
      <c r="H1722" s="630">
        <f t="shared" si="27"/>
        <v>0</v>
      </c>
      <c r="I1722" s="621" t="s">
        <v>65</v>
      </c>
    </row>
    <row r="1723" spans="1:9" x14ac:dyDescent="0.25">
      <c r="A1723" s="192"/>
      <c r="B1723" s="188" t="s">
        <v>1146</v>
      </c>
      <c r="C1723" s="227" t="s">
        <v>3207</v>
      </c>
      <c r="D1723" s="190" t="s">
        <v>23</v>
      </c>
      <c r="E1723" s="210">
        <v>1144</v>
      </c>
      <c r="F1723" s="35">
        <v>41783</v>
      </c>
      <c r="G1723" s="42">
        <v>1144</v>
      </c>
      <c r="H1723" s="630">
        <f t="shared" si="27"/>
        <v>0</v>
      </c>
      <c r="I1723" s="621"/>
    </row>
    <row r="1724" spans="1:9" x14ac:dyDescent="0.25">
      <c r="A1724" s="192"/>
      <c r="B1724" s="188" t="s">
        <v>1147</v>
      </c>
      <c r="C1724" s="227" t="s">
        <v>3207</v>
      </c>
      <c r="D1724" s="190" t="s">
        <v>250</v>
      </c>
      <c r="E1724" s="210">
        <v>10681</v>
      </c>
      <c r="F1724" s="35">
        <v>41783</v>
      </c>
      <c r="G1724" s="42">
        <v>10681</v>
      </c>
      <c r="H1724" s="630">
        <f t="shared" si="27"/>
        <v>0</v>
      </c>
      <c r="I1724" s="621" t="s">
        <v>217</v>
      </c>
    </row>
    <row r="1725" spans="1:9" x14ac:dyDescent="0.25">
      <c r="A1725" s="192"/>
      <c r="B1725" s="188" t="s">
        <v>1148</v>
      </c>
      <c r="C1725" s="227" t="s">
        <v>3207</v>
      </c>
      <c r="D1725" s="190" t="s">
        <v>124</v>
      </c>
      <c r="E1725" s="210">
        <v>4957</v>
      </c>
      <c r="F1725" s="35">
        <v>41783</v>
      </c>
      <c r="G1725" s="42">
        <v>4957</v>
      </c>
      <c r="H1725" s="630">
        <f t="shared" si="27"/>
        <v>0</v>
      </c>
      <c r="I1725" s="621" t="s">
        <v>217</v>
      </c>
    </row>
    <row r="1726" spans="1:9" x14ac:dyDescent="0.25">
      <c r="A1726" s="192"/>
      <c r="B1726" s="188" t="s">
        <v>1149</v>
      </c>
      <c r="C1726" s="227" t="s">
        <v>3207</v>
      </c>
      <c r="D1726" s="190" t="s">
        <v>206</v>
      </c>
      <c r="E1726" s="210">
        <v>1695</v>
      </c>
      <c r="F1726" s="35">
        <v>41783</v>
      </c>
      <c r="G1726" s="42">
        <v>1695</v>
      </c>
      <c r="H1726" s="630">
        <f t="shared" si="27"/>
        <v>0</v>
      </c>
      <c r="I1726" s="621" t="s">
        <v>217</v>
      </c>
    </row>
    <row r="1727" spans="1:9" x14ac:dyDescent="0.25">
      <c r="A1727" s="192"/>
      <c r="B1727" s="188" t="s">
        <v>1150</v>
      </c>
      <c r="C1727" s="227" t="s">
        <v>3207</v>
      </c>
      <c r="D1727" s="190" t="s">
        <v>29</v>
      </c>
      <c r="E1727" s="210">
        <v>6224.5</v>
      </c>
      <c r="F1727" s="35">
        <v>41783</v>
      </c>
      <c r="G1727" s="42">
        <v>6224.5</v>
      </c>
      <c r="H1727" s="630">
        <f t="shared" si="27"/>
        <v>0</v>
      </c>
      <c r="I1727" s="621" t="s">
        <v>217</v>
      </c>
    </row>
    <row r="1728" spans="1:9" x14ac:dyDescent="0.25">
      <c r="A1728" s="192"/>
      <c r="B1728" s="188" t="s">
        <v>1151</v>
      </c>
      <c r="C1728" s="227" t="s">
        <v>3207</v>
      </c>
      <c r="D1728" s="190" t="s">
        <v>34</v>
      </c>
      <c r="E1728" s="210">
        <v>2300</v>
      </c>
      <c r="F1728" s="35">
        <v>41783</v>
      </c>
      <c r="G1728" s="42">
        <v>2300</v>
      </c>
      <c r="H1728" s="630">
        <f t="shared" si="27"/>
        <v>0</v>
      </c>
      <c r="I1728" s="621" t="s">
        <v>217</v>
      </c>
    </row>
    <row r="1729" spans="1:9" x14ac:dyDescent="0.25">
      <c r="A1729" s="192"/>
      <c r="B1729" s="188" t="s">
        <v>1152</v>
      </c>
      <c r="C1729" s="227" t="s">
        <v>3207</v>
      </c>
      <c r="D1729" s="196" t="s">
        <v>3108</v>
      </c>
      <c r="E1729" s="215">
        <v>0</v>
      </c>
      <c r="F1729" s="35"/>
      <c r="G1729" s="42"/>
      <c r="H1729" s="630">
        <f t="shared" si="27"/>
        <v>0</v>
      </c>
      <c r="I1729" s="621" t="s">
        <v>3315</v>
      </c>
    </row>
    <row r="1730" spans="1:9" x14ac:dyDescent="0.25">
      <c r="A1730" s="192"/>
      <c r="B1730" s="188" t="s">
        <v>1153</v>
      </c>
      <c r="C1730" s="227" t="s">
        <v>3207</v>
      </c>
      <c r="D1730" s="190" t="s">
        <v>68</v>
      </c>
      <c r="E1730" s="210">
        <v>2104</v>
      </c>
      <c r="F1730" s="53" t="s">
        <v>3316</v>
      </c>
      <c r="G1730" s="42">
        <v>2104</v>
      </c>
      <c r="H1730" s="630">
        <f t="shared" si="27"/>
        <v>0</v>
      </c>
      <c r="I1730" s="621" t="s">
        <v>65</v>
      </c>
    </row>
    <row r="1731" spans="1:9" x14ac:dyDescent="0.25">
      <c r="A1731" s="192"/>
      <c r="B1731" s="188" t="s">
        <v>1154</v>
      </c>
      <c r="C1731" s="227" t="s">
        <v>3207</v>
      </c>
      <c r="D1731" s="190" t="s">
        <v>58</v>
      </c>
      <c r="E1731" s="210">
        <v>8800</v>
      </c>
      <c r="F1731" s="35">
        <v>41783</v>
      </c>
      <c r="G1731" s="42">
        <v>8800</v>
      </c>
      <c r="H1731" s="630">
        <f t="shared" si="27"/>
        <v>0</v>
      </c>
      <c r="I1731" s="621" t="s">
        <v>217</v>
      </c>
    </row>
    <row r="1732" spans="1:9" x14ac:dyDescent="0.25">
      <c r="A1732" s="192"/>
      <c r="B1732" s="188" t="s">
        <v>1156</v>
      </c>
      <c r="C1732" s="227" t="s">
        <v>3207</v>
      </c>
      <c r="D1732" s="190" t="s">
        <v>35</v>
      </c>
      <c r="E1732" s="210">
        <v>3836</v>
      </c>
      <c r="F1732" s="35">
        <v>41783</v>
      </c>
      <c r="G1732" s="42">
        <v>3836</v>
      </c>
      <c r="H1732" s="630">
        <f t="shared" si="27"/>
        <v>0</v>
      </c>
      <c r="I1732" s="621" t="s">
        <v>217</v>
      </c>
    </row>
    <row r="1733" spans="1:9" x14ac:dyDescent="0.25">
      <c r="A1733" s="192"/>
      <c r="B1733" s="188" t="s">
        <v>1157</v>
      </c>
      <c r="C1733" s="227" t="s">
        <v>3207</v>
      </c>
      <c r="D1733" s="190" t="s">
        <v>287</v>
      </c>
      <c r="E1733" s="210">
        <v>2486</v>
      </c>
      <c r="F1733" s="38" t="s">
        <v>3317</v>
      </c>
      <c r="G1733" s="42">
        <v>2486</v>
      </c>
      <c r="H1733" s="630">
        <f t="shared" si="27"/>
        <v>0</v>
      </c>
      <c r="I1733" s="621" t="s">
        <v>217</v>
      </c>
    </row>
    <row r="1734" spans="1:9" x14ac:dyDescent="0.25">
      <c r="A1734" s="192"/>
      <c r="B1734" s="188" t="s">
        <v>1158</v>
      </c>
      <c r="C1734" s="227" t="s">
        <v>3207</v>
      </c>
      <c r="D1734" s="190" t="s">
        <v>54</v>
      </c>
      <c r="E1734" s="210">
        <v>2163</v>
      </c>
      <c r="F1734" s="35">
        <v>41783</v>
      </c>
      <c r="G1734" s="42">
        <v>2163</v>
      </c>
      <c r="H1734" s="630">
        <f t="shared" si="27"/>
        <v>0</v>
      </c>
      <c r="I1734" s="621" t="s">
        <v>217</v>
      </c>
    </row>
    <row r="1735" spans="1:9" x14ac:dyDescent="0.25">
      <c r="A1735" s="192"/>
      <c r="B1735" s="188" t="s">
        <v>1159</v>
      </c>
      <c r="C1735" s="227" t="s">
        <v>3207</v>
      </c>
      <c r="D1735" s="190" t="s">
        <v>312</v>
      </c>
      <c r="E1735" s="210">
        <v>2984</v>
      </c>
      <c r="F1735" s="35">
        <v>41783</v>
      </c>
      <c r="G1735" s="42">
        <v>2984</v>
      </c>
      <c r="H1735" s="630">
        <f t="shared" ref="H1735:H1798" si="28">E1735-G1735</f>
        <v>0</v>
      </c>
      <c r="I1735" s="621" t="s">
        <v>65</v>
      </c>
    </row>
    <row r="1736" spans="1:9" x14ac:dyDescent="0.25">
      <c r="A1736" s="192"/>
      <c r="B1736" s="188" t="s">
        <v>1160</v>
      </c>
      <c r="C1736" s="227" t="s">
        <v>3207</v>
      </c>
      <c r="D1736" s="190" t="s">
        <v>80</v>
      </c>
      <c r="E1736" s="210">
        <v>2470.1999999999998</v>
      </c>
      <c r="F1736" s="35">
        <v>41784</v>
      </c>
      <c r="G1736" s="42">
        <v>2470.1999999999998</v>
      </c>
      <c r="H1736" s="630">
        <f t="shared" si="28"/>
        <v>0</v>
      </c>
      <c r="I1736" s="621" t="s">
        <v>12</v>
      </c>
    </row>
    <row r="1737" spans="1:9" x14ac:dyDescent="0.25">
      <c r="A1737" s="192"/>
      <c r="B1737" s="188" t="s">
        <v>1161</v>
      </c>
      <c r="C1737" s="227" t="s">
        <v>3207</v>
      </c>
      <c r="D1737" s="190" t="s">
        <v>78</v>
      </c>
      <c r="E1737" s="210">
        <f>6727.2+45.6</f>
        <v>6772.8</v>
      </c>
      <c r="F1737" s="35">
        <v>41784</v>
      </c>
      <c r="G1737" s="42">
        <v>6772.8</v>
      </c>
      <c r="H1737" s="630">
        <f t="shared" si="28"/>
        <v>0</v>
      </c>
      <c r="I1737" s="621" t="s">
        <v>12</v>
      </c>
    </row>
    <row r="1738" spans="1:9" x14ac:dyDescent="0.25">
      <c r="A1738" s="192"/>
      <c r="B1738" s="188" t="s">
        <v>1163</v>
      </c>
      <c r="C1738" s="227" t="s">
        <v>3207</v>
      </c>
      <c r="D1738" s="190" t="s">
        <v>468</v>
      </c>
      <c r="E1738" s="210">
        <v>2059.1999999999998</v>
      </c>
      <c r="F1738" s="35">
        <v>41784</v>
      </c>
      <c r="G1738" s="42">
        <v>2059.1999999999998</v>
      </c>
      <c r="H1738" s="630">
        <f t="shared" si="28"/>
        <v>0</v>
      </c>
      <c r="I1738" s="621" t="s">
        <v>12</v>
      </c>
    </row>
    <row r="1739" spans="1:9" x14ac:dyDescent="0.25">
      <c r="A1739" s="192"/>
      <c r="B1739" s="188" t="s">
        <v>1164</v>
      </c>
      <c r="C1739" s="227" t="s">
        <v>3207</v>
      </c>
      <c r="D1739" s="190" t="s">
        <v>233</v>
      </c>
      <c r="E1739" s="210">
        <v>1504</v>
      </c>
      <c r="F1739" s="35">
        <v>41784</v>
      </c>
      <c r="G1739" s="54">
        <v>1504</v>
      </c>
      <c r="H1739" s="630">
        <f t="shared" si="28"/>
        <v>0</v>
      </c>
      <c r="I1739" s="621" t="s">
        <v>12</v>
      </c>
    </row>
    <row r="1740" spans="1:9" x14ac:dyDescent="0.25">
      <c r="A1740" s="192"/>
      <c r="B1740" s="188" t="s">
        <v>1166</v>
      </c>
      <c r="C1740" s="227" t="s">
        <v>3207</v>
      </c>
      <c r="D1740" s="190" t="s">
        <v>99</v>
      </c>
      <c r="E1740" s="210">
        <v>3380.5</v>
      </c>
      <c r="F1740" s="35">
        <v>41784</v>
      </c>
      <c r="G1740" s="54">
        <v>3380.5</v>
      </c>
      <c r="H1740" s="630">
        <f t="shared" si="28"/>
        <v>0</v>
      </c>
      <c r="I1740" s="621" t="s">
        <v>12</v>
      </c>
    </row>
    <row r="1741" spans="1:9" x14ac:dyDescent="0.25">
      <c r="A1741" s="192"/>
      <c r="B1741" s="188" t="s">
        <v>1167</v>
      </c>
      <c r="C1741" s="227" t="s">
        <v>3207</v>
      </c>
      <c r="D1741" s="190" t="s">
        <v>576</v>
      </c>
      <c r="E1741" s="210">
        <v>1526.4</v>
      </c>
      <c r="F1741" s="35">
        <v>41784</v>
      </c>
      <c r="G1741" s="54">
        <v>1526.4</v>
      </c>
      <c r="H1741" s="630">
        <f t="shared" si="28"/>
        <v>0</v>
      </c>
      <c r="I1741" s="621" t="s">
        <v>12</v>
      </c>
    </row>
    <row r="1742" spans="1:9" x14ac:dyDescent="0.25">
      <c r="A1742" s="192"/>
      <c r="B1742" s="188" t="s">
        <v>1168</v>
      </c>
      <c r="C1742" s="227" t="s">
        <v>3207</v>
      </c>
      <c r="D1742" s="190" t="s">
        <v>99</v>
      </c>
      <c r="E1742" s="210">
        <v>1297.2</v>
      </c>
      <c r="F1742" s="35">
        <v>41783</v>
      </c>
      <c r="G1742" s="42">
        <v>1297.2</v>
      </c>
      <c r="H1742" s="630">
        <f t="shared" si="28"/>
        <v>0</v>
      </c>
      <c r="I1742" s="621"/>
    </row>
    <row r="1743" spans="1:9" x14ac:dyDescent="0.25">
      <c r="A1743" s="192"/>
      <c r="B1743" s="188" t="s">
        <v>1169</v>
      </c>
      <c r="C1743" s="227" t="s">
        <v>3207</v>
      </c>
      <c r="D1743" s="190" t="s">
        <v>349</v>
      </c>
      <c r="E1743" s="210">
        <v>5871.6</v>
      </c>
      <c r="F1743" s="35">
        <v>41784</v>
      </c>
      <c r="G1743" s="42">
        <v>5871.6</v>
      </c>
      <c r="H1743" s="630">
        <f t="shared" si="28"/>
        <v>0</v>
      </c>
      <c r="I1743" s="621" t="s">
        <v>12</v>
      </c>
    </row>
    <row r="1744" spans="1:9" x14ac:dyDescent="0.25">
      <c r="A1744" s="192"/>
      <c r="B1744" s="188" t="s">
        <v>1170</v>
      </c>
      <c r="C1744" s="227" t="s">
        <v>3207</v>
      </c>
      <c r="D1744" s="190" t="s">
        <v>144</v>
      </c>
      <c r="E1744" s="210">
        <v>3845.6</v>
      </c>
      <c r="F1744" s="35">
        <v>41784</v>
      </c>
      <c r="G1744" s="42">
        <v>3845.6</v>
      </c>
      <c r="H1744" s="630">
        <f t="shared" si="28"/>
        <v>0</v>
      </c>
      <c r="I1744" s="621"/>
    </row>
    <row r="1745" spans="1:9" x14ac:dyDescent="0.25">
      <c r="A1745" s="192"/>
      <c r="B1745" s="188" t="s">
        <v>1172</v>
      </c>
      <c r="C1745" s="227" t="s">
        <v>3207</v>
      </c>
      <c r="D1745" s="190" t="s">
        <v>51</v>
      </c>
      <c r="E1745" s="210">
        <v>1748.55</v>
      </c>
      <c r="F1745" s="38" t="s">
        <v>3318</v>
      </c>
      <c r="G1745" s="42">
        <v>1748.55</v>
      </c>
      <c r="H1745" s="630">
        <f t="shared" si="28"/>
        <v>0</v>
      </c>
      <c r="I1745" s="621" t="s">
        <v>12</v>
      </c>
    </row>
    <row r="1746" spans="1:9" x14ac:dyDescent="0.25">
      <c r="A1746" s="192"/>
      <c r="B1746" s="188" t="s">
        <v>1174</v>
      </c>
      <c r="C1746" s="227" t="s">
        <v>3207</v>
      </c>
      <c r="D1746" s="190" t="s">
        <v>307</v>
      </c>
      <c r="E1746" s="210">
        <v>13382</v>
      </c>
      <c r="F1746" s="35">
        <v>41784</v>
      </c>
      <c r="G1746" s="42">
        <v>13382</v>
      </c>
      <c r="H1746" s="630">
        <f t="shared" si="28"/>
        <v>0</v>
      </c>
      <c r="I1746" s="621" t="s">
        <v>12</v>
      </c>
    </row>
    <row r="1747" spans="1:9" x14ac:dyDescent="0.25">
      <c r="A1747" s="192"/>
      <c r="B1747" s="188" t="s">
        <v>1175</v>
      </c>
      <c r="C1747" s="227" t="s">
        <v>3207</v>
      </c>
      <c r="D1747" s="190" t="s">
        <v>79</v>
      </c>
      <c r="E1747" s="210">
        <v>45078.5</v>
      </c>
      <c r="F1747" s="45" t="s">
        <v>3319</v>
      </c>
      <c r="G1747" s="42">
        <v>45078.5</v>
      </c>
      <c r="H1747" s="630">
        <f t="shared" si="28"/>
        <v>0</v>
      </c>
      <c r="I1747" s="621" t="s">
        <v>21</v>
      </c>
    </row>
    <row r="1748" spans="1:9" x14ac:dyDescent="0.25">
      <c r="A1748" s="192"/>
      <c r="B1748" s="188" t="s">
        <v>1176</v>
      </c>
      <c r="C1748" s="227" t="s">
        <v>3207</v>
      </c>
      <c r="D1748" s="190" t="s">
        <v>250</v>
      </c>
      <c r="E1748" s="210">
        <v>11544.4</v>
      </c>
      <c r="F1748" s="35">
        <v>41783</v>
      </c>
      <c r="G1748" s="42">
        <v>11544.4</v>
      </c>
      <c r="H1748" s="630">
        <f t="shared" si="28"/>
        <v>0</v>
      </c>
      <c r="I1748" s="621"/>
    </row>
    <row r="1749" spans="1:9" x14ac:dyDescent="0.25">
      <c r="A1749" s="192"/>
      <c r="B1749" s="188" t="s">
        <v>1177</v>
      </c>
      <c r="C1749" s="227" t="s">
        <v>3207</v>
      </c>
      <c r="D1749" s="190" t="s">
        <v>523</v>
      </c>
      <c r="E1749" s="210">
        <v>18934</v>
      </c>
      <c r="F1749" s="35">
        <v>41790</v>
      </c>
      <c r="G1749" s="42">
        <v>18934</v>
      </c>
      <c r="H1749" s="630">
        <f t="shared" si="28"/>
        <v>0</v>
      </c>
      <c r="I1749" s="621"/>
    </row>
    <row r="1750" spans="1:9" x14ac:dyDescent="0.25">
      <c r="A1750" s="192"/>
      <c r="B1750" s="188" t="s">
        <v>1178</v>
      </c>
      <c r="C1750" s="227" t="s">
        <v>3207</v>
      </c>
      <c r="D1750" s="190" t="s">
        <v>8</v>
      </c>
      <c r="E1750" s="210">
        <v>158.5</v>
      </c>
      <c r="F1750" s="35">
        <v>41783</v>
      </c>
      <c r="G1750" s="42">
        <v>158.5</v>
      </c>
      <c r="H1750" s="630">
        <f t="shared" si="28"/>
        <v>0</v>
      </c>
      <c r="I1750" s="621"/>
    </row>
    <row r="1751" spans="1:9" x14ac:dyDescent="0.25">
      <c r="A1751" s="192"/>
      <c r="B1751" s="188" t="s">
        <v>1179</v>
      </c>
      <c r="C1751" s="227" t="s">
        <v>3207</v>
      </c>
      <c r="D1751" s="190" t="s">
        <v>136</v>
      </c>
      <c r="E1751" s="210">
        <v>2862</v>
      </c>
      <c r="F1751" s="35">
        <v>41783</v>
      </c>
      <c r="G1751" s="42">
        <v>2862</v>
      </c>
      <c r="H1751" s="630">
        <f t="shared" si="28"/>
        <v>0</v>
      </c>
      <c r="I1751" s="621"/>
    </row>
    <row r="1752" spans="1:9" x14ac:dyDescent="0.25">
      <c r="A1752" s="192"/>
      <c r="B1752" s="188" t="s">
        <v>1180</v>
      </c>
      <c r="C1752" s="227" t="s">
        <v>3207</v>
      </c>
      <c r="D1752" s="190" t="s">
        <v>119</v>
      </c>
      <c r="E1752" s="210">
        <v>4464</v>
      </c>
      <c r="F1752" s="35">
        <v>41783</v>
      </c>
      <c r="G1752" s="42">
        <v>4464</v>
      </c>
      <c r="H1752" s="630">
        <f t="shared" si="28"/>
        <v>0</v>
      </c>
      <c r="I1752" s="621" t="s">
        <v>21</v>
      </c>
    </row>
    <row r="1753" spans="1:9" x14ac:dyDescent="0.25">
      <c r="A1753" s="192"/>
      <c r="B1753" s="188" t="s">
        <v>1181</v>
      </c>
      <c r="C1753" s="227" t="s">
        <v>3207</v>
      </c>
      <c r="D1753" s="190" t="s">
        <v>248</v>
      </c>
      <c r="E1753" s="210">
        <v>457.6</v>
      </c>
      <c r="F1753" s="244" t="s">
        <v>3320</v>
      </c>
      <c r="G1753" s="42">
        <v>457.6</v>
      </c>
      <c r="H1753" s="630">
        <f t="shared" si="28"/>
        <v>0</v>
      </c>
      <c r="I1753" s="621" t="s">
        <v>21</v>
      </c>
    </row>
    <row r="1754" spans="1:9" x14ac:dyDescent="0.25">
      <c r="A1754" s="192"/>
      <c r="B1754" s="188" t="s">
        <v>1182</v>
      </c>
      <c r="C1754" s="227" t="s">
        <v>3207</v>
      </c>
      <c r="D1754" s="190" t="s">
        <v>3312</v>
      </c>
      <c r="E1754" s="210">
        <v>10496</v>
      </c>
      <c r="F1754" s="35">
        <v>41784</v>
      </c>
      <c r="G1754" s="42">
        <v>10496</v>
      </c>
      <c r="H1754" s="630">
        <f t="shared" si="28"/>
        <v>0</v>
      </c>
      <c r="I1754" s="621" t="s">
        <v>3185</v>
      </c>
    </row>
    <row r="1755" spans="1:9" x14ac:dyDescent="0.25">
      <c r="A1755" s="192"/>
      <c r="B1755" s="188" t="s">
        <v>1183</v>
      </c>
      <c r="C1755" s="227" t="s">
        <v>3207</v>
      </c>
      <c r="D1755" s="190" t="s">
        <v>133</v>
      </c>
      <c r="E1755" s="210">
        <v>27913</v>
      </c>
      <c r="F1755" s="35">
        <v>41783</v>
      </c>
      <c r="G1755" s="42">
        <v>27913</v>
      </c>
      <c r="H1755" s="630">
        <f t="shared" si="28"/>
        <v>0</v>
      </c>
      <c r="I1755" s="621"/>
    </row>
    <row r="1756" spans="1:9" x14ac:dyDescent="0.25">
      <c r="A1756" s="192"/>
      <c r="B1756" s="188" t="s">
        <v>1184</v>
      </c>
      <c r="C1756" s="227" t="s">
        <v>3207</v>
      </c>
      <c r="D1756" s="190" t="s">
        <v>62</v>
      </c>
      <c r="E1756" s="210">
        <v>21888</v>
      </c>
      <c r="F1756" s="35">
        <v>41784</v>
      </c>
      <c r="G1756" s="42">
        <v>21888</v>
      </c>
      <c r="H1756" s="630">
        <f t="shared" si="28"/>
        <v>0</v>
      </c>
      <c r="I1756" s="621" t="s">
        <v>2423</v>
      </c>
    </row>
    <row r="1757" spans="1:9" x14ac:dyDescent="0.25">
      <c r="A1757" s="192"/>
      <c r="B1757" s="188" t="s">
        <v>1185</v>
      </c>
      <c r="C1757" s="227" t="s">
        <v>3207</v>
      </c>
      <c r="D1757" s="190" t="s">
        <v>3115</v>
      </c>
      <c r="E1757" s="210">
        <v>7764</v>
      </c>
      <c r="F1757" s="35">
        <v>41784</v>
      </c>
      <c r="G1757" s="42">
        <v>7764</v>
      </c>
      <c r="H1757" s="630">
        <f t="shared" si="28"/>
        <v>0</v>
      </c>
      <c r="I1757" s="621" t="s">
        <v>2423</v>
      </c>
    </row>
    <row r="1758" spans="1:9" x14ac:dyDescent="0.25">
      <c r="A1758" s="192"/>
      <c r="B1758" s="188" t="s">
        <v>1186</v>
      </c>
      <c r="C1758" s="227" t="s">
        <v>3207</v>
      </c>
      <c r="D1758" s="190" t="s">
        <v>269</v>
      </c>
      <c r="E1758" s="210">
        <v>2504</v>
      </c>
      <c r="F1758" s="35">
        <v>41783</v>
      </c>
      <c r="G1758" s="42">
        <v>2504</v>
      </c>
      <c r="H1758" s="630">
        <f t="shared" si="28"/>
        <v>0</v>
      </c>
      <c r="I1758" s="621"/>
    </row>
    <row r="1759" spans="1:9" x14ac:dyDescent="0.25">
      <c r="A1759" s="192"/>
      <c r="B1759" s="188" t="s">
        <v>1187</v>
      </c>
      <c r="C1759" s="227" t="s">
        <v>3207</v>
      </c>
      <c r="D1759" s="190" t="s">
        <v>28</v>
      </c>
      <c r="E1759" s="210">
        <v>7094.5</v>
      </c>
      <c r="F1759" s="35">
        <v>41783</v>
      </c>
      <c r="G1759" s="42">
        <v>7094.5</v>
      </c>
      <c r="H1759" s="630">
        <f t="shared" si="28"/>
        <v>0</v>
      </c>
      <c r="I1759" s="621"/>
    </row>
    <row r="1760" spans="1:9" x14ac:dyDescent="0.25">
      <c r="A1760" s="192"/>
      <c r="B1760" s="188" t="s">
        <v>1188</v>
      </c>
      <c r="C1760" s="227" t="s">
        <v>3207</v>
      </c>
      <c r="D1760" s="190" t="s">
        <v>106</v>
      </c>
      <c r="E1760" s="210">
        <v>265036</v>
      </c>
      <c r="F1760" s="35">
        <v>41789</v>
      </c>
      <c r="G1760" s="42">
        <v>265036</v>
      </c>
      <c r="H1760" s="630">
        <f t="shared" si="28"/>
        <v>0</v>
      </c>
      <c r="I1760" s="621"/>
    </row>
    <row r="1761" spans="1:9" x14ac:dyDescent="0.25">
      <c r="A1761" s="192"/>
      <c r="B1761" s="188" t="s">
        <v>1189</v>
      </c>
      <c r="C1761" s="227" t="s">
        <v>3207</v>
      </c>
      <c r="D1761" s="190" t="s">
        <v>106</v>
      </c>
      <c r="E1761" s="210">
        <v>447692</v>
      </c>
      <c r="F1761" s="38">
        <v>41795</v>
      </c>
      <c r="G1761" s="219">
        <v>447692</v>
      </c>
      <c r="H1761" s="630">
        <f t="shared" si="28"/>
        <v>0</v>
      </c>
      <c r="I1761" s="621"/>
    </row>
    <row r="1762" spans="1:9" x14ac:dyDescent="0.25">
      <c r="A1762" s="192"/>
      <c r="B1762" s="188" t="s">
        <v>1190</v>
      </c>
      <c r="C1762" s="227" t="s">
        <v>3207</v>
      </c>
      <c r="D1762" s="190" t="s">
        <v>39</v>
      </c>
      <c r="E1762" s="210">
        <v>48379</v>
      </c>
      <c r="F1762" s="320" t="s">
        <v>3321</v>
      </c>
      <c r="G1762" s="42">
        <v>48379</v>
      </c>
      <c r="H1762" s="630">
        <f t="shared" si="28"/>
        <v>0</v>
      </c>
      <c r="I1762" s="621"/>
    </row>
    <row r="1763" spans="1:9" x14ac:dyDescent="0.25">
      <c r="A1763" s="192"/>
      <c r="B1763" s="188" t="s">
        <v>1191</v>
      </c>
      <c r="C1763" s="227" t="s">
        <v>3207</v>
      </c>
      <c r="D1763" s="190" t="s">
        <v>14</v>
      </c>
      <c r="E1763" s="210">
        <v>12060</v>
      </c>
      <c r="F1763" s="35">
        <v>41784</v>
      </c>
      <c r="G1763" s="42">
        <v>12060</v>
      </c>
      <c r="H1763" s="630">
        <f t="shared" si="28"/>
        <v>0</v>
      </c>
      <c r="I1763" s="621" t="s">
        <v>21</v>
      </c>
    </row>
    <row r="1764" spans="1:9" x14ac:dyDescent="0.25">
      <c r="A1764" s="192">
        <v>41784</v>
      </c>
      <c r="B1764" s="188" t="s">
        <v>1192</v>
      </c>
      <c r="C1764" s="227" t="s">
        <v>3207</v>
      </c>
      <c r="D1764" s="190" t="s">
        <v>8</v>
      </c>
      <c r="E1764" s="210">
        <v>541</v>
      </c>
      <c r="F1764" s="35">
        <v>41784</v>
      </c>
      <c r="G1764" s="42">
        <v>541</v>
      </c>
      <c r="H1764" s="630">
        <f t="shared" si="28"/>
        <v>0</v>
      </c>
      <c r="I1764" s="621"/>
    </row>
    <row r="1765" spans="1:9" x14ac:dyDescent="0.25">
      <c r="A1765" s="192"/>
      <c r="B1765" s="188" t="s">
        <v>1193</v>
      </c>
      <c r="C1765" s="227" t="s">
        <v>3207</v>
      </c>
      <c r="D1765" s="190" t="s">
        <v>36</v>
      </c>
      <c r="E1765" s="210">
        <v>30019.599999999999</v>
      </c>
      <c r="F1765" s="35">
        <v>41785</v>
      </c>
      <c r="G1765" s="42">
        <v>30019.599999999999</v>
      </c>
      <c r="H1765" s="630">
        <f t="shared" si="28"/>
        <v>0</v>
      </c>
      <c r="I1765" s="623" t="s">
        <v>12</v>
      </c>
    </row>
    <row r="1766" spans="1:9" x14ac:dyDescent="0.25">
      <c r="A1766" s="192"/>
      <c r="B1766" s="188" t="s">
        <v>1194</v>
      </c>
      <c r="C1766" s="227" t="s">
        <v>3207</v>
      </c>
      <c r="D1766" s="190" t="s">
        <v>11</v>
      </c>
      <c r="E1766" s="210">
        <v>15444</v>
      </c>
      <c r="F1766" s="39" t="s">
        <v>4384</v>
      </c>
      <c r="G1766" s="219">
        <v>15444</v>
      </c>
      <c r="H1766" s="630">
        <f t="shared" si="28"/>
        <v>0</v>
      </c>
      <c r="I1766" s="621" t="s">
        <v>65</v>
      </c>
    </row>
    <row r="1767" spans="1:9" x14ac:dyDescent="0.25">
      <c r="A1767" s="192"/>
      <c r="B1767" s="188" t="s">
        <v>1195</v>
      </c>
      <c r="C1767" s="227" t="s">
        <v>3207</v>
      </c>
      <c r="D1767" s="190" t="s">
        <v>8</v>
      </c>
      <c r="E1767" s="210">
        <v>331.6</v>
      </c>
      <c r="F1767" s="35">
        <v>41784</v>
      </c>
      <c r="G1767" s="42">
        <v>331.6</v>
      </c>
      <c r="H1767" s="630">
        <f t="shared" si="28"/>
        <v>0</v>
      </c>
      <c r="I1767" s="621"/>
    </row>
    <row r="1768" spans="1:9" x14ac:dyDescent="0.25">
      <c r="A1768" s="192"/>
      <c r="B1768" s="188" t="s">
        <v>1196</v>
      </c>
      <c r="C1768" s="227" t="s">
        <v>3207</v>
      </c>
      <c r="D1768" s="190" t="s">
        <v>55</v>
      </c>
      <c r="E1768" s="210">
        <v>10945</v>
      </c>
      <c r="F1768" s="35">
        <v>41784</v>
      </c>
      <c r="G1768" s="42">
        <v>10945</v>
      </c>
      <c r="H1768" s="630">
        <f t="shared" si="28"/>
        <v>0</v>
      </c>
      <c r="I1768" s="621"/>
    </row>
    <row r="1769" spans="1:9" x14ac:dyDescent="0.25">
      <c r="A1769" s="192"/>
      <c r="B1769" s="188" t="s">
        <v>1197</v>
      </c>
      <c r="C1769" s="227" t="s">
        <v>3207</v>
      </c>
      <c r="D1769" s="190" t="s">
        <v>123</v>
      </c>
      <c r="E1769" s="210">
        <v>981.5</v>
      </c>
      <c r="F1769" s="35">
        <v>41784</v>
      </c>
      <c r="G1769" s="42">
        <v>981.5</v>
      </c>
      <c r="H1769" s="630">
        <f t="shared" si="28"/>
        <v>0</v>
      </c>
      <c r="I1769" s="621"/>
    </row>
    <row r="1770" spans="1:9" x14ac:dyDescent="0.25">
      <c r="A1770" s="192"/>
      <c r="B1770" s="188" t="s">
        <v>1199</v>
      </c>
      <c r="C1770" s="227" t="s">
        <v>3207</v>
      </c>
      <c r="D1770" s="190" t="s">
        <v>544</v>
      </c>
      <c r="E1770" s="210">
        <v>879.2</v>
      </c>
      <c r="F1770" s="35">
        <v>41784</v>
      </c>
      <c r="G1770" s="42">
        <v>879.2</v>
      </c>
      <c r="H1770" s="630">
        <f t="shared" si="28"/>
        <v>0</v>
      </c>
      <c r="I1770" s="621"/>
    </row>
    <row r="1771" spans="1:9" x14ac:dyDescent="0.25">
      <c r="A1771" s="192"/>
      <c r="B1771" s="188" t="s">
        <v>1200</v>
      </c>
      <c r="C1771" s="227" t="s">
        <v>3207</v>
      </c>
      <c r="D1771" s="190" t="s">
        <v>130</v>
      </c>
      <c r="E1771" s="210">
        <v>4557</v>
      </c>
      <c r="F1771" s="35">
        <v>41786</v>
      </c>
      <c r="G1771" s="42">
        <v>4557</v>
      </c>
      <c r="H1771" s="630">
        <f t="shared" si="28"/>
        <v>0</v>
      </c>
      <c r="I1771" s="621" t="s">
        <v>21</v>
      </c>
    </row>
    <row r="1772" spans="1:9" x14ac:dyDescent="0.25">
      <c r="A1772" s="192"/>
      <c r="B1772" s="188" t="s">
        <v>1201</v>
      </c>
      <c r="C1772" s="227" t="s">
        <v>3207</v>
      </c>
      <c r="D1772" s="190" t="s">
        <v>215</v>
      </c>
      <c r="E1772" s="210">
        <v>433</v>
      </c>
      <c r="F1772" s="35">
        <v>41784</v>
      </c>
      <c r="G1772" s="42">
        <v>433</v>
      </c>
      <c r="H1772" s="630">
        <f t="shared" si="28"/>
        <v>0</v>
      </c>
      <c r="I1772" s="621"/>
    </row>
    <row r="1773" spans="1:9" x14ac:dyDescent="0.25">
      <c r="A1773" s="192"/>
      <c r="B1773" s="188" t="s">
        <v>1203</v>
      </c>
      <c r="C1773" s="227" t="s">
        <v>3207</v>
      </c>
      <c r="D1773" s="190" t="s">
        <v>188</v>
      </c>
      <c r="E1773" s="210">
        <v>2335</v>
      </c>
      <c r="F1773" s="39" t="s">
        <v>3322</v>
      </c>
      <c r="G1773" s="42">
        <v>2335</v>
      </c>
      <c r="H1773" s="630">
        <f t="shared" si="28"/>
        <v>0</v>
      </c>
      <c r="I1773" s="621" t="s">
        <v>21</v>
      </c>
    </row>
    <row r="1774" spans="1:9" x14ac:dyDescent="0.25">
      <c r="A1774" s="192"/>
      <c r="B1774" s="188" t="s">
        <v>1205</v>
      </c>
      <c r="C1774" s="227" t="s">
        <v>3207</v>
      </c>
      <c r="D1774" s="190" t="s">
        <v>51</v>
      </c>
      <c r="E1774" s="210">
        <v>1673.2</v>
      </c>
      <c r="F1774" s="35">
        <v>41784</v>
      </c>
      <c r="G1774" s="42">
        <v>1673.2</v>
      </c>
      <c r="H1774" s="630">
        <f t="shared" si="28"/>
        <v>0</v>
      </c>
      <c r="I1774" s="621"/>
    </row>
    <row r="1775" spans="1:9" x14ac:dyDescent="0.25">
      <c r="A1775" s="192"/>
      <c r="B1775" s="188" t="s">
        <v>1206</v>
      </c>
      <c r="C1775" s="227" t="s">
        <v>3207</v>
      </c>
      <c r="D1775" s="190" t="s">
        <v>260</v>
      </c>
      <c r="E1775" s="210">
        <v>1776</v>
      </c>
      <c r="F1775" s="35">
        <v>41785</v>
      </c>
      <c r="G1775" s="42">
        <v>1776</v>
      </c>
      <c r="H1775" s="630">
        <f t="shared" si="28"/>
        <v>0</v>
      </c>
      <c r="I1775" s="621" t="s">
        <v>12</v>
      </c>
    </row>
    <row r="1776" spans="1:9" x14ac:dyDescent="0.25">
      <c r="A1776" s="187"/>
      <c r="B1776" s="188" t="s">
        <v>1207</v>
      </c>
      <c r="C1776" s="227" t="s">
        <v>3207</v>
      </c>
      <c r="D1776" s="190" t="s">
        <v>1607</v>
      </c>
      <c r="E1776" s="210">
        <v>4121.2</v>
      </c>
      <c r="F1776" s="35">
        <v>41784</v>
      </c>
      <c r="G1776" s="42">
        <v>4121.2</v>
      </c>
      <c r="H1776" s="630">
        <f t="shared" si="28"/>
        <v>0</v>
      </c>
      <c r="I1776" s="621"/>
    </row>
    <row r="1777" spans="1:9" x14ac:dyDescent="0.25">
      <c r="A1777" s="192"/>
      <c r="B1777" s="188" t="s">
        <v>1208</v>
      </c>
      <c r="C1777" s="227" t="s">
        <v>3207</v>
      </c>
      <c r="D1777" s="190" t="s">
        <v>8</v>
      </c>
      <c r="E1777" s="210">
        <v>140.5</v>
      </c>
      <c r="F1777" s="35">
        <v>41784</v>
      </c>
      <c r="G1777" s="42">
        <v>140.5</v>
      </c>
      <c r="H1777" s="630">
        <f t="shared" si="28"/>
        <v>0</v>
      </c>
      <c r="I1777" s="621"/>
    </row>
    <row r="1778" spans="1:9" x14ac:dyDescent="0.25">
      <c r="A1778" s="192"/>
      <c r="B1778" s="188" t="s">
        <v>1209</v>
      </c>
      <c r="C1778" s="227" t="s">
        <v>3207</v>
      </c>
      <c r="D1778" s="190" t="s">
        <v>110</v>
      </c>
      <c r="E1778" s="210">
        <v>44149.599999999999</v>
      </c>
      <c r="F1778" s="35">
        <v>41788</v>
      </c>
      <c r="G1778" s="42">
        <v>44149.599999999999</v>
      </c>
      <c r="H1778" s="630">
        <f t="shared" si="28"/>
        <v>0</v>
      </c>
      <c r="I1778" s="621" t="s">
        <v>27</v>
      </c>
    </row>
    <row r="1779" spans="1:9" x14ac:dyDescent="0.25">
      <c r="A1779" s="192"/>
      <c r="B1779" s="188" t="s">
        <v>1210</v>
      </c>
      <c r="C1779" s="227" t="s">
        <v>3207</v>
      </c>
      <c r="D1779" s="190" t="s">
        <v>188</v>
      </c>
      <c r="E1779" s="210">
        <v>7331.2</v>
      </c>
      <c r="F1779" s="35">
        <v>41784</v>
      </c>
      <c r="G1779" s="42">
        <v>7331.2</v>
      </c>
      <c r="H1779" s="630">
        <f t="shared" si="28"/>
        <v>0</v>
      </c>
      <c r="I1779" s="621"/>
    </row>
    <row r="1780" spans="1:9" x14ac:dyDescent="0.25">
      <c r="A1780" s="192"/>
      <c r="B1780" s="188" t="s">
        <v>1211</v>
      </c>
      <c r="C1780" s="227" t="s">
        <v>3207</v>
      </c>
      <c r="D1780" s="190" t="s">
        <v>47</v>
      </c>
      <c r="E1780" s="210">
        <v>2256</v>
      </c>
      <c r="F1780" s="35">
        <v>41785</v>
      </c>
      <c r="G1780" s="42">
        <v>2256</v>
      </c>
      <c r="H1780" s="630">
        <f t="shared" si="28"/>
        <v>0</v>
      </c>
      <c r="I1780" s="621" t="s">
        <v>27</v>
      </c>
    </row>
    <row r="1781" spans="1:9" x14ac:dyDescent="0.25">
      <c r="A1781" s="192"/>
      <c r="B1781" s="188" t="s">
        <v>1212</v>
      </c>
      <c r="C1781" s="227" t="s">
        <v>3207</v>
      </c>
      <c r="D1781" s="190" t="s">
        <v>35</v>
      </c>
      <c r="E1781" s="210">
        <v>3487</v>
      </c>
      <c r="F1781" s="35">
        <v>41785</v>
      </c>
      <c r="G1781" s="42">
        <v>3487</v>
      </c>
      <c r="H1781" s="630">
        <f t="shared" si="28"/>
        <v>0</v>
      </c>
      <c r="I1781" s="621"/>
    </row>
    <row r="1782" spans="1:9" x14ac:dyDescent="0.25">
      <c r="A1782" s="192"/>
      <c r="B1782" s="188" t="s">
        <v>1214</v>
      </c>
      <c r="C1782" s="227" t="s">
        <v>3207</v>
      </c>
      <c r="D1782" s="190" t="s">
        <v>130</v>
      </c>
      <c r="E1782" s="210">
        <v>338</v>
      </c>
      <c r="F1782" s="35">
        <v>41784</v>
      </c>
      <c r="G1782" s="42">
        <v>338</v>
      </c>
      <c r="H1782" s="630">
        <f t="shared" si="28"/>
        <v>0</v>
      </c>
      <c r="I1782" s="621"/>
    </row>
    <row r="1783" spans="1:9" x14ac:dyDescent="0.25">
      <c r="A1783" s="192"/>
      <c r="B1783" s="188" t="s">
        <v>1215</v>
      </c>
      <c r="C1783" s="227" t="s">
        <v>3207</v>
      </c>
      <c r="D1783" s="190" t="s">
        <v>29</v>
      </c>
      <c r="E1783" s="210">
        <v>3970.6</v>
      </c>
      <c r="F1783" s="35">
        <v>41785</v>
      </c>
      <c r="G1783" s="42">
        <v>3970.6</v>
      </c>
      <c r="H1783" s="630">
        <f t="shared" si="28"/>
        <v>0</v>
      </c>
      <c r="I1783" s="621" t="s">
        <v>27</v>
      </c>
    </row>
    <row r="1784" spans="1:9" x14ac:dyDescent="0.25">
      <c r="A1784" s="192"/>
      <c r="B1784" s="188" t="s">
        <v>1216</v>
      </c>
      <c r="C1784" s="227" t="s">
        <v>3207</v>
      </c>
      <c r="D1784" s="190" t="s">
        <v>130</v>
      </c>
      <c r="E1784" s="210">
        <v>358.4</v>
      </c>
      <c r="F1784" s="35">
        <v>41784</v>
      </c>
      <c r="G1784" s="42">
        <v>358.4</v>
      </c>
      <c r="H1784" s="630">
        <f t="shared" si="28"/>
        <v>0</v>
      </c>
      <c r="I1784" s="621"/>
    </row>
    <row r="1785" spans="1:9" x14ac:dyDescent="0.25">
      <c r="A1785" s="192"/>
      <c r="B1785" s="188" t="s">
        <v>1217</v>
      </c>
      <c r="C1785" s="227" t="s">
        <v>3207</v>
      </c>
      <c r="D1785" s="190" t="s">
        <v>287</v>
      </c>
      <c r="E1785" s="210">
        <v>2217.1999999999998</v>
      </c>
      <c r="F1785" s="35">
        <v>41785</v>
      </c>
      <c r="G1785" s="42">
        <v>2217.1999999999998</v>
      </c>
      <c r="H1785" s="630">
        <f t="shared" si="28"/>
        <v>0</v>
      </c>
      <c r="I1785" s="621" t="s">
        <v>27</v>
      </c>
    </row>
    <row r="1786" spans="1:9" x14ac:dyDescent="0.25">
      <c r="A1786" s="192"/>
      <c r="B1786" s="188" t="s">
        <v>1218</v>
      </c>
      <c r="C1786" s="227" t="s">
        <v>3207</v>
      </c>
      <c r="D1786" s="190" t="s">
        <v>269</v>
      </c>
      <c r="E1786" s="210">
        <v>6608.2</v>
      </c>
      <c r="F1786" s="35">
        <v>41784</v>
      </c>
      <c r="G1786" s="42">
        <v>6608.2</v>
      </c>
      <c r="H1786" s="630">
        <f t="shared" si="28"/>
        <v>0</v>
      </c>
      <c r="I1786" s="621"/>
    </row>
    <row r="1787" spans="1:9" x14ac:dyDescent="0.25">
      <c r="A1787" s="192"/>
      <c r="B1787" s="188" t="s">
        <v>1220</v>
      </c>
      <c r="C1787" s="227" t="s">
        <v>3207</v>
      </c>
      <c r="D1787" s="190" t="s">
        <v>136</v>
      </c>
      <c r="E1787" s="210">
        <v>395</v>
      </c>
      <c r="F1787" s="35">
        <v>41784</v>
      </c>
      <c r="G1787" s="42">
        <v>395</v>
      </c>
      <c r="H1787" s="630">
        <f t="shared" si="28"/>
        <v>0</v>
      </c>
      <c r="I1787" s="621"/>
    </row>
    <row r="1788" spans="1:9" x14ac:dyDescent="0.25">
      <c r="A1788" s="192"/>
      <c r="B1788" s="188" t="s">
        <v>1221</v>
      </c>
      <c r="C1788" s="227" t="s">
        <v>3207</v>
      </c>
      <c r="D1788" s="190" t="s">
        <v>8</v>
      </c>
      <c r="E1788" s="210">
        <v>306</v>
      </c>
      <c r="F1788" s="35">
        <v>41784</v>
      </c>
      <c r="G1788" s="42">
        <v>306</v>
      </c>
      <c r="H1788" s="630">
        <f t="shared" si="28"/>
        <v>0</v>
      </c>
      <c r="I1788" s="621"/>
    </row>
    <row r="1789" spans="1:9" x14ac:dyDescent="0.25">
      <c r="A1789" s="192"/>
      <c r="B1789" s="188" t="s">
        <v>1222</v>
      </c>
      <c r="C1789" s="227" t="s">
        <v>3207</v>
      </c>
      <c r="D1789" s="190" t="s">
        <v>3323</v>
      </c>
      <c r="E1789" s="210">
        <v>475.2</v>
      </c>
      <c r="F1789" s="35">
        <v>41784</v>
      </c>
      <c r="G1789" s="42">
        <v>475.2</v>
      </c>
      <c r="H1789" s="630">
        <f t="shared" si="28"/>
        <v>0</v>
      </c>
      <c r="I1789" s="621"/>
    </row>
    <row r="1790" spans="1:9" x14ac:dyDescent="0.25">
      <c r="A1790" s="192"/>
      <c r="B1790" s="188" t="s">
        <v>1223</v>
      </c>
      <c r="C1790" s="227" t="s">
        <v>3207</v>
      </c>
      <c r="D1790" s="190" t="s">
        <v>59</v>
      </c>
      <c r="E1790" s="210">
        <v>14189</v>
      </c>
      <c r="F1790" s="38" t="s">
        <v>3324</v>
      </c>
      <c r="G1790" s="54">
        <v>14189</v>
      </c>
      <c r="H1790" s="630">
        <f t="shared" si="28"/>
        <v>0</v>
      </c>
      <c r="I1790" s="621" t="s">
        <v>21</v>
      </c>
    </row>
    <row r="1791" spans="1:9" x14ac:dyDescent="0.25">
      <c r="A1791" s="192"/>
      <c r="B1791" s="188" t="s">
        <v>1225</v>
      </c>
      <c r="C1791" s="227" t="s">
        <v>3207</v>
      </c>
      <c r="D1791" s="190" t="s">
        <v>412</v>
      </c>
      <c r="E1791" s="210">
        <v>1282.5</v>
      </c>
      <c r="F1791" s="35">
        <v>41785</v>
      </c>
      <c r="G1791" s="54">
        <v>1282.5</v>
      </c>
      <c r="H1791" s="630">
        <f t="shared" si="28"/>
        <v>0</v>
      </c>
      <c r="I1791" s="621" t="s">
        <v>21</v>
      </c>
    </row>
    <row r="1792" spans="1:9" x14ac:dyDescent="0.25">
      <c r="A1792" s="192"/>
      <c r="B1792" s="188" t="s">
        <v>1226</v>
      </c>
      <c r="C1792" s="227" t="s">
        <v>3207</v>
      </c>
      <c r="D1792" s="190" t="s">
        <v>68</v>
      </c>
      <c r="E1792" s="210">
        <v>3229</v>
      </c>
      <c r="F1792" s="35">
        <v>41785</v>
      </c>
      <c r="G1792" s="54">
        <v>3229</v>
      </c>
      <c r="H1792" s="630">
        <f t="shared" si="28"/>
        <v>0</v>
      </c>
      <c r="I1792" s="621" t="s">
        <v>65</v>
      </c>
    </row>
    <row r="1793" spans="1:9" x14ac:dyDescent="0.25">
      <c r="A1793" s="192"/>
      <c r="B1793" s="188" t="s">
        <v>1227</v>
      </c>
      <c r="C1793" s="227" t="s">
        <v>3207</v>
      </c>
      <c r="D1793" s="190" t="s">
        <v>3312</v>
      </c>
      <c r="E1793" s="210">
        <v>12292.5</v>
      </c>
      <c r="F1793" s="45" t="s">
        <v>3325</v>
      </c>
      <c r="G1793" s="54">
        <v>12292.5</v>
      </c>
      <c r="H1793" s="630">
        <f t="shared" si="28"/>
        <v>0</v>
      </c>
      <c r="I1793" s="621" t="s">
        <v>65</v>
      </c>
    </row>
    <row r="1794" spans="1:9" x14ac:dyDescent="0.25">
      <c r="A1794" s="192"/>
      <c r="B1794" s="188" t="s">
        <v>1228</v>
      </c>
      <c r="C1794" s="227" t="s">
        <v>3207</v>
      </c>
      <c r="D1794" s="190" t="s">
        <v>133</v>
      </c>
      <c r="E1794" s="210">
        <v>27177</v>
      </c>
      <c r="F1794" s="35">
        <v>41784</v>
      </c>
      <c r="G1794" s="42">
        <v>27177</v>
      </c>
      <c r="H1794" s="630">
        <f t="shared" si="28"/>
        <v>0</v>
      </c>
      <c r="I1794" s="621"/>
    </row>
    <row r="1795" spans="1:9" x14ac:dyDescent="0.25">
      <c r="A1795" s="192"/>
      <c r="B1795" s="188" t="s">
        <v>1230</v>
      </c>
      <c r="C1795" s="227" t="s">
        <v>3207</v>
      </c>
      <c r="D1795" s="190" t="s">
        <v>99</v>
      </c>
      <c r="E1795" s="210">
        <v>782.55</v>
      </c>
      <c r="F1795" s="35">
        <v>41784</v>
      </c>
      <c r="G1795" s="42">
        <v>782.55</v>
      </c>
      <c r="H1795" s="630">
        <f t="shared" si="28"/>
        <v>0</v>
      </c>
      <c r="I1795" s="621"/>
    </row>
    <row r="1796" spans="1:9" x14ac:dyDescent="0.25">
      <c r="A1796" s="192"/>
      <c r="B1796" s="188" t="s">
        <v>1231</v>
      </c>
      <c r="C1796" s="227" t="s">
        <v>3207</v>
      </c>
      <c r="D1796" s="190" t="s">
        <v>14</v>
      </c>
      <c r="E1796" s="210">
        <v>10072</v>
      </c>
      <c r="F1796" s="35">
        <v>41785</v>
      </c>
      <c r="G1796" s="42">
        <v>10072</v>
      </c>
      <c r="H1796" s="630">
        <f t="shared" si="28"/>
        <v>0</v>
      </c>
      <c r="I1796" s="621" t="s">
        <v>492</v>
      </c>
    </row>
    <row r="1797" spans="1:9" x14ac:dyDescent="0.25">
      <c r="A1797" s="192"/>
      <c r="B1797" s="188" t="s">
        <v>1232</v>
      </c>
      <c r="C1797" s="227" t="s">
        <v>3207</v>
      </c>
      <c r="D1797" s="190" t="s">
        <v>233</v>
      </c>
      <c r="E1797" s="210">
        <v>1363.2</v>
      </c>
      <c r="F1797" s="35">
        <v>41784</v>
      </c>
      <c r="G1797" s="42">
        <v>1363.2</v>
      </c>
      <c r="H1797" s="630">
        <f t="shared" si="28"/>
        <v>0</v>
      </c>
      <c r="I1797" s="621"/>
    </row>
    <row r="1798" spans="1:9" x14ac:dyDescent="0.25">
      <c r="A1798" s="192"/>
      <c r="B1798" s="188" t="s">
        <v>1233</v>
      </c>
      <c r="C1798" s="227" t="s">
        <v>3207</v>
      </c>
      <c r="D1798" s="190" t="s">
        <v>136</v>
      </c>
      <c r="E1798" s="210">
        <v>406</v>
      </c>
      <c r="F1798" s="35">
        <v>41784</v>
      </c>
      <c r="G1798" s="42">
        <v>406</v>
      </c>
      <c r="H1798" s="630">
        <f t="shared" si="28"/>
        <v>0</v>
      </c>
      <c r="I1798" s="621"/>
    </row>
    <row r="1799" spans="1:9" x14ac:dyDescent="0.25">
      <c r="A1799" s="192">
        <v>41785</v>
      </c>
      <c r="B1799" s="188" t="s">
        <v>1234</v>
      </c>
      <c r="C1799" s="227" t="s">
        <v>3207</v>
      </c>
      <c r="D1799" s="190" t="s">
        <v>152</v>
      </c>
      <c r="E1799" s="210">
        <v>6057</v>
      </c>
      <c r="F1799" s="35">
        <v>41785</v>
      </c>
      <c r="G1799" s="42">
        <v>6057</v>
      </c>
      <c r="H1799" s="630">
        <f t="shared" ref="H1799:H1862" si="29">E1799-G1799</f>
        <v>0</v>
      </c>
      <c r="I1799" s="621"/>
    </row>
    <row r="1800" spans="1:9" x14ac:dyDescent="0.25">
      <c r="A1800" s="192"/>
      <c r="B1800" s="188" t="s">
        <v>1236</v>
      </c>
      <c r="C1800" s="227" t="s">
        <v>3207</v>
      </c>
      <c r="D1800" s="190" t="s">
        <v>16</v>
      </c>
      <c r="E1800" s="210">
        <v>31396.9</v>
      </c>
      <c r="F1800" s="38">
        <v>41816</v>
      </c>
      <c r="G1800" s="219">
        <v>31396.9</v>
      </c>
      <c r="H1800" s="630">
        <f t="shared" si="29"/>
        <v>0</v>
      </c>
      <c r="I1800" s="623"/>
    </row>
    <row r="1801" spans="1:9" x14ac:dyDescent="0.25">
      <c r="A1801" s="192"/>
      <c r="B1801" s="188" t="s">
        <v>1237</v>
      </c>
      <c r="C1801" s="227" t="s">
        <v>3207</v>
      </c>
      <c r="D1801" s="190" t="s">
        <v>123</v>
      </c>
      <c r="E1801" s="210">
        <v>4073.3</v>
      </c>
      <c r="F1801" s="39" t="s">
        <v>3326</v>
      </c>
      <c r="G1801" s="42">
        <v>4073.3</v>
      </c>
      <c r="H1801" s="630">
        <f t="shared" si="29"/>
        <v>0</v>
      </c>
      <c r="I1801" s="621"/>
    </row>
    <row r="1802" spans="1:9" x14ac:dyDescent="0.25">
      <c r="A1802" s="192"/>
      <c r="B1802" s="188" t="s">
        <v>1239</v>
      </c>
      <c r="C1802" s="227" t="s">
        <v>3207</v>
      </c>
      <c r="D1802" s="190" t="s">
        <v>544</v>
      </c>
      <c r="E1802" s="210">
        <v>9279.6</v>
      </c>
      <c r="F1802" s="35">
        <v>41785</v>
      </c>
      <c r="G1802" s="42">
        <v>9279.6</v>
      </c>
      <c r="H1802" s="630">
        <f t="shared" si="29"/>
        <v>0</v>
      </c>
      <c r="I1802" s="623"/>
    </row>
    <row r="1803" spans="1:9" x14ac:dyDescent="0.25">
      <c r="A1803" s="192"/>
      <c r="B1803" s="188" t="s">
        <v>1240</v>
      </c>
      <c r="C1803" s="227" t="s">
        <v>3207</v>
      </c>
      <c r="D1803" s="190" t="s">
        <v>501</v>
      </c>
      <c r="E1803" s="210">
        <v>2030</v>
      </c>
      <c r="F1803" s="35">
        <v>41785</v>
      </c>
      <c r="G1803" s="42">
        <v>2030</v>
      </c>
      <c r="H1803" s="630">
        <f t="shared" si="29"/>
        <v>0</v>
      </c>
      <c r="I1803" s="621"/>
    </row>
    <row r="1804" spans="1:9" x14ac:dyDescent="0.25">
      <c r="A1804" s="192"/>
      <c r="B1804" s="188" t="s">
        <v>1242</v>
      </c>
      <c r="C1804" s="227" t="s">
        <v>3207</v>
      </c>
      <c r="D1804" s="190" t="s">
        <v>544</v>
      </c>
      <c r="E1804" s="210">
        <v>4385</v>
      </c>
      <c r="F1804" s="35">
        <v>41785</v>
      </c>
      <c r="G1804" s="42">
        <v>4385</v>
      </c>
      <c r="H1804" s="630">
        <f t="shared" si="29"/>
        <v>0</v>
      </c>
      <c r="I1804" s="621"/>
    </row>
    <row r="1805" spans="1:9" x14ac:dyDescent="0.25">
      <c r="A1805" s="192"/>
      <c r="B1805" s="188" t="s">
        <v>1243</v>
      </c>
      <c r="C1805" s="227" t="s">
        <v>3207</v>
      </c>
      <c r="D1805" s="190" t="s">
        <v>130</v>
      </c>
      <c r="E1805" s="210">
        <v>7763.6</v>
      </c>
      <c r="F1805" s="35">
        <v>41786</v>
      </c>
      <c r="G1805" s="42">
        <v>7763.6</v>
      </c>
      <c r="H1805" s="630">
        <f t="shared" si="29"/>
        <v>0</v>
      </c>
      <c r="I1805" s="621" t="s">
        <v>21</v>
      </c>
    </row>
    <row r="1806" spans="1:9" x14ac:dyDescent="0.25">
      <c r="A1806" s="192"/>
      <c r="B1806" s="188" t="s">
        <v>1244</v>
      </c>
      <c r="C1806" s="227" t="s">
        <v>3207</v>
      </c>
      <c r="D1806" s="190" t="s">
        <v>180</v>
      </c>
      <c r="E1806" s="210">
        <v>35640</v>
      </c>
      <c r="F1806" s="35">
        <v>41785</v>
      </c>
      <c r="G1806" s="42">
        <v>35640</v>
      </c>
      <c r="H1806" s="630">
        <f t="shared" si="29"/>
        <v>0</v>
      </c>
      <c r="I1806" s="621" t="s">
        <v>65</v>
      </c>
    </row>
    <row r="1807" spans="1:9" x14ac:dyDescent="0.25">
      <c r="A1807" s="192"/>
      <c r="B1807" s="188" t="s">
        <v>1245</v>
      </c>
      <c r="C1807" s="227" t="s">
        <v>3207</v>
      </c>
      <c r="D1807" s="190" t="s">
        <v>366</v>
      </c>
      <c r="E1807" s="210">
        <v>2286.1999999999998</v>
      </c>
      <c r="F1807" s="35">
        <v>41785</v>
      </c>
      <c r="G1807" s="42">
        <v>2286.1999999999998</v>
      </c>
      <c r="H1807" s="630">
        <f t="shared" si="29"/>
        <v>0</v>
      </c>
      <c r="I1807" s="621" t="s">
        <v>21</v>
      </c>
    </row>
    <row r="1808" spans="1:9" x14ac:dyDescent="0.25">
      <c r="A1808" s="192"/>
      <c r="B1808" s="188" t="s">
        <v>1246</v>
      </c>
      <c r="C1808" s="227" t="s">
        <v>3207</v>
      </c>
      <c r="D1808" s="190" t="s">
        <v>22</v>
      </c>
      <c r="E1808" s="210">
        <v>3100.4</v>
      </c>
      <c r="F1808" s="35">
        <v>41785</v>
      </c>
      <c r="G1808" s="42">
        <v>3100.4</v>
      </c>
      <c r="H1808" s="630">
        <f t="shared" si="29"/>
        <v>0</v>
      </c>
      <c r="I1808" s="621"/>
    </row>
    <row r="1809" spans="1:9" x14ac:dyDescent="0.25">
      <c r="A1809" s="192"/>
      <c r="B1809" s="188" t="s">
        <v>1247</v>
      </c>
      <c r="C1809" s="227" t="s">
        <v>3207</v>
      </c>
      <c r="D1809" s="190" t="s">
        <v>517</v>
      </c>
      <c r="E1809" s="210">
        <v>960</v>
      </c>
      <c r="F1809" s="35">
        <v>41785</v>
      </c>
      <c r="G1809" s="42">
        <v>960</v>
      </c>
      <c r="H1809" s="630">
        <f t="shared" si="29"/>
        <v>0</v>
      </c>
      <c r="I1809" s="621"/>
    </row>
    <row r="1810" spans="1:9" x14ac:dyDescent="0.25">
      <c r="A1810" s="192"/>
      <c r="B1810" s="188" t="s">
        <v>1248</v>
      </c>
      <c r="C1810" s="227" t="s">
        <v>3207</v>
      </c>
      <c r="D1810" s="190" t="s">
        <v>29</v>
      </c>
      <c r="E1810" s="210">
        <v>4430.3999999999996</v>
      </c>
      <c r="F1810" s="35">
        <v>41785</v>
      </c>
      <c r="G1810" s="42">
        <v>4430.3999999999996</v>
      </c>
      <c r="H1810" s="630">
        <f t="shared" si="29"/>
        <v>0</v>
      </c>
      <c r="I1810" s="621" t="s">
        <v>30</v>
      </c>
    </row>
    <row r="1811" spans="1:9" x14ac:dyDescent="0.25">
      <c r="A1811" s="192"/>
      <c r="B1811" s="188" t="s">
        <v>1249</v>
      </c>
      <c r="C1811" s="227" t="s">
        <v>3207</v>
      </c>
      <c r="D1811" s="190" t="s">
        <v>338</v>
      </c>
      <c r="E1811" s="210">
        <v>493</v>
      </c>
      <c r="F1811" s="35">
        <v>41785</v>
      </c>
      <c r="G1811" s="42">
        <v>493</v>
      </c>
      <c r="H1811" s="630">
        <f t="shared" si="29"/>
        <v>0</v>
      </c>
      <c r="I1811" s="621" t="s">
        <v>30</v>
      </c>
    </row>
    <row r="1812" spans="1:9" x14ac:dyDescent="0.25">
      <c r="A1812" s="192"/>
      <c r="B1812" s="188" t="s">
        <v>1250</v>
      </c>
      <c r="C1812" s="227" t="s">
        <v>3207</v>
      </c>
      <c r="D1812" s="190" t="s">
        <v>124</v>
      </c>
      <c r="E1812" s="210">
        <v>6978</v>
      </c>
      <c r="F1812" s="35">
        <v>41785</v>
      </c>
      <c r="G1812" s="42">
        <v>6978</v>
      </c>
      <c r="H1812" s="630">
        <f t="shared" si="29"/>
        <v>0</v>
      </c>
      <c r="I1812" s="621" t="s">
        <v>30</v>
      </c>
    </row>
    <row r="1813" spans="1:9" x14ac:dyDescent="0.25">
      <c r="A1813" s="192"/>
      <c r="B1813" s="188" t="s">
        <v>1251</v>
      </c>
      <c r="C1813" s="227" t="s">
        <v>3207</v>
      </c>
      <c r="D1813" s="190" t="s">
        <v>55</v>
      </c>
      <c r="E1813" s="210">
        <v>8102.5</v>
      </c>
      <c r="F1813" s="35">
        <v>41785</v>
      </c>
      <c r="G1813" s="42">
        <v>8102.5</v>
      </c>
      <c r="H1813" s="630">
        <f t="shared" si="29"/>
        <v>0</v>
      </c>
      <c r="I1813" s="621"/>
    </row>
    <row r="1814" spans="1:9" x14ac:dyDescent="0.25">
      <c r="A1814" s="192"/>
      <c r="B1814" s="188" t="s">
        <v>1252</v>
      </c>
      <c r="C1814" s="227" t="s">
        <v>3207</v>
      </c>
      <c r="D1814" s="196" t="s">
        <v>3108</v>
      </c>
      <c r="E1814" s="215">
        <v>0</v>
      </c>
      <c r="F1814" s="35"/>
      <c r="G1814" s="42"/>
      <c r="H1814" s="630">
        <f t="shared" si="29"/>
        <v>0</v>
      </c>
      <c r="I1814" s="621" t="s">
        <v>3327</v>
      </c>
    </row>
    <row r="1815" spans="1:9" x14ac:dyDescent="0.25">
      <c r="A1815" s="192"/>
      <c r="B1815" s="188" t="s">
        <v>1253</v>
      </c>
      <c r="C1815" s="227" t="s">
        <v>3207</v>
      </c>
      <c r="D1815" s="190" t="s">
        <v>34</v>
      </c>
      <c r="E1815" s="210">
        <v>1908.2</v>
      </c>
      <c r="F1815" s="38" t="s">
        <v>3328</v>
      </c>
      <c r="G1815" s="42">
        <v>1908.2</v>
      </c>
      <c r="H1815" s="630">
        <f t="shared" si="29"/>
        <v>0</v>
      </c>
      <c r="I1815" s="621" t="s">
        <v>30</v>
      </c>
    </row>
    <row r="1816" spans="1:9" x14ac:dyDescent="0.25">
      <c r="A1816" s="192"/>
      <c r="B1816" s="188" t="s">
        <v>1255</v>
      </c>
      <c r="C1816" s="227" t="s">
        <v>3207</v>
      </c>
      <c r="D1816" s="190" t="s">
        <v>250</v>
      </c>
      <c r="E1816" s="210">
        <v>6579</v>
      </c>
      <c r="F1816" s="35">
        <v>41785</v>
      </c>
      <c r="G1816" s="42">
        <v>6579</v>
      </c>
      <c r="H1816" s="630">
        <f t="shared" si="29"/>
        <v>0</v>
      </c>
      <c r="I1816" s="621" t="s">
        <v>21</v>
      </c>
    </row>
    <row r="1817" spans="1:9" x14ac:dyDescent="0.25">
      <c r="A1817" s="192"/>
      <c r="B1817" s="188" t="s">
        <v>1256</v>
      </c>
      <c r="C1817" s="227" t="s">
        <v>3207</v>
      </c>
      <c r="D1817" s="190" t="s">
        <v>52</v>
      </c>
      <c r="E1817" s="210">
        <v>2345.1999999999998</v>
      </c>
      <c r="F1817" s="35">
        <v>41785</v>
      </c>
      <c r="G1817" s="42">
        <v>2345.1999999999998</v>
      </c>
      <c r="H1817" s="630">
        <f t="shared" si="29"/>
        <v>0</v>
      </c>
      <c r="I1817" s="621" t="s">
        <v>217</v>
      </c>
    </row>
    <row r="1818" spans="1:9" x14ac:dyDescent="0.25">
      <c r="A1818" s="192"/>
      <c r="B1818" s="188" t="s">
        <v>1257</v>
      </c>
      <c r="C1818" s="227" t="s">
        <v>3207</v>
      </c>
      <c r="D1818" s="190" t="s">
        <v>98</v>
      </c>
      <c r="E1818" s="210">
        <v>10373</v>
      </c>
      <c r="F1818" s="35">
        <v>41785</v>
      </c>
      <c r="G1818" s="42">
        <v>10373</v>
      </c>
      <c r="H1818" s="630">
        <f t="shared" si="29"/>
        <v>0</v>
      </c>
      <c r="I1818" s="621" t="s">
        <v>65</v>
      </c>
    </row>
    <row r="1819" spans="1:9" x14ac:dyDescent="0.25">
      <c r="A1819" s="192"/>
      <c r="B1819" s="188" t="s">
        <v>1258</v>
      </c>
      <c r="C1819" s="227" t="s">
        <v>3207</v>
      </c>
      <c r="D1819" s="190" t="s">
        <v>136</v>
      </c>
      <c r="E1819" s="210">
        <v>689</v>
      </c>
      <c r="F1819" s="35">
        <v>41785</v>
      </c>
      <c r="G1819" s="42">
        <v>689</v>
      </c>
      <c r="H1819" s="630">
        <f t="shared" si="29"/>
        <v>0</v>
      </c>
      <c r="I1819" s="621"/>
    </row>
    <row r="1820" spans="1:9" x14ac:dyDescent="0.25">
      <c r="A1820" s="192"/>
      <c r="B1820" s="188" t="s">
        <v>1259</v>
      </c>
      <c r="C1820" s="227" t="s">
        <v>3207</v>
      </c>
      <c r="D1820" s="190" t="s">
        <v>3329</v>
      </c>
      <c r="E1820" s="210">
        <v>2111.1999999999998</v>
      </c>
      <c r="F1820" s="35">
        <v>41785</v>
      </c>
      <c r="G1820" s="42">
        <v>2111.1999999999998</v>
      </c>
      <c r="H1820" s="630">
        <f t="shared" si="29"/>
        <v>0</v>
      </c>
      <c r="I1820" s="621" t="s">
        <v>217</v>
      </c>
    </row>
    <row r="1821" spans="1:9" x14ac:dyDescent="0.25">
      <c r="A1821" s="192"/>
      <c r="B1821" s="188" t="s">
        <v>1260</v>
      </c>
      <c r="C1821" s="227" t="s">
        <v>3207</v>
      </c>
      <c r="D1821" s="190" t="s">
        <v>215</v>
      </c>
      <c r="E1821" s="210">
        <v>3588</v>
      </c>
      <c r="F1821" s="35">
        <v>41785</v>
      </c>
      <c r="G1821" s="42">
        <v>3588</v>
      </c>
      <c r="H1821" s="630">
        <f t="shared" si="29"/>
        <v>0</v>
      </c>
      <c r="I1821" s="621"/>
    </row>
    <row r="1822" spans="1:9" x14ac:dyDescent="0.25">
      <c r="A1822" s="192"/>
      <c r="B1822" s="188" t="s">
        <v>1261</v>
      </c>
      <c r="C1822" s="227" t="s">
        <v>3207</v>
      </c>
      <c r="D1822" s="190" t="s">
        <v>206</v>
      </c>
      <c r="E1822" s="210">
        <v>1020</v>
      </c>
      <c r="F1822" s="35">
        <v>41785</v>
      </c>
      <c r="G1822" s="42">
        <v>1020</v>
      </c>
      <c r="H1822" s="630">
        <f t="shared" si="29"/>
        <v>0</v>
      </c>
      <c r="I1822" s="621" t="s">
        <v>30</v>
      </c>
    </row>
    <row r="1823" spans="1:9" x14ac:dyDescent="0.25">
      <c r="A1823" s="192"/>
      <c r="B1823" s="188" t="s">
        <v>1262</v>
      </c>
      <c r="C1823" s="227" t="s">
        <v>3207</v>
      </c>
      <c r="D1823" s="190" t="s">
        <v>47</v>
      </c>
      <c r="E1823" s="210">
        <v>3091.2</v>
      </c>
      <c r="F1823" s="35">
        <v>41785</v>
      </c>
      <c r="G1823" s="42">
        <v>3091.2</v>
      </c>
      <c r="H1823" s="630">
        <f t="shared" si="29"/>
        <v>0</v>
      </c>
      <c r="I1823" s="621" t="s">
        <v>21</v>
      </c>
    </row>
    <row r="1824" spans="1:9" x14ac:dyDescent="0.25">
      <c r="A1824" s="192"/>
      <c r="B1824" s="188" t="s">
        <v>1263</v>
      </c>
      <c r="C1824" s="227" t="s">
        <v>3207</v>
      </c>
      <c r="D1824" s="190" t="s">
        <v>51</v>
      </c>
      <c r="E1824" s="210">
        <v>2419.1999999999998</v>
      </c>
      <c r="F1824" s="39" t="s">
        <v>3330</v>
      </c>
      <c r="G1824" s="42">
        <v>2419.1999999999998</v>
      </c>
      <c r="H1824" s="630">
        <f t="shared" si="29"/>
        <v>0</v>
      </c>
      <c r="I1824" s="621" t="s">
        <v>217</v>
      </c>
    </row>
    <row r="1825" spans="1:9" x14ac:dyDescent="0.25">
      <c r="A1825" s="192"/>
      <c r="B1825" s="188" t="s">
        <v>1264</v>
      </c>
      <c r="C1825" s="227" t="s">
        <v>3207</v>
      </c>
      <c r="D1825" s="190" t="s">
        <v>35</v>
      </c>
      <c r="E1825" s="210">
        <v>3299.4</v>
      </c>
      <c r="F1825" s="35">
        <v>41785</v>
      </c>
      <c r="G1825" s="42">
        <v>3299.4</v>
      </c>
      <c r="H1825" s="630">
        <f t="shared" si="29"/>
        <v>0</v>
      </c>
      <c r="I1825" s="621" t="s">
        <v>30</v>
      </c>
    </row>
    <row r="1826" spans="1:9" x14ac:dyDescent="0.25">
      <c r="A1826" s="192"/>
      <c r="B1826" s="188" t="s">
        <v>1265</v>
      </c>
      <c r="C1826" s="227" t="s">
        <v>3207</v>
      </c>
      <c r="D1826" s="190" t="s">
        <v>2409</v>
      </c>
      <c r="E1826" s="210">
        <v>1612</v>
      </c>
      <c r="F1826" s="38" t="s">
        <v>3331</v>
      </c>
      <c r="G1826" s="42">
        <v>1612</v>
      </c>
      <c r="H1826" s="630">
        <f t="shared" si="29"/>
        <v>0</v>
      </c>
      <c r="I1826" s="621" t="s">
        <v>30</v>
      </c>
    </row>
    <row r="1827" spans="1:9" x14ac:dyDescent="0.25">
      <c r="A1827" s="192"/>
      <c r="B1827" s="188" t="s">
        <v>1266</v>
      </c>
      <c r="C1827" s="227" t="s">
        <v>3207</v>
      </c>
      <c r="D1827" s="190" t="s">
        <v>68</v>
      </c>
      <c r="E1827" s="210">
        <v>1298.25</v>
      </c>
      <c r="F1827" s="35">
        <v>41785</v>
      </c>
      <c r="G1827" s="42">
        <v>1298.25</v>
      </c>
      <c r="H1827" s="630">
        <f t="shared" si="29"/>
        <v>0</v>
      </c>
      <c r="I1827" s="621" t="s">
        <v>65</v>
      </c>
    </row>
    <row r="1828" spans="1:9" x14ac:dyDescent="0.25">
      <c r="A1828" s="192"/>
      <c r="B1828" s="188" t="s">
        <v>1267</v>
      </c>
      <c r="C1828" s="227" t="s">
        <v>3207</v>
      </c>
      <c r="D1828" s="190" t="s">
        <v>3332</v>
      </c>
      <c r="E1828" s="210">
        <v>1932</v>
      </c>
      <c r="F1828" s="35">
        <v>41785</v>
      </c>
      <c r="G1828" s="42">
        <v>1932</v>
      </c>
      <c r="H1828" s="630">
        <f t="shared" si="29"/>
        <v>0</v>
      </c>
      <c r="I1828" s="621" t="s">
        <v>65</v>
      </c>
    </row>
    <row r="1829" spans="1:9" x14ac:dyDescent="0.25">
      <c r="A1829" s="192"/>
      <c r="B1829" s="188" t="s">
        <v>1268</v>
      </c>
      <c r="C1829" s="227" t="s">
        <v>3207</v>
      </c>
      <c r="D1829" s="190" t="s">
        <v>374</v>
      </c>
      <c r="E1829" s="210">
        <v>12769</v>
      </c>
      <c r="F1829" s="35">
        <v>41785</v>
      </c>
      <c r="G1829" s="42">
        <v>12769</v>
      </c>
      <c r="H1829" s="630">
        <f t="shared" si="29"/>
        <v>0</v>
      </c>
      <c r="I1829" s="621"/>
    </row>
    <row r="1830" spans="1:9" x14ac:dyDescent="0.25">
      <c r="A1830" s="192"/>
      <c r="B1830" s="188" t="s">
        <v>1269</v>
      </c>
      <c r="C1830" s="227" t="s">
        <v>3207</v>
      </c>
      <c r="D1830" s="190" t="s">
        <v>1778</v>
      </c>
      <c r="E1830" s="210">
        <v>1154.5999999999999</v>
      </c>
      <c r="F1830" s="38" t="s">
        <v>3333</v>
      </c>
      <c r="G1830" s="42">
        <v>1154.5999999999999</v>
      </c>
      <c r="H1830" s="630">
        <f t="shared" si="29"/>
        <v>0</v>
      </c>
      <c r="I1830" s="621" t="s">
        <v>30</v>
      </c>
    </row>
    <row r="1831" spans="1:9" x14ac:dyDescent="0.25">
      <c r="A1831" s="192"/>
      <c r="B1831" s="188" t="s">
        <v>1270</v>
      </c>
      <c r="C1831" s="227" t="s">
        <v>3207</v>
      </c>
      <c r="D1831" s="190" t="s">
        <v>559</v>
      </c>
      <c r="E1831" s="210">
        <v>925.4</v>
      </c>
      <c r="F1831" s="35">
        <v>41785</v>
      </c>
      <c r="G1831" s="42">
        <v>925.4</v>
      </c>
      <c r="H1831" s="630">
        <f t="shared" si="29"/>
        <v>0</v>
      </c>
      <c r="I1831" s="621" t="s">
        <v>30</v>
      </c>
    </row>
    <row r="1832" spans="1:9" x14ac:dyDescent="0.25">
      <c r="A1832" s="192"/>
      <c r="B1832" s="188" t="s">
        <v>1271</v>
      </c>
      <c r="C1832" s="227" t="s">
        <v>3207</v>
      </c>
      <c r="D1832" s="190" t="s">
        <v>237</v>
      </c>
      <c r="E1832" s="210">
        <v>8111.5</v>
      </c>
      <c r="F1832" s="35">
        <v>41785</v>
      </c>
      <c r="G1832" s="42">
        <v>8111.5</v>
      </c>
      <c r="H1832" s="630">
        <f t="shared" si="29"/>
        <v>0</v>
      </c>
      <c r="I1832" s="621"/>
    </row>
    <row r="1833" spans="1:9" x14ac:dyDescent="0.25">
      <c r="A1833" s="192"/>
      <c r="B1833" s="188" t="s">
        <v>1272</v>
      </c>
      <c r="C1833" s="227" t="s">
        <v>3207</v>
      </c>
      <c r="D1833" s="190" t="s">
        <v>544</v>
      </c>
      <c r="E1833" s="210">
        <v>22494</v>
      </c>
      <c r="F1833" s="35">
        <v>41785</v>
      </c>
      <c r="G1833" s="42">
        <v>22494</v>
      </c>
      <c r="H1833" s="630">
        <f t="shared" si="29"/>
        <v>0</v>
      </c>
      <c r="I1833" s="621" t="s">
        <v>27</v>
      </c>
    </row>
    <row r="1834" spans="1:9" x14ac:dyDescent="0.25">
      <c r="A1834" s="192"/>
      <c r="B1834" s="188" t="s">
        <v>1273</v>
      </c>
      <c r="C1834" s="227" t="s">
        <v>3207</v>
      </c>
      <c r="D1834" s="190" t="s">
        <v>237</v>
      </c>
      <c r="E1834" s="210">
        <v>369.6</v>
      </c>
      <c r="F1834" s="35">
        <v>41785</v>
      </c>
      <c r="G1834" s="42">
        <v>369.6</v>
      </c>
      <c r="H1834" s="630">
        <f t="shared" si="29"/>
        <v>0</v>
      </c>
      <c r="I1834" s="621"/>
    </row>
    <row r="1835" spans="1:9" x14ac:dyDescent="0.25">
      <c r="A1835" s="192"/>
      <c r="B1835" s="188" t="s">
        <v>1274</v>
      </c>
      <c r="C1835" s="227" t="s">
        <v>3207</v>
      </c>
      <c r="D1835" s="190" t="s">
        <v>106</v>
      </c>
      <c r="E1835" s="210">
        <v>27805.599999999999</v>
      </c>
      <c r="F1835" s="35">
        <v>41789</v>
      </c>
      <c r="G1835" s="42">
        <v>27805.599999999999</v>
      </c>
      <c r="H1835" s="630">
        <f t="shared" si="29"/>
        <v>0</v>
      </c>
      <c r="I1835" s="621" t="s">
        <v>162</v>
      </c>
    </row>
    <row r="1836" spans="1:9" x14ac:dyDescent="0.25">
      <c r="A1836" s="192"/>
      <c r="B1836" s="188" t="s">
        <v>1275</v>
      </c>
      <c r="C1836" s="227" t="s">
        <v>3207</v>
      </c>
      <c r="D1836" s="190" t="s">
        <v>650</v>
      </c>
      <c r="E1836" s="210">
        <v>5670</v>
      </c>
      <c r="F1836" s="35">
        <v>41785</v>
      </c>
      <c r="G1836" s="42">
        <v>5670</v>
      </c>
      <c r="H1836" s="630">
        <f t="shared" si="29"/>
        <v>0</v>
      </c>
      <c r="I1836" s="621"/>
    </row>
    <row r="1837" spans="1:9" x14ac:dyDescent="0.25">
      <c r="A1837" s="192"/>
      <c r="B1837" s="188" t="s">
        <v>1276</v>
      </c>
      <c r="C1837" s="227" t="s">
        <v>3207</v>
      </c>
      <c r="D1837" s="190" t="s">
        <v>188</v>
      </c>
      <c r="E1837" s="210">
        <v>8911.2000000000007</v>
      </c>
      <c r="F1837" s="35">
        <v>41785</v>
      </c>
      <c r="G1837" s="42">
        <v>8911.2000000000007</v>
      </c>
      <c r="H1837" s="630">
        <f t="shared" si="29"/>
        <v>0</v>
      </c>
      <c r="I1837" s="621"/>
    </row>
    <row r="1838" spans="1:9" x14ac:dyDescent="0.25">
      <c r="A1838" s="192"/>
      <c r="B1838" s="188" t="s">
        <v>1277</v>
      </c>
      <c r="C1838" s="227" t="s">
        <v>3207</v>
      </c>
      <c r="D1838" s="190" t="s">
        <v>260</v>
      </c>
      <c r="E1838" s="210">
        <v>2416</v>
      </c>
      <c r="F1838" s="35">
        <v>41785</v>
      </c>
      <c r="G1838" s="42">
        <v>2416</v>
      </c>
      <c r="H1838" s="630">
        <f t="shared" si="29"/>
        <v>0</v>
      </c>
      <c r="I1838" s="621" t="s">
        <v>162</v>
      </c>
    </row>
    <row r="1839" spans="1:9" x14ac:dyDescent="0.25">
      <c r="A1839" s="192"/>
      <c r="B1839" s="188" t="s">
        <v>1278</v>
      </c>
      <c r="C1839" s="227" t="s">
        <v>3207</v>
      </c>
      <c r="D1839" s="190" t="s">
        <v>8</v>
      </c>
      <c r="E1839" s="210">
        <v>2722</v>
      </c>
      <c r="F1839" s="39" t="s">
        <v>3334</v>
      </c>
      <c r="G1839" s="42">
        <v>2722</v>
      </c>
      <c r="H1839" s="630">
        <f t="shared" si="29"/>
        <v>0</v>
      </c>
      <c r="I1839" s="621"/>
    </row>
    <row r="1840" spans="1:9" x14ac:dyDescent="0.25">
      <c r="A1840" s="246"/>
      <c r="B1840" s="188" t="s">
        <v>1279</v>
      </c>
      <c r="C1840" s="227" t="s">
        <v>3207</v>
      </c>
      <c r="D1840" s="190" t="s">
        <v>8</v>
      </c>
      <c r="E1840" s="210">
        <v>381</v>
      </c>
      <c r="F1840" s="35">
        <v>41785</v>
      </c>
      <c r="G1840" s="42">
        <v>381</v>
      </c>
      <c r="H1840" s="630">
        <f t="shared" si="29"/>
        <v>0</v>
      </c>
      <c r="I1840" s="621"/>
    </row>
    <row r="1841" spans="1:9" x14ac:dyDescent="0.25">
      <c r="A1841" s="192"/>
      <c r="B1841" s="188" t="s">
        <v>1281</v>
      </c>
      <c r="C1841" s="227" t="s">
        <v>3207</v>
      </c>
      <c r="D1841" s="190" t="s">
        <v>163</v>
      </c>
      <c r="E1841" s="210">
        <v>2558</v>
      </c>
      <c r="F1841" s="35">
        <v>41785</v>
      </c>
      <c r="G1841" s="42">
        <v>2558</v>
      </c>
      <c r="H1841" s="630">
        <f t="shared" si="29"/>
        <v>0</v>
      </c>
      <c r="I1841" s="621"/>
    </row>
    <row r="1842" spans="1:9" x14ac:dyDescent="0.25">
      <c r="A1842" s="192"/>
      <c r="B1842" s="188" t="s">
        <v>1282</v>
      </c>
      <c r="C1842" s="227" t="s">
        <v>3207</v>
      </c>
      <c r="D1842" s="190" t="s">
        <v>129</v>
      </c>
      <c r="E1842" s="210">
        <v>1070.5</v>
      </c>
      <c r="F1842" s="35">
        <v>41785</v>
      </c>
      <c r="G1842" s="42">
        <v>1070.5</v>
      </c>
      <c r="H1842" s="630">
        <f t="shared" si="29"/>
        <v>0</v>
      </c>
      <c r="I1842" s="621"/>
    </row>
    <row r="1843" spans="1:9" x14ac:dyDescent="0.25">
      <c r="A1843" s="192"/>
      <c r="B1843" s="188" t="s">
        <v>1283</v>
      </c>
      <c r="C1843" s="227" t="s">
        <v>3207</v>
      </c>
      <c r="D1843" s="190" t="s">
        <v>8</v>
      </c>
      <c r="E1843" s="210">
        <v>366</v>
      </c>
      <c r="F1843" s="35">
        <v>41785</v>
      </c>
      <c r="G1843" s="42">
        <v>366</v>
      </c>
      <c r="H1843" s="630">
        <f t="shared" si="29"/>
        <v>0</v>
      </c>
      <c r="I1843" s="621"/>
    </row>
    <row r="1844" spans="1:9" x14ac:dyDescent="0.25">
      <c r="A1844" s="192"/>
      <c r="B1844" s="188" t="s">
        <v>1284</v>
      </c>
      <c r="C1844" s="227" t="s">
        <v>3207</v>
      </c>
      <c r="D1844" s="190" t="s">
        <v>8</v>
      </c>
      <c r="E1844" s="210">
        <v>3282.5</v>
      </c>
      <c r="F1844" s="35">
        <v>41785</v>
      </c>
      <c r="G1844" s="42">
        <v>3282.5</v>
      </c>
      <c r="H1844" s="630">
        <f t="shared" si="29"/>
        <v>0</v>
      </c>
      <c r="I1844" s="621"/>
    </row>
    <row r="1845" spans="1:9" x14ac:dyDescent="0.25">
      <c r="A1845" s="192"/>
      <c r="B1845" s="188" t="s">
        <v>1285</v>
      </c>
      <c r="C1845" s="227" t="s">
        <v>3207</v>
      </c>
      <c r="D1845" s="190" t="s">
        <v>1607</v>
      </c>
      <c r="E1845" s="210">
        <v>4118.6499999999996</v>
      </c>
      <c r="F1845" s="35">
        <v>41785</v>
      </c>
      <c r="G1845" s="42">
        <v>4118.6499999999996</v>
      </c>
      <c r="H1845" s="630">
        <f t="shared" si="29"/>
        <v>0</v>
      </c>
      <c r="I1845" s="621"/>
    </row>
    <row r="1846" spans="1:9" x14ac:dyDescent="0.25">
      <c r="A1846" s="192"/>
      <c r="B1846" s="188" t="s">
        <v>1286</v>
      </c>
      <c r="C1846" s="227" t="s">
        <v>3207</v>
      </c>
      <c r="D1846" s="190" t="s">
        <v>255</v>
      </c>
      <c r="E1846" s="210">
        <v>8093</v>
      </c>
      <c r="F1846" s="38" t="s">
        <v>3335</v>
      </c>
      <c r="G1846" s="42">
        <v>8093</v>
      </c>
      <c r="H1846" s="630">
        <f t="shared" si="29"/>
        <v>0</v>
      </c>
      <c r="I1846" s="621" t="s">
        <v>21</v>
      </c>
    </row>
    <row r="1847" spans="1:9" x14ac:dyDescent="0.25">
      <c r="A1847" s="192"/>
      <c r="B1847" s="188" t="s">
        <v>1287</v>
      </c>
      <c r="C1847" s="227" t="s">
        <v>3207</v>
      </c>
      <c r="D1847" s="190" t="s">
        <v>66</v>
      </c>
      <c r="E1847" s="210">
        <v>1457</v>
      </c>
      <c r="F1847" s="35">
        <v>41785</v>
      </c>
      <c r="G1847" s="42">
        <v>1457</v>
      </c>
      <c r="H1847" s="630">
        <f t="shared" si="29"/>
        <v>0</v>
      </c>
      <c r="I1847" s="621" t="s">
        <v>21</v>
      </c>
    </row>
    <row r="1848" spans="1:9" x14ac:dyDescent="0.25">
      <c r="A1848" s="192"/>
      <c r="B1848" s="188" t="s">
        <v>1288</v>
      </c>
      <c r="C1848" s="227" t="s">
        <v>3207</v>
      </c>
      <c r="D1848" s="190" t="s">
        <v>233</v>
      </c>
      <c r="E1848" s="210">
        <v>1181.2</v>
      </c>
      <c r="F1848" s="35">
        <v>41786</v>
      </c>
      <c r="G1848" s="42">
        <v>1181.2</v>
      </c>
      <c r="H1848" s="630">
        <f t="shared" si="29"/>
        <v>0</v>
      </c>
      <c r="I1848" s="621" t="s">
        <v>217</v>
      </c>
    </row>
    <row r="1849" spans="1:9" x14ac:dyDescent="0.25">
      <c r="A1849" s="192"/>
      <c r="B1849" s="188" t="s">
        <v>1290</v>
      </c>
      <c r="C1849" s="227" t="s">
        <v>3207</v>
      </c>
      <c r="D1849" s="190" t="s">
        <v>144</v>
      </c>
      <c r="E1849" s="210">
        <v>3199.3</v>
      </c>
      <c r="F1849" s="35">
        <v>41786</v>
      </c>
      <c r="G1849" s="42">
        <v>3199.3</v>
      </c>
      <c r="H1849" s="630">
        <f t="shared" si="29"/>
        <v>0</v>
      </c>
      <c r="I1849" s="621" t="s">
        <v>217</v>
      </c>
    </row>
    <row r="1850" spans="1:9" x14ac:dyDescent="0.25">
      <c r="A1850" s="192"/>
      <c r="B1850" s="188" t="s">
        <v>1292</v>
      </c>
      <c r="C1850" s="227" t="s">
        <v>3207</v>
      </c>
      <c r="D1850" s="190" t="s">
        <v>63</v>
      </c>
      <c r="E1850" s="210">
        <v>2599.5</v>
      </c>
      <c r="F1850" s="35">
        <v>41785</v>
      </c>
      <c r="G1850" s="42">
        <v>2599.5</v>
      </c>
      <c r="H1850" s="630">
        <f t="shared" si="29"/>
        <v>0</v>
      </c>
      <c r="I1850" s="621" t="s">
        <v>21</v>
      </c>
    </row>
    <row r="1851" spans="1:9" x14ac:dyDescent="0.25">
      <c r="A1851" s="192"/>
      <c r="B1851" s="188" t="s">
        <v>1293</v>
      </c>
      <c r="C1851" s="227" t="s">
        <v>3207</v>
      </c>
      <c r="D1851" s="190" t="s">
        <v>78</v>
      </c>
      <c r="E1851" s="210">
        <v>2183</v>
      </c>
      <c r="F1851" s="35">
        <v>41786</v>
      </c>
      <c r="G1851" s="42">
        <v>2183</v>
      </c>
      <c r="H1851" s="630">
        <f t="shared" si="29"/>
        <v>0</v>
      </c>
      <c r="I1851" s="621" t="s">
        <v>217</v>
      </c>
    </row>
    <row r="1852" spans="1:9" x14ac:dyDescent="0.25">
      <c r="A1852" s="192"/>
      <c r="B1852" s="188" t="s">
        <v>1295</v>
      </c>
      <c r="C1852" s="227" t="s">
        <v>3207</v>
      </c>
      <c r="D1852" s="190" t="s">
        <v>307</v>
      </c>
      <c r="E1852" s="210">
        <v>13569.4</v>
      </c>
      <c r="F1852" s="35">
        <v>41786</v>
      </c>
      <c r="G1852" s="42">
        <v>13569.4</v>
      </c>
      <c r="H1852" s="630">
        <f t="shared" si="29"/>
        <v>0</v>
      </c>
      <c r="I1852" s="621" t="s">
        <v>217</v>
      </c>
    </row>
    <row r="1853" spans="1:9" x14ac:dyDescent="0.25">
      <c r="A1853" s="192"/>
      <c r="B1853" s="188" t="s">
        <v>1296</v>
      </c>
      <c r="C1853" s="227" t="s">
        <v>3207</v>
      </c>
      <c r="D1853" s="190" t="s">
        <v>80</v>
      </c>
      <c r="E1853" s="210">
        <v>2222</v>
      </c>
      <c r="F1853" s="39" t="s">
        <v>3336</v>
      </c>
      <c r="G1853" s="42">
        <v>2222</v>
      </c>
      <c r="H1853" s="630">
        <f t="shared" si="29"/>
        <v>0</v>
      </c>
      <c r="I1853" s="621" t="s">
        <v>217</v>
      </c>
    </row>
    <row r="1854" spans="1:9" x14ac:dyDescent="0.25">
      <c r="A1854" s="192"/>
      <c r="B1854" s="188" t="s">
        <v>1297</v>
      </c>
      <c r="C1854" s="227" t="s">
        <v>3207</v>
      </c>
      <c r="D1854" s="190" t="s">
        <v>348</v>
      </c>
      <c r="E1854" s="210">
        <v>960</v>
      </c>
      <c r="F1854" s="35">
        <v>41786</v>
      </c>
      <c r="G1854" s="54">
        <v>960</v>
      </c>
      <c r="H1854" s="630">
        <f t="shared" si="29"/>
        <v>0</v>
      </c>
      <c r="I1854" s="621" t="s">
        <v>217</v>
      </c>
    </row>
    <row r="1855" spans="1:9" x14ac:dyDescent="0.25">
      <c r="A1855" s="192"/>
      <c r="B1855" s="188" t="s">
        <v>1298</v>
      </c>
      <c r="C1855" s="227" t="s">
        <v>3207</v>
      </c>
      <c r="D1855" s="190" t="s">
        <v>2600</v>
      </c>
      <c r="E1855" s="210">
        <v>18786.400000000001</v>
      </c>
      <c r="F1855" s="38" t="s">
        <v>3337</v>
      </c>
      <c r="G1855" s="54">
        <v>18786.400000000001</v>
      </c>
      <c r="H1855" s="630">
        <f t="shared" si="29"/>
        <v>0</v>
      </c>
      <c r="I1855" s="621" t="s">
        <v>217</v>
      </c>
    </row>
    <row r="1856" spans="1:9" x14ac:dyDescent="0.25">
      <c r="A1856" s="192"/>
      <c r="B1856" s="188" t="s">
        <v>1299</v>
      </c>
      <c r="C1856" s="227" t="s">
        <v>3207</v>
      </c>
      <c r="D1856" s="190" t="s">
        <v>99</v>
      </c>
      <c r="E1856" s="210">
        <v>2269.5</v>
      </c>
      <c r="F1856" s="35">
        <v>41786</v>
      </c>
      <c r="G1856" s="54">
        <v>2269.5</v>
      </c>
      <c r="H1856" s="630">
        <f t="shared" si="29"/>
        <v>0</v>
      </c>
      <c r="I1856" s="621" t="s">
        <v>217</v>
      </c>
    </row>
    <row r="1857" spans="1:9" x14ac:dyDescent="0.25">
      <c r="A1857" s="192"/>
      <c r="B1857" s="188" t="s">
        <v>1300</v>
      </c>
      <c r="C1857" s="227" t="s">
        <v>3207</v>
      </c>
      <c r="D1857" s="190" t="s">
        <v>3338</v>
      </c>
      <c r="E1857" s="210">
        <v>5424</v>
      </c>
      <c r="F1857" s="35">
        <v>41786</v>
      </c>
      <c r="G1857" s="54">
        <v>5424</v>
      </c>
      <c r="H1857" s="630">
        <f t="shared" si="29"/>
        <v>0</v>
      </c>
      <c r="I1857" s="621" t="s">
        <v>21</v>
      </c>
    </row>
    <row r="1858" spans="1:9" x14ac:dyDescent="0.25">
      <c r="A1858" s="192"/>
      <c r="B1858" s="188" t="s">
        <v>1301</v>
      </c>
      <c r="C1858" s="227" t="s">
        <v>3207</v>
      </c>
      <c r="D1858" s="190" t="s">
        <v>3323</v>
      </c>
      <c r="E1858" s="210">
        <v>1109</v>
      </c>
      <c r="F1858" s="35">
        <v>41785</v>
      </c>
      <c r="G1858" s="42">
        <v>1109</v>
      </c>
      <c r="H1858" s="630">
        <f t="shared" si="29"/>
        <v>0</v>
      </c>
      <c r="I1858" s="621"/>
    </row>
    <row r="1859" spans="1:9" x14ac:dyDescent="0.25">
      <c r="A1859" s="192"/>
      <c r="B1859" s="188" t="s">
        <v>1303</v>
      </c>
      <c r="C1859" s="227" t="s">
        <v>3207</v>
      </c>
      <c r="D1859" s="190" t="s">
        <v>8</v>
      </c>
      <c r="E1859" s="210">
        <v>2790</v>
      </c>
      <c r="F1859" s="35">
        <v>41785</v>
      </c>
      <c r="G1859" s="42">
        <v>2790</v>
      </c>
      <c r="H1859" s="630">
        <f t="shared" si="29"/>
        <v>0</v>
      </c>
      <c r="I1859" s="621"/>
    </row>
    <row r="1860" spans="1:9" x14ac:dyDescent="0.25">
      <c r="A1860" s="192"/>
      <c r="B1860" s="188" t="s">
        <v>1304</v>
      </c>
      <c r="C1860" s="227" t="s">
        <v>3207</v>
      </c>
      <c r="D1860" s="190" t="s">
        <v>133</v>
      </c>
      <c r="E1860" s="210">
        <v>34776</v>
      </c>
      <c r="F1860" s="35">
        <v>41785</v>
      </c>
      <c r="G1860" s="42">
        <v>34776</v>
      </c>
      <c r="H1860" s="630">
        <f t="shared" si="29"/>
        <v>0</v>
      </c>
      <c r="I1860" s="621"/>
    </row>
    <row r="1861" spans="1:9" x14ac:dyDescent="0.25">
      <c r="A1861" s="192"/>
      <c r="B1861" s="188" t="s">
        <v>1305</v>
      </c>
      <c r="C1861" s="227" t="s">
        <v>3207</v>
      </c>
      <c r="D1861" s="190" t="s">
        <v>11</v>
      </c>
      <c r="E1861" s="210">
        <v>34606.1</v>
      </c>
      <c r="F1861" s="38">
        <v>41808</v>
      </c>
      <c r="G1861" s="219">
        <v>34606.1</v>
      </c>
      <c r="H1861" s="630">
        <f t="shared" si="29"/>
        <v>0</v>
      </c>
      <c r="I1861" s="621" t="s">
        <v>65</v>
      </c>
    </row>
    <row r="1862" spans="1:9" x14ac:dyDescent="0.25">
      <c r="A1862" s="192"/>
      <c r="B1862" s="188" t="s">
        <v>1307</v>
      </c>
      <c r="C1862" s="227" t="s">
        <v>3207</v>
      </c>
      <c r="D1862" s="190" t="s">
        <v>92</v>
      </c>
      <c r="E1862" s="210">
        <v>6323</v>
      </c>
      <c r="F1862" s="35">
        <v>41787</v>
      </c>
      <c r="G1862" s="42">
        <v>6323</v>
      </c>
      <c r="H1862" s="630">
        <f t="shared" si="29"/>
        <v>0</v>
      </c>
      <c r="I1862" s="621" t="s">
        <v>27</v>
      </c>
    </row>
    <row r="1863" spans="1:9" x14ac:dyDescent="0.25">
      <c r="A1863" s="192"/>
      <c r="B1863" s="188" t="s">
        <v>1308</v>
      </c>
      <c r="C1863" s="227" t="s">
        <v>3207</v>
      </c>
      <c r="D1863" s="190" t="s">
        <v>134</v>
      </c>
      <c r="E1863" s="210">
        <v>5155</v>
      </c>
      <c r="F1863" s="35">
        <v>41786</v>
      </c>
      <c r="G1863" s="42">
        <v>5155</v>
      </c>
      <c r="H1863" s="630">
        <f t="shared" ref="H1863:H1926" si="30">E1863-G1863</f>
        <v>0</v>
      </c>
      <c r="I1863" s="621" t="s">
        <v>65</v>
      </c>
    </row>
    <row r="1864" spans="1:9" x14ac:dyDescent="0.25">
      <c r="A1864" s="192"/>
      <c r="B1864" s="188" t="s">
        <v>1309</v>
      </c>
      <c r="C1864" s="227" t="s">
        <v>3207</v>
      </c>
      <c r="D1864" s="190" t="s">
        <v>85</v>
      </c>
      <c r="E1864" s="210">
        <v>9375</v>
      </c>
      <c r="F1864" s="35">
        <v>41787</v>
      </c>
      <c r="G1864" s="42">
        <v>9375</v>
      </c>
      <c r="H1864" s="630">
        <f t="shared" si="30"/>
        <v>0</v>
      </c>
      <c r="I1864" s="621" t="s">
        <v>27</v>
      </c>
    </row>
    <row r="1865" spans="1:9" x14ac:dyDescent="0.25">
      <c r="A1865" s="192"/>
      <c r="B1865" s="188" t="s">
        <v>1310</v>
      </c>
      <c r="C1865" s="227" t="s">
        <v>3207</v>
      </c>
      <c r="D1865" s="190" t="s">
        <v>8</v>
      </c>
      <c r="E1865" s="210">
        <v>720</v>
      </c>
      <c r="F1865" s="35">
        <v>41785</v>
      </c>
      <c r="G1865" s="42">
        <v>720</v>
      </c>
      <c r="H1865" s="630">
        <f t="shared" si="30"/>
        <v>0</v>
      </c>
      <c r="I1865" s="621"/>
    </row>
    <row r="1866" spans="1:9" x14ac:dyDescent="0.25">
      <c r="A1866" s="192"/>
      <c r="B1866" s="188" t="s">
        <v>1311</v>
      </c>
      <c r="C1866" s="227" t="s">
        <v>3207</v>
      </c>
      <c r="D1866" s="190" t="s">
        <v>8</v>
      </c>
      <c r="E1866" s="210">
        <v>240</v>
      </c>
      <c r="F1866" s="35">
        <v>41785</v>
      </c>
      <c r="G1866" s="42">
        <v>240</v>
      </c>
      <c r="H1866" s="630">
        <f t="shared" si="30"/>
        <v>0</v>
      </c>
      <c r="I1866" s="621"/>
    </row>
    <row r="1867" spans="1:9" x14ac:dyDescent="0.25">
      <c r="A1867" s="192"/>
      <c r="B1867" s="188" t="s">
        <v>1312</v>
      </c>
      <c r="C1867" s="227" t="s">
        <v>3207</v>
      </c>
      <c r="D1867" s="190" t="s">
        <v>245</v>
      </c>
      <c r="E1867" s="210">
        <v>38822</v>
      </c>
      <c r="F1867" s="35">
        <v>41787</v>
      </c>
      <c r="G1867" s="42">
        <v>38822</v>
      </c>
      <c r="H1867" s="630">
        <f t="shared" si="30"/>
        <v>0</v>
      </c>
      <c r="I1867" s="621" t="s">
        <v>27</v>
      </c>
    </row>
    <row r="1868" spans="1:9" x14ac:dyDescent="0.25">
      <c r="A1868" s="192"/>
      <c r="B1868" s="188" t="s">
        <v>1314</v>
      </c>
      <c r="C1868" s="227" t="s">
        <v>3207</v>
      </c>
      <c r="D1868" s="190" t="s">
        <v>3312</v>
      </c>
      <c r="E1868" s="210">
        <v>6219.1</v>
      </c>
      <c r="F1868" s="35">
        <v>41786</v>
      </c>
      <c r="G1868" s="42">
        <v>6219.1</v>
      </c>
      <c r="H1868" s="630">
        <f t="shared" si="30"/>
        <v>0</v>
      </c>
      <c r="I1868" s="621" t="s">
        <v>65</v>
      </c>
    </row>
    <row r="1869" spans="1:9" x14ac:dyDescent="0.25">
      <c r="A1869" s="192"/>
      <c r="B1869" s="188" t="s">
        <v>1315</v>
      </c>
      <c r="C1869" s="227" t="s">
        <v>3207</v>
      </c>
      <c r="D1869" s="190" t="s">
        <v>149</v>
      </c>
      <c r="E1869" s="210">
        <v>13552</v>
      </c>
      <c r="F1869" s="35">
        <v>41787</v>
      </c>
      <c r="G1869" s="42">
        <v>13552</v>
      </c>
      <c r="H1869" s="630">
        <f t="shared" si="30"/>
        <v>0</v>
      </c>
      <c r="I1869" s="621" t="s">
        <v>27</v>
      </c>
    </row>
    <row r="1870" spans="1:9" x14ac:dyDescent="0.25">
      <c r="A1870" s="192"/>
      <c r="B1870" s="188" t="s">
        <v>1317</v>
      </c>
      <c r="C1870" s="227" t="s">
        <v>3207</v>
      </c>
      <c r="D1870" s="190" t="s">
        <v>346</v>
      </c>
      <c r="E1870" s="210">
        <v>3802.4</v>
      </c>
      <c r="F1870" s="35">
        <v>41787</v>
      </c>
      <c r="G1870" s="42">
        <v>3802.4</v>
      </c>
      <c r="H1870" s="630">
        <f t="shared" si="30"/>
        <v>0</v>
      </c>
      <c r="I1870" s="621" t="s">
        <v>27</v>
      </c>
    </row>
    <row r="1871" spans="1:9" x14ac:dyDescent="0.25">
      <c r="A1871" s="192"/>
      <c r="B1871" s="188" t="s">
        <v>1318</v>
      </c>
      <c r="C1871" s="227" t="s">
        <v>3207</v>
      </c>
      <c r="D1871" s="190" t="s">
        <v>88</v>
      </c>
      <c r="E1871" s="210">
        <v>3048</v>
      </c>
      <c r="F1871" s="35">
        <v>41787</v>
      </c>
      <c r="G1871" s="42">
        <v>3048</v>
      </c>
      <c r="H1871" s="630">
        <f t="shared" si="30"/>
        <v>0</v>
      </c>
      <c r="I1871" s="621" t="s">
        <v>27</v>
      </c>
    </row>
    <row r="1872" spans="1:9" x14ac:dyDescent="0.25">
      <c r="A1872" s="192"/>
      <c r="B1872" s="188" t="s">
        <v>1319</v>
      </c>
      <c r="C1872" s="227" t="s">
        <v>3207</v>
      </c>
      <c r="D1872" s="190" t="s">
        <v>2584</v>
      </c>
      <c r="E1872" s="210">
        <v>40387.4</v>
      </c>
      <c r="F1872" s="221" t="s">
        <v>3339</v>
      </c>
      <c r="G1872" s="42">
        <v>40387.4</v>
      </c>
      <c r="H1872" s="630">
        <f t="shared" si="30"/>
        <v>0</v>
      </c>
      <c r="I1872" s="621" t="s">
        <v>27</v>
      </c>
    </row>
    <row r="1873" spans="1:9" x14ac:dyDescent="0.25">
      <c r="A1873" s="192"/>
      <c r="B1873" s="188" t="s">
        <v>1322</v>
      </c>
      <c r="C1873" s="227" t="s">
        <v>3207</v>
      </c>
      <c r="D1873" s="190" t="s">
        <v>244</v>
      </c>
      <c r="E1873" s="210">
        <v>29127.9</v>
      </c>
      <c r="F1873" s="221" t="s">
        <v>3340</v>
      </c>
      <c r="G1873" s="42">
        <v>29127.9</v>
      </c>
      <c r="H1873" s="630">
        <f t="shared" si="30"/>
        <v>0</v>
      </c>
      <c r="I1873" s="621" t="s">
        <v>27</v>
      </c>
    </row>
    <row r="1874" spans="1:9" x14ac:dyDescent="0.25">
      <c r="A1874" s="192"/>
      <c r="B1874" s="188" t="s">
        <v>1323</v>
      </c>
      <c r="C1874" s="227" t="s">
        <v>3207</v>
      </c>
      <c r="D1874" s="190" t="s">
        <v>244</v>
      </c>
      <c r="E1874" s="210">
        <v>62520.5</v>
      </c>
      <c r="F1874" s="221" t="s">
        <v>3341</v>
      </c>
      <c r="G1874" s="42">
        <v>62520.5</v>
      </c>
      <c r="H1874" s="630">
        <f t="shared" si="30"/>
        <v>0</v>
      </c>
      <c r="I1874" s="621" t="s">
        <v>27</v>
      </c>
    </row>
    <row r="1875" spans="1:9" x14ac:dyDescent="0.25">
      <c r="A1875" s="192"/>
      <c r="B1875" s="188" t="s">
        <v>1324</v>
      </c>
      <c r="C1875" s="227" t="s">
        <v>3207</v>
      </c>
      <c r="D1875" s="190" t="s">
        <v>3134</v>
      </c>
      <c r="E1875" s="210">
        <v>4496.1000000000004</v>
      </c>
      <c r="F1875" s="39" t="s">
        <v>3342</v>
      </c>
      <c r="G1875" s="42">
        <f>3853.8+642.3</f>
        <v>4496.1000000000004</v>
      </c>
      <c r="H1875" s="630">
        <f t="shared" si="30"/>
        <v>0</v>
      </c>
      <c r="I1875" s="621"/>
    </row>
    <row r="1876" spans="1:9" x14ac:dyDescent="0.25">
      <c r="A1876" s="192"/>
      <c r="B1876" s="188" t="s">
        <v>1325</v>
      </c>
      <c r="C1876" s="227" t="s">
        <v>3207</v>
      </c>
      <c r="D1876" s="190" t="s">
        <v>8</v>
      </c>
      <c r="E1876" s="210">
        <v>796</v>
      </c>
      <c r="F1876" s="35">
        <v>41785</v>
      </c>
      <c r="G1876" s="42">
        <v>796</v>
      </c>
      <c r="H1876" s="630">
        <f t="shared" si="30"/>
        <v>0</v>
      </c>
      <c r="I1876" s="621"/>
    </row>
    <row r="1877" spans="1:9" x14ac:dyDescent="0.25">
      <c r="A1877" s="192"/>
      <c r="B1877" s="188" t="s">
        <v>1326</v>
      </c>
      <c r="C1877" s="227" t="s">
        <v>3207</v>
      </c>
      <c r="D1877" s="190" t="s">
        <v>544</v>
      </c>
      <c r="E1877" s="210">
        <v>9729.5</v>
      </c>
      <c r="F1877" s="35">
        <v>41787</v>
      </c>
      <c r="G1877" s="42">
        <v>9729.5</v>
      </c>
      <c r="H1877" s="630">
        <f t="shared" si="30"/>
        <v>0</v>
      </c>
      <c r="I1877" s="621" t="s">
        <v>27</v>
      </c>
    </row>
    <row r="1878" spans="1:9" x14ac:dyDescent="0.25">
      <c r="A1878" s="192"/>
      <c r="B1878" s="188" t="s">
        <v>1327</v>
      </c>
      <c r="C1878" s="227" t="s">
        <v>3207</v>
      </c>
      <c r="D1878" s="190" t="s">
        <v>763</v>
      </c>
      <c r="E1878" s="210">
        <v>2679</v>
      </c>
      <c r="F1878" s="35">
        <v>41787</v>
      </c>
      <c r="G1878" s="42">
        <v>2679</v>
      </c>
      <c r="H1878" s="630">
        <f t="shared" si="30"/>
        <v>0</v>
      </c>
      <c r="I1878" s="621" t="s">
        <v>27</v>
      </c>
    </row>
    <row r="1879" spans="1:9" x14ac:dyDescent="0.25">
      <c r="A1879" s="192"/>
      <c r="B1879" s="188" t="s">
        <v>1329</v>
      </c>
      <c r="C1879" s="227" t="s">
        <v>3207</v>
      </c>
      <c r="D1879" s="190" t="s">
        <v>160</v>
      </c>
      <c r="E1879" s="210">
        <v>191391.56</v>
      </c>
      <c r="F1879" s="38" t="s">
        <v>3343</v>
      </c>
      <c r="G1879" s="42">
        <v>191391.56</v>
      </c>
      <c r="H1879" s="630">
        <f t="shared" si="30"/>
        <v>0</v>
      </c>
      <c r="I1879" s="621" t="s">
        <v>162</v>
      </c>
    </row>
    <row r="1880" spans="1:9" x14ac:dyDescent="0.25">
      <c r="A1880" s="192"/>
      <c r="B1880" s="188" t="s">
        <v>1330</v>
      </c>
      <c r="C1880" s="227" t="s">
        <v>3207</v>
      </c>
      <c r="D1880" s="190" t="s">
        <v>99</v>
      </c>
      <c r="E1880" s="210">
        <v>871</v>
      </c>
      <c r="F1880" s="35">
        <v>41787</v>
      </c>
      <c r="G1880" s="42">
        <v>871</v>
      </c>
      <c r="H1880" s="630">
        <f t="shared" si="30"/>
        <v>0</v>
      </c>
      <c r="I1880" s="621" t="s">
        <v>27</v>
      </c>
    </row>
    <row r="1881" spans="1:9" x14ac:dyDescent="0.25">
      <c r="A1881" s="192"/>
      <c r="B1881" s="188" t="s">
        <v>1331</v>
      </c>
      <c r="C1881" s="227" t="s">
        <v>3207</v>
      </c>
      <c r="D1881" s="190" t="s">
        <v>160</v>
      </c>
      <c r="E1881" s="210">
        <v>3883</v>
      </c>
      <c r="F1881" s="304" t="s">
        <v>3344</v>
      </c>
      <c r="G1881" s="42">
        <v>3883</v>
      </c>
      <c r="H1881" s="630">
        <f t="shared" si="30"/>
        <v>0</v>
      </c>
      <c r="I1881" s="621" t="s">
        <v>162</v>
      </c>
    </row>
    <row r="1882" spans="1:9" x14ac:dyDescent="0.25">
      <c r="A1882" s="192"/>
      <c r="B1882" s="188" t="s">
        <v>1332</v>
      </c>
      <c r="C1882" s="227" t="s">
        <v>3207</v>
      </c>
      <c r="D1882" s="190" t="s">
        <v>175</v>
      </c>
      <c r="E1882" s="210">
        <v>27926.1</v>
      </c>
      <c r="F1882" s="304" t="s">
        <v>3345</v>
      </c>
      <c r="G1882" s="42">
        <v>27926.1</v>
      </c>
      <c r="H1882" s="630">
        <f t="shared" si="30"/>
        <v>0</v>
      </c>
      <c r="I1882" s="621" t="s">
        <v>162</v>
      </c>
    </row>
    <row r="1883" spans="1:9" x14ac:dyDescent="0.25">
      <c r="A1883" s="192"/>
      <c r="B1883" s="188" t="s">
        <v>1333</v>
      </c>
      <c r="C1883" s="227" t="s">
        <v>3207</v>
      </c>
      <c r="D1883" s="190" t="s">
        <v>358</v>
      </c>
      <c r="E1883" s="210">
        <v>43771.199999999997</v>
      </c>
      <c r="F1883" s="35">
        <v>41790</v>
      </c>
      <c r="G1883" s="42">
        <v>43771.199999999997</v>
      </c>
      <c r="H1883" s="630">
        <f t="shared" si="30"/>
        <v>0</v>
      </c>
      <c r="I1883" s="621" t="s">
        <v>162</v>
      </c>
    </row>
    <row r="1884" spans="1:9" x14ac:dyDescent="0.25">
      <c r="A1884" s="192"/>
      <c r="B1884" s="188" t="s">
        <v>1335</v>
      </c>
      <c r="C1884" s="227" t="s">
        <v>3207</v>
      </c>
      <c r="D1884" s="190" t="s">
        <v>435</v>
      </c>
      <c r="E1884" s="210">
        <v>7915</v>
      </c>
      <c r="F1884" s="39" t="s">
        <v>3346</v>
      </c>
      <c r="G1884" s="42">
        <v>7915</v>
      </c>
      <c r="H1884" s="630">
        <f t="shared" si="30"/>
        <v>0</v>
      </c>
      <c r="I1884" s="621"/>
    </row>
    <row r="1885" spans="1:9" x14ac:dyDescent="0.25">
      <c r="A1885" s="192"/>
      <c r="B1885" s="188" t="s">
        <v>1336</v>
      </c>
      <c r="C1885" s="227" t="s">
        <v>3207</v>
      </c>
      <c r="D1885" s="190" t="s">
        <v>358</v>
      </c>
      <c r="E1885" s="210">
        <v>12304</v>
      </c>
      <c r="F1885" s="38" t="s">
        <v>3347</v>
      </c>
      <c r="G1885" s="42">
        <v>12304</v>
      </c>
      <c r="H1885" s="630">
        <f t="shared" si="30"/>
        <v>0</v>
      </c>
      <c r="I1885" s="621" t="s">
        <v>162</v>
      </c>
    </row>
    <row r="1886" spans="1:9" x14ac:dyDescent="0.25">
      <c r="A1886" s="192"/>
      <c r="B1886" s="188" t="s">
        <v>1337</v>
      </c>
      <c r="C1886" s="227" t="s">
        <v>3207</v>
      </c>
      <c r="D1886" s="190" t="s">
        <v>272</v>
      </c>
      <c r="E1886" s="210">
        <v>1477.5</v>
      </c>
      <c r="F1886" s="304" t="s">
        <v>3348</v>
      </c>
      <c r="G1886" s="42">
        <v>1477.5</v>
      </c>
      <c r="H1886" s="630">
        <f t="shared" si="30"/>
        <v>0</v>
      </c>
      <c r="I1886" s="621" t="s">
        <v>162</v>
      </c>
    </row>
    <row r="1887" spans="1:9" x14ac:dyDescent="0.25">
      <c r="A1887" s="192"/>
      <c r="B1887" s="188" t="s">
        <v>1338</v>
      </c>
      <c r="C1887" s="227" t="s">
        <v>3207</v>
      </c>
      <c r="D1887" s="190" t="s">
        <v>18</v>
      </c>
      <c r="E1887" s="210">
        <v>964</v>
      </c>
      <c r="F1887" s="35">
        <v>41785</v>
      </c>
      <c r="G1887" s="42">
        <v>964</v>
      </c>
      <c r="H1887" s="630">
        <f t="shared" si="30"/>
        <v>0</v>
      </c>
      <c r="I1887" s="621"/>
    </row>
    <row r="1888" spans="1:9" x14ac:dyDescent="0.25">
      <c r="A1888" s="192"/>
      <c r="B1888" s="188" t="s">
        <v>1339</v>
      </c>
      <c r="C1888" s="227" t="s">
        <v>3207</v>
      </c>
      <c r="D1888" s="190" t="s">
        <v>8</v>
      </c>
      <c r="E1888" s="210">
        <v>1554</v>
      </c>
      <c r="F1888" s="35">
        <v>41785</v>
      </c>
      <c r="G1888" s="42">
        <v>1554</v>
      </c>
      <c r="H1888" s="630">
        <f t="shared" si="30"/>
        <v>0</v>
      </c>
      <c r="I1888" s="621"/>
    </row>
    <row r="1889" spans="1:9" x14ac:dyDescent="0.25">
      <c r="A1889" s="192"/>
      <c r="B1889" s="188" t="s">
        <v>1340</v>
      </c>
      <c r="C1889" s="227" t="s">
        <v>3207</v>
      </c>
      <c r="D1889" s="190" t="s">
        <v>169</v>
      </c>
      <c r="E1889" s="210">
        <v>10510</v>
      </c>
      <c r="F1889" s="35">
        <v>41787</v>
      </c>
      <c r="G1889" s="42">
        <v>10510</v>
      </c>
      <c r="H1889" s="630">
        <f t="shared" si="30"/>
        <v>0</v>
      </c>
      <c r="I1889" s="621" t="s">
        <v>162</v>
      </c>
    </row>
    <row r="1890" spans="1:9" x14ac:dyDescent="0.25">
      <c r="A1890" s="192"/>
      <c r="B1890" s="188" t="s">
        <v>1342</v>
      </c>
      <c r="C1890" s="227" t="s">
        <v>3207</v>
      </c>
      <c r="D1890" s="190" t="s">
        <v>269</v>
      </c>
      <c r="E1890" s="210">
        <v>7343.5</v>
      </c>
      <c r="F1890" s="35">
        <v>41787</v>
      </c>
      <c r="G1890" s="42">
        <v>7343.5</v>
      </c>
      <c r="H1890" s="630">
        <f t="shared" si="30"/>
        <v>0</v>
      </c>
      <c r="I1890" s="621" t="s">
        <v>162</v>
      </c>
    </row>
    <row r="1891" spans="1:9" x14ac:dyDescent="0.25">
      <c r="A1891" s="192"/>
      <c r="B1891" s="188" t="s">
        <v>1343</v>
      </c>
      <c r="C1891" s="227" t="s">
        <v>3207</v>
      </c>
      <c r="D1891" s="190" t="s">
        <v>106</v>
      </c>
      <c r="E1891" s="210">
        <v>15470</v>
      </c>
      <c r="F1891" s="35">
        <v>41789</v>
      </c>
      <c r="G1891" s="42">
        <v>15470</v>
      </c>
      <c r="H1891" s="630">
        <f t="shared" si="30"/>
        <v>0</v>
      </c>
      <c r="I1891" s="621"/>
    </row>
    <row r="1892" spans="1:9" x14ac:dyDescent="0.25">
      <c r="A1892" s="192"/>
      <c r="B1892" s="188" t="s">
        <v>1345</v>
      </c>
      <c r="C1892" s="227" t="s">
        <v>3207</v>
      </c>
      <c r="D1892" s="190" t="s">
        <v>22</v>
      </c>
      <c r="E1892" s="210">
        <v>15897</v>
      </c>
      <c r="F1892" s="35">
        <v>41787</v>
      </c>
      <c r="G1892" s="42">
        <v>15897</v>
      </c>
      <c r="H1892" s="630">
        <f t="shared" si="30"/>
        <v>0</v>
      </c>
      <c r="I1892" s="621" t="s">
        <v>162</v>
      </c>
    </row>
    <row r="1893" spans="1:9" x14ac:dyDescent="0.25">
      <c r="A1893" s="192"/>
      <c r="B1893" s="188" t="s">
        <v>1347</v>
      </c>
      <c r="C1893" s="227" t="s">
        <v>3207</v>
      </c>
      <c r="D1893" s="190" t="s">
        <v>163</v>
      </c>
      <c r="E1893" s="210">
        <v>14047.3</v>
      </c>
      <c r="F1893" s="39" t="s">
        <v>3349</v>
      </c>
      <c r="G1893" s="54">
        <v>14047.3</v>
      </c>
      <c r="H1893" s="630">
        <f t="shared" si="30"/>
        <v>0</v>
      </c>
      <c r="I1893" s="621" t="s">
        <v>162</v>
      </c>
    </row>
    <row r="1894" spans="1:9" x14ac:dyDescent="0.25">
      <c r="A1894" s="192"/>
      <c r="B1894" s="188" t="s">
        <v>1348</v>
      </c>
      <c r="C1894" s="227" t="s">
        <v>3207</v>
      </c>
      <c r="D1894" s="190" t="s">
        <v>172</v>
      </c>
      <c r="E1894" s="210">
        <v>11633</v>
      </c>
      <c r="F1894" s="35">
        <v>41787</v>
      </c>
      <c r="G1894" s="54">
        <v>11633</v>
      </c>
      <c r="H1894" s="630">
        <f t="shared" si="30"/>
        <v>0</v>
      </c>
      <c r="I1894" s="621" t="s">
        <v>162</v>
      </c>
    </row>
    <row r="1895" spans="1:9" x14ac:dyDescent="0.25">
      <c r="A1895" s="192"/>
      <c r="B1895" s="188" t="s">
        <v>1349</v>
      </c>
      <c r="C1895" s="227" t="s">
        <v>3207</v>
      </c>
      <c r="D1895" s="190" t="s">
        <v>564</v>
      </c>
      <c r="E1895" s="210">
        <v>5472</v>
      </c>
      <c r="F1895" s="35">
        <v>41787</v>
      </c>
      <c r="G1895" s="54">
        <v>5472</v>
      </c>
      <c r="H1895" s="630">
        <f t="shared" si="30"/>
        <v>0</v>
      </c>
      <c r="I1895" s="621" t="s">
        <v>162</v>
      </c>
    </row>
    <row r="1896" spans="1:9" x14ac:dyDescent="0.25">
      <c r="A1896" s="192"/>
      <c r="B1896" s="188" t="s">
        <v>1351</v>
      </c>
      <c r="C1896" s="227" t="s">
        <v>3207</v>
      </c>
      <c r="D1896" s="190" t="s">
        <v>168</v>
      </c>
      <c r="E1896" s="210">
        <v>33056.050000000003</v>
      </c>
      <c r="F1896" s="39" t="s">
        <v>3350</v>
      </c>
      <c r="G1896" s="54">
        <v>33056.050000000003</v>
      </c>
      <c r="H1896" s="630">
        <f t="shared" si="30"/>
        <v>0</v>
      </c>
      <c r="I1896" s="621" t="s">
        <v>162</v>
      </c>
    </row>
    <row r="1897" spans="1:9" x14ac:dyDescent="0.25">
      <c r="A1897" s="192"/>
      <c r="B1897" s="188" t="s">
        <v>1352</v>
      </c>
      <c r="C1897" s="227" t="s">
        <v>3207</v>
      </c>
      <c r="D1897" s="190" t="s">
        <v>559</v>
      </c>
      <c r="E1897" s="210">
        <v>3557</v>
      </c>
      <c r="F1897" s="35">
        <v>41786</v>
      </c>
      <c r="G1897" s="42">
        <v>3557</v>
      </c>
      <c r="H1897" s="630">
        <f t="shared" si="30"/>
        <v>0</v>
      </c>
      <c r="I1897" s="621" t="s">
        <v>30</v>
      </c>
    </row>
    <row r="1898" spans="1:9" x14ac:dyDescent="0.25">
      <c r="A1898" s="192"/>
      <c r="B1898" s="188" t="s">
        <v>1354</v>
      </c>
      <c r="C1898" s="227" t="s">
        <v>3207</v>
      </c>
      <c r="D1898" s="190" t="s">
        <v>152</v>
      </c>
      <c r="E1898" s="210">
        <v>5531.5</v>
      </c>
      <c r="F1898" s="35">
        <v>41785</v>
      </c>
      <c r="G1898" s="42">
        <v>5531.5</v>
      </c>
      <c r="H1898" s="630">
        <f t="shared" si="30"/>
        <v>0</v>
      </c>
      <c r="I1898" s="621"/>
    </row>
    <row r="1899" spans="1:9" x14ac:dyDescent="0.25">
      <c r="A1899" s="192"/>
      <c r="B1899" s="188" t="s">
        <v>1355</v>
      </c>
      <c r="C1899" s="227" t="s">
        <v>3207</v>
      </c>
      <c r="D1899" s="190" t="s">
        <v>14</v>
      </c>
      <c r="E1899" s="210">
        <v>10763</v>
      </c>
      <c r="F1899" s="35">
        <v>41786</v>
      </c>
      <c r="G1899" s="42">
        <v>10763</v>
      </c>
      <c r="H1899" s="630">
        <f t="shared" si="30"/>
        <v>0</v>
      </c>
      <c r="I1899" s="621" t="s">
        <v>30</v>
      </c>
    </row>
    <row r="1900" spans="1:9" x14ac:dyDescent="0.25">
      <c r="A1900" s="192">
        <v>41786</v>
      </c>
      <c r="B1900" s="188" t="s">
        <v>1357</v>
      </c>
      <c r="C1900" s="227" t="s">
        <v>3207</v>
      </c>
      <c r="D1900" s="190" t="s">
        <v>160</v>
      </c>
      <c r="E1900" s="210">
        <v>12394</v>
      </c>
      <c r="F1900" s="38" t="s">
        <v>3351</v>
      </c>
      <c r="G1900" s="42">
        <v>12394</v>
      </c>
      <c r="H1900" s="630">
        <f t="shared" si="30"/>
        <v>0</v>
      </c>
      <c r="I1900" s="621" t="s">
        <v>162</v>
      </c>
    </row>
    <row r="1901" spans="1:9" x14ac:dyDescent="0.25">
      <c r="A1901" s="192">
        <v>41786</v>
      </c>
      <c r="B1901" s="188" t="s">
        <v>1358</v>
      </c>
      <c r="C1901" s="227" t="s">
        <v>3207</v>
      </c>
      <c r="D1901" s="190" t="s">
        <v>27</v>
      </c>
      <c r="E1901" s="210">
        <v>690</v>
      </c>
      <c r="F1901" s="35">
        <v>41787</v>
      </c>
      <c r="G1901" s="42">
        <v>690</v>
      </c>
      <c r="H1901" s="630">
        <f t="shared" si="30"/>
        <v>0</v>
      </c>
      <c r="I1901" s="623" t="s">
        <v>27</v>
      </c>
    </row>
    <row r="1902" spans="1:9" x14ac:dyDescent="0.25">
      <c r="A1902" s="192">
        <v>41786</v>
      </c>
      <c r="B1902" s="188" t="s">
        <v>1360</v>
      </c>
      <c r="C1902" s="227" t="s">
        <v>3207</v>
      </c>
      <c r="D1902" s="190" t="s">
        <v>269</v>
      </c>
      <c r="E1902" s="210">
        <v>6688.4</v>
      </c>
      <c r="F1902" s="35">
        <v>41786</v>
      </c>
      <c r="G1902" s="42">
        <v>6688.4</v>
      </c>
      <c r="H1902" s="630">
        <f t="shared" si="30"/>
        <v>0</v>
      </c>
      <c r="I1902" s="621"/>
    </row>
    <row r="1903" spans="1:9" x14ac:dyDescent="0.25">
      <c r="A1903" s="192">
        <v>41786</v>
      </c>
      <c r="B1903" s="188" t="s">
        <v>1361</v>
      </c>
      <c r="C1903" s="227" t="s">
        <v>3207</v>
      </c>
      <c r="D1903" s="190" t="s">
        <v>70</v>
      </c>
      <c r="E1903" s="210">
        <v>1361</v>
      </c>
      <c r="F1903" s="35">
        <v>41786</v>
      </c>
      <c r="G1903" s="42">
        <v>1361</v>
      </c>
      <c r="H1903" s="630">
        <f t="shared" si="30"/>
        <v>0</v>
      </c>
      <c r="I1903" s="621"/>
    </row>
    <row r="1904" spans="1:9" x14ac:dyDescent="0.25">
      <c r="A1904" s="192">
        <v>41786</v>
      </c>
      <c r="B1904" s="188" t="s">
        <v>1363</v>
      </c>
      <c r="C1904" s="227" t="s">
        <v>3207</v>
      </c>
      <c r="D1904" s="190" t="s">
        <v>269</v>
      </c>
      <c r="E1904" s="210">
        <v>3402</v>
      </c>
      <c r="F1904" s="35">
        <v>41786</v>
      </c>
      <c r="G1904" s="42">
        <v>3402</v>
      </c>
      <c r="H1904" s="630">
        <f t="shared" si="30"/>
        <v>0</v>
      </c>
      <c r="I1904" s="621"/>
    </row>
    <row r="1905" spans="1:9" x14ac:dyDescent="0.25">
      <c r="A1905" s="192">
        <v>41786</v>
      </c>
      <c r="B1905" s="188" t="s">
        <v>1364</v>
      </c>
      <c r="C1905" s="227" t="s">
        <v>3207</v>
      </c>
      <c r="D1905" s="190" t="s">
        <v>68</v>
      </c>
      <c r="E1905" s="210">
        <v>948.2</v>
      </c>
      <c r="F1905" s="35">
        <v>41786</v>
      </c>
      <c r="G1905" s="42">
        <v>948.2</v>
      </c>
      <c r="H1905" s="630">
        <f t="shared" si="30"/>
        <v>0</v>
      </c>
      <c r="I1905" s="621"/>
    </row>
    <row r="1906" spans="1:9" x14ac:dyDescent="0.25">
      <c r="A1906" s="192">
        <v>41786</v>
      </c>
      <c r="B1906" s="188" t="s">
        <v>1365</v>
      </c>
      <c r="C1906" s="227" t="s">
        <v>3207</v>
      </c>
      <c r="D1906" s="190" t="s">
        <v>62</v>
      </c>
      <c r="E1906" s="210">
        <v>7948</v>
      </c>
      <c r="F1906" s="35">
        <v>41787</v>
      </c>
      <c r="G1906" s="42">
        <v>7948</v>
      </c>
      <c r="H1906" s="630">
        <f t="shared" si="30"/>
        <v>0</v>
      </c>
      <c r="I1906" s="621" t="s">
        <v>65</v>
      </c>
    </row>
    <row r="1907" spans="1:9" x14ac:dyDescent="0.25">
      <c r="A1907" s="192">
        <v>41786</v>
      </c>
      <c r="B1907" s="188" t="s">
        <v>1366</v>
      </c>
      <c r="C1907" s="227" t="s">
        <v>3207</v>
      </c>
      <c r="D1907" s="190" t="s">
        <v>28</v>
      </c>
      <c r="E1907" s="210">
        <v>11342.1</v>
      </c>
      <c r="F1907" s="35">
        <v>41786</v>
      </c>
      <c r="G1907" s="42">
        <v>11342.1</v>
      </c>
      <c r="H1907" s="630">
        <f t="shared" si="30"/>
        <v>0</v>
      </c>
      <c r="I1907" s="621"/>
    </row>
    <row r="1908" spans="1:9" x14ac:dyDescent="0.25">
      <c r="A1908" s="192">
        <v>41786</v>
      </c>
      <c r="B1908" s="188" t="s">
        <v>1367</v>
      </c>
      <c r="C1908" s="227" t="s">
        <v>3207</v>
      </c>
      <c r="D1908" s="190" t="s">
        <v>8</v>
      </c>
      <c r="E1908" s="210">
        <v>286</v>
      </c>
      <c r="F1908" s="35">
        <v>41786</v>
      </c>
      <c r="G1908" s="42">
        <v>286</v>
      </c>
      <c r="H1908" s="630">
        <f t="shared" si="30"/>
        <v>0</v>
      </c>
      <c r="I1908" s="621"/>
    </row>
    <row r="1909" spans="1:9" x14ac:dyDescent="0.25">
      <c r="A1909" s="192">
        <v>41786</v>
      </c>
      <c r="B1909" s="188" t="s">
        <v>1369</v>
      </c>
      <c r="C1909" s="227" t="s">
        <v>3207</v>
      </c>
      <c r="D1909" s="190" t="s">
        <v>123</v>
      </c>
      <c r="E1909" s="210">
        <v>1573.5</v>
      </c>
      <c r="F1909" s="38" t="s">
        <v>3352</v>
      </c>
      <c r="G1909" s="42">
        <v>1573.5</v>
      </c>
      <c r="H1909" s="630">
        <f t="shared" si="30"/>
        <v>0</v>
      </c>
      <c r="I1909" s="621"/>
    </row>
    <row r="1910" spans="1:9" x14ac:dyDescent="0.25">
      <c r="A1910" s="192">
        <v>41786</v>
      </c>
      <c r="B1910" s="188" t="s">
        <v>1370</v>
      </c>
      <c r="C1910" s="227" t="s">
        <v>3207</v>
      </c>
      <c r="D1910" s="190" t="s">
        <v>11</v>
      </c>
      <c r="E1910" s="210">
        <v>21982.400000000001</v>
      </c>
      <c r="F1910" s="38">
        <v>41808</v>
      </c>
      <c r="G1910" s="219">
        <v>21982.400000000001</v>
      </c>
      <c r="H1910" s="630">
        <f t="shared" si="30"/>
        <v>0</v>
      </c>
      <c r="I1910" s="621" t="s">
        <v>65</v>
      </c>
    </row>
    <row r="1911" spans="1:9" x14ac:dyDescent="0.25">
      <c r="A1911" s="192">
        <v>41786</v>
      </c>
      <c r="B1911" s="188" t="s">
        <v>1371</v>
      </c>
      <c r="C1911" s="227" t="s">
        <v>3207</v>
      </c>
      <c r="D1911" s="190" t="s">
        <v>3163</v>
      </c>
      <c r="E1911" s="210">
        <v>17037.5</v>
      </c>
      <c r="F1911" s="35">
        <v>41786</v>
      </c>
      <c r="G1911" s="42">
        <v>17037.5</v>
      </c>
      <c r="H1911" s="630">
        <f t="shared" si="30"/>
        <v>0</v>
      </c>
      <c r="I1911" s="621" t="s">
        <v>21</v>
      </c>
    </row>
    <row r="1912" spans="1:9" x14ac:dyDescent="0.25">
      <c r="A1912" s="192">
        <v>41786</v>
      </c>
      <c r="B1912" s="188" t="s">
        <v>1373</v>
      </c>
      <c r="C1912" s="227" t="s">
        <v>3207</v>
      </c>
      <c r="D1912" s="190" t="s">
        <v>501</v>
      </c>
      <c r="E1912" s="210">
        <v>1888.5</v>
      </c>
      <c r="F1912" s="35">
        <v>41786</v>
      </c>
      <c r="G1912" s="42">
        <v>1888.5</v>
      </c>
      <c r="H1912" s="630">
        <f t="shared" si="30"/>
        <v>0</v>
      </c>
      <c r="I1912" s="621"/>
    </row>
    <row r="1913" spans="1:9" x14ac:dyDescent="0.25">
      <c r="A1913" s="192">
        <v>41786</v>
      </c>
      <c r="B1913" s="188" t="s">
        <v>1374</v>
      </c>
      <c r="C1913" s="227" t="s">
        <v>3207</v>
      </c>
      <c r="D1913" s="190" t="s">
        <v>55</v>
      </c>
      <c r="E1913" s="210">
        <v>9714.2000000000007</v>
      </c>
      <c r="F1913" s="35">
        <v>41786</v>
      </c>
      <c r="G1913" s="42">
        <v>9714.2000000000007</v>
      </c>
      <c r="H1913" s="630">
        <f t="shared" si="30"/>
        <v>0</v>
      </c>
      <c r="I1913" s="621"/>
    </row>
    <row r="1914" spans="1:9" x14ac:dyDescent="0.25">
      <c r="A1914" s="192">
        <v>41786</v>
      </c>
      <c r="B1914" s="188" t="s">
        <v>1375</v>
      </c>
      <c r="C1914" s="227" t="s">
        <v>3207</v>
      </c>
      <c r="D1914" s="190" t="s">
        <v>16</v>
      </c>
      <c r="E1914" s="210">
        <v>40154.65</v>
      </c>
      <c r="F1914" s="38">
        <v>41816</v>
      </c>
      <c r="G1914" s="219">
        <v>40154.65</v>
      </c>
      <c r="H1914" s="630">
        <f t="shared" si="30"/>
        <v>0</v>
      </c>
      <c r="I1914" s="621" t="s">
        <v>12</v>
      </c>
    </row>
    <row r="1915" spans="1:9" x14ac:dyDescent="0.25">
      <c r="A1915" s="192">
        <v>41786</v>
      </c>
      <c r="B1915" s="188" t="s">
        <v>1377</v>
      </c>
      <c r="C1915" s="227" t="s">
        <v>3207</v>
      </c>
      <c r="D1915" s="190" t="s">
        <v>3353</v>
      </c>
      <c r="E1915" s="210">
        <v>2896</v>
      </c>
      <c r="F1915" s="35">
        <v>41786</v>
      </c>
      <c r="G1915" s="42">
        <v>2896</v>
      </c>
      <c r="H1915" s="630">
        <f t="shared" si="30"/>
        <v>0</v>
      </c>
      <c r="I1915" s="621"/>
    </row>
    <row r="1916" spans="1:9" x14ac:dyDescent="0.25">
      <c r="A1916" s="192">
        <v>41786</v>
      </c>
      <c r="B1916" s="188" t="s">
        <v>1378</v>
      </c>
      <c r="C1916" s="227" t="s">
        <v>3207</v>
      </c>
      <c r="D1916" s="190" t="s">
        <v>54</v>
      </c>
      <c r="E1916" s="210">
        <v>9146</v>
      </c>
      <c r="F1916" s="35">
        <v>41787</v>
      </c>
      <c r="G1916" s="42">
        <v>9146</v>
      </c>
      <c r="H1916" s="630">
        <f t="shared" si="30"/>
        <v>0</v>
      </c>
      <c r="I1916" s="621" t="s">
        <v>30</v>
      </c>
    </row>
    <row r="1917" spans="1:9" x14ac:dyDescent="0.25">
      <c r="A1917" s="192">
        <v>41786</v>
      </c>
      <c r="B1917" s="188" t="s">
        <v>1379</v>
      </c>
      <c r="C1917" s="227" t="s">
        <v>3207</v>
      </c>
      <c r="D1917" s="190" t="s">
        <v>250</v>
      </c>
      <c r="E1917" s="210">
        <v>12664.8</v>
      </c>
      <c r="F1917" s="45" t="s">
        <v>3354</v>
      </c>
      <c r="G1917" s="42">
        <v>12664.8</v>
      </c>
      <c r="H1917" s="630">
        <f t="shared" si="30"/>
        <v>0</v>
      </c>
      <c r="I1917" s="621" t="s">
        <v>21</v>
      </c>
    </row>
    <row r="1918" spans="1:9" x14ac:dyDescent="0.25">
      <c r="A1918" s="192">
        <v>41786</v>
      </c>
      <c r="B1918" s="188" t="s">
        <v>1381</v>
      </c>
      <c r="C1918" s="227" t="s">
        <v>3207</v>
      </c>
      <c r="D1918" s="190" t="s">
        <v>54</v>
      </c>
      <c r="E1918" s="210">
        <v>1291</v>
      </c>
      <c r="F1918" s="35">
        <v>41787</v>
      </c>
      <c r="G1918" s="42">
        <v>1291</v>
      </c>
      <c r="H1918" s="630">
        <f t="shared" si="30"/>
        <v>0</v>
      </c>
      <c r="I1918" s="621" t="s">
        <v>30</v>
      </c>
    </row>
    <row r="1919" spans="1:9" x14ac:dyDescent="0.25">
      <c r="A1919" s="192">
        <v>41786</v>
      </c>
      <c r="B1919" s="188" t="s">
        <v>1383</v>
      </c>
      <c r="C1919" s="227" t="s">
        <v>3207</v>
      </c>
      <c r="D1919" s="190" t="s">
        <v>2830</v>
      </c>
      <c r="E1919" s="210">
        <v>1224</v>
      </c>
      <c r="F1919" s="35">
        <v>41786</v>
      </c>
      <c r="G1919" s="42">
        <v>1224</v>
      </c>
      <c r="H1919" s="630">
        <f t="shared" si="30"/>
        <v>0</v>
      </c>
      <c r="I1919" s="621" t="s">
        <v>21</v>
      </c>
    </row>
    <row r="1920" spans="1:9" x14ac:dyDescent="0.25">
      <c r="A1920" s="192">
        <v>41786</v>
      </c>
      <c r="B1920" s="188" t="s">
        <v>1386</v>
      </c>
      <c r="C1920" s="227" t="s">
        <v>3207</v>
      </c>
      <c r="D1920" s="190" t="s">
        <v>366</v>
      </c>
      <c r="E1920" s="210">
        <v>2265.5</v>
      </c>
      <c r="F1920" s="35">
        <v>41786</v>
      </c>
      <c r="G1920" s="42">
        <v>2265.5</v>
      </c>
      <c r="H1920" s="630">
        <f t="shared" si="30"/>
        <v>0</v>
      </c>
      <c r="I1920" s="621" t="s">
        <v>21</v>
      </c>
    </row>
    <row r="1921" spans="1:9" x14ac:dyDescent="0.25">
      <c r="A1921" s="192">
        <v>41786</v>
      </c>
      <c r="B1921" s="188" t="s">
        <v>1387</v>
      </c>
      <c r="C1921" s="227" t="s">
        <v>3207</v>
      </c>
      <c r="D1921" s="190" t="s">
        <v>255</v>
      </c>
      <c r="E1921" s="210">
        <v>8057</v>
      </c>
      <c r="F1921" s="38" t="s">
        <v>3436</v>
      </c>
      <c r="G1921" s="42">
        <v>8057</v>
      </c>
      <c r="H1921" s="630">
        <f t="shared" si="30"/>
        <v>0</v>
      </c>
      <c r="I1921" s="621" t="s">
        <v>21</v>
      </c>
    </row>
    <row r="1922" spans="1:9" x14ac:dyDescent="0.25">
      <c r="A1922" s="192">
        <v>41786</v>
      </c>
      <c r="B1922" s="188" t="s">
        <v>1388</v>
      </c>
      <c r="C1922" s="227" t="s">
        <v>3207</v>
      </c>
      <c r="D1922" s="190" t="s">
        <v>206</v>
      </c>
      <c r="E1922" s="210">
        <v>948</v>
      </c>
      <c r="F1922" s="35">
        <v>41786</v>
      </c>
      <c r="G1922" s="42">
        <v>948</v>
      </c>
      <c r="H1922" s="630">
        <f t="shared" si="30"/>
        <v>0</v>
      </c>
      <c r="I1922" s="621" t="s">
        <v>30</v>
      </c>
    </row>
    <row r="1923" spans="1:9" x14ac:dyDescent="0.25">
      <c r="A1923" s="192">
        <v>41786</v>
      </c>
      <c r="B1923" s="188" t="s">
        <v>1389</v>
      </c>
      <c r="C1923" s="227" t="s">
        <v>3207</v>
      </c>
      <c r="D1923" s="190" t="s">
        <v>1778</v>
      </c>
      <c r="E1923" s="210">
        <v>1207.5</v>
      </c>
      <c r="F1923" s="38" t="s">
        <v>3355</v>
      </c>
      <c r="G1923" s="42">
        <v>1207.5</v>
      </c>
      <c r="H1923" s="630">
        <f t="shared" si="30"/>
        <v>0</v>
      </c>
      <c r="I1923" s="621" t="s">
        <v>30</v>
      </c>
    </row>
    <row r="1924" spans="1:9" x14ac:dyDescent="0.25">
      <c r="A1924" s="192">
        <v>41786</v>
      </c>
      <c r="B1924" s="188" t="s">
        <v>1391</v>
      </c>
      <c r="C1924" s="227" t="s">
        <v>3207</v>
      </c>
      <c r="D1924" s="190" t="s">
        <v>338</v>
      </c>
      <c r="E1924" s="210">
        <v>224.6</v>
      </c>
      <c r="F1924" s="35">
        <v>41786</v>
      </c>
      <c r="G1924" s="42">
        <v>224.6</v>
      </c>
      <c r="H1924" s="630">
        <f t="shared" si="30"/>
        <v>0</v>
      </c>
      <c r="I1924" s="621" t="s">
        <v>30</v>
      </c>
    </row>
    <row r="1925" spans="1:9" x14ac:dyDescent="0.25">
      <c r="A1925" s="192">
        <v>41786</v>
      </c>
      <c r="B1925" s="188" t="s">
        <v>1392</v>
      </c>
      <c r="C1925" s="227" t="s">
        <v>3207</v>
      </c>
      <c r="D1925" s="190" t="s">
        <v>130</v>
      </c>
      <c r="E1925" s="210">
        <v>5515</v>
      </c>
      <c r="F1925" s="35">
        <v>41786</v>
      </c>
      <c r="G1925" s="42">
        <v>5515</v>
      </c>
      <c r="H1925" s="630">
        <f t="shared" si="30"/>
        <v>0</v>
      </c>
      <c r="I1925" s="621" t="s">
        <v>21</v>
      </c>
    </row>
    <row r="1926" spans="1:9" x14ac:dyDescent="0.25">
      <c r="A1926" s="192">
        <v>41786</v>
      </c>
      <c r="B1926" s="188" t="s">
        <v>1393</v>
      </c>
      <c r="C1926" s="227" t="s">
        <v>3207</v>
      </c>
      <c r="D1926" s="190" t="s">
        <v>2409</v>
      </c>
      <c r="E1926" s="210">
        <v>2057.4</v>
      </c>
      <c r="F1926" s="39" t="s">
        <v>3356</v>
      </c>
      <c r="G1926" s="42">
        <v>2057.4</v>
      </c>
      <c r="H1926" s="630">
        <f t="shared" si="30"/>
        <v>0</v>
      </c>
      <c r="I1926" s="621" t="s">
        <v>30</v>
      </c>
    </row>
    <row r="1927" spans="1:9" x14ac:dyDescent="0.25">
      <c r="A1927" s="192">
        <v>41786</v>
      </c>
      <c r="B1927" s="188" t="s">
        <v>1394</v>
      </c>
      <c r="C1927" s="227" t="s">
        <v>3207</v>
      </c>
      <c r="D1927" s="190" t="s">
        <v>29</v>
      </c>
      <c r="E1927" s="210">
        <v>4328</v>
      </c>
      <c r="F1927" s="35">
        <v>41786</v>
      </c>
      <c r="G1927" s="42">
        <v>4328</v>
      </c>
      <c r="H1927" s="630">
        <f t="shared" ref="H1927:H1990" si="31">E1927-G1927</f>
        <v>0</v>
      </c>
      <c r="I1927" s="621" t="s">
        <v>30</v>
      </c>
    </row>
    <row r="1928" spans="1:9" x14ac:dyDescent="0.25">
      <c r="A1928" s="192">
        <v>41786</v>
      </c>
      <c r="B1928" s="188" t="s">
        <v>1396</v>
      </c>
      <c r="C1928" s="227" t="s">
        <v>3207</v>
      </c>
      <c r="D1928" s="190" t="s">
        <v>47</v>
      </c>
      <c r="E1928" s="210">
        <v>3026.4</v>
      </c>
      <c r="F1928" s="35">
        <v>41786</v>
      </c>
      <c r="G1928" s="42">
        <v>3026.4</v>
      </c>
      <c r="H1928" s="630">
        <f t="shared" si="31"/>
        <v>0</v>
      </c>
      <c r="I1928" s="621" t="s">
        <v>21</v>
      </c>
    </row>
    <row r="1929" spans="1:9" x14ac:dyDescent="0.25">
      <c r="A1929" s="192">
        <v>41786</v>
      </c>
      <c r="B1929" s="188" t="s">
        <v>1398</v>
      </c>
      <c r="C1929" s="227" t="s">
        <v>3207</v>
      </c>
      <c r="D1929" s="190" t="s">
        <v>3357</v>
      </c>
      <c r="E1929" s="210">
        <v>2425.1999999999998</v>
      </c>
      <c r="F1929" s="35">
        <v>41786</v>
      </c>
      <c r="G1929" s="42">
        <v>2425.1999999999998</v>
      </c>
      <c r="H1929" s="630">
        <f t="shared" si="31"/>
        <v>0</v>
      </c>
      <c r="I1929" s="621" t="s">
        <v>30</v>
      </c>
    </row>
    <row r="1930" spans="1:9" x14ac:dyDescent="0.25">
      <c r="A1930" s="192">
        <v>41786</v>
      </c>
      <c r="B1930" s="188" t="s">
        <v>1399</v>
      </c>
      <c r="C1930" s="227" t="s">
        <v>3207</v>
      </c>
      <c r="D1930" s="190" t="s">
        <v>260</v>
      </c>
      <c r="E1930" s="210">
        <v>620</v>
      </c>
      <c r="F1930" s="35">
        <v>41786</v>
      </c>
      <c r="G1930" s="42">
        <v>620</v>
      </c>
      <c r="H1930" s="630">
        <f t="shared" si="31"/>
        <v>0</v>
      </c>
      <c r="I1930" s="621" t="s">
        <v>543</v>
      </c>
    </row>
    <row r="1931" spans="1:9" x14ac:dyDescent="0.25">
      <c r="A1931" s="192">
        <v>41786</v>
      </c>
      <c r="B1931" s="188" t="s">
        <v>1400</v>
      </c>
      <c r="C1931" s="227" t="s">
        <v>3207</v>
      </c>
      <c r="D1931" s="190" t="s">
        <v>257</v>
      </c>
      <c r="E1931" s="210">
        <v>14144.4</v>
      </c>
      <c r="F1931" s="35">
        <v>41781</v>
      </c>
      <c r="G1931" s="42">
        <v>14144.4</v>
      </c>
      <c r="H1931" s="630">
        <f t="shared" si="31"/>
        <v>0</v>
      </c>
      <c r="I1931" s="621" t="s">
        <v>217</v>
      </c>
    </row>
    <row r="1932" spans="1:9" x14ac:dyDescent="0.25">
      <c r="A1932" s="192">
        <v>41786</v>
      </c>
      <c r="B1932" s="188" t="s">
        <v>1401</v>
      </c>
      <c r="C1932" s="227" t="s">
        <v>3207</v>
      </c>
      <c r="D1932" s="190" t="s">
        <v>307</v>
      </c>
      <c r="E1932" s="210">
        <v>12017.1</v>
      </c>
      <c r="F1932" s="35">
        <v>41781</v>
      </c>
      <c r="G1932" s="42">
        <v>12017.1</v>
      </c>
      <c r="H1932" s="630">
        <f t="shared" si="31"/>
        <v>0</v>
      </c>
      <c r="I1932" s="621" t="s">
        <v>217</v>
      </c>
    </row>
    <row r="1933" spans="1:9" x14ac:dyDescent="0.25">
      <c r="A1933" s="192">
        <v>41786</v>
      </c>
      <c r="B1933" s="188" t="s">
        <v>1403</v>
      </c>
      <c r="C1933" s="227" t="s">
        <v>3207</v>
      </c>
      <c r="D1933" s="190" t="s">
        <v>163</v>
      </c>
      <c r="E1933" s="210">
        <v>1665</v>
      </c>
      <c r="F1933" s="35">
        <v>41786</v>
      </c>
      <c r="G1933" s="42">
        <v>1665</v>
      </c>
      <c r="H1933" s="630">
        <f t="shared" si="31"/>
        <v>0</v>
      </c>
      <c r="I1933" s="621"/>
    </row>
    <row r="1934" spans="1:9" x14ac:dyDescent="0.25">
      <c r="A1934" s="192">
        <v>41786</v>
      </c>
      <c r="B1934" s="188" t="s">
        <v>1405</v>
      </c>
      <c r="C1934" s="227" t="s">
        <v>3207</v>
      </c>
      <c r="D1934" s="190" t="s">
        <v>51</v>
      </c>
      <c r="E1934" s="210">
        <v>2250.5</v>
      </c>
      <c r="F1934" s="38" t="s">
        <v>3358</v>
      </c>
      <c r="G1934" s="42">
        <v>2250.5</v>
      </c>
      <c r="H1934" s="630">
        <f t="shared" si="31"/>
        <v>0</v>
      </c>
      <c r="I1934" s="621"/>
    </row>
    <row r="1935" spans="1:9" x14ac:dyDescent="0.25">
      <c r="A1935" s="192">
        <v>41786</v>
      </c>
      <c r="B1935" s="188" t="s">
        <v>1406</v>
      </c>
      <c r="C1935" s="227" t="s">
        <v>3207</v>
      </c>
      <c r="D1935" s="190" t="s">
        <v>144</v>
      </c>
      <c r="E1935" s="210">
        <v>3082</v>
      </c>
      <c r="F1935" s="35">
        <v>41787</v>
      </c>
      <c r="G1935" s="42">
        <v>3082</v>
      </c>
      <c r="H1935" s="630">
        <f t="shared" si="31"/>
        <v>0</v>
      </c>
      <c r="I1935" s="621" t="s">
        <v>217</v>
      </c>
    </row>
    <row r="1936" spans="1:9" x14ac:dyDescent="0.25">
      <c r="A1936" s="192">
        <v>41786</v>
      </c>
      <c r="B1936" s="188" t="s">
        <v>1407</v>
      </c>
      <c r="C1936" s="227" t="s">
        <v>3207</v>
      </c>
      <c r="D1936" s="190" t="s">
        <v>20</v>
      </c>
      <c r="E1936" s="210">
        <v>3663</v>
      </c>
      <c r="F1936" s="35">
        <v>41787</v>
      </c>
      <c r="G1936" s="42">
        <v>3663</v>
      </c>
      <c r="H1936" s="630">
        <f t="shared" si="31"/>
        <v>0</v>
      </c>
      <c r="I1936" s="621" t="s">
        <v>217</v>
      </c>
    </row>
    <row r="1937" spans="1:9" x14ac:dyDescent="0.25">
      <c r="A1937" s="192">
        <v>41786</v>
      </c>
      <c r="B1937" s="188" t="s">
        <v>1409</v>
      </c>
      <c r="C1937" s="227" t="s">
        <v>3207</v>
      </c>
      <c r="D1937" s="190" t="s">
        <v>576</v>
      </c>
      <c r="E1937" s="210">
        <v>1754.4</v>
      </c>
      <c r="F1937" s="35">
        <v>41787</v>
      </c>
      <c r="G1937" s="42">
        <v>1754.4</v>
      </c>
      <c r="H1937" s="630">
        <f t="shared" si="31"/>
        <v>0</v>
      </c>
      <c r="I1937" s="621" t="s">
        <v>217</v>
      </c>
    </row>
    <row r="1938" spans="1:9" x14ac:dyDescent="0.25">
      <c r="A1938" s="192">
        <v>41786</v>
      </c>
      <c r="B1938" s="188" t="s">
        <v>1410</v>
      </c>
      <c r="C1938" s="227" t="s">
        <v>3207</v>
      </c>
      <c r="D1938" s="190" t="s">
        <v>665</v>
      </c>
      <c r="E1938" s="210">
        <v>14858</v>
      </c>
      <c r="F1938" s="35">
        <v>41786</v>
      </c>
      <c r="G1938" s="42">
        <v>14858</v>
      </c>
      <c r="H1938" s="630">
        <f t="shared" si="31"/>
        <v>0</v>
      </c>
      <c r="I1938" s="621"/>
    </row>
    <row r="1939" spans="1:9" x14ac:dyDescent="0.25">
      <c r="A1939" s="192">
        <v>41786</v>
      </c>
      <c r="B1939" s="188" t="s">
        <v>1411</v>
      </c>
      <c r="C1939" s="227" t="s">
        <v>3207</v>
      </c>
      <c r="D1939" s="190" t="s">
        <v>18</v>
      </c>
      <c r="E1939" s="210">
        <v>908</v>
      </c>
      <c r="F1939" s="35">
        <v>41786</v>
      </c>
      <c r="G1939" s="42">
        <v>908</v>
      </c>
      <c r="H1939" s="630">
        <f t="shared" si="31"/>
        <v>0</v>
      </c>
      <c r="I1939" s="621"/>
    </row>
    <row r="1940" spans="1:9" x14ac:dyDescent="0.25">
      <c r="A1940" s="192">
        <v>41786</v>
      </c>
      <c r="B1940" s="188" t="s">
        <v>1413</v>
      </c>
      <c r="C1940" s="227" t="s">
        <v>3207</v>
      </c>
      <c r="D1940" s="190" t="s">
        <v>52</v>
      </c>
      <c r="E1940" s="210">
        <v>2457.6</v>
      </c>
      <c r="F1940" s="35">
        <v>41786</v>
      </c>
      <c r="G1940" s="42">
        <v>2457.6</v>
      </c>
      <c r="H1940" s="630">
        <f t="shared" si="31"/>
        <v>0</v>
      </c>
      <c r="I1940" s="621" t="s">
        <v>12</v>
      </c>
    </row>
    <row r="1941" spans="1:9" x14ac:dyDescent="0.25">
      <c r="A1941" s="192">
        <v>41786</v>
      </c>
      <c r="B1941" s="188" t="s">
        <v>1414</v>
      </c>
      <c r="C1941" s="227" t="s">
        <v>3207</v>
      </c>
      <c r="D1941" s="190" t="s">
        <v>1607</v>
      </c>
      <c r="E1941" s="210">
        <v>3629.1</v>
      </c>
      <c r="F1941" s="35">
        <v>41786</v>
      </c>
      <c r="G1941" s="42">
        <v>3629.1</v>
      </c>
      <c r="H1941" s="630">
        <f t="shared" si="31"/>
        <v>0</v>
      </c>
      <c r="I1941" s="621"/>
    </row>
    <row r="1942" spans="1:9" x14ac:dyDescent="0.25">
      <c r="A1942" s="192">
        <v>41786</v>
      </c>
      <c r="B1942" s="188" t="s">
        <v>1415</v>
      </c>
      <c r="C1942" s="227" t="s">
        <v>3207</v>
      </c>
      <c r="D1942" s="190" t="s">
        <v>99</v>
      </c>
      <c r="E1942" s="210">
        <v>2040.5</v>
      </c>
      <c r="F1942" s="35">
        <v>41787</v>
      </c>
      <c r="G1942" s="42">
        <v>2040.5</v>
      </c>
      <c r="H1942" s="630">
        <f t="shared" si="31"/>
        <v>0</v>
      </c>
      <c r="I1942" s="621" t="s">
        <v>217</v>
      </c>
    </row>
    <row r="1943" spans="1:9" x14ac:dyDescent="0.25">
      <c r="A1943" s="192">
        <v>41786</v>
      </c>
      <c r="B1943" s="188" t="s">
        <v>1417</v>
      </c>
      <c r="C1943" s="227" t="s">
        <v>3207</v>
      </c>
      <c r="D1943" s="190" t="s">
        <v>1828</v>
      </c>
      <c r="E1943" s="210">
        <v>870</v>
      </c>
      <c r="F1943" s="35">
        <v>41787</v>
      </c>
      <c r="G1943" s="42">
        <v>870</v>
      </c>
      <c r="H1943" s="630">
        <f t="shared" si="31"/>
        <v>0</v>
      </c>
      <c r="I1943" s="621" t="s">
        <v>217</v>
      </c>
    </row>
    <row r="1944" spans="1:9" x14ac:dyDescent="0.25">
      <c r="A1944" s="192">
        <v>41786</v>
      </c>
      <c r="B1944" s="188" t="s">
        <v>1418</v>
      </c>
      <c r="C1944" s="227" t="s">
        <v>3207</v>
      </c>
      <c r="D1944" s="190" t="s">
        <v>689</v>
      </c>
      <c r="E1944" s="210">
        <v>15860</v>
      </c>
      <c r="F1944" s="39" t="s">
        <v>4038</v>
      </c>
      <c r="G1944" s="253">
        <v>14876</v>
      </c>
      <c r="H1944" s="632">
        <f t="shared" si="31"/>
        <v>984</v>
      </c>
      <c r="I1944" s="621" t="s">
        <v>217</v>
      </c>
    </row>
    <row r="1945" spans="1:9" x14ac:dyDescent="0.25">
      <c r="A1945" s="192">
        <v>41786</v>
      </c>
      <c r="B1945" s="188" t="s">
        <v>1419</v>
      </c>
      <c r="C1945" s="227" t="s">
        <v>3207</v>
      </c>
      <c r="D1945" s="190" t="s">
        <v>330</v>
      </c>
      <c r="E1945" s="210">
        <v>5547.6</v>
      </c>
      <c r="F1945" s="35">
        <v>41786</v>
      </c>
      <c r="G1945" s="42">
        <v>5547.6</v>
      </c>
      <c r="H1945" s="630">
        <f t="shared" si="31"/>
        <v>0</v>
      </c>
      <c r="I1945" s="621" t="s">
        <v>12</v>
      </c>
    </row>
    <row r="1946" spans="1:9" x14ac:dyDescent="0.25">
      <c r="A1946" s="192">
        <v>41786</v>
      </c>
      <c r="B1946" s="188" t="s">
        <v>1421</v>
      </c>
      <c r="C1946" s="227" t="s">
        <v>3207</v>
      </c>
      <c r="D1946" s="190" t="s">
        <v>22</v>
      </c>
      <c r="E1946" s="210">
        <v>1612.6</v>
      </c>
      <c r="F1946" s="35">
        <v>41786</v>
      </c>
      <c r="G1946" s="42">
        <v>1612.6</v>
      </c>
      <c r="H1946" s="630">
        <f t="shared" si="31"/>
        <v>0</v>
      </c>
      <c r="I1946" s="621"/>
    </row>
    <row r="1947" spans="1:9" x14ac:dyDescent="0.25">
      <c r="A1947" s="192">
        <v>41786</v>
      </c>
      <c r="B1947" s="188" t="s">
        <v>1422</v>
      </c>
      <c r="C1947" s="227" t="s">
        <v>3207</v>
      </c>
      <c r="D1947" s="190" t="s">
        <v>2108</v>
      </c>
      <c r="E1947" s="210">
        <v>19239</v>
      </c>
      <c r="F1947" s="38" t="s">
        <v>3359</v>
      </c>
      <c r="G1947" s="42">
        <v>19239</v>
      </c>
      <c r="H1947" s="630">
        <f t="shared" si="31"/>
        <v>0</v>
      </c>
      <c r="I1947" s="621"/>
    </row>
    <row r="1948" spans="1:9" x14ac:dyDescent="0.25">
      <c r="A1948" s="192">
        <v>41786</v>
      </c>
      <c r="B1948" s="188" t="s">
        <v>1424</v>
      </c>
      <c r="C1948" s="227" t="s">
        <v>3207</v>
      </c>
      <c r="D1948" s="190" t="s">
        <v>8</v>
      </c>
      <c r="E1948" s="210">
        <v>879.2</v>
      </c>
      <c r="F1948" s="35">
        <v>41786</v>
      </c>
      <c r="G1948" s="42">
        <v>879.2</v>
      </c>
      <c r="H1948" s="630">
        <f t="shared" si="31"/>
        <v>0</v>
      </c>
      <c r="I1948" s="621"/>
    </row>
    <row r="1949" spans="1:9" x14ac:dyDescent="0.25">
      <c r="A1949" s="192">
        <v>41786</v>
      </c>
      <c r="B1949" s="188" t="s">
        <v>1425</v>
      </c>
      <c r="C1949" s="227" t="s">
        <v>3207</v>
      </c>
      <c r="D1949" s="190" t="s">
        <v>234</v>
      </c>
      <c r="E1949" s="210">
        <v>750.4</v>
      </c>
      <c r="F1949" s="35">
        <v>41787</v>
      </c>
      <c r="G1949" s="42">
        <v>750.4</v>
      </c>
      <c r="H1949" s="630">
        <f t="shared" si="31"/>
        <v>0</v>
      </c>
      <c r="I1949" s="621" t="s">
        <v>217</v>
      </c>
    </row>
    <row r="1950" spans="1:9" x14ac:dyDescent="0.25">
      <c r="A1950" s="192">
        <v>41786</v>
      </c>
      <c r="B1950" s="188" t="s">
        <v>1426</v>
      </c>
      <c r="C1950" s="227" t="s">
        <v>3207</v>
      </c>
      <c r="D1950" s="190" t="s">
        <v>89</v>
      </c>
      <c r="E1950" s="210">
        <v>28783.200000000001</v>
      </c>
      <c r="F1950" s="38" t="s">
        <v>3360</v>
      </c>
      <c r="G1950" s="42">
        <v>28783.200000000001</v>
      </c>
      <c r="H1950" s="630">
        <f t="shared" si="31"/>
        <v>0</v>
      </c>
      <c r="I1950" s="621" t="s">
        <v>12</v>
      </c>
    </row>
    <row r="1951" spans="1:9" x14ac:dyDescent="0.25">
      <c r="A1951" s="192">
        <v>41786</v>
      </c>
      <c r="B1951" s="188" t="s">
        <v>1427</v>
      </c>
      <c r="C1951" s="227" t="s">
        <v>3207</v>
      </c>
      <c r="D1951" s="190" t="s">
        <v>3361</v>
      </c>
      <c r="E1951" s="210">
        <v>1172.5</v>
      </c>
      <c r="F1951" s="35">
        <v>41787</v>
      </c>
      <c r="G1951" s="42">
        <v>1172.5</v>
      </c>
      <c r="H1951" s="630">
        <f t="shared" si="31"/>
        <v>0</v>
      </c>
      <c r="I1951" s="621" t="s">
        <v>65</v>
      </c>
    </row>
    <row r="1952" spans="1:9" x14ac:dyDescent="0.25">
      <c r="A1952" s="192">
        <v>41786</v>
      </c>
      <c r="B1952" s="188" t="s">
        <v>1428</v>
      </c>
      <c r="C1952" s="227" t="s">
        <v>3207</v>
      </c>
      <c r="D1952" s="190" t="s">
        <v>133</v>
      </c>
      <c r="E1952" s="210">
        <v>49781.2</v>
      </c>
      <c r="F1952" s="45" t="s">
        <v>3362</v>
      </c>
      <c r="G1952" s="42">
        <v>49781.2</v>
      </c>
      <c r="H1952" s="630">
        <f t="shared" si="31"/>
        <v>0</v>
      </c>
      <c r="I1952" s="621"/>
    </row>
    <row r="1953" spans="1:9" x14ac:dyDescent="0.25">
      <c r="A1953" s="192">
        <v>41786</v>
      </c>
      <c r="B1953" s="188" t="s">
        <v>1429</v>
      </c>
      <c r="C1953" s="227" t="s">
        <v>3207</v>
      </c>
      <c r="D1953" s="190" t="s">
        <v>68</v>
      </c>
      <c r="E1953" s="210">
        <v>1989</v>
      </c>
      <c r="F1953" s="35">
        <v>41787</v>
      </c>
      <c r="G1953" s="42">
        <v>1989</v>
      </c>
      <c r="H1953" s="630">
        <f t="shared" si="31"/>
        <v>0</v>
      </c>
      <c r="I1953" s="621" t="s">
        <v>65</v>
      </c>
    </row>
    <row r="1954" spans="1:9" x14ac:dyDescent="0.25">
      <c r="A1954" s="192">
        <v>41786</v>
      </c>
      <c r="B1954" s="188" t="s">
        <v>1430</v>
      </c>
      <c r="C1954" s="227" t="s">
        <v>3207</v>
      </c>
      <c r="D1954" s="190" t="s">
        <v>3312</v>
      </c>
      <c r="E1954" s="210">
        <v>5865</v>
      </c>
      <c r="F1954" s="35">
        <v>41787</v>
      </c>
      <c r="G1954" s="42">
        <v>5865</v>
      </c>
      <c r="H1954" s="630">
        <f t="shared" si="31"/>
        <v>0</v>
      </c>
      <c r="I1954" s="621" t="s">
        <v>65</v>
      </c>
    </row>
    <row r="1955" spans="1:9" x14ac:dyDescent="0.25">
      <c r="A1955" s="192">
        <v>41786</v>
      </c>
      <c r="B1955" s="188" t="s">
        <v>1431</v>
      </c>
      <c r="C1955" s="227" t="s">
        <v>3207</v>
      </c>
      <c r="D1955" s="190" t="s">
        <v>2956</v>
      </c>
      <c r="E1955" s="210">
        <v>30062.1</v>
      </c>
      <c r="F1955" s="35">
        <v>41787</v>
      </c>
      <c r="G1955" s="42">
        <v>30062.1</v>
      </c>
      <c r="H1955" s="630">
        <f t="shared" si="31"/>
        <v>0</v>
      </c>
      <c r="I1955" s="621" t="s">
        <v>65</v>
      </c>
    </row>
    <row r="1956" spans="1:9" x14ac:dyDescent="0.25">
      <c r="A1956" s="192">
        <v>41786</v>
      </c>
      <c r="B1956" s="188" t="s">
        <v>1432</v>
      </c>
      <c r="C1956" s="227" t="s">
        <v>3207</v>
      </c>
      <c r="D1956" s="190" t="s">
        <v>147</v>
      </c>
      <c r="E1956" s="210">
        <v>17166.599999999999</v>
      </c>
      <c r="F1956" s="35">
        <v>41787</v>
      </c>
      <c r="G1956" s="42">
        <v>17166.599999999999</v>
      </c>
      <c r="H1956" s="630">
        <f t="shared" si="31"/>
        <v>0</v>
      </c>
      <c r="I1956" s="621" t="s">
        <v>21</v>
      </c>
    </row>
    <row r="1957" spans="1:9" x14ac:dyDescent="0.25">
      <c r="A1957" s="192">
        <v>41786</v>
      </c>
      <c r="B1957" s="188" t="s">
        <v>1433</v>
      </c>
      <c r="C1957" s="227" t="s">
        <v>3207</v>
      </c>
      <c r="D1957" s="190" t="s">
        <v>39</v>
      </c>
      <c r="E1957" s="210">
        <v>1900</v>
      </c>
      <c r="F1957" s="221" t="s">
        <v>3783</v>
      </c>
      <c r="G1957" s="219">
        <v>1900</v>
      </c>
      <c r="H1957" s="630">
        <f t="shared" si="31"/>
        <v>0</v>
      </c>
      <c r="I1957" s="621"/>
    </row>
    <row r="1958" spans="1:9" x14ac:dyDescent="0.25">
      <c r="A1958" s="192">
        <v>41786</v>
      </c>
      <c r="B1958" s="188" t="s">
        <v>1435</v>
      </c>
      <c r="C1958" s="227" t="s">
        <v>3207</v>
      </c>
      <c r="D1958" s="190" t="s">
        <v>106</v>
      </c>
      <c r="E1958" s="210">
        <v>31530</v>
      </c>
      <c r="F1958" s="38">
        <v>41795</v>
      </c>
      <c r="G1958" s="219">
        <v>31530</v>
      </c>
      <c r="H1958" s="630">
        <f t="shared" si="31"/>
        <v>0</v>
      </c>
      <c r="I1958" s="621" t="s">
        <v>30</v>
      </c>
    </row>
    <row r="1959" spans="1:9" x14ac:dyDescent="0.25">
      <c r="A1959" s="192">
        <v>41786</v>
      </c>
      <c r="B1959" s="188" t="s">
        <v>1436</v>
      </c>
      <c r="C1959" s="227" t="s">
        <v>3207</v>
      </c>
      <c r="D1959" s="190" t="s">
        <v>14</v>
      </c>
      <c r="E1959" s="210">
        <v>6360</v>
      </c>
      <c r="F1959" s="35">
        <v>41787</v>
      </c>
      <c r="G1959" s="42">
        <v>6360</v>
      </c>
      <c r="H1959" s="630">
        <f t="shared" si="31"/>
        <v>0</v>
      </c>
      <c r="I1959" s="621" t="s">
        <v>27</v>
      </c>
    </row>
    <row r="1960" spans="1:9" x14ac:dyDescent="0.25">
      <c r="A1960" s="192">
        <v>41787</v>
      </c>
      <c r="B1960" s="188" t="s">
        <v>1437</v>
      </c>
      <c r="C1960" s="227" t="s">
        <v>3207</v>
      </c>
      <c r="D1960" s="190" t="s">
        <v>269</v>
      </c>
      <c r="E1960" s="210">
        <v>11456.3</v>
      </c>
      <c r="F1960" s="35">
        <v>41787</v>
      </c>
      <c r="G1960" s="42">
        <v>11456.3</v>
      </c>
      <c r="H1960" s="630">
        <f t="shared" si="31"/>
        <v>0</v>
      </c>
      <c r="I1960" s="621"/>
    </row>
    <row r="1961" spans="1:9" x14ac:dyDescent="0.25">
      <c r="A1961" s="192"/>
      <c r="B1961" s="188" t="s">
        <v>1438</v>
      </c>
      <c r="C1961" s="227" t="s">
        <v>3207</v>
      </c>
      <c r="D1961" s="190" t="s">
        <v>269</v>
      </c>
      <c r="E1961" s="210">
        <v>2084.5</v>
      </c>
      <c r="F1961" s="35">
        <v>41787</v>
      </c>
      <c r="G1961" s="42">
        <v>2084.5</v>
      </c>
      <c r="H1961" s="630">
        <f t="shared" si="31"/>
        <v>0</v>
      </c>
      <c r="I1961" s="623"/>
    </row>
    <row r="1962" spans="1:9" x14ac:dyDescent="0.25">
      <c r="A1962" s="192"/>
      <c r="B1962" s="188" t="s">
        <v>1439</v>
      </c>
      <c r="C1962" s="227" t="s">
        <v>3207</v>
      </c>
      <c r="D1962" s="190" t="s">
        <v>16</v>
      </c>
      <c r="E1962" s="210">
        <v>380723.5</v>
      </c>
      <c r="F1962" s="38">
        <v>41816</v>
      </c>
      <c r="G1962" s="219">
        <v>380723.5</v>
      </c>
      <c r="H1962" s="630">
        <f t="shared" si="31"/>
        <v>0</v>
      </c>
      <c r="I1962" s="621"/>
    </row>
    <row r="1963" spans="1:9" x14ac:dyDescent="0.25">
      <c r="A1963" s="192"/>
      <c r="B1963" s="188" t="s">
        <v>1440</v>
      </c>
      <c r="C1963" s="227" t="s">
        <v>3207</v>
      </c>
      <c r="D1963" s="190" t="s">
        <v>8</v>
      </c>
      <c r="E1963" s="210">
        <v>266</v>
      </c>
      <c r="F1963" s="35">
        <v>41787</v>
      </c>
      <c r="G1963" s="42">
        <v>266</v>
      </c>
      <c r="H1963" s="630">
        <f t="shared" si="31"/>
        <v>0</v>
      </c>
      <c r="I1963" s="621"/>
    </row>
    <row r="1964" spans="1:9" x14ac:dyDescent="0.25">
      <c r="A1964" s="192"/>
      <c r="B1964" s="188" t="s">
        <v>1441</v>
      </c>
      <c r="C1964" s="227" t="s">
        <v>3207</v>
      </c>
      <c r="D1964" s="190" t="s">
        <v>123</v>
      </c>
      <c r="E1964" s="210">
        <v>7378</v>
      </c>
      <c r="F1964" s="35">
        <v>41788</v>
      </c>
      <c r="G1964" s="42">
        <v>7378</v>
      </c>
      <c r="H1964" s="630">
        <f t="shared" si="31"/>
        <v>0</v>
      </c>
      <c r="I1964" s="621"/>
    </row>
    <row r="1965" spans="1:9" x14ac:dyDescent="0.25">
      <c r="A1965" s="192"/>
      <c r="B1965" s="188" t="s">
        <v>1442</v>
      </c>
      <c r="C1965" s="227" t="s">
        <v>3207</v>
      </c>
      <c r="D1965" s="190" t="s">
        <v>8</v>
      </c>
      <c r="E1965" s="210">
        <v>2688</v>
      </c>
      <c r="F1965" s="35">
        <v>41787</v>
      </c>
      <c r="G1965" s="42">
        <v>2688</v>
      </c>
      <c r="H1965" s="630">
        <f t="shared" si="31"/>
        <v>0</v>
      </c>
      <c r="I1965" s="621"/>
    </row>
    <row r="1966" spans="1:9" x14ac:dyDescent="0.25">
      <c r="A1966" s="192"/>
      <c r="B1966" s="188" t="s">
        <v>1444</v>
      </c>
      <c r="C1966" s="227" t="s">
        <v>3207</v>
      </c>
      <c r="D1966" s="190" t="s">
        <v>152</v>
      </c>
      <c r="E1966" s="210">
        <v>14475</v>
      </c>
      <c r="F1966" s="35">
        <v>41787</v>
      </c>
      <c r="G1966" s="42">
        <v>14475</v>
      </c>
      <c r="H1966" s="630">
        <f t="shared" si="31"/>
        <v>0</v>
      </c>
      <c r="I1966" s="621"/>
    </row>
    <row r="1967" spans="1:9" x14ac:dyDescent="0.25">
      <c r="A1967" s="192"/>
      <c r="B1967" s="188" t="s">
        <v>1445</v>
      </c>
      <c r="C1967" s="227" t="s">
        <v>3207</v>
      </c>
      <c r="D1967" s="190" t="s">
        <v>116</v>
      </c>
      <c r="E1967" s="210">
        <v>6090.5</v>
      </c>
      <c r="F1967" s="35">
        <v>41787</v>
      </c>
      <c r="G1967" s="42">
        <v>6090.5</v>
      </c>
      <c r="H1967" s="630">
        <f t="shared" si="31"/>
        <v>0</v>
      </c>
      <c r="I1967" s="621"/>
    </row>
    <row r="1968" spans="1:9" x14ac:dyDescent="0.25">
      <c r="A1968" s="192"/>
      <c r="B1968" s="188" t="s">
        <v>1446</v>
      </c>
      <c r="C1968" s="227" t="s">
        <v>3207</v>
      </c>
      <c r="D1968" s="190" t="s">
        <v>3115</v>
      </c>
      <c r="E1968" s="210">
        <v>11051.5</v>
      </c>
      <c r="F1968" s="45" t="s">
        <v>3363</v>
      </c>
      <c r="G1968" s="42">
        <v>11051.5</v>
      </c>
      <c r="H1968" s="630">
        <f t="shared" si="31"/>
        <v>0</v>
      </c>
      <c r="I1968" s="621" t="s">
        <v>3364</v>
      </c>
    </row>
    <row r="1969" spans="1:9" x14ac:dyDescent="0.25">
      <c r="A1969" s="192"/>
      <c r="B1969" s="188" t="s">
        <v>1447</v>
      </c>
      <c r="C1969" s="227" t="s">
        <v>3207</v>
      </c>
      <c r="D1969" s="190" t="s">
        <v>2519</v>
      </c>
      <c r="E1969" s="210">
        <v>3695</v>
      </c>
      <c r="F1969" s="35">
        <v>41787</v>
      </c>
      <c r="G1969" s="42">
        <v>3695</v>
      </c>
      <c r="H1969" s="630">
        <f t="shared" si="31"/>
        <v>0</v>
      </c>
      <c r="I1969" s="621" t="s">
        <v>2423</v>
      </c>
    </row>
    <row r="1970" spans="1:9" x14ac:dyDescent="0.25">
      <c r="A1970" s="187"/>
      <c r="B1970" s="188" t="s">
        <v>1448</v>
      </c>
      <c r="C1970" s="227" t="s">
        <v>3207</v>
      </c>
      <c r="D1970" s="190" t="s">
        <v>64</v>
      </c>
      <c r="E1970" s="210">
        <v>4720.5</v>
      </c>
      <c r="F1970" s="35">
        <v>41787</v>
      </c>
      <c r="G1970" s="42">
        <v>4720.5</v>
      </c>
      <c r="H1970" s="630">
        <f t="shared" si="31"/>
        <v>0</v>
      </c>
      <c r="I1970" s="621" t="s">
        <v>2423</v>
      </c>
    </row>
    <row r="1971" spans="1:9" x14ac:dyDescent="0.25">
      <c r="A1971" s="192"/>
      <c r="B1971" s="188" t="s">
        <v>1449</v>
      </c>
      <c r="C1971" s="227" t="s">
        <v>3207</v>
      </c>
      <c r="D1971" s="190" t="s">
        <v>3365</v>
      </c>
      <c r="E1971" s="210">
        <v>2080</v>
      </c>
      <c r="F1971" s="35">
        <v>41787</v>
      </c>
      <c r="G1971" s="42">
        <v>2080</v>
      </c>
      <c r="H1971" s="630">
        <f t="shared" si="31"/>
        <v>0</v>
      </c>
      <c r="I1971" s="621" t="s">
        <v>2423</v>
      </c>
    </row>
    <row r="1972" spans="1:9" x14ac:dyDescent="0.25">
      <c r="A1972" s="192"/>
      <c r="B1972" s="188" t="s">
        <v>1451</v>
      </c>
      <c r="C1972" s="227" t="s">
        <v>3207</v>
      </c>
      <c r="D1972" s="190" t="s">
        <v>55</v>
      </c>
      <c r="E1972" s="210">
        <v>5724</v>
      </c>
      <c r="F1972" s="35">
        <v>41787</v>
      </c>
      <c r="G1972" s="42">
        <v>5724</v>
      </c>
      <c r="H1972" s="630">
        <f t="shared" si="31"/>
        <v>0</v>
      </c>
      <c r="I1972" s="621"/>
    </row>
    <row r="1973" spans="1:9" x14ac:dyDescent="0.25">
      <c r="A1973" s="192"/>
      <c r="B1973" s="188" t="s">
        <v>1453</v>
      </c>
      <c r="C1973" s="227" t="s">
        <v>3207</v>
      </c>
      <c r="D1973" s="190" t="s">
        <v>68</v>
      </c>
      <c r="E1973" s="210">
        <v>2312</v>
      </c>
      <c r="F1973" s="35">
        <v>41787</v>
      </c>
      <c r="G1973" s="42">
        <v>2312</v>
      </c>
      <c r="H1973" s="630">
        <f t="shared" si="31"/>
        <v>0</v>
      </c>
      <c r="I1973" s="621" t="s">
        <v>2423</v>
      </c>
    </row>
    <row r="1974" spans="1:9" x14ac:dyDescent="0.25">
      <c r="A1974" s="192"/>
      <c r="B1974" s="188" t="s">
        <v>1454</v>
      </c>
      <c r="C1974" s="227" t="s">
        <v>3207</v>
      </c>
      <c r="D1974" s="190" t="s">
        <v>14</v>
      </c>
      <c r="E1974" s="210">
        <v>3494</v>
      </c>
      <c r="F1974" s="35">
        <v>41787</v>
      </c>
      <c r="G1974" s="42">
        <v>3494</v>
      </c>
      <c r="H1974" s="630">
        <f t="shared" si="31"/>
        <v>0</v>
      </c>
      <c r="I1974" s="621"/>
    </row>
    <row r="1975" spans="1:9" x14ac:dyDescent="0.25">
      <c r="A1975" s="192"/>
      <c r="B1975" s="188" t="s">
        <v>1455</v>
      </c>
      <c r="C1975" s="227" t="s">
        <v>3207</v>
      </c>
      <c r="D1975" s="190" t="s">
        <v>136</v>
      </c>
      <c r="E1975" s="210">
        <v>448.5</v>
      </c>
      <c r="F1975" s="35">
        <v>41787</v>
      </c>
      <c r="G1975" s="42">
        <v>448.5</v>
      </c>
      <c r="H1975" s="630">
        <f t="shared" si="31"/>
        <v>0</v>
      </c>
      <c r="I1975" s="621"/>
    </row>
    <row r="1976" spans="1:9" x14ac:dyDescent="0.25">
      <c r="A1976" s="192"/>
      <c r="B1976" s="188" t="s">
        <v>1456</v>
      </c>
      <c r="C1976" s="227" t="s">
        <v>3207</v>
      </c>
      <c r="D1976" s="190" t="s">
        <v>3366</v>
      </c>
      <c r="E1976" s="210">
        <v>1788</v>
      </c>
      <c r="F1976" s="35">
        <v>41787</v>
      </c>
      <c r="G1976" s="42">
        <v>1788</v>
      </c>
      <c r="H1976" s="630">
        <f t="shared" si="31"/>
        <v>0</v>
      </c>
      <c r="I1976" s="621" t="s">
        <v>12</v>
      </c>
    </row>
    <row r="1977" spans="1:9" x14ac:dyDescent="0.25">
      <c r="A1977" s="192"/>
      <c r="B1977" s="188" t="s">
        <v>1457</v>
      </c>
      <c r="C1977" s="227" t="s">
        <v>3207</v>
      </c>
      <c r="D1977" s="190" t="s">
        <v>260</v>
      </c>
      <c r="E1977" s="210">
        <v>276</v>
      </c>
      <c r="F1977" s="35">
        <v>41788</v>
      </c>
      <c r="G1977" s="42">
        <v>276</v>
      </c>
      <c r="H1977" s="630">
        <f t="shared" si="31"/>
        <v>0</v>
      </c>
      <c r="I1977" s="621" t="s">
        <v>30</v>
      </c>
    </row>
    <row r="1978" spans="1:9" x14ac:dyDescent="0.25">
      <c r="A1978" s="192"/>
      <c r="B1978" s="188" t="s">
        <v>1458</v>
      </c>
      <c r="C1978" s="227" t="s">
        <v>3207</v>
      </c>
      <c r="D1978" s="190" t="s">
        <v>2409</v>
      </c>
      <c r="E1978" s="210">
        <v>1681</v>
      </c>
      <c r="F1978" s="35">
        <v>41788</v>
      </c>
      <c r="G1978" s="54">
        <v>1681</v>
      </c>
      <c r="H1978" s="630">
        <f t="shared" si="31"/>
        <v>0</v>
      </c>
      <c r="I1978" s="621" t="s">
        <v>30</v>
      </c>
    </row>
    <row r="1979" spans="1:9" x14ac:dyDescent="0.25">
      <c r="A1979" s="192"/>
      <c r="B1979" s="188" t="s">
        <v>1459</v>
      </c>
      <c r="C1979" s="227" t="s">
        <v>3207</v>
      </c>
      <c r="D1979" s="190" t="s">
        <v>206</v>
      </c>
      <c r="E1979" s="210">
        <v>777</v>
      </c>
      <c r="F1979" s="35">
        <v>41788</v>
      </c>
      <c r="G1979" s="54">
        <v>777</v>
      </c>
      <c r="H1979" s="630">
        <f t="shared" si="31"/>
        <v>0</v>
      </c>
      <c r="I1979" s="621" t="s">
        <v>30</v>
      </c>
    </row>
    <row r="1980" spans="1:9" x14ac:dyDescent="0.25">
      <c r="A1980" s="192"/>
      <c r="B1980" s="188" t="s">
        <v>1460</v>
      </c>
      <c r="C1980" s="227" t="s">
        <v>3207</v>
      </c>
      <c r="D1980" s="190" t="s">
        <v>29</v>
      </c>
      <c r="E1980" s="210">
        <v>4600</v>
      </c>
      <c r="F1980" s="35">
        <v>41788</v>
      </c>
      <c r="G1980" s="54">
        <v>4600</v>
      </c>
      <c r="H1980" s="630">
        <f t="shared" si="31"/>
        <v>0</v>
      </c>
      <c r="I1980" s="621" t="s">
        <v>30</v>
      </c>
    </row>
    <row r="1981" spans="1:9" x14ac:dyDescent="0.25">
      <c r="A1981" s="192"/>
      <c r="B1981" s="188" t="s">
        <v>1461</v>
      </c>
      <c r="C1981" s="227" t="s">
        <v>3207</v>
      </c>
      <c r="D1981" s="190" t="s">
        <v>47</v>
      </c>
      <c r="E1981" s="210">
        <v>3379</v>
      </c>
      <c r="F1981" s="35">
        <v>41788</v>
      </c>
      <c r="G1981" s="54">
        <v>3379</v>
      </c>
      <c r="H1981" s="630">
        <f t="shared" si="31"/>
        <v>0</v>
      </c>
      <c r="I1981" s="621" t="s">
        <v>30</v>
      </c>
    </row>
    <row r="1982" spans="1:9" x14ac:dyDescent="0.25">
      <c r="A1982" s="192"/>
      <c r="B1982" s="188" t="s">
        <v>1463</v>
      </c>
      <c r="C1982" s="227" t="s">
        <v>3207</v>
      </c>
      <c r="D1982" s="190" t="s">
        <v>62</v>
      </c>
      <c r="E1982" s="210">
        <v>20185</v>
      </c>
      <c r="F1982" s="39" t="s">
        <v>3367</v>
      </c>
      <c r="G1982" s="42">
        <v>20185</v>
      </c>
      <c r="H1982" s="630">
        <f t="shared" si="31"/>
        <v>0</v>
      </c>
      <c r="I1982" s="621"/>
    </row>
    <row r="1983" spans="1:9" x14ac:dyDescent="0.25">
      <c r="A1983" s="192"/>
      <c r="B1983" s="188" t="s">
        <v>1465</v>
      </c>
      <c r="C1983" s="227" t="s">
        <v>3207</v>
      </c>
      <c r="D1983" s="190" t="s">
        <v>34</v>
      </c>
      <c r="E1983" s="210">
        <v>2162</v>
      </c>
      <c r="F1983" s="35">
        <v>41788</v>
      </c>
      <c r="G1983" s="54">
        <v>2162</v>
      </c>
      <c r="H1983" s="630">
        <f t="shared" si="31"/>
        <v>0</v>
      </c>
      <c r="I1983" s="621" t="s">
        <v>30</v>
      </c>
    </row>
    <row r="1984" spans="1:9" x14ac:dyDescent="0.25">
      <c r="A1984" s="192"/>
      <c r="B1984" s="188" t="s">
        <v>1466</v>
      </c>
      <c r="C1984" s="227" t="s">
        <v>3207</v>
      </c>
      <c r="D1984" s="190" t="s">
        <v>34</v>
      </c>
      <c r="E1984" s="210">
        <v>613</v>
      </c>
      <c r="F1984" s="35">
        <v>41788</v>
      </c>
      <c r="G1984" s="54">
        <v>613</v>
      </c>
      <c r="H1984" s="630">
        <f t="shared" si="31"/>
        <v>0</v>
      </c>
      <c r="I1984" s="621" t="s">
        <v>30</v>
      </c>
    </row>
    <row r="1985" spans="1:9" x14ac:dyDescent="0.25">
      <c r="A1985" s="192"/>
      <c r="B1985" s="188" t="s">
        <v>1467</v>
      </c>
      <c r="C1985" s="227" t="s">
        <v>3207</v>
      </c>
      <c r="D1985" s="190" t="s">
        <v>32</v>
      </c>
      <c r="E1985" s="210">
        <v>6001</v>
      </c>
      <c r="F1985" s="35">
        <v>41788</v>
      </c>
      <c r="G1985" s="54">
        <v>6001</v>
      </c>
      <c r="H1985" s="630">
        <f t="shared" si="31"/>
        <v>0</v>
      </c>
      <c r="I1985" s="621" t="s">
        <v>30</v>
      </c>
    </row>
    <row r="1986" spans="1:9" x14ac:dyDescent="0.25">
      <c r="A1986" s="192"/>
      <c r="B1986" s="188" t="s">
        <v>1468</v>
      </c>
      <c r="C1986" s="227" t="s">
        <v>3207</v>
      </c>
      <c r="D1986" s="190" t="s">
        <v>250</v>
      </c>
      <c r="E1986" s="210">
        <v>7488</v>
      </c>
      <c r="F1986" s="35">
        <v>41788</v>
      </c>
      <c r="G1986" s="54">
        <v>7488</v>
      </c>
      <c r="H1986" s="630">
        <f t="shared" si="31"/>
        <v>0</v>
      </c>
      <c r="I1986" s="621" t="s">
        <v>30</v>
      </c>
    </row>
    <row r="1987" spans="1:9" x14ac:dyDescent="0.25">
      <c r="A1987" s="192"/>
      <c r="B1987" s="188" t="s">
        <v>1469</v>
      </c>
      <c r="C1987" s="227" t="s">
        <v>3207</v>
      </c>
      <c r="D1987" s="190" t="s">
        <v>22</v>
      </c>
      <c r="E1987" s="210">
        <v>5948</v>
      </c>
      <c r="F1987" s="38" t="s">
        <v>3368</v>
      </c>
      <c r="G1987" s="42">
        <v>5948</v>
      </c>
      <c r="H1987" s="630">
        <f t="shared" si="31"/>
        <v>0</v>
      </c>
      <c r="I1987" s="621"/>
    </row>
    <row r="1988" spans="1:9" x14ac:dyDescent="0.25">
      <c r="A1988" s="192"/>
      <c r="B1988" s="188" t="s">
        <v>1470</v>
      </c>
      <c r="C1988" s="227" t="s">
        <v>3207</v>
      </c>
      <c r="D1988" s="190" t="s">
        <v>144</v>
      </c>
      <c r="E1988" s="210">
        <v>3385.5</v>
      </c>
      <c r="F1988" s="35">
        <v>41787</v>
      </c>
      <c r="G1988" s="42">
        <v>3385.5</v>
      </c>
      <c r="H1988" s="630">
        <f t="shared" si="31"/>
        <v>0</v>
      </c>
      <c r="I1988" s="621" t="s">
        <v>12</v>
      </c>
    </row>
    <row r="1989" spans="1:9" x14ac:dyDescent="0.25">
      <c r="A1989" s="192"/>
      <c r="B1989" s="188" t="s">
        <v>1471</v>
      </c>
      <c r="C1989" s="227" t="s">
        <v>3207</v>
      </c>
      <c r="D1989" s="190" t="s">
        <v>66</v>
      </c>
      <c r="E1989" s="210">
        <v>1632</v>
      </c>
      <c r="F1989" s="35">
        <v>41787</v>
      </c>
      <c r="G1989" s="42">
        <v>1632</v>
      </c>
      <c r="H1989" s="630">
        <f t="shared" si="31"/>
        <v>0</v>
      </c>
      <c r="I1989" s="621" t="s">
        <v>12</v>
      </c>
    </row>
    <row r="1990" spans="1:9" x14ac:dyDescent="0.25">
      <c r="A1990" s="192"/>
      <c r="B1990" s="188" t="s">
        <v>1472</v>
      </c>
      <c r="C1990" s="227" t="s">
        <v>3207</v>
      </c>
      <c r="D1990" s="190" t="s">
        <v>953</v>
      </c>
      <c r="E1990" s="210">
        <v>4395</v>
      </c>
      <c r="F1990" s="39" t="s">
        <v>3369</v>
      </c>
      <c r="G1990" s="42">
        <v>4395</v>
      </c>
      <c r="H1990" s="630">
        <f t="shared" si="31"/>
        <v>0</v>
      </c>
      <c r="I1990" s="621" t="s">
        <v>12</v>
      </c>
    </row>
    <row r="1991" spans="1:9" x14ac:dyDescent="0.25">
      <c r="A1991" s="192"/>
      <c r="B1991" s="188" t="s">
        <v>1473</v>
      </c>
      <c r="C1991" s="227" t="s">
        <v>3207</v>
      </c>
      <c r="D1991" s="190" t="s">
        <v>54</v>
      </c>
      <c r="E1991" s="210">
        <v>31158</v>
      </c>
      <c r="F1991" s="35">
        <v>41787</v>
      </c>
      <c r="G1991" s="42">
        <v>31158</v>
      </c>
      <c r="H1991" s="630">
        <f t="shared" ref="H1991:H2054" si="32">E1991-G1991</f>
        <v>0</v>
      </c>
      <c r="I1991" s="621"/>
    </row>
    <row r="1992" spans="1:9" x14ac:dyDescent="0.25">
      <c r="A1992" s="192"/>
      <c r="B1992" s="188" t="s">
        <v>1475</v>
      </c>
      <c r="C1992" s="227" t="s">
        <v>3207</v>
      </c>
      <c r="D1992" s="190" t="s">
        <v>1778</v>
      </c>
      <c r="E1992" s="210">
        <v>828</v>
      </c>
      <c r="F1992" s="35">
        <v>41788</v>
      </c>
      <c r="G1992" s="42">
        <v>828</v>
      </c>
      <c r="H1992" s="630">
        <f t="shared" si="32"/>
        <v>0</v>
      </c>
      <c r="I1992" s="621" t="s">
        <v>30</v>
      </c>
    </row>
    <row r="1993" spans="1:9" x14ac:dyDescent="0.25">
      <c r="A1993" s="192"/>
      <c r="B1993" s="188" t="s">
        <v>1477</v>
      </c>
      <c r="C1993" s="227" t="s">
        <v>3207</v>
      </c>
      <c r="D1993" s="190" t="s">
        <v>1607</v>
      </c>
      <c r="E1993" s="210">
        <v>3699.5</v>
      </c>
      <c r="F1993" s="35">
        <v>41787</v>
      </c>
      <c r="G1993" s="42">
        <v>3699.5</v>
      </c>
      <c r="H1993" s="630">
        <f t="shared" si="32"/>
        <v>0</v>
      </c>
      <c r="I1993" s="621" t="s">
        <v>12</v>
      </c>
    </row>
    <row r="1994" spans="1:9" x14ac:dyDescent="0.25">
      <c r="A1994" s="192"/>
      <c r="B1994" s="188" t="s">
        <v>1478</v>
      </c>
      <c r="C1994" s="227" t="s">
        <v>3207</v>
      </c>
      <c r="D1994" s="190" t="s">
        <v>34</v>
      </c>
      <c r="E1994" s="210">
        <v>2451</v>
      </c>
      <c r="F1994" s="35">
        <v>41788</v>
      </c>
      <c r="G1994" s="42">
        <v>2451</v>
      </c>
      <c r="H1994" s="630">
        <f t="shared" si="32"/>
        <v>0</v>
      </c>
      <c r="I1994" s="621" t="s">
        <v>30</v>
      </c>
    </row>
    <row r="1995" spans="1:9" x14ac:dyDescent="0.25">
      <c r="A1995" s="192"/>
      <c r="B1995" s="188" t="s">
        <v>1479</v>
      </c>
      <c r="C1995" s="227" t="s">
        <v>3207</v>
      </c>
      <c r="D1995" s="190" t="s">
        <v>2169</v>
      </c>
      <c r="E1995" s="210">
        <v>1401</v>
      </c>
      <c r="F1995" s="35">
        <v>41788</v>
      </c>
      <c r="G1995" s="42">
        <v>1401</v>
      </c>
      <c r="H1995" s="630">
        <f t="shared" si="32"/>
        <v>0</v>
      </c>
      <c r="I1995" s="621" t="s">
        <v>30</v>
      </c>
    </row>
    <row r="1996" spans="1:9" x14ac:dyDescent="0.25">
      <c r="A1996" s="192"/>
      <c r="B1996" s="188" t="s">
        <v>1480</v>
      </c>
      <c r="C1996" s="227" t="s">
        <v>3207</v>
      </c>
      <c r="D1996" s="190" t="s">
        <v>12</v>
      </c>
      <c r="E1996" s="210">
        <v>17704</v>
      </c>
      <c r="F1996" s="35">
        <v>41787</v>
      </c>
      <c r="G1996" s="42">
        <v>17704</v>
      </c>
      <c r="H1996" s="630">
        <f t="shared" si="32"/>
        <v>0</v>
      </c>
      <c r="I1996" s="621"/>
    </row>
    <row r="1997" spans="1:9" x14ac:dyDescent="0.25">
      <c r="A1997" s="192"/>
      <c r="B1997" s="188" t="s">
        <v>1481</v>
      </c>
      <c r="C1997" s="227" t="s">
        <v>3207</v>
      </c>
      <c r="D1997" s="190" t="s">
        <v>3370</v>
      </c>
      <c r="E1997" s="210">
        <v>2525</v>
      </c>
      <c r="F1997" s="35">
        <v>41788</v>
      </c>
      <c r="G1997" s="42">
        <v>2525</v>
      </c>
      <c r="H1997" s="630">
        <f t="shared" si="32"/>
        <v>0</v>
      </c>
      <c r="I1997" s="621" t="s">
        <v>21</v>
      </c>
    </row>
    <row r="1998" spans="1:9" x14ac:dyDescent="0.25">
      <c r="A1998" s="192"/>
      <c r="B1998" s="188" t="s">
        <v>1482</v>
      </c>
      <c r="C1998" s="227" t="s">
        <v>3207</v>
      </c>
      <c r="D1998" s="190" t="s">
        <v>237</v>
      </c>
      <c r="E1998" s="210">
        <v>6865.5</v>
      </c>
      <c r="F1998" s="35">
        <v>41787</v>
      </c>
      <c r="G1998" s="42">
        <v>6865.5</v>
      </c>
      <c r="H1998" s="630">
        <f t="shared" si="32"/>
        <v>0</v>
      </c>
      <c r="I1998" s="621"/>
    </row>
    <row r="1999" spans="1:9" x14ac:dyDescent="0.25">
      <c r="A1999" s="192"/>
      <c r="B1999" s="188" t="s">
        <v>1483</v>
      </c>
      <c r="C1999" s="227" t="s">
        <v>3207</v>
      </c>
      <c r="D1999" s="190" t="s">
        <v>2600</v>
      </c>
      <c r="E1999" s="210">
        <v>18358.599999999999</v>
      </c>
      <c r="F1999" s="53" t="s">
        <v>3371</v>
      </c>
      <c r="G1999" s="42">
        <v>18358.599999999999</v>
      </c>
      <c r="H1999" s="630">
        <f t="shared" si="32"/>
        <v>0</v>
      </c>
      <c r="I1999" s="621" t="s">
        <v>217</v>
      </c>
    </row>
    <row r="2000" spans="1:9" x14ac:dyDescent="0.25">
      <c r="A2000" s="192"/>
      <c r="B2000" s="188" t="s">
        <v>1485</v>
      </c>
      <c r="C2000" s="227" t="s">
        <v>3207</v>
      </c>
      <c r="D2000" s="190" t="s">
        <v>130</v>
      </c>
      <c r="E2000" s="210">
        <v>8582</v>
      </c>
      <c r="F2000" s="35">
        <v>41788</v>
      </c>
      <c r="G2000" s="42">
        <v>8582</v>
      </c>
      <c r="H2000" s="630">
        <f t="shared" si="32"/>
        <v>0</v>
      </c>
      <c r="I2000" s="621"/>
    </row>
    <row r="2001" spans="1:9" x14ac:dyDescent="0.25">
      <c r="A2001" s="192"/>
      <c r="B2001" s="188" t="s">
        <v>1487</v>
      </c>
      <c r="C2001" s="227" t="s">
        <v>3207</v>
      </c>
      <c r="D2001" s="190" t="s">
        <v>51</v>
      </c>
      <c r="E2001" s="210">
        <v>1459</v>
      </c>
      <c r="F2001" s="35">
        <v>41787</v>
      </c>
      <c r="G2001" s="42">
        <v>1459</v>
      </c>
      <c r="H2001" s="630">
        <f t="shared" si="32"/>
        <v>0</v>
      </c>
      <c r="I2001" s="621"/>
    </row>
    <row r="2002" spans="1:9" x14ac:dyDescent="0.25">
      <c r="A2002" s="192"/>
      <c r="B2002" s="188" t="s">
        <v>1488</v>
      </c>
      <c r="C2002" s="227" t="s">
        <v>3207</v>
      </c>
      <c r="D2002" s="190" t="s">
        <v>2972</v>
      </c>
      <c r="E2002" s="210">
        <v>2460</v>
      </c>
      <c r="F2002" s="35">
        <v>41788</v>
      </c>
      <c r="G2002" s="42">
        <v>2460</v>
      </c>
      <c r="H2002" s="630">
        <f t="shared" si="32"/>
        <v>0</v>
      </c>
      <c r="I2002" s="621" t="s">
        <v>217</v>
      </c>
    </row>
    <row r="2003" spans="1:9" x14ac:dyDescent="0.25">
      <c r="A2003" s="192"/>
      <c r="B2003" s="188" t="s">
        <v>1489</v>
      </c>
      <c r="C2003" s="227" t="s">
        <v>3207</v>
      </c>
      <c r="D2003" s="190" t="s">
        <v>373</v>
      </c>
      <c r="E2003" s="210">
        <v>3161.5</v>
      </c>
      <c r="F2003" s="35">
        <v>41788</v>
      </c>
      <c r="G2003" s="42">
        <v>3161.5</v>
      </c>
      <c r="H2003" s="630">
        <f t="shared" si="32"/>
        <v>0</v>
      </c>
      <c r="I2003" s="621" t="s">
        <v>217</v>
      </c>
    </row>
    <row r="2004" spans="1:9" x14ac:dyDescent="0.25">
      <c r="A2004" s="192"/>
      <c r="B2004" s="188" t="s">
        <v>1492</v>
      </c>
      <c r="C2004" s="227" t="s">
        <v>3207</v>
      </c>
      <c r="D2004" s="190" t="s">
        <v>307</v>
      </c>
      <c r="E2004" s="210">
        <v>8913</v>
      </c>
      <c r="F2004" s="35">
        <v>41788</v>
      </c>
      <c r="G2004" s="42">
        <v>8913</v>
      </c>
      <c r="H2004" s="630">
        <f t="shared" si="32"/>
        <v>0</v>
      </c>
      <c r="I2004" s="621" t="s">
        <v>217</v>
      </c>
    </row>
    <row r="2005" spans="1:9" x14ac:dyDescent="0.25">
      <c r="A2005" s="192"/>
      <c r="B2005" s="188" t="s">
        <v>1493</v>
      </c>
      <c r="C2005" s="227" t="s">
        <v>3207</v>
      </c>
      <c r="D2005" s="190" t="s">
        <v>78</v>
      </c>
      <c r="E2005" s="210">
        <v>2493</v>
      </c>
      <c r="F2005" s="35">
        <v>41788</v>
      </c>
      <c r="G2005" s="42">
        <v>2493</v>
      </c>
      <c r="H2005" s="630">
        <f t="shared" si="32"/>
        <v>0</v>
      </c>
      <c r="I2005" s="621" t="s">
        <v>217</v>
      </c>
    </row>
    <row r="2006" spans="1:9" x14ac:dyDescent="0.25">
      <c r="A2006" s="192"/>
      <c r="B2006" s="188" t="s">
        <v>1494</v>
      </c>
      <c r="C2006" s="227" t="s">
        <v>3207</v>
      </c>
      <c r="D2006" s="190" t="s">
        <v>3372</v>
      </c>
      <c r="E2006" s="210">
        <v>2831</v>
      </c>
      <c r="F2006" s="39" t="s">
        <v>3373</v>
      </c>
      <c r="G2006" s="42">
        <v>2831</v>
      </c>
      <c r="H2006" s="630">
        <f t="shared" si="32"/>
        <v>0</v>
      </c>
      <c r="I2006" s="621"/>
    </row>
    <row r="2007" spans="1:9" x14ac:dyDescent="0.25">
      <c r="A2007" s="192"/>
      <c r="B2007" s="188" t="s">
        <v>1495</v>
      </c>
      <c r="C2007" s="227" t="s">
        <v>3207</v>
      </c>
      <c r="D2007" s="190" t="s">
        <v>8</v>
      </c>
      <c r="E2007" s="210">
        <v>2864</v>
      </c>
      <c r="F2007" s="35">
        <v>41787</v>
      </c>
      <c r="G2007" s="42">
        <v>2864</v>
      </c>
      <c r="H2007" s="630">
        <f t="shared" si="32"/>
        <v>0</v>
      </c>
      <c r="I2007" s="621"/>
    </row>
    <row r="2008" spans="1:9" x14ac:dyDescent="0.25">
      <c r="A2008" s="192"/>
      <c r="B2008" s="188" t="s">
        <v>1496</v>
      </c>
      <c r="C2008" s="227" t="s">
        <v>3207</v>
      </c>
      <c r="D2008" s="190" t="s">
        <v>299</v>
      </c>
      <c r="E2008" s="210">
        <v>5782.5</v>
      </c>
      <c r="F2008" s="35">
        <v>41787</v>
      </c>
      <c r="G2008" s="42">
        <v>5782.5</v>
      </c>
      <c r="H2008" s="630">
        <f t="shared" si="32"/>
        <v>0</v>
      </c>
      <c r="I2008" s="621"/>
    </row>
    <row r="2009" spans="1:9" x14ac:dyDescent="0.25">
      <c r="A2009" s="192"/>
      <c r="B2009" s="188" t="s">
        <v>1498</v>
      </c>
      <c r="C2009" s="227" t="s">
        <v>3207</v>
      </c>
      <c r="D2009" s="190" t="s">
        <v>245</v>
      </c>
      <c r="E2009" s="210">
        <v>25036</v>
      </c>
      <c r="F2009" s="35">
        <v>41788</v>
      </c>
      <c r="G2009" s="42">
        <v>25036</v>
      </c>
      <c r="H2009" s="630">
        <f t="shared" si="32"/>
        <v>0</v>
      </c>
      <c r="I2009" s="621" t="s">
        <v>65</v>
      </c>
    </row>
    <row r="2010" spans="1:9" x14ac:dyDescent="0.25">
      <c r="A2010" s="192"/>
      <c r="B2010" s="188" t="s">
        <v>1499</v>
      </c>
      <c r="C2010" s="227" t="s">
        <v>3207</v>
      </c>
      <c r="D2010" s="190" t="s">
        <v>163</v>
      </c>
      <c r="E2010" s="210">
        <v>772</v>
      </c>
      <c r="F2010" s="35">
        <v>41787</v>
      </c>
      <c r="G2010" s="42">
        <v>772</v>
      </c>
      <c r="H2010" s="630">
        <f t="shared" si="32"/>
        <v>0</v>
      </c>
      <c r="I2010" s="621"/>
    </row>
    <row r="2011" spans="1:9" x14ac:dyDescent="0.25">
      <c r="A2011" s="192"/>
      <c r="B2011" s="188" t="s">
        <v>1501</v>
      </c>
      <c r="C2011" s="227" t="s">
        <v>3207</v>
      </c>
      <c r="D2011" s="190" t="s">
        <v>85</v>
      </c>
      <c r="E2011" s="210">
        <v>7294.5</v>
      </c>
      <c r="F2011" s="35">
        <v>41788</v>
      </c>
      <c r="G2011" s="42">
        <v>7294.5</v>
      </c>
      <c r="H2011" s="630">
        <f t="shared" si="32"/>
        <v>0</v>
      </c>
      <c r="I2011" s="621" t="s">
        <v>65</v>
      </c>
    </row>
    <row r="2012" spans="1:9" x14ac:dyDescent="0.25">
      <c r="A2012" s="192"/>
      <c r="B2012" s="188" t="s">
        <v>1503</v>
      </c>
      <c r="C2012" s="227" t="s">
        <v>3207</v>
      </c>
      <c r="D2012" s="190" t="s">
        <v>88</v>
      </c>
      <c r="E2012" s="210">
        <v>5310.5</v>
      </c>
      <c r="F2012" s="35">
        <v>41788</v>
      </c>
      <c r="G2012" s="42">
        <v>5310.5</v>
      </c>
      <c r="H2012" s="630">
        <f t="shared" si="32"/>
        <v>0</v>
      </c>
      <c r="I2012" s="621" t="s">
        <v>65</v>
      </c>
    </row>
    <row r="2013" spans="1:9" x14ac:dyDescent="0.25">
      <c r="A2013" s="192"/>
      <c r="B2013" s="188" t="s">
        <v>1504</v>
      </c>
      <c r="C2013" s="227" t="s">
        <v>3207</v>
      </c>
      <c r="D2013" s="190" t="s">
        <v>149</v>
      </c>
      <c r="E2013" s="210">
        <v>21258.5</v>
      </c>
      <c r="F2013" s="45" t="s">
        <v>3374</v>
      </c>
      <c r="G2013" s="42">
        <v>21258.5</v>
      </c>
      <c r="H2013" s="630">
        <f t="shared" si="32"/>
        <v>0</v>
      </c>
      <c r="I2013" s="621" t="s">
        <v>27</v>
      </c>
    </row>
    <row r="2014" spans="1:9" x14ac:dyDescent="0.25">
      <c r="A2014" s="192"/>
      <c r="B2014" s="188" t="s">
        <v>1506</v>
      </c>
      <c r="C2014" s="227" t="s">
        <v>3207</v>
      </c>
      <c r="D2014" s="190" t="s">
        <v>92</v>
      </c>
      <c r="E2014" s="210">
        <v>4700</v>
      </c>
      <c r="F2014" s="35">
        <v>41788</v>
      </c>
      <c r="G2014" s="42">
        <v>4700</v>
      </c>
      <c r="H2014" s="630">
        <f t="shared" si="32"/>
        <v>0</v>
      </c>
      <c r="I2014" s="621" t="s">
        <v>65</v>
      </c>
    </row>
    <row r="2015" spans="1:9" x14ac:dyDescent="0.25">
      <c r="A2015" s="192"/>
      <c r="B2015" s="188" t="s">
        <v>1508</v>
      </c>
      <c r="C2015" s="227" t="s">
        <v>3207</v>
      </c>
      <c r="D2015" s="190" t="s">
        <v>18</v>
      </c>
      <c r="E2015" s="210">
        <v>2567.5</v>
      </c>
      <c r="F2015" s="35">
        <v>41787</v>
      </c>
      <c r="G2015" s="42">
        <v>2567.5</v>
      </c>
      <c r="H2015" s="630">
        <f t="shared" si="32"/>
        <v>0</v>
      </c>
      <c r="I2015" s="621"/>
    </row>
    <row r="2016" spans="1:9" x14ac:dyDescent="0.25">
      <c r="A2016" s="192"/>
      <c r="B2016" s="188" t="s">
        <v>1509</v>
      </c>
      <c r="C2016" s="227" t="s">
        <v>3207</v>
      </c>
      <c r="D2016" s="190" t="s">
        <v>60</v>
      </c>
      <c r="E2016" s="210">
        <v>4476</v>
      </c>
      <c r="F2016" s="221" t="s">
        <v>3375</v>
      </c>
      <c r="G2016" s="219">
        <v>4476</v>
      </c>
      <c r="H2016" s="630">
        <f t="shared" si="32"/>
        <v>0</v>
      </c>
      <c r="I2016" s="621"/>
    </row>
    <row r="2017" spans="1:9" x14ac:dyDescent="0.25">
      <c r="A2017" s="192"/>
      <c r="B2017" s="188" t="s">
        <v>1510</v>
      </c>
      <c r="C2017" s="227" t="s">
        <v>3207</v>
      </c>
      <c r="D2017" s="190" t="s">
        <v>133</v>
      </c>
      <c r="E2017" s="210">
        <v>22977</v>
      </c>
      <c r="F2017" s="35">
        <v>41787</v>
      </c>
      <c r="G2017" s="42">
        <v>22977</v>
      </c>
      <c r="H2017" s="630">
        <f t="shared" si="32"/>
        <v>0</v>
      </c>
      <c r="I2017" s="621"/>
    </row>
    <row r="2018" spans="1:9" x14ac:dyDescent="0.25">
      <c r="A2018" s="192"/>
      <c r="B2018" s="188" t="s">
        <v>1511</v>
      </c>
      <c r="C2018" s="227" t="s">
        <v>3207</v>
      </c>
      <c r="D2018" s="190" t="s">
        <v>133</v>
      </c>
      <c r="E2018" s="210">
        <v>7157.5</v>
      </c>
      <c r="F2018" s="35">
        <v>41787</v>
      </c>
      <c r="G2018" s="42">
        <v>7157.5</v>
      </c>
      <c r="H2018" s="630">
        <f t="shared" si="32"/>
        <v>0</v>
      </c>
      <c r="I2018" s="621"/>
    </row>
    <row r="2019" spans="1:9" x14ac:dyDescent="0.25">
      <c r="A2019" s="192"/>
      <c r="B2019" s="188" t="s">
        <v>1512</v>
      </c>
      <c r="C2019" s="227" t="s">
        <v>3207</v>
      </c>
      <c r="D2019" s="190" t="s">
        <v>79</v>
      </c>
      <c r="E2019" s="210">
        <v>19437.5</v>
      </c>
      <c r="F2019" s="38">
        <v>41799</v>
      </c>
      <c r="G2019" s="219">
        <v>19437.5</v>
      </c>
      <c r="H2019" s="630">
        <f t="shared" si="32"/>
        <v>0</v>
      </c>
      <c r="I2019" s="621" t="s">
        <v>27</v>
      </c>
    </row>
    <row r="2020" spans="1:9" x14ac:dyDescent="0.25">
      <c r="A2020" s="192"/>
      <c r="B2020" s="188" t="s">
        <v>1514</v>
      </c>
      <c r="C2020" s="227" t="s">
        <v>3207</v>
      </c>
      <c r="D2020" s="190" t="s">
        <v>523</v>
      </c>
      <c r="E2020" s="210">
        <v>1047</v>
      </c>
      <c r="F2020" s="35">
        <v>41787</v>
      </c>
      <c r="G2020" s="42">
        <v>1047</v>
      </c>
      <c r="H2020" s="630">
        <f t="shared" si="32"/>
        <v>0</v>
      </c>
      <c r="I2020" s="621"/>
    </row>
    <row r="2021" spans="1:9" x14ac:dyDescent="0.25">
      <c r="A2021" s="192"/>
      <c r="B2021" s="188" t="s">
        <v>1517</v>
      </c>
      <c r="C2021" s="227" t="s">
        <v>3207</v>
      </c>
      <c r="D2021" s="190" t="s">
        <v>769</v>
      </c>
      <c r="E2021" s="210">
        <v>616</v>
      </c>
      <c r="F2021" s="35">
        <v>41787</v>
      </c>
      <c r="G2021" s="42">
        <v>616</v>
      </c>
      <c r="H2021" s="630">
        <f t="shared" si="32"/>
        <v>0</v>
      </c>
      <c r="I2021" s="621"/>
    </row>
    <row r="2022" spans="1:9" x14ac:dyDescent="0.25">
      <c r="A2022" s="192"/>
      <c r="B2022" s="188" t="s">
        <v>1518</v>
      </c>
      <c r="C2022" s="227" t="s">
        <v>3207</v>
      </c>
      <c r="D2022" s="190" t="s">
        <v>28</v>
      </c>
      <c r="E2022" s="210">
        <v>10243</v>
      </c>
      <c r="F2022" s="35">
        <v>41787</v>
      </c>
      <c r="G2022" s="42">
        <v>10243</v>
      </c>
      <c r="H2022" s="630">
        <f t="shared" si="32"/>
        <v>0</v>
      </c>
      <c r="I2022" s="621"/>
    </row>
    <row r="2023" spans="1:9" x14ac:dyDescent="0.25">
      <c r="A2023" s="192"/>
      <c r="B2023" s="188" t="s">
        <v>1519</v>
      </c>
      <c r="C2023" s="227" t="s">
        <v>3207</v>
      </c>
      <c r="D2023" s="190" t="s">
        <v>147</v>
      </c>
      <c r="E2023" s="210">
        <v>21293</v>
      </c>
      <c r="F2023" s="38">
        <v>41791</v>
      </c>
      <c r="G2023" s="219">
        <v>21293</v>
      </c>
      <c r="H2023" s="630">
        <f t="shared" si="32"/>
        <v>0</v>
      </c>
      <c r="I2023" s="621"/>
    </row>
    <row r="2024" spans="1:9" x14ac:dyDescent="0.25">
      <c r="A2024" s="192"/>
      <c r="B2024" s="188" t="s">
        <v>1520</v>
      </c>
      <c r="C2024" s="227" t="s">
        <v>3207</v>
      </c>
      <c r="D2024" s="190" t="s">
        <v>110</v>
      </c>
      <c r="E2024" s="210">
        <v>43991</v>
      </c>
      <c r="F2024" s="38">
        <v>41803</v>
      </c>
      <c r="G2024" s="219">
        <v>43991</v>
      </c>
      <c r="H2024" s="630">
        <f t="shared" si="32"/>
        <v>0</v>
      </c>
      <c r="I2024" s="621" t="s">
        <v>27</v>
      </c>
    </row>
    <row r="2025" spans="1:9" x14ac:dyDescent="0.25">
      <c r="A2025" s="192"/>
      <c r="B2025" s="188" t="s">
        <v>1521</v>
      </c>
      <c r="C2025" s="227" t="s">
        <v>3207</v>
      </c>
      <c r="D2025" s="190" t="s">
        <v>137</v>
      </c>
      <c r="E2025" s="210">
        <v>4784.5</v>
      </c>
      <c r="F2025" s="39" t="s">
        <v>3376</v>
      </c>
      <c r="G2025" s="42">
        <v>4784.5</v>
      </c>
      <c r="H2025" s="630">
        <f t="shared" si="32"/>
        <v>0</v>
      </c>
      <c r="I2025" s="621"/>
    </row>
    <row r="2026" spans="1:9" x14ac:dyDescent="0.25">
      <c r="A2026" s="192">
        <v>41788</v>
      </c>
      <c r="B2026" s="188" t="s">
        <v>1522</v>
      </c>
      <c r="C2026" s="227" t="s">
        <v>3207</v>
      </c>
      <c r="D2026" s="190" t="s">
        <v>443</v>
      </c>
      <c r="E2026" s="210">
        <v>2728</v>
      </c>
      <c r="F2026" s="35">
        <v>41788</v>
      </c>
      <c r="G2026" s="42">
        <v>2728</v>
      </c>
      <c r="H2026" s="630">
        <f t="shared" si="32"/>
        <v>0</v>
      </c>
      <c r="I2026" s="621" t="s">
        <v>12</v>
      </c>
    </row>
    <row r="2027" spans="1:9" x14ac:dyDescent="0.25">
      <c r="A2027" s="192"/>
      <c r="B2027" s="188" t="s">
        <v>1523</v>
      </c>
      <c r="C2027" s="227" t="s">
        <v>3207</v>
      </c>
      <c r="D2027" s="190" t="s">
        <v>163</v>
      </c>
      <c r="E2027" s="210">
        <v>3920</v>
      </c>
      <c r="F2027" s="35">
        <v>41788</v>
      </c>
      <c r="G2027" s="42">
        <v>3920</v>
      </c>
      <c r="H2027" s="630">
        <f t="shared" si="32"/>
        <v>0</v>
      </c>
      <c r="I2027" s="623"/>
    </row>
    <row r="2028" spans="1:9" x14ac:dyDescent="0.25">
      <c r="A2028" s="192"/>
      <c r="B2028" s="188" t="s">
        <v>1524</v>
      </c>
      <c r="C2028" s="227" t="s">
        <v>3207</v>
      </c>
      <c r="D2028" s="190" t="s">
        <v>152</v>
      </c>
      <c r="E2028" s="210">
        <v>5261</v>
      </c>
      <c r="F2028" s="35">
        <v>41788</v>
      </c>
      <c r="G2028" s="42">
        <v>5261</v>
      </c>
      <c r="H2028" s="630">
        <f t="shared" si="32"/>
        <v>0</v>
      </c>
      <c r="I2028" s="621"/>
    </row>
    <row r="2029" spans="1:9" x14ac:dyDescent="0.25">
      <c r="A2029" s="192"/>
      <c r="B2029" s="188" t="s">
        <v>1526</v>
      </c>
      <c r="C2029" s="227" t="s">
        <v>3207</v>
      </c>
      <c r="D2029" s="190" t="s">
        <v>269</v>
      </c>
      <c r="E2029" s="210">
        <v>3126</v>
      </c>
      <c r="F2029" s="35">
        <v>41788</v>
      </c>
      <c r="G2029" s="42">
        <v>3126</v>
      </c>
      <c r="H2029" s="630">
        <f t="shared" si="32"/>
        <v>0</v>
      </c>
      <c r="I2029" s="621"/>
    </row>
    <row r="2030" spans="1:9" x14ac:dyDescent="0.25">
      <c r="A2030" s="192"/>
      <c r="B2030" s="188" t="s">
        <v>1527</v>
      </c>
      <c r="C2030" s="227" t="s">
        <v>3207</v>
      </c>
      <c r="D2030" s="190" t="s">
        <v>14</v>
      </c>
      <c r="E2030" s="210">
        <v>5300</v>
      </c>
      <c r="F2030" s="35">
        <v>41788</v>
      </c>
      <c r="G2030" s="42">
        <v>5300</v>
      </c>
      <c r="H2030" s="630">
        <f t="shared" si="32"/>
        <v>0</v>
      </c>
      <c r="I2030" s="621" t="s">
        <v>21</v>
      </c>
    </row>
    <row r="2031" spans="1:9" x14ac:dyDescent="0.25">
      <c r="A2031" s="192"/>
      <c r="B2031" s="188" t="s">
        <v>1528</v>
      </c>
      <c r="C2031" s="227" t="s">
        <v>3207</v>
      </c>
      <c r="D2031" s="190" t="s">
        <v>260</v>
      </c>
      <c r="E2031" s="210">
        <v>1788</v>
      </c>
      <c r="F2031" s="35">
        <v>41789</v>
      </c>
      <c r="G2031" s="42">
        <v>1788</v>
      </c>
      <c r="H2031" s="630">
        <f t="shared" si="32"/>
        <v>0</v>
      </c>
      <c r="I2031" s="621" t="s">
        <v>12</v>
      </c>
    </row>
    <row r="2032" spans="1:9" ht="23.25" x14ac:dyDescent="0.25">
      <c r="A2032" s="192"/>
      <c r="B2032" s="188" t="s">
        <v>1529</v>
      </c>
      <c r="C2032" s="227" t="s">
        <v>3207</v>
      </c>
      <c r="D2032" s="190" t="s">
        <v>180</v>
      </c>
      <c r="E2032" s="210">
        <v>31294.5</v>
      </c>
      <c r="F2032" s="321" t="s">
        <v>3377</v>
      </c>
      <c r="G2032" s="219">
        <v>31294.5</v>
      </c>
      <c r="H2032" s="630">
        <f t="shared" si="32"/>
        <v>0</v>
      </c>
      <c r="I2032" s="621" t="s">
        <v>217</v>
      </c>
    </row>
    <row r="2033" spans="1:9" x14ac:dyDescent="0.25">
      <c r="A2033" s="192"/>
      <c r="B2033" s="188" t="s">
        <v>1530</v>
      </c>
      <c r="C2033" s="227" t="s">
        <v>3207</v>
      </c>
      <c r="D2033" s="190" t="s">
        <v>54</v>
      </c>
      <c r="E2033" s="210">
        <v>47017</v>
      </c>
      <c r="F2033" s="35">
        <v>41789</v>
      </c>
      <c r="G2033" s="42">
        <v>47017</v>
      </c>
      <c r="H2033" s="630">
        <f t="shared" si="32"/>
        <v>0</v>
      </c>
      <c r="I2033" s="621" t="s">
        <v>30</v>
      </c>
    </row>
    <row r="2034" spans="1:9" x14ac:dyDescent="0.25">
      <c r="A2034" s="192"/>
      <c r="B2034" s="188" t="s">
        <v>1531</v>
      </c>
      <c r="C2034" s="227" t="s">
        <v>3207</v>
      </c>
      <c r="D2034" s="190" t="s">
        <v>269</v>
      </c>
      <c r="E2034" s="210">
        <v>1821</v>
      </c>
      <c r="F2034" s="35">
        <v>41788</v>
      </c>
      <c r="G2034" s="42">
        <v>1821</v>
      </c>
      <c r="H2034" s="630">
        <f t="shared" si="32"/>
        <v>0</v>
      </c>
      <c r="I2034" s="621"/>
    </row>
    <row r="2035" spans="1:9" x14ac:dyDescent="0.25">
      <c r="A2035" s="246"/>
      <c r="B2035" s="188" t="s">
        <v>1532</v>
      </c>
      <c r="C2035" s="227" t="s">
        <v>3207</v>
      </c>
      <c r="D2035" s="190" t="s">
        <v>47</v>
      </c>
      <c r="E2035" s="210">
        <v>3683</v>
      </c>
      <c r="F2035" s="35">
        <v>41790</v>
      </c>
      <c r="G2035" s="42">
        <v>3683</v>
      </c>
      <c r="H2035" s="630">
        <f t="shared" si="32"/>
        <v>0</v>
      </c>
      <c r="I2035" s="621" t="s">
        <v>30</v>
      </c>
    </row>
    <row r="2036" spans="1:9" x14ac:dyDescent="0.25">
      <c r="A2036" s="192"/>
      <c r="B2036" s="188" t="s">
        <v>1533</v>
      </c>
      <c r="C2036" s="227" t="s">
        <v>3207</v>
      </c>
      <c r="D2036" s="190" t="s">
        <v>8</v>
      </c>
      <c r="E2036" s="210">
        <v>821</v>
      </c>
      <c r="F2036" s="35">
        <v>41788</v>
      </c>
      <c r="G2036" s="42">
        <v>821</v>
      </c>
      <c r="H2036" s="630">
        <f t="shared" si="32"/>
        <v>0</v>
      </c>
      <c r="I2036" s="621"/>
    </row>
    <row r="2037" spans="1:9" x14ac:dyDescent="0.25">
      <c r="A2037" s="192"/>
      <c r="B2037" s="188" t="s">
        <v>1534</v>
      </c>
      <c r="C2037" s="227" t="s">
        <v>3207</v>
      </c>
      <c r="D2037" s="190" t="s">
        <v>11</v>
      </c>
      <c r="E2037" s="210">
        <v>48180</v>
      </c>
      <c r="F2037" s="38">
        <v>41808</v>
      </c>
      <c r="G2037" s="219">
        <v>48180</v>
      </c>
      <c r="H2037" s="630">
        <f t="shared" si="32"/>
        <v>0</v>
      </c>
      <c r="I2037" s="621" t="s">
        <v>65</v>
      </c>
    </row>
    <row r="2038" spans="1:9" x14ac:dyDescent="0.25">
      <c r="A2038" s="192"/>
      <c r="B2038" s="188" t="s">
        <v>1535</v>
      </c>
      <c r="C2038" s="227" t="s">
        <v>3207</v>
      </c>
      <c r="D2038" s="190" t="s">
        <v>50</v>
      </c>
      <c r="E2038" s="210">
        <v>5382</v>
      </c>
      <c r="F2038" s="35">
        <v>41788</v>
      </c>
      <c r="G2038" s="42">
        <v>5382</v>
      </c>
      <c r="H2038" s="630">
        <f t="shared" si="32"/>
        <v>0</v>
      </c>
      <c r="I2038" s="621"/>
    </row>
    <row r="2039" spans="1:9" x14ac:dyDescent="0.25">
      <c r="A2039" s="192"/>
      <c r="B2039" s="188" t="s">
        <v>1537</v>
      </c>
      <c r="C2039" s="227" t="s">
        <v>3207</v>
      </c>
      <c r="D2039" s="190" t="s">
        <v>250</v>
      </c>
      <c r="E2039" s="210">
        <v>20712</v>
      </c>
      <c r="F2039" s="38">
        <v>41842</v>
      </c>
      <c r="G2039" s="219">
        <v>20712</v>
      </c>
      <c r="H2039" s="630">
        <f t="shared" si="32"/>
        <v>0</v>
      </c>
      <c r="I2039" s="621" t="s">
        <v>27</v>
      </c>
    </row>
    <row r="2040" spans="1:9" x14ac:dyDescent="0.25">
      <c r="A2040" s="192"/>
      <c r="B2040" s="188" t="s">
        <v>1538</v>
      </c>
      <c r="C2040" s="227" t="s">
        <v>3207</v>
      </c>
      <c r="D2040" s="190" t="s">
        <v>152</v>
      </c>
      <c r="E2040" s="210">
        <v>16988</v>
      </c>
      <c r="F2040" s="35">
        <v>41788</v>
      </c>
      <c r="G2040" s="42">
        <v>16988</v>
      </c>
      <c r="H2040" s="630">
        <f t="shared" si="32"/>
        <v>0</v>
      </c>
      <c r="I2040" s="621"/>
    </row>
    <row r="2041" spans="1:9" x14ac:dyDescent="0.25">
      <c r="A2041" s="192"/>
      <c r="B2041" s="188" t="s">
        <v>1539</v>
      </c>
      <c r="C2041" s="227" t="s">
        <v>3207</v>
      </c>
      <c r="D2041" s="190" t="s">
        <v>318</v>
      </c>
      <c r="E2041" s="210">
        <v>3452</v>
      </c>
      <c r="F2041" s="35">
        <v>41788</v>
      </c>
      <c r="G2041" s="42">
        <v>3452</v>
      </c>
      <c r="H2041" s="630">
        <f t="shared" si="32"/>
        <v>0</v>
      </c>
      <c r="I2041" s="621"/>
    </row>
    <row r="2042" spans="1:9" x14ac:dyDescent="0.25">
      <c r="A2042" s="192"/>
      <c r="B2042" s="188" t="s">
        <v>1541</v>
      </c>
      <c r="C2042" s="227" t="s">
        <v>3207</v>
      </c>
      <c r="D2042" s="190" t="s">
        <v>123</v>
      </c>
      <c r="E2042" s="210">
        <v>2376.5</v>
      </c>
      <c r="F2042" s="39" t="s">
        <v>3378</v>
      </c>
      <c r="G2042" s="42">
        <v>2376.5</v>
      </c>
      <c r="H2042" s="630">
        <f t="shared" si="32"/>
        <v>0</v>
      </c>
      <c r="I2042" s="621"/>
    </row>
    <row r="2043" spans="1:9" x14ac:dyDescent="0.25">
      <c r="A2043" s="192"/>
      <c r="B2043" s="188" t="s">
        <v>1542</v>
      </c>
      <c r="C2043" s="227" t="s">
        <v>3207</v>
      </c>
      <c r="D2043" s="190" t="s">
        <v>74</v>
      </c>
      <c r="E2043" s="210">
        <v>16548</v>
      </c>
      <c r="F2043" s="35">
        <v>41788</v>
      </c>
      <c r="G2043" s="42">
        <v>16548</v>
      </c>
      <c r="H2043" s="630">
        <f t="shared" si="32"/>
        <v>0</v>
      </c>
      <c r="I2043" s="621"/>
    </row>
    <row r="2044" spans="1:9" x14ac:dyDescent="0.25">
      <c r="A2044" s="192"/>
      <c r="B2044" s="188" t="s">
        <v>1543</v>
      </c>
      <c r="C2044" s="227" t="s">
        <v>3207</v>
      </c>
      <c r="D2044" s="190" t="s">
        <v>179</v>
      </c>
      <c r="E2044" s="210">
        <v>20021</v>
      </c>
      <c r="F2044" s="38">
        <v>41792</v>
      </c>
      <c r="G2044" s="219">
        <v>20021</v>
      </c>
      <c r="H2044" s="630">
        <f t="shared" si="32"/>
        <v>0</v>
      </c>
      <c r="I2044" s="621" t="s">
        <v>27</v>
      </c>
    </row>
    <row r="2045" spans="1:9" x14ac:dyDescent="0.25">
      <c r="A2045" s="192"/>
      <c r="B2045" s="188" t="s">
        <v>1544</v>
      </c>
      <c r="C2045" s="227" t="s">
        <v>3207</v>
      </c>
      <c r="D2045" s="190" t="s">
        <v>374</v>
      </c>
      <c r="E2045" s="210">
        <v>10556</v>
      </c>
      <c r="F2045" s="35">
        <v>41788</v>
      </c>
      <c r="G2045" s="42">
        <v>10556</v>
      </c>
      <c r="H2045" s="630">
        <f t="shared" si="32"/>
        <v>0</v>
      </c>
      <c r="I2045" s="621"/>
    </row>
    <row r="2046" spans="1:9" x14ac:dyDescent="0.25">
      <c r="A2046" s="192"/>
      <c r="B2046" s="188" t="s">
        <v>1545</v>
      </c>
      <c r="C2046" s="227" t="s">
        <v>3207</v>
      </c>
      <c r="D2046" s="190" t="s">
        <v>2519</v>
      </c>
      <c r="E2046" s="210">
        <v>2136.5</v>
      </c>
      <c r="F2046" s="35">
        <v>41788</v>
      </c>
      <c r="G2046" s="42">
        <v>2136.5</v>
      </c>
      <c r="H2046" s="630">
        <f t="shared" si="32"/>
        <v>0</v>
      </c>
      <c r="I2046" s="621"/>
    </row>
    <row r="2047" spans="1:9" x14ac:dyDescent="0.25">
      <c r="A2047" s="192"/>
      <c r="B2047" s="188" t="s">
        <v>1546</v>
      </c>
      <c r="C2047" s="227" t="s">
        <v>3207</v>
      </c>
      <c r="D2047" s="190" t="s">
        <v>68</v>
      </c>
      <c r="E2047" s="210">
        <v>1483</v>
      </c>
      <c r="F2047" s="35">
        <v>41788</v>
      </c>
      <c r="G2047" s="42">
        <v>1483</v>
      </c>
      <c r="H2047" s="630">
        <f t="shared" si="32"/>
        <v>0</v>
      </c>
      <c r="I2047" s="621" t="s">
        <v>65</v>
      </c>
    </row>
    <row r="2048" spans="1:9" x14ac:dyDescent="0.25">
      <c r="A2048" s="192"/>
      <c r="B2048" s="188" t="s">
        <v>1547</v>
      </c>
      <c r="C2048" s="227" t="s">
        <v>3207</v>
      </c>
      <c r="D2048" s="190" t="s">
        <v>55</v>
      </c>
      <c r="E2048" s="210">
        <v>5659</v>
      </c>
      <c r="F2048" s="35">
        <v>41788</v>
      </c>
      <c r="G2048" s="42">
        <v>5659</v>
      </c>
      <c r="H2048" s="630">
        <f t="shared" si="32"/>
        <v>0</v>
      </c>
      <c r="I2048" s="621"/>
    </row>
    <row r="2049" spans="1:9" x14ac:dyDescent="0.25">
      <c r="A2049" s="192"/>
      <c r="B2049" s="188" t="s">
        <v>1548</v>
      </c>
      <c r="C2049" s="227" t="s">
        <v>3207</v>
      </c>
      <c r="D2049" s="190" t="s">
        <v>68</v>
      </c>
      <c r="E2049" s="210">
        <v>2057.5</v>
      </c>
      <c r="F2049" s="35">
        <v>41788</v>
      </c>
      <c r="G2049" s="42">
        <v>2057.5</v>
      </c>
      <c r="H2049" s="630">
        <f t="shared" si="32"/>
        <v>0</v>
      </c>
      <c r="I2049" s="621" t="s">
        <v>65</v>
      </c>
    </row>
    <row r="2050" spans="1:9" x14ac:dyDescent="0.25">
      <c r="A2050" s="192"/>
      <c r="B2050" s="188" t="s">
        <v>1549</v>
      </c>
      <c r="C2050" s="227" t="s">
        <v>3207</v>
      </c>
      <c r="D2050" s="190" t="s">
        <v>124</v>
      </c>
      <c r="E2050" s="210">
        <v>9315</v>
      </c>
      <c r="F2050" s="35">
        <v>41788</v>
      </c>
      <c r="G2050" s="42">
        <v>9315</v>
      </c>
      <c r="H2050" s="630">
        <f t="shared" si="32"/>
        <v>0</v>
      </c>
      <c r="I2050" s="621" t="s">
        <v>12</v>
      </c>
    </row>
    <row r="2051" spans="1:9" x14ac:dyDescent="0.25">
      <c r="A2051" s="192"/>
      <c r="B2051" s="188" t="s">
        <v>1550</v>
      </c>
      <c r="C2051" s="227" t="s">
        <v>3207</v>
      </c>
      <c r="D2051" s="190" t="s">
        <v>66</v>
      </c>
      <c r="E2051" s="210">
        <v>1824</v>
      </c>
      <c r="F2051" s="35">
        <v>41789</v>
      </c>
      <c r="G2051" s="42">
        <v>1824</v>
      </c>
      <c r="H2051" s="630">
        <f t="shared" si="32"/>
        <v>0</v>
      </c>
      <c r="I2051" s="621" t="s">
        <v>21</v>
      </c>
    </row>
    <row r="2052" spans="1:9" x14ac:dyDescent="0.25">
      <c r="A2052" s="192"/>
      <c r="B2052" s="188" t="s">
        <v>1551</v>
      </c>
      <c r="C2052" s="227" t="s">
        <v>3207</v>
      </c>
      <c r="D2052" s="190" t="s">
        <v>1778</v>
      </c>
      <c r="E2052" s="210">
        <v>1157</v>
      </c>
      <c r="F2052" s="35">
        <v>41788</v>
      </c>
      <c r="G2052" s="42">
        <v>1157</v>
      </c>
      <c r="H2052" s="630">
        <f t="shared" si="32"/>
        <v>0</v>
      </c>
      <c r="I2052" s="621" t="s">
        <v>12</v>
      </c>
    </row>
    <row r="2053" spans="1:9" x14ac:dyDescent="0.25">
      <c r="A2053" s="192"/>
      <c r="B2053" s="188" t="s">
        <v>1552</v>
      </c>
      <c r="C2053" s="227" t="s">
        <v>3207</v>
      </c>
      <c r="D2053" s="190" t="s">
        <v>206</v>
      </c>
      <c r="E2053" s="210">
        <v>1245</v>
      </c>
      <c r="F2053" s="35">
        <v>41788</v>
      </c>
      <c r="G2053" s="42">
        <v>1245</v>
      </c>
      <c r="H2053" s="630">
        <f t="shared" si="32"/>
        <v>0</v>
      </c>
      <c r="I2053" s="621" t="s">
        <v>12</v>
      </c>
    </row>
    <row r="2054" spans="1:9" x14ac:dyDescent="0.25">
      <c r="A2054" s="192"/>
      <c r="B2054" s="188" t="s">
        <v>1554</v>
      </c>
      <c r="C2054" s="227" t="s">
        <v>3207</v>
      </c>
      <c r="D2054" s="190" t="s">
        <v>35</v>
      </c>
      <c r="E2054" s="210">
        <v>2347.5</v>
      </c>
      <c r="F2054" s="45" t="s">
        <v>3379</v>
      </c>
      <c r="G2054" s="42">
        <v>2347.5</v>
      </c>
      <c r="H2054" s="630">
        <f t="shared" si="32"/>
        <v>0</v>
      </c>
      <c r="I2054" s="621" t="s">
        <v>12</v>
      </c>
    </row>
    <row r="2055" spans="1:9" x14ac:dyDescent="0.25">
      <c r="A2055" s="192"/>
      <c r="B2055" s="188" t="s">
        <v>1555</v>
      </c>
      <c r="C2055" s="227" t="s">
        <v>3207</v>
      </c>
      <c r="D2055" s="190" t="s">
        <v>29</v>
      </c>
      <c r="E2055" s="210">
        <v>2575</v>
      </c>
      <c r="F2055" s="35">
        <v>41788</v>
      </c>
      <c r="G2055" s="42">
        <v>2575</v>
      </c>
      <c r="H2055" s="630">
        <f t="shared" ref="H2055:H2118" si="33">E2055-G2055</f>
        <v>0</v>
      </c>
      <c r="I2055" s="621" t="s">
        <v>12</v>
      </c>
    </row>
    <row r="2056" spans="1:9" x14ac:dyDescent="0.25">
      <c r="A2056" s="192"/>
      <c r="B2056" s="188" t="s">
        <v>1556</v>
      </c>
      <c r="C2056" s="227" t="s">
        <v>3207</v>
      </c>
      <c r="D2056" s="190" t="s">
        <v>2409</v>
      </c>
      <c r="E2056" s="210">
        <v>1433</v>
      </c>
      <c r="F2056" s="35">
        <v>41788</v>
      </c>
      <c r="G2056" s="42">
        <v>1433</v>
      </c>
      <c r="H2056" s="630">
        <f t="shared" si="33"/>
        <v>0</v>
      </c>
      <c r="I2056" s="621" t="s">
        <v>12</v>
      </c>
    </row>
    <row r="2057" spans="1:9" x14ac:dyDescent="0.25">
      <c r="A2057" s="192"/>
      <c r="B2057" s="188" t="s">
        <v>1557</v>
      </c>
      <c r="C2057" s="227" t="s">
        <v>3207</v>
      </c>
      <c r="D2057" s="190" t="s">
        <v>119</v>
      </c>
      <c r="E2057" s="210">
        <v>5449</v>
      </c>
      <c r="F2057" s="35">
        <v>41789</v>
      </c>
      <c r="G2057" s="42">
        <v>5449</v>
      </c>
      <c r="H2057" s="630">
        <f t="shared" si="33"/>
        <v>0</v>
      </c>
      <c r="I2057" s="621" t="s">
        <v>21</v>
      </c>
    </row>
    <row r="2058" spans="1:9" x14ac:dyDescent="0.25">
      <c r="A2058" s="192"/>
      <c r="B2058" s="188" t="s">
        <v>1558</v>
      </c>
      <c r="C2058" s="227" t="s">
        <v>3207</v>
      </c>
      <c r="D2058" s="190" t="s">
        <v>22</v>
      </c>
      <c r="E2058" s="210">
        <v>1465</v>
      </c>
      <c r="F2058" s="35">
        <v>41789</v>
      </c>
      <c r="G2058" s="42">
        <v>1465</v>
      </c>
      <c r="H2058" s="630">
        <f t="shared" si="33"/>
        <v>0</v>
      </c>
      <c r="I2058" s="621" t="s">
        <v>21</v>
      </c>
    </row>
    <row r="2059" spans="1:9" x14ac:dyDescent="0.25">
      <c r="A2059" s="192"/>
      <c r="B2059" s="188" t="s">
        <v>1559</v>
      </c>
      <c r="C2059" s="227" t="s">
        <v>3207</v>
      </c>
      <c r="D2059" s="190" t="s">
        <v>250</v>
      </c>
      <c r="E2059" s="210">
        <v>13156</v>
      </c>
      <c r="F2059" s="35">
        <v>41788</v>
      </c>
      <c r="G2059" s="42">
        <v>13156</v>
      </c>
      <c r="H2059" s="630">
        <f t="shared" si="33"/>
        <v>0</v>
      </c>
      <c r="I2059" s="621" t="s">
        <v>3128</v>
      </c>
    </row>
    <row r="2060" spans="1:9" x14ac:dyDescent="0.25">
      <c r="A2060" s="192"/>
      <c r="B2060" s="188" t="s">
        <v>1560</v>
      </c>
      <c r="C2060" s="227" t="s">
        <v>3207</v>
      </c>
      <c r="D2060" s="190" t="s">
        <v>55</v>
      </c>
      <c r="E2060" s="210">
        <v>801</v>
      </c>
      <c r="F2060" s="35">
        <v>41788</v>
      </c>
      <c r="G2060" s="42">
        <v>801</v>
      </c>
      <c r="H2060" s="630">
        <f t="shared" si="33"/>
        <v>0</v>
      </c>
      <c r="I2060" s="621"/>
    </row>
    <row r="2061" spans="1:9" x14ac:dyDescent="0.25">
      <c r="A2061" s="192"/>
      <c r="B2061" s="188" t="s">
        <v>1561</v>
      </c>
      <c r="C2061" s="227" t="s">
        <v>3207</v>
      </c>
      <c r="D2061" s="190" t="s">
        <v>130</v>
      </c>
      <c r="E2061" s="210">
        <v>6915</v>
      </c>
      <c r="F2061" s="35">
        <v>41789</v>
      </c>
      <c r="G2061" s="42">
        <v>6915</v>
      </c>
      <c r="H2061" s="630">
        <f t="shared" si="33"/>
        <v>0</v>
      </c>
      <c r="I2061" s="621" t="s">
        <v>21</v>
      </c>
    </row>
    <row r="2062" spans="1:9" x14ac:dyDescent="0.25">
      <c r="A2062" s="192"/>
      <c r="B2062" s="188" t="s">
        <v>1563</v>
      </c>
      <c r="C2062" s="227" t="s">
        <v>3207</v>
      </c>
      <c r="D2062" s="190" t="s">
        <v>32</v>
      </c>
      <c r="E2062" s="210">
        <v>5127</v>
      </c>
      <c r="F2062" s="35">
        <v>41788</v>
      </c>
      <c r="G2062" s="42">
        <v>5127</v>
      </c>
      <c r="H2062" s="630">
        <f t="shared" si="33"/>
        <v>0</v>
      </c>
      <c r="I2062" s="621" t="s">
        <v>12</v>
      </c>
    </row>
    <row r="2063" spans="1:9" x14ac:dyDescent="0.25">
      <c r="A2063" s="192"/>
      <c r="B2063" s="188" t="s">
        <v>1564</v>
      </c>
      <c r="C2063" s="227" t="s">
        <v>3207</v>
      </c>
      <c r="D2063" s="190" t="s">
        <v>148</v>
      </c>
      <c r="E2063" s="210">
        <v>660</v>
      </c>
      <c r="F2063" s="35">
        <v>41788</v>
      </c>
      <c r="G2063" s="42">
        <v>660</v>
      </c>
      <c r="H2063" s="630">
        <f t="shared" si="33"/>
        <v>0</v>
      </c>
      <c r="I2063" s="621" t="s">
        <v>12</v>
      </c>
    </row>
    <row r="2064" spans="1:9" ht="34.5" x14ac:dyDescent="0.25">
      <c r="A2064" s="192"/>
      <c r="B2064" s="188" t="s">
        <v>1565</v>
      </c>
      <c r="C2064" s="227" t="s">
        <v>3207</v>
      </c>
      <c r="D2064" s="190" t="s">
        <v>2956</v>
      </c>
      <c r="E2064" s="210">
        <v>34069</v>
      </c>
      <c r="F2064" s="321" t="s">
        <v>3380</v>
      </c>
      <c r="G2064" s="42">
        <v>34069</v>
      </c>
      <c r="H2064" s="630">
        <f t="shared" si="33"/>
        <v>0</v>
      </c>
      <c r="I2064" s="621"/>
    </row>
    <row r="2065" spans="1:9" x14ac:dyDescent="0.25">
      <c r="A2065" s="192"/>
      <c r="B2065" s="188" t="s">
        <v>1566</v>
      </c>
      <c r="C2065" s="227" t="s">
        <v>3207</v>
      </c>
      <c r="D2065" s="190" t="s">
        <v>215</v>
      </c>
      <c r="E2065" s="210">
        <v>1954</v>
      </c>
      <c r="F2065" s="35">
        <v>41788</v>
      </c>
      <c r="G2065" s="42">
        <v>1954</v>
      </c>
      <c r="H2065" s="630">
        <f t="shared" si="33"/>
        <v>0</v>
      </c>
      <c r="I2065" s="621"/>
    </row>
    <row r="2066" spans="1:9" x14ac:dyDescent="0.25">
      <c r="A2066" s="192"/>
      <c r="B2066" s="188" t="s">
        <v>1567</v>
      </c>
      <c r="C2066" s="227" t="s">
        <v>3207</v>
      </c>
      <c r="D2066" s="190" t="s">
        <v>366</v>
      </c>
      <c r="E2066" s="210">
        <v>2235.5</v>
      </c>
      <c r="F2066" s="35">
        <v>41789</v>
      </c>
      <c r="G2066" s="42">
        <v>2235.5</v>
      </c>
      <c r="H2066" s="630">
        <f t="shared" si="33"/>
        <v>0</v>
      </c>
      <c r="I2066" s="621" t="s">
        <v>21</v>
      </c>
    </row>
    <row r="2067" spans="1:9" x14ac:dyDescent="0.25">
      <c r="A2067" s="192"/>
      <c r="B2067" s="188" t="s">
        <v>1568</v>
      </c>
      <c r="C2067" s="227" t="s">
        <v>3207</v>
      </c>
      <c r="D2067" s="190" t="s">
        <v>3312</v>
      </c>
      <c r="E2067" s="210">
        <v>7144</v>
      </c>
      <c r="F2067" s="35">
        <v>41789</v>
      </c>
      <c r="G2067" s="42">
        <v>7144</v>
      </c>
      <c r="H2067" s="630">
        <f t="shared" si="33"/>
        <v>0</v>
      </c>
      <c r="I2067" s="621" t="s">
        <v>65</v>
      </c>
    </row>
    <row r="2068" spans="1:9" x14ac:dyDescent="0.25">
      <c r="A2068" s="192"/>
      <c r="B2068" s="188" t="s">
        <v>1569</v>
      </c>
      <c r="C2068" s="227" t="s">
        <v>3207</v>
      </c>
      <c r="D2068" s="190" t="s">
        <v>3381</v>
      </c>
      <c r="E2068" s="210">
        <v>2683</v>
      </c>
      <c r="F2068" s="35">
        <v>41788</v>
      </c>
      <c r="G2068" s="42">
        <v>2683</v>
      </c>
      <c r="H2068" s="630">
        <f t="shared" si="33"/>
        <v>0</v>
      </c>
      <c r="I2068" s="621"/>
    </row>
    <row r="2069" spans="1:9" x14ac:dyDescent="0.25">
      <c r="A2069" s="192"/>
      <c r="B2069" s="188" t="s">
        <v>1570</v>
      </c>
      <c r="C2069" s="227" t="s">
        <v>3207</v>
      </c>
      <c r="D2069" s="190" t="s">
        <v>3382</v>
      </c>
      <c r="E2069" s="210">
        <v>8224</v>
      </c>
      <c r="F2069" s="35">
        <v>41789</v>
      </c>
      <c r="G2069" s="42">
        <v>8224</v>
      </c>
      <c r="H2069" s="630">
        <f t="shared" si="33"/>
        <v>0</v>
      </c>
      <c r="I2069" s="621" t="s">
        <v>3159</v>
      </c>
    </row>
    <row r="2070" spans="1:9" x14ac:dyDescent="0.25">
      <c r="A2070" s="192"/>
      <c r="B2070" s="188" t="s">
        <v>1571</v>
      </c>
      <c r="C2070" s="227" t="s">
        <v>3207</v>
      </c>
      <c r="D2070" s="196" t="s">
        <v>3108</v>
      </c>
      <c r="E2070" s="215">
        <v>0</v>
      </c>
      <c r="F2070" s="35"/>
      <c r="G2070" s="42"/>
      <c r="H2070" s="630">
        <f t="shared" si="33"/>
        <v>0</v>
      </c>
      <c r="I2070" s="621" t="s">
        <v>3383</v>
      </c>
    </row>
    <row r="2071" spans="1:9" x14ac:dyDescent="0.25">
      <c r="A2071" s="192"/>
      <c r="B2071" s="188" t="s">
        <v>1573</v>
      </c>
      <c r="C2071" s="227" t="s">
        <v>3207</v>
      </c>
      <c r="D2071" s="190" t="s">
        <v>51</v>
      </c>
      <c r="E2071" s="210">
        <v>1306</v>
      </c>
      <c r="F2071" s="35">
        <v>41788</v>
      </c>
      <c r="G2071" s="42">
        <v>1306</v>
      </c>
      <c r="H2071" s="630">
        <f t="shared" si="33"/>
        <v>0</v>
      </c>
      <c r="I2071" s="621"/>
    </row>
    <row r="2072" spans="1:9" x14ac:dyDescent="0.25">
      <c r="A2072" s="192"/>
      <c r="B2072" s="188" t="s">
        <v>1574</v>
      </c>
      <c r="C2072" s="227" t="s">
        <v>3207</v>
      </c>
      <c r="D2072" s="190" t="s">
        <v>49</v>
      </c>
      <c r="E2072" s="210">
        <v>1357.5</v>
      </c>
      <c r="F2072" s="35">
        <v>41788</v>
      </c>
      <c r="G2072" s="42">
        <v>1357.5</v>
      </c>
      <c r="H2072" s="630">
        <f t="shared" si="33"/>
        <v>0</v>
      </c>
      <c r="I2072" s="621"/>
    </row>
    <row r="2073" spans="1:9" x14ac:dyDescent="0.25">
      <c r="A2073" s="192"/>
      <c r="B2073" s="188" t="s">
        <v>1575</v>
      </c>
      <c r="C2073" s="227" t="s">
        <v>3207</v>
      </c>
      <c r="D2073" s="190" t="s">
        <v>312</v>
      </c>
      <c r="E2073" s="210">
        <v>9588</v>
      </c>
      <c r="F2073" s="35">
        <v>41788</v>
      </c>
      <c r="G2073" s="42">
        <v>9588</v>
      </c>
      <c r="H2073" s="630">
        <f t="shared" si="33"/>
        <v>0</v>
      </c>
      <c r="I2073" s="621" t="s">
        <v>30</v>
      </c>
    </row>
    <row r="2074" spans="1:9" x14ac:dyDescent="0.25">
      <c r="A2074" s="192"/>
      <c r="B2074" s="188" t="s">
        <v>1576</v>
      </c>
      <c r="C2074" s="227" t="s">
        <v>3207</v>
      </c>
      <c r="D2074" s="190" t="s">
        <v>560</v>
      </c>
      <c r="E2074" s="210">
        <v>3709.5</v>
      </c>
      <c r="F2074" s="35">
        <v>41789</v>
      </c>
      <c r="G2074" s="42">
        <v>3709.5</v>
      </c>
      <c r="H2074" s="630">
        <f t="shared" si="33"/>
        <v>0</v>
      </c>
      <c r="I2074" s="621" t="s">
        <v>217</v>
      </c>
    </row>
    <row r="2075" spans="1:9" x14ac:dyDescent="0.25">
      <c r="A2075" s="192"/>
      <c r="B2075" s="188" t="s">
        <v>1577</v>
      </c>
      <c r="C2075" s="227" t="s">
        <v>3207</v>
      </c>
      <c r="D2075" s="190" t="s">
        <v>3384</v>
      </c>
      <c r="E2075" s="210">
        <v>2855.09</v>
      </c>
      <c r="F2075" s="35">
        <v>41789</v>
      </c>
      <c r="G2075" s="42">
        <v>2855.09</v>
      </c>
      <c r="H2075" s="630">
        <f t="shared" si="33"/>
        <v>0</v>
      </c>
      <c r="I2075" s="621" t="s">
        <v>217</v>
      </c>
    </row>
    <row r="2076" spans="1:9" x14ac:dyDescent="0.25">
      <c r="A2076" s="192"/>
      <c r="B2076" s="188" t="s">
        <v>1578</v>
      </c>
      <c r="C2076" s="227" t="s">
        <v>3207</v>
      </c>
      <c r="D2076" s="190" t="s">
        <v>144</v>
      </c>
      <c r="E2076" s="210">
        <v>3758.2</v>
      </c>
      <c r="F2076" s="35">
        <v>41789</v>
      </c>
      <c r="G2076" s="42">
        <v>3758.2</v>
      </c>
      <c r="H2076" s="630">
        <f t="shared" si="33"/>
        <v>0</v>
      </c>
      <c r="I2076" s="621" t="s">
        <v>217</v>
      </c>
    </row>
    <row r="2077" spans="1:9" x14ac:dyDescent="0.25">
      <c r="A2077" s="192"/>
      <c r="B2077" s="188" t="s">
        <v>1579</v>
      </c>
      <c r="C2077" s="227" t="s">
        <v>3207</v>
      </c>
      <c r="D2077" s="190" t="s">
        <v>623</v>
      </c>
      <c r="E2077" s="210">
        <v>2877.6</v>
      </c>
      <c r="F2077" s="35">
        <v>41789</v>
      </c>
      <c r="G2077" s="42">
        <v>2877.6</v>
      </c>
      <c r="H2077" s="630">
        <f t="shared" si="33"/>
        <v>0</v>
      </c>
      <c r="I2077" s="621" t="s">
        <v>217</v>
      </c>
    </row>
    <row r="2078" spans="1:9" x14ac:dyDescent="0.25">
      <c r="A2078" s="192"/>
      <c r="B2078" s="188" t="s">
        <v>1580</v>
      </c>
      <c r="C2078" s="227" t="s">
        <v>3207</v>
      </c>
      <c r="D2078" s="190" t="s">
        <v>1864</v>
      </c>
      <c r="E2078" s="210">
        <v>3805</v>
      </c>
      <c r="F2078" s="35">
        <v>41788</v>
      </c>
      <c r="G2078" s="42">
        <v>3805</v>
      </c>
      <c r="H2078" s="630">
        <f t="shared" si="33"/>
        <v>0</v>
      </c>
      <c r="I2078" s="621"/>
    </row>
    <row r="2079" spans="1:9" x14ac:dyDescent="0.25">
      <c r="A2079" s="192"/>
      <c r="B2079" s="188" t="s">
        <v>1581</v>
      </c>
      <c r="C2079" s="227" t="s">
        <v>3207</v>
      </c>
      <c r="D2079" s="190" t="s">
        <v>307</v>
      </c>
      <c r="E2079" s="210">
        <v>13014</v>
      </c>
      <c r="F2079" s="39" t="s">
        <v>3385</v>
      </c>
      <c r="G2079" s="219">
        <v>13014</v>
      </c>
      <c r="H2079" s="630">
        <f t="shared" si="33"/>
        <v>0</v>
      </c>
      <c r="I2079" s="621" t="s">
        <v>217</v>
      </c>
    </row>
    <row r="2080" spans="1:9" x14ac:dyDescent="0.25">
      <c r="A2080" s="192"/>
      <c r="B2080" s="188" t="s">
        <v>1582</v>
      </c>
      <c r="C2080" s="227" t="s">
        <v>3207</v>
      </c>
      <c r="D2080" s="190" t="s">
        <v>133</v>
      </c>
      <c r="E2080" s="210">
        <v>39063.199999999997</v>
      </c>
      <c r="F2080" s="45" t="s">
        <v>3386</v>
      </c>
      <c r="G2080" s="42">
        <v>39063.199999999997</v>
      </c>
      <c r="H2080" s="630">
        <f t="shared" si="33"/>
        <v>0</v>
      </c>
      <c r="I2080" s="621"/>
    </row>
    <row r="2081" spans="1:9" x14ac:dyDescent="0.25">
      <c r="A2081" s="192"/>
      <c r="B2081" s="188" t="s">
        <v>1583</v>
      </c>
      <c r="C2081" s="227" t="s">
        <v>3207</v>
      </c>
      <c r="D2081" s="190" t="s">
        <v>193</v>
      </c>
      <c r="E2081" s="210">
        <v>460</v>
      </c>
      <c r="F2081" s="35">
        <v>41789</v>
      </c>
      <c r="G2081" s="42">
        <v>460</v>
      </c>
      <c r="H2081" s="630">
        <f t="shared" si="33"/>
        <v>0</v>
      </c>
      <c r="I2081" s="621" t="s">
        <v>217</v>
      </c>
    </row>
    <row r="2082" spans="1:9" x14ac:dyDescent="0.25">
      <c r="A2082" s="192"/>
      <c r="B2082" s="188" t="s">
        <v>1584</v>
      </c>
      <c r="C2082" s="227" t="s">
        <v>3207</v>
      </c>
      <c r="D2082" s="190" t="s">
        <v>468</v>
      </c>
      <c r="E2082" s="210">
        <v>1350</v>
      </c>
      <c r="F2082" s="35">
        <v>41789</v>
      </c>
      <c r="G2082" s="42">
        <v>1350</v>
      </c>
      <c r="H2082" s="630">
        <f t="shared" si="33"/>
        <v>0</v>
      </c>
      <c r="I2082" s="621" t="s">
        <v>217</v>
      </c>
    </row>
    <row r="2083" spans="1:9" x14ac:dyDescent="0.25">
      <c r="A2083" s="192"/>
      <c r="B2083" s="188" t="s">
        <v>1586</v>
      </c>
      <c r="C2083" s="227" t="s">
        <v>3207</v>
      </c>
      <c r="D2083" s="190" t="s">
        <v>147</v>
      </c>
      <c r="E2083" s="210">
        <v>50042</v>
      </c>
      <c r="F2083" s="38">
        <v>41791</v>
      </c>
      <c r="G2083" s="219">
        <v>50042</v>
      </c>
      <c r="H2083" s="630">
        <f t="shared" si="33"/>
        <v>0</v>
      </c>
      <c r="I2083" s="621" t="s">
        <v>217</v>
      </c>
    </row>
    <row r="2084" spans="1:9" x14ac:dyDescent="0.25">
      <c r="A2084" s="192"/>
      <c r="B2084" s="188" t="s">
        <v>1587</v>
      </c>
      <c r="C2084" s="227" t="s">
        <v>3207</v>
      </c>
      <c r="D2084" s="190" t="s">
        <v>16</v>
      </c>
      <c r="E2084" s="210">
        <v>13814.4</v>
      </c>
      <c r="F2084" s="38">
        <v>41816</v>
      </c>
      <c r="G2084" s="219">
        <v>13814.4</v>
      </c>
      <c r="H2084" s="630">
        <f t="shared" si="33"/>
        <v>0</v>
      </c>
      <c r="I2084" s="621" t="s">
        <v>12</v>
      </c>
    </row>
    <row r="2085" spans="1:9" x14ac:dyDescent="0.25">
      <c r="A2085" s="192"/>
      <c r="B2085" s="188" t="s">
        <v>1589</v>
      </c>
      <c r="C2085" s="227" t="s">
        <v>3207</v>
      </c>
      <c r="D2085" s="190" t="s">
        <v>250</v>
      </c>
      <c r="E2085" s="210">
        <v>8776.65</v>
      </c>
      <c r="F2085" s="35">
        <v>41790</v>
      </c>
      <c r="G2085" s="42">
        <v>8776.65</v>
      </c>
      <c r="H2085" s="630">
        <f t="shared" si="33"/>
        <v>0</v>
      </c>
      <c r="I2085" s="621" t="s">
        <v>162</v>
      </c>
    </row>
    <row r="2086" spans="1:9" x14ac:dyDescent="0.25">
      <c r="A2086" s="192"/>
      <c r="B2086" s="188" t="s">
        <v>1591</v>
      </c>
      <c r="C2086" s="227" t="s">
        <v>3207</v>
      </c>
      <c r="D2086" s="190" t="s">
        <v>370</v>
      </c>
      <c r="E2086" s="210">
        <v>1821</v>
      </c>
      <c r="F2086" s="35">
        <v>41790</v>
      </c>
      <c r="G2086" s="54">
        <v>1821</v>
      </c>
      <c r="H2086" s="630">
        <f t="shared" si="33"/>
        <v>0</v>
      </c>
      <c r="I2086" s="621" t="s">
        <v>162</v>
      </c>
    </row>
    <row r="2087" spans="1:9" x14ac:dyDescent="0.25">
      <c r="A2087" s="192"/>
      <c r="B2087" s="188" t="s">
        <v>1592</v>
      </c>
      <c r="C2087" s="227" t="s">
        <v>3207</v>
      </c>
      <c r="D2087" s="190" t="s">
        <v>163</v>
      </c>
      <c r="E2087" s="210">
        <v>1317.6</v>
      </c>
      <c r="F2087" s="38" t="s">
        <v>3387</v>
      </c>
      <c r="G2087" s="54">
        <v>1317.6</v>
      </c>
      <c r="H2087" s="630">
        <f t="shared" si="33"/>
        <v>0</v>
      </c>
      <c r="I2087" s="621" t="s">
        <v>162</v>
      </c>
    </row>
    <row r="2088" spans="1:9" x14ac:dyDescent="0.25">
      <c r="A2088" s="192"/>
      <c r="B2088" s="188" t="s">
        <v>1593</v>
      </c>
      <c r="C2088" s="227" t="s">
        <v>3207</v>
      </c>
      <c r="D2088" s="190" t="s">
        <v>169</v>
      </c>
      <c r="E2088" s="210">
        <v>25280</v>
      </c>
      <c r="F2088" s="35">
        <v>41790</v>
      </c>
      <c r="G2088" s="54">
        <v>25280</v>
      </c>
      <c r="H2088" s="630">
        <f t="shared" si="33"/>
        <v>0</v>
      </c>
      <c r="I2088" s="621" t="s">
        <v>162</v>
      </c>
    </row>
    <row r="2089" spans="1:9" x14ac:dyDescent="0.25">
      <c r="A2089" s="192"/>
      <c r="B2089" s="188" t="s">
        <v>1594</v>
      </c>
      <c r="C2089" s="227" t="s">
        <v>3207</v>
      </c>
      <c r="D2089" s="190" t="s">
        <v>272</v>
      </c>
      <c r="E2089" s="210">
        <v>7724</v>
      </c>
      <c r="F2089" s="38" t="s">
        <v>3388</v>
      </c>
      <c r="G2089" s="219">
        <v>7724</v>
      </c>
      <c r="H2089" s="630">
        <f t="shared" si="33"/>
        <v>0</v>
      </c>
      <c r="I2089" s="621" t="s">
        <v>162</v>
      </c>
    </row>
    <row r="2090" spans="1:9" x14ac:dyDescent="0.25">
      <c r="A2090" s="192"/>
      <c r="B2090" s="188" t="s">
        <v>1595</v>
      </c>
      <c r="C2090" s="227" t="s">
        <v>3207</v>
      </c>
      <c r="D2090" s="190" t="s">
        <v>358</v>
      </c>
      <c r="E2090" s="210">
        <v>52027.05</v>
      </c>
      <c r="F2090" s="39" t="s">
        <v>3389</v>
      </c>
      <c r="G2090" s="219">
        <v>52027.05</v>
      </c>
      <c r="H2090" s="630">
        <f t="shared" si="33"/>
        <v>0</v>
      </c>
      <c r="I2090" s="621" t="s">
        <v>162</v>
      </c>
    </row>
    <row r="2091" spans="1:9" x14ac:dyDescent="0.25">
      <c r="A2091" s="192"/>
      <c r="B2091" s="188" t="s">
        <v>1596</v>
      </c>
      <c r="C2091" s="227" t="s">
        <v>3207</v>
      </c>
      <c r="D2091" s="190" t="s">
        <v>22</v>
      </c>
      <c r="E2091" s="210">
        <v>16634</v>
      </c>
      <c r="F2091" s="35">
        <v>41790</v>
      </c>
      <c r="G2091" s="54">
        <v>16634</v>
      </c>
      <c r="H2091" s="630">
        <f t="shared" si="33"/>
        <v>0</v>
      </c>
      <c r="I2091" s="621" t="s">
        <v>162</v>
      </c>
    </row>
    <row r="2092" spans="1:9" x14ac:dyDescent="0.25">
      <c r="A2092" s="192"/>
      <c r="B2092" s="188" t="s">
        <v>1597</v>
      </c>
      <c r="C2092" s="227" t="s">
        <v>3207</v>
      </c>
      <c r="D2092" s="190" t="s">
        <v>606</v>
      </c>
      <c r="E2092" s="210">
        <v>2255</v>
      </c>
      <c r="F2092" s="35">
        <v>41790</v>
      </c>
      <c r="G2092" s="54">
        <v>2255</v>
      </c>
      <c r="H2092" s="630">
        <f t="shared" si="33"/>
        <v>0</v>
      </c>
      <c r="I2092" s="621" t="s">
        <v>162</v>
      </c>
    </row>
    <row r="2093" spans="1:9" x14ac:dyDescent="0.25">
      <c r="A2093" s="192"/>
      <c r="B2093" s="188" t="s">
        <v>1598</v>
      </c>
      <c r="C2093" s="227" t="s">
        <v>3207</v>
      </c>
      <c r="D2093" s="190" t="s">
        <v>175</v>
      </c>
      <c r="E2093" s="210">
        <v>8846</v>
      </c>
      <c r="F2093" s="35">
        <v>41790</v>
      </c>
      <c r="G2093" s="54">
        <v>8846</v>
      </c>
      <c r="H2093" s="630">
        <f t="shared" si="33"/>
        <v>0</v>
      </c>
      <c r="I2093" s="621" t="s">
        <v>162</v>
      </c>
    </row>
    <row r="2094" spans="1:9" x14ac:dyDescent="0.25">
      <c r="A2094" s="192"/>
      <c r="B2094" s="188" t="s">
        <v>1599</v>
      </c>
      <c r="C2094" s="227" t="s">
        <v>3207</v>
      </c>
      <c r="D2094" s="190" t="s">
        <v>564</v>
      </c>
      <c r="E2094" s="210">
        <v>1812.2</v>
      </c>
      <c r="F2094" s="35">
        <v>41790</v>
      </c>
      <c r="G2094" s="54">
        <v>1812.2</v>
      </c>
      <c r="H2094" s="630">
        <f t="shared" si="33"/>
        <v>0</v>
      </c>
      <c r="I2094" s="621" t="s">
        <v>162</v>
      </c>
    </row>
    <row r="2095" spans="1:9" x14ac:dyDescent="0.25">
      <c r="A2095" s="192"/>
      <c r="B2095" s="188" t="s">
        <v>1601</v>
      </c>
      <c r="C2095" s="227" t="s">
        <v>3207</v>
      </c>
      <c r="D2095" s="190" t="s">
        <v>28</v>
      </c>
      <c r="E2095" s="210">
        <v>9844.65</v>
      </c>
      <c r="F2095" s="35">
        <v>41788</v>
      </c>
      <c r="G2095" s="42">
        <v>9844.65</v>
      </c>
      <c r="H2095" s="630">
        <f t="shared" si="33"/>
        <v>0</v>
      </c>
      <c r="I2095" s="621"/>
    </row>
    <row r="2096" spans="1:9" x14ac:dyDescent="0.25">
      <c r="A2096" s="192"/>
      <c r="B2096" s="188" t="s">
        <v>1602</v>
      </c>
      <c r="C2096" s="227" t="s">
        <v>3207</v>
      </c>
      <c r="D2096" s="190" t="s">
        <v>160</v>
      </c>
      <c r="E2096" s="210">
        <v>105146.87</v>
      </c>
      <c r="F2096" s="38" t="s">
        <v>3390</v>
      </c>
      <c r="G2096" s="42">
        <v>105146.87</v>
      </c>
      <c r="H2096" s="630">
        <f t="shared" si="33"/>
        <v>0</v>
      </c>
      <c r="I2096" s="621" t="s">
        <v>162</v>
      </c>
    </row>
    <row r="2097" spans="1:10" x14ac:dyDescent="0.25">
      <c r="A2097" s="192"/>
      <c r="B2097" s="188" t="s">
        <v>1603</v>
      </c>
      <c r="C2097" s="227" t="s">
        <v>3207</v>
      </c>
      <c r="D2097" s="190" t="s">
        <v>168</v>
      </c>
      <c r="E2097" s="210">
        <v>17957.2</v>
      </c>
      <c r="F2097" s="39" t="s">
        <v>3391</v>
      </c>
      <c r="G2097" s="42">
        <v>17957.2</v>
      </c>
      <c r="H2097" s="630">
        <f t="shared" si="33"/>
        <v>0</v>
      </c>
      <c r="I2097" s="621" t="s">
        <v>162</v>
      </c>
    </row>
    <row r="2098" spans="1:10" x14ac:dyDescent="0.25">
      <c r="A2098" s="192"/>
      <c r="B2098" s="188" t="s">
        <v>1604</v>
      </c>
      <c r="C2098" s="227" t="s">
        <v>3207</v>
      </c>
      <c r="D2098" s="190" t="s">
        <v>168</v>
      </c>
      <c r="E2098" s="210">
        <v>8267.5</v>
      </c>
      <c r="F2098" s="39" t="s">
        <v>3392</v>
      </c>
      <c r="G2098" s="42">
        <v>8267.5</v>
      </c>
      <c r="H2098" s="630">
        <f t="shared" si="33"/>
        <v>0</v>
      </c>
      <c r="I2098" s="621" t="s">
        <v>162</v>
      </c>
    </row>
    <row r="2099" spans="1:10" x14ac:dyDescent="0.25">
      <c r="A2099" s="192"/>
      <c r="B2099" s="188" t="s">
        <v>1605</v>
      </c>
      <c r="C2099" s="227" t="s">
        <v>3207</v>
      </c>
      <c r="D2099" s="190" t="s">
        <v>1030</v>
      </c>
      <c r="E2099" s="210">
        <v>5713</v>
      </c>
      <c r="F2099" s="35">
        <v>41788</v>
      </c>
      <c r="G2099" s="42">
        <v>5713</v>
      </c>
      <c r="H2099" s="630">
        <f t="shared" si="33"/>
        <v>0</v>
      </c>
      <c r="I2099" s="621"/>
    </row>
    <row r="2100" spans="1:10" x14ac:dyDescent="0.25">
      <c r="A2100" s="192"/>
      <c r="B2100" s="188" t="s">
        <v>1606</v>
      </c>
      <c r="C2100" s="227" t="s">
        <v>3207</v>
      </c>
      <c r="D2100" s="190" t="s">
        <v>269</v>
      </c>
      <c r="E2100" s="210">
        <v>7421</v>
      </c>
      <c r="F2100" s="39" t="s">
        <v>3393</v>
      </c>
      <c r="G2100" s="42">
        <v>7421</v>
      </c>
      <c r="H2100" s="630">
        <f t="shared" si="33"/>
        <v>0</v>
      </c>
      <c r="I2100" s="621" t="s">
        <v>162</v>
      </c>
    </row>
    <row r="2101" spans="1:10" x14ac:dyDescent="0.25">
      <c r="A2101" s="246"/>
      <c r="B2101" s="188" t="s">
        <v>1608</v>
      </c>
      <c r="C2101" s="227" t="s">
        <v>3207</v>
      </c>
      <c r="D2101" s="190" t="s">
        <v>245</v>
      </c>
      <c r="E2101" s="210">
        <v>25506</v>
      </c>
      <c r="F2101" s="35">
        <v>41789</v>
      </c>
      <c r="G2101" s="42">
        <v>25506</v>
      </c>
      <c r="H2101" s="630">
        <f t="shared" si="33"/>
        <v>0</v>
      </c>
      <c r="I2101" s="621" t="s">
        <v>3394</v>
      </c>
    </row>
    <row r="2102" spans="1:10" x14ac:dyDescent="0.25">
      <c r="A2102" s="192"/>
      <c r="B2102" s="188" t="s">
        <v>1610</v>
      </c>
      <c r="C2102" s="227" t="s">
        <v>3207</v>
      </c>
      <c r="D2102" s="190" t="s">
        <v>14</v>
      </c>
      <c r="E2102" s="210">
        <v>11100</v>
      </c>
      <c r="F2102" s="35">
        <v>41789</v>
      </c>
      <c r="G2102" s="42">
        <v>11100</v>
      </c>
      <c r="H2102" s="630">
        <f t="shared" si="33"/>
        <v>0</v>
      </c>
      <c r="I2102" s="621" t="s">
        <v>12</v>
      </c>
      <c r="J2102" s="1"/>
    </row>
    <row r="2103" spans="1:10" x14ac:dyDescent="0.25">
      <c r="A2103" s="192"/>
      <c r="B2103" s="188" t="s">
        <v>1611</v>
      </c>
      <c r="C2103" s="227" t="s">
        <v>3207</v>
      </c>
      <c r="D2103" s="190" t="s">
        <v>244</v>
      </c>
      <c r="E2103" s="210">
        <v>23453.5</v>
      </c>
      <c r="F2103" s="304" t="s">
        <v>3395</v>
      </c>
      <c r="G2103" s="219">
        <v>23453.5</v>
      </c>
      <c r="H2103" s="630">
        <f t="shared" si="33"/>
        <v>0</v>
      </c>
      <c r="I2103" s="621" t="s">
        <v>3394</v>
      </c>
      <c r="J2103" s="1"/>
    </row>
    <row r="2104" spans="1:10" x14ac:dyDescent="0.25">
      <c r="A2104" s="192"/>
      <c r="B2104" s="188" t="s">
        <v>1612</v>
      </c>
      <c r="C2104" s="227" t="s">
        <v>3207</v>
      </c>
      <c r="D2104" s="190" t="s">
        <v>175</v>
      </c>
      <c r="E2104" s="210">
        <v>587.5</v>
      </c>
      <c r="F2104" s="38" t="s">
        <v>3396</v>
      </c>
      <c r="G2104" s="42">
        <v>587.5</v>
      </c>
      <c r="H2104" s="630">
        <f t="shared" si="33"/>
        <v>0</v>
      </c>
      <c r="I2104" s="621" t="s">
        <v>162</v>
      </c>
      <c r="J2104" s="1"/>
    </row>
    <row r="2105" spans="1:10" x14ac:dyDescent="0.25">
      <c r="A2105" s="192"/>
      <c r="B2105" s="188" t="s">
        <v>1613</v>
      </c>
      <c r="C2105" s="227" t="s">
        <v>3207</v>
      </c>
      <c r="D2105" s="190" t="s">
        <v>168</v>
      </c>
      <c r="E2105" s="210">
        <v>912</v>
      </c>
      <c r="F2105" s="38" t="s">
        <v>3397</v>
      </c>
      <c r="G2105" s="42">
        <v>912</v>
      </c>
      <c r="H2105" s="630">
        <f t="shared" si="33"/>
        <v>0</v>
      </c>
      <c r="I2105" s="621" t="s">
        <v>162</v>
      </c>
      <c r="J2105" s="1"/>
    </row>
    <row r="2106" spans="1:10" x14ac:dyDescent="0.25">
      <c r="A2106" s="192"/>
      <c r="B2106" s="188" t="s">
        <v>1614</v>
      </c>
      <c r="C2106" s="227" t="s">
        <v>3207</v>
      </c>
      <c r="D2106" s="190" t="s">
        <v>149</v>
      </c>
      <c r="E2106" s="210">
        <v>5991.7</v>
      </c>
      <c r="F2106" s="39" t="s">
        <v>3398</v>
      </c>
      <c r="G2106" s="42">
        <v>5991.7</v>
      </c>
      <c r="H2106" s="630">
        <f t="shared" si="33"/>
        <v>0</v>
      </c>
      <c r="I2106" s="621" t="s">
        <v>3394</v>
      </c>
      <c r="J2106" s="1"/>
    </row>
    <row r="2107" spans="1:10" x14ac:dyDescent="0.25">
      <c r="A2107" s="192"/>
      <c r="B2107" s="188" t="s">
        <v>1615</v>
      </c>
      <c r="C2107" s="227" t="s">
        <v>3207</v>
      </c>
      <c r="D2107" s="190" t="s">
        <v>62</v>
      </c>
      <c r="E2107" s="210">
        <v>7389</v>
      </c>
      <c r="F2107" s="38">
        <v>41792</v>
      </c>
      <c r="G2107" s="219">
        <v>7389</v>
      </c>
      <c r="H2107" s="630">
        <f t="shared" si="33"/>
        <v>0</v>
      </c>
      <c r="I2107" s="621" t="s">
        <v>65</v>
      </c>
      <c r="J2107" s="1"/>
    </row>
    <row r="2108" spans="1:10" x14ac:dyDescent="0.25">
      <c r="A2108" s="192"/>
      <c r="B2108" s="188" t="s">
        <v>1617</v>
      </c>
      <c r="C2108" s="227" t="s">
        <v>3207</v>
      </c>
      <c r="D2108" s="190" t="s">
        <v>11</v>
      </c>
      <c r="E2108" s="210">
        <v>23090</v>
      </c>
      <c r="F2108" s="38">
        <v>41808</v>
      </c>
      <c r="G2108" s="219">
        <v>23090</v>
      </c>
      <c r="H2108" s="630">
        <f t="shared" si="33"/>
        <v>0</v>
      </c>
      <c r="I2108" s="621" t="s">
        <v>65</v>
      </c>
      <c r="J2108" s="1"/>
    </row>
    <row r="2109" spans="1:10" x14ac:dyDescent="0.25">
      <c r="A2109" s="192"/>
      <c r="B2109" s="188" t="s">
        <v>1619</v>
      </c>
      <c r="C2109" s="227" t="s">
        <v>3207</v>
      </c>
      <c r="D2109" s="190" t="s">
        <v>240</v>
      </c>
      <c r="E2109" s="210">
        <v>53308.45</v>
      </c>
      <c r="F2109" s="38">
        <v>41802</v>
      </c>
      <c r="G2109" s="219">
        <v>53308.45</v>
      </c>
      <c r="H2109" s="630">
        <f t="shared" si="33"/>
        <v>0</v>
      </c>
      <c r="I2109" s="621" t="s">
        <v>3394</v>
      </c>
      <c r="J2109" s="1"/>
    </row>
    <row r="2110" spans="1:10" x14ac:dyDescent="0.25">
      <c r="A2110" s="192">
        <v>41789</v>
      </c>
      <c r="B2110" s="200" t="s">
        <v>1620</v>
      </c>
      <c r="C2110" s="322" t="s">
        <v>3399</v>
      </c>
      <c r="D2110" s="190" t="s">
        <v>2584</v>
      </c>
      <c r="E2110" s="210">
        <v>38079.699999999997</v>
      </c>
      <c r="F2110" s="304" t="s">
        <v>3435</v>
      </c>
      <c r="G2110" s="219">
        <v>38079.699999999997</v>
      </c>
      <c r="H2110" s="630">
        <f t="shared" si="33"/>
        <v>0</v>
      </c>
      <c r="I2110" s="621" t="s">
        <v>3394</v>
      </c>
      <c r="J2110" s="1"/>
    </row>
    <row r="2111" spans="1:10" x14ac:dyDescent="0.25">
      <c r="A2111" s="192"/>
      <c r="B2111" s="200" t="s">
        <v>1623</v>
      </c>
      <c r="C2111" s="322" t="s">
        <v>3399</v>
      </c>
      <c r="D2111" s="190" t="s">
        <v>435</v>
      </c>
      <c r="E2111" s="210">
        <v>3722.68</v>
      </c>
      <c r="F2111" s="39" t="s">
        <v>3400</v>
      </c>
      <c r="G2111" s="42">
        <v>3722.68</v>
      </c>
      <c r="H2111" s="630">
        <f t="shared" si="33"/>
        <v>0</v>
      </c>
      <c r="I2111" s="623"/>
      <c r="J2111" s="1"/>
    </row>
    <row r="2112" spans="1:10" x14ac:dyDescent="0.25">
      <c r="A2112" s="192"/>
      <c r="B2112" s="200" t="s">
        <v>1624</v>
      </c>
      <c r="C2112" s="322" t="s">
        <v>3399</v>
      </c>
      <c r="D2112" s="190" t="s">
        <v>333</v>
      </c>
      <c r="E2112" s="210">
        <v>2545.1999999999998</v>
      </c>
      <c r="F2112" s="35">
        <v>41789</v>
      </c>
      <c r="G2112" s="42">
        <v>2545.1999999999998</v>
      </c>
      <c r="H2112" s="630">
        <f t="shared" si="33"/>
        <v>0</v>
      </c>
      <c r="I2112" s="621"/>
      <c r="J2112" s="1"/>
    </row>
    <row r="2113" spans="1:10" x14ac:dyDescent="0.25">
      <c r="A2113" s="192"/>
      <c r="B2113" s="200" t="s">
        <v>1625</v>
      </c>
      <c r="C2113" s="322" t="s">
        <v>3399</v>
      </c>
      <c r="D2113" s="190" t="s">
        <v>333</v>
      </c>
      <c r="E2113" s="210">
        <v>180</v>
      </c>
      <c r="F2113" s="35">
        <v>41789</v>
      </c>
      <c r="G2113" s="42">
        <v>180</v>
      </c>
      <c r="H2113" s="630">
        <f t="shared" si="33"/>
        <v>0</v>
      </c>
      <c r="I2113" s="621"/>
      <c r="J2113" s="1"/>
    </row>
    <row r="2114" spans="1:10" x14ac:dyDescent="0.25">
      <c r="A2114" s="192"/>
      <c r="B2114" s="200" t="s">
        <v>1626</v>
      </c>
      <c r="C2114" s="322" t="s">
        <v>3399</v>
      </c>
      <c r="D2114" s="190" t="s">
        <v>269</v>
      </c>
      <c r="E2114" s="210">
        <v>3431.6</v>
      </c>
      <c r="F2114" s="35">
        <v>41789</v>
      </c>
      <c r="G2114" s="42">
        <v>3431.6</v>
      </c>
      <c r="H2114" s="630">
        <f t="shared" si="33"/>
        <v>0</v>
      </c>
      <c r="I2114" s="623"/>
      <c r="J2114" s="1"/>
    </row>
    <row r="2115" spans="1:10" x14ac:dyDescent="0.25">
      <c r="A2115" s="192"/>
      <c r="B2115" s="200" t="s">
        <v>1628</v>
      </c>
      <c r="C2115" s="322" t="s">
        <v>3399</v>
      </c>
      <c r="D2115" s="190" t="s">
        <v>152</v>
      </c>
      <c r="E2115" s="210">
        <v>5646.2</v>
      </c>
      <c r="F2115" s="35">
        <v>41789</v>
      </c>
      <c r="G2115" s="42">
        <v>5646.2</v>
      </c>
      <c r="H2115" s="630">
        <f t="shared" si="33"/>
        <v>0</v>
      </c>
      <c r="I2115" s="621"/>
      <c r="J2115" s="1"/>
    </row>
    <row r="2116" spans="1:10" x14ac:dyDescent="0.25">
      <c r="A2116" s="192"/>
      <c r="B2116" s="200" t="s">
        <v>1630</v>
      </c>
      <c r="C2116" s="322" t="s">
        <v>3399</v>
      </c>
      <c r="D2116" s="190" t="s">
        <v>3401</v>
      </c>
      <c r="E2116" s="210">
        <v>40</v>
      </c>
      <c r="F2116" s="35">
        <v>41789</v>
      </c>
      <c r="G2116" s="42">
        <v>40</v>
      </c>
      <c r="H2116" s="630">
        <f t="shared" si="33"/>
        <v>0</v>
      </c>
      <c r="I2116" s="621"/>
      <c r="J2116" s="1"/>
    </row>
    <row r="2117" spans="1:10" x14ac:dyDescent="0.25">
      <c r="A2117" s="192"/>
      <c r="B2117" s="200" t="s">
        <v>1631</v>
      </c>
      <c r="C2117" s="322" t="s">
        <v>3399</v>
      </c>
      <c r="D2117" s="190" t="s">
        <v>435</v>
      </c>
      <c r="E2117" s="210">
        <v>1289</v>
      </c>
      <c r="F2117" s="38" t="s">
        <v>3402</v>
      </c>
      <c r="G2117" s="42">
        <v>1289</v>
      </c>
      <c r="H2117" s="630">
        <f t="shared" si="33"/>
        <v>0</v>
      </c>
      <c r="I2117" s="621"/>
      <c r="J2117" s="1"/>
    </row>
    <row r="2118" spans="1:10" x14ac:dyDescent="0.25">
      <c r="A2118" s="192"/>
      <c r="B2118" s="200" t="s">
        <v>1632</v>
      </c>
      <c r="C2118" s="322" t="s">
        <v>3399</v>
      </c>
      <c r="D2118" s="190" t="s">
        <v>36</v>
      </c>
      <c r="E2118" s="210">
        <v>32234.5</v>
      </c>
      <c r="F2118" s="45" t="s">
        <v>3403</v>
      </c>
      <c r="G2118" s="42">
        <v>32234.5</v>
      </c>
      <c r="H2118" s="630">
        <f t="shared" si="33"/>
        <v>0</v>
      </c>
      <c r="I2118" s="621" t="s">
        <v>2423</v>
      </c>
      <c r="J2118" s="1"/>
    </row>
    <row r="2119" spans="1:10" x14ac:dyDescent="0.25">
      <c r="A2119" s="192"/>
      <c r="B2119" s="200" t="s">
        <v>1633</v>
      </c>
      <c r="C2119" s="322" t="s">
        <v>3399</v>
      </c>
      <c r="D2119" s="190" t="s">
        <v>269</v>
      </c>
      <c r="E2119" s="210">
        <v>4721</v>
      </c>
      <c r="F2119" s="35">
        <v>41789</v>
      </c>
      <c r="G2119" s="42">
        <v>4721</v>
      </c>
      <c r="H2119" s="630">
        <f t="shared" ref="H2119:H2273" si="34">E2119-G2119</f>
        <v>0</v>
      </c>
      <c r="I2119" s="621"/>
      <c r="J2119" s="1"/>
    </row>
    <row r="2120" spans="1:10" x14ac:dyDescent="0.25">
      <c r="A2120" s="192"/>
      <c r="B2120" s="200" t="s">
        <v>1635</v>
      </c>
      <c r="C2120" s="322" t="s">
        <v>3399</v>
      </c>
      <c r="D2120" s="190" t="s">
        <v>180</v>
      </c>
      <c r="E2120" s="210">
        <v>34108</v>
      </c>
      <c r="F2120" s="45" t="s">
        <v>3404</v>
      </c>
      <c r="G2120" s="42">
        <v>34108</v>
      </c>
      <c r="H2120" s="630">
        <f t="shared" si="34"/>
        <v>0</v>
      </c>
      <c r="I2120" s="621" t="s">
        <v>217</v>
      </c>
      <c r="J2120" s="1"/>
    </row>
    <row r="2121" spans="1:10" x14ac:dyDescent="0.25">
      <c r="A2121" s="192"/>
      <c r="B2121" s="200" t="s">
        <v>1637</v>
      </c>
      <c r="C2121" s="322" t="s">
        <v>3399</v>
      </c>
      <c r="D2121" s="190" t="s">
        <v>8</v>
      </c>
      <c r="E2121" s="210">
        <v>356</v>
      </c>
      <c r="F2121" s="35">
        <v>41789</v>
      </c>
      <c r="G2121" s="42">
        <v>356</v>
      </c>
      <c r="H2121" s="630">
        <f t="shared" si="34"/>
        <v>0</v>
      </c>
      <c r="I2121" s="621"/>
      <c r="J2121" s="1"/>
    </row>
    <row r="2122" spans="1:10" x14ac:dyDescent="0.25">
      <c r="A2122" s="192"/>
      <c r="B2122" s="200" t="s">
        <v>1638</v>
      </c>
      <c r="C2122" s="322" t="s">
        <v>3399</v>
      </c>
      <c r="D2122" s="190" t="s">
        <v>3405</v>
      </c>
      <c r="E2122" s="210">
        <v>628.5</v>
      </c>
      <c r="F2122" s="35">
        <v>41789</v>
      </c>
      <c r="G2122" s="42">
        <v>628.5</v>
      </c>
      <c r="H2122" s="630">
        <f t="shared" si="34"/>
        <v>0</v>
      </c>
      <c r="I2122" s="621" t="s">
        <v>3166</v>
      </c>
      <c r="J2122" s="1"/>
    </row>
    <row r="2123" spans="1:10" x14ac:dyDescent="0.25">
      <c r="A2123" s="192"/>
      <c r="B2123" s="200" t="s">
        <v>1639</v>
      </c>
      <c r="C2123" s="322" t="s">
        <v>3399</v>
      </c>
      <c r="D2123" s="190" t="s">
        <v>51</v>
      </c>
      <c r="E2123" s="210">
        <v>2396</v>
      </c>
      <c r="F2123" s="39" t="s">
        <v>3406</v>
      </c>
      <c r="G2123" s="42">
        <v>2396</v>
      </c>
      <c r="H2123" s="630">
        <f t="shared" si="34"/>
        <v>0</v>
      </c>
      <c r="I2123" s="621" t="s">
        <v>21</v>
      </c>
      <c r="J2123" s="1"/>
    </row>
    <row r="2124" spans="1:10" x14ac:dyDescent="0.25">
      <c r="A2124" s="192"/>
      <c r="B2124" s="200" t="s">
        <v>1640</v>
      </c>
      <c r="C2124" s="322" t="s">
        <v>3399</v>
      </c>
      <c r="D2124" s="190" t="s">
        <v>575</v>
      </c>
      <c r="E2124" s="210">
        <v>3320</v>
      </c>
      <c r="F2124" s="35">
        <v>41789</v>
      </c>
      <c r="G2124" s="42">
        <v>3320</v>
      </c>
      <c r="H2124" s="630">
        <f t="shared" si="34"/>
        <v>0</v>
      </c>
      <c r="I2124" s="621"/>
      <c r="J2124" s="1"/>
    </row>
    <row r="2125" spans="1:10" x14ac:dyDescent="0.25">
      <c r="A2125" s="192"/>
      <c r="B2125" s="200" t="s">
        <v>1641</v>
      </c>
      <c r="C2125" s="322" t="s">
        <v>3399</v>
      </c>
      <c r="D2125" s="190" t="s">
        <v>3407</v>
      </c>
      <c r="E2125" s="210">
        <v>2353</v>
      </c>
      <c r="F2125" s="35">
        <v>41790</v>
      </c>
      <c r="G2125" s="42">
        <v>2353</v>
      </c>
      <c r="H2125" s="630">
        <f t="shared" si="34"/>
        <v>0</v>
      </c>
      <c r="I2125" s="621" t="s">
        <v>65</v>
      </c>
      <c r="J2125" s="1"/>
    </row>
    <row r="2126" spans="1:10" x14ac:dyDescent="0.25">
      <c r="A2126" s="192"/>
      <c r="B2126" s="200" t="s">
        <v>1642</v>
      </c>
      <c r="C2126" s="322" t="s">
        <v>3399</v>
      </c>
      <c r="D2126" s="190" t="s">
        <v>3366</v>
      </c>
      <c r="E2126" s="210">
        <v>4768</v>
      </c>
      <c r="F2126" s="35">
        <v>41789</v>
      </c>
      <c r="G2126" s="42">
        <v>4768</v>
      </c>
      <c r="H2126" s="630">
        <f t="shared" si="34"/>
        <v>0</v>
      </c>
      <c r="I2126" s="621" t="s">
        <v>12</v>
      </c>
      <c r="J2126" s="1"/>
    </row>
    <row r="2127" spans="1:10" x14ac:dyDescent="0.25">
      <c r="A2127" s="192"/>
      <c r="B2127" s="200" t="s">
        <v>1643</v>
      </c>
      <c r="C2127" s="322" t="s">
        <v>3399</v>
      </c>
      <c r="D2127" s="190" t="s">
        <v>339</v>
      </c>
      <c r="E2127" s="210">
        <v>2419</v>
      </c>
      <c r="F2127" s="35">
        <v>41789</v>
      </c>
      <c r="G2127" s="42">
        <v>2419</v>
      </c>
      <c r="H2127" s="630">
        <f t="shared" si="34"/>
        <v>0</v>
      </c>
      <c r="I2127" s="621"/>
      <c r="J2127" s="1"/>
    </row>
    <row r="2128" spans="1:10" x14ac:dyDescent="0.25">
      <c r="A2128" s="192"/>
      <c r="B2128" s="200" t="s">
        <v>1644</v>
      </c>
      <c r="C2128" s="322" t="s">
        <v>3399</v>
      </c>
      <c r="D2128" s="190" t="s">
        <v>8</v>
      </c>
      <c r="E2128" s="210">
        <v>478</v>
      </c>
      <c r="F2128" s="35">
        <v>41789</v>
      </c>
      <c r="G2128" s="42">
        <v>478</v>
      </c>
      <c r="H2128" s="630">
        <f t="shared" si="34"/>
        <v>0</v>
      </c>
      <c r="I2128" s="621"/>
      <c r="J2128" s="1"/>
    </row>
    <row r="2129" spans="1:10" x14ac:dyDescent="0.25">
      <c r="A2129" s="192"/>
      <c r="B2129" s="200" t="s">
        <v>1645</v>
      </c>
      <c r="C2129" s="322" t="s">
        <v>3399</v>
      </c>
      <c r="D2129" s="190" t="s">
        <v>16</v>
      </c>
      <c r="E2129" s="210">
        <v>1822.5</v>
      </c>
      <c r="F2129" s="38">
        <v>41816</v>
      </c>
      <c r="G2129" s="219">
        <v>1822.5</v>
      </c>
      <c r="H2129" s="630">
        <f t="shared" si="34"/>
        <v>0</v>
      </c>
      <c r="I2129" s="621" t="s">
        <v>3185</v>
      </c>
      <c r="J2129" s="1"/>
    </row>
    <row r="2130" spans="1:10" x14ac:dyDescent="0.25">
      <c r="A2130" s="192"/>
      <c r="B2130" s="200" t="s">
        <v>1646</v>
      </c>
      <c r="C2130" s="322" t="s">
        <v>3399</v>
      </c>
      <c r="D2130" s="190" t="s">
        <v>129</v>
      </c>
      <c r="E2130" s="210">
        <v>878</v>
      </c>
      <c r="F2130" s="35">
        <v>41789</v>
      </c>
      <c r="G2130" s="42">
        <v>878</v>
      </c>
      <c r="H2130" s="630">
        <f t="shared" si="34"/>
        <v>0</v>
      </c>
      <c r="I2130" s="621"/>
      <c r="J2130" s="1"/>
    </row>
    <row r="2131" spans="1:10" x14ac:dyDescent="0.25">
      <c r="A2131" s="192"/>
      <c r="B2131" s="200" t="s">
        <v>1647</v>
      </c>
      <c r="C2131" s="322" t="s">
        <v>3399</v>
      </c>
      <c r="D2131" s="190" t="s">
        <v>123</v>
      </c>
      <c r="E2131" s="210">
        <v>8094</v>
      </c>
      <c r="F2131" s="39" t="s">
        <v>3408</v>
      </c>
      <c r="G2131" s="42">
        <v>8094</v>
      </c>
      <c r="H2131" s="630">
        <f t="shared" si="34"/>
        <v>0</v>
      </c>
      <c r="I2131" s="621"/>
      <c r="J2131" s="1"/>
    </row>
    <row r="2132" spans="1:10" x14ac:dyDescent="0.25">
      <c r="A2132" s="192"/>
      <c r="B2132" s="200" t="s">
        <v>1648</v>
      </c>
      <c r="C2132" s="322" t="s">
        <v>3399</v>
      </c>
      <c r="D2132" s="190" t="s">
        <v>55</v>
      </c>
      <c r="E2132" s="210">
        <v>10692</v>
      </c>
      <c r="F2132" s="35">
        <v>41789</v>
      </c>
      <c r="G2132" s="42">
        <v>10692</v>
      </c>
      <c r="H2132" s="630">
        <f t="shared" si="34"/>
        <v>0</v>
      </c>
      <c r="I2132" s="621"/>
      <c r="J2132" s="1"/>
    </row>
    <row r="2133" spans="1:10" x14ac:dyDescent="0.25">
      <c r="A2133" s="192"/>
      <c r="B2133" s="200" t="s">
        <v>1650</v>
      </c>
      <c r="C2133" s="322" t="s">
        <v>3399</v>
      </c>
      <c r="D2133" s="190" t="s">
        <v>206</v>
      </c>
      <c r="E2133" s="210">
        <v>1245</v>
      </c>
      <c r="F2133" s="35">
        <v>41790</v>
      </c>
      <c r="G2133" s="42">
        <v>1245</v>
      </c>
      <c r="H2133" s="630">
        <f t="shared" si="34"/>
        <v>0</v>
      </c>
      <c r="I2133" s="621" t="s">
        <v>12</v>
      </c>
      <c r="J2133" s="1"/>
    </row>
    <row r="2134" spans="1:10" x14ac:dyDescent="0.25">
      <c r="A2134" s="192"/>
      <c r="B2134" s="200" t="s">
        <v>1651</v>
      </c>
      <c r="C2134" s="322" t="s">
        <v>3399</v>
      </c>
      <c r="D2134" s="190" t="s">
        <v>2409</v>
      </c>
      <c r="E2134" s="210">
        <v>1823</v>
      </c>
      <c r="F2134" s="244" t="s">
        <v>3409</v>
      </c>
      <c r="G2134" s="42">
        <v>1823</v>
      </c>
      <c r="H2134" s="630">
        <f t="shared" si="34"/>
        <v>0</v>
      </c>
      <c r="I2134" s="621" t="s">
        <v>12</v>
      </c>
      <c r="J2134" s="1"/>
    </row>
    <row r="2135" spans="1:10" x14ac:dyDescent="0.25">
      <c r="A2135" s="192"/>
      <c r="B2135" s="200" t="s">
        <v>1652</v>
      </c>
      <c r="C2135" s="322" t="s">
        <v>3399</v>
      </c>
      <c r="D2135" s="190" t="s">
        <v>1778</v>
      </c>
      <c r="E2135" s="210">
        <v>1325</v>
      </c>
      <c r="F2135" s="35">
        <v>41790</v>
      </c>
      <c r="G2135" s="42">
        <v>1325</v>
      </c>
      <c r="H2135" s="630">
        <f t="shared" si="34"/>
        <v>0</v>
      </c>
      <c r="I2135" s="621" t="s">
        <v>12</v>
      </c>
      <c r="J2135" s="1"/>
    </row>
    <row r="2136" spans="1:10" x14ac:dyDescent="0.25">
      <c r="A2136" s="192"/>
      <c r="B2136" s="200" t="s">
        <v>1653</v>
      </c>
      <c r="C2136" s="322" t="s">
        <v>3399</v>
      </c>
      <c r="D2136" s="190" t="s">
        <v>58</v>
      </c>
      <c r="E2136" s="210">
        <v>1470</v>
      </c>
      <c r="F2136" s="35">
        <v>41790</v>
      </c>
      <c r="G2136" s="42">
        <v>1470</v>
      </c>
      <c r="H2136" s="630">
        <f t="shared" si="34"/>
        <v>0</v>
      </c>
      <c r="I2136" s="621" t="s">
        <v>12</v>
      </c>
      <c r="J2136" s="1"/>
    </row>
    <row r="2137" spans="1:10" x14ac:dyDescent="0.25">
      <c r="A2137" s="192"/>
      <c r="B2137" s="200" t="s">
        <v>1656</v>
      </c>
      <c r="C2137" s="322" t="s">
        <v>3399</v>
      </c>
      <c r="D2137" s="190" t="s">
        <v>12</v>
      </c>
      <c r="E2137" s="210">
        <v>39260</v>
      </c>
      <c r="F2137" s="39" t="s">
        <v>3410</v>
      </c>
      <c r="G2137" s="42">
        <v>39260</v>
      </c>
      <c r="H2137" s="630">
        <f t="shared" si="34"/>
        <v>0</v>
      </c>
      <c r="I2137" s="621"/>
      <c r="J2137" s="1"/>
    </row>
    <row r="2138" spans="1:10" x14ac:dyDescent="0.25">
      <c r="A2138" s="192"/>
      <c r="B2138" s="200" t="s">
        <v>1657</v>
      </c>
      <c r="C2138" s="322" t="s">
        <v>3399</v>
      </c>
      <c r="D2138" s="190" t="s">
        <v>54</v>
      </c>
      <c r="E2138" s="210">
        <v>34703</v>
      </c>
      <c r="F2138" s="38">
        <v>41792</v>
      </c>
      <c r="G2138" s="219">
        <v>34703</v>
      </c>
      <c r="H2138" s="630">
        <f t="shared" si="34"/>
        <v>0</v>
      </c>
      <c r="I2138" s="621" t="s">
        <v>12</v>
      </c>
      <c r="J2138" s="1"/>
    </row>
    <row r="2139" spans="1:10" x14ac:dyDescent="0.25">
      <c r="A2139" s="192"/>
      <c r="B2139" s="200" t="s">
        <v>1658</v>
      </c>
      <c r="C2139" s="322" t="s">
        <v>3399</v>
      </c>
      <c r="D2139" s="190" t="s">
        <v>338</v>
      </c>
      <c r="E2139" s="210">
        <v>361</v>
      </c>
      <c r="F2139" s="35">
        <v>41790</v>
      </c>
      <c r="G2139" s="42">
        <v>361</v>
      </c>
      <c r="H2139" s="630">
        <f t="shared" si="34"/>
        <v>0</v>
      </c>
      <c r="I2139" s="621" t="s">
        <v>12</v>
      </c>
      <c r="J2139" s="1"/>
    </row>
    <row r="2140" spans="1:10" x14ac:dyDescent="0.25">
      <c r="A2140" s="192"/>
      <c r="B2140" s="200" t="s">
        <v>1659</v>
      </c>
      <c r="C2140" s="322" t="s">
        <v>3399</v>
      </c>
      <c r="D2140" s="190" t="s">
        <v>47</v>
      </c>
      <c r="E2140" s="210">
        <v>2407</v>
      </c>
      <c r="F2140" s="35">
        <v>41790</v>
      </c>
      <c r="G2140" s="42">
        <v>2407</v>
      </c>
      <c r="H2140" s="630">
        <f t="shared" si="34"/>
        <v>0</v>
      </c>
      <c r="I2140" s="621" t="s">
        <v>12</v>
      </c>
      <c r="J2140" s="1"/>
    </row>
    <row r="2141" spans="1:10" x14ac:dyDescent="0.25">
      <c r="A2141" s="192"/>
      <c r="B2141" s="200" t="s">
        <v>1660</v>
      </c>
      <c r="C2141" s="322" t="s">
        <v>3399</v>
      </c>
      <c r="D2141" s="190" t="s">
        <v>3411</v>
      </c>
      <c r="E2141" s="210">
        <v>15947</v>
      </c>
      <c r="F2141" s="35">
        <v>41789</v>
      </c>
      <c r="G2141" s="42">
        <v>15947</v>
      </c>
      <c r="H2141" s="630">
        <f t="shared" si="34"/>
        <v>0</v>
      </c>
      <c r="I2141" s="621"/>
      <c r="J2141" s="1"/>
    </row>
    <row r="2142" spans="1:10" x14ac:dyDescent="0.25">
      <c r="A2142" s="192"/>
      <c r="B2142" s="200" t="s">
        <v>1661</v>
      </c>
      <c r="C2142" s="322" t="s">
        <v>3399</v>
      </c>
      <c r="D2142" s="190" t="s">
        <v>250</v>
      </c>
      <c r="E2142" s="210">
        <v>11351</v>
      </c>
      <c r="F2142" s="35">
        <v>41789</v>
      </c>
      <c r="G2142" s="42">
        <v>11351</v>
      </c>
      <c r="H2142" s="630">
        <f t="shared" si="34"/>
        <v>0</v>
      </c>
      <c r="I2142" s="621" t="s">
        <v>65</v>
      </c>
      <c r="J2142" s="1"/>
    </row>
    <row r="2143" spans="1:10" x14ac:dyDescent="0.25">
      <c r="A2143" s="192"/>
      <c r="B2143" s="200" t="s">
        <v>1662</v>
      </c>
      <c r="C2143" s="322" t="s">
        <v>3399</v>
      </c>
      <c r="D2143" s="190" t="s">
        <v>28</v>
      </c>
      <c r="E2143" s="210">
        <v>1353</v>
      </c>
      <c r="F2143" s="35">
        <v>41789</v>
      </c>
      <c r="G2143" s="42">
        <v>1353</v>
      </c>
      <c r="H2143" s="630">
        <f t="shared" si="34"/>
        <v>0</v>
      </c>
      <c r="I2143" s="621"/>
      <c r="J2143" s="1"/>
    </row>
    <row r="2144" spans="1:10" x14ac:dyDescent="0.25">
      <c r="A2144" s="192"/>
      <c r="B2144" s="200" t="s">
        <v>1663</v>
      </c>
      <c r="C2144" s="322" t="s">
        <v>3399</v>
      </c>
      <c r="D2144" s="190" t="s">
        <v>119</v>
      </c>
      <c r="E2144" s="210">
        <v>2781</v>
      </c>
      <c r="F2144" s="35">
        <v>41789</v>
      </c>
      <c r="G2144" s="42">
        <v>2781</v>
      </c>
      <c r="H2144" s="630">
        <f t="shared" si="34"/>
        <v>0</v>
      </c>
      <c r="I2144" s="621" t="s">
        <v>30</v>
      </c>
      <c r="J2144" s="1"/>
    </row>
    <row r="2145" spans="1:10" x14ac:dyDescent="0.25">
      <c r="A2145" s="192"/>
      <c r="B2145" s="200" t="s">
        <v>1664</v>
      </c>
      <c r="C2145" s="322" t="s">
        <v>3399</v>
      </c>
      <c r="D2145" s="190" t="s">
        <v>769</v>
      </c>
      <c r="E2145" s="210">
        <v>6078</v>
      </c>
      <c r="F2145" s="35">
        <v>41789</v>
      </c>
      <c r="G2145" s="42">
        <v>6078</v>
      </c>
      <c r="H2145" s="630">
        <f t="shared" si="34"/>
        <v>0</v>
      </c>
      <c r="I2145" s="621" t="s">
        <v>30</v>
      </c>
      <c r="J2145" s="1"/>
    </row>
    <row r="2146" spans="1:10" x14ac:dyDescent="0.25">
      <c r="A2146" s="192"/>
      <c r="B2146" s="200" t="s">
        <v>1665</v>
      </c>
      <c r="C2146" s="322" t="s">
        <v>3399</v>
      </c>
      <c r="D2146" s="190" t="s">
        <v>12</v>
      </c>
      <c r="E2146" s="210">
        <v>922</v>
      </c>
      <c r="F2146" s="35">
        <v>41789</v>
      </c>
      <c r="G2146" s="42">
        <v>922</v>
      </c>
      <c r="H2146" s="630">
        <f t="shared" si="34"/>
        <v>0</v>
      </c>
      <c r="I2146" s="621"/>
      <c r="J2146" s="1"/>
    </row>
    <row r="2147" spans="1:10" x14ac:dyDescent="0.25">
      <c r="A2147" s="192"/>
      <c r="B2147" s="200" t="s">
        <v>1666</v>
      </c>
      <c r="C2147" s="322" t="s">
        <v>3399</v>
      </c>
      <c r="D2147" s="190" t="s">
        <v>287</v>
      </c>
      <c r="E2147" s="210">
        <v>3271</v>
      </c>
      <c r="F2147" s="39" t="s">
        <v>3412</v>
      </c>
      <c r="G2147" s="42">
        <v>3271</v>
      </c>
      <c r="H2147" s="630">
        <f t="shared" si="34"/>
        <v>0</v>
      </c>
      <c r="I2147" s="621"/>
      <c r="J2147" s="1"/>
    </row>
    <row r="2148" spans="1:10" x14ac:dyDescent="0.25">
      <c r="A2148" s="192"/>
      <c r="B2148" s="200" t="s">
        <v>1667</v>
      </c>
      <c r="C2148" s="322" t="s">
        <v>3399</v>
      </c>
      <c r="D2148" s="190" t="s">
        <v>2423</v>
      </c>
      <c r="E2148" s="210">
        <v>9573</v>
      </c>
      <c r="F2148" s="35">
        <v>41790</v>
      </c>
      <c r="G2148" s="42">
        <v>9573</v>
      </c>
      <c r="H2148" s="630">
        <f t="shared" si="34"/>
        <v>0</v>
      </c>
      <c r="I2148" s="621" t="s">
        <v>27</v>
      </c>
      <c r="J2148" s="1"/>
    </row>
    <row r="2149" spans="1:10" x14ac:dyDescent="0.25">
      <c r="A2149" s="192"/>
      <c r="B2149" s="200" t="s">
        <v>1668</v>
      </c>
      <c r="C2149" s="322" t="s">
        <v>3399</v>
      </c>
      <c r="D2149" s="190" t="s">
        <v>35</v>
      </c>
      <c r="E2149" s="210">
        <v>2659</v>
      </c>
      <c r="F2149" s="39" t="s">
        <v>3413</v>
      </c>
      <c r="G2149" s="219">
        <v>2659</v>
      </c>
      <c r="H2149" s="630">
        <f t="shared" si="34"/>
        <v>0</v>
      </c>
      <c r="I2149" s="621" t="s">
        <v>12</v>
      </c>
      <c r="J2149" s="1"/>
    </row>
    <row r="2150" spans="1:10" x14ac:dyDescent="0.25">
      <c r="A2150" s="192"/>
      <c r="B2150" s="200" t="s">
        <v>1670</v>
      </c>
      <c r="C2150" s="322" t="s">
        <v>3399</v>
      </c>
      <c r="D2150" s="190" t="s">
        <v>34</v>
      </c>
      <c r="E2150" s="210">
        <v>2304</v>
      </c>
      <c r="F2150" s="39" t="s">
        <v>3414</v>
      </c>
      <c r="G2150" s="42">
        <v>2304</v>
      </c>
      <c r="H2150" s="630">
        <f t="shared" si="34"/>
        <v>0</v>
      </c>
      <c r="I2150" s="621"/>
      <c r="J2150" s="1"/>
    </row>
    <row r="2151" spans="1:10" x14ac:dyDescent="0.25">
      <c r="A2151" s="192"/>
      <c r="B2151" s="200" t="s">
        <v>1672</v>
      </c>
      <c r="C2151" s="322" t="s">
        <v>3399</v>
      </c>
      <c r="D2151" s="190" t="s">
        <v>769</v>
      </c>
      <c r="E2151" s="210">
        <v>456</v>
      </c>
      <c r="F2151" s="35">
        <v>41789</v>
      </c>
      <c r="G2151" s="42">
        <v>456</v>
      </c>
      <c r="H2151" s="630">
        <f t="shared" si="34"/>
        <v>0</v>
      </c>
      <c r="I2151" s="621"/>
      <c r="J2151" s="1"/>
    </row>
    <row r="2152" spans="1:10" x14ac:dyDescent="0.25">
      <c r="A2152" s="192"/>
      <c r="B2152" s="200" t="s">
        <v>1673</v>
      </c>
      <c r="C2152" s="322" t="s">
        <v>3399</v>
      </c>
      <c r="D2152" s="190" t="s">
        <v>68</v>
      </c>
      <c r="E2152" s="210">
        <v>3141</v>
      </c>
      <c r="F2152" s="35">
        <v>41790</v>
      </c>
      <c r="G2152" s="42">
        <v>3141</v>
      </c>
      <c r="H2152" s="630">
        <f t="shared" si="34"/>
        <v>0</v>
      </c>
      <c r="I2152" s="621" t="s">
        <v>27</v>
      </c>
      <c r="J2152" s="1"/>
    </row>
    <row r="2153" spans="1:10" x14ac:dyDescent="0.25">
      <c r="A2153" s="192"/>
      <c r="B2153" s="200" t="s">
        <v>1674</v>
      </c>
      <c r="C2153" s="322" t="s">
        <v>3399</v>
      </c>
      <c r="D2153" s="190" t="s">
        <v>29</v>
      </c>
      <c r="E2153" s="210">
        <v>4109</v>
      </c>
      <c r="F2153" s="35">
        <v>41790</v>
      </c>
      <c r="G2153" s="42">
        <v>4109</v>
      </c>
      <c r="H2153" s="630">
        <f t="shared" si="34"/>
        <v>0</v>
      </c>
      <c r="I2153" s="621" t="s">
        <v>12</v>
      </c>
      <c r="J2153" s="1"/>
    </row>
    <row r="2154" spans="1:10" x14ac:dyDescent="0.25">
      <c r="A2154" s="192"/>
      <c r="B2154" s="200" t="s">
        <v>1675</v>
      </c>
      <c r="C2154" s="322" t="s">
        <v>3399</v>
      </c>
      <c r="D2154" s="190" t="s">
        <v>108</v>
      </c>
      <c r="E2154" s="210">
        <v>9757</v>
      </c>
      <c r="F2154" s="35">
        <v>41790</v>
      </c>
      <c r="G2154" s="42">
        <v>9757</v>
      </c>
      <c r="H2154" s="630">
        <f t="shared" si="34"/>
        <v>0</v>
      </c>
      <c r="I2154" s="621" t="s">
        <v>12</v>
      </c>
      <c r="J2154" s="1"/>
    </row>
    <row r="2155" spans="1:10" x14ac:dyDescent="0.25">
      <c r="A2155" s="192"/>
      <c r="B2155" s="200" t="s">
        <v>1676</v>
      </c>
      <c r="C2155" s="322" t="s">
        <v>3399</v>
      </c>
      <c r="D2155" s="190" t="s">
        <v>32</v>
      </c>
      <c r="E2155" s="210">
        <v>10921</v>
      </c>
      <c r="F2155" s="35">
        <v>41790</v>
      </c>
      <c r="G2155" s="42">
        <v>10921</v>
      </c>
      <c r="H2155" s="630">
        <f t="shared" si="34"/>
        <v>0</v>
      </c>
      <c r="I2155" s="621" t="s">
        <v>12</v>
      </c>
      <c r="J2155" s="1"/>
    </row>
    <row r="2156" spans="1:10" x14ac:dyDescent="0.25">
      <c r="A2156" s="192"/>
      <c r="B2156" s="200" t="s">
        <v>1677</v>
      </c>
      <c r="C2156" s="322" t="s">
        <v>3399</v>
      </c>
      <c r="D2156" s="190" t="s">
        <v>237</v>
      </c>
      <c r="E2156" s="210">
        <v>8749</v>
      </c>
      <c r="F2156" s="35">
        <v>41789</v>
      </c>
      <c r="G2156" s="42">
        <v>8749</v>
      </c>
      <c r="H2156" s="630">
        <f t="shared" si="34"/>
        <v>0</v>
      </c>
      <c r="I2156" s="621"/>
      <c r="J2156" s="1"/>
    </row>
    <row r="2157" spans="1:10" x14ac:dyDescent="0.25">
      <c r="A2157" s="192"/>
      <c r="B2157" s="200" t="s">
        <v>1679</v>
      </c>
      <c r="C2157" s="322" t="s">
        <v>3399</v>
      </c>
      <c r="D2157" s="190" t="s">
        <v>129</v>
      </c>
      <c r="E2157" s="210">
        <v>1340</v>
      </c>
      <c r="F2157" s="35">
        <v>41789</v>
      </c>
      <c r="G2157" s="42">
        <v>1340</v>
      </c>
      <c r="H2157" s="630">
        <f t="shared" si="34"/>
        <v>0</v>
      </c>
      <c r="I2157" s="621"/>
      <c r="J2157" s="1"/>
    </row>
    <row r="2158" spans="1:10" x14ac:dyDescent="0.25">
      <c r="A2158" s="192"/>
      <c r="B2158" s="200" t="s">
        <v>1680</v>
      </c>
      <c r="C2158" s="322" t="s">
        <v>3399</v>
      </c>
      <c r="D2158" s="190" t="s">
        <v>144</v>
      </c>
      <c r="E2158" s="210">
        <v>3871</v>
      </c>
      <c r="F2158" s="35">
        <v>41790</v>
      </c>
      <c r="G2158" s="54">
        <v>3871</v>
      </c>
      <c r="H2158" s="630">
        <f t="shared" si="34"/>
        <v>0</v>
      </c>
      <c r="I2158" s="621" t="s">
        <v>2423</v>
      </c>
      <c r="J2158" s="1"/>
    </row>
    <row r="2159" spans="1:10" x14ac:dyDescent="0.25">
      <c r="A2159" s="192"/>
      <c r="B2159" s="200" t="s">
        <v>1681</v>
      </c>
      <c r="C2159" s="322" t="s">
        <v>3399</v>
      </c>
      <c r="D2159" s="190" t="s">
        <v>22</v>
      </c>
      <c r="E2159" s="210">
        <v>10954</v>
      </c>
      <c r="F2159" s="39" t="s">
        <v>3415</v>
      </c>
      <c r="G2159" s="54">
        <v>10954</v>
      </c>
      <c r="H2159" s="630">
        <f t="shared" si="34"/>
        <v>0</v>
      </c>
      <c r="I2159" s="621"/>
      <c r="J2159" s="1"/>
    </row>
    <row r="2160" spans="1:10" x14ac:dyDescent="0.25">
      <c r="A2160" s="192"/>
      <c r="B2160" s="200" t="s">
        <v>1682</v>
      </c>
      <c r="C2160" s="322" t="s">
        <v>3399</v>
      </c>
      <c r="D2160" s="190" t="s">
        <v>130</v>
      </c>
      <c r="E2160" s="210">
        <v>7020</v>
      </c>
      <c r="F2160" s="35">
        <v>41790</v>
      </c>
      <c r="G2160" s="54">
        <v>7020</v>
      </c>
      <c r="H2160" s="630">
        <f t="shared" si="34"/>
        <v>0</v>
      </c>
      <c r="I2160" s="621" t="s">
        <v>21</v>
      </c>
      <c r="J2160" s="1"/>
    </row>
    <row r="2161" spans="1:10" x14ac:dyDescent="0.25">
      <c r="A2161" s="192"/>
      <c r="B2161" s="200" t="s">
        <v>1683</v>
      </c>
      <c r="C2161" s="322" t="s">
        <v>3399</v>
      </c>
      <c r="D2161" s="190" t="s">
        <v>348</v>
      </c>
      <c r="E2161" s="210">
        <v>871</v>
      </c>
      <c r="F2161" s="35">
        <v>41790</v>
      </c>
      <c r="G2161" s="54">
        <v>871</v>
      </c>
      <c r="H2161" s="630">
        <f t="shared" si="34"/>
        <v>0</v>
      </c>
      <c r="I2161" s="621" t="s">
        <v>2423</v>
      </c>
      <c r="J2161" s="1"/>
    </row>
    <row r="2162" spans="1:10" x14ac:dyDescent="0.25">
      <c r="A2162" s="192"/>
      <c r="B2162" s="200" t="s">
        <v>1684</v>
      </c>
      <c r="C2162" s="322" t="s">
        <v>3399</v>
      </c>
      <c r="D2162" s="190" t="s">
        <v>233</v>
      </c>
      <c r="E2162" s="210">
        <v>1681</v>
      </c>
      <c r="F2162" s="35">
        <v>41790</v>
      </c>
      <c r="G2162" s="54">
        <v>1681</v>
      </c>
      <c r="H2162" s="630">
        <f t="shared" si="34"/>
        <v>0</v>
      </c>
      <c r="I2162" s="621" t="s">
        <v>2423</v>
      </c>
      <c r="J2162" s="1"/>
    </row>
    <row r="2163" spans="1:10" x14ac:dyDescent="0.25">
      <c r="A2163" s="192"/>
      <c r="B2163" s="200" t="s">
        <v>1685</v>
      </c>
      <c r="C2163" s="322" t="s">
        <v>3399</v>
      </c>
      <c r="D2163" s="190" t="s">
        <v>3416</v>
      </c>
      <c r="E2163" s="210">
        <v>578</v>
      </c>
      <c r="F2163" s="35">
        <v>41790</v>
      </c>
      <c r="G2163" s="54">
        <v>578</v>
      </c>
      <c r="H2163" s="630">
        <f t="shared" si="34"/>
        <v>0</v>
      </c>
      <c r="I2163" s="621" t="s">
        <v>2423</v>
      </c>
      <c r="J2163" s="1"/>
    </row>
    <row r="2164" spans="1:10" x14ac:dyDescent="0.25">
      <c r="A2164" s="192"/>
      <c r="B2164" s="200" t="s">
        <v>1686</v>
      </c>
      <c r="C2164" s="322" t="s">
        <v>3399</v>
      </c>
      <c r="D2164" s="190" t="s">
        <v>307</v>
      </c>
      <c r="E2164" s="210">
        <v>8361.5</v>
      </c>
      <c r="F2164" s="35">
        <v>41790</v>
      </c>
      <c r="G2164" s="54">
        <v>8361.5</v>
      </c>
      <c r="H2164" s="630">
        <f t="shared" si="34"/>
        <v>0</v>
      </c>
      <c r="I2164" s="621" t="s">
        <v>2423</v>
      </c>
      <c r="J2164" s="1"/>
    </row>
    <row r="2165" spans="1:10" x14ac:dyDescent="0.25">
      <c r="A2165" s="192"/>
      <c r="B2165" s="200" t="s">
        <v>1687</v>
      </c>
      <c r="C2165" s="322" t="s">
        <v>3399</v>
      </c>
      <c r="D2165" s="190" t="s">
        <v>78</v>
      </c>
      <c r="E2165" s="210">
        <v>3380</v>
      </c>
      <c r="F2165" s="35">
        <v>41790</v>
      </c>
      <c r="G2165" s="54">
        <v>3380</v>
      </c>
      <c r="H2165" s="630">
        <f t="shared" si="34"/>
        <v>0</v>
      </c>
      <c r="I2165" s="621" t="s">
        <v>2423</v>
      </c>
      <c r="J2165" s="1"/>
    </row>
    <row r="2166" spans="1:10" x14ac:dyDescent="0.25">
      <c r="A2166" s="192"/>
      <c r="B2166" s="200" t="s">
        <v>1688</v>
      </c>
      <c r="C2166" s="322" t="s">
        <v>3399</v>
      </c>
      <c r="D2166" s="190" t="s">
        <v>20</v>
      </c>
      <c r="E2166" s="210">
        <v>7056.5</v>
      </c>
      <c r="F2166" s="35">
        <v>41790</v>
      </c>
      <c r="G2166" s="54">
        <v>7056.5</v>
      </c>
      <c r="H2166" s="630">
        <f t="shared" si="34"/>
        <v>0</v>
      </c>
      <c r="I2166" s="621" t="s">
        <v>2423</v>
      </c>
      <c r="J2166" s="1"/>
    </row>
    <row r="2167" spans="1:10" x14ac:dyDescent="0.25">
      <c r="A2167" s="192"/>
      <c r="B2167" s="200" t="s">
        <v>1689</v>
      </c>
      <c r="C2167" s="322" t="s">
        <v>3399</v>
      </c>
      <c r="D2167" s="190" t="s">
        <v>2526</v>
      </c>
      <c r="E2167" s="210">
        <v>2757.5</v>
      </c>
      <c r="F2167" s="35">
        <v>41790</v>
      </c>
      <c r="G2167" s="54">
        <v>2757.5</v>
      </c>
      <c r="H2167" s="630">
        <f t="shared" si="34"/>
        <v>0</v>
      </c>
      <c r="I2167" s="621" t="s">
        <v>2423</v>
      </c>
      <c r="J2167" s="1"/>
    </row>
    <row r="2168" spans="1:10" x14ac:dyDescent="0.25">
      <c r="A2168" s="192"/>
      <c r="B2168" s="200" t="s">
        <v>1690</v>
      </c>
      <c r="C2168" s="322" t="s">
        <v>3399</v>
      </c>
      <c r="D2168" s="190" t="s">
        <v>133</v>
      </c>
      <c r="E2168" s="210">
        <v>32862</v>
      </c>
      <c r="F2168" s="35">
        <v>41789</v>
      </c>
      <c r="G2168" s="42">
        <v>32862</v>
      </c>
      <c r="H2168" s="630">
        <f t="shared" si="34"/>
        <v>0</v>
      </c>
      <c r="I2168" s="621"/>
      <c r="J2168" s="1"/>
    </row>
    <row r="2169" spans="1:10" x14ac:dyDescent="0.25">
      <c r="A2169" s="192"/>
      <c r="B2169" s="200" t="s">
        <v>1691</v>
      </c>
      <c r="C2169" s="322" t="s">
        <v>3399</v>
      </c>
      <c r="D2169" s="190" t="s">
        <v>99</v>
      </c>
      <c r="E2169" s="210">
        <v>3095.5</v>
      </c>
      <c r="F2169" s="35">
        <v>41790</v>
      </c>
      <c r="G2169" s="54">
        <v>3095.5</v>
      </c>
      <c r="H2169" s="630">
        <f t="shared" si="34"/>
        <v>0</v>
      </c>
      <c r="I2169" s="621" t="s">
        <v>2423</v>
      </c>
      <c r="J2169" s="1"/>
    </row>
    <row r="2170" spans="1:10" x14ac:dyDescent="0.25">
      <c r="A2170" s="192"/>
      <c r="B2170" s="200" t="s">
        <v>1692</v>
      </c>
      <c r="C2170" s="322" t="s">
        <v>3399</v>
      </c>
      <c r="D2170" s="190" t="s">
        <v>80</v>
      </c>
      <c r="E2170" s="210">
        <v>2369</v>
      </c>
      <c r="F2170" s="35">
        <v>41790</v>
      </c>
      <c r="G2170" s="54">
        <v>2369</v>
      </c>
      <c r="H2170" s="630">
        <f t="shared" si="34"/>
        <v>0</v>
      </c>
      <c r="I2170" s="621" t="s">
        <v>2423</v>
      </c>
      <c r="J2170" s="1"/>
    </row>
    <row r="2171" spans="1:10" x14ac:dyDescent="0.25">
      <c r="A2171" s="192"/>
      <c r="B2171" s="200" t="s">
        <v>1694</v>
      </c>
      <c r="C2171" s="322" t="s">
        <v>3399</v>
      </c>
      <c r="D2171" s="190" t="s">
        <v>3115</v>
      </c>
      <c r="E2171" s="210">
        <v>12229</v>
      </c>
      <c r="F2171" s="35">
        <v>41790</v>
      </c>
      <c r="G2171" s="54">
        <v>12229</v>
      </c>
      <c r="H2171" s="630">
        <f t="shared" si="34"/>
        <v>0</v>
      </c>
      <c r="I2171" s="621" t="s">
        <v>2423</v>
      </c>
      <c r="J2171" s="1"/>
    </row>
    <row r="2172" spans="1:10" x14ac:dyDescent="0.25">
      <c r="A2172" s="192"/>
      <c r="B2172" s="200" t="s">
        <v>1696</v>
      </c>
      <c r="C2172" s="322" t="s">
        <v>3399</v>
      </c>
      <c r="D2172" s="190" t="s">
        <v>149</v>
      </c>
      <c r="E2172" s="210">
        <v>19853</v>
      </c>
      <c r="F2172" s="45" t="s">
        <v>3417</v>
      </c>
      <c r="G2172" s="42">
        <v>19853</v>
      </c>
      <c r="H2172" s="630">
        <f t="shared" si="34"/>
        <v>0</v>
      </c>
      <c r="I2172" s="621" t="s">
        <v>217</v>
      </c>
      <c r="J2172" s="1"/>
    </row>
    <row r="2173" spans="1:10" x14ac:dyDescent="0.25">
      <c r="A2173" s="192"/>
      <c r="B2173" s="200" t="s">
        <v>1697</v>
      </c>
      <c r="C2173" s="322" t="s">
        <v>3399</v>
      </c>
      <c r="D2173" s="190" t="s">
        <v>62</v>
      </c>
      <c r="E2173" s="210">
        <v>16687</v>
      </c>
      <c r="F2173" s="38">
        <v>41792</v>
      </c>
      <c r="G2173" s="219">
        <v>16687</v>
      </c>
      <c r="H2173" s="630">
        <f t="shared" si="34"/>
        <v>0</v>
      </c>
      <c r="I2173" s="621" t="s">
        <v>27</v>
      </c>
      <c r="J2173" s="1"/>
    </row>
    <row r="2174" spans="1:10" x14ac:dyDescent="0.25">
      <c r="A2174" s="192"/>
      <c r="B2174" s="200" t="s">
        <v>1698</v>
      </c>
      <c r="C2174" s="322" t="s">
        <v>3399</v>
      </c>
      <c r="D2174" s="190" t="s">
        <v>11</v>
      </c>
      <c r="E2174" s="210">
        <v>47840</v>
      </c>
      <c r="F2174" s="38">
        <v>41808</v>
      </c>
      <c r="G2174" s="219">
        <v>47840</v>
      </c>
      <c r="H2174" s="630">
        <f t="shared" si="34"/>
        <v>0</v>
      </c>
      <c r="I2174" s="621" t="s">
        <v>65</v>
      </c>
      <c r="J2174" s="1"/>
    </row>
    <row r="2175" spans="1:10" x14ac:dyDescent="0.25">
      <c r="A2175" s="192"/>
      <c r="B2175" s="200" t="s">
        <v>1700</v>
      </c>
      <c r="C2175" s="322" t="s">
        <v>3399</v>
      </c>
      <c r="D2175" s="190" t="s">
        <v>544</v>
      </c>
      <c r="E2175" s="210">
        <v>26272.6</v>
      </c>
      <c r="F2175" s="35">
        <v>41790</v>
      </c>
      <c r="G2175" s="42">
        <v>26272.6</v>
      </c>
      <c r="H2175" s="630">
        <f t="shared" si="34"/>
        <v>0</v>
      </c>
      <c r="I2175" s="621" t="s">
        <v>217</v>
      </c>
      <c r="J2175" s="1"/>
    </row>
    <row r="2176" spans="1:10" x14ac:dyDescent="0.25">
      <c r="A2176" s="192"/>
      <c r="B2176" s="200" t="s">
        <v>1701</v>
      </c>
      <c r="C2176" s="322" t="s">
        <v>3399</v>
      </c>
      <c r="D2176" s="190" t="s">
        <v>85</v>
      </c>
      <c r="E2176" s="210">
        <v>6938.5</v>
      </c>
      <c r="F2176" s="53" t="s">
        <v>3418</v>
      </c>
      <c r="G2176" s="42">
        <v>6938.5</v>
      </c>
      <c r="H2176" s="630">
        <f t="shared" si="34"/>
        <v>0</v>
      </c>
      <c r="I2176" s="621" t="s">
        <v>217</v>
      </c>
      <c r="J2176" s="1"/>
    </row>
    <row r="2177" spans="1:10" x14ac:dyDescent="0.25">
      <c r="A2177" s="192"/>
      <c r="B2177" s="200" t="s">
        <v>1702</v>
      </c>
      <c r="C2177" s="322" t="s">
        <v>3399</v>
      </c>
      <c r="D2177" s="190" t="s">
        <v>83</v>
      </c>
      <c r="E2177" s="210">
        <v>7190</v>
      </c>
      <c r="F2177" s="244" t="s">
        <v>3419</v>
      </c>
      <c r="G2177" s="42">
        <v>7190</v>
      </c>
      <c r="H2177" s="630">
        <f t="shared" si="34"/>
        <v>0</v>
      </c>
      <c r="I2177" s="621"/>
      <c r="J2177" s="1"/>
    </row>
    <row r="2178" spans="1:10" x14ac:dyDescent="0.25">
      <c r="A2178" s="192"/>
      <c r="B2178" s="200" t="s">
        <v>1703</v>
      </c>
      <c r="C2178" s="322" t="s">
        <v>3399</v>
      </c>
      <c r="D2178" s="190" t="s">
        <v>346</v>
      </c>
      <c r="E2178" s="210">
        <v>3866</v>
      </c>
      <c r="F2178" s="35">
        <v>41790</v>
      </c>
      <c r="G2178" s="42">
        <v>3866</v>
      </c>
      <c r="H2178" s="630">
        <f t="shared" si="34"/>
        <v>0</v>
      </c>
      <c r="I2178" s="621" t="s">
        <v>217</v>
      </c>
      <c r="J2178" s="1"/>
    </row>
    <row r="2179" spans="1:10" x14ac:dyDescent="0.25">
      <c r="A2179" s="192"/>
      <c r="B2179" s="200" t="s">
        <v>1704</v>
      </c>
      <c r="C2179" s="322" t="s">
        <v>3399</v>
      </c>
      <c r="D2179" s="190" t="s">
        <v>92</v>
      </c>
      <c r="E2179" s="210">
        <v>9429</v>
      </c>
      <c r="F2179" s="35">
        <v>41790</v>
      </c>
      <c r="G2179" s="54">
        <v>9429</v>
      </c>
      <c r="H2179" s="630">
        <f t="shared" si="34"/>
        <v>0</v>
      </c>
      <c r="I2179" s="621" t="s">
        <v>217</v>
      </c>
      <c r="J2179" s="1"/>
    </row>
    <row r="2180" spans="1:10" x14ac:dyDescent="0.25">
      <c r="A2180" s="192"/>
      <c r="B2180" s="200" t="s">
        <v>1705</v>
      </c>
      <c r="C2180" s="322" t="s">
        <v>3399</v>
      </c>
      <c r="D2180" s="190" t="s">
        <v>88</v>
      </c>
      <c r="E2180" s="210">
        <v>3120</v>
      </c>
      <c r="F2180" s="35">
        <v>41790</v>
      </c>
      <c r="G2180" s="54">
        <v>3120</v>
      </c>
      <c r="H2180" s="630">
        <f t="shared" si="34"/>
        <v>0</v>
      </c>
      <c r="I2180" s="621" t="s">
        <v>217</v>
      </c>
      <c r="J2180" s="1"/>
    </row>
    <row r="2181" spans="1:10" x14ac:dyDescent="0.25">
      <c r="A2181" s="192"/>
      <c r="B2181" s="200" t="s">
        <v>1706</v>
      </c>
      <c r="C2181" s="322" t="s">
        <v>3399</v>
      </c>
      <c r="D2181" s="190" t="s">
        <v>136</v>
      </c>
      <c r="E2181" s="210">
        <v>2510</v>
      </c>
      <c r="F2181" s="35">
        <v>41789</v>
      </c>
      <c r="G2181" s="42">
        <v>2510</v>
      </c>
      <c r="H2181" s="630">
        <f t="shared" si="34"/>
        <v>0</v>
      </c>
      <c r="I2181" s="621"/>
      <c r="J2181" s="1"/>
    </row>
    <row r="2182" spans="1:10" x14ac:dyDescent="0.25">
      <c r="A2182" s="192"/>
      <c r="B2182" s="200" t="s">
        <v>1707</v>
      </c>
      <c r="C2182" s="322" t="s">
        <v>3399</v>
      </c>
      <c r="D2182" s="190" t="s">
        <v>74</v>
      </c>
      <c r="E2182" s="210">
        <v>2051</v>
      </c>
      <c r="F2182" s="35">
        <v>41789</v>
      </c>
      <c r="G2182" s="42">
        <v>2051</v>
      </c>
      <c r="H2182" s="630">
        <f t="shared" si="34"/>
        <v>0</v>
      </c>
      <c r="I2182" s="621"/>
      <c r="J2182" s="1"/>
    </row>
    <row r="2183" spans="1:10" x14ac:dyDescent="0.25">
      <c r="A2183" s="192"/>
      <c r="B2183" s="200" t="s">
        <v>1708</v>
      </c>
      <c r="C2183" s="322" t="s">
        <v>3399</v>
      </c>
      <c r="D2183" s="190" t="s">
        <v>28</v>
      </c>
      <c r="E2183" s="210">
        <v>8830</v>
      </c>
      <c r="F2183" s="35">
        <v>41789</v>
      </c>
      <c r="G2183" s="42">
        <v>8830</v>
      </c>
      <c r="H2183" s="630">
        <f t="shared" si="34"/>
        <v>0</v>
      </c>
      <c r="I2183" s="621"/>
      <c r="J2183" s="1"/>
    </row>
    <row r="2184" spans="1:10" x14ac:dyDescent="0.25">
      <c r="A2184" s="192"/>
      <c r="B2184" s="200" t="s">
        <v>1709</v>
      </c>
      <c r="C2184" s="322" t="s">
        <v>3399</v>
      </c>
      <c r="D2184" s="190" t="s">
        <v>83</v>
      </c>
      <c r="E2184" s="210">
        <v>488.5</v>
      </c>
      <c r="F2184" s="35">
        <v>41789</v>
      </c>
      <c r="G2184" s="42">
        <v>488.5</v>
      </c>
      <c r="H2184" s="630">
        <f t="shared" si="34"/>
        <v>0</v>
      </c>
      <c r="I2184" s="621"/>
      <c r="J2184" s="1"/>
    </row>
    <row r="2185" spans="1:10" x14ac:dyDescent="0.25">
      <c r="A2185" s="192"/>
      <c r="B2185" s="200" t="s">
        <v>1711</v>
      </c>
      <c r="C2185" s="322" t="s">
        <v>3399</v>
      </c>
      <c r="D2185" s="190" t="s">
        <v>8</v>
      </c>
      <c r="E2185" s="210">
        <v>777</v>
      </c>
      <c r="F2185" s="35">
        <v>41789</v>
      </c>
      <c r="G2185" s="42">
        <v>777</v>
      </c>
      <c r="H2185" s="630">
        <f t="shared" si="34"/>
        <v>0</v>
      </c>
      <c r="I2185" s="621"/>
      <c r="J2185" s="1"/>
    </row>
    <row r="2186" spans="1:10" x14ac:dyDescent="0.25">
      <c r="A2186" s="192"/>
      <c r="B2186" s="200" t="s">
        <v>1712</v>
      </c>
      <c r="C2186" s="322" t="s">
        <v>3399</v>
      </c>
      <c r="D2186" s="190" t="s">
        <v>163</v>
      </c>
      <c r="E2186" s="210">
        <v>1136</v>
      </c>
      <c r="F2186" s="35">
        <v>41789</v>
      </c>
      <c r="G2186" s="42">
        <v>1136</v>
      </c>
      <c r="H2186" s="630">
        <f t="shared" si="34"/>
        <v>0</v>
      </c>
      <c r="I2186" s="621"/>
      <c r="J2186" s="1"/>
    </row>
    <row r="2187" spans="1:10" x14ac:dyDescent="0.25">
      <c r="A2187" s="192"/>
      <c r="B2187" s="200" t="s">
        <v>1713</v>
      </c>
      <c r="C2187" s="322" t="s">
        <v>3399</v>
      </c>
      <c r="D2187" s="190" t="s">
        <v>54</v>
      </c>
      <c r="E2187" s="210">
        <v>34466</v>
      </c>
      <c r="F2187" s="38">
        <v>41792</v>
      </c>
      <c r="G2187" s="219">
        <v>34466</v>
      </c>
      <c r="H2187" s="630">
        <f t="shared" si="34"/>
        <v>0</v>
      </c>
      <c r="I2187" s="621" t="s">
        <v>21</v>
      </c>
      <c r="J2187" s="1"/>
    </row>
    <row r="2188" spans="1:10" x14ac:dyDescent="0.25">
      <c r="A2188" s="192"/>
      <c r="B2188" s="200" t="s">
        <v>1714</v>
      </c>
      <c r="C2188" s="322" t="s">
        <v>3399</v>
      </c>
      <c r="D2188" s="190" t="s">
        <v>14</v>
      </c>
      <c r="E2188" s="210">
        <v>14578</v>
      </c>
      <c r="F2188" s="35">
        <v>41790</v>
      </c>
      <c r="G2188" s="42">
        <v>14578</v>
      </c>
      <c r="H2188" s="630">
        <f t="shared" si="34"/>
        <v>0</v>
      </c>
      <c r="I2188" s="621" t="s">
        <v>21</v>
      </c>
      <c r="J2188" s="1"/>
    </row>
    <row r="2189" spans="1:10" x14ac:dyDescent="0.25">
      <c r="A2189" s="192"/>
      <c r="B2189" s="200" t="s">
        <v>1715</v>
      </c>
      <c r="C2189" s="322" t="s">
        <v>3399</v>
      </c>
      <c r="D2189" s="190" t="s">
        <v>19</v>
      </c>
      <c r="E2189" s="210">
        <v>341844.3</v>
      </c>
      <c r="F2189" s="338" t="s">
        <v>4906</v>
      </c>
      <c r="G2189" s="42">
        <f>217371+124473.3</f>
        <v>341844.3</v>
      </c>
      <c r="H2189" s="630">
        <f t="shared" si="34"/>
        <v>0</v>
      </c>
      <c r="I2189" s="621" t="s">
        <v>105</v>
      </c>
      <c r="J2189" s="1"/>
    </row>
    <row r="2190" spans="1:10" x14ac:dyDescent="0.25">
      <c r="A2190" s="192"/>
      <c r="B2190" s="200" t="s">
        <v>1716</v>
      </c>
      <c r="C2190" s="322" t="s">
        <v>3399</v>
      </c>
      <c r="D2190" s="190" t="s">
        <v>3420</v>
      </c>
      <c r="E2190" s="210">
        <v>35548</v>
      </c>
      <c r="F2190" s="35">
        <v>41789</v>
      </c>
      <c r="G2190" s="42">
        <v>35548</v>
      </c>
      <c r="H2190" s="630">
        <f t="shared" si="34"/>
        <v>0</v>
      </c>
      <c r="I2190" s="621"/>
      <c r="J2190" s="1"/>
    </row>
    <row r="2191" spans="1:10" x14ac:dyDescent="0.25">
      <c r="A2191" s="192"/>
      <c r="B2191" s="200" t="s">
        <v>1717</v>
      </c>
      <c r="C2191" s="322" t="s">
        <v>3399</v>
      </c>
      <c r="D2191" s="190" t="s">
        <v>152</v>
      </c>
      <c r="E2191" s="210">
        <v>6368</v>
      </c>
      <c r="F2191" s="35">
        <v>41789</v>
      </c>
      <c r="G2191" s="42">
        <v>6368</v>
      </c>
      <c r="H2191" s="630">
        <f t="shared" si="34"/>
        <v>0</v>
      </c>
      <c r="I2191" s="621"/>
      <c r="J2191" s="1"/>
    </row>
    <row r="2192" spans="1:10" x14ac:dyDescent="0.25">
      <c r="A2192" s="192">
        <v>41790</v>
      </c>
      <c r="B2192" s="200" t="s">
        <v>1718</v>
      </c>
      <c r="C2192" s="322" t="s">
        <v>3399</v>
      </c>
      <c r="D2192" s="190" t="s">
        <v>106</v>
      </c>
      <c r="E2192" s="210">
        <v>139472</v>
      </c>
      <c r="F2192" s="38">
        <v>41795</v>
      </c>
      <c r="G2192" s="219">
        <v>139472</v>
      </c>
      <c r="H2192" s="630">
        <f t="shared" si="34"/>
        <v>0</v>
      </c>
      <c r="I2192" s="621" t="s">
        <v>3421</v>
      </c>
      <c r="J2192" s="1"/>
    </row>
    <row r="2193" spans="1:10" x14ac:dyDescent="0.25">
      <c r="A2193" s="192"/>
      <c r="B2193" s="200" t="s">
        <v>1719</v>
      </c>
      <c r="C2193" s="322" t="s">
        <v>3399</v>
      </c>
      <c r="D2193" s="190" t="s">
        <v>106</v>
      </c>
      <c r="E2193" s="210">
        <v>130995</v>
      </c>
      <c r="F2193" s="38">
        <v>41795</v>
      </c>
      <c r="G2193" s="219">
        <v>130995</v>
      </c>
      <c r="H2193" s="630">
        <f t="shared" si="34"/>
        <v>0</v>
      </c>
      <c r="I2193" s="621" t="s">
        <v>3421</v>
      </c>
      <c r="J2193" s="1"/>
    </row>
    <row r="2194" spans="1:10" x14ac:dyDescent="0.25">
      <c r="A2194" s="192"/>
      <c r="B2194" s="200" t="s">
        <v>1720</v>
      </c>
      <c r="C2194" s="322" t="s">
        <v>3399</v>
      </c>
      <c r="D2194" s="190" t="s">
        <v>106</v>
      </c>
      <c r="E2194" s="210">
        <v>128412</v>
      </c>
      <c r="F2194" s="38">
        <v>41795</v>
      </c>
      <c r="G2194" s="219">
        <v>128412</v>
      </c>
      <c r="H2194" s="630">
        <f t="shared" si="34"/>
        <v>0</v>
      </c>
      <c r="I2194" s="621" t="s">
        <v>3421</v>
      </c>
      <c r="J2194" s="1"/>
    </row>
    <row r="2195" spans="1:10" x14ac:dyDescent="0.25">
      <c r="A2195" s="192"/>
      <c r="B2195" s="200" t="s">
        <v>1721</v>
      </c>
      <c r="C2195" s="322" t="s">
        <v>3399</v>
      </c>
      <c r="D2195" s="190" t="s">
        <v>106</v>
      </c>
      <c r="E2195" s="210">
        <v>96758</v>
      </c>
      <c r="F2195" s="38">
        <v>41795</v>
      </c>
      <c r="G2195" s="219">
        <v>96758</v>
      </c>
      <c r="H2195" s="630">
        <f t="shared" si="34"/>
        <v>0</v>
      </c>
      <c r="I2195" s="621" t="s">
        <v>3421</v>
      </c>
      <c r="J2195" s="1"/>
    </row>
    <row r="2196" spans="1:10" x14ac:dyDescent="0.25">
      <c r="A2196" s="192"/>
      <c r="B2196" s="200" t="s">
        <v>1723</v>
      </c>
      <c r="C2196" s="322" t="s">
        <v>3399</v>
      </c>
      <c r="D2196" s="190" t="s">
        <v>106</v>
      </c>
      <c r="E2196" s="210">
        <v>424911</v>
      </c>
      <c r="F2196" s="38">
        <v>41803</v>
      </c>
      <c r="G2196" s="219">
        <v>424911</v>
      </c>
      <c r="H2196" s="630">
        <f t="shared" si="34"/>
        <v>0</v>
      </c>
      <c r="I2196" s="621" t="s">
        <v>3421</v>
      </c>
      <c r="J2196" s="1"/>
    </row>
    <row r="2197" spans="1:10" x14ac:dyDescent="0.25">
      <c r="A2197" s="192"/>
      <c r="B2197" s="200" t="s">
        <v>1724</v>
      </c>
      <c r="C2197" s="322" t="s">
        <v>3399</v>
      </c>
      <c r="D2197" s="190" t="s">
        <v>269</v>
      </c>
      <c r="E2197" s="210">
        <v>7164</v>
      </c>
      <c r="F2197" s="39" t="s">
        <v>3422</v>
      </c>
      <c r="G2197" s="42">
        <v>7164</v>
      </c>
      <c r="H2197" s="630">
        <f t="shared" si="34"/>
        <v>0</v>
      </c>
      <c r="I2197" s="621"/>
      <c r="J2197" s="1"/>
    </row>
    <row r="2198" spans="1:10" x14ac:dyDescent="0.25">
      <c r="A2198" s="192"/>
      <c r="B2198" s="200" t="s">
        <v>1725</v>
      </c>
      <c r="C2198" s="322" t="s">
        <v>3399</v>
      </c>
      <c r="D2198" s="190" t="s">
        <v>754</v>
      </c>
      <c r="E2198" s="210">
        <v>2145</v>
      </c>
      <c r="F2198" s="35">
        <v>41790</v>
      </c>
      <c r="G2198" s="42">
        <v>2145</v>
      </c>
      <c r="H2198" s="630">
        <f t="shared" si="34"/>
        <v>0</v>
      </c>
      <c r="I2198" s="621"/>
      <c r="J2198" s="1"/>
    </row>
    <row r="2199" spans="1:10" x14ac:dyDescent="0.25">
      <c r="A2199" s="192"/>
      <c r="B2199" s="200" t="s">
        <v>1726</v>
      </c>
      <c r="C2199" s="322" t="s">
        <v>3399</v>
      </c>
      <c r="D2199" s="190" t="s">
        <v>16</v>
      </c>
      <c r="E2199" s="210">
        <v>155574.6</v>
      </c>
      <c r="F2199" s="38">
        <v>41816</v>
      </c>
      <c r="G2199" s="219">
        <v>155574.6</v>
      </c>
      <c r="H2199" s="630">
        <f t="shared" si="34"/>
        <v>0</v>
      </c>
      <c r="I2199" s="621" t="s">
        <v>65</v>
      </c>
      <c r="J2199" s="1"/>
    </row>
    <row r="2200" spans="1:10" x14ac:dyDescent="0.25">
      <c r="A2200" s="192"/>
      <c r="B2200" s="200" t="s">
        <v>1727</v>
      </c>
      <c r="C2200" s="322" t="s">
        <v>3399</v>
      </c>
      <c r="D2200" s="190" t="s">
        <v>3423</v>
      </c>
      <c r="E2200" s="210">
        <v>6528</v>
      </c>
      <c r="F2200" s="35">
        <v>41790</v>
      </c>
      <c r="G2200" s="42">
        <v>6528</v>
      </c>
      <c r="H2200" s="630">
        <f t="shared" si="34"/>
        <v>0</v>
      </c>
      <c r="I2200" s="621"/>
      <c r="J2200" s="1"/>
    </row>
    <row r="2201" spans="1:10" x14ac:dyDescent="0.25">
      <c r="A2201" s="192"/>
      <c r="B2201" s="200" t="s">
        <v>1728</v>
      </c>
      <c r="C2201" s="322" t="s">
        <v>3399</v>
      </c>
      <c r="D2201" s="190" t="s">
        <v>54</v>
      </c>
      <c r="E2201" s="210">
        <v>33056.5</v>
      </c>
      <c r="F2201" s="38">
        <v>41792</v>
      </c>
      <c r="G2201" s="219">
        <v>33056.5</v>
      </c>
      <c r="H2201" s="630">
        <f t="shared" si="34"/>
        <v>0</v>
      </c>
      <c r="I2201" s="621" t="s">
        <v>12</v>
      </c>
      <c r="J2201" s="1"/>
    </row>
    <row r="2202" spans="1:10" x14ac:dyDescent="0.25">
      <c r="A2202" s="192"/>
      <c r="B2202" s="200" t="s">
        <v>1731</v>
      </c>
      <c r="C2202" s="322" t="s">
        <v>3399</v>
      </c>
      <c r="D2202" s="190" t="s">
        <v>307</v>
      </c>
      <c r="E2202" s="210">
        <v>9687</v>
      </c>
      <c r="F2202" s="38">
        <v>41791</v>
      </c>
      <c r="G2202" s="219">
        <v>9687</v>
      </c>
      <c r="H2202" s="630">
        <f t="shared" si="34"/>
        <v>0</v>
      </c>
      <c r="I2202" s="621" t="s">
        <v>3421</v>
      </c>
      <c r="J2202" s="1"/>
    </row>
    <row r="2203" spans="1:10" x14ac:dyDescent="0.25">
      <c r="A2203" s="192"/>
      <c r="B2203" s="200" t="s">
        <v>1733</v>
      </c>
      <c r="C2203" s="322" t="s">
        <v>3399</v>
      </c>
      <c r="D2203" s="190" t="s">
        <v>119</v>
      </c>
      <c r="E2203" s="210">
        <v>356.5</v>
      </c>
      <c r="F2203" s="35">
        <v>41790</v>
      </c>
      <c r="G2203" s="42">
        <v>356.5</v>
      </c>
      <c r="H2203" s="630">
        <f t="shared" si="34"/>
        <v>0</v>
      </c>
      <c r="I2203" s="621" t="s">
        <v>30</v>
      </c>
      <c r="J2203" s="1"/>
    </row>
    <row r="2204" spans="1:10" x14ac:dyDescent="0.25">
      <c r="A2204" s="192"/>
      <c r="B2204" s="200" t="s">
        <v>1734</v>
      </c>
      <c r="C2204" s="322" t="s">
        <v>3399</v>
      </c>
      <c r="D2204" s="190" t="s">
        <v>22</v>
      </c>
      <c r="E2204" s="210">
        <v>1903</v>
      </c>
      <c r="F2204" s="35">
        <v>41790</v>
      </c>
      <c r="G2204" s="42">
        <v>1903</v>
      </c>
      <c r="H2204" s="630">
        <f t="shared" si="34"/>
        <v>0</v>
      </c>
      <c r="I2204" s="621"/>
      <c r="J2204" s="1"/>
    </row>
    <row r="2205" spans="1:10" x14ac:dyDescent="0.25">
      <c r="A2205" s="192"/>
      <c r="B2205" s="200" t="s">
        <v>1735</v>
      </c>
      <c r="C2205" s="322" t="s">
        <v>3399</v>
      </c>
      <c r="D2205" s="190" t="s">
        <v>3329</v>
      </c>
      <c r="E2205" s="210">
        <v>2363</v>
      </c>
      <c r="F2205" s="35">
        <v>41790</v>
      </c>
      <c r="G2205" s="42">
        <v>2363</v>
      </c>
      <c r="H2205" s="630">
        <f t="shared" si="34"/>
        <v>0</v>
      </c>
      <c r="I2205" s="621" t="s">
        <v>30</v>
      </c>
      <c r="J2205" s="1"/>
    </row>
    <row r="2206" spans="1:10" x14ac:dyDescent="0.25">
      <c r="A2206" s="192"/>
      <c r="B2206" s="200" t="s">
        <v>1736</v>
      </c>
      <c r="C2206" s="322" t="s">
        <v>3399</v>
      </c>
      <c r="D2206" s="190" t="s">
        <v>1607</v>
      </c>
      <c r="E2206" s="210">
        <v>2786</v>
      </c>
      <c r="F2206" s="35">
        <v>41790</v>
      </c>
      <c r="G2206" s="42">
        <v>2786</v>
      </c>
      <c r="H2206" s="630">
        <f t="shared" si="34"/>
        <v>0</v>
      </c>
      <c r="I2206" s="621" t="s">
        <v>30</v>
      </c>
      <c r="J2206" s="1"/>
    </row>
    <row r="2207" spans="1:10" x14ac:dyDescent="0.25">
      <c r="A2207" s="192"/>
      <c r="B2207" s="200" t="s">
        <v>1738</v>
      </c>
      <c r="C2207" s="322" t="s">
        <v>3399</v>
      </c>
      <c r="D2207" s="190" t="s">
        <v>8</v>
      </c>
      <c r="E2207" s="210">
        <v>405</v>
      </c>
      <c r="F2207" s="35">
        <v>41790</v>
      </c>
      <c r="G2207" s="42">
        <v>405</v>
      </c>
      <c r="H2207" s="630">
        <f t="shared" si="34"/>
        <v>0</v>
      </c>
      <c r="I2207" s="621"/>
      <c r="J2207" s="1"/>
    </row>
    <row r="2208" spans="1:10" x14ac:dyDescent="0.25">
      <c r="A2208" s="192"/>
      <c r="B2208" s="200" t="s">
        <v>1739</v>
      </c>
      <c r="C2208" s="322" t="s">
        <v>3399</v>
      </c>
      <c r="D2208" s="190" t="s">
        <v>51</v>
      </c>
      <c r="E2208" s="210">
        <v>1706.5</v>
      </c>
      <c r="F2208" s="35">
        <v>41790</v>
      </c>
      <c r="G2208" s="42">
        <v>1706.5</v>
      </c>
      <c r="H2208" s="630">
        <f t="shared" si="34"/>
        <v>0</v>
      </c>
      <c r="I2208" s="621"/>
      <c r="J2208" s="1"/>
    </row>
    <row r="2209" spans="1:10" x14ac:dyDescent="0.25">
      <c r="A2209" s="192"/>
      <c r="B2209" s="200" t="s">
        <v>1741</v>
      </c>
      <c r="C2209" s="322" t="s">
        <v>3399</v>
      </c>
      <c r="D2209" s="190" t="s">
        <v>523</v>
      </c>
      <c r="E2209" s="210">
        <v>4941</v>
      </c>
      <c r="F2209" s="39" t="s">
        <v>3424</v>
      </c>
      <c r="G2209" s="219">
        <v>4941</v>
      </c>
      <c r="H2209" s="630">
        <f t="shared" si="34"/>
        <v>0</v>
      </c>
      <c r="I2209" s="621"/>
      <c r="J2209" s="1"/>
    </row>
    <row r="2210" spans="1:10" x14ac:dyDescent="0.25">
      <c r="A2210" s="192"/>
      <c r="B2210" s="200" t="s">
        <v>1743</v>
      </c>
      <c r="C2210" s="322" t="s">
        <v>3399</v>
      </c>
      <c r="D2210" s="190" t="s">
        <v>130</v>
      </c>
      <c r="E2210" s="210">
        <v>4925</v>
      </c>
      <c r="F2210" s="38">
        <v>41791</v>
      </c>
      <c r="G2210" s="219">
        <v>4925</v>
      </c>
      <c r="H2210" s="630">
        <f t="shared" si="34"/>
        <v>0</v>
      </c>
      <c r="I2210" s="621" t="s">
        <v>12</v>
      </c>
      <c r="J2210" s="1"/>
    </row>
    <row r="2211" spans="1:10" x14ac:dyDescent="0.25">
      <c r="A2211" s="192"/>
      <c r="B2211" s="200" t="s">
        <v>1744</v>
      </c>
      <c r="C2211" s="322" t="s">
        <v>3399</v>
      </c>
      <c r="D2211" s="190" t="s">
        <v>888</v>
      </c>
      <c r="E2211" s="210">
        <v>3129</v>
      </c>
      <c r="F2211" s="35">
        <v>41790</v>
      </c>
      <c r="G2211" s="42">
        <v>3129</v>
      </c>
      <c r="H2211" s="630">
        <f t="shared" si="34"/>
        <v>0</v>
      </c>
      <c r="I2211" s="621"/>
      <c r="J2211" s="1"/>
    </row>
    <row r="2212" spans="1:10" x14ac:dyDescent="0.25">
      <c r="A2212" s="192"/>
      <c r="B2212" s="200" t="s">
        <v>1745</v>
      </c>
      <c r="C2212" s="322" t="s">
        <v>3399</v>
      </c>
      <c r="D2212" s="190" t="s">
        <v>2409</v>
      </c>
      <c r="E2212" s="210">
        <v>3636</v>
      </c>
      <c r="F2212" s="244" t="s">
        <v>3425</v>
      </c>
      <c r="G2212" s="219">
        <v>3636</v>
      </c>
      <c r="H2212" s="630">
        <f t="shared" si="34"/>
        <v>0</v>
      </c>
      <c r="I2212" s="621" t="s">
        <v>12</v>
      </c>
      <c r="J2212" s="1"/>
    </row>
    <row r="2213" spans="1:10" x14ac:dyDescent="0.25">
      <c r="A2213" s="192"/>
      <c r="B2213" s="200" t="s">
        <v>1746</v>
      </c>
      <c r="C2213" s="322" t="s">
        <v>3399</v>
      </c>
      <c r="D2213" s="190" t="s">
        <v>8</v>
      </c>
      <c r="E2213" s="210">
        <v>624</v>
      </c>
      <c r="F2213" s="35">
        <v>41790</v>
      </c>
      <c r="G2213" s="42">
        <v>624</v>
      </c>
      <c r="H2213" s="630">
        <f t="shared" si="34"/>
        <v>0</v>
      </c>
      <c r="I2213" s="621"/>
      <c r="J2213" s="1"/>
    </row>
    <row r="2214" spans="1:10" x14ac:dyDescent="0.25">
      <c r="A2214" s="192"/>
      <c r="B2214" s="200" t="s">
        <v>1748</v>
      </c>
      <c r="C2214" s="322" t="s">
        <v>3399</v>
      </c>
      <c r="D2214" s="190" t="s">
        <v>3163</v>
      </c>
      <c r="E2214" s="210">
        <v>18837.5</v>
      </c>
      <c r="F2214" s="35">
        <v>41790</v>
      </c>
      <c r="G2214" s="42">
        <v>18837.5</v>
      </c>
      <c r="H2214" s="630">
        <f t="shared" si="34"/>
        <v>0</v>
      </c>
      <c r="I2214" s="621" t="s">
        <v>30</v>
      </c>
      <c r="J2214" s="1"/>
    </row>
    <row r="2215" spans="1:10" x14ac:dyDescent="0.25">
      <c r="A2215" s="192"/>
      <c r="B2215" s="200" t="s">
        <v>1750</v>
      </c>
      <c r="C2215" s="322" t="s">
        <v>3399</v>
      </c>
      <c r="D2215" s="190" t="s">
        <v>8</v>
      </c>
      <c r="E2215" s="210">
        <v>231</v>
      </c>
      <c r="F2215" s="35">
        <v>41790</v>
      </c>
      <c r="G2215" s="42">
        <v>231</v>
      </c>
      <c r="H2215" s="630">
        <f t="shared" si="34"/>
        <v>0</v>
      </c>
      <c r="I2215" s="621"/>
      <c r="J2215" s="1"/>
    </row>
    <row r="2216" spans="1:10" x14ac:dyDescent="0.25">
      <c r="A2216" s="192"/>
      <c r="B2216" s="200" t="s">
        <v>1752</v>
      </c>
      <c r="C2216" s="322" t="s">
        <v>3399</v>
      </c>
      <c r="D2216" s="190" t="s">
        <v>136</v>
      </c>
      <c r="E2216" s="210">
        <v>1439</v>
      </c>
      <c r="F2216" s="35">
        <v>41790</v>
      </c>
      <c r="G2216" s="42">
        <v>1439</v>
      </c>
      <c r="H2216" s="630">
        <f t="shared" si="34"/>
        <v>0</v>
      </c>
      <c r="I2216" s="621"/>
      <c r="J2216" s="1"/>
    </row>
    <row r="2217" spans="1:10" x14ac:dyDescent="0.25">
      <c r="A2217" s="192"/>
      <c r="B2217" s="200" t="s">
        <v>1753</v>
      </c>
      <c r="C2217" s="322" t="s">
        <v>3399</v>
      </c>
      <c r="D2217" s="190" t="s">
        <v>3426</v>
      </c>
      <c r="E2217" s="210">
        <v>2222</v>
      </c>
      <c r="F2217" s="35">
        <v>41790</v>
      </c>
      <c r="G2217" s="42">
        <v>2222</v>
      </c>
      <c r="H2217" s="630">
        <f t="shared" si="34"/>
        <v>0</v>
      </c>
      <c r="I2217" s="621" t="s">
        <v>30</v>
      </c>
      <c r="J2217" s="1"/>
    </row>
    <row r="2218" spans="1:10" x14ac:dyDescent="0.25">
      <c r="A2218" s="192"/>
      <c r="B2218" s="200" t="s">
        <v>1754</v>
      </c>
      <c r="C2218" s="322" t="s">
        <v>3399</v>
      </c>
      <c r="D2218" s="190" t="s">
        <v>129</v>
      </c>
      <c r="E2218" s="210">
        <v>477</v>
      </c>
      <c r="F2218" s="38">
        <v>41791</v>
      </c>
      <c r="G2218" s="219">
        <v>477</v>
      </c>
      <c r="H2218" s="630">
        <f t="shared" si="34"/>
        <v>0</v>
      </c>
      <c r="I2218" s="621" t="s">
        <v>12</v>
      </c>
      <c r="J2218" s="1"/>
    </row>
    <row r="2219" spans="1:10" x14ac:dyDescent="0.25">
      <c r="A2219" s="192"/>
      <c r="B2219" s="200" t="s">
        <v>1755</v>
      </c>
      <c r="C2219" s="322" t="s">
        <v>3399</v>
      </c>
      <c r="D2219" s="190" t="s">
        <v>28</v>
      </c>
      <c r="E2219" s="210">
        <v>7303</v>
      </c>
      <c r="F2219" s="35">
        <v>41790</v>
      </c>
      <c r="G2219" s="42">
        <v>7303</v>
      </c>
      <c r="H2219" s="630">
        <f t="shared" si="34"/>
        <v>0</v>
      </c>
      <c r="I2219" s="621"/>
      <c r="J2219" s="1"/>
    </row>
    <row r="2220" spans="1:10" x14ac:dyDescent="0.25">
      <c r="A2220" s="192"/>
      <c r="B2220" s="200" t="s">
        <v>1756</v>
      </c>
      <c r="C2220" s="322" t="s">
        <v>3399</v>
      </c>
      <c r="D2220" s="190" t="s">
        <v>34</v>
      </c>
      <c r="E2220" s="210">
        <v>2244</v>
      </c>
      <c r="F2220" s="38">
        <v>41791</v>
      </c>
      <c r="G2220" s="219">
        <v>2244</v>
      </c>
      <c r="H2220" s="630">
        <f t="shared" si="34"/>
        <v>0</v>
      </c>
      <c r="I2220" s="621" t="s">
        <v>12</v>
      </c>
      <c r="J2220" s="1"/>
    </row>
    <row r="2221" spans="1:10" x14ac:dyDescent="0.25">
      <c r="A2221" s="192"/>
      <c r="B2221" s="200" t="s">
        <v>1757</v>
      </c>
      <c r="C2221" s="322" t="s">
        <v>3399</v>
      </c>
      <c r="D2221" s="190" t="s">
        <v>8</v>
      </c>
      <c r="E2221" s="210">
        <v>853</v>
      </c>
      <c r="F2221" s="35">
        <v>41790</v>
      </c>
      <c r="G2221" s="42">
        <v>853</v>
      </c>
      <c r="H2221" s="630">
        <f t="shared" si="34"/>
        <v>0</v>
      </c>
      <c r="I2221" s="621"/>
      <c r="J2221" s="1"/>
    </row>
    <row r="2222" spans="1:10" x14ac:dyDescent="0.25">
      <c r="A2222" s="192"/>
      <c r="B2222" s="200" t="s">
        <v>1758</v>
      </c>
      <c r="C2222" s="322" t="s">
        <v>3399</v>
      </c>
      <c r="D2222" s="190" t="s">
        <v>29</v>
      </c>
      <c r="E2222" s="210">
        <v>4880</v>
      </c>
      <c r="F2222" s="38">
        <v>41791</v>
      </c>
      <c r="G2222" s="219">
        <v>4880</v>
      </c>
      <c r="H2222" s="630">
        <f t="shared" si="34"/>
        <v>0</v>
      </c>
      <c r="I2222" s="621" t="s">
        <v>12</v>
      </c>
      <c r="J2222" s="1"/>
    </row>
    <row r="2223" spans="1:10" x14ac:dyDescent="0.25">
      <c r="A2223" s="192"/>
      <c r="B2223" s="200" t="s">
        <v>1759</v>
      </c>
      <c r="C2223" s="322" t="s">
        <v>3399</v>
      </c>
      <c r="D2223" s="190" t="s">
        <v>123</v>
      </c>
      <c r="E2223" s="210">
        <v>9613</v>
      </c>
      <c r="F2223" s="38">
        <v>41792</v>
      </c>
      <c r="G2223" s="219">
        <v>9613</v>
      </c>
      <c r="H2223" s="630">
        <f t="shared" si="34"/>
        <v>0</v>
      </c>
      <c r="I2223" s="621"/>
      <c r="J2223" s="1"/>
    </row>
    <row r="2224" spans="1:10" x14ac:dyDescent="0.25">
      <c r="A2224" s="192"/>
      <c r="B2224" s="200" t="s">
        <v>1760</v>
      </c>
      <c r="C2224" s="322" t="s">
        <v>3399</v>
      </c>
      <c r="D2224" s="190" t="s">
        <v>374</v>
      </c>
      <c r="E2224" s="210">
        <v>6604.5</v>
      </c>
      <c r="F2224" s="35">
        <v>41790</v>
      </c>
      <c r="G2224" s="42">
        <v>6604.5</v>
      </c>
      <c r="H2224" s="630">
        <f t="shared" si="34"/>
        <v>0</v>
      </c>
      <c r="I2224" s="621"/>
      <c r="J2224" s="1"/>
    </row>
    <row r="2225" spans="1:10" x14ac:dyDescent="0.25">
      <c r="A2225" s="192"/>
      <c r="B2225" s="200" t="s">
        <v>1761</v>
      </c>
      <c r="C2225" s="322" t="s">
        <v>3399</v>
      </c>
      <c r="D2225" s="190" t="s">
        <v>35</v>
      </c>
      <c r="E2225" s="210">
        <v>2460</v>
      </c>
      <c r="F2225" s="38">
        <v>41792</v>
      </c>
      <c r="G2225" s="219">
        <v>2460</v>
      </c>
      <c r="H2225" s="630">
        <f t="shared" si="34"/>
        <v>0</v>
      </c>
      <c r="I2225" s="621" t="s">
        <v>12</v>
      </c>
      <c r="J2225" s="1"/>
    </row>
    <row r="2226" spans="1:10" x14ac:dyDescent="0.25">
      <c r="A2226" s="192"/>
      <c r="B2226" s="200" t="s">
        <v>1762</v>
      </c>
      <c r="C2226" s="322" t="s">
        <v>3399</v>
      </c>
      <c r="D2226" s="190" t="s">
        <v>124</v>
      </c>
      <c r="E2226" s="210">
        <v>15121</v>
      </c>
      <c r="F2226" s="38">
        <v>41791</v>
      </c>
      <c r="G2226" s="219">
        <v>15121</v>
      </c>
      <c r="H2226" s="630">
        <f t="shared" si="34"/>
        <v>0</v>
      </c>
      <c r="I2226" s="621" t="s">
        <v>12</v>
      </c>
      <c r="J2226" s="1"/>
    </row>
    <row r="2227" spans="1:10" x14ac:dyDescent="0.25">
      <c r="A2227" s="192"/>
      <c r="B2227" s="200" t="s">
        <v>1763</v>
      </c>
      <c r="C2227" s="322" t="s">
        <v>3399</v>
      </c>
      <c r="D2227" s="190" t="s">
        <v>206</v>
      </c>
      <c r="E2227" s="210">
        <v>1695</v>
      </c>
      <c r="F2227" s="38">
        <v>41791</v>
      </c>
      <c r="G2227" s="219">
        <v>1695</v>
      </c>
      <c r="H2227" s="630">
        <f t="shared" si="34"/>
        <v>0</v>
      </c>
      <c r="I2227" s="621" t="s">
        <v>12</v>
      </c>
      <c r="J2227" s="1"/>
    </row>
    <row r="2228" spans="1:10" x14ac:dyDescent="0.25">
      <c r="A2228" s="192"/>
      <c r="B2228" s="200" t="s">
        <v>1764</v>
      </c>
      <c r="C2228" s="322" t="s">
        <v>3399</v>
      </c>
      <c r="D2228" s="190" t="s">
        <v>1778</v>
      </c>
      <c r="E2228" s="210">
        <v>3320</v>
      </c>
      <c r="F2228" s="38">
        <v>41791</v>
      </c>
      <c r="G2228" s="219">
        <v>3320</v>
      </c>
      <c r="H2228" s="630">
        <f t="shared" si="34"/>
        <v>0</v>
      </c>
      <c r="I2228" s="621" t="s">
        <v>12</v>
      </c>
      <c r="J2228" s="1"/>
    </row>
    <row r="2229" spans="1:10" x14ac:dyDescent="0.25">
      <c r="A2229" s="192"/>
      <c r="B2229" s="200" t="s">
        <v>1765</v>
      </c>
      <c r="C2229" s="322" t="s">
        <v>3399</v>
      </c>
      <c r="D2229" s="190" t="s">
        <v>287</v>
      </c>
      <c r="E2229" s="210">
        <v>3091</v>
      </c>
      <c r="F2229" s="38">
        <v>41791</v>
      </c>
      <c r="G2229" s="219">
        <v>3091</v>
      </c>
      <c r="H2229" s="630">
        <f t="shared" si="34"/>
        <v>0</v>
      </c>
      <c r="I2229" s="621" t="s">
        <v>12</v>
      </c>
      <c r="J2229" s="1"/>
    </row>
    <row r="2230" spans="1:10" x14ac:dyDescent="0.25">
      <c r="A2230" s="192"/>
      <c r="B2230" s="200" t="s">
        <v>1766</v>
      </c>
      <c r="C2230" s="322" t="s">
        <v>3399</v>
      </c>
      <c r="D2230" s="190" t="s">
        <v>180</v>
      </c>
      <c r="E2230" s="210">
        <v>33401</v>
      </c>
      <c r="F2230" s="39" t="s">
        <v>3427</v>
      </c>
      <c r="G2230" s="219">
        <v>33401</v>
      </c>
      <c r="H2230" s="633">
        <f t="shared" si="34"/>
        <v>0</v>
      </c>
      <c r="I2230" s="621" t="s">
        <v>217</v>
      </c>
      <c r="J2230" s="1"/>
    </row>
    <row r="2231" spans="1:10" x14ac:dyDescent="0.25">
      <c r="A2231" s="192"/>
      <c r="B2231" s="200" t="s">
        <v>1767</v>
      </c>
      <c r="C2231" s="322" t="s">
        <v>3399</v>
      </c>
      <c r="D2231" s="190" t="s">
        <v>8</v>
      </c>
      <c r="E2231" s="210">
        <v>2457</v>
      </c>
      <c r="F2231" s="35">
        <v>41790</v>
      </c>
      <c r="G2231" s="42">
        <v>2457</v>
      </c>
      <c r="H2231" s="630">
        <f t="shared" si="34"/>
        <v>0</v>
      </c>
      <c r="I2231" s="621"/>
      <c r="J2231" s="1"/>
    </row>
    <row r="2232" spans="1:10" x14ac:dyDescent="0.25">
      <c r="A2232" s="192"/>
      <c r="B2232" s="200" t="s">
        <v>1768</v>
      </c>
      <c r="C2232" s="322" t="s">
        <v>3399</v>
      </c>
      <c r="D2232" s="190" t="s">
        <v>116</v>
      </c>
      <c r="E2232" s="210">
        <v>1578</v>
      </c>
      <c r="F2232" s="35">
        <v>41790</v>
      </c>
      <c r="G2232" s="42">
        <v>1578</v>
      </c>
      <c r="H2232" s="630">
        <f t="shared" si="34"/>
        <v>0</v>
      </c>
      <c r="I2232" s="621"/>
      <c r="J2232" s="1"/>
    </row>
    <row r="2233" spans="1:10" x14ac:dyDescent="0.25">
      <c r="A2233" s="192"/>
      <c r="B2233" s="200" t="s">
        <v>1769</v>
      </c>
      <c r="C2233" s="322" t="s">
        <v>3399</v>
      </c>
      <c r="D2233" s="190" t="s">
        <v>36</v>
      </c>
      <c r="E2233" s="210">
        <v>46717</v>
      </c>
      <c r="F2233" s="39" t="s">
        <v>3428</v>
      </c>
      <c r="G2233" s="219">
        <v>46717</v>
      </c>
      <c r="H2233" s="630">
        <f t="shared" si="34"/>
        <v>0</v>
      </c>
      <c r="I2233" s="621" t="s">
        <v>21</v>
      </c>
      <c r="J2233" s="1"/>
    </row>
    <row r="2234" spans="1:10" x14ac:dyDescent="0.25">
      <c r="A2234" s="192"/>
      <c r="B2234" s="200" t="s">
        <v>1771</v>
      </c>
      <c r="C2234" s="322" t="s">
        <v>3399</v>
      </c>
      <c r="D2234" s="190" t="s">
        <v>55</v>
      </c>
      <c r="E2234" s="210">
        <v>10983</v>
      </c>
      <c r="F2234" s="35">
        <v>41790</v>
      </c>
      <c r="G2234" s="42">
        <v>10983</v>
      </c>
      <c r="H2234" s="630">
        <f t="shared" si="34"/>
        <v>0</v>
      </c>
      <c r="I2234" s="621"/>
      <c r="J2234" s="1"/>
    </row>
    <row r="2235" spans="1:10" x14ac:dyDescent="0.25">
      <c r="A2235" s="192"/>
      <c r="B2235" s="200" t="s">
        <v>1772</v>
      </c>
      <c r="C2235" s="322" t="s">
        <v>3399</v>
      </c>
      <c r="D2235" s="190" t="s">
        <v>11</v>
      </c>
      <c r="E2235" s="210">
        <v>46377</v>
      </c>
      <c r="F2235" s="38">
        <v>41808</v>
      </c>
      <c r="G2235" s="219">
        <v>46377</v>
      </c>
      <c r="H2235" s="630">
        <f t="shared" si="34"/>
        <v>0</v>
      </c>
      <c r="I2235" s="621" t="s">
        <v>217</v>
      </c>
      <c r="J2235" s="1"/>
    </row>
    <row r="2236" spans="1:10" x14ac:dyDescent="0.25">
      <c r="A2236" s="192"/>
      <c r="B2236" s="200" t="s">
        <v>1773</v>
      </c>
      <c r="C2236" s="322" t="s">
        <v>3399</v>
      </c>
      <c r="D2236" s="190" t="s">
        <v>130</v>
      </c>
      <c r="E2236" s="210">
        <v>11836</v>
      </c>
      <c r="F2236" s="38">
        <v>41792</v>
      </c>
      <c r="G2236" s="219">
        <v>11836</v>
      </c>
      <c r="H2236" s="630">
        <f t="shared" si="34"/>
        <v>0</v>
      </c>
      <c r="I2236" s="621" t="s">
        <v>21</v>
      </c>
      <c r="J2236" s="1"/>
    </row>
    <row r="2237" spans="1:10" x14ac:dyDescent="0.25">
      <c r="A2237" s="192"/>
      <c r="B2237" s="200" t="s">
        <v>1774</v>
      </c>
      <c r="C2237" s="322" t="s">
        <v>3399</v>
      </c>
      <c r="D2237" s="190" t="s">
        <v>188</v>
      </c>
      <c r="E2237" s="210">
        <v>5811</v>
      </c>
      <c r="F2237" s="35">
        <v>41790</v>
      </c>
      <c r="G2237" s="42">
        <v>5811</v>
      </c>
      <c r="H2237" s="630">
        <f t="shared" si="34"/>
        <v>0</v>
      </c>
      <c r="I2237" s="621" t="s">
        <v>21</v>
      </c>
      <c r="J2237" s="1"/>
    </row>
    <row r="2238" spans="1:10" x14ac:dyDescent="0.25">
      <c r="A2238" s="192"/>
      <c r="B2238" s="200" t="s">
        <v>1775</v>
      </c>
      <c r="C2238" s="322" t="s">
        <v>3399</v>
      </c>
      <c r="D2238" s="190" t="s">
        <v>636</v>
      </c>
      <c r="E2238" s="210">
        <v>1222</v>
      </c>
      <c r="F2238" s="35">
        <v>41790</v>
      </c>
      <c r="G2238" s="42">
        <v>1222</v>
      </c>
      <c r="H2238" s="630">
        <f t="shared" si="34"/>
        <v>0</v>
      </c>
      <c r="I2238" s="621"/>
      <c r="J2238" s="1"/>
    </row>
    <row r="2239" spans="1:10" x14ac:dyDescent="0.25">
      <c r="A2239" s="192"/>
      <c r="B2239" s="200" t="s">
        <v>1777</v>
      </c>
      <c r="C2239" s="322" t="s">
        <v>3399</v>
      </c>
      <c r="D2239" s="190" t="s">
        <v>250</v>
      </c>
      <c r="E2239" s="210">
        <v>6777</v>
      </c>
      <c r="F2239" s="38">
        <v>41791</v>
      </c>
      <c r="G2239" s="219">
        <v>6777</v>
      </c>
      <c r="H2239" s="630">
        <f t="shared" si="34"/>
        <v>0</v>
      </c>
      <c r="I2239" s="621" t="s">
        <v>12</v>
      </c>
      <c r="J2239" s="1"/>
    </row>
    <row r="2240" spans="1:10" x14ac:dyDescent="0.25">
      <c r="A2240" s="192"/>
      <c r="B2240" s="200" t="s">
        <v>1779</v>
      </c>
      <c r="C2240" s="322" t="s">
        <v>3399</v>
      </c>
      <c r="D2240" s="190" t="s">
        <v>32</v>
      </c>
      <c r="E2240" s="210">
        <v>5564</v>
      </c>
      <c r="F2240" s="38">
        <v>41791</v>
      </c>
      <c r="G2240" s="219">
        <v>5564</v>
      </c>
      <c r="H2240" s="630">
        <f t="shared" si="34"/>
        <v>0</v>
      </c>
      <c r="I2240" s="621" t="s">
        <v>12</v>
      </c>
      <c r="J2240" s="1"/>
    </row>
    <row r="2241" spans="1:10" x14ac:dyDescent="0.25">
      <c r="A2241" s="192"/>
      <c r="B2241" s="200" t="s">
        <v>1780</v>
      </c>
      <c r="C2241" s="322" t="s">
        <v>3399</v>
      </c>
      <c r="D2241" s="190" t="s">
        <v>136</v>
      </c>
      <c r="E2241" s="210">
        <v>630</v>
      </c>
      <c r="F2241" s="35">
        <v>41790</v>
      </c>
      <c r="G2241" s="42">
        <v>630</v>
      </c>
      <c r="H2241" s="630">
        <f t="shared" si="34"/>
        <v>0</v>
      </c>
      <c r="I2241" s="621"/>
      <c r="J2241" s="1"/>
    </row>
    <row r="2242" spans="1:10" x14ac:dyDescent="0.25">
      <c r="A2242" s="192"/>
      <c r="B2242" s="200" t="s">
        <v>1781</v>
      </c>
      <c r="C2242" s="322" t="s">
        <v>3399</v>
      </c>
      <c r="D2242" s="190" t="s">
        <v>260</v>
      </c>
      <c r="E2242" s="210">
        <v>2980</v>
      </c>
      <c r="F2242" s="35">
        <v>41790</v>
      </c>
      <c r="G2242" s="42">
        <v>2980</v>
      </c>
      <c r="H2242" s="630">
        <f t="shared" si="34"/>
        <v>0</v>
      </c>
      <c r="I2242" s="621" t="s">
        <v>3429</v>
      </c>
      <c r="J2242" s="1"/>
    </row>
    <row r="2243" spans="1:10" x14ac:dyDescent="0.25">
      <c r="A2243" s="192"/>
      <c r="B2243" s="200" t="s">
        <v>1782</v>
      </c>
      <c r="C2243" s="322" t="s">
        <v>3399</v>
      </c>
      <c r="D2243" s="190" t="s">
        <v>92</v>
      </c>
      <c r="E2243" s="210">
        <v>1497.5</v>
      </c>
      <c r="F2243" s="35">
        <v>41790</v>
      </c>
      <c r="G2243" s="42">
        <v>1497.5</v>
      </c>
      <c r="H2243" s="630">
        <f t="shared" si="34"/>
        <v>0</v>
      </c>
      <c r="I2243" s="621" t="s">
        <v>30</v>
      </c>
      <c r="J2243" s="1"/>
    </row>
    <row r="2244" spans="1:10" x14ac:dyDescent="0.25">
      <c r="A2244" s="192"/>
      <c r="B2244" s="200" t="s">
        <v>1783</v>
      </c>
      <c r="C2244" s="322" t="s">
        <v>3399</v>
      </c>
      <c r="D2244" s="190" t="s">
        <v>248</v>
      </c>
      <c r="E2244" s="210">
        <v>447</v>
      </c>
      <c r="F2244" s="35">
        <v>41790</v>
      </c>
      <c r="G2244" s="42">
        <v>447</v>
      </c>
      <c r="H2244" s="630">
        <f t="shared" si="34"/>
        <v>0</v>
      </c>
      <c r="I2244" s="621" t="s">
        <v>30</v>
      </c>
      <c r="J2244" s="1"/>
    </row>
    <row r="2245" spans="1:10" x14ac:dyDescent="0.25">
      <c r="A2245" s="192"/>
      <c r="B2245" s="200" t="s">
        <v>1784</v>
      </c>
      <c r="C2245" s="322" t="s">
        <v>3399</v>
      </c>
      <c r="D2245" s="190" t="s">
        <v>215</v>
      </c>
      <c r="E2245" s="210">
        <v>275</v>
      </c>
      <c r="F2245" s="35">
        <v>41790</v>
      </c>
      <c r="G2245" s="42">
        <v>275</v>
      </c>
      <c r="H2245" s="630">
        <f t="shared" si="34"/>
        <v>0</v>
      </c>
      <c r="I2245" s="621"/>
      <c r="J2245" s="1"/>
    </row>
    <row r="2246" spans="1:10" x14ac:dyDescent="0.25">
      <c r="A2246" s="192"/>
      <c r="B2246" s="200" t="s">
        <v>1785</v>
      </c>
      <c r="C2246" s="322" t="s">
        <v>3399</v>
      </c>
      <c r="D2246" s="190" t="s">
        <v>144</v>
      </c>
      <c r="E2246" s="210">
        <v>4600</v>
      </c>
      <c r="F2246" s="38">
        <v>41791</v>
      </c>
      <c r="G2246" s="219">
        <v>4600</v>
      </c>
      <c r="H2246" s="630">
        <f t="shared" si="34"/>
        <v>0</v>
      </c>
      <c r="I2246" s="621" t="s">
        <v>3421</v>
      </c>
      <c r="J2246" s="1"/>
    </row>
    <row r="2247" spans="1:10" x14ac:dyDescent="0.25">
      <c r="A2247" s="192"/>
      <c r="B2247" s="200" t="s">
        <v>1786</v>
      </c>
      <c r="C2247" s="322" t="s">
        <v>3399</v>
      </c>
      <c r="D2247" s="190" t="s">
        <v>953</v>
      </c>
      <c r="E2247" s="210">
        <v>4172.5</v>
      </c>
      <c r="F2247" s="38">
        <v>41791</v>
      </c>
      <c r="G2247" s="219">
        <v>4172.5</v>
      </c>
      <c r="H2247" s="630">
        <f t="shared" si="34"/>
        <v>0</v>
      </c>
      <c r="I2247" s="621" t="s">
        <v>3421</v>
      </c>
      <c r="J2247" s="1"/>
    </row>
    <row r="2248" spans="1:10" x14ac:dyDescent="0.25">
      <c r="A2248" s="192"/>
      <c r="B2248" s="200" t="s">
        <v>1787</v>
      </c>
      <c r="C2248" s="322" t="s">
        <v>3399</v>
      </c>
      <c r="D2248" s="190" t="s">
        <v>133</v>
      </c>
      <c r="E2248" s="210">
        <v>42652.5</v>
      </c>
      <c r="F2248" s="39" t="s">
        <v>3430</v>
      </c>
      <c r="G2248" s="219">
        <v>42652.5</v>
      </c>
      <c r="H2248" s="630">
        <f t="shared" si="34"/>
        <v>0</v>
      </c>
      <c r="I2248" s="621"/>
      <c r="J2248" s="1"/>
    </row>
    <row r="2249" spans="1:10" x14ac:dyDescent="0.25">
      <c r="A2249" s="192"/>
      <c r="B2249" s="200" t="s">
        <v>1788</v>
      </c>
      <c r="C2249" s="322" t="s">
        <v>3399</v>
      </c>
      <c r="D2249" s="190" t="s">
        <v>186</v>
      </c>
      <c r="E2249" s="210">
        <v>8690.5</v>
      </c>
      <c r="F2249" s="38">
        <v>41792</v>
      </c>
      <c r="G2249" s="219">
        <v>8690.5</v>
      </c>
      <c r="H2249" s="630">
        <f t="shared" si="34"/>
        <v>0</v>
      </c>
      <c r="I2249" s="621"/>
      <c r="J2249" s="1"/>
    </row>
    <row r="2250" spans="1:10" x14ac:dyDescent="0.25">
      <c r="A2250" s="192"/>
      <c r="B2250" s="200" t="s">
        <v>1789</v>
      </c>
      <c r="C2250" s="322" t="s">
        <v>3399</v>
      </c>
      <c r="D2250" s="190" t="s">
        <v>349</v>
      </c>
      <c r="E2250" s="210">
        <v>3102</v>
      </c>
      <c r="F2250" s="38">
        <v>41792</v>
      </c>
      <c r="G2250" s="219">
        <v>3102</v>
      </c>
      <c r="H2250" s="630">
        <f t="shared" si="34"/>
        <v>0</v>
      </c>
      <c r="I2250" s="621" t="s">
        <v>21</v>
      </c>
      <c r="J2250" s="1"/>
    </row>
    <row r="2251" spans="1:10" x14ac:dyDescent="0.25">
      <c r="A2251" s="192"/>
      <c r="B2251" s="200" t="s">
        <v>1790</v>
      </c>
      <c r="C2251" s="322" t="s">
        <v>3399</v>
      </c>
      <c r="D2251" s="190" t="s">
        <v>136</v>
      </c>
      <c r="E2251" s="210">
        <v>2835</v>
      </c>
      <c r="F2251" s="35">
        <v>41790</v>
      </c>
      <c r="G2251" s="42">
        <v>2835</v>
      </c>
      <c r="H2251" s="630">
        <f t="shared" si="34"/>
        <v>0</v>
      </c>
      <c r="I2251" s="621"/>
      <c r="J2251" s="1"/>
    </row>
    <row r="2252" spans="1:10" x14ac:dyDescent="0.25">
      <c r="A2252" s="192"/>
      <c r="B2252" s="200" t="s">
        <v>1792</v>
      </c>
      <c r="C2252" s="322" t="s">
        <v>3399</v>
      </c>
      <c r="D2252" s="190" t="s">
        <v>233</v>
      </c>
      <c r="E2252" s="210">
        <v>2197</v>
      </c>
      <c r="F2252" s="38">
        <v>41792</v>
      </c>
      <c r="G2252" s="219">
        <v>2197</v>
      </c>
      <c r="H2252" s="630">
        <f t="shared" si="34"/>
        <v>0</v>
      </c>
      <c r="I2252" s="621" t="s">
        <v>21</v>
      </c>
      <c r="J2252" s="1"/>
    </row>
    <row r="2253" spans="1:10" x14ac:dyDescent="0.25">
      <c r="A2253" s="192"/>
      <c r="B2253" s="200" t="s">
        <v>1793</v>
      </c>
      <c r="C2253" s="322" t="s">
        <v>3399</v>
      </c>
      <c r="D2253" s="190" t="s">
        <v>8</v>
      </c>
      <c r="E2253" s="210">
        <v>431</v>
      </c>
      <c r="F2253" s="35">
        <v>41790</v>
      </c>
      <c r="G2253" s="42">
        <v>431</v>
      </c>
      <c r="H2253" s="630">
        <f t="shared" si="34"/>
        <v>0</v>
      </c>
      <c r="I2253" s="621"/>
      <c r="J2253" s="1"/>
    </row>
    <row r="2254" spans="1:10" x14ac:dyDescent="0.25">
      <c r="A2254" s="192"/>
      <c r="B2254" s="200" t="s">
        <v>1794</v>
      </c>
      <c r="C2254" s="322" t="s">
        <v>3399</v>
      </c>
      <c r="D2254" s="190" t="s">
        <v>99</v>
      </c>
      <c r="E2254" s="210">
        <v>2857.5</v>
      </c>
      <c r="F2254" s="38">
        <v>41792</v>
      </c>
      <c r="G2254" s="219">
        <v>2857.5</v>
      </c>
      <c r="H2254" s="630">
        <f t="shared" si="34"/>
        <v>0</v>
      </c>
      <c r="I2254" s="621" t="s">
        <v>21</v>
      </c>
      <c r="J2254" s="1"/>
    </row>
    <row r="2255" spans="1:10" x14ac:dyDescent="0.25">
      <c r="A2255" s="192"/>
      <c r="B2255" s="200" t="s">
        <v>1795</v>
      </c>
      <c r="C2255" s="322" t="s">
        <v>3399</v>
      </c>
      <c r="D2255" s="190" t="s">
        <v>3431</v>
      </c>
      <c r="E2255" s="210">
        <v>1259</v>
      </c>
      <c r="F2255" s="38">
        <v>41792</v>
      </c>
      <c r="G2255" s="219">
        <v>1259</v>
      </c>
      <c r="H2255" s="630">
        <f t="shared" si="34"/>
        <v>0</v>
      </c>
      <c r="I2255" s="621" t="s">
        <v>21</v>
      </c>
      <c r="J2255" s="1"/>
    </row>
    <row r="2256" spans="1:10" x14ac:dyDescent="0.25">
      <c r="A2256" s="192"/>
      <c r="B2256" s="200" t="s">
        <v>1796</v>
      </c>
      <c r="C2256" s="322" t="s">
        <v>3399</v>
      </c>
      <c r="D2256" s="190" t="s">
        <v>163</v>
      </c>
      <c r="E2256" s="210">
        <v>784.5</v>
      </c>
      <c r="F2256" s="35">
        <v>41790</v>
      </c>
      <c r="G2256" s="42">
        <v>784.5</v>
      </c>
      <c r="H2256" s="630">
        <f t="shared" si="34"/>
        <v>0</v>
      </c>
      <c r="I2256" s="621"/>
      <c r="J2256" s="1"/>
    </row>
    <row r="2257" spans="1:10" x14ac:dyDescent="0.25">
      <c r="A2257" s="192"/>
      <c r="B2257" s="200" t="s">
        <v>1797</v>
      </c>
      <c r="C2257" s="322" t="s">
        <v>3399</v>
      </c>
      <c r="D2257" s="190" t="s">
        <v>80</v>
      </c>
      <c r="E2257" s="210">
        <v>3439</v>
      </c>
      <c r="F2257" s="38">
        <v>41792</v>
      </c>
      <c r="G2257" s="219">
        <v>3439</v>
      </c>
      <c r="H2257" s="630">
        <f t="shared" si="34"/>
        <v>0</v>
      </c>
      <c r="I2257" s="621" t="s">
        <v>21</v>
      </c>
      <c r="J2257" s="1"/>
    </row>
    <row r="2258" spans="1:10" x14ac:dyDescent="0.25">
      <c r="A2258" s="192"/>
      <c r="B2258" s="200" t="s">
        <v>1798</v>
      </c>
      <c r="C2258" s="322" t="s">
        <v>3399</v>
      </c>
      <c r="D2258" s="190" t="s">
        <v>78</v>
      </c>
      <c r="E2258" s="210">
        <v>6623</v>
      </c>
      <c r="F2258" s="38">
        <v>41792</v>
      </c>
      <c r="G2258" s="219">
        <v>6623</v>
      </c>
      <c r="H2258" s="630">
        <f t="shared" si="34"/>
        <v>0</v>
      </c>
      <c r="I2258" s="621" t="s">
        <v>21</v>
      </c>
      <c r="J2258" s="1"/>
    </row>
    <row r="2259" spans="1:10" x14ac:dyDescent="0.25">
      <c r="A2259" s="192"/>
      <c r="B2259" s="200" t="s">
        <v>1799</v>
      </c>
      <c r="C2259" s="322" t="s">
        <v>3399</v>
      </c>
      <c r="D2259" s="196" t="s">
        <v>152</v>
      </c>
      <c r="E2259" s="215">
        <v>0</v>
      </c>
      <c r="F2259" s="323" t="s">
        <v>3432</v>
      </c>
      <c r="G2259" s="219"/>
      <c r="H2259" s="630">
        <f t="shared" si="34"/>
        <v>0</v>
      </c>
      <c r="I2259" s="621" t="s">
        <v>21</v>
      </c>
      <c r="J2259" s="1"/>
    </row>
    <row r="2260" spans="1:10" x14ac:dyDescent="0.25">
      <c r="A2260" s="192"/>
      <c r="B2260" s="200" t="s">
        <v>1800</v>
      </c>
      <c r="C2260" s="322" t="s">
        <v>3399</v>
      </c>
      <c r="D2260" s="190" t="s">
        <v>63</v>
      </c>
      <c r="E2260" s="210">
        <v>2462</v>
      </c>
      <c r="F2260" s="38">
        <v>41792</v>
      </c>
      <c r="G2260" s="219">
        <v>2462</v>
      </c>
      <c r="H2260" s="630">
        <f t="shared" si="34"/>
        <v>0</v>
      </c>
      <c r="I2260" s="621" t="s">
        <v>21</v>
      </c>
      <c r="J2260" s="1"/>
    </row>
    <row r="2261" spans="1:10" x14ac:dyDescent="0.25">
      <c r="A2261" s="192"/>
      <c r="B2261" s="200" t="s">
        <v>1801</v>
      </c>
      <c r="C2261" s="322" t="s">
        <v>3399</v>
      </c>
      <c r="D2261" s="190" t="s">
        <v>62</v>
      </c>
      <c r="E2261" s="210">
        <v>22281</v>
      </c>
      <c r="F2261" s="38">
        <v>41792</v>
      </c>
      <c r="G2261" s="219">
        <v>22281</v>
      </c>
      <c r="H2261" s="630">
        <f t="shared" si="34"/>
        <v>0</v>
      </c>
      <c r="I2261" s="621" t="s">
        <v>65</v>
      </c>
      <c r="J2261" s="1"/>
    </row>
    <row r="2262" spans="1:10" x14ac:dyDescent="0.25">
      <c r="A2262" s="192"/>
      <c r="B2262" s="200" t="s">
        <v>1802</v>
      </c>
      <c r="C2262" s="322" t="s">
        <v>3399</v>
      </c>
      <c r="D2262" s="190" t="s">
        <v>68</v>
      </c>
      <c r="E2262" s="210">
        <v>3358</v>
      </c>
      <c r="F2262" s="38">
        <v>41792</v>
      </c>
      <c r="G2262" s="219">
        <v>3358</v>
      </c>
      <c r="H2262" s="630">
        <f t="shared" si="34"/>
        <v>0</v>
      </c>
      <c r="I2262" s="621" t="s">
        <v>65</v>
      </c>
      <c r="J2262" s="1"/>
    </row>
    <row r="2263" spans="1:10" x14ac:dyDescent="0.25">
      <c r="A2263" s="192"/>
      <c r="B2263" s="200" t="s">
        <v>1803</v>
      </c>
      <c r="C2263" s="322" t="s">
        <v>3399</v>
      </c>
      <c r="D2263" s="190" t="s">
        <v>2423</v>
      </c>
      <c r="E2263" s="210">
        <v>11167</v>
      </c>
      <c r="F2263" s="38">
        <v>41792</v>
      </c>
      <c r="G2263" s="219">
        <v>11167</v>
      </c>
      <c r="H2263" s="630">
        <f t="shared" si="34"/>
        <v>0</v>
      </c>
      <c r="I2263" s="621" t="s">
        <v>65</v>
      </c>
      <c r="J2263" s="1"/>
    </row>
    <row r="2264" spans="1:10" x14ac:dyDescent="0.25">
      <c r="A2264" s="192"/>
      <c r="B2264" s="200" t="s">
        <v>1804</v>
      </c>
      <c r="C2264" s="322" t="s">
        <v>3399</v>
      </c>
      <c r="D2264" s="190" t="s">
        <v>371</v>
      </c>
      <c r="E2264" s="210">
        <v>10045</v>
      </c>
      <c r="F2264" s="38">
        <v>41792</v>
      </c>
      <c r="G2264" s="219">
        <v>10045</v>
      </c>
      <c r="H2264" s="630">
        <f t="shared" si="34"/>
        <v>0</v>
      </c>
      <c r="I2264" s="621" t="s">
        <v>65</v>
      </c>
      <c r="J2264" s="1"/>
    </row>
    <row r="2265" spans="1:10" x14ac:dyDescent="0.25">
      <c r="A2265" s="192"/>
      <c r="B2265" s="200"/>
      <c r="C2265" s="322"/>
      <c r="D2265" s="20"/>
      <c r="E2265" s="313"/>
      <c r="F2265" s="43"/>
      <c r="G2265" s="42"/>
      <c r="H2265" s="630">
        <f t="shared" si="34"/>
        <v>0</v>
      </c>
      <c r="I2265" s="622"/>
      <c r="J2265" s="1"/>
    </row>
    <row r="2266" spans="1:10" x14ac:dyDescent="0.25">
      <c r="A2266" s="192"/>
      <c r="B2266" s="188"/>
      <c r="C2266" s="298"/>
      <c r="D2266" s="20"/>
      <c r="E2266" s="313"/>
      <c r="F2266" s="43"/>
      <c r="G2266" s="42"/>
      <c r="H2266" s="630">
        <f t="shared" si="34"/>
        <v>0</v>
      </c>
      <c r="I2266" s="622"/>
      <c r="J2266" s="1"/>
    </row>
    <row r="2267" spans="1:10" x14ac:dyDescent="0.25">
      <c r="A2267" s="192"/>
      <c r="B2267" s="188"/>
      <c r="C2267" s="298"/>
      <c r="D2267" s="20"/>
      <c r="E2267" s="313"/>
      <c r="F2267" s="43"/>
      <c r="G2267" s="42"/>
      <c r="H2267" s="630">
        <f t="shared" si="34"/>
        <v>0</v>
      </c>
      <c r="I2267" s="622"/>
      <c r="J2267" s="1"/>
    </row>
    <row r="2268" spans="1:10" x14ac:dyDescent="0.25">
      <c r="A2268" s="192"/>
      <c r="B2268" s="188"/>
      <c r="C2268" s="298"/>
      <c r="D2268" s="20"/>
      <c r="E2268" s="313"/>
      <c r="F2268" s="43"/>
      <c r="G2268" s="42"/>
      <c r="H2268" s="630">
        <f t="shared" si="34"/>
        <v>0</v>
      </c>
      <c r="I2268" s="622"/>
      <c r="J2268" s="1"/>
    </row>
    <row r="2269" spans="1:10" x14ac:dyDescent="0.25">
      <c r="A2269" s="192"/>
      <c r="B2269" s="188"/>
      <c r="C2269" s="298"/>
      <c r="D2269" s="20"/>
      <c r="E2269" s="213"/>
      <c r="F2269" s="43"/>
      <c r="G2269" s="42"/>
      <c r="H2269" s="630">
        <f t="shared" si="34"/>
        <v>0</v>
      </c>
      <c r="I2269" s="622"/>
      <c r="J2269" s="1"/>
    </row>
    <row r="2270" spans="1:10" x14ac:dyDescent="0.25">
      <c r="A2270" s="192"/>
      <c r="B2270" s="188"/>
      <c r="C2270" s="298"/>
      <c r="D2270" s="20" t="s">
        <v>1902</v>
      </c>
      <c r="E2270" s="213"/>
      <c r="F2270" s="43"/>
      <c r="G2270" s="42"/>
      <c r="H2270" s="349">
        <f t="shared" si="34"/>
        <v>0</v>
      </c>
      <c r="I2270" s="622"/>
      <c r="J2270" s="1"/>
    </row>
    <row r="2271" spans="1:10" x14ac:dyDescent="0.25">
      <c r="A2271" s="192"/>
      <c r="B2271" s="188"/>
      <c r="C2271" s="193"/>
      <c r="D2271" s="33" t="s">
        <v>1902</v>
      </c>
      <c r="E2271" s="34"/>
      <c r="F2271" s="256"/>
      <c r="G2271" s="34"/>
      <c r="H2271" s="270">
        <f t="shared" si="34"/>
        <v>0</v>
      </c>
    </row>
    <row r="2272" spans="1:10" ht="15.75" x14ac:dyDescent="0.25">
      <c r="A2272" s="192"/>
      <c r="B2272" s="188"/>
      <c r="C2272" s="200"/>
      <c r="D2272" s="265"/>
      <c r="E2272" s="36"/>
      <c r="F2272" s="258"/>
      <c r="G2272" s="238"/>
      <c r="H2272" s="270">
        <f t="shared" si="34"/>
        <v>0</v>
      </c>
    </row>
    <row r="2273" spans="1:9" ht="15.75" x14ac:dyDescent="0.25">
      <c r="A2273" s="192"/>
      <c r="B2273" s="188"/>
      <c r="C2273" s="200"/>
      <c r="D2273" s="265"/>
      <c r="E2273" s="36"/>
      <c r="F2273" s="258"/>
      <c r="G2273" s="238"/>
      <c r="H2273" s="270">
        <f t="shared" si="34"/>
        <v>0</v>
      </c>
    </row>
    <row r="2274" spans="1:9" ht="15.75" thickBot="1" x14ac:dyDescent="0.3">
      <c r="D2274" s="268"/>
      <c r="E2274" s="48"/>
      <c r="F2274" s="269"/>
      <c r="G2274" s="270"/>
    </row>
    <row r="2275" spans="1:9" ht="15.75" thickTop="1" x14ac:dyDescent="0.25">
      <c r="A2275" s="272"/>
      <c r="B2275" s="273"/>
      <c r="C2275" s="274"/>
      <c r="D2275" s="114"/>
      <c r="E2275" s="275">
        <f>SUM(E4:E2274)</f>
        <v>32969709.929999962</v>
      </c>
      <c r="F2275" s="276"/>
      <c r="G2275" s="619">
        <f>SUM(G4:G2273)</f>
        <v>32944584.429999962</v>
      </c>
      <c r="H2275" s="629"/>
    </row>
    <row r="2276" spans="1:9" ht="15.75" thickBot="1" x14ac:dyDescent="0.3">
      <c r="A2276" s="272"/>
      <c r="B2276" s="273"/>
      <c r="C2276" s="274"/>
      <c r="D2276" s="114"/>
      <c r="E2276" s="279"/>
      <c r="F2276" s="276"/>
      <c r="G2276" s="620"/>
      <c r="H2276" s="629"/>
    </row>
    <row r="2277" spans="1:9" x14ac:dyDescent="0.25">
      <c r="A2277" s="272"/>
      <c r="B2277" s="273"/>
      <c r="C2277" s="274"/>
      <c r="D2277" s="114"/>
      <c r="E2277" s="114"/>
      <c r="F2277" s="276"/>
      <c r="G2277" s="281"/>
      <c r="H2277" s="629"/>
    </row>
    <row r="2278" spans="1:9" ht="31.5" x14ac:dyDescent="0.25">
      <c r="A2278" s="272"/>
      <c r="B2278" s="273"/>
      <c r="C2278" s="274"/>
      <c r="D2278" s="28"/>
      <c r="E2278" s="282" t="s">
        <v>746</v>
      </c>
      <c r="F2278" s="276"/>
      <c r="G2278" s="283" t="s">
        <v>747</v>
      </c>
      <c r="H2278" s="629"/>
    </row>
    <row r="2279" spans="1:9" x14ac:dyDescent="0.25">
      <c r="A2279" s="272"/>
      <c r="B2279" s="273"/>
      <c r="C2279" s="274"/>
      <c r="D2279" s="114"/>
      <c r="E2279" s="114"/>
      <c r="F2279" s="276"/>
      <c r="G2279" s="281"/>
      <c r="H2279" s="629"/>
      <c r="I2279" s="21"/>
    </row>
    <row r="2280" spans="1:9" x14ac:dyDescent="0.25">
      <c r="A2280" s="272"/>
      <c r="B2280" s="273"/>
      <c r="C2280" s="274"/>
      <c r="D2280" s="114"/>
      <c r="E2280" s="114"/>
      <c r="F2280" s="276"/>
      <c r="G2280" s="281"/>
      <c r="H2280" s="629"/>
      <c r="I2280" s="21"/>
    </row>
    <row r="2281" spans="1:9" x14ac:dyDescent="0.25">
      <c r="A2281" s="272"/>
      <c r="B2281" s="273"/>
      <c r="C2281" s="274"/>
      <c r="D2281" s="114"/>
      <c r="E2281" s="114"/>
      <c r="F2281" s="276"/>
      <c r="G2281" s="281"/>
      <c r="H2281" s="629"/>
      <c r="I2281" s="21"/>
    </row>
    <row r="2282" spans="1:9" ht="21" x14ac:dyDescent="0.35">
      <c r="A2282" s="272"/>
      <c r="B2282" s="273"/>
      <c r="C2282" s="274"/>
      <c r="D2282" s="114"/>
      <c r="E2282" s="832">
        <f>E2275-G2275</f>
        <v>25125.5</v>
      </c>
      <c r="F2282" s="833"/>
      <c r="G2282" s="833"/>
      <c r="H2282" s="629"/>
      <c r="I2282" s="21"/>
    </row>
    <row r="2283" spans="1:9" x14ac:dyDescent="0.25">
      <c r="A2283" s="272"/>
      <c r="B2283" s="273"/>
      <c r="C2283" s="274"/>
      <c r="D2283" s="114"/>
      <c r="E2283" s="114"/>
      <c r="F2283" s="276"/>
      <c r="G2283" s="281"/>
      <c r="H2283" s="629"/>
      <c r="I2283" s="21"/>
    </row>
    <row r="2284" spans="1:9" ht="18.75" x14ac:dyDescent="0.3">
      <c r="A2284" s="272"/>
      <c r="B2284" s="273"/>
      <c r="C2284" s="274"/>
      <c r="D2284" s="114"/>
      <c r="E2284" s="845" t="s">
        <v>2573</v>
      </c>
      <c r="F2284" s="845"/>
      <c r="G2284" s="845"/>
      <c r="H2284" s="629"/>
      <c r="I2284" s="21"/>
    </row>
    <row r="2285" spans="1:9" x14ac:dyDescent="0.25">
      <c r="A2285" s="272"/>
      <c r="B2285" s="273"/>
      <c r="C2285" s="274"/>
      <c r="D2285" s="114"/>
      <c r="E2285" s="114"/>
      <c r="F2285" s="276"/>
      <c r="G2285" s="281"/>
      <c r="H2285" s="629"/>
      <c r="I2285" s="21"/>
    </row>
    <row r="2286" spans="1:9" x14ac:dyDescent="0.25">
      <c r="A2286" s="272"/>
      <c r="B2286" s="273"/>
      <c r="C2286" s="274"/>
      <c r="D2286" s="114"/>
      <c r="E2286" s="114"/>
      <c r="F2286" s="276"/>
      <c r="G2286" s="281"/>
      <c r="H2286" s="629"/>
      <c r="I2286" s="21"/>
    </row>
    <row r="2287" spans="1:9" x14ac:dyDescent="0.25">
      <c r="A2287" s="272"/>
      <c r="B2287" s="273"/>
      <c r="C2287" s="274"/>
      <c r="D2287" s="114"/>
      <c r="E2287" s="114"/>
      <c r="F2287" s="276"/>
      <c r="G2287" s="281"/>
      <c r="H2287" s="629"/>
      <c r="I2287" s="21"/>
    </row>
  </sheetData>
  <mergeCells count="3">
    <mergeCell ref="A1:F1"/>
    <mergeCell ref="E2282:G2282"/>
    <mergeCell ref="E2284:G2284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2287"/>
  <sheetViews>
    <sheetView topLeftCell="A2158" workbookViewId="0">
      <selection activeCell="C2162" sqref="C2162"/>
    </sheetView>
  </sheetViews>
  <sheetFormatPr baseColWidth="10" defaultRowHeight="15" x14ac:dyDescent="0.25"/>
  <cols>
    <col min="1" max="1" width="11.28515625" style="266" customWidth="1"/>
    <col min="2" max="2" width="9.28515625" style="78" customWidth="1"/>
    <col min="3" max="3" width="5.5703125" style="267" customWidth="1"/>
    <col min="4" max="4" width="30.85546875" style="21" customWidth="1"/>
    <col min="5" max="5" width="14.7109375" style="21" customWidth="1"/>
    <col min="6" max="6" width="22" style="284" customWidth="1"/>
    <col min="7" max="7" width="15.42578125" style="285" bestFit="1" customWidth="1"/>
    <col min="8" max="8" width="15.28515625" style="27" customWidth="1"/>
    <col min="9" max="9" width="11.42578125" style="28" customWidth="1"/>
    <col min="10" max="16384" width="11.42578125" style="21"/>
  </cols>
  <sheetData>
    <row r="1" spans="1:9" ht="18.75" x14ac:dyDescent="0.3">
      <c r="A1" s="844" t="s">
        <v>3452</v>
      </c>
      <c r="B1" s="844"/>
      <c r="C1" s="844"/>
      <c r="D1" s="844"/>
      <c r="E1" s="844"/>
      <c r="F1" s="844"/>
      <c r="G1" s="177"/>
      <c r="H1" s="624"/>
    </row>
    <row r="2" spans="1:9" ht="34.5" thickBot="1" x14ac:dyDescent="0.3">
      <c r="A2" s="179" t="s">
        <v>1</v>
      </c>
      <c r="B2" s="180" t="s">
        <v>2</v>
      </c>
      <c r="C2" s="181"/>
      <c r="D2" s="182" t="s">
        <v>1128</v>
      </c>
      <c r="E2" s="183" t="s">
        <v>4</v>
      </c>
      <c r="F2" s="10" t="s">
        <v>5</v>
      </c>
      <c r="G2" s="252" t="s">
        <v>6</v>
      </c>
      <c r="H2" s="639" t="s">
        <v>7</v>
      </c>
    </row>
    <row r="3" spans="1:9" ht="15.75" thickTop="1" x14ac:dyDescent="0.25">
      <c r="A3" s="187">
        <v>41791</v>
      </c>
      <c r="B3" s="188" t="s">
        <v>1805</v>
      </c>
      <c r="C3" s="324" t="s">
        <v>3399</v>
      </c>
      <c r="D3" s="190" t="s">
        <v>59</v>
      </c>
      <c r="E3" s="210">
        <v>21035</v>
      </c>
      <c r="F3" s="35">
        <v>41796</v>
      </c>
      <c r="G3" s="42">
        <v>21035</v>
      </c>
      <c r="H3" s="34">
        <f>E3-G3</f>
        <v>0</v>
      </c>
      <c r="I3" s="621" t="s">
        <v>217</v>
      </c>
    </row>
    <row r="4" spans="1:9" x14ac:dyDescent="0.25">
      <c r="A4" s="192"/>
      <c r="B4" s="193" t="s">
        <v>1806</v>
      </c>
      <c r="C4" s="324" t="s">
        <v>3399</v>
      </c>
      <c r="D4" s="190" t="s">
        <v>106</v>
      </c>
      <c r="E4" s="210">
        <v>60746.5</v>
      </c>
      <c r="F4" s="35">
        <v>41795</v>
      </c>
      <c r="G4" s="42">
        <v>60746.5</v>
      </c>
      <c r="H4" s="36">
        <f>E4-G4</f>
        <v>0</v>
      </c>
      <c r="I4" s="623" t="s">
        <v>162</v>
      </c>
    </row>
    <row r="5" spans="1:9" x14ac:dyDescent="0.25">
      <c r="A5" s="195"/>
      <c r="B5" s="193" t="s">
        <v>1807</v>
      </c>
      <c r="C5" s="324" t="s">
        <v>3399</v>
      </c>
      <c r="D5" s="190" t="s">
        <v>14</v>
      </c>
      <c r="E5" s="210">
        <v>14848</v>
      </c>
      <c r="F5" s="35">
        <v>41791</v>
      </c>
      <c r="G5" s="42">
        <v>14848</v>
      </c>
      <c r="H5" s="36">
        <f t="shared" ref="H5:H68" si="0">E5-G5</f>
        <v>0</v>
      </c>
      <c r="I5" s="621" t="s">
        <v>12</v>
      </c>
    </row>
    <row r="6" spans="1:9" x14ac:dyDescent="0.25">
      <c r="A6" s="195"/>
      <c r="B6" s="193" t="s">
        <v>1808</v>
      </c>
      <c r="C6" s="324" t="s">
        <v>3399</v>
      </c>
      <c r="D6" s="190" t="s">
        <v>106</v>
      </c>
      <c r="E6" s="210">
        <v>10200</v>
      </c>
      <c r="F6" s="35">
        <v>41795</v>
      </c>
      <c r="G6" s="42">
        <v>10200</v>
      </c>
      <c r="H6" s="36">
        <f t="shared" si="0"/>
        <v>0</v>
      </c>
      <c r="I6" s="621" t="s">
        <v>12</v>
      </c>
    </row>
    <row r="7" spans="1:9" x14ac:dyDescent="0.25">
      <c r="A7" s="192"/>
      <c r="B7" s="193" t="s">
        <v>1809</v>
      </c>
      <c r="C7" s="324" t="s">
        <v>3399</v>
      </c>
      <c r="D7" s="190" t="s">
        <v>116</v>
      </c>
      <c r="E7" s="210">
        <v>1933</v>
      </c>
      <c r="F7" s="35">
        <v>41791</v>
      </c>
      <c r="G7" s="42">
        <v>1933</v>
      </c>
      <c r="H7" s="36">
        <f t="shared" si="0"/>
        <v>0</v>
      </c>
      <c r="I7" s="623"/>
    </row>
    <row r="8" spans="1:9" x14ac:dyDescent="0.25">
      <c r="A8" s="192"/>
      <c r="B8" s="193" t="s">
        <v>1811</v>
      </c>
      <c r="C8" s="324" t="s">
        <v>3399</v>
      </c>
      <c r="D8" s="190" t="s">
        <v>11</v>
      </c>
      <c r="E8" s="210">
        <v>39210.5</v>
      </c>
      <c r="F8" s="35">
        <v>41808</v>
      </c>
      <c r="G8" s="42">
        <v>39210.5</v>
      </c>
      <c r="H8" s="36">
        <f t="shared" si="0"/>
        <v>0</v>
      </c>
      <c r="I8" s="621" t="s">
        <v>12</v>
      </c>
    </row>
    <row r="9" spans="1:9" x14ac:dyDescent="0.25">
      <c r="A9" s="192"/>
      <c r="B9" s="193" t="s">
        <v>1812</v>
      </c>
      <c r="C9" s="324" t="s">
        <v>3399</v>
      </c>
      <c r="D9" s="190" t="s">
        <v>123</v>
      </c>
      <c r="E9" s="210">
        <v>1334</v>
      </c>
      <c r="F9" s="35">
        <v>41791</v>
      </c>
      <c r="G9" s="42">
        <v>1334</v>
      </c>
      <c r="H9" s="36">
        <f t="shared" si="0"/>
        <v>0</v>
      </c>
      <c r="I9" s="621"/>
    </row>
    <row r="10" spans="1:9" x14ac:dyDescent="0.25">
      <c r="A10" s="192"/>
      <c r="B10" s="193" t="s">
        <v>1813</v>
      </c>
      <c r="C10" s="324" t="s">
        <v>3399</v>
      </c>
      <c r="D10" s="190" t="s">
        <v>3115</v>
      </c>
      <c r="E10" s="210">
        <v>10525</v>
      </c>
      <c r="F10" s="35">
        <v>41791</v>
      </c>
      <c r="G10" s="42">
        <v>10525</v>
      </c>
      <c r="H10" s="36">
        <f t="shared" si="0"/>
        <v>0</v>
      </c>
      <c r="I10" s="621" t="s">
        <v>12</v>
      </c>
    </row>
    <row r="11" spans="1:9" x14ac:dyDescent="0.25">
      <c r="A11" s="192"/>
      <c r="B11" s="193" t="s">
        <v>1815</v>
      </c>
      <c r="C11" s="324" t="s">
        <v>3399</v>
      </c>
      <c r="D11" s="190" t="s">
        <v>55</v>
      </c>
      <c r="E11" s="210">
        <v>9937.5</v>
      </c>
      <c r="F11" s="35">
        <v>41791</v>
      </c>
      <c r="G11" s="42">
        <v>9937.5</v>
      </c>
      <c r="H11" s="36">
        <f t="shared" si="0"/>
        <v>0</v>
      </c>
      <c r="I11" s="621"/>
    </row>
    <row r="12" spans="1:9" x14ac:dyDescent="0.25">
      <c r="A12" s="192"/>
      <c r="B12" s="193" t="s">
        <v>1816</v>
      </c>
      <c r="C12" s="324" t="s">
        <v>3399</v>
      </c>
      <c r="D12" s="190" t="s">
        <v>8</v>
      </c>
      <c r="E12" s="210">
        <v>674</v>
      </c>
      <c r="F12" s="35">
        <v>41791</v>
      </c>
      <c r="G12" s="42">
        <v>674</v>
      </c>
      <c r="H12" s="36">
        <f t="shared" si="0"/>
        <v>0</v>
      </c>
      <c r="I12" s="621"/>
    </row>
    <row r="13" spans="1:9" x14ac:dyDescent="0.25">
      <c r="A13" s="192"/>
      <c r="B13" s="193" t="s">
        <v>1817</v>
      </c>
      <c r="C13" s="324" t="s">
        <v>3399</v>
      </c>
      <c r="D13" s="190" t="s">
        <v>36</v>
      </c>
      <c r="E13" s="210">
        <v>34473</v>
      </c>
      <c r="F13" s="45" t="s">
        <v>3453</v>
      </c>
      <c r="G13" s="42">
        <v>34473</v>
      </c>
      <c r="H13" s="36">
        <f t="shared" si="0"/>
        <v>0</v>
      </c>
      <c r="I13" s="621" t="s">
        <v>21</v>
      </c>
    </row>
    <row r="14" spans="1:9" x14ac:dyDescent="0.25">
      <c r="A14" s="192"/>
      <c r="B14" s="193" t="s">
        <v>1819</v>
      </c>
      <c r="C14" s="324" t="s">
        <v>3399</v>
      </c>
      <c r="D14" s="190" t="s">
        <v>8</v>
      </c>
      <c r="E14" s="210">
        <v>45</v>
      </c>
      <c r="F14" s="35">
        <v>41791</v>
      </c>
      <c r="G14" s="42">
        <v>45</v>
      </c>
      <c r="H14" s="36">
        <f t="shared" si="0"/>
        <v>0</v>
      </c>
      <c r="I14" s="621"/>
    </row>
    <row r="15" spans="1:9" x14ac:dyDescent="0.25">
      <c r="A15" s="192"/>
      <c r="B15" s="193" t="s">
        <v>1821</v>
      </c>
      <c r="C15" s="324" t="s">
        <v>3399</v>
      </c>
      <c r="D15" s="190" t="s">
        <v>119</v>
      </c>
      <c r="E15" s="210">
        <v>3081.6</v>
      </c>
      <c r="F15" s="53" t="s">
        <v>3454</v>
      </c>
      <c r="G15" s="42">
        <v>3081.6</v>
      </c>
      <c r="H15" s="36">
        <f t="shared" si="0"/>
        <v>0</v>
      </c>
      <c r="I15" s="621" t="s">
        <v>21</v>
      </c>
    </row>
    <row r="16" spans="1:9" x14ac:dyDescent="0.25">
      <c r="A16" s="192"/>
      <c r="B16" s="193" t="s">
        <v>1822</v>
      </c>
      <c r="C16" s="324" t="s">
        <v>3399</v>
      </c>
      <c r="D16" s="190" t="s">
        <v>8</v>
      </c>
      <c r="E16" s="210">
        <v>3917</v>
      </c>
      <c r="F16" s="35">
        <v>41791</v>
      </c>
      <c r="G16" s="42">
        <v>3917</v>
      </c>
      <c r="H16" s="36">
        <f t="shared" si="0"/>
        <v>0</v>
      </c>
      <c r="I16" s="621"/>
    </row>
    <row r="17" spans="1:9" x14ac:dyDescent="0.25">
      <c r="A17" s="192"/>
      <c r="B17" s="193" t="s">
        <v>1823</v>
      </c>
      <c r="C17" s="324" t="s">
        <v>3399</v>
      </c>
      <c r="D17" s="190" t="s">
        <v>502</v>
      </c>
      <c r="E17" s="210">
        <v>2922</v>
      </c>
      <c r="F17" s="35">
        <v>41792</v>
      </c>
      <c r="G17" s="42">
        <v>2922</v>
      </c>
      <c r="H17" s="36">
        <f t="shared" si="0"/>
        <v>0</v>
      </c>
      <c r="I17" s="621" t="s">
        <v>21</v>
      </c>
    </row>
    <row r="18" spans="1:9" x14ac:dyDescent="0.25">
      <c r="A18" s="192"/>
      <c r="B18" s="193" t="s">
        <v>1825</v>
      </c>
      <c r="C18" s="324" t="s">
        <v>3399</v>
      </c>
      <c r="D18" s="190" t="s">
        <v>36</v>
      </c>
      <c r="E18" s="210">
        <v>1897</v>
      </c>
      <c r="F18" s="35">
        <v>41792</v>
      </c>
      <c r="G18" s="42">
        <v>1897</v>
      </c>
      <c r="H18" s="36">
        <f t="shared" si="0"/>
        <v>0</v>
      </c>
      <c r="I18" s="621" t="s">
        <v>21</v>
      </c>
    </row>
    <row r="19" spans="1:9" x14ac:dyDescent="0.25">
      <c r="A19" s="192"/>
      <c r="B19" s="193" t="s">
        <v>1826</v>
      </c>
      <c r="C19" s="324" t="s">
        <v>3399</v>
      </c>
      <c r="D19" s="190" t="s">
        <v>188</v>
      </c>
      <c r="E19" s="210">
        <v>6818</v>
      </c>
      <c r="F19" s="35">
        <v>41792</v>
      </c>
      <c r="G19" s="54">
        <v>6818</v>
      </c>
      <c r="H19" s="36">
        <f t="shared" si="0"/>
        <v>0</v>
      </c>
      <c r="I19" s="621" t="s">
        <v>21</v>
      </c>
    </row>
    <row r="20" spans="1:9" x14ac:dyDescent="0.25">
      <c r="A20" s="192"/>
      <c r="B20" s="193" t="s">
        <v>1827</v>
      </c>
      <c r="C20" s="324" t="s">
        <v>3399</v>
      </c>
      <c r="D20" s="190" t="s">
        <v>130</v>
      </c>
      <c r="E20" s="210">
        <v>5186.5</v>
      </c>
      <c r="F20" s="35">
        <v>41792</v>
      </c>
      <c r="G20" s="54">
        <v>5186.5</v>
      </c>
      <c r="H20" s="36">
        <f t="shared" si="0"/>
        <v>0</v>
      </c>
      <c r="I20" s="621" t="s">
        <v>21</v>
      </c>
    </row>
    <row r="21" spans="1:9" x14ac:dyDescent="0.25">
      <c r="A21" s="192"/>
      <c r="B21" s="193" t="s">
        <v>1829</v>
      </c>
      <c r="C21" s="324" t="s">
        <v>3399</v>
      </c>
      <c r="D21" s="190" t="s">
        <v>250</v>
      </c>
      <c r="E21" s="210">
        <v>4988</v>
      </c>
      <c r="F21" s="35">
        <v>41792</v>
      </c>
      <c r="G21" s="42">
        <v>4988</v>
      </c>
      <c r="H21" s="36">
        <f t="shared" si="0"/>
        <v>0</v>
      </c>
      <c r="I21" s="621" t="s">
        <v>21</v>
      </c>
    </row>
    <row r="22" spans="1:9" x14ac:dyDescent="0.25">
      <c r="A22" s="192"/>
      <c r="B22" s="193" t="s">
        <v>1830</v>
      </c>
      <c r="C22" s="324" t="s">
        <v>3399</v>
      </c>
      <c r="D22" s="190" t="s">
        <v>8</v>
      </c>
      <c r="E22" s="210">
        <v>191</v>
      </c>
      <c r="F22" s="35">
        <v>41791</v>
      </c>
      <c r="G22" s="42">
        <v>191</v>
      </c>
      <c r="H22" s="36">
        <f t="shared" si="0"/>
        <v>0</v>
      </c>
      <c r="I22" s="621"/>
    </row>
    <row r="23" spans="1:9" x14ac:dyDescent="0.25">
      <c r="A23" s="192"/>
      <c r="B23" s="193" t="s">
        <v>1832</v>
      </c>
      <c r="C23" s="324" t="s">
        <v>3399</v>
      </c>
      <c r="D23" s="190" t="s">
        <v>8</v>
      </c>
      <c r="E23" s="210">
        <v>82</v>
      </c>
      <c r="F23" s="35">
        <v>41791</v>
      </c>
      <c r="G23" s="42">
        <v>82</v>
      </c>
      <c r="H23" s="36">
        <f t="shared" si="0"/>
        <v>0</v>
      </c>
      <c r="I23" s="621"/>
    </row>
    <row r="24" spans="1:9" x14ac:dyDescent="0.25">
      <c r="A24" s="192"/>
      <c r="B24" s="193" t="s">
        <v>1833</v>
      </c>
      <c r="C24" s="324" t="s">
        <v>3399</v>
      </c>
      <c r="D24" s="190" t="s">
        <v>269</v>
      </c>
      <c r="E24" s="210">
        <v>10399.299999999999</v>
      </c>
      <c r="F24" s="35">
        <v>41791</v>
      </c>
      <c r="G24" s="42">
        <v>10399.299999999999</v>
      </c>
      <c r="H24" s="36">
        <f t="shared" si="0"/>
        <v>0</v>
      </c>
      <c r="I24" s="621"/>
    </row>
    <row r="25" spans="1:9" x14ac:dyDescent="0.25">
      <c r="A25" s="192"/>
      <c r="B25" s="193" t="s">
        <v>1834</v>
      </c>
      <c r="C25" s="324" t="s">
        <v>3399</v>
      </c>
      <c r="D25" s="190" t="s">
        <v>14</v>
      </c>
      <c r="E25" s="210">
        <v>2553.6</v>
      </c>
      <c r="F25" s="35">
        <v>41791</v>
      </c>
      <c r="G25" s="42">
        <v>2553.6</v>
      </c>
      <c r="H25" s="36">
        <f t="shared" si="0"/>
        <v>0</v>
      </c>
      <c r="I25" s="621"/>
    </row>
    <row r="26" spans="1:9" x14ac:dyDescent="0.25">
      <c r="A26" s="192"/>
      <c r="B26" s="193" t="s">
        <v>1835</v>
      </c>
      <c r="C26" s="324" t="s">
        <v>3399</v>
      </c>
      <c r="D26" s="190" t="s">
        <v>22</v>
      </c>
      <c r="E26" s="210">
        <v>5639</v>
      </c>
      <c r="F26" s="35">
        <v>41794</v>
      </c>
      <c r="G26" s="42">
        <v>5639</v>
      </c>
      <c r="H26" s="36">
        <f t="shared" si="0"/>
        <v>0</v>
      </c>
      <c r="I26" s="621"/>
    </row>
    <row r="27" spans="1:9" x14ac:dyDescent="0.25">
      <c r="A27" s="192"/>
      <c r="B27" s="193" t="s">
        <v>1837</v>
      </c>
      <c r="C27" s="324" t="s">
        <v>3399</v>
      </c>
      <c r="D27" s="190" t="s">
        <v>321</v>
      </c>
      <c r="E27" s="210">
        <v>2675.4</v>
      </c>
      <c r="F27" s="35">
        <v>41791</v>
      </c>
      <c r="G27" s="42">
        <v>2675.4</v>
      </c>
      <c r="H27" s="36">
        <f t="shared" si="0"/>
        <v>0</v>
      </c>
      <c r="I27" s="621"/>
    </row>
    <row r="28" spans="1:9" x14ac:dyDescent="0.25">
      <c r="A28" s="192"/>
      <c r="B28" s="193" t="s">
        <v>1838</v>
      </c>
      <c r="C28" s="324" t="s">
        <v>3399</v>
      </c>
      <c r="D28" s="190" t="s">
        <v>8</v>
      </c>
      <c r="E28" s="210">
        <v>3685</v>
      </c>
      <c r="F28" s="35">
        <v>41791</v>
      </c>
      <c r="G28" s="42">
        <v>3685</v>
      </c>
      <c r="H28" s="36">
        <f t="shared" si="0"/>
        <v>0</v>
      </c>
      <c r="I28" s="621"/>
    </row>
    <row r="29" spans="1:9" x14ac:dyDescent="0.25">
      <c r="A29" s="192"/>
      <c r="B29" s="193" t="s">
        <v>1839</v>
      </c>
      <c r="C29" s="324" t="s">
        <v>3399</v>
      </c>
      <c r="D29" s="190" t="s">
        <v>269</v>
      </c>
      <c r="E29" s="210">
        <v>3073</v>
      </c>
      <c r="F29" s="35">
        <v>41791</v>
      </c>
      <c r="G29" s="42">
        <v>3073</v>
      </c>
      <c r="H29" s="36">
        <f t="shared" si="0"/>
        <v>0</v>
      </c>
      <c r="I29" s="621"/>
    </row>
    <row r="30" spans="1:9" x14ac:dyDescent="0.25">
      <c r="A30" s="192"/>
      <c r="B30" s="193" t="s">
        <v>1840</v>
      </c>
      <c r="C30" s="324" t="s">
        <v>3399</v>
      </c>
      <c r="D30" s="190" t="s">
        <v>147</v>
      </c>
      <c r="E30" s="210">
        <v>37470</v>
      </c>
      <c r="F30" s="75" t="s">
        <v>3455</v>
      </c>
      <c r="G30" s="42">
        <v>37470</v>
      </c>
      <c r="H30" s="36">
        <f t="shared" si="0"/>
        <v>0</v>
      </c>
      <c r="I30" s="621" t="s">
        <v>3421</v>
      </c>
    </row>
    <row r="31" spans="1:9" x14ac:dyDescent="0.25">
      <c r="A31" s="192"/>
      <c r="B31" s="193" t="s">
        <v>1843</v>
      </c>
      <c r="C31" s="324" t="s">
        <v>3399</v>
      </c>
      <c r="D31" s="190" t="s">
        <v>29</v>
      </c>
      <c r="E31" s="210">
        <v>4694</v>
      </c>
      <c r="F31" s="35">
        <v>41792</v>
      </c>
      <c r="G31" s="42">
        <v>4694</v>
      </c>
      <c r="H31" s="36">
        <f t="shared" si="0"/>
        <v>0</v>
      </c>
      <c r="I31" s="621" t="s">
        <v>3421</v>
      </c>
    </row>
    <row r="32" spans="1:9" x14ac:dyDescent="0.25">
      <c r="A32" s="192"/>
      <c r="B32" s="193" t="s">
        <v>1844</v>
      </c>
      <c r="C32" s="324" t="s">
        <v>3399</v>
      </c>
      <c r="D32" s="190" t="s">
        <v>1778</v>
      </c>
      <c r="E32" s="210">
        <v>1932</v>
      </c>
      <c r="F32" s="35">
        <v>41792</v>
      </c>
      <c r="G32" s="54">
        <v>1932</v>
      </c>
      <c r="H32" s="36">
        <f t="shared" si="0"/>
        <v>0</v>
      </c>
      <c r="I32" s="621" t="s">
        <v>3421</v>
      </c>
    </row>
    <row r="33" spans="1:9" x14ac:dyDescent="0.25">
      <c r="A33" s="192"/>
      <c r="B33" s="193" t="s">
        <v>1845</v>
      </c>
      <c r="C33" s="324" t="s">
        <v>3399</v>
      </c>
      <c r="D33" s="190" t="s">
        <v>35</v>
      </c>
      <c r="E33" s="210">
        <v>2071</v>
      </c>
      <c r="F33" s="35">
        <v>41792</v>
      </c>
      <c r="G33" s="54">
        <v>2071</v>
      </c>
      <c r="H33" s="36">
        <f t="shared" si="0"/>
        <v>0</v>
      </c>
      <c r="I33" s="621" t="s">
        <v>3421</v>
      </c>
    </row>
    <row r="34" spans="1:9" x14ac:dyDescent="0.25">
      <c r="A34" s="192"/>
      <c r="B34" s="193" t="s">
        <v>1846</v>
      </c>
      <c r="C34" s="324" t="s">
        <v>3399</v>
      </c>
      <c r="D34" s="190" t="s">
        <v>29</v>
      </c>
      <c r="E34" s="210">
        <v>1272</v>
      </c>
      <c r="F34" s="35">
        <v>41792</v>
      </c>
      <c r="G34" s="54">
        <v>1272</v>
      </c>
      <c r="H34" s="36">
        <f t="shared" si="0"/>
        <v>0</v>
      </c>
      <c r="I34" s="621" t="s">
        <v>3421</v>
      </c>
    </row>
    <row r="35" spans="1:9" x14ac:dyDescent="0.25">
      <c r="A35" s="192">
        <v>41791</v>
      </c>
      <c r="B35" s="193" t="s">
        <v>1847</v>
      </c>
      <c r="C35" s="324" t="s">
        <v>3399</v>
      </c>
      <c r="D35" s="190" t="s">
        <v>1607</v>
      </c>
      <c r="E35" s="210">
        <v>3573</v>
      </c>
      <c r="F35" s="35">
        <v>41791</v>
      </c>
      <c r="G35" s="42">
        <v>3573</v>
      </c>
      <c r="H35" s="36">
        <f t="shared" si="0"/>
        <v>0</v>
      </c>
      <c r="I35" s="621"/>
    </row>
    <row r="36" spans="1:9" x14ac:dyDescent="0.25">
      <c r="A36" s="192"/>
      <c r="B36" s="193" t="s">
        <v>1849</v>
      </c>
      <c r="C36" s="324" t="s">
        <v>3399</v>
      </c>
      <c r="D36" s="190" t="s">
        <v>47</v>
      </c>
      <c r="E36" s="210">
        <v>3475</v>
      </c>
      <c r="F36" s="35">
        <v>41792</v>
      </c>
      <c r="G36" s="42">
        <v>3475</v>
      </c>
      <c r="H36" s="36">
        <f t="shared" si="0"/>
        <v>0</v>
      </c>
      <c r="I36" s="621" t="s">
        <v>3421</v>
      </c>
    </row>
    <row r="37" spans="1:9" x14ac:dyDescent="0.25">
      <c r="A37" s="192"/>
      <c r="B37" s="193" t="s">
        <v>1851</v>
      </c>
      <c r="C37" s="324" t="s">
        <v>3399</v>
      </c>
      <c r="D37" s="190" t="s">
        <v>287</v>
      </c>
      <c r="E37" s="210">
        <v>3062.5</v>
      </c>
      <c r="F37" s="35">
        <v>41792</v>
      </c>
      <c r="G37" s="42">
        <v>3062.5</v>
      </c>
      <c r="H37" s="36">
        <f t="shared" si="0"/>
        <v>0</v>
      </c>
      <c r="I37" s="621" t="s">
        <v>3421</v>
      </c>
    </row>
    <row r="38" spans="1:9" x14ac:dyDescent="0.25">
      <c r="A38" s="192"/>
      <c r="B38" s="193" t="s">
        <v>1852</v>
      </c>
      <c r="C38" s="324" t="s">
        <v>3399</v>
      </c>
      <c r="D38" s="190" t="s">
        <v>68</v>
      </c>
      <c r="E38" s="210">
        <v>3450</v>
      </c>
      <c r="F38" s="35">
        <v>41791</v>
      </c>
      <c r="G38" s="42">
        <v>3450</v>
      </c>
      <c r="H38" s="36">
        <f t="shared" si="0"/>
        <v>0</v>
      </c>
      <c r="I38" s="621"/>
    </row>
    <row r="39" spans="1:9" x14ac:dyDescent="0.25">
      <c r="A39" s="192"/>
      <c r="B39" s="193" t="s">
        <v>1853</v>
      </c>
      <c r="C39" s="324" t="s">
        <v>3399</v>
      </c>
      <c r="D39" s="190" t="s">
        <v>51</v>
      </c>
      <c r="E39" s="210">
        <v>1619.6</v>
      </c>
      <c r="F39" s="35">
        <v>41791</v>
      </c>
      <c r="G39" s="42">
        <v>1619.6</v>
      </c>
      <c r="H39" s="36">
        <f t="shared" si="0"/>
        <v>0</v>
      </c>
      <c r="I39" s="621"/>
    </row>
    <row r="40" spans="1:9" x14ac:dyDescent="0.25">
      <c r="A40" s="192"/>
      <c r="B40" s="193" t="s">
        <v>1854</v>
      </c>
      <c r="C40" s="324" t="s">
        <v>3399</v>
      </c>
      <c r="D40" s="190" t="s">
        <v>133</v>
      </c>
      <c r="E40" s="210">
        <v>28303.5</v>
      </c>
      <c r="F40" s="35">
        <v>41791</v>
      </c>
      <c r="G40" s="42">
        <v>28303.5</v>
      </c>
      <c r="H40" s="36">
        <f t="shared" si="0"/>
        <v>0</v>
      </c>
      <c r="I40" s="621"/>
    </row>
    <row r="41" spans="1:9" x14ac:dyDescent="0.25">
      <c r="A41" s="192"/>
      <c r="B41" s="193" t="s">
        <v>1855</v>
      </c>
      <c r="C41" s="324" t="s">
        <v>3399</v>
      </c>
      <c r="D41" s="190" t="s">
        <v>1030</v>
      </c>
      <c r="E41" s="210">
        <v>5040</v>
      </c>
      <c r="F41" s="35">
        <v>41791</v>
      </c>
      <c r="G41" s="42">
        <v>5040</v>
      </c>
      <c r="H41" s="36">
        <f t="shared" si="0"/>
        <v>0</v>
      </c>
      <c r="I41" s="621"/>
    </row>
    <row r="42" spans="1:9" x14ac:dyDescent="0.25">
      <c r="A42" s="192"/>
      <c r="B42" s="193" t="s">
        <v>1856</v>
      </c>
      <c r="C42" s="324" t="s">
        <v>3399</v>
      </c>
      <c r="D42" s="190" t="s">
        <v>8</v>
      </c>
      <c r="E42" s="210">
        <v>317</v>
      </c>
      <c r="F42" s="35">
        <v>41791</v>
      </c>
      <c r="G42" s="42">
        <v>317</v>
      </c>
      <c r="H42" s="36">
        <f t="shared" si="0"/>
        <v>0</v>
      </c>
      <c r="I42" s="621"/>
    </row>
    <row r="43" spans="1:9" x14ac:dyDescent="0.25">
      <c r="A43" s="192"/>
      <c r="B43" s="193" t="s">
        <v>1858</v>
      </c>
      <c r="C43" s="324" t="s">
        <v>3399</v>
      </c>
      <c r="D43" s="190" t="s">
        <v>8</v>
      </c>
      <c r="E43" s="210">
        <v>131</v>
      </c>
      <c r="F43" s="35">
        <v>41791</v>
      </c>
      <c r="G43" s="42">
        <v>131</v>
      </c>
      <c r="H43" s="36">
        <f t="shared" si="0"/>
        <v>0</v>
      </c>
      <c r="I43" s="621"/>
    </row>
    <row r="44" spans="1:9" x14ac:dyDescent="0.25">
      <c r="A44" s="192"/>
      <c r="B44" s="193" t="s">
        <v>1859</v>
      </c>
      <c r="C44" s="324" t="s">
        <v>3399</v>
      </c>
      <c r="D44" s="190" t="s">
        <v>544</v>
      </c>
      <c r="E44" s="210">
        <v>16112</v>
      </c>
      <c r="F44" s="35">
        <v>41791</v>
      </c>
      <c r="G44" s="42">
        <v>16112</v>
      </c>
      <c r="H44" s="36">
        <f t="shared" si="0"/>
        <v>0</v>
      </c>
      <c r="I44" s="621"/>
    </row>
    <row r="45" spans="1:9" x14ac:dyDescent="0.25">
      <c r="A45" s="192"/>
      <c r="B45" s="193" t="s">
        <v>1860</v>
      </c>
      <c r="C45" s="324" t="s">
        <v>3399</v>
      </c>
      <c r="D45" s="190" t="s">
        <v>110</v>
      </c>
      <c r="E45" s="210">
        <v>46395</v>
      </c>
      <c r="F45" s="35">
        <v>41803</v>
      </c>
      <c r="G45" s="42">
        <v>46395</v>
      </c>
      <c r="H45" s="36">
        <f t="shared" si="0"/>
        <v>0</v>
      </c>
      <c r="I45" s="621" t="s">
        <v>12</v>
      </c>
    </row>
    <row r="46" spans="1:9" x14ac:dyDescent="0.25">
      <c r="A46" s="192"/>
      <c r="B46" s="193" t="s">
        <v>1861</v>
      </c>
      <c r="C46" s="324" t="s">
        <v>3399</v>
      </c>
      <c r="D46" s="190" t="s">
        <v>14</v>
      </c>
      <c r="E46" s="210">
        <v>8723.2000000000007</v>
      </c>
      <c r="F46" s="35">
        <v>41792</v>
      </c>
      <c r="G46" s="42">
        <v>8723.2000000000007</v>
      </c>
      <c r="H46" s="36">
        <f t="shared" si="0"/>
        <v>0</v>
      </c>
      <c r="I46" s="621" t="s">
        <v>21</v>
      </c>
    </row>
    <row r="47" spans="1:9" x14ac:dyDescent="0.25">
      <c r="A47" s="192">
        <v>41792</v>
      </c>
      <c r="B47" s="193" t="s">
        <v>1862</v>
      </c>
      <c r="C47" s="324" t="s">
        <v>3399</v>
      </c>
      <c r="D47" s="190" t="s">
        <v>152</v>
      </c>
      <c r="E47" s="210">
        <v>5750</v>
      </c>
      <c r="F47" s="35">
        <v>41792</v>
      </c>
      <c r="G47" s="42">
        <v>5750</v>
      </c>
      <c r="H47" s="36">
        <f t="shared" si="0"/>
        <v>0</v>
      </c>
      <c r="I47" s="621"/>
    </row>
    <row r="48" spans="1:9" x14ac:dyDescent="0.25">
      <c r="A48" s="192"/>
      <c r="B48" s="193" t="s">
        <v>1863</v>
      </c>
      <c r="C48" s="324" t="s">
        <v>3399</v>
      </c>
      <c r="D48" s="190" t="s">
        <v>8</v>
      </c>
      <c r="E48" s="210">
        <v>918.5</v>
      </c>
      <c r="F48" s="35">
        <v>41792</v>
      </c>
      <c r="G48" s="42">
        <v>918.5</v>
      </c>
      <c r="H48" s="36">
        <f t="shared" si="0"/>
        <v>0</v>
      </c>
      <c r="I48" s="623"/>
    </row>
    <row r="49" spans="1:9" x14ac:dyDescent="0.25">
      <c r="A49" s="192"/>
      <c r="B49" s="193" t="s">
        <v>1865</v>
      </c>
      <c r="C49" s="324" t="s">
        <v>3399</v>
      </c>
      <c r="D49" s="190" t="s">
        <v>8</v>
      </c>
      <c r="E49" s="210">
        <v>5232</v>
      </c>
      <c r="F49" s="35">
        <v>41792</v>
      </c>
      <c r="G49" s="42">
        <v>5232</v>
      </c>
      <c r="H49" s="36">
        <f t="shared" si="0"/>
        <v>0</v>
      </c>
      <c r="I49" s="621"/>
    </row>
    <row r="50" spans="1:9" x14ac:dyDescent="0.25">
      <c r="A50" s="192"/>
      <c r="B50" s="193" t="s">
        <v>1866</v>
      </c>
      <c r="C50" s="324" t="s">
        <v>3399</v>
      </c>
      <c r="D50" s="190" t="s">
        <v>501</v>
      </c>
      <c r="E50" s="210">
        <v>708</v>
      </c>
      <c r="F50" s="35">
        <v>41792</v>
      </c>
      <c r="G50" s="42">
        <v>708</v>
      </c>
      <c r="H50" s="36">
        <f t="shared" si="0"/>
        <v>0</v>
      </c>
      <c r="I50" s="621"/>
    </row>
    <row r="51" spans="1:9" x14ac:dyDescent="0.25">
      <c r="A51" s="192"/>
      <c r="B51" s="193" t="s">
        <v>1867</v>
      </c>
      <c r="C51" s="324" t="s">
        <v>3399</v>
      </c>
      <c r="D51" s="190" t="s">
        <v>517</v>
      </c>
      <c r="E51" s="210">
        <v>510</v>
      </c>
      <c r="F51" s="35">
        <v>41792</v>
      </c>
      <c r="G51" s="42">
        <v>510</v>
      </c>
      <c r="H51" s="36">
        <f t="shared" si="0"/>
        <v>0</v>
      </c>
      <c r="I51" s="621"/>
    </row>
    <row r="52" spans="1:9" x14ac:dyDescent="0.25">
      <c r="A52" s="192"/>
      <c r="B52" s="193" t="s">
        <v>1868</v>
      </c>
      <c r="C52" s="324" t="s">
        <v>3399</v>
      </c>
      <c r="D52" s="190" t="s">
        <v>911</v>
      </c>
      <c r="E52" s="210">
        <v>6719</v>
      </c>
      <c r="F52" s="35">
        <v>41792</v>
      </c>
      <c r="G52" s="42">
        <v>6719</v>
      </c>
      <c r="H52" s="36">
        <f t="shared" si="0"/>
        <v>0</v>
      </c>
      <c r="I52" s="621"/>
    </row>
    <row r="53" spans="1:9" x14ac:dyDescent="0.25">
      <c r="A53" s="192"/>
      <c r="B53" s="193" t="s">
        <v>1869</v>
      </c>
      <c r="C53" s="324" t="s">
        <v>3399</v>
      </c>
      <c r="D53" s="190" t="s">
        <v>374</v>
      </c>
      <c r="E53" s="210">
        <v>10114</v>
      </c>
      <c r="F53" s="35">
        <v>41792</v>
      </c>
      <c r="G53" s="42">
        <v>10114</v>
      </c>
      <c r="H53" s="36">
        <f t="shared" si="0"/>
        <v>0</v>
      </c>
      <c r="I53" s="621"/>
    </row>
    <row r="54" spans="1:9" x14ac:dyDescent="0.25">
      <c r="A54" s="192"/>
      <c r="B54" s="193" t="s">
        <v>1871</v>
      </c>
      <c r="C54" s="324" t="s">
        <v>3399</v>
      </c>
      <c r="D54" s="190" t="s">
        <v>152</v>
      </c>
      <c r="E54" s="210">
        <v>7912</v>
      </c>
      <c r="F54" s="35">
        <v>41792</v>
      </c>
      <c r="G54" s="42">
        <v>7912</v>
      </c>
      <c r="H54" s="36">
        <f t="shared" si="0"/>
        <v>0</v>
      </c>
      <c r="I54" s="621"/>
    </row>
    <row r="55" spans="1:9" x14ac:dyDescent="0.25">
      <c r="A55" s="192"/>
      <c r="B55" s="193" t="s">
        <v>1872</v>
      </c>
      <c r="C55" s="324" t="s">
        <v>3399</v>
      </c>
      <c r="D55" s="190" t="s">
        <v>14</v>
      </c>
      <c r="E55" s="210">
        <v>2400</v>
      </c>
      <c r="F55" s="35">
        <v>41792</v>
      </c>
      <c r="G55" s="42">
        <v>2400</v>
      </c>
      <c r="H55" s="36">
        <f t="shared" si="0"/>
        <v>0</v>
      </c>
      <c r="I55" s="621"/>
    </row>
    <row r="56" spans="1:9" x14ac:dyDescent="0.25">
      <c r="A56" s="192"/>
      <c r="B56" s="193" t="s">
        <v>1873</v>
      </c>
      <c r="C56" s="324" t="s">
        <v>3399</v>
      </c>
      <c r="D56" s="190" t="s">
        <v>1778</v>
      </c>
      <c r="E56" s="210">
        <v>1175</v>
      </c>
      <c r="F56" s="35">
        <v>41792</v>
      </c>
      <c r="G56" s="42">
        <v>1175</v>
      </c>
      <c r="H56" s="36">
        <f t="shared" si="0"/>
        <v>0</v>
      </c>
      <c r="I56" s="621" t="s">
        <v>30</v>
      </c>
    </row>
    <row r="57" spans="1:9" x14ac:dyDescent="0.25">
      <c r="A57" s="192"/>
      <c r="B57" s="193" t="s">
        <v>1874</v>
      </c>
      <c r="C57" s="324" t="s">
        <v>3399</v>
      </c>
      <c r="D57" s="190" t="s">
        <v>123</v>
      </c>
      <c r="E57" s="210">
        <v>3755</v>
      </c>
      <c r="F57" s="35">
        <v>41793</v>
      </c>
      <c r="G57" s="42">
        <v>3755</v>
      </c>
      <c r="H57" s="36">
        <f t="shared" si="0"/>
        <v>0</v>
      </c>
      <c r="I57" s="621"/>
    </row>
    <row r="58" spans="1:9" x14ac:dyDescent="0.25">
      <c r="A58" s="192"/>
      <c r="B58" s="193" t="s">
        <v>1875</v>
      </c>
      <c r="C58" s="324" t="s">
        <v>3399</v>
      </c>
      <c r="D58" s="190" t="s">
        <v>55</v>
      </c>
      <c r="E58" s="210">
        <v>8775</v>
      </c>
      <c r="F58" s="35">
        <v>41792</v>
      </c>
      <c r="G58" s="42">
        <v>8775</v>
      </c>
      <c r="H58" s="36">
        <f t="shared" si="0"/>
        <v>0</v>
      </c>
      <c r="I58" s="621"/>
    </row>
    <row r="59" spans="1:9" x14ac:dyDescent="0.25">
      <c r="A59" s="192"/>
      <c r="B59" s="193" t="s">
        <v>1876</v>
      </c>
      <c r="C59" s="324" t="s">
        <v>3399</v>
      </c>
      <c r="D59" s="190" t="s">
        <v>152</v>
      </c>
      <c r="E59" s="210">
        <v>230</v>
      </c>
      <c r="F59" s="35">
        <v>41792</v>
      </c>
      <c r="G59" s="42">
        <v>230</v>
      </c>
      <c r="H59" s="36">
        <f t="shared" si="0"/>
        <v>0</v>
      </c>
      <c r="I59" s="621"/>
    </row>
    <row r="60" spans="1:9" x14ac:dyDescent="0.25">
      <c r="A60" s="192"/>
      <c r="B60" s="193" t="s">
        <v>1877</v>
      </c>
      <c r="C60" s="324" t="s">
        <v>3399</v>
      </c>
      <c r="D60" s="190" t="s">
        <v>183</v>
      </c>
      <c r="E60" s="210">
        <v>9958</v>
      </c>
      <c r="F60" s="35">
        <v>41792</v>
      </c>
      <c r="G60" s="42">
        <v>9958</v>
      </c>
      <c r="H60" s="36">
        <f t="shared" si="0"/>
        <v>0</v>
      </c>
      <c r="I60" s="636" t="s">
        <v>30</v>
      </c>
    </row>
    <row r="61" spans="1:9" x14ac:dyDescent="0.25">
      <c r="A61" s="192"/>
      <c r="B61" s="193" t="s">
        <v>1879</v>
      </c>
      <c r="C61" s="324" t="s">
        <v>3399</v>
      </c>
      <c r="D61" s="190" t="s">
        <v>22</v>
      </c>
      <c r="E61" s="210">
        <v>4701</v>
      </c>
      <c r="F61" s="35">
        <v>41792</v>
      </c>
      <c r="G61" s="42">
        <v>4701</v>
      </c>
      <c r="H61" s="36">
        <f t="shared" si="0"/>
        <v>0</v>
      </c>
      <c r="I61" s="636"/>
    </row>
    <row r="62" spans="1:9" x14ac:dyDescent="0.25">
      <c r="A62" s="192"/>
      <c r="B62" s="193" t="s">
        <v>1880</v>
      </c>
      <c r="C62" s="324" t="s">
        <v>3399</v>
      </c>
      <c r="D62" s="190" t="s">
        <v>57</v>
      </c>
      <c r="E62" s="210">
        <v>1270</v>
      </c>
      <c r="F62" s="35">
        <v>41792</v>
      </c>
      <c r="G62" s="42">
        <v>1270</v>
      </c>
      <c r="H62" s="36">
        <f t="shared" si="0"/>
        <v>0</v>
      </c>
      <c r="I62" s="636" t="s">
        <v>30</v>
      </c>
    </row>
    <row r="63" spans="1:9" x14ac:dyDescent="0.25">
      <c r="A63" s="192"/>
      <c r="B63" s="193" t="s">
        <v>1881</v>
      </c>
      <c r="C63" s="324" t="s">
        <v>3399</v>
      </c>
      <c r="D63" s="190" t="s">
        <v>29</v>
      </c>
      <c r="E63" s="210">
        <v>6849</v>
      </c>
      <c r="F63" s="35">
        <v>41792</v>
      </c>
      <c r="G63" s="42">
        <v>6849</v>
      </c>
      <c r="H63" s="36">
        <f t="shared" si="0"/>
        <v>0</v>
      </c>
      <c r="I63" s="636" t="s">
        <v>30</v>
      </c>
    </row>
    <row r="64" spans="1:9" x14ac:dyDescent="0.25">
      <c r="A64" s="192"/>
      <c r="B64" s="193" t="s">
        <v>1882</v>
      </c>
      <c r="C64" s="324" t="s">
        <v>3399</v>
      </c>
      <c r="D64" s="190" t="s">
        <v>47</v>
      </c>
      <c r="E64" s="210">
        <v>3389</v>
      </c>
      <c r="F64" s="35">
        <v>41792</v>
      </c>
      <c r="G64" s="42">
        <v>3389</v>
      </c>
      <c r="H64" s="36">
        <f t="shared" si="0"/>
        <v>0</v>
      </c>
      <c r="I64" s="636" t="s">
        <v>30</v>
      </c>
    </row>
    <row r="65" spans="1:9" x14ac:dyDescent="0.25">
      <c r="A65" s="192"/>
      <c r="B65" s="193" t="s">
        <v>1883</v>
      </c>
      <c r="C65" s="324" t="s">
        <v>3399</v>
      </c>
      <c r="D65" s="190" t="s">
        <v>549</v>
      </c>
      <c r="E65" s="210">
        <v>45355</v>
      </c>
      <c r="F65" s="35">
        <v>41793</v>
      </c>
      <c r="G65" s="34">
        <v>45355</v>
      </c>
      <c r="H65" s="36">
        <f t="shared" si="0"/>
        <v>0</v>
      </c>
      <c r="I65" s="636" t="s">
        <v>27</v>
      </c>
    </row>
    <row r="66" spans="1:9" x14ac:dyDescent="0.25">
      <c r="A66" s="192"/>
      <c r="B66" s="193" t="s">
        <v>1885</v>
      </c>
      <c r="C66" s="324" t="s">
        <v>3399</v>
      </c>
      <c r="D66" s="190" t="s">
        <v>35</v>
      </c>
      <c r="E66" s="210">
        <v>2573</v>
      </c>
      <c r="F66" s="35">
        <v>41793</v>
      </c>
      <c r="G66" s="34">
        <v>2573</v>
      </c>
      <c r="H66" s="36">
        <f t="shared" si="0"/>
        <v>0</v>
      </c>
      <c r="I66" s="636" t="s">
        <v>30</v>
      </c>
    </row>
    <row r="67" spans="1:9" x14ac:dyDescent="0.25">
      <c r="A67" s="192"/>
      <c r="B67" s="193" t="s">
        <v>1886</v>
      </c>
      <c r="C67" s="324" t="s">
        <v>3399</v>
      </c>
      <c r="D67" s="190" t="s">
        <v>8</v>
      </c>
      <c r="E67" s="210">
        <v>720</v>
      </c>
      <c r="F67" s="35">
        <v>41792</v>
      </c>
      <c r="G67" s="42">
        <v>720</v>
      </c>
      <c r="H67" s="18">
        <f t="shared" si="0"/>
        <v>0</v>
      </c>
      <c r="I67" s="636"/>
    </row>
    <row r="68" spans="1:9" x14ac:dyDescent="0.25">
      <c r="A68" s="192"/>
      <c r="B68" s="193" t="s">
        <v>1888</v>
      </c>
      <c r="C68" s="324" t="s">
        <v>3399</v>
      </c>
      <c r="D68" s="190" t="s">
        <v>32</v>
      </c>
      <c r="E68" s="210">
        <v>5283</v>
      </c>
      <c r="F68" s="35">
        <v>41792</v>
      </c>
      <c r="G68" s="42">
        <v>5283</v>
      </c>
      <c r="H68" s="36">
        <f t="shared" si="0"/>
        <v>0</v>
      </c>
      <c r="I68" s="636" t="s">
        <v>30</v>
      </c>
    </row>
    <row r="69" spans="1:9" x14ac:dyDescent="0.25">
      <c r="A69" s="192"/>
      <c r="B69" s="193" t="s">
        <v>1889</v>
      </c>
      <c r="C69" s="324" t="s">
        <v>3399</v>
      </c>
      <c r="D69" s="190" t="s">
        <v>144</v>
      </c>
      <c r="E69" s="210">
        <v>9168</v>
      </c>
      <c r="F69" s="35">
        <v>41792</v>
      </c>
      <c r="G69" s="42">
        <v>9168</v>
      </c>
      <c r="H69" s="18">
        <f t="shared" ref="H69" si="1">E69-G69</f>
        <v>0</v>
      </c>
      <c r="I69" s="636" t="s">
        <v>217</v>
      </c>
    </row>
    <row r="70" spans="1:9" x14ac:dyDescent="0.25">
      <c r="A70" s="192"/>
      <c r="B70" s="193" t="s">
        <v>1890</v>
      </c>
      <c r="C70" s="324" t="s">
        <v>3399</v>
      </c>
      <c r="D70" s="190" t="s">
        <v>2409</v>
      </c>
      <c r="E70" s="210">
        <v>1657</v>
      </c>
      <c r="F70" s="35">
        <v>41792</v>
      </c>
      <c r="G70" s="42">
        <v>1657</v>
      </c>
      <c r="H70" s="36">
        <f>E70-G70</f>
        <v>0</v>
      </c>
      <c r="I70" s="636" t="s">
        <v>30</v>
      </c>
    </row>
    <row r="71" spans="1:9" x14ac:dyDescent="0.25">
      <c r="A71" s="192"/>
      <c r="B71" s="193" t="s">
        <v>1891</v>
      </c>
      <c r="C71" s="324" t="s">
        <v>3399</v>
      </c>
      <c r="D71" s="190" t="s">
        <v>130</v>
      </c>
      <c r="E71" s="210">
        <v>8762.5</v>
      </c>
      <c r="F71" s="35">
        <v>41794</v>
      </c>
      <c r="G71" s="34">
        <v>8762.5</v>
      </c>
      <c r="H71" s="36">
        <f>E71-G71</f>
        <v>0</v>
      </c>
      <c r="I71" s="636" t="s">
        <v>3159</v>
      </c>
    </row>
    <row r="72" spans="1:9" x14ac:dyDescent="0.25">
      <c r="A72" s="192"/>
      <c r="B72" s="193" t="s">
        <v>1892</v>
      </c>
      <c r="C72" s="324" t="s">
        <v>3399</v>
      </c>
      <c r="D72" s="190" t="s">
        <v>96</v>
      </c>
      <c r="E72" s="210">
        <v>21985</v>
      </c>
      <c r="F72" s="35">
        <v>41793</v>
      </c>
      <c r="G72" s="34">
        <v>21985</v>
      </c>
      <c r="H72" s="36">
        <f t="shared" ref="H72:H132" si="2">E72-G72</f>
        <v>0</v>
      </c>
      <c r="I72" s="636" t="s">
        <v>27</v>
      </c>
    </row>
    <row r="73" spans="1:9" x14ac:dyDescent="0.25">
      <c r="A73" s="192"/>
      <c r="B73" s="193" t="s">
        <v>1893</v>
      </c>
      <c r="C73" s="324" t="s">
        <v>3399</v>
      </c>
      <c r="D73" s="190" t="s">
        <v>304</v>
      </c>
      <c r="E73" s="210">
        <v>19237</v>
      </c>
      <c r="F73" s="35">
        <v>41792</v>
      </c>
      <c r="G73" s="42">
        <v>19237</v>
      </c>
      <c r="H73" s="36">
        <f t="shared" si="2"/>
        <v>0</v>
      </c>
      <c r="I73" s="636" t="s">
        <v>2847</v>
      </c>
    </row>
    <row r="74" spans="1:9" x14ac:dyDescent="0.25">
      <c r="A74" s="192"/>
      <c r="B74" s="193" t="s">
        <v>1895</v>
      </c>
      <c r="C74" s="324" t="s">
        <v>3399</v>
      </c>
      <c r="D74" s="190" t="s">
        <v>149</v>
      </c>
      <c r="E74" s="210">
        <v>11340</v>
      </c>
      <c r="F74" s="39" t="s">
        <v>3456</v>
      </c>
      <c r="G74" s="42">
        <v>11340</v>
      </c>
      <c r="H74" s="36">
        <f t="shared" si="2"/>
        <v>0</v>
      </c>
      <c r="I74" s="636"/>
    </row>
    <row r="75" spans="1:9" x14ac:dyDescent="0.25">
      <c r="A75" s="192"/>
      <c r="B75" s="193" t="s">
        <v>1896</v>
      </c>
      <c r="C75" s="324" t="s">
        <v>3399</v>
      </c>
      <c r="D75" s="190" t="s">
        <v>11</v>
      </c>
      <c r="E75" s="210">
        <v>47785</v>
      </c>
      <c r="F75" s="35">
        <v>41808</v>
      </c>
      <c r="G75" s="34">
        <v>47785</v>
      </c>
      <c r="H75" s="36">
        <f t="shared" si="2"/>
        <v>0</v>
      </c>
      <c r="I75" s="636" t="s">
        <v>21</v>
      </c>
    </row>
    <row r="76" spans="1:9" x14ac:dyDescent="0.25">
      <c r="A76" s="192"/>
      <c r="B76" s="193" t="s">
        <v>1897</v>
      </c>
      <c r="C76" s="324" t="s">
        <v>3399</v>
      </c>
      <c r="D76" s="190" t="s">
        <v>16</v>
      </c>
      <c r="E76" s="210">
        <v>52529</v>
      </c>
      <c r="F76" s="35">
        <v>41816</v>
      </c>
      <c r="G76" s="34">
        <v>52529</v>
      </c>
      <c r="H76" s="36">
        <f t="shared" si="2"/>
        <v>0</v>
      </c>
      <c r="I76" s="636" t="s">
        <v>27</v>
      </c>
    </row>
    <row r="77" spans="1:9" x14ac:dyDescent="0.25">
      <c r="A77" s="192"/>
      <c r="B77" s="193" t="s">
        <v>1898</v>
      </c>
      <c r="C77" s="324" t="s">
        <v>3399</v>
      </c>
      <c r="D77" s="190" t="s">
        <v>74</v>
      </c>
      <c r="E77" s="210">
        <v>10651</v>
      </c>
      <c r="F77" s="35">
        <v>41792</v>
      </c>
      <c r="G77" s="34">
        <v>10651</v>
      </c>
      <c r="H77" s="36">
        <f t="shared" si="2"/>
        <v>0</v>
      </c>
      <c r="I77" s="636"/>
    </row>
    <row r="78" spans="1:9" x14ac:dyDescent="0.25">
      <c r="A78" s="192"/>
      <c r="B78" s="193" t="s">
        <v>1899</v>
      </c>
      <c r="C78" s="324" t="s">
        <v>3399</v>
      </c>
      <c r="D78" s="190" t="s">
        <v>96</v>
      </c>
      <c r="E78" s="210">
        <v>20900</v>
      </c>
      <c r="F78" s="35">
        <v>41793</v>
      </c>
      <c r="G78" s="34">
        <v>20900</v>
      </c>
      <c r="H78" s="36">
        <f t="shared" si="2"/>
        <v>0</v>
      </c>
      <c r="I78" s="636" t="s">
        <v>27</v>
      </c>
    </row>
    <row r="79" spans="1:9" x14ac:dyDescent="0.25">
      <c r="A79" s="192"/>
      <c r="B79" s="193" t="s">
        <v>1901</v>
      </c>
      <c r="C79" s="324" t="s">
        <v>3399</v>
      </c>
      <c r="D79" s="190" t="s">
        <v>366</v>
      </c>
      <c r="E79" s="210">
        <v>2486</v>
      </c>
      <c r="F79" s="35">
        <v>41792</v>
      </c>
      <c r="G79" s="34">
        <v>2486</v>
      </c>
      <c r="H79" s="36">
        <f t="shared" si="2"/>
        <v>0</v>
      </c>
      <c r="I79" s="636" t="s">
        <v>3159</v>
      </c>
    </row>
    <row r="80" spans="1:9" x14ac:dyDescent="0.25">
      <c r="A80" s="192"/>
      <c r="B80" s="193" t="s">
        <v>1903</v>
      </c>
      <c r="C80" s="324" t="s">
        <v>3399</v>
      </c>
      <c r="D80" s="190" t="s">
        <v>137</v>
      </c>
      <c r="E80" s="210">
        <v>5000</v>
      </c>
      <c r="F80" s="38" t="s">
        <v>3457</v>
      </c>
      <c r="G80" s="34">
        <v>5000</v>
      </c>
      <c r="H80" s="36">
        <f t="shared" si="2"/>
        <v>0</v>
      </c>
      <c r="I80" s="636" t="s">
        <v>21</v>
      </c>
    </row>
    <row r="81" spans="1:9" x14ac:dyDescent="0.25">
      <c r="A81" s="192"/>
      <c r="B81" s="193" t="s">
        <v>1904</v>
      </c>
      <c r="C81" s="324" t="s">
        <v>3399</v>
      </c>
      <c r="D81" s="190" t="s">
        <v>215</v>
      </c>
      <c r="E81" s="210">
        <v>3320</v>
      </c>
      <c r="F81" s="35">
        <v>41792</v>
      </c>
      <c r="G81" s="34">
        <v>3320</v>
      </c>
      <c r="H81" s="36">
        <f t="shared" si="2"/>
        <v>0</v>
      </c>
      <c r="I81" s="636"/>
    </row>
    <row r="82" spans="1:9" x14ac:dyDescent="0.25">
      <c r="A82" s="192"/>
      <c r="B82" s="193" t="s">
        <v>1905</v>
      </c>
      <c r="C82" s="324" t="s">
        <v>3399</v>
      </c>
      <c r="D82" s="190" t="s">
        <v>39</v>
      </c>
      <c r="E82" s="210">
        <v>37227.4</v>
      </c>
      <c r="F82" s="35">
        <v>41796</v>
      </c>
      <c r="G82" s="34">
        <v>37227.4</v>
      </c>
      <c r="H82" s="36">
        <f t="shared" si="2"/>
        <v>0</v>
      </c>
      <c r="I82" s="636"/>
    </row>
    <row r="83" spans="1:9" x14ac:dyDescent="0.25">
      <c r="A83" s="192"/>
      <c r="B83" s="193" t="s">
        <v>1906</v>
      </c>
      <c r="C83" s="324" t="s">
        <v>3399</v>
      </c>
      <c r="D83" s="190" t="s">
        <v>237</v>
      </c>
      <c r="E83" s="210">
        <v>9134</v>
      </c>
      <c r="F83" s="35">
        <v>41792</v>
      </c>
      <c r="G83" s="34">
        <v>9134</v>
      </c>
      <c r="H83" s="36">
        <f t="shared" si="2"/>
        <v>0</v>
      </c>
      <c r="I83" s="636"/>
    </row>
    <row r="84" spans="1:9" x14ac:dyDescent="0.25">
      <c r="A84" s="192"/>
      <c r="B84" s="193" t="s">
        <v>1907</v>
      </c>
      <c r="C84" s="324" t="s">
        <v>3399</v>
      </c>
      <c r="D84" s="190" t="s">
        <v>51</v>
      </c>
      <c r="E84" s="210">
        <v>955.2</v>
      </c>
      <c r="F84" s="35">
        <v>41792</v>
      </c>
      <c r="G84" s="34">
        <v>955.2</v>
      </c>
      <c r="H84" s="36">
        <f t="shared" si="2"/>
        <v>0</v>
      </c>
      <c r="I84" s="636"/>
    </row>
    <row r="85" spans="1:9" x14ac:dyDescent="0.25">
      <c r="A85" s="192"/>
      <c r="B85" s="193" t="s">
        <v>1908</v>
      </c>
      <c r="C85" s="324" t="s">
        <v>3399</v>
      </c>
      <c r="D85" s="190" t="s">
        <v>498</v>
      </c>
      <c r="E85" s="210">
        <v>817.5</v>
      </c>
      <c r="F85" s="35">
        <v>41793</v>
      </c>
      <c r="G85" s="34">
        <v>817.5</v>
      </c>
      <c r="H85" s="36">
        <f t="shared" si="2"/>
        <v>0</v>
      </c>
      <c r="I85" s="636" t="s">
        <v>217</v>
      </c>
    </row>
    <row r="86" spans="1:9" x14ac:dyDescent="0.25">
      <c r="A86" s="192"/>
      <c r="B86" s="193" t="s">
        <v>1910</v>
      </c>
      <c r="C86" s="324" t="s">
        <v>3399</v>
      </c>
      <c r="D86" s="190" t="s">
        <v>3458</v>
      </c>
      <c r="E86" s="210">
        <v>33276</v>
      </c>
      <c r="F86" s="35">
        <v>41792</v>
      </c>
      <c r="G86" s="34">
        <v>33276</v>
      </c>
      <c r="H86" s="36">
        <f t="shared" si="2"/>
        <v>0</v>
      </c>
      <c r="I86" s="636"/>
    </row>
    <row r="87" spans="1:9" x14ac:dyDescent="0.25">
      <c r="A87" s="192"/>
      <c r="B87" s="193" t="s">
        <v>1911</v>
      </c>
      <c r="C87" s="324" t="s">
        <v>3399</v>
      </c>
      <c r="D87" s="190" t="s">
        <v>99</v>
      </c>
      <c r="E87" s="210">
        <v>3247</v>
      </c>
      <c r="F87" s="35">
        <v>41793</v>
      </c>
      <c r="G87" s="34">
        <v>3247</v>
      </c>
      <c r="H87" s="36">
        <f t="shared" si="2"/>
        <v>0</v>
      </c>
      <c r="I87" s="636" t="s">
        <v>2847</v>
      </c>
    </row>
    <row r="88" spans="1:9" x14ac:dyDescent="0.25">
      <c r="A88" s="192"/>
      <c r="B88" s="193" t="s">
        <v>1913</v>
      </c>
      <c r="C88" s="324" t="s">
        <v>3399</v>
      </c>
      <c r="D88" s="190" t="s">
        <v>623</v>
      </c>
      <c r="E88" s="210">
        <v>1746</v>
      </c>
      <c r="F88" s="35">
        <v>41793</v>
      </c>
      <c r="G88" s="54">
        <v>1746</v>
      </c>
      <c r="H88" s="36">
        <f t="shared" si="2"/>
        <v>0</v>
      </c>
      <c r="I88" s="636" t="s">
        <v>217</v>
      </c>
    </row>
    <row r="89" spans="1:9" x14ac:dyDescent="0.25">
      <c r="A89" s="192"/>
      <c r="B89" s="193" t="s">
        <v>1914</v>
      </c>
      <c r="C89" s="324" t="s">
        <v>3399</v>
      </c>
      <c r="D89" s="190" t="s">
        <v>307</v>
      </c>
      <c r="E89" s="210">
        <v>7779</v>
      </c>
      <c r="F89" s="38" t="s">
        <v>3459</v>
      </c>
      <c r="G89" s="54">
        <v>7779</v>
      </c>
      <c r="H89" s="36">
        <f t="shared" si="2"/>
        <v>0</v>
      </c>
      <c r="I89" s="636" t="s">
        <v>217</v>
      </c>
    </row>
    <row r="90" spans="1:9" x14ac:dyDescent="0.25">
      <c r="A90" s="192"/>
      <c r="B90" s="193" t="s">
        <v>1916</v>
      </c>
      <c r="C90" s="324" t="s">
        <v>3399</v>
      </c>
      <c r="D90" s="190" t="s">
        <v>233</v>
      </c>
      <c r="E90" s="210">
        <v>961</v>
      </c>
      <c r="F90" s="35">
        <v>41793</v>
      </c>
      <c r="G90" s="54">
        <v>961</v>
      </c>
      <c r="H90" s="36">
        <f t="shared" si="2"/>
        <v>0</v>
      </c>
      <c r="I90" s="636" t="s">
        <v>217</v>
      </c>
    </row>
    <row r="91" spans="1:9" x14ac:dyDescent="0.25">
      <c r="A91" s="192"/>
      <c r="B91" s="193" t="s">
        <v>1917</v>
      </c>
      <c r="C91" s="324" t="s">
        <v>3399</v>
      </c>
      <c r="D91" s="190" t="s">
        <v>78</v>
      </c>
      <c r="E91" s="210">
        <v>2263</v>
      </c>
      <c r="F91" s="35">
        <v>41793</v>
      </c>
      <c r="G91" s="54">
        <v>2263</v>
      </c>
      <c r="H91" s="36">
        <f t="shared" si="2"/>
        <v>0</v>
      </c>
      <c r="I91" s="636" t="s">
        <v>217</v>
      </c>
    </row>
    <row r="92" spans="1:9" x14ac:dyDescent="0.25">
      <c r="A92" s="192"/>
      <c r="B92" s="193" t="s">
        <v>1918</v>
      </c>
      <c r="C92" s="324" t="s">
        <v>3399</v>
      </c>
      <c r="D92" s="196" t="s">
        <v>3108</v>
      </c>
      <c r="E92" s="215">
        <v>0</v>
      </c>
      <c r="F92" s="35"/>
      <c r="G92" s="34"/>
      <c r="H92" s="36">
        <f t="shared" si="2"/>
        <v>0</v>
      </c>
      <c r="I92" s="636" t="s">
        <v>512</v>
      </c>
    </row>
    <row r="93" spans="1:9" x14ac:dyDescent="0.25">
      <c r="A93" s="192"/>
      <c r="B93" s="193" t="s">
        <v>1919</v>
      </c>
      <c r="C93" s="324" t="s">
        <v>3399</v>
      </c>
      <c r="D93" s="190" t="s">
        <v>231</v>
      </c>
      <c r="E93" s="210">
        <v>1137.4000000000001</v>
      </c>
      <c r="F93" s="35">
        <v>41793</v>
      </c>
      <c r="G93" s="54">
        <v>1137.4000000000001</v>
      </c>
      <c r="H93" s="36">
        <f t="shared" si="2"/>
        <v>0</v>
      </c>
      <c r="I93" s="636" t="s">
        <v>217</v>
      </c>
    </row>
    <row r="94" spans="1:9" x14ac:dyDescent="0.25">
      <c r="A94" s="192"/>
      <c r="B94" s="193" t="s">
        <v>1920</v>
      </c>
      <c r="C94" s="324" t="s">
        <v>3399</v>
      </c>
      <c r="D94" s="190" t="s">
        <v>3115</v>
      </c>
      <c r="E94" s="210">
        <v>10915</v>
      </c>
      <c r="F94" s="35">
        <v>41793</v>
      </c>
      <c r="G94" s="54">
        <v>10915</v>
      </c>
      <c r="H94" s="36">
        <f t="shared" si="2"/>
        <v>0</v>
      </c>
      <c r="I94" s="636" t="s">
        <v>3421</v>
      </c>
    </row>
    <row r="95" spans="1:9" x14ac:dyDescent="0.25">
      <c r="A95" s="192"/>
      <c r="B95" s="193" t="s">
        <v>1921</v>
      </c>
      <c r="C95" s="324" t="s">
        <v>3399</v>
      </c>
      <c r="D95" s="190" t="s">
        <v>147</v>
      </c>
      <c r="E95" s="210">
        <v>4907</v>
      </c>
      <c r="F95" s="35">
        <v>41793</v>
      </c>
      <c r="G95" s="54">
        <v>4907</v>
      </c>
      <c r="H95" s="36">
        <f t="shared" si="2"/>
        <v>0</v>
      </c>
      <c r="I95" s="636" t="s">
        <v>217</v>
      </c>
    </row>
    <row r="96" spans="1:9" x14ac:dyDescent="0.25">
      <c r="A96" s="192"/>
      <c r="B96" s="193" t="s">
        <v>1922</v>
      </c>
      <c r="C96" s="324" t="s">
        <v>3399</v>
      </c>
      <c r="D96" s="190" t="s">
        <v>66</v>
      </c>
      <c r="E96" s="210">
        <v>1713</v>
      </c>
      <c r="F96" s="35">
        <v>41792</v>
      </c>
      <c r="G96" s="34">
        <v>1713</v>
      </c>
      <c r="H96" s="36">
        <f t="shared" si="2"/>
        <v>0</v>
      </c>
      <c r="I96" s="636" t="s">
        <v>65</v>
      </c>
    </row>
    <row r="97" spans="1:9" x14ac:dyDescent="0.25">
      <c r="A97" s="192"/>
      <c r="B97" s="193" t="s">
        <v>1923</v>
      </c>
      <c r="C97" s="324" t="s">
        <v>3399</v>
      </c>
      <c r="D97" s="190" t="s">
        <v>3219</v>
      </c>
      <c r="E97" s="210">
        <v>1342.5</v>
      </c>
      <c r="F97" s="35">
        <v>41792</v>
      </c>
      <c r="G97" s="34">
        <v>1342.5</v>
      </c>
      <c r="H97" s="36">
        <f t="shared" si="2"/>
        <v>0</v>
      </c>
      <c r="I97" s="636" t="s">
        <v>65</v>
      </c>
    </row>
    <row r="98" spans="1:9" x14ac:dyDescent="0.25">
      <c r="A98" s="192"/>
      <c r="B98" s="193" t="s">
        <v>1924</v>
      </c>
      <c r="C98" s="324" t="s">
        <v>3399</v>
      </c>
      <c r="D98" s="190" t="s">
        <v>260</v>
      </c>
      <c r="E98" s="210">
        <v>2384</v>
      </c>
      <c r="F98" s="35">
        <v>41792</v>
      </c>
      <c r="G98" s="34">
        <v>2384</v>
      </c>
      <c r="H98" s="36">
        <f t="shared" si="2"/>
        <v>0</v>
      </c>
      <c r="I98" s="636" t="s">
        <v>65</v>
      </c>
    </row>
    <row r="99" spans="1:9" x14ac:dyDescent="0.25">
      <c r="A99" s="192"/>
      <c r="B99" s="193" t="s">
        <v>1925</v>
      </c>
      <c r="C99" s="324" t="s">
        <v>3399</v>
      </c>
      <c r="D99" s="190" t="s">
        <v>119</v>
      </c>
      <c r="E99" s="210">
        <v>3714</v>
      </c>
      <c r="F99" s="35">
        <v>41792</v>
      </c>
      <c r="G99" s="34">
        <v>3714</v>
      </c>
      <c r="H99" s="36">
        <f t="shared" si="2"/>
        <v>0</v>
      </c>
      <c r="I99" s="636"/>
    </row>
    <row r="100" spans="1:9" x14ac:dyDescent="0.25">
      <c r="A100" s="192"/>
      <c r="B100" s="193" t="s">
        <v>1926</v>
      </c>
      <c r="C100" s="324" t="s">
        <v>3399</v>
      </c>
      <c r="D100" s="190" t="s">
        <v>1515</v>
      </c>
      <c r="E100" s="210">
        <v>7654</v>
      </c>
      <c r="F100" s="35">
        <v>41793</v>
      </c>
      <c r="G100" s="34">
        <v>7654</v>
      </c>
      <c r="H100" s="36">
        <f t="shared" si="2"/>
        <v>0</v>
      </c>
      <c r="I100" s="636" t="s">
        <v>3421</v>
      </c>
    </row>
    <row r="101" spans="1:9" x14ac:dyDescent="0.25">
      <c r="A101" s="192"/>
      <c r="B101" s="193" t="s">
        <v>1928</v>
      </c>
      <c r="C101" s="324" t="s">
        <v>3399</v>
      </c>
      <c r="D101" s="190" t="s">
        <v>8</v>
      </c>
      <c r="E101" s="210">
        <v>192</v>
      </c>
      <c r="F101" s="35">
        <v>41792</v>
      </c>
      <c r="G101" s="34">
        <v>192</v>
      </c>
      <c r="H101" s="36">
        <f t="shared" si="2"/>
        <v>0</v>
      </c>
      <c r="I101" s="636"/>
    </row>
    <row r="102" spans="1:9" x14ac:dyDescent="0.25">
      <c r="A102" s="192"/>
      <c r="B102" s="193" t="s">
        <v>1930</v>
      </c>
      <c r="C102" s="324" t="s">
        <v>3399</v>
      </c>
      <c r="D102" s="190" t="s">
        <v>51</v>
      </c>
      <c r="E102" s="210">
        <v>2304</v>
      </c>
      <c r="F102" s="35">
        <v>41792</v>
      </c>
      <c r="G102" s="34">
        <v>2304</v>
      </c>
      <c r="H102" s="36">
        <f t="shared" si="2"/>
        <v>0</v>
      </c>
      <c r="I102" s="636" t="s">
        <v>65</v>
      </c>
    </row>
    <row r="103" spans="1:9" x14ac:dyDescent="0.25">
      <c r="A103" s="192"/>
      <c r="B103" s="193" t="s">
        <v>1931</v>
      </c>
      <c r="C103" s="324" t="s">
        <v>3399</v>
      </c>
      <c r="D103" s="190" t="s">
        <v>59</v>
      </c>
      <c r="E103" s="210">
        <v>3660</v>
      </c>
      <c r="F103" s="38" t="s">
        <v>3460</v>
      </c>
      <c r="G103" s="34">
        <v>3660</v>
      </c>
      <c r="H103" s="36">
        <f t="shared" si="2"/>
        <v>0</v>
      </c>
      <c r="I103" s="636" t="s">
        <v>3421</v>
      </c>
    </row>
    <row r="104" spans="1:9" x14ac:dyDescent="0.25">
      <c r="A104" s="192"/>
      <c r="B104" s="193" t="s">
        <v>1932</v>
      </c>
      <c r="C104" s="324" t="s">
        <v>3399</v>
      </c>
      <c r="D104" s="190" t="s">
        <v>68</v>
      </c>
      <c r="E104" s="210">
        <v>5332.5</v>
      </c>
      <c r="F104" s="35">
        <v>41793</v>
      </c>
      <c r="G104" s="34">
        <v>5332.5</v>
      </c>
      <c r="H104" s="36">
        <f t="shared" si="2"/>
        <v>0</v>
      </c>
      <c r="I104" s="636" t="s">
        <v>3185</v>
      </c>
    </row>
    <row r="105" spans="1:9" x14ac:dyDescent="0.25">
      <c r="A105" s="192"/>
      <c r="B105" s="193" t="s">
        <v>1934</v>
      </c>
      <c r="C105" s="324" t="s">
        <v>3399</v>
      </c>
      <c r="D105" s="190" t="s">
        <v>769</v>
      </c>
      <c r="E105" s="210">
        <v>4189.5</v>
      </c>
      <c r="F105" s="35">
        <v>41792</v>
      </c>
      <c r="G105" s="34">
        <v>4189.5</v>
      </c>
      <c r="H105" s="36">
        <f t="shared" si="2"/>
        <v>0</v>
      </c>
      <c r="I105" s="636"/>
    </row>
    <row r="106" spans="1:9" x14ac:dyDescent="0.25">
      <c r="A106" s="192"/>
      <c r="B106" s="193" t="s">
        <v>1935</v>
      </c>
      <c r="C106" s="324" t="s">
        <v>3399</v>
      </c>
      <c r="D106" s="190" t="s">
        <v>8</v>
      </c>
      <c r="E106" s="210">
        <v>162</v>
      </c>
      <c r="F106" s="35">
        <v>41792</v>
      </c>
      <c r="G106" s="34">
        <v>162</v>
      </c>
      <c r="H106" s="36">
        <f t="shared" si="2"/>
        <v>0</v>
      </c>
      <c r="I106" s="636"/>
    </row>
    <row r="107" spans="1:9" x14ac:dyDescent="0.25">
      <c r="A107" s="192"/>
      <c r="B107" s="193" t="s">
        <v>1936</v>
      </c>
      <c r="C107" s="324" t="s">
        <v>3399</v>
      </c>
      <c r="D107" s="190" t="s">
        <v>8</v>
      </c>
      <c r="E107" s="210">
        <v>622.6</v>
      </c>
      <c r="F107" s="35">
        <v>41792</v>
      </c>
      <c r="G107" s="34">
        <v>622.6</v>
      </c>
      <c r="H107" s="36">
        <f t="shared" si="2"/>
        <v>0</v>
      </c>
      <c r="I107" s="636"/>
    </row>
    <row r="108" spans="1:9" x14ac:dyDescent="0.25">
      <c r="A108" s="192"/>
      <c r="B108" s="193" t="s">
        <v>1937</v>
      </c>
      <c r="C108" s="324" t="s">
        <v>3399</v>
      </c>
      <c r="D108" s="190" t="s">
        <v>3201</v>
      </c>
      <c r="E108" s="210">
        <v>2268</v>
      </c>
      <c r="F108" s="35">
        <v>41792</v>
      </c>
      <c r="G108" s="34">
        <v>2268</v>
      </c>
      <c r="H108" s="36">
        <f t="shared" si="2"/>
        <v>0</v>
      </c>
      <c r="I108" s="636"/>
    </row>
    <row r="109" spans="1:9" x14ac:dyDescent="0.25">
      <c r="A109" s="192"/>
      <c r="B109" s="193" t="s">
        <v>1938</v>
      </c>
      <c r="C109" s="324" t="s">
        <v>3399</v>
      </c>
      <c r="D109" s="190" t="s">
        <v>160</v>
      </c>
      <c r="E109" s="210">
        <v>122820.42</v>
      </c>
      <c r="F109" s="38" t="s">
        <v>3461</v>
      </c>
      <c r="G109" s="34">
        <v>122820.42</v>
      </c>
      <c r="H109" s="36">
        <f t="shared" si="2"/>
        <v>0</v>
      </c>
      <c r="I109" s="636" t="s">
        <v>162</v>
      </c>
    </row>
    <row r="110" spans="1:9" x14ac:dyDescent="0.25">
      <c r="A110" s="192"/>
      <c r="B110" s="193" t="s">
        <v>1939</v>
      </c>
      <c r="C110" s="324" t="s">
        <v>3399</v>
      </c>
      <c r="D110" s="190" t="s">
        <v>358</v>
      </c>
      <c r="E110" s="210">
        <v>46323</v>
      </c>
      <c r="F110" s="35">
        <v>41799</v>
      </c>
      <c r="G110" s="34">
        <v>46323</v>
      </c>
      <c r="H110" s="36">
        <f t="shared" si="2"/>
        <v>0</v>
      </c>
      <c r="I110" s="636" t="s">
        <v>162</v>
      </c>
    </row>
    <row r="111" spans="1:9" x14ac:dyDescent="0.25">
      <c r="A111" s="192"/>
      <c r="B111" s="193" t="s">
        <v>1940</v>
      </c>
      <c r="C111" s="324" t="s">
        <v>3399</v>
      </c>
      <c r="D111" s="190" t="s">
        <v>370</v>
      </c>
      <c r="E111" s="210">
        <v>460</v>
      </c>
      <c r="F111" s="35">
        <v>41794</v>
      </c>
      <c r="G111" s="34">
        <v>460</v>
      </c>
      <c r="H111" s="36">
        <f t="shared" si="2"/>
        <v>0</v>
      </c>
      <c r="I111" s="636" t="s">
        <v>162</v>
      </c>
    </row>
    <row r="112" spans="1:9" x14ac:dyDescent="0.25">
      <c r="A112" s="192"/>
      <c r="B112" s="193" t="s">
        <v>1941</v>
      </c>
      <c r="C112" s="324" t="s">
        <v>3399</v>
      </c>
      <c r="D112" s="190" t="s">
        <v>358</v>
      </c>
      <c r="E112" s="210">
        <v>6964</v>
      </c>
      <c r="F112" s="35">
        <v>41799</v>
      </c>
      <c r="G112" s="34">
        <v>6964</v>
      </c>
      <c r="H112" s="36">
        <f t="shared" si="2"/>
        <v>0</v>
      </c>
      <c r="I112" s="636" t="s">
        <v>162</v>
      </c>
    </row>
    <row r="113" spans="1:9" x14ac:dyDescent="0.25">
      <c r="A113" s="192"/>
      <c r="B113" s="193" t="s">
        <v>1943</v>
      </c>
      <c r="C113" s="324" t="s">
        <v>3399</v>
      </c>
      <c r="D113" s="190" t="s">
        <v>269</v>
      </c>
      <c r="E113" s="210">
        <v>3899</v>
      </c>
      <c r="F113" s="35">
        <v>41794</v>
      </c>
      <c r="G113" s="34">
        <v>3899</v>
      </c>
      <c r="H113" s="36">
        <f t="shared" si="2"/>
        <v>0</v>
      </c>
      <c r="I113" s="636" t="s">
        <v>162</v>
      </c>
    </row>
    <row r="114" spans="1:9" x14ac:dyDescent="0.25">
      <c r="A114" s="192"/>
      <c r="B114" s="193" t="s">
        <v>1944</v>
      </c>
      <c r="C114" s="324" t="s">
        <v>3399</v>
      </c>
      <c r="D114" s="190" t="s">
        <v>168</v>
      </c>
      <c r="E114" s="210">
        <v>20280.5</v>
      </c>
      <c r="F114" s="35">
        <v>41794</v>
      </c>
      <c r="G114" s="34">
        <v>20280.5</v>
      </c>
      <c r="H114" s="36">
        <f t="shared" si="2"/>
        <v>0</v>
      </c>
      <c r="I114" s="636" t="s">
        <v>162</v>
      </c>
    </row>
    <row r="115" spans="1:9" x14ac:dyDescent="0.25">
      <c r="A115" s="192"/>
      <c r="B115" s="193" t="s">
        <v>1945</v>
      </c>
      <c r="C115" s="324" t="s">
        <v>3399</v>
      </c>
      <c r="D115" s="190" t="s">
        <v>163</v>
      </c>
      <c r="E115" s="210">
        <v>12466</v>
      </c>
      <c r="F115" s="35">
        <v>41794</v>
      </c>
      <c r="G115" s="54">
        <v>12466</v>
      </c>
      <c r="H115" s="36">
        <f t="shared" si="2"/>
        <v>0</v>
      </c>
      <c r="I115" s="636" t="s">
        <v>162</v>
      </c>
    </row>
    <row r="116" spans="1:9" x14ac:dyDescent="0.25">
      <c r="A116" s="192"/>
      <c r="B116" s="193" t="s">
        <v>1946</v>
      </c>
      <c r="C116" s="324" t="s">
        <v>3399</v>
      </c>
      <c r="D116" s="190" t="s">
        <v>2913</v>
      </c>
      <c r="E116" s="210">
        <v>6990</v>
      </c>
      <c r="F116" s="35">
        <v>41794</v>
      </c>
      <c r="G116" s="54">
        <v>6990</v>
      </c>
      <c r="H116" s="36">
        <f t="shared" si="2"/>
        <v>0</v>
      </c>
      <c r="I116" s="636" t="s">
        <v>162</v>
      </c>
    </row>
    <row r="117" spans="1:9" x14ac:dyDescent="0.25">
      <c r="A117" s="192"/>
      <c r="B117" s="193" t="s">
        <v>1948</v>
      </c>
      <c r="C117" s="324" t="s">
        <v>3399</v>
      </c>
      <c r="D117" s="190" t="s">
        <v>172</v>
      </c>
      <c r="E117" s="210">
        <v>8555</v>
      </c>
      <c r="F117" s="35">
        <v>41794</v>
      </c>
      <c r="G117" s="54">
        <v>8555</v>
      </c>
      <c r="H117" s="36">
        <f t="shared" si="2"/>
        <v>0</v>
      </c>
      <c r="I117" s="636" t="s">
        <v>162</v>
      </c>
    </row>
    <row r="118" spans="1:9" x14ac:dyDescent="0.25">
      <c r="A118" s="192"/>
      <c r="B118" s="193" t="s">
        <v>1949</v>
      </c>
      <c r="C118" s="324" t="s">
        <v>3399</v>
      </c>
      <c r="D118" s="190" t="s">
        <v>269</v>
      </c>
      <c r="E118" s="210">
        <v>3855</v>
      </c>
      <c r="F118" s="35">
        <v>41792</v>
      </c>
      <c r="G118" s="34">
        <v>3855</v>
      </c>
      <c r="H118" s="36">
        <f t="shared" si="2"/>
        <v>0</v>
      </c>
      <c r="I118" s="636"/>
    </row>
    <row r="119" spans="1:9" x14ac:dyDescent="0.25">
      <c r="A119" s="192"/>
      <c r="B119" s="193" t="s">
        <v>1950</v>
      </c>
      <c r="C119" s="324" t="s">
        <v>3399</v>
      </c>
      <c r="D119" s="190" t="s">
        <v>370</v>
      </c>
      <c r="E119" s="210">
        <v>1957</v>
      </c>
      <c r="F119" s="35">
        <v>41794</v>
      </c>
      <c r="G119" s="34">
        <v>1957</v>
      </c>
      <c r="H119" s="36">
        <f t="shared" si="2"/>
        <v>0</v>
      </c>
      <c r="I119" s="636" t="s">
        <v>162</v>
      </c>
    </row>
    <row r="120" spans="1:9" x14ac:dyDescent="0.25">
      <c r="A120" s="192"/>
      <c r="B120" s="193" t="s">
        <v>1951</v>
      </c>
      <c r="C120" s="324" t="s">
        <v>3399</v>
      </c>
      <c r="D120" s="190" t="s">
        <v>169</v>
      </c>
      <c r="E120" s="210">
        <v>4380</v>
      </c>
      <c r="F120" s="53" t="s">
        <v>3462</v>
      </c>
      <c r="G120" s="34">
        <v>4380</v>
      </c>
      <c r="H120" s="36">
        <f t="shared" si="2"/>
        <v>0</v>
      </c>
      <c r="I120" s="636" t="s">
        <v>162</v>
      </c>
    </row>
    <row r="121" spans="1:9" x14ac:dyDescent="0.25">
      <c r="A121" s="192"/>
      <c r="B121" s="193" t="s">
        <v>1953</v>
      </c>
      <c r="C121" s="324" t="s">
        <v>3399</v>
      </c>
      <c r="D121" s="190" t="s">
        <v>175</v>
      </c>
      <c r="E121" s="210">
        <v>27147.9</v>
      </c>
      <c r="F121" s="38" t="s">
        <v>3463</v>
      </c>
      <c r="G121" s="34">
        <v>27147.9</v>
      </c>
      <c r="H121" s="36">
        <f t="shared" si="2"/>
        <v>0</v>
      </c>
      <c r="I121" s="636" t="s">
        <v>162</v>
      </c>
    </row>
    <row r="122" spans="1:9" x14ac:dyDescent="0.25">
      <c r="A122" s="192"/>
      <c r="B122" s="193" t="s">
        <v>1954</v>
      </c>
      <c r="C122" s="324" t="s">
        <v>3399</v>
      </c>
      <c r="D122" s="190" t="s">
        <v>250</v>
      </c>
      <c r="E122" s="210">
        <v>6771</v>
      </c>
      <c r="F122" s="35">
        <v>41799</v>
      </c>
      <c r="G122" s="34">
        <v>6771</v>
      </c>
      <c r="H122" s="36">
        <f t="shared" si="2"/>
        <v>0</v>
      </c>
      <c r="I122" s="636" t="s">
        <v>162</v>
      </c>
    </row>
    <row r="123" spans="1:9" x14ac:dyDescent="0.25">
      <c r="A123" s="192"/>
      <c r="B123" s="193" t="s">
        <v>1955</v>
      </c>
      <c r="C123" s="324" t="s">
        <v>3399</v>
      </c>
      <c r="D123" s="20" t="s">
        <v>3464</v>
      </c>
      <c r="E123" s="213">
        <v>4225</v>
      </c>
      <c r="F123" s="38" t="s">
        <v>3465</v>
      </c>
      <c r="G123" s="34">
        <v>4225</v>
      </c>
      <c r="H123" s="36">
        <f t="shared" si="2"/>
        <v>0</v>
      </c>
      <c r="I123" s="430"/>
    </row>
    <row r="124" spans="1:9" x14ac:dyDescent="0.25">
      <c r="A124" s="192"/>
      <c r="B124" s="193" t="s">
        <v>1956</v>
      </c>
      <c r="C124" s="324" t="s">
        <v>3399</v>
      </c>
      <c r="D124" s="190" t="s">
        <v>14</v>
      </c>
      <c r="E124" s="210">
        <v>8467.2000000000007</v>
      </c>
      <c r="F124" s="35">
        <v>41793</v>
      </c>
      <c r="G124" s="34">
        <v>8467.2000000000007</v>
      </c>
      <c r="H124" s="36">
        <f t="shared" si="2"/>
        <v>0</v>
      </c>
      <c r="I124" s="636" t="s">
        <v>30</v>
      </c>
    </row>
    <row r="125" spans="1:9" x14ac:dyDescent="0.25">
      <c r="A125" s="192"/>
      <c r="B125" s="193" t="s">
        <v>1957</v>
      </c>
      <c r="C125" s="324" t="s">
        <v>3399</v>
      </c>
      <c r="D125" s="190" t="s">
        <v>545</v>
      </c>
      <c r="E125" s="210">
        <v>5587.5</v>
      </c>
      <c r="F125" s="35">
        <v>41794</v>
      </c>
      <c r="G125" s="34">
        <v>5587.5</v>
      </c>
      <c r="H125" s="36">
        <f t="shared" si="2"/>
        <v>0</v>
      </c>
      <c r="I125" s="636" t="s">
        <v>3466</v>
      </c>
    </row>
    <row r="126" spans="1:9" x14ac:dyDescent="0.25">
      <c r="A126" s="192"/>
      <c r="B126" s="193" t="s">
        <v>1958</v>
      </c>
      <c r="C126" s="324" t="s">
        <v>3399</v>
      </c>
      <c r="D126" s="190" t="s">
        <v>358</v>
      </c>
      <c r="E126" s="210">
        <v>2605</v>
      </c>
      <c r="F126" s="35">
        <v>41799</v>
      </c>
      <c r="G126" s="34">
        <v>2605</v>
      </c>
      <c r="H126" s="36">
        <f t="shared" si="2"/>
        <v>0</v>
      </c>
      <c r="I126" s="636" t="s">
        <v>162</v>
      </c>
    </row>
    <row r="127" spans="1:9" x14ac:dyDescent="0.25">
      <c r="A127" s="192">
        <v>41793</v>
      </c>
      <c r="B127" s="193" t="s">
        <v>1959</v>
      </c>
      <c r="C127" s="324" t="s">
        <v>3399</v>
      </c>
      <c r="D127" s="190" t="s">
        <v>21</v>
      </c>
      <c r="E127" s="325">
        <v>23</v>
      </c>
      <c r="F127" s="35">
        <v>41793</v>
      </c>
      <c r="G127" s="34">
        <v>23</v>
      </c>
      <c r="H127" s="36">
        <f t="shared" si="2"/>
        <v>0</v>
      </c>
      <c r="I127" s="636"/>
    </row>
    <row r="128" spans="1:9" x14ac:dyDescent="0.25">
      <c r="A128" s="192"/>
      <c r="B128" s="193" t="s">
        <v>1960</v>
      </c>
      <c r="C128" s="324" t="s">
        <v>3399</v>
      </c>
      <c r="D128" s="196" t="s">
        <v>3108</v>
      </c>
      <c r="E128" s="215">
        <v>0</v>
      </c>
      <c r="F128" s="35"/>
      <c r="G128" s="34"/>
      <c r="H128" s="36">
        <f t="shared" si="2"/>
        <v>0</v>
      </c>
      <c r="I128" s="222" t="s">
        <v>3467</v>
      </c>
    </row>
    <row r="129" spans="1:9" x14ac:dyDescent="0.25">
      <c r="A129" s="192"/>
      <c r="B129" s="193" t="s">
        <v>1961</v>
      </c>
      <c r="C129" s="324" t="s">
        <v>3399</v>
      </c>
      <c r="D129" s="190" t="s">
        <v>435</v>
      </c>
      <c r="E129" s="210">
        <v>3791.5</v>
      </c>
      <c r="F129" s="39" t="s">
        <v>3468</v>
      </c>
      <c r="G129" s="34">
        <v>3791.5</v>
      </c>
      <c r="H129" s="36">
        <f t="shared" si="2"/>
        <v>0</v>
      </c>
      <c r="I129" s="636"/>
    </row>
    <row r="130" spans="1:9" x14ac:dyDescent="0.25">
      <c r="A130" s="192"/>
      <c r="B130" s="193" t="s">
        <v>1962</v>
      </c>
      <c r="C130" s="324" t="s">
        <v>3399</v>
      </c>
      <c r="D130" s="190" t="s">
        <v>152</v>
      </c>
      <c r="E130" s="210">
        <v>4884</v>
      </c>
      <c r="F130" s="35">
        <v>41793</v>
      </c>
      <c r="G130" s="34">
        <v>4884</v>
      </c>
      <c r="H130" s="36">
        <f t="shared" si="2"/>
        <v>0</v>
      </c>
      <c r="I130" s="636"/>
    </row>
    <row r="131" spans="1:9" x14ac:dyDescent="0.25">
      <c r="A131" s="187"/>
      <c r="B131" s="193" t="s">
        <v>1963</v>
      </c>
      <c r="C131" s="324" t="s">
        <v>3399</v>
      </c>
      <c r="D131" s="190" t="s">
        <v>62</v>
      </c>
      <c r="E131" s="210">
        <v>8400</v>
      </c>
      <c r="F131" s="35">
        <v>41794</v>
      </c>
      <c r="G131" s="34">
        <v>8400</v>
      </c>
      <c r="H131" s="36">
        <f t="shared" si="2"/>
        <v>0</v>
      </c>
      <c r="I131" s="636" t="s">
        <v>12</v>
      </c>
    </row>
    <row r="132" spans="1:9" x14ac:dyDescent="0.25">
      <c r="A132" s="187"/>
      <c r="B132" s="193" t="s">
        <v>1964</v>
      </c>
      <c r="C132" s="324" t="s">
        <v>3399</v>
      </c>
      <c r="D132" s="190" t="s">
        <v>28</v>
      </c>
      <c r="E132" s="210">
        <v>6830</v>
      </c>
      <c r="F132" s="35">
        <v>41793</v>
      </c>
      <c r="G132" s="34">
        <v>6830</v>
      </c>
      <c r="H132" s="18">
        <f t="shared" si="2"/>
        <v>0</v>
      </c>
      <c r="I132" s="636"/>
    </row>
    <row r="133" spans="1:9" x14ac:dyDescent="0.25">
      <c r="A133" s="192"/>
      <c r="B133" s="193" t="s">
        <v>1965</v>
      </c>
      <c r="C133" s="324" t="s">
        <v>3399</v>
      </c>
      <c r="D133" s="190" t="s">
        <v>55</v>
      </c>
      <c r="E133" s="210">
        <v>8279</v>
      </c>
      <c r="F133" s="35">
        <v>41793</v>
      </c>
      <c r="G133" s="34">
        <v>8279</v>
      </c>
      <c r="H133" s="36">
        <f>E133-G133</f>
        <v>0</v>
      </c>
      <c r="I133" s="636"/>
    </row>
    <row r="134" spans="1:9" x14ac:dyDescent="0.25">
      <c r="A134" s="192"/>
      <c r="B134" s="193" t="s">
        <v>1966</v>
      </c>
      <c r="C134" s="324" t="s">
        <v>3399</v>
      </c>
      <c r="D134" s="190" t="s">
        <v>11</v>
      </c>
      <c r="E134" s="210">
        <v>28971</v>
      </c>
      <c r="F134" s="35">
        <v>41808</v>
      </c>
      <c r="G134" s="34">
        <v>28971</v>
      </c>
      <c r="H134" s="36">
        <f>E134-G134</f>
        <v>0</v>
      </c>
      <c r="I134" s="636" t="s">
        <v>65</v>
      </c>
    </row>
    <row r="135" spans="1:9" x14ac:dyDescent="0.25">
      <c r="A135" s="192"/>
      <c r="B135" s="193" t="s">
        <v>1968</v>
      </c>
      <c r="C135" s="324" t="s">
        <v>3399</v>
      </c>
      <c r="D135" s="190" t="s">
        <v>260</v>
      </c>
      <c r="E135" s="210">
        <v>1788</v>
      </c>
      <c r="F135" s="35">
        <v>41793</v>
      </c>
      <c r="G135" s="34">
        <v>1788</v>
      </c>
      <c r="H135" s="36">
        <f t="shared" ref="H135:H198" si="3">E135-G135</f>
        <v>0</v>
      </c>
      <c r="I135" s="636" t="s">
        <v>21</v>
      </c>
    </row>
    <row r="136" spans="1:9" x14ac:dyDescent="0.25">
      <c r="A136" s="192"/>
      <c r="B136" s="193" t="s">
        <v>1969</v>
      </c>
      <c r="C136" s="324" t="s">
        <v>3399</v>
      </c>
      <c r="D136" s="190" t="s">
        <v>66</v>
      </c>
      <c r="E136" s="210">
        <v>1773.5</v>
      </c>
      <c r="F136" s="35">
        <v>41793</v>
      </c>
      <c r="G136" s="34">
        <v>1773.5</v>
      </c>
      <c r="H136" s="36">
        <f t="shared" si="3"/>
        <v>0</v>
      </c>
      <c r="I136" s="636" t="s">
        <v>30</v>
      </c>
    </row>
    <row r="137" spans="1:9" x14ac:dyDescent="0.25">
      <c r="A137" s="192"/>
      <c r="B137" s="193" t="s">
        <v>1970</v>
      </c>
      <c r="C137" s="324" t="s">
        <v>3399</v>
      </c>
      <c r="D137" s="190" t="s">
        <v>47</v>
      </c>
      <c r="E137" s="210">
        <v>2575</v>
      </c>
      <c r="F137" s="35">
        <v>41793</v>
      </c>
      <c r="G137" s="34">
        <v>2575</v>
      </c>
      <c r="H137" s="36">
        <f t="shared" si="3"/>
        <v>0</v>
      </c>
      <c r="I137" s="636" t="s">
        <v>30</v>
      </c>
    </row>
    <row r="138" spans="1:9" x14ac:dyDescent="0.25">
      <c r="A138" s="192"/>
      <c r="B138" s="193" t="s">
        <v>1971</v>
      </c>
      <c r="C138" s="324" t="s">
        <v>3399</v>
      </c>
      <c r="D138" s="196" t="s">
        <v>3108</v>
      </c>
      <c r="E138" s="215">
        <v>0</v>
      </c>
      <c r="F138" s="35"/>
      <c r="G138" s="34"/>
      <c r="H138" s="36">
        <f t="shared" si="3"/>
        <v>0</v>
      </c>
      <c r="I138" s="636" t="s">
        <v>512</v>
      </c>
    </row>
    <row r="139" spans="1:9" x14ac:dyDescent="0.25">
      <c r="A139" s="192"/>
      <c r="B139" s="193" t="s">
        <v>1973</v>
      </c>
      <c r="C139" s="324" t="s">
        <v>3399</v>
      </c>
      <c r="D139" s="190" t="s">
        <v>1778</v>
      </c>
      <c r="E139" s="210">
        <v>937.5</v>
      </c>
      <c r="F139" s="35">
        <v>41793</v>
      </c>
      <c r="G139" s="34">
        <v>937.5</v>
      </c>
      <c r="H139" s="36">
        <f t="shared" si="3"/>
        <v>0</v>
      </c>
      <c r="I139" s="636" t="s">
        <v>30</v>
      </c>
    </row>
    <row r="140" spans="1:9" x14ac:dyDescent="0.25">
      <c r="A140" s="192"/>
      <c r="B140" s="193" t="s">
        <v>1974</v>
      </c>
      <c r="C140" s="324" t="s">
        <v>3399</v>
      </c>
      <c r="D140" s="190" t="s">
        <v>8</v>
      </c>
      <c r="E140" s="210">
        <v>703.5</v>
      </c>
      <c r="F140" s="35">
        <v>41793</v>
      </c>
      <c r="G140" s="34">
        <v>703.5</v>
      </c>
      <c r="H140" s="36">
        <f t="shared" si="3"/>
        <v>0</v>
      </c>
      <c r="I140" s="636"/>
    </row>
    <row r="141" spans="1:9" x14ac:dyDescent="0.25">
      <c r="A141" s="192"/>
      <c r="B141" s="193" t="s">
        <v>1976</v>
      </c>
      <c r="C141" s="324" t="s">
        <v>3399</v>
      </c>
      <c r="D141" s="190" t="s">
        <v>152</v>
      </c>
      <c r="E141" s="210">
        <v>19418</v>
      </c>
      <c r="F141" s="35">
        <v>41793</v>
      </c>
      <c r="G141" s="34">
        <v>19418</v>
      </c>
      <c r="H141" s="36">
        <f t="shared" si="3"/>
        <v>0</v>
      </c>
      <c r="I141" s="636"/>
    </row>
    <row r="142" spans="1:9" x14ac:dyDescent="0.25">
      <c r="A142" s="192"/>
      <c r="B142" s="193" t="s">
        <v>1977</v>
      </c>
      <c r="C142" s="324" t="s">
        <v>3399</v>
      </c>
      <c r="D142" s="190" t="s">
        <v>58</v>
      </c>
      <c r="E142" s="210">
        <v>5941</v>
      </c>
      <c r="F142" s="35">
        <v>41793</v>
      </c>
      <c r="G142" s="34">
        <v>5941</v>
      </c>
      <c r="H142" s="36">
        <f t="shared" si="3"/>
        <v>0</v>
      </c>
      <c r="I142" s="636" t="s">
        <v>30</v>
      </c>
    </row>
    <row r="143" spans="1:9" x14ac:dyDescent="0.25">
      <c r="A143" s="192"/>
      <c r="B143" s="193" t="s">
        <v>1978</v>
      </c>
      <c r="C143" s="324" t="s">
        <v>3399</v>
      </c>
      <c r="D143" s="190" t="s">
        <v>338</v>
      </c>
      <c r="E143" s="210">
        <v>451</v>
      </c>
      <c r="F143" s="35">
        <v>41793</v>
      </c>
      <c r="G143" s="34">
        <v>451</v>
      </c>
      <c r="H143" s="36">
        <f t="shared" si="3"/>
        <v>0</v>
      </c>
      <c r="I143" s="636" t="s">
        <v>30</v>
      </c>
    </row>
    <row r="144" spans="1:9" x14ac:dyDescent="0.25">
      <c r="A144" s="192"/>
      <c r="B144" s="193" t="s">
        <v>1980</v>
      </c>
      <c r="C144" s="324" t="s">
        <v>3399</v>
      </c>
      <c r="D144" s="190" t="s">
        <v>8</v>
      </c>
      <c r="E144" s="210">
        <v>1131</v>
      </c>
      <c r="F144" s="35">
        <v>41793</v>
      </c>
      <c r="G144" s="34">
        <v>1131</v>
      </c>
      <c r="H144" s="36">
        <f t="shared" si="3"/>
        <v>0</v>
      </c>
      <c r="I144" s="636"/>
    </row>
    <row r="145" spans="1:9" x14ac:dyDescent="0.25">
      <c r="A145" s="192"/>
      <c r="B145" s="193" t="s">
        <v>1981</v>
      </c>
      <c r="C145" s="324" t="s">
        <v>3399</v>
      </c>
      <c r="D145" s="190" t="s">
        <v>3469</v>
      </c>
      <c r="E145" s="210">
        <v>2935</v>
      </c>
      <c r="F145" s="35">
        <v>41793</v>
      </c>
      <c r="G145" s="34">
        <v>2935</v>
      </c>
      <c r="H145" s="36">
        <f t="shared" si="3"/>
        <v>0</v>
      </c>
      <c r="I145" s="636"/>
    </row>
    <row r="146" spans="1:9" x14ac:dyDescent="0.25">
      <c r="A146" s="192"/>
      <c r="B146" s="193" t="s">
        <v>1982</v>
      </c>
      <c r="C146" s="324" t="s">
        <v>3399</v>
      </c>
      <c r="D146" s="190" t="s">
        <v>35</v>
      </c>
      <c r="E146" s="210">
        <v>2897</v>
      </c>
      <c r="F146" s="35">
        <v>41795</v>
      </c>
      <c r="G146" s="34">
        <v>2897</v>
      </c>
      <c r="H146" s="36">
        <f t="shared" si="3"/>
        <v>0</v>
      </c>
      <c r="I146" s="636" t="s">
        <v>30</v>
      </c>
    </row>
    <row r="147" spans="1:9" x14ac:dyDescent="0.25">
      <c r="A147" s="192"/>
      <c r="B147" s="193" t="s">
        <v>1983</v>
      </c>
      <c r="C147" s="324" t="s">
        <v>3399</v>
      </c>
      <c r="D147" s="190" t="s">
        <v>257</v>
      </c>
      <c r="E147" s="210">
        <v>16005</v>
      </c>
      <c r="F147" s="35">
        <v>41794</v>
      </c>
      <c r="G147" s="34">
        <v>16005</v>
      </c>
      <c r="H147" s="36">
        <f t="shared" si="3"/>
        <v>0</v>
      </c>
      <c r="I147" s="636" t="s">
        <v>217</v>
      </c>
    </row>
    <row r="148" spans="1:9" x14ac:dyDescent="0.25">
      <c r="A148" s="192"/>
      <c r="B148" s="193" t="s">
        <v>1984</v>
      </c>
      <c r="C148" s="324" t="s">
        <v>3399</v>
      </c>
      <c r="D148" s="190" t="s">
        <v>123</v>
      </c>
      <c r="E148" s="210">
        <v>2376</v>
      </c>
      <c r="F148" s="39" t="s">
        <v>3470</v>
      </c>
      <c r="G148" s="34">
        <v>2376</v>
      </c>
      <c r="H148" s="36">
        <f t="shared" si="3"/>
        <v>0</v>
      </c>
      <c r="I148" s="636"/>
    </row>
    <row r="149" spans="1:9" x14ac:dyDescent="0.25">
      <c r="A149" s="192"/>
      <c r="B149" s="193" t="s">
        <v>1985</v>
      </c>
      <c r="C149" s="324" t="s">
        <v>3399</v>
      </c>
      <c r="D149" s="190" t="s">
        <v>29</v>
      </c>
      <c r="E149" s="210">
        <v>5563</v>
      </c>
      <c r="F149" s="35">
        <v>41793</v>
      </c>
      <c r="G149" s="34">
        <v>5563</v>
      </c>
      <c r="H149" s="36">
        <f t="shared" si="3"/>
        <v>0</v>
      </c>
      <c r="I149" s="636"/>
    </row>
    <row r="150" spans="1:9" x14ac:dyDescent="0.25">
      <c r="A150" s="192"/>
      <c r="B150" s="193" t="s">
        <v>1986</v>
      </c>
      <c r="C150" s="324" t="s">
        <v>3399</v>
      </c>
      <c r="D150" s="190" t="s">
        <v>2409</v>
      </c>
      <c r="E150" s="210">
        <v>1769.5</v>
      </c>
      <c r="F150" s="35">
        <v>41793</v>
      </c>
      <c r="G150" s="34">
        <v>1769.5</v>
      </c>
      <c r="H150" s="36">
        <f t="shared" si="3"/>
        <v>0</v>
      </c>
      <c r="I150" s="636" t="s">
        <v>30</v>
      </c>
    </row>
    <row r="151" spans="1:9" x14ac:dyDescent="0.25">
      <c r="A151" s="192"/>
      <c r="B151" s="193" t="s">
        <v>1987</v>
      </c>
      <c r="C151" s="324" t="s">
        <v>3399</v>
      </c>
      <c r="D151" s="190" t="s">
        <v>8</v>
      </c>
      <c r="E151" s="210">
        <v>3922</v>
      </c>
      <c r="F151" s="35">
        <v>41793</v>
      </c>
      <c r="G151" s="34">
        <v>3922</v>
      </c>
      <c r="H151" s="36">
        <f t="shared" si="3"/>
        <v>0</v>
      </c>
      <c r="I151" s="636"/>
    </row>
    <row r="152" spans="1:9" x14ac:dyDescent="0.25">
      <c r="A152" s="192"/>
      <c r="B152" s="193" t="s">
        <v>1989</v>
      </c>
      <c r="C152" s="324" t="s">
        <v>3399</v>
      </c>
      <c r="D152" s="190" t="s">
        <v>8</v>
      </c>
      <c r="E152" s="210">
        <v>3181</v>
      </c>
      <c r="F152" s="35">
        <v>41793</v>
      </c>
      <c r="G152" s="34">
        <v>3181</v>
      </c>
      <c r="H152" s="36">
        <f t="shared" si="3"/>
        <v>0</v>
      </c>
      <c r="I152" s="636"/>
    </row>
    <row r="153" spans="1:9" x14ac:dyDescent="0.25">
      <c r="A153" s="192"/>
      <c r="B153" s="193" t="s">
        <v>1991</v>
      </c>
      <c r="C153" s="324" t="s">
        <v>3399</v>
      </c>
      <c r="D153" s="190" t="s">
        <v>8</v>
      </c>
      <c r="E153" s="210">
        <v>1196</v>
      </c>
      <c r="F153" s="35">
        <v>41793</v>
      </c>
      <c r="G153" s="34">
        <v>1196</v>
      </c>
      <c r="H153" s="36">
        <f t="shared" si="3"/>
        <v>0</v>
      </c>
      <c r="I153" s="636"/>
    </row>
    <row r="154" spans="1:9" x14ac:dyDescent="0.25">
      <c r="A154" s="192"/>
      <c r="B154" s="193" t="s">
        <v>1992</v>
      </c>
      <c r="C154" s="324" t="s">
        <v>3399</v>
      </c>
      <c r="D154" s="190" t="s">
        <v>517</v>
      </c>
      <c r="E154" s="210">
        <v>291</v>
      </c>
      <c r="F154" s="35">
        <v>41793</v>
      </c>
      <c r="G154" s="34">
        <v>291</v>
      </c>
      <c r="H154" s="36">
        <f t="shared" si="3"/>
        <v>0</v>
      </c>
      <c r="I154" s="636"/>
    </row>
    <row r="155" spans="1:9" x14ac:dyDescent="0.25">
      <c r="A155" s="192"/>
      <c r="B155" s="193" t="s">
        <v>1994</v>
      </c>
      <c r="C155" s="324" t="s">
        <v>3399</v>
      </c>
      <c r="D155" s="190" t="s">
        <v>54</v>
      </c>
      <c r="E155" s="210">
        <v>7653.5</v>
      </c>
      <c r="F155" s="35">
        <v>41793</v>
      </c>
      <c r="G155" s="34">
        <v>7653.5</v>
      </c>
      <c r="H155" s="36">
        <f t="shared" si="3"/>
        <v>0</v>
      </c>
      <c r="I155" s="636" t="s">
        <v>30</v>
      </c>
    </row>
    <row r="156" spans="1:9" s="28" customFormat="1" x14ac:dyDescent="0.25">
      <c r="A156" s="192"/>
      <c r="B156" s="193" t="s">
        <v>1996</v>
      </c>
      <c r="C156" s="324" t="s">
        <v>3399</v>
      </c>
      <c r="D156" s="190" t="s">
        <v>32</v>
      </c>
      <c r="E156" s="210">
        <v>6061.12</v>
      </c>
      <c r="F156" s="35">
        <v>41793</v>
      </c>
      <c r="G156" s="34">
        <v>6061.12</v>
      </c>
      <c r="H156" s="36">
        <f t="shared" si="3"/>
        <v>0</v>
      </c>
      <c r="I156" s="636"/>
    </row>
    <row r="157" spans="1:9" s="28" customFormat="1" x14ac:dyDescent="0.25">
      <c r="A157" s="192"/>
      <c r="B157" s="193" t="s">
        <v>1997</v>
      </c>
      <c r="C157" s="324" t="s">
        <v>3399</v>
      </c>
      <c r="D157" s="190" t="s">
        <v>36</v>
      </c>
      <c r="E157" s="210">
        <v>9441.5</v>
      </c>
      <c r="F157" s="35">
        <v>41794</v>
      </c>
      <c r="G157" s="34">
        <v>9441.5</v>
      </c>
      <c r="H157" s="36">
        <f t="shared" si="3"/>
        <v>0</v>
      </c>
      <c r="I157" s="636" t="s">
        <v>217</v>
      </c>
    </row>
    <row r="158" spans="1:9" s="28" customFormat="1" x14ac:dyDescent="0.25">
      <c r="A158" s="192"/>
      <c r="B158" s="193" t="s">
        <v>1998</v>
      </c>
      <c r="C158" s="324" t="s">
        <v>3399</v>
      </c>
      <c r="D158" s="190" t="s">
        <v>1607</v>
      </c>
      <c r="E158" s="210">
        <v>3775</v>
      </c>
      <c r="F158" s="35">
        <v>41793</v>
      </c>
      <c r="G158" s="34">
        <v>3775</v>
      </c>
      <c r="H158" s="36">
        <f t="shared" si="3"/>
        <v>0</v>
      </c>
      <c r="I158" s="636" t="s">
        <v>12</v>
      </c>
    </row>
    <row r="159" spans="1:9" s="28" customFormat="1" x14ac:dyDescent="0.25">
      <c r="A159" s="192"/>
      <c r="B159" s="193" t="s">
        <v>2000</v>
      </c>
      <c r="C159" s="324" t="s">
        <v>3399</v>
      </c>
      <c r="D159" s="190" t="s">
        <v>769</v>
      </c>
      <c r="E159" s="210">
        <v>588.5</v>
      </c>
      <c r="F159" s="35">
        <v>41793</v>
      </c>
      <c r="G159" s="34">
        <v>588.5</v>
      </c>
      <c r="H159" s="36">
        <f t="shared" si="3"/>
        <v>0</v>
      </c>
      <c r="I159" s="636"/>
    </row>
    <row r="160" spans="1:9" s="28" customFormat="1" x14ac:dyDescent="0.25">
      <c r="A160" s="192"/>
      <c r="B160" s="193" t="s">
        <v>2002</v>
      </c>
      <c r="C160" s="324" t="s">
        <v>3399</v>
      </c>
      <c r="D160" s="190" t="s">
        <v>137</v>
      </c>
      <c r="E160" s="210">
        <v>5340</v>
      </c>
      <c r="F160" s="38" t="s">
        <v>3471</v>
      </c>
      <c r="G160" s="34">
        <v>5340</v>
      </c>
      <c r="H160" s="36">
        <f t="shared" si="3"/>
        <v>0</v>
      </c>
      <c r="I160" s="636" t="s">
        <v>65</v>
      </c>
    </row>
    <row r="161" spans="1:9" s="28" customFormat="1" x14ac:dyDescent="0.25">
      <c r="A161" s="192"/>
      <c r="B161" s="193" t="s">
        <v>2004</v>
      </c>
      <c r="C161" s="324" t="s">
        <v>3399</v>
      </c>
      <c r="D161" s="190" t="s">
        <v>3472</v>
      </c>
      <c r="E161" s="210">
        <v>2571.4</v>
      </c>
      <c r="F161" s="35">
        <v>41793</v>
      </c>
      <c r="G161" s="34">
        <v>2571.4</v>
      </c>
      <c r="H161" s="36">
        <f t="shared" si="3"/>
        <v>0</v>
      </c>
      <c r="I161" s="636" t="s">
        <v>12</v>
      </c>
    </row>
    <row r="162" spans="1:9" s="28" customFormat="1" x14ac:dyDescent="0.25">
      <c r="A162" s="192"/>
      <c r="B162" s="193" t="s">
        <v>2005</v>
      </c>
      <c r="C162" s="324" t="s">
        <v>3399</v>
      </c>
      <c r="D162" s="190" t="s">
        <v>3473</v>
      </c>
      <c r="E162" s="210">
        <v>2539</v>
      </c>
      <c r="F162" s="35">
        <v>41794</v>
      </c>
      <c r="G162" s="34">
        <v>2539</v>
      </c>
      <c r="H162" s="36">
        <f t="shared" si="3"/>
        <v>0</v>
      </c>
      <c r="I162" s="636" t="s">
        <v>217</v>
      </c>
    </row>
    <row r="163" spans="1:9" s="28" customFormat="1" x14ac:dyDescent="0.25">
      <c r="A163" s="192"/>
      <c r="B163" s="193" t="s">
        <v>2008</v>
      </c>
      <c r="C163" s="324" t="s">
        <v>3399</v>
      </c>
      <c r="D163" s="190" t="s">
        <v>215</v>
      </c>
      <c r="E163" s="210">
        <v>303.5</v>
      </c>
      <c r="F163" s="35">
        <v>41793</v>
      </c>
      <c r="G163" s="34">
        <v>303.5</v>
      </c>
      <c r="H163" s="36">
        <f t="shared" si="3"/>
        <v>0</v>
      </c>
      <c r="I163" s="636"/>
    </row>
    <row r="164" spans="1:9" s="28" customFormat="1" x14ac:dyDescent="0.25">
      <c r="A164" s="192"/>
      <c r="B164" s="193" t="s">
        <v>2010</v>
      </c>
      <c r="C164" s="324" t="s">
        <v>3399</v>
      </c>
      <c r="D164" s="196" t="s">
        <v>3108</v>
      </c>
      <c r="E164" s="215">
        <v>0</v>
      </c>
      <c r="F164" s="35"/>
      <c r="G164" s="34"/>
      <c r="H164" s="36">
        <f t="shared" si="3"/>
        <v>0</v>
      </c>
      <c r="I164" s="636" t="s">
        <v>3474</v>
      </c>
    </row>
    <row r="165" spans="1:9" s="28" customFormat="1" x14ac:dyDescent="0.25">
      <c r="A165" s="192"/>
      <c r="B165" s="193" t="s">
        <v>2012</v>
      </c>
      <c r="C165" s="324" t="s">
        <v>3399</v>
      </c>
      <c r="D165" s="190" t="s">
        <v>147</v>
      </c>
      <c r="E165" s="210">
        <v>5406.5</v>
      </c>
      <c r="F165" s="35">
        <v>41797</v>
      </c>
      <c r="G165" s="34">
        <v>5406.5</v>
      </c>
      <c r="H165" s="36">
        <f t="shared" si="3"/>
        <v>0</v>
      </c>
      <c r="I165" s="636" t="s">
        <v>12</v>
      </c>
    </row>
    <row r="166" spans="1:9" s="28" customFormat="1" x14ac:dyDescent="0.25">
      <c r="A166" s="192"/>
      <c r="B166" s="193" t="s">
        <v>2013</v>
      </c>
      <c r="C166" s="324" t="s">
        <v>3399</v>
      </c>
      <c r="D166" s="190" t="s">
        <v>130</v>
      </c>
      <c r="E166" s="210">
        <v>4699</v>
      </c>
      <c r="F166" s="35">
        <v>41794</v>
      </c>
      <c r="G166" s="34">
        <v>4699</v>
      </c>
      <c r="H166" s="36">
        <f t="shared" si="3"/>
        <v>0</v>
      </c>
      <c r="I166" s="636" t="s">
        <v>21</v>
      </c>
    </row>
    <row r="167" spans="1:9" x14ac:dyDescent="0.25">
      <c r="A167" s="192"/>
      <c r="B167" s="193" t="s">
        <v>2014</v>
      </c>
      <c r="C167" s="324" t="s">
        <v>3399</v>
      </c>
      <c r="D167" s="190" t="s">
        <v>8</v>
      </c>
      <c r="E167" s="210">
        <v>521</v>
      </c>
      <c r="F167" s="35">
        <v>41793</v>
      </c>
      <c r="G167" s="34">
        <v>521</v>
      </c>
      <c r="H167" s="36">
        <f t="shared" si="3"/>
        <v>0</v>
      </c>
      <c r="I167" s="636"/>
    </row>
    <row r="168" spans="1:9" x14ac:dyDescent="0.25">
      <c r="A168" s="192"/>
      <c r="B168" s="193" t="s">
        <v>2015</v>
      </c>
      <c r="C168" s="324" t="s">
        <v>3399</v>
      </c>
      <c r="D168" s="190" t="s">
        <v>16</v>
      </c>
      <c r="E168" s="210">
        <v>16412</v>
      </c>
      <c r="F168" s="35">
        <v>41816</v>
      </c>
      <c r="G168" s="34">
        <v>16412</v>
      </c>
      <c r="H168" s="36">
        <f t="shared" si="3"/>
        <v>0</v>
      </c>
      <c r="I168" s="636"/>
    </row>
    <row r="169" spans="1:9" x14ac:dyDescent="0.25">
      <c r="A169" s="192"/>
      <c r="B169" s="193" t="s">
        <v>2017</v>
      </c>
      <c r="C169" s="324" t="s">
        <v>3399</v>
      </c>
      <c r="D169" s="190" t="s">
        <v>8</v>
      </c>
      <c r="E169" s="210">
        <v>264</v>
      </c>
      <c r="F169" s="35">
        <v>41793</v>
      </c>
      <c r="G169" s="34">
        <v>264</v>
      </c>
      <c r="H169" s="36">
        <f t="shared" si="3"/>
        <v>0</v>
      </c>
      <c r="I169" s="636"/>
    </row>
    <row r="170" spans="1:9" x14ac:dyDescent="0.25">
      <c r="A170" s="192"/>
      <c r="B170" s="193" t="s">
        <v>2018</v>
      </c>
      <c r="C170" s="324" t="s">
        <v>3399</v>
      </c>
      <c r="D170" s="190" t="s">
        <v>51</v>
      </c>
      <c r="E170" s="210">
        <v>859</v>
      </c>
      <c r="F170" s="35">
        <v>41793</v>
      </c>
      <c r="G170" s="34">
        <v>859</v>
      </c>
      <c r="H170" s="36">
        <f t="shared" si="3"/>
        <v>0</v>
      </c>
      <c r="I170" s="636"/>
    </row>
    <row r="171" spans="1:9" x14ac:dyDescent="0.25">
      <c r="A171" s="192"/>
      <c r="B171" s="193" t="s">
        <v>2019</v>
      </c>
      <c r="C171" s="324" t="s">
        <v>3399</v>
      </c>
      <c r="D171" s="190" t="s">
        <v>8</v>
      </c>
      <c r="E171" s="210">
        <v>388</v>
      </c>
      <c r="F171" s="35">
        <v>41793</v>
      </c>
      <c r="G171" s="34">
        <v>388</v>
      </c>
      <c r="H171" s="36">
        <f t="shared" si="3"/>
        <v>0</v>
      </c>
      <c r="I171" s="636"/>
    </row>
    <row r="172" spans="1:9" x14ac:dyDescent="0.25">
      <c r="A172" s="192"/>
      <c r="B172" s="193" t="s">
        <v>2020</v>
      </c>
      <c r="C172" s="324" t="s">
        <v>3399</v>
      </c>
      <c r="D172" s="190" t="s">
        <v>133</v>
      </c>
      <c r="E172" s="210">
        <v>28049.599999999999</v>
      </c>
      <c r="F172" s="35">
        <v>41793</v>
      </c>
      <c r="G172" s="34">
        <v>28049.599999999999</v>
      </c>
      <c r="H172" s="36">
        <f t="shared" si="3"/>
        <v>0</v>
      </c>
      <c r="I172" s="636"/>
    </row>
    <row r="173" spans="1:9" x14ac:dyDescent="0.25">
      <c r="A173" s="192"/>
      <c r="B173" s="193" t="s">
        <v>2021</v>
      </c>
      <c r="C173" s="324" t="s">
        <v>3399</v>
      </c>
      <c r="D173" s="190" t="s">
        <v>8</v>
      </c>
      <c r="E173" s="210">
        <v>1646.5</v>
      </c>
      <c r="F173" s="35">
        <v>41793</v>
      </c>
      <c r="G173" s="34">
        <v>1646.5</v>
      </c>
      <c r="H173" s="36">
        <f t="shared" si="3"/>
        <v>0</v>
      </c>
      <c r="I173" s="636"/>
    </row>
    <row r="174" spans="1:9" x14ac:dyDescent="0.25">
      <c r="A174" s="192"/>
      <c r="B174" s="193" t="s">
        <v>2022</v>
      </c>
      <c r="C174" s="324" t="s">
        <v>3399</v>
      </c>
      <c r="D174" s="190" t="s">
        <v>133</v>
      </c>
      <c r="E174" s="210">
        <v>25089.5</v>
      </c>
      <c r="F174" s="45" t="s">
        <v>3475</v>
      </c>
      <c r="G174" s="34">
        <v>25089.5</v>
      </c>
      <c r="H174" s="36">
        <f t="shared" si="3"/>
        <v>0</v>
      </c>
      <c r="I174" s="636"/>
    </row>
    <row r="175" spans="1:9" x14ac:dyDescent="0.25">
      <c r="A175" s="192"/>
      <c r="B175" s="193" t="s">
        <v>2024</v>
      </c>
      <c r="C175" s="324" t="s">
        <v>3399</v>
      </c>
      <c r="D175" s="190" t="s">
        <v>78</v>
      </c>
      <c r="E175" s="210">
        <v>2198</v>
      </c>
      <c r="F175" s="35">
        <v>41794</v>
      </c>
      <c r="G175" s="54">
        <v>2198</v>
      </c>
      <c r="H175" s="36">
        <f t="shared" si="3"/>
        <v>0</v>
      </c>
      <c r="I175" s="636" t="s">
        <v>12</v>
      </c>
    </row>
    <row r="176" spans="1:9" x14ac:dyDescent="0.25">
      <c r="A176" s="192"/>
      <c r="B176" s="193" t="s">
        <v>2025</v>
      </c>
      <c r="C176" s="324" t="s">
        <v>3399</v>
      </c>
      <c r="D176" s="190" t="s">
        <v>80</v>
      </c>
      <c r="E176" s="210">
        <v>1936</v>
      </c>
      <c r="F176" s="35">
        <v>41794</v>
      </c>
      <c r="G176" s="54">
        <v>1936</v>
      </c>
      <c r="H176" s="36">
        <f t="shared" si="3"/>
        <v>0</v>
      </c>
      <c r="I176" s="636" t="s">
        <v>12</v>
      </c>
    </row>
    <row r="177" spans="1:9" x14ac:dyDescent="0.25">
      <c r="A177" s="192"/>
      <c r="B177" s="193" t="s">
        <v>2026</v>
      </c>
      <c r="C177" s="324" t="s">
        <v>3399</v>
      </c>
      <c r="D177" s="190" t="s">
        <v>82</v>
      </c>
      <c r="E177" s="210">
        <v>1349</v>
      </c>
      <c r="F177" s="35">
        <v>41794</v>
      </c>
      <c r="G177" s="54">
        <v>1349</v>
      </c>
      <c r="H177" s="36">
        <f t="shared" si="3"/>
        <v>0</v>
      </c>
      <c r="I177" s="636" t="s">
        <v>12</v>
      </c>
    </row>
    <row r="178" spans="1:9" x14ac:dyDescent="0.25">
      <c r="A178" s="192"/>
      <c r="B178" s="193" t="s">
        <v>2027</v>
      </c>
      <c r="C178" s="324" t="s">
        <v>3399</v>
      </c>
      <c r="D178" s="190" t="s">
        <v>20</v>
      </c>
      <c r="E178" s="210">
        <v>354</v>
      </c>
      <c r="F178" s="35">
        <v>41794</v>
      </c>
      <c r="G178" s="54">
        <v>354</v>
      </c>
      <c r="H178" s="36">
        <f t="shared" si="3"/>
        <v>0</v>
      </c>
      <c r="I178" s="636" t="s">
        <v>12</v>
      </c>
    </row>
    <row r="179" spans="1:9" x14ac:dyDescent="0.25">
      <c r="A179" s="192"/>
      <c r="B179" s="193" t="s">
        <v>2028</v>
      </c>
      <c r="C179" s="324" t="s">
        <v>3399</v>
      </c>
      <c r="D179" s="190" t="s">
        <v>304</v>
      </c>
      <c r="E179" s="210">
        <v>17127.5</v>
      </c>
      <c r="F179" s="35">
        <v>41794</v>
      </c>
      <c r="G179" s="54">
        <v>17127.5</v>
      </c>
      <c r="H179" s="36">
        <f t="shared" si="3"/>
        <v>0</v>
      </c>
      <c r="I179" s="636" t="s">
        <v>12</v>
      </c>
    </row>
    <row r="180" spans="1:9" x14ac:dyDescent="0.25">
      <c r="A180" s="192"/>
      <c r="B180" s="193" t="s">
        <v>2029</v>
      </c>
      <c r="C180" s="324" t="s">
        <v>3399</v>
      </c>
      <c r="D180" s="190" t="s">
        <v>79</v>
      </c>
      <c r="E180" s="210">
        <v>10618</v>
      </c>
      <c r="F180" s="35">
        <v>41799</v>
      </c>
      <c r="G180" s="34">
        <v>10618</v>
      </c>
      <c r="H180" s="36">
        <f t="shared" si="3"/>
        <v>0</v>
      </c>
      <c r="I180" s="636" t="s">
        <v>3185</v>
      </c>
    </row>
    <row r="181" spans="1:9" x14ac:dyDescent="0.25">
      <c r="A181" s="192"/>
      <c r="B181" s="193" t="s">
        <v>2030</v>
      </c>
      <c r="C181" s="324" t="s">
        <v>3399</v>
      </c>
      <c r="D181" s="190" t="s">
        <v>307</v>
      </c>
      <c r="E181" s="210">
        <v>8270</v>
      </c>
      <c r="F181" s="35">
        <v>41794</v>
      </c>
      <c r="G181" s="34">
        <v>8270</v>
      </c>
      <c r="H181" s="36">
        <f t="shared" si="3"/>
        <v>0</v>
      </c>
      <c r="I181" s="636" t="s">
        <v>12</v>
      </c>
    </row>
    <row r="182" spans="1:9" x14ac:dyDescent="0.25">
      <c r="A182" s="192"/>
      <c r="B182" s="193" t="s">
        <v>2032</v>
      </c>
      <c r="C182" s="324" t="s">
        <v>3399</v>
      </c>
      <c r="D182" s="190" t="s">
        <v>199</v>
      </c>
      <c r="E182" s="210">
        <v>2338.5</v>
      </c>
      <c r="F182" s="35">
        <v>41793</v>
      </c>
      <c r="G182" s="34">
        <v>2338.5</v>
      </c>
      <c r="H182" s="36">
        <f t="shared" si="3"/>
        <v>0</v>
      </c>
      <c r="I182" s="636"/>
    </row>
    <row r="183" spans="1:9" x14ac:dyDescent="0.25">
      <c r="A183" s="192"/>
      <c r="B183" s="193" t="s">
        <v>2033</v>
      </c>
      <c r="C183" s="324" t="s">
        <v>3399</v>
      </c>
      <c r="D183" s="190" t="s">
        <v>3476</v>
      </c>
      <c r="E183" s="210">
        <v>5051.5</v>
      </c>
      <c r="F183" s="35">
        <v>41793</v>
      </c>
      <c r="G183" s="34">
        <v>5051.5</v>
      </c>
      <c r="H183" s="36">
        <f t="shared" si="3"/>
        <v>0</v>
      </c>
      <c r="I183" s="636"/>
    </row>
    <row r="184" spans="1:9" ht="23.25" x14ac:dyDescent="0.25">
      <c r="A184" s="192"/>
      <c r="B184" s="193" t="s">
        <v>2034</v>
      </c>
      <c r="C184" s="324" t="s">
        <v>3399</v>
      </c>
      <c r="D184" s="190" t="s">
        <v>79</v>
      </c>
      <c r="E184" s="210">
        <v>33364</v>
      </c>
      <c r="F184" s="321" t="s">
        <v>3784</v>
      </c>
      <c r="G184" s="40">
        <v>33364</v>
      </c>
      <c r="H184" s="36">
        <f t="shared" si="3"/>
        <v>0</v>
      </c>
      <c r="I184" s="636" t="s">
        <v>65</v>
      </c>
    </row>
    <row r="185" spans="1:9" x14ac:dyDescent="0.25">
      <c r="A185" s="192"/>
      <c r="B185" s="193" t="s">
        <v>2036</v>
      </c>
      <c r="C185" s="324" t="s">
        <v>3399</v>
      </c>
      <c r="D185" s="190" t="s">
        <v>39</v>
      </c>
      <c r="E185" s="210">
        <v>99152.4</v>
      </c>
      <c r="F185" s="35">
        <v>41794</v>
      </c>
      <c r="G185" s="34">
        <v>99152.4</v>
      </c>
      <c r="H185" s="36">
        <f t="shared" si="3"/>
        <v>0</v>
      </c>
      <c r="I185" s="636" t="s">
        <v>27</v>
      </c>
    </row>
    <row r="186" spans="1:9" x14ac:dyDescent="0.25">
      <c r="A186" s="192"/>
      <c r="B186" s="193" t="s">
        <v>2037</v>
      </c>
      <c r="C186" s="324" t="s">
        <v>3399</v>
      </c>
      <c r="D186" s="190" t="s">
        <v>3477</v>
      </c>
      <c r="E186" s="210">
        <v>28590.5</v>
      </c>
      <c r="F186" s="35">
        <v>41794</v>
      </c>
      <c r="G186" s="34">
        <v>28590.5</v>
      </c>
      <c r="H186" s="36">
        <f t="shared" si="3"/>
        <v>0</v>
      </c>
      <c r="I186" s="636" t="s">
        <v>27</v>
      </c>
    </row>
    <row r="187" spans="1:9" x14ac:dyDescent="0.25">
      <c r="A187" s="192"/>
      <c r="B187" s="193" t="s">
        <v>2038</v>
      </c>
      <c r="C187" s="324" t="s">
        <v>3399</v>
      </c>
      <c r="D187" s="190" t="s">
        <v>74</v>
      </c>
      <c r="E187" s="210">
        <v>619</v>
      </c>
      <c r="F187" s="35">
        <v>41793</v>
      </c>
      <c r="G187" s="34">
        <v>619</v>
      </c>
      <c r="H187" s="36">
        <f t="shared" si="3"/>
        <v>0</v>
      </c>
      <c r="I187" s="636"/>
    </row>
    <row r="188" spans="1:9" x14ac:dyDescent="0.25">
      <c r="A188" s="192"/>
      <c r="B188" s="193" t="s">
        <v>2039</v>
      </c>
      <c r="C188" s="324" t="s">
        <v>3399</v>
      </c>
      <c r="D188" s="190" t="s">
        <v>54</v>
      </c>
      <c r="E188" s="210">
        <v>34209</v>
      </c>
      <c r="F188" s="35">
        <v>41794</v>
      </c>
      <c r="G188" s="34">
        <v>34209</v>
      </c>
      <c r="H188" s="36">
        <f t="shared" si="3"/>
        <v>0</v>
      </c>
      <c r="I188" s="636" t="s">
        <v>27</v>
      </c>
    </row>
    <row r="189" spans="1:9" x14ac:dyDescent="0.25">
      <c r="A189" s="192"/>
      <c r="B189" s="193" t="s">
        <v>2040</v>
      </c>
      <c r="C189" s="324" t="s">
        <v>3399</v>
      </c>
      <c r="D189" s="190" t="s">
        <v>1051</v>
      </c>
      <c r="E189" s="210">
        <v>145</v>
      </c>
      <c r="F189" s="35">
        <v>41793</v>
      </c>
      <c r="G189" s="34">
        <v>145</v>
      </c>
      <c r="H189" s="36">
        <f t="shared" si="3"/>
        <v>0</v>
      </c>
      <c r="I189" s="636"/>
    </row>
    <row r="190" spans="1:9" x14ac:dyDescent="0.25">
      <c r="A190" s="192"/>
      <c r="B190" s="193" t="s">
        <v>2042</v>
      </c>
      <c r="C190" s="324" t="s">
        <v>3399</v>
      </c>
      <c r="D190" s="190" t="s">
        <v>137</v>
      </c>
      <c r="E190" s="210">
        <v>4268</v>
      </c>
      <c r="F190" s="39" t="s">
        <v>3478</v>
      </c>
      <c r="G190" s="34">
        <v>4268</v>
      </c>
      <c r="H190" s="36">
        <f t="shared" si="3"/>
        <v>0</v>
      </c>
      <c r="I190" s="636"/>
    </row>
    <row r="191" spans="1:9" x14ac:dyDescent="0.25">
      <c r="A191" s="192"/>
      <c r="B191" s="193" t="s">
        <v>2043</v>
      </c>
      <c r="C191" s="324" t="s">
        <v>3399</v>
      </c>
      <c r="D191" s="190" t="s">
        <v>14</v>
      </c>
      <c r="E191" s="210">
        <v>5404.5</v>
      </c>
      <c r="F191" s="35">
        <v>41794</v>
      </c>
      <c r="G191" s="34">
        <v>5404.5</v>
      </c>
      <c r="H191" s="36">
        <f t="shared" si="3"/>
        <v>0</v>
      </c>
      <c r="I191" s="636" t="s">
        <v>21</v>
      </c>
    </row>
    <row r="192" spans="1:9" x14ac:dyDescent="0.25">
      <c r="A192" s="192">
        <v>41794</v>
      </c>
      <c r="B192" s="193" t="s">
        <v>2044</v>
      </c>
      <c r="C192" s="324" t="s">
        <v>3399</v>
      </c>
      <c r="D192" s="190" t="s">
        <v>3312</v>
      </c>
      <c r="E192" s="325">
        <v>7590</v>
      </c>
      <c r="F192" s="35">
        <v>41794</v>
      </c>
      <c r="G192" s="34">
        <v>7590</v>
      </c>
      <c r="H192" s="36">
        <f t="shared" si="3"/>
        <v>0</v>
      </c>
      <c r="I192" s="636" t="s">
        <v>30</v>
      </c>
    </row>
    <row r="193" spans="1:9" x14ac:dyDescent="0.25">
      <c r="A193" s="192"/>
      <c r="B193" s="193" t="s">
        <v>2046</v>
      </c>
      <c r="C193" s="324" t="s">
        <v>3399</v>
      </c>
      <c r="D193" s="190" t="s">
        <v>106</v>
      </c>
      <c r="E193" s="210">
        <v>12940</v>
      </c>
      <c r="F193" s="35">
        <v>41797</v>
      </c>
      <c r="G193" s="34">
        <v>12940</v>
      </c>
      <c r="H193" s="36">
        <f t="shared" si="3"/>
        <v>0</v>
      </c>
      <c r="I193" s="222" t="s">
        <v>21</v>
      </c>
    </row>
    <row r="194" spans="1:9" x14ac:dyDescent="0.25">
      <c r="A194" s="192"/>
      <c r="B194" s="193" t="s">
        <v>2047</v>
      </c>
      <c r="C194" s="324" t="s">
        <v>3399</v>
      </c>
      <c r="D194" s="190" t="s">
        <v>152</v>
      </c>
      <c r="E194" s="210">
        <v>4554.6000000000004</v>
      </c>
      <c r="F194" s="35">
        <v>41794</v>
      </c>
      <c r="G194" s="34">
        <v>4554.6000000000004</v>
      </c>
      <c r="H194" s="36">
        <f t="shared" si="3"/>
        <v>0</v>
      </c>
      <c r="I194" s="636"/>
    </row>
    <row r="195" spans="1:9" x14ac:dyDescent="0.25">
      <c r="A195" s="192"/>
      <c r="B195" s="193" t="s">
        <v>2048</v>
      </c>
      <c r="C195" s="324" t="s">
        <v>3399</v>
      </c>
      <c r="D195" s="190" t="s">
        <v>20</v>
      </c>
      <c r="E195" s="210">
        <v>3615</v>
      </c>
      <c r="F195" s="393" t="s">
        <v>4074</v>
      </c>
      <c r="G195" s="34">
        <v>3615</v>
      </c>
      <c r="H195" s="36">
        <f t="shared" si="3"/>
        <v>0</v>
      </c>
      <c r="I195" s="636" t="s">
        <v>12</v>
      </c>
    </row>
    <row r="196" spans="1:9" x14ac:dyDescent="0.25">
      <c r="A196" s="187"/>
      <c r="B196" s="193" t="s">
        <v>2049</v>
      </c>
      <c r="C196" s="324" t="s">
        <v>3399</v>
      </c>
      <c r="D196" s="190" t="s">
        <v>260</v>
      </c>
      <c r="E196" s="210">
        <v>2408</v>
      </c>
      <c r="F196" s="35">
        <v>41794</v>
      </c>
      <c r="G196" s="34">
        <v>2408</v>
      </c>
      <c r="H196" s="36">
        <f t="shared" si="3"/>
        <v>0</v>
      </c>
      <c r="I196" s="636" t="s">
        <v>217</v>
      </c>
    </row>
    <row r="197" spans="1:9" x14ac:dyDescent="0.25">
      <c r="A197" s="187"/>
      <c r="B197" s="193" t="s">
        <v>2050</v>
      </c>
      <c r="C197" s="324" t="s">
        <v>3399</v>
      </c>
      <c r="D197" s="190" t="s">
        <v>106</v>
      </c>
      <c r="E197" s="210">
        <v>175987.5</v>
      </c>
      <c r="F197" s="35">
        <v>41797</v>
      </c>
      <c r="G197" s="34">
        <v>175987.5</v>
      </c>
      <c r="H197" s="36">
        <f t="shared" si="3"/>
        <v>0</v>
      </c>
      <c r="I197" s="636" t="s">
        <v>21</v>
      </c>
    </row>
    <row r="198" spans="1:9" x14ac:dyDescent="0.25">
      <c r="A198" s="192"/>
      <c r="B198" s="193" t="s">
        <v>2051</v>
      </c>
      <c r="C198" s="324" t="s">
        <v>3399</v>
      </c>
      <c r="D198" s="190" t="s">
        <v>106</v>
      </c>
      <c r="E198" s="210">
        <v>147684</v>
      </c>
      <c r="F198" s="35">
        <v>41797</v>
      </c>
      <c r="G198" s="34">
        <v>147684</v>
      </c>
      <c r="H198" s="36">
        <f t="shared" si="3"/>
        <v>0</v>
      </c>
      <c r="I198" s="636" t="s">
        <v>21</v>
      </c>
    </row>
    <row r="199" spans="1:9" x14ac:dyDescent="0.25">
      <c r="A199" s="192"/>
      <c r="B199" s="193" t="s">
        <v>2052</v>
      </c>
      <c r="C199" s="324" t="s">
        <v>3399</v>
      </c>
      <c r="D199" s="190" t="s">
        <v>92</v>
      </c>
      <c r="E199" s="210">
        <v>17140</v>
      </c>
      <c r="F199" s="35">
        <v>41795</v>
      </c>
      <c r="G199" s="34">
        <v>17140</v>
      </c>
      <c r="H199" s="36">
        <f t="shared" ref="H199:H262" si="4">E199-G199</f>
        <v>0</v>
      </c>
      <c r="I199" s="636" t="s">
        <v>27</v>
      </c>
    </row>
    <row r="200" spans="1:9" x14ac:dyDescent="0.25">
      <c r="A200" s="192"/>
      <c r="B200" s="193" t="s">
        <v>2053</v>
      </c>
      <c r="C200" s="324" t="s">
        <v>3399</v>
      </c>
      <c r="D200" s="190" t="s">
        <v>269</v>
      </c>
      <c r="E200" s="210">
        <v>11834</v>
      </c>
      <c r="F200" s="39" t="s">
        <v>3479</v>
      </c>
      <c r="G200" s="34">
        <v>11834</v>
      </c>
      <c r="H200" s="36">
        <f t="shared" si="4"/>
        <v>0</v>
      </c>
      <c r="I200" s="636"/>
    </row>
    <row r="201" spans="1:9" x14ac:dyDescent="0.25">
      <c r="A201" s="192"/>
      <c r="B201" s="193" t="s">
        <v>2054</v>
      </c>
      <c r="C201" s="324" t="s">
        <v>3399</v>
      </c>
      <c r="D201" s="190" t="s">
        <v>3480</v>
      </c>
      <c r="E201" s="210">
        <v>2550</v>
      </c>
      <c r="F201" s="35">
        <v>41794</v>
      </c>
      <c r="G201" s="34">
        <v>2550</v>
      </c>
      <c r="H201" s="36">
        <f t="shared" si="4"/>
        <v>0</v>
      </c>
      <c r="I201" s="636" t="s">
        <v>217</v>
      </c>
    </row>
    <row r="202" spans="1:9" x14ac:dyDescent="0.25">
      <c r="A202" s="192"/>
      <c r="B202" s="193" t="s">
        <v>2055</v>
      </c>
      <c r="C202" s="324" t="s">
        <v>3399</v>
      </c>
      <c r="D202" s="190" t="s">
        <v>152</v>
      </c>
      <c r="E202" s="210">
        <v>19585.5</v>
      </c>
      <c r="F202" s="35">
        <v>41794</v>
      </c>
      <c r="G202" s="34">
        <v>19585.5</v>
      </c>
      <c r="H202" s="36">
        <f t="shared" si="4"/>
        <v>0</v>
      </c>
      <c r="I202" s="636"/>
    </row>
    <row r="203" spans="1:9" x14ac:dyDescent="0.25">
      <c r="A203" s="192"/>
      <c r="B203" s="193" t="s">
        <v>2056</v>
      </c>
      <c r="C203" s="324" t="s">
        <v>3399</v>
      </c>
      <c r="D203" s="190" t="s">
        <v>2956</v>
      </c>
      <c r="E203" s="210">
        <v>35087.5</v>
      </c>
      <c r="F203" s="35">
        <v>41794</v>
      </c>
      <c r="G203" s="34">
        <v>35087.5</v>
      </c>
      <c r="H203" s="36">
        <f t="shared" si="4"/>
        <v>0</v>
      </c>
      <c r="I203" s="636" t="s">
        <v>217</v>
      </c>
    </row>
    <row r="204" spans="1:9" x14ac:dyDescent="0.25">
      <c r="A204" s="192"/>
      <c r="B204" s="193" t="s">
        <v>2057</v>
      </c>
      <c r="C204" s="324" t="s">
        <v>3399</v>
      </c>
      <c r="D204" s="190" t="s">
        <v>149</v>
      </c>
      <c r="E204" s="210">
        <v>20821.5</v>
      </c>
      <c r="F204" s="45" t="s">
        <v>3481</v>
      </c>
      <c r="G204" s="34">
        <v>20821.5</v>
      </c>
      <c r="H204" s="36">
        <f t="shared" si="4"/>
        <v>0</v>
      </c>
      <c r="I204" s="636" t="s">
        <v>27</v>
      </c>
    </row>
    <row r="205" spans="1:9" x14ac:dyDescent="0.25">
      <c r="A205" s="192"/>
      <c r="B205" s="193" t="s">
        <v>2058</v>
      </c>
      <c r="C205" s="324" t="s">
        <v>3399</v>
      </c>
      <c r="D205" s="190" t="s">
        <v>27</v>
      </c>
      <c r="E205" s="210">
        <v>11449.5</v>
      </c>
      <c r="F205" s="35">
        <v>41797</v>
      </c>
      <c r="G205" s="34">
        <v>11449.5</v>
      </c>
      <c r="H205" s="18">
        <f t="shared" si="4"/>
        <v>0</v>
      </c>
      <c r="I205" s="636" t="s">
        <v>27</v>
      </c>
    </row>
    <row r="206" spans="1:9" x14ac:dyDescent="0.25">
      <c r="A206" s="192"/>
      <c r="B206" s="193" t="s">
        <v>2059</v>
      </c>
      <c r="C206" s="324" t="s">
        <v>3399</v>
      </c>
      <c r="D206" s="190" t="s">
        <v>123</v>
      </c>
      <c r="E206" s="210">
        <v>6671</v>
      </c>
      <c r="F206" s="35">
        <v>41795</v>
      </c>
      <c r="G206" s="34">
        <v>6671</v>
      </c>
      <c r="H206" s="18">
        <f t="shared" si="4"/>
        <v>0</v>
      </c>
      <c r="I206" s="636"/>
    </row>
    <row r="207" spans="1:9" x14ac:dyDescent="0.25">
      <c r="A207" s="192"/>
      <c r="B207" s="193" t="s">
        <v>2060</v>
      </c>
      <c r="C207" s="324" t="s">
        <v>3399</v>
      </c>
      <c r="D207" s="190" t="s">
        <v>694</v>
      </c>
      <c r="E207" s="210">
        <v>2548.5</v>
      </c>
      <c r="F207" s="35">
        <v>41795</v>
      </c>
      <c r="G207" s="34">
        <v>2548.5</v>
      </c>
      <c r="H207" s="18">
        <f t="shared" si="4"/>
        <v>0</v>
      </c>
      <c r="I207" s="636" t="s">
        <v>27</v>
      </c>
    </row>
    <row r="208" spans="1:9" x14ac:dyDescent="0.25">
      <c r="A208" s="192"/>
      <c r="B208" s="193" t="s">
        <v>2061</v>
      </c>
      <c r="C208" s="324" t="s">
        <v>3399</v>
      </c>
      <c r="D208" s="190" t="s">
        <v>349</v>
      </c>
      <c r="E208" s="210">
        <v>4305.5</v>
      </c>
      <c r="F208" s="45" t="s">
        <v>3482</v>
      </c>
      <c r="G208" s="34">
        <v>4305.5</v>
      </c>
      <c r="H208" s="18">
        <f t="shared" si="4"/>
        <v>0</v>
      </c>
      <c r="I208" s="636"/>
    </row>
    <row r="209" spans="1:9" x14ac:dyDescent="0.25">
      <c r="A209" s="192"/>
      <c r="B209" s="193" t="s">
        <v>2063</v>
      </c>
      <c r="C209" s="324" t="s">
        <v>3399</v>
      </c>
      <c r="D209" s="190" t="s">
        <v>245</v>
      </c>
      <c r="E209" s="210">
        <v>35088.5</v>
      </c>
      <c r="F209" s="35">
        <v>41795</v>
      </c>
      <c r="G209" s="34">
        <v>35088.5</v>
      </c>
      <c r="H209" s="18">
        <f t="shared" si="4"/>
        <v>0</v>
      </c>
      <c r="I209" s="636" t="s">
        <v>27</v>
      </c>
    </row>
    <row r="210" spans="1:9" x14ac:dyDescent="0.25">
      <c r="A210" s="192"/>
      <c r="B210" s="193" t="s">
        <v>2065</v>
      </c>
      <c r="C210" s="324" t="s">
        <v>3399</v>
      </c>
      <c r="D210" s="190" t="s">
        <v>8</v>
      </c>
      <c r="E210" s="210">
        <v>714</v>
      </c>
      <c r="F210" s="35">
        <v>41794</v>
      </c>
      <c r="G210" s="34">
        <v>714</v>
      </c>
      <c r="H210" s="18">
        <f t="shared" si="4"/>
        <v>0</v>
      </c>
      <c r="I210" s="636"/>
    </row>
    <row r="211" spans="1:9" x14ac:dyDescent="0.25">
      <c r="A211" s="192"/>
      <c r="B211" s="193" t="s">
        <v>2066</v>
      </c>
      <c r="C211" s="324" t="s">
        <v>3399</v>
      </c>
      <c r="D211" s="190" t="s">
        <v>11</v>
      </c>
      <c r="E211" s="210">
        <v>40682</v>
      </c>
      <c r="F211" s="39" t="s">
        <v>4056</v>
      </c>
      <c r="G211" s="40">
        <v>40682</v>
      </c>
      <c r="H211" s="18">
        <f t="shared" si="4"/>
        <v>0</v>
      </c>
      <c r="I211" s="636" t="s">
        <v>65</v>
      </c>
    </row>
    <row r="212" spans="1:9" x14ac:dyDescent="0.25">
      <c r="A212" s="192"/>
      <c r="B212" s="193" t="s">
        <v>2067</v>
      </c>
      <c r="C212" s="324" t="s">
        <v>3399</v>
      </c>
      <c r="D212" s="190" t="s">
        <v>101</v>
      </c>
      <c r="E212" s="210">
        <v>38534</v>
      </c>
      <c r="F212" s="38" t="s">
        <v>3483</v>
      </c>
      <c r="G212" s="34">
        <v>38534</v>
      </c>
      <c r="H212" s="18">
        <f t="shared" si="4"/>
        <v>0</v>
      </c>
      <c r="I212" s="636" t="s">
        <v>27</v>
      </c>
    </row>
    <row r="213" spans="1:9" x14ac:dyDescent="0.25">
      <c r="A213" s="192"/>
      <c r="B213" s="193" t="s">
        <v>2068</v>
      </c>
      <c r="C213" s="324" t="s">
        <v>3399</v>
      </c>
      <c r="D213" s="190" t="s">
        <v>310</v>
      </c>
      <c r="E213" s="210">
        <v>66593</v>
      </c>
      <c r="F213" s="304" t="s">
        <v>3484</v>
      </c>
      <c r="G213" s="34">
        <v>66593</v>
      </c>
      <c r="H213" s="18">
        <f t="shared" si="4"/>
        <v>0</v>
      </c>
      <c r="I213" s="636" t="s">
        <v>27</v>
      </c>
    </row>
    <row r="214" spans="1:9" x14ac:dyDescent="0.25">
      <c r="A214" s="192"/>
      <c r="B214" s="193" t="s">
        <v>2069</v>
      </c>
      <c r="C214" s="324" t="s">
        <v>3399</v>
      </c>
      <c r="D214" s="190" t="s">
        <v>55</v>
      </c>
      <c r="E214" s="210">
        <v>5825</v>
      </c>
      <c r="F214" s="35">
        <v>41794</v>
      </c>
      <c r="G214" s="34">
        <v>5825</v>
      </c>
      <c r="H214" s="18">
        <f t="shared" si="4"/>
        <v>0</v>
      </c>
      <c r="I214" s="636"/>
    </row>
    <row r="215" spans="1:9" x14ac:dyDescent="0.25">
      <c r="A215" s="192"/>
      <c r="B215" s="193" t="s">
        <v>2070</v>
      </c>
      <c r="C215" s="324" t="s">
        <v>3399</v>
      </c>
      <c r="D215" s="190" t="s">
        <v>16</v>
      </c>
      <c r="E215" s="210">
        <v>253360</v>
      </c>
      <c r="F215" s="35">
        <v>41816</v>
      </c>
      <c r="G215" s="34">
        <v>253360</v>
      </c>
      <c r="H215" s="18">
        <f t="shared" si="4"/>
        <v>0</v>
      </c>
      <c r="I215" s="636"/>
    </row>
    <row r="216" spans="1:9" x14ac:dyDescent="0.25">
      <c r="A216" s="192"/>
      <c r="B216" s="193" t="s">
        <v>2072</v>
      </c>
      <c r="C216" s="324" t="s">
        <v>3399</v>
      </c>
      <c r="D216" s="190" t="s">
        <v>544</v>
      </c>
      <c r="E216" s="210">
        <v>25751.5</v>
      </c>
      <c r="F216" s="35">
        <v>41795</v>
      </c>
      <c r="G216" s="34">
        <v>25751.5</v>
      </c>
      <c r="H216" s="18">
        <f t="shared" si="4"/>
        <v>0</v>
      </c>
      <c r="I216" s="636" t="s">
        <v>27</v>
      </c>
    </row>
    <row r="217" spans="1:9" x14ac:dyDescent="0.25">
      <c r="A217" s="192"/>
      <c r="B217" s="193" t="s">
        <v>2073</v>
      </c>
      <c r="C217" s="324" t="s">
        <v>3399</v>
      </c>
      <c r="D217" s="190" t="s">
        <v>215</v>
      </c>
      <c r="E217" s="210">
        <v>4336</v>
      </c>
      <c r="F217" s="35">
        <v>41795</v>
      </c>
      <c r="G217" s="34">
        <v>4336</v>
      </c>
      <c r="H217" s="18">
        <f t="shared" si="4"/>
        <v>0</v>
      </c>
      <c r="I217" s="636" t="s">
        <v>27</v>
      </c>
    </row>
    <row r="218" spans="1:9" x14ac:dyDescent="0.25">
      <c r="A218" s="192"/>
      <c r="B218" s="193" t="s">
        <v>2074</v>
      </c>
      <c r="C218" s="324" t="s">
        <v>3399</v>
      </c>
      <c r="D218" s="190" t="s">
        <v>47</v>
      </c>
      <c r="E218" s="210">
        <v>4840</v>
      </c>
      <c r="F218" s="35">
        <v>41794</v>
      </c>
      <c r="G218" s="34">
        <v>4840</v>
      </c>
      <c r="H218" s="18">
        <f t="shared" si="4"/>
        <v>0</v>
      </c>
      <c r="I218" s="636" t="s">
        <v>21</v>
      </c>
    </row>
    <row r="219" spans="1:9" x14ac:dyDescent="0.25">
      <c r="A219" s="192"/>
      <c r="B219" s="193" t="s">
        <v>2077</v>
      </c>
      <c r="C219" s="324" t="s">
        <v>3399</v>
      </c>
      <c r="D219" s="190" t="s">
        <v>62</v>
      </c>
      <c r="E219" s="210">
        <v>21873.5</v>
      </c>
      <c r="F219" s="35">
        <v>41794</v>
      </c>
      <c r="G219" s="34">
        <v>21873.5</v>
      </c>
      <c r="H219" s="18">
        <f t="shared" si="4"/>
        <v>0</v>
      </c>
      <c r="I219" s="636"/>
    </row>
    <row r="220" spans="1:9" x14ac:dyDescent="0.25">
      <c r="A220" s="192"/>
      <c r="B220" s="193" t="s">
        <v>2078</v>
      </c>
      <c r="C220" s="324" t="s">
        <v>3399</v>
      </c>
      <c r="D220" s="190" t="s">
        <v>1607</v>
      </c>
      <c r="E220" s="210">
        <v>4193</v>
      </c>
      <c r="F220" s="35">
        <v>41794</v>
      </c>
      <c r="G220" s="34">
        <v>4193</v>
      </c>
      <c r="H220" s="18">
        <f t="shared" si="4"/>
        <v>0</v>
      </c>
      <c r="I220" s="636" t="s">
        <v>12</v>
      </c>
    </row>
    <row r="221" spans="1:9" x14ac:dyDescent="0.25">
      <c r="A221" s="192"/>
      <c r="B221" s="193" t="s">
        <v>2079</v>
      </c>
      <c r="C221" s="324" t="s">
        <v>3399</v>
      </c>
      <c r="D221" s="190" t="s">
        <v>66</v>
      </c>
      <c r="E221" s="210">
        <v>1694</v>
      </c>
      <c r="F221" s="35">
        <v>41794</v>
      </c>
      <c r="G221" s="34">
        <v>1694</v>
      </c>
      <c r="H221" s="18">
        <f t="shared" si="4"/>
        <v>0</v>
      </c>
      <c r="I221" s="636" t="s">
        <v>12</v>
      </c>
    </row>
    <row r="222" spans="1:9" x14ac:dyDescent="0.25">
      <c r="A222" s="192"/>
      <c r="B222" s="193" t="s">
        <v>2081</v>
      </c>
      <c r="C222" s="324" t="s">
        <v>3399</v>
      </c>
      <c r="D222" s="190" t="s">
        <v>48</v>
      </c>
      <c r="E222" s="210">
        <v>437</v>
      </c>
      <c r="F222" s="35">
        <v>41794</v>
      </c>
      <c r="G222" s="34">
        <v>437</v>
      </c>
      <c r="H222" s="18">
        <f t="shared" si="4"/>
        <v>0</v>
      </c>
      <c r="I222" s="636" t="s">
        <v>12</v>
      </c>
    </row>
    <row r="223" spans="1:9" x14ac:dyDescent="0.25">
      <c r="A223" s="192"/>
      <c r="B223" s="193" t="s">
        <v>2082</v>
      </c>
      <c r="C223" s="324" t="s">
        <v>3399</v>
      </c>
      <c r="D223" s="190" t="s">
        <v>244</v>
      </c>
      <c r="E223" s="210">
        <v>28185</v>
      </c>
      <c r="F223" s="304" t="s">
        <v>3485</v>
      </c>
      <c r="G223" s="34">
        <v>28185</v>
      </c>
      <c r="H223" s="18">
        <f t="shared" si="4"/>
        <v>0</v>
      </c>
      <c r="I223" s="636" t="s">
        <v>27</v>
      </c>
    </row>
    <row r="224" spans="1:9" x14ac:dyDescent="0.25">
      <c r="A224" s="192"/>
      <c r="B224" s="193" t="s">
        <v>2083</v>
      </c>
      <c r="C224" s="324" t="s">
        <v>3399</v>
      </c>
      <c r="D224" s="190" t="s">
        <v>110</v>
      </c>
      <c r="E224" s="210">
        <v>40662</v>
      </c>
      <c r="F224" s="35">
        <v>41803</v>
      </c>
      <c r="G224" s="34">
        <v>40662</v>
      </c>
      <c r="H224" s="18">
        <f t="shared" si="4"/>
        <v>0</v>
      </c>
      <c r="I224" s="636" t="s">
        <v>30</v>
      </c>
    </row>
    <row r="225" spans="1:9" x14ac:dyDescent="0.25">
      <c r="A225" s="192"/>
      <c r="B225" s="193" t="s">
        <v>2084</v>
      </c>
      <c r="C225" s="324" t="s">
        <v>3399</v>
      </c>
      <c r="D225" s="190" t="s">
        <v>3486</v>
      </c>
      <c r="E225" s="210">
        <v>11964.5</v>
      </c>
      <c r="F225" s="35">
        <v>41795</v>
      </c>
      <c r="G225" s="34">
        <v>11964.5</v>
      </c>
      <c r="H225" s="18">
        <f t="shared" si="4"/>
        <v>0</v>
      </c>
      <c r="I225" s="636" t="s">
        <v>27</v>
      </c>
    </row>
    <row r="226" spans="1:9" x14ac:dyDescent="0.25">
      <c r="A226" s="192"/>
      <c r="B226" s="193" t="s">
        <v>2085</v>
      </c>
      <c r="C226" s="324" t="s">
        <v>3399</v>
      </c>
      <c r="D226" s="190" t="s">
        <v>1778</v>
      </c>
      <c r="E226" s="210">
        <v>1182</v>
      </c>
      <c r="F226" s="35">
        <v>41795</v>
      </c>
      <c r="G226" s="34">
        <v>1182</v>
      </c>
      <c r="H226" s="18">
        <f t="shared" si="4"/>
        <v>0</v>
      </c>
      <c r="I226" s="636" t="s">
        <v>30</v>
      </c>
    </row>
    <row r="227" spans="1:9" x14ac:dyDescent="0.25">
      <c r="A227" s="192"/>
      <c r="B227" s="193" t="s">
        <v>2087</v>
      </c>
      <c r="C227" s="324" t="s">
        <v>3399</v>
      </c>
      <c r="D227" s="190" t="s">
        <v>57</v>
      </c>
      <c r="E227" s="210">
        <v>1040</v>
      </c>
      <c r="F227" s="35">
        <v>41795</v>
      </c>
      <c r="G227" s="34">
        <v>1040</v>
      </c>
      <c r="H227" s="18">
        <f t="shared" si="4"/>
        <v>0</v>
      </c>
      <c r="I227" s="636" t="s">
        <v>30</v>
      </c>
    </row>
    <row r="228" spans="1:9" x14ac:dyDescent="0.25">
      <c r="A228" s="192"/>
      <c r="B228" s="193" t="s">
        <v>2088</v>
      </c>
      <c r="C228" s="324" t="s">
        <v>3399</v>
      </c>
      <c r="D228" s="190" t="s">
        <v>22</v>
      </c>
      <c r="E228" s="210">
        <v>4128</v>
      </c>
      <c r="F228" s="35">
        <v>41794</v>
      </c>
      <c r="G228" s="34">
        <v>4128</v>
      </c>
      <c r="H228" s="18">
        <f t="shared" si="4"/>
        <v>0</v>
      </c>
      <c r="I228" s="636"/>
    </row>
    <row r="229" spans="1:9" x14ac:dyDescent="0.25">
      <c r="A229" s="192"/>
      <c r="B229" s="193" t="s">
        <v>2089</v>
      </c>
      <c r="C229" s="324" t="s">
        <v>3399</v>
      </c>
      <c r="D229" s="190" t="s">
        <v>338</v>
      </c>
      <c r="E229" s="210">
        <v>440</v>
      </c>
      <c r="F229" s="35">
        <v>41795</v>
      </c>
      <c r="G229" s="34">
        <v>440</v>
      </c>
      <c r="H229" s="18">
        <f t="shared" si="4"/>
        <v>0</v>
      </c>
      <c r="I229" s="636" t="s">
        <v>30</v>
      </c>
    </row>
    <row r="230" spans="1:9" x14ac:dyDescent="0.25">
      <c r="A230" s="192"/>
      <c r="B230" s="193" t="s">
        <v>2090</v>
      </c>
      <c r="C230" s="324" t="s">
        <v>3399</v>
      </c>
      <c r="D230" s="190" t="s">
        <v>287</v>
      </c>
      <c r="E230" s="210">
        <v>2719.5</v>
      </c>
      <c r="F230" s="326" t="s">
        <v>3487</v>
      </c>
      <c r="G230" s="34">
        <v>2719.5</v>
      </c>
      <c r="H230" s="18">
        <f t="shared" si="4"/>
        <v>0</v>
      </c>
      <c r="I230" s="636" t="s">
        <v>30</v>
      </c>
    </row>
    <row r="231" spans="1:9" x14ac:dyDescent="0.25">
      <c r="A231" s="192"/>
      <c r="B231" s="193" t="s">
        <v>2091</v>
      </c>
      <c r="C231" s="324" t="s">
        <v>3399</v>
      </c>
      <c r="D231" s="190" t="s">
        <v>215</v>
      </c>
      <c r="E231" s="210">
        <v>586</v>
      </c>
      <c r="F231" s="35">
        <v>41794</v>
      </c>
      <c r="G231" s="34">
        <v>586</v>
      </c>
      <c r="H231" s="18">
        <f t="shared" si="4"/>
        <v>0</v>
      </c>
      <c r="I231" s="636"/>
    </row>
    <row r="232" spans="1:9" x14ac:dyDescent="0.25">
      <c r="A232" s="192"/>
      <c r="B232" s="193" t="s">
        <v>2092</v>
      </c>
      <c r="C232" s="324" t="s">
        <v>3399</v>
      </c>
      <c r="D232" s="190" t="s">
        <v>35</v>
      </c>
      <c r="E232" s="210">
        <v>3185</v>
      </c>
      <c r="F232" s="35">
        <v>41795</v>
      </c>
      <c r="G232" s="34">
        <v>3185</v>
      </c>
      <c r="H232" s="18">
        <f t="shared" si="4"/>
        <v>0</v>
      </c>
      <c r="I232" s="636" t="s">
        <v>30</v>
      </c>
    </row>
    <row r="233" spans="1:9" x14ac:dyDescent="0.25">
      <c r="A233" s="192"/>
      <c r="B233" s="193" t="s">
        <v>2093</v>
      </c>
      <c r="C233" s="324" t="s">
        <v>3399</v>
      </c>
      <c r="D233" s="190" t="s">
        <v>124</v>
      </c>
      <c r="E233" s="210">
        <v>6756</v>
      </c>
      <c r="F233" s="35">
        <v>41795</v>
      </c>
      <c r="G233" s="34">
        <v>6756</v>
      </c>
      <c r="H233" s="18">
        <f t="shared" si="4"/>
        <v>0</v>
      </c>
      <c r="I233" s="636" t="s">
        <v>30</v>
      </c>
    </row>
    <row r="234" spans="1:9" x14ac:dyDescent="0.25">
      <c r="A234" s="192"/>
      <c r="B234" s="193" t="s">
        <v>2094</v>
      </c>
      <c r="C234" s="324" t="s">
        <v>3399</v>
      </c>
      <c r="D234" s="190" t="s">
        <v>8</v>
      </c>
      <c r="E234" s="210">
        <v>3182</v>
      </c>
      <c r="F234" s="35">
        <v>41794</v>
      </c>
      <c r="G234" s="34">
        <v>3182</v>
      </c>
      <c r="H234" s="18">
        <f t="shared" si="4"/>
        <v>0</v>
      </c>
      <c r="I234" s="636"/>
    </row>
    <row r="235" spans="1:9" x14ac:dyDescent="0.25">
      <c r="A235" s="192"/>
      <c r="B235" s="193" t="s">
        <v>2095</v>
      </c>
      <c r="C235" s="324" t="s">
        <v>3399</v>
      </c>
      <c r="D235" s="190" t="s">
        <v>41</v>
      </c>
      <c r="E235" s="210">
        <v>13266</v>
      </c>
      <c r="F235" s="35">
        <v>41795</v>
      </c>
      <c r="G235" s="34">
        <v>13266</v>
      </c>
      <c r="H235" s="18">
        <f t="shared" si="4"/>
        <v>0</v>
      </c>
      <c r="I235" s="636" t="s">
        <v>30</v>
      </c>
    </row>
    <row r="236" spans="1:9" x14ac:dyDescent="0.25">
      <c r="A236" s="192"/>
      <c r="B236" s="193" t="s">
        <v>2097</v>
      </c>
      <c r="C236" s="324" t="s">
        <v>3399</v>
      </c>
      <c r="D236" s="190" t="s">
        <v>136</v>
      </c>
      <c r="E236" s="210">
        <v>571</v>
      </c>
      <c r="F236" s="35">
        <v>41794</v>
      </c>
      <c r="G236" s="34">
        <v>571</v>
      </c>
      <c r="H236" s="18">
        <f t="shared" si="4"/>
        <v>0</v>
      </c>
      <c r="I236" s="636"/>
    </row>
    <row r="237" spans="1:9" x14ac:dyDescent="0.25">
      <c r="A237" s="192"/>
      <c r="B237" s="193" t="s">
        <v>2098</v>
      </c>
      <c r="C237" s="324" t="s">
        <v>3399</v>
      </c>
      <c r="D237" s="190" t="s">
        <v>54</v>
      </c>
      <c r="E237" s="210">
        <v>39404</v>
      </c>
      <c r="F237" s="35">
        <v>41795</v>
      </c>
      <c r="G237" s="34">
        <v>39404</v>
      </c>
      <c r="H237" s="18">
        <f t="shared" si="4"/>
        <v>0</v>
      </c>
      <c r="I237" s="636" t="s">
        <v>30</v>
      </c>
    </row>
    <row r="238" spans="1:9" x14ac:dyDescent="0.25">
      <c r="A238" s="192"/>
      <c r="B238" s="193" t="s">
        <v>2100</v>
      </c>
      <c r="C238" s="324" t="s">
        <v>3399</v>
      </c>
      <c r="D238" s="190" t="s">
        <v>88</v>
      </c>
      <c r="E238" s="210">
        <v>2939.5</v>
      </c>
      <c r="F238" s="35">
        <v>41795</v>
      </c>
      <c r="G238" s="34">
        <v>2939.5</v>
      </c>
      <c r="H238" s="18">
        <f t="shared" si="4"/>
        <v>0</v>
      </c>
      <c r="I238" s="636" t="s">
        <v>27</v>
      </c>
    </row>
    <row r="239" spans="1:9" x14ac:dyDescent="0.25">
      <c r="A239" s="192"/>
      <c r="B239" s="193" t="s">
        <v>2102</v>
      </c>
      <c r="C239" s="324" t="s">
        <v>3399</v>
      </c>
      <c r="D239" s="190" t="s">
        <v>2409</v>
      </c>
      <c r="E239" s="210">
        <v>2371</v>
      </c>
      <c r="F239" s="39" t="s">
        <v>3488</v>
      </c>
      <c r="G239" s="34">
        <v>2371</v>
      </c>
      <c r="H239" s="18">
        <f t="shared" si="4"/>
        <v>0</v>
      </c>
      <c r="I239" s="636" t="s">
        <v>30</v>
      </c>
    </row>
    <row r="240" spans="1:9" x14ac:dyDescent="0.25">
      <c r="A240" s="192"/>
      <c r="B240" s="193" t="s">
        <v>2103</v>
      </c>
      <c r="C240" s="324" t="s">
        <v>3399</v>
      </c>
      <c r="D240" s="190" t="s">
        <v>119</v>
      </c>
      <c r="E240" s="210">
        <v>2853</v>
      </c>
      <c r="F240" s="35">
        <v>41794</v>
      </c>
      <c r="G240" s="34">
        <v>2853</v>
      </c>
      <c r="H240" s="18">
        <f t="shared" si="4"/>
        <v>0</v>
      </c>
      <c r="I240" s="636" t="s">
        <v>12</v>
      </c>
    </row>
    <row r="241" spans="1:9" x14ac:dyDescent="0.25">
      <c r="A241" s="192"/>
      <c r="B241" s="193" t="s">
        <v>2104</v>
      </c>
      <c r="C241" s="324" t="s">
        <v>3399</v>
      </c>
      <c r="D241" s="190" t="s">
        <v>29</v>
      </c>
      <c r="E241" s="210">
        <v>3355</v>
      </c>
      <c r="F241" s="35">
        <v>41795</v>
      </c>
      <c r="G241" s="34">
        <v>3355</v>
      </c>
      <c r="H241" s="18">
        <f t="shared" si="4"/>
        <v>0</v>
      </c>
      <c r="I241" s="636" t="s">
        <v>30</v>
      </c>
    </row>
    <row r="242" spans="1:9" x14ac:dyDescent="0.25">
      <c r="A242" s="192"/>
      <c r="B242" s="193" t="s">
        <v>2106</v>
      </c>
      <c r="C242" s="324" t="s">
        <v>3399</v>
      </c>
      <c r="D242" s="190" t="s">
        <v>99</v>
      </c>
      <c r="E242" s="210">
        <v>925.4</v>
      </c>
      <c r="F242" s="35">
        <v>41795</v>
      </c>
      <c r="G242" s="34">
        <v>925.4</v>
      </c>
      <c r="H242" s="18">
        <f t="shared" si="4"/>
        <v>0</v>
      </c>
      <c r="I242" s="636" t="s">
        <v>27</v>
      </c>
    </row>
    <row r="243" spans="1:9" x14ac:dyDescent="0.25">
      <c r="A243" s="192"/>
      <c r="B243" s="193" t="s">
        <v>2107</v>
      </c>
      <c r="C243" s="324" t="s">
        <v>3399</v>
      </c>
      <c r="D243" s="190" t="s">
        <v>8</v>
      </c>
      <c r="E243" s="210">
        <v>2130</v>
      </c>
      <c r="F243" s="35">
        <v>41794</v>
      </c>
      <c r="G243" s="34">
        <v>2130</v>
      </c>
      <c r="H243" s="18">
        <f t="shared" si="4"/>
        <v>0</v>
      </c>
      <c r="I243" s="636"/>
    </row>
    <row r="244" spans="1:9" x14ac:dyDescent="0.25">
      <c r="A244" s="192"/>
      <c r="B244" s="193" t="s">
        <v>2109</v>
      </c>
      <c r="C244" s="324" t="s">
        <v>3399</v>
      </c>
      <c r="D244" s="190" t="s">
        <v>8</v>
      </c>
      <c r="E244" s="210">
        <v>488</v>
      </c>
      <c r="F244" s="35">
        <v>41794</v>
      </c>
      <c r="G244" s="34">
        <v>488</v>
      </c>
      <c r="H244" s="18">
        <f t="shared" si="4"/>
        <v>0</v>
      </c>
      <c r="I244" s="636"/>
    </row>
    <row r="245" spans="1:9" x14ac:dyDescent="0.25">
      <c r="A245" s="192"/>
      <c r="B245" s="193" t="s">
        <v>2110</v>
      </c>
      <c r="C245" s="324" t="s">
        <v>3399</v>
      </c>
      <c r="D245" s="190" t="s">
        <v>36</v>
      </c>
      <c r="E245" s="210">
        <v>20293</v>
      </c>
      <c r="F245" s="35">
        <v>41794</v>
      </c>
      <c r="G245" s="34">
        <v>20293</v>
      </c>
      <c r="H245" s="18">
        <f t="shared" si="4"/>
        <v>0</v>
      </c>
      <c r="I245" s="636"/>
    </row>
    <row r="246" spans="1:9" x14ac:dyDescent="0.25">
      <c r="A246" s="192"/>
      <c r="B246" s="193" t="s">
        <v>2112</v>
      </c>
      <c r="C246" s="324" t="s">
        <v>3399</v>
      </c>
      <c r="D246" s="190" t="s">
        <v>3489</v>
      </c>
      <c r="E246" s="210">
        <v>6843</v>
      </c>
      <c r="F246" s="35">
        <v>41795</v>
      </c>
      <c r="G246" s="34">
        <v>6843</v>
      </c>
      <c r="H246" s="18">
        <f t="shared" si="4"/>
        <v>0</v>
      </c>
      <c r="I246" s="636" t="s">
        <v>27</v>
      </c>
    </row>
    <row r="247" spans="1:9" x14ac:dyDescent="0.25">
      <c r="A247" s="192"/>
      <c r="B247" s="193" t="s">
        <v>2115</v>
      </c>
      <c r="C247" s="324" t="s">
        <v>3399</v>
      </c>
      <c r="D247" s="190" t="s">
        <v>130</v>
      </c>
      <c r="E247" s="210">
        <v>6932</v>
      </c>
      <c r="F247" s="35">
        <v>41796</v>
      </c>
      <c r="G247" s="34">
        <v>6932</v>
      </c>
      <c r="H247" s="18">
        <f t="shared" si="4"/>
        <v>0</v>
      </c>
      <c r="I247" s="636" t="s">
        <v>21</v>
      </c>
    </row>
    <row r="248" spans="1:9" x14ac:dyDescent="0.25">
      <c r="A248" s="192"/>
      <c r="B248" s="193" t="s">
        <v>2117</v>
      </c>
      <c r="C248" s="324" t="s">
        <v>3399</v>
      </c>
      <c r="D248" s="190" t="s">
        <v>366</v>
      </c>
      <c r="E248" s="210">
        <v>2622</v>
      </c>
      <c r="F248" s="35">
        <v>41794</v>
      </c>
      <c r="G248" s="34">
        <v>2622</v>
      </c>
      <c r="H248" s="18">
        <f t="shared" si="4"/>
        <v>0</v>
      </c>
      <c r="I248" s="636" t="s">
        <v>21</v>
      </c>
    </row>
    <row r="249" spans="1:9" x14ac:dyDescent="0.25">
      <c r="A249" s="192"/>
      <c r="B249" s="193" t="s">
        <v>2118</v>
      </c>
      <c r="C249" s="324" t="s">
        <v>3399</v>
      </c>
      <c r="D249" s="190" t="s">
        <v>3163</v>
      </c>
      <c r="E249" s="210">
        <v>14043.5</v>
      </c>
      <c r="F249" s="35">
        <v>41802</v>
      </c>
      <c r="G249" s="34">
        <v>14043.5</v>
      </c>
      <c r="H249" s="18">
        <f t="shared" si="4"/>
        <v>0</v>
      </c>
      <c r="I249" s="636" t="s">
        <v>21</v>
      </c>
    </row>
    <row r="250" spans="1:9" x14ac:dyDescent="0.25">
      <c r="A250" s="192"/>
      <c r="B250" s="193" t="s">
        <v>2119</v>
      </c>
      <c r="C250" s="324" t="s">
        <v>3399</v>
      </c>
      <c r="D250" s="190" t="s">
        <v>8</v>
      </c>
      <c r="E250" s="210">
        <v>755</v>
      </c>
      <c r="F250" s="35">
        <v>41794</v>
      </c>
      <c r="G250" s="34">
        <v>755</v>
      </c>
      <c r="H250" s="18">
        <f t="shared" si="4"/>
        <v>0</v>
      </c>
      <c r="I250" s="636"/>
    </row>
    <row r="251" spans="1:9" x14ac:dyDescent="0.25">
      <c r="A251" s="192"/>
      <c r="B251" s="193" t="s">
        <v>2121</v>
      </c>
      <c r="C251" s="324" t="s">
        <v>3399</v>
      </c>
      <c r="D251" s="190" t="s">
        <v>60</v>
      </c>
      <c r="E251" s="210">
        <v>4668</v>
      </c>
      <c r="F251" s="38" t="s">
        <v>3490</v>
      </c>
      <c r="G251" s="34">
        <v>4668</v>
      </c>
      <c r="H251" s="18">
        <f t="shared" si="4"/>
        <v>0</v>
      </c>
      <c r="I251" s="636"/>
    </row>
    <row r="252" spans="1:9" x14ac:dyDescent="0.25">
      <c r="A252" s="192"/>
      <c r="B252" s="193" t="s">
        <v>2122</v>
      </c>
      <c r="C252" s="324" t="s">
        <v>3399</v>
      </c>
      <c r="D252" s="190" t="s">
        <v>1081</v>
      </c>
      <c r="E252" s="210">
        <v>5377</v>
      </c>
      <c r="F252" s="35">
        <v>41794</v>
      </c>
      <c r="G252" s="42">
        <v>5377</v>
      </c>
      <c r="H252" s="18">
        <f t="shared" si="4"/>
        <v>0</v>
      </c>
      <c r="I252" s="621"/>
    </row>
    <row r="253" spans="1:9" x14ac:dyDescent="0.25">
      <c r="A253" s="192"/>
      <c r="B253" s="193" t="s">
        <v>2123</v>
      </c>
      <c r="C253" s="324" t="s">
        <v>3399</v>
      </c>
      <c r="D253" s="190" t="s">
        <v>133</v>
      </c>
      <c r="E253" s="210">
        <v>26790</v>
      </c>
      <c r="F253" s="45" t="s">
        <v>3491</v>
      </c>
      <c r="G253" s="42">
        <v>26790</v>
      </c>
      <c r="H253" s="18">
        <f t="shared" si="4"/>
        <v>0</v>
      </c>
      <c r="I253" s="621"/>
    </row>
    <row r="254" spans="1:9" x14ac:dyDescent="0.25">
      <c r="A254" s="192"/>
      <c r="B254" s="193" t="s">
        <v>2124</v>
      </c>
      <c r="C254" s="324" t="s">
        <v>3399</v>
      </c>
      <c r="D254" s="190" t="s">
        <v>99</v>
      </c>
      <c r="E254" s="210">
        <v>2464</v>
      </c>
      <c r="F254" s="35">
        <v>41795</v>
      </c>
      <c r="G254" s="42">
        <v>2464</v>
      </c>
      <c r="H254" s="18">
        <f t="shared" si="4"/>
        <v>0</v>
      </c>
      <c r="I254" s="621" t="s">
        <v>217</v>
      </c>
    </row>
    <row r="255" spans="1:9" x14ac:dyDescent="0.25">
      <c r="A255" s="192"/>
      <c r="B255" s="193" t="s">
        <v>2125</v>
      </c>
      <c r="C255" s="324" t="s">
        <v>3399</v>
      </c>
      <c r="D255" s="190" t="s">
        <v>304</v>
      </c>
      <c r="E255" s="210">
        <v>18705</v>
      </c>
      <c r="F255" s="53" t="s">
        <v>3492</v>
      </c>
      <c r="G255" s="42">
        <v>18705</v>
      </c>
      <c r="H255" s="18">
        <f t="shared" si="4"/>
        <v>0</v>
      </c>
      <c r="I255" s="621" t="s">
        <v>217</v>
      </c>
    </row>
    <row r="256" spans="1:9" x14ac:dyDescent="0.25">
      <c r="A256" s="192"/>
      <c r="B256" s="193" t="s">
        <v>2126</v>
      </c>
      <c r="C256" s="324" t="s">
        <v>3399</v>
      </c>
      <c r="D256" s="190" t="s">
        <v>144</v>
      </c>
      <c r="E256" s="210">
        <v>3146.5</v>
      </c>
      <c r="F256" s="35">
        <v>41795</v>
      </c>
      <c r="G256" s="42">
        <v>3146.5</v>
      </c>
      <c r="H256" s="18">
        <f t="shared" si="4"/>
        <v>0</v>
      </c>
      <c r="I256" s="621" t="s">
        <v>217</v>
      </c>
    </row>
    <row r="257" spans="1:9" x14ac:dyDescent="0.25">
      <c r="A257" s="192"/>
      <c r="B257" s="193" t="s">
        <v>2127</v>
      </c>
      <c r="C257" s="324" t="s">
        <v>3399</v>
      </c>
      <c r="D257" s="190" t="s">
        <v>78</v>
      </c>
      <c r="E257" s="210">
        <v>2666</v>
      </c>
      <c r="F257" s="35">
        <v>41795</v>
      </c>
      <c r="G257" s="42">
        <v>2666</v>
      </c>
      <c r="H257" s="18">
        <f t="shared" si="4"/>
        <v>0</v>
      </c>
      <c r="I257" s="621" t="s">
        <v>217</v>
      </c>
    </row>
    <row r="258" spans="1:9" x14ac:dyDescent="0.25">
      <c r="A258" s="192"/>
      <c r="B258" s="193" t="s">
        <v>2128</v>
      </c>
      <c r="C258" s="324" t="s">
        <v>3399</v>
      </c>
      <c r="D258" s="190" t="s">
        <v>51</v>
      </c>
      <c r="E258" s="210">
        <v>2226</v>
      </c>
      <c r="F258" s="35">
        <v>41795</v>
      </c>
      <c r="G258" s="42">
        <v>2226</v>
      </c>
      <c r="H258" s="18">
        <f t="shared" si="4"/>
        <v>0</v>
      </c>
      <c r="I258" s="621" t="s">
        <v>217</v>
      </c>
    </row>
    <row r="259" spans="1:9" x14ac:dyDescent="0.25">
      <c r="A259" s="192"/>
      <c r="B259" s="193" t="s">
        <v>2129</v>
      </c>
      <c r="C259" s="324" t="s">
        <v>3399</v>
      </c>
      <c r="D259" s="190" t="s">
        <v>163</v>
      </c>
      <c r="E259" s="210">
        <v>3725.5</v>
      </c>
      <c r="F259" s="35">
        <v>41794</v>
      </c>
      <c r="G259" s="42">
        <v>3725.5</v>
      </c>
      <c r="H259" s="18">
        <f t="shared" si="4"/>
        <v>0</v>
      </c>
      <c r="I259" s="621"/>
    </row>
    <row r="260" spans="1:9" x14ac:dyDescent="0.25">
      <c r="A260" s="192"/>
      <c r="B260" s="193" t="s">
        <v>2130</v>
      </c>
      <c r="C260" s="324" t="s">
        <v>3399</v>
      </c>
      <c r="D260" s="190" t="s">
        <v>19</v>
      </c>
      <c r="E260" s="210">
        <v>326126.03999999998</v>
      </c>
      <c r="F260" s="338" t="s">
        <v>4907</v>
      </c>
      <c r="G260" s="42">
        <f>61446.7+138500+78530+47649.34</f>
        <v>326126.04000000004</v>
      </c>
      <c r="H260" s="18">
        <f t="shared" si="4"/>
        <v>0</v>
      </c>
      <c r="I260" s="621"/>
    </row>
    <row r="261" spans="1:9" x14ac:dyDescent="0.25">
      <c r="A261" s="187"/>
      <c r="B261" s="193" t="s">
        <v>2131</v>
      </c>
      <c r="C261" s="324" t="s">
        <v>3399</v>
      </c>
      <c r="D261" s="190" t="s">
        <v>11</v>
      </c>
      <c r="E261" s="210">
        <v>34113.5</v>
      </c>
      <c r="F261" s="38">
        <v>41829</v>
      </c>
      <c r="G261" s="219">
        <v>34113.5</v>
      </c>
      <c r="H261" s="18">
        <f t="shared" si="4"/>
        <v>0</v>
      </c>
      <c r="I261" s="621"/>
    </row>
    <row r="262" spans="1:9" x14ac:dyDescent="0.25">
      <c r="A262" s="187"/>
      <c r="B262" s="193" t="s">
        <v>2132</v>
      </c>
      <c r="C262" s="324" t="s">
        <v>3399</v>
      </c>
      <c r="D262" s="190" t="s">
        <v>39</v>
      </c>
      <c r="E262" s="210">
        <v>2200</v>
      </c>
      <c r="F262" s="58">
        <v>41885</v>
      </c>
      <c r="G262" s="62">
        <v>2200</v>
      </c>
      <c r="H262" s="18">
        <f t="shared" si="4"/>
        <v>0</v>
      </c>
      <c r="I262" s="621"/>
    </row>
    <row r="263" spans="1:9" x14ac:dyDescent="0.25">
      <c r="A263" s="187"/>
      <c r="B263" s="193" t="s">
        <v>2134</v>
      </c>
      <c r="C263" s="324" t="s">
        <v>3399</v>
      </c>
      <c r="D263" s="190" t="s">
        <v>39</v>
      </c>
      <c r="E263" s="210">
        <v>31989.5</v>
      </c>
      <c r="F263" s="35">
        <v>41796</v>
      </c>
      <c r="G263" s="42">
        <v>31989.5</v>
      </c>
      <c r="H263" s="18">
        <f t="shared" ref="H263:H326" si="5">E263-G263</f>
        <v>0</v>
      </c>
      <c r="I263" s="621"/>
    </row>
    <row r="264" spans="1:9" x14ac:dyDescent="0.25">
      <c r="A264" s="223"/>
      <c r="B264" s="193" t="s">
        <v>2135</v>
      </c>
      <c r="C264" s="324" t="s">
        <v>3399</v>
      </c>
      <c r="D264" s="190" t="s">
        <v>28</v>
      </c>
      <c r="E264" s="210">
        <v>5277</v>
      </c>
      <c r="F264" s="35">
        <v>41794</v>
      </c>
      <c r="G264" s="42">
        <v>5277</v>
      </c>
      <c r="H264" s="18">
        <f t="shared" si="5"/>
        <v>0</v>
      </c>
      <c r="I264" s="621"/>
    </row>
    <row r="265" spans="1:9" x14ac:dyDescent="0.25">
      <c r="A265" s="192"/>
      <c r="B265" s="193" t="s">
        <v>2136</v>
      </c>
      <c r="C265" s="324" t="s">
        <v>3399</v>
      </c>
      <c r="D265" s="190" t="s">
        <v>115</v>
      </c>
      <c r="E265" s="210">
        <v>2050</v>
      </c>
      <c r="F265" s="35">
        <v>41794</v>
      </c>
      <c r="G265" s="42">
        <v>2050</v>
      </c>
      <c r="H265" s="18">
        <f t="shared" si="5"/>
        <v>0</v>
      </c>
      <c r="I265" s="621"/>
    </row>
    <row r="266" spans="1:9" x14ac:dyDescent="0.25">
      <c r="A266" s="192"/>
      <c r="B266" s="193" t="s">
        <v>2137</v>
      </c>
      <c r="C266" s="324" t="s">
        <v>3399</v>
      </c>
      <c r="D266" s="190" t="s">
        <v>330</v>
      </c>
      <c r="E266" s="210">
        <v>4586.5</v>
      </c>
      <c r="F266" s="35">
        <v>41795</v>
      </c>
      <c r="G266" s="42">
        <v>4586.5</v>
      </c>
      <c r="H266" s="18">
        <f t="shared" si="5"/>
        <v>0</v>
      </c>
      <c r="I266" s="621" t="s">
        <v>12</v>
      </c>
    </row>
    <row r="267" spans="1:9" x14ac:dyDescent="0.25">
      <c r="A267" s="192"/>
      <c r="B267" s="193" t="s">
        <v>2138</v>
      </c>
      <c r="C267" s="324" t="s">
        <v>3399</v>
      </c>
      <c r="D267" s="20" t="s">
        <v>3310</v>
      </c>
      <c r="E267" s="213">
        <v>280.60000000000002</v>
      </c>
      <c r="F267" s="35">
        <v>41794</v>
      </c>
      <c r="G267" s="42">
        <v>280.60000000000002</v>
      </c>
      <c r="H267" s="18">
        <f t="shared" si="5"/>
        <v>0</v>
      </c>
      <c r="I267" s="622"/>
    </row>
    <row r="268" spans="1:9" x14ac:dyDescent="0.25">
      <c r="A268" s="192"/>
      <c r="B268" s="193" t="s">
        <v>2139</v>
      </c>
      <c r="C268" s="324" t="s">
        <v>3399</v>
      </c>
      <c r="D268" s="190" t="s">
        <v>16</v>
      </c>
      <c r="E268" s="210">
        <v>13350</v>
      </c>
      <c r="F268" s="35">
        <v>41816</v>
      </c>
      <c r="G268" s="42">
        <v>13350</v>
      </c>
      <c r="H268" s="18">
        <f t="shared" si="5"/>
        <v>0</v>
      </c>
      <c r="I268" s="621"/>
    </row>
    <row r="269" spans="1:9" x14ac:dyDescent="0.25">
      <c r="A269" s="192"/>
      <c r="B269" s="193" t="s">
        <v>2140</v>
      </c>
      <c r="C269" s="324" t="s">
        <v>3399</v>
      </c>
      <c r="D269" s="190" t="s">
        <v>110</v>
      </c>
      <c r="E269" s="210">
        <v>42606</v>
      </c>
      <c r="F269" s="35">
        <v>41803</v>
      </c>
      <c r="G269" s="42">
        <v>42606</v>
      </c>
      <c r="H269" s="18">
        <f t="shared" si="5"/>
        <v>0</v>
      </c>
      <c r="I269" s="621" t="s">
        <v>12</v>
      </c>
    </row>
    <row r="270" spans="1:9" x14ac:dyDescent="0.25">
      <c r="A270" s="192"/>
      <c r="B270" s="193" t="s">
        <v>2141</v>
      </c>
      <c r="C270" s="324" t="s">
        <v>3399</v>
      </c>
      <c r="D270" s="190" t="s">
        <v>137</v>
      </c>
      <c r="E270" s="210">
        <v>4088</v>
      </c>
      <c r="F270" s="35">
        <v>41794</v>
      </c>
      <c r="G270" s="42">
        <v>4088</v>
      </c>
      <c r="H270" s="18">
        <f t="shared" si="5"/>
        <v>0</v>
      </c>
      <c r="I270" s="621"/>
    </row>
    <row r="271" spans="1:9" x14ac:dyDescent="0.25">
      <c r="A271" s="192"/>
      <c r="B271" s="193" t="s">
        <v>2142</v>
      </c>
      <c r="C271" s="324" t="s">
        <v>3399</v>
      </c>
      <c r="D271" s="190" t="s">
        <v>3312</v>
      </c>
      <c r="E271" s="210">
        <v>8391.5</v>
      </c>
      <c r="F271" s="35">
        <v>41795</v>
      </c>
      <c r="G271" s="42">
        <v>8391.5</v>
      </c>
      <c r="H271" s="18">
        <f t="shared" si="5"/>
        <v>0</v>
      </c>
      <c r="I271" s="621" t="s">
        <v>65</v>
      </c>
    </row>
    <row r="272" spans="1:9" x14ac:dyDescent="0.25">
      <c r="A272" s="192"/>
      <c r="B272" s="193" t="s">
        <v>2143</v>
      </c>
      <c r="C272" s="324" t="s">
        <v>3399</v>
      </c>
      <c r="D272" s="190" t="s">
        <v>8</v>
      </c>
      <c r="E272" s="210">
        <v>498</v>
      </c>
      <c r="F272" s="35">
        <v>41794</v>
      </c>
      <c r="G272" s="42">
        <v>498</v>
      </c>
      <c r="H272" s="18">
        <f t="shared" si="5"/>
        <v>0</v>
      </c>
      <c r="I272" s="621"/>
    </row>
    <row r="273" spans="1:9" x14ac:dyDescent="0.25">
      <c r="A273" s="192"/>
      <c r="B273" s="193" t="s">
        <v>2144</v>
      </c>
      <c r="C273" s="324" t="s">
        <v>3399</v>
      </c>
      <c r="D273" s="190" t="s">
        <v>11</v>
      </c>
      <c r="E273" s="210">
        <v>149</v>
      </c>
      <c r="F273" s="38">
        <v>41829</v>
      </c>
      <c r="G273" s="219">
        <v>149</v>
      </c>
      <c r="H273" s="18">
        <f t="shared" si="5"/>
        <v>0</v>
      </c>
      <c r="I273" s="621" t="s">
        <v>65</v>
      </c>
    </row>
    <row r="274" spans="1:9" x14ac:dyDescent="0.25">
      <c r="A274" s="192"/>
      <c r="B274" s="193" t="s">
        <v>2145</v>
      </c>
      <c r="C274" s="324" t="s">
        <v>3399</v>
      </c>
      <c r="D274" s="190" t="s">
        <v>68</v>
      </c>
      <c r="E274" s="210">
        <v>3333</v>
      </c>
      <c r="F274" s="35">
        <v>41795</v>
      </c>
      <c r="G274" s="42">
        <v>3333</v>
      </c>
      <c r="H274" s="18">
        <f t="shared" si="5"/>
        <v>0</v>
      </c>
      <c r="I274" s="621" t="s">
        <v>65</v>
      </c>
    </row>
    <row r="275" spans="1:9" x14ac:dyDescent="0.25">
      <c r="A275" s="192"/>
      <c r="B275" s="193" t="s">
        <v>2146</v>
      </c>
      <c r="C275" s="324" t="s">
        <v>3399</v>
      </c>
      <c r="D275" s="190" t="s">
        <v>137</v>
      </c>
      <c r="E275" s="210">
        <v>313</v>
      </c>
      <c r="F275" s="35">
        <v>41794</v>
      </c>
      <c r="G275" s="42">
        <v>313</v>
      </c>
      <c r="H275" s="18">
        <f t="shared" si="5"/>
        <v>0</v>
      </c>
      <c r="I275" s="621"/>
    </row>
    <row r="276" spans="1:9" x14ac:dyDescent="0.25">
      <c r="A276" s="192"/>
      <c r="B276" s="193" t="s">
        <v>2147</v>
      </c>
      <c r="C276" s="324" t="s">
        <v>3399</v>
      </c>
      <c r="D276" s="190" t="s">
        <v>183</v>
      </c>
      <c r="E276" s="210">
        <v>29935</v>
      </c>
      <c r="F276" s="35">
        <v>41795</v>
      </c>
      <c r="G276" s="42">
        <v>29935</v>
      </c>
      <c r="H276" s="18">
        <f t="shared" si="5"/>
        <v>0</v>
      </c>
      <c r="I276" s="621"/>
    </row>
    <row r="277" spans="1:9" x14ac:dyDescent="0.25">
      <c r="A277" s="192">
        <v>41795</v>
      </c>
      <c r="B277" s="193" t="s">
        <v>2148</v>
      </c>
      <c r="C277" s="324" t="s">
        <v>3399</v>
      </c>
      <c r="D277" s="190" t="s">
        <v>74</v>
      </c>
      <c r="E277" s="210">
        <v>1489</v>
      </c>
      <c r="F277" s="35">
        <v>41795</v>
      </c>
      <c r="G277" s="42">
        <v>1489</v>
      </c>
      <c r="H277" s="18">
        <f t="shared" si="5"/>
        <v>0</v>
      </c>
      <c r="I277" s="621"/>
    </row>
    <row r="278" spans="1:9" x14ac:dyDescent="0.25">
      <c r="A278" s="192"/>
      <c r="B278" s="193" t="s">
        <v>2149</v>
      </c>
      <c r="C278" s="324" t="s">
        <v>3399</v>
      </c>
      <c r="D278" s="190" t="s">
        <v>14</v>
      </c>
      <c r="E278" s="210">
        <v>8470</v>
      </c>
      <c r="F278" s="35">
        <v>41795</v>
      </c>
      <c r="G278" s="42">
        <v>8470</v>
      </c>
      <c r="H278" s="18">
        <f t="shared" si="5"/>
        <v>0</v>
      </c>
      <c r="I278" s="623" t="s">
        <v>21</v>
      </c>
    </row>
    <row r="279" spans="1:9" x14ac:dyDescent="0.25">
      <c r="A279" s="192"/>
      <c r="B279" s="193" t="s">
        <v>2150</v>
      </c>
      <c r="C279" s="324" t="s">
        <v>3399</v>
      </c>
      <c r="D279" s="190" t="s">
        <v>152</v>
      </c>
      <c r="E279" s="210">
        <v>4784</v>
      </c>
      <c r="F279" s="35">
        <v>41795</v>
      </c>
      <c r="G279" s="42">
        <v>4784</v>
      </c>
      <c r="H279" s="18">
        <f t="shared" si="5"/>
        <v>0</v>
      </c>
      <c r="I279" s="621"/>
    </row>
    <row r="280" spans="1:9" x14ac:dyDescent="0.25">
      <c r="A280" s="192"/>
      <c r="B280" s="193" t="s">
        <v>2151</v>
      </c>
      <c r="C280" s="324" t="s">
        <v>3399</v>
      </c>
      <c r="D280" s="190" t="s">
        <v>260</v>
      </c>
      <c r="E280" s="210">
        <v>1836</v>
      </c>
      <c r="F280" s="35">
        <v>41795</v>
      </c>
      <c r="G280" s="42">
        <v>1836</v>
      </c>
      <c r="H280" s="18">
        <f t="shared" si="5"/>
        <v>0</v>
      </c>
      <c r="I280" s="623" t="s">
        <v>12</v>
      </c>
    </row>
    <row r="281" spans="1:9" x14ac:dyDescent="0.25">
      <c r="A281" s="192"/>
      <c r="B281" s="193" t="s">
        <v>2152</v>
      </c>
      <c r="C281" s="324" t="s">
        <v>3399</v>
      </c>
      <c r="D281" s="190" t="s">
        <v>269</v>
      </c>
      <c r="E281" s="210">
        <v>10918</v>
      </c>
      <c r="F281" s="35">
        <v>41795</v>
      </c>
      <c r="G281" s="42">
        <v>10918</v>
      </c>
      <c r="H281" s="18">
        <f t="shared" si="5"/>
        <v>0</v>
      </c>
      <c r="I281" s="621"/>
    </row>
    <row r="282" spans="1:9" x14ac:dyDescent="0.25">
      <c r="A282" s="192"/>
      <c r="B282" s="193" t="s">
        <v>2153</v>
      </c>
      <c r="C282" s="324" t="s">
        <v>3399</v>
      </c>
      <c r="D282" s="190" t="s">
        <v>318</v>
      </c>
      <c r="E282" s="210">
        <v>5399.5</v>
      </c>
      <c r="F282" s="35">
        <v>41795</v>
      </c>
      <c r="G282" s="42">
        <v>5399.5</v>
      </c>
      <c r="H282" s="18">
        <f t="shared" si="5"/>
        <v>0</v>
      </c>
      <c r="I282" s="621"/>
    </row>
    <row r="283" spans="1:9" x14ac:dyDescent="0.25">
      <c r="A283" s="192"/>
      <c r="B283" s="193" t="s">
        <v>2155</v>
      </c>
      <c r="C283" s="324" t="s">
        <v>3399</v>
      </c>
      <c r="D283" s="190" t="s">
        <v>8</v>
      </c>
      <c r="E283" s="210">
        <v>395.2</v>
      </c>
      <c r="F283" s="35">
        <v>41795</v>
      </c>
      <c r="G283" s="42">
        <v>395.2</v>
      </c>
      <c r="H283" s="18">
        <f t="shared" si="5"/>
        <v>0</v>
      </c>
      <c r="I283" s="621"/>
    </row>
    <row r="284" spans="1:9" x14ac:dyDescent="0.25">
      <c r="A284" s="192"/>
      <c r="B284" s="193" t="s">
        <v>2156</v>
      </c>
      <c r="C284" s="324" t="s">
        <v>3399</v>
      </c>
      <c r="D284" s="190" t="s">
        <v>11</v>
      </c>
      <c r="E284" s="210">
        <v>30829.200000000001</v>
      </c>
      <c r="F284" s="38">
        <v>41829</v>
      </c>
      <c r="G284" s="219">
        <v>30829.200000000001</v>
      </c>
      <c r="H284" s="18">
        <f t="shared" si="5"/>
        <v>0</v>
      </c>
      <c r="I284" s="621" t="s">
        <v>65</v>
      </c>
    </row>
    <row r="285" spans="1:9" x14ac:dyDescent="0.25">
      <c r="A285" s="192"/>
      <c r="B285" s="193" t="s">
        <v>2157</v>
      </c>
      <c r="C285" s="324" t="s">
        <v>3399</v>
      </c>
      <c r="D285" s="190" t="s">
        <v>123</v>
      </c>
      <c r="E285" s="210">
        <v>2289.1999999999998</v>
      </c>
      <c r="F285" s="35">
        <v>41800</v>
      </c>
      <c r="G285" s="42">
        <v>2289.1999999999998</v>
      </c>
      <c r="H285" s="18">
        <f t="shared" si="5"/>
        <v>0</v>
      </c>
      <c r="I285" s="621"/>
    </row>
    <row r="286" spans="1:9" x14ac:dyDescent="0.25">
      <c r="A286" s="192"/>
      <c r="B286" s="193" t="s">
        <v>2159</v>
      </c>
      <c r="C286" s="324" t="s">
        <v>3399</v>
      </c>
      <c r="D286" s="190" t="s">
        <v>50</v>
      </c>
      <c r="E286" s="210">
        <v>7088.52</v>
      </c>
      <c r="F286" s="35">
        <v>41795</v>
      </c>
      <c r="G286" s="42">
        <v>7088.52</v>
      </c>
      <c r="H286" s="18">
        <f t="shared" si="5"/>
        <v>0</v>
      </c>
      <c r="I286" s="621"/>
    </row>
    <row r="287" spans="1:9" x14ac:dyDescent="0.25">
      <c r="A287" s="192"/>
      <c r="B287" s="193" t="s">
        <v>2160</v>
      </c>
      <c r="C287" s="324" t="s">
        <v>3399</v>
      </c>
      <c r="D287" s="190" t="s">
        <v>535</v>
      </c>
      <c r="E287" s="210">
        <v>6631.7</v>
      </c>
      <c r="F287" s="35">
        <v>41795</v>
      </c>
      <c r="G287" s="42">
        <v>6631.7</v>
      </c>
      <c r="H287" s="18">
        <f t="shared" si="5"/>
        <v>0</v>
      </c>
      <c r="I287" s="621"/>
    </row>
    <row r="288" spans="1:9" x14ac:dyDescent="0.25">
      <c r="A288" s="192"/>
      <c r="B288" s="193" t="s">
        <v>2161</v>
      </c>
      <c r="C288" s="324" t="s">
        <v>3399</v>
      </c>
      <c r="D288" s="190" t="s">
        <v>373</v>
      </c>
      <c r="E288" s="210">
        <v>3307</v>
      </c>
      <c r="F288" s="35">
        <v>41795</v>
      </c>
      <c r="G288" s="42">
        <v>3307</v>
      </c>
      <c r="H288" s="18">
        <f t="shared" si="5"/>
        <v>0</v>
      </c>
      <c r="I288" s="621" t="s">
        <v>217</v>
      </c>
    </row>
    <row r="289" spans="1:9" x14ac:dyDescent="0.25">
      <c r="A289" s="192"/>
      <c r="B289" s="193" t="s">
        <v>2162</v>
      </c>
      <c r="C289" s="324" t="s">
        <v>3399</v>
      </c>
      <c r="D289" s="190" t="s">
        <v>47</v>
      </c>
      <c r="E289" s="210">
        <v>2601.5</v>
      </c>
      <c r="F289" s="35">
        <v>41795</v>
      </c>
      <c r="G289" s="42">
        <v>2601.5</v>
      </c>
      <c r="H289" s="18">
        <f t="shared" si="5"/>
        <v>0</v>
      </c>
      <c r="I289" s="621" t="s">
        <v>217</v>
      </c>
    </row>
    <row r="290" spans="1:9" x14ac:dyDescent="0.25">
      <c r="A290" s="192"/>
      <c r="B290" s="193" t="s">
        <v>2163</v>
      </c>
      <c r="C290" s="324" t="s">
        <v>3399</v>
      </c>
      <c r="D290" s="190" t="s">
        <v>3493</v>
      </c>
      <c r="E290" s="210">
        <v>4111</v>
      </c>
      <c r="F290" s="35">
        <v>41795</v>
      </c>
      <c r="G290" s="42">
        <v>4111</v>
      </c>
      <c r="H290" s="18">
        <f t="shared" si="5"/>
        <v>0</v>
      </c>
      <c r="I290" s="621" t="s">
        <v>12</v>
      </c>
    </row>
    <row r="291" spans="1:9" x14ac:dyDescent="0.25">
      <c r="A291" s="192"/>
      <c r="B291" s="193" t="s">
        <v>2164</v>
      </c>
      <c r="C291" s="324" t="s">
        <v>3399</v>
      </c>
      <c r="D291" s="190" t="s">
        <v>50</v>
      </c>
      <c r="E291" s="210">
        <v>1016</v>
      </c>
      <c r="F291" s="35">
        <v>41795</v>
      </c>
      <c r="G291" s="42">
        <v>1016</v>
      </c>
      <c r="H291" s="18">
        <f t="shared" si="5"/>
        <v>0</v>
      </c>
      <c r="I291" s="621"/>
    </row>
    <row r="292" spans="1:9" x14ac:dyDescent="0.25">
      <c r="A292" s="192"/>
      <c r="B292" s="193" t="s">
        <v>2165</v>
      </c>
      <c r="C292" s="324" t="s">
        <v>3399</v>
      </c>
      <c r="D292" s="190" t="s">
        <v>48</v>
      </c>
      <c r="E292" s="210">
        <v>416</v>
      </c>
      <c r="F292" s="35">
        <v>41795</v>
      </c>
      <c r="G292" s="42">
        <v>416</v>
      </c>
      <c r="H292" s="18">
        <f t="shared" si="5"/>
        <v>0</v>
      </c>
      <c r="I292" s="621" t="s">
        <v>12</v>
      </c>
    </row>
    <row r="293" spans="1:9" x14ac:dyDescent="0.25">
      <c r="A293" s="192"/>
      <c r="B293" s="193" t="s">
        <v>2166</v>
      </c>
      <c r="C293" s="324" t="s">
        <v>3399</v>
      </c>
      <c r="D293" s="190" t="s">
        <v>35</v>
      </c>
      <c r="E293" s="210">
        <v>4282.6000000000004</v>
      </c>
      <c r="F293" s="35">
        <v>41797</v>
      </c>
      <c r="G293" s="42">
        <v>4282.6000000000004</v>
      </c>
      <c r="H293" s="18">
        <f t="shared" si="5"/>
        <v>0</v>
      </c>
      <c r="I293" s="621" t="s">
        <v>30</v>
      </c>
    </row>
    <row r="294" spans="1:9" x14ac:dyDescent="0.25">
      <c r="A294" s="192"/>
      <c r="B294" s="193" t="s">
        <v>2167</v>
      </c>
      <c r="C294" s="324" t="s">
        <v>3399</v>
      </c>
      <c r="D294" s="190" t="s">
        <v>338</v>
      </c>
      <c r="E294" s="210">
        <v>384</v>
      </c>
      <c r="F294" s="35">
        <v>41795</v>
      </c>
      <c r="G294" s="42">
        <v>384</v>
      </c>
      <c r="H294" s="18">
        <f t="shared" si="5"/>
        <v>0</v>
      </c>
      <c r="I294" s="621" t="s">
        <v>30</v>
      </c>
    </row>
    <row r="295" spans="1:9" x14ac:dyDescent="0.25">
      <c r="A295" s="192"/>
      <c r="B295" s="193" t="s">
        <v>2168</v>
      </c>
      <c r="C295" s="324" t="s">
        <v>3399</v>
      </c>
      <c r="D295" s="190" t="s">
        <v>18</v>
      </c>
      <c r="E295" s="210">
        <v>2902.03</v>
      </c>
      <c r="F295" s="35">
        <v>41795</v>
      </c>
      <c r="G295" s="42">
        <v>2902.03</v>
      </c>
      <c r="H295" s="18">
        <f t="shared" si="5"/>
        <v>0</v>
      </c>
      <c r="I295" s="621"/>
    </row>
    <row r="296" spans="1:9" x14ac:dyDescent="0.25">
      <c r="A296" s="192"/>
      <c r="B296" s="193" t="s">
        <v>2170</v>
      </c>
      <c r="C296" s="324" t="s">
        <v>3399</v>
      </c>
      <c r="D296" s="190" t="s">
        <v>2409</v>
      </c>
      <c r="E296" s="210">
        <v>2218.1999999999998</v>
      </c>
      <c r="F296" s="35">
        <v>41795</v>
      </c>
      <c r="G296" s="42">
        <v>2218.1999999999998</v>
      </c>
      <c r="H296" s="18">
        <f t="shared" si="5"/>
        <v>0</v>
      </c>
      <c r="I296" s="621" t="s">
        <v>30</v>
      </c>
    </row>
    <row r="297" spans="1:9" x14ac:dyDescent="0.25">
      <c r="A297" s="192"/>
      <c r="B297" s="193" t="s">
        <v>2172</v>
      </c>
      <c r="C297" s="324" t="s">
        <v>3399</v>
      </c>
      <c r="D297" s="190" t="s">
        <v>29</v>
      </c>
      <c r="E297" s="210">
        <v>3816</v>
      </c>
      <c r="F297" s="35">
        <v>41795</v>
      </c>
      <c r="G297" s="42">
        <v>3816</v>
      </c>
      <c r="H297" s="18">
        <f t="shared" si="5"/>
        <v>0</v>
      </c>
      <c r="I297" s="621" t="s">
        <v>30</v>
      </c>
    </row>
    <row r="298" spans="1:9" x14ac:dyDescent="0.25">
      <c r="A298" s="192"/>
      <c r="B298" s="193" t="s">
        <v>2173</v>
      </c>
      <c r="C298" s="324" t="s">
        <v>3399</v>
      </c>
      <c r="D298" s="190" t="s">
        <v>57</v>
      </c>
      <c r="E298" s="210">
        <v>1270</v>
      </c>
      <c r="F298" s="35">
        <v>41795</v>
      </c>
      <c r="G298" s="42">
        <v>1270</v>
      </c>
      <c r="H298" s="18">
        <f t="shared" si="5"/>
        <v>0</v>
      </c>
      <c r="I298" s="621" t="s">
        <v>30</v>
      </c>
    </row>
    <row r="299" spans="1:9" x14ac:dyDescent="0.25">
      <c r="A299" s="192"/>
      <c r="B299" s="193" t="s">
        <v>2174</v>
      </c>
      <c r="C299" s="324" t="s">
        <v>3399</v>
      </c>
      <c r="D299" s="190" t="s">
        <v>1778</v>
      </c>
      <c r="E299" s="210">
        <v>1175</v>
      </c>
      <c r="F299" s="35">
        <v>41795</v>
      </c>
      <c r="G299" s="42">
        <v>1175</v>
      </c>
      <c r="H299" s="18">
        <f t="shared" si="5"/>
        <v>0</v>
      </c>
      <c r="I299" s="621" t="s">
        <v>30</v>
      </c>
    </row>
    <row r="300" spans="1:9" x14ac:dyDescent="0.25">
      <c r="A300" s="192"/>
      <c r="B300" s="193" t="s">
        <v>2176</v>
      </c>
      <c r="C300" s="324" t="s">
        <v>3399</v>
      </c>
      <c r="D300" s="190" t="s">
        <v>54</v>
      </c>
      <c r="E300" s="210">
        <v>13093.12</v>
      </c>
      <c r="F300" s="35">
        <v>41795</v>
      </c>
      <c r="G300" s="42">
        <v>13093.12</v>
      </c>
      <c r="H300" s="18">
        <f t="shared" si="5"/>
        <v>0</v>
      </c>
      <c r="I300" s="621" t="s">
        <v>30</v>
      </c>
    </row>
    <row r="301" spans="1:9" x14ac:dyDescent="0.25">
      <c r="A301" s="192"/>
      <c r="B301" s="193" t="s">
        <v>2177</v>
      </c>
      <c r="C301" s="324" t="s">
        <v>3399</v>
      </c>
      <c r="D301" s="190" t="s">
        <v>34</v>
      </c>
      <c r="E301" s="210">
        <v>2674.5</v>
      </c>
      <c r="F301" s="35">
        <v>41795</v>
      </c>
      <c r="G301" s="42">
        <v>2674.5</v>
      </c>
      <c r="H301" s="18">
        <f t="shared" si="5"/>
        <v>0</v>
      </c>
      <c r="I301" s="621" t="s">
        <v>30</v>
      </c>
    </row>
    <row r="302" spans="1:9" x14ac:dyDescent="0.25">
      <c r="A302" s="192"/>
      <c r="B302" s="193" t="s">
        <v>2178</v>
      </c>
      <c r="C302" s="324" t="s">
        <v>3399</v>
      </c>
      <c r="D302" s="190" t="s">
        <v>3494</v>
      </c>
      <c r="E302" s="210">
        <v>1555</v>
      </c>
      <c r="F302" s="35">
        <v>41795</v>
      </c>
      <c r="G302" s="42">
        <v>1555</v>
      </c>
      <c r="H302" s="18">
        <f t="shared" si="5"/>
        <v>0</v>
      </c>
      <c r="I302" s="621" t="s">
        <v>30</v>
      </c>
    </row>
    <row r="303" spans="1:9" x14ac:dyDescent="0.25">
      <c r="A303" s="192"/>
      <c r="B303" s="193" t="s">
        <v>2180</v>
      </c>
      <c r="C303" s="324" t="s">
        <v>3399</v>
      </c>
      <c r="D303" s="190" t="s">
        <v>725</v>
      </c>
      <c r="E303" s="210">
        <v>3880.5</v>
      </c>
      <c r="F303" s="35">
        <v>41795</v>
      </c>
      <c r="G303" s="42">
        <v>3880.5</v>
      </c>
      <c r="H303" s="18">
        <f t="shared" si="5"/>
        <v>0</v>
      </c>
      <c r="I303" s="621" t="s">
        <v>30</v>
      </c>
    </row>
    <row r="304" spans="1:9" x14ac:dyDescent="0.25">
      <c r="A304" s="192"/>
      <c r="B304" s="193" t="s">
        <v>2181</v>
      </c>
      <c r="C304" s="324" t="s">
        <v>3399</v>
      </c>
      <c r="D304" s="190" t="s">
        <v>250</v>
      </c>
      <c r="E304" s="210">
        <v>18777.5</v>
      </c>
      <c r="F304" s="35">
        <v>41795</v>
      </c>
      <c r="G304" s="42">
        <v>18777.5</v>
      </c>
      <c r="H304" s="18">
        <f t="shared" si="5"/>
        <v>0</v>
      </c>
      <c r="I304" s="621" t="s">
        <v>30</v>
      </c>
    </row>
    <row r="305" spans="1:9" x14ac:dyDescent="0.25">
      <c r="A305" s="192"/>
      <c r="B305" s="193" t="s">
        <v>2182</v>
      </c>
      <c r="C305" s="324" t="s">
        <v>3399</v>
      </c>
      <c r="D305" s="190" t="s">
        <v>8</v>
      </c>
      <c r="E305" s="210">
        <v>4116</v>
      </c>
      <c r="F305" s="35">
        <v>41795</v>
      </c>
      <c r="G305" s="42">
        <v>4116</v>
      </c>
      <c r="H305" s="18">
        <f t="shared" si="5"/>
        <v>0</v>
      </c>
      <c r="I305" s="621"/>
    </row>
    <row r="306" spans="1:9" x14ac:dyDescent="0.25">
      <c r="A306" s="192"/>
      <c r="B306" s="193" t="s">
        <v>2184</v>
      </c>
      <c r="C306" s="324" t="s">
        <v>3399</v>
      </c>
      <c r="D306" s="196" t="s">
        <v>3108</v>
      </c>
      <c r="E306" s="215">
        <v>0</v>
      </c>
      <c r="F306" s="35"/>
      <c r="G306" s="42"/>
      <c r="H306" s="18">
        <f t="shared" si="5"/>
        <v>0</v>
      </c>
      <c r="I306" s="621"/>
    </row>
    <row r="307" spans="1:9" x14ac:dyDescent="0.25">
      <c r="A307" s="192"/>
      <c r="B307" s="193" t="s">
        <v>2185</v>
      </c>
      <c r="C307" s="324" t="s">
        <v>3399</v>
      </c>
      <c r="D307" s="190" t="s">
        <v>22</v>
      </c>
      <c r="E307" s="210">
        <v>3264.15</v>
      </c>
      <c r="F307" s="35">
        <v>41795</v>
      </c>
      <c r="G307" s="42">
        <v>3264.15</v>
      </c>
      <c r="H307" s="18">
        <f t="shared" si="5"/>
        <v>0</v>
      </c>
      <c r="I307" s="621"/>
    </row>
    <row r="308" spans="1:9" x14ac:dyDescent="0.25">
      <c r="A308" s="192"/>
      <c r="B308" s="193" t="s">
        <v>2186</v>
      </c>
      <c r="C308" s="324" t="s">
        <v>3399</v>
      </c>
      <c r="D308" s="190" t="s">
        <v>22</v>
      </c>
      <c r="E308" s="210">
        <v>262.2</v>
      </c>
      <c r="F308" s="35">
        <v>41795</v>
      </c>
      <c r="G308" s="42">
        <v>262.2</v>
      </c>
      <c r="H308" s="18">
        <f t="shared" si="5"/>
        <v>0</v>
      </c>
      <c r="I308" s="621"/>
    </row>
    <row r="309" spans="1:9" x14ac:dyDescent="0.25">
      <c r="A309" s="192"/>
      <c r="B309" s="193" t="s">
        <v>2187</v>
      </c>
      <c r="C309" s="324" t="s">
        <v>3399</v>
      </c>
      <c r="D309" s="190" t="s">
        <v>54</v>
      </c>
      <c r="E309" s="210">
        <v>31727</v>
      </c>
      <c r="F309" s="35">
        <v>41795</v>
      </c>
      <c r="G309" s="42">
        <v>31727</v>
      </c>
      <c r="H309" s="18">
        <f t="shared" si="5"/>
        <v>0</v>
      </c>
      <c r="I309" s="621" t="s">
        <v>3421</v>
      </c>
    </row>
    <row r="310" spans="1:9" x14ac:dyDescent="0.25">
      <c r="A310" s="192"/>
      <c r="B310" s="193" t="s">
        <v>2188</v>
      </c>
      <c r="C310" s="324" t="s">
        <v>3399</v>
      </c>
      <c r="D310" s="190" t="s">
        <v>8</v>
      </c>
      <c r="E310" s="210">
        <v>484</v>
      </c>
      <c r="F310" s="35">
        <v>41795</v>
      </c>
      <c r="G310" s="42">
        <v>484</v>
      </c>
      <c r="H310" s="18">
        <f t="shared" si="5"/>
        <v>0</v>
      </c>
      <c r="I310" s="621"/>
    </row>
    <row r="311" spans="1:9" x14ac:dyDescent="0.25">
      <c r="A311" s="192"/>
      <c r="B311" s="193" t="s">
        <v>2189</v>
      </c>
      <c r="C311" s="324" t="s">
        <v>3399</v>
      </c>
      <c r="D311" s="190" t="s">
        <v>1929</v>
      </c>
      <c r="E311" s="210">
        <v>8624</v>
      </c>
      <c r="F311" s="45" t="s">
        <v>3495</v>
      </c>
      <c r="G311" s="42">
        <v>8624</v>
      </c>
      <c r="H311" s="18">
        <f t="shared" si="5"/>
        <v>0</v>
      </c>
      <c r="I311" s="621" t="s">
        <v>21</v>
      </c>
    </row>
    <row r="312" spans="1:9" x14ac:dyDescent="0.25">
      <c r="A312" s="192"/>
      <c r="B312" s="193" t="s">
        <v>2190</v>
      </c>
      <c r="C312" s="324" t="s">
        <v>3399</v>
      </c>
      <c r="D312" s="190" t="s">
        <v>130</v>
      </c>
      <c r="E312" s="210">
        <v>6406.3</v>
      </c>
      <c r="F312" s="35">
        <v>41795</v>
      </c>
      <c r="G312" s="42">
        <v>6406.3</v>
      </c>
      <c r="H312" s="18">
        <f t="shared" si="5"/>
        <v>0</v>
      </c>
      <c r="I312" s="621" t="s">
        <v>21</v>
      </c>
    </row>
    <row r="313" spans="1:9" x14ac:dyDescent="0.25">
      <c r="A313" s="192"/>
      <c r="B313" s="193" t="s">
        <v>2191</v>
      </c>
      <c r="C313" s="324" t="s">
        <v>3399</v>
      </c>
      <c r="D313" s="190" t="s">
        <v>237</v>
      </c>
      <c r="E313" s="210">
        <v>7025.2</v>
      </c>
      <c r="F313" s="35">
        <v>41795</v>
      </c>
      <c r="G313" s="42">
        <v>7025.2</v>
      </c>
      <c r="H313" s="18">
        <f t="shared" si="5"/>
        <v>0</v>
      </c>
      <c r="I313" s="621" t="s">
        <v>21</v>
      </c>
    </row>
    <row r="314" spans="1:9" x14ac:dyDescent="0.25">
      <c r="A314" s="192"/>
      <c r="B314" s="193" t="s">
        <v>2192</v>
      </c>
      <c r="C314" s="324" t="s">
        <v>3399</v>
      </c>
      <c r="D314" s="190" t="s">
        <v>366</v>
      </c>
      <c r="E314" s="210">
        <v>2556.8000000000002</v>
      </c>
      <c r="F314" s="35">
        <v>41795</v>
      </c>
      <c r="G314" s="42">
        <v>2556.8000000000002</v>
      </c>
      <c r="H314" s="18">
        <f t="shared" si="5"/>
        <v>0</v>
      </c>
      <c r="I314" s="621" t="s">
        <v>21</v>
      </c>
    </row>
    <row r="315" spans="1:9" x14ac:dyDescent="0.25">
      <c r="A315" s="192"/>
      <c r="B315" s="193" t="s">
        <v>2193</v>
      </c>
      <c r="C315" s="324" t="s">
        <v>3399</v>
      </c>
      <c r="D315" s="190" t="s">
        <v>596</v>
      </c>
      <c r="E315" s="210">
        <v>8027.4</v>
      </c>
      <c r="F315" s="38" t="s">
        <v>3496</v>
      </c>
      <c r="G315" s="42">
        <v>8027.4</v>
      </c>
      <c r="H315" s="18">
        <f t="shared" si="5"/>
        <v>0</v>
      </c>
      <c r="I315" s="621" t="s">
        <v>21</v>
      </c>
    </row>
    <row r="316" spans="1:9" x14ac:dyDescent="0.25">
      <c r="A316" s="192"/>
      <c r="B316" s="193" t="s">
        <v>2194</v>
      </c>
      <c r="C316" s="324" t="s">
        <v>3399</v>
      </c>
      <c r="D316" s="190" t="s">
        <v>133</v>
      </c>
      <c r="E316" s="210">
        <v>43343.4</v>
      </c>
      <c r="F316" s="45" t="s">
        <v>3497</v>
      </c>
      <c r="G316" s="42">
        <v>43343.4</v>
      </c>
      <c r="H316" s="18">
        <f t="shared" si="5"/>
        <v>0</v>
      </c>
      <c r="I316" s="621"/>
    </row>
    <row r="317" spans="1:9" x14ac:dyDescent="0.25">
      <c r="A317" s="192"/>
      <c r="B317" s="193" t="s">
        <v>2195</v>
      </c>
      <c r="C317" s="324" t="s">
        <v>3399</v>
      </c>
      <c r="D317" s="190" t="s">
        <v>919</v>
      </c>
      <c r="E317" s="210">
        <v>18230.400000000001</v>
      </c>
      <c r="F317" s="35">
        <v>41795</v>
      </c>
      <c r="G317" s="42">
        <v>18230.400000000001</v>
      </c>
      <c r="H317" s="18">
        <f t="shared" si="5"/>
        <v>0</v>
      </c>
      <c r="I317" s="621" t="s">
        <v>27</v>
      </c>
    </row>
    <row r="318" spans="1:9" x14ac:dyDescent="0.25">
      <c r="A318" s="192"/>
      <c r="B318" s="193" t="s">
        <v>2197</v>
      </c>
      <c r="C318" s="324" t="s">
        <v>3399</v>
      </c>
      <c r="D318" s="190" t="s">
        <v>51</v>
      </c>
      <c r="E318" s="210">
        <v>1061</v>
      </c>
      <c r="F318" s="35">
        <v>41795</v>
      </c>
      <c r="G318" s="42">
        <v>1061</v>
      </c>
      <c r="H318" s="18">
        <f t="shared" si="5"/>
        <v>0</v>
      </c>
      <c r="I318" s="621"/>
    </row>
    <row r="319" spans="1:9" x14ac:dyDescent="0.25">
      <c r="A319" s="192"/>
      <c r="B319" s="193" t="s">
        <v>2199</v>
      </c>
      <c r="C319" s="324" t="s">
        <v>3399</v>
      </c>
      <c r="D319" s="190" t="s">
        <v>36</v>
      </c>
      <c r="E319" s="210">
        <v>17123</v>
      </c>
      <c r="F319" s="35">
        <v>41795</v>
      </c>
      <c r="G319" s="42">
        <v>17123</v>
      </c>
      <c r="H319" s="18">
        <f t="shared" si="5"/>
        <v>0</v>
      </c>
      <c r="I319" s="621"/>
    </row>
    <row r="320" spans="1:9" x14ac:dyDescent="0.25">
      <c r="A320" s="192"/>
      <c r="B320" s="193" t="s">
        <v>2200</v>
      </c>
      <c r="C320" s="324" t="s">
        <v>3399</v>
      </c>
      <c r="D320" s="190" t="s">
        <v>312</v>
      </c>
      <c r="E320" s="210">
        <v>6749</v>
      </c>
      <c r="F320" s="35">
        <v>41796</v>
      </c>
      <c r="G320" s="42">
        <v>6749</v>
      </c>
      <c r="H320" s="18">
        <f t="shared" si="5"/>
        <v>0</v>
      </c>
      <c r="I320" s="621" t="s">
        <v>12</v>
      </c>
    </row>
    <row r="321" spans="1:9" x14ac:dyDescent="0.25">
      <c r="A321" s="192"/>
      <c r="B321" s="193" t="s">
        <v>2201</v>
      </c>
      <c r="C321" s="324" t="s">
        <v>3399</v>
      </c>
      <c r="D321" s="190" t="s">
        <v>8</v>
      </c>
      <c r="E321" s="210">
        <v>156</v>
      </c>
      <c r="F321" s="35">
        <v>41795</v>
      </c>
      <c r="G321" s="42">
        <v>156</v>
      </c>
      <c r="H321" s="18">
        <f t="shared" si="5"/>
        <v>0</v>
      </c>
      <c r="I321" s="621"/>
    </row>
    <row r="322" spans="1:9" x14ac:dyDescent="0.25">
      <c r="A322" s="192"/>
      <c r="B322" s="193" t="s">
        <v>2203</v>
      </c>
      <c r="C322" s="324" t="s">
        <v>3399</v>
      </c>
      <c r="D322" s="190" t="s">
        <v>54</v>
      </c>
      <c r="E322" s="210">
        <v>31795.74</v>
      </c>
      <c r="F322" s="35">
        <v>41795</v>
      </c>
      <c r="G322" s="42">
        <v>31795.74</v>
      </c>
      <c r="H322" s="18">
        <f t="shared" si="5"/>
        <v>0</v>
      </c>
      <c r="I322" s="621" t="s">
        <v>3421</v>
      </c>
    </row>
    <row r="323" spans="1:9" x14ac:dyDescent="0.25">
      <c r="A323" s="192"/>
      <c r="B323" s="193" t="s">
        <v>2205</v>
      </c>
      <c r="C323" s="324" t="s">
        <v>3399</v>
      </c>
      <c r="D323" s="190" t="s">
        <v>8</v>
      </c>
      <c r="E323" s="210">
        <v>319</v>
      </c>
      <c r="F323" s="35">
        <v>41795</v>
      </c>
      <c r="G323" s="42">
        <v>319</v>
      </c>
      <c r="H323" s="18">
        <f t="shared" si="5"/>
        <v>0</v>
      </c>
      <c r="I323" s="621"/>
    </row>
    <row r="324" spans="1:9" x14ac:dyDescent="0.25">
      <c r="A324" s="192"/>
      <c r="B324" s="193" t="s">
        <v>2206</v>
      </c>
      <c r="C324" s="324" t="s">
        <v>3399</v>
      </c>
      <c r="D324" s="190" t="s">
        <v>147</v>
      </c>
      <c r="E324" s="210">
        <v>8100</v>
      </c>
      <c r="F324" s="35">
        <v>41797</v>
      </c>
      <c r="G324" s="42">
        <v>8100</v>
      </c>
      <c r="H324" s="18">
        <f t="shared" si="5"/>
        <v>0</v>
      </c>
      <c r="I324" s="621" t="s">
        <v>217</v>
      </c>
    </row>
    <row r="325" spans="1:9" x14ac:dyDescent="0.25">
      <c r="A325" s="225"/>
      <c r="B325" s="193" t="s">
        <v>2207</v>
      </c>
      <c r="C325" s="324" t="s">
        <v>3399</v>
      </c>
      <c r="D325" s="190" t="s">
        <v>8</v>
      </c>
      <c r="E325" s="210">
        <v>250</v>
      </c>
      <c r="F325" s="35">
        <v>41795</v>
      </c>
      <c r="G325" s="42">
        <v>250</v>
      </c>
      <c r="H325" s="18">
        <f t="shared" si="5"/>
        <v>0</v>
      </c>
      <c r="I325" s="621"/>
    </row>
    <row r="326" spans="1:9" x14ac:dyDescent="0.25">
      <c r="A326" s="192"/>
      <c r="B326" s="193" t="s">
        <v>2208</v>
      </c>
      <c r="C326" s="324" t="s">
        <v>3399</v>
      </c>
      <c r="D326" s="190" t="s">
        <v>144</v>
      </c>
      <c r="E326" s="210">
        <v>5234.5</v>
      </c>
      <c r="F326" s="35">
        <v>41796</v>
      </c>
      <c r="G326" s="42">
        <v>5234.5</v>
      </c>
      <c r="H326" s="18">
        <f t="shared" si="5"/>
        <v>0</v>
      </c>
      <c r="I326" s="621" t="s">
        <v>217</v>
      </c>
    </row>
    <row r="327" spans="1:9" x14ac:dyDescent="0.25">
      <c r="A327" s="225"/>
      <c r="B327" s="193" t="s">
        <v>2209</v>
      </c>
      <c r="C327" s="324" t="s">
        <v>3399</v>
      </c>
      <c r="D327" s="190" t="s">
        <v>349</v>
      </c>
      <c r="E327" s="210">
        <v>708</v>
      </c>
      <c r="F327" s="35">
        <v>41796</v>
      </c>
      <c r="G327" s="42">
        <v>708</v>
      </c>
      <c r="H327" s="18">
        <f t="shared" ref="H327:H390" si="6">E327-G327</f>
        <v>0</v>
      </c>
      <c r="I327" s="621" t="s">
        <v>217</v>
      </c>
    </row>
    <row r="328" spans="1:9" x14ac:dyDescent="0.25">
      <c r="A328" s="226"/>
      <c r="B328" s="193" t="s">
        <v>2210</v>
      </c>
      <c r="C328" s="324" t="s">
        <v>3399</v>
      </c>
      <c r="D328" s="190" t="s">
        <v>80</v>
      </c>
      <c r="E328" s="210">
        <v>1739</v>
      </c>
      <c r="F328" s="35">
        <v>41796</v>
      </c>
      <c r="G328" s="42">
        <v>1739</v>
      </c>
      <c r="H328" s="18">
        <f t="shared" si="6"/>
        <v>0</v>
      </c>
      <c r="I328" s="621" t="s">
        <v>217</v>
      </c>
    </row>
    <row r="329" spans="1:9" x14ac:dyDescent="0.25">
      <c r="A329" s="226"/>
      <c r="B329" s="193" t="s">
        <v>2211</v>
      </c>
      <c r="C329" s="324" t="s">
        <v>3399</v>
      </c>
      <c r="D329" s="190" t="s">
        <v>1828</v>
      </c>
      <c r="E329" s="210">
        <v>2684</v>
      </c>
      <c r="F329" s="35">
        <v>41796</v>
      </c>
      <c r="G329" s="42">
        <v>2684</v>
      </c>
      <c r="H329" s="18">
        <f t="shared" si="6"/>
        <v>0</v>
      </c>
      <c r="I329" s="621" t="s">
        <v>217</v>
      </c>
    </row>
    <row r="330" spans="1:9" x14ac:dyDescent="0.25">
      <c r="A330" s="226"/>
      <c r="B330" s="193" t="s">
        <v>2212</v>
      </c>
      <c r="C330" s="324" t="s">
        <v>3399</v>
      </c>
      <c r="D330" s="190" t="s">
        <v>3498</v>
      </c>
      <c r="E330" s="210">
        <v>8219.7199999999993</v>
      </c>
      <c r="F330" s="53" t="s">
        <v>3499</v>
      </c>
      <c r="G330" s="42">
        <v>8219.7199999999993</v>
      </c>
      <c r="H330" s="18">
        <f t="shared" si="6"/>
        <v>0</v>
      </c>
      <c r="I330" s="621" t="s">
        <v>217</v>
      </c>
    </row>
    <row r="331" spans="1:9" x14ac:dyDescent="0.25">
      <c r="A331" s="226"/>
      <c r="B331" s="193" t="s">
        <v>2213</v>
      </c>
      <c r="C331" s="324" t="s">
        <v>3399</v>
      </c>
      <c r="D331" s="190" t="s">
        <v>200</v>
      </c>
      <c r="E331" s="210">
        <v>17790.349999999999</v>
      </c>
      <c r="F331" s="38" t="s">
        <v>3743</v>
      </c>
      <c r="G331" s="42">
        <v>17790.349999999999</v>
      </c>
      <c r="H331" s="18">
        <f t="shared" si="6"/>
        <v>0</v>
      </c>
      <c r="I331" s="621"/>
    </row>
    <row r="332" spans="1:9" x14ac:dyDescent="0.25">
      <c r="A332" s="192"/>
      <c r="B332" s="193" t="s">
        <v>2214</v>
      </c>
      <c r="C332" s="324" t="s">
        <v>3399</v>
      </c>
      <c r="D332" s="190" t="s">
        <v>168</v>
      </c>
      <c r="E332" s="210">
        <v>24363.599999999999</v>
      </c>
      <c r="F332" s="35">
        <v>41799</v>
      </c>
      <c r="G332" s="42">
        <v>24363.599999999999</v>
      </c>
      <c r="H332" s="18">
        <f t="shared" si="6"/>
        <v>0</v>
      </c>
      <c r="I332" s="621" t="s">
        <v>162</v>
      </c>
    </row>
    <row r="333" spans="1:9" x14ac:dyDescent="0.25">
      <c r="A333" s="225"/>
      <c r="B333" s="193" t="s">
        <v>2215</v>
      </c>
      <c r="C333" s="324" t="s">
        <v>3399</v>
      </c>
      <c r="D333" s="190" t="s">
        <v>269</v>
      </c>
      <c r="E333" s="210">
        <v>10747.4</v>
      </c>
      <c r="F333" s="35">
        <v>41799</v>
      </c>
      <c r="G333" s="42">
        <v>10747.4</v>
      </c>
      <c r="H333" s="18">
        <f t="shared" si="6"/>
        <v>0</v>
      </c>
      <c r="I333" s="621" t="s">
        <v>162</v>
      </c>
    </row>
    <row r="334" spans="1:9" x14ac:dyDescent="0.25">
      <c r="A334" s="192"/>
      <c r="B334" s="193" t="s">
        <v>2216</v>
      </c>
      <c r="C334" s="324" t="s">
        <v>3399</v>
      </c>
      <c r="D334" s="190" t="s">
        <v>169</v>
      </c>
      <c r="E334" s="210">
        <v>16070.5</v>
      </c>
      <c r="F334" s="35">
        <v>41799</v>
      </c>
      <c r="G334" s="42">
        <v>16070.5</v>
      </c>
      <c r="H334" s="18">
        <f t="shared" si="6"/>
        <v>0</v>
      </c>
      <c r="I334" s="621" t="s">
        <v>162</v>
      </c>
    </row>
    <row r="335" spans="1:9" x14ac:dyDescent="0.25">
      <c r="A335" s="192"/>
      <c r="B335" s="193" t="s">
        <v>2217</v>
      </c>
      <c r="C335" s="324" t="s">
        <v>3399</v>
      </c>
      <c r="D335" s="190" t="s">
        <v>250</v>
      </c>
      <c r="E335" s="210">
        <v>4700</v>
      </c>
      <c r="F335" s="35">
        <v>41799</v>
      </c>
      <c r="G335" s="42">
        <v>4700</v>
      </c>
      <c r="H335" s="18">
        <f t="shared" si="6"/>
        <v>0</v>
      </c>
      <c r="I335" s="621" t="s">
        <v>162</v>
      </c>
    </row>
    <row r="336" spans="1:9" x14ac:dyDescent="0.25">
      <c r="A336" s="228"/>
      <c r="B336" s="193" t="s">
        <v>2218</v>
      </c>
      <c r="C336" s="324" t="s">
        <v>3399</v>
      </c>
      <c r="D336" s="190" t="s">
        <v>358</v>
      </c>
      <c r="E336" s="210">
        <v>54447.7</v>
      </c>
      <c r="F336" s="35">
        <v>41801</v>
      </c>
      <c r="G336" s="42">
        <v>54447.7</v>
      </c>
      <c r="H336" s="18">
        <f t="shared" si="6"/>
        <v>0</v>
      </c>
      <c r="I336" s="621" t="s">
        <v>162</v>
      </c>
    </row>
    <row r="337" spans="1:9" x14ac:dyDescent="0.25">
      <c r="A337" s="228"/>
      <c r="B337" s="193" t="s">
        <v>2221</v>
      </c>
      <c r="C337" s="324" t="s">
        <v>3399</v>
      </c>
      <c r="D337" s="190" t="s">
        <v>358</v>
      </c>
      <c r="E337" s="210">
        <v>6014.5</v>
      </c>
      <c r="F337" s="35">
        <v>41801</v>
      </c>
      <c r="G337" s="42">
        <v>6014.5</v>
      </c>
      <c r="H337" s="18">
        <f t="shared" si="6"/>
        <v>0</v>
      </c>
      <c r="I337" s="621" t="s">
        <v>162</v>
      </c>
    </row>
    <row r="338" spans="1:9" x14ac:dyDescent="0.25">
      <c r="A338" s="228"/>
      <c r="B338" s="193" t="s">
        <v>2223</v>
      </c>
      <c r="C338" s="324" t="s">
        <v>3399</v>
      </c>
      <c r="D338" s="190" t="s">
        <v>564</v>
      </c>
      <c r="E338" s="210">
        <v>4394</v>
      </c>
      <c r="F338" s="35">
        <v>41799</v>
      </c>
      <c r="G338" s="42">
        <v>4394</v>
      </c>
      <c r="H338" s="18">
        <f t="shared" si="6"/>
        <v>0</v>
      </c>
      <c r="I338" s="621" t="s">
        <v>162</v>
      </c>
    </row>
    <row r="339" spans="1:9" x14ac:dyDescent="0.25">
      <c r="A339" s="192"/>
      <c r="B339" s="193" t="s">
        <v>2224</v>
      </c>
      <c r="C339" s="324" t="s">
        <v>3399</v>
      </c>
      <c r="D339" s="190" t="s">
        <v>3500</v>
      </c>
      <c r="E339" s="210">
        <v>12916</v>
      </c>
      <c r="F339" s="35">
        <v>41799</v>
      </c>
      <c r="G339" s="54">
        <v>12916</v>
      </c>
      <c r="H339" s="18">
        <f t="shared" si="6"/>
        <v>0</v>
      </c>
      <c r="I339" s="621" t="s">
        <v>162</v>
      </c>
    </row>
    <row r="340" spans="1:9" x14ac:dyDescent="0.25">
      <c r="A340" s="192"/>
      <c r="B340" s="193" t="s">
        <v>2226</v>
      </c>
      <c r="C340" s="324" t="s">
        <v>3399</v>
      </c>
      <c r="D340" s="190" t="s">
        <v>163</v>
      </c>
      <c r="E340" s="210">
        <v>1987</v>
      </c>
      <c r="F340" s="35">
        <v>41799</v>
      </c>
      <c r="G340" s="54">
        <v>1987</v>
      </c>
      <c r="H340" s="18">
        <f t="shared" si="6"/>
        <v>0</v>
      </c>
      <c r="I340" s="621" t="s">
        <v>162</v>
      </c>
    </row>
    <row r="341" spans="1:9" x14ac:dyDescent="0.25">
      <c r="A341" s="192"/>
      <c r="B341" s="193" t="s">
        <v>2227</v>
      </c>
      <c r="C341" s="324" t="s">
        <v>3399</v>
      </c>
      <c r="D341" s="190" t="s">
        <v>168</v>
      </c>
      <c r="E341" s="210">
        <v>6078</v>
      </c>
      <c r="F341" s="35">
        <v>41799</v>
      </c>
      <c r="G341" s="54">
        <v>6078</v>
      </c>
      <c r="H341" s="18">
        <f t="shared" si="6"/>
        <v>0</v>
      </c>
      <c r="I341" s="621" t="s">
        <v>162</v>
      </c>
    </row>
    <row r="342" spans="1:9" x14ac:dyDescent="0.25">
      <c r="A342" s="192"/>
      <c r="B342" s="193" t="s">
        <v>2228</v>
      </c>
      <c r="C342" s="324" t="s">
        <v>3399</v>
      </c>
      <c r="D342" s="190" t="s">
        <v>175</v>
      </c>
      <c r="E342" s="210">
        <v>5324.85</v>
      </c>
      <c r="F342" s="38" t="s">
        <v>3501</v>
      </c>
      <c r="G342" s="42">
        <v>5324.85</v>
      </c>
      <c r="H342" s="18">
        <f t="shared" si="6"/>
        <v>0</v>
      </c>
      <c r="I342" s="621" t="s">
        <v>162</v>
      </c>
    </row>
    <row r="343" spans="1:9" x14ac:dyDescent="0.25">
      <c r="A343" s="192"/>
      <c r="B343" s="193" t="s">
        <v>2229</v>
      </c>
      <c r="C343" s="324" t="s">
        <v>3399</v>
      </c>
      <c r="D343" s="190" t="s">
        <v>160</v>
      </c>
      <c r="E343" s="210">
        <v>81044</v>
      </c>
      <c r="F343" s="304" t="s">
        <v>3502</v>
      </c>
      <c r="G343" s="42">
        <v>81044</v>
      </c>
      <c r="H343" s="18">
        <f t="shared" si="6"/>
        <v>0</v>
      </c>
      <c r="I343" s="621" t="s">
        <v>162</v>
      </c>
    </row>
    <row r="344" spans="1:9" x14ac:dyDescent="0.25">
      <c r="A344" s="192"/>
      <c r="B344" s="193" t="s">
        <v>2230</v>
      </c>
      <c r="C344" s="324" t="s">
        <v>3399</v>
      </c>
      <c r="D344" s="190" t="s">
        <v>3115</v>
      </c>
      <c r="E344" s="210">
        <v>16126.2</v>
      </c>
      <c r="F344" s="35">
        <v>41796</v>
      </c>
      <c r="G344" s="42">
        <v>16126.2</v>
      </c>
      <c r="H344" s="18">
        <f t="shared" si="6"/>
        <v>0</v>
      </c>
      <c r="I344" s="621" t="s">
        <v>12</v>
      </c>
    </row>
    <row r="345" spans="1:9" x14ac:dyDescent="0.25">
      <c r="A345" s="192"/>
      <c r="B345" s="193" t="s">
        <v>2231</v>
      </c>
      <c r="C345" s="324" t="s">
        <v>3399</v>
      </c>
      <c r="D345" s="190" t="s">
        <v>180</v>
      </c>
      <c r="E345" s="210">
        <v>11590.2</v>
      </c>
      <c r="F345" s="35">
        <v>41796</v>
      </c>
      <c r="G345" s="42">
        <v>11590.2</v>
      </c>
      <c r="H345" s="18">
        <f t="shared" si="6"/>
        <v>0</v>
      </c>
      <c r="I345" s="621" t="s">
        <v>12</v>
      </c>
    </row>
    <row r="346" spans="1:9" x14ac:dyDescent="0.25">
      <c r="A346" s="192"/>
      <c r="B346" s="193" t="s">
        <v>2232</v>
      </c>
      <c r="C346" s="324" t="s">
        <v>3399</v>
      </c>
      <c r="D346" s="190" t="s">
        <v>62</v>
      </c>
      <c r="E346" s="210">
        <v>9889.6</v>
      </c>
      <c r="F346" s="35">
        <v>41798</v>
      </c>
      <c r="G346" s="42">
        <v>9889.6</v>
      </c>
      <c r="H346" s="18">
        <f t="shared" si="6"/>
        <v>0</v>
      </c>
      <c r="I346" s="621" t="s">
        <v>12</v>
      </c>
    </row>
    <row r="347" spans="1:9" x14ac:dyDescent="0.25">
      <c r="A347" s="192"/>
      <c r="B347" s="193" t="s">
        <v>2233</v>
      </c>
      <c r="C347" s="324" t="s">
        <v>3399</v>
      </c>
      <c r="D347" s="190" t="s">
        <v>160</v>
      </c>
      <c r="E347" s="210">
        <v>79915.53</v>
      </c>
      <c r="F347" s="38" t="s">
        <v>3503</v>
      </c>
      <c r="G347" s="42">
        <v>79915.53</v>
      </c>
      <c r="H347" s="18">
        <f t="shared" si="6"/>
        <v>0</v>
      </c>
      <c r="I347" s="621" t="s">
        <v>162</v>
      </c>
    </row>
    <row r="348" spans="1:9" x14ac:dyDescent="0.25">
      <c r="A348" s="192"/>
      <c r="B348" s="193" t="s">
        <v>2234</v>
      </c>
      <c r="C348" s="324" t="s">
        <v>3399</v>
      </c>
      <c r="D348" s="190" t="s">
        <v>83</v>
      </c>
      <c r="E348" s="210">
        <v>7476</v>
      </c>
      <c r="F348" s="35">
        <v>41795</v>
      </c>
      <c r="G348" s="42">
        <v>7476</v>
      </c>
      <c r="H348" s="18">
        <f t="shared" si="6"/>
        <v>0</v>
      </c>
      <c r="I348" s="621"/>
    </row>
    <row r="349" spans="1:9" x14ac:dyDescent="0.25">
      <c r="A349" s="192"/>
      <c r="B349" s="193" t="s">
        <v>2235</v>
      </c>
      <c r="C349" s="324" t="s">
        <v>3399</v>
      </c>
      <c r="D349" s="190" t="s">
        <v>3312</v>
      </c>
      <c r="E349" s="210">
        <v>7815</v>
      </c>
      <c r="F349" s="35">
        <v>41796</v>
      </c>
      <c r="G349" s="42">
        <v>7815</v>
      </c>
      <c r="H349" s="18">
        <f t="shared" si="6"/>
        <v>0</v>
      </c>
      <c r="I349" s="621" t="s">
        <v>12</v>
      </c>
    </row>
    <row r="350" spans="1:9" x14ac:dyDescent="0.25">
      <c r="A350" s="192"/>
      <c r="B350" s="193" t="s">
        <v>2236</v>
      </c>
      <c r="C350" s="324" t="s">
        <v>3399</v>
      </c>
      <c r="D350" s="190" t="s">
        <v>3504</v>
      </c>
      <c r="E350" s="210">
        <v>49998</v>
      </c>
      <c r="F350" s="35">
        <v>41795</v>
      </c>
      <c r="G350" s="42">
        <v>49998</v>
      </c>
      <c r="H350" s="18">
        <f t="shared" si="6"/>
        <v>0</v>
      </c>
      <c r="I350" s="621"/>
    </row>
    <row r="351" spans="1:9" x14ac:dyDescent="0.25">
      <c r="A351" s="192"/>
      <c r="B351" s="193" t="s">
        <v>2238</v>
      </c>
      <c r="C351" s="324" t="s">
        <v>3399</v>
      </c>
      <c r="D351" s="190" t="s">
        <v>68</v>
      </c>
      <c r="E351" s="210">
        <v>2475</v>
      </c>
      <c r="F351" s="35">
        <v>41796</v>
      </c>
      <c r="G351" s="42">
        <v>2475</v>
      </c>
      <c r="H351" s="18">
        <f t="shared" si="6"/>
        <v>0</v>
      </c>
      <c r="I351" s="621" t="s">
        <v>65</v>
      </c>
    </row>
    <row r="352" spans="1:9" x14ac:dyDescent="0.25">
      <c r="A352" s="192"/>
      <c r="B352" s="193" t="s">
        <v>2239</v>
      </c>
      <c r="C352" s="324" t="s">
        <v>3399</v>
      </c>
      <c r="D352" s="190" t="s">
        <v>28</v>
      </c>
      <c r="E352" s="210">
        <v>16399</v>
      </c>
      <c r="F352" s="45" t="s">
        <v>3505</v>
      </c>
      <c r="G352" s="42">
        <v>16399</v>
      </c>
      <c r="H352" s="18">
        <f t="shared" si="6"/>
        <v>0</v>
      </c>
      <c r="I352" s="621"/>
    </row>
    <row r="353" spans="1:9" x14ac:dyDescent="0.25">
      <c r="A353" s="192"/>
      <c r="B353" s="193" t="s">
        <v>2240</v>
      </c>
      <c r="C353" s="324" t="s">
        <v>3399</v>
      </c>
      <c r="D353" s="190" t="s">
        <v>11</v>
      </c>
      <c r="E353" s="210">
        <v>29569</v>
      </c>
      <c r="F353" s="38">
        <v>41829</v>
      </c>
      <c r="G353" s="219">
        <v>29569</v>
      </c>
      <c r="H353" s="18">
        <f t="shared" si="6"/>
        <v>0</v>
      </c>
      <c r="I353" s="621" t="s">
        <v>65</v>
      </c>
    </row>
    <row r="354" spans="1:9" x14ac:dyDescent="0.25">
      <c r="A354" s="192"/>
      <c r="B354" s="193" t="s">
        <v>2241</v>
      </c>
      <c r="C354" s="324" t="s">
        <v>3399</v>
      </c>
      <c r="D354" s="190" t="s">
        <v>312</v>
      </c>
      <c r="E354" s="210">
        <v>845</v>
      </c>
      <c r="F354" s="35">
        <v>41796</v>
      </c>
      <c r="G354" s="42">
        <v>845</v>
      </c>
      <c r="H354" s="18">
        <f t="shared" si="6"/>
        <v>0</v>
      </c>
      <c r="I354" s="621" t="s">
        <v>21</v>
      </c>
    </row>
    <row r="355" spans="1:9" x14ac:dyDescent="0.25">
      <c r="A355" s="192"/>
      <c r="B355" s="193" t="s">
        <v>2242</v>
      </c>
      <c r="C355" s="324" t="s">
        <v>3399</v>
      </c>
      <c r="D355" s="190" t="s">
        <v>169</v>
      </c>
      <c r="E355" s="210">
        <v>3323</v>
      </c>
      <c r="F355" s="35">
        <v>41799</v>
      </c>
      <c r="G355" s="42">
        <v>3323</v>
      </c>
      <c r="H355" s="18">
        <f t="shared" si="6"/>
        <v>0</v>
      </c>
      <c r="I355" s="621" t="s">
        <v>3128</v>
      </c>
    </row>
    <row r="356" spans="1:9" x14ac:dyDescent="0.25">
      <c r="A356" s="192"/>
      <c r="B356" s="193" t="s">
        <v>2243</v>
      </c>
      <c r="C356" s="324" t="s">
        <v>3399</v>
      </c>
      <c r="D356" s="190" t="s">
        <v>152</v>
      </c>
      <c r="E356" s="210">
        <v>7555</v>
      </c>
      <c r="F356" s="35">
        <v>41795</v>
      </c>
      <c r="G356" s="42">
        <v>7555</v>
      </c>
      <c r="H356" s="18">
        <f t="shared" si="6"/>
        <v>0</v>
      </c>
      <c r="I356" s="621"/>
    </row>
    <row r="357" spans="1:9" x14ac:dyDescent="0.25">
      <c r="A357" s="192">
        <v>41796</v>
      </c>
      <c r="B357" s="193" t="s">
        <v>2244</v>
      </c>
      <c r="C357" s="324" t="s">
        <v>3399</v>
      </c>
      <c r="D357" s="190" t="s">
        <v>14</v>
      </c>
      <c r="E357" s="210">
        <v>11472.4</v>
      </c>
      <c r="F357" s="35">
        <v>41796</v>
      </c>
      <c r="G357" s="42">
        <v>11472.4</v>
      </c>
      <c r="H357" s="18">
        <f t="shared" si="6"/>
        <v>0</v>
      </c>
      <c r="I357" s="621" t="s">
        <v>21</v>
      </c>
    </row>
    <row r="358" spans="1:9" x14ac:dyDescent="0.25">
      <c r="A358" s="192"/>
      <c r="B358" s="193" t="s">
        <v>2245</v>
      </c>
      <c r="C358" s="324" t="s">
        <v>3399</v>
      </c>
      <c r="D358" s="190" t="s">
        <v>312</v>
      </c>
      <c r="E358" s="210">
        <v>506.4</v>
      </c>
      <c r="F358" s="35">
        <v>41796</v>
      </c>
      <c r="G358" s="42">
        <v>506.4</v>
      </c>
      <c r="H358" s="18">
        <f t="shared" si="6"/>
        <v>0</v>
      </c>
      <c r="I358" s="623" t="s">
        <v>21</v>
      </c>
    </row>
    <row r="359" spans="1:9" x14ac:dyDescent="0.25">
      <c r="A359" s="192"/>
      <c r="B359" s="193" t="s">
        <v>2246</v>
      </c>
      <c r="C359" s="324" t="s">
        <v>3399</v>
      </c>
      <c r="D359" s="190" t="s">
        <v>16</v>
      </c>
      <c r="E359" s="210">
        <v>206806.5</v>
      </c>
      <c r="F359" s="35">
        <v>41816</v>
      </c>
      <c r="G359" s="42">
        <v>206806.5</v>
      </c>
      <c r="H359" s="18">
        <f t="shared" si="6"/>
        <v>0</v>
      </c>
      <c r="I359" s="621" t="s">
        <v>27</v>
      </c>
    </row>
    <row r="360" spans="1:9" x14ac:dyDescent="0.25">
      <c r="A360" s="192"/>
      <c r="B360" s="193" t="s">
        <v>2247</v>
      </c>
      <c r="C360" s="324" t="s">
        <v>3399</v>
      </c>
      <c r="D360" s="190" t="s">
        <v>544</v>
      </c>
      <c r="E360" s="210">
        <v>3777.2</v>
      </c>
      <c r="F360" s="35">
        <v>41796</v>
      </c>
      <c r="G360" s="42">
        <v>3777.2</v>
      </c>
      <c r="H360" s="18">
        <f t="shared" si="6"/>
        <v>0</v>
      </c>
      <c r="I360" s="621"/>
    </row>
    <row r="361" spans="1:9" x14ac:dyDescent="0.25">
      <c r="A361" s="192"/>
      <c r="B361" s="193" t="s">
        <v>2248</v>
      </c>
      <c r="C361" s="324" t="s">
        <v>3399</v>
      </c>
      <c r="D361" s="190" t="s">
        <v>8</v>
      </c>
      <c r="E361" s="210">
        <v>987.5</v>
      </c>
      <c r="F361" s="35">
        <v>41796</v>
      </c>
      <c r="G361" s="42">
        <v>987.5</v>
      </c>
      <c r="H361" s="18">
        <f t="shared" si="6"/>
        <v>0</v>
      </c>
      <c r="I361" s="623"/>
    </row>
    <row r="362" spans="1:9" x14ac:dyDescent="0.25">
      <c r="A362" s="192"/>
      <c r="B362" s="193" t="s">
        <v>2249</v>
      </c>
      <c r="C362" s="324" t="s">
        <v>3399</v>
      </c>
      <c r="D362" s="190" t="s">
        <v>116</v>
      </c>
      <c r="E362" s="210">
        <v>3177</v>
      </c>
      <c r="F362" s="35">
        <v>41796</v>
      </c>
      <c r="G362" s="42">
        <v>3177</v>
      </c>
      <c r="H362" s="18">
        <f t="shared" si="6"/>
        <v>0</v>
      </c>
      <c r="I362" s="621"/>
    </row>
    <row r="363" spans="1:9" x14ac:dyDescent="0.25">
      <c r="A363" s="192"/>
      <c r="B363" s="193" t="s">
        <v>2250</v>
      </c>
      <c r="C363" s="324" t="s">
        <v>3399</v>
      </c>
      <c r="D363" s="190" t="s">
        <v>544</v>
      </c>
      <c r="E363" s="210">
        <v>17030.400000000001</v>
      </c>
      <c r="F363" s="35">
        <v>41796</v>
      </c>
      <c r="G363" s="42">
        <v>17030.400000000001</v>
      </c>
      <c r="H363" s="18">
        <f t="shared" si="6"/>
        <v>0</v>
      </c>
      <c r="I363" s="621"/>
    </row>
    <row r="364" spans="1:9" x14ac:dyDescent="0.25">
      <c r="A364" s="192"/>
      <c r="B364" s="193" t="s">
        <v>2251</v>
      </c>
      <c r="C364" s="324" t="s">
        <v>3399</v>
      </c>
      <c r="D364" s="190" t="s">
        <v>14</v>
      </c>
      <c r="E364" s="210">
        <v>2880</v>
      </c>
      <c r="F364" s="35">
        <v>41796</v>
      </c>
      <c r="G364" s="42">
        <v>2880</v>
      </c>
      <c r="H364" s="18">
        <f t="shared" si="6"/>
        <v>0</v>
      </c>
      <c r="I364" s="621" t="s">
        <v>30</v>
      </c>
    </row>
    <row r="365" spans="1:9" x14ac:dyDescent="0.25">
      <c r="A365" s="192"/>
      <c r="B365" s="193" t="s">
        <v>2253</v>
      </c>
      <c r="C365" s="324" t="s">
        <v>3399</v>
      </c>
      <c r="D365" s="190" t="s">
        <v>8</v>
      </c>
      <c r="E365" s="210">
        <v>814.6</v>
      </c>
      <c r="F365" s="35">
        <v>41796</v>
      </c>
      <c r="G365" s="42">
        <v>814.6</v>
      </c>
      <c r="H365" s="18">
        <f t="shared" si="6"/>
        <v>0</v>
      </c>
      <c r="I365" s="621"/>
    </row>
    <row r="366" spans="1:9" x14ac:dyDescent="0.25">
      <c r="A366" s="192"/>
      <c r="B366" s="193" t="s">
        <v>2254</v>
      </c>
      <c r="C366" s="324" t="s">
        <v>3399</v>
      </c>
      <c r="D366" s="190" t="s">
        <v>1778</v>
      </c>
      <c r="E366" s="210">
        <v>1175</v>
      </c>
      <c r="F366" s="35">
        <v>41797</v>
      </c>
      <c r="G366" s="42">
        <v>1175</v>
      </c>
      <c r="H366" s="18">
        <f t="shared" si="6"/>
        <v>0</v>
      </c>
      <c r="I366" s="621" t="s">
        <v>30</v>
      </c>
    </row>
    <row r="367" spans="1:9" x14ac:dyDescent="0.25">
      <c r="A367" s="192"/>
      <c r="B367" s="193" t="s">
        <v>2255</v>
      </c>
      <c r="C367" s="324" t="s">
        <v>3399</v>
      </c>
      <c r="D367" s="190" t="s">
        <v>2712</v>
      </c>
      <c r="E367" s="210">
        <v>3672.55</v>
      </c>
      <c r="F367" s="35">
        <v>41797</v>
      </c>
      <c r="G367" s="42">
        <v>3672.55</v>
      </c>
      <c r="H367" s="18">
        <f t="shared" si="6"/>
        <v>0</v>
      </c>
      <c r="I367" s="621" t="s">
        <v>30</v>
      </c>
    </row>
    <row r="368" spans="1:9" x14ac:dyDescent="0.25">
      <c r="A368" s="192"/>
      <c r="B368" s="193" t="s">
        <v>2257</v>
      </c>
      <c r="C368" s="324" t="s">
        <v>3399</v>
      </c>
      <c r="D368" s="190" t="s">
        <v>2409</v>
      </c>
      <c r="E368" s="210">
        <v>2270</v>
      </c>
      <c r="F368" s="35">
        <v>41797</v>
      </c>
      <c r="G368" s="42">
        <v>2270</v>
      </c>
      <c r="H368" s="18">
        <f t="shared" si="6"/>
        <v>0</v>
      </c>
      <c r="I368" s="621" t="s">
        <v>30</v>
      </c>
    </row>
    <row r="369" spans="1:9" x14ac:dyDescent="0.25">
      <c r="A369" s="192"/>
      <c r="B369" s="193" t="s">
        <v>2258</v>
      </c>
      <c r="C369" s="324" t="s">
        <v>3399</v>
      </c>
      <c r="D369" s="190" t="s">
        <v>2519</v>
      </c>
      <c r="E369" s="210">
        <v>2329.3200000000002</v>
      </c>
      <c r="F369" s="35">
        <v>41796</v>
      </c>
      <c r="G369" s="42">
        <v>2329.3200000000002</v>
      </c>
      <c r="H369" s="18">
        <f t="shared" si="6"/>
        <v>0</v>
      </c>
      <c r="I369" s="621"/>
    </row>
    <row r="370" spans="1:9" x14ac:dyDescent="0.25">
      <c r="A370" s="192"/>
      <c r="B370" s="193" t="s">
        <v>2259</v>
      </c>
      <c r="C370" s="324" t="s">
        <v>3399</v>
      </c>
      <c r="D370" s="190" t="s">
        <v>55</v>
      </c>
      <c r="E370" s="210">
        <v>8849</v>
      </c>
      <c r="F370" s="35">
        <v>41796</v>
      </c>
      <c r="G370" s="42">
        <v>8849</v>
      </c>
      <c r="H370" s="18">
        <f t="shared" si="6"/>
        <v>0</v>
      </c>
      <c r="I370" s="621"/>
    </row>
    <row r="371" spans="1:9" x14ac:dyDescent="0.25">
      <c r="A371" s="192"/>
      <c r="B371" s="193" t="s">
        <v>2261</v>
      </c>
      <c r="C371" s="324" t="s">
        <v>3399</v>
      </c>
      <c r="D371" s="190" t="s">
        <v>55</v>
      </c>
      <c r="E371" s="210">
        <v>68</v>
      </c>
      <c r="F371" s="35">
        <v>41796</v>
      </c>
      <c r="G371" s="42">
        <v>68</v>
      </c>
      <c r="H371" s="18">
        <f t="shared" si="6"/>
        <v>0</v>
      </c>
      <c r="I371" s="621"/>
    </row>
    <row r="372" spans="1:9" x14ac:dyDescent="0.25">
      <c r="A372" s="192"/>
      <c r="B372" s="193" t="s">
        <v>2262</v>
      </c>
      <c r="C372" s="324" t="s">
        <v>3399</v>
      </c>
      <c r="D372" s="190" t="s">
        <v>3506</v>
      </c>
      <c r="E372" s="210">
        <v>1954.4</v>
      </c>
      <c r="F372" s="35">
        <v>41797</v>
      </c>
      <c r="G372" s="42">
        <v>1954.4</v>
      </c>
      <c r="H372" s="18">
        <f t="shared" si="6"/>
        <v>0</v>
      </c>
      <c r="I372" s="621" t="s">
        <v>30</v>
      </c>
    </row>
    <row r="373" spans="1:9" x14ac:dyDescent="0.25">
      <c r="A373" s="192"/>
      <c r="B373" s="193" t="s">
        <v>2263</v>
      </c>
      <c r="C373" s="324" t="s">
        <v>3399</v>
      </c>
      <c r="D373" s="190" t="s">
        <v>35</v>
      </c>
      <c r="E373" s="210">
        <v>4121</v>
      </c>
      <c r="F373" s="35">
        <v>41797</v>
      </c>
      <c r="G373" s="42">
        <v>4121</v>
      </c>
      <c r="H373" s="18">
        <f t="shared" si="6"/>
        <v>0</v>
      </c>
      <c r="I373" s="621" t="s">
        <v>30</v>
      </c>
    </row>
    <row r="374" spans="1:9" x14ac:dyDescent="0.25">
      <c r="A374" s="192"/>
      <c r="B374" s="193" t="s">
        <v>2264</v>
      </c>
      <c r="C374" s="324" t="s">
        <v>3399</v>
      </c>
      <c r="D374" s="190" t="s">
        <v>110</v>
      </c>
      <c r="E374" s="210">
        <v>263</v>
      </c>
      <c r="F374" s="35">
        <v>41803</v>
      </c>
      <c r="G374" s="42">
        <v>263</v>
      </c>
      <c r="H374" s="18">
        <f t="shared" si="6"/>
        <v>0</v>
      </c>
      <c r="I374" s="621" t="s">
        <v>30</v>
      </c>
    </row>
    <row r="375" spans="1:9" x14ac:dyDescent="0.25">
      <c r="A375" s="192"/>
      <c r="B375" s="193" t="s">
        <v>2265</v>
      </c>
      <c r="C375" s="324" t="s">
        <v>3399</v>
      </c>
      <c r="D375" s="190" t="s">
        <v>287</v>
      </c>
      <c r="E375" s="210">
        <v>3941</v>
      </c>
      <c r="F375" s="35">
        <v>41797</v>
      </c>
      <c r="G375" s="42">
        <v>3941</v>
      </c>
      <c r="H375" s="18">
        <f t="shared" si="6"/>
        <v>0</v>
      </c>
      <c r="I375" s="621" t="s">
        <v>30</v>
      </c>
    </row>
    <row r="376" spans="1:9" x14ac:dyDescent="0.25">
      <c r="A376" s="192"/>
      <c r="B376" s="193" t="s">
        <v>2266</v>
      </c>
      <c r="C376" s="324" t="s">
        <v>3399</v>
      </c>
      <c r="D376" s="190" t="s">
        <v>215</v>
      </c>
      <c r="E376" s="210">
        <v>3252.6</v>
      </c>
      <c r="F376" s="35">
        <v>41796</v>
      </c>
      <c r="G376" s="42">
        <v>3252.6</v>
      </c>
      <c r="H376" s="18">
        <f t="shared" si="6"/>
        <v>0</v>
      </c>
      <c r="I376" s="621"/>
    </row>
    <row r="377" spans="1:9" x14ac:dyDescent="0.25">
      <c r="A377" s="192"/>
      <c r="B377" s="193" t="s">
        <v>2267</v>
      </c>
      <c r="C377" s="324" t="s">
        <v>3399</v>
      </c>
      <c r="D377" s="190" t="s">
        <v>54</v>
      </c>
      <c r="E377" s="210">
        <v>13066.2</v>
      </c>
      <c r="F377" s="35">
        <v>41797</v>
      </c>
      <c r="G377" s="42">
        <v>13066.2</v>
      </c>
      <c r="H377" s="18">
        <f t="shared" si="6"/>
        <v>0</v>
      </c>
      <c r="I377" s="621" t="s">
        <v>30</v>
      </c>
    </row>
    <row r="378" spans="1:9" x14ac:dyDescent="0.25">
      <c r="A378" s="192"/>
      <c r="B378" s="193" t="s">
        <v>2268</v>
      </c>
      <c r="C378" s="324" t="s">
        <v>3399</v>
      </c>
      <c r="D378" s="190" t="s">
        <v>260</v>
      </c>
      <c r="E378" s="210">
        <v>2432</v>
      </c>
      <c r="F378" s="35">
        <v>41796</v>
      </c>
      <c r="G378" s="42">
        <v>2432</v>
      </c>
      <c r="H378" s="18">
        <f t="shared" si="6"/>
        <v>0</v>
      </c>
      <c r="I378" s="621" t="s">
        <v>12</v>
      </c>
    </row>
    <row r="379" spans="1:9" x14ac:dyDescent="0.25">
      <c r="A379" s="192"/>
      <c r="B379" s="193" t="s">
        <v>2269</v>
      </c>
      <c r="C379" s="324" t="s">
        <v>3399</v>
      </c>
      <c r="D379" s="190" t="s">
        <v>32</v>
      </c>
      <c r="E379" s="210">
        <v>7256.6</v>
      </c>
      <c r="F379" s="35">
        <v>41797</v>
      </c>
      <c r="G379" s="42">
        <v>7256.6</v>
      </c>
      <c r="H379" s="18">
        <f t="shared" si="6"/>
        <v>0</v>
      </c>
      <c r="I379" s="621" t="s">
        <v>30</v>
      </c>
    </row>
    <row r="380" spans="1:9" x14ac:dyDescent="0.25">
      <c r="A380" s="192"/>
      <c r="B380" s="193" t="s">
        <v>2271</v>
      </c>
      <c r="C380" s="324" t="s">
        <v>3399</v>
      </c>
      <c r="D380" s="190" t="s">
        <v>21</v>
      </c>
      <c r="E380" s="210">
        <v>1617.6</v>
      </c>
      <c r="F380" s="35">
        <v>41796</v>
      </c>
      <c r="G380" s="42">
        <v>1617.6</v>
      </c>
      <c r="H380" s="18">
        <f t="shared" si="6"/>
        <v>0</v>
      </c>
      <c r="I380" s="621" t="s">
        <v>12</v>
      </c>
    </row>
    <row r="381" spans="1:9" x14ac:dyDescent="0.25">
      <c r="A381" s="192"/>
      <c r="B381" s="193" t="s">
        <v>2272</v>
      </c>
      <c r="C381" s="324" t="s">
        <v>3399</v>
      </c>
      <c r="D381" s="190" t="s">
        <v>101</v>
      </c>
      <c r="E381" s="210">
        <v>1790.4</v>
      </c>
      <c r="F381" s="35">
        <v>41796</v>
      </c>
      <c r="G381" s="42">
        <v>1790.4</v>
      </c>
      <c r="H381" s="18">
        <f t="shared" si="6"/>
        <v>0</v>
      </c>
      <c r="I381" s="621" t="s">
        <v>12</v>
      </c>
    </row>
    <row r="382" spans="1:9" x14ac:dyDescent="0.25">
      <c r="A382" s="192"/>
      <c r="B382" s="193" t="s">
        <v>2274</v>
      </c>
      <c r="C382" s="324" t="s">
        <v>3399</v>
      </c>
      <c r="D382" s="190" t="s">
        <v>34</v>
      </c>
      <c r="E382" s="210">
        <v>2038.4</v>
      </c>
      <c r="F382" s="35">
        <v>41797</v>
      </c>
      <c r="G382" s="42">
        <v>2038.4</v>
      </c>
      <c r="H382" s="18">
        <f t="shared" si="6"/>
        <v>0</v>
      </c>
      <c r="I382" s="621" t="s">
        <v>30</v>
      </c>
    </row>
    <row r="383" spans="1:9" x14ac:dyDescent="0.25">
      <c r="A383" s="192"/>
      <c r="B383" s="193" t="s">
        <v>2275</v>
      </c>
      <c r="C383" s="324" t="s">
        <v>3399</v>
      </c>
      <c r="D383" s="190" t="s">
        <v>576</v>
      </c>
      <c r="E383" s="210">
        <v>1687.2</v>
      </c>
      <c r="F383" s="35">
        <v>41796</v>
      </c>
      <c r="G383" s="42">
        <v>1687.2</v>
      </c>
      <c r="H383" s="18">
        <f t="shared" si="6"/>
        <v>0</v>
      </c>
      <c r="I383" s="621" t="s">
        <v>12</v>
      </c>
    </row>
    <row r="384" spans="1:9" x14ac:dyDescent="0.25">
      <c r="A384" s="192"/>
      <c r="B384" s="193" t="s">
        <v>2276</v>
      </c>
      <c r="C384" s="324" t="s">
        <v>3399</v>
      </c>
      <c r="D384" s="190" t="s">
        <v>248</v>
      </c>
      <c r="E384" s="210">
        <v>452.5</v>
      </c>
      <c r="F384" s="35">
        <v>41796</v>
      </c>
      <c r="G384" s="42">
        <v>452.5</v>
      </c>
      <c r="H384" s="18">
        <f t="shared" si="6"/>
        <v>0</v>
      </c>
      <c r="I384" s="621" t="s">
        <v>12</v>
      </c>
    </row>
    <row r="385" spans="1:9" x14ac:dyDescent="0.25">
      <c r="A385" s="192"/>
      <c r="B385" s="193" t="s">
        <v>2277</v>
      </c>
      <c r="C385" s="324" t="s">
        <v>3399</v>
      </c>
      <c r="D385" s="190" t="s">
        <v>47</v>
      </c>
      <c r="E385" s="210">
        <v>3024</v>
      </c>
      <c r="F385" s="35">
        <v>41797</v>
      </c>
      <c r="G385" s="42">
        <v>3024</v>
      </c>
      <c r="H385" s="18">
        <f t="shared" si="6"/>
        <v>0</v>
      </c>
      <c r="I385" s="621" t="s">
        <v>30</v>
      </c>
    </row>
    <row r="386" spans="1:9" x14ac:dyDescent="0.25">
      <c r="A386" s="192"/>
      <c r="B386" s="193" t="s">
        <v>2278</v>
      </c>
      <c r="C386" s="324" t="s">
        <v>3399</v>
      </c>
      <c r="D386" s="190" t="s">
        <v>124</v>
      </c>
      <c r="E386" s="210">
        <v>8855</v>
      </c>
      <c r="F386" s="35">
        <v>41797</v>
      </c>
      <c r="G386" s="42">
        <v>8855</v>
      </c>
      <c r="H386" s="18">
        <f t="shared" si="6"/>
        <v>0</v>
      </c>
      <c r="I386" s="621" t="s">
        <v>30</v>
      </c>
    </row>
    <row r="387" spans="1:9" x14ac:dyDescent="0.25">
      <c r="A387" s="192"/>
      <c r="B387" s="193" t="s">
        <v>2279</v>
      </c>
      <c r="C387" s="324" t="s">
        <v>3399</v>
      </c>
      <c r="D387" s="190" t="s">
        <v>52</v>
      </c>
      <c r="E387" s="210">
        <v>4087</v>
      </c>
      <c r="F387" s="35">
        <v>41796</v>
      </c>
      <c r="G387" s="42">
        <v>4087</v>
      </c>
      <c r="H387" s="18">
        <f t="shared" si="6"/>
        <v>0</v>
      </c>
      <c r="I387" s="621"/>
    </row>
    <row r="388" spans="1:9" x14ac:dyDescent="0.25">
      <c r="A388" s="192"/>
      <c r="B388" s="193" t="s">
        <v>2280</v>
      </c>
      <c r="C388" s="324" t="s">
        <v>3399</v>
      </c>
      <c r="D388" s="190" t="s">
        <v>22</v>
      </c>
      <c r="E388" s="210">
        <v>5057.2</v>
      </c>
      <c r="F388" s="35">
        <v>41796</v>
      </c>
      <c r="G388" s="42">
        <v>5057.2</v>
      </c>
      <c r="H388" s="18">
        <f t="shared" si="6"/>
        <v>0</v>
      </c>
      <c r="I388" s="621"/>
    </row>
    <row r="389" spans="1:9" x14ac:dyDescent="0.25">
      <c r="A389" s="192"/>
      <c r="B389" s="193" t="s">
        <v>2282</v>
      </c>
      <c r="C389" s="324" t="s">
        <v>3399</v>
      </c>
      <c r="D389" s="190" t="s">
        <v>110</v>
      </c>
      <c r="E389" s="210">
        <v>24840</v>
      </c>
      <c r="F389" s="35">
        <v>41803</v>
      </c>
      <c r="G389" s="42">
        <v>24840</v>
      </c>
      <c r="H389" s="18">
        <f t="shared" si="6"/>
        <v>0</v>
      </c>
      <c r="I389" s="621" t="s">
        <v>30</v>
      </c>
    </row>
    <row r="390" spans="1:9" x14ac:dyDescent="0.25">
      <c r="A390" s="192"/>
      <c r="B390" s="193" t="s">
        <v>2283</v>
      </c>
      <c r="C390" s="324" t="s">
        <v>3399</v>
      </c>
      <c r="D390" s="190" t="s">
        <v>108</v>
      </c>
      <c r="E390" s="210">
        <v>9847</v>
      </c>
      <c r="F390" s="35">
        <v>41797</v>
      </c>
      <c r="G390" s="42">
        <v>9847</v>
      </c>
      <c r="H390" s="18">
        <f t="shared" si="6"/>
        <v>0</v>
      </c>
      <c r="I390" s="621" t="s">
        <v>30</v>
      </c>
    </row>
    <row r="391" spans="1:9" x14ac:dyDescent="0.25">
      <c r="A391" s="192"/>
      <c r="B391" s="193" t="s">
        <v>2285</v>
      </c>
      <c r="C391" s="324" t="s">
        <v>3399</v>
      </c>
      <c r="D391" s="190" t="s">
        <v>130</v>
      </c>
      <c r="E391" s="210">
        <v>6164</v>
      </c>
      <c r="F391" s="35">
        <v>41797</v>
      </c>
      <c r="G391" s="42">
        <v>6164</v>
      </c>
      <c r="H391" s="18">
        <f t="shared" ref="H391:H454" si="7">E391-G391</f>
        <v>0</v>
      </c>
      <c r="I391" s="621" t="s">
        <v>21</v>
      </c>
    </row>
    <row r="392" spans="1:9" x14ac:dyDescent="0.25">
      <c r="A392" s="192"/>
      <c r="B392" s="193" t="s">
        <v>2286</v>
      </c>
      <c r="C392" s="324" t="s">
        <v>3399</v>
      </c>
      <c r="D392" s="190" t="s">
        <v>129</v>
      </c>
      <c r="E392" s="210">
        <v>1408</v>
      </c>
      <c r="F392" s="35">
        <v>41796</v>
      </c>
      <c r="G392" s="42">
        <v>1408</v>
      </c>
      <c r="H392" s="18">
        <f t="shared" si="7"/>
        <v>0</v>
      </c>
      <c r="I392" s="621"/>
    </row>
    <row r="393" spans="1:9" x14ac:dyDescent="0.25">
      <c r="A393" s="192"/>
      <c r="B393" s="193" t="s">
        <v>2287</v>
      </c>
      <c r="C393" s="324" t="s">
        <v>3399</v>
      </c>
      <c r="D393" s="190" t="s">
        <v>130</v>
      </c>
      <c r="E393" s="210">
        <v>4658</v>
      </c>
      <c r="F393" s="35">
        <v>41797</v>
      </c>
      <c r="G393" s="42">
        <v>4658</v>
      </c>
      <c r="H393" s="18">
        <f t="shared" si="7"/>
        <v>0</v>
      </c>
      <c r="I393" s="621" t="s">
        <v>21</v>
      </c>
    </row>
    <row r="394" spans="1:9" x14ac:dyDescent="0.25">
      <c r="A394" s="192"/>
      <c r="B394" s="193" t="s">
        <v>2289</v>
      </c>
      <c r="C394" s="324" t="s">
        <v>3399</v>
      </c>
      <c r="D394" s="190" t="s">
        <v>366</v>
      </c>
      <c r="E394" s="210">
        <v>4002</v>
      </c>
      <c r="F394" s="35">
        <v>41796</v>
      </c>
      <c r="G394" s="42">
        <v>4002</v>
      </c>
      <c r="H394" s="18">
        <f t="shared" si="7"/>
        <v>0</v>
      </c>
      <c r="I394" s="621" t="s">
        <v>3166</v>
      </c>
    </row>
    <row r="395" spans="1:9" x14ac:dyDescent="0.25">
      <c r="A395" s="192"/>
      <c r="B395" s="193" t="s">
        <v>2291</v>
      </c>
      <c r="C395" s="324" t="s">
        <v>3399</v>
      </c>
      <c r="D395" s="190" t="s">
        <v>1607</v>
      </c>
      <c r="E395" s="210">
        <v>4725</v>
      </c>
      <c r="F395" s="35">
        <v>41796</v>
      </c>
      <c r="G395" s="42">
        <v>4725</v>
      </c>
      <c r="H395" s="18">
        <f t="shared" si="7"/>
        <v>0</v>
      </c>
      <c r="I395" s="621"/>
    </row>
    <row r="396" spans="1:9" x14ac:dyDescent="0.25">
      <c r="A396" s="187"/>
      <c r="B396" s="193" t="s">
        <v>2292</v>
      </c>
      <c r="C396" s="324" t="s">
        <v>3399</v>
      </c>
      <c r="D396" s="190" t="s">
        <v>106</v>
      </c>
      <c r="E396" s="210">
        <v>13900</v>
      </c>
      <c r="F396" s="35">
        <v>41803</v>
      </c>
      <c r="G396" s="42">
        <v>13900</v>
      </c>
      <c r="H396" s="18">
        <f t="shared" si="7"/>
        <v>0</v>
      </c>
      <c r="I396" s="621" t="s">
        <v>12</v>
      </c>
    </row>
    <row r="397" spans="1:9" x14ac:dyDescent="0.25">
      <c r="A397" s="187">
        <v>41796</v>
      </c>
      <c r="B397" s="193" t="s">
        <v>2294</v>
      </c>
      <c r="C397" s="324" t="s">
        <v>3399</v>
      </c>
      <c r="D397" s="190" t="s">
        <v>245</v>
      </c>
      <c r="E397" s="210">
        <v>25576.799999999999</v>
      </c>
      <c r="F397" s="45" t="s">
        <v>6595</v>
      </c>
      <c r="G397" s="42">
        <v>25576.799999999999</v>
      </c>
      <c r="H397" s="18">
        <f t="shared" si="7"/>
        <v>0</v>
      </c>
      <c r="I397" s="621" t="s">
        <v>27</v>
      </c>
    </row>
    <row r="398" spans="1:9" x14ac:dyDescent="0.25">
      <c r="A398" s="187"/>
      <c r="B398" s="193" t="s">
        <v>2296</v>
      </c>
      <c r="C398" s="324" t="s">
        <v>3399</v>
      </c>
      <c r="D398" s="190" t="s">
        <v>215</v>
      </c>
      <c r="E398" s="210">
        <v>699</v>
      </c>
      <c r="F398" s="35">
        <v>41796</v>
      </c>
      <c r="G398" s="42">
        <v>699</v>
      </c>
      <c r="H398" s="18">
        <f t="shared" si="7"/>
        <v>0</v>
      </c>
      <c r="I398" s="621"/>
    </row>
    <row r="399" spans="1:9" x14ac:dyDescent="0.25">
      <c r="A399" s="192"/>
      <c r="B399" s="193" t="s">
        <v>2297</v>
      </c>
      <c r="C399" s="324" t="s">
        <v>3399</v>
      </c>
      <c r="D399" s="190" t="s">
        <v>51</v>
      </c>
      <c r="E399" s="210">
        <v>2493</v>
      </c>
      <c r="F399" s="35">
        <v>41796</v>
      </c>
      <c r="G399" s="42">
        <v>2493</v>
      </c>
      <c r="H399" s="18">
        <f t="shared" si="7"/>
        <v>0</v>
      </c>
      <c r="I399" s="621" t="s">
        <v>3166</v>
      </c>
    </row>
    <row r="400" spans="1:9" x14ac:dyDescent="0.25">
      <c r="A400" s="192"/>
      <c r="B400" s="193" t="s">
        <v>2298</v>
      </c>
      <c r="C400" s="324" t="s">
        <v>3399</v>
      </c>
      <c r="D400" s="190" t="s">
        <v>149</v>
      </c>
      <c r="E400" s="210">
        <v>12824</v>
      </c>
      <c r="F400" s="35">
        <v>41796</v>
      </c>
      <c r="G400" s="42">
        <v>12824</v>
      </c>
      <c r="H400" s="18">
        <f t="shared" si="7"/>
        <v>0</v>
      </c>
      <c r="I400" s="621"/>
    </row>
    <row r="401" spans="1:9" x14ac:dyDescent="0.25">
      <c r="A401" s="192"/>
      <c r="B401" s="193" t="s">
        <v>2299</v>
      </c>
      <c r="C401" s="324" t="s">
        <v>3399</v>
      </c>
      <c r="D401" s="190" t="s">
        <v>244</v>
      </c>
      <c r="E401" s="210">
        <v>24468</v>
      </c>
      <c r="F401" s="304" t="s">
        <v>3507</v>
      </c>
      <c r="G401" s="42">
        <v>24468</v>
      </c>
      <c r="H401" s="18">
        <f t="shared" si="7"/>
        <v>0</v>
      </c>
      <c r="I401" s="621" t="s">
        <v>27</v>
      </c>
    </row>
    <row r="402" spans="1:9" x14ac:dyDescent="0.25">
      <c r="A402" s="192"/>
      <c r="B402" s="193" t="s">
        <v>2301</v>
      </c>
      <c r="C402" s="324" t="s">
        <v>3399</v>
      </c>
      <c r="D402" s="196" t="s">
        <v>3108</v>
      </c>
      <c r="E402" s="215">
        <v>0</v>
      </c>
      <c r="F402" s="35"/>
      <c r="G402" s="42"/>
      <c r="H402" s="18">
        <f t="shared" si="7"/>
        <v>0</v>
      </c>
      <c r="I402" s="621" t="s">
        <v>3508</v>
      </c>
    </row>
    <row r="403" spans="1:9" x14ac:dyDescent="0.25">
      <c r="A403" s="192"/>
      <c r="B403" s="193" t="s">
        <v>2302</v>
      </c>
      <c r="C403" s="324" t="s">
        <v>3399</v>
      </c>
      <c r="D403" s="190" t="s">
        <v>3509</v>
      </c>
      <c r="E403" s="210">
        <v>3743.4</v>
      </c>
      <c r="F403" s="35">
        <v>41796</v>
      </c>
      <c r="G403" s="42">
        <v>3743.4</v>
      </c>
      <c r="H403" s="18">
        <f t="shared" si="7"/>
        <v>0</v>
      </c>
      <c r="I403" s="621"/>
    </row>
    <row r="404" spans="1:9" x14ac:dyDescent="0.25">
      <c r="A404" s="192"/>
      <c r="B404" s="193" t="s">
        <v>2303</v>
      </c>
      <c r="C404" s="324" t="s">
        <v>3399</v>
      </c>
      <c r="D404" s="190" t="s">
        <v>101</v>
      </c>
      <c r="E404" s="210">
        <v>43310</v>
      </c>
      <c r="F404" s="304" t="s">
        <v>3510</v>
      </c>
      <c r="G404" s="42">
        <v>43310</v>
      </c>
      <c r="H404" s="18">
        <f t="shared" si="7"/>
        <v>0</v>
      </c>
      <c r="I404" s="621" t="s">
        <v>27</v>
      </c>
    </row>
    <row r="405" spans="1:9" x14ac:dyDescent="0.25">
      <c r="A405" s="192"/>
      <c r="B405" s="193" t="s">
        <v>2305</v>
      </c>
      <c r="C405" s="324" t="s">
        <v>3399</v>
      </c>
      <c r="D405" s="190" t="s">
        <v>92</v>
      </c>
      <c r="E405" s="210">
        <v>7865</v>
      </c>
      <c r="F405" s="35">
        <v>41797</v>
      </c>
      <c r="G405" s="42">
        <v>7865</v>
      </c>
      <c r="H405" s="18">
        <f t="shared" si="7"/>
        <v>0</v>
      </c>
      <c r="I405" s="621" t="s">
        <v>27</v>
      </c>
    </row>
    <row r="406" spans="1:9" x14ac:dyDescent="0.25">
      <c r="A406" s="192"/>
      <c r="B406" s="193" t="s">
        <v>2306</v>
      </c>
      <c r="C406" s="324" t="s">
        <v>3399</v>
      </c>
      <c r="D406" s="190" t="s">
        <v>373</v>
      </c>
      <c r="E406" s="210">
        <v>34853.5</v>
      </c>
      <c r="F406" s="35">
        <v>41797</v>
      </c>
      <c r="G406" s="42">
        <v>34853.5</v>
      </c>
      <c r="H406" s="18">
        <f t="shared" si="7"/>
        <v>0</v>
      </c>
      <c r="I406" s="621" t="s">
        <v>217</v>
      </c>
    </row>
    <row r="407" spans="1:9" x14ac:dyDescent="0.25">
      <c r="A407" s="192"/>
      <c r="B407" s="193" t="s">
        <v>2307</v>
      </c>
      <c r="C407" s="324" t="s">
        <v>3399</v>
      </c>
      <c r="D407" s="190" t="s">
        <v>348</v>
      </c>
      <c r="E407" s="210">
        <v>871</v>
      </c>
      <c r="F407" s="35">
        <v>41797</v>
      </c>
      <c r="G407" s="42">
        <v>871</v>
      </c>
      <c r="H407" s="18">
        <f t="shared" si="7"/>
        <v>0</v>
      </c>
      <c r="I407" s="621" t="s">
        <v>217</v>
      </c>
    </row>
    <row r="408" spans="1:9" x14ac:dyDescent="0.25">
      <c r="A408" s="192"/>
      <c r="B408" s="193" t="s">
        <v>2308</v>
      </c>
      <c r="C408" s="324" t="s">
        <v>3399</v>
      </c>
      <c r="D408" s="190" t="s">
        <v>3498</v>
      </c>
      <c r="E408" s="210">
        <v>7883</v>
      </c>
      <c r="F408" s="35">
        <v>41797</v>
      </c>
      <c r="G408" s="42">
        <v>7883</v>
      </c>
      <c r="H408" s="18">
        <f t="shared" si="7"/>
        <v>0</v>
      </c>
      <c r="I408" s="621" t="s">
        <v>217</v>
      </c>
    </row>
    <row r="409" spans="1:9" x14ac:dyDescent="0.25">
      <c r="A409" s="192"/>
      <c r="B409" s="193" t="s">
        <v>2309</v>
      </c>
      <c r="C409" s="324" t="s">
        <v>3399</v>
      </c>
      <c r="D409" s="190" t="s">
        <v>3511</v>
      </c>
      <c r="E409" s="210">
        <v>2349</v>
      </c>
      <c r="F409" s="35">
        <v>41797</v>
      </c>
      <c r="G409" s="42">
        <v>2349</v>
      </c>
      <c r="H409" s="18">
        <f t="shared" si="7"/>
        <v>0</v>
      </c>
      <c r="I409" s="621" t="s">
        <v>217</v>
      </c>
    </row>
    <row r="410" spans="1:9" x14ac:dyDescent="0.25">
      <c r="A410" s="192"/>
      <c r="B410" s="193" t="s">
        <v>2310</v>
      </c>
      <c r="C410" s="324" t="s">
        <v>3399</v>
      </c>
      <c r="D410" s="190" t="s">
        <v>78</v>
      </c>
      <c r="E410" s="210">
        <v>3587</v>
      </c>
      <c r="F410" s="35">
        <v>41797</v>
      </c>
      <c r="G410" s="54">
        <v>3587</v>
      </c>
      <c r="H410" s="18">
        <f t="shared" si="7"/>
        <v>0</v>
      </c>
      <c r="I410" s="621" t="s">
        <v>217</v>
      </c>
    </row>
    <row r="411" spans="1:9" x14ac:dyDescent="0.25">
      <c r="A411" s="192"/>
      <c r="B411" s="193" t="s">
        <v>2312</v>
      </c>
      <c r="C411" s="324" t="s">
        <v>3399</v>
      </c>
      <c r="D411" s="190" t="s">
        <v>80</v>
      </c>
      <c r="E411" s="210">
        <v>2444</v>
      </c>
      <c r="F411" s="35">
        <v>41797</v>
      </c>
      <c r="G411" s="54">
        <v>2444</v>
      </c>
      <c r="H411" s="18">
        <f t="shared" si="7"/>
        <v>0</v>
      </c>
      <c r="I411" s="621" t="s">
        <v>217</v>
      </c>
    </row>
    <row r="412" spans="1:9" x14ac:dyDescent="0.25">
      <c r="A412" s="192"/>
      <c r="B412" s="193" t="s">
        <v>2313</v>
      </c>
      <c r="C412" s="324" t="s">
        <v>3399</v>
      </c>
      <c r="D412" s="190" t="s">
        <v>20</v>
      </c>
      <c r="E412" s="210">
        <v>4477.5</v>
      </c>
      <c r="F412" s="35">
        <v>41797</v>
      </c>
      <c r="G412" s="54">
        <v>4477.5</v>
      </c>
      <c r="H412" s="18">
        <f t="shared" si="7"/>
        <v>0</v>
      </c>
      <c r="I412" s="621" t="s">
        <v>217</v>
      </c>
    </row>
    <row r="413" spans="1:9" x14ac:dyDescent="0.25">
      <c r="A413" s="192"/>
      <c r="B413" s="193" t="s">
        <v>2314</v>
      </c>
      <c r="C413" s="324" t="s">
        <v>3399</v>
      </c>
      <c r="D413" s="190" t="s">
        <v>193</v>
      </c>
      <c r="E413" s="210">
        <v>1993</v>
      </c>
      <c r="F413" s="35">
        <v>41797</v>
      </c>
      <c r="G413" s="54">
        <v>1993</v>
      </c>
      <c r="H413" s="18">
        <f t="shared" si="7"/>
        <v>0</v>
      </c>
      <c r="I413" s="621" t="s">
        <v>217</v>
      </c>
    </row>
    <row r="414" spans="1:9" x14ac:dyDescent="0.25">
      <c r="A414" s="192"/>
      <c r="B414" s="193" t="s">
        <v>2316</v>
      </c>
      <c r="C414" s="324" t="s">
        <v>3399</v>
      </c>
      <c r="D414" s="190" t="s">
        <v>3512</v>
      </c>
      <c r="E414" s="210">
        <v>6165.5</v>
      </c>
      <c r="F414" s="35">
        <v>41797</v>
      </c>
      <c r="G414" s="54">
        <v>6165.5</v>
      </c>
      <c r="H414" s="18">
        <f t="shared" si="7"/>
        <v>0</v>
      </c>
      <c r="I414" s="621" t="s">
        <v>217</v>
      </c>
    </row>
    <row r="415" spans="1:9" x14ac:dyDescent="0.25">
      <c r="A415" s="192"/>
      <c r="B415" s="193" t="s">
        <v>2317</v>
      </c>
      <c r="C415" s="324" t="s">
        <v>3399</v>
      </c>
      <c r="D415" s="190" t="s">
        <v>99</v>
      </c>
      <c r="E415" s="210">
        <v>3056</v>
      </c>
      <c r="F415" s="35">
        <v>41797</v>
      </c>
      <c r="G415" s="54">
        <v>3056</v>
      </c>
      <c r="H415" s="18">
        <f t="shared" si="7"/>
        <v>0</v>
      </c>
      <c r="I415" s="621" t="s">
        <v>217</v>
      </c>
    </row>
    <row r="416" spans="1:9" x14ac:dyDescent="0.25">
      <c r="A416" s="192"/>
      <c r="B416" s="193" t="s">
        <v>2318</v>
      </c>
      <c r="C416" s="324" t="s">
        <v>3399</v>
      </c>
      <c r="D416" s="190" t="s">
        <v>130</v>
      </c>
      <c r="E416" s="210">
        <v>3401</v>
      </c>
      <c r="F416" s="35">
        <v>41797</v>
      </c>
      <c r="G416" s="54">
        <v>3401</v>
      </c>
      <c r="H416" s="18">
        <f t="shared" si="7"/>
        <v>0</v>
      </c>
      <c r="I416" s="621" t="s">
        <v>21</v>
      </c>
    </row>
    <row r="417" spans="1:9" x14ac:dyDescent="0.25">
      <c r="A417" s="192"/>
      <c r="B417" s="193" t="s">
        <v>2319</v>
      </c>
      <c r="C417" s="324" t="s">
        <v>3399</v>
      </c>
      <c r="D417" s="190" t="s">
        <v>292</v>
      </c>
      <c r="E417" s="210">
        <v>2285</v>
      </c>
      <c r="F417" s="35">
        <v>41797</v>
      </c>
      <c r="G417" s="54">
        <v>2285</v>
      </c>
      <c r="H417" s="18">
        <f t="shared" si="7"/>
        <v>0</v>
      </c>
      <c r="I417" s="621" t="s">
        <v>217</v>
      </c>
    </row>
    <row r="418" spans="1:9" x14ac:dyDescent="0.25">
      <c r="A418" s="192"/>
      <c r="B418" s="193" t="s">
        <v>2320</v>
      </c>
      <c r="C418" s="324" t="s">
        <v>3399</v>
      </c>
      <c r="D418" s="190" t="s">
        <v>351</v>
      </c>
      <c r="E418" s="210">
        <v>875</v>
      </c>
      <c r="F418" s="35">
        <v>41797</v>
      </c>
      <c r="G418" s="54">
        <v>875</v>
      </c>
      <c r="H418" s="18">
        <f t="shared" si="7"/>
        <v>0</v>
      </c>
      <c r="I418" s="621" t="s">
        <v>217</v>
      </c>
    </row>
    <row r="419" spans="1:9" x14ac:dyDescent="0.25">
      <c r="A419" s="192"/>
      <c r="B419" s="193" t="s">
        <v>2321</v>
      </c>
      <c r="C419" s="324" t="s">
        <v>3399</v>
      </c>
      <c r="D419" s="190" t="s">
        <v>769</v>
      </c>
      <c r="E419" s="210">
        <v>202.5</v>
      </c>
      <c r="F419" s="35">
        <v>41796</v>
      </c>
      <c r="G419" s="42">
        <v>202.5</v>
      </c>
      <c r="H419" s="18">
        <f t="shared" si="7"/>
        <v>0</v>
      </c>
      <c r="I419" s="621"/>
    </row>
    <row r="420" spans="1:9" x14ac:dyDescent="0.25">
      <c r="A420" s="192"/>
      <c r="B420" s="193" t="s">
        <v>2322</v>
      </c>
      <c r="C420" s="324" t="s">
        <v>3399</v>
      </c>
      <c r="D420" s="190" t="s">
        <v>233</v>
      </c>
      <c r="E420" s="210">
        <v>990</v>
      </c>
      <c r="F420" s="35">
        <v>41796</v>
      </c>
      <c r="G420" s="42">
        <v>990</v>
      </c>
      <c r="H420" s="18">
        <f t="shared" si="7"/>
        <v>0</v>
      </c>
      <c r="I420" s="621"/>
    </row>
    <row r="421" spans="1:9" x14ac:dyDescent="0.25">
      <c r="A421" s="192"/>
      <c r="B421" s="193" t="s">
        <v>2324</v>
      </c>
      <c r="C421" s="324" t="s">
        <v>3399</v>
      </c>
      <c r="D421" s="190" t="s">
        <v>233</v>
      </c>
      <c r="E421" s="210">
        <v>249.5</v>
      </c>
      <c r="F421" s="35">
        <v>41796</v>
      </c>
      <c r="G421" s="42">
        <v>249.5</v>
      </c>
      <c r="H421" s="18">
        <f t="shared" si="7"/>
        <v>0</v>
      </c>
      <c r="I421" s="621"/>
    </row>
    <row r="422" spans="1:9" x14ac:dyDescent="0.25">
      <c r="A422" s="192"/>
      <c r="B422" s="193" t="s">
        <v>2325</v>
      </c>
      <c r="C422" s="324" t="s">
        <v>3399</v>
      </c>
      <c r="D422" s="190" t="s">
        <v>310</v>
      </c>
      <c r="E422" s="210">
        <v>44585</v>
      </c>
      <c r="F422" s="304" t="s">
        <v>3513</v>
      </c>
      <c r="G422" s="42">
        <v>44585</v>
      </c>
      <c r="H422" s="18">
        <f t="shared" si="7"/>
        <v>0</v>
      </c>
      <c r="I422" s="621" t="s">
        <v>27</v>
      </c>
    </row>
    <row r="423" spans="1:9" x14ac:dyDescent="0.25">
      <c r="A423" s="192"/>
      <c r="B423" s="193" t="s">
        <v>2326</v>
      </c>
      <c r="C423" s="324" t="s">
        <v>3399</v>
      </c>
      <c r="D423" s="190" t="s">
        <v>11</v>
      </c>
      <c r="E423" s="210">
        <v>42370.5</v>
      </c>
      <c r="F423" s="38">
        <v>41829</v>
      </c>
      <c r="G423" s="219">
        <v>42370.5</v>
      </c>
      <c r="H423" s="18">
        <f t="shared" si="7"/>
        <v>0</v>
      </c>
      <c r="I423" s="621" t="s">
        <v>65</v>
      </c>
    </row>
    <row r="424" spans="1:9" x14ac:dyDescent="0.25">
      <c r="A424" s="192"/>
      <c r="B424" s="193" t="s">
        <v>2327</v>
      </c>
      <c r="C424" s="324" t="s">
        <v>3399</v>
      </c>
      <c r="D424" s="190" t="s">
        <v>2423</v>
      </c>
      <c r="E424" s="210">
        <v>23927</v>
      </c>
      <c r="F424" s="35">
        <v>41796</v>
      </c>
      <c r="G424" s="42">
        <v>23927</v>
      </c>
      <c r="H424" s="18">
        <f t="shared" si="7"/>
        <v>0</v>
      </c>
      <c r="I424" s="621" t="s">
        <v>3421</v>
      </c>
    </row>
    <row r="425" spans="1:9" x14ac:dyDescent="0.25">
      <c r="A425" s="192"/>
      <c r="B425" s="193" t="s">
        <v>2329</v>
      </c>
      <c r="C425" s="324" t="s">
        <v>3399</v>
      </c>
      <c r="D425" s="190" t="s">
        <v>11</v>
      </c>
      <c r="E425" s="210">
        <v>2385</v>
      </c>
      <c r="F425" s="38">
        <v>41829</v>
      </c>
      <c r="G425" s="219">
        <v>2385</v>
      </c>
      <c r="H425" s="18">
        <f t="shared" si="7"/>
        <v>0</v>
      </c>
      <c r="I425" s="621" t="s">
        <v>65</v>
      </c>
    </row>
    <row r="426" spans="1:9" x14ac:dyDescent="0.25">
      <c r="A426" s="192"/>
      <c r="B426" s="193" t="s">
        <v>2330</v>
      </c>
      <c r="C426" s="324" t="s">
        <v>3399</v>
      </c>
      <c r="D426" s="190" t="s">
        <v>68</v>
      </c>
      <c r="E426" s="210">
        <v>3393.5</v>
      </c>
      <c r="F426" s="35">
        <v>41797</v>
      </c>
      <c r="G426" s="42">
        <v>3393.5</v>
      </c>
      <c r="H426" s="18">
        <f t="shared" si="7"/>
        <v>0</v>
      </c>
      <c r="I426" s="621" t="s">
        <v>65</v>
      </c>
    </row>
    <row r="427" spans="1:9" x14ac:dyDescent="0.25">
      <c r="A427" s="192"/>
      <c r="B427" s="193" t="s">
        <v>2331</v>
      </c>
      <c r="C427" s="324" t="s">
        <v>3399</v>
      </c>
      <c r="D427" s="190" t="s">
        <v>62</v>
      </c>
      <c r="E427" s="210">
        <v>19981</v>
      </c>
      <c r="F427" s="39" t="s">
        <v>4354</v>
      </c>
      <c r="G427" s="42">
        <v>19981</v>
      </c>
      <c r="H427" s="18">
        <f t="shared" si="7"/>
        <v>0</v>
      </c>
      <c r="I427" s="621" t="s">
        <v>65</v>
      </c>
    </row>
    <row r="428" spans="1:9" x14ac:dyDescent="0.25">
      <c r="A428" s="192"/>
      <c r="B428" s="193" t="s">
        <v>2332</v>
      </c>
      <c r="C428" s="324" t="s">
        <v>3399</v>
      </c>
      <c r="D428" s="190" t="s">
        <v>136</v>
      </c>
      <c r="E428" s="210">
        <v>2773</v>
      </c>
      <c r="F428" s="35">
        <v>41796</v>
      </c>
      <c r="G428" s="42">
        <v>2773</v>
      </c>
      <c r="H428" s="18">
        <f t="shared" si="7"/>
        <v>0</v>
      </c>
      <c r="I428" s="621"/>
    </row>
    <row r="429" spans="1:9" x14ac:dyDescent="0.25">
      <c r="A429" s="192"/>
      <c r="B429" s="193" t="s">
        <v>2333</v>
      </c>
      <c r="C429" s="324" t="s">
        <v>3399</v>
      </c>
      <c r="D429" s="190" t="s">
        <v>27</v>
      </c>
      <c r="E429" s="210">
        <v>30576.5</v>
      </c>
      <c r="F429" s="35">
        <v>41797</v>
      </c>
      <c r="G429" s="42">
        <v>30576.5</v>
      </c>
      <c r="H429" s="18">
        <f t="shared" si="7"/>
        <v>0</v>
      </c>
      <c r="I429" s="621" t="s">
        <v>27</v>
      </c>
    </row>
    <row r="430" spans="1:9" x14ac:dyDescent="0.25">
      <c r="A430" s="192"/>
      <c r="B430" s="193" t="s">
        <v>2334</v>
      </c>
      <c r="C430" s="324" t="s">
        <v>3399</v>
      </c>
      <c r="D430" s="190" t="s">
        <v>149</v>
      </c>
      <c r="E430" s="210">
        <v>15575.5</v>
      </c>
      <c r="F430" s="45" t="s">
        <v>3514</v>
      </c>
      <c r="G430" s="229">
        <v>15575.5</v>
      </c>
      <c r="H430" s="199">
        <f t="shared" si="7"/>
        <v>0</v>
      </c>
      <c r="I430" s="621" t="s">
        <v>27</v>
      </c>
    </row>
    <row r="431" spans="1:9" x14ac:dyDescent="0.25">
      <c r="A431" s="192"/>
      <c r="B431" s="193" t="s">
        <v>2335</v>
      </c>
      <c r="C431" s="324" t="s">
        <v>3399</v>
      </c>
      <c r="D431" s="190" t="s">
        <v>346</v>
      </c>
      <c r="E431" s="210">
        <v>3980</v>
      </c>
      <c r="F431" s="35">
        <v>41797</v>
      </c>
      <c r="G431" s="42">
        <v>3980</v>
      </c>
      <c r="H431" s="18">
        <f t="shared" si="7"/>
        <v>0</v>
      </c>
      <c r="I431" s="621" t="s">
        <v>27</v>
      </c>
    </row>
    <row r="432" spans="1:9" x14ac:dyDescent="0.25">
      <c r="A432" s="192"/>
      <c r="B432" s="193" t="s">
        <v>2336</v>
      </c>
      <c r="C432" s="324" t="s">
        <v>3399</v>
      </c>
      <c r="D432" s="190" t="s">
        <v>3489</v>
      </c>
      <c r="E432" s="210">
        <v>5214</v>
      </c>
      <c r="F432" s="35">
        <v>41797</v>
      </c>
      <c r="G432" s="42">
        <v>5214</v>
      </c>
      <c r="H432" s="18">
        <f t="shared" si="7"/>
        <v>0</v>
      </c>
      <c r="I432" s="621" t="s">
        <v>27</v>
      </c>
    </row>
    <row r="433" spans="1:9" x14ac:dyDescent="0.25">
      <c r="A433" s="192"/>
      <c r="B433" s="193" t="s">
        <v>2337</v>
      </c>
      <c r="C433" s="324" t="s">
        <v>3399</v>
      </c>
      <c r="D433" s="190" t="s">
        <v>88</v>
      </c>
      <c r="E433" s="210">
        <v>4120</v>
      </c>
      <c r="F433" s="35">
        <v>41797</v>
      </c>
      <c r="G433" s="42">
        <v>4120</v>
      </c>
      <c r="H433" s="18">
        <f t="shared" si="7"/>
        <v>0</v>
      </c>
      <c r="I433" s="621" t="s">
        <v>27</v>
      </c>
    </row>
    <row r="434" spans="1:9" x14ac:dyDescent="0.25">
      <c r="A434" s="192"/>
      <c r="B434" s="193" t="s">
        <v>2338</v>
      </c>
      <c r="C434" s="324" t="s">
        <v>3399</v>
      </c>
      <c r="D434" s="190" t="s">
        <v>1051</v>
      </c>
      <c r="E434" s="210">
        <v>163</v>
      </c>
      <c r="F434" s="35">
        <v>41796</v>
      </c>
      <c r="G434" s="42">
        <v>163</v>
      </c>
      <c r="H434" s="18">
        <f t="shared" si="7"/>
        <v>0</v>
      </c>
      <c r="I434" s="621"/>
    </row>
    <row r="435" spans="1:9" x14ac:dyDescent="0.25">
      <c r="A435" s="192"/>
      <c r="B435" s="193" t="s">
        <v>2340</v>
      </c>
      <c r="C435" s="324" t="s">
        <v>3399</v>
      </c>
      <c r="D435" s="190" t="s">
        <v>19</v>
      </c>
      <c r="E435" s="210">
        <v>715489.32</v>
      </c>
      <c r="F435" s="338" t="s">
        <v>4908</v>
      </c>
      <c r="G435" s="42">
        <f>117350.66+144770+289650+125360+38358.66</f>
        <v>715489.32000000007</v>
      </c>
      <c r="H435" s="18">
        <f t="shared" si="7"/>
        <v>0</v>
      </c>
      <c r="I435" s="621"/>
    </row>
    <row r="436" spans="1:9" x14ac:dyDescent="0.25">
      <c r="A436" s="192"/>
      <c r="B436" s="193" t="s">
        <v>2341</v>
      </c>
      <c r="C436" s="324" t="s">
        <v>3399</v>
      </c>
      <c r="D436" s="190" t="s">
        <v>74</v>
      </c>
      <c r="E436" s="210">
        <v>892.5</v>
      </c>
      <c r="F436" s="35">
        <v>41796</v>
      </c>
      <c r="G436" s="42">
        <v>892.5</v>
      </c>
      <c r="H436" s="18">
        <f t="shared" si="7"/>
        <v>0</v>
      </c>
      <c r="I436" s="621"/>
    </row>
    <row r="437" spans="1:9" x14ac:dyDescent="0.25">
      <c r="A437" s="192"/>
      <c r="B437" s="193" t="s">
        <v>2342</v>
      </c>
      <c r="C437" s="324" t="s">
        <v>3399</v>
      </c>
      <c r="D437" s="190" t="s">
        <v>575</v>
      </c>
      <c r="E437" s="210">
        <v>2933</v>
      </c>
      <c r="F437" s="35">
        <v>41796</v>
      </c>
      <c r="G437" s="42">
        <v>2933</v>
      </c>
      <c r="H437" s="18">
        <f t="shared" si="7"/>
        <v>0</v>
      </c>
      <c r="I437" s="621"/>
    </row>
    <row r="438" spans="1:9" x14ac:dyDescent="0.25">
      <c r="A438" s="192"/>
      <c r="B438" s="193" t="s">
        <v>2343</v>
      </c>
      <c r="C438" s="324" t="s">
        <v>3399</v>
      </c>
      <c r="D438" s="190" t="s">
        <v>133</v>
      </c>
      <c r="E438" s="210">
        <v>34347.5</v>
      </c>
      <c r="F438" s="45" t="s">
        <v>3515</v>
      </c>
      <c r="G438" s="42">
        <v>34347.5</v>
      </c>
      <c r="H438" s="18">
        <f t="shared" si="7"/>
        <v>0</v>
      </c>
      <c r="I438" s="621"/>
    </row>
    <row r="439" spans="1:9" x14ac:dyDescent="0.25">
      <c r="A439" s="192"/>
      <c r="B439" s="193" t="s">
        <v>2344</v>
      </c>
      <c r="C439" s="324" t="s">
        <v>3399</v>
      </c>
      <c r="D439" s="190" t="s">
        <v>435</v>
      </c>
      <c r="E439" s="210">
        <v>301.60000000000002</v>
      </c>
      <c r="F439" s="35">
        <v>41796</v>
      </c>
      <c r="G439" s="42">
        <v>301.60000000000002</v>
      </c>
      <c r="H439" s="18">
        <f t="shared" si="7"/>
        <v>0</v>
      </c>
      <c r="I439" s="621"/>
    </row>
    <row r="440" spans="1:9" x14ac:dyDescent="0.25">
      <c r="A440" s="192"/>
      <c r="B440" s="193" t="s">
        <v>2345</v>
      </c>
      <c r="C440" s="324" t="s">
        <v>3399</v>
      </c>
      <c r="D440" s="190" t="s">
        <v>14</v>
      </c>
      <c r="E440" s="210">
        <v>14000</v>
      </c>
      <c r="F440" s="35">
        <v>41797</v>
      </c>
      <c r="G440" s="42">
        <v>14000</v>
      </c>
      <c r="H440" s="18">
        <f t="shared" si="7"/>
        <v>0</v>
      </c>
      <c r="I440" s="621" t="s">
        <v>12</v>
      </c>
    </row>
    <row r="441" spans="1:9" x14ac:dyDescent="0.25">
      <c r="A441" s="192"/>
      <c r="B441" s="193" t="s">
        <v>2346</v>
      </c>
      <c r="C441" s="324" t="s">
        <v>3399</v>
      </c>
      <c r="D441" s="190" t="s">
        <v>16</v>
      </c>
      <c r="E441" s="210">
        <v>18394.5</v>
      </c>
      <c r="F441" s="35">
        <v>41816</v>
      </c>
      <c r="G441" s="42">
        <v>18394.5</v>
      </c>
      <c r="H441" s="18">
        <f t="shared" si="7"/>
        <v>0</v>
      </c>
      <c r="I441" s="621" t="s">
        <v>12</v>
      </c>
    </row>
    <row r="442" spans="1:9" x14ac:dyDescent="0.25">
      <c r="A442" s="192"/>
      <c r="B442" s="193" t="s">
        <v>2347</v>
      </c>
      <c r="C442" s="324" t="s">
        <v>3399</v>
      </c>
      <c r="D442" s="190" t="s">
        <v>147</v>
      </c>
      <c r="E442" s="210">
        <v>3743</v>
      </c>
      <c r="F442" s="35">
        <v>41803</v>
      </c>
      <c r="G442" s="42">
        <v>3743</v>
      </c>
      <c r="H442" s="18">
        <f t="shared" si="7"/>
        <v>0</v>
      </c>
      <c r="I442" s="621"/>
    </row>
    <row r="443" spans="1:9" x14ac:dyDescent="0.25">
      <c r="A443" s="192"/>
      <c r="B443" s="193" t="s">
        <v>2348</v>
      </c>
      <c r="C443" s="324" t="s">
        <v>3399</v>
      </c>
      <c r="D443" s="190" t="s">
        <v>106</v>
      </c>
      <c r="E443" s="210">
        <v>156510</v>
      </c>
      <c r="F443" s="35">
        <v>41807</v>
      </c>
      <c r="G443" s="42">
        <v>156510</v>
      </c>
      <c r="H443" s="18">
        <f t="shared" si="7"/>
        <v>0</v>
      </c>
      <c r="I443" s="621"/>
    </row>
    <row r="444" spans="1:9" x14ac:dyDescent="0.25">
      <c r="A444" s="192"/>
      <c r="B444" s="193" t="s">
        <v>1129</v>
      </c>
      <c r="C444" s="324" t="s">
        <v>3399</v>
      </c>
      <c r="D444" s="190" t="s">
        <v>106</v>
      </c>
      <c r="E444" s="210">
        <v>405288</v>
      </c>
      <c r="F444" s="35">
        <v>41807</v>
      </c>
      <c r="G444" s="42">
        <v>405288</v>
      </c>
      <c r="H444" s="18">
        <f t="shared" si="7"/>
        <v>0</v>
      </c>
      <c r="I444" s="621"/>
    </row>
    <row r="445" spans="1:9" x14ac:dyDescent="0.25">
      <c r="A445" s="192"/>
      <c r="B445" s="193" t="s">
        <v>1130</v>
      </c>
      <c r="C445" s="324" t="s">
        <v>3399</v>
      </c>
      <c r="D445" s="190" t="s">
        <v>106</v>
      </c>
      <c r="E445" s="210">
        <v>413520</v>
      </c>
      <c r="F445" s="35">
        <v>41807</v>
      </c>
      <c r="G445" s="42">
        <v>413520</v>
      </c>
      <c r="H445" s="18">
        <f t="shared" si="7"/>
        <v>0</v>
      </c>
      <c r="I445" s="621"/>
    </row>
    <row r="446" spans="1:9" x14ac:dyDescent="0.25">
      <c r="A446" s="192"/>
      <c r="B446" s="193" t="s">
        <v>1131</v>
      </c>
      <c r="C446" s="324" t="s">
        <v>3399</v>
      </c>
      <c r="D446" s="190" t="s">
        <v>8</v>
      </c>
      <c r="E446" s="210">
        <v>1018</v>
      </c>
      <c r="F446" s="35">
        <v>41796</v>
      </c>
      <c r="G446" s="42">
        <v>1018</v>
      </c>
      <c r="H446" s="18">
        <f t="shared" si="7"/>
        <v>0</v>
      </c>
      <c r="I446" s="621"/>
    </row>
    <row r="447" spans="1:9" x14ac:dyDescent="0.25">
      <c r="A447" s="192">
        <v>41797</v>
      </c>
      <c r="B447" s="193" t="s">
        <v>1132</v>
      </c>
      <c r="C447" s="324" t="s">
        <v>3399</v>
      </c>
      <c r="D447" s="190" t="s">
        <v>152</v>
      </c>
      <c r="E447" s="210">
        <v>7277.9</v>
      </c>
      <c r="F447" s="35">
        <v>41797</v>
      </c>
      <c r="G447" s="42">
        <v>7277.9</v>
      </c>
      <c r="H447" s="18">
        <f t="shared" si="7"/>
        <v>0</v>
      </c>
      <c r="I447" s="621"/>
    </row>
    <row r="448" spans="1:9" x14ac:dyDescent="0.25">
      <c r="A448" s="192"/>
      <c r="B448" s="193" t="s">
        <v>1133</v>
      </c>
      <c r="C448" s="324" t="s">
        <v>3399</v>
      </c>
      <c r="D448" s="190" t="s">
        <v>269</v>
      </c>
      <c r="E448" s="210">
        <v>3867.2</v>
      </c>
      <c r="F448" s="35">
        <v>41797</v>
      </c>
      <c r="G448" s="42">
        <v>3867.2</v>
      </c>
      <c r="H448" s="18">
        <f t="shared" si="7"/>
        <v>0</v>
      </c>
      <c r="I448" s="623"/>
    </row>
    <row r="449" spans="1:9" x14ac:dyDescent="0.25">
      <c r="A449" s="192"/>
      <c r="B449" s="193" t="s">
        <v>1134</v>
      </c>
      <c r="C449" s="324" t="s">
        <v>3399</v>
      </c>
      <c r="D449" s="190" t="s">
        <v>28</v>
      </c>
      <c r="E449" s="210">
        <v>16720</v>
      </c>
      <c r="F449" s="35">
        <v>41797</v>
      </c>
      <c r="G449" s="42">
        <v>16720</v>
      </c>
      <c r="H449" s="18">
        <f t="shared" si="7"/>
        <v>0</v>
      </c>
      <c r="I449" s="621"/>
    </row>
    <row r="450" spans="1:9" x14ac:dyDescent="0.25">
      <c r="A450" s="192">
        <v>41797</v>
      </c>
      <c r="B450" s="193" t="s">
        <v>1135</v>
      </c>
      <c r="C450" s="324" t="s">
        <v>3399</v>
      </c>
      <c r="D450" s="190" t="s">
        <v>36</v>
      </c>
      <c r="E450" s="210">
        <v>24393</v>
      </c>
      <c r="F450" s="38">
        <v>41832</v>
      </c>
      <c r="G450" s="219">
        <v>24393</v>
      </c>
      <c r="H450" s="18">
        <f t="shared" si="7"/>
        <v>0</v>
      </c>
      <c r="I450" s="621" t="s">
        <v>21</v>
      </c>
    </row>
    <row r="451" spans="1:9" x14ac:dyDescent="0.25">
      <c r="A451" s="192"/>
      <c r="B451" s="193" t="s">
        <v>1136</v>
      </c>
      <c r="C451" s="324" t="s">
        <v>3399</v>
      </c>
      <c r="D451" s="190" t="s">
        <v>28</v>
      </c>
      <c r="E451" s="210">
        <v>715</v>
      </c>
      <c r="F451" s="35">
        <v>41797</v>
      </c>
      <c r="G451" s="42">
        <v>715</v>
      </c>
      <c r="H451" s="18">
        <f t="shared" si="7"/>
        <v>0</v>
      </c>
      <c r="I451" s="623"/>
    </row>
    <row r="452" spans="1:9" x14ac:dyDescent="0.25">
      <c r="A452" s="192"/>
      <c r="B452" s="193" t="s">
        <v>1137</v>
      </c>
      <c r="C452" s="324" t="s">
        <v>3399</v>
      </c>
      <c r="D452" s="190" t="s">
        <v>2369</v>
      </c>
      <c r="E452" s="210">
        <v>1791</v>
      </c>
      <c r="F452" s="35">
        <v>41797</v>
      </c>
      <c r="G452" s="42">
        <v>1791</v>
      </c>
      <c r="H452" s="18">
        <f t="shared" si="7"/>
        <v>0</v>
      </c>
      <c r="I452" s="621"/>
    </row>
    <row r="453" spans="1:9" x14ac:dyDescent="0.25">
      <c r="A453" s="192"/>
      <c r="B453" s="193" t="s">
        <v>1138</v>
      </c>
      <c r="C453" s="324" t="s">
        <v>3399</v>
      </c>
      <c r="D453" s="190" t="s">
        <v>544</v>
      </c>
      <c r="E453" s="210">
        <v>16046</v>
      </c>
      <c r="F453" s="35">
        <v>41797</v>
      </c>
      <c r="G453" s="42">
        <v>16046</v>
      </c>
      <c r="H453" s="18">
        <f t="shared" si="7"/>
        <v>0</v>
      </c>
      <c r="I453" s="621"/>
    </row>
    <row r="454" spans="1:9" x14ac:dyDescent="0.25">
      <c r="A454" s="192"/>
      <c r="B454" s="193" t="s">
        <v>1139</v>
      </c>
      <c r="C454" s="324" t="s">
        <v>3399</v>
      </c>
      <c r="D454" s="190" t="s">
        <v>28</v>
      </c>
      <c r="E454" s="210">
        <v>2405</v>
      </c>
      <c r="F454" s="35">
        <v>41797</v>
      </c>
      <c r="G454" s="42">
        <v>2405</v>
      </c>
      <c r="H454" s="18">
        <f t="shared" si="7"/>
        <v>0</v>
      </c>
      <c r="I454" s="621"/>
    </row>
    <row r="455" spans="1:9" x14ac:dyDescent="0.25">
      <c r="A455" s="192"/>
      <c r="B455" s="193" t="s">
        <v>1140</v>
      </c>
      <c r="C455" s="324" t="s">
        <v>3399</v>
      </c>
      <c r="D455" s="190" t="s">
        <v>260</v>
      </c>
      <c r="E455" s="210">
        <v>1788</v>
      </c>
      <c r="F455" s="35">
        <v>41797</v>
      </c>
      <c r="G455" s="42">
        <v>1788</v>
      </c>
      <c r="H455" s="18">
        <f t="shared" ref="H455:H518" si="8">E455-G455</f>
        <v>0</v>
      </c>
      <c r="I455" s="621" t="s">
        <v>543</v>
      </c>
    </row>
    <row r="456" spans="1:9" x14ac:dyDescent="0.25">
      <c r="A456" s="192"/>
      <c r="B456" s="193" t="s">
        <v>1141</v>
      </c>
      <c r="C456" s="324" t="s">
        <v>3399</v>
      </c>
      <c r="D456" s="190" t="s">
        <v>3516</v>
      </c>
      <c r="E456" s="210">
        <v>1540</v>
      </c>
      <c r="F456" s="35">
        <v>41797</v>
      </c>
      <c r="G456" s="42">
        <v>1540</v>
      </c>
      <c r="H456" s="18">
        <f t="shared" si="8"/>
        <v>0</v>
      </c>
      <c r="I456" s="621"/>
    </row>
    <row r="457" spans="1:9" x14ac:dyDescent="0.25">
      <c r="A457" s="192"/>
      <c r="B457" s="193" t="s">
        <v>1142</v>
      </c>
      <c r="C457" s="324" t="s">
        <v>3399</v>
      </c>
      <c r="D457" s="190" t="s">
        <v>180</v>
      </c>
      <c r="E457" s="210">
        <v>35644</v>
      </c>
      <c r="F457" s="45" t="s">
        <v>3517</v>
      </c>
      <c r="G457" s="42">
        <v>35644</v>
      </c>
      <c r="H457" s="18">
        <f t="shared" si="8"/>
        <v>0</v>
      </c>
      <c r="I457" s="621" t="s">
        <v>3421</v>
      </c>
    </row>
    <row r="458" spans="1:9" x14ac:dyDescent="0.25">
      <c r="A458" s="192"/>
      <c r="B458" s="193" t="s">
        <v>1143</v>
      </c>
      <c r="C458" s="324" t="s">
        <v>3399</v>
      </c>
      <c r="D458" s="190" t="s">
        <v>2956</v>
      </c>
      <c r="E458" s="210">
        <v>35266.5</v>
      </c>
      <c r="F458" s="35">
        <v>41797</v>
      </c>
      <c r="G458" s="42">
        <v>35266.5</v>
      </c>
      <c r="H458" s="18">
        <f t="shared" si="8"/>
        <v>0</v>
      </c>
      <c r="I458" s="621" t="s">
        <v>65</v>
      </c>
    </row>
    <row r="459" spans="1:9" x14ac:dyDescent="0.25">
      <c r="A459" s="192"/>
      <c r="B459" s="193" t="s">
        <v>1144</v>
      </c>
      <c r="C459" s="324" t="s">
        <v>3399</v>
      </c>
      <c r="D459" s="196" t="s">
        <v>3108</v>
      </c>
      <c r="E459" s="215">
        <v>0</v>
      </c>
      <c r="F459" s="35"/>
      <c r="G459" s="42"/>
      <c r="H459" s="18">
        <f t="shared" si="8"/>
        <v>0</v>
      </c>
      <c r="I459" s="621" t="s">
        <v>512</v>
      </c>
    </row>
    <row r="460" spans="1:9" x14ac:dyDescent="0.25">
      <c r="A460" s="192"/>
      <c r="B460" s="193" t="s">
        <v>1145</v>
      </c>
      <c r="C460" s="324" t="s">
        <v>3399</v>
      </c>
      <c r="D460" s="190" t="s">
        <v>3498</v>
      </c>
      <c r="E460" s="210">
        <v>8099.5</v>
      </c>
      <c r="F460" s="53" t="s">
        <v>3518</v>
      </c>
      <c r="G460" s="42">
        <v>8099.5</v>
      </c>
      <c r="H460" s="18">
        <f t="shared" si="8"/>
        <v>0</v>
      </c>
      <c r="I460" s="621" t="s">
        <v>12</v>
      </c>
    </row>
    <row r="461" spans="1:9" x14ac:dyDescent="0.25">
      <c r="A461" s="192"/>
      <c r="B461" s="193" t="s">
        <v>1146</v>
      </c>
      <c r="C461" s="324" t="s">
        <v>3399</v>
      </c>
      <c r="D461" s="190" t="s">
        <v>8</v>
      </c>
      <c r="E461" s="210">
        <v>3835.2</v>
      </c>
      <c r="F461" s="35">
        <v>41797</v>
      </c>
      <c r="G461" s="42">
        <v>3835.2</v>
      </c>
      <c r="H461" s="18">
        <f t="shared" si="8"/>
        <v>0</v>
      </c>
      <c r="I461" s="621"/>
    </row>
    <row r="462" spans="1:9" x14ac:dyDescent="0.25">
      <c r="A462" s="192"/>
      <c r="B462" s="193" t="s">
        <v>1147</v>
      </c>
      <c r="C462" s="324" t="s">
        <v>3399</v>
      </c>
      <c r="D462" s="190" t="s">
        <v>3519</v>
      </c>
      <c r="E462" s="210">
        <v>2057.1999999999998</v>
      </c>
      <c r="F462" s="35">
        <v>41797</v>
      </c>
      <c r="G462" s="42">
        <v>2057.1999999999998</v>
      </c>
      <c r="H462" s="18">
        <f t="shared" si="8"/>
        <v>0</v>
      </c>
      <c r="I462" s="621"/>
    </row>
    <row r="463" spans="1:9" x14ac:dyDescent="0.25">
      <c r="A463" s="187"/>
      <c r="B463" s="193" t="s">
        <v>1148</v>
      </c>
      <c r="C463" s="324" t="s">
        <v>3399</v>
      </c>
      <c r="D463" s="190" t="s">
        <v>374</v>
      </c>
      <c r="E463" s="210">
        <v>9231.5</v>
      </c>
      <c r="F463" s="35">
        <v>41797</v>
      </c>
      <c r="G463" s="42">
        <v>9231.5</v>
      </c>
      <c r="H463" s="18">
        <f t="shared" si="8"/>
        <v>0</v>
      </c>
      <c r="I463" s="621"/>
    </row>
    <row r="464" spans="1:9" x14ac:dyDescent="0.25">
      <c r="A464" s="187"/>
      <c r="B464" s="193" t="s">
        <v>1149</v>
      </c>
      <c r="C464" s="324" t="s">
        <v>3399</v>
      </c>
      <c r="D464" s="190" t="s">
        <v>287</v>
      </c>
      <c r="E464" s="210">
        <v>3787.35</v>
      </c>
      <c r="F464" s="35">
        <v>41797</v>
      </c>
      <c r="G464" s="42">
        <v>3787.35</v>
      </c>
      <c r="H464" s="18">
        <f t="shared" si="8"/>
        <v>0</v>
      </c>
      <c r="I464" s="621" t="s">
        <v>30</v>
      </c>
    </row>
    <row r="465" spans="1:9" x14ac:dyDescent="0.25">
      <c r="A465" s="187"/>
      <c r="B465" s="193" t="s">
        <v>1150</v>
      </c>
      <c r="C465" s="324" t="s">
        <v>3399</v>
      </c>
      <c r="D465" s="190" t="s">
        <v>124</v>
      </c>
      <c r="E465" s="210">
        <v>8219</v>
      </c>
      <c r="F465" s="35">
        <v>41797</v>
      </c>
      <c r="G465" s="42">
        <v>8219</v>
      </c>
      <c r="H465" s="18">
        <f t="shared" si="8"/>
        <v>0</v>
      </c>
      <c r="I465" s="621" t="s">
        <v>30</v>
      </c>
    </row>
    <row r="466" spans="1:9" x14ac:dyDescent="0.25">
      <c r="A466" s="232"/>
      <c r="B466" s="193" t="s">
        <v>1151</v>
      </c>
      <c r="C466" s="324" t="s">
        <v>3399</v>
      </c>
      <c r="D466" s="190" t="s">
        <v>55</v>
      </c>
      <c r="E466" s="210">
        <v>9642.5499999999993</v>
      </c>
      <c r="F466" s="35">
        <v>41797</v>
      </c>
      <c r="G466" s="42">
        <v>9642.5499999999993</v>
      </c>
      <c r="H466" s="18">
        <f t="shared" si="8"/>
        <v>0</v>
      </c>
      <c r="I466" s="621"/>
    </row>
    <row r="467" spans="1:9" x14ac:dyDescent="0.25">
      <c r="A467" s="192"/>
      <c r="B467" s="193" t="s">
        <v>1152</v>
      </c>
      <c r="C467" s="324" t="s">
        <v>3399</v>
      </c>
      <c r="D467" s="190" t="s">
        <v>2409</v>
      </c>
      <c r="E467" s="210">
        <v>2037.3</v>
      </c>
      <c r="F467" s="35">
        <v>41797</v>
      </c>
      <c r="G467" s="42">
        <v>2037.3</v>
      </c>
      <c r="H467" s="18">
        <f t="shared" si="8"/>
        <v>0</v>
      </c>
      <c r="I467" s="621" t="s">
        <v>30</v>
      </c>
    </row>
    <row r="468" spans="1:9" x14ac:dyDescent="0.25">
      <c r="A468" s="192"/>
      <c r="B468" s="193" t="s">
        <v>1153</v>
      </c>
      <c r="C468" s="324" t="s">
        <v>3399</v>
      </c>
      <c r="D468" s="190" t="s">
        <v>338</v>
      </c>
      <c r="E468" s="210">
        <v>2489.52</v>
      </c>
      <c r="F468" s="35">
        <v>41797</v>
      </c>
      <c r="G468" s="42">
        <v>2489.52</v>
      </c>
      <c r="H468" s="18">
        <f t="shared" si="8"/>
        <v>0</v>
      </c>
      <c r="I468" s="621" t="s">
        <v>30</v>
      </c>
    </row>
    <row r="469" spans="1:9" x14ac:dyDescent="0.25">
      <c r="A469" s="192"/>
      <c r="B469" s="193" t="s">
        <v>1154</v>
      </c>
      <c r="C469" s="324" t="s">
        <v>3399</v>
      </c>
      <c r="D469" s="190" t="s">
        <v>11</v>
      </c>
      <c r="E469" s="210">
        <v>47087.6</v>
      </c>
      <c r="F469" s="38">
        <v>41829</v>
      </c>
      <c r="G469" s="219">
        <v>47087.6</v>
      </c>
      <c r="H469" s="18">
        <f t="shared" si="8"/>
        <v>0</v>
      </c>
      <c r="I469" s="621" t="s">
        <v>217</v>
      </c>
    </row>
    <row r="470" spans="1:9" x14ac:dyDescent="0.25">
      <c r="A470" s="192"/>
      <c r="B470" s="193" t="s">
        <v>1156</v>
      </c>
      <c r="C470" s="324" t="s">
        <v>3399</v>
      </c>
      <c r="D470" s="190" t="s">
        <v>35</v>
      </c>
      <c r="E470" s="210">
        <v>3871</v>
      </c>
      <c r="F470" s="35">
        <v>41799</v>
      </c>
      <c r="G470" s="42">
        <v>3871</v>
      </c>
      <c r="H470" s="18">
        <f t="shared" si="8"/>
        <v>0</v>
      </c>
      <c r="I470" s="621" t="s">
        <v>30</v>
      </c>
    </row>
    <row r="471" spans="1:9" x14ac:dyDescent="0.25">
      <c r="A471" s="192"/>
      <c r="B471" s="193" t="s">
        <v>1157</v>
      </c>
      <c r="C471" s="324" t="s">
        <v>3399</v>
      </c>
      <c r="D471" s="190" t="s">
        <v>47</v>
      </c>
      <c r="E471" s="210">
        <v>2911.2</v>
      </c>
      <c r="F471" s="35">
        <v>41797</v>
      </c>
      <c r="G471" s="42">
        <v>2911.2</v>
      </c>
      <c r="H471" s="18">
        <f t="shared" si="8"/>
        <v>0</v>
      </c>
      <c r="I471" s="621" t="s">
        <v>30</v>
      </c>
    </row>
    <row r="472" spans="1:9" x14ac:dyDescent="0.25">
      <c r="A472" s="192"/>
      <c r="B472" s="193" t="s">
        <v>1158</v>
      </c>
      <c r="C472" s="324" t="s">
        <v>3399</v>
      </c>
      <c r="D472" s="190" t="s">
        <v>34</v>
      </c>
      <c r="E472" s="210">
        <v>2604.4499999999998</v>
      </c>
      <c r="F472" s="35">
        <v>41797</v>
      </c>
      <c r="G472" s="42">
        <v>2604.4499999999998</v>
      </c>
      <c r="H472" s="18">
        <f t="shared" si="8"/>
        <v>0</v>
      </c>
      <c r="I472" s="621" t="s">
        <v>30</v>
      </c>
    </row>
    <row r="473" spans="1:9" x14ac:dyDescent="0.25">
      <c r="A473" s="192"/>
      <c r="B473" s="193" t="s">
        <v>1159</v>
      </c>
      <c r="C473" s="324" t="s">
        <v>3399</v>
      </c>
      <c r="D473" s="190" t="s">
        <v>58</v>
      </c>
      <c r="E473" s="210">
        <v>795.5</v>
      </c>
      <c r="F473" s="35">
        <v>41797</v>
      </c>
      <c r="G473" s="42">
        <v>795.5</v>
      </c>
      <c r="H473" s="18">
        <f t="shared" si="8"/>
        <v>0</v>
      </c>
      <c r="I473" s="621" t="s">
        <v>30</v>
      </c>
    </row>
    <row r="474" spans="1:9" x14ac:dyDescent="0.25">
      <c r="A474" s="192"/>
      <c r="B474" s="193" t="s">
        <v>1160</v>
      </c>
      <c r="C474" s="324" t="s">
        <v>3399</v>
      </c>
      <c r="D474" s="190" t="s">
        <v>136</v>
      </c>
      <c r="E474" s="210">
        <v>217.2</v>
      </c>
      <c r="F474" s="35">
        <v>41797</v>
      </c>
      <c r="G474" s="42">
        <v>217.2</v>
      </c>
      <c r="H474" s="18">
        <f t="shared" si="8"/>
        <v>0</v>
      </c>
      <c r="I474" s="621"/>
    </row>
    <row r="475" spans="1:9" x14ac:dyDescent="0.25">
      <c r="A475" s="192"/>
      <c r="B475" s="193" t="s">
        <v>1161</v>
      </c>
      <c r="C475" s="324" t="s">
        <v>3399</v>
      </c>
      <c r="D475" s="190" t="s">
        <v>123</v>
      </c>
      <c r="E475" s="210">
        <v>4546.24</v>
      </c>
      <c r="F475" s="35">
        <v>41797</v>
      </c>
      <c r="G475" s="42">
        <v>4546.24</v>
      </c>
      <c r="H475" s="18">
        <f t="shared" si="8"/>
        <v>0</v>
      </c>
      <c r="I475" s="621"/>
    </row>
    <row r="476" spans="1:9" x14ac:dyDescent="0.25">
      <c r="A476" s="192"/>
      <c r="B476" s="193" t="s">
        <v>1163</v>
      </c>
      <c r="C476" s="324" t="s">
        <v>3399</v>
      </c>
      <c r="D476" s="190" t="s">
        <v>54</v>
      </c>
      <c r="E476" s="210">
        <v>38374.5</v>
      </c>
      <c r="F476" s="35">
        <v>41797</v>
      </c>
      <c r="G476" s="42">
        <v>38374.5</v>
      </c>
      <c r="H476" s="18">
        <f t="shared" si="8"/>
        <v>0</v>
      </c>
      <c r="I476" s="621" t="s">
        <v>30</v>
      </c>
    </row>
    <row r="477" spans="1:9" x14ac:dyDescent="0.25">
      <c r="A477" s="192"/>
      <c r="B477" s="193" t="s">
        <v>1164</v>
      </c>
      <c r="C477" s="324" t="s">
        <v>3399</v>
      </c>
      <c r="D477" s="190" t="s">
        <v>8</v>
      </c>
      <c r="E477" s="210">
        <v>780</v>
      </c>
      <c r="F477" s="35">
        <v>41797</v>
      </c>
      <c r="G477" s="42">
        <v>780</v>
      </c>
      <c r="H477" s="18">
        <f t="shared" si="8"/>
        <v>0</v>
      </c>
      <c r="I477" s="621"/>
    </row>
    <row r="478" spans="1:9" x14ac:dyDescent="0.25">
      <c r="A478" s="192"/>
      <c r="B478" s="193" t="s">
        <v>1166</v>
      </c>
      <c r="C478" s="324" t="s">
        <v>3399</v>
      </c>
      <c r="D478" s="190" t="s">
        <v>29</v>
      </c>
      <c r="E478" s="210">
        <v>5521</v>
      </c>
      <c r="F478" s="35">
        <v>41797</v>
      </c>
      <c r="G478" s="42">
        <v>5521</v>
      </c>
      <c r="H478" s="18">
        <f t="shared" si="8"/>
        <v>0</v>
      </c>
      <c r="I478" s="621" t="s">
        <v>30</v>
      </c>
    </row>
    <row r="479" spans="1:9" x14ac:dyDescent="0.25">
      <c r="A479" s="192"/>
      <c r="B479" s="193" t="s">
        <v>1167</v>
      </c>
      <c r="C479" s="324" t="s">
        <v>3399</v>
      </c>
      <c r="D479" s="190" t="s">
        <v>32</v>
      </c>
      <c r="E479" s="210">
        <v>14379.5</v>
      </c>
      <c r="F479" s="35">
        <v>41797</v>
      </c>
      <c r="G479" s="42">
        <v>14379.5</v>
      </c>
      <c r="H479" s="18">
        <f t="shared" si="8"/>
        <v>0</v>
      </c>
      <c r="I479" s="621" t="s">
        <v>217</v>
      </c>
    </row>
    <row r="480" spans="1:9" x14ac:dyDescent="0.25">
      <c r="A480" s="192"/>
      <c r="B480" s="193" t="s">
        <v>1168</v>
      </c>
      <c r="C480" s="324" t="s">
        <v>3399</v>
      </c>
      <c r="D480" s="190" t="s">
        <v>130</v>
      </c>
      <c r="E480" s="210">
        <v>18517.3</v>
      </c>
      <c r="F480" s="35">
        <v>41799</v>
      </c>
      <c r="G480" s="42">
        <v>18517.3</v>
      </c>
      <c r="H480" s="18">
        <f t="shared" si="8"/>
        <v>0</v>
      </c>
      <c r="I480" s="621" t="s">
        <v>21</v>
      </c>
    </row>
    <row r="481" spans="1:9" x14ac:dyDescent="0.25">
      <c r="A481" s="192"/>
      <c r="B481" s="193" t="s">
        <v>1169</v>
      </c>
      <c r="C481" s="324" t="s">
        <v>3399</v>
      </c>
      <c r="D481" s="190" t="s">
        <v>16</v>
      </c>
      <c r="E481" s="210">
        <v>203788.7</v>
      </c>
      <c r="F481" s="35">
        <v>41816</v>
      </c>
      <c r="G481" s="42">
        <v>203788.7</v>
      </c>
      <c r="H481" s="18">
        <f t="shared" si="8"/>
        <v>0</v>
      </c>
      <c r="I481" s="621" t="s">
        <v>162</v>
      </c>
    </row>
    <row r="482" spans="1:9" x14ac:dyDescent="0.25">
      <c r="A482" s="192"/>
      <c r="B482" s="193" t="s">
        <v>1170</v>
      </c>
      <c r="C482" s="324" t="s">
        <v>3399</v>
      </c>
      <c r="D482" s="190" t="s">
        <v>1778</v>
      </c>
      <c r="E482" s="210">
        <v>3265</v>
      </c>
      <c r="F482" s="35">
        <v>41797</v>
      </c>
      <c r="G482" s="42">
        <v>3265</v>
      </c>
      <c r="H482" s="18">
        <f t="shared" si="8"/>
        <v>0</v>
      </c>
      <c r="I482" s="621" t="s">
        <v>30</v>
      </c>
    </row>
    <row r="483" spans="1:9" x14ac:dyDescent="0.25">
      <c r="A483" s="192"/>
      <c r="B483" s="193" t="s">
        <v>1172</v>
      </c>
      <c r="C483" s="324" t="s">
        <v>3399</v>
      </c>
      <c r="D483" s="190" t="s">
        <v>248</v>
      </c>
      <c r="E483" s="210">
        <v>405</v>
      </c>
      <c r="F483" s="35">
        <v>41797</v>
      </c>
      <c r="G483" s="42">
        <v>405</v>
      </c>
      <c r="H483" s="18">
        <f t="shared" si="8"/>
        <v>0</v>
      </c>
      <c r="I483" s="621" t="s">
        <v>21</v>
      </c>
    </row>
    <row r="484" spans="1:9" x14ac:dyDescent="0.25">
      <c r="A484" s="192"/>
      <c r="B484" s="193" t="s">
        <v>1174</v>
      </c>
      <c r="C484" s="324" t="s">
        <v>3399</v>
      </c>
      <c r="D484" s="190" t="s">
        <v>8</v>
      </c>
      <c r="E484" s="210">
        <v>975.5</v>
      </c>
      <c r="F484" s="35">
        <v>41797</v>
      </c>
      <c r="G484" s="42">
        <v>975.5</v>
      </c>
      <c r="H484" s="18">
        <f t="shared" si="8"/>
        <v>0</v>
      </c>
      <c r="I484" s="621"/>
    </row>
    <row r="485" spans="1:9" x14ac:dyDescent="0.25">
      <c r="A485" s="192"/>
      <c r="B485" s="193" t="s">
        <v>1175</v>
      </c>
      <c r="C485" s="324" t="s">
        <v>3399</v>
      </c>
      <c r="D485" s="190" t="s">
        <v>57</v>
      </c>
      <c r="E485" s="210">
        <v>1730</v>
      </c>
      <c r="F485" s="35">
        <v>41797</v>
      </c>
      <c r="G485" s="42">
        <v>1730</v>
      </c>
      <c r="H485" s="18">
        <f t="shared" si="8"/>
        <v>0</v>
      </c>
      <c r="I485" s="621" t="s">
        <v>30</v>
      </c>
    </row>
    <row r="486" spans="1:9" x14ac:dyDescent="0.25">
      <c r="A486" s="192"/>
      <c r="B486" s="193" t="s">
        <v>1176</v>
      </c>
      <c r="C486" s="324" t="s">
        <v>3399</v>
      </c>
      <c r="D486" s="190" t="s">
        <v>52</v>
      </c>
      <c r="E486" s="210">
        <v>5136.3999999999996</v>
      </c>
      <c r="F486" s="35">
        <v>41797</v>
      </c>
      <c r="G486" s="42">
        <v>5136.3999999999996</v>
      </c>
      <c r="H486" s="18">
        <f t="shared" si="8"/>
        <v>0</v>
      </c>
      <c r="I486" s="621" t="s">
        <v>21</v>
      </c>
    </row>
    <row r="487" spans="1:9" x14ac:dyDescent="0.25">
      <c r="A487" s="192"/>
      <c r="B487" s="193" t="s">
        <v>1177</v>
      </c>
      <c r="C487" s="324" t="s">
        <v>3399</v>
      </c>
      <c r="D487" s="190" t="s">
        <v>237</v>
      </c>
      <c r="E487" s="210">
        <v>8843.2999999999993</v>
      </c>
      <c r="F487" s="35">
        <v>41797</v>
      </c>
      <c r="G487" s="42">
        <v>8843.2999999999993</v>
      </c>
      <c r="H487" s="18">
        <f t="shared" si="8"/>
        <v>0</v>
      </c>
      <c r="I487" s="621" t="s">
        <v>21</v>
      </c>
    </row>
    <row r="488" spans="1:9" x14ac:dyDescent="0.25">
      <c r="A488" s="192"/>
      <c r="B488" s="193" t="s">
        <v>1178</v>
      </c>
      <c r="C488" s="324" t="s">
        <v>3399</v>
      </c>
      <c r="D488" s="190" t="s">
        <v>22</v>
      </c>
      <c r="E488" s="210">
        <v>10225.5</v>
      </c>
      <c r="F488" s="35">
        <v>41799</v>
      </c>
      <c r="G488" s="42">
        <v>10225.5</v>
      </c>
      <c r="H488" s="18">
        <f t="shared" si="8"/>
        <v>0</v>
      </c>
      <c r="I488" s="621"/>
    </row>
    <row r="489" spans="1:9" x14ac:dyDescent="0.25">
      <c r="A489" s="192"/>
      <c r="B489" s="193" t="s">
        <v>1179</v>
      </c>
      <c r="C489" s="324" t="s">
        <v>3399</v>
      </c>
      <c r="D489" s="190" t="s">
        <v>179</v>
      </c>
      <c r="E489" s="210">
        <v>19334.400000000001</v>
      </c>
      <c r="F489" s="35">
        <v>41805</v>
      </c>
      <c r="G489" s="42">
        <v>19334.400000000001</v>
      </c>
      <c r="H489" s="18">
        <f t="shared" si="8"/>
        <v>0</v>
      </c>
      <c r="I489" s="621" t="s">
        <v>12</v>
      </c>
    </row>
    <row r="490" spans="1:9" x14ac:dyDescent="0.25">
      <c r="A490" s="192"/>
      <c r="B490" s="193" t="s">
        <v>1180</v>
      </c>
      <c r="C490" s="324" t="s">
        <v>3399</v>
      </c>
      <c r="D490" s="190" t="s">
        <v>123</v>
      </c>
      <c r="E490" s="210">
        <v>2835.5</v>
      </c>
      <c r="F490" s="35">
        <v>41797</v>
      </c>
      <c r="G490" s="42">
        <v>2835.5</v>
      </c>
      <c r="H490" s="18">
        <f t="shared" si="8"/>
        <v>0</v>
      </c>
      <c r="I490" s="621"/>
    </row>
    <row r="491" spans="1:9" x14ac:dyDescent="0.25">
      <c r="A491" s="192"/>
      <c r="B491" s="193" t="s">
        <v>1181</v>
      </c>
      <c r="C491" s="324" t="s">
        <v>3399</v>
      </c>
      <c r="D491" s="190" t="s">
        <v>62</v>
      </c>
      <c r="E491" s="210">
        <v>23796</v>
      </c>
      <c r="F491" s="35">
        <v>41798</v>
      </c>
      <c r="G491" s="42">
        <v>23796</v>
      </c>
      <c r="H491" s="18">
        <f t="shared" si="8"/>
        <v>0</v>
      </c>
      <c r="I491" s="621" t="s">
        <v>65</v>
      </c>
    </row>
    <row r="492" spans="1:9" x14ac:dyDescent="0.25">
      <c r="A492" s="192"/>
      <c r="B492" s="193" t="s">
        <v>1182</v>
      </c>
      <c r="C492" s="324" t="s">
        <v>3399</v>
      </c>
      <c r="D492" s="190" t="s">
        <v>366</v>
      </c>
      <c r="E492" s="210">
        <v>2735.4</v>
      </c>
      <c r="F492" s="35">
        <v>41797</v>
      </c>
      <c r="G492" s="42">
        <v>2735.4</v>
      </c>
      <c r="H492" s="18">
        <f t="shared" si="8"/>
        <v>0</v>
      </c>
      <c r="I492" s="621" t="s">
        <v>12</v>
      </c>
    </row>
    <row r="493" spans="1:9" x14ac:dyDescent="0.25">
      <c r="A493" s="192"/>
      <c r="B493" s="193" t="s">
        <v>1183</v>
      </c>
      <c r="C493" s="324" t="s">
        <v>3399</v>
      </c>
      <c r="D493" s="190" t="s">
        <v>3115</v>
      </c>
      <c r="E493" s="210">
        <v>9819.6</v>
      </c>
      <c r="F493" s="35">
        <v>41798</v>
      </c>
      <c r="G493" s="42">
        <v>9819.6</v>
      </c>
      <c r="H493" s="18">
        <f t="shared" si="8"/>
        <v>0</v>
      </c>
      <c r="I493" s="621" t="s">
        <v>65</v>
      </c>
    </row>
    <row r="494" spans="1:9" x14ac:dyDescent="0.25">
      <c r="A494" s="192"/>
      <c r="B494" s="193" t="s">
        <v>1184</v>
      </c>
      <c r="C494" s="324" t="s">
        <v>3399</v>
      </c>
      <c r="D494" s="190" t="s">
        <v>136</v>
      </c>
      <c r="E494" s="210">
        <v>155</v>
      </c>
      <c r="F494" s="35">
        <v>41797</v>
      </c>
      <c r="G494" s="42">
        <v>155</v>
      </c>
      <c r="H494" s="18">
        <f t="shared" si="8"/>
        <v>0</v>
      </c>
      <c r="I494" s="621"/>
    </row>
    <row r="495" spans="1:9" x14ac:dyDescent="0.25">
      <c r="A495" s="192"/>
      <c r="B495" s="193" t="s">
        <v>1185</v>
      </c>
      <c r="C495" s="324" t="s">
        <v>3399</v>
      </c>
      <c r="D495" s="190" t="s">
        <v>68</v>
      </c>
      <c r="E495" s="210">
        <v>3463</v>
      </c>
      <c r="F495" s="35">
        <v>41798</v>
      </c>
      <c r="G495" s="42">
        <v>3463</v>
      </c>
      <c r="H495" s="18">
        <f t="shared" si="8"/>
        <v>0</v>
      </c>
      <c r="I495" s="621" t="s">
        <v>65</v>
      </c>
    </row>
    <row r="496" spans="1:9" x14ac:dyDescent="0.25">
      <c r="A496" s="192"/>
      <c r="B496" s="193" t="s">
        <v>1186</v>
      </c>
      <c r="C496" s="324" t="s">
        <v>3399</v>
      </c>
      <c r="D496" s="190" t="s">
        <v>8</v>
      </c>
      <c r="E496" s="210">
        <v>464</v>
      </c>
      <c r="F496" s="35">
        <v>41797</v>
      </c>
      <c r="G496" s="42">
        <v>464</v>
      </c>
      <c r="H496" s="18">
        <f t="shared" si="8"/>
        <v>0</v>
      </c>
      <c r="I496" s="621"/>
    </row>
    <row r="497" spans="1:9" x14ac:dyDescent="0.25">
      <c r="A497" s="192"/>
      <c r="B497" s="193" t="s">
        <v>1187</v>
      </c>
      <c r="C497" s="324" t="s">
        <v>3399</v>
      </c>
      <c r="D497" s="190" t="s">
        <v>186</v>
      </c>
      <c r="E497" s="210">
        <v>2825</v>
      </c>
      <c r="F497" s="35">
        <v>41797</v>
      </c>
      <c r="G497" s="42">
        <v>2825</v>
      </c>
      <c r="H497" s="18">
        <f t="shared" si="8"/>
        <v>0</v>
      </c>
      <c r="I497" s="621"/>
    </row>
    <row r="498" spans="1:9" x14ac:dyDescent="0.25">
      <c r="A498" s="192"/>
      <c r="B498" s="193" t="s">
        <v>1188</v>
      </c>
      <c r="C498" s="324" t="s">
        <v>3399</v>
      </c>
      <c r="D498" s="190" t="s">
        <v>99</v>
      </c>
      <c r="E498" s="210">
        <v>2861.73</v>
      </c>
      <c r="F498" s="35">
        <v>41798</v>
      </c>
      <c r="G498" s="42">
        <v>2861.73</v>
      </c>
      <c r="H498" s="18">
        <f t="shared" si="8"/>
        <v>0</v>
      </c>
      <c r="I498" s="621" t="s">
        <v>3421</v>
      </c>
    </row>
    <row r="499" spans="1:9" x14ac:dyDescent="0.25">
      <c r="A499" s="192"/>
      <c r="B499" s="193" t="s">
        <v>1189</v>
      </c>
      <c r="C499" s="324" t="s">
        <v>3399</v>
      </c>
      <c r="D499" s="190" t="s">
        <v>349</v>
      </c>
      <c r="E499" s="210">
        <v>5861.2</v>
      </c>
      <c r="F499" s="35">
        <v>41798</v>
      </c>
      <c r="G499" s="42">
        <v>5861.2</v>
      </c>
      <c r="H499" s="18">
        <f t="shared" si="8"/>
        <v>0</v>
      </c>
      <c r="I499" s="621" t="s">
        <v>3421</v>
      </c>
    </row>
    <row r="500" spans="1:9" x14ac:dyDescent="0.25">
      <c r="A500" s="192"/>
      <c r="B500" s="193" t="s">
        <v>1190</v>
      </c>
      <c r="C500" s="324" t="s">
        <v>3399</v>
      </c>
      <c r="D500" s="190" t="s">
        <v>80</v>
      </c>
      <c r="E500" s="210">
        <v>2484</v>
      </c>
      <c r="F500" s="35">
        <v>41798</v>
      </c>
      <c r="G500" s="42">
        <v>2484</v>
      </c>
      <c r="H500" s="18">
        <f t="shared" si="8"/>
        <v>0</v>
      </c>
      <c r="I500" s="621" t="s">
        <v>3421</v>
      </c>
    </row>
    <row r="501" spans="1:9" x14ac:dyDescent="0.25">
      <c r="A501" s="192"/>
      <c r="B501" s="193" t="s">
        <v>1191</v>
      </c>
      <c r="C501" s="324" t="s">
        <v>3399</v>
      </c>
      <c r="D501" s="190" t="s">
        <v>78</v>
      </c>
      <c r="E501" s="210">
        <v>7970</v>
      </c>
      <c r="F501" s="35">
        <v>41798</v>
      </c>
      <c r="G501" s="42">
        <v>7970</v>
      </c>
      <c r="H501" s="18">
        <f t="shared" si="8"/>
        <v>0</v>
      </c>
      <c r="I501" s="621" t="s">
        <v>3421</v>
      </c>
    </row>
    <row r="502" spans="1:9" x14ac:dyDescent="0.25">
      <c r="A502" s="192"/>
      <c r="B502" s="193" t="s">
        <v>1192</v>
      </c>
      <c r="C502" s="324" t="s">
        <v>3399</v>
      </c>
      <c r="D502" s="190" t="s">
        <v>133</v>
      </c>
      <c r="E502" s="210">
        <v>37102</v>
      </c>
      <c r="F502" s="35">
        <v>41797</v>
      </c>
      <c r="G502" s="42">
        <v>37102</v>
      </c>
      <c r="H502" s="18">
        <f t="shared" si="8"/>
        <v>0</v>
      </c>
      <c r="I502" s="621"/>
    </row>
    <row r="503" spans="1:9" x14ac:dyDescent="0.25">
      <c r="A503" s="192"/>
      <c r="B503" s="193" t="s">
        <v>1193</v>
      </c>
      <c r="C503" s="324" t="s">
        <v>3399</v>
      </c>
      <c r="D503" s="190" t="s">
        <v>133</v>
      </c>
      <c r="E503" s="210">
        <v>2702</v>
      </c>
      <c r="F503" s="35">
        <v>41797</v>
      </c>
      <c r="G503" s="42">
        <v>2702</v>
      </c>
      <c r="H503" s="18">
        <f t="shared" si="8"/>
        <v>0</v>
      </c>
      <c r="I503" s="621"/>
    </row>
    <row r="504" spans="1:9" x14ac:dyDescent="0.25">
      <c r="A504" s="192"/>
      <c r="B504" s="193" t="s">
        <v>1194</v>
      </c>
      <c r="C504" s="324" t="s">
        <v>3399</v>
      </c>
      <c r="D504" s="190" t="s">
        <v>63</v>
      </c>
      <c r="E504" s="210">
        <v>2740</v>
      </c>
      <c r="F504" s="35">
        <v>41799</v>
      </c>
      <c r="G504" s="42">
        <v>2740</v>
      </c>
      <c r="H504" s="18">
        <f t="shared" si="8"/>
        <v>0</v>
      </c>
      <c r="I504" s="621" t="s">
        <v>21</v>
      </c>
    </row>
    <row r="505" spans="1:9" x14ac:dyDescent="0.25">
      <c r="A505" s="192"/>
      <c r="B505" s="193" t="s">
        <v>1195</v>
      </c>
      <c r="C505" s="324" t="s">
        <v>3399</v>
      </c>
      <c r="D505" s="190" t="s">
        <v>59</v>
      </c>
      <c r="E505" s="210">
        <v>16249</v>
      </c>
      <c r="F505" s="38" t="s">
        <v>3520</v>
      </c>
      <c r="G505" s="42">
        <v>16249</v>
      </c>
      <c r="H505" s="18">
        <f t="shared" si="8"/>
        <v>0</v>
      </c>
      <c r="I505" s="621" t="s">
        <v>21</v>
      </c>
    </row>
    <row r="506" spans="1:9" x14ac:dyDescent="0.25">
      <c r="A506" s="192"/>
      <c r="B506" s="193" t="s">
        <v>1196</v>
      </c>
      <c r="C506" s="324" t="s">
        <v>3399</v>
      </c>
      <c r="D506" s="190" t="s">
        <v>3312</v>
      </c>
      <c r="E506" s="210">
        <v>32476.29</v>
      </c>
      <c r="F506" s="35">
        <v>41799</v>
      </c>
      <c r="G506" s="42">
        <v>32476.29</v>
      </c>
      <c r="H506" s="18">
        <f t="shared" si="8"/>
        <v>0</v>
      </c>
      <c r="I506" s="621" t="s">
        <v>217</v>
      </c>
    </row>
    <row r="507" spans="1:9" x14ac:dyDescent="0.25">
      <c r="A507" s="192"/>
      <c r="B507" s="193" t="s">
        <v>1197</v>
      </c>
      <c r="C507" s="324" t="s">
        <v>3399</v>
      </c>
      <c r="D507" s="190" t="s">
        <v>3521</v>
      </c>
      <c r="E507" s="210">
        <v>2204.5</v>
      </c>
      <c r="F507" s="35">
        <v>41797</v>
      </c>
      <c r="G507" s="42">
        <v>2204.5</v>
      </c>
      <c r="H507" s="18">
        <f t="shared" si="8"/>
        <v>0</v>
      </c>
      <c r="I507" s="621"/>
    </row>
    <row r="508" spans="1:9" x14ac:dyDescent="0.25">
      <c r="A508" s="192"/>
      <c r="B508" s="193" t="s">
        <v>1199</v>
      </c>
      <c r="C508" s="324" t="s">
        <v>3399</v>
      </c>
      <c r="D508" s="190" t="s">
        <v>136</v>
      </c>
      <c r="E508" s="210">
        <v>3695</v>
      </c>
      <c r="F508" s="35">
        <v>41797</v>
      </c>
      <c r="G508" s="42">
        <v>3695</v>
      </c>
      <c r="H508" s="18">
        <f t="shared" si="8"/>
        <v>0</v>
      </c>
      <c r="I508" s="621"/>
    </row>
    <row r="509" spans="1:9" x14ac:dyDescent="0.25">
      <c r="A509" s="192"/>
      <c r="B509" s="193" t="s">
        <v>1200</v>
      </c>
      <c r="C509" s="324" t="s">
        <v>3399</v>
      </c>
      <c r="D509" s="190" t="s">
        <v>180</v>
      </c>
      <c r="E509" s="210">
        <v>1245</v>
      </c>
      <c r="F509" s="35">
        <v>41797</v>
      </c>
      <c r="G509" s="42">
        <v>1245</v>
      </c>
      <c r="H509" s="18">
        <f t="shared" si="8"/>
        <v>0</v>
      </c>
      <c r="I509" s="621"/>
    </row>
    <row r="510" spans="1:9" x14ac:dyDescent="0.25">
      <c r="A510" s="192"/>
      <c r="B510" s="193" t="s">
        <v>1201</v>
      </c>
      <c r="C510" s="324" t="s">
        <v>3399</v>
      </c>
      <c r="D510" s="190" t="s">
        <v>14</v>
      </c>
      <c r="E510" s="210">
        <v>9261.2000000000007</v>
      </c>
      <c r="F510" s="35">
        <v>41799</v>
      </c>
      <c r="G510" s="42">
        <v>9261.2000000000007</v>
      </c>
      <c r="H510" s="18">
        <f t="shared" si="8"/>
        <v>0</v>
      </c>
      <c r="I510" s="621" t="s">
        <v>30</v>
      </c>
    </row>
    <row r="511" spans="1:9" x14ac:dyDescent="0.25">
      <c r="A511" s="192"/>
      <c r="B511" s="193" t="s">
        <v>1203</v>
      </c>
      <c r="C511" s="324" t="s">
        <v>3399</v>
      </c>
      <c r="D511" s="190" t="s">
        <v>373</v>
      </c>
      <c r="E511" s="210">
        <v>33331.5</v>
      </c>
      <c r="F511" s="35">
        <v>41798</v>
      </c>
      <c r="G511" s="42">
        <v>33331.5</v>
      </c>
      <c r="H511" s="18">
        <f t="shared" si="8"/>
        <v>0</v>
      </c>
      <c r="I511" s="621" t="s">
        <v>12</v>
      </c>
    </row>
    <row r="512" spans="1:9" x14ac:dyDescent="0.25">
      <c r="A512" s="192">
        <v>41798</v>
      </c>
      <c r="B512" s="193" t="s">
        <v>1205</v>
      </c>
      <c r="C512" s="324" t="s">
        <v>3399</v>
      </c>
      <c r="D512" s="190" t="s">
        <v>47</v>
      </c>
      <c r="E512" s="210">
        <v>2880</v>
      </c>
      <c r="F512" s="35">
        <v>41799</v>
      </c>
      <c r="G512" s="42">
        <v>2880</v>
      </c>
      <c r="H512" s="18">
        <f t="shared" si="8"/>
        <v>0</v>
      </c>
      <c r="I512" s="621" t="s">
        <v>21</v>
      </c>
    </row>
    <row r="513" spans="1:9" x14ac:dyDescent="0.25">
      <c r="A513" s="192"/>
      <c r="B513" s="193" t="s">
        <v>1206</v>
      </c>
      <c r="C513" s="324" t="s">
        <v>3399</v>
      </c>
      <c r="D513" s="190" t="s">
        <v>260</v>
      </c>
      <c r="E513" s="210">
        <v>1788</v>
      </c>
      <c r="F513" s="35">
        <v>41798</v>
      </c>
      <c r="G513" s="42">
        <v>1788</v>
      </c>
      <c r="H513" s="18">
        <f t="shared" si="8"/>
        <v>0</v>
      </c>
      <c r="I513" s="623"/>
    </row>
    <row r="514" spans="1:9" x14ac:dyDescent="0.25">
      <c r="A514" s="192"/>
      <c r="B514" s="193" t="s">
        <v>1207</v>
      </c>
      <c r="C514" s="324" t="s">
        <v>3399</v>
      </c>
      <c r="D514" s="190" t="s">
        <v>339</v>
      </c>
      <c r="E514" s="210">
        <v>586</v>
      </c>
      <c r="F514" s="35">
        <v>41798</v>
      </c>
      <c r="G514" s="42">
        <v>586</v>
      </c>
      <c r="H514" s="18">
        <f t="shared" si="8"/>
        <v>0</v>
      </c>
      <c r="I514" s="621"/>
    </row>
    <row r="515" spans="1:9" x14ac:dyDescent="0.25">
      <c r="A515" s="192"/>
      <c r="B515" s="193" t="s">
        <v>1208</v>
      </c>
      <c r="C515" s="324" t="s">
        <v>3399</v>
      </c>
      <c r="D515" s="190" t="s">
        <v>11</v>
      </c>
      <c r="E515" s="210">
        <v>29869</v>
      </c>
      <c r="F515" s="38">
        <v>41829</v>
      </c>
      <c r="G515" s="219">
        <v>29869</v>
      </c>
      <c r="H515" s="18">
        <f t="shared" si="8"/>
        <v>0</v>
      </c>
      <c r="I515" s="623" t="s">
        <v>12</v>
      </c>
    </row>
    <row r="516" spans="1:9" x14ac:dyDescent="0.25">
      <c r="A516" s="192"/>
      <c r="B516" s="193" t="s">
        <v>1209</v>
      </c>
      <c r="C516" s="324" t="s">
        <v>3399</v>
      </c>
      <c r="D516" s="190" t="s">
        <v>106</v>
      </c>
      <c r="E516" s="210">
        <v>6344</v>
      </c>
      <c r="F516" s="35">
        <v>41807</v>
      </c>
      <c r="G516" s="42">
        <v>6344</v>
      </c>
      <c r="H516" s="18">
        <f t="shared" si="8"/>
        <v>0</v>
      </c>
      <c r="I516" s="621" t="s">
        <v>21</v>
      </c>
    </row>
    <row r="517" spans="1:9" x14ac:dyDescent="0.25">
      <c r="A517" s="192"/>
      <c r="B517" s="193" t="s">
        <v>1210</v>
      </c>
      <c r="C517" s="324" t="s">
        <v>3399</v>
      </c>
      <c r="D517" s="190" t="s">
        <v>3115</v>
      </c>
      <c r="E517" s="210">
        <v>13457</v>
      </c>
      <c r="F517" s="35">
        <v>41798</v>
      </c>
      <c r="G517" s="42">
        <v>13457</v>
      </c>
      <c r="H517" s="18">
        <f t="shared" si="8"/>
        <v>0</v>
      </c>
      <c r="I517" s="621" t="s">
        <v>27</v>
      </c>
    </row>
    <row r="518" spans="1:9" x14ac:dyDescent="0.25">
      <c r="A518" s="192"/>
      <c r="B518" s="193" t="s">
        <v>1211</v>
      </c>
      <c r="C518" s="324" t="s">
        <v>3399</v>
      </c>
      <c r="D518" s="190" t="s">
        <v>152</v>
      </c>
      <c r="E518" s="210">
        <v>15667</v>
      </c>
      <c r="F518" s="35">
        <v>41798</v>
      </c>
      <c r="G518" s="42">
        <v>15667</v>
      </c>
      <c r="H518" s="18">
        <f t="shared" si="8"/>
        <v>0</v>
      </c>
      <c r="I518" s="621"/>
    </row>
    <row r="519" spans="1:9" x14ac:dyDescent="0.25">
      <c r="A519" s="192"/>
      <c r="B519" s="193" t="s">
        <v>1212</v>
      </c>
      <c r="C519" s="324" t="s">
        <v>3399</v>
      </c>
      <c r="D519" s="190" t="s">
        <v>34</v>
      </c>
      <c r="E519" s="210">
        <v>1916</v>
      </c>
      <c r="F519" s="35">
        <v>41799</v>
      </c>
      <c r="G519" s="42">
        <v>1916</v>
      </c>
      <c r="H519" s="18">
        <f t="shared" ref="H519:H582" si="9">E519-G519</f>
        <v>0</v>
      </c>
      <c r="I519" s="621" t="s">
        <v>21</v>
      </c>
    </row>
    <row r="520" spans="1:9" x14ac:dyDescent="0.25">
      <c r="A520" s="192"/>
      <c r="B520" s="193" t="s">
        <v>1214</v>
      </c>
      <c r="C520" s="324" t="s">
        <v>3399</v>
      </c>
      <c r="D520" s="190" t="s">
        <v>3522</v>
      </c>
      <c r="E520" s="210">
        <v>2876</v>
      </c>
      <c r="F520" s="35">
        <v>41799</v>
      </c>
      <c r="G520" s="42">
        <v>2876</v>
      </c>
      <c r="H520" s="18">
        <f t="shared" si="9"/>
        <v>0</v>
      </c>
      <c r="I520" s="621" t="s">
        <v>21</v>
      </c>
    </row>
    <row r="521" spans="1:9" x14ac:dyDescent="0.25">
      <c r="A521" s="192"/>
      <c r="B521" s="193" t="s">
        <v>1215</v>
      </c>
      <c r="C521" s="324" t="s">
        <v>3399</v>
      </c>
      <c r="D521" s="190" t="s">
        <v>29</v>
      </c>
      <c r="E521" s="210">
        <v>5040</v>
      </c>
      <c r="F521" s="35">
        <v>41799</v>
      </c>
      <c r="G521" s="42">
        <v>5040</v>
      </c>
      <c r="H521" s="18">
        <f t="shared" si="9"/>
        <v>0</v>
      </c>
      <c r="I521" s="621" t="s">
        <v>21</v>
      </c>
    </row>
    <row r="522" spans="1:9" x14ac:dyDescent="0.25">
      <c r="A522" s="192"/>
      <c r="B522" s="193" t="s">
        <v>1216</v>
      </c>
      <c r="C522" s="324" t="s">
        <v>3399</v>
      </c>
      <c r="D522" s="190" t="s">
        <v>130</v>
      </c>
      <c r="E522" s="210">
        <v>7264</v>
      </c>
      <c r="F522" s="35">
        <v>41799</v>
      </c>
      <c r="G522" s="42">
        <v>7264</v>
      </c>
      <c r="H522" s="18">
        <f t="shared" si="9"/>
        <v>0</v>
      </c>
      <c r="I522" s="621" t="s">
        <v>21</v>
      </c>
    </row>
    <row r="523" spans="1:9" x14ac:dyDescent="0.25">
      <c r="A523" s="192"/>
      <c r="B523" s="193" t="s">
        <v>1217</v>
      </c>
      <c r="C523" s="324" t="s">
        <v>3399</v>
      </c>
      <c r="D523" s="190" t="s">
        <v>55</v>
      </c>
      <c r="E523" s="210">
        <v>8332</v>
      </c>
      <c r="F523" s="35">
        <v>41798</v>
      </c>
      <c r="G523" s="42">
        <v>8332</v>
      </c>
      <c r="H523" s="18">
        <f t="shared" si="9"/>
        <v>0</v>
      </c>
      <c r="I523" s="621"/>
    </row>
    <row r="524" spans="1:9" x14ac:dyDescent="0.25">
      <c r="A524" s="192"/>
      <c r="B524" s="193" t="s">
        <v>1218</v>
      </c>
      <c r="C524" s="324" t="s">
        <v>3399</v>
      </c>
      <c r="D524" s="190" t="s">
        <v>1778</v>
      </c>
      <c r="E524" s="210">
        <v>2040</v>
      </c>
      <c r="F524" s="35">
        <v>41799</v>
      </c>
      <c r="G524" s="42">
        <v>2040</v>
      </c>
      <c r="H524" s="18">
        <f t="shared" si="9"/>
        <v>0</v>
      </c>
      <c r="I524" s="621" t="s">
        <v>21</v>
      </c>
    </row>
    <row r="525" spans="1:9" x14ac:dyDescent="0.25">
      <c r="A525" s="192"/>
      <c r="B525" s="193" t="s">
        <v>1220</v>
      </c>
      <c r="C525" s="324" t="s">
        <v>3399</v>
      </c>
      <c r="D525" s="190" t="s">
        <v>3523</v>
      </c>
      <c r="E525" s="210">
        <v>6658</v>
      </c>
      <c r="F525" s="35">
        <v>41798</v>
      </c>
      <c r="G525" s="42">
        <v>6658</v>
      </c>
      <c r="H525" s="18">
        <f t="shared" si="9"/>
        <v>0</v>
      </c>
      <c r="I525" s="621"/>
    </row>
    <row r="526" spans="1:9" x14ac:dyDescent="0.25">
      <c r="A526" s="192"/>
      <c r="B526" s="193" t="s">
        <v>1221</v>
      </c>
      <c r="C526" s="324" t="s">
        <v>3399</v>
      </c>
      <c r="D526" s="190" t="s">
        <v>8</v>
      </c>
      <c r="E526" s="210">
        <v>930</v>
      </c>
      <c r="F526" s="35">
        <v>41798</v>
      </c>
      <c r="G526" s="42">
        <v>930</v>
      </c>
      <c r="H526" s="18">
        <f t="shared" si="9"/>
        <v>0</v>
      </c>
      <c r="I526" s="621"/>
    </row>
    <row r="527" spans="1:9" x14ac:dyDescent="0.25">
      <c r="A527" s="192"/>
      <c r="B527" s="193" t="s">
        <v>1222</v>
      </c>
      <c r="C527" s="324" t="s">
        <v>3399</v>
      </c>
      <c r="D527" s="190" t="s">
        <v>136</v>
      </c>
      <c r="E527" s="210">
        <v>2283</v>
      </c>
      <c r="F527" s="35">
        <v>41798</v>
      </c>
      <c r="G527" s="42">
        <v>2283</v>
      </c>
      <c r="H527" s="18">
        <f t="shared" si="9"/>
        <v>0</v>
      </c>
      <c r="I527" s="621"/>
    </row>
    <row r="528" spans="1:9" x14ac:dyDescent="0.25">
      <c r="A528" s="192"/>
      <c r="B528" s="193" t="s">
        <v>1223</v>
      </c>
      <c r="C528" s="324" t="s">
        <v>3399</v>
      </c>
      <c r="D528" s="190" t="s">
        <v>8</v>
      </c>
      <c r="E528" s="210">
        <v>3004</v>
      </c>
      <c r="F528" s="35">
        <v>41798</v>
      </c>
      <c r="G528" s="42">
        <v>3004</v>
      </c>
      <c r="H528" s="18">
        <f t="shared" si="9"/>
        <v>0</v>
      </c>
      <c r="I528" s="621"/>
    </row>
    <row r="529" spans="1:9" x14ac:dyDescent="0.25">
      <c r="A529" s="192"/>
      <c r="B529" s="193" t="s">
        <v>1225</v>
      </c>
      <c r="C529" s="324" t="s">
        <v>3399</v>
      </c>
      <c r="D529" s="190" t="s">
        <v>769</v>
      </c>
      <c r="E529" s="210">
        <v>4665</v>
      </c>
      <c r="F529" s="35">
        <v>41798</v>
      </c>
      <c r="G529" s="42">
        <v>4665</v>
      </c>
      <c r="H529" s="18">
        <f t="shared" si="9"/>
        <v>0</v>
      </c>
      <c r="I529" s="621"/>
    </row>
    <row r="530" spans="1:9" x14ac:dyDescent="0.25">
      <c r="A530" s="192"/>
      <c r="B530" s="193" t="s">
        <v>1226</v>
      </c>
      <c r="C530" s="324" t="s">
        <v>3399</v>
      </c>
      <c r="D530" s="190" t="s">
        <v>8</v>
      </c>
      <c r="E530" s="210">
        <v>3087.5</v>
      </c>
      <c r="F530" s="35">
        <v>41798</v>
      </c>
      <c r="G530" s="42">
        <v>3087.5</v>
      </c>
      <c r="H530" s="18">
        <f t="shared" si="9"/>
        <v>0</v>
      </c>
      <c r="I530" s="621"/>
    </row>
    <row r="531" spans="1:9" x14ac:dyDescent="0.25">
      <c r="A531" s="192"/>
      <c r="B531" s="193" t="s">
        <v>1227</v>
      </c>
      <c r="C531" s="324" t="s">
        <v>3399</v>
      </c>
      <c r="D531" s="190" t="s">
        <v>8</v>
      </c>
      <c r="E531" s="210">
        <v>417.5</v>
      </c>
      <c r="F531" s="35">
        <v>41798</v>
      </c>
      <c r="G531" s="42">
        <v>417.5</v>
      </c>
      <c r="H531" s="18">
        <f t="shared" si="9"/>
        <v>0</v>
      </c>
      <c r="I531" s="621"/>
    </row>
    <row r="532" spans="1:9" x14ac:dyDescent="0.25">
      <c r="A532" s="187"/>
      <c r="B532" s="193" t="s">
        <v>1228</v>
      </c>
      <c r="C532" s="324" t="s">
        <v>3399</v>
      </c>
      <c r="D532" s="190" t="s">
        <v>269</v>
      </c>
      <c r="E532" s="210">
        <v>6540</v>
      </c>
      <c r="F532" s="35">
        <v>41798</v>
      </c>
      <c r="G532" s="42">
        <v>6540</v>
      </c>
      <c r="H532" s="18">
        <f t="shared" si="9"/>
        <v>0</v>
      </c>
      <c r="I532" s="621"/>
    </row>
    <row r="533" spans="1:9" x14ac:dyDescent="0.25">
      <c r="A533" s="187"/>
      <c r="B533" s="193" t="s">
        <v>1230</v>
      </c>
      <c r="C533" s="324" t="s">
        <v>3399</v>
      </c>
      <c r="D533" s="190" t="s">
        <v>51</v>
      </c>
      <c r="E533" s="210">
        <v>2468</v>
      </c>
      <c r="F533" s="241" t="s">
        <v>3771</v>
      </c>
      <c r="G533" s="42">
        <v>2468</v>
      </c>
      <c r="H533" s="18">
        <f t="shared" si="9"/>
        <v>0</v>
      </c>
      <c r="I533" s="621"/>
    </row>
    <row r="534" spans="1:9" x14ac:dyDescent="0.25">
      <c r="A534" s="232"/>
      <c r="B534" s="193" t="s">
        <v>1231</v>
      </c>
      <c r="C534" s="324" t="s">
        <v>3399</v>
      </c>
      <c r="D534" s="190" t="s">
        <v>133</v>
      </c>
      <c r="E534" s="210">
        <v>33313.5</v>
      </c>
      <c r="F534" s="35">
        <v>41798</v>
      </c>
      <c r="G534" s="42">
        <v>33313.5</v>
      </c>
      <c r="H534" s="18">
        <f t="shared" si="9"/>
        <v>0</v>
      </c>
      <c r="I534" s="621"/>
    </row>
    <row r="535" spans="1:9" x14ac:dyDescent="0.25">
      <c r="A535" s="192"/>
      <c r="B535" s="193" t="s">
        <v>1232</v>
      </c>
      <c r="C535" s="324" t="s">
        <v>3399</v>
      </c>
      <c r="D535" s="190" t="s">
        <v>91</v>
      </c>
      <c r="E535" s="210">
        <v>33164</v>
      </c>
      <c r="F535" s="35">
        <v>41799</v>
      </c>
      <c r="G535" s="42">
        <v>33164</v>
      </c>
      <c r="H535" s="18">
        <f t="shared" si="9"/>
        <v>0</v>
      </c>
      <c r="I535" s="621" t="s">
        <v>27</v>
      </c>
    </row>
    <row r="536" spans="1:9" x14ac:dyDescent="0.25">
      <c r="A536" s="192"/>
      <c r="B536" s="193" t="s">
        <v>1233</v>
      </c>
      <c r="C536" s="324" t="s">
        <v>3399</v>
      </c>
      <c r="D536" s="190" t="s">
        <v>92</v>
      </c>
      <c r="E536" s="210">
        <v>9881</v>
      </c>
      <c r="F536" s="35">
        <v>41799</v>
      </c>
      <c r="G536" s="54">
        <v>9881</v>
      </c>
      <c r="H536" s="18">
        <f t="shared" si="9"/>
        <v>0</v>
      </c>
      <c r="I536" s="621" t="s">
        <v>27</v>
      </c>
    </row>
    <row r="537" spans="1:9" x14ac:dyDescent="0.25">
      <c r="A537" s="192"/>
      <c r="B537" s="193" t="s">
        <v>1234</v>
      </c>
      <c r="C537" s="324" t="s">
        <v>3399</v>
      </c>
      <c r="D537" s="190" t="s">
        <v>152</v>
      </c>
      <c r="E537" s="210">
        <v>14534.5</v>
      </c>
      <c r="F537" s="35">
        <v>41799</v>
      </c>
      <c r="G537" s="54">
        <v>14534.5</v>
      </c>
      <c r="H537" s="18">
        <f t="shared" si="9"/>
        <v>0</v>
      </c>
      <c r="I537" s="621" t="s">
        <v>27</v>
      </c>
    </row>
    <row r="538" spans="1:9" x14ac:dyDescent="0.25">
      <c r="A538" s="192"/>
      <c r="B538" s="193" t="s">
        <v>1236</v>
      </c>
      <c r="C538" s="324" t="s">
        <v>3399</v>
      </c>
      <c r="D538" s="190" t="s">
        <v>15</v>
      </c>
      <c r="E538" s="210">
        <v>1019</v>
      </c>
      <c r="F538" s="35">
        <v>41798</v>
      </c>
      <c r="G538" s="42">
        <v>1019</v>
      </c>
      <c r="H538" s="18">
        <f t="shared" si="9"/>
        <v>0</v>
      </c>
      <c r="I538" s="621"/>
    </row>
    <row r="539" spans="1:9" x14ac:dyDescent="0.25">
      <c r="A539" s="192"/>
      <c r="B539" s="193" t="s">
        <v>1237</v>
      </c>
      <c r="C539" s="324" t="s">
        <v>3399</v>
      </c>
      <c r="D539" s="190" t="s">
        <v>233</v>
      </c>
      <c r="E539" s="210">
        <v>696</v>
      </c>
      <c r="F539" s="35">
        <v>41798</v>
      </c>
      <c r="G539" s="42">
        <v>696</v>
      </c>
      <c r="H539" s="18">
        <f t="shared" si="9"/>
        <v>0</v>
      </c>
      <c r="I539" s="621"/>
    </row>
    <row r="540" spans="1:9" x14ac:dyDescent="0.25">
      <c r="A540" s="192"/>
      <c r="B540" s="193" t="s">
        <v>1239</v>
      </c>
      <c r="C540" s="324" t="s">
        <v>3399</v>
      </c>
      <c r="D540" s="190" t="s">
        <v>1051</v>
      </c>
      <c r="E540" s="210">
        <v>124</v>
      </c>
      <c r="F540" s="35">
        <v>41798</v>
      </c>
      <c r="G540" s="42">
        <v>124</v>
      </c>
      <c r="H540" s="18">
        <f t="shared" si="9"/>
        <v>0</v>
      </c>
      <c r="I540" s="621"/>
    </row>
    <row r="541" spans="1:9" x14ac:dyDescent="0.25">
      <c r="A541" s="192">
        <v>41799</v>
      </c>
      <c r="B541" s="193" t="s">
        <v>1240</v>
      </c>
      <c r="C541" s="324" t="s">
        <v>3399</v>
      </c>
      <c r="D541" s="190" t="s">
        <v>68</v>
      </c>
      <c r="E541" s="210">
        <v>3305</v>
      </c>
      <c r="F541" s="35">
        <v>41799</v>
      </c>
      <c r="G541" s="42">
        <v>3305</v>
      </c>
      <c r="H541" s="18">
        <f t="shared" si="9"/>
        <v>0</v>
      </c>
      <c r="I541" s="621" t="s">
        <v>65</v>
      </c>
    </row>
    <row r="542" spans="1:9" x14ac:dyDescent="0.25">
      <c r="A542" s="192"/>
      <c r="B542" s="193" t="s">
        <v>1242</v>
      </c>
      <c r="C542" s="324" t="s">
        <v>3399</v>
      </c>
      <c r="D542" s="190" t="s">
        <v>269</v>
      </c>
      <c r="E542" s="210">
        <v>3423.4</v>
      </c>
      <c r="F542" s="35">
        <v>41799</v>
      </c>
      <c r="G542" s="42">
        <v>3423.4</v>
      </c>
      <c r="H542" s="18">
        <f t="shared" si="9"/>
        <v>0</v>
      </c>
      <c r="I542" s="623"/>
    </row>
    <row r="543" spans="1:9" x14ac:dyDescent="0.25">
      <c r="A543" s="192"/>
      <c r="B543" s="193" t="s">
        <v>1243</v>
      </c>
      <c r="C543" s="324" t="s">
        <v>3399</v>
      </c>
      <c r="D543" s="190" t="s">
        <v>28</v>
      </c>
      <c r="E543" s="210">
        <v>5969.34</v>
      </c>
      <c r="F543" s="35">
        <v>41799</v>
      </c>
      <c r="G543" s="42">
        <v>5969.34</v>
      </c>
      <c r="H543" s="18">
        <f t="shared" si="9"/>
        <v>0</v>
      </c>
      <c r="I543" s="621"/>
    </row>
    <row r="544" spans="1:9" x14ac:dyDescent="0.25">
      <c r="A544" s="192">
        <v>41799</v>
      </c>
      <c r="B544" s="193" t="s">
        <v>1244</v>
      </c>
      <c r="C544" s="324" t="s">
        <v>3399</v>
      </c>
      <c r="D544" s="190" t="s">
        <v>11</v>
      </c>
      <c r="E544" s="210">
        <v>23156.400000000001</v>
      </c>
      <c r="F544" s="38">
        <v>41829</v>
      </c>
      <c r="G544" s="219">
        <v>23156.400000000001</v>
      </c>
      <c r="H544" s="18">
        <f t="shared" si="9"/>
        <v>0</v>
      </c>
      <c r="I544" s="621" t="s">
        <v>3524</v>
      </c>
    </row>
    <row r="545" spans="1:9" x14ac:dyDescent="0.25">
      <c r="A545" s="192"/>
      <c r="B545" s="193" t="s">
        <v>1245</v>
      </c>
      <c r="C545" s="324" t="s">
        <v>3399</v>
      </c>
      <c r="D545" s="190" t="s">
        <v>180</v>
      </c>
      <c r="E545" s="210">
        <v>31330.62</v>
      </c>
      <c r="F545" s="35">
        <v>41799</v>
      </c>
      <c r="G545" s="42">
        <v>31330.62</v>
      </c>
      <c r="H545" s="18">
        <f t="shared" si="9"/>
        <v>0</v>
      </c>
      <c r="I545" s="621" t="s">
        <v>65</v>
      </c>
    </row>
    <row r="546" spans="1:9" x14ac:dyDescent="0.25">
      <c r="A546" s="192"/>
      <c r="B546" s="193" t="s">
        <v>1246</v>
      </c>
      <c r="C546" s="324" t="s">
        <v>3399</v>
      </c>
      <c r="D546" s="190" t="s">
        <v>321</v>
      </c>
      <c r="E546" s="210">
        <v>2614.5</v>
      </c>
      <c r="F546" s="35">
        <v>41799</v>
      </c>
      <c r="G546" s="42">
        <v>2614.5</v>
      </c>
      <c r="H546" s="18">
        <f t="shared" si="9"/>
        <v>0</v>
      </c>
      <c r="I546" s="621"/>
    </row>
    <row r="547" spans="1:9" x14ac:dyDescent="0.25">
      <c r="A547" s="192"/>
      <c r="B547" s="193" t="s">
        <v>1247</v>
      </c>
      <c r="C547" s="324" t="s">
        <v>3399</v>
      </c>
      <c r="D547" s="190" t="s">
        <v>2409</v>
      </c>
      <c r="E547" s="210">
        <v>1946</v>
      </c>
      <c r="F547" s="35">
        <v>41799</v>
      </c>
      <c r="G547" s="42">
        <v>1946</v>
      </c>
      <c r="H547" s="18">
        <f t="shared" si="9"/>
        <v>0</v>
      </c>
      <c r="I547" s="621" t="s">
        <v>30</v>
      </c>
    </row>
    <row r="548" spans="1:9" x14ac:dyDescent="0.25">
      <c r="A548" s="192"/>
      <c r="B548" s="193" t="s">
        <v>1248</v>
      </c>
      <c r="C548" s="324" t="s">
        <v>3399</v>
      </c>
      <c r="D548" s="190" t="s">
        <v>338</v>
      </c>
      <c r="E548" s="210">
        <v>295</v>
      </c>
      <c r="F548" s="35">
        <v>41799</v>
      </c>
      <c r="G548" s="42">
        <v>295</v>
      </c>
      <c r="H548" s="18">
        <f t="shared" si="9"/>
        <v>0</v>
      </c>
      <c r="I548" s="621" t="s">
        <v>30</v>
      </c>
    </row>
    <row r="549" spans="1:9" x14ac:dyDescent="0.25">
      <c r="A549" s="192"/>
      <c r="B549" s="193" t="s">
        <v>1249</v>
      </c>
      <c r="C549" s="324" t="s">
        <v>3399</v>
      </c>
      <c r="D549" s="190" t="s">
        <v>3525</v>
      </c>
      <c r="E549" s="210">
        <v>1930.6</v>
      </c>
      <c r="F549" s="35">
        <v>41799</v>
      </c>
      <c r="G549" s="42">
        <v>1930.6</v>
      </c>
      <c r="H549" s="18">
        <f t="shared" si="9"/>
        <v>0</v>
      </c>
      <c r="I549" s="621" t="s">
        <v>30</v>
      </c>
    </row>
    <row r="550" spans="1:9" x14ac:dyDescent="0.25">
      <c r="A550" s="192"/>
      <c r="B550" s="193" t="s">
        <v>1250</v>
      </c>
      <c r="C550" s="324" t="s">
        <v>3399</v>
      </c>
      <c r="D550" s="190" t="s">
        <v>8</v>
      </c>
      <c r="E550" s="210">
        <v>636.6</v>
      </c>
      <c r="F550" s="35">
        <v>41799</v>
      </c>
      <c r="G550" s="42">
        <v>636.6</v>
      </c>
      <c r="H550" s="18">
        <f t="shared" si="9"/>
        <v>0</v>
      </c>
      <c r="I550" s="621"/>
    </row>
    <row r="551" spans="1:9" x14ac:dyDescent="0.25">
      <c r="A551" s="192"/>
      <c r="B551" s="193" t="s">
        <v>1251</v>
      </c>
      <c r="C551" s="324" t="s">
        <v>3399</v>
      </c>
      <c r="D551" s="190" t="s">
        <v>35</v>
      </c>
      <c r="E551" s="210">
        <v>3474.1</v>
      </c>
      <c r="F551" s="35">
        <v>41801</v>
      </c>
      <c r="G551" s="42">
        <v>3474.1</v>
      </c>
      <c r="H551" s="18">
        <f t="shared" si="9"/>
        <v>0</v>
      </c>
      <c r="I551" s="621" t="s">
        <v>30</v>
      </c>
    </row>
    <row r="552" spans="1:9" x14ac:dyDescent="0.25">
      <c r="A552" s="192"/>
      <c r="B552" s="193" t="s">
        <v>1252</v>
      </c>
      <c r="C552" s="324" t="s">
        <v>3399</v>
      </c>
      <c r="D552" s="190" t="s">
        <v>3526</v>
      </c>
      <c r="E552" s="210">
        <v>5530.1</v>
      </c>
      <c r="F552" s="35">
        <v>41799</v>
      </c>
      <c r="G552" s="42">
        <v>5530.1</v>
      </c>
      <c r="H552" s="18">
        <f t="shared" si="9"/>
        <v>0</v>
      </c>
      <c r="I552" s="621"/>
    </row>
    <row r="553" spans="1:9" x14ac:dyDescent="0.25">
      <c r="A553" s="192"/>
      <c r="B553" s="193" t="s">
        <v>1253</v>
      </c>
      <c r="C553" s="324" t="s">
        <v>3399</v>
      </c>
      <c r="D553" s="190" t="s">
        <v>517</v>
      </c>
      <c r="E553" s="210">
        <v>1260.5999999999999</v>
      </c>
      <c r="F553" s="35">
        <v>41799</v>
      </c>
      <c r="G553" s="42">
        <v>1260.5999999999999</v>
      </c>
      <c r="H553" s="18">
        <f t="shared" si="9"/>
        <v>0</v>
      </c>
      <c r="I553" s="621"/>
    </row>
    <row r="554" spans="1:9" x14ac:dyDescent="0.25">
      <c r="A554" s="192"/>
      <c r="B554" s="193" t="s">
        <v>1255</v>
      </c>
      <c r="C554" s="324" t="s">
        <v>3399</v>
      </c>
      <c r="D554" s="190" t="s">
        <v>47</v>
      </c>
      <c r="E554" s="210">
        <v>3271.2</v>
      </c>
      <c r="F554" s="35">
        <v>41799</v>
      </c>
      <c r="G554" s="42">
        <v>3271.2</v>
      </c>
      <c r="H554" s="18">
        <f t="shared" si="9"/>
        <v>0</v>
      </c>
      <c r="I554" s="621" t="s">
        <v>30</v>
      </c>
    </row>
    <row r="555" spans="1:9" x14ac:dyDescent="0.25">
      <c r="A555" s="192"/>
      <c r="B555" s="193" t="s">
        <v>1256</v>
      </c>
      <c r="C555" s="324" t="s">
        <v>3399</v>
      </c>
      <c r="D555" s="190" t="s">
        <v>260</v>
      </c>
      <c r="E555" s="210">
        <v>1812</v>
      </c>
      <c r="F555" s="35">
        <v>41799</v>
      </c>
      <c r="G555" s="42">
        <v>1812</v>
      </c>
      <c r="H555" s="18">
        <f t="shared" si="9"/>
        <v>0</v>
      </c>
      <c r="I555" s="621" t="s">
        <v>3421</v>
      </c>
    </row>
    <row r="556" spans="1:9" x14ac:dyDescent="0.25">
      <c r="A556" s="192"/>
      <c r="B556" s="193" t="s">
        <v>1257</v>
      </c>
      <c r="C556" s="324" t="s">
        <v>3399</v>
      </c>
      <c r="D556" s="190" t="s">
        <v>953</v>
      </c>
      <c r="E556" s="210">
        <v>5846</v>
      </c>
      <c r="F556" s="35">
        <v>41799</v>
      </c>
      <c r="G556" s="42">
        <v>5846</v>
      </c>
      <c r="H556" s="18">
        <f t="shared" si="9"/>
        <v>0</v>
      </c>
      <c r="I556" s="621" t="s">
        <v>3421</v>
      </c>
    </row>
    <row r="557" spans="1:9" x14ac:dyDescent="0.25">
      <c r="A557" s="192"/>
      <c r="B557" s="193" t="s">
        <v>1258</v>
      </c>
      <c r="C557" s="324" t="s">
        <v>3399</v>
      </c>
      <c r="D557" s="190" t="s">
        <v>29</v>
      </c>
      <c r="E557" s="210">
        <v>5131.25</v>
      </c>
      <c r="F557" s="35">
        <v>41799</v>
      </c>
      <c r="G557" s="42">
        <v>5131.25</v>
      </c>
      <c r="H557" s="18">
        <f t="shared" si="9"/>
        <v>0</v>
      </c>
      <c r="I557" s="621" t="s">
        <v>30</v>
      </c>
    </row>
    <row r="558" spans="1:9" x14ac:dyDescent="0.25">
      <c r="A558" s="192"/>
      <c r="B558" s="193" t="s">
        <v>1259</v>
      </c>
      <c r="C558" s="324" t="s">
        <v>3399</v>
      </c>
      <c r="D558" s="190" t="s">
        <v>32</v>
      </c>
      <c r="E558" s="210">
        <v>9547.2000000000007</v>
      </c>
      <c r="F558" s="35">
        <v>41799</v>
      </c>
      <c r="G558" s="42">
        <v>9547.2000000000007</v>
      </c>
      <c r="H558" s="18">
        <f t="shared" si="9"/>
        <v>0</v>
      </c>
      <c r="I558" s="621" t="s">
        <v>30</v>
      </c>
    </row>
    <row r="559" spans="1:9" x14ac:dyDescent="0.25">
      <c r="A559" s="192"/>
      <c r="B559" s="193" t="s">
        <v>1260</v>
      </c>
      <c r="C559" s="324" t="s">
        <v>3399</v>
      </c>
      <c r="D559" s="190" t="s">
        <v>124</v>
      </c>
      <c r="E559" s="210">
        <v>1293.5999999999999</v>
      </c>
      <c r="F559" s="35">
        <v>41799</v>
      </c>
      <c r="G559" s="42">
        <v>1293.5999999999999</v>
      </c>
      <c r="H559" s="18">
        <f t="shared" si="9"/>
        <v>0</v>
      </c>
      <c r="I559" s="621" t="s">
        <v>30</v>
      </c>
    </row>
    <row r="560" spans="1:9" x14ac:dyDescent="0.25">
      <c r="A560" s="192"/>
      <c r="B560" s="193" t="s">
        <v>1261</v>
      </c>
      <c r="C560" s="324" t="s">
        <v>3399</v>
      </c>
      <c r="D560" s="196" t="s">
        <v>3108</v>
      </c>
      <c r="E560" s="215">
        <v>0</v>
      </c>
      <c r="F560" s="35"/>
      <c r="G560" s="42"/>
      <c r="H560" s="18">
        <f t="shared" si="9"/>
        <v>0</v>
      </c>
      <c r="I560" s="621" t="s">
        <v>3527</v>
      </c>
    </row>
    <row r="561" spans="1:9" x14ac:dyDescent="0.25">
      <c r="A561" s="192"/>
      <c r="B561" s="193" t="s">
        <v>1262</v>
      </c>
      <c r="C561" s="324" t="s">
        <v>3399</v>
      </c>
      <c r="D561" s="190" t="s">
        <v>919</v>
      </c>
      <c r="E561" s="210">
        <v>17939.7</v>
      </c>
      <c r="F561" s="35">
        <v>41799</v>
      </c>
      <c r="G561" s="42">
        <v>17939.7</v>
      </c>
      <c r="H561" s="18">
        <f t="shared" si="9"/>
        <v>0</v>
      </c>
      <c r="I561" s="621" t="s">
        <v>3528</v>
      </c>
    </row>
    <row r="562" spans="1:9" x14ac:dyDescent="0.25">
      <c r="A562" s="192"/>
      <c r="B562" s="193" t="s">
        <v>1263</v>
      </c>
      <c r="C562" s="324" t="s">
        <v>3399</v>
      </c>
      <c r="D562" s="190" t="s">
        <v>8</v>
      </c>
      <c r="E562" s="210">
        <v>350</v>
      </c>
      <c r="F562" s="35">
        <v>41799</v>
      </c>
      <c r="G562" s="42">
        <v>350</v>
      </c>
      <c r="H562" s="18">
        <f t="shared" si="9"/>
        <v>0</v>
      </c>
      <c r="I562" s="621"/>
    </row>
    <row r="563" spans="1:9" x14ac:dyDescent="0.25">
      <c r="A563" s="192"/>
      <c r="B563" s="193" t="s">
        <v>1264</v>
      </c>
      <c r="C563" s="324" t="s">
        <v>3399</v>
      </c>
      <c r="D563" s="190" t="s">
        <v>57</v>
      </c>
      <c r="E563" s="210">
        <v>1040</v>
      </c>
      <c r="F563" s="35">
        <v>41799</v>
      </c>
      <c r="G563" s="42">
        <v>1040</v>
      </c>
      <c r="H563" s="18">
        <f t="shared" si="9"/>
        <v>0</v>
      </c>
      <c r="I563" s="621" t="s">
        <v>30</v>
      </c>
    </row>
    <row r="564" spans="1:9" x14ac:dyDescent="0.25">
      <c r="A564" s="192"/>
      <c r="B564" s="193" t="s">
        <v>1265</v>
      </c>
      <c r="C564" s="324" t="s">
        <v>3399</v>
      </c>
      <c r="D564" s="190" t="s">
        <v>14</v>
      </c>
      <c r="E564" s="210">
        <v>8200</v>
      </c>
      <c r="F564" s="35">
        <v>41799</v>
      </c>
      <c r="G564" s="42">
        <v>8200</v>
      </c>
      <c r="H564" s="18">
        <f t="shared" si="9"/>
        <v>0</v>
      </c>
      <c r="I564" s="621"/>
    </row>
    <row r="565" spans="1:9" x14ac:dyDescent="0.25">
      <c r="A565" s="192"/>
      <c r="B565" s="193" t="s">
        <v>1266</v>
      </c>
      <c r="C565" s="324" t="s">
        <v>3399</v>
      </c>
      <c r="D565" s="190" t="s">
        <v>18</v>
      </c>
      <c r="E565" s="210">
        <v>2873</v>
      </c>
      <c r="F565" s="35">
        <v>41799</v>
      </c>
      <c r="G565" s="42">
        <v>2873</v>
      </c>
      <c r="H565" s="18">
        <f t="shared" si="9"/>
        <v>0</v>
      </c>
      <c r="I565" s="621"/>
    </row>
    <row r="566" spans="1:9" x14ac:dyDescent="0.25">
      <c r="A566" s="192"/>
      <c r="B566" s="193" t="s">
        <v>1267</v>
      </c>
      <c r="C566" s="324" t="s">
        <v>3399</v>
      </c>
      <c r="D566" s="190" t="s">
        <v>374</v>
      </c>
      <c r="E566" s="210">
        <v>5968.1</v>
      </c>
      <c r="F566" s="35">
        <v>41799</v>
      </c>
      <c r="G566" s="42">
        <v>5968.1</v>
      </c>
      <c r="H566" s="18">
        <f t="shared" si="9"/>
        <v>0</v>
      </c>
      <c r="I566" s="621"/>
    </row>
    <row r="567" spans="1:9" x14ac:dyDescent="0.25">
      <c r="A567" s="192"/>
      <c r="B567" s="193" t="s">
        <v>1268</v>
      </c>
      <c r="C567" s="324" t="s">
        <v>3399</v>
      </c>
      <c r="D567" s="190" t="s">
        <v>137</v>
      </c>
      <c r="E567" s="210">
        <v>11078</v>
      </c>
      <c r="F567" s="35">
        <v>41799</v>
      </c>
      <c r="G567" s="42">
        <v>11078</v>
      </c>
      <c r="H567" s="18">
        <f t="shared" si="9"/>
        <v>0</v>
      </c>
      <c r="I567" s="621"/>
    </row>
    <row r="568" spans="1:9" x14ac:dyDescent="0.25">
      <c r="A568" s="192"/>
      <c r="B568" s="193" t="s">
        <v>1269</v>
      </c>
      <c r="C568" s="324" t="s">
        <v>3399</v>
      </c>
      <c r="D568" s="190" t="s">
        <v>3529</v>
      </c>
      <c r="E568" s="210">
        <v>5587</v>
      </c>
      <c r="F568" s="35">
        <v>41799</v>
      </c>
      <c r="G568" s="42">
        <v>5587</v>
      </c>
      <c r="H568" s="18">
        <f t="shared" si="9"/>
        <v>0</v>
      </c>
      <c r="I568" s="621"/>
    </row>
    <row r="569" spans="1:9" x14ac:dyDescent="0.25">
      <c r="A569" s="192"/>
      <c r="B569" s="193" t="s">
        <v>1270</v>
      </c>
      <c r="C569" s="324" t="s">
        <v>3399</v>
      </c>
      <c r="D569" s="190" t="s">
        <v>3530</v>
      </c>
      <c r="E569" s="210">
        <v>3217</v>
      </c>
      <c r="F569" s="35">
        <v>41799</v>
      </c>
      <c r="G569" s="42">
        <v>3217</v>
      </c>
      <c r="H569" s="18">
        <f t="shared" si="9"/>
        <v>0</v>
      </c>
      <c r="I569" s="621"/>
    </row>
    <row r="570" spans="1:9" x14ac:dyDescent="0.25">
      <c r="A570" s="192"/>
      <c r="B570" s="193" t="s">
        <v>1271</v>
      </c>
      <c r="C570" s="324" t="s">
        <v>3399</v>
      </c>
      <c r="D570" s="190" t="s">
        <v>106</v>
      </c>
      <c r="E570" s="210">
        <v>108852.45</v>
      </c>
      <c r="F570" s="35">
        <v>41807</v>
      </c>
      <c r="G570" s="42">
        <v>108852.45</v>
      </c>
      <c r="H570" s="18">
        <f t="shared" si="9"/>
        <v>0</v>
      </c>
      <c r="I570" s="621"/>
    </row>
    <row r="571" spans="1:9" x14ac:dyDescent="0.25">
      <c r="A571" s="192"/>
      <c r="B571" s="193" t="s">
        <v>1272</v>
      </c>
      <c r="C571" s="324" t="s">
        <v>3399</v>
      </c>
      <c r="D571" s="190" t="s">
        <v>215</v>
      </c>
      <c r="E571" s="210">
        <v>409</v>
      </c>
      <c r="F571" s="35">
        <v>41799</v>
      </c>
      <c r="G571" s="42">
        <v>409</v>
      </c>
      <c r="H571" s="18">
        <f t="shared" si="9"/>
        <v>0</v>
      </c>
      <c r="I571" s="621"/>
    </row>
    <row r="572" spans="1:9" x14ac:dyDescent="0.25">
      <c r="A572" s="192"/>
      <c r="B572" s="193" t="s">
        <v>1273</v>
      </c>
      <c r="C572" s="324" t="s">
        <v>3399</v>
      </c>
      <c r="D572" s="190" t="s">
        <v>188</v>
      </c>
      <c r="E572" s="210">
        <v>8320</v>
      </c>
      <c r="F572" s="35">
        <v>41799</v>
      </c>
      <c r="G572" s="42">
        <v>8320</v>
      </c>
      <c r="H572" s="18">
        <f t="shared" si="9"/>
        <v>0</v>
      </c>
      <c r="I572" s="621"/>
    </row>
    <row r="573" spans="1:9" x14ac:dyDescent="0.25">
      <c r="A573" s="192"/>
      <c r="B573" s="193" t="s">
        <v>1274</v>
      </c>
      <c r="C573" s="324" t="s">
        <v>3399</v>
      </c>
      <c r="D573" s="190" t="s">
        <v>19</v>
      </c>
      <c r="E573" s="210">
        <v>3800</v>
      </c>
      <c r="F573" s="35">
        <v>41799</v>
      </c>
      <c r="G573" s="42">
        <v>3800</v>
      </c>
      <c r="H573" s="18">
        <f t="shared" si="9"/>
        <v>0</v>
      </c>
      <c r="I573" s="621" t="s">
        <v>162</v>
      </c>
    </row>
    <row r="574" spans="1:9" x14ac:dyDescent="0.25">
      <c r="A574" s="192"/>
      <c r="B574" s="193" t="s">
        <v>1275</v>
      </c>
      <c r="C574" s="324" t="s">
        <v>3399</v>
      </c>
      <c r="D574" s="190" t="s">
        <v>74</v>
      </c>
      <c r="E574" s="210">
        <v>5675.5</v>
      </c>
      <c r="F574" s="35">
        <v>41799</v>
      </c>
      <c r="G574" s="42">
        <v>5675.5</v>
      </c>
      <c r="H574" s="18">
        <f t="shared" si="9"/>
        <v>0</v>
      </c>
      <c r="I574" s="621"/>
    </row>
    <row r="575" spans="1:9" x14ac:dyDescent="0.25">
      <c r="A575" s="192"/>
      <c r="B575" s="193" t="s">
        <v>1276</v>
      </c>
      <c r="C575" s="324" t="s">
        <v>3399</v>
      </c>
      <c r="D575" s="196" t="s">
        <v>3108</v>
      </c>
      <c r="E575" s="215">
        <v>0</v>
      </c>
      <c r="F575" s="35"/>
      <c r="G575" s="42"/>
      <c r="H575" s="18">
        <f t="shared" si="9"/>
        <v>0</v>
      </c>
      <c r="I575" s="621" t="s">
        <v>3531</v>
      </c>
    </row>
    <row r="576" spans="1:9" x14ac:dyDescent="0.25">
      <c r="A576" s="192"/>
      <c r="B576" s="193" t="s">
        <v>1277</v>
      </c>
      <c r="C576" s="324" t="s">
        <v>3399</v>
      </c>
      <c r="D576" s="190" t="s">
        <v>22</v>
      </c>
      <c r="E576" s="210">
        <v>3048</v>
      </c>
      <c r="F576" s="35">
        <v>41799</v>
      </c>
      <c r="G576" s="42">
        <v>3048</v>
      </c>
      <c r="H576" s="18">
        <f t="shared" si="9"/>
        <v>0</v>
      </c>
      <c r="I576" s="621"/>
    </row>
    <row r="577" spans="1:9" x14ac:dyDescent="0.25">
      <c r="A577" s="192"/>
      <c r="B577" s="193" t="s">
        <v>1278</v>
      </c>
      <c r="C577" s="324" t="s">
        <v>3399</v>
      </c>
      <c r="D577" s="190" t="s">
        <v>130</v>
      </c>
      <c r="E577" s="210">
        <v>14232</v>
      </c>
      <c r="F577" s="35">
        <v>41803</v>
      </c>
      <c r="G577" s="42">
        <v>14232</v>
      </c>
      <c r="H577" s="18">
        <f t="shared" si="9"/>
        <v>0</v>
      </c>
      <c r="I577" s="621" t="s">
        <v>21</v>
      </c>
    </row>
    <row r="578" spans="1:9" x14ac:dyDescent="0.25">
      <c r="A578" s="192"/>
      <c r="B578" s="193" t="s">
        <v>1279</v>
      </c>
      <c r="C578" s="324" t="s">
        <v>3399</v>
      </c>
      <c r="D578" s="190" t="s">
        <v>137</v>
      </c>
      <c r="E578" s="210">
        <v>5508</v>
      </c>
      <c r="F578" s="35">
        <v>41799</v>
      </c>
      <c r="G578" s="42">
        <v>5508</v>
      </c>
      <c r="H578" s="18">
        <f t="shared" si="9"/>
        <v>0</v>
      </c>
      <c r="I578" s="621" t="s">
        <v>21</v>
      </c>
    </row>
    <row r="579" spans="1:9" x14ac:dyDescent="0.25">
      <c r="A579" s="192"/>
      <c r="B579" s="193" t="s">
        <v>1281</v>
      </c>
      <c r="C579" s="324" t="s">
        <v>3399</v>
      </c>
      <c r="D579" s="190" t="s">
        <v>237</v>
      </c>
      <c r="E579" s="210">
        <v>5921.5</v>
      </c>
      <c r="F579" s="35">
        <v>41799</v>
      </c>
      <c r="G579" s="42">
        <v>5921.5</v>
      </c>
      <c r="H579" s="18">
        <f t="shared" si="9"/>
        <v>0</v>
      </c>
      <c r="I579" s="621" t="s">
        <v>21</v>
      </c>
    </row>
    <row r="580" spans="1:9" x14ac:dyDescent="0.25">
      <c r="A580" s="192"/>
      <c r="B580" s="193" t="s">
        <v>1282</v>
      </c>
      <c r="C580" s="324" t="s">
        <v>3399</v>
      </c>
      <c r="D580" s="190" t="s">
        <v>2956</v>
      </c>
      <c r="E580" s="210">
        <v>34171.5</v>
      </c>
      <c r="F580" s="45" t="s">
        <v>3532</v>
      </c>
      <c r="G580" s="42">
        <v>34171.5</v>
      </c>
      <c r="H580" s="18">
        <f t="shared" si="9"/>
        <v>0</v>
      </c>
      <c r="I580" s="621"/>
    </row>
    <row r="581" spans="1:9" x14ac:dyDescent="0.25">
      <c r="A581" s="192"/>
      <c r="B581" s="193" t="s">
        <v>1283</v>
      </c>
      <c r="C581" s="324" t="s">
        <v>3399</v>
      </c>
      <c r="D581" s="190" t="s">
        <v>96</v>
      </c>
      <c r="E581" s="210">
        <v>77169.600000000006</v>
      </c>
      <c r="F581" s="35">
        <v>41799</v>
      </c>
      <c r="G581" s="42">
        <v>77169.600000000006</v>
      </c>
      <c r="H581" s="18">
        <f t="shared" si="9"/>
        <v>0</v>
      </c>
      <c r="I581" s="621" t="s">
        <v>27</v>
      </c>
    </row>
    <row r="582" spans="1:9" x14ac:dyDescent="0.25">
      <c r="A582" s="192"/>
      <c r="B582" s="193" t="s">
        <v>1284</v>
      </c>
      <c r="C582" s="324" t="s">
        <v>3399</v>
      </c>
      <c r="D582" s="190" t="s">
        <v>366</v>
      </c>
      <c r="E582" s="210">
        <v>2378.1999999999998</v>
      </c>
      <c r="F582" s="35">
        <v>41799</v>
      </c>
      <c r="G582" s="42">
        <v>2378.1999999999998</v>
      </c>
      <c r="H582" s="18">
        <f t="shared" si="9"/>
        <v>0</v>
      </c>
      <c r="I582" s="621" t="s">
        <v>217</v>
      </c>
    </row>
    <row r="583" spans="1:9" x14ac:dyDescent="0.25">
      <c r="A583" s="192"/>
      <c r="B583" s="193" t="s">
        <v>1285</v>
      </c>
      <c r="C583" s="324" t="s">
        <v>3399</v>
      </c>
      <c r="D583" s="190" t="s">
        <v>79</v>
      </c>
      <c r="E583" s="210">
        <v>16161.5</v>
      </c>
      <c r="F583" s="53" t="s">
        <v>3533</v>
      </c>
      <c r="G583" s="42">
        <v>16161.5</v>
      </c>
      <c r="H583" s="18">
        <f t="shared" ref="H583:H646" si="10">E583-G583</f>
        <v>0</v>
      </c>
      <c r="I583" s="621" t="s">
        <v>217</v>
      </c>
    </row>
    <row r="584" spans="1:9" x14ac:dyDescent="0.25">
      <c r="A584" s="192"/>
      <c r="B584" s="193" t="s">
        <v>1286</v>
      </c>
      <c r="C584" s="324" t="s">
        <v>3399</v>
      </c>
      <c r="D584" s="190" t="s">
        <v>650</v>
      </c>
      <c r="E584" s="210">
        <v>6630</v>
      </c>
      <c r="F584" s="35">
        <v>41799</v>
      </c>
      <c r="G584" s="42">
        <v>6630</v>
      </c>
      <c r="H584" s="18">
        <f t="shared" si="10"/>
        <v>0</v>
      </c>
      <c r="I584" s="621"/>
    </row>
    <row r="585" spans="1:9" x14ac:dyDescent="0.25">
      <c r="A585" s="192"/>
      <c r="B585" s="193" t="s">
        <v>1287</v>
      </c>
      <c r="C585" s="324" t="s">
        <v>3399</v>
      </c>
      <c r="D585" s="190" t="s">
        <v>2600</v>
      </c>
      <c r="E585" s="210">
        <v>14236.3</v>
      </c>
      <c r="F585" s="35">
        <v>41800</v>
      </c>
      <c r="G585" s="42">
        <v>14236.3</v>
      </c>
      <c r="H585" s="18">
        <f t="shared" si="10"/>
        <v>0</v>
      </c>
      <c r="I585" s="621" t="s">
        <v>65</v>
      </c>
    </row>
    <row r="586" spans="1:9" x14ac:dyDescent="0.25">
      <c r="A586" s="192"/>
      <c r="B586" s="193" t="s">
        <v>1288</v>
      </c>
      <c r="C586" s="324" t="s">
        <v>3399</v>
      </c>
      <c r="D586" s="190" t="s">
        <v>248</v>
      </c>
      <c r="E586" s="210">
        <v>380</v>
      </c>
      <c r="F586" s="35">
        <v>41799</v>
      </c>
      <c r="G586" s="42">
        <v>380</v>
      </c>
      <c r="H586" s="18">
        <f t="shared" si="10"/>
        <v>0</v>
      </c>
      <c r="I586" s="621" t="s">
        <v>21</v>
      </c>
    </row>
    <row r="587" spans="1:9" x14ac:dyDescent="0.25">
      <c r="A587" s="192"/>
      <c r="B587" s="193" t="s">
        <v>1290</v>
      </c>
      <c r="C587" s="324" t="s">
        <v>3399</v>
      </c>
      <c r="D587" s="190" t="s">
        <v>51</v>
      </c>
      <c r="E587" s="210">
        <v>2420.6</v>
      </c>
      <c r="F587" s="241" t="s">
        <v>3770</v>
      </c>
      <c r="G587" s="42">
        <v>2420.6</v>
      </c>
      <c r="H587" s="18">
        <f t="shared" si="10"/>
        <v>0</v>
      </c>
      <c r="I587" s="621" t="s">
        <v>21</v>
      </c>
    </row>
    <row r="588" spans="1:9" x14ac:dyDescent="0.25">
      <c r="A588" s="192"/>
      <c r="B588" s="193" t="s">
        <v>1292</v>
      </c>
      <c r="C588" s="324" t="s">
        <v>3399</v>
      </c>
      <c r="D588" s="190" t="s">
        <v>233</v>
      </c>
      <c r="E588" s="210">
        <v>1114.2</v>
      </c>
      <c r="F588" s="35">
        <v>41800</v>
      </c>
      <c r="G588" s="54">
        <v>1114.2</v>
      </c>
      <c r="H588" s="18">
        <f t="shared" si="10"/>
        <v>0</v>
      </c>
      <c r="I588" s="621" t="s">
        <v>65</v>
      </c>
    </row>
    <row r="589" spans="1:9" x14ac:dyDescent="0.25">
      <c r="A589" s="192"/>
      <c r="B589" s="193" t="s">
        <v>1293</v>
      </c>
      <c r="C589" s="324" t="s">
        <v>3399</v>
      </c>
      <c r="D589" s="190" t="s">
        <v>80</v>
      </c>
      <c r="E589" s="210">
        <v>2500.4</v>
      </c>
      <c r="F589" s="35">
        <v>41800</v>
      </c>
      <c r="G589" s="54">
        <v>2500.4</v>
      </c>
      <c r="H589" s="18">
        <f t="shared" si="10"/>
        <v>0</v>
      </c>
      <c r="I589" s="621" t="s">
        <v>65</v>
      </c>
    </row>
    <row r="590" spans="1:9" x14ac:dyDescent="0.25">
      <c r="A590" s="192"/>
      <c r="B590" s="193" t="s">
        <v>1295</v>
      </c>
      <c r="C590" s="324" t="s">
        <v>3399</v>
      </c>
      <c r="D590" s="190" t="s">
        <v>99</v>
      </c>
      <c r="E590" s="210">
        <v>1250</v>
      </c>
      <c r="F590" s="35">
        <v>41800</v>
      </c>
      <c r="G590" s="54">
        <v>1250</v>
      </c>
      <c r="H590" s="18">
        <f t="shared" si="10"/>
        <v>0</v>
      </c>
      <c r="I590" s="621" t="s">
        <v>65</v>
      </c>
    </row>
    <row r="591" spans="1:9" x14ac:dyDescent="0.25">
      <c r="A591" s="192"/>
      <c r="B591" s="193" t="s">
        <v>1296</v>
      </c>
      <c r="C591" s="324" t="s">
        <v>3399</v>
      </c>
      <c r="D591" s="190" t="s">
        <v>234</v>
      </c>
      <c r="E591" s="210">
        <v>700</v>
      </c>
      <c r="F591" s="35">
        <v>41800</v>
      </c>
      <c r="G591" s="54">
        <v>700</v>
      </c>
      <c r="H591" s="18">
        <f t="shared" si="10"/>
        <v>0</v>
      </c>
      <c r="I591" s="621" t="s">
        <v>65</v>
      </c>
    </row>
    <row r="592" spans="1:9" x14ac:dyDescent="0.25">
      <c r="A592" s="192"/>
      <c r="B592" s="193" t="s">
        <v>1297</v>
      </c>
      <c r="C592" s="324" t="s">
        <v>3399</v>
      </c>
      <c r="D592" s="190" t="s">
        <v>54</v>
      </c>
      <c r="E592" s="210">
        <v>3628</v>
      </c>
      <c r="F592" s="35">
        <v>41800</v>
      </c>
      <c r="G592" s="54">
        <v>3628</v>
      </c>
      <c r="H592" s="18">
        <f t="shared" si="10"/>
        <v>0</v>
      </c>
      <c r="I592" s="621" t="s">
        <v>65</v>
      </c>
    </row>
    <row r="593" spans="1:9" x14ac:dyDescent="0.25">
      <c r="A593" s="192"/>
      <c r="B593" s="193" t="s">
        <v>1298</v>
      </c>
      <c r="C593" s="324" t="s">
        <v>3399</v>
      </c>
      <c r="D593" s="190" t="s">
        <v>269</v>
      </c>
      <c r="E593" s="210">
        <v>4351.6000000000004</v>
      </c>
      <c r="F593" s="35">
        <v>41799</v>
      </c>
      <c r="G593" s="42">
        <v>4351.6000000000004</v>
      </c>
      <c r="H593" s="18">
        <f t="shared" si="10"/>
        <v>0</v>
      </c>
      <c r="I593" s="621"/>
    </row>
    <row r="594" spans="1:9" x14ac:dyDescent="0.25">
      <c r="A594" s="192"/>
      <c r="B594" s="193" t="s">
        <v>1299</v>
      </c>
      <c r="C594" s="324" t="s">
        <v>3399</v>
      </c>
      <c r="D594" s="190" t="s">
        <v>3464</v>
      </c>
      <c r="E594" s="210">
        <v>2368.8000000000002</v>
      </c>
      <c r="F594" s="38" t="s">
        <v>3704</v>
      </c>
      <c r="G594" s="219">
        <v>2368.8000000000002</v>
      </c>
      <c r="H594" s="18">
        <f t="shared" si="10"/>
        <v>0</v>
      </c>
      <c r="I594" s="621"/>
    </row>
    <row r="595" spans="1:9" x14ac:dyDescent="0.25">
      <c r="A595" s="192"/>
      <c r="B595" s="193" t="s">
        <v>1300</v>
      </c>
      <c r="C595" s="324" t="s">
        <v>3399</v>
      </c>
      <c r="D595" s="190" t="s">
        <v>133</v>
      </c>
      <c r="E595" s="210">
        <v>37412</v>
      </c>
      <c r="F595" s="45" t="s">
        <v>3534</v>
      </c>
      <c r="G595" s="42">
        <v>37412</v>
      </c>
      <c r="H595" s="18">
        <f t="shared" si="10"/>
        <v>0</v>
      </c>
      <c r="I595" s="621"/>
    </row>
    <row r="596" spans="1:9" x14ac:dyDescent="0.25">
      <c r="A596" s="192"/>
      <c r="B596" s="193" t="s">
        <v>1301</v>
      </c>
      <c r="C596" s="324" t="s">
        <v>3399</v>
      </c>
      <c r="D596" s="190" t="s">
        <v>250</v>
      </c>
      <c r="E596" s="210">
        <v>7643.2</v>
      </c>
      <c r="F596" s="35">
        <v>41801</v>
      </c>
      <c r="G596" s="42">
        <v>7643.2</v>
      </c>
      <c r="H596" s="18">
        <f t="shared" si="10"/>
        <v>0</v>
      </c>
      <c r="I596" s="621" t="s">
        <v>162</v>
      </c>
    </row>
    <row r="597" spans="1:9" x14ac:dyDescent="0.25">
      <c r="A597" s="192"/>
      <c r="B597" s="193" t="s">
        <v>1303</v>
      </c>
      <c r="C597" s="324" t="s">
        <v>3399</v>
      </c>
      <c r="D597" s="190" t="s">
        <v>172</v>
      </c>
      <c r="E597" s="210">
        <v>8025.6</v>
      </c>
      <c r="F597" s="35">
        <v>41801</v>
      </c>
      <c r="G597" s="54">
        <v>8025.6</v>
      </c>
      <c r="H597" s="18">
        <f t="shared" si="10"/>
        <v>0</v>
      </c>
      <c r="I597" s="621" t="s">
        <v>162</v>
      </c>
    </row>
    <row r="598" spans="1:9" x14ac:dyDescent="0.25">
      <c r="A598" s="187"/>
      <c r="B598" s="193" t="s">
        <v>1304</v>
      </c>
      <c r="C598" s="324" t="s">
        <v>3399</v>
      </c>
      <c r="D598" s="190" t="s">
        <v>160</v>
      </c>
      <c r="E598" s="210">
        <v>182352.2</v>
      </c>
      <c r="F598" s="38" t="s">
        <v>3535</v>
      </c>
      <c r="G598" s="54">
        <v>182352.2</v>
      </c>
      <c r="H598" s="18">
        <f t="shared" si="10"/>
        <v>0</v>
      </c>
      <c r="I598" s="621" t="s">
        <v>162</v>
      </c>
    </row>
    <row r="599" spans="1:9" x14ac:dyDescent="0.25">
      <c r="A599" s="187"/>
      <c r="B599" s="193" t="s">
        <v>1305</v>
      </c>
      <c r="C599" s="324" t="s">
        <v>3399</v>
      </c>
      <c r="D599" s="190" t="s">
        <v>160</v>
      </c>
      <c r="E599" s="210">
        <v>23133.84</v>
      </c>
      <c r="F599" s="38" t="s">
        <v>3536</v>
      </c>
      <c r="G599" s="54">
        <v>23133.84</v>
      </c>
      <c r="H599" s="18">
        <f t="shared" si="10"/>
        <v>0</v>
      </c>
      <c r="I599" s="621" t="s">
        <v>162</v>
      </c>
    </row>
    <row r="600" spans="1:9" x14ac:dyDescent="0.25">
      <c r="A600" s="223"/>
      <c r="B600" s="193" t="s">
        <v>1307</v>
      </c>
      <c r="C600" s="324" t="s">
        <v>3399</v>
      </c>
      <c r="D600" s="190" t="s">
        <v>175</v>
      </c>
      <c r="E600" s="210">
        <v>12448.2</v>
      </c>
      <c r="F600" s="38" t="s">
        <v>3537</v>
      </c>
      <c r="G600" s="54">
        <v>12448.2</v>
      </c>
      <c r="H600" s="18">
        <f t="shared" si="10"/>
        <v>0</v>
      </c>
      <c r="I600" s="621" t="s">
        <v>162</v>
      </c>
    </row>
    <row r="601" spans="1:9" x14ac:dyDescent="0.25">
      <c r="A601" s="192"/>
      <c r="B601" s="193" t="s">
        <v>1308</v>
      </c>
      <c r="C601" s="324" t="s">
        <v>3399</v>
      </c>
      <c r="D601" s="190" t="s">
        <v>358</v>
      </c>
      <c r="E601" s="210">
        <v>59192.4</v>
      </c>
      <c r="F601" s="35">
        <v>41811</v>
      </c>
      <c r="G601" s="42">
        <v>59192.4</v>
      </c>
      <c r="H601" s="18">
        <f t="shared" si="10"/>
        <v>0</v>
      </c>
      <c r="I601" s="621" t="s">
        <v>162</v>
      </c>
    </row>
    <row r="602" spans="1:9" x14ac:dyDescent="0.25">
      <c r="A602" s="192"/>
      <c r="B602" s="193" t="s">
        <v>1309</v>
      </c>
      <c r="C602" s="324" t="s">
        <v>3399</v>
      </c>
      <c r="D602" s="190" t="s">
        <v>370</v>
      </c>
      <c r="E602" s="210">
        <v>5855</v>
      </c>
      <c r="F602" s="35">
        <v>41801</v>
      </c>
      <c r="G602" s="54">
        <v>5855</v>
      </c>
      <c r="H602" s="18">
        <f t="shared" si="10"/>
        <v>0</v>
      </c>
      <c r="I602" s="621" t="s">
        <v>162</v>
      </c>
    </row>
    <row r="603" spans="1:9" x14ac:dyDescent="0.25">
      <c r="A603" s="192"/>
      <c r="B603" s="193" t="s">
        <v>1310</v>
      </c>
      <c r="C603" s="324" t="s">
        <v>3399</v>
      </c>
      <c r="D603" s="190" t="s">
        <v>269</v>
      </c>
      <c r="E603" s="210">
        <v>3977.3</v>
      </c>
      <c r="F603" s="35">
        <v>41801</v>
      </c>
      <c r="G603" s="54">
        <v>3977.3</v>
      </c>
      <c r="H603" s="18">
        <f t="shared" si="10"/>
        <v>0</v>
      </c>
      <c r="I603" s="621" t="s">
        <v>162</v>
      </c>
    </row>
    <row r="604" spans="1:9" x14ac:dyDescent="0.25">
      <c r="A604" s="192"/>
      <c r="B604" s="193" t="s">
        <v>1311</v>
      </c>
      <c r="C604" s="324" t="s">
        <v>3399</v>
      </c>
      <c r="D604" s="190" t="s">
        <v>564</v>
      </c>
      <c r="E604" s="210">
        <v>8930.1</v>
      </c>
      <c r="F604" s="35">
        <v>41801</v>
      </c>
      <c r="G604" s="54">
        <v>8930.1</v>
      </c>
      <c r="H604" s="18">
        <f t="shared" si="10"/>
        <v>0</v>
      </c>
      <c r="I604" s="621" t="s">
        <v>162</v>
      </c>
    </row>
    <row r="605" spans="1:9" x14ac:dyDescent="0.25">
      <c r="A605" s="192"/>
      <c r="B605" s="193" t="s">
        <v>1312</v>
      </c>
      <c r="C605" s="324" t="s">
        <v>3399</v>
      </c>
      <c r="D605" s="190" t="s">
        <v>168</v>
      </c>
      <c r="E605" s="210">
        <v>19397</v>
      </c>
      <c r="F605" s="39" t="s">
        <v>3723</v>
      </c>
      <c r="G605" s="54">
        <v>19397</v>
      </c>
      <c r="H605" s="18">
        <f t="shared" si="10"/>
        <v>0</v>
      </c>
      <c r="I605" s="621" t="s">
        <v>162</v>
      </c>
    </row>
    <row r="606" spans="1:9" x14ac:dyDescent="0.25">
      <c r="A606" s="192"/>
      <c r="B606" s="193" t="s">
        <v>1314</v>
      </c>
      <c r="C606" s="324" t="s">
        <v>3399</v>
      </c>
      <c r="D606" s="190" t="s">
        <v>168</v>
      </c>
      <c r="E606" s="210">
        <v>12437.5</v>
      </c>
      <c r="F606" s="39" t="s">
        <v>3725</v>
      </c>
      <c r="G606" s="54">
        <v>12437.5</v>
      </c>
      <c r="H606" s="18">
        <f t="shared" si="10"/>
        <v>0</v>
      </c>
      <c r="I606" s="621" t="s">
        <v>162</v>
      </c>
    </row>
    <row r="607" spans="1:9" x14ac:dyDescent="0.25">
      <c r="A607" s="192"/>
      <c r="B607" s="193" t="s">
        <v>1315</v>
      </c>
      <c r="C607" s="324" t="s">
        <v>3399</v>
      </c>
      <c r="D607" s="190" t="s">
        <v>3538</v>
      </c>
      <c r="E607" s="210">
        <v>6770</v>
      </c>
      <c r="F607" s="39" t="s">
        <v>3726</v>
      </c>
      <c r="G607" s="54">
        <v>6770</v>
      </c>
      <c r="H607" s="18">
        <f t="shared" si="10"/>
        <v>0</v>
      </c>
      <c r="I607" s="621" t="s">
        <v>162</v>
      </c>
    </row>
    <row r="608" spans="1:9" x14ac:dyDescent="0.25">
      <c r="A608" s="192"/>
      <c r="B608" s="193" t="s">
        <v>1317</v>
      </c>
      <c r="C608" s="324" t="s">
        <v>3399</v>
      </c>
      <c r="D608" s="190" t="s">
        <v>8</v>
      </c>
      <c r="E608" s="210">
        <v>909.5</v>
      </c>
      <c r="F608" s="35">
        <v>41799</v>
      </c>
      <c r="G608" s="42">
        <v>909.5</v>
      </c>
      <c r="H608" s="18">
        <f t="shared" si="10"/>
        <v>0</v>
      </c>
      <c r="I608" s="621"/>
    </row>
    <row r="609" spans="1:9" x14ac:dyDescent="0.25">
      <c r="A609" s="192"/>
      <c r="B609" s="193" t="s">
        <v>1318</v>
      </c>
      <c r="C609" s="324" t="s">
        <v>3399</v>
      </c>
      <c r="D609" s="190" t="s">
        <v>520</v>
      </c>
      <c r="E609" s="210">
        <v>260.5</v>
      </c>
      <c r="F609" s="35">
        <v>41799</v>
      </c>
      <c r="G609" s="42">
        <v>260.5</v>
      </c>
      <c r="H609" s="18">
        <f t="shared" si="10"/>
        <v>0</v>
      </c>
      <c r="I609" s="621"/>
    </row>
    <row r="610" spans="1:9" x14ac:dyDescent="0.25">
      <c r="A610" s="192"/>
      <c r="B610" s="193" t="s">
        <v>1319</v>
      </c>
      <c r="C610" s="324" t="s">
        <v>3399</v>
      </c>
      <c r="D610" s="190" t="s">
        <v>3312</v>
      </c>
      <c r="E610" s="210">
        <v>36731</v>
      </c>
      <c r="F610" s="35">
        <v>41800</v>
      </c>
      <c r="G610" s="54">
        <v>36731</v>
      </c>
      <c r="H610" s="18">
        <f t="shared" si="10"/>
        <v>0</v>
      </c>
      <c r="I610" s="621" t="s">
        <v>217</v>
      </c>
    </row>
    <row r="611" spans="1:9" x14ac:dyDescent="0.25">
      <c r="A611" s="192"/>
      <c r="B611" s="193" t="s">
        <v>1322</v>
      </c>
      <c r="C611" s="324" t="s">
        <v>3399</v>
      </c>
      <c r="D611" s="190" t="s">
        <v>68</v>
      </c>
      <c r="E611" s="210">
        <v>1852</v>
      </c>
      <c r="F611" s="35">
        <v>41800</v>
      </c>
      <c r="G611" s="54">
        <v>1852</v>
      </c>
      <c r="H611" s="18">
        <f t="shared" si="10"/>
        <v>0</v>
      </c>
      <c r="I611" s="621" t="s">
        <v>217</v>
      </c>
    </row>
    <row r="612" spans="1:9" x14ac:dyDescent="0.25">
      <c r="A612" s="192"/>
      <c r="B612" s="193" t="s">
        <v>1323</v>
      </c>
      <c r="C612" s="324" t="s">
        <v>3399</v>
      </c>
      <c r="D612" s="190" t="s">
        <v>134</v>
      </c>
      <c r="E612" s="210">
        <v>5040</v>
      </c>
      <c r="F612" s="35">
        <v>41800</v>
      </c>
      <c r="G612" s="54">
        <v>5040</v>
      </c>
      <c r="H612" s="18">
        <f t="shared" si="10"/>
        <v>0</v>
      </c>
      <c r="I612" s="621" t="s">
        <v>217</v>
      </c>
    </row>
    <row r="613" spans="1:9" x14ac:dyDescent="0.25">
      <c r="A613" s="192"/>
      <c r="B613" s="193" t="s">
        <v>1324</v>
      </c>
      <c r="C613" s="324" t="s">
        <v>3399</v>
      </c>
      <c r="D613" s="190" t="s">
        <v>14</v>
      </c>
      <c r="E613" s="210">
        <v>7240</v>
      </c>
      <c r="F613" s="35">
        <v>41800</v>
      </c>
      <c r="G613" s="54">
        <v>7240</v>
      </c>
      <c r="H613" s="18">
        <f t="shared" si="10"/>
        <v>0</v>
      </c>
      <c r="I613" s="621" t="s">
        <v>21</v>
      </c>
    </row>
    <row r="614" spans="1:9" x14ac:dyDescent="0.25">
      <c r="A614" s="192"/>
      <c r="B614" s="193" t="s">
        <v>1325</v>
      </c>
      <c r="C614" s="324" t="s">
        <v>3399</v>
      </c>
      <c r="D614" s="190" t="s">
        <v>147</v>
      </c>
      <c r="E614" s="210">
        <v>6438.9</v>
      </c>
      <c r="F614" s="35">
        <v>41800</v>
      </c>
      <c r="G614" s="54">
        <v>6438.9</v>
      </c>
      <c r="H614" s="18">
        <f t="shared" si="10"/>
        <v>0</v>
      </c>
      <c r="I614" s="621" t="s">
        <v>21</v>
      </c>
    </row>
    <row r="615" spans="1:9" x14ac:dyDescent="0.25">
      <c r="A615" s="192"/>
      <c r="B615" s="193" t="s">
        <v>1326</v>
      </c>
      <c r="C615" s="324" t="s">
        <v>3399</v>
      </c>
      <c r="D615" s="190" t="s">
        <v>152</v>
      </c>
      <c r="E615" s="210">
        <v>6323.2</v>
      </c>
      <c r="F615" s="35">
        <v>41800</v>
      </c>
      <c r="G615" s="54">
        <v>6323.2</v>
      </c>
      <c r="H615" s="18">
        <f t="shared" si="10"/>
        <v>0</v>
      </c>
      <c r="I615" s="621" t="s">
        <v>21</v>
      </c>
    </row>
    <row r="616" spans="1:9" x14ac:dyDescent="0.25">
      <c r="A616" s="192"/>
      <c r="B616" s="193" t="s">
        <v>1327</v>
      </c>
      <c r="C616" s="324" t="s">
        <v>3399</v>
      </c>
      <c r="D616" s="190" t="s">
        <v>27</v>
      </c>
      <c r="E616" s="210">
        <v>23952.6</v>
      </c>
      <c r="F616" s="35">
        <v>41800</v>
      </c>
      <c r="G616" s="54">
        <v>23952.6</v>
      </c>
      <c r="H616" s="18">
        <f t="shared" si="10"/>
        <v>0</v>
      </c>
      <c r="I616" s="621" t="s">
        <v>27</v>
      </c>
    </row>
    <row r="617" spans="1:9" x14ac:dyDescent="0.25">
      <c r="A617" s="192"/>
      <c r="B617" s="193" t="s">
        <v>1329</v>
      </c>
      <c r="C617" s="324" t="s">
        <v>3399</v>
      </c>
      <c r="D617" s="190" t="s">
        <v>100</v>
      </c>
      <c r="E617" s="210">
        <v>16243.4</v>
      </c>
      <c r="F617" s="35">
        <v>41800</v>
      </c>
      <c r="G617" s="54">
        <v>16243.4</v>
      </c>
      <c r="H617" s="18">
        <f t="shared" si="10"/>
        <v>0</v>
      </c>
      <c r="I617" s="621" t="s">
        <v>27</v>
      </c>
    </row>
    <row r="618" spans="1:9" x14ac:dyDescent="0.25">
      <c r="A618" s="192"/>
      <c r="B618" s="193" t="s">
        <v>1330</v>
      </c>
      <c r="C618" s="324" t="s">
        <v>3399</v>
      </c>
      <c r="D618" s="190" t="s">
        <v>51</v>
      </c>
      <c r="E618" s="210">
        <v>11369.2</v>
      </c>
      <c r="F618" s="35">
        <v>41800</v>
      </c>
      <c r="G618" s="54">
        <v>11369.2</v>
      </c>
      <c r="H618" s="18">
        <f t="shared" si="10"/>
        <v>0</v>
      </c>
      <c r="I618" s="621" t="s">
        <v>27</v>
      </c>
    </row>
    <row r="619" spans="1:9" x14ac:dyDescent="0.25">
      <c r="A619" s="192"/>
      <c r="B619" s="193" t="s">
        <v>1331</v>
      </c>
      <c r="C619" s="324" t="s">
        <v>3399</v>
      </c>
      <c r="D619" s="190" t="s">
        <v>101</v>
      </c>
      <c r="E619" s="210">
        <v>34409.85</v>
      </c>
      <c r="F619" s="38" t="s">
        <v>3539</v>
      </c>
      <c r="G619" s="42">
        <v>34409.85</v>
      </c>
      <c r="H619" s="18">
        <f t="shared" si="10"/>
        <v>0</v>
      </c>
      <c r="I619" s="621" t="s">
        <v>27</v>
      </c>
    </row>
    <row r="620" spans="1:9" x14ac:dyDescent="0.25">
      <c r="A620" s="192"/>
      <c r="B620" s="193" t="s">
        <v>1332</v>
      </c>
      <c r="C620" s="324" t="s">
        <v>3399</v>
      </c>
      <c r="D620" s="190" t="s">
        <v>88</v>
      </c>
      <c r="E620" s="210">
        <v>3191</v>
      </c>
      <c r="F620" s="35">
        <v>41800</v>
      </c>
      <c r="G620" s="54">
        <v>3191</v>
      </c>
      <c r="H620" s="18">
        <f t="shared" si="10"/>
        <v>0</v>
      </c>
      <c r="I620" s="621" t="s">
        <v>27</v>
      </c>
    </row>
    <row r="621" spans="1:9" x14ac:dyDescent="0.25">
      <c r="A621" s="192"/>
      <c r="B621" s="193" t="s">
        <v>1333</v>
      </c>
      <c r="C621" s="324" t="s">
        <v>3399</v>
      </c>
      <c r="D621" s="190" t="s">
        <v>85</v>
      </c>
      <c r="E621" s="210">
        <v>9821</v>
      </c>
      <c r="F621" s="35">
        <v>41800</v>
      </c>
      <c r="G621" s="54">
        <v>9821</v>
      </c>
      <c r="H621" s="18">
        <f t="shared" si="10"/>
        <v>0</v>
      </c>
      <c r="I621" s="621" t="s">
        <v>27</v>
      </c>
    </row>
    <row r="622" spans="1:9" x14ac:dyDescent="0.25">
      <c r="A622" s="192"/>
      <c r="B622" s="193" t="s">
        <v>1335</v>
      </c>
      <c r="C622" s="324" t="s">
        <v>3399</v>
      </c>
      <c r="D622" s="190" t="s">
        <v>346</v>
      </c>
      <c r="E622" s="210">
        <v>3405.15</v>
      </c>
      <c r="F622" s="35">
        <v>41800</v>
      </c>
      <c r="G622" s="54">
        <v>3405.15</v>
      </c>
      <c r="H622" s="18">
        <f t="shared" si="10"/>
        <v>0</v>
      </c>
      <c r="I622" s="621" t="s">
        <v>27</v>
      </c>
    </row>
    <row r="623" spans="1:9" x14ac:dyDescent="0.25">
      <c r="A623" s="192"/>
      <c r="B623" s="193" t="s">
        <v>1336</v>
      </c>
      <c r="C623" s="324" t="s">
        <v>3399</v>
      </c>
      <c r="D623" s="190" t="s">
        <v>152</v>
      </c>
      <c r="E623" s="210">
        <v>17245.599999999999</v>
      </c>
      <c r="F623" s="35">
        <v>41800</v>
      </c>
      <c r="G623" s="54">
        <v>17245.599999999999</v>
      </c>
      <c r="H623" s="18">
        <f t="shared" si="10"/>
        <v>0</v>
      </c>
      <c r="I623" s="621" t="s">
        <v>27</v>
      </c>
    </row>
    <row r="624" spans="1:9" x14ac:dyDescent="0.25">
      <c r="A624" s="192"/>
      <c r="B624" s="193" t="s">
        <v>1337</v>
      </c>
      <c r="C624" s="324" t="s">
        <v>3399</v>
      </c>
      <c r="D624" s="190" t="s">
        <v>694</v>
      </c>
      <c r="E624" s="210">
        <v>2185.65</v>
      </c>
      <c r="F624" s="35">
        <v>41800</v>
      </c>
      <c r="G624" s="54">
        <v>2185.65</v>
      </c>
      <c r="H624" s="18">
        <f t="shared" si="10"/>
        <v>0</v>
      </c>
      <c r="I624" s="621" t="s">
        <v>27</v>
      </c>
    </row>
    <row r="625" spans="1:9" x14ac:dyDescent="0.25">
      <c r="A625" s="192"/>
      <c r="B625" s="193" t="s">
        <v>1338</v>
      </c>
      <c r="C625" s="324" t="s">
        <v>3399</v>
      </c>
      <c r="D625" s="190" t="s">
        <v>92</v>
      </c>
      <c r="E625" s="210">
        <v>4388.75</v>
      </c>
      <c r="F625" s="35">
        <v>41800</v>
      </c>
      <c r="G625" s="54">
        <v>4388.75</v>
      </c>
      <c r="H625" s="18">
        <f t="shared" si="10"/>
        <v>0</v>
      </c>
      <c r="I625" s="621" t="s">
        <v>27</v>
      </c>
    </row>
    <row r="626" spans="1:9" x14ac:dyDescent="0.25">
      <c r="A626" s="192">
        <v>41800</v>
      </c>
      <c r="B626" s="193" t="s">
        <v>1339</v>
      </c>
      <c r="C626" s="324" t="s">
        <v>3399</v>
      </c>
      <c r="D626" s="190" t="s">
        <v>269</v>
      </c>
      <c r="E626" s="210">
        <v>7181</v>
      </c>
      <c r="F626" s="39" t="s">
        <v>3718</v>
      </c>
      <c r="G626" s="42">
        <v>7181</v>
      </c>
      <c r="H626" s="18">
        <f t="shared" si="10"/>
        <v>0</v>
      </c>
      <c r="I626" s="621"/>
    </row>
    <row r="627" spans="1:9" x14ac:dyDescent="0.25">
      <c r="A627" s="192"/>
      <c r="B627" s="193" t="s">
        <v>1340</v>
      </c>
      <c r="C627" s="324" t="s">
        <v>3399</v>
      </c>
      <c r="D627" s="190" t="s">
        <v>8</v>
      </c>
      <c r="E627" s="210">
        <v>260</v>
      </c>
      <c r="F627" s="35">
        <v>41800</v>
      </c>
      <c r="G627" s="42">
        <v>260</v>
      </c>
      <c r="H627" s="18">
        <f t="shared" si="10"/>
        <v>0</v>
      </c>
      <c r="I627" s="623"/>
    </row>
    <row r="628" spans="1:9" x14ac:dyDescent="0.25">
      <c r="A628" s="192"/>
      <c r="B628" s="193" t="s">
        <v>1342</v>
      </c>
      <c r="C628" s="324" t="s">
        <v>3399</v>
      </c>
      <c r="D628" s="190" t="s">
        <v>28</v>
      </c>
      <c r="E628" s="210">
        <v>11916</v>
      </c>
      <c r="F628" s="35">
        <v>41800</v>
      </c>
      <c r="G628" s="42">
        <v>11916</v>
      </c>
      <c r="H628" s="18">
        <f t="shared" si="10"/>
        <v>0</v>
      </c>
      <c r="I628" s="621"/>
    </row>
    <row r="629" spans="1:9" x14ac:dyDescent="0.25">
      <c r="A629" s="192"/>
      <c r="B629" s="193" t="s">
        <v>1343</v>
      </c>
      <c r="C629" s="324" t="s">
        <v>3399</v>
      </c>
      <c r="D629" s="190" t="s">
        <v>260</v>
      </c>
      <c r="E629" s="210">
        <v>1788</v>
      </c>
      <c r="F629" s="35">
        <v>41800</v>
      </c>
      <c r="G629" s="42">
        <v>1788</v>
      </c>
      <c r="H629" s="18">
        <f t="shared" si="10"/>
        <v>0</v>
      </c>
      <c r="I629" s="621" t="s">
        <v>12</v>
      </c>
    </row>
    <row r="630" spans="1:9" x14ac:dyDescent="0.25">
      <c r="A630" s="192"/>
      <c r="B630" s="193" t="s">
        <v>1345</v>
      </c>
      <c r="C630" s="324" t="s">
        <v>3399</v>
      </c>
      <c r="D630" s="190" t="s">
        <v>11</v>
      </c>
      <c r="E630" s="210">
        <v>29257.5</v>
      </c>
      <c r="F630" s="38">
        <v>41829</v>
      </c>
      <c r="G630" s="219">
        <v>29257.5</v>
      </c>
      <c r="H630" s="18">
        <f t="shared" si="10"/>
        <v>0</v>
      </c>
      <c r="I630" s="623" t="s">
        <v>65</v>
      </c>
    </row>
    <row r="631" spans="1:9" x14ac:dyDescent="0.25">
      <c r="A631" s="192"/>
      <c r="B631" s="193" t="s">
        <v>1347</v>
      </c>
      <c r="C631" s="324" t="s">
        <v>3399</v>
      </c>
      <c r="D631" s="190" t="s">
        <v>49</v>
      </c>
      <c r="E631" s="210">
        <v>699.5</v>
      </c>
      <c r="F631" s="35">
        <v>41800</v>
      </c>
      <c r="G631" s="42">
        <v>699.5</v>
      </c>
      <c r="H631" s="18">
        <f t="shared" si="10"/>
        <v>0</v>
      </c>
      <c r="I631" s="621"/>
    </row>
    <row r="632" spans="1:9" x14ac:dyDescent="0.25">
      <c r="A632" s="192"/>
      <c r="B632" s="193" t="s">
        <v>1348</v>
      </c>
      <c r="C632" s="324" t="s">
        <v>3399</v>
      </c>
      <c r="D632" s="190" t="s">
        <v>137</v>
      </c>
      <c r="E632" s="210">
        <v>2756</v>
      </c>
      <c r="F632" s="35">
        <v>41800</v>
      </c>
      <c r="G632" s="42">
        <v>2756</v>
      </c>
      <c r="H632" s="18">
        <f t="shared" si="10"/>
        <v>0</v>
      </c>
      <c r="I632" s="621"/>
    </row>
    <row r="633" spans="1:9" x14ac:dyDescent="0.25">
      <c r="A633" s="192"/>
      <c r="B633" s="193" t="s">
        <v>1349</v>
      </c>
      <c r="C633" s="324" t="s">
        <v>3399</v>
      </c>
      <c r="D633" s="190" t="s">
        <v>62</v>
      </c>
      <c r="E633" s="210">
        <v>10240</v>
      </c>
      <c r="F633" s="35">
        <v>41801</v>
      </c>
      <c r="G633" s="229">
        <v>10240</v>
      </c>
      <c r="H633" s="18">
        <f t="shared" si="10"/>
        <v>0</v>
      </c>
      <c r="I633" s="621" t="s">
        <v>3421</v>
      </c>
    </row>
    <row r="634" spans="1:9" x14ac:dyDescent="0.25">
      <c r="A634" s="192"/>
      <c r="B634" s="193" t="s">
        <v>1351</v>
      </c>
      <c r="C634" s="324" t="s">
        <v>3399</v>
      </c>
      <c r="D634" s="190" t="s">
        <v>74</v>
      </c>
      <c r="E634" s="210">
        <v>1877</v>
      </c>
      <c r="F634" s="35">
        <v>41800</v>
      </c>
      <c r="G634" s="42">
        <v>1877</v>
      </c>
      <c r="H634" s="18">
        <f t="shared" si="10"/>
        <v>0</v>
      </c>
      <c r="I634" s="621"/>
    </row>
    <row r="635" spans="1:9" x14ac:dyDescent="0.25">
      <c r="A635" s="192"/>
      <c r="B635" s="193" t="s">
        <v>1352</v>
      </c>
      <c r="C635" s="324" t="s">
        <v>3399</v>
      </c>
      <c r="D635" s="190" t="s">
        <v>517</v>
      </c>
      <c r="E635" s="210">
        <v>952</v>
      </c>
      <c r="F635" s="35">
        <v>41800</v>
      </c>
      <c r="G635" s="42">
        <v>952</v>
      </c>
      <c r="H635" s="18">
        <f t="shared" si="10"/>
        <v>0</v>
      </c>
      <c r="I635" s="621"/>
    </row>
    <row r="636" spans="1:9" x14ac:dyDescent="0.25">
      <c r="A636" s="192"/>
      <c r="B636" s="193" t="s">
        <v>1354</v>
      </c>
      <c r="C636" s="324" t="s">
        <v>3399</v>
      </c>
      <c r="D636" s="190" t="s">
        <v>16</v>
      </c>
      <c r="E636" s="210">
        <v>28640</v>
      </c>
      <c r="F636" s="35">
        <v>41816</v>
      </c>
      <c r="G636" s="42">
        <v>28640</v>
      </c>
      <c r="H636" s="18">
        <f t="shared" si="10"/>
        <v>0</v>
      </c>
      <c r="I636" s="621" t="s">
        <v>21</v>
      </c>
    </row>
    <row r="637" spans="1:9" x14ac:dyDescent="0.25">
      <c r="A637" s="192"/>
      <c r="B637" s="193" t="s">
        <v>1355</v>
      </c>
      <c r="C637" s="324" t="s">
        <v>3399</v>
      </c>
      <c r="D637" s="190" t="s">
        <v>338</v>
      </c>
      <c r="E637" s="210">
        <v>626</v>
      </c>
      <c r="F637" s="35">
        <v>41800</v>
      </c>
      <c r="G637" s="42">
        <v>626</v>
      </c>
      <c r="H637" s="18">
        <f t="shared" si="10"/>
        <v>0</v>
      </c>
      <c r="I637" s="621"/>
    </row>
    <row r="638" spans="1:9" x14ac:dyDescent="0.25">
      <c r="A638" s="192"/>
      <c r="B638" s="193" t="s">
        <v>1357</v>
      </c>
      <c r="C638" s="324" t="s">
        <v>3399</v>
      </c>
      <c r="D638" s="190" t="s">
        <v>136</v>
      </c>
      <c r="E638" s="210">
        <v>939.4</v>
      </c>
      <c r="F638" s="35">
        <v>41800</v>
      </c>
      <c r="G638" s="42">
        <v>939.4</v>
      </c>
      <c r="H638" s="18">
        <f t="shared" si="10"/>
        <v>0</v>
      </c>
      <c r="I638" s="621"/>
    </row>
    <row r="639" spans="1:9" x14ac:dyDescent="0.25">
      <c r="A639" s="192"/>
      <c r="B639" s="193" t="s">
        <v>1358</v>
      </c>
      <c r="C639" s="324" t="s">
        <v>3399</v>
      </c>
      <c r="D639" s="190" t="s">
        <v>34</v>
      </c>
      <c r="E639" s="210">
        <v>2193</v>
      </c>
      <c r="F639" s="39" t="s">
        <v>3716</v>
      </c>
      <c r="G639" s="42">
        <v>2193</v>
      </c>
      <c r="H639" s="18">
        <f t="shared" si="10"/>
        <v>0</v>
      </c>
      <c r="I639" s="621" t="s">
        <v>30</v>
      </c>
    </row>
    <row r="640" spans="1:9" x14ac:dyDescent="0.25">
      <c r="A640" s="192"/>
      <c r="B640" s="193" t="s">
        <v>1360</v>
      </c>
      <c r="C640" s="324" t="s">
        <v>3399</v>
      </c>
      <c r="D640" s="190" t="s">
        <v>123</v>
      </c>
      <c r="E640" s="210">
        <v>3820</v>
      </c>
      <c r="F640" s="35">
        <v>41802</v>
      </c>
      <c r="G640" s="42">
        <v>3820</v>
      </c>
      <c r="H640" s="18">
        <f t="shared" si="10"/>
        <v>0</v>
      </c>
      <c r="I640" s="621"/>
    </row>
    <row r="641" spans="1:9" x14ac:dyDescent="0.25">
      <c r="A641" s="192"/>
      <c r="B641" s="193" t="s">
        <v>1361</v>
      </c>
      <c r="C641" s="324" t="s">
        <v>3399</v>
      </c>
      <c r="D641" s="190" t="s">
        <v>55</v>
      </c>
      <c r="E641" s="210">
        <v>9363</v>
      </c>
      <c r="F641" s="35">
        <v>41800</v>
      </c>
      <c r="G641" s="42">
        <v>9363</v>
      </c>
      <c r="H641" s="18">
        <f t="shared" si="10"/>
        <v>0</v>
      </c>
      <c r="I641" s="621"/>
    </row>
    <row r="642" spans="1:9" x14ac:dyDescent="0.25">
      <c r="A642" s="192"/>
      <c r="B642" s="193" t="s">
        <v>1363</v>
      </c>
      <c r="C642" s="324" t="s">
        <v>3399</v>
      </c>
      <c r="D642" s="190" t="s">
        <v>2409</v>
      </c>
      <c r="E642" s="210">
        <v>3084</v>
      </c>
      <c r="F642" s="39" t="s">
        <v>3714</v>
      </c>
      <c r="G642" s="42">
        <v>3084</v>
      </c>
      <c r="H642" s="18">
        <f t="shared" si="10"/>
        <v>0</v>
      </c>
      <c r="I642" s="621"/>
    </row>
    <row r="643" spans="1:9" x14ac:dyDescent="0.25">
      <c r="A643" s="192"/>
      <c r="B643" s="193" t="s">
        <v>1364</v>
      </c>
      <c r="C643" s="324" t="s">
        <v>3399</v>
      </c>
      <c r="D643" s="190" t="s">
        <v>35</v>
      </c>
      <c r="E643" s="210">
        <v>5699</v>
      </c>
      <c r="F643" s="45" t="s">
        <v>3540</v>
      </c>
      <c r="G643" s="42">
        <v>5699</v>
      </c>
      <c r="H643" s="18">
        <f t="shared" si="10"/>
        <v>0</v>
      </c>
      <c r="I643" s="621" t="s">
        <v>30</v>
      </c>
    </row>
    <row r="644" spans="1:9" x14ac:dyDescent="0.25">
      <c r="A644" s="192"/>
      <c r="B644" s="193" t="s">
        <v>1365</v>
      </c>
      <c r="C644" s="324" t="s">
        <v>3399</v>
      </c>
      <c r="D644" s="190" t="s">
        <v>66</v>
      </c>
      <c r="E644" s="210">
        <v>1600</v>
      </c>
      <c r="F644" s="35">
        <v>41801</v>
      </c>
      <c r="G644" s="42">
        <v>1600</v>
      </c>
      <c r="H644" s="18">
        <f t="shared" si="10"/>
        <v>0</v>
      </c>
      <c r="I644" s="621" t="s">
        <v>2847</v>
      </c>
    </row>
    <row r="645" spans="1:9" x14ac:dyDescent="0.25">
      <c r="A645" s="192"/>
      <c r="B645" s="193" t="s">
        <v>1366</v>
      </c>
      <c r="C645" s="324" t="s">
        <v>3399</v>
      </c>
      <c r="D645" s="190" t="s">
        <v>8</v>
      </c>
      <c r="E645" s="210">
        <v>1108</v>
      </c>
      <c r="F645" s="35">
        <v>41800</v>
      </c>
      <c r="G645" s="42">
        <v>1108</v>
      </c>
      <c r="H645" s="18">
        <f t="shared" si="10"/>
        <v>0</v>
      </c>
      <c r="I645" s="621"/>
    </row>
    <row r="646" spans="1:9" x14ac:dyDescent="0.25">
      <c r="A646" s="192"/>
      <c r="B646" s="193" t="s">
        <v>1367</v>
      </c>
      <c r="C646" s="324" t="s">
        <v>3399</v>
      </c>
      <c r="D646" s="190" t="s">
        <v>29</v>
      </c>
      <c r="E646" s="210">
        <v>2981.5</v>
      </c>
      <c r="F646" s="35">
        <v>41800</v>
      </c>
      <c r="G646" s="42">
        <v>2981.5</v>
      </c>
      <c r="H646" s="18">
        <f t="shared" si="10"/>
        <v>0</v>
      </c>
      <c r="I646" s="621" t="s">
        <v>30</v>
      </c>
    </row>
    <row r="647" spans="1:9" x14ac:dyDescent="0.25">
      <c r="A647" s="192"/>
      <c r="B647" s="193" t="s">
        <v>1369</v>
      </c>
      <c r="C647" s="324" t="s">
        <v>3399</v>
      </c>
      <c r="D647" s="190" t="s">
        <v>66</v>
      </c>
      <c r="E647" s="210">
        <v>1733</v>
      </c>
      <c r="F647" s="35">
        <v>41801</v>
      </c>
      <c r="G647" s="42">
        <v>1733</v>
      </c>
      <c r="H647" s="18">
        <f t="shared" ref="H647:H710" si="11">E647-G647</f>
        <v>0</v>
      </c>
      <c r="I647" s="621" t="s">
        <v>217</v>
      </c>
    </row>
    <row r="648" spans="1:9" x14ac:dyDescent="0.25">
      <c r="A648" s="192"/>
      <c r="B648" s="193" t="s">
        <v>1370</v>
      </c>
      <c r="C648" s="324" t="s">
        <v>3399</v>
      </c>
      <c r="D648" s="190" t="s">
        <v>47</v>
      </c>
      <c r="E648" s="210">
        <v>3451</v>
      </c>
      <c r="F648" s="35">
        <v>41800</v>
      </c>
      <c r="G648" s="42">
        <v>3451</v>
      </c>
      <c r="H648" s="18">
        <f t="shared" si="11"/>
        <v>0</v>
      </c>
      <c r="I648" s="621" t="s">
        <v>30</v>
      </c>
    </row>
    <row r="649" spans="1:9" x14ac:dyDescent="0.25">
      <c r="A649" s="192"/>
      <c r="B649" s="193" t="s">
        <v>1371</v>
      </c>
      <c r="C649" s="324" t="s">
        <v>3399</v>
      </c>
      <c r="D649" s="190" t="s">
        <v>20</v>
      </c>
      <c r="E649" s="210">
        <v>6880</v>
      </c>
      <c r="F649" s="35">
        <v>41801</v>
      </c>
      <c r="G649" s="42">
        <v>6880</v>
      </c>
      <c r="H649" s="18">
        <f t="shared" si="11"/>
        <v>0</v>
      </c>
      <c r="I649" s="621" t="s">
        <v>2847</v>
      </c>
    </row>
    <row r="650" spans="1:9" x14ac:dyDescent="0.25">
      <c r="A650" s="192"/>
      <c r="B650" s="193" t="s">
        <v>1373</v>
      </c>
      <c r="C650" s="324" t="s">
        <v>3399</v>
      </c>
      <c r="D650" s="190" t="s">
        <v>8</v>
      </c>
      <c r="E650" s="210">
        <v>400</v>
      </c>
      <c r="F650" s="35">
        <v>41800</v>
      </c>
      <c r="G650" s="42">
        <v>400</v>
      </c>
      <c r="H650" s="18">
        <f t="shared" si="11"/>
        <v>0</v>
      </c>
      <c r="I650" s="621"/>
    </row>
    <row r="651" spans="1:9" x14ac:dyDescent="0.25">
      <c r="A651" s="192"/>
      <c r="B651" s="193" t="s">
        <v>1374</v>
      </c>
      <c r="C651" s="324" t="s">
        <v>3399</v>
      </c>
      <c r="D651" s="190" t="s">
        <v>48</v>
      </c>
      <c r="E651" s="210">
        <v>476</v>
      </c>
      <c r="F651" s="35">
        <v>41801</v>
      </c>
      <c r="G651" s="42">
        <v>476</v>
      </c>
      <c r="H651" s="18">
        <f t="shared" si="11"/>
        <v>0</v>
      </c>
      <c r="I651" s="621" t="s">
        <v>217</v>
      </c>
    </row>
    <row r="652" spans="1:9" x14ac:dyDescent="0.25">
      <c r="A652" s="192"/>
      <c r="B652" s="193" t="s">
        <v>1375</v>
      </c>
      <c r="C652" s="324" t="s">
        <v>3399</v>
      </c>
      <c r="D652" s="190" t="s">
        <v>67</v>
      </c>
      <c r="E652" s="210">
        <v>686</v>
      </c>
      <c r="F652" s="35">
        <v>41801</v>
      </c>
      <c r="G652" s="42">
        <v>686</v>
      </c>
      <c r="H652" s="18">
        <f t="shared" si="11"/>
        <v>0</v>
      </c>
      <c r="I652" s="621" t="s">
        <v>217</v>
      </c>
    </row>
    <row r="653" spans="1:9" x14ac:dyDescent="0.25">
      <c r="A653" s="192"/>
      <c r="B653" s="193" t="s">
        <v>1377</v>
      </c>
      <c r="C653" s="324" t="s">
        <v>3399</v>
      </c>
      <c r="D653" s="190" t="s">
        <v>257</v>
      </c>
      <c r="E653" s="210">
        <v>15697</v>
      </c>
      <c r="F653" s="35">
        <v>41801</v>
      </c>
      <c r="G653" s="42">
        <v>15697</v>
      </c>
      <c r="H653" s="18">
        <f t="shared" si="11"/>
        <v>0</v>
      </c>
      <c r="I653" s="621" t="s">
        <v>217</v>
      </c>
    </row>
    <row r="654" spans="1:9" x14ac:dyDescent="0.25">
      <c r="A654" s="192"/>
      <c r="B654" s="193" t="s">
        <v>1378</v>
      </c>
      <c r="C654" s="324" t="s">
        <v>3399</v>
      </c>
      <c r="D654" s="190" t="s">
        <v>1778</v>
      </c>
      <c r="E654" s="210">
        <v>1046</v>
      </c>
      <c r="F654" s="35">
        <v>41800</v>
      </c>
      <c r="G654" s="42">
        <v>1046</v>
      </c>
      <c r="H654" s="18">
        <f t="shared" si="11"/>
        <v>0</v>
      </c>
      <c r="I654" s="621" t="s">
        <v>30</v>
      </c>
    </row>
    <row r="655" spans="1:9" x14ac:dyDescent="0.25">
      <c r="A655" s="192"/>
      <c r="B655" s="193" t="s">
        <v>1379</v>
      </c>
      <c r="C655" s="324" t="s">
        <v>3399</v>
      </c>
      <c r="D655" s="190" t="s">
        <v>8</v>
      </c>
      <c r="E655" s="210">
        <v>405</v>
      </c>
      <c r="F655" s="35">
        <v>41800</v>
      </c>
      <c r="G655" s="42">
        <v>405</v>
      </c>
      <c r="H655" s="18">
        <f t="shared" si="11"/>
        <v>0</v>
      </c>
      <c r="I655" s="621"/>
    </row>
    <row r="656" spans="1:9" x14ac:dyDescent="0.25">
      <c r="A656" s="192"/>
      <c r="B656" s="193" t="s">
        <v>1381</v>
      </c>
      <c r="C656" s="324" t="s">
        <v>3399</v>
      </c>
      <c r="D656" s="190" t="s">
        <v>32</v>
      </c>
      <c r="E656" s="210">
        <v>7894.8</v>
      </c>
      <c r="F656" s="35">
        <v>41800</v>
      </c>
      <c r="G656" s="42">
        <v>7894.8</v>
      </c>
      <c r="H656" s="18">
        <f t="shared" si="11"/>
        <v>0</v>
      </c>
      <c r="I656" s="621" t="s">
        <v>30</v>
      </c>
    </row>
    <row r="657" spans="1:9" x14ac:dyDescent="0.25">
      <c r="A657" s="192"/>
      <c r="B657" s="193" t="s">
        <v>1383</v>
      </c>
      <c r="C657" s="324" t="s">
        <v>3399</v>
      </c>
      <c r="D657" s="190" t="s">
        <v>36</v>
      </c>
      <c r="E657" s="210">
        <v>12000</v>
      </c>
      <c r="F657" s="53" t="s">
        <v>3541</v>
      </c>
      <c r="G657" s="42">
        <v>12000</v>
      </c>
      <c r="H657" s="18">
        <f t="shared" si="11"/>
        <v>0</v>
      </c>
      <c r="I657" s="621" t="s">
        <v>217</v>
      </c>
    </row>
    <row r="658" spans="1:9" x14ac:dyDescent="0.25">
      <c r="A658" s="192"/>
      <c r="B658" s="193" t="s">
        <v>1386</v>
      </c>
      <c r="C658" s="324" t="s">
        <v>3399</v>
      </c>
      <c r="D658" s="190" t="s">
        <v>215</v>
      </c>
      <c r="E658" s="210">
        <v>423</v>
      </c>
      <c r="F658" s="35">
        <v>41800</v>
      </c>
      <c r="G658" s="42">
        <v>423</v>
      </c>
      <c r="H658" s="18">
        <f t="shared" si="11"/>
        <v>0</v>
      </c>
      <c r="I658" s="621"/>
    </row>
    <row r="659" spans="1:9" x14ac:dyDescent="0.25">
      <c r="A659" s="192"/>
      <c r="B659" s="193" t="s">
        <v>1387</v>
      </c>
      <c r="C659" s="324" t="s">
        <v>3399</v>
      </c>
      <c r="D659" s="190" t="s">
        <v>124</v>
      </c>
      <c r="E659" s="210">
        <v>4811</v>
      </c>
      <c r="F659" s="35">
        <v>41800</v>
      </c>
      <c r="G659" s="42">
        <v>4811</v>
      </c>
      <c r="H659" s="18">
        <f t="shared" si="11"/>
        <v>0</v>
      </c>
      <c r="I659" s="621" t="s">
        <v>30</v>
      </c>
    </row>
    <row r="660" spans="1:9" x14ac:dyDescent="0.25">
      <c r="A660" s="192"/>
      <c r="B660" s="193" t="s">
        <v>1388</v>
      </c>
      <c r="C660" s="324" t="s">
        <v>3399</v>
      </c>
      <c r="D660" s="190" t="s">
        <v>304</v>
      </c>
      <c r="E660" s="210">
        <v>19016</v>
      </c>
      <c r="F660" s="35">
        <v>41800</v>
      </c>
      <c r="G660" s="42">
        <v>19016</v>
      </c>
      <c r="H660" s="18">
        <f t="shared" si="11"/>
        <v>0</v>
      </c>
      <c r="I660" s="621" t="s">
        <v>30</v>
      </c>
    </row>
    <row r="661" spans="1:9" x14ac:dyDescent="0.25">
      <c r="A661" s="192"/>
      <c r="B661" s="193" t="s">
        <v>1389</v>
      </c>
      <c r="C661" s="324" t="s">
        <v>3399</v>
      </c>
      <c r="D661" s="190" t="s">
        <v>650</v>
      </c>
      <c r="E661" s="210">
        <v>10020.5</v>
      </c>
      <c r="F661" s="35">
        <v>41800</v>
      </c>
      <c r="G661" s="42">
        <v>10020.5</v>
      </c>
      <c r="H661" s="18">
        <f t="shared" si="11"/>
        <v>0</v>
      </c>
      <c r="I661" s="621"/>
    </row>
    <row r="662" spans="1:9" x14ac:dyDescent="0.25">
      <c r="A662" s="192"/>
      <c r="B662" s="193" t="s">
        <v>1391</v>
      </c>
      <c r="C662" s="324" t="s">
        <v>3399</v>
      </c>
      <c r="D662" s="190" t="s">
        <v>54</v>
      </c>
      <c r="E662" s="210">
        <v>40526.5</v>
      </c>
      <c r="F662" s="35">
        <v>41800</v>
      </c>
      <c r="G662" s="42">
        <v>40526.5</v>
      </c>
      <c r="H662" s="18">
        <f t="shared" si="11"/>
        <v>0</v>
      </c>
      <c r="I662" s="621" t="s">
        <v>12</v>
      </c>
    </row>
    <row r="663" spans="1:9" x14ac:dyDescent="0.25">
      <c r="A663" s="192"/>
      <c r="B663" s="193" t="s">
        <v>1392</v>
      </c>
      <c r="C663" s="324" t="s">
        <v>3399</v>
      </c>
      <c r="D663" s="190" t="s">
        <v>59</v>
      </c>
      <c r="E663" s="210">
        <v>20978</v>
      </c>
      <c r="F663" s="38" t="s">
        <v>3542</v>
      </c>
      <c r="G663" s="42">
        <v>20978</v>
      </c>
      <c r="H663" s="18">
        <f t="shared" si="11"/>
        <v>0</v>
      </c>
      <c r="I663" s="621"/>
    </row>
    <row r="664" spans="1:9" x14ac:dyDescent="0.25">
      <c r="A664" s="192"/>
      <c r="B664" s="193" t="s">
        <v>1393</v>
      </c>
      <c r="C664" s="324" t="s">
        <v>3399</v>
      </c>
      <c r="D664" s="190" t="s">
        <v>22</v>
      </c>
      <c r="E664" s="210">
        <v>4605</v>
      </c>
      <c r="F664" s="39" t="s">
        <v>3715</v>
      </c>
      <c r="G664" s="42">
        <v>4605</v>
      </c>
      <c r="H664" s="18">
        <f t="shared" si="11"/>
        <v>0</v>
      </c>
      <c r="I664" s="621"/>
    </row>
    <row r="665" spans="1:9" x14ac:dyDescent="0.25">
      <c r="A665" s="187"/>
      <c r="B665" s="193" t="s">
        <v>1394</v>
      </c>
      <c r="C665" s="324" t="s">
        <v>3399</v>
      </c>
      <c r="D665" s="190" t="s">
        <v>51</v>
      </c>
      <c r="E665" s="210">
        <v>897.5</v>
      </c>
      <c r="F665" s="35">
        <v>41800</v>
      </c>
      <c r="G665" s="42">
        <v>897.5</v>
      </c>
      <c r="H665" s="18">
        <f t="shared" si="11"/>
        <v>0</v>
      </c>
      <c r="I665" s="621"/>
    </row>
    <row r="666" spans="1:9" x14ac:dyDescent="0.25">
      <c r="A666" s="187"/>
      <c r="B666" s="193" t="s">
        <v>1396</v>
      </c>
      <c r="C666" s="324" t="s">
        <v>3399</v>
      </c>
      <c r="D666" s="190" t="s">
        <v>130</v>
      </c>
      <c r="E666" s="210">
        <v>5361</v>
      </c>
      <c r="F666" s="35">
        <v>41804</v>
      </c>
      <c r="G666" s="42">
        <v>5361</v>
      </c>
      <c r="H666" s="18">
        <f t="shared" si="11"/>
        <v>0</v>
      </c>
      <c r="I666" s="621" t="s">
        <v>21</v>
      </c>
    </row>
    <row r="667" spans="1:9" x14ac:dyDescent="0.25">
      <c r="A667" s="187"/>
      <c r="B667" s="193" t="s">
        <v>1398</v>
      </c>
      <c r="C667" s="324" t="s">
        <v>3399</v>
      </c>
      <c r="D667" s="190" t="s">
        <v>188</v>
      </c>
      <c r="E667" s="210">
        <v>4570</v>
      </c>
      <c r="F667" s="35">
        <v>41800</v>
      </c>
      <c r="G667" s="42">
        <v>4570</v>
      </c>
      <c r="H667" s="18">
        <f t="shared" si="11"/>
        <v>0</v>
      </c>
      <c r="I667" s="621" t="s">
        <v>21</v>
      </c>
    </row>
    <row r="668" spans="1:9" x14ac:dyDescent="0.25">
      <c r="A668" s="192"/>
      <c r="B668" s="193" t="s">
        <v>1399</v>
      </c>
      <c r="C668" s="324" t="s">
        <v>3399</v>
      </c>
      <c r="D668" s="190" t="s">
        <v>366</v>
      </c>
      <c r="E668" s="210">
        <v>2322</v>
      </c>
      <c r="F668" s="35">
        <v>41800</v>
      </c>
      <c r="G668" s="42">
        <v>2322</v>
      </c>
      <c r="H668" s="18">
        <f t="shared" si="11"/>
        <v>0</v>
      </c>
      <c r="I668" s="621" t="s">
        <v>21</v>
      </c>
    </row>
    <row r="669" spans="1:9" x14ac:dyDescent="0.25">
      <c r="A669" s="192"/>
      <c r="B669" s="193" t="s">
        <v>1400</v>
      </c>
      <c r="C669" s="324" t="s">
        <v>3399</v>
      </c>
      <c r="D669" s="190" t="s">
        <v>68</v>
      </c>
      <c r="E669" s="210">
        <v>2887</v>
      </c>
      <c r="F669" s="35">
        <v>41800</v>
      </c>
      <c r="G669" s="42">
        <v>2887</v>
      </c>
      <c r="H669" s="18">
        <f t="shared" si="11"/>
        <v>0</v>
      </c>
      <c r="I669" s="621" t="s">
        <v>65</v>
      </c>
    </row>
    <row r="670" spans="1:9" x14ac:dyDescent="0.25">
      <c r="A670" s="192"/>
      <c r="B670" s="193" t="s">
        <v>1401</v>
      </c>
      <c r="C670" s="324" t="s">
        <v>3399</v>
      </c>
      <c r="D670" s="190" t="s">
        <v>22</v>
      </c>
      <c r="E670" s="210">
        <v>1689</v>
      </c>
      <c r="F670" s="35">
        <v>41800</v>
      </c>
      <c r="G670" s="42">
        <v>1689</v>
      </c>
      <c r="H670" s="18">
        <f t="shared" si="11"/>
        <v>0</v>
      </c>
      <c r="I670" s="621"/>
    </row>
    <row r="671" spans="1:9" x14ac:dyDescent="0.25">
      <c r="A671" s="192"/>
      <c r="B671" s="193" t="s">
        <v>1403</v>
      </c>
      <c r="C671" s="324" t="s">
        <v>3399</v>
      </c>
      <c r="D671" s="190" t="s">
        <v>3115</v>
      </c>
      <c r="E671" s="210">
        <v>15670</v>
      </c>
      <c r="F671" s="35">
        <v>41800</v>
      </c>
      <c r="G671" s="42">
        <v>15670</v>
      </c>
      <c r="H671" s="18">
        <f t="shared" si="11"/>
        <v>0</v>
      </c>
      <c r="I671" s="621" t="s">
        <v>65</v>
      </c>
    </row>
    <row r="672" spans="1:9" x14ac:dyDescent="0.25">
      <c r="A672" s="192"/>
      <c r="B672" s="193" t="s">
        <v>1405</v>
      </c>
      <c r="C672" s="324" t="s">
        <v>3399</v>
      </c>
      <c r="D672" s="196" t="s">
        <v>3108</v>
      </c>
      <c r="E672" s="215">
        <v>0</v>
      </c>
      <c r="F672" s="35"/>
      <c r="G672" s="42"/>
      <c r="H672" s="18">
        <f t="shared" si="11"/>
        <v>0</v>
      </c>
      <c r="I672" s="621" t="s">
        <v>3543</v>
      </c>
    </row>
    <row r="673" spans="1:9" x14ac:dyDescent="0.25">
      <c r="A673" s="192"/>
      <c r="B673" s="193" t="s">
        <v>1406</v>
      </c>
      <c r="C673" s="324" t="s">
        <v>3399</v>
      </c>
      <c r="D673" s="190" t="s">
        <v>74</v>
      </c>
      <c r="E673" s="210">
        <v>707</v>
      </c>
      <c r="F673" s="35">
        <v>41800</v>
      </c>
      <c r="G673" s="42">
        <v>707</v>
      </c>
      <c r="H673" s="18">
        <f t="shared" si="11"/>
        <v>0</v>
      </c>
      <c r="I673" s="621"/>
    </row>
    <row r="674" spans="1:9" x14ac:dyDescent="0.25">
      <c r="A674" s="192"/>
      <c r="B674" s="193" t="s">
        <v>1407</v>
      </c>
      <c r="C674" s="324" t="s">
        <v>3399</v>
      </c>
      <c r="D674" s="190" t="s">
        <v>180</v>
      </c>
      <c r="E674" s="210">
        <v>35661</v>
      </c>
      <c r="F674" s="45" t="s">
        <v>3544</v>
      </c>
      <c r="G674" s="42">
        <v>35661</v>
      </c>
      <c r="H674" s="18">
        <f t="shared" si="11"/>
        <v>0</v>
      </c>
      <c r="I674" s="621" t="s">
        <v>65</v>
      </c>
    </row>
    <row r="675" spans="1:9" x14ac:dyDescent="0.25">
      <c r="A675" s="192"/>
      <c r="B675" s="193" t="s">
        <v>1409</v>
      </c>
      <c r="C675" s="324" t="s">
        <v>3399</v>
      </c>
      <c r="D675" s="190" t="s">
        <v>64</v>
      </c>
      <c r="E675" s="210">
        <v>1443</v>
      </c>
      <c r="F675" s="35">
        <v>41800</v>
      </c>
      <c r="G675" s="42">
        <v>1443</v>
      </c>
      <c r="H675" s="18">
        <f t="shared" si="11"/>
        <v>0</v>
      </c>
      <c r="I675" s="621" t="s">
        <v>65</v>
      </c>
    </row>
    <row r="676" spans="1:9" x14ac:dyDescent="0.25">
      <c r="A676" s="192"/>
      <c r="B676" s="193" t="s">
        <v>1410</v>
      </c>
      <c r="C676" s="324" t="s">
        <v>3399</v>
      </c>
      <c r="D676" s="190" t="s">
        <v>3545</v>
      </c>
      <c r="E676" s="210">
        <v>19016</v>
      </c>
      <c r="F676" s="35">
        <v>41800</v>
      </c>
      <c r="G676" s="42">
        <v>19016</v>
      </c>
      <c r="H676" s="18">
        <f t="shared" si="11"/>
        <v>0</v>
      </c>
      <c r="I676" s="621" t="s">
        <v>12</v>
      </c>
    </row>
    <row r="677" spans="1:9" x14ac:dyDescent="0.25">
      <c r="A677" s="192"/>
      <c r="B677" s="193" t="s">
        <v>1411</v>
      </c>
      <c r="C677" s="324" t="s">
        <v>3399</v>
      </c>
      <c r="D677" s="190" t="s">
        <v>133</v>
      </c>
      <c r="E677" s="210">
        <v>35353</v>
      </c>
      <c r="F677" s="45" t="s">
        <v>3546</v>
      </c>
      <c r="G677" s="42">
        <v>35353</v>
      </c>
      <c r="H677" s="18">
        <f t="shared" si="11"/>
        <v>0</v>
      </c>
      <c r="I677" s="621"/>
    </row>
    <row r="678" spans="1:9" x14ac:dyDescent="0.25">
      <c r="A678" s="192"/>
      <c r="B678" s="193" t="s">
        <v>1413</v>
      </c>
      <c r="C678" s="324" t="s">
        <v>3399</v>
      </c>
      <c r="D678" s="190" t="s">
        <v>3547</v>
      </c>
      <c r="E678" s="210">
        <v>1205.7</v>
      </c>
      <c r="F678" s="38" t="s">
        <v>3548</v>
      </c>
      <c r="G678" s="42">
        <v>1205.7</v>
      </c>
      <c r="H678" s="18">
        <f t="shared" si="11"/>
        <v>0</v>
      </c>
      <c r="I678" s="621" t="s">
        <v>3421</v>
      </c>
    </row>
    <row r="679" spans="1:9" x14ac:dyDescent="0.25">
      <c r="A679" s="192"/>
      <c r="B679" s="193" t="s">
        <v>1414</v>
      </c>
      <c r="C679" s="324" t="s">
        <v>3399</v>
      </c>
      <c r="D679" s="190" t="s">
        <v>1607</v>
      </c>
      <c r="E679" s="210">
        <v>3745</v>
      </c>
      <c r="F679" s="35">
        <v>41800</v>
      </c>
      <c r="G679" s="42">
        <v>3745</v>
      </c>
      <c r="H679" s="18">
        <f t="shared" si="11"/>
        <v>0</v>
      </c>
      <c r="I679" s="621" t="s">
        <v>12</v>
      </c>
    </row>
    <row r="680" spans="1:9" x14ac:dyDescent="0.25">
      <c r="A680" s="192"/>
      <c r="B680" s="193" t="s">
        <v>1415</v>
      </c>
      <c r="C680" s="324" t="s">
        <v>3399</v>
      </c>
      <c r="D680" s="190" t="s">
        <v>769</v>
      </c>
      <c r="E680" s="210">
        <v>250</v>
      </c>
      <c r="F680" s="35">
        <v>41800</v>
      </c>
      <c r="G680" s="42">
        <v>250</v>
      </c>
      <c r="H680" s="18">
        <f t="shared" si="11"/>
        <v>0</v>
      </c>
      <c r="I680" s="621"/>
    </row>
    <row r="681" spans="1:9" x14ac:dyDescent="0.25">
      <c r="A681" s="192"/>
      <c r="B681" s="193" t="s">
        <v>1417</v>
      </c>
      <c r="C681" s="324" t="s">
        <v>3399</v>
      </c>
      <c r="D681" s="190" t="s">
        <v>152</v>
      </c>
      <c r="E681" s="210">
        <v>7744</v>
      </c>
      <c r="F681" s="35">
        <v>41800</v>
      </c>
      <c r="G681" s="42">
        <v>7744</v>
      </c>
      <c r="H681" s="18">
        <f t="shared" si="11"/>
        <v>0</v>
      </c>
      <c r="I681" s="621"/>
    </row>
    <row r="682" spans="1:9" x14ac:dyDescent="0.25">
      <c r="A682" s="192"/>
      <c r="B682" s="193" t="s">
        <v>1418</v>
      </c>
      <c r="C682" s="324" t="s">
        <v>3399</v>
      </c>
      <c r="D682" s="190" t="s">
        <v>163</v>
      </c>
      <c r="E682" s="210">
        <v>3250</v>
      </c>
      <c r="F682" s="35">
        <v>41800</v>
      </c>
      <c r="G682" s="42">
        <v>3250</v>
      </c>
      <c r="H682" s="18">
        <f t="shared" si="11"/>
        <v>0</v>
      </c>
      <c r="I682" s="621"/>
    </row>
    <row r="683" spans="1:9" x14ac:dyDescent="0.25">
      <c r="A683" s="192">
        <v>41801</v>
      </c>
      <c r="B683" s="193" t="s">
        <v>1419</v>
      </c>
      <c r="C683" s="324" t="s">
        <v>3399</v>
      </c>
      <c r="D683" s="190" t="s">
        <v>11</v>
      </c>
      <c r="E683" s="210">
        <v>20146</v>
      </c>
      <c r="F683" s="38">
        <v>41829</v>
      </c>
      <c r="G683" s="219">
        <v>20146</v>
      </c>
      <c r="H683" s="18">
        <f t="shared" si="11"/>
        <v>0</v>
      </c>
      <c r="I683" s="621"/>
    </row>
    <row r="684" spans="1:9" x14ac:dyDescent="0.25">
      <c r="A684" s="192"/>
      <c r="B684" s="193" t="s">
        <v>1421</v>
      </c>
      <c r="C684" s="324" t="s">
        <v>3399</v>
      </c>
      <c r="D684" s="190" t="s">
        <v>137</v>
      </c>
      <c r="E684" s="210">
        <v>3196</v>
      </c>
      <c r="F684" s="39" t="s">
        <v>3717</v>
      </c>
      <c r="G684" s="42">
        <v>3196</v>
      </c>
      <c r="H684" s="18">
        <f t="shared" si="11"/>
        <v>0</v>
      </c>
      <c r="I684" s="623"/>
    </row>
    <row r="685" spans="1:9" x14ac:dyDescent="0.25">
      <c r="A685" s="192"/>
      <c r="B685" s="193" t="s">
        <v>1422</v>
      </c>
      <c r="C685" s="324" t="s">
        <v>3399</v>
      </c>
      <c r="D685" s="190" t="s">
        <v>14</v>
      </c>
      <c r="E685" s="210">
        <v>5368.6</v>
      </c>
      <c r="F685" s="35">
        <v>41801</v>
      </c>
      <c r="G685" s="42">
        <v>5368.6</v>
      </c>
      <c r="H685" s="18">
        <f t="shared" si="11"/>
        <v>0</v>
      </c>
      <c r="I685" s="621" t="s">
        <v>27</v>
      </c>
    </row>
    <row r="686" spans="1:9" x14ac:dyDescent="0.25">
      <c r="A686" s="192"/>
      <c r="B686" s="193" t="s">
        <v>1424</v>
      </c>
      <c r="C686" s="324" t="s">
        <v>3399</v>
      </c>
      <c r="D686" s="190" t="s">
        <v>8</v>
      </c>
      <c r="E686" s="210">
        <v>42</v>
      </c>
      <c r="F686" s="35">
        <v>41801</v>
      </c>
      <c r="G686" s="42">
        <v>42</v>
      </c>
      <c r="H686" s="18">
        <f t="shared" si="11"/>
        <v>0</v>
      </c>
      <c r="I686" s="623"/>
    </row>
    <row r="687" spans="1:9" x14ac:dyDescent="0.25">
      <c r="A687" s="192"/>
      <c r="B687" s="193" t="s">
        <v>1425</v>
      </c>
      <c r="C687" s="324" t="s">
        <v>3399</v>
      </c>
      <c r="D687" s="190" t="s">
        <v>269</v>
      </c>
      <c r="E687" s="210">
        <v>10574</v>
      </c>
      <c r="F687" s="35">
        <v>41801</v>
      </c>
      <c r="G687" s="42">
        <v>10574</v>
      </c>
      <c r="H687" s="18">
        <f t="shared" si="11"/>
        <v>0</v>
      </c>
      <c r="I687" s="621"/>
    </row>
    <row r="688" spans="1:9" x14ac:dyDescent="0.25">
      <c r="A688" s="192"/>
      <c r="B688" s="193" t="s">
        <v>1426</v>
      </c>
      <c r="C688" s="324" t="s">
        <v>3399</v>
      </c>
      <c r="D688" s="190" t="s">
        <v>116</v>
      </c>
      <c r="E688" s="210">
        <v>4126</v>
      </c>
      <c r="F688" s="35">
        <v>41801</v>
      </c>
      <c r="G688" s="42">
        <v>4126</v>
      </c>
      <c r="H688" s="18">
        <f t="shared" si="11"/>
        <v>0</v>
      </c>
      <c r="I688" s="621"/>
    </row>
    <row r="689" spans="1:9" x14ac:dyDescent="0.25">
      <c r="A689" s="192"/>
      <c r="B689" s="193" t="s">
        <v>1427</v>
      </c>
      <c r="C689" s="324" t="s">
        <v>3399</v>
      </c>
      <c r="D689" s="190" t="s">
        <v>55</v>
      </c>
      <c r="E689" s="210">
        <v>5521</v>
      </c>
      <c r="F689" s="35">
        <v>41801</v>
      </c>
      <c r="G689" s="42">
        <v>5521</v>
      </c>
      <c r="H689" s="18">
        <f t="shared" si="11"/>
        <v>0</v>
      </c>
      <c r="I689" s="621"/>
    </row>
    <row r="690" spans="1:9" x14ac:dyDescent="0.25">
      <c r="A690" s="192"/>
      <c r="B690" s="193" t="s">
        <v>1428</v>
      </c>
      <c r="C690" s="324" t="s">
        <v>3399</v>
      </c>
      <c r="D690" s="190" t="s">
        <v>8</v>
      </c>
      <c r="E690" s="210">
        <v>1240</v>
      </c>
      <c r="F690" s="35">
        <v>41801</v>
      </c>
      <c r="G690" s="42">
        <v>1240</v>
      </c>
      <c r="H690" s="18">
        <f t="shared" si="11"/>
        <v>0</v>
      </c>
      <c r="I690" s="621"/>
    </row>
    <row r="691" spans="1:9" x14ac:dyDescent="0.25">
      <c r="A691" s="192"/>
      <c r="B691" s="193" t="s">
        <v>1429</v>
      </c>
      <c r="C691" s="324" t="s">
        <v>3399</v>
      </c>
      <c r="D691" s="190" t="s">
        <v>16</v>
      </c>
      <c r="E691" s="210">
        <v>233752</v>
      </c>
      <c r="F691" s="35">
        <v>41816</v>
      </c>
      <c r="G691" s="42">
        <v>233752</v>
      </c>
      <c r="H691" s="18">
        <f t="shared" si="11"/>
        <v>0</v>
      </c>
      <c r="I691" s="621"/>
    </row>
    <row r="692" spans="1:9" x14ac:dyDescent="0.25">
      <c r="A692" s="192"/>
      <c r="B692" s="193" t="s">
        <v>1430</v>
      </c>
      <c r="C692" s="324" t="s">
        <v>3399</v>
      </c>
      <c r="D692" s="190" t="s">
        <v>8</v>
      </c>
      <c r="E692" s="210">
        <v>89</v>
      </c>
      <c r="F692" s="35">
        <v>41801</v>
      </c>
      <c r="G692" s="42">
        <v>89</v>
      </c>
      <c r="H692" s="18">
        <f t="shared" si="11"/>
        <v>0</v>
      </c>
      <c r="I692" s="621"/>
    </row>
    <row r="693" spans="1:9" x14ac:dyDescent="0.25">
      <c r="A693" s="192"/>
      <c r="B693" s="193" t="s">
        <v>1431</v>
      </c>
      <c r="C693" s="324" t="s">
        <v>3399</v>
      </c>
      <c r="D693" s="190" t="s">
        <v>32</v>
      </c>
      <c r="E693" s="210">
        <v>2569</v>
      </c>
      <c r="F693" s="35">
        <v>41801</v>
      </c>
      <c r="G693" s="42">
        <v>2569</v>
      </c>
      <c r="H693" s="18">
        <f t="shared" si="11"/>
        <v>0</v>
      </c>
      <c r="I693" s="621" t="s">
        <v>30</v>
      </c>
    </row>
    <row r="694" spans="1:9" x14ac:dyDescent="0.25">
      <c r="A694" s="192"/>
      <c r="B694" s="193" t="s">
        <v>1432</v>
      </c>
      <c r="C694" s="324" t="s">
        <v>3399</v>
      </c>
      <c r="D694" s="190" t="s">
        <v>2409</v>
      </c>
      <c r="E694" s="210">
        <v>2441.5</v>
      </c>
      <c r="F694" s="39" t="s">
        <v>3719</v>
      </c>
      <c r="G694" s="42">
        <v>2441.5</v>
      </c>
      <c r="H694" s="18">
        <f t="shared" si="11"/>
        <v>0</v>
      </c>
      <c r="I694" s="621" t="s">
        <v>30</v>
      </c>
    </row>
    <row r="695" spans="1:9" x14ac:dyDescent="0.25">
      <c r="A695" s="192"/>
      <c r="B695" s="193" t="s">
        <v>1433</v>
      </c>
      <c r="C695" s="324" t="s">
        <v>3399</v>
      </c>
      <c r="D695" s="190" t="s">
        <v>57</v>
      </c>
      <c r="E695" s="210">
        <v>1060</v>
      </c>
      <c r="F695" s="35">
        <v>41801</v>
      </c>
      <c r="G695" s="42">
        <v>1060</v>
      </c>
      <c r="H695" s="18">
        <f t="shared" si="11"/>
        <v>0</v>
      </c>
      <c r="I695" s="621" t="s">
        <v>30</v>
      </c>
    </row>
    <row r="696" spans="1:9" x14ac:dyDescent="0.25">
      <c r="A696" s="192"/>
      <c r="B696" s="193" t="s">
        <v>1435</v>
      </c>
      <c r="C696" s="324" t="s">
        <v>3399</v>
      </c>
      <c r="D696" s="190" t="s">
        <v>183</v>
      </c>
      <c r="E696" s="210">
        <v>43509</v>
      </c>
      <c r="F696" s="35">
        <v>41801</v>
      </c>
      <c r="G696" s="42">
        <v>43509</v>
      </c>
      <c r="H696" s="18">
        <f t="shared" si="11"/>
        <v>0</v>
      </c>
      <c r="I696" s="621" t="s">
        <v>30</v>
      </c>
    </row>
    <row r="697" spans="1:9" x14ac:dyDescent="0.25">
      <c r="A697" s="192"/>
      <c r="B697" s="193" t="s">
        <v>1436</v>
      </c>
      <c r="C697" s="324" t="s">
        <v>3399</v>
      </c>
      <c r="D697" s="190" t="s">
        <v>47</v>
      </c>
      <c r="E697" s="210">
        <v>2652</v>
      </c>
      <c r="F697" s="35">
        <v>41801</v>
      </c>
      <c r="G697" s="42">
        <v>2652</v>
      </c>
      <c r="H697" s="18">
        <f t="shared" si="11"/>
        <v>0</v>
      </c>
      <c r="I697" s="621" t="s">
        <v>30</v>
      </c>
    </row>
    <row r="698" spans="1:9" x14ac:dyDescent="0.25">
      <c r="A698" s="192"/>
      <c r="B698" s="193" t="s">
        <v>1437</v>
      </c>
      <c r="C698" s="324" t="s">
        <v>3399</v>
      </c>
      <c r="D698" s="190" t="s">
        <v>3549</v>
      </c>
      <c r="E698" s="210">
        <v>32</v>
      </c>
      <c r="F698" s="35">
        <v>41801</v>
      </c>
      <c r="G698" s="42">
        <v>32</v>
      </c>
      <c r="H698" s="18">
        <f t="shared" si="11"/>
        <v>0</v>
      </c>
      <c r="I698" s="621"/>
    </row>
    <row r="699" spans="1:9" x14ac:dyDescent="0.25">
      <c r="A699" s="192"/>
      <c r="B699" s="193" t="s">
        <v>1438</v>
      </c>
      <c r="C699" s="324" t="s">
        <v>3399</v>
      </c>
      <c r="D699" s="190" t="s">
        <v>29</v>
      </c>
      <c r="E699" s="210">
        <v>4527</v>
      </c>
      <c r="F699" s="35">
        <v>41801</v>
      </c>
      <c r="G699" s="42">
        <v>4527</v>
      </c>
      <c r="H699" s="18">
        <f t="shared" si="11"/>
        <v>0</v>
      </c>
      <c r="I699" s="621" t="s">
        <v>30</v>
      </c>
    </row>
    <row r="700" spans="1:9" x14ac:dyDescent="0.25">
      <c r="A700" s="192"/>
      <c r="B700" s="193" t="s">
        <v>1439</v>
      </c>
      <c r="C700" s="324" t="s">
        <v>3399</v>
      </c>
      <c r="D700" s="190" t="s">
        <v>74</v>
      </c>
      <c r="E700" s="210">
        <v>289</v>
      </c>
      <c r="F700" s="35">
        <v>41801</v>
      </c>
      <c r="G700" s="42">
        <v>289</v>
      </c>
      <c r="H700" s="18">
        <f t="shared" si="11"/>
        <v>0</v>
      </c>
      <c r="I700" s="621"/>
    </row>
    <row r="701" spans="1:9" x14ac:dyDescent="0.25">
      <c r="A701" s="192"/>
      <c r="B701" s="193" t="s">
        <v>1440</v>
      </c>
      <c r="C701" s="324" t="s">
        <v>3399</v>
      </c>
      <c r="D701" s="190" t="s">
        <v>12</v>
      </c>
      <c r="E701" s="210">
        <v>19740</v>
      </c>
      <c r="F701" s="39" t="s">
        <v>3765</v>
      </c>
      <c r="G701" s="42">
        <v>19740</v>
      </c>
      <c r="H701" s="18">
        <f t="shared" si="11"/>
        <v>0</v>
      </c>
      <c r="I701" s="621"/>
    </row>
    <row r="702" spans="1:9" x14ac:dyDescent="0.25">
      <c r="A702" s="192"/>
      <c r="B702" s="193" t="s">
        <v>1441</v>
      </c>
      <c r="C702" s="324" t="s">
        <v>3399</v>
      </c>
      <c r="D702" s="190" t="s">
        <v>11</v>
      </c>
      <c r="E702" s="210">
        <v>40091</v>
      </c>
      <c r="F702" s="38">
        <v>41829</v>
      </c>
      <c r="G702" s="219">
        <v>40091</v>
      </c>
      <c r="H702" s="18">
        <f t="shared" si="11"/>
        <v>0</v>
      </c>
      <c r="I702" s="621" t="s">
        <v>65</v>
      </c>
    </row>
    <row r="703" spans="1:9" x14ac:dyDescent="0.25">
      <c r="A703" s="192"/>
      <c r="B703" s="193" t="s">
        <v>1442</v>
      </c>
      <c r="C703" s="324" t="s">
        <v>3399</v>
      </c>
      <c r="D703" s="190" t="s">
        <v>8</v>
      </c>
      <c r="E703" s="210">
        <v>720</v>
      </c>
      <c r="F703" s="35">
        <v>41801</v>
      </c>
      <c r="G703" s="42">
        <v>720</v>
      </c>
      <c r="H703" s="18">
        <f t="shared" si="11"/>
        <v>0</v>
      </c>
      <c r="I703" s="621"/>
    </row>
    <row r="704" spans="1:9" x14ac:dyDescent="0.25">
      <c r="A704" s="192"/>
      <c r="B704" s="193" t="s">
        <v>1444</v>
      </c>
      <c r="C704" s="324" t="s">
        <v>3399</v>
      </c>
      <c r="D704" s="190" t="s">
        <v>186</v>
      </c>
      <c r="E704" s="210">
        <v>3312</v>
      </c>
      <c r="F704" s="35">
        <v>41801</v>
      </c>
      <c r="G704" s="42">
        <v>3312</v>
      </c>
      <c r="H704" s="18">
        <f t="shared" si="11"/>
        <v>0</v>
      </c>
      <c r="I704" s="621" t="s">
        <v>21</v>
      </c>
    </row>
    <row r="705" spans="1:9" x14ac:dyDescent="0.25">
      <c r="A705" s="192"/>
      <c r="B705" s="193" t="s">
        <v>1445</v>
      </c>
      <c r="C705" s="324" t="s">
        <v>3399</v>
      </c>
      <c r="D705" s="190" t="s">
        <v>47</v>
      </c>
      <c r="E705" s="210">
        <v>40</v>
      </c>
      <c r="F705" s="35">
        <v>41801</v>
      </c>
      <c r="G705" s="42">
        <v>40</v>
      </c>
      <c r="H705" s="18">
        <f t="shared" si="11"/>
        <v>0</v>
      </c>
      <c r="I705" s="621" t="s">
        <v>30</v>
      </c>
    </row>
    <row r="706" spans="1:9" x14ac:dyDescent="0.25">
      <c r="A706" s="192"/>
      <c r="B706" s="193" t="s">
        <v>1446</v>
      </c>
      <c r="C706" s="324" t="s">
        <v>3399</v>
      </c>
      <c r="D706" s="190" t="s">
        <v>48</v>
      </c>
      <c r="E706" s="210">
        <v>374</v>
      </c>
      <c r="F706" s="35">
        <v>41801</v>
      </c>
      <c r="G706" s="42">
        <v>374</v>
      </c>
      <c r="H706" s="18">
        <f t="shared" si="11"/>
        <v>0</v>
      </c>
      <c r="I706" s="621" t="s">
        <v>12</v>
      </c>
    </row>
    <row r="707" spans="1:9" x14ac:dyDescent="0.25">
      <c r="A707" s="192"/>
      <c r="B707" s="193" t="s">
        <v>1447</v>
      </c>
      <c r="C707" s="324" t="s">
        <v>3399</v>
      </c>
      <c r="D707" s="190" t="s">
        <v>62</v>
      </c>
      <c r="E707" s="210">
        <v>22775</v>
      </c>
      <c r="F707" s="35">
        <v>41801</v>
      </c>
      <c r="G707" s="42">
        <v>22775</v>
      </c>
      <c r="H707" s="18">
        <f t="shared" si="11"/>
        <v>0</v>
      </c>
      <c r="I707" s="621"/>
    </row>
    <row r="708" spans="1:9" x14ac:dyDescent="0.25">
      <c r="A708" s="192"/>
      <c r="B708" s="193" t="s">
        <v>1448</v>
      </c>
      <c r="C708" s="324" t="s">
        <v>3399</v>
      </c>
      <c r="D708" s="190" t="s">
        <v>136</v>
      </c>
      <c r="E708" s="210">
        <v>359</v>
      </c>
      <c r="F708" s="35">
        <v>41801</v>
      </c>
      <c r="G708" s="42">
        <v>359</v>
      </c>
      <c r="H708" s="18">
        <f t="shared" si="11"/>
        <v>0</v>
      </c>
      <c r="I708" s="621"/>
    </row>
    <row r="709" spans="1:9" x14ac:dyDescent="0.25">
      <c r="A709" s="192"/>
      <c r="B709" s="193" t="s">
        <v>1449</v>
      </c>
      <c r="C709" s="324" t="s">
        <v>3399</v>
      </c>
      <c r="D709" s="190" t="s">
        <v>3550</v>
      </c>
      <c r="E709" s="210">
        <v>1608</v>
      </c>
      <c r="F709" s="35">
        <v>41801</v>
      </c>
      <c r="G709" s="42">
        <v>1608</v>
      </c>
      <c r="H709" s="18">
        <f t="shared" si="11"/>
        <v>0</v>
      </c>
      <c r="I709" s="621" t="s">
        <v>12</v>
      </c>
    </row>
    <row r="710" spans="1:9" x14ac:dyDescent="0.25">
      <c r="A710" s="192"/>
      <c r="B710" s="193" t="s">
        <v>1451</v>
      </c>
      <c r="C710" s="324" t="s">
        <v>3399</v>
      </c>
      <c r="D710" s="190" t="s">
        <v>52</v>
      </c>
      <c r="E710" s="210">
        <v>2793</v>
      </c>
      <c r="F710" s="35">
        <v>41801</v>
      </c>
      <c r="G710" s="42">
        <v>2793</v>
      </c>
      <c r="H710" s="18">
        <f t="shared" si="11"/>
        <v>0</v>
      </c>
      <c r="I710" s="621" t="s">
        <v>12</v>
      </c>
    </row>
    <row r="711" spans="1:9" x14ac:dyDescent="0.25">
      <c r="A711" s="192"/>
      <c r="B711" s="193" t="s">
        <v>1453</v>
      </c>
      <c r="C711" s="324" t="s">
        <v>3399</v>
      </c>
      <c r="D711" s="190" t="s">
        <v>2519</v>
      </c>
      <c r="E711" s="210">
        <v>2555</v>
      </c>
      <c r="F711" s="35">
        <v>41801</v>
      </c>
      <c r="G711" s="42">
        <v>2555</v>
      </c>
      <c r="H711" s="18">
        <f t="shared" ref="H711:H774" si="12">E711-G711</f>
        <v>0</v>
      </c>
      <c r="I711" s="621" t="s">
        <v>65</v>
      </c>
    </row>
    <row r="712" spans="1:9" x14ac:dyDescent="0.25">
      <c r="A712" s="192"/>
      <c r="B712" s="193" t="s">
        <v>1454</v>
      </c>
      <c r="C712" s="324" t="s">
        <v>3399</v>
      </c>
      <c r="D712" s="190" t="s">
        <v>68</v>
      </c>
      <c r="E712" s="210">
        <v>2566</v>
      </c>
      <c r="F712" s="35">
        <v>41801</v>
      </c>
      <c r="G712" s="42">
        <v>2566</v>
      </c>
      <c r="H712" s="18">
        <f t="shared" si="12"/>
        <v>0</v>
      </c>
      <c r="I712" s="621" t="s">
        <v>65</v>
      </c>
    </row>
    <row r="713" spans="1:9" x14ac:dyDescent="0.25">
      <c r="A713" s="192"/>
      <c r="B713" s="193" t="s">
        <v>1455</v>
      </c>
      <c r="C713" s="324" t="s">
        <v>3399</v>
      </c>
      <c r="D713" s="190" t="s">
        <v>34</v>
      </c>
      <c r="E713" s="210">
        <v>2303</v>
      </c>
      <c r="F713" s="39" t="s">
        <v>3720</v>
      </c>
      <c r="G713" s="42">
        <v>2303</v>
      </c>
      <c r="H713" s="18">
        <f t="shared" si="12"/>
        <v>0</v>
      </c>
      <c r="I713" s="621" t="s">
        <v>30</v>
      </c>
    </row>
    <row r="714" spans="1:9" x14ac:dyDescent="0.25">
      <c r="A714" s="192"/>
      <c r="B714" s="193" t="s">
        <v>1456</v>
      </c>
      <c r="C714" s="324" t="s">
        <v>3399</v>
      </c>
      <c r="D714" s="190" t="s">
        <v>35</v>
      </c>
      <c r="E714" s="210">
        <v>1636</v>
      </c>
      <c r="F714" s="35">
        <v>41801</v>
      </c>
      <c r="G714" s="42">
        <v>1636</v>
      </c>
      <c r="H714" s="18">
        <f t="shared" si="12"/>
        <v>0</v>
      </c>
      <c r="I714" s="621" t="s">
        <v>30</v>
      </c>
    </row>
    <row r="715" spans="1:9" x14ac:dyDescent="0.25">
      <c r="A715" s="192"/>
      <c r="B715" s="193" t="s">
        <v>1457</v>
      </c>
      <c r="C715" s="324" t="s">
        <v>3399</v>
      </c>
      <c r="D715" s="190" t="s">
        <v>1778</v>
      </c>
      <c r="E715" s="210">
        <v>987</v>
      </c>
      <c r="F715" s="35">
        <v>41801</v>
      </c>
      <c r="G715" s="42">
        <v>987</v>
      </c>
      <c r="H715" s="18">
        <f t="shared" si="12"/>
        <v>0</v>
      </c>
      <c r="I715" s="621" t="s">
        <v>30</v>
      </c>
    </row>
    <row r="716" spans="1:9" x14ac:dyDescent="0.25">
      <c r="A716" s="192"/>
      <c r="B716" s="193" t="s">
        <v>1458</v>
      </c>
      <c r="C716" s="324" t="s">
        <v>3399</v>
      </c>
      <c r="D716" s="190" t="s">
        <v>215</v>
      </c>
      <c r="E716" s="210">
        <v>3460</v>
      </c>
      <c r="F716" s="35">
        <v>41801</v>
      </c>
      <c r="G716" s="42">
        <v>3460</v>
      </c>
      <c r="H716" s="18">
        <f t="shared" si="12"/>
        <v>0</v>
      </c>
      <c r="I716" s="621"/>
    </row>
    <row r="717" spans="1:9" x14ac:dyDescent="0.25">
      <c r="A717" s="192"/>
      <c r="B717" s="193" t="s">
        <v>1459</v>
      </c>
      <c r="C717" s="324" t="s">
        <v>3399</v>
      </c>
      <c r="D717" s="190" t="s">
        <v>51</v>
      </c>
      <c r="E717" s="210">
        <v>2493</v>
      </c>
      <c r="F717" s="39" t="s">
        <v>3769</v>
      </c>
      <c r="G717" s="42">
        <v>2493</v>
      </c>
      <c r="H717" s="18">
        <f t="shared" si="12"/>
        <v>0</v>
      </c>
      <c r="I717" s="621" t="s">
        <v>12</v>
      </c>
    </row>
    <row r="718" spans="1:9" x14ac:dyDescent="0.25">
      <c r="A718" s="192"/>
      <c r="B718" s="193" t="s">
        <v>1460</v>
      </c>
      <c r="C718" s="324" t="s">
        <v>3399</v>
      </c>
      <c r="D718" s="190" t="s">
        <v>76</v>
      </c>
      <c r="E718" s="210">
        <v>2912</v>
      </c>
      <c r="F718" s="35">
        <v>41801</v>
      </c>
      <c r="G718" s="42">
        <v>2912</v>
      </c>
      <c r="H718" s="18">
        <f t="shared" si="12"/>
        <v>0</v>
      </c>
      <c r="I718" s="621"/>
    </row>
    <row r="719" spans="1:9" x14ac:dyDescent="0.25">
      <c r="A719" s="192"/>
      <c r="B719" s="193" t="s">
        <v>1461</v>
      </c>
      <c r="C719" s="324" t="s">
        <v>3399</v>
      </c>
      <c r="D719" s="190" t="s">
        <v>237</v>
      </c>
      <c r="E719" s="210">
        <v>5629</v>
      </c>
      <c r="F719" s="35">
        <v>41801</v>
      </c>
      <c r="G719" s="42">
        <v>5629</v>
      </c>
      <c r="H719" s="18">
        <f t="shared" si="12"/>
        <v>0</v>
      </c>
      <c r="I719" s="621" t="s">
        <v>21</v>
      </c>
    </row>
    <row r="720" spans="1:9" x14ac:dyDescent="0.25">
      <c r="A720" s="192"/>
      <c r="B720" s="193" t="s">
        <v>1463</v>
      </c>
      <c r="C720" s="324" t="s">
        <v>3399</v>
      </c>
      <c r="D720" s="190" t="s">
        <v>18</v>
      </c>
      <c r="E720" s="210">
        <v>710</v>
      </c>
      <c r="F720" s="35">
        <v>41801</v>
      </c>
      <c r="G720" s="42">
        <v>710</v>
      </c>
      <c r="H720" s="18">
        <f t="shared" si="12"/>
        <v>0</v>
      </c>
      <c r="I720" s="621"/>
    </row>
    <row r="721" spans="1:9" x14ac:dyDescent="0.25">
      <c r="A721" s="192"/>
      <c r="B721" s="193" t="s">
        <v>1465</v>
      </c>
      <c r="C721" s="324" t="s">
        <v>3399</v>
      </c>
      <c r="D721" s="190" t="s">
        <v>287</v>
      </c>
      <c r="E721" s="210">
        <v>3014</v>
      </c>
      <c r="F721" s="35">
        <v>41801</v>
      </c>
      <c r="G721" s="42">
        <v>3014</v>
      </c>
      <c r="H721" s="18">
        <f t="shared" si="12"/>
        <v>0</v>
      </c>
      <c r="I721" s="621"/>
    </row>
    <row r="722" spans="1:9" x14ac:dyDescent="0.25">
      <c r="A722" s="192"/>
      <c r="B722" s="193" t="s">
        <v>1466</v>
      </c>
      <c r="C722" s="324" t="s">
        <v>3399</v>
      </c>
      <c r="D722" s="190" t="s">
        <v>133</v>
      </c>
      <c r="E722" s="210">
        <v>33210</v>
      </c>
      <c r="F722" s="35">
        <v>41801</v>
      </c>
      <c r="G722" s="42">
        <v>33210</v>
      </c>
      <c r="H722" s="18">
        <f t="shared" si="12"/>
        <v>0</v>
      </c>
      <c r="I722" s="621"/>
    </row>
    <row r="723" spans="1:9" x14ac:dyDescent="0.25">
      <c r="A723" s="192"/>
      <c r="B723" s="193" t="s">
        <v>1467</v>
      </c>
      <c r="C723" s="324" t="s">
        <v>3399</v>
      </c>
      <c r="D723" s="190" t="s">
        <v>130</v>
      </c>
      <c r="E723" s="210">
        <v>3488</v>
      </c>
      <c r="F723" s="35">
        <v>41804</v>
      </c>
      <c r="G723" s="42">
        <v>3488</v>
      </c>
      <c r="H723" s="18">
        <f t="shared" si="12"/>
        <v>0</v>
      </c>
      <c r="I723" s="621" t="s">
        <v>21</v>
      </c>
    </row>
    <row r="724" spans="1:9" x14ac:dyDescent="0.25">
      <c r="A724" s="192"/>
      <c r="B724" s="193" t="s">
        <v>1468</v>
      </c>
      <c r="C724" s="324" t="s">
        <v>3399</v>
      </c>
      <c r="D724" s="190" t="s">
        <v>260</v>
      </c>
      <c r="E724" s="210">
        <v>1192</v>
      </c>
      <c r="F724" s="35">
        <v>41801</v>
      </c>
      <c r="G724" s="42">
        <v>1192</v>
      </c>
      <c r="H724" s="18">
        <f t="shared" si="12"/>
        <v>0</v>
      </c>
      <c r="I724" s="621"/>
    </row>
    <row r="725" spans="1:9" x14ac:dyDescent="0.25">
      <c r="A725" s="192"/>
      <c r="B725" s="193" t="s">
        <v>1469</v>
      </c>
      <c r="C725" s="324" t="s">
        <v>3399</v>
      </c>
      <c r="D725" s="190" t="s">
        <v>188</v>
      </c>
      <c r="E725" s="210">
        <v>6080</v>
      </c>
      <c r="F725" s="35">
        <v>41801</v>
      </c>
      <c r="G725" s="42">
        <v>6080</v>
      </c>
      <c r="H725" s="18">
        <f t="shared" si="12"/>
        <v>0</v>
      </c>
      <c r="I725" s="621" t="s">
        <v>21</v>
      </c>
    </row>
    <row r="726" spans="1:9" x14ac:dyDescent="0.25">
      <c r="A726" s="192"/>
      <c r="B726" s="193" t="s">
        <v>1470</v>
      </c>
      <c r="C726" s="324" t="s">
        <v>3399</v>
      </c>
      <c r="D726" s="190" t="s">
        <v>130</v>
      </c>
      <c r="E726" s="210">
        <v>4692</v>
      </c>
      <c r="F726" s="35">
        <v>41775</v>
      </c>
      <c r="G726" s="42">
        <v>4692</v>
      </c>
      <c r="H726" s="18">
        <f t="shared" si="12"/>
        <v>0</v>
      </c>
      <c r="I726" s="621" t="s">
        <v>21</v>
      </c>
    </row>
    <row r="727" spans="1:9" x14ac:dyDescent="0.25">
      <c r="A727" s="192"/>
      <c r="B727" s="193" t="s">
        <v>1471</v>
      </c>
      <c r="C727" s="324" t="s">
        <v>3399</v>
      </c>
      <c r="D727" s="190" t="s">
        <v>8</v>
      </c>
      <c r="E727" s="210">
        <v>220</v>
      </c>
      <c r="F727" s="35">
        <v>41801</v>
      </c>
      <c r="G727" s="42">
        <v>220</v>
      </c>
      <c r="H727" s="18">
        <f t="shared" si="12"/>
        <v>0</v>
      </c>
      <c r="I727" s="621"/>
    </row>
    <row r="728" spans="1:9" x14ac:dyDescent="0.25">
      <c r="A728" s="192"/>
      <c r="B728" s="193" t="s">
        <v>1472</v>
      </c>
      <c r="C728" s="324" t="s">
        <v>3399</v>
      </c>
      <c r="D728" s="190" t="s">
        <v>137</v>
      </c>
      <c r="E728" s="210">
        <v>7772.5</v>
      </c>
      <c r="F728" s="35">
        <v>41801</v>
      </c>
      <c r="G728" s="42">
        <v>7772.5</v>
      </c>
      <c r="H728" s="18">
        <f t="shared" si="12"/>
        <v>0</v>
      </c>
      <c r="I728" s="621" t="s">
        <v>21</v>
      </c>
    </row>
    <row r="729" spans="1:9" x14ac:dyDescent="0.25">
      <c r="A729" s="192"/>
      <c r="B729" s="193" t="s">
        <v>1473</v>
      </c>
      <c r="C729" s="324" t="s">
        <v>3399</v>
      </c>
      <c r="D729" s="190" t="s">
        <v>60</v>
      </c>
      <c r="E729" s="210">
        <v>4404.5</v>
      </c>
      <c r="F729" s="38" t="s">
        <v>3551</v>
      </c>
      <c r="G729" s="42">
        <v>4404.5</v>
      </c>
      <c r="H729" s="18">
        <f t="shared" si="12"/>
        <v>0</v>
      </c>
      <c r="I729" s="621"/>
    </row>
    <row r="730" spans="1:9" x14ac:dyDescent="0.25">
      <c r="A730" s="192"/>
      <c r="B730" s="193" t="s">
        <v>1475</v>
      </c>
      <c r="C730" s="324" t="s">
        <v>3399</v>
      </c>
      <c r="D730" s="190" t="s">
        <v>8</v>
      </c>
      <c r="E730" s="210">
        <v>1164</v>
      </c>
      <c r="F730" s="35">
        <v>41801</v>
      </c>
      <c r="G730" s="42">
        <v>1164</v>
      </c>
      <c r="H730" s="18">
        <f t="shared" si="12"/>
        <v>0</v>
      </c>
      <c r="I730" s="621"/>
    </row>
    <row r="731" spans="1:9" x14ac:dyDescent="0.25">
      <c r="A731" s="192"/>
      <c r="B731" s="193" t="s">
        <v>1477</v>
      </c>
      <c r="C731" s="324" t="s">
        <v>3399</v>
      </c>
      <c r="D731" s="190" t="s">
        <v>8</v>
      </c>
      <c r="E731" s="210">
        <v>274</v>
      </c>
      <c r="F731" s="35">
        <v>41801</v>
      </c>
      <c r="G731" s="42">
        <v>274</v>
      </c>
      <c r="H731" s="18">
        <f t="shared" si="12"/>
        <v>0</v>
      </c>
      <c r="I731" s="621"/>
    </row>
    <row r="732" spans="1:9" x14ac:dyDescent="0.25">
      <c r="A732" s="192"/>
      <c r="B732" s="193" t="s">
        <v>1478</v>
      </c>
      <c r="C732" s="324" t="s">
        <v>3399</v>
      </c>
      <c r="D732" s="190" t="s">
        <v>99</v>
      </c>
      <c r="E732" s="210">
        <v>898</v>
      </c>
      <c r="F732" s="35">
        <v>41802</v>
      </c>
      <c r="G732" s="42">
        <v>898</v>
      </c>
      <c r="H732" s="18">
        <f t="shared" si="12"/>
        <v>0</v>
      </c>
      <c r="I732" s="621" t="s">
        <v>27</v>
      </c>
    </row>
    <row r="733" spans="1:9" x14ac:dyDescent="0.25">
      <c r="A733" s="192"/>
      <c r="B733" s="193" t="s">
        <v>1479</v>
      </c>
      <c r="C733" s="324" t="s">
        <v>3399</v>
      </c>
      <c r="D733" s="190" t="s">
        <v>299</v>
      </c>
      <c r="E733" s="210">
        <v>5038</v>
      </c>
      <c r="F733" s="35">
        <v>41801</v>
      </c>
      <c r="G733" s="42">
        <v>5038</v>
      </c>
      <c r="H733" s="18">
        <f t="shared" si="12"/>
        <v>0</v>
      </c>
      <c r="I733" s="621"/>
    </row>
    <row r="734" spans="1:9" x14ac:dyDescent="0.25">
      <c r="A734" s="192"/>
      <c r="B734" s="193" t="s">
        <v>1480</v>
      </c>
      <c r="C734" s="324" t="s">
        <v>3399</v>
      </c>
      <c r="D734" s="190" t="s">
        <v>299</v>
      </c>
      <c r="E734" s="210">
        <v>118</v>
      </c>
      <c r="F734" s="35">
        <v>41801</v>
      </c>
      <c r="G734" s="42">
        <v>118</v>
      </c>
      <c r="H734" s="18">
        <f t="shared" si="12"/>
        <v>0</v>
      </c>
      <c r="I734" s="621"/>
    </row>
    <row r="735" spans="1:9" x14ac:dyDescent="0.25">
      <c r="A735" s="192"/>
      <c r="B735" s="193" t="s">
        <v>1481</v>
      </c>
      <c r="C735" s="324" t="s">
        <v>3399</v>
      </c>
      <c r="D735" s="190" t="s">
        <v>85</v>
      </c>
      <c r="E735" s="210">
        <v>7210</v>
      </c>
      <c r="F735" s="35">
        <v>41802</v>
      </c>
      <c r="G735" s="42">
        <v>7210</v>
      </c>
      <c r="H735" s="18">
        <f t="shared" si="12"/>
        <v>0</v>
      </c>
      <c r="I735" s="621" t="s">
        <v>27</v>
      </c>
    </row>
    <row r="736" spans="1:9" x14ac:dyDescent="0.25">
      <c r="A736" s="192"/>
      <c r="B736" s="193" t="s">
        <v>1482</v>
      </c>
      <c r="C736" s="324" t="s">
        <v>3399</v>
      </c>
      <c r="D736" s="190" t="s">
        <v>149</v>
      </c>
      <c r="E736" s="210">
        <v>14847</v>
      </c>
      <c r="F736" s="35">
        <v>41804</v>
      </c>
      <c r="G736" s="42">
        <v>14847</v>
      </c>
      <c r="H736" s="18">
        <f t="shared" si="12"/>
        <v>0</v>
      </c>
      <c r="I736" s="621" t="s">
        <v>27</v>
      </c>
    </row>
    <row r="737" spans="1:9" x14ac:dyDescent="0.25">
      <c r="A737" s="192"/>
      <c r="B737" s="193" t="s">
        <v>1483</v>
      </c>
      <c r="C737" s="324" t="s">
        <v>3399</v>
      </c>
      <c r="D737" s="190" t="s">
        <v>27</v>
      </c>
      <c r="E737" s="210">
        <v>7178</v>
      </c>
      <c r="F737" s="35">
        <v>41802</v>
      </c>
      <c r="G737" s="42">
        <v>7178</v>
      </c>
      <c r="H737" s="18">
        <f t="shared" si="12"/>
        <v>0</v>
      </c>
      <c r="I737" s="621" t="s">
        <v>27</v>
      </c>
    </row>
    <row r="738" spans="1:9" x14ac:dyDescent="0.25">
      <c r="A738" s="192"/>
      <c r="B738" s="193" t="s">
        <v>1485</v>
      </c>
      <c r="C738" s="324" t="s">
        <v>3399</v>
      </c>
      <c r="D738" s="190" t="s">
        <v>544</v>
      </c>
      <c r="E738" s="210">
        <v>3556</v>
      </c>
      <c r="F738" s="35">
        <v>41802</v>
      </c>
      <c r="G738" s="42">
        <v>3556</v>
      </c>
      <c r="H738" s="18">
        <f t="shared" si="12"/>
        <v>0</v>
      </c>
      <c r="I738" s="621" t="s">
        <v>27</v>
      </c>
    </row>
    <row r="739" spans="1:9" x14ac:dyDescent="0.25">
      <c r="A739" s="192"/>
      <c r="B739" s="193" t="s">
        <v>1487</v>
      </c>
      <c r="C739" s="324" t="s">
        <v>3399</v>
      </c>
      <c r="D739" s="190" t="s">
        <v>310</v>
      </c>
      <c r="E739" s="210">
        <v>62440</v>
      </c>
      <c r="F739" s="304" t="s">
        <v>3698</v>
      </c>
      <c r="G739" s="219">
        <v>62440</v>
      </c>
      <c r="H739" s="18">
        <f t="shared" si="12"/>
        <v>0</v>
      </c>
      <c r="I739" s="621" t="s">
        <v>27</v>
      </c>
    </row>
    <row r="740" spans="1:9" x14ac:dyDescent="0.25">
      <c r="A740" s="192"/>
      <c r="B740" s="193" t="s">
        <v>1488</v>
      </c>
      <c r="C740" s="324" t="s">
        <v>3399</v>
      </c>
      <c r="D740" s="190" t="s">
        <v>244</v>
      </c>
      <c r="E740" s="210">
        <v>20232</v>
      </c>
      <c r="F740" s="304" t="s">
        <v>3552</v>
      </c>
      <c r="G740" s="42">
        <v>20232</v>
      </c>
      <c r="H740" s="18">
        <f t="shared" si="12"/>
        <v>0</v>
      </c>
      <c r="I740" s="621" t="s">
        <v>27</v>
      </c>
    </row>
    <row r="741" spans="1:9" x14ac:dyDescent="0.25">
      <c r="A741" s="192"/>
      <c r="B741" s="193" t="s">
        <v>1489</v>
      </c>
      <c r="C741" s="324" t="s">
        <v>3399</v>
      </c>
      <c r="D741" s="196" t="s">
        <v>3108</v>
      </c>
      <c r="E741" s="215">
        <v>0</v>
      </c>
      <c r="F741" s="35"/>
      <c r="G741" s="42"/>
      <c r="H741" s="18">
        <f t="shared" si="12"/>
        <v>0</v>
      </c>
      <c r="I741" s="621" t="s">
        <v>512</v>
      </c>
    </row>
    <row r="742" spans="1:9" x14ac:dyDescent="0.25">
      <c r="A742" s="192"/>
      <c r="B742" s="193" t="s">
        <v>1492</v>
      </c>
      <c r="C742" s="324" t="s">
        <v>3399</v>
      </c>
      <c r="D742" s="190" t="s">
        <v>3553</v>
      </c>
      <c r="E742" s="210">
        <v>4637</v>
      </c>
      <c r="F742" s="35">
        <v>41802</v>
      </c>
      <c r="G742" s="42">
        <v>4637</v>
      </c>
      <c r="H742" s="18">
        <f t="shared" si="12"/>
        <v>0</v>
      </c>
      <c r="I742" s="621" t="s">
        <v>27</v>
      </c>
    </row>
    <row r="743" spans="1:9" x14ac:dyDescent="0.25">
      <c r="A743" s="192"/>
      <c r="B743" s="193" t="s">
        <v>1493</v>
      </c>
      <c r="C743" s="324" t="s">
        <v>3399</v>
      </c>
      <c r="D743" s="190" t="s">
        <v>346</v>
      </c>
      <c r="E743" s="210">
        <v>2705</v>
      </c>
      <c r="F743" s="35">
        <v>41802</v>
      </c>
      <c r="G743" s="42">
        <v>2705</v>
      </c>
      <c r="H743" s="18">
        <f t="shared" si="12"/>
        <v>0</v>
      </c>
      <c r="I743" s="621" t="s">
        <v>27</v>
      </c>
    </row>
    <row r="744" spans="1:9" x14ac:dyDescent="0.25">
      <c r="A744" s="192"/>
      <c r="B744" s="193" t="s">
        <v>1494</v>
      </c>
      <c r="C744" s="324" t="s">
        <v>3399</v>
      </c>
      <c r="D744" s="190" t="s">
        <v>88</v>
      </c>
      <c r="E744" s="210">
        <v>5175</v>
      </c>
      <c r="F744" s="35">
        <v>41802</v>
      </c>
      <c r="G744" s="42">
        <v>5175</v>
      </c>
      <c r="H744" s="18">
        <f t="shared" si="12"/>
        <v>0</v>
      </c>
      <c r="I744" s="621" t="s">
        <v>27</v>
      </c>
    </row>
    <row r="745" spans="1:9" x14ac:dyDescent="0.25">
      <c r="A745" s="192"/>
      <c r="B745" s="193" t="s">
        <v>1495</v>
      </c>
      <c r="C745" s="324" t="s">
        <v>3399</v>
      </c>
      <c r="D745" s="190" t="s">
        <v>633</v>
      </c>
      <c r="E745" s="210">
        <v>9750</v>
      </c>
      <c r="F745" s="35">
        <v>41802</v>
      </c>
      <c r="G745" s="42">
        <v>9750</v>
      </c>
      <c r="H745" s="18">
        <f t="shared" si="12"/>
        <v>0</v>
      </c>
      <c r="I745" s="621" t="s">
        <v>27</v>
      </c>
    </row>
    <row r="746" spans="1:9" x14ac:dyDescent="0.25">
      <c r="A746" s="192"/>
      <c r="B746" s="193" t="s">
        <v>1496</v>
      </c>
      <c r="C746" s="324" t="s">
        <v>3399</v>
      </c>
      <c r="D746" s="190" t="s">
        <v>3554</v>
      </c>
      <c r="E746" s="210">
        <v>2538</v>
      </c>
      <c r="F746" s="35">
        <v>41802</v>
      </c>
      <c r="G746" s="42">
        <v>2538</v>
      </c>
      <c r="H746" s="18">
        <f t="shared" si="12"/>
        <v>0</v>
      </c>
      <c r="I746" s="621" t="s">
        <v>27</v>
      </c>
    </row>
    <row r="747" spans="1:9" x14ac:dyDescent="0.25">
      <c r="A747" s="192"/>
      <c r="B747" s="193" t="s">
        <v>1498</v>
      </c>
      <c r="C747" s="324" t="s">
        <v>3399</v>
      </c>
      <c r="D747" s="190" t="s">
        <v>304</v>
      </c>
      <c r="E747" s="210">
        <v>17692</v>
      </c>
      <c r="F747" s="35">
        <v>41802</v>
      </c>
      <c r="G747" s="42">
        <v>17692</v>
      </c>
      <c r="H747" s="18">
        <f t="shared" si="12"/>
        <v>0</v>
      </c>
      <c r="I747" s="621" t="s">
        <v>217</v>
      </c>
    </row>
    <row r="748" spans="1:9" x14ac:dyDescent="0.25">
      <c r="A748" s="192"/>
      <c r="B748" s="193" t="s">
        <v>1499</v>
      </c>
      <c r="C748" s="324" t="s">
        <v>3399</v>
      </c>
      <c r="D748" s="190" t="s">
        <v>8</v>
      </c>
      <c r="E748" s="210">
        <v>497</v>
      </c>
      <c r="F748" s="35">
        <v>41801</v>
      </c>
      <c r="G748" s="42">
        <v>497</v>
      </c>
      <c r="H748" s="18">
        <f t="shared" si="12"/>
        <v>0</v>
      </c>
      <c r="I748" s="621"/>
    </row>
    <row r="749" spans="1:9" x14ac:dyDescent="0.25">
      <c r="A749" s="192"/>
      <c r="B749" s="193" t="s">
        <v>1501</v>
      </c>
      <c r="C749" s="324" t="s">
        <v>3399</v>
      </c>
      <c r="D749" s="190" t="s">
        <v>560</v>
      </c>
      <c r="E749" s="210">
        <v>5556</v>
      </c>
      <c r="F749" s="35">
        <v>41802</v>
      </c>
      <c r="G749" s="42">
        <v>5556</v>
      </c>
      <c r="H749" s="18">
        <f t="shared" si="12"/>
        <v>0</v>
      </c>
      <c r="I749" s="621" t="s">
        <v>217</v>
      </c>
    </row>
    <row r="750" spans="1:9" x14ac:dyDescent="0.25">
      <c r="A750" s="192"/>
      <c r="B750" s="193" t="s">
        <v>1503</v>
      </c>
      <c r="C750" s="324" t="s">
        <v>3399</v>
      </c>
      <c r="D750" s="196" t="s">
        <v>3108</v>
      </c>
      <c r="E750" s="215">
        <v>0</v>
      </c>
      <c r="F750" s="35"/>
      <c r="G750" s="42"/>
      <c r="H750" s="18">
        <f t="shared" si="12"/>
        <v>0</v>
      </c>
      <c r="I750" s="621" t="s">
        <v>512</v>
      </c>
    </row>
    <row r="751" spans="1:9" x14ac:dyDescent="0.25">
      <c r="A751" s="192"/>
      <c r="B751" s="193" t="s">
        <v>1504</v>
      </c>
      <c r="C751" s="324" t="s">
        <v>3399</v>
      </c>
      <c r="D751" s="190" t="s">
        <v>78</v>
      </c>
      <c r="E751" s="210">
        <v>2397</v>
      </c>
      <c r="F751" s="35">
        <v>41802</v>
      </c>
      <c r="G751" s="42">
        <v>2397</v>
      </c>
      <c r="H751" s="18">
        <f t="shared" si="12"/>
        <v>0</v>
      </c>
      <c r="I751" s="621" t="s">
        <v>2847</v>
      </c>
    </row>
    <row r="752" spans="1:9" x14ac:dyDescent="0.25">
      <c r="A752" s="192"/>
      <c r="B752" s="193" t="s">
        <v>1506</v>
      </c>
      <c r="C752" s="324" t="s">
        <v>3399</v>
      </c>
      <c r="D752" s="190" t="s">
        <v>3498</v>
      </c>
      <c r="E752" s="210">
        <v>14713</v>
      </c>
      <c r="F752" s="38" t="s">
        <v>3724</v>
      </c>
      <c r="G752" s="42">
        <v>14713</v>
      </c>
      <c r="H752" s="18">
        <f t="shared" si="12"/>
        <v>0</v>
      </c>
      <c r="I752" s="621" t="s">
        <v>2847</v>
      </c>
    </row>
    <row r="753" spans="1:9" x14ac:dyDescent="0.25">
      <c r="A753" s="192"/>
      <c r="B753" s="193" t="s">
        <v>1508</v>
      </c>
      <c r="C753" s="324" t="s">
        <v>3399</v>
      </c>
      <c r="D753" s="190" t="s">
        <v>434</v>
      </c>
      <c r="E753" s="210">
        <v>3673.5</v>
      </c>
      <c r="F753" s="35">
        <v>41802</v>
      </c>
      <c r="G753" s="42">
        <v>3673.5</v>
      </c>
      <c r="H753" s="18">
        <f t="shared" si="12"/>
        <v>0</v>
      </c>
      <c r="I753" s="621"/>
    </row>
    <row r="754" spans="1:9" x14ac:dyDescent="0.25">
      <c r="A754" s="192"/>
      <c r="B754" s="193" t="s">
        <v>1509</v>
      </c>
      <c r="C754" s="324" t="s">
        <v>3399</v>
      </c>
      <c r="D754" s="190" t="s">
        <v>137</v>
      </c>
      <c r="E754" s="210">
        <v>5877</v>
      </c>
      <c r="F754" s="39" t="s">
        <v>3721</v>
      </c>
      <c r="G754" s="42">
        <v>5877</v>
      </c>
      <c r="H754" s="18">
        <f t="shared" si="12"/>
        <v>0</v>
      </c>
      <c r="I754" s="621"/>
    </row>
    <row r="755" spans="1:9" x14ac:dyDescent="0.25">
      <c r="A755" s="192"/>
      <c r="B755" s="193" t="s">
        <v>1510</v>
      </c>
      <c r="C755" s="324" t="s">
        <v>3399</v>
      </c>
      <c r="D755" s="190" t="s">
        <v>23</v>
      </c>
      <c r="E755" s="210">
        <v>942</v>
      </c>
      <c r="F755" s="35">
        <v>41801</v>
      </c>
      <c r="G755" s="42">
        <v>942</v>
      </c>
      <c r="H755" s="18">
        <f t="shared" si="12"/>
        <v>0</v>
      </c>
      <c r="I755" s="621"/>
    </row>
    <row r="756" spans="1:9" x14ac:dyDescent="0.25">
      <c r="A756" s="192"/>
      <c r="B756" s="193" t="s">
        <v>1511</v>
      </c>
      <c r="C756" s="324" t="s">
        <v>3399</v>
      </c>
      <c r="D756" s="190" t="s">
        <v>137</v>
      </c>
      <c r="E756" s="210">
        <v>301.5</v>
      </c>
      <c r="F756" s="38" t="s">
        <v>3722</v>
      </c>
      <c r="G756" s="42">
        <v>301.5</v>
      </c>
      <c r="H756" s="18">
        <f t="shared" si="12"/>
        <v>0</v>
      </c>
      <c r="I756" s="621"/>
    </row>
    <row r="757" spans="1:9" x14ac:dyDescent="0.25">
      <c r="A757" s="192"/>
      <c r="B757" s="193" t="s">
        <v>1512</v>
      </c>
      <c r="C757" s="324" t="s">
        <v>3399</v>
      </c>
      <c r="D757" s="190" t="s">
        <v>28</v>
      </c>
      <c r="E757" s="210">
        <v>8808</v>
      </c>
      <c r="F757" s="35">
        <v>41801</v>
      </c>
      <c r="G757" s="42">
        <v>8808</v>
      </c>
      <c r="H757" s="18">
        <f t="shared" si="12"/>
        <v>0</v>
      </c>
      <c r="I757" s="621"/>
    </row>
    <row r="758" spans="1:9" x14ac:dyDescent="0.25">
      <c r="A758" s="192"/>
      <c r="B758" s="193" t="s">
        <v>1514</v>
      </c>
      <c r="C758" s="324" t="s">
        <v>3399</v>
      </c>
      <c r="D758" s="190" t="s">
        <v>366</v>
      </c>
      <c r="E758" s="210">
        <v>2496</v>
      </c>
      <c r="F758" s="35">
        <v>41801</v>
      </c>
      <c r="G758" s="42">
        <v>2496</v>
      </c>
      <c r="H758" s="18">
        <f t="shared" si="12"/>
        <v>0</v>
      </c>
      <c r="I758" s="621"/>
    </row>
    <row r="759" spans="1:9" x14ac:dyDescent="0.25">
      <c r="A759" s="192"/>
      <c r="B759" s="193" t="s">
        <v>1517</v>
      </c>
      <c r="C759" s="324" t="s">
        <v>3399</v>
      </c>
      <c r="D759" s="190" t="s">
        <v>110</v>
      </c>
      <c r="E759" s="210">
        <v>46810</v>
      </c>
      <c r="F759" s="35">
        <v>41810</v>
      </c>
      <c r="G759" s="42">
        <v>46810</v>
      </c>
      <c r="H759" s="18">
        <f t="shared" si="12"/>
        <v>0</v>
      </c>
      <c r="I759" s="621" t="s">
        <v>12</v>
      </c>
    </row>
    <row r="760" spans="1:9" x14ac:dyDescent="0.25">
      <c r="A760" s="192"/>
      <c r="B760" s="193" t="s">
        <v>1518</v>
      </c>
      <c r="C760" s="324" t="s">
        <v>3399</v>
      </c>
      <c r="D760" s="190" t="s">
        <v>136</v>
      </c>
      <c r="E760" s="210">
        <v>418</v>
      </c>
      <c r="F760" s="35">
        <v>41801</v>
      </c>
      <c r="G760" s="42">
        <v>418</v>
      </c>
      <c r="H760" s="18">
        <f t="shared" si="12"/>
        <v>0</v>
      </c>
      <c r="I760" s="621"/>
    </row>
    <row r="761" spans="1:9" x14ac:dyDescent="0.25">
      <c r="A761" s="192"/>
      <c r="B761" s="193" t="s">
        <v>1519</v>
      </c>
      <c r="C761" s="324" t="s">
        <v>3399</v>
      </c>
      <c r="D761" s="190" t="s">
        <v>3201</v>
      </c>
      <c r="E761" s="210">
        <v>2867</v>
      </c>
      <c r="F761" s="35">
        <v>41801</v>
      </c>
      <c r="G761" s="42">
        <v>2867</v>
      </c>
      <c r="H761" s="18">
        <f t="shared" si="12"/>
        <v>0</v>
      </c>
      <c r="I761" s="621"/>
    </row>
    <row r="762" spans="1:9" x14ac:dyDescent="0.25">
      <c r="A762" s="192"/>
      <c r="B762" s="193" t="s">
        <v>1520</v>
      </c>
      <c r="C762" s="324" t="s">
        <v>3399</v>
      </c>
      <c r="D762" s="190" t="s">
        <v>330</v>
      </c>
      <c r="E762" s="210">
        <v>4510</v>
      </c>
      <c r="F762" s="35">
        <v>41802</v>
      </c>
      <c r="G762" s="42">
        <v>4510</v>
      </c>
      <c r="H762" s="18">
        <f t="shared" si="12"/>
        <v>0</v>
      </c>
      <c r="I762" s="621" t="s">
        <v>21</v>
      </c>
    </row>
    <row r="763" spans="1:9" x14ac:dyDescent="0.25">
      <c r="A763" s="192">
        <v>41802</v>
      </c>
      <c r="B763" s="193" t="s">
        <v>1521</v>
      </c>
      <c r="C763" s="324" t="s">
        <v>3399</v>
      </c>
      <c r="D763" s="190" t="s">
        <v>89</v>
      </c>
      <c r="E763" s="210">
        <v>15220</v>
      </c>
      <c r="F763" s="38" t="s">
        <v>3730</v>
      </c>
      <c r="G763" s="42">
        <v>15220</v>
      </c>
      <c r="H763" s="18">
        <f t="shared" si="12"/>
        <v>0</v>
      </c>
      <c r="I763" s="621"/>
    </row>
    <row r="764" spans="1:9" x14ac:dyDescent="0.25">
      <c r="A764" s="192"/>
      <c r="B764" s="193" t="s">
        <v>1522</v>
      </c>
      <c r="C764" s="324" t="s">
        <v>3399</v>
      </c>
      <c r="D764" s="190" t="s">
        <v>233</v>
      </c>
      <c r="E764" s="210">
        <v>632</v>
      </c>
      <c r="F764" s="35">
        <v>41802</v>
      </c>
      <c r="G764" s="42">
        <v>632</v>
      </c>
      <c r="H764" s="18">
        <f t="shared" si="12"/>
        <v>0</v>
      </c>
      <c r="I764" s="623"/>
    </row>
    <row r="765" spans="1:9" x14ac:dyDescent="0.25">
      <c r="A765" s="192"/>
      <c r="B765" s="193" t="s">
        <v>1523</v>
      </c>
      <c r="C765" s="324" t="s">
        <v>3399</v>
      </c>
      <c r="D765" s="190" t="s">
        <v>269</v>
      </c>
      <c r="E765" s="210">
        <v>8224</v>
      </c>
      <c r="F765" s="35">
        <v>41802</v>
      </c>
      <c r="G765" s="42">
        <v>8224</v>
      </c>
      <c r="H765" s="18">
        <f t="shared" si="12"/>
        <v>0</v>
      </c>
      <c r="I765" s="621"/>
    </row>
    <row r="766" spans="1:9" x14ac:dyDescent="0.25">
      <c r="A766" s="192"/>
      <c r="B766" s="193" t="s">
        <v>1524</v>
      </c>
      <c r="C766" s="324" t="s">
        <v>3399</v>
      </c>
      <c r="D766" s="190" t="s">
        <v>35</v>
      </c>
      <c r="E766" s="210">
        <v>6884</v>
      </c>
      <c r="F766" s="35">
        <v>41806</v>
      </c>
      <c r="G766" s="42">
        <v>6884</v>
      </c>
      <c r="H766" s="18">
        <f t="shared" si="12"/>
        <v>0</v>
      </c>
      <c r="I766" s="621"/>
    </row>
    <row r="767" spans="1:9" x14ac:dyDescent="0.25">
      <c r="A767" s="192"/>
      <c r="B767" s="193" t="s">
        <v>1526</v>
      </c>
      <c r="C767" s="324" t="s">
        <v>3399</v>
      </c>
      <c r="D767" s="190" t="s">
        <v>180</v>
      </c>
      <c r="E767" s="210">
        <v>33211</v>
      </c>
      <c r="F767" s="45" t="s">
        <v>3555</v>
      </c>
      <c r="G767" s="42">
        <v>33211</v>
      </c>
      <c r="H767" s="18">
        <f t="shared" si="12"/>
        <v>0</v>
      </c>
      <c r="I767" s="623" t="s">
        <v>217</v>
      </c>
    </row>
    <row r="768" spans="1:9" x14ac:dyDescent="0.25">
      <c r="A768" s="192"/>
      <c r="B768" s="193" t="s">
        <v>1527</v>
      </c>
      <c r="C768" s="324" t="s">
        <v>3399</v>
      </c>
      <c r="D768" s="190" t="s">
        <v>36</v>
      </c>
      <c r="E768" s="210">
        <v>38623</v>
      </c>
      <c r="F768" s="45" t="s">
        <v>3556</v>
      </c>
      <c r="G768" s="42">
        <v>38623</v>
      </c>
      <c r="H768" s="18">
        <f t="shared" si="12"/>
        <v>0</v>
      </c>
      <c r="I768" s="621" t="s">
        <v>2847</v>
      </c>
    </row>
    <row r="769" spans="1:9" x14ac:dyDescent="0.25">
      <c r="A769" s="192"/>
      <c r="B769" s="193" t="s">
        <v>1528</v>
      </c>
      <c r="C769" s="324" t="s">
        <v>3399</v>
      </c>
      <c r="D769" s="190" t="s">
        <v>23</v>
      </c>
      <c r="E769" s="210">
        <v>561</v>
      </c>
      <c r="F769" s="35">
        <v>41802</v>
      </c>
      <c r="G769" s="42">
        <v>561</v>
      </c>
      <c r="H769" s="18">
        <f t="shared" si="12"/>
        <v>0</v>
      </c>
      <c r="I769" s="621"/>
    </row>
    <row r="770" spans="1:9" x14ac:dyDescent="0.25">
      <c r="A770" s="192"/>
      <c r="B770" s="193" t="s">
        <v>1529</v>
      </c>
      <c r="C770" s="324" t="s">
        <v>3399</v>
      </c>
      <c r="D770" s="190" t="s">
        <v>318</v>
      </c>
      <c r="E770" s="210">
        <v>5570.5</v>
      </c>
      <c r="F770" s="35">
        <v>41802</v>
      </c>
      <c r="G770" s="42">
        <v>5570.5</v>
      </c>
      <c r="H770" s="18">
        <f t="shared" si="12"/>
        <v>0</v>
      </c>
      <c r="I770" s="621"/>
    </row>
    <row r="771" spans="1:9" x14ac:dyDescent="0.25">
      <c r="A771" s="192"/>
      <c r="B771" s="193" t="s">
        <v>1530</v>
      </c>
      <c r="C771" s="324" t="s">
        <v>3399</v>
      </c>
      <c r="D771" s="190" t="s">
        <v>116</v>
      </c>
      <c r="E771" s="210">
        <v>1845</v>
      </c>
      <c r="F771" s="35">
        <v>41802</v>
      </c>
      <c r="G771" s="42">
        <v>1845</v>
      </c>
      <c r="H771" s="18">
        <f t="shared" si="12"/>
        <v>0</v>
      </c>
      <c r="I771" s="621"/>
    </row>
    <row r="772" spans="1:9" x14ac:dyDescent="0.25">
      <c r="A772" s="192"/>
      <c r="B772" s="193" t="s">
        <v>1531</v>
      </c>
      <c r="C772" s="324" t="s">
        <v>3399</v>
      </c>
      <c r="D772" s="190" t="s">
        <v>106</v>
      </c>
      <c r="E772" s="210">
        <v>26039</v>
      </c>
      <c r="F772" s="35">
        <v>41807</v>
      </c>
      <c r="G772" s="42">
        <v>26039</v>
      </c>
      <c r="H772" s="18">
        <f t="shared" si="12"/>
        <v>0</v>
      </c>
      <c r="I772" s="621" t="s">
        <v>217</v>
      </c>
    </row>
    <row r="773" spans="1:9" x14ac:dyDescent="0.25">
      <c r="A773" s="192"/>
      <c r="B773" s="193" t="s">
        <v>1532</v>
      </c>
      <c r="C773" s="324" t="s">
        <v>3399</v>
      </c>
      <c r="D773" s="190" t="s">
        <v>50</v>
      </c>
      <c r="E773" s="210">
        <v>6122</v>
      </c>
      <c r="F773" s="35">
        <v>41802</v>
      </c>
      <c r="G773" s="42">
        <v>6122</v>
      </c>
      <c r="H773" s="18">
        <f t="shared" si="12"/>
        <v>0</v>
      </c>
      <c r="I773" s="621"/>
    </row>
    <row r="774" spans="1:9" x14ac:dyDescent="0.25">
      <c r="A774" s="192"/>
      <c r="B774" s="193" t="s">
        <v>1533</v>
      </c>
      <c r="C774" s="324" t="s">
        <v>3399</v>
      </c>
      <c r="D774" s="190" t="s">
        <v>74</v>
      </c>
      <c r="E774" s="210">
        <v>1559.5</v>
      </c>
      <c r="F774" s="35">
        <v>41802</v>
      </c>
      <c r="G774" s="42">
        <v>1559.5</v>
      </c>
      <c r="H774" s="18">
        <f t="shared" si="12"/>
        <v>0</v>
      </c>
      <c r="I774" s="621"/>
    </row>
    <row r="775" spans="1:9" x14ac:dyDescent="0.25">
      <c r="A775" s="192"/>
      <c r="B775" s="193" t="s">
        <v>1534</v>
      </c>
      <c r="C775" s="324" t="s">
        <v>3399</v>
      </c>
      <c r="D775" s="190" t="s">
        <v>50</v>
      </c>
      <c r="E775" s="210">
        <v>2002</v>
      </c>
      <c r="F775" s="35">
        <v>41802</v>
      </c>
      <c r="G775" s="42">
        <v>2002</v>
      </c>
      <c r="H775" s="18">
        <f t="shared" ref="H775:H838" si="13">E775-G775</f>
        <v>0</v>
      </c>
      <c r="I775" s="621"/>
    </row>
    <row r="776" spans="1:9" x14ac:dyDescent="0.25">
      <c r="A776" s="192"/>
      <c r="B776" s="193" t="s">
        <v>1535</v>
      </c>
      <c r="C776" s="324" t="s">
        <v>3399</v>
      </c>
      <c r="D776" s="190" t="s">
        <v>74</v>
      </c>
      <c r="E776" s="210">
        <v>4276</v>
      </c>
      <c r="F776" s="35">
        <v>41802</v>
      </c>
      <c r="G776" s="42">
        <v>4276</v>
      </c>
      <c r="H776" s="18">
        <f t="shared" si="13"/>
        <v>0</v>
      </c>
      <c r="I776" s="621"/>
    </row>
    <row r="777" spans="1:9" x14ac:dyDescent="0.25">
      <c r="A777" s="192"/>
      <c r="B777" s="193" t="s">
        <v>1537</v>
      </c>
      <c r="C777" s="324" t="s">
        <v>3399</v>
      </c>
      <c r="D777" s="190" t="s">
        <v>74</v>
      </c>
      <c r="E777" s="210">
        <v>12748</v>
      </c>
      <c r="F777" s="35">
        <v>41802</v>
      </c>
      <c r="G777" s="42">
        <v>12748</v>
      </c>
      <c r="H777" s="18">
        <f t="shared" si="13"/>
        <v>0</v>
      </c>
      <c r="I777" s="621"/>
    </row>
    <row r="778" spans="1:9" x14ac:dyDescent="0.25">
      <c r="A778" s="192"/>
      <c r="B778" s="193" t="s">
        <v>1538</v>
      </c>
      <c r="C778" s="324" t="s">
        <v>3399</v>
      </c>
      <c r="D778" s="190" t="s">
        <v>879</v>
      </c>
      <c r="E778" s="210">
        <v>855</v>
      </c>
      <c r="F778" s="35">
        <v>41802</v>
      </c>
      <c r="G778" s="42">
        <v>855</v>
      </c>
      <c r="H778" s="18">
        <f t="shared" si="13"/>
        <v>0</v>
      </c>
      <c r="I778" s="621"/>
    </row>
    <row r="779" spans="1:9" ht="24.75" x14ac:dyDescent="0.25">
      <c r="A779" s="192"/>
      <c r="B779" s="193" t="s">
        <v>1539</v>
      </c>
      <c r="C779" s="324" t="s">
        <v>3399</v>
      </c>
      <c r="D779" s="190" t="s">
        <v>123</v>
      </c>
      <c r="E779" s="210">
        <v>8703.65</v>
      </c>
      <c r="F779" s="247" t="s">
        <v>3764</v>
      </c>
      <c r="G779" s="42">
        <v>8703.65</v>
      </c>
      <c r="H779" s="18">
        <f t="shared" si="13"/>
        <v>0</v>
      </c>
      <c r="I779" s="621"/>
    </row>
    <row r="780" spans="1:9" x14ac:dyDescent="0.25">
      <c r="A780" s="192"/>
      <c r="B780" s="193" t="s">
        <v>1541</v>
      </c>
      <c r="C780" s="324" t="s">
        <v>3399</v>
      </c>
      <c r="D780" s="190" t="s">
        <v>8</v>
      </c>
      <c r="E780" s="210">
        <v>2824</v>
      </c>
      <c r="F780" s="35">
        <v>41802</v>
      </c>
      <c r="G780" s="42">
        <v>2824</v>
      </c>
      <c r="H780" s="18">
        <f t="shared" si="13"/>
        <v>0</v>
      </c>
      <c r="I780" s="621"/>
    </row>
    <row r="781" spans="1:9" x14ac:dyDescent="0.25">
      <c r="A781" s="192"/>
      <c r="B781" s="193" t="s">
        <v>1542</v>
      </c>
      <c r="C781" s="324" t="s">
        <v>3399</v>
      </c>
      <c r="D781" s="190" t="s">
        <v>57</v>
      </c>
      <c r="E781" s="210">
        <v>849</v>
      </c>
      <c r="F781" s="35">
        <v>41802</v>
      </c>
      <c r="G781" s="42">
        <v>849</v>
      </c>
      <c r="H781" s="18">
        <f t="shared" si="13"/>
        <v>0</v>
      </c>
      <c r="I781" s="621" t="s">
        <v>30</v>
      </c>
    </row>
    <row r="782" spans="1:9" x14ac:dyDescent="0.25">
      <c r="A782" s="192"/>
      <c r="B782" s="193" t="s">
        <v>1543</v>
      </c>
      <c r="C782" s="324" t="s">
        <v>3399</v>
      </c>
      <c r="D782" s="190" t="s">
        <v>1778</v>
      </c>
      <c r="E782" s="210">
        <v>940</v>
      </c>
      <c r="F782" s="38" t="s">
        <v>3729</v>
      </c>
      <c r="G782" s="42">
        <v>940</v>
      </c>
      <c r="H782" s="18">
        <f t="shared" si="13"/>
        <v>0</v>
      </c>
      <c r="I782" s="621" t="s">
        <v>30</v>
      </c>
    </row>
    <row r="783" spans="1:9" x14ac:dyDescent="0.25">
      <c r="A783" s="192"/>
      <c r="B783" s="193" t="s">
        <v>1544</v>
      </c>
      <c r="C783" s="324" t="s">
        <v>3399</v>
      </c>
      <c r="D783" s="190" t="s">
        <v>55</v>
      </c>
      <c r="E783" s="210">
        <v>8165</v>
      </c>
      <c r="F783" s="35">
        <v>41802</v>
      </c>
      <c r="G783" s="42">
        <v>8165</v>
      </c>
      <c r="H783" s="18">
        <f t="shared" si="13"/>
        <v>0</v>
      </c>
      <c r="I783" s="621"/>
    </row>
    <row r="784" spans="1:9" x14ac:dyDescent="0.25">
      <c r="A784" s="192"/>
      <c r="B784" s="193" t="s">
        <v>1545</v>
      </c>
      <c r="C784" s="324" t="s">
        <v>3399</v>
      </c>
      <c r="D784" s="190" t="s">
        <v>11</v>
      </c>
      <c r="E784" s="210">
        <v>69654</v>
      </c>
      <c r="F784" s="38">
        <v>41829</v>
      </c>
      <c r="G784" s="219">
        <v>69654</v>
      </c>
      <c r="H784" s="18">
        <f t="shared" si="13"/>
        <v>0</v>
      </c>
      <c r="I784" s="621" t="s">
        <v>65</v>
      </c>
    </row>
    <row r="785" spans="1:9" x14ac:dyDescent="0.25">
      <c r="A785" s="192"/>
      <c r="B785" s="193" t="s">
        <v>1546</v>
      </c>
      <c r="C785" s="324" t="s">
        <v>3399</v>
      </c>
      <c r="D785" s="190" t="s">
        <v>260</v>
      </c>
      <c r="E785" s="210">
        <v>2384</v>
      </c>
      <c r="F785" s="35">
        <v>41802</v>
      </c>
      <c r="G785" s="42">
        <v>2384</v>
      </c>
      <c r="H785" s="18">
        <f t="shared" si="13"/>
        <v>0</v>
      </c>
      <c r="I785" s="621" t="s">
        <v>12</v>
      </c>
    </row>
    <row r="786" spans="1:9" x14ac:dyDescent="0.25">
      <c r="A786" s="192"/>
      <c r="B786" s="193" t="s">
        <v>1547</v>
      </c>
      <c r="C786" s="324" t="s">
        <v>3399</v>
      </c>
      <c r="D786" s="190" t="s">
        <v>89</v>
      </c>
      <c r="E786" s="210">
        <v>2632</v>
      </c>
      <c r="F786" s="35">
        <v>41802</v>
      </c>
      <c r="G786" s="42">
        <v>2632</v>
      </c>
      <c r="H786" s="18">
        <f t="shared" si="13"/>
        <v>0</v>
      </c>
      <c r="I786" s="621" t="s">
        <v>30</v>
      </c>
    </row>
    <row r="787" spans="1:9" x14ac:dyDescent="0.25">
      <c r="A787" s="192"/>
      <c r="B787" s="193" t="s">
        <v>1548</v>
      </c>
      <c r="C787" s="324" t="s">
        <v>3399</v>
      </c>
      <c r="D787" s="190" t="s">
        <v>35</v>
      </c>
      <c r="E787" s="210">
        <v>8277</v>
      </c>
      <c r="F787" s="35">
        <v>41811</v>
      </c>
      <c r="G787" s="42">
        <v>8277</v>
      </c>
      <c r="H787" s="18">
        <f t="shared" si="13"/>
        <v>0</v>
      </c>
      <c r="I787" s="621" t="s">
        <v>30</v>
      </c>
    </row>
    <row r="788" spans="1:9" x14ac:dyDescent="0.25">
      <c r="A788" s="192"/>
      <c r="B788" s="193" t="s">
        <v>1549</v>
      </c>
      <c r="C788" s="324" t="s">
        <v>3399</v>
      </c>
      <c r="D788" s="190" t="s">
        <v>29</v>
      </c>
      <c r="E788" s="210">
        <v>4020.5</v>
      </c>
      <c r="F788" s="35">
        <v>41802</v>
      </c>
      <c r="G788" s="42">
        <v>4020.5</v>
      </c>
      <c r="H788" s="18">
        <f t="shared" si="13"/>
        <v>0</v>
      </c>
      <c r="I788" s="621" t="s">
        <v>30</v>
      </c>
    </row>
    <row r="789" spans="1:9" x14ac:dyDescent="0.25">
      <c r="A789" s="192"/>
      <c r="B789" s="193" t="s">
        <v>1550</v>
      </c>
      <c r="C789" s="324" t="s">
        <v>3399</v>
      </c>
      <c r="D789" s="190" t="s">
        <v>47</v>
      </c>
      <c r="E789" s="210">
        <v>3062.5</v>
      </c>
      <c r="F789" s="35">
        <v>41802</v>
      </c>
      <c r="G789" s="42">
        <v>3062.5</v>
      </c>
      <c r="H789" s="18">
        <f t="shared" si="13"/>
        <v>0</v>
      </c>
      <c r="I789" s="621" t="s">
        <v>30</v>
      </c>
    </row>
    <row r="790" spans="1:9" x14ac:dyDescent="0.25">
      <c r="A790" s="192"/>
      <c r="B790" s="193" t="s">
        <v>1551</v>
      </c>
      <c r="C790" s="324" t="s">
        <v>3399</v>
      </c>
      <c r="D790" s="190" t="s">
        <v>2409</v>
      </c>
      <c r="E790" s="210">
        <v>3073.8</v>
      </c>
      <c r="F790" s="39" t="s">
        <v>3728</v>
      </c>
      <c r="G790" s="42">
        <v>3073.8</v>
      </c>
      <c r="H790" s="18">
        <f t="shared" si="13"/>
        <v>0</v>
      </c>
      <c r="I790" s="621" t="s">
        <v>30</v>
      </c>
    </row>
    <row r="791" spans="1:9" x14ac:dyDescent="0.25">
      <c r="A791" s="192"/>
      <c r="B791" s="193" t="s">
        <v>1552</v>
      </c>
      <c r="C791" s="324" t="s">
        <v>3399</v>
      </c>
      <c r="D791" s="190" t="s">
        <v>152</v>
      </c>
      <c r="E791" s="210">
        <v>3600</v>
      </c>
      <c r="F791" s="35">
        <v>41802</v>
      </c>
      <c r="G791" s="42">
        <v>3600</v>
      </c>
      <c r="H791" s="18">
        <f t="shared" si="13"/>
        <v>0</v>
      </c>
      <c r="I791" s="621"/>
    </row>
    <row r="792" spans="1:9" x14ac:dyDescent="0.25">
      <c r="A792" s="192"/>
      <c r="B792" s="193" t="s">
        <v>1554</v>
      </c>
      <c r="C792" s="324" t="s">
        <v>3399</v>
      </c>
      <c r="D792" s="190" t="s">
        <v>34</v>
      </c>
      <c r="E792" s="210">
        <v>2477</v>
      </c>
      <c r="F792" s="39" t="s">
        <v>3727</v>
      </c>
      <c r="G792" s="42">
        <v>2477</v>
      </c>
      <c r="H792" s="18">
        <f t="shared" si="13"/>
        <v>0</v>
      </c>
      <c r="I792" s="621" t="s">
        <v>30</v>
      </c>
    </row>
    <row r="793" spans="1:9" x14ac:dyDescent="0.25">
      <c r="A793" s="192"/>
      <c r="B793" s="193" t="s">
        <v>1555</v>
      </c>
      <c r="C793" s="324" t="s">
        <v>3399</v>
      </c>
      <c r="D793" s="190" t="s">
        <v>374</v>
      </c>
      <c r="E793" s="210">
        <v>11312.6</v>
      </c>
      <c r="F793" s="35">
        <v>41802</v>
      </c>
      <c r="G793" s="42">
        <v>11312.6</v>
      </c>
      <c r="H793" s="18">
        <f t="shared" si="13"/>
        <v>0</v>
      </c>
      <c r="I793" s="621"/>
    </row>
    <row r="794" spans="1:9" x14ac:dyDescent="0.25">
      <c r="A794" s="192"/>
      <c r="B794" s="193" t="s">
        <v>1556</v>
      </c>
      <c r="C794" s="324" t="s">
        <v>3399</v>
      </c>
      <c r="D794" s="190" t="s">
        <v>374</v>
      </c>
      <c r="E794" s="210">
        <v>7581</v>
      </c>
      <c r="F794" s="35">
        <v>41802</v>
      </c>
      <c r="G794" s="42">
        <v>7581</v>
      </c>
      <c r="H794" s="18">
        <f t="shared" si="13"/>
        <v>0</v>
      </c>
      <c r="I794" s="621"/>
    </row>
    <row r="795" spans="1:9" x14ac:dyDescent="0.25">
      <c r="A795" s="192"/>
      <c r="B795" s="193" t="s">
        <v>1557</v>
      </c>
      <c r="C795" s="324" t="s">
        <v>3399</v>
      </c>
      <c r="D795" s="190" t="s">
        <v>3557</v>
      </c>
      <c r="E795" s="210">
        <v>31000</v>
      </c>
      <c r="F795" s="38" t="s">
        <v>3558</v>
      </c>
      <c r="G795" s="42">
        <v>31000</v>
      </c>
      <c r="H795" s="18">
        <f t="shared" si="13"/>
        <v>0</v>
      </c>
      <c r="I795" s="621"/>
    </row>
    <row r="796" spans="1:9" x14ac:dyDescent="0.25">
      <c r="A796" s="192"/>
      <c r="B796" s="193" t="s">
        <v>1558</v>
      </c>
      <c r="C796" s="324" t="s">
        <v>3399</v>
      </c>
      <c r="D796" s="190" t="s">
        <v>124</v>
      </c>
      <c r="E796" s="210">
        <v>9556.2000000000007</v>
      </c>
      <c r="F796" s="35">
        <v>41802</v>
      </c>
      <c r="G796" s="42">
        <v>9556.2000000000007</v>
      </c>
      <c r="H796" s="18">
        <f t="shared" si="13"/>
        <v>0</v>
      </c>
      <c r="I796" s="621" t="s">
        <v>30</v>
      </c>
    </row>
    <row r="797" spans="1:9" x14ac:dyDescent="0.25">
      <c r="A797" s="246"/>
      <c r="B797" s="193" t="s">
        <v>1559</v>
      </c>
      <c r="C797" s="324" t="s">
        <v>3399</v>
      </c>
      <c r="D797" s="190" t="s">
        <v>650</v>
      </c>
      <c r="E797" s="210">
        <v>8130</v>
      </c>
      <c r="F797" s="35">
        <v>41802</v>
      </c>
      <c r="G797" s="42">
        <v>8130</v>
      </c>
      <c r="H797" s="18">
        <f t="shared" si="13"/>
        <v>0</v>
      </c>
      <c r="I797" s="621"/>
    </row>
    <row r="798" spans="1:9" x14ac:dyDescent="0.25">
      <c r="A798" s="192"/>
      <c r="B798" s="193" t="s">
        <v>1560</v>
      </c>
      <c r="C798" s="324" t="s">
        <v>3399</v>
      </c>
      <c r="D798" s="190" t="s">
        <v>338</v>
      </c>
      <c r="E798" s="210">
        <v>236.5</v>
      </c>
      <c r="F798" s="35">
        <v>41802</v>
      </c>
      <c r="G798" s="42">
        <v>236.5</v>
      </c>
      <c r="H798" s="18">
        <f t="shared" si="13"/>
        <v>0</v>
      </c>
      <c r="I798" s="621" t="s">
        <v>30</v>
      </c>
    </row>
    <row r="799" spans="1:9" x14ac:dyDescent="0.25">
      <c r="A799" s="192"/>
      <c r="B799" s="193" t="s">
        <v>1561</v>
      </c>
      <c r="C799" s="324" t="s">
        <v>3399</v>
      </c>
      <c r="D799" s="190" t="s">
        <v>8</v>
      </c>
      <c r="E799" s="210">
        <v>444</v>
      </c>
      <c r="F799" s="35">
        <v>41802</v>
      </c>
      <c r="G799" s="42">
        <v>444</v>
      </c>
      <c r="H799" s="18">
        <f t="shared" si="13"/>
        <v>0</v>
      </c>
      <c r="I799" s="621"/>
    </row>
    <row r="800" spans="1:9" x14ac:dyDescent="0.25">
      <c r="A800" s="192"/>
      <c r="B800" s="193" t="s">
        <v>1563</v>
      </c>
      <c r="C800" s="324" t="s">
        <v>3399</v>
      </c>
      <c r="D800" s="190" t="s">
        <v>312</v>
      </c>
      <c r="E800" s="210">
        <v>9210</v>
      </c>
      <c r="F800" s="35">
        <v>41802</v>
      </c>
      <c r="G800" s="42">
        <v>9210</v>
      </c>
      <c r="H800" s="18">
        <f t="shared" si="13"/>
        <v>0</v>
      </c>
      <c r="I800" s="621" t="s">
        <v>12</v>
      </c>
    </row>
    <row r="801" spans="1:9" x14ac:dyDescent="0.25">
      <c r="A801" s="192"/>
      <c r="B801" s="193" t="s">
        <v>1564</v>
      </c>
      <c r="C801" s="324" t="s">
        <v>3399</v>
      </c>
      <c r="D801" s="190" t="s">
        <v>1607</v>
      </c>
      <c r="E801" s="210">
        <v>2131.5</v>
      </c>
      <c r="F801" s="35">
        <v>41802</v>
      </c>
      <c r="G801" s="42">
        <v>2131.5</v>
      </c>
      <c r="H801" s="18">
        <f t="shared" si="13"/>
        <v>0</v>
      </c>
      <c r="I801" s="621" t="s">
        <v>12</v>
      </c>
    </row>
    <row r="802" spans="1:9" x14ac:dyDescent="0.25">
      <c r="A802" s="192"/>
      <c r="B802" s="193" t="s">
        <v>1565</v>
      </c>
      <c r="C802" s="324" t="s">
        <v>3399</v>
      </c>
      <c r="D802" s="190" t="s">
        <v>52</v>
      </c>
      <c r="E802" s="210">
        <v>691.6</v>
      </c>
      <c r="F802" s="35">
        <v>41802</v>
      </c>
      <c r="G802" s="42">
        <v>691.6</v>
      </c>
      <c r="H802" s="18">
        <f t="shared" si="13"/>
        <v>0</v>
      </c>
      <c r="I802" s="621" t="s">
        <v>12</v>
      </c>
    </row>
    <row r="803" spans="1:9" x14ac:dyDescent="0.25">
      <c r="A803" s="192"/>
      <c r="B803" s="193" t="s">
        <v>1566</v>
      </c>
      <c r="C803" s="324" t="s">
        <v>3399</v>
      </c>
      <c r="D803" s="190" t="s">
        <v>248</v>
      </c>
      <c r="E803" s="210">
        <v>476</v>
      </c>
      <c r="F803" s="35">
        <v>41802</v>
      </c>
      <c r="G803" s="42">
        <v>476</v>
      </c>
      <c r="H803" s="18">
        <f t="shared" si="13"/>
        <v>0</v>
      </c>
      <c r="I803" s="621" t="s">
        <v>12</v>
      </c>
    </row>
    <row r="804" spans="1:9" x14ac:dyDescent="0.25">
      <c r="A804" s="192"/>
      <c r="B804" s="193" t="s">
        <v>1567</v>
      </c>
      <c r="C804" s="324" t="s">
        <v>3399</v>
      </c>
      <c r="D804" s="190" t="s">
        <v>66</v>
      </c>
      <c r="E804" s="210">
        <v>1620</v>
      </c>
      <c r="F804" s="35">
        <v>41802</v>
      </c>
      <c r="G804" s="42">
        <v>1620</v>
      </c>
      <c r="H804" s="18">
        <f t="shared" si="13"/>
        <v>0</v>
      </c>
      <c r="I804" s="621" t="s">
        <v>12</v>
      </c>
    </row>
    <row r="805" spans="1:9" x14ac:dyDescent="0.25">
      <c r="A805" s="192"/>
      <c r="B805" s="193" t="s">
        <v>1568</v>
      </c>
      <c r="C805" s="324" t="s">
        <v>3399</v>
      </c>
      <c r="D805" s="190" t="s">
        <v>130</v>
      </c>
      <c r="E805" s="210">
        <v>13020.3</v>
      </c>
      <c r="F805" s="35">
        <v>41806</v>
      </c>
      <c r="G805" s="42">
        <v>13020.3</v>
      </c>
      <c r="H805" s="18">
        <f t="shared" si="13"/>
        <v>0</v>
      </c>
      <c r="I805" s="621" t="s">
        <v>21</v>
      </c>
    </row>
    <row r="806" spans="1:9" x14ac:dyDescent="0.25">
      <c r="A806" s="192"/>
      <c r="B806" s="193" t="s">
        <v>1569</v>
      </c>
      <c r="C806" s="324" t="s">
        <v>3399</v>
      </c>
      <c r="D806" s="190" t="s">
        <v>32</v>
      </c>
      <c r="E806" s="210">
        <v>4987</v>
      </c>
      <c r="F806" s="35">
        <v>41802</v>
      </c>
      <c r="G806" s="42">
        <v>4987</v>
      </c>
      <c r="H806" s="18">
        <f t="shared" si="13"/>
        <v>0</v>
      </c>
      <c r="I806" s="621" t="s">
        <v>30</v>
      </c>
    </row>
    <row r="807" spans="1:9" x14ac:dyDescent="0.25">
      <c r="A807" s="192"/>
      <c r="B807" s="193" t="s">
        <v>1570</v>
      </c>
      <c r="C807" s="324" t="s">
        <v>3399</v>
      </c>
      <c r="D807" s="190" t="s">
        <v>3559</v>
      </c>
      <c r="E807" s="210">
        <v>3020</v>
      </c>
      <c r="F807" s="35">
        <v>41802</v>
      </c>
      <c r="G807" s="42">
        <v>3020</v>
      </c>
      <c r="H807" s="18">
        <f t="shared" si="13"/>
        <v>0</v>
      </c>
      <c r="I807" s="621"/>
    </row>
    <row r="808" spans="1:9" x14ac:dyDescent="0.25">
      <c r="A808" s="192"/>
      <c r="B808" s="193" t="s">
        <v>1571</v>
      </c>
      <c r="C808" s="324" t="s">
        <v>3399</v>
      </c>
      <c r="D808" s="190" t="s">
        <v>188</v>
      </c>
      <c r="E808" s="210">
        <v>3544</v>
      </c>
      <c r="F808" s="35">
        <v>41802</v>
      </c>
      <c r="G808" s="42">
        <v>3544</v>
      </c>
      <c r="H808" s="18">
        <f t="shared" si="13"/>
        <v>0</v>
      </c>
      <c r="I808" s="621" t="s">
        <v>21</v>
      </c>
    </row>
    <row r="809" spans="1:9" x14ac:dyDescent="0.25">
      <c r="A809" s="192"/>
      <c r="B809" s="193" t="s">
        <v>1573</v>
      </c>
      <c r="C809" s="324" t="s">
        <v>3399</v>
      </c>
      <c r="D809" s="190" t="s">
        <v>366</v>
      </c>
      <c r="E809" s="210">
        <v>2340.6</v>
      </c>
      <c r="F809" s="35">
        <v>41802</v>
      </c>
      <c r="G809" s="42">
        <v>2340.6</v>
      </c>
      <c r="H809" s="18">
        <f t="shared" si="13"/>
        <v>0</v>
      </c>
      <c r="I809" s="621" t="s">
        <v>21</v>
      </c>
    </row>
    <row r="810" spans="1:9" x14ac:dyDescent="0.25">
      <c r="A810" s="192"/>
      <c r="B810" s="193" t="s">
        <v>1574</v>
      </c>
      <c r="C810" s="324" t="s">
        <v>3399</v>
      </c>
      <c r="D810" s="190" t="s">
        <v>51</v>
      </c>
      <c r="E810" s="210">
        <v>797.5</v>
      </c>
      <c r="F810" s="38" t="s">
        <v>3767</v>
      </c>
      <c r="G810" s="42">
        <v>797.5</v>
      </c>
      <c r="H810" s="18">
        <f t="shared" si="13"/>
        <v>0</v>
      </c>
      <c r="I810" s="621"/>
    </row>
    <row r="811" spans="1:9" x14ac:dyDescent="0.25">
      <c r="A811" s="192"/>
      <c r="B811" s="193" t="s">
        <v>1575</v>
      </c>
      <c r="C811" s="324" t="s">
        <v>3399</v>
      </c>
      <c r="D811" s="190" t="s">
        <v>22</v>
      </c>
      <c r="E811" s="210">
        <v>4746</v>
      </c>
      <c r="F811" s="39" t="s">
        <v>3735</v>
      </c>
      <c r="G811" s="42">
        <v>4746</v>
      </c>
      <c r="H811" s="18">
        <f t="shared" si="13"/>
        <v>0</v>
      </c>
      <c r="I811" s="621"/>
    </row>
    <row r="812" spans="1:9" x14ac:dyDescent="0.25">
      <c r="A812" s="192"/>
      <c r="B812" s="193" t="s">
        <v>1576</v>
      </c>
      <c r="C812" s="324" t="s">
        <v>3399</v>
      </c>
      <c r="D812" s="190" t="s">
        <v>115</v>
      </c>
      <c r="E812" s="210">
        <v>319.60000000000002</v>
      </c>
      <c r="F812" s="35">
        <v>41802</v>
      </c>
      <c r="G812" s="42">
        <v>319.60000000000002</v>
      </c>
      <c r="H812" s="18">
        <f t="shared" si="13"/>
        <v>0</v>
      </c>
      <c r="I812" s="621"/>
    </row>
    <row r="813" spans="1:9" x14ac:dyDescent="0.25">
      <c r="A813" s="192"/>
      <c r="B813" s="193" t="s">
        <v>1577</v>
      </c>
      <c r="C813" s="324" t="s">
        <v>3399</v>
      </c>
      <c r="D813" s="190" t="s">
        <v>8</v>
      </c>
      <c r="E813" s="210">
        <v>563.5</v>
      </c>
      <c r="F813" s="35">
        <v>41802</v>
      </c>
      <c r="G813" s="42">
        <v>563.5</v>
      </c>
      <c r="H813" s="18">
        <f t="shared" si="13"/>
        <v>0</v>
      </c>
      <c r="I813" s="621"/>
    </row>
    <row r="814" spans="1:9" x14ac:dyDescent="0.25">
      <c r="A814" s="192"/>
      <c r="B814" s="193" t="s">
        <v>1578</v>
      </c>
      <c r="C814" s="324" t="s">
        <v>3399</v>
      </c>
      <c r="D814" s="190" t="s">
        <v>8</v>
      </c>
      <c r="E814" s="210">
        <v>1512.5</v>
      </c>
      <c r="F814" s="35">
        <v>41802</v>
      </c>
      <c r="G814" s="42">
        <v>1512.5</v>
      </c>
      <c r="H814" s="18">
        <f t="shared" si="13"/>
        <v>0</v>
      </c>
      <c r="I814" s="621"/>
    </row>
    <row r="815" spans="1:9" ht="23.25" x14ac:dyDescent="0.25">
      <c r="A815" s="192"/>
      <c r="B815" s="193" t="s">
        <v>1579</v>
      </c>
      <c r="C815" s="324" t="s">
        <v>3399</v>
      </c>
      <c r="D815" s="190" t="s">
        <v>133</v>
      </c>
      <c r="E815" s="210">
        <v>56315.4</v>
      </c>
      <c r="F815" s="321" t="s">
        <v>3733</v>
      </c>
      <c r="G815" s="42">
        <v>56315.4</v>
      </c>
      <c r="H815" s="18">
        <f t="shared" si="13"/>
        <v>0</v>
      </c>
      <c r="I815" s="621"/>
    </row>
    <row r="816" spans="1:9" x14ac:dyDescent="0.25">
      <c r="A816" s="192"/>
      <c r="B816" s="193" t="s">
        <v>1580</v>
      </c>
      <c r="C816" s="324" t="s">
        <v>3399</v>
      </c>
      <c r="D816" s="190" t="s">
        <v>78</v>
      </c>
      <c r="E816" s="210">
        <v>2634.5</v>
      </c>
      <c r="F816" s="35">
        <v>41803</v>
      </c>
      <c r="G816" s="42">
        <v>2634.5</v>
      </c>
      <c r="H816" s="18">
        <f t="shared" si="13"/>
        <v>0</v>
      </c>
      <c r="I816" s="621" t="s">
        <v>217</v>
      </c>
    </row>
    <row r="817" spans="1:9" x14ac:dyDescent="0.25">
      <c r="A817" s="192"/>
      <c r="B817" s="193" t="s">
        <v>1581</v>
      </c>
      <c r="C817" s="324" t="s">
        <v>3399</v>
      </c>
      <c r="D817" s="190" t="s">
        <v>80</v>
      </c>
      <c r="E817" s="210">
        <v>2434.6</v>
      </c>
      <c r="F817" s="35">
        <v>41803</v>
      </c>
      <c r="G817" s="42">
        <v>2434.6</v>
      </c>
      <c r="H817" s="18">
        <f t="shared" si="13"/>
        <v>0</v>
      </c>
      <c r="I817" s="621" t="s">
        <v>217</v>
      </c>
    </row>
    <row r="818" spans="1:9" x14ac:dyDescent="0.25">
      <c r="A818" s="192"/>
      <c r="B818" s="193" t="s">
        <v>1582</v>
      </c>
      <c r="C818" s="324" t="s">
        <v>3399</v>
      </c>
      <c r="D818" s="190" t="s">
        <v>3560</v>
      </c>
      <c r="E818" s="210">
        <v>7663</v>
      </c>
      <c r="F818" s="38" t="s">
        <v>3561</v>
      </c>
      <c r="G818" s="42">
        <v>7663</v>
      </c>
      <c r="H818" s="18">
        <f t="shared" si="13"/>
        <v>0</v>
      </c>
      <c r="I818" s="621" t="s">
        <v>217</v>
      </c>
    </row>
    <row r="819" spans="1:9" x14ac:dyDescent="0.25">
      <c r="A819" s="192"/>
      <c r="B819" s="193" t="s">
        <v>1583</v>
      </c>
      <c r="C819" s="324" t="s">
        <v>3399</v>
      </c>
      <c r="D819" s="190" t="s">
        <v>16</v>
      </c>
      <c r="E819" s="210">
        <v>25471</v>
      </c>
      <c r="F819" s="35">
        <v>41816</v>
      </c>
      <c r="G819" s="42">
        <v>25471</v>
      </c>
      <c r="H819" s="18">
        <f t="shared" si="13"/>
        <v>0</v>
      </c>
      <c r="I819" s="621" t="s">
        <v>217</v>
      </c>
    </row>
    <row r="820" spans="1:9" x14ac:dyDescent="0.25">
      <c r="A820" s="192"/>
      <c r="B820" s="193" t="s">
        <v>1584</v>
      </c>
      <c r="C820" s="324" t="s">
        <v>3399</v>
      </c>
      <c r="D820" s="190" t="s">
        <v>348</v>
      </c>
      <c r="E820" s="210">
        <v>1255.0999999999999</v>
      </c>
      <c r="F820" s="35">
        <v>41803</v>
      </c>
      <c r="G820" s="42">
        <v>1255.0999999999999</v>
      </c>
      <c r="H820" s="18">
        <f t="shared" si="13"/>
        <v>0</v>
      </c>
      <c r="I820" s="621" t="s">
        <v>217</v>
      </c>
    </row>
    <row r="821" spans="1:9" x14ac:dyDescent="0.25">
      <c r="A821" s="192"/>
      <c r="B821" s="193" t="s">
        <v>1586</v>
      </c>
      <c r="C821" s="324" t="s">
        <v>3399</v>
      </c>
      <c r="D821" s="190" t="s">
        <v>3562</v>
      </c>
      <c r="E821" s="210">
        <v>810</v>
      </c>
      <c r="F821" s="35">
        <v>41803</v>
      </c>
      <c r="G821" s="42">
        <v>810</v>
      </c>
      <c r="H821" s="18">
        <f t="shared" si="13"/>
        <v>0</v>
      </c>
      <c r="I821" s="621" t="s">
        <v>217</v>
      </c>
    </row>
    <row r="822" spans="1:9" x14ac:dyDescent="0.25">
      <c r="A822" s="192"/>
      <c r="B822" s="193" t="s">
        <v>1587</v>
      </c>
      <c r="C822" s="324" t="s">
        <v>3399</v>
      </c>
      <c r="D822" s="190" t="s">
        <v>96</v>
      </c>
      <c r="E822" s="210">
        <v>82955.199999999997</v>
      </c>
      <c r="F822" s="35">
        <v>41807</v>
      </c>
      <c r="G822" s="42">
        <v>82955.199999999997</v>
      </c>
      <c r="H822" s="18">
        <f t="shared" si="13"/>
        <v>0</v>
      </c>
      <c r="I822" s="621" t="s">
        <v>27</v>
      </c>
    </row>
    <row r="823" spans="1:9" x14ac:dyDescent="0.25">
      <c r="A823" s="192"/>
      <c r="B823" s="193" t="s">
        <v>1589</v>
      </c>
      <c r="C823" s="324" t="s">
        <v>3399</v>
      </c>
      <c r="D823" s="190" t="s">
        <v>110</v>
      </c>
      <c r="E823" s="210">
        <v>46046</v>
      </c>
      <c r="F823" s="35">
        <v>41810</v>
      </c>
      <c r="G823" s="42">
        <v>46046</v>
      </c>
      <c r="H823" s="18">
        <f t="shared" si="13"/>
        <v>0</v>
      </c>
      <c r="I823" s="621" t="s">
        <v>21</v>
      </c>
    </row>
    <row r="824" spans="1:9" x14ac:dyDescent="0.25">
      <c r="A824" s="192"/>
      <c r="B824" s="193" t="s">
        <v>1591</v>
      </c>
      <c r="C824" s="324" t="s">
        <v>3399</v>
      </c>
      <c r="D824" s="190" t="s">
        <v>106</v>
      </c>
      <c r="E824" s="210">
        <v>56911</v>
      </c>
      <c r="F824" s="35">
        <v>41816</v>
      </c>
      <c r="G824" s="42">
        <v>56911</v>
      </c>
      <c r="H824" s="18">
        <f t="shared" si="13"/>
        <v>0</v>
      </c>
      <c r="I824" s="621"/>
    </row>
    <row r="825" spans="1:9" x14ac:dyDescent="0.25">
      <c r="A825" s="192"/>
      <c r="B825" s="193" t="s">
        <v>1592</v>
      </c>
      <c r="C825" s="324" t="s">
        <v>3399</v>
      </c>
      <c r="D825" s="190" t="s">
        <v>160</v>
      </c>
      <c r="E825" s="210">
        <v>151547.31</v>
      </c>
      <c r="F825" s="304" t="s">
        <v>3563</v>
      </c>
      <c r="G825" s="42">
        <v>151547.31</v>
      </c>
      <c r="H825" s="18">
        <f t="shared" si="13"/>
        <v>0</v>
      </c>
      <c r="I825" s="621" t="s">
        <v>162</v>
      </c>
    </row>
    <row r="826" spans="1:9" x14ac:dyDescent="0.25">
      <c r="A826" s="192"/>
      <c r="B826" s="193" t="s">
        <v>1593</v>
      </c>
      <c r="C826" s="324" t="s">
        <v>3399</v>
      </c>
      <c r="D826" s="190" t="s">
        <v>160</v>
      </c>
      <c r="E826" s="210">
        <v>14881</v>
      </c>
      <c r="F826" s="37" t="s">
        <v>3564</v>
      </c>
      <c r="G826" s="42">
        <v>14881</v>
      </c>
      <c r="H826" s="18">
        <f t="shared" si="13"/>
        <v>0</v>
      </c>
      <c r="I826" s="621" t="s">
        <v>162</v>
      </c>
    </row>
    <row r="827" spans="1:9" x14ac:dyDescent="0.25">
      <c r="A827" s="192"/>
      <c r="B827" s="193" t="s">
        <v>1594</v>
      </c>
      <c r="C827" s="324" t="s">
        <v>3399</v>
      </c>
      <c r="D827" s="190" t="s">
        <v>174</v>
      </c>
      <c r="E827" s="210">
        <v>19532.8</v>
      </c>
      <c r="F827" s="35">
        <v>41804</v>
      </c>
      <c r="G827" s="42">
        <v>19532.8</v>
      </c>
      <c r="H827" s="18">
        <f t="shared" si="13"/>
        <v>0</v>
      </c>
      <c r="I827" s="621" t="s">
        <v>162</v>
      </c>
    </row>
    <row r="828" spans="1:9" x14ac:dyDescent="0.25">
      <c r="A828" s="192"/>
      <c r="B828" s="193" t="s">
        <v>1595</v>
      </c>
      <c r="C828" s="324" t="s">
        <v>3399</v>
      </c>
      <c r="D828" s="190" t="s">
        <v>178</v>
      </c>
      <c r="E828" s="210">
        <v>2692</v>
      </c>
      <c r="F828" s="35">
        <v>41811</v>
      </c>
      <c r="G828" s="42">
        <v>2692</v>
      </c>
      <c r="H828" s="18">
        <f t="shared" si="13"/>
        <v>0</v>
      </c>
      <c r="I828" s="621" t="s">
        <v>162</v>
      </c>
    </row>
    <row r="829" spans="1:9" x14ac:dyDescent="0.25">
      <c r="A829" s="192"/>
      <c r="B829" s="193" t="s">
        <v>1596</v>
      </c>
      <c r="C829" s="324" t="s">
        <v>3399</v>
      </c>
      <c r="D829" s="190" t="s">
        <v>553</v>
      </c>
      <c r="E829" s="210">
        <v>6796.8</v>
      </c>
      <c r="F829" s="35">
        <v>41804</v>
      </c>
      <c r="G829" s="42">
        <v>6796.8</v>
      </c>
      <c r="H829" s="18">
        <f t="shared" si="13"/>
        <v>0</v>
      </c>
      <c r="I829" s="621" t="s">
        <v>162</v>
      </c>
    </row>
    <row r="830" spans="1:9" x14ac:dyDescent="0.25">
      <c r="A830" s="192"/>
      <c r="B830" s="193" t="s">
        <v>1597</v>
      </c>
      <c r="C830" s="324" t="s">
        <v>3399</v>
      </c>
      <c r="D830" s="190" t="s">
        <v>564</v>
      </c>
      <c r="E830" s="210">
        <v>6872.5</v>
      </c>
      <c r="F830" s="35">
        <v>41804</v>
      </c>
      <c r="G830" s="42">
        <v>6872.5</v>
      </c>
      <c r="H830" s="18">
        <f t="shared" si="13"/>
        <v>0</v>
      </c>
      <c r="I830" s="621" t="s">
        <v>162</v>
      </c>
    </row>
    <row r="831" spans="1:9" x14ac:dyDescent="0.25">
      <c r="A831" s="192"/>
      <c r="B831" s="193" t="s">
        <v>1598</v>
      </c>
      <c r="C831" s="324" t="s">
        <v>3399</v>
      </c>
      <c r="D831" s="190" t="s">
        <v>250</v>
      </c>
      <c r="E831" s="210">
        <v>3862.5</v>
      </c>
      <c r="F831" s="35">
        <v>41804</v>
      </c>
      <c r="G831" s="42">
        <v>3862.5</v>
      </c>
      <c r="H831" s="18">
        <f t="shared" si="13"/>
        <v>0</v>
      </c>
      <c r="I831" s="621" t="s">
        <v>162</v>
      </c>
    </row>
    <row r="832" spans="1:9" x14ac:dyDescent="0.25">
      <c r="A832" s="192"/>
      <c r="B832" s="193" t="s">
        <v>1599</v>
      </c>
      <c r="C832" s="324" t="s">
        <v>3399</v>
      </c>
      <c r="D832" s="190" t="s">
        <v>606</v>
      </c>
      <c r="E832" s="210">
        <v>2463.6</v>
      </c>
      <c r="F832" s="35">
        <v>41804</v>
      </c>
      <c r="G832" s="42">
        <v>2463.6</v>
      </c>
      <c r="H832" s="18">
        <f t="shared" si="13"/>
        <v>0</v>
      </c>
      <c r="I832" s="621" t="s">
        <v>162</v>
      </c>
    </row>
    <row r="833" spans="1:9" x14ac:dyDescent="0.25">
      <c r="A833" s="192"/>
      <c r="B833" s="193" t="s">
        <v>1601</v>
      </c>
      <c r="C833" s="324" t="s">
        <v>3399</v>
      </c>
      <c r="D833" s="190" t="s">
        <v>358</v>
      </c>
      <c r="E833" s="210">
        <v>50287.69</v>
      </c>
      <c r="F833" s="35">
        <v>41804</v>
      </c>
      <c r="G833" s="42">
        <v>50287.69</v>
      </c>
      <c r="H833" s="18">
        <f t="shared" si="13"/>
        <v>0</v>
      </c>
      <c r="I833" s="621" t="s">
        <v>162</v>
      </c>
    </row>
    <row r="834" spans="1:9" x14ac:dyDescent="0.25">
      <c r="A834" s="192"/>
      <c r="B834" s="193" t="s">
        <v>1602</v>
      </c>
      <c r="C834" s="324" t="s">
        <v>3399</v>
      </c>
      <c r="D834" s="190" t="s">
        <v>168</v>
      </c>
      <c r="E834" s="210">
        <v>29224</v>
      </c>
      <c r="F834" s="35">
        <v>41804</v>
      </c>
      <c r="G834" s="42">
        <v>29224</v>
      </c>
      <c r="H834" s="18">
        <f t="shared" si="13"/>
        <v>0</v>
      </c>
      <c r="I834" s="621" t="s">
        <v>162</v>
      </c>
    </row>
    <row r="835" spans="1:9" x14ac:dyDescent="0.25">
      <c r="A835" s="192"/>
      <c r="B835" s="193" t="s">
        <v>1603</v>
      </c>
      <c r="C835" s="324" t="s">
        <v>3399</v>
      </c>
      <c r="D835" s="190" t="s">
        <v>68</v>
      </c>
      <c r="E835" s="210">
        <v>2446.5</v>
      </c>
      <c r="F835" s="35">
        <v>41803</v>
      </c>
      <c r="G835" s="42">
        <v>2446.5</v>
      </c>
      <c r="H835" s="18">
        <f t="shared" si="13"/>
        <v>0</v>
      </c>
      <c r="I835" s="621" t="s">
        <v>12</v>
      </c>
    </row>
    <row r="836" spans="1:9" x14ac:dyDescent="0.25">
      <c r="A836" s="192"/>
      <c r="B836" s="193" t="s">
        <v>1604</v>
      </c>
      <c r="C836" s="324" t="s">
        <v>3399</v>
      </c>
      <c r="D836" s="190" t="s">
        <v>62</v>
      </c>
      <c r="E836" s="210">
        <v>14503.2</v>
      </c>
      <c r="F836" s="38" t="s">
        <v>3749</v>
      </c>
      <c r="G836" s="42">
        <v>14503.2</v>
      </c>
      <c r="H836" s="18">
        <f t="shared" si="13"/>
        <v>0</v>
      </c>
      <c r="I836" s="621" t="s">
        <v>12</v>
      </c>
    </row>
    <row r="837" spans="1:9" x14ac:dyDescent="0.25">
      <c r="A837" s="192"/>
      <c r="B837" s="193" t="s">
        <v>1605</v>
      </c>
      <c r="C837" s="324" t="s">
        <v>3399</v>
      </c>
      <c r="D837" s="190" t="s">
        <v>28</v>
      </c>
      <c r="E837" s="210">
        <v>3626</v>
      </c>
      <c r="F837" s="35">
        <v>41802</v>
      </c>
      <c r="G837" s="42">
        <v>3626</v>
      </c>
      <c r="H837" s="18">
        <f t="shared" si="13"/>
        <v>0</v>
      </c>
      <c r="I837" s="621"/>
    </row>
    <row r="838" spans="1:9" x14ac:dyDescent="0.25">
      <c r="A838" s="192"/>
      <c r="B838" s="193" t="s">
        <v>1606</v>
      </c>
      <c r="C838" s="324" t="s">
        <v>3399</v>
      </c>
      <c r="D838" s="190" t="s">
        <v>160</v>
      </c>
      <c r="E838" s="210">
        <v>56556.5</v>
      </c>
      <c r="F838" s="38" t="s">
        <v>3565</v>
      </c>
      <c r="G838" s="42">
        <v>56556.5</v>
      </c>
      <c r="H838" s="18">
        <f t="shared" si="13"/>
        <v>0</v>
      </c>
      <c r="I838" s="621" t="s">
        <v>162</v>
      </c>
    </row>
    <row r="839" spans="1:9" x14ac:dyDescent="0.25">
      <c r="A839" s="192"/>
      <c r="B839" s="193" t="s">
        <v>1608</v>
      </c>
      <c r="C839" s="324" t="s">
        <v>3399</v>
      </c>
      <c r="D839" s="190" t="s">
        <v>564</v>
      </c>
      <c r="E839" s="210">
        <v>583</v>
      </c>
      <c r="F839" s="35">
        <v>41804</v>
      </c>
      <c r="G839" s="42">
        <v>583</v>
      </c>
      <c r="H839" s="18">
        <f t="shared" ref="H839:H902" si="14">E839-G839</f>
        <v>0</v>
      </c>
      <c r="I839" s="621" t="s">
        <v>162</v>
      </c>
    </row>
    <row r="840" spans="1:9" x14ac:dyDescent="0.25">
      <c r="A840" s="192"/>
      <c r="B840" s="193" t="s">
        <v>1610</v>
      </c>
      <c r="C840" s="324" t="s">
        <v>3399</v>
      </c>
      <c r="D840" s="190" t="s">
        <v>18</v>
      </c>
      <c r="E840" s="210">
        <v>644</v>
      </c>
      <c r="F840" s="35">
        <v>41802</v>
      </c>
      <c r="G840" s="42">
        <v>644</v>
      </c>
      <c r="H840" s="18">
        <f t="shared" si="14"/>
        <v>0</v>
      </c>
      <c r="I840" s="621"/>
    </row>
    <row r="841" spans="1:9" x14ac:dyDescent="0.25">
      <c r="A841" s="192"/>
      <c r="B841" s="193" t="s">
        <v>1611</v>
      </c>
      <c r="C841" s="324" t="s">
        <v>3399</v>
      </c>
      <c r="D841" s="190" t="s">
        <v>74</v>
      </c>
      <c r="E841" s="210">
        <v>686</v>
      </c>
      <c r="F841" s="35">
        <v>41802</v>
      </c>
      <c r="G841" s="42">
        <v>686</v>
      </c>
      <c r="H841" s="18">
        <f t="shared" si="14"/>
        <v>0</v>
      </c>
      <c r="I841" s="621"/>
    </row>
    <row r="842" spans="1:9" x14ac:dyDescent="0.25">
      <c r="A842" s="192"/>
      <c r="B842" s="193" t="s">
        <v>1612</v>
      </c>
      <c r="C842" s="324" t="s">
        <v>3399</v>
      </c>
      <c r="D842" s="190" t="s">
        <v>175</v>
      </c>
      <c r="E842" s="210">
        <v>2242.5</v>
      </c>
      <c r="F842" s="38" t="s">
        <v>3566</v>
      </c>
      <c r="G842" s="42">
        <v>2242.5</v>
      </c>
      <c r="H842" s="18">
        <f t="shared" si="14"/>
        <v>0</v>
      </c>
      <c r="I842" s="621" t="s">
        <v>162</v>
      </c>
    </row>
    <row r="843" spans="1:9" x14ac:dyDescent="0.25">
      <c r="A843" s="192">
        <v>41803</v>
      </c>
      <c r="B843" s="193" t="s">
        <v>1613</v>
      </c>
      <c r="C843" s="324" t="s">
        <v>3399</v>
      </c>
      <c r="D843" s="190" t="s">
        <v>14</v>
      </c>
      <c r="E843" s="210">
        <v>3276</v>
      </c>
      <c r="F843" s="35">
        <v>41804</v>
      </c>
      <c r="G843" s="42">
        <v>3276</v>
      </c>
      <c r="H843" s="18">
        <f t="shared" si="14"/>
        <v>0</v>
      </c>
      <c r="I843" s="621" t="s">
        <v>30</v>
      </c>
    </row>
    <row r="844" spans="1:9" x14ac:dyDescent="0.25">
      <c r="A844" s="192"/>
      <c r="B844" s="193" t="s">
        <v>1614</v>
      </c>
      <c r="C844" s="324" t="s">
        <v>3399</v>
      </c>
      <c r="D844" s="190" t="s">
        <v>8</v>
      </c>
      <c r="E844" s="210">
        <v>4212</v>
      </c>
      <c r="F844" s="35">
        <v>41803</v>
      </c>
      <c r="G844" s="42">
        <v>4212</v>
      </c>
      <c r="H844" s="18">
        <f t="shared" si="14"/>
        <v>0</v>
      </c>
      <c r="I844" s="623"/>
    </row>
    <row r="845" spans="1:9" x14ac:dyDescent="0.25">
      <c r="A845" s="192"/>
      <c r="B845" s="193" t="s">
        <v>1615</v>
      </c>
      <c r="C845" s="324" t="s">
        <v>3399</v>
      </c>
      <c r="D845" s="190" t="s">
        <v>3163</v>
      </c>
      <c r="E845" s="210">
        <v>28800</v>
      </c>
      <c r="F845" s="35">
        <v>41806</v>
      </c>
      <c r="G845" s="42">
        <v>28800</v>
      </c>
      <c r="H845" s="18">
        <f t="shared" si="14"/>
        <v>0</v>
      </c>
      <c r="I845" s="621" t="s">
        <v>21</v>
      </c>
    </row>
    <row r="846" spans="1:9" x14ac:dyDescent="0.25">
      <c r="A846" s="192"/>
      <c r="B846" s="193" t="s">
        <v>1617</v>
      </c>
      <c r="C846" s="324" t="s">
        <v>3399</v>
      </c>
      <c r="D846" s="190" t="s">
        <v>152</v>
      </c>
      <c r="E846" s="210">
        <v>15245</v>
      </c>
      <c r="F846" s="35">
        <v>41803</v>
      </c>
      <c r="G846" s="42">
        <v>15245</v>
      </c>
      <c r="H846" s="18">
        <f t="shared" si="14"/>
        <v>0</v>
      </c>
      <c r="I846" s="621"/>
    </row>
    <row r="847" spans="1:9" x14ac:dyDescent="0.25">
      <c r="A847" s="192"/>
      <c r="B847" s="193" t="s">
        <v>1619</v>
      </c>
      <c r="C847" s="324" t="s">
        <v>3399</v>
      </c>
      <c r="D847" s="190" t="s">
        <v>23</v>
      </c>
      <c r="E847" s="210">
        <v>1536</v>
      </c>
      <c r="F847" s="35">
        <v>41803</v>
      </c>
      <c r="G847" s="42">
        <v>1536</v>
      </c>
      <c r="H847" s="18">
        <f t="shared" si="14"/>
        <v>0</v>
      </c>
      <c r="I847" s="623"/>
    </row>
    <row r="848" spans="1:9" ht="15.75" x14ac:dyDescent="0.25">
      <c r="A848" s="192"/>
      <c r="B848" s="306" t="s">
        <v>1620</v>
      </c>
      <c r="C848" s="307" t="s">
        <v>3567</v>
      </c>
      <c r="D848" s="190" t="s">
        <v>2133</v>
      </c>
      <c r="E848" s="210">
        <v>8250</v>
      </c>
      <c r="F848" s="35">
        <v>41803</v>
      </c>
      <c r="G848" s="42">
        <v>8250</v>
      </c>
      <c r="H848" s="18">
        <f t="shared" si="14"/>
        <v>0</v>
      </c>
      <c r="I848" s="621"/>
    </row>
    <row r="849" spans="1:9" ht="15.75" x14ac:dyDescent="0.25">
      <c r="A849" s="192"/>
      <c r="B849" s="306" t="s">
        <v>1623</v>
      </c>
      <c r="C849" s="307" t="s">
        <v>3567</v>
      </c>
      <c r="D849" s="190" t="s">
        <v>36</v>
      </c>
      <c r="E849" s="210">
        <v>4076</v>
      </c>
      <c r="F849" s="35">
        <v>41803</v>
      </c>
      <c r="G849" s="42">
        <v>4076</v>
      </c>
      <c r="H849" s="18">
        <f t="shared" si="14"/>
        <v>0</v>
      </c>
      <c r="I849" s="621"/>
    </row>
    <row r="850" spans="1:9" ht="15.75" x14ac:dyDescent="0.25">
      <c r="A850" s="192"/>
      <c r="B850" s="306" t="s">
        <v>1624</v>
      </c>
      <c r="C850" s="307" t="s">
        <v>3567</v>
      </c>
      <c r="D850" s="190" t="s">
        <v>3057</v>
      </c>
      <c r="E850" s="210">
        <v>35303</v>
      </c>
      <c r="F850" s="45" t="s">
        <v>3568</v>
      </c>
      <c r="G850" s="42">
        <v>35303</v>
      </c>
      <c r="H850" s="18">
        <f t="shared" si="14"/>
        <v>0</v>
      </c>
      <c r="I850" s="621" t="s">
        <v>12</v>
      </c>
    </row>
    <row r="851" spans="1:9" ht="15.75" x14ac:dyDescent="0.25">
      <c r="A851" s="192"/>
      <c r="B851" s="306" t="s">
        <v>1625</v>
      </c>
      <c r="C851" s="307" t="s">
        <v>3567</v>
      </c>
      <c r="D851" s="190" t="s">
        <v>339</v>
      </c>
      <c r="E851" s="210">
        <v>1158</v>
      </c>
      <c r="F851" s="35">
        <v>41803</v>
      </c>
      <c r="G851" s="42">
        <v>1158</v>
      </c>
      <c r="H851" s="18">
        <f t="shared" si="14"/>
        <v>0</v>
      </c>
      <c r="I851" s="621"/>
    </row>
    <row r="852" spans="1:9" ht="15.75" x14ac:dyDescent="0.25">
      <c r="A852" s="192"/>
      <c r="B852" s="306" t="s">
        <v>1626</v>
      </c>
      <c r="C852" s="307" t="s">
        <v>3567</v>
      </c>
      <c r="D852" s="190" t="s">
        <v>260</v>
      </c>
      <c r="E852" s="210">
        <v>4172</v>
      </c>
      <c r="F852" s="35">
        <v>41803</v>
      </c>
      <c r="G852" s="42">
        <v>4172</v>
      </c>
      <c r="H852" s="18">
        <f t="shared" si="14"/>
        <v>0</v>
      </c>
      <c r="I852" s="621" t="s">
        <v>12</v>
      </c>
    </row>
    <row r="853" spans="1:9" ht="15.75" x14ac:dyDescent="0.25">
      <c r="A853" s="192"/>
      <c r="B853" s="306" t="s">
        <v>1628</v>
      </c>
      <c r="C853" s="307" t="s">
        <v>3567</v>
      </c>
      <c r="D853" s="190" t="s">
        <v>51</v>
      </c>
      <c r="E853" s="210">
        <v>2298.5</v>
      </c>
      <c r="F853" s="35">
        <v>41803</v>
      </c>
      <c r="G853" s="42">
        <v>2298.5</v>
      </c>
      <c r="H853" s="18">
        <f t="shared" si="14"/>
        <v>0</v>
      </c>
      <c r="I853" s="621" t="s">
        <v>12</v>
      </c>
    </row>
    <row r="854" spans="1:9" ht="15.75" x14ac:dyDescent="0.25">
      <c r="A854" s="192"/>
      <c r="B854" s="306" t="s">
        <v>1630</v>
      </c>
      <c r="C854" s="307" t="s">
        <v>3567</v>
      </c>
      <c r="D854" s="190" t="s">
        <v>16</v>
      </c>
      <c r="E854" s="210">
        <v>258714.3</v>
      </c>
      <c r="F854" s="53" t="s">
        <v>3569</v>
      </c>
      <c r="G854" s="42">
        <v>258714.3</v>
      </c>
      <c r="H854" s="18">
        <f t="shared" si="14"/>
        <v>0</v>
      </c>
      <c r="I854" s="621"/>
    </row>
    <row r="855" spans="1:9" ht="15.75" x14ac:dyDescent="0.25">
      <c r="A855" s="192"/>
      <c r="B855" s="306" t="s">
        <v>1631</v>
      </c>
      <c r="C855" s="307" t="s">
        <v>3567</v>
      </c>
      <c r="D855" s="190" t="s">
        <v>842</v>
      </c>
      <c r="E855" s="210">
        <v>1967</v>
      </c>
      <c r="F855" s="35">
        <v>41803</v>
      </c>
      <c r="G855" s="42">
        <v>1967</v>
      </c>
      <c r="H855" s="18">
        <f t="shared" si="14"/>
        <v>0</v>
      </c>
      <c r="I855" s="621" t="s">
        <v>12</v>
      </c>
    </row>
    <row r="856" spans="1:9" ht="15.75" x14ac:dyDescent="0.25">
      <c r="A856" s="192"/>
      <c r="B856" s="306" t="s">
        <v>1632</v>
      </c>
      <c r="C856" s="307" t="s">
        <v>3567</v>
      </c>
      <c r="D856" s="190" t="s">
        <v>14</v>
      </c>
      <c r="E856" s="210">
        <v>2946</v>
      </c>
      <c r="F856" s="35">
        <v>41803</v>
      </c>
      <c r="G856" s="42">
        <v>2946</v>
      </c>
      <c r="H856" s="18">
        <f t="shared" si="14"/>
        <v>0</v>
      </c>
      <c r="I856" s="621"/>
    </row>
    <row r="857" spans="1:9" ht="15.75" x14ac:dyDescent="0.25">
      <c r="A857" s="192"/>
      <c r="B857" s="306" t="s">
        <v>1633</v>
      </c>
      <c r="C857" s="307" t="s">
        <v>3567</v>
      </c>
      <c r="D857" s="190" t="s">
        <v>576</v>
      </c>
      <c r="E857" s="210">
        <v>1478</v>
      </c>
      <c r="F857" s="35">
        <v>41803</v>
      </c>
      <c r="G857" s="42">
        <v>1478</v>
      </c>
      <c r="H857" s="18">
        <f t="shared" si="14"/>
        <v>0</v>
      </c>
      <c r="I857" s="621" t="s">
        <v>988</v>
      </c>
    </row>
    <row r="858" spans="1:9" ht="15.75" x14ac:dyDescent="0.25">
      <c r="A858" s="192"/>
      <c r="B858" s="306" t="s">
        <v>1635</v>
      </c>
      <c r="C858" s="307" t="s">
        <v>3567</v>
      </c>
      <c r="D858" s="190" t="s">
        <v>119</v>
      </c>
      <c r="E858" s="210">
        <v>6287</v>
      </c>
      <c r="F858" s="35">
        <v>41803</v>
      </c>
      <c r="G858" s="42">
        <v>6287</v>
      </c>
      <c r="H858" s="18">
        <f t="shared" si="14"/>
        <v>0</v>
      </c>
      <c r="I858" s="621" t="s">
        <v>12</v>
      </c>
    </row>
    <row r="859" spans="1:9" ht="15.75" x14ac:dyDescent="0.25">
      <c r="A859" s="192"/>
      <c r="B859" s="306" t="s">
        <v>1637</v>
      </c>
      <c r="C859" s="307" t="s">
        <v>3567</v>
      </c>
      <c r="D859" s="190" t="s">
        <v>3560</v>
      </c>
      <c r="E859" s="210">
        <v>8186</v>
      </c>
      <c r="F859" s="38" t="s">
        <v>3570</v>
      </c>
      <c r="G859" s="42">
        <v>8186</v>
      </c>
      <c r="H859" s="18">
        <f t="shared" si="14"/>
        <v>0</v>
      </c>
      <c r="I859" s="621" t="s">
        <v>12</v>
      </c>
    </row>
    <row r="860" spans="1:9" ht="15.75" x14ac:dyDescent="0.25">
      <c r="A860" s="192"/>
      <c r="B860" s="306" t="s">
        <v>1638</v>
      </c>
      <c r="C860" s="307" t="s">
        <v>3567</v>
      </c>
      <c r="D860" s="190" t="s">
        <v>70</v>
      </c>
      <c r="E860" s="210">
        <v>15000</v>
      </c>
      <c r="F860" s="45" t="s">
        <v>3571</v>
      </c>
      <c r="G860" s="42">
        <v>15000</v>
      </c>
      <c r="H860" s="18">
        <f t="shared" si="14"/>
        <v>0</v>
      </c>
      <c r="I860" s="621"/>
    </row>
    <row r="861" spans="1:9" ht="15.75" x14ac:dyDescent="0.25">
      <c r="A861" s="192"/>
      <c r="B861" s="306" t="s">
        <v>1639</v>
      </c>
      <c r="C861" s="307" t="s">
        <v>3567</v>
      </c>
      <c r="D861" s="190" t="s">
        <v>180</v>
      </c>
      <c r="E861" s="210">
        <v>33782</v>
      </c>
      <c r="F861" s="45" t="s">
        <v>3572</v>
      </c>
      <c r="G861" s="42">
        <v>33782</v>
      </c>
      <c r="H861" s="18">
        <f t="shared" si="14"/>
        <v>0</v>
      </c>
      <c r="I861" s="621" t="s">
        <v>217</v>
      </c>
    </row>
    <row r="862" spans="1:9" ht="15.75" x14ac:dyDescent="0.25">
      <c r="A862" s="192"/>
      <c r="B862" s="306" t="s">
        <v>1640</v>
      </c>
      <c r="C862" s="307" t="s">
        <v>3567</v>
      </c>
      <c r="D862" s="190" t="s">
        <v>29</v>
      </c>
      <c r="E862" s="210">
        <v>3832</v>
      </c>
      <c r="F862" s="35">
        <v>41804</v>
      </c>
      <c r="G862" s="42">
        <v>3832</v>
      </c>
      <c r="H862" s="18">
        <f t="shared" si="14"/>
        <v>0</v>
      </c>
      <c r="I862" s="621" t="s">
        <v>30</v>
      </c>
    </row>
    <row r="863" spans="1:9" ht="15.75" x14ac:dyDescent="0.25">
      <c r="A863" s="192"/>
      <c r="B863" s="306" t="s">
        <v>1641</v>
      </c>
      <c r="C863" s="307" t="s">
        <v>3567</v>
      </c>
      <c r="D863" s="190" t="s">
        <v>64</v>
      </c>
      <c r="E863" s="210">
        <v>19757.400000000001</v>
      </c>
      <c r="F863" s="35">
        <v>41803</v>
      </c>
      <c r="G863" s="42">
        <v>19757.400000000001</v>
      </c>
      <c r="H863" s="18">
        <f t="shared" si="14"/>
        <v>0</v>
      </c>
      <c r="I863" s="621" t="s">
        <v>217</v>
      </c>
    </row>
    <row r="864" spans="1:9" ht="15.75" x14ac:dyDescent="0.25">
      <c r="A864" s="187"/>
      <c r="B864" s="306" t="s">
        <v>1642</v>
      </c>
      <c r="C864" s="307" t="s">
        <v>3567</v>
      </c>
      <c r="D864" s="190" t="s">
        <v>55</v>
      </c>
      <c r="E864" s="210">
        <v>8060.5</v>
      </c>
      <c r="F864" s="35">
        <v>41803</v>
      </c>
      <c r="G864" s="42">
        <v>8060.5</v>
      </c>
      <c r="H864" s="18">
        <f t="shared" si="14"/>
        <v>0</v>
      </c>
      <c r="I864" s="621"/>
    </row>
    <row r="865" spans="1:9" ht="15.75" x14ac:dyDescent="0.25">
      <c r="A865" s="192"/>
      <c r="B865" s="306" t="s">
        <v>1643</v>
      </c>
      <c r="C865" s="307" t="s">
        <v>3567</v>
      </c>
      <c r="D865" s="190" t="s">
        <v>269</v>
      </c>
      <c r="E865" s="210">
        <v>5592</v>
      </c>
      <c r="F865" s="35">
        <v>41803</v>
      </c>
      <c r="G865" s="42">
        <v>5592</v>
      </c>
      <c r="H865" s="18">
        <f t="shared" si="14"/>
        <v>0</v>
      </c>
      <c r="I865" s="621"/>
    </row>
    <row r="866" spans="1:9" ht="15.75" x14ac:dyDescent="0.25">
      <c r="A866" s="192"/>
      <c r="B866" s="306" t="s">
        <v>1644</v>
      </c>
      <c r="C866" s="307" t="s">
        <v>3567</v>
      </c>
      <c r="D866" s="190" t="s">
        <v>3573</v>
      </c>
      <c r="E866" s="210">
        <v>823.5</v>
      </c>
      <c r="F866" s="35">
        <v>41804</v>
      </c>
      <c r="G866" s="42">
        <v>823.5</v>
      </c>
      <c r="H866" s="18">
        <f t="shared" si="14"/>
        <v>0</v>
      </c>
      <c r="I866" s="621" t="s">
        <v>30</v>
      </c>
    </row>
    <row r="867" spans="1:9" ht="15.75" x14ac:dyDescent="0.25">
      <c r="A867" s="192"/>
      <c r="B867" s="306" t="s">
        <v>1645</v>
      </c>
      <c r="C867" s="307" t="s">
        <v>3567</v>
      </c>
      <c r="D867" s="190" t="s">
        <v>58</v>
      </c>
      <c r="E867" s="210">
        <v>335</v>
      </c>
      <c r="F867" s="35">
        <v>41804</v>
      </c>
      <c r="G867" s="42">
        <v>335</v>
      </c>
      <c r="H867" s="18">
        <f t="shared" si="14"/>
        <v>0</v>
      </c>
      <c r="I867" s="621" t="s">
        <v>30</v>
      </c>
    </row>
    <row r="868" spans="1:9" ht="15.75" x14ac:dyDescent="0.25">
      <c r="A868" s="192"/>
      <c r="B868" s="306" t="s">
        <v>1646</v>
      </c>
      <c r="C868" s="307" t="s">
        <v>3567</v>
      </c>
      <c r="D868" s="190" t="s">
        <v>338</v>
      </c>
      <c r="E868" s="210">
        <v>487</v>
      </c>
      <c r="F868" s="35">
        <v>41804</v>
      </c>
      <c r="G868" s="42">
        <v>487</v>
      </c>
      <c r="H868" s="18">
        <f t="shared" si="14"/>
        <v>0</v>
      </c>
      <c r="I868" s="621" t="s">
        <v>30</v>
      </c>
    </row>
    <row r="869" spans="1:9" ht="15.75" x14ac:dyDescent="0.25">
      <c r="A869" s="192"/>
      <c r="B869" s="306" t="s">
        <v>1647</v>
      </c>
      <c r="C869" s="307" t="s">
        <v>3567</v>
      </c>
      <c r="D869" s="190" t="s">
        <v>47</v>
      </c>
      <c r="E869" s="210">
        <v>3449</v>
      </c>
      <c r="F869" s="35">
        <v>41804</v>
      </c>
      <c r="G869" s="42">
        <v>3449</v>
      </c>
      <c r="H869" s="18">
        <f t="shared" si="14"/>
        <v>0</v>
      </c>
      <c r="I869" s="621" t="s">
        <v>30</v>
      </c>
    </row>
    <row r="870" spans="1:9" ht="15.75" x14ac:dyDescent="0.25">
      <c r="A870" s="192"/>
      <c r="B870" s="306" t="s">
        <v>1648</v>
      </c>
      <c r="C870" s="307" t="s">
        <v>3567</v>
      </c>
      <c r="D870" s="190" t="s">
        <v>3574</v>
      </c>
      <c r="E870" s="210">
        <v>2153</v>
      </c>
      <c r="F870" s="241" t="s">
        <v>3756</v>
      </c>
      <c r="G870" s="42">
        <v>2153</v>
      </c>
      <c r="H870" s="18">
        <f t="shared" si="14"/>
        <v>0</v>
      </c>
      <c r="I870" s="621"/>
    </row>
    <row r="871" spans="1:9" ht="15.75" x14ac:dyDescent="0.25">
      <c r="A871" s="192"/>
      <c r="B871" s="306" t="s">
        <v>1650</v>
      </c>
      <c r="C871" s="307" t="s">
        <v>3567</v>
      </c>
      <c r="D871" s="190" t="s">
        <v>1778</v>
      </c>
      <c r="E871" s="210">
        <v>921</v>
      </c>
      <c r="F871" s="35">
        <v>41804</v>
      </c>
      <c r="G871" s="42">
        <v>921</v>
      </c>
      <c r="H871" s="18">
        <f t="shared" si="14"/>
        <v>0</v>
      </c>
      <c r="I871" s="621" t="s">
        <v>30</v>
      </c>
    </row>
    <row r="872" spans="1:9" ht="15.75" x14ac:dyDescent="0.25">
      <c r="A872" s="192"/>
      <c r="B872" s="306" t="s">
        <v>1651</v>
      </c>
      <c r="C872" s="307" t="s">
        <v>3567</v>
      </c>
      <c r="D872" s="190" t="s">
        <v>2409</v>
      </c>
      <c r="E872" s="210">
        <v>2802.5</v>
      </c>
      <c r="F872" s="35">
        <v>41804</v>
      </c>
      <c r="G872" s="42">
        <v>2802.5</v>
      </c>
      <c r="H872" s="18">
        <f t="shared" si="14"/>
        <v>0</v>
      </c>
      <c r="I872" s="621" t="s">
        <v>30</v>
      </c>
    </row>
    <row r="873" spans="1:9" ht="15.75" x14ac:dyDescent="0.25">
      <c r="A873" s="192"/>
      <c r="B873" s="306" t="s">
        <v>1652</v>
      </c>
      <c r="C873" s="307" t="s">
        <v>3567</v>
      </c>
      <c r="D873" s="190" t="s">
        <v>74</v>
      </c>
      <c r="E873" s="210">
        <v>1457.5</v>
      </c>
      <c r="F873" s="35">
        <v>41803</v>
      </c>
      <c r="G873" s="42">
        <v>1457.5</v>
      </c>
      <c r="H873" s="18">
        <f t="shared" si="14"/>
        <v>0</v>
      </c>
      <c r="I873" s="621"/>
    </row>
    <row r="874" spans="1:9" ht="15.75" x14ac:dyDescent="0.25">
      <c r="A874" s="192"/>
      <c r="B874" s="306" t="s">
        <v>1653</v>
      </c>
      <c r="C874" s="307" t="s">
        <v>3567</v>
      </c>
      <c r="D874" s="190" t="s">
        <v>21</v>
      </c>
      <c r="E874" s="210">
        <v>689</v>
      </c>
      <c r="F874" s="35">
        <v>41803</v>
      </c>
      <c r="G874" s="42">
        <v>689</v>
      </c>
      <c r="H874" s="18">
        <f t="shared" si="14"/>
        <v>0</v>
      </c>
      <c r="I874" s="621"/>
    </row>
    <row r="875" spans="1:9" ht="15.75" x14ac:dyDescent="0.25">
      <c r="A875" s="192"/>
      <c r="B875" s="306" t="s">
        <v>1656</v>
      </c>
      <c r="C875" s="307" t="s">
        <v>3567</v>
      </c>
      <c r="D875" s="190" t="s">
        <v>148</v>
      </c>
      <c r="E875" s="210">
        <v>540</v>
      </c>
      <c r="F875" s="35">
        <v>41804</v>
      </c>
      <c r="G875" s="42">
        <v>540</v>
      </c>
      <c r="H875" s="18">
        <f t="shared" si="14"/>
        <v>0</v>
      </c>
      <c r="I875" s="621" t="s">
        <v>30</v>
      </c>
    </row>
    <row r="876" spans="1:9" ht="15.75" x14ac:dyDescent="0.25">
      <c r="A876" s="192"/>
      <c r="B876" s="306" t="s">
        <v>1657</v>
      </c>
      <c r="C876" s="307" t="s">
        <v>3567</v>
      </c>
      <c r="D876" s="190" t="s">
        <v>11</v>
      </c>
      <c r="E876" s="210">
        <v>61086</v>
      </c>
      <c r="F876" s="38">
        <v>41843</v>
      </c>
      <c r="G876" s="219">
        <v>61086</v>
      </c>
      <c r="H876" s="18">
        <f t="shared" si="14"/>
        <v>0</v>
      </c>
      <c r="I876" s="621" t="s">
        <v>65</v>
      </c>
    </row>
    <row r="877" spans="1:9" ht="15.75" x14ac:dyDescent="0.25">
      <c r="A877" s="192"/>
      <c r="B877" s="306" t="s">
        <v>1658</v>
      </c>
      <c r="C877" s="307" t="s">
        <v>3567</v>
      </c>
      <c r="D877" s="190" t="s">
        <v>186</v>
      </c>
      <c r="E877" s="210">
        <v>4734</v>
      </c>
      <c r="F877" s="35">
        <v>41803</v>
      </c>
      <c r="G877" s="42">
        <v>4734</v>
      </c>
      <c r="H877" s="18">
        <f t="shared" si="14"/>
        <v>0</v>
      </c>
      <c r="I877" s="621" t="s">
        <v>21</v>
      </c>
    </row>
    <row r="878" spans="1:9" ht="15.75" x14ac:dyDescent="0.25">
      <c r="A878" s="192"/>
      <c r="B878" s="306" t="s">
        <v>1659</v>
      </c>
      <c r="C878" s="307" t="s">
        <v>3567</v>
      </c>
      <c r="D878" s="190" t="s">
        <v>1030</v>
      </c>
      <c r="E878" s="210">
        <v>13889.7</v>
      </c>
      <c r="F878" s="35">
        <v>41803</v>
      </c>
      <c r="G878" s="42">
        <v>13889.7</v>
      </c>
      <c r="H878" s="18">
        <f t="shared" si="14"/>
        <v>0</v>
      </c>
      <c r="I878" s="621"/>
    </row>
    <row r="879" spans="1:9" ht="15.75" x14ac:dyDescent="0.25">
      <c r="A879" s="192"/>
      <c r="B879" s="306" t="s">
        <v>1660</v>
      </c>
      <c r="C879" s="307" t="s">
        <v>3567</v>
      </c>
      <c r="D879" s="190" t="s">
        <v>188</v>
      </c>
      <c r="E879" s="210">
        <v>10069</v>
      </c>
      <c r="F879" s="35">
        <v>41806</v>
      </c>
      <c r="G879" s="42">
        <v>10069</v>
      </c>
      <c r="H879" s="18">
        <f t="shared" si="14"/>
        <v>0</v>
      </c>
      <c r="I879" s="621" t="s">
        <v>21</v>
      </c>
    </row>
    <row r="880" spans="1:9" ht="15.75" x14ac:dyDescent="0.25">
      <c r="A880" s="192"/>
      <c r="B880" s="306" t="s">
        <v>1661</v>
      </c>
      <c r="C880" s="307" t="s">
        <v>3567</v>
      </c>
      <c r="D880" s="190" t="s">
        <v>35</v>
      </c>
      <c r="E880" s="210">
        <v>1315</v>
      </c>
      <c r="F880" s="35">
        <v>41804</v>
      </c>
      <c r="G880" s="42">
        <v>1315</v>
      </c>
      <c r="H880" s="18">
        <f t="shared" si="14"/>
        <v>0</v>
      </c>
      <c r="I880" s="621" t="s">
        <v>30</v>
      </c>
    </row>
    <row r="881" spans="1:9" ht="15.75" x14ac:dyDescent="0.25">
      <c r="A881" s="192"/>
      <c r="B881" s="306" t="s">
        <v>1662</v>
      </c>
      <c r="C881" s="307" t="s">
        <v>3567</v>
      </c>
      <c r="D881" s="190" t="s">
        <v>188</v>
      </c>
      <c r="E881" s="210">
        <v>5960</v>
      </c>
      <c r="F881" s="35">
        <v>41804</v>
      </c>
      <c r="G881" s="42">
        <v>5960</v>
      </c>
      <c r="H881" s="18">
        <f t="shared" si="14"/>
        <v>0</v>
      </c>
      <c r="I881" s="621" t="s">
        <v>21</v>
      </c>
    </row>
    <row r="882" spans="1:9" ht="15.75" x14ac:dyDescent="0.25">
      <c r="A882" s="192"/>
      <c r="B882" s="306" t="s">
        <v>1663</v>
      </c>
      <c r="C882" s="307" t="s">
        <v>3567</v>
      </c>
      <c r="D882" s="190" t="s">
        <v>287</v>
      </c>
      <c r="E882" s="210">
        <v>2850</v>
      </c>
      <c r="F882" s="35">
        <v>41804</v>
      </c>
      <c r="G882" s="42">
        <v>2850</v>
      </c>
      <c r="H882" s="18">
        <f t="shared" si="14"/>
        <v>0</v>
      </c>
      <c r="I882" s="621" t="s">
        <v>30</v>
      </c>
    </row>
    <row r="883" spans="1:9" ht="15.75" x14ac:dyDescent="0.25">
      <c r="A883" s="192"/>
      <c r="B883" s="306" t="s">
        <v>1664</v>
      </c>
      <c r="C883" s="307" t="s">
        <v>3567</v>
      </c>
      <c r="D883" s="190" t="s">
        <v>130</v>
      </c>
      <c r="E883" s="210">
        <v>6477.5</v>
      </c>
      <c r="F883" s="35">
        <v>41803</v>
      </c>
      <c r="G883" s="42">
        <v>6477.5</v>
      </c>
      <c r="H883" s="18">
        <f t="shared" si="14"/>
        <v>0</v>
      </c>
      <c r="I883" s="621"/>
    </row>
    <row r="884" spans="1:9" ht="15.75" x14ac:dyDescent="0.25">
      <c r="A884" s="192"/>
      <c r="B884" s="306" t="s">
        <v>1665</v>
      </c>
      <c r="C884" s="307" t="s">
        <v>3567</v>
      </c>
      <c r="D884" s="190" t="s">
        <v>237</v>
      </c>
      <c r="E884" s="210">
        <v>11432.5</v>
      </c>
      <c r="F884" s="35">
        <v>41803</v>
      </c>
      <c r="G884" s="42">
        <v>11432.5</v>
      </c>
      <c r="H884" s="18">
        <f t="shared" si="14"/>
        <v>0</v>
      </c>
      <c r="I884" s="621" t="s">
        <v>21</v>
      </c>
    </row>
    <row r="885" spans="1:9" ht="15.75" x14ac:dyDescent="0.25">
      <c r="A885" s="192"/>
      <c r="B885" s="306" t="s">
        <v>1666</v>
      </c>
      <c r="C885" s="307" t="s">
        <v>3567</v>
      </c>
      <c r="D885" s="190" t="s">
        <v>2409</v>
      </c>
      <c r="E885" s="210">
        <v>10330</v>
      </c>
      <c r="F885" s="35">
        <v>41803</v>
      </c>
      <c r="G885" s="42">
        <v>10330</v>
      </c>
      <c r="H885" s="18">
        <f t="shared" si="14"/>
        <v>0</v>
      </c>
      <c r="I885" s="621" t="s">
        <v>217</v>
      </c>
    </row>
    <row r="886" spans="1:9" ht="15.75" x14ac:dyDescent="0.25">
      <c r="A886" s="192"/>
      <c r="B886" s="306" t="s">
        <v>1667</v>
      </c>
      <c r="C886" s="307" t="s">
        <v>3567</v>
      </c>
      <c r="D886" s="190" t="s">
        <v>152</v>
      </c>
      <c r="E886" s="210">
        <v>7370</v>
      </c>
      <c r="F886" s="35">
        <v>41803</v>
      </c>
      <c r="G886" s="42">
        <v>7370</v>
      </c>
      <c r="H886" s="18">
        <f t="shared" si="14"/>
        <v>0</v>
      </c>
      <c r="I886" s="621"/>
    </row>
    <row r="887" spans="1:9" ht="15.75" x14ac:dyDescent="0.25">
      <c r="A887" s="192"/>
      <c r="B887" s="306" t="s">
        <v>1668</v>
      </c>
      <c r="C887" s="307" t="s">
        <v>3567</v>
      </c>
      <c r="D887" s="190" t="s">
        <v>28</v>
      </c>
      <c r="E887" s="210">
        <v>3230</v>
      </c>
      <c r="F887" s="35">
        <v>41803</v>
      </c>
      <c r="G887" s="42">
        <v>3230</v>
      </c>
      <c r="H887" s="18">
        <f t="shared" si="14"/>
        <v>0</v>
      </c>
      <c r="I887" s="621"/>
    </row>
    <row r="888" spans="1:9" ht="15.75" x14ac:dyDescent="0.25">
      <c r="A888" s="192"/>
      <c r="B888" s="306" t="s">
        <v>1670</v>
      </c>
      <c r="C888" s="307" t="s">
        <v>3567</v>
      </c>
      <c r="D888" s="190" t="s">
        <v>32</v>
      </c>
      <c r="E888" s="210">
        <v>5052</v>
      </c>
      <c r="F888" s="35">
        <v>41804</v>
      </c>
      <c r="G888" s="42">
        <v>5052</v>
      </c>
      <c r="H888" s="18">
        <f t="shared" si="14"/>
        <v>0</v>
      </c>
      <c r="I888" s="621" t="s">
        <v>30</v>
      </c>
    </row>
    <row r="889" spans="1:9" ht="15.75" x14ac:dyDescent="0.25">
      <c r="A889" s="192"/>
      <c r="B889" s="306" t="s">
        <v>1672</v>
      </c>
      <c r="C889" s="307" t="s">
        <v>3567</v>
      </c>
      <c r="D889" s="190" t="s">
        <v>57</v>
      </c>
      <c r="E889" s="210">
        <v>1175</v>
      </c>
      <c r="F889" s="53" t="s">
        <v>3575</v>
      </c>
      <c r="G889" s="42">
        <v>1175</v>
      </c>
      <c r="H889" s="18">
        <f t="shared" si="14"/>
        <v>0</v>
      </c>
      <c r="I889" s="621" t="s">
        <v>30</v>
      </c>
    </row>
    <row r="890" spans="1:9" ht="15.75" x14ac:dyDescent="0.25">
      <c r="A890" s="192"/>
      <c r="B890" s="306" t="s">
        <v>1673</v>
      </c>
      <c r="C890" s="307" t="s">
        <v>3567</v>
      </c>
      <c r="D890" s="190" t="s">
        <v>34</v>
      </c>
      <c r="E890" s="210">
        <v>2085</v>
      </c>
      <c r="F890" s="35">
        <v>41804</v>
      </c>
      <c r="G890" s="42">
        <v>2085</v>
      </c>
      <c r="H890" s="18">
        <f t="shared" si="14"/>
        <v>0</v>
      </c>
      <c r="I890" s="621" t="s">
        <v>30</v>
      </c>
    </row>
    <row r="891" spans="1:9" ht="15.75" x14ac:dyDescent="0.25">
      <c r="A891" s="192"/>
      <c r="B891" s="306" t="s">
        <v>1674</v>
      </c>
      <c r="C891" s="307" t="s">
        <v>3567</v>
      </c>
      <c r="D891" s="190" t="s">
        <v>2722</v>
      </c>
      <c r="E891" s="210">
        <v>4047</v>
      </c>
      <c r="F891" s="35">
        <v>41804</v>
      </c>
      <c r="G891" s="42">
        <v>4047</v>
      </c>
      <c r="H891" s="18">
        <f t="shared" si="14"/>
        <v>0</v>
      </c>
      <c r="I891" s="621" t="s">
        <v>30</v>
      </c>
    </row>
    <row r="892" spans="1:9" ht="15.75" x14ac:dyDescent="0.25">
      <c r="A892" s="192"/>
      <c r="B892" s="306" t="s">
        <v>1675</v>
      </c>
      <c r="C892" s="307" t="s">
        <v>3567</v>
      </c>
      <c r="D892" s="190" t="s">
        <v>62</v>
      </c>
      <c r="E892" s="210">
        <v>15631</v>
      </c>
      <c r="F892" s="39" t="s">
        <v>3750</v>
      </c>
      <c r="G892" s="42">
        <v>15631</v>
      </c>
      <c r="H892" s="18">
        <f t="shared" si="14"/>
        <v>0</v>
      </c>
      <c r="I892" s="621" t="s">
        <v>65</v>
      </c>
    </row>
    <row r="893" spans="1:9" ht="15.75" x14ac:dyDescent="0.25">
      <c r="A893" s="192"/>
      <c r="B893" s="306" t="s">
        <v>1676</v>
      </c>
      <c r="C893" s="307" t="s">
        <v>3567</v>
      </c>
      <c r="D893" s="190" t="s">
        <v>54</v>
      </c>
      <c r="E893" s="210">
        <v>5231</v>
      </c>
      <c r="F893" s="35">
        <v>41804</v>
      </c>
      <c r="G893" s="42">
        <v>5231</v>
      </c>
      <c r="H893" s="18">
        <f t="shared" si="14"/>
        <v>0</v>
      </c>
      <c r="I893" s="621" t="s">
        <v>30</v>
      </c>
    </row>
    <row r="894" spans="1:9" ht="15.75" x14ac:dyDescent="0.25">
      <c r="A894" s="192"/>
      <c r="B894" s="306" t="s">
        <v>1677</v>
      </c>
      <c r="C894" s="307" t="s">
        <v>3567</v>
      </c>
      <c r="D894" s="190" t="s">
        <v>8</v>
      </c>
      <c r="E894" s="210">
        <v>722.5</v>
      </c>
      <c r="F894" s="35">
        <v>41803</v>
      </c>
      <c r="G894" s="42">
        <v>722.5</v>
      </c>
      <c r="H894" s="18">
        <f t="shared" si="14"/>
        <v>0</v>
      </c>
      <c r="I894" s="621"/>
    </row>
    <row r="895" spans="1:9" ht="15.75" x14ac:dyDescent="0.25">
      <c r="A895" s="192"/>
      <c r="B895" s="306" t="s">
        <v>1679</v>
      </c>
      <c r="C895" s="307" t="s">
        <v>3567</v>
      </c>
      <c r="D895" s="190" t="s">
        <v>68</v>
      </c>
      <c r="E895" s="210">
        <v>3393</v>
      </c>
      <c r="F895" s="35">
        <v>41803</v>
      </c>
      <c r="G895" s="42">
        <v>3393</v>
      </c>
      <c r="H895" s="18">
        <f t="shared" si="14"/>
        <v>0</v>
      </c>
      <c r="I895" s="621" t="s">
        <v>65</v>
      </c>
    </row>
    <row r="896" spans="1:9" ht="15.75" x14ac:dyDescent="0.25">
      <c r="A896" s="192"/>
      <c r="B896" s="306" t="s">
        <v>1680</v>
      </c>
      <c r="C896" s="307" t="s">
        <v>3567</v>
      </c>
      <c r="D896" s="190" t="s">
        <v>8</v>
      </c>
      <c r="E896" s="210">
        <v>821</v>
      </c>
      <c r="F896" s="35">
        <v>41803</v>
      </c>
      <c r="G896" s="42">
        <v>821</v>
      </c>
      <c r="H896" s="18">
        <f t="shared" si="14"/>
        <v>0</v>
      </c>
      <c r="I896" s="621"/>
    </row>
    <row r="897" spans="1:9" ht="15.75" x14ac:dyDescent="0.25">
      <c r="A897" s="192"/>
      <c r="B897" s="306" t="s">
        <v>1681</v>
      </c>
      <c r="C897" s="307" t="s">
        <v>3567</v>
      </c>
      <c r="D897" s="190" t="s">
        <v>22</v>
      </c>
      <c r="E897" s="210">
        <v>3874</v>
      </c>
      <c r="F897" s="35">
        <v>41803</v>
      </c>
      <c r="G897" s="42">
        <v>3874</v>
      </c>
      <c r="H897" s="18">
        <f t="shared" si="14"/>
        <v>0</v>
      </c>
      <c r="I897" s="621"/>
    </row>
    <row r="898" spans="1:9" ht="15.75" x14ac:dyDescent="0.25">
      <c r="A898" s="192"/>
      <c r="B898" s="306" t="s">
        <v>1682</v>
      </c>
      <c r="C898" s="307" t="s">
        <v>3567</v>
      </c>
      <c r="D898" s="190" t="s">
        <v>51</v>
      </c>
      <c r="E898" s="210">
        <v>527.5</v>
      </c>
      <c r="F898" s="35">
        <v>41803</v>
      </c>
      <c r="G898" s="42">
        <v>527.5</v>
      </c>
      <c r="H898" s="18">
        <f t="shared" si="14"/>
        <v>0</v>
      </c>
      <c r="I898" s="621"/>
    </row>
    <row r="899" spans="1:9" ht="15.75" x14ac:dyDescent="0.25">
      <c r="A899" s="192"/>
      <c r="B899" s="306" t="s">
        <v>1683</v>
      </c>
      <c r="C899" s="307" t="s">
        <v>3567</v>
      </c>
      <c r="D899" s="190" t="s">
        <v>8</v>
      </c>
      <c r="E899" s="210">
        <v>170</v>
      </c>
      <c r="F899" s="35">
        <v>41803</v>
      </c>
      <c r="G899" s="42">
        <v>170</v>
      </c>
      <c r="H899" s="18">
        <f t="shared" si="14"/>
        <v>0</v>
      </c>
      <c r="I899" s="621"/>
    </row>
    <row r="900" spans="1:9" ht="15.75" x14ac:dyDescent="0.25">
      <c r="A900" s="192"/>
      <c r="B900" s="306" t="s">
        <v>1684</v>
      </c>
      <c r="C900" s="307" t="s">
        <v>3567</v>
      </c>
      <c r="D900" s="190" t="s">
        <v>8</v>
      </c>
      <c r="E900" s="210">
        <v>1296.5</v>
      </c>
      <c r="F900" s="35">
        <v>41803</v>
      </c>
      <c r="G900" s="42">
        <v>1296.5</v>
      </c>
      <c r="H900" s="18">
        <f t="shared" si="14"/>
        <v>0</v>
      </c>
      <c r="I900" s="621"/>
    </row>
    <row r="901" spans="1:9" ht="15.75" x14ac:dyDescent="0.25">
      <c r="A901" s="192"/>
      <c r="B901" s="306" t="s">
        <v>1685</v>
      </c>
      <c r="C901" s="307" t="s">
        <v>3567</v>
      </c>
      <c r="D901" s="190" t="s">
        <v>1607</v>
      </c>
      <c r="E901" s="210">
        <v>3644.6</v>
      </c>
      <c r="F901" s="35">
        <v>41803</v>
      </c>
      <c r="G901" s="42">
        <v>3644.6</v>
      </c>
      <c r="H901" s="18">
        <f t="shared" si="14"/>
        <v>0</v>
      </c>
      <c r="I901" s="621"/>
    </row>
    <row r="902" spans="1:9" ht="15.75" x14ac:dyDescent="0.25">
      <c r="A902" s="192"/>
      <c r="B902" s="306" t="s">
        <v>1686</v>
      </c>
      <c r="C902" s="307" t="s">
        <v>3567</v>
      </c>
      <c r="D902" s="190" t="s">
        <v>136</v>
      </c>
      <c r="E902" s="210">
        <v>2605</v>
      </c>
      <c r="F902" s="35">
        <v>41803</v>
      </c>
      <c r="G902" s="42">
        <v>2605</v>
      </c>
      <c r="H902" s="18">
        <f t="shared" si="14"/>
        <v>0</v>
      </c>
      <c r="I902" s="621"/>
    </row>
    <row r="903" spans="1:9" ht="15.75" x14ac:dyDescent="0.25">
      <c r="A903" s="192"/>
      <c r="B903" s="306" t="s">
        <v>1687</v>
      </c>
      <c r="C903" s="307" t="s">
        <v>3567</v>
      </c>
      <c r="D903" s="190" t="s">
        <v>16</v>
      </c>
      <c r="E903" s="210">
        <v>139098</v>
      </c>
      <c r="F903" s="35">
        <v>41816</v>
      </c>
      <c r="G903" s="42">
        <v>139098</v>
      </c>
      <c r="H903" s="18">
        <f t="shared" ref="H903:H966" si="15">E903-G903</f>
        <v>0</v>
      </c>
      <c r="I903" s="621"/>
    </row>
    <row r="904" spans="1:9" ht="15.75" x14ac:dyDescent="0.25">
      <c r="A904" s="192"/>
      <c r="B904" s="306" t="s">
        <v>1688</v>
      </c>
      <c r="C904" s="307" t="s">
        <v>3567</v>
      </c>
      <c r="D904" s="190" t="s">
        <v>20</v>
      </c>
      <c r="E904" s="210">
        <v>6867</v>
      </c>
      <c r="F904" s="35">
        <v>41804</v>
      </c>
      <c r="G904" s="54">
        <v>6867</v>
      </c>
      <c r="H904" s="18">
        <f t="shared" si="15"/>
        <v>0</v>
      </c>
      <c r="I904" s="621" t="s">
        <v>21</v>
      </c>
    </row>
    <row r="905" spans="1:9" ht="15.75" x14ac:dyDescent="0.25">
      <c r="A905" s="192"/>
      <c r="B905" s="306" t="s">
        <v>1689</v>
      </c>
      <c r="C905" s="307" t="s">
        <v>3567</v>
      </c>
      <c r="D905" s="190" t="s">
        <v>78</v>
      </c>
      <c r="E905" s="210">
        <v>3416</v>
      </c>
      <c r="F905" s="35">
        <v>41804</v>
      </c>
      <c r="G905" s="54">
        <v>3416</v>
      </c>
      <c r="H905" s="18">
        <f t="shared" si="15"/>
        <v>0</v>
      </c>
      <c r="I905" s="621" t="s">
        <v>21</v>
      </c>
    </row>
    <row r="906" spans="1:9" ht="15.75" x14ac:dyDescent="0.25">
      <c r="A906" s="192"/>
      <c r="B906" s="306" t="s">
        <v>1690</v>
      </c>
      <c r="C906" s="307" t="s">
        <v>3567</v>
      </c>
      <c r="D906" s="190" t="s">
        <v>80</v>
      </c>
      <c r="E906" s="210">
        <v>2420.5</v>
      </c>
      <c r="F906" s="35">
        <v>41804</v>
      </c>
      <c r="G906" s="54">
        <v>2420.5</v>
      </c>
      <c r="H906" s="18">
        <f t="shared" si="15"/>
        <v>0</v>
      </c>
      <c r="I906" s="621" t="s">
        <v>21</v>
      </c>
    </row>
    <row r="907" spans="1:9" ht="15.75" x14ac:dyDescent="0.25">
      <c r="A907" s="192"/>
      <c r="B907" s="306" t="s">
        <v>1691</v>
      </c>
      <c r="C907" s="307" t="s">
        <v>3567</v>
      </c>
      <c r="D907" s="190" t="s">
        <v>233</v>
      </c>
      <c r="E907" s="210">
        <v>1406.5</v>
      </c>
      <c r="F907" s="35">
        <v>41804</v>
      </c>
      <c r="G907" s="54">
        <v>1406.5</v>
      </c>
      <c r="H907" s="18">
        <f t="shared" si="15"/>
        <v>0</v>
      </c>
      <c r="I907" s="621" t="s">
        <v>21</v>
      </c>
    </row>
    <row r="908" spans="1:9" ht="15.75" x14ac:dyDescent="0.25">
      <c r="A908" s="192"/>
      <c r="B908" s="306" t="s">
        <v>1692</v>
      </c>
      <c r="C908" s="307" t="s">
        <v>3567</v>
      </c>
      <c r="D908" s="190" t="s">
        <v>99</v>
      </c>
      <c r="E908" s="210">
        <v>2521.5</v>
      </c>
      <c r="F908" s="35">
        <v>41804</v>
      </c>
      <c r="G908" s="54">
        <v>2521.5</v>
      </c>
      <c r="H908" s="18">
        <f t="shared" si="15"/>
        <v>0</v>
      </c>
      <c r="I908" s="621" t="s">
        <v>21</v>
      </c>
    </row>
    <row r="909" spans="1:9" ht="15.75" x14ac:dyDescent="0.25">
      <c r="A909" s="192"/>
      <c r="B909" s="306" t="s">
        <v>1694</v>
      </c>
      <c r="C909" s="307" t="s">
        <v>3567</v>
      </c>
      <c r="D909" s="190" t="s">
        <v>3431</v>
      </c>
      <c r="E909" s="210">
        <v>1140</v>
      </c>
      <c r="F909" s="35">
        <v>41804</v>
      </c>
      <c r="G909" s="54">
        <v>1140</v>
      </c>
      <c r="H909" s="18">
        <f t="shared" si="15"/>
        <v>0</v>
      </c>
      <c r="I909" s="621" t="s">
        <v>21</v>
      </c>
    </row>
    <row r="910" spans="1:9" ht="15.75" x14ac:dyDescent="0.25">
      <c r="A910" s="192"/>
      <c r="B910" s="306" t="s">
        <v>1696</v>
      </c>
      <c r="C910" s="307" t="s">
        <v>3567</v>
      </c>
      <c r="D910" s="190" t="s">
        <v>1828</v>
      </c>
      <c r="E910" s="210">
        <v>2780.5</v>
      </c>
      <c r="F910" s="35">
        <v>41804</v>
      </c>
      <c r="G910" s="54">
        <v>2780.5</v>
      </c>
      <c r="H910" s="18">
        <f t="shared" si="15"/>
        <v>0</v>
      </c>
      <c r="I910" s="621" t="s">
        <v>21</v>
      </c>
    </row>
    <row r="911" spans="1:9" ht="15.75" x14ac:dyDescent="0.25">
      <c r="A911" s="192"/>
      <c r="B911" s="306" t="s">
        <v>1697</v>
      </c>
      <c r="C911" s="307" t="s">
        <v>3567</v>
      </c>
      <c r="D911" s="190" t="s">
        <v>14</v>
      </c>
      <c r="E911" s="210">
        <v>16482</v>
      </c>
      <c r="F911" s="35">
        <v>41804</v>
      </c>
      <c r="G911" s="54">
        <v>16482</v>
      </c>
      <c r="H911" s="18">
        <f t="shared" si="15"/>
        <v>0</v>
      </c>
      <c r="I911" s="621" t="s">
        <v>12</v>
      </c>
    </row>
    <row r="912" spans="1:9" ht="15.75" x14ac:dyDescent="0.25">
      <c r="A912" s="192"/>
      <c r="B912" s="306" t="s">
        <v>1698</v>
      </c>
      <c r="C912" s="307" t="s">
        <v>3567</v>
      </c>
      <c r="D912" s="190" t="s">
        <v>133</v>
      </c>
      <c r="E912" s="210">
        <v>34344</v>
      </c>
      <c r="F912" s="35">
        <v>41803</v>
      </c>
      <c r="G912" s="42">
        <v>34344</v>
      </c>
      <c r="H912" s="18">
        <f t="shared" si="15"/>
        <v>0</v>
      </c>
      <c r="I912" s="621"/>
    </row>
    <row r="913" spans="1:9" ht="15.75" x14ac:dyDescent="0.25">
      <c r="A913" s="192"/>
      <c r="B913" s="306" t="s">
        <v>1700</v>
      </c>
      <c r="C913" s="307" t="s">
        <v>3567</v>
      </c>
      <c r="D913" s="196" t="s">
        <v>3108</v>
      </c>
      <c r="E913" s="215">
        <v>0</v>
      </c>
      <c r="F913" s="35"/>
      <c r="G913" s="42"/>
      <c r="H913" s="18">
        <f t="shared" si="15"/>
        <v>0</v>
      </c>
      <c r="I913" s="621" t="s">
        <v>3576</v>
      </c>
    </row>
    <row r="914" spans="1:9" ht="15.75" x14ac:dyDescent="0.25">
      <c r="A914" s="192"/>
      <c r="B914" s="306" t="s">
        <v>1701</v>
      </c>
      <c r="C914" s="307" t="s">
        <v>3567</v>
      </c>
      <c r="D914" s="190" t="s">
        <v>147</v>
      </c>
      <c r="E914" s="210">
        <v>31358</v>
      </c>
      <c r="F914" s="35">
        <v>41805</v>
      </c>
      <c r="G914" s="42">
        <v>31358</v>
      </c>
      <c r="H914" s="18">
        <f t="shared" si="15"/>
        <v>0</v>
      </c>
      <c r="I914" s="621"/>
    </row>
    <row r="915" spans="1:9" ht="15.75" x14ac:dyDescent="0.25">
      <c r="A915" s="192"/>
      <c r="B915" s="306" t="s">
        <v>1702</v>
      </c>
      <c r="C915" s="307" t="s">
        <v>3567</v>
      </c>
      <c r="D915" s="190" t="s">
        <v>310</v>
      </c>
      <c r="E915" s="210">
        <v>62188.65</v>
      </c>
      <c r="F915" s="304" t="s">
        <v>3699</v>
      </c>
      <c r="G915" s="219">
        <v>62188.65</v>
      </c>
      <c r="H915" s="18">
        <f t="shared" si="15"/>
        <v>0</v>
      </c>
      <c r="I915" s="621" t="s">
        <v>3577</v>
      </c>
    </row>
    <row r="916" spans="1:9" ht="15.75" x14ac:dyDescent="0.25">
      <c r="A916" s="192"/>
      <c r="B916" s="306" t="s">
        <v>1703</v>
      </c>
      <c r="C916" s="307" t="s">
        <v>3567</v>
      </c>
      <c r="D916" s="190" t="s">
        <v>244</v>
      </c>
      <c r="E916" s="210">
        <v>18777.5</v>
      </c>
      <c r="F916" s="38" t="s">
        <v>3578</v>
      </c>
      <c r="G916" s="42">
        <v>18777.5</v>
      </c>
      <c r="H916" s="18">
        <f t="shared" si="15"/>
        <v>0</v>
      </c>
      <c r="I916" s="621" t="s">
        <v>3577</v>
      </c>
    </row>
    <row r="917" spans="1:9" ht="15.75" x14ac:dyDescent="0.25">
      <c r="A917" s="192"/>
      <c r="B917" s="306" t="s">
        <v>1704</v>
      </c>
      <c r="C917" s="307" t="s">
        <v>3567</v>
      </c>
      <c r="D917" s="190" t="s">
        <v>101</v>
      </c>
      <c r="E917" s="210">
        <v>34989.5</v>
      </c>
      <c r="F917" s="304" t="s">
        <v>3579</v>
      </c>
      <c r="G917" s="42">
        <v>34989.5</v>
      </c>
      <c r="H917" s="18">
        <f t="shared" si="15"/>
        <v>0</v>
      </c>
      <c r="I917" s="621" t="s">
        <v>3577</v>
      </c>
    </row>
    <row r="918" spans="1:9" ht="15.75" x14ac:dyDescent="0.25">
      <c r="A918" s="192"/>
      <c r="B918" s="306" t="s">
        <v>1705</v>
      </c>
      <c r="C918" s="307" t="s">
        <v>3567</v>
      </c>
      <c r="D918" s="190" t="s">
        <v>27</v>
      </c>
      <c r="E918" s="210">
        <v>27651.4</v>
      </c>
      <c r="F918" s="35">
        <v>41808</v>
      </c>
      <c r="G918" s="42">
        <v>27651.4</v>
      </c>
      <c r="H918" s="18">
        <f t="shared" si="15"/>
        <v>0</v>
      </c>
      <c r="I918" s="621" t="s">
        <v>3577</v>
      </c>
    </row>
    <row r="919" spans="1:9" ht="15.75" x14ac:dyDescent="0.25">
      <c r="A919" s="192"/>
      <c r="B919" s="306" t="s">
        <v>1706</v>
      </c>
      <c r="C919" s="307" t="s">
        <v>3567</v>
      </c>
      <c r="D919" s="190" t="s">
        <v>149</v>
      </c>
      <c r="E919" s="210">
        <v>12243.6</v>
      </c>
      <c r="F919" s="45" t="s">
        <v>3580</v>
      </c>
      <c r="G919" s="42">
        <v>12243.6</v>
      </c>
      <c r="H919" s="18">
        <f t="shared" si="15"/>
        <v>0</v>
      </c>
      <c r="I919" s="621" t="s">
        <v>3577</v>
      </c>
    </row>
    <row r="920" spans="1:9" ht="15.75" x14ac:dyDescent="0.25">
      <c r="A920" s="192"/>
      <c r="B920" s="306" t="s">
        <v>1707</v>
      </c>
      <c r="C920" s="307" t="s">
        <v>3567</v>
      </c>
      <c r="D920" s="190" t="s">
        <v>92</v>
      </c>
      <c r="E920" s="210">
        <v>7458</v>
      </c>
      <c r="F920" s="35">
        <v>41804</v>
      </c>
      <c r="G920" s="42">
        <v>7458</v>
      </c>
      <c r="H920" s="18">
        <f t="shared" si="15"/>
        <v>0</v>
      </c>
      <c r="I920" s="621" t="s">
        <v>3577</v>
      </c>
    </row>
    <row r="921" spans="1:9" ht="15.75" x14ac:dyDescent="0.25">
      <c r="A921" s="192"/>
      <c r="B921" s="306" t="s">
        <v>1708</v>
      </c>
      <c r="C921" s="307" t="s">
        <v>3567</v>
      </c>
      <c r="D921" s="20" t="s">
        <v>3581</v>
      </c>
      <c r="E921" s="213">
        <v>5950</v>
      </c>
      <c r="F921" s="299" t="s">
        <v>4062</v>
      </c>
      <c r="G921" s="62">
        <v>5950</v>
      </c>
      <c r="H921" s="18">
        <f t="shared" si="15"/>
        <v>0</v>
      </c>
      <c r="I921" s="622"/>
    </row>
    <row r="922" spans="1:9" ht="15.75" x14ac:dyDescent="0.25">
      <c r="A922" s="192"/>
      <c r="B922" s="306" t="s">
        <v>1709</v>
      </c>
      <c r="C922" s="307" t="s">
        <v>3567</v>
      </c>
      <c r="D922" s="190" t="s">
        <v>28</v>
      </c>
      <c r="E922" s="210">
        <v>6460</v>
      </c>
      <c r="F922" s="35">
        <v>41803</v>
      </c>
      <c r="G922" s="42">
        <v>6460</v>
      </c>
      <c r="H922" s="18">
        <f t="shared" si="15"/>
        <v>0</v>
      </c>
      <c r="I922" s="621"/>
    </row>
    <row r="923" spans="1:9" ht="15.75" x14ac:dyDescent="0.25">
      <c r="A923" s="192"/>
      <c r="B923" s="306" t="s">
        <v>1711</v>
      </c>
      <c r="C923" s="307" t="s">
        <v>3567</v>
      </c>
      <c r="D923" s="190" t="s">
        <v>85</v>
      </c>
      <c r="E923" s="210">
        <v>17547</v>
      </c>
      <c r="F923" s="35">
        <v>41804</v>
      </c>
      <c r="G923" s="42">
        <v>17547</v>
      </c>
      <c r="H923" s="18">
        <f t="shared" si="15"/>
        <v>0</v>
      </c>
      <c r="I923" s="621" t="s">
        <v>3577</v>
      </c>
    </row>
    <row r="924" spans="1:9" ht="15.75" x14ac:dyDescent="0.25">
      <c r="A924" s="192"/>
      <c r="B924" s="306" t="s">
        <v>1712</v>
      </c>
      <c r="C924" s="307" t="s">
        <v>3567</v>
      </c>
      <c r="D924" s="190" t="s">
        <v>346</v>
      </c>
      <c r="E924" s="210">
        <v>3840</v>
      </c>
      <c r="F924" s="35">
        <v>41804</v>
      </c>
      <c r="G924" s="42">
        <v>3840</v>
      </c>
      <c r="H924" s="18">
        <f t="shared" si="15"/>
        <v>0</v>
      </c>
      <c r="I924" s="621" t="s">
        <v>3577</v>
      </c>
    </row>
    <row r="925" spans="1:9" ht="15.75" x14ac:dyDescent="0.25">
      <c r="A925" s="192"/>
      <c r="B925" s="306" t="s">
        <v>1713</v>
      </c>
      <c r="C925" s="307" t="s">
        <v>3567</v>
      </c>
      <c r="D925" s="190" t="s">
        <v>88</v>
      </c>
      <c r="E925" s="210">
        <v>3850</v>
      </c>
      <c r="F925" s="35">
        <v>41804</v>
      </c>
      <c r="G925" s="42">
        <v>3850</v>
      </c>
      <c r="H925" s="18">
        <f t="shared" si="15"/>
        <v>0</v>
      </c>
      <c r="I925" s="621" t="s">
        <v>3577</v>
      </c>
    </row>
    <row r="926" spans="1:9" ht="15.75" x14ac:dyDescent="0.25">
      <c r="A926" s="192"/>
      <c r="B926" s="306" t="s">
        <v>1714</v>
      </c>
      <c r="C926" s="307" t="s">
        <v>3567</v>
      </c>
      <c r="D926" s="190" t="s">
        <v>8</v>
      </c>
      <c r="E926" s="210">
        <v>783.5</v>
      </c>
      <c r="F926" s="35">
        <v>41803</v>
      </c>
      <c r="G926" s="42">
        <v>783.5</v>
      </c>
      <c r="H926" s="18">
        <f t="shared" si="15"/>
        <v>0</v>
      </c>
      <c r="I926" s="621"/>
    </row>
    <row r="927" spans="1:9" ht="15.75" x14ac:dyDescent="0.25">
      <c r="A927" s="192"/>
      <c r="B927" s="306" t="s">
        <v>1715</v>
      </c>
      <c r="C927" s="307" t="s">
        <v>3567</v>
      </c>
      <c r="D927" s="190" t="s">
        <v>85</v>
      </c>
      <c r="E927" s="210">
        <v>14100</v>
      </c>
      <c r="F927" s="35">
        <v>41804</v>
      </c>
      <c r="G927" s="42">
        <v>14100</v>
      </c>
      <c r="H927" s="18">
        <f t="shared" si="15"/>
        <v>0</v>
      </c>
      <c r="I927" s="621" t="s">
        <v>27</v>
      </c>
    </row>
    <row r="928" spans="1:9" ht="15.75" x14ac:dyDescent="0.25">
      <c r="A928" s="192"/>
      <c r="B928" s="306" t="s">
        <v>1716</v>
      </c>
      <c r="C928" s="307" t="s">
        <v>3567</v>
      </c>
      <c r="D928" s="190" t="s">
        <v>74</v>
      </c>
      <c r="E928" s="210">
        <v>403</v>
      </c>
      <c r="F928" s="35">
        <v>41803</v>
      </c>
      <c r="G928" s="42">
        <v>403</v>
      </c>
      <c r="H928" s="18">
        <f t="shared" si="15"/>
        <v>0</v>
      </c>
      <c r="I928" s="621"/>
    </row>
    <row r="929" spans="1:9" ht="15.75" x14ac:dyDescent="0.25">
      <c r="A929" s="192"/>
      <c r="B929" s="306" t="s">
        <v>1717</v>
      </c>
      <c r="C929" s="307" t="s">
        <v>3567</v>
      </c>
      <c r="D929" s="190" t="s">
        <v>1515</v>
      </c>
      <c r="E929" s="210">
        <v>2925.6</v>
      </c>
      <c r="F929" s="35">
        <v>41804</v>
      </c>
      <c r="G929" s="42">
        <v>2925.6</v>
      </c>
      <c r="H929" s="18">
        <f t="shared" si="15"/>
        <v>0</v>
      </c>
      <c r="I929" s="621" t="s">
        <v>65</v>
      </c>
    </row>
    <row r="930" spans="1:9" ht="15.75" x14ac:dyDescent="0.25">
      <c r="A930" s="192"/>
      <c r="B930" s="306" t="s">
        <v>1718</v>
      </c>
      <c r="C930" s="307" t="s">
        <v>3567</v>
      </c>
      <c r="D930" s="190" t="s">
        <v>8</v>
      </c>
      <c r="E930" s="210">
        <v>261.5</v>
      </c>
      <c r="F930" s="35">
        <v>41803</v>
      </c>
      <c r="G930" s="42">
        <v>261.5</v>
      </c>
      <c r="H930" s="18">
        <f t="shared" si="15"/>
        <v>0</v>
      </c>
      <c r="I930" s="621"/>
    </row>
    <row r="931" spans="1:9" ht="15.75" x14ac:dyDescent="0.25">
      <c r="A931" s="187"/>
      <c r="B931" s="306" t="s">
        <v>1719</v>
      </c>
      <c r="C931" s="307" t="s">
        <v>3567</v>
      </c>
      <c r="D931" s="190" t="s">
        <v>62</v>
      </c>
      <c r="E931" s="210">
        <v>8035</v>
      </c>
      <c r="F931" s="35">
        <v>41805</v>
      </c>
      <c r="G931" s="42">
        <v>8035</v>
      </c>
      <c r="H931" s="18">
        <f t="shared" si="15"/>
        <v>0</v>
      </c>
      <c r="I931" s="621" t="s">
        <v>65</v>
      </c>
    </row>
    <row r="932" spans="1:9" ht="15.75" x14ac:dyDescent="0.25">
      <c r="A932" s="192"/>
      <c r="B932" s="306" t="s">
        <v>1720</v>
      </c>
      <c r="C932" s="307" t="s">
        <v>3567</v>
      </c>
      <c r="D932" s="190" t="s">
        <v>28</v>
      </c>
      <c r="E932" s="210">
        <v>13400</v>
      </c>
      <c r="F932" s="45" t="s">
        <v>3582</v>
      </c>
      <c r="G932" s="42">
        <v>13400</v>
      </c>
      <c r="H932" s="18">
        <f t="shared" si="15"/>
        <v>0</v>
      </c>
      <c r="I932" s="621"/>
    </row>
    <row r="933" spans="1:9" ht="15.75" x14ac:dyDescent="0.25">
      <c r="A933" s="192">
        <v>41804</v>
      </c>
      <c r="B933" s="306" t="s">
        <v>1721</v>
      </c>
      <c r="C933" s="307" t="s">
        <v>3567</v>
      </c>
      <c r="D933" s="190" t="s">
        <v>245</v>
      </c>
      <c r="E933" s="210">
        <v>31010.6</v>
      </c>
      <c r="F933" s="35">
        <v>41804</v>
      </c>
      <c r="G933" s="42">
        <v>31010.6</v>
      </c>
      <c r="H933" s="18">
        <f t="shared" si="15"/>
        <v>0</v>
      </c>
      <c r="I933" s="621" t="s">
        <v>27</v>
      </c>
    </row>
    <row r="934" spans="1:9" ht="15.75" x14ac:dyDescent="0.25">
      <c r="A934" s="192"/>
      <c r="B934" s="306" t="s">
        <v>1723</v>
      </c>
      <c r="C934" s="307" t="s">
        <v>3567</v>
      </c>
      <c r="D934" s="190" t="s">
        <v>2133</v>
      </c>
      <c r="E934" s="210">
        <v>176</v>
      </c>
      <c r="F934" s="35">
        <v>41804</v>
      </c>
      <c r="G934" s="42">
        <v>176</v>
      </c>
      <c r="H934" s="18">
        <f t="shared" si="15"/>
        <v>0</v>
      </c>
      <c r="I934" s="623"/>
    </row>
    <row r="935" spans="1:9" ht="15.75" x14ac:dyDescent="0.25">
      <c r="A935" s="192"/>
      <c r="B935" s="306" t="s">
        <v>1724</v>
      </c>
      <c r="C935" s="307" t="s">
        <v>3567</v>
      </c>
      <c r="D935" s="190" t="s">
        <v>106</v>
      </c>
      <c r="E935" s="210">
        <v>132678</v>
      </c>
      <c r="F935" s="35">
        <v>41810</v>
      </c>
      <c r="G935" s="42">
        <v>132678</v>
      </c>
      <c r="H935" s="18">
        <f t="shared" si="15"/>
        <v>0</v>
      </c>
      <c r="I935" s="621" t="s">
        <v>3421</v>
      </c>
    </row>
    <row r="936" spans="1:9" ht="15.75" x14ac:dyDescent="0.25">
      <c r="A936" s="192"/>
      <c r="B936" s="306" t="s">
        <v>1725</v>
      </c>
      <c r="C936" s="307" t="s">
        <v>3567</v>
      </c>
      <c r="D936" s="190" t="s">
        <v>106</v>
      </c>
      <c r="E936" s="210">
        <v>132415</v>
      </c>
      <c r="F936" s="35">
        <v>41810</v>
      </c>
      <c r="G936" s="42">
        <v>132415</v>
      </c>
      <c r="H936" s="18">
        <f t="shared" si="15"/>
        <v>0</v>
      </c>
      <c r="I936" s="623" t="s">
        <v>3421</v>
      </c>
    </row>
    <row r="937" spans="1:9" ht="15.75" x14ac:dyDescent="0.25">
      <c r="A937" s="192"/>
      <c r="B937" s="306" t="s">
        <v>1726</v>
      </c>
      <c r="C937" s="307" t="s">
        <v>3567</v>
      </c>
      <c r="D937" s="190" t="s">
        <v>106</v>
      </c>
      <c r="E937" s="210">
        <v>268339</v>
      </c>
      <c r="F937" s="35">
        <v>41812</v>
      </c>
      <c r="G937" s="42">
        <v>268339</v>
      </c>
      <c r="H937" s="18">
        <f t="shared" si="15"/>
        <v>0</v>
      </c>
      <c r="I937" s="621" t="s">
        <v>3421</v>
      </c>
    </row>
    <row r="938" spans="1:9" ht="15.75" x14ac:dyDescent="0.25">
      <c r="A938" s="192"/>
      <c r="B938" s="306" t="s">
        <v>1727</v>
      </c>
      <c r="C938" s="307" t="s">
        <v>3567</v>
      </c>
      <c r="D938" s="190" t="s">
        <v>19</v>
      </c>
      <c r="E938" s="210">
        <v>14399</v>
      </c>
      <c r="F938" s="35">
        <v>41804</v>
      </c>
      <c r="G938" s="42">
        <v>14399</v>
      </c>
      <c r="H938" s="18">
        <f t="shared" si="15"/>
        <v>0</v>
      </c>
      <c r="I938" s="621" t="s">
        <v>3421</v>
      </c>
    </row>
    <row r="939" spans="1:9" ht="15.75" x14ac:dyDescent="0.25">
      <c r="A939" s="192"/>
      <c r="B939" s="306" t="s">
        <v>1728</v>
      </c>
      <c r="C939" s="307" t="s">
        <v>3567</v>
      </c>
      <c r="D939" s="190" t="s">
        <v>106</v>
      </c>
      <c r="E939" s="210">
        <v>43968</v>
      </c>
      <c r="F939" s="35">
        <v>41810</v>
      </c>
      <c r="G939" s="42">
        <v>43968</v>
      </c>
      <c r="H939" s="18">
        <f t="shared" si="15"/>
        <v>0</v>
      </c>
      <c r="I939" s="621" t="s">
        <v>3421</v>
      </c>
    </row>
    <row r="940" spans="1:9" ht="15.75" x14ac:dyDescent="0.25">
      <c r="A940" s="192"/>
      <c r="B940" s="306" t="s">
        <v>1731</v>
      </c>
      <c r="C940" s="307" t="s">
        <v>3567</v>
      </c>
      <c r="D940" s="190" t="s">
        <v>754</v>
      </c>
      <c r="E940" s="210">
        <v>2592</v>
      </c>
      <c r="F940" s="35">
        <v>41804</v>
      </c>
      <c r="G940" s="42">
        <v>2592</v>
      </c>
      <c r="H940" s="18">
        <f t="shared" si="15"/>
        <v>0</v>
      </c>
      <c r="I940" s="621"/>
    </row>
    <row r="941" spans="1:9" ht="15.75" x14ac:dyDescent="0.25">
      <c r="A941" s="192"/>
      <c r="B941" s="306" t="s">
        <v>1733</v>
      </c>
      <c r="C941" s="307" t="s">
        <v>3567</v>
      </c>
      <c r="D941" s="190" t="s">
        <v>152</v>
      </c>
      <c r="E941" s="210">
        <v>17267.599999999999</v>
      </c>
      <c r="F941" s="35">
        <v>41804</v>
      </c>
      <c r="G941" s="42">
        <v>17267.599999999999</v>
      </c>
      <c r="H941" s="18">
        <f t="shared" si="15"/>
        <v>0</v>
      </c>
      <c r="I941" s="621"/>
    </row>
    <row r="942" spans="1:9" ht="15.75" x14ac:dyDescent="0.25">
      <c r="A942" s="192"/>
      <c r="B942" s="306" t="s">
        <v>1734</v>
      </c>
      <c r="C942" s="307" t="s">
        <v>3567</v>
      </c>
      <c r="D942" s="190" t="s">
        <v>8</v>
      </c>
      <c r="E942" s="210">
        <v>889</v>
      </c>
      <c r="F942" s="35">
        <v>41804</v>
      </c>
      <c r="G942" s="42">
        <v>889</v>
      </c>
      <c r="H942" s="18">
        <f t="shared" si="15"/>
        <v>0</v>
      </c>
      <c r="I942" s="621"/>
    </row>
    <row r="943" spans="1:9" ht="15.75" x14ac:dyDescent="0.25">
      <c r="A943" s="192"/>
      <c r="B943" s="306" t="s">
        <v>1735</v>
      </c>
      <c r="C943" s="307" t="s">
        <v>3567</v>
      </c>
      <c r="D943" s="190" t="s">
        <v>57</v>
      </c>
      <c r="E943" s="210">
        <v>1800</v>
      </c>
      <c r="F943" s="35">
        <v>41805</v>
      </c>
      <c r="G943" s="42">
        <v>1800</v>
      </c>
      <c r="H943" s="18">
        <f t="shared" si="15"/>
        <v>0</v>
      </c>
      <c r="I943" s="621" t="s">
        <v>30</v>
      </c>
    </row>
    <row r="944" spans="1:9" ht="15.75" x14ac:dyDescent="0.25">
      <c r="A944" s="192"/>
      <c r="B944" s="306" t="s">
        <v>1736</v>
      </c>
      <c r="C944" s="307" t="s">
        <v>3567</v>
      </c>
      <c r="D944" s="190" t="s">
        <v>116</v>
      </c>
      <c r="E944" s="210">
        <v>1491</v>
      </c>
      <c r="F944" s="35">
        <v>41804</v>
      </c>
      <c r="G944" s="42">
        <v>1491</v>
      </c>
      <c r="H944" s="18">
        <f t="shared" si="15"/>
        <v>0</v>
      </c>
      <c r="I944" s="621"/>
    </row>
    <row r="945" spans="1:9" ht="15.75" x14ac:dyDescent="0.25">
      <c r="A945" s="192"/>
      <c r="B945" s="306" t="s">
        <v>1738</v>
      </c>
      <c r="C945" s="307" t="s">
        <v>3567</v>
      </c>
      <c r="D945" s="190" t="s">
        <v>36</v>
      </c>
      <c r="E945" s="210">
        <v>34655</v>
      </c>
      <c r="F945" s="39" t="s">
        <v>4054</v>
      </c>
      <c r="G945" s="219">
        <v>34655</v>
      </c>
      <c r="H945" s="18">
        <f t="shared" si="15"/>
        <v>0</v>
      </c>
      <c r="I945" s="621"/>
    </row>
    <row r="946" spans="1:9" ht="15.75" x14ac:dyDescent="0.25">
      <c r="A946" s="192"/>
      <c r="B946" s="306" t="s">
        <v>1739</v>
      </c>
      <c r="C946" s="307" t="s">
        <v>3567</v>
      </c>
      <c r="D946" s="190" t="s">
        <v>52</v>
      </c>
      <c r="E946" s="210">
        <v>5180</v>
      </c>
      <c r="F946" s="35">
        <v>41804</v>
      </c>
      <c r="G946" s="42">
        <v>5180</v>
      </c>
      <c r="H946" s="18">
        <f t="shared" si="15"/>
        <v>0</v>
      </c>
      <c r="I946" s="621" t="s">
        <v>12</v>
      </c>
    </row>
    <row r="947" spans="1:9" ht="15.75" x14ac:dyDescent="0.25">
      <c r="A947" s="192"/>
      <c r="B947" s="306" t="s">
        <v>1741</v>
      </c>
      <c r="C947" s="307" t="s">
        <v>3567</v>
      </c>
      <c r="D947" s="190" t="s">
        <v>3550</v>
      </c>
      <c r="E947" s="210">
        <v>1670</v>
      </c>
      <c r="F947" s="35">
        <v>41804</v>
      </c>
      <c r="G947" s="42">
        <v>1670</v>
      </c>
      <c r="H947" s="18">
        <f t="shared" si="15"/>
        <v>0</v>
      </c>
      <c r="I947" s="621" t="s">
        <v>12</v>
      </c>
    </row>
    <row r="948" spans="1:9" ht="15.75" x14ac:dyDescent="0.25">
      <c r="A948" s="192"/>
      <c r="B948" s="306" t="s">
        <v>1743</v>
      </c>
      <c r="C948" s="307" t="s">
        <v>3567</v>
      </c>
      <c r="D948" s="190" t="s">
        <v>66</v>
      </c>
      <c r="E948" s="210">
        <v>1445</v>
      </c>
      <c r="F948" s="35">
        <v>41804</v>
      </c>
      <c r="G948" s="42">
        <v>1445</v>
      </c>
      <c r="H948" s="18">
        <f t="shared" si="15"/>
        <v>0</v>
      </c>
      <c r="I948" s="621" t="s">
        <v>12</v>
      </c>
    </row>
    <row r="949" spans="1:9" ht="15.75" x14ac:dyDescent="0.25">
      <c r="A949" s="192"/>
      <c r="B949" s="306" t="s">
        <v>1744</v>
      </c>
      <c r="C949" s="307" t="s">
        <v>3567</v>
      </c>
      <c r="D949" s="190" t="s">
        <v>11</v>
      </c>
      <c r="E949" s="210">
        <v>32947</v>
      </c>
      <c r="F949" s="38">
        <v>41829</v>
      </c>
      <c r="G949" s="219">
        <v>32947</v>
      </c>
      <c r="H949" s="18">
        <f t="shared" si="15"/>
        <v>0</v>
      </c>
      <c r="I949" s="621" t="s">
        <v>65</v>
      </c>
    </row>
    <row r="950" spans="1:9" ht="15.75" x14ac:dyDescent="0.25">
      <c r="A950" s="192"/>
      <c r="B950" s="306" t="s">
        <v>1745</v>
      </c>
      <c r="C950" s="307" t="s">
        <v>3567</v>
      </c>
      <c r="D950" s="190" t="s">
        <v>3405</v>
      </c>
      <c r="E950" s="210">
        <v>4025</v>
      </c>
      <c r="F950" s="35">
        <v>41804</v>
      </c>
      <c r="G950" s="42">
        <v>4025</v>
      </c>
      <c r="H950" s="18">
        <f t="shared" si="15"/>
        <v>0</v>
      </c>
      <c r="I950" s="621" t="s">
        <v>12</v>
      </c>
    </row>
    <row r="951" spans="1:9" ht="15.75" x14ac:dyDescent="0.25">
      <c r="A951" s="192"/>
      <c r="B951" s="306" t="s">
        <v>1746</v>
      </c>
      <c r="C951" s="307" t="s">
        <v>3567</v>
      </c>
      <c r="D951" s="190" t="s">
        <v>55</v>
      </c>
      <c r="E951" s="210">
        <v>9530</v>
      </c>
      <c r="F951" s="35">
        <v>41804</v>
      </c>
      <c r="G951" s="42">
        <v>9530</v>
      </c>
      <c r="H951" s="18">
        <f t="shared" si="15"/>
        <v>0</v>
      </c>
      <c r="I951" s="621"/>
    </row>
    <row r="952" spans="1:9" ht="15.75" x14ac:dyDescent="0.25">
      <c r="A952" s="192"/>
      <c r="B952" s="306" t="s">
        <v>1748</v>
      </c>
      <c r="C952" s="307" t="s">
        <v>3567</v>
      </c>
      <c r="D952" s="190" t="s">
        <v>260</v>
      </c>
      <c r="E952" s="210">
        <v>3576</v>
      </c>
      <c r="F952" s="35">
        <v>41804</v>
      </c>
      <c r="G952" s="42">
        <v>3576</v>
      </c>
      <c r="H952" s="18">
        <f t="shared" si="15"/>
        <v>0</v>
      </c>
      <c r="I952" s="621" t="s">
        <v>3583</v>
      </c>
    </row>
    <row r="953" spans="1:9" ht="15.75" x14ac:dyDescent="0.25">
      <c r="A953" s="192"/>
      <c r="B953" s="306" t="s">
        <v>1750</v>
      </c>
      <c r="C953" s="307" t="s">
        <v>3567</v>
      </c>
      <c r="D953" s="190" t="s">
        <v>64</v>
      </c>
      <c r="E953" s="210">
        <v>9106</v>
      </c>
      <c r="F953" s="35">
        <v>41805</v>
      </c>
      <c r="G953" s="42">
        <v>9106</v>
      </c>
      <c r="H953" s="18">
        <f t="shared" si="15"/>
        <v>0</v>
      </c>
      <c r="I953" s="621" t="s">
        <v>65</v>
      </c>
    </row>
    <row r="954" spans="1:9" ht="15.75" x14ac:dyDescent="0.25">
      <c r="A954" s="192"/>
      <c r="B954" s="306" t="s">
        <v>1752</v>
      </c>
      <c r="C954" s="307" t="s">
        <v>3567</v>
      </c>
      <c r="D954" s="190" t="s">
        <v>8</v>
      </c>
      <c r="E954" s="210">
        <v>1105</v>
      </c>
      <c r="F954" s="35">
        <v>41804</v>
      </c>
      <c r="G954" s="42">
        <v>1105</v>
      </c>
      <c r="H954" s="18">
        <f t="shared" si="15"/>
        <v>0</v>
      </c>
      <c r="I954" s="621"/>
    </row>
    <row r="955" spans="1:9" ht="15.75" x14ac:dyDescent="0.25">
      <c r="A955" s="192"/>
      <c r="B955" s="306" t="s">
        <v>1753</v>
      </c>
      <c r="C955" s="307" t="s">
        <v>3567</v>
      </c>
      <c r="D955" s="190" t="s">
        <v>338</v>
      </c>
      <c r="E955" s="210">
        <v>361</v>
      </c>
      <c r="F955" s="35">
        <v>41805</v>
      </c>
      <c r="G955" s="42">
        <v>361</v>
      </c>
      <c r="H955" s="18">
        <f t="shared" si="15"/>
        <v>0</v>
      </c>
      <c r="I955" s="621" t="s">
        <v>30</v>
      </c>
    </row>
    <row r="956" spans="1:9" ht="15.75" x14ac:dyDescent="0.25">
      <c r="A956" s="192"/>
      <c r="B956" s="306" t="s">
        <v>1754</v>
      </c>
      <c r="C956" s="307" t="s">
        <v>3567</v>
      </c>
      <c r="D956" s="190" t="s">
        <v>3573</v>
      </c>
      <c r="E956" s="210">
        <v>840</v>
      </c>
      <c r="F956" s="35">
        <v>41805</v>
      </c>
      <c r="G956" s="42">
        <v>840</v>
      </c>
      <c r="H956" s="18">
        <f t="shared" si="15"/>
        <v>0</v>
      </c>
      <c r="I956" s="621" t="s">
        <v>30</v>
      </c>
    </row>
    <row r="957" spans="1:9" ht="15.75" x14ac:dyDescent="0.25">
      <c r="A957" s="192"/>
      <c r="B957" s="306" t="s">
        <v>1755</v>
      </c>
      <c r="C957" s="307" t="s">
        <v>3567</v>
      </c>
      <c r="D957" s="190" t="s">
        <v>3584</v>
      </c>
      <c r="E957" s="210">
        <v>2160</v>
      </c>
      <c r="F957" s="35">
        <v>41805</v>
      </c>
      <c r="G957" s="42">
        <v>2160</v>
      </c>
      <c r="H957" s="18">
        <f t="shared" si="15"/>
        <v>0</v>
      </c>
      <c r="I957" s="621" t="s">
        <v>30</v>
      </c>
    </row>
    <row r="958" spans="1:9" ht="15.75" x14ac:dyDescent="0.25">
      <c r="A958" s="192"/>
      <c r="B958" s="306" t="s">
        <v>1756</v>
      </c>
      <c r="C958" s="307" t="s">
        <v>3567</v>
      </c>
      <c r="D958" s="190" t="s">
        <v>130</v>
      </c>
      <c r="E958" s="210">
        <v>14142</v>
      </c>
      <c r="F958" s="35">
        <v>41806</v>
      </c>
      <c r="G958" s="42">
        <v>14142</v>
      </c>
      <c r="H958" s="18">
        <f t="shared" si="15"/>
        <v>0</v>
      </c>
      <c r="I958" s="621" t="s">
        <v>21</v>
      </c>
    </row>
    <row r="959" spans="1:9" ht="15.75" x14ac:dyDescent="0.25">
      <c r="A959" s="192"/>
      <c r="B959" s="306" t="s">
        <v>1757</v>
      </c>
      <c r="C959" s="307" t="s">
        <v>3567</v>
      </c>
      <c r="D959" s="190" t="s">
        <v>188</v>
      </c>
      <c r="E959" s="210">
        <v>9832</v>
      </c>
      <c r="F959" s="35">
        <v>41806</v>
      </c>
      <c r="G959" s="42">
        <v>9832</v>
      </c>
      <c r="H959" s="18">
        <f t="shared" si="15"/>
        <v>0</v>
      </c>
      <c r="I959" s="621" t="s">
        <v>21</v>
      </c>
    </row>
    <row r="960" spans="1:9" ht="15.75" x14ac:dyDescent="0.25">
      <c r="A960" s="192"/>
      <c r="B960" s="306" t="s">
        <v>1758</v>
      </c>
      <c r="C960" s="307" t="s">
        <v>3567</v>
      </c>
      <c r="D960" s="190" t="s">
        <v>2409</v>
      </c>
      <c r="E960" s="210">
        <v>10130</v>
      </c>
      <c r="F960" s="35">
        <v>41804</v>
      </c>
      <c r="G960" s="42">
        <v>10130</v>
      </c>
      <c r="H960" s="18">
        <f t="shared" si="15"/>
        <v>0</v>
      </c>
      <c r="I960" s="621" t="s">
        <v>65</v>
      </c>
    </row>
    <row r="961" spans="1:9" ht="15.75" x14ac:dyDescent="0.25">
      <c r="A961" s="192"/>
      <c r="B961" s="306" t="s">
        <v>1759</v>
      </c>
      <c r="C961" s="307" t="s">
        <v>3567</v>
      </c>
      <c r="D961" s="190" t="s">
        <v>130</v>
      </c>
      <c r="E961" s="210">
        <v>9257</v>
      </c>
      <c r="F961" s="35">
        <v>41806</v>
      </c>
      <c r="G961" s="42">
        <v>9257</v>
      </c>
      <c r="H961" s="18">
        <f t="shared" si="15"/>
        <v>0</v>
      </c>
      <c r="I961" s="621" t="s">
        <v>21</v>
      </c>
    </row>
    <row r="962" spans="1:9" ht="15.75" x14ac:dyDescent="0.25">
      <c r="A962" s="192"/>
      <c r="B962" s="306" t="s">
        <v>1760</v>
      </c>
      <c r="C962" s="307" t="s">
        <v>3567</v>
      </c>
      <c r="D962" s="190" t="s">
        <v>237</v>
      </c>
      <c r="E962" s="210">
        <v>858</v>
      </c>
      <c r="F962" s="35">
        <v>41804</v>
      </c>
      <c r="G962" s="42">
        <v>858</v>
      </c>
      <c r="H962" s="18">
        <f t="shared" si="15"/>
        <v>0</v>
      </c>
      <c r="I962" s="621" t="s">
        <v>21</v>
      </c>
    </row>
    <row r="963" spans="1:9" ht="15.75" x14ac:dyDescent="0.25">
      <c r="A963" s="192"/>
      <c r="B963" s="306" t="s">
        <v>1761</v>
      </c>
      <c r="C963" s="307" t="s">
        <v>3567</v>
      </c>
      <c r="D963" s="190" t="s">
        <v>62</v>
      </c>
      <c r="E963" s="210">
        <v>23838</v>
      </c>
      <c r="F963" s="35">
        <v>41805</v>
      </c>
      <c r="G963" s="42">
        <v>23838</v>
      </c>
      <c r="H963" s="18">
        <f t="shared" si="15"/>
        <v>0</v>
      </c>
      <c r="I963" s="621" t="s">
        <v>65</v>
      </c>
    </row>
    <row r="964" spans="1:9" ht="15.75" x14ac:dyDescent="0.25">
      <c r="A964" s="192"/>
      <c r="B964" s="306" t="s">
        <v>1762</v>
      </c>
      <c r="C964" s="307" t="s">
        <v>3567</v>
      </c>
      <c r="D964" s="190" t="s">
        <v>22</v>
      </c>
      <c r="E964" s="210">
        <v>2085</v>
      </c>
      <c r="F964" s="39" t="s">
        <v>3734</v>
      </c>
      <c r="G964" s="42">
        <v>2085</v>
      </c>
      <c r="H964" s="18">
        <f t="shared" si="15"/>
        <v>0</v>
      </c>
      <c r="I964" s="621"/>
    </row>
    <row r="965" spans="1:9" ht="15.75" x14ac:dyDescent="0.25">
      <c r="A965" s="192"/>
      <c r="B965" s="306" t="s">
        <v>1763</v>
      </c>
      <c r="C965" s="307" t="s">
        <v>3567</v>
      </c>
      <c r="D965" s="190" t="s">
        <v>22</v>
      </c>
      <c r="E965" s="210">
        <v>6613.5</v>
      </c>
      <c r="F965" s="35">
        <v>41806</v>
      </c>
      <c r="G965" s="42">
        <v>6613.5</v>
      </c>
      <c r="H965" s="18">
        <f t="shared" si="15"/>
        <v>0</v>
      </c>
      <c r="I965" s="621"/>
    </row>
    <row r="966" spans="1:9" ht="15.75" x14ac:dyDescent="0.25">
      <c r="A966" s="192"/>
      <c r="B966" s="306" t="s">
        <v>1764</v>
      </c>
      <c r="C966" s="307" t="s">
        <v>3567</v>
      </c>
      <c r="D966" s="190" t="s">
        <v>163</v>
      </c>
      <c r="E966" s="210">
        <v>3222</v>
      </c>
      <c r="F966" s="35">
        <v>41804</v>
      </c>
      <c r="G966" s="42">
        <v>3222</v>
      </c>
      <c r="H966" s="18">
        <f t="shared" si="15"/>
        <v>0</v>
      </c>
      <c r="I966" s="621"/>
    </row>
    <row r="967" spans="1:9" ht="15.75" x14ac:dyDescent="0.25">
      <c r="A967" s="192"/>
      <c r="B967" s="306" t="s">
        <v>1765</v>
      </c>
      <c r="C967" s="307" t="s">
        <v>3567</v>
      </c>
      <c r="D967" s="190" t="s">
        <v>1778</v>
      </c>
      <c r="E967" s="210">
        <v>3551</v>
      </c>
      <c r="F967" s="35">
        <v>41805</v>
      </c>
      <c r="G967" s="42">
        <v>3551</v>
      </c>
      <c r="H967" s="18">
        <f t="shared" ref="H967:H1030" si="16">E967-G967</f>
        <v>0</v>
      </c>
      <c r="I967" s="621" t="s">
        <v>30</v>
      </c>
    </row>
    <row r="968" spans="1:9" ht="15.75" x14ac:dyDescent="0.25">
      <c r="A968" s="192"/>
      <c r="B968" s="306" t="s">
        <v>1766</v>
      </c>
      <c r="C968" s="307" t="s">
        <v>3567</v>
      </c>
      <c r="D968" s="190" t="s">
        <v>47</v>
      </c>
      <c r="E968" s="210">
        <v>2947.5</v>
      </c>
      <c r="F968" s="35">
        <v>41805</v>
      </c>
      <c r="G968" s="42">
        <v>2947.5</v>
      </c>
      <c r="H968" s="18">
        <f t="shared" si="16"/>
        <v>0</v>
      </c>
      <c r="I968" s="621" t="s">
        <v>30</v>
      </c>
    </row>
    <row r="969" spans="1:9" ht="15.75" x14ac:dyDescent="0.25">
      <c r="A969" s="192"/>
      <c r="B969" s="306" t="s">
        <v>1767</v>
      </c>
      <c r="C969" s="307" t="s">
        <v>3567</v>
      </c>
      <c r="D969" s="190" t="s">
        <v>2409</v>
      </c>
      <c r="E969" s="210">
        <v>2894</v>
      </c>
      <c r="F969" s="241" t="s">
        <v>3731</v>
      </c>
      <c r="G969" s="42">
        <v>2894</v>
      </c>
      <c r="H969" s="18">
        <f t="shared" si="16"/>
        <v>0</v>
      </c>
      <c r="I969" s="621" t="s">
        <v>30</v>
      </c>
    </row>
    <row r="970" spans="1:9" ht="15.75" x14ac:dyDescent="0.25">
      <c r="A970" s="192"/>
      <c r="B970" s="306" t="s">
        <v>1768</v>
      </c>
      <c r="C970" s="307" t="s">
        <v>3567</v>
      </c>
      <c r="D970" s="190" t="s">
        <v>898</v>
      </c>
      <c r="E970" s="210">
        <v>37984</v>
      </c>
      <c r="F970" s="45" t="s">
        <v>3585</v>
      </c>
      <c r="G970" s="42">
        <v>37984</v>
      </c>
      <c r="H970" s="18">
        <f t="shared" si="16"/>
        <v>0</v>
      </c>
      <c r="I970" s="621" t="s">
        <v>3421</v>
      </c>
    </row>
    <row r="971" spans="1:9" ht="15.75" x14ac:dyDescent="0.25">
      <c r="A971" s="192"/>
      <c r="B971" s="306" t="s">
        <v>1769</v>
      </c>
      <c r="C971" s="307" t="s">
        <v>3567</v>
      </c>
      <c r="D971" s="190" t="s">
        <v>108</v>
      </c>
      <c r="E971" s="210">
        <v>12554</v>
      </c>
      <c r="F971" s="35">
        <v>41805</v>
      </c>
      <c r="G971" s="42">
        <v>12554</v>
      </c>
      <c r="H971" s="18">
        <f t="shared" si="16"/>
        <v>0</v>
      </c>
      <c r="I971" s="621" t="s">
        <v>30</v>
      </c>
    </row>
    <row r="972" spans="1:9" ht="15.75" x14ac:dyDescent="0.25">
      <c r="A972" s="192"/>
      <c r="B972" s="306" t="s">
        <v>1771</v>
      </c>
      <c r="C972" s="307" t="s">
        <v>3567</v>
      </c>
      <c r="D972" s="190" t="s">
        <v>34</v>
      </c>
      <c r="E972" s="210">
        <v>2467</v>
      </c>
      <c r="F972" s="39" t="s">
        <v>3732</v>
      </c>
      <c r="G972" s="42">
        <v>2467</v>
      </c>
      <c r="H972" s="18">
        <f t="shared" si="16"/>
        <v>0</v>
      </c>
      <c r="I972" s="621" t="s">
        <v>30</v>
      </c>
    </row>
    <row r="973" spans="1:9" ht="15.75" x14ac:dyDescent="0.25">
      <c r="A973" s="192"/>
      <c r="B973" s="306" t="s">
        <v>1772</v>
      </c>
      <c r="C973" s="307" t="s">
        <v>3567</v>
      </c>
      <c r="D973" s="190" t="s">
        <v>29</v>
      </c>
      <c r="E973" s="210">
        <v>2771</v>
      </c>
      <c r="F973" s="35">
        <v>41805</v>
      </c>
      <c r="G973" s="42">
        <v>2771</v>
      </c>
      <c r="H973" s="18">
        <f t="shared" si="16"/>
        <v>0</v>
      </c>
      <c r="I973" s="621" t="s">
        <v>30</v>
      </c>
    </row>
    <row r="974" spans="1:9" ht="15.75" x14ac:dyDescent="0.25">
      <c r="A974" s="192"/>
      <c r="B974" s="306" t="s">
        <v>1773</v>
      </c>
      <c r="C974" s="307" t="s">
        <v>3567</v>
      </c>
      <c r="D974" s="190" t="s">
        <v>3312</v>
      </c>
      <c r="E974" s="210">
        <v>32236</v>
      </c>
      <c r="F974" s="35">
        <v>41804</v>
      </c>
      <c r="G974" s="42">
        <v>32236</v>
      </c>
      <c r="H974" s="18">
        <f t="shared" si="16"/>
        <v>0</v>
      </c>
      <c r="I974" s="621" t="s">
        <v>3421</v>
      </c>
    </row>
    <row r="975" spans="1:9" ht="15.75" x14ac:dyDescent="0.25">
      <c r="A975" s="192"/>
      <c r="B975" s="306" t="s">
        <v>1774</v>
      </c>
      <c r="C975" s="307" t="s">
        <v>3567</v>
      </c>
      <c r="D975" s="190" t="s">
        <v>8</v>
      </c>
      <c r="E975" s="210">
        <v>4366</v>
      </c>
      <c r="F975" s="35">
        <v>41804</v>
      </c>
      <c r="G975" s="42">
        <v>4366</v>
      </c>
      <c r="H975" s="18">
        <f t="shared" si="16"/>
        <v>0</v>
      </c>
      <c r="I975" s="621"/>
    </row>
    <row r="976" spans="1:9" ht="15.75" x14ac:dyDescent="0.25">
      <c r="A976" s="192"/>
      <c r="B976" s="306" t="s">
        <v>1775</v>
      </c>
      <c r="C976" s="307" t="s">
        <v>3567</v>
      </c>
      <c r="D976" s="190" t="s">
        <v>8</v>
      </c>
      <c r="E976" s="210">
        <v>1566</v>
      </c>
      <c r="F976" s="35">
        <v>41804</v>
      </c>
      <c r="G976" s="42">
        <v>1566</v>
      </c>
      <c r="H976" s="18">
        <f t="shared" si="16"/>
        <v>0</v>
      </c>
      <c r="I976" s="621"/>
    </row>
    <row r="977" spans="1:9" ht="15.75" x14ac:dyDescent="0.25">
      <c r="A977" s="192"/>
      <c r="B977" s="306" t="s">
        <v>1777</v>
      </c>
      <c r="C977" s="307" t="s">
        <v>3567</v>
      </c>
      <c r="D977" s="190" t="s">
        <v>124</v>
      </c>
      <c r="E977" s="210">
        <v>10528</v>
      </c>
      <c r="F977" s="35">
        <v>41805</v>
      </c>
      <c r="G977" s="42">
        <v>10528</v>
      </c>
      <c r="H977" s="18">
        <f t="shared" si="16"/>
        <v>0</v>
      </c>
      <c r="I977" s="621" t="s">
        <v>30</v>
      </c>
    </row>
    <row r="978" spans="1:9" ht="15.75" x14ac:dyDescent="0.25">
      <c r="A978" s="192"/>
      <c r="B978" s="306" t="s">
        <v>1779</v>
      </c>
      <c r="C978" s="307" t="s">
        <v>3567</v>
      </c>
      <c r="D978" s="190" t="s">
        <v>123</v>
      </c>
      <c r="E978" s="210">
        <v>3160</v>
      </c>
      <c r="F978" s="241" t="s">
        <v>3755</v>
      </c>
      <c r="G978" s="42">
        <v>3160</v>
      </c>
      <c r="H978" s="18">
        <f t="shared" si="16"/>
        <v>0</v>
      </c>
      <c r="I978" s="621"/>
    </row>
    <row r="979" spans="1:9" ht="15.75" x14ac:dyDescent="0.25">
      <c r="A979" s="192"/>
      <c r="B979" s="306" t="s">
        <v>1780</v>
      </c>
      <c r="C979" s="307" t="s">
        <v>3567</v>
      </c>
      <c r="D979" s="190" t="s">
        <v>535</v>
      </c>
      <c r="E979" s="210">
        <v>3280</v>
      </c>
      <c r="F979" s="35">
        <v>41804</v>
      </c>
      <c r="G979" s="42">
        <v>3280</v>
      </c>
      <c r="H979" s="18">
        <f t="shared" si="16"/>
        <v>0</v>
      </c>
      <c r="I979" s="621"/>
    </row>
    <row r="980" spans="1:9" ht="15.75" x14ac:dyDescent="0.25">
      <c r="A980" s="192"/>
      <c r="B980" s="306" t="s">
        <v>1781</v>
      </c>
      <c r="C980" s="307" t="s">
        <v>3567</v>
      </c>
      <c r="D980" s="190" t="s">
        <v>349</v>
      </c>
      <c r="E980" s="210">
        <v>4004</v>
      </c>
      <c r="F980" s="35">
        <v>41804</v>
      </c>
      <c r="G980" s="42">
        <v>4004</v>
      </c>
      <c r="H980" s="18">
        <f t="shared" si="16"/>
        <v>0</v>
      </c>
      <c r="I980" s="621"/>
    </row>
    <row r="981" spans="1:9" ht="15.75" x14ac:dyDescent="0.25">
      <c r="A981" s="192"/>
      <c r="B981" s="306" t="s">
        <v>1782</v>
      </c>
      <c r="C981" s="307" t="s">
        <v>3567</v>
      </c>
      <c r="D981" s="190" t="s">
        <v>106</v>
      </c>
      <c r="E981" s="210">
        <v>35911</v>
      </c>
      <c r="F981" s="35">
        <v>41804</v>
      </c>
      <c r="G981" s="42">
        <v>35911</v>
      </c>
      <c r="H981" s="18">
        <f t="shared" si="16"/>
        <v>0</v>
      </c>
      <c r="I981" s="621"/>
    </row>
    <row r="982" spans="1:9" ht="15.75" x14ac:dyDescent="0.25">
      <c r="A982" s="192"/>
      <c r="B982" s="306" t="s">
        <v>1783</v>
      </c>
      <c r="C982" s="307" t="s">
        <v>3567</v>
      </c>
      <c r="D982" s="190" t="s">
        <v>152</v>
      </c>
      <c r="E982" s="210">
        <v>7426</v>
      </c>
      <c r="F982" s="35">
        <v>41804</v>
      </c>
      <c r="G982" s="42">
        <v>7426</v>
      </c>
      <c r="H982" s="18">
        <f t="shared" si="16"/>
        <v>0</v>
      </c>
      <c r="I982" s="621"/>
    </row>
    <row r="983" spans="1:9" ht="15.75" x14ac:dyDescent="0.25">
      <c r="A983" s="192"/>
      <c r="B983" s="306" t="s">
        <v>1784</v>
      </c>
      <c r="C983" s="307" t="s">
        <v>3567</v>
      </c>
      <c r="D983" s="190" t="s">
        <v>172</v>
      </c>
      <c r="E983" s="210">
        <v>15032</v>
      </c>
      <c r="F983" s="35">
        <v>41804</v>
      </c>
      <c r="G983" s="42">
        <v>15032</v>
      </c>
      <c r="H983" s="18">
        <f t="shared" si="16"/>
        <v>0</v>
      </c>
      <c r="I983" s="621"/>
    </row>
    <row r="984" spans="1:9" ht="15.75" x14ac:dyDescent="0.25">
      <c r="A984" s="192"/>
      <c r="B984" s="306" t="s">
        <v>1785</v>
      </c>
      <c r="C984" s="307" t="s">
        <v>3567</v>
      </c>
      <c r="D984" s="190" t="s">
        <v>769</v>
      </c>
      <c r="E984" s="210">
        <v>2839</v>
      </c>
      <c r="F984" s="35">
        <v>41804</v>
      </c>
      <c r="G984" s="42">
        <v>2839</v>
      </c>
      <c r="H984" s="18">
        <f t="shared" si="16"/>
        <v>0</v>
      </c>
      <c r="I984" s="621"/>
    </row>
    <row r="985" spans="1:9" ht="15.75" x14ac:dyDescent="0.25">
      <c r="A985" s="192"/>
      <c r="B985" s="306" t="s">
        <v>1786</v>
      </c>
      <c r="C985" s="307" t="s">
        <v>3567</v>
      </c>
      <c r="D985" s="190" t="s">
        <v>51</v>
      </c>
      <c r="E985" s="210">
        <v>2980.5</v>
      </c>
      <c r="F985" s="35">
        <v>41804</v>
      </c>
      <c r="G985" s="42">
        <v>2980.5</v>
      </c>
      <c r="H985" s="18">
        <f t="shared" si="16"/>
        <v>0</v>
      </c>
      <c r="I985" s="621"/>
    </row>
    <row r="986" spans="1:9" ht="15.75" x14ac:dyDescent="0.25">
      <c r="A986" s="192"/>
      <c r="B986" s="306" t="s">
        <v>1787</v>
      </c>
      <c r="C986" s="307" t="s">
        <v>3567</v>
      </c>
      <c r="D986" s="190" t="s">
        <v>133</v>
      </c>
      <c r="E986" s="210">
        <v>46061</v>
      </c>
      <c r="F986" s="45" t="s">
        <v>3586</v>
      </c>
      <c r="G986" s="42">
        <v>46061</v>
      </c>
      <c r="H986" s="18">
        <f t="shared" si="16"/>
        <v>0</v>
      </c>
      <c r="I986" s="621"/>
    </row>
    <row r="987" spans="1:9" ht="15.75" x14ac:dyDescent="0.25">
      <c r="A987" s="192"/>
      <c r="B987" s="306" t="s">
        <v>1788</v>
      </c>
      <c r="C987" s="307" t="s">
        <v>3567</v>
      </c>
      <c r="D987" s="190" t="s">
        <v>23</v>
      </c>
      <c r="E987" s="210">
        <v>1284</v>
      </c>
      <c r="F987" s="35">
        <v>41804</v>
      </c>
      <c r="G987" s="42">
        <v>1284</v>
      </c>
      <c r="H987" s="18">
        <f t="shared" si="16"/>
        <v>0</v>
      </c>
      <c r="I987" s="621"/>
    </row>
    <row r="988" spans="1:9" ht="15.75" x14ac:dyDescent="0.25">
      <c r="A988" s="192"/>
      <c r="B988" s="306" t="s">
        <v>1789</v>
      </c>
      <c r="C988" s="307" t="s">
        <v>3567</v>
      </c>
      <c r="D988" s="190" t="s">
        <v>316</v>
      </c>
      <c r="E988" s="210">
        <v>810</v>
      </c>
      <c r="F988" s="35">
        <v>41805</v>
      </c>
      <c r="G988" s="42">
        <v>810</v>
      </c>
      <c r="H988" s="18">
        <f t="shared" si="16"/>
        <v>0</v>
      </c>
      <c r="I988" s="621" t="s">
        <v>30</v>
      </c>
    </row>
    <row r="989" spans="1:9" ht="15.75" x14ac:dyDescent="0.25">
      <c r="A989" s="192"/>
      <c r="B989" s="306" t="s">
        <v>1790</v>
      </c>
      <c r="C989" s="307" t="s">
        <v>3567</v>
      </c>
      <c r="D989" s="190" t="s">
        <v>8</v>
      </c>
      <c r="E989" s="210">
        <v>40</v>
      </c>
      <c r="F989" s="35">
        <v>41804</v>
      </c>
      <c r="G989" s="42">
        <v>40</v>
      </c>
      <c r="H989" s="18">
        <f t="shared" si="16"/>
        <v>0</v>
      </c>
      <c r="I989" s="621"/>
    </row>
    <row r="990" spans="1:9" ht="15.75" x14ac:dyDescent="0.25">
      <c r="A990" s="192"/>
      <c r="B990" s="306" t="s">
        <v>1792</v>
      </c>
      <c r="C990" s="307" t="s">
        <v>3567</v>
      </c>
      <c r="D990" s="196" t="s">
        <v>3108</v>
      </c>
      <c r="E990" s="215">
        <v>0</v>
      </c>
      <c r="F990" s="35"/>
      <c r="G990" s="42"/>
      <c r="H990" s="18">
        <f t="shared" si="16"/>
        <v>0</v>
      </c>
      <c r="I990" s="621" t="s">
        <v>324</v>
      </c>
    </row>
    <row r="991" spans="1:9" ht="15.75" x14ac:dyDescent="0.25">
      <c r="A991" s="192"/>
      <c r="B991" s="306" t="s">
        <v>1793</v>
      </c>
      <c r="C991" s="307" t="s">
        <v>3567</v>
      </c>
      <c r="D991" s="190" t="s">
        <v>136</v>
      </c>
      <c r="E991" s="210">
        <v>2985</v>
      </c>
      <c r="F991" s="35">
        <v>41804</v>
      </c>
      <c r="G991" s="42">
        <v>2985</v>
      </c>
      <c r="H991" s="18">
        <f t="shared" si="16"/>
        <v>0</v>
      </c>
      <c r="I991" s="621"/>
    </row>
    <row r="992" spans="1:9" ht="15.75" x14ac:dyDescent="0.25">
      <c r="A992" s="192"/>
      <c r="B992" s="306" t="s">
        <v>1794</v>
      </c>
      <c r="C992" s="307" t="s">
        <v>3567</v>
      </c>
      <c r="D992" s="190" t="s">
        <v>840</v>
      </c>
      <c r="E992" s="210">
        <v>7656.5</v>
      </c>
      <c r="F992" s="38" t="s">
        <v>3762</v>
      </c>
      <c r="G992" s="42">
        <v>7656.5</v>
      </c>
      <c r="H992" s="18">
        <f t="shared" si="16"/>
        <v>0</v>
      </c>
      <c r="I992" s="621"/>
    </row>
    <row r="993" spans="1:9" ht="15.75" x14ac:dyDescent="0.25">
      <c r="A993" s="192"/>
      <c r="B993" s="306" t="s">
        <v>1795</v>
      </c>
      <c r="C993" s="307" t="s">
        <v>3567</v>
      </c>
      <c r="D993" s="190" t="s">
        <v>54</v>
      </c>
      <c r="E993" s="210">
        <v>36301</v>
      </c>
      <c r="F993" s="35">
        <v>41804</v>
      </c>
      <c r="G993" s="42">
        <v>36301</v>
      </c>
      <c r="H993" s="18">
        <f t="shared" si="16"/>
        <v>0</v>
      </c>
      <c r="I993" s="621" t="s">
        <v>12</v>
      </c>
    </row>
    <row r="994" spans="1:9" ht="15.75" x14ac:dyDescent="0.25">
      <c r="A994" s="192"/>
      <c r="B994" s="306" t="s">
        <v>1796</v>
      </c>
      <c r="C994" s="307" t="s">
        <v>3567</v>
      </c>
      <c r="D994" s="190" t="s">
        <v>39</v>
      </c>
      <c r="E994" s="210">
        <v>111404</v>
      </c>
      <c r="F994" s="35">
        <v>41808</v>
      </c>
      <c r="G994" s="42">
        <v>111404</v>
      </c>
      <c r="H994" s="18">
        <f t="shared" si="16"/>
        <v>0</v>
      </c>
      <c r="I994" s="621"/>
    </row>
    <row r="995" spans="1:9" ht="15.75" x14ac:dyDescent="0.25">
      <c r="A995" s="192"/>
      <c r="B995" s="306" t="s">
        <v>1797</v>
      </c>
      <c r="C995" s="307" t="s">
        <v>3567</v>
      </c>
      <c r="D995" s="190" t="s">
        <v>193</v>
      </c>
      <c r="E995" s="210">
        <v>10741.5</v>
      </c>
      <c r="F995" s="35">
        <v>41805</v>
      </c>
      <c r="G995" s="42">
        <v>10741.5</v>
      </c>
      <c r="H995" s="18">
        <f t="shared" si="16"/>
        <v>0</v>
      </c>
      <c r="I995" s="621" t="s">
        <v>21</v>
      </c>
    </row>
    <row r="996" spans="1:9" ht="15.75" x14ac:dyDescent="0.25">
      <c r="A996" s="192"/>
      <c r="B996" s="306" t="s">
        <v>1798</v>
      </c>
      <c r="C996" s="307" t="s">
        <v>3567</v>
      </c>
      <c r="D996" s="190" t="s">
        <v>233</v>
      </c>
      <c r="E996" s="210">
        <v>1099.5</v>
      </c>
      <c r="F996" s="35">
        <v>41805</v>
      </c>
      <c r="G996" s="42">
        <v>1099.5</v>
      </c>
      <c r="H996" s="18">
        <f t="shared" si="16"/>
        <v>0</v>
      </c>
      <c r="I996" s="621" t="s">
        <v>21</v>
      </c>
    </row>
    <row r="997" spans="1:9" ht="15.75" x14ac:dyDescent="0.25">
      <c r="A997" s="187"/>
      <c r="B997" s="306" t="s">
        <v>1799</v>
      </c>
      <c r="C997" s="307" t="s">
        <v>3567</v>
      </c>
      <c r="D997" s="190" t="s">
        <v>560</v>
      </c>
      <c r="E997" s="210">
        <v>14456.6</v>
      </c>
      <c r="F997" s="45" t="s">
        <v>3587</v>
      </c>
      <c r="G997" s="42">
        <v>14456.6</v>
      </c>
      <c r="H997" s="18">
        <f t="shared" si="16"/>
        <v>0</v>
      </c>
      <c r="I997" s="621" t="s">
        <v>21</v>
      </c>
    </row>
    <row r="998" spans="1:9" ht="15.75" x14ac:dyDescent="0.25">
      <c r="A998" s="187"/>
      <c r="B998" s="306" t="s">
        <v>1800</v>
      </c>
      <c r="C998" s="307" t="s">
        <v>3567</v>
      </c>
      <c r="D998" s="190" t="s">
        <v>3588</v>
      </c>
      <c r="E998" s="210">
        <v>1591</v>
      </c>
      <c r="F998" s="35">
        <v>41805</v>
      </c>
      <c r="G998" s="42">
        <v>1591</v>
      </c>
      <c r="H998" s="18">
        <f t="shared" si="16"/>
        <v>0</v>
      </c>
      <c r="I998" s="621" t="s">
        <v>21</v>
      </c>
    </row>
    <row r="999" spans="1:9" ht="15.75" x14ac:dyDescent="0.25">
      <c r="A999" s="232"/>
      <c r="B999" s="306" t="s">
        <v>1801</v>
      </c>
      <c r="C999" s="307" t="s">
        <v>3567</v>
      </c>
      <c r="D999" s="190" t="s">
        <v>3476</v>
      </c>
      <c r="E999" s="210">
        <v>2703</v>
      </c>
      <c r="F999" s="35">
        <v>41804</v>
      </c>
      <c r="G999" s="42">
        <v>2703</v>
      </c>
      <c r="H999" s="18">
        <f t="shared" si="16"/>
        <v>0</v>
      </c>
      <c r="I999" s="621"/>
    </row>
    <row r="1000" spans="1:9" ht="15.75" x14ac:dyDescent="0.25">
      <c r="A1000" s="192"/>
      <c r="B1000" s="306" t="s">
        <v>1802</v>
      </c>
      <c r="C1000" s="307" t="s">
        <v>3567</v>
      </c>
      <c r="D1000" s="190" t="s">
        <v>99</v>
      </c>
      <c r="E1000" s="210">
        <v>3521</v>
      </c>
      <c r="F1000" s="35">
        <v>41805</v>
      </c>
      <c r="G1000" s="42">
        <v>3521</v>
      </c>
      <c r="H1000" s="18">
        <f t="shared" si="16"/>
        <v>0</v>
      </c>
      <c r="I1000" s="621" t="s">
        <v>21</v>
      </c>
    </row>
    <row r="1001" spans="1:9" ht="15.75" x14ac:dyDescent="0.25">
      <c r="A1001" s="192"/>
      <c r="B1001" s="306" t="s">
        <v>1803</v>
      </c>
      <c r="C1001" s="307" t="s">
        <v>3567</v>
      </c>
      <c r="D1001" s="190" t="s">
        <v>349</v>
      </c>
      <c r="E1001" s="210">
        <v>6119.5</v>
      </c>
      <c r="F1001" s="35">
        <v>41805</v>
      </c>
      <c r="G1001" s="42">
        <v>6119.5</v>
      </c>
      <c r="H1001" s="18">
        <f t="shared" si="16"/>
        <v>0</v>
      </c>
      <c r="I1001" s="621" t="s">
        <v>21</v>
      </c>
    </row>
    <row r="1002" spans="1:9" ht="15.75" x14ac:dyDescent="0.25">
      <c r="A1002" s="192"/>
      <c r="B1002" s="306" t="s">
        <v>1804</v>
      </c>
      <c r="C1002" s="307" t="s">
        <v>3567</v>
      </c>
      <c r="D1002" s="190" t="s">
        <v>80</v>
      </c>
      <c r="E1002" s="210">
        <v>2587</v>
      </c>
      <c r="F1002" s="35">
        <v>41805</v>
      </c>
      <c r="G1002" s="42">
        <v>2587</v>
      </c>
      <c r="H1002" s="18">
        <f t="shared" si="16"/>
        <v>0</v>
      </c>
      <c r="I1002" s="621" t="s">
        <v>21</v>
      </c>
    </row>
    <row r="1003" spans="1:9" ht="15.75" x14ac:dyDescent="0.25">
      <c r="A1003" s="192"/>
      <c r="B1003" s="306" t="s">
        <v>1805</v>
      </c>
      <c r="C1003" s="307" t="s">
        <v>3567</v>
      </c>
      <c r="D1003" s="190" t="s">
        <v>49</v>
      </c>
      <c r="E1003" s="210">
        <v>1355</v>
      </c>
      <c r="F1003" s="35">
        <v>41804</v>
      </c>
      <c r="G1003" s="42">
        <v>1355</v>
      </c>
      <c r="H1003" s="18">
        <f t="shared" si="16"/>
        <v>0</v>
      </c>
      <c r="I1003" s="621"/>
    </row>
    <row r="1004" spans="1:9" ht="15.75" x14ac:dyDescent="0.25">
      <c r="A1004" s="192"/>
      <c r="B1004" s="306" t="s">
        <v>1806</v>
      </c>
      <c r="C1004" s="307" t="s">
        <v>3567</v>
      </c>
      <c r="D1004" s="190" t="s">
        <v>87</v>
      </c>
      <c r="E1004" s="210">
        <v>11605</v>
      </c>
      <c r="F1004" s="35">
        <v>41805</v>
      </c>
      <c r="G1004" s="42">
        <v>11605</v>
      </c>
      <c r="H1004" s="18">
        <f t="shared" si="16"/>
        <v>0</v>
      </c>
      <c r="I1004" s="621" t="s">
        <v>21</v>
      </c>
    </row>
    <row r="1005" spans="1:9" ht="15.75" x14ac:dyDescent="0.25">
      <c r="A1005" s="192"/>
      <c r="B1005" s="306" t="s">
        <v>1807</v>
      </c>
      <c r="C1005" s="307" t="s">
        <v>3567</v>
      </c>
      <c r="D1005" s="190" t="s">
        <v>19</v>
      </c>
      <c r="E1005" s="210">
        <v>702865.37</v>
      </c>
      <c r="F1005" s="338" t="s">
        <v>4909</v>
      </c>
      <c r="G1005" s="42">
        <f>71141.34+257070+115785+258869.03</f>
        <v>702865.37</v>
      </c>
      <c r="H1005" s="18">
        <f t="shared" si="16"/>
        <v>0</v>
      </c>
      <c r="I1005" s="621"/>
    </row>
    <row r="1006" spans="1:9" ht="15.75" x14ac:dyDescent="0.25">
      <c r="A1006" s="192"/>
      <c r="B1006" s="306" t="s">
        <v>1808</v>
      </c>
      <c r="C1006" s="307" t="s">
        <v>3567</v>
      </c>
      <c r="D1006" s="190" t="s">
        <v>110</v>
      </c>
      <c r="E1006" s="210">
        <v>46587</v>
      </c>
      <c r="F1006" s="35">
        <v>41810</v>
      </c>
      <c r="G1006" s="42">
        <v>46587</v>
      </c>
      <c r="H1006" s="18">
        <f t="shared" si="16"/>
        <v>0</v>
      </c>
      <c r="I1006" s="621" t="s">
        <v>217</v>
      </c>
    </row>
    <row r="1007" spans="1:9" ht="15.75" x14ac:dyDescent="0.25">
      <c r="A1007" s="192"/>
      <c r="B1007" s="306" t="s">
        <v>1809</v>
      </c>
      <c r="C1007" s="307" t="s">
        <v>3567</v>
      </c>
      <c r="D1007" s="190" t="s">
        <v>147</v>
      </c>
      <c r="E1007" s="210">
        <v>3461</v>
      </c>
      <c r="F1007" s="35">
        <v>41805</v>
      </c>
      <c r="G1007" s="42">
        <v>3461</v>
      </c>
      <c r="H1007" s="18">
        <f t="shared" si="16"/>
        <v>0</v>
      </c>
      <c r="I1007" s="621" t="s">
        <v>21</v>
      </c>
    </row>
    <row r="1008" spans="1:9" ht="15.75" x14ac:dyDescent="0.25">
      <c r="A1008" s="192"/>
      <c r="B1008" s="306" t="s">
        <v>1811</v>
      </c>
      <c r="C1008" s="307" t="s">
        <v>3567</v>
      </c>
      <c r="D1008" s="190" t="s">
        <v>523</v>
      </c>
      <c r="E1008" s="210">
        <v>7119</v>
      </c>
      <c r="F1008" s="35">
        <v>41811</v>
      </c>
      <c r="G1008" s="42">
        <v>7119</v>
      </c>
      <c r="H1008" s="18">
        <f t="shared" si="16"/>
        <v>0</v>
      </c>
      <c r="I1008" s="621"/>
    </row>
    <row r="1009" spans="1:9" ht="15.75" x14ac:dyDescent="0.25">
      <c r="A1009" s="192"/>
      <c r="B1009" s="306" t="s">
        <v>1812</v>
      </c>
      <c r="C1009" s="307" t="s">
        <v>3567</v>
      </c>
      <c r="D1009" s="190" t="s">
        <v>68</v>
      </c>
      <c r="E1009" s="210">
        <v>3352</v>
      </c>
      <c r="F1009" s="53" t="s">
        <v>3589</v>
      </c>
      <c r="G1009" s="42">
        <v>3352</v>
      </c>
      <c r="H1009" s="18">
        <f t="shared" si="16"/>
        <v>0</v>
      </c>
      <c r="I1009" s="621" t="s">
        <v>65</v>
      </c>
    </row>
    <row r="1010" spans="1:9" ht="15.75" x14ac:dyDescent="0.25">
      <c r="A1010" s="192"/>
      <c r="B1010" s="306" t="s">
        <v>1813</v>
      </c>
      <c r="C1010" s="307" t="s">
        <v>3567</v>
      </c>
      <c r="D1010" s="190" t="s">
        <v>64</v>
      </c>
      <c r="E1010" s="210">
        <v>4877</v>
      </c>
      <c r="F1010" s="35">
        <v>41805</v>
      </c>
      <c r="G1010" s="42">
        <v>4877</v>
      </c>
      <c r="H1010" s="18">
        <f t="shared" si="16"/>
        <v>0</v>
      </c>
      <c r="I1010" s="621"/>
    </row>
    <row r="1011" spans="1:9" ht="15.75" x14ac:dyDescent="0.25">
      <c r="A1011" s="192"/>
      <c r="B1011" s="306" t="s">
        <v>1815</v>
      </c>
      <c r="C1011" s="307" t="s">
        <v>3567</v>
      </c>
      <c r="D1011" s="190" t="s">
        <v>11</v>
      </c>
      <c r="E1011" s="210">
        <v>49011.6</v>
      </c>
      <c r="F1011" s="38">
        <v>41843</v>
      </c>
      <c r="G1011" s="219">
        <v>49011.6</v>
      </c>
      <c r="H1011" s="18">
        <f t="shared" si="16"/>
        <v>0</v>
      </c>
      <c r="I1011" s="621"/>
    </row>
    <row r="1012" spans="1:9" ht="15.75" x14ac:dyDescent="0.25">
      <c r="A1012" s="192"/>
      <c r="B1012" s="306" t="s">
        <v>1816</v>
      </c>
      <c r="C1012" s="307" t="s">
        <v>3567</v>
      </c>
      <c r="D1012" s="190" t="s">
        <v>136</v>
      </c>
      <c r="E1012" s="210">
        <v>122</v>
      </c>
      <c r="F1012" s="35">
        <v>41804</v>
      </c>
      <c r="G1012" s="42">
        <v>122</v>
      </c>
      <c r="H1012" s="18">
        <f t="shared" si="16"/>
        <v>0</v>
      </c>
      <c r="I1012" s="621"/>
    </row>
    <row r="1013" spans="1:9" ht="15.75" x14ac:dyDescent="0.25">
      <c r="A1013" s="192"/>
      <c r="B1013" s="306" t="s">
        <v>1817</v>
      </c>
      <c r="C1013" s="307" t="s">
        <v>3567</v>
      </c>
      <c r="D1013" s="190" t="s">
        <v>8</v>
      </c>
      <c r="E1013" s="210">
        <v>282.5</v>
      </c>
      <c r="F1013" s="35">
        <v>41804</v>
      </c>
      <c r="G1013" s="42">
        <v>282.5</v>
      </c>
      <c r="H1013" s="18">
        <f t="shared" si="16"/>
        <v>0</v>
      </c>
      <c r="I1013" s="621"/>
    </row>
    <row r="1014" spans="1:9" ht="15.75" x14ac:dyDescent="0.25">
      <c r="A1014" s="192"/>
      <c r="B1014" s="306" t="s">
        <v>1819</v>
      </c>
      <c r="C1014" s="307" t="s">
        <v>3567</v>
      </c>
      <c r="D1014" s="196" t="s">
        <v>3108</v>
      </c>
      <c r="E1014" s="215">
        <v>0</v>
      </c>
      <c r="F1014" s="35"/>
      <c r="G1014" s="42"/>
      <c r="H1014" s="18">
        <f t="shared" si="16"/>
        <v>0</v>
      </c>
      <c r="I1014" s="621" t="s">
        <v>3590</v>
      </c>
    </row>
    <row r="1015" spans="1:9" ht="15.75" x14ac:dyDescent="0.25">
      <c r="A1015" s="192"/>
      <c r="B1015" s="306" t="s">
        <v>1821</v>
      </c>
      <c r="C1015" s="307" t="s">
        <v>3567</v>
      </c>
      <c r="D1015" s="190" t="s">
        <v>1051</v>
      </c>
      <c r="E1015" s="210">
        <v>198</v>
      </c>
      <c r="F1015" s="35">
        <v>41804</v>
      </c>
      <c r="G1015" s="42">
        <v>198</v>
      </c>
      <c r="H1015" s="18">
        <f t="shared" si="16"/>
        <v>0</v>
      </c>
      <c r="I1015" s="621"/>
    </row>
    <row r="1016" spans="1:9" ht="15.75" x14ac:dyDescent="0.25">
      <c r="A1016" s="192"/>
      <c r="B1016" s="306" t="s">
        <v>1822</v>
      </c>
      <c r="C1016" s="307" t="s">
        <v>3567</v>
      </c>
      <c r="D1016" s="190" t="s">
        <v>18</v>
      </c>
      <c r="E1016" s="210">
        <v>3165.5</v>
      </c>
      <c r="F1016" s="35">
        <v>41804</v>
      </c>
      <c r="G1016" s="42">
        <v>3165.5</v>
      </c>
      <c r="H1016" s="18">
        <f t="shared" si="16"/>
        <v>0</v>
      </c>
      <c r="I1016" s="621"/>
    </row>
    <row r="1017" spans="1:9" ht="15.75" x14ac:dyDescent="0.25">
      <c r="A1017" s="192"/>
      <c r="B1017" s="306" t="s">
        <v>1823</v>
      </c>
      <c r="C1017" s="307" t="s">
        <v>3567</v>
      </c>
      <c r="D1017" s="190" t="s">
        <v>14</v>
      </c>
      <c r="E1017" s="210">
        <v>5285.5</v>
      </c>
      <c r="F1017" s="35">
        <v>41806</v>
      </c>
      <c r="G1017" s="42">
        <v>5285.5</v>
      </c>
      <c r="H1017" s="18">
        <f t="shared" si="16"/>
        <v>0</v>
      </c>
      <c r="I1017" s="621" t="s">
        <v>3421</v>
      </c>
    </row>
    <row r="1018" spans="1:9" ht="15.75" x14ac:dyDescent="0.25">
      <c r="A1018" s="192"/>
      <c r="B1018" s="306" t="s">
        <v>1825</v>
      </c>
      <c r="C1018" s="307" t="s">
        <v>3567</v>
      </c>
      <c r="D1018" s="190" t="s">
        <v>163</v>
      </c>
      <c r="E1018" s="210">
        <v>343</v>
      </c>
      <c r="F1018" s="35">
        <v>41804</v>
      </c>
      <c r="G1018" s="42">
        <v>343</v>
      </c>
      <c r="H1018" s="18">
        <f t="shared" si="16"/>
        <v>0</v>
      </c>
      <c r="I1018" s="621"/>
    </row>
    <row r="1019" spans="1:9" ht="15.75" x14ac:dyDescent="0.25">
      <c r="A1019" s="192"/>
      <c r="B1019" s="306" t="s">
        <v>1826</v>
      </c>
      <c r="C1019" s="307" t="s">
        <v>3567</v>
      </c>
      <c r="D1019" s="190" t="s">
        <v>3219</v>
      </c>
      <c r="E1019" s="210">
        <v>1287</v>
      </c>
      <c r="F1019" s="35">
        <v>41806</v>
      </c>
      <c r="G1019" s="42">
        <v>1287</v>
      </c>
      <c r="H1019" s="18">
        <f t="shared" si="16"/>
        <v>0</v>
      </c>
      <c r="I1019" s="621" t="s">
        <v>3421</v>
      </c>
    </row>
    <row r="1020" spans="1:9" ht="15.75" x14ac:dyDescent="0.25">
      <c r="A1020" s="192"/>
      <c r="B1020" s="306" t="s">
        <v>1827</v>
      </c>
      <c r="C1020" s="307" t="s">
        <v>3567</v>
      </c>
      <c r="D1020" s="190" t="s">
        <v>8</v>
      </c>
      <c r="E1020" s="210">
        <v>725</v>
      </c>
      <c r="F1020" s="35">
        <v>41804</v>
      </c>
      <c r="G1020" s="42">
        <v>725</v>
      </c>
      <c r="H1020" s="18">
        <f t="shared" si="16"/>
        <v>0</v>
      </c>
      <c r="I1020" s="621"/>
    </row>
    <row r="1021" spans="1:9" ht="15.75" x14ac:dyDescent="0.25">
      <c r="A1021" s="192">
        <v>41805</v>
      </c>
      <c r="B1021" s="306" t="s">
        <v>1829</v>
      </c>
      <c r="C1021" s="307" t="s">
        <v>3567</v>
      </c>
      <c r="D1021" s="190" t="s">
        <v>28</v>
      </c>
      <c r="E1021" s="210">
        <v>7411.5</v>
      </c>
      <c r="F1021" s="35">
        <v>41805</v>
      </c>
      <c r="G1021" s="42">
        <v>7411.5</v>
      </c>
      <c r="H1021" s="18">
        <f t="shared" si="16"/>
        <v>0</v>
      </c>
      <c r="I1021" s="621"/>
    </row>
    <row r="1022" spans="1:9" ht="15.75" x14ac:dyDescent="0.25">
      <c r="A1022" s="192"/>
      <c r="B1022" s="306" t="s">
        <v>1830</v>
      </c>
      <c r="C1022" s="307" t="s">
        <v>3567</v>
      </c>
      <c r="D1022" s="190" t="s">
        <v>78</v>
      </c>
      <c r="E1022" s="210">
        <v>7968</v>
      </c>
      <c r="F1022" s="35">
        <v>41806</v>
      </c>
      <c r="G1022" s="42">
        <v>7968</v>
      </c>
      <c r="H1022" s="18">
        <f t="shared" si="16"/>
        <v>0</v>
      </c>
      <c r="I1022" s="621" t="s">
        <v>3421</v>
      </c>
    </row>
    <row r="1023" spans="1:9" ht="15.75" x14ac:dyDescent="0.25">
      <c r="A1023" s="192"/>
      <c r="B1023" s="306" t="s">
        <v>1832</v>
      </c>
      <c r="C1023" s="307" t="s">
        <v>3567</v>
      </c>
      <c r="D1023" s="190" t="s">
        <v>62</v>
      </c>
      <c r="E1023" s="210">
        <v>38889.5</v>
      </c>
      <c r="F1023" s="35">
        <v>41805</v>
      </c>
      <c r="G1023" s="42">
        <v>38889.5</v>
      </c>
      <c r="H1023" s="18">
        <f t="shared" si="16"/>
        <v>0</v>
      </c>
      <c r="I1023" s="621" t="s">
        <v>12</v>
      </c>
    </row>
    <row r="1024" spans="1:9" ht="15.75" x14ac:dyDescent="0.25">
      <c r="A1024" s="192"/>
      <c r="B1024" s="306" t="s">
        <v>1833</v>
      </c>
      <c r="C1024" s="307" t="s">
        <v>3567</v>
      </c>
      <c r="D1024" s="190" t="s">
        <v>69</v>
      </c>
      <c r="E1024" s="210">
        <v>995</v>
      </c>
      <c r="F1024" s="35">
        <v>41805</v>
      </c>
      <c r="G1024" s="42">
        <v>995</v>
      </c>
      <c r="H1024" s="18">
        <f t="shared" si="16"/>
        <v>0</v>
      </c>
      <c r="I1024" s="621"/>
    </row>
    <row r="1025" spans="1:9" ht="15.75" x14ac:dyDescent="0.25">
      <c r="A1025" s="192"/>
      <c r="B1025" s="306" t="s">
        <v>1834</v>
      </c>
      <c r="C1025" s="307" t="s">
        <v>3567</v>
      </c>
      <c r="D1025" s="190" t="s">
        <v>260</v>
      </c>
      <c r="E1025" s="210">
        <v>1788</v>
      </c>
      <c r="F1025" s="35">
        <v>41805</v>
      </c>
      <c r="G1025" s="42">
        <v>1788</v>
      </c>
      <c r="H1025" s="18">
        <f t="shared" si="16"/>
        <v>0</v>
      </c>
      <c r="I1025" s="621" t="s">
        <v>65</v>
      </c>
    </row>
    <row r="1026" spans="1:9" ht="15.75" x14ac:dyDescent="0.25">
      <c r="A1026" s="192"/>
      <c r="B1026" s="306" t="s">
        <v>1835</v>
      </c>
      <c r="C1026" s="307" t="s">
        <v>3567</v>
      </c>
      <c r="D1026" s="190" t="s">
        <v>8</v>
      </c>
      <c r="E1026" s="210">
        <v>1262.5</v>
      </c>
      <c r="F1026" s="35">
        <v>41805</v>
      </c>
      <c r="G1026" s="42">
        <v>1262.5</v>
      </c>
      <c r="H1026" s="18">
        <f t="shared" si="16"/>
        <v>0</v>
      </c>
      <c r="I1026" s="621"/>
    </row>
    <row r="1027" spans="1:9" ht="15.75" x14ac:dyDescent="0.25">
      <c r="A1027" s="192"/>
      <c r="B1027" s="306" t="s">
        <v>1837</v>
      </c>
      <c r="C1027" s="307" t="s">
        <v>3567</v>
      </c>
      <c r="D1027" s="190" t="s">
        <v>106</v>
      </c>
      <c r="E1027" s="210">
        <v>506143</v>
      </c>
      <c r="F1027" s="35">
        <v>41816</v>
      </c>
      <c r="G1027" s="42">
        <v>506143</v>
      </c>
      <c r="H1027" s="18">
        <f t="shared" si="16"/>
        <v>0</v>
      </c>
      <c r="I1027" s="621"/>
    </row>
    <row r="1028" spans="1:9" ht="15.75" x14ac:dyDescent="0.25">
      <c r="A1028" s="192"/>
      <c r="B1028" s="306" t="s">
        <v>1838</v>
      </c>
      <c r="C1028" s="307" t="s">
        <v>3567</v>
      </c>
      <c r="D1028" s="190" t="s">
        <v>8</v>
      </c>
      <c r="E1028" s="210">
        <v>242.5</v>
      </c>
      <c r="F1028" s="35">
        <v>41805</v>
      </c>
      <c r="G1028" s="42">
        <v>242.5</v>
      </c>
      <c r="H1028" s="18">
        <f t="shared" si="16"/>
        <v>0</v>
      </c>
      <c r="I1028" s="621"/>
    </row>
    <row r="1029" spans="1:9" ht="15.75" x14ac:dyDescent="0.25">
      <c r="A1029" s="192"/>
      <c r="B1029" s="306" t="s">
        <v>1839</v>
      </c>
      <c r="C1029" s="307" t="s">
        <v>3567</v>
      </c>
      <c r="D1029" s="190" t="s">
        <v>180</v>
      </c>
      <c r="E1029" s="210">
        <v>24235</v>
      </c>
      <c r="F1029" s="35">
        <v>41805</v>
      </c>
      <c r="G1029" s="42">
        <v>24235</v>
      </c>
      <c r="H1029" s="18">
        <f t="shared" si="16"/>
        <v>0</v>
      </c>
      <c r="I1029" s="621" t="s">
        <v>27</v>
      </c>
    </row>
    <row r="1030" spans="1:9" ht="15.75" x14ac:dyDescent="0.25">
      <c r="A1030" s="192"/>
      <c r="B1030" s="306" t="s">
        <v>1840</v>
      </c>
      <c r="C1030" s="307" t="s">
        <v>3567</v>
      </c>
      <c r="D1030" s="190" t="s">
        <v>141</v>
      </c>
      <c r="E1030" s="210">
        <v>10414</v>
      </c>
      <c r="F1030" s="35">
        <v>41805</v>
      </c>
      <c r="G1030" s="42">
        <v>10414</v>
      </c>
      <c r="H1030" s="18">
        <f t="shared" si="16"/>
        <v>0</v>
      </c>
      <c r="I1030" s="621"/>
    </row>
    <row r="1031" spans="1:9" ht="15.75" x14ac:dyDescent="0.25">
      <c r="A1031" s="192"/>
      <c r="B1031" s="306" t="s">
        <v>1843</v>
      </c>
      <c r="C1031" s="307" t="s">
        <v>3567</v>
      </c>
      <c r="D1031" s="190" t="s">
        <v>55</v>
      </c>
      <c r="E1031" s="210">
        <v>11674</v>
      </c>
      <c r="F1031" s="35">
        <v>41805</v>
      </c>
      <c r="G1031" s="42">
        <v>11674</v>
      </c>
      <c r="H1031" s="18">
        <f t="shared" ref="H1031:H1094" si="17">E1031-G1031</f>
        <v>0</v>
      </c>
      <c r="I1031" s="621"/>
    </row>
    <row r="1032" spans="1:9" ht="15.75" x14ac:dyDescent="0.25">
      <c r="A1032" s="192"/>
      <c r="B1032" s="306" t="s">
        <v>1844</v>
      </c>
      <c r="C1032" s="307" t="s">
        <v>3567</v>
      </c>
      <c r="D1032" s="190" t="s">
        <v>3115</v>
      </c>
      <c r="E1032" s="210">
        <v>11587</v>
      </c>
      <c r="F1032" s="35">
        <v>41805</v>
      </c>
      <c r="G1032" s="42">
        <v>11587</v>
      </c>
      <c r="H1032" s="18">
        <f t="shared" si="17"/>
        <v>0</v>
      </c>
      <c r="I1032" s="621" t="s">
        <v>27</v>
      </c>
    </row>
    <row r="1033" spans="1:9" ht="15.75" x14ac:dyDescent="0.25">
      <c r="A1033" s="192"/>
      <c r="B1033" s="306" t="s">
        <v>1845</v>
      </c>
      <c r="C1033" s="307" t="s">
        <v>3567</v>
      </c>
      <c r="D1033" s="190" t="s">
        <v>29</v>
      </c>
      <c r="E1033" s="210">
        <v>6505</v>
      </c>
      <c r="F1033" s="35">
        <v>41806</v>
      </c>
      <c r="G1033" s="42">
        <v>6505</v>
      </c>
      <c r="H1033" s="18">
        <f t="shared" si="17"/>
        <v>0</v>
      </c>
      <c r="I1033" s="621" t="s">
        <v>12</v>
      </c>
    </row>
    <row r="1034" spans="1:9" ht="15.75" x14ac:dyDescent="0.25">
      <c r="A1034" s="192"/>
      <c r="B1034" s="306" t="s">
        <v>1846</v>
      </c>
      <c r="C1034" s="307" t="s">
        <v>3567</v>
      </c>
      <c r="D1034" s="190" t="s">
        <v>34</v>
      </c>
      <c r="E1034" s="210">
        <v>2600</v>
      </c>
      <c r="F1034" s="35">
        <v>41806</v>
      </c>
      <c r="G1034" s="42">
        <v>2600</v>
      </c>
      <c r="H1034" s="18">
        <f t="shared" si="17"/>
        <v>0</v>
      </c>
      <c r="I1034" s="621" t="s">
        <v>12</v>
      </c>
    </row>
    <row r="1035" spans="1:9" ht="15.75" x14ac:dyDescent="0.25">
      <c r="A1035" s="192"/>
      <c r="B1035" s="306" t="s">
        <v>1847</v>
      </c>
      <c r="C1035" s="307" t="s">
        <v>3567</v>
      </c>
      <c r="D1035" s="190" t="s">
        <v>47</v>
      </c>
      <c r="E1035" s="210">
        <v>3700</v>
      </c>
      <c r="F1035" s="35">
        <v>41806</v>
      </c>
      <c r="G1035" s="42">
        <v>3700</v>
      </c>
      <c r="H1035" s="18">
        <f t="shared" si="17"/>
        <v>0</v>
      </c>
      <c r="I1035" s="621" t="s">
        <v>12</v>
      </c>
    </row>
    <row r="1036" spans="1:9" ht="15.75" x14ac:dyDescent="0.25">
      <c r="A1036" s="192"/>
      <c r="B1036" s="306" t="s">
        <v>1849</v>
      </c>
      <c r="C1036" s="307" t="s">
        <v>3567</v>
      </c>
      <c r="D1036" s="190" t="s">
        <v>110</v>
      </c>
      <c r="E1036" s="210">
        <v>25795</v>
      </c>
      <c r="F1036" s="35">
        <v>41810</v>
      </c>
      <c r="G1036" s="42">
        <v>25795</v>
      </c>
      <c r="H1036" s="18">
        <f t="shared" si="17"/>
        <v>0</v>
      </c>
      <c r="I1036" s="621" t="s">
        <v>12</v>
      </c>
    </row>
    <row r="1037" spans="1:9" ht="15.75" x14ac:dyDescent="0.25">
      <c r="A1037" s="192"/>
      <c r="B1037" s="306" t="s">
        <v>1851</v>
      </c>
      <c r="C1037" s="307" t="s">
        <v>3567</v>
      </c>
      <c r="D1037" s="190" t="s">
        <v>136</v>
      </c>
      <c r="E1037" s="210">
        <v>3992</v>
      </c>
      <c r="F1037" s="35">
        <v>41805</v>
      </c>
      <c r="G1037" s="42">
        <v>3992</v>
      </c>
      <c r="H1037" s="18">
        <f t="shared" si="17"/>
        <v>0</v>
      </c>
      <c r="I1037" s="621"/>
    </row>
    <row r="1038" spans="1:9" ht="15.75" x14ac:dyDescent="0.25">
      <c r="A1038" s="192"/>
      <c r="B1038" s="306" t="s">
        <v>1852</v>
      </c>
      <c r="C1038" s="307" t="s">
        <v>3567</v>
      </c>
      <c r="D1038" s="190" t="s">
        <v>501</v>
      </c>
      <c r="E1038" s="210">
        <v>4282</v>
      </c>
      <c r="F1038" s="35">
        <v>41805</v>
      </c>
      <c r="G1038" s="42">
        <v>4282</v>
      </c>
      <c r="H1038" s="18">
        <f t="shared" si="17"/>
        <v>0</v>
      </c>
      <c r="I1038" s="621"/>
    </row>
    <row r="1039" spans="1:9" ht="15.75" x14ac:dyDescent="0.25">
      <c r="A1039" s="192"/>
      <c r="B1039" s="306" t="s">
        <v>1853</v>
      </c>
      <c r="C1039" s="307" t="s">
        <v>3567</v>
      </c>
      <c r="D1039" s="190" t="s">
        <v>188</v>
      </c>
      <c r="E1039" s="210">
        <v>10556</v>
      </c>
      <c r="F1039" s="35">
        <v>41817</v>
      </c>
      <c r="G1039" s="42">
        <v>10556</v>
      </c>
      <c r="H1039" s="18">
        <f t="shared" si="17"/>
        <v>0</v>
      </c>
      <c r="I1039" s="621" t="s">
        <v>21</v>
      </c>
    </row>
    <row r="1040" spans="1:9" ht="15.75" x14ac:dyDescent="0.25">
      <c r="A1040" s="192"/>
      <c r="B1040" s="306" t="s">
        <v>1854</v>
      </c>
      <c r="C1040" s="307" t="s">
        <v>3567</v>
      </c>
      <c r="D1040" s="190" t="s">
        <v>188</v>
      </c>
      <c r="E1040" s="210">
        <v>12179</v>
      </c>
      <c r="F1040" s="35">
        <v>41806</v>
      </c>
      <c r="G1040" s="42">
        <v>12179</v>
      </c>
      <c r="H1040" s="18">
        <f t="shared" si="17"/>
        <v>0</v>
      </c>
      <c r="I1040" s="621" t="s">
        <v>21</v>
      </c>
    </row>
    <row r="1041" spans="1:9" ht="15.75" x14ac:dyDescent="0.25">
      <c r="A1041" s="192"/>
      <c r="B1041" s="306" t="s">
        <v>1855</v>
      </c>
      <c r="C1041" s="307" t="s">
        <v>3567</v>
      </c>
      <c r="D1041" s="190" t="s">
        <v>1778</v>
      </c>
      <c r="E1041" s="210">
        <v>2352</v>
      </c>
      <c r="F1041" s="35">
        <v>41806</v>
      </c>
      <c r="G1041" s="42">
        <v>2352</v>
      </c>
      <c r="H1041" s="18">
        <f t="shared" si="17"/>
        <v>0</v>
      </c>
      <c r="I1041" s="621" t="s">
        <v>12</v>
      </c>
    </row>
    <row r="1042" spans="1:9" ht="15.75" x14ac:dyDescent="0.25">
      <c r="A1042" s="192"/>
      <c r="B1042" s="306" t="s">
        <v>1856</v>
      </c>
      <c r="C1042" s="307" t="s">
        <v>3567</v>
      </c>
      <c r="D1042" s="196" t="s">
        <v>3108</v>
      </c>
      <c r="E1042" s="215">
        <v>0</v>
      </c>
      <c r="F1042" s="35"/>
      <c r="G1042" s="42"/>
      <c r="H1042" s="18">
        <f t="shared" si="17"/>
        <v>0</v>
      </c>
      <c r="I1042" s="621" t="s">
        <v>81</v>
      </c>
    </row>
    <row r="1043" spans="1:9" ht="15.75" x14ac:dyDescent="0.25">
      <c r="A1043" s="192"/>
      <c r="B1043" s="306" t="s">
        <v>1858</v>
      </c>
      <c r="C1043" s="307" t="s">
        <v>3567</v>
      </c>
      <c r="D1043" s="190" t="s">
        <v>130</v>
      </c>
      <c r="E1043" s="210">
        <v>10953</v>
      </c>
      <c r="F1043" s="45" t="s">
        <v>3591</v>
      </c>
      <c r="G1043" s="42">
        <v>10953</v>
      </c>
      <c r="H1043" s="18">
        <f t="shared" si="17"/>
        <v>0</v>
      </c>
      <c r="I1043" s="621" t="s">
        <v>21</v>
      </c>
    </row>
    <row r="1044" spans="1:9" ht="15.75" x14ac:dyDescent="0.25">
      <c r="A1044" s="192"/>
      <c r="B1044" s="306" t="s">
        <v>1859</v>
      </c>
      <c r="C1044" s="307" t="s">
        <v>3567</v>
      </c>
      <c r="D1044" s="190" t="s">
        <v>269</v>
      </c>
      <c r="E1044" s="210">
        <v>13312.5</v>
      </c>
      <c r="F1044" s="35">
        <v>41805</v>
      </c>
      <c r="G1044" s="42">
        <v>13312.5</v>
      </c>
      <c r="H1044" s="18">
        <f t="shared" si="17"/>
        <v>0</v>
      </c>
      <c r="I1044" s="621"/>
    </row>
    <row r="1045" spans="1:9" ht="15.75" x14ac:dyDescent="0.25">
      <c r="A1045" s="192"/>
      <c r="B1045" s="306" t="s">
        <v>1860</v>
      </c>
      <c r="C1045" s="307" t="s">
        <v>3567</v>
      </c>
      <c r="D1045" s="190" t="s">
        <v>8</v>
      </c>
      <c r="E1045" s="210">
        <v>4192</v>
      </c>
      <c r="F1045" s="35">
        <v>41805</v>
      </c>
      <c r="G1045" s="42">
        <v>4192</v>
      </c>
      <c r="H1045" s="18">
        <f t="shared" si="17"/>
        <v>0</v>
      </c>
      <c r="I1045" s="621"/>
    </row>
    <row r="1046" spans="1:9" ht="15.75" x14ac:dyDescent="0.25">
      <c r="A1046" s="192"/>
      <c r="B1046" s="306" t="s">
        <v>1861</v>
      </c>
      <c r="C1046" s="307" t="s">
        <v>3567</v>
      </c>
      <c r="D1046" s="190" t="s">
        <v>8</v>
      </c>
      <c r="E1046" s="210">
        <v>290</v>
      </c>
      <c r="F1046" s="35">
        <v>41805</v>
      </c>
      <c r="G1046" s="42">
        <v>290</v>
      </c>
      <c r="H1046" s="18">
        <f t="shared" si="17"/>
        <v>0</v>
      </c>
      <c r="I1046" s="621"/>
    </row>
    <row r="1047" spans="1:9" ht="15.75" x14ac:dyDescent="0.25">
      <c r="A1047" s="192"/>
      <c r="B1047" s="306" t="s">
        <v>1862</v>
      </c>
      <c r="C1047" s="307" t="s">
        <v>3567</v>
      </c>
      <c r="D1047" s="190" t="s">
        <v>269</v>
      </c>
      <c r="E1047" s="210">
        <v>1573</v>
      </c>
      <c r="F1047" s="35">
        <v>41805</v>
      </c>
      <c r="G1047" s="42">
        <v>1573</v>
      </c>
      <c r="H1047" s="18">
        <f t="shared" si="17"/>
        <v>0</v>
      </c>
      <c r="I1047" s="621"/>
    </row>
    <row r="1048" spans="1:9" ht="15.75" x14ac:dyDescent="0.25">
      <c r="A1048" s="192"/>
      <c r="B1048" s="306" t="s">
        <v>1863</v>
      </c>
      <c r="C1048" s="307" t="s">
        <v>3567</v>
      </c>
      <c r="D1048" s="190" t="s">
        <v>41</v>
      </c>
      <c r="E1048" s="210">
        <v>15858</v>
      </c>
      <c r="F1048" s="35">
        <v>41806</v>
      </c>
      <c r="G1048" s="42">
        <v>15858</v>
      </c>
      <c r="H1048" s="18">
        <f t="shared" si="17"/>
        <v>0</v>
      </c>
      <c r="I1048" s="621" t="s">
        <v>12</v>
      </c>
    </row>
    <row r="1049" spans="1:9" ht="15.75" x14ac:dyDescent="0.25">
      <c r="A1049" s="192"/>
      <c r="B1049" s="306" t="s">
        <v>1865</v>
      </c>
      <c r="C1049" s="307" t="s">
        <v>3567</v>
      </c>
      <c r="D1049" s="196" t="s">
        <v>3108</v>
      </c>
      <c r="E1049" s="215">
        <v>0</v>
      </c>
      <c r="F1049" s="35"/>
      <c r="G1049" s="42"/>
      <c r="H1049" s="18">
        <f t="shared" si="17"/>
        <v>0</v>
      </c>
      <c r="I1049" s="621" t="s">
        <v>324</v>
      </c>
    </row>
    <row r="1050" spans="1:9" ht="15.75" x14ac:dyDescent="0.25">
      <c r="A1050" s="192"/>
      <c r="B1050" s="306" t="s">
        <v>1866</v>
      </c>
      <c r="C1050" s="307" t="s">
        <v>3567</v>
      </c>
      <c r="D1050" s="190" t="s">
        <v>23</v>
      </c>
      <c r="E1050" s="210">
        <v>1140</v>
      </c>
      <c r="F1050" s="35">
        <v>41805</v>
      </c>
      <c r="G1050" s="42">
        <v>1140</v>
      </c>
      <c r="H1050" s="18">
        <f t="shared" si="17"/>
        <v>0</v>
      </c>
      <c r="I1050" s="621"/>
    </row>
    <row r="1051" spans="1:9" ht="15.75" x14ac:dyDescent="0.25">
      <c r="A1051" s="192"/>
      <c r="B1051" s="306" t="s">
        <v>1867</v>
      </c>
      <c r="C1051" s="307" t="s">
        <v>3567</v>
      </c>
      <c r="D1051" s="190" t="s">
        <v>3592</v>
      </c>
      <c r="E1051" s="210">
        <v>4199.5</v>
      </c>
      <c r="F1051" s="35">
        <v>41805</v>
      </c>
      <c r="G1051" s="42">
        <v>4199.5</v>
      </c>
      <c r="H1051" s="18">
        <f t="shared" si="17"/>
        <v>0</v>
      </c>
      <c r="I1051" s="621"/>
    </row>
    <row r="1052" spans="1:9" ht="15.75" x14ac:dyDescent="0.25">
      <c r="A1052" s="192"/>
      <c r="B1052" s="306" t="s">
        <v>1868</v>
      </c>
      <c r="C1052" s="307" t="s">
        <v>3567</v>
      </c>
      <c r="D1052" s="190" t="s">
        <v>136</v>
      </c>
      <c r="E1052" s="210">
        <v>1624</v>
      </c>
      <c r="F1052" s="35">
        <v>41805</v>
      </c>
      <c r="G1052" s="42">
        <v>1624</v>
      </c>
      <c r="H1052" s="18">
        <f t="shared" si="17"/>
        <v>0</v>
      </c>
      <c r="I1052" s="621"/>
    </row>
    <row r="1053" spans="1:9" ht="15.75" x14ac:dyDescent="0.25">
      <c r="A1053" s="192"/>
      <c r="B1053" s="306" t="s">
        <v>1869</v>
      </c>
      <c r="C1053" s="307" t="s">
        <v>3567</v>
      </c>
      <c r="D1053" s="190" t="s">
        <v>8</v>
      </c>
      <c r="E1053" s="210">
        <v>2173.6</v>
      </c>
      <c r="F1053" s="35">
        <v>41805</v>
      </c>
      <c r="G1053" s="42">
        <v>2173.6</v>
      </c>
      <c r="H1053" s="18">
        <f t="shared" si="17"/>
        <v>0</v>
      </c>
      <c r="I1053" s="621"/>
    </row>
    <row r="1054" spans="1:9" ht="15.75" x14ac:dyDescent="0.25">
      <c r="A1054" s="192"/>
      <c r="B1054" s="306" t="s">
        <v>1871</v>
      </c>
      <c r="C1054" s="307" t="s">
        <v>3567</v>
      </c>
      <c r="D1054" s="190" t="s">
        <v>51</v>
      </c>
      <c r="E1054" s="210">
        <v>1812.5</v>
      </c>
      <c r="F1054" s="35">
        <v>41805</v>
      </c>
      <c r="G1054" s="42">
        <v>1812.5</v>
      </c>
      <c r="H1054" s="18">
        <f t="shared" si="17"/>
        <v>0</v>
      </c>
      <c r="I1054" s="621"/>
    </row>
    <row r="1055" spans="1:9" ht="15.75" x14ac:dyDescent="0.25">
      <c r="A1055" s="192"/>
      <c r="B1055" s="306" t="s">
        <v>1872</v>
      </c>
      <c r="C1055" s="307" t="s">
        <v>3567</v>
      </c>
      <c r="D1055" s="190" t="s">
        <v>508</v>
      </c>
      <c r="E1055" s="210">
        <v>28341.599999999999</v>
      </c>
      <c r="F1055" s="45" t="s">
        <v>3593</v>
      </c>
      <c r="G1055" s="42">
        <v>28341.599999999999</v>
      </c>
      <c r="H1055" s="18">
        <f t="shared" si="17"/>
        <v>0</v>
      </c>
      <c r="I1055" s="621"/>
    </row>
    <row r="1056" spans="1:9" ht="15.75" x14ac:dyDescent="0.25">
      <c r="A1056" s="192"/>
      <c r="B1056" s="306" t="s">
        <v>1873</v>
      </c>
      <c r="C1056" s="307" t="s">
        <v>3567</v>
      </c>
      <c r="D1056" s="190" t="s">
        <v>269</v>
      </c>
      <c r="E1056" s="210">
        <v>12169.6</v>
      </c>
      <c r="F1056" s="35">
        <v>41805</v>
      </c>
      <c r="G1056" s="42">
        <v>12169.6</v>
      </c>
      <c r="H1056" s="18">
        <f t="shared" si="17"/>
        <v>0</v>
      </c>
      <c r="I1056" s="621"/>
    </row>
    <row r="1057" spans="1:9" ht="15.75" x14ac:dyDescent="0.25">
      <c r="A1057" s="192"/>
      <c r="B1057" s="306" t="s">
        <v>1874</v>
      </c>
      <c r="C1057" s="307" t="s">
        <v>3567</v>
      </c>
      <c r="D1057" s="190" t="s">
        <v>68</v>
      </c>
      <c r="E1057" s="210">
        <v>2681.5</v>
      </c>
      <c r="F1057" s="35">
        <v>41806</v>
      </c>
      <c r="G1057" s="42">
        <v>2681.5</v>
      </c>
      <c r="H1057" s="18">
        <f t="shared" si="17"/>
        <v>0</v>
      </c>
      <c r="I1057" s="621" t="s">
        <v>65</v>
      </c>
    </row>
    <row r="1058" spans="1:9" ht="15.75" x14ac:dyDescent="0.25">
      <c r="A1058" s="192"/>
      <c r="B1058" s="306" t="s">
        <v>1875</v>
      </c>
      <c r="C1058" s="307" t="s">
        <v>3567</v>
      </c>
      <c r="D1058" s="190" t="s">
        <v>11</v>
      </c>
      <c r="E1058" s="210">
        <v>62759.199999999997</v>
      </c>
      <c r="F1058" s="38">
        <v>41829</v>
      </c>
      <c r="G1058" s="219">
        <v>62759.199999999997</v>
      </c>
      <c r="H1058" s="18">
        <f t="shared" si="17"/>
        <v>0</v>
      </c>
      <c r="I1058" s="621" t="s">
        <v>65</v>
      </c>
    </row>
    <row r="1059" spans="1:9" ht="15.75" x14ac:dyDescent="0.25">
      <c r="A1059" s="192"/>
      <c r="B1059" s="306" t="s">
        <v>1876</v>
      </c>
      <c r="C1059" s="307" t="s">
        <v>3567</v>
      </c>
      <c r="D1059" s="190" t="s">
        <v>8</v>
      </c>
      <c r="E1059" s="210">
        <v>447.5</v>
      </c>
      <c r="F1059" s="35">
        <v>41805</v>
      </c>
      <c r="G1059" s="42">
        <v>447.5</v>
      </c>
      <c r="H1059" s="18">
        <f t="shared" si="17"/>
        <v>0</v>
      </c>
      <c r="I1059" s="621"/>
    </row>
    <row r="1060" spans="1:9" ht="15.75" x14ac:dyDescent="0.25">
      <c r="A1060" s="192"/>
      <c r="B1060" s="306" t="s">
        <v>1877</v>
      </c>
      <c r="C1060" s="307" t="s">
        <v>3567</v>
      </c>
      <c r="D1060" s="190" t="s">
        <v>11</v>
      </c>
      <c r="E1060" s="210">
        <v>767</v>
      </c>
      <c r="F1060" s="38">
        <v>41829</v>
      </c>
      <c r="G1060" s="219">
        <v>767</v>
      </c>
      <c r="H1060" s="18">
        <f t="shared" si="17"/>
        <v>0</v>
      </c>
      <c r="I1060" s="621" t="s">
        <v>65</v>
      </c>
    </row>
    <row r="1061" spans="1:9" ht="15.75" x14ac:dyDescent="0.25">
      <c r="A1061" s="192"/>
      <c r="B1061" s="306" t="s">
        <v>1879</v>
      </c>
      <c r="C1061" s="307" t="s">
        <v>3567</v>
      </c>
      <c r="D1061" s="190" t="s">
        <v>3163</v>
      </c>
      <c r="E1061" s="210">
        <v>12540</v>
      </c>
      <c r="F1061" s="35">
        <v>41820</v>
      </c>
      <c r="G1061" s="42">
        <v>12540</v>
      </c>
      <c r="H1061" s="18">
        <f t="shared" si="17"/>
        <v>0</v>
      </c>
      <c r="I1061" s="621"/>
    </row>
    <row r="1062" spans="1:9" ht="15.75" x14ac:dyDescent="0.25">
      <c r="A1062" s="192"/>
      <c r="B1062" s="306" t="s">
        <v>1880</v>
      </c>
      <c r="C1062" s="307" t="s">
        <v>3567</v>
      </c>
      <c r="D1062" s="190" t="s">
        <v>3594</v>
      </c>
      <c r="E1062" s="210">
        <v>246</v>
      </c>
      <c r="F1062" s="35">
        <v>41805</v>
      </c>
      <c r="G1062" s="42">
        <v>246</v>
      </c>
      <c r="H1062" s="18">
        <f t="shared" si="17"/>
        <v>0</v>
      </c>
      <c r="I1062" s="621"/>
    </row>
    <row r="1063" spans="1:9" ht="15.75" x14ac:dyDescent="0.25">
      <c r="A1063" s="192"/>
      <c r="B1063" s="306" t="s">
        <v>1881</v>
      </c>
      <c r="C1063" s="307" t="s">
        <v>3567</v>
      </c>
      <c r="D1063" s="190" t="s">
        <v>152</v>
      </c>
      <c r="E1063" s="210">
        <v>16980</v>
      </c>
      <c r="F1063" s="35">
        <v>41805</v>
      </c>
      <c r="G1063" s="42">
        <v>16980</v>
      </c>
      <c r="H1063" s="18">
        <f t="shared" si="17"/>
        <v>0</v>
      </c>
      <c r="I1063" s="621"/>
    </row>
    <row r="1064" spans="1:9" ht="15.75" x14ac:dyDescent="0.25">
      <c r="A1064" s="246"/>
      <c r="B1064" s="306" t="s">
        <v>1882</v>
      </c>
      <c r="C1064" s="307" t="s">
        <v>3567</v>
      </c>
      <c r="D1064" s="190" t="s">
        <v>339</v>
      </c>
      <c r="E1064" s="210">
        <v>273</v>
      </c>
      <c r="F1064" s="35">
        <v>41805</v>
      </c>
      <c r="G1064" s="42">
        <v>273</v>
      </c>
      <c r="H1064" s="18">
        <f t="shared" si="17"/>
        <v>0</v>
      </c>
      <c r="I1064" s="621"/>
    </row>
    <row r="1065" spans="1:9" ht="15.75" x14ac:dyDescent="0.25">
      <c r="A1065" s="248">
        <v>41806</v>
      </c>
      <c r="B1065" s="306" t="s">
        <v>1883</v>
      </c>
      <c r="C1065" s="307" t="s">
        <v>3567</v>
      </c>
      <c r="D1065" s="190" t="s">
        <v>28</v>
      </c>
      <c r="E1065" s="210">
        <v>11871</v>
      </c>
      <c r="F1065" s="35">
        <v>41806</v>
      </c>
      <c r="G1065" s="42">
        <v>11871</v>
      </c>
      <c r="H1065" s="18">
        <f t="shared" si="17"/>
        <v>0</v>
      </c>
      <c r="I1065" s="621"/>
    </row>
    <row r="1066" spans="1:9" ht="15.75" x14ac:dyDescent="0.25">
      <c r="A1066" s="192"/>
      <c r="B1066" s="306" t="s">
        <v>1885</v>
      </c>
      <c r="C1066" s="307" t="s">
        <v>3567</v>
      </c>
      <c r="D1066" s="190" t="s">
        <v>16</v>
      </c>
      <c r="E1066" s="210">
        <v>32295</v>
      </c>
      <c r="F1066" s="35">
        <v>41816</v>
      </c>
      <c r="G1066" s="42">
        <v>32295</v>
      </c>
      <c r="H1066" s="18">
        <f t="shared" si="17"/>
        <v>0</v>
      </c>
      <c r="I1066" s="623" t="s">
        <v>65</v>
      </c>
    </row>
    <row r="1067" spans="1:9" ht="15.75" x14ac:dyDescent="0.25">
      <c r="A1067" s="192"/>
      <c r="B1067" s="306" t="s">
        <v>1886</v>
      </c>
      <c r="C1067" s="307" t="s">
        <v>3567</v>
      </c>
      <c r="D1067" s="190" t="s">
        <v>374</v>
      </c>
      <c r="E1067" s="210">
        <v>15808</v>
      </c>
      <c r="F1067" s="35">
        <v>41806</v>
      </c>
      <c r="G1067" s="42">
        <v>15808</v>
      </c>
      <c r="H1067" s="18">
        <f t="shared" si="17"/>
        <v>0</v>
      </c>
      <c r="I1067" s="621"/>
    </row>
    <row r="1068" spans="1:9" ht="15.75" x14ac:dyDescent="0.25">
      <c r="A1068" s="192"/>
      <c r="B1068" s="306" t="s">
        <v>1888</v>
      </c>
      <c r="C1068" s="307" t="s">
        <v>3567</v>
      </c>
      <c r="D1068" s="190" t="s">
        <v>180</v>
      </c>
      <c r="E1068" s="210">
        <v>40647</v>
      </c>
      <c r="F1068" s="45" t="s">
        <v>3595</v>
      </c>
      <c r="G1068" s="42">
        <v>40647</v>
      </c>
      <c r="H1068" s="18">
        <f t="shared" si="17"/>
        <v>0</v>
      </c>
      <c r="I1068" s="621" t="s">
        <v>217</v>
      </c>
    </row>
    <row r="1069" spans="1:9" ht="15.75" x14ac:dyDescent="0.25">
      <c r="A1069" s="192"/>
      <c r="B1069" s="306" t="s">
        <v>1889</v>
      </c>
      <c r="C1069" s="307" t="s">
        <v>3567</v>
      </c>
      <c r="D1069" s="190" t="s">
        <v>23</v>
      </c>
      <c r="E1069" s="210">
        <v>1074</v>
      </c>
      <c r="F1069" s="35">
        <v>41806</v>
      </c>
      <c r="G1069" s="42">
        <v>1074</v>
      </c>
      <c r="H1069" s="18">
        <f t="shared" si="17"/>
        <v>0</v>
      </c>
      <c r="I1069" s="623"/>
    </row>
    <row r="1070" spans="1:9" ht="15.75" x14ac:dyDescent="0.25">
      <c r="A1070" s="192"/>
      <c r="B1070" s="306" t="s">
        <v>1890</v>
      </c>
      <c r="C1070" s="307" t="s">
        <v>3567</v>
      </c>
      <c r="D1070" s="190" t="s">
        <v>130</v>
      </c>
      <c r="E1070" s="210">
        <v>8511</v>
      </c>
      <c r="F1070" s="35">
        <v>41807</v>
      </c>
      <c r="G1070" s="42">
        <v>8511</v>
      </c>
      <c r="H1070" s="18">
        <f t="shared" si="17"/>
        <v>0</v>
      </c>
      <c r="I1070" s="621" t="s">
        <v>21</v>
      </c>
    </row>
    <row r="1071" spans="1:9" ht="15.75" x14ac:dyDescent="0.25">
      <c r="A1071" s="192"/>
      <c r="B1071" s="306" t="s">
        <v>1891</v>
      </c>
      <c r="C1071" s="307" t="s">
        <v>3567</v>
      </c>
      <c r="D1071" s="190" t="s">
        <v>953</v>
      </c>
      <c r="E1071" s="210">
        <v>6199</v>
      </c>
      <c r="F1071" s="241" t="s">
        <v>3737</v>
      </c>
      <c r="G1071" s="42">
        <v>6199</v>
      </c>
      <c r="H1071" s="18">
        <f t="shared" si="17"/>
        <v>0</v>
      </c>
      <c r="I1071" s="621" t="s">
        <v>3421</v>
      </c>
    </row>
    <row r="1072" spans="1:9" ht="15.75" x14ac:dyDescent="0.25">
      <c r="A1072" s="192"/>
      <c r="B1072" s="306" t="s">
        <v>1892</v>
      </c>
      <c r="C1072" s="307" t="s">
        <v>3567</v>
      </c>
      <c r="D1072" s="190" t="s">
        <v>130</v>
      </c>
      <c r="E1072" s="210">
        <v>11079.5</v>
      </c>
      <c r="F1072" s="35">
        <v>41817</v>
      </c>
      <c r="G1072" s="42">
        <v>11079.5</v>
      </c>
      <c r="H1072" s="18">
        <f t="shared" si="17"/>
        <v>0</v>
      </c>
      <c r="I1072" s="621" t="s">
        <v>21</v>
      </c>
    </row>
    <row r="1073" spans="1:9" ht="15.75" x14ac:dyDescent="0.25">
      <c r="A1073" s="192"/>
      <c r="B1073" s="306" t="s">
        <v>1893</v>
      </c>
      <c r="C1073" s="307" t="s">
        <v>3567</v>
      </c>
      <c r="D1073" s="190" t="s">
        <v>47</v>
      </c>
      <c r="E1073" s="210">
        <v>3750</v>
      </c>
      <c r="F1073" s="35">
        <v>41806</v>
      </c>
      <c r="G1073" s="42">
        <v>3750</v>
      </c>
      <c r="H1073" s="18">
        <f t="shared" si="17"/>
        <v>0</v>
      </c>
      <c r="I1073" s="621" t="s">
        <v>30</v>
      </c>
    </row>
    <row r="1074" spans="1:9" ht="15.75" x14ac:dyDescent="0.25">
      <c r="A1074" s="192"/>
      <c r="B1074" s="306" t="s">
        <v>1895</v>
      </c>
      <c r="C1074" s="307" t="s">
        <v>3567</v>
      </c>
      <c r="D1074" s="190" t="s">
        <v>152</v>
      </c>
      <c r="E1074" s="210">
        <v>12321</v>
      </c>
      <c r="F1074" s="35">
        <v>41806</v>
      </c>
      <c r="G1074" s="42">
        <v>12321</v>
      </c>
      <c r="H1074" s="18">
        <f t="shared" si="17"/>
        <v>0</v>
      </c>
      <c r="I1074" s="621"/>
    </row>
    <row r="1075" spans="1:9" ht="15.75" x14ac:dyDescent="0.25">
      <c r="A1075" s="192"/>
      <c r="B1075" s="306" t="s">
        <v>1896</v>
      </c>
      <c r="C1075" s="307" t="s">
        <v>3567</v>
      </c>
      <c r="D1075" s="190" t="s">
        <v>338</v>
      </c>
      <c r="E1075" s="210">
        <v>325.60000000000002</v>
      </c>
      <c r="F1075" s="35">
        <v>41806</v>
      </c>
      <c r="G1075" s="42">
        <v>325.60000000000002</v>
      </c>
      <c r="H1075" s="18">
        <f t="shared" si="17"/>
        <v>0</v>
      </c>
      <c r="I1075" s="621"/>
    </row>
    <row r="1076" spans="1:9" ht="15.75" x14ac:dyDescent="0.25">
      <c r="A1076" s="192"/>
      <c r="B1076" s="306" t="s">
        <v>1897</v>
      </c>
      <c r="C1076" s="307" t="s">
        <v>3567</v>
      </c>
      <c r="D1076" s="190" t="s">
        <v>3288</v>
      </c>
      <c r="E1076" s="210">
        <v>1130</v>
      </c>
      <c r="F1076" s="35">
        <v>41806</v>
      </c>
      <c r="G1076" s="42">
        <v>1130</v>
      </c>
      <c r="H1076" s="18">
        <f t="shared" si="17"/>
        <v>0</v>
      </c>
      <c r="I1076" s="621"/>
    </row>
    <row r="1077" spans="1:9" ht="15.75" x14ac:dyDescent="0.25">
      <c r="A1077" s="192"/>
      <c r="B1077" s="306" t="s">
        <v>1898</v>
      </c>
      <c r="C1077" s="307" t="s">
        <v>3567</v>
      </c>
      <c r="D1077" s="190" t="s">
        <v>34</v>
      </c>
      <c r="E1077" s="210">
        <v>2028</v>
      </c>
      <c r="F1077" s="35">
        <v>41806</v>
      </c>
      <c r="G1077" s="42">
        <v>2028</v>
      </c>
      <c r="H1077" s="18">
        <f t="shared" si="17"/>
        <v>0</v>
      </c>
      <c r="I1077" s="621" t="s">
        <v>30</v>
      </c>
    </row>
    <row r="1078" spans="1:9" ht="15.75" x14ac:dyDescent="0.25">
      <c r="A1078" s="192"/>
      <c r="B1078" s="306" t="s">
        <v>1899</v>
      </c>
      <c r="C1078" s="307" t="s">
        <v>3567</v>
      </c>
      <c r="D1078" s="190" t="s">
        <v>405</v>
      </c>
      <c r="E1078" s="210">
        <v>5365</v>
      </c>
      <c r="F1078" s="35">
        <v>41806</v>
      </c>
      <c r="G1078" s="42">
        <v>5365</v>
      </c>
      <c r="H1078" s="18">
        <f t="shared" si="17"/>
        <v>0</v>
      </c>
      <c r="I1078" s="621"/>
    </row>
    <row r="1079" spans="1:9" ht="15.75" x14ac:dyDescent="0.25">
      <c r="A1079" s="192"/>
      <c r="B1079" s="306" t="s">
        <v>1901</v>
      </c>
      <c r="C1079" s="307" t="s">
        <v>3567</v>
      </c>
      <c r="D1079" s="190" t="s">
        <v>2409</v>
      </c>
      <c r="E1079" s="210">
        <v>2273</v>
      </c>
      <c r="F1079" s="45" t="s">
        <v>3596</v>
      </c>
      <c r="G1079" s="42">
        <v>2273</v>
      </c>
      <c r="H1079" s="18">
        <f t="shared" si="17"/>
        <v>0</v>
      </c>
      <c r="I1079" s="621" t="s">
        <v>3597</v>
      </c>
    </row>
    <row r="1080" spans="1:9" ht="15.75" x14ac:dyDescent="0.25">
      <c r="A1080" s="192"/>
      <c r="B1080" s="306" t="s">
        <v>1903</v>
      </c>
      <c r="C1080" s="307" t="s">
        <v>3567</v>
      </c>
      <c r="D1080" s="190" t="s">
        <v>237</v>
      </c>
      <c r="E1080" s="210">
        <v>9846.5</v>
      </c>
      <c r="F1080" s="35">
        <v>41806</v>
      </c>
      <c r="G1080" s="42">
        <v>9846.5</v>
      </c>
      <c r="H1080" s="18">
        <f t="shared" si="17"/>
        <v>0</v>
      </c>
      <c r="I1080" s="621" t="s">
        <v>21</v>
      </c>
    </row>
    <row r="1081" spans="1:9" ht="15.75" x14ac:dyDescent="0.25">
      <c r="A1081" s="192"/>
      <c r="B1081" s="306" t="s">
        <v>1904</v>
      </c>
      <c r="C1081" s="307" t="s">
        <v>3567</v>
      </c>
      <c r="D1081" s="190" t="s">
        <v>8</v>
      </c>
      <c r="E1081" s="210">
        <v>362.5</v>
      </c>
      <c r="F1081" s="35">
        <v>41806</v>
      </c>
      <c r="G1081" s="42">
        <v>362.5</v>
      </c>
      <c r="H1081" s="18">
        <f t="shared" si="17"/>
        <v>0</v>
      </c>
      <c r="I1081" s="621"/>
    </row>
    <row r="1082" spans="1:9" ht="15.75" x14ac:dyDescent="0.25">
      <c r="A1082" s="192"/>
      <c r="B1082" s="306" t="s">
        <v>1905</v>
      </c>
      <c r="C1082" s="307" t="s">
        <v>3567</v>
      </c>
      <c r="D1082" s="190" t="s">
        <v>57</v>
      </c>
      <c r="E1082" s="210">
        <v>1650</v>
      </c>
      <c r="F1082" s="35">
        <v>41806</v>
      </c>
      <c r="G1082" s="42">
        <v>1650</v>
      </c>
      <c r="H1082" s="18">
        <f t="shared" si="17"/>
        <v>0</v>
      </c>
      <c r="I1082" s="621"/>
    </row>
    <row r="1083" spans="1:9" ht="15.75" x14ac:dyDescent="0.25">
      <c r="A1083" s="192"/>
      <c r="B1083" s="306" t="s">
        <v>1906</v>
      </c>
      <c r="C1083" s="307" t="s">
        <v>3567</v>
      </c>
      <c r="D1083" s="190" t="s">
        <v>188</v>
      </c>
      <c r="E1083" s="210">
        <v>9486</v>
      </c>
      <c r="F1083" s="35">
        <v>41807</v>
      </c>
      <c r="G1083" s="42">
        <v>9486</v>
      </c>
      <c r="H1083" s="18">
        <f t="shared" si="17"/>
        <v>0</v>
      </c>
      <c r="I1083" s="621" t="s">
        <v>21</v>
      </c>
    </row>
    <row r="1084" spans="1:9" ht="15.75" x14ac:dyDescent="0.25">
      <c r="A1084" s="192"/>
      <c r="B1084" s="306" t="s">
        <v>1907</v>
      </c>
      <c r="C1084" s="307" t="s">
        <v>3567</v>
      </c>
      <c r="D1084" s="190" t="s">
        <v>74</v>
      </c>
      <c r="E1084" s="210">
        <v>10779</v>
      </c>
      <c r="F1084" s="35">
        <v>41806</v>
      </c>
      <c r="G1084" s="42">
        <v>10779</v>
      </c>
      <c r="H1084" s="18">
        <f t="shared" si="17"/>
        <v>0</v>
      </c>
      <c r="I1084" s="621"/>
    </row>
    <row r="1085" spans="1:9" ht="15.75" x14ac:dyDescent="0.25">
      <c r="A1085" s="192"/>
      <c r="B1085" s="306" t="s">
        <v>1908</v>
      </c>
      <c r="C1085" s="307" t="s">
        <v>3567</v>
      </c>
      <c r="D1085" s="190" t="s">
        <v>895</v>
      </c>
      <c r="E1085" s="210">
        <v>2872.5</v>
      </c>
      <c r="F1085" s="35">
        <v>41806</v>
      </c>
      <c r="G1085" s="42">
        <v>2872.5</v>
      </c>
      <c r="H1085" s="18">
        <f t="shared" si="17"/>
        <v>0</v>
      </c>
      <c r="I1085" s="621" t="s">
        <v>21</v>
      </c>
    </row>
    <row r="1086" spans="1:9" ht="15.75" x14ac:dyDescent="0.25">
      <c r="A1086" s="192"/>
      <c r="B1086" s="306" t="s">
        <v>1910</v>
      </c>
      <c r="C1086" s="307" t="s">
        <v>3567</v>
      </c>
      <c r="D1086" s="190" t="s">
        <v>152</v>
      </c>
      <c r="E1086" s="210">
        <v>7552</v>
      </c>
      <c r="F1086" s="35">
        <v>41806</v>
      </c>
      <c r="G1086" s="42">
        <v>7552</v>
      </c>
      <c r="H1086" s="18">
        <f t="shared" si="17"/>
        <v>0</v>
      </c>
      <c r="I1086" s="621"/>
    </row>
    <row r="1087" spans="1:9" ht="15.75" x14ac:dyDescent="0.25">
      <c r="A1087" s="192"/>
      <c r="B1087" s="306" t="s">
        <v>1911</v>
      </c>
      <c r="C1087" s="307" t="s">
        <v>3567</v>
      </c>
      <c r="D1087" s="196" t="s">
        <v>3108</v>
      </c>
      <c r="E1087" s="215">
        <v>0</v>
      </c>
      <c r="F1087" s="35"/>
      <c r="G1087" s="42"/>
      <c r="H1087" s="18">
        <f t="shared" si="17"/>
        <v>0</v>
      </c>
      <c r="I1087" s="621" t="s">
        <v>512</v>
      </c>
    </row>
    <row r="1088" spans="1:9" ht="15.75" x14ac:dyDescent="0.25">
      <c r="A1088" s="192"/>
      <c r="B1088" s="306" t="s">
        <v>1913</v>
      </c>
      <c r="C1088" s="307" t="s">
        <v>3567</v>
      </c>
      <c r="D1088" s="190" t="s">
        <v>1778</v>
      </c>
      <c r="E1088" s="210">
        <v>975</v>
      </c>
      <c r="F1088" s="35">
        <v>41806</v>
      </c>
      <c r="G1088" s="42">
        <v>975</v>
      </c>
      <c r="H1088" s="18">
        <f t="shared" si="17"/>
        <v>0</v>
      </c>
      <c r="I1088" s="621" t="s">
        <v>30</v>
      </c>
    </row>
    <row r="1089" spans="1:9" ht="15.75" x14ac:dyDescent="0.25">
      <c r="A1089" s="192"/>
      <c r="B1089" s="306" t="s">
        <v>1914</v>
      </c>
      <c r="C1089" s="307" t="s">
        <v>3567</v>
      </c>
      <c r="D1089" s="190" t="s">
        <v>51</v>
      </c>
      <c r="E1089" s="210">
        <v>2440</v>
      </c>
      <c r="F1089" s="35">
        <v>41806</v>
      </c>
      <c r="G1089" s="42">
        <v>2440</v>
      </c>
      <c r="H1089" s="18">
        <f t="shared" si="17"/>
        <v>0</v>
      </c>
      <c r="I1089" s="621" t="s">
        <v>21</v>
      </c>
    </row>
    <row r="1090" spans="1:9" ht="15.75" x14ac:dyDescent="0.25">
      <c r="A1090" s="192"/>
      <c r="B1090" s="306" t="s">
        <v>1916</v>
      </c>
      <c r="C1090" s="307" t="s">
        <v>3567</v>
      </c>
      <c r="D1090" s="190" t="s">
        <v>29</v>
      </c>
      <c r="E1090" s="210">
        <v>5653</v>
      </c>
      <c r="F1090" s="35">
        <v>41806</v>
      </c>
      <c r="G1090" s="42">
        <v>5653</v>
      </c>
      <c r="H1090" s="18">
        <f t="shared" si="17"/>
        <v>0</v>
      </c>
      <c r="I1090" s="621" t="s">
        <v>30</v>
      </c>
    </row>
    <row r="1091" spans="1:9" ht="15.75" x14ac:dyDescent="0.25">
      <c r="A1091" s="192"/>
      <c r="B1091" s="306" t="s">
        <v>1917</v>
      </c>
      <c r="C1091" s="307" t="s">
        <v>3567</v>
      </c>
      <c r="D1091" s="190" t="s">
        <v>55</v>
      </c>
      <c r="E1091" s="210">
        <v>10062.5</v>
      </c>
      <c r="F1091" s="35">
        <v>41806</v>
      </c>
      <c r="G1091" s="42">
        <v>10062.5</v>
      </c>
      <c r="H1091" s="18">
        <f t="shared" si="17"/>
        <v>0</v>
      </c>
      <c r="I1091" s="621"/>
    </row>
    <row r="1092" spans="1:9" ht="15.75" x14ac:dyDescent="0.25">
      <c r="A1092" s="192"/>
      <c r="B1092" s="306" t="s">
        <v>1918</v>
      </c>
      <c r="C1092" s="307" t="s">
        <v>3567</v>
      </c>
      <c r="D1092" s="190" t="s">
        <v>124</v>
      </c>
      <c r="E1092" s="210">
        <v>6479</v>
      </c>
      <c r="F1092" s="35">
        <v>41806</v>
      </c>
      <c r="G1092" s="42">
        <v>6479</v>
      </c>
      <c r="H1092" s="18">
        <f t="shared" si="17"/>
        <v>0</v>
      </c>
      <c r="I1092" s="621" t="s">
        <v>30</v>
      </c>
    </row>
    <row r="1093" spans="1:9" ht="15.75" x14ac:dyDescent="0.25">
      <c r="A1093" s="192"/>
      <c r="B1093" s="306" t="s">
        <v>1919</v>
      </c>
      <c r="C1093" s="307" t="s">
        <v>3567</v>
      </c>
      <c r="D1093" s="190" t="s">
        <v>96</v>
      </c>
      <c r="E1093" s="210">
        <v>16587</v>
      </c>
      <c r="F1093" s="35">
        <v>41807</v>
      </c>
      <c r="G1093" s="42">
        <v>16587</v>
      </c>
      <c r="H1093" s="18">
        <f t="shared" si="17"/>
        <v>0</v>
      </c>
      <c r="I1093" s="621" t="s">
        <v>162</v>
      </c>
    </row>
    <row r="1094" spans="1:9" ht="15.75" x14ac:dyDescent="0.25">
      <c r="A1094" s="192"/>
      <c r="B1094" s="306" t="s">
        <v>1920</v>
      </c>
      <c r="C1094" s="307" t="s">
        <v>3567</v>
      </c>
      <c r="D1094" s="190" t="s">
        <v>128</v>
      </c>
      <c r="E1094" s="210">
        <v>35945</v>
      </c>
      <c r="F1094" s="35">
        <v>41807</v>
      </c>
      <c r="G1094" s="42">
        <v>35945</v>
      </c>
      <c r="H1094" s="18">
        <f t="shared" si="17"/>
        <v>0</v>
      </c>
      <c r="I1094" s="621" t="s">
        <v>2847</v>
      </c>
    </row>
    <row r="1095" spans="1:9" ht="15.75" x14ac:dyDescent="0.25">
      <c r="A1095" s="192"/>
      <c r="B1095" s="306" t="s">
        <v>1921</v>
      </c>
      <c r="C1095" s="307" t="s">
        <v>3567</v>
      </c>
      <c r="D1095" s="190" t="s">
        <v>183</v>
      </c>
      <c r="E1095" s="210">
        <v>8006</v>
      </c>
      <c r="F1095" s="35">
        <v>41806</v>
      </c>
      <c r="G1095" s="42">
        <v>8006</v>
      </c>
      <c r="H1095" s="18">
        <f t="shared" ref="H1095:H1158" si="18">E1095-G1095</f>
        <v>0</v>
      </c>
      <c r="I1095" s="621" t="s">
        <v>30</v>
      </c>
    </row>
    <row r="1096" spans="1:9" ht="15.75" x14ac:dyDescent="0.25">
      <c r="A1096" s="192"/>
      <c r="B1096" s="306" t="s">
        <v>1922</v>
      </c>
      <c r="C1096" s="307" t="s">
        <v>3567</v>
      </c>
      <c r="D1096" s="190" t="s">
        <v>179</v>
      </c>
      <c r="E1096" s="210">
        <v>20294</v>
      </c>
      <c r="F1096" s="35">
        <v>41820</v>
      </c>
      <c r="G1096" s="42">
        <v>20294</v>
      </c>
      <c r="H1096" s="18">
        <f t="shared" si="18"/>
        <v>0</v>
      </c>
      <c r="I1096" s="621" t="s">
        <v>2847</v>
      </c>
    </row>
    <row r="1097" spans="1:9" ht="15.75" x14ac:dyDescent="0.25">
      <c r="A1097" s="192"/>
      <c r="B1097" s="306" t="s">
        <v>1923</v>
      </c>
      <c r="C1097" s="307" t="s">
        <v>3567</v>
      </c>
      <c r="D1097" s="190" t="s">
        <v>8</v>
      </c>
      <c r="E1097" s="210">
        <v>1470</v>
      </c>
      <c r="F1097" s="35">
        <v>41806</v>
      </c>
      <c r="G1097" s="42">
        <v>1470</v>
      </c>
      <c r="H1097" s="18">
        <f t="shared" si="18"/>
        <v>0</v>
      </c>
      <c r="I1097" s="621"/>
    </row>
    <row r="1098" spans="1:9" ht="15.75" x14ac:dyDescent="0.25">
      <c r="A1098" s="192"/>
      <c r="B1098" s="306" t="s">
        <v>1924</v>
      </c>
      <c r="C1098" s="307" t="s">
        <v>3567</v>
      </c>
      <c r="D1098" s="190" t="s">
        <v>128</v>
      </c>
      <c r="E1098" s="210">
        <v>342</v>
      </c>
      <c r="F1098" s="35">
        <v>41807</v>
      </c>
      <c r="G1098" s="42">
        <v>342</v>
      </c>
      <c r="H1098" s="18">
        <f t="shared" si="18"/>
        <v>0</v>
      </c>
      <c r="I1098" s="621" t="s">
        <v>2847</v>
      </c>
    </row>
    <row r="1099" spans="1:9" ht="15.75" x14ac:dyDescent="0.25">
      <c r="A1099" s="192"/>
      <c r="B1099" s="306" t="s">
        <v>1925</v>
      </c>
      <c r="C1099" s="307" t="s">
        <v>3567</v>
      </c>
      <c r="D1099" s="190" t="s">
        <v>32</v>
      </c>
      <c r="E1099" s="210">
        <v>5745</v>
      </c>
      <c r="F1099" s="35">
        <v>41806</v>
      </c>
      <c r="G1099" s="42">
        <v>5745</v>
      </c>
      <c r="H1099" s="18">
        <f t="shared" si="18"/>
        <v>0</v>
      </c>
      <c r="I1099" s="621" t="s">
        <v>30</v>
      </c>
    </row>
    <row r="1100" spans="1:9" ht="15.75" x14ac:dyDescent="0.25">
      <c r="A1100" s="192"/>
      <c r="B1100" s="306" t="s">
        <v>1926</v>
      </c>
      <c r="C1100" s="307" t="s">
        <v>3567</v>
      </c>
      <c r="D1100" s="190" t="s">
        <v>14</v>
      </c>
      <c r="E1100" s="210">
        <v>1920</v>
      </c>
      <c r="F1100" s="35">
        <v>41806</v>
      </c>
      <c r="G1100" s="42">
        <v>1920</v>
      </c>
      <c r="H1100" s="18">
        <f t="shared" si="18"/>
        <v>0</v>
      </c>
      <c r="I1100" s="621"/>
    </row>
    <row r="1101" spans="1:9" ht="15.75" x14ac:dyDescent="0.25">
      <c r="A1101" s="192"/>
      <c r="B1101" s="306" t="s">
        <v>1928</v>
      </c>
      <c r="C1101" s="307" t="s">
        <v>3567</v>
      </c>
      <c r="D1101" s="190" t="s">
        <v>22</v>
      </c>
      <c r="E1101" s="210">
        <v>2040</v>
      </c>
      <c r="F1101" s="35">
        <v>41806</v>
      </c>
      <c r="G1101" s="42">
        <v>2040</v>
      </c>
      <c r="H1101" s="18">
        <f t="shared" si="18"/>
        <v>0</v>
      </c>
      <c r="I1101" s="621"/>
    </row>
    <row r="1102" spans="1:9" ht="15.75" x14ac:dyDescent="0.25">
      <c r="A1102" s="192"/>
      <c r="B1102" s="306" t="s">
        <v>1930</v>
      </c>
      <c r="C1102" s="307" t="s">
        <v>3567</v>
      </c>
      <c r="D1102" s="190" t="s">
        <v>35</v>
      </c>
      <c r="E1102" s="210">
        <v>3182.5</v>
      </c>
      <c r="F1102" s="35">
        <v>41807</v>
      </c>
      <c r="G1102" s="42">
        <v>3182.5</v>
      </c>
      <c r="H1102" s="18">
        <f t="shared" si="18"/>
        <v>0</v>
      </c>
      <c r="I1102" s="621" t="s">
        <v>30</v>
      </c>
    </row>
    <row r="1103" spans="1:9" ht="15.75" x14ac:dyDescent="0.25">
      <c r="A1103" s="192"/>
      <c r="B1103" s="306" t="s">
        <v>1931</v>
      </c>
      <c r="C1103" s="307" t="s">
        <v>3567</v>
      </c>
      <c r="D1103" s="190" t="s">
        <v>560</v>
      </c>
      <c r="E1103" s="210">
        <v>16296</v>
      </c>
      <c r="F1103" s="45" t="s">
        <v>3598</v>
      </c>
      <c r="G1103" s="42">
        <v>16296</v>
      </c>
      <c r="H1103" s="18">
        <f t="shared" si="18"/>
        <v>0</v>
      </c>
      <c r="I1103" s="621"/>
    </row>
    <row r="1104" spans="1:9" ht="15.75" x14ac:dyDescent="0.25">
      <c r="A1104" s="192"/>
      <c r="B1104" s="306" t="s">
        <v>1932</v>
      </c>
      <c r="C1104" s="307" t="s">
        <v>3567</v>
      </c>
      <c r="D1104" s="190" t="s">
        <v>74</v>
      </c>
      <c r="E1104" s="210">
        <v>425</v>
      </c>
      <c r="F1104" s="35">
        <v>41806</v>
      </c>
      <c r="G1104" s="42">
        <v>425</v>
      </c>
      <c r="H1104" s="18">
        <f t="shared" si="18"/>
        <v>0</v>
      </c>
      <c r="I1104" s="621"/>
    </row>
    <row r="1105" spans="1:9" ht="15.75" x14ac:dyDescent="0.25">
      <c r="A1105" s="192"/>
      <c r="B1105" s="306" t="s">
        <v>1934</v>
      </c>
      <c r="C1105" s="307" t="s">
        <v>3567</v>
      </c>
      <c r="D1105" s="190" t="s">
        <v>68</v>
      </c>
      <c r="E1105" s="210">
        <v>2132</v>
      </c>
      <c r="F1105" s="35">
        <v>41806</v>
      </c>
      <c r="G1105" s="42">
        <v>2132</v>
      </c>
      <c r="H1105" s="18">
        <f t="shared" si="18"/>
        <v>0</v>
      </c>
      <c r="I1105" s="621" t="s">
        <v>65</v>
      </c>
    </row>
    <row r="1106" spans="1:9" ht="15.75" x14ac:dyDescent="0.25">
      <c r="A1106" s="192"/>
      <c r="B1106" s="306" t="s">
        <v>1935</v>
      </c>
      <c r="C1106" s="307" t="s">
        <v>3567</v>
      </c>
      <c r="D1106" s="190" t="s">
        <v>51</v>
      </c>
      <c r="E1106" s="210">
        <v>1377.5</v>
      </c>
      <c r="F1106" s="35">
        <v>41806</v>
      </c>
      <c r="G1106" s="42">
        <v>1377.5</v>
      </c>
      <c r="H1106" s="18">
        <f t="shared" si="18"/>
        <v>0</v>
      </c>
      <c r="I1106" s="621"/>
    </row>
    <row r="1107" spans="1:9" ht="15.75" x14ac:dyDescent="0.25">
      <c r="A1107" s="192"/>
      <c r="B1107" s="306" t="s">
        <v>1936</v>
      </c>
      <c r="C1107" s="307" t="s">
        <v>3567</v>
      </c>
      <c r="D1107" s="190" t="s">
        <v>304</v>
      </c>
      <c r="E1107" s="210">
        <v>15314</v>
      </c>
      <c r="F1107" s="35">
        <v>41807</v>
      </c>
      <c r="G1107" s="42">
        <v>15314</v>
      </c>
      <c r="H1107" s="18">
        <f t="shared" si="18"/>
        <v>0</v>
      </c>
      <c r="I1107" s="621" t="s">
        <v>3421</v>
      </c>
    </row>
    <row r="1108" spans="1:9" ht="15.75" x14ac:dyDescent="0.25">
      <c r="A1108" s="192"/>
      <c r="B1108" s="306" t="s">
        <v>1937</v>
      </c>
      <c r="C1108" s="307" t="s">
        <v>3567</v>
      </c>
      <c r="D1108" s="196" t="s">
        <v>3108</v>
      </c>
      <c r="E1108" s="215">
        <v>0</v>
      </c>
      <c r="F1108" s="35"/>
      <c r="G1108" s="42"/>
      <c r="H1108" s="18">
        <f t="shared" si="18"/>
        <v>0</v>
      </c>
      <c r="I1108" s="621" t="s">
        <v>3599</v>
      </c>
    </row>
    <row r="1109" spans="1:9" ht="15.75" x14ac:dyDescent="0.25">
      <c r="A1109" s="192"/>
      <c r="B1109" s="306" t="s">
        <v>1938</v>
      </c>
      <c r="C1109" s="307" t="s">
        <v>3567</v>
      </c>
      <c r="D1109" s="190" t="s">
        <v>8</v>
      </c>
      <c r="E1109" s="210">
        <v>731</v>
      </c>
      <c r="F1109" s="35">
        <v>41806</v>
      </c>
      <c r="G1109" s="42">
        <v>731</v>
      </c>
      <c r="H1109" s="18">
        <f t="shared" si="18"/>
        <v>0</v>
      </c>
      <c r="I1109" s="621"/>
    </row>
    <row r="1110" spans="1:9" ht="15.75" x14ac:dyDescent="0.25">
      <c r="A1110" s="192"/>
      <c r="B1110" s="306" t="s">
        <v>1939</v>
      </c>
      <c r="C1110" s="307" t="s">
        <v>3567</v>
      </c>
      <c r="D1110" s="190" t="s">
        <v>3600</v>
      </c>
      <c r="E1110" s="210">
        <v>10610</v>
      </c>
      <c r="F1110" s="38" t="s">
        <v>3773</v>
      </c>
      <c r="G1110" s="42">
        <v>10610</v>
      </c>
      <c r="H1110" s="18">
        <f t="shared" si="18"/>
        <v>0</v>
      </c>
      <c r="I1110" s="621" t="s">
        <v>3421</v>
      </c>
    </row>
    <row r="1111" spans="1:9" ht="15.75" x14ac:dyDescent="0.25">
      <c r="A1111" s="192"/>
      <c r="B1111" s="306" t="s">
        <v>1940</v>
      </c>
      <c r="C1111" s="307" t="s">
        <v>3567</v>
      </c>
      <c r="D1111" s="190" t="s">
        <v>245</v>
      </c>
      <c r="E1111" s="210">
        <v>37046</v>
      </c>
      <c r="F1111" s="35">
        <v>41807</v>
      </c>
      <c r="G1111" s="42">
        <v>37046</v>
      </c>
      <c r="H1111" s="18">
        <f t="shared" si="18"/>
        <v>0</v>
      </c>
      <c r="I1111" s="621" t="s">
        <v>27</v>
      </c>
    </row>
    <row r="1112" spans="1:9" ht="15.75" x14ac:dyDescent="0.25">
      <c r="A1112" s="192"/>
      <c r="B1112" s="306" t="s">
        <v>1941</v>
      </c>
      <c r="C1112" s="307" t="s">
        <v>3567</v>
      </c>
      <c r="D1112" s="190" t="s">
        <v>78</v>
      </c>
      <c r="E1112" s="210">
        <v>2570.5</v>
      </c>
      <c r="F1112" s="35">
        <v>41807</v>
      </c>
      <c r="G1112" s="42">
        <v>2570.5</v>
      </c>
      <c r="H1112" s="18">
        <f t="shared" si="18"/>
        <v>0</v>
      </c>
      <c r="I1112" s="621" t="s">
        <v>3421</v>
      </c>
    </row>
    <row r="1113" spans="1:9" ht="15.75" x14ac:dyDescent="0.25">
      <c r="A1113" s="192"/>
      <c r="B1113" s="306" t="s">
        <v>1943</v>
      </c>
      <c r="C1113" s="307" t="s">
        <v>3567</v>
      </c>
      <c r="D1113" s="190" t="s">
        <v>80</v>
      </c>
      <c r="E1113" s="210">
        <v>2037.5</v>
      </c>
      <c r="F1113" s="35">
        <v>41807</v>
      </c>
      <c r="G1113" s="42">
        <v>2037.5</v>
      </c>
      <c r="H1113" s="18">
        <f t="shared" si="18"/>
        <v>0</v>
      </c>
      <c r="I1113" s="621" t="s">
        <v>3421</v>
      </c>
    </row>
    <row r="1114" spans="1:9" ht="15.75" x14ac:dyDescent="0.25">
      <c r="A1114" s="192"/>
      <c r="B1114" s="306" t="s">
        <v>1944</v>
      </c>
      <c r="C1114" s="307" t="s">
        <v>3567</v>
      </c>
      <c r="D1114" s="190" t="s">
        <v>99</v>
      </c>
      <c r="E1114" s="210">
        <v>4752.5</v>
      </c>
      <c r="F1114" s="35">
        <v>41807</v>
      </c>
      <c r="G1114" s="42">
        <v>4752.5</v>
      </c>
      <c r="H1114" s="18">
        <f t="shared" si="18"/>
        <v>0</v>
      </c>
      <c r="I1114" s="621" t="s">
        <v>3421</v>
      </c>
    </row>
    <row r="1115" spans="1:9" ht="15.75" x14ac:dyDescent="0.25">
      <c r="A1115" s="192"/>
      <c r="B1115" s="306" t="s">
        <v>1945</v>
      </c>
      <c r="C1115" s="307" t="s">
        <v>3567</v>
      </c>
      <c r="D1115" s="190" t="s">
        <v>85</v>
      </c>
      <c r="E1115" s="210">
        <v>24664</v>
      </c>
      <c r="F1115" s="35">
        <v>41807</v>
      </c>
      <c r="G1115" s="42">
        <v>24664</v>
      </c>
      <c r="H1115" s="18">
        <f t="shared" si="18"/>
        <v>0</v>
      </c>
      <c r="I1115" s="621"/>
    </row>
    <row r="1116" spans="1:9" ht="15.75" x14ac:dyDescent="0.25">
      <c r="A1116" s="192"/>
      <c r="B1116" s="306" t="s">
        <v>1946</v>
      </c>
      <c r="C1116" s="307" t="s">
        <v>3567</v>
      </c>
      <c r="D1116" s="190" t="s">
        <v>8</v>
      </c>
      <c r="E1116" s="210">
        <v>492</v>
      </c>
      <c r="F1116" s="35">
        <v>41806</v>
      </c>
      <c r="G1116" s="42">
        <v>492</v>
      </c>
      <c r="H1116" s="18">
        <f t="shared" si="18"/>
        <v>0</v>
      </c>
      <c r="I1116" s="621"/>
    </row>
    <row r="1117" spans="1:9" ht="15.75" x14ac:dyDescent="0.25">
      <c r="A1117" s="192"/>
      <c r="B1117" s="306" t="s">
        <v>1948</v>
      </c>
      <c r="C1117" s="307" t="s">
        <v>3567</v>
      </c>
      <c r="D1117" s="190" t="s">
        <v>233</v>
      </c>
      <c r="E1117" s="210">
        <v>1359</v>
      </c>
      <c r="F1117" s="53" t="s">
        <v>3601</v>
      </c>
      <c r="G1117" s="42">
        <v>1359</v>
      </c>
      <c r="H1117" s="18">
        <f t="shared" si="18"/>
        <v>0</v>
      </c>
      <c r="I1117" s="621" t="s">
        <v>3421</v>
      </c>
    </row>
    <row r="1118" spans="1:9" ht="15.75" x14ac:dyDescent="0.25">
      <c r="A1118" s="192"/>
      <c r="B1118" s="306" t="s">
        <v>1949</v>
      </c>
      <c r="C1118" s="307" t="s">
        <v>3567</v>
      </c>
      <c r="D1118" s="190" t="s">
        <v>498</v>
      </c>
      <c r="E1118" s="210">
        <v>672</v>
      </c>
      <c r="F1118" s="35">
        <v>41807</v>
      </c>
      <c r="G1118" s="42">
        <v>672</v>
      </c>
      <c r="H1118" s="18">
        <f t="shared" si="18"/>
        <v>0</v>
      </c>
      <c r="I1118" s="621" t="s">
        <v>3421</v>
      </c>
    </row>
    <row r="1119" spans="1:9" ht="15.75" x14ac:dyDescent="0.25">
      <c r="A1119" s="192"/>
      <c r="B1119" s="306" t="s">
        <v>1950</v>
      </c>
      <c r="C1119" s="307" t="s">
        <v>3567</v>
      </c>
      <c r="D1119" s="190" t="s">
        <v>186</v>
      </c>
      <c r="E1119" s="210">
        <v>2724</v>
      </c>
      <c r="F1119" s="35">
        <v>41807</v>
      </c>
      <c r="G1119" s="42">
        <v>2724</v>
      </c>
      <c r="H1119" s="18">
        <f t="shared" si="18"/>
        <v>0</v>
      </c>
      <c r="I1119" s="621"/>
    </row>
    <row r="1120" spans="1:9" ht="15.75" x14ac:dyDescent="0.25">
      <c r="A1120" s="192"/>
      <c r="B1120" s="306" t="s">
        <v>1951</v>
      </c>
      <c r="C1120" s="307" t="s">
        <v>3567</v>
      </c>
      <c r="D1120" s="190" t="s">
        <v>351</v>
      </c>
      <c r="E1120" s="210">
        <v>1545</v>
      </c>
      <c r="F1120" s="35">
        <v>41807</v>
      </c>
      <c r="G1120" s="42">
        <v>1545</v>
      </c>
      <c r="H1120" s="18">
        <f t="shared" si="18"/>
        <v>0</v>
      </c>
      <c r="I1120" s="621" t="s">
        <v>3421</v>
      </c>
    </row>
    <row r="1121" spans="1:9" ht="15.75" x14ac:dyDescent="0.25">
      <c r="A1121" s="192"/>
      <c r="B1121" s="306" t="s">
        <v>1953</v>
      </c>
      <c r="C1121" s="307" t="s">
        <v>3567</v>
      </c>
      <c r="D1121" s="190" t="s">
        <v>147</v>
      </c>
      <c r="E1121" s="210">
        <v>4890.5</v>
      </c>
      <c r="F1121" s="35">
        <v>41807</v>
      </c>
      <c r="G1121" s="42">
        <v>4890.5</v>
      </c>
      <c r="H1121" s="18">
        <f t="shared" si="18"/>
        <v>0</v>
      </c>
      <c r="I1121" s="621" t="s">
        <v>3421</v>
      </c>
    </row>
    <row r="1122" spans="1:9" ht="15.75" x14ac:dyDescent="0.25">
      <c r="A1122" s="192"/>
      <c r="B1122" s="306" t="s">
        <v>1954</v>
      </c>
      <c r="C1122" s="307" t="s">
        <v>3567</v>
      </c>
      <c r="D1122" s="190" t="s">
        <v>769</v>
      </c>
      <c r="E1122" s="210">
        <v>3380</v>
      </c>
      <c r="F1122" s="35">
        <v>41806</v>
      </c>
      <c r="G1122" s="42">
        <v>3380</v>
      </c>
      <c r="H1122" s="18">
        <f t="shared" si="18"/>
        <v>0</v>
      </c>
      <c r="I1122" s="621"/>
    </row>
    <row r="1123" spans="1:9" ht="15.75" x14ac:dyDescent="0.25">
      <c r="A1123" s="192"/>
      <c r="B1123" s="306" t="s">
        <v>1955</v>
      </c>
      <c r="C1123" s="307" t="s">
        <v>3567</v>
      </c>
      <c r="D1123" s="190" t="s">
        <v>80</v>
      </c>
      <c r="E1123" s="210">
        <v>210</v>
      </c>
      <c r="F1123" s="35">
        <v>41807</v>
      </c>
      <c r="G1123" s="42">
        <v>210</v>
      </c>
      <c r="H1123" s="18">
        <f t="shared" si="18"/>
        <v>0</v>
      </c>
      <c r="I1123" s="621" t="s">
        <v>3421</v>
      </c>
    </row>
    <row r="1124" spans="1:9" ht="15.75" x14ac:dyDescent="0.25">
      <c r="A1124" s="192"/>
      <c r="B1124" s="306" t="s">
        <v>1956</v>
      </c>
      <c r="C1124" s="307" t="s">
        <v>3567</v>
      </c>
      <c r="D1124" s="190" t="s">
        <v>373</v>
      </c>
      <c r="E1124" s="210">
        <v>3473.5</v>
      </c>
      <c r="F1124" s="35">
        <v>41807</v>
      </c>
      <c r="G1124" s="42">
        <v>3473.5</v>
      </c>
      <c r="H1124" s="18">
        <f t="shared" si="18"/>
        <v>0</v>
      </c>
      <c r="I1124" s="621"/>
    </row>
    <row r="1125" spans="1:9" ht="15.75" x14ac:dyDescent="0.25">
      <c r="A1125" s="192"/>
      <c r="B1125" s="306" t="s">
        <v>1957</v>
      </c>
      <c r="C1125" s="307" t="s">
        <v>3567</v>
      </c>
      <c r="D1125" s="190" t="s">
        <v>11</v>
      </c>
      <c r="E1125" s="210">
        <v>28598.5</v>
      </c>
      <c r="F1125" s="38">
        <v>41829</v>
      </c>
      <c r="G1125" s="219">
        <v>28598.5</v>
      </c>
      <c r="H1125" s="18">
        <f t="shared" si="18"/>
        <v>0</v>
      </c>
      <c r="I1125" s="621" t="s">
        <v>65</v>
      </c>
    </row>
    <row r="1126" spans="1:9" ht="15.75" x14ac:dyDescent="0.25">
      <c r="A1126" s="192"/>
      <c r="B1126" s="306" t="s">
        <v>1958</v>
      </c>
      <c r="C1126" s="307" t="s">
        <v>3567</v>
      </c>
      <c r="D1126" s="190" t="s">
        <v>1515</v>
      </c>
      <c r="E1126" s="210">
        <v>6000</v>
      </c>
      <c r="F1126" s="35">
        <v>41806</v>
      </c>
      <c r="G1126" s="42">
        <v>6000</v>
      </c>
      <c r="H1126" s="18">
        <f t="shared" si="18"/>
        <v>0</v>
      </c>
      <c r="I1126" s="621" t="s">
        <v>65</v>
      </c>
    </row>
    <row r="1127" spans="1:9" ht="34.5" x14ac:dyDescent="0.25">
      <c r="A1127" s="192"/>
      <c r="B1127" s="306" t="s">
        <v>1959</v>
      </c>
      <c r="C1127" s="307" t="s">
        <v>3567</v>
      </c>
      <c r="D1127" s="190" t="s">
        <v>149</v>
      </c>
      <c r="E1127" s="210">
        <v>20541.5</v>
      </c>
      <c r="F1127" s="321" t="s">
        <v>3736</v>
      </c>
      <c r="G1127" s="42">
        <v>20541.5</v>
      </c>
      <c r="H1127" s="18">
        <f t="shared" si="18"/>
        <v>0</v>
      </c>
      <c r="I1127" s="621" t="s">
        <v>27</v>
      </c>
    </row>
    <row r="1128" spans="1:9" ht="15.75" x14ac:dyDescent="0.25">
      <c r="A1128" s="192"/>
      <c r="B1128" s="306" t="s">
        <v>1960</v>
      </c>
      <c r="C1128" s="307" t="s">
        <v>3567</v>
      </c>
      <c r="D1128" s="190" t="s">
        <v>136</v>
      </c>
      <c r="E1128" s="210">
        <v>594</v>
      </c>
      <c r="F1128" s="35">
        <v>41806</v>
      </c>
      <c r="G1128" s="42">
        <v>594</v>
      </c>
      <c r="H1128" s="18">
        <f t="shared" si="18"/>
        <v>0</v>
      </c>
      <c r="I1128" s="621"/>
    </row>
    <row r="1129" spans="1:9" ht="15.75" x14ac:dyDescent="0.25">
      <c r="A1129" s="192"/>
      <c r="B1129" s="306" t="s">
        <v>1961</v>
      </c>
      <c r="C1129" s="307" t="s">
        <v>3567</v>
      </c>
      <c r="D1129" s="190" t="s">
        <v>85</v>
      </c>
      <c r="E1129" s="210">
        <v>1240</v>
      </c>
      <c r="F1129" s="35">
        <v>41807</v>
      </c>
      <c r="G1129" s="42">
        <v>1240</v>
      </c>
      <c r="H1129" s="18">
        <f t="shared" si="18"/>
        <v>0</v>
      </c>
      <c r="I1129" s="621" t="s">
        <v>27</v>
      </c>
    </row>
    <row r="1130" spans="1:9" ht="15.75" x14ac:dyDescent="0.25">
      <c r="A1130" s="192"/>
      <c r="B1130" s="306" t="s">
        <v>1962</v>
      </c>
      <c r="C1130" s="307" t="s">
        <v>3567</v>
      </c>
      <c r="D1130" s="190" t="s">
        <v>346</v>
      </c>
      <c r="E1130" s="210">
        <v>1516</v>
      </c>
      <c r="F1130" s="35">
        <v>41807</v>
      </c>
      <c r="G1130" s="42">
        <v>1516</v>
      </c>
      <c r="H1130" s="18">
        <f t="shared" si="18"/>
        <v>0</v>
      </c>
      <c r="I1130" s="621" t="s">
        <v>27</v>
      </c>
    </row>
    <row r="1131" spans="1:9" ht="15.75" x14ac:dyDescent="0.25">
      <c r="A1131" s="246"/>
      <c r="B1131" s="306" t="s">
        <v>1963</v>
      </c>
      <c r="C1131" s="307" t="s">
        <v>3567</v>
      </c>
      <c r="D1131" s="190" t="s">
        <v>88</v>
      </c>
      <c r="E1131" s="210">
        <v>4272</v>
      </c>
      <c r="F1131" s="35">
        <v>41807</v>
      </c>
      <c r="G1131" s="42">
        <v>4272</v>
      </c>
      <c r="H1131" s="18">
        <f t="shared" si="18"/>
        <v>0</v>
      </c>
      <c r="I1131" s="621" t="s">
        <v>27</v>
      </c>
    </row>
    <row r="1132" spans="1:9" ht="15.75" x14ac:dyDescent="0.25">
      <c r="A1132" s="192"/>
      <c r="B1132" s="306" t="s">
        <v>1964</v>
      </c>
      <c r="C1132" s="307" t="s">
        <v>3567</v>
      </c>
      <c r="D1132" s="190" t="s">
        <v>260</v>
      </c>
      <c r="E1132" s="210">
        <v>500</v>
      </c>
      <c r="F1132" s="35">
        <v>41806</v>
      </c>
      <c r="G1132" s="42">
        <v>500</v>
      </c>
      <c r="H1132" s="18">
        <f t="shared" si="18"/>
        <v>0</v>
      </c>
      <c r="I1132" s="621" t="s">
        <v>217</v>
      </c>
    </row>
    <row r="1133" spans="1:9" ht="15.75" x14ac:dyDescent="0.25">
      <c r="A1133" s="192"/>
      <c r="B1133" s="306" t="s">
        <v>1965</v>
      </c>
      <c r="C1133" s="307" t="s">
        <v>3567</v>
      </c>
      <c r="D1133" s="190" t="s">
        <v>245</v>
      </c>
      <c r="E1133" s="210">
        <v>15494</v>
      </c>
      <c r="F1133" s="35">
        <v>41807</v>
      </c>
      <c r="G1133" s="42">
        <v>15494</v>
      </c>
      <c r="H1133" s="18">
        <f t="shared" si="18"/>
        <v>0</v>
      </c>
      <c r="I1133" s="621" t="s">
        <v>27</v>
      </c>
    </row>
    <row r="1134" spans="1:9" ht="15.75" x14ac:dyDescent="0.25">
      <c r="A1134" s="192"/>
      <c r="B1134" s="306" t="s">
        <v>1966</v>
      </c>
      <c r="C1134" s="307" t="s">
        <v>3567</v>
      </c>
      <c r="D1134" s="190" t="s">
        <v>28</v>
      </c>
      <c r="E1134" s="210">
        <v>4745.5</v>
      </c>
      <c r="F1134" s="35">
        <v>41806</v>
      </c>
      <c r="G1134" s="42">
        <v>4745.5</v>
      </c>
      <c r="H1134" s="18">
        <f t="shared" si="18"/>
        <v>0</v>
      </c>
      <c r="I1134" s="621"/>
    </row>
    <row r="1135" spans="1:9" ht="15.75" x14ac:dyDescent="0.25">
      <c r="A1135" s="192"/>
      <c r="B1135" s="306" t="s">
        <v>1968</v>
      </c>
      <c r="C1135" s="307" t="s">
        <v>3567</v>
      </c>
      <c r="D1135" s="190" t="s">
        <v>133</v>
      </c>
      <c r="E1135" s="210">
        <v>49218</v>
      </c>
      <c r="F1135" s="45" t="s">
        <v>3602</v>
      </c>
      <c r="G1135" s="42">
        <v>49218</v>
      </c>
      <c r="H1135" s="18">
        <f t="shared" si="18"/>
        <v>0</v>
      </c>
      <c r="I1135" s="621"/>
    </row>
    <row r="1136" spans="1:9" ht="15.75" x14ac:dyDescent="0.25">
      <c r="A1136" s="192"/>
      <c r="B1136" s="306" t="s">
        <v>1969</v>
      </c>
      <c r="C1136" s="307" t="s">
        <v>3567</v>
      </c>
      <c r="D1136" s="190" t="s">
        <v>101</v>
      </c>
      <c r="E1136" s="210">
        <v>38138</v>
      </c>
      <c r="F1136" s="38" t="s">
        <v>3603</v>
      </c>
      <c r="G1136" s="42">
        <v>38138</v>
      </c>
      <c r="H1136" s="18">
        <f t="shared" si="18"/>
        <v>0</v>
      </c>
      <c r="I1136" s="621" t="s">
        <v>27</v>
      </c>
    </row>
    <row r="1137" spans="1:9" ht="15.75" x14ac:dyDescent="0.25">
      <c r="A1137" s="192"/>
      <c r="B1137" s="306" t="s">
        <v>1970</v>
      </c>
      <c r="C1137" s="307" t="s">
        <v>3567</v>
      </c>
      <c r="D1137" s="190" t="s">
        <v>152</v>
      </c>
      <c r="E1137" s="210">
        <v>5527</v>
      </c>
      <c r="F1137" s="35">
        <v>41807</v>
      </c>
      <c r="G1137" s="42">
        <v>5527</v>
      </c>
      <c r="H1137" s="18">
        <f t="shared" si="18"/>
        <v>0</v>
      </c>
      <c r="I1137" s="621" t="s">
        <v>27</v>
      </c>
    </row>
    <row r="1138" spans="1:9" ht="15.75" x14ac:dyDescent="0.25">
      <c r="A1138" s="192"/>
      <c r="B1138" s="306" t="s">
        <v>1971</v>
      </c>
      <c r="C1138" s="307" t="s">
        <v>3567</v>
      </c>
      <c r="D1138" s="190" t="s">
        <v>189</v>
      </c>
      <c r="E1138" s="210">
        <v>16792</v>
      </c>
      <c r="F1138" s="35">
        <v>41806</v>
      </c>
      <c r="G1138" s="42">
        <v>16792</v>
      </c>
      <c r="H1138" s="18">
        <f t="shared" si="18"/>
        <v>0</v>
      </c>
      <c r="I1138" s="621" t="s">
        <v>217</v>
      </c>
    </row>
    <row r="1139" spans="1:9" ht="15.75" x14ac:dyDescent="0.25">
      <c r="A1139" s="192"/>
      <c r="B1139" s="306" t="s">
        <v>1973</v>
      </c>
      <c r="C1139" s="307" t="s">
        <v>3567</v>
      </c>
      <c r="D1139" s="190" t="s">
        <v>429</v>
      </c>
      <c r="E1139" s="210">
        <v>16180</v>
      </c>
      <c r="F1139" s="45" t="s">
        <v>3604</v>
      </c>
      <c r="G1139" s="42">
        <v>16180</v>
      </c>
      <c r="H1139" s="18">
        <f t="shared" si="18"/>
        <v>0</v>
      </c>
      <c r="I1139" s="621" t="s">
        <v>27</v>
      </c>
    </row>
    <row r="1140" spans="1:9" ht="15.75" x14ac:dyDescent="0.25">
      <c r="A1140" s="192"/>
      <c r="B1140" s="306" t="s">
        <v>1974</v>
      </c>
      <c r="C1140" s="307" t="s">
        <v>3567</v>
      </c>
      <c r="D1140" s="196" t="s">
        <v>3108</v>
      </c>
      <c r="E1140" s="215">
        <v>0</v>
      </c>
      <c r="F1140" s="35"/>
      <c r="G1140" s="42"/>
      <c r="H1140" s="18">
        <f t="shared" si="18"/>
        <v>0</v>
      </c>
      <c r="I1140" s="621" t="s">
        <v>512</v>
      </c>
    </row>
    <row r="1141" spans="1:9" ht="15.75" x14ac:dyDescent="0.25">
      <c r="A1141" s="192"/>
      <c r="B1141" s="306" t="s">
        <v>1976</v>
      </c>
      <c r="C1141" s="307" t="s">
        <v>3567</v>
      </c>
      <c r="D1141" s="190" t="s">
        <v>137</v>
      </c>
      <c r="E1141" s="210">
        <v>8700.5</v>
      </c>
      <c r="F1141" s="38" t="s">
        <v>3741</v>
      </c>
      <c r="G1141" s="42">
        <v>8700.5</v>
      </c>
      <c r="H1141" s="18">
        <f t="shared" si="18"/>
        <v>0</v>
      </c>
      <c r="I1141" s="621" t="s">
        <v>217</v>
      </c>
    </row>
    <row r="1142" spans="1:9" ht="15.75" x14ac:dyDescent="0.25">
      <c r="A1142" s="192"/>
      <c r="B1142" s="306" t="s">
        <v>1977</v>
      </c>
      <c r="C1142" s="307" t="s">
        <v>3567</v>
      </c>
      <c r="D1142" s="190" t="s">
        <v>16</v>
      </c>
      <c r="E1142" s="210">
        <v>48640.5</v>
      </c>
      <c r="F1142" s="35">
        <v>41816</v>
      </c>
      <c r="G1142" s="42">
        <v>48640.5</v>
      </c>
      <c r="H1142" s="18">
        <f t="shared" si="18"/>
        <v>0</v>
      </c>
      <c r="I1142" s="621" t="s">
        <v>21</v>
      </c>
    </row>
    <row r="1143" spans="1:9" ht="15.75" x14ac:dyDescent="0.25">
      <c r="A1143" s="192"/>
      <c r="B1143" s="306" t="s">
        <v>1978</v>
      </c>
      <c r="C1143" s="307" t="s">
        <v>3567</v>
      </c>
      <c r="D1143" s="20" t="s">
        <v>3134</v>
      </c>
      <c r="E1143" s="213">
        <v>4314.5</v>
      </c>
      <c r="F1143" s="304" t="s">
        <v>3705</v>
      </c>
      <c r="G1143" s="42">
        <v>4314.5</v>
      </c>
      <c r="H1143" s="18">
        <f t="shared" si="18"/>
        <v>0</v>
      </c>
      <c r="I1143" s="622"/>
    </row>
    <row r="1144" spans="1:9" ht="15.75" x14ac:dyDescent="0.25">
      <c r="A1144" s="192"/>
      <c r="B1144" s="306" t="s">
        <v>1980</v>
      </c>
      <c r="C1144" s="307" t="s">
        <v>3567</v>
      </c>
      <c r="D1144" s="190" t="s">
        <v>137</v>
      </c>
      <c r="E1144" s="210">
        <v>3543.5</v>
      </c>
      <c r="F1144" s="39" t="s">
        <v>3745</v>
      </c>
      <c r="G1144" s="42">
        <v>3543.5</v>
      </c>
      <c r="H1144" s="18">
        <f t="shared" si="18"/>
        <v>0</v>
      </c>
      <c r="I1144" s="621"/>
    </row>
    <row r="1145" spans="1:9" ht="15.75" x14ac:dyDescent="0.25">
      <c r="A1145" s="192"/>
      <c r="B1145" s="306" t="s">
        <v>1981</v>
      </c>
      <c r="C1145" s="307" t="s">
        <v>3567</v>
      </c>
      <c r="D1145" s="190" t="s">
        <v>74</v>
      </c>
      <c r="E1145" s="210">
        <v>725</v>
      </c>
      <c r="F1145" s="35">
        <v>41806</v>
      </c>
      <c r="G1145" s="42">
        <v>725</v>
      </c>
      <c r="H1145" s="18">
        <f t="shared" si="18"/>
        <v>0</v>
      </c>
      <c r="I1145" s="621"/>
    </row>
    <row r="1146" spans="1:9" ht="15.75" x14ac:dyDescent="0.25">
      <c r="A1146" s="192"/>
      <c r="B1146" s="306" t="s">
        <v>1982</v>
      </c>
      <c r="C1146" s="307" t="s">
        <v>3567</v>
      </c>
      <c r="D1146" s="190" t="s">
        <v>3476</v>
      </c>
      <c r="E1146" s="210">
        <v>1865</v>
      </c>
      <c r="F1146" s="35">
        <v>41806</v>
      </c>
      <c r="G1146" s="42">
        <v>1865</v>
      </c>
      <c r="H1146" s="18">
        <f t="shared" si="18"/>
        <v>0</v>
      </c>
      <c r="I1146" s="621"/>
    </row>
    <row r="1147" spans="1:9" ht="15.75" x14ac:dyDescent="0.25">
      <c r="A1147" s="192"/>
      <c r="B1147" s="306" t="s">
        <v>1983</v>
      </c>
      <c r="C1147" s="307" t="s">
        <v>3567</v>
      </c>
      <c r="D1147" s="190" t="s">
        <v>8</v>
      </c>
      <c r="E1147" s="210">
        <v>1995</v>
      </c>
      <c r="F1147" s="35">
        <v>41806</v>
      </c>
      <c r="G1147" s="42">
        <v>1995</v>
      </c>
      <c r="H1147" s="18">
        <f t="shared" si="18"/>
        <v>0</v>
      </c>
      <c r="I1147" s="621"/>
    </row>
    <row r="1148" spans="1:9" ht="15.75" x14ac:dyDescent="0.25">
      <c r="A1148" s="192"/>
      <c r="B1148" s="306" t="s">
        <v>1984</v>
      </c>
      <c r="C1148" s="307" t="s">
        <v>3567</v>
      </c>
      <c r="D1148" s="190" t="s">
        <v>115</v>
      </c>
      <c r="E1148" s="210">
        <v>228</v>
      </c>
      <c r="F1148" s="35">
        <v>41806</v>
      </c>
      <c r="G1148" s="42">
        <v>228</v>
      </c>
      <c r="H1148" s="18">
        <f t="shared" si="18"/>
        <v>0</v>
      </c>
      <c r="I1148" s="621"/>
    </row>
    <row r="1149" spans="1:9" ht="15.75" x14ac:dyDescent="0.25">
      <c r="A1149" s="192"/>
      <c r="B1149" s="306" t="s">
        <v>1985</v>
      </c>
      <c r="C1149" s="307" t="s">
        <v>3567</v>
      </c>
      <c r="D1149" s="190" t="s">
        <v>160</v>
      </c>
      <c r="E1149" s="210">
        <v>146231</v>
      </c>
      <c r="F1149" s="304" t="s">
        <v>3605</v>
      </c>
      <c r="G1149" s="42">
        <v>146231</v>
      </c>
      <c r="H1149" s="18">
        <f t="shared" si="18"/>
        <v>0</v>
      </c>
      <c r="I1149" s="621" t="s">
        <v>162</v>
      </c>
    </row>
    <row r="1150" spans="1:9" ht="15.75" x14ac:dyDescent="0.25">
      <c r="A1150" s="192"/>
      <c r="B1150" s="306" t="s">
        <v>1986</v>
      </c>
      <c r="C1150" s="307" t="s">
        <v>3567</v>
      </c>
      <c r="D1150" s="190" t="s">
        <v>152</v>
      </c>
      <c r="E1150" s="210">
        <v>5509</v>
      </c>
      <c r="F1150" s="35">
        <v>41806</v>
      </c>
      <c r="G1150" s="42">
        <v>5509</v>
      </c>
      <c r="H1150" s="18">
        <f t="shared" si="18"/>
        <v>0</v>
      </c>
      <c r="I1150" s="621"/>
    </row>
    <row r="1151" spans="1:9" ht="15.75" x14ac:dyDescent="0.25">
      <c r="A1151" s="192"/>
      <c r="B1151" s="306" t="s">
        <v>1987</v>
      </c>
      <c r="C1151" s="307" t="s">
        <v>3567</v>
      </c>
      <c r="D1151" s="190" t="s">
        <v>169</v>
      </c>
      <c r="E1151" s="210">
        <v>8782</v>
      </c>
      <c r="F1151" s="35">
        <v>41808</v>
      </c>
      <c r="G1151" s="54">
        <v>8782</v>
      </c>
      <c r="H1151" s="18">
        <f t="shared" si="18"/>
        <v>0</v>
      </c>
      <c r="I1151" s="621" t="s">
        <v>162</v>
      </c>
    </row>
    <row r="1152" spans="1:9" ht="15.75" x14ac:dyDescent="0.25">
      <c r="A1152" s="192"/>
      <c r="B1152" s="306" t="s">
        <v>1989</v>
      </c>
      <c r="C1152" s="307" t="s">
        <v>3567</v>
      </c>
      <c r="D1152" s="190" t="s">
        <v>269</v>
      </c>
      <c r="E1152" s="210">
        <v>3490</v>
      </c>
      <c r="F1152" s="35">
        <v>41808</v>
      </c>
      <c r="G1152" s="54">
        <v>3490</v>
      </c>
      <c r="H1152" s="18">
        <f t="shared" si="18"/>
        <v>0</v>
      </c>
      <c r="I1152" s="621" t="s">
        <v>162</v>
      </c>
    </row>
    <row r="1153" spans="1:9" ht="15.75" x14ac:dyDescent="0.25">
      <c r="A1153" s="192"/>
      <c r="B1153" s="306" t="s">
        <v>1991</v>
      </c>
      <c r="C1153" s="307" t="s">
        <v>3567</v>
      </c>
      <c r="D1153" s="190" t="s">
        <v>163</v>
      </c>
      <c r="E1153" s="210">
        <v>16687</v>
      </c>
      <c r="F1153" s="35">
        <v>41808</v>
      </c>
      <c r="G1153" s="54">
        <v>16687</v>
      </c>
      <c r="H1153" s="18">
        <f t="shared" si="18"/>
        <v>0</v>
      </c>
      <c r="I1153" s="621" t="s">
        <v>162</v>
      </c>
    </row>
    <row r="1154" spans="1:9" ht="15.75" x14ac:dyDescent="0.25">
      <c r="A1154" s="192"/>
      <c r="B1154" s="306" t="s">
        <v>1992</v>
      </c>
      <c r="C1154" s="307" t="s">
        <v>3567</v>
      </c>
      <c r="D1154" s="190" t="s">
        <v>3606</v>
      </c>
      <c r="E1154" s="210">
        <v>11988</v>
      </c>
      <c r="F1154" s="35">
        <v>41808</v>
      </c>
      <c r="G1154" s="54">
        <v>11988</v>
      </c>
      <c r="H1154" s="18">
        <f t="shared" si="18"/>
        <v>0</v>
      </c>
      <c r="I1154" s="621" t="s">
        <v>162</v>
      </c>
    </row>
    <row r="1155" spans="1:9" ht="15.75" x14ac:dyDescent="0.25">
      <c r="A1155" s="192">
        <v>41807</v>
      </c>
      <c r="B1155" s="306" t="s">
        <v>1994</v>
      </c>
      <c r="C1155" s="307" t="s">
        <v>3567</v>
      </c>
      <c r="D1155" s="190" t="s">
        <v>358</v>
      </c>
      <c r="E1155" s="210">
        <v>45247</v>
      </c>
      <c r="F1155" s="35">
        <v>41808</v>
      </c>
      <c r="G1155" s="54">
        <v>45247</v>
      </c>
      <c r="H1155" s="18">
        <f t="shared" si="18"/>
        <v>0</v>
      </c>
      <c r="I1155" s="621" t="s">
        <v>162</v>
      </c>
    </row>
    <row r="1156" spans="1:9" ht="15.75" x14ac:dyDescent="0.25">
      <c r="A1156" s="192"/>
      <c r="B1156" s="306" t="s">
        <v>1996</v>
      </c>
      <c r="C1156" s="307" t="s">
        <v>3567</v>
      </c>
      <c r="D1156" s="190" t="s">
        <v>175</v>
      </c>
      <c r="E1156" s="210">
        <v>21453.5</v>
      </c>
      <c r="F1156" s="35">
        <v>41808</v>
      </c>
      <c r="G1156" s="54">
        <v>21453.5</v>
      </c>
      <c r="H1156" s="18">
        <f t="shared" si="18"/>
        <v>0</v>
      </c>
      <c r="I1156" s="623" t="s">
        <v>162</v>
      </c>
    </row>
    <row r="1157" spans="1:9" ht="15.75" x14ac:dyDescent="0.25">
      <c r="A1157" s="192"/>
      <c r="B1157" s="306" t="s">
        <v>1997</v>
      </c>
      <c r="C1157" s="307" t="s">
        <v>3567</v>
      </c>
      <c r="D1157" s="190" t="s">
        <v>370</v>
      </c>
      <c r="E1157" s="210">
        <v>12707</v>
      </c>
      <c r="F1157" s="35">
        <v>41808</v>
      </c>
      <c r="G1157" s="54">
        <v>12707</v>
      </c>
      <c r="H1157" s="18">
        <f t="shared" si="18"/>
        <v>0</v>
      </c>
      <c r="I1157" s="621" t="s">
        <v>162</v>
      </c>
    </row>
    <row r="1158" spans="1:9" ht="15.75" x14ac:dyDescent="0.25">
      <c r="A1158" s="192"/>
      <c r="B1158" s="306" t="s">
        <v>1998</v>
      </c>
      <c r="C1158" s="307" t="s">
        <v>3567</v>
      </c>
      <c r="D1158" s="190" t="s">
        <v>168</v>
      </c>
      <c r="E1158" s="210">
        <v>23971</v>
      </c>
      <c r="F1158" s="35">
        <v>41808</v>
      </c>
      <c r="G1158" s="54">
        <v>23971</v>
      </c>
      <c r="H1158" s="18">
        <f t="shared" si="18"/>
        <v>0</v>
      </c>
      <c r="I1158" s="621" t="s">
        <v>162</v>
      </c>
    </row>
    <row r="1159" spans="1:9" ht="15.75" x14ac:dyDescent="0.25">
      <c r="A1159" s="192"/>
      <c r="B1159" s="306" t="s">
        <v>2000</v>
      </c>
      <c r="C1159" s="307" t="s">
        <v>3567</v>
      </c>
      <c r="D1159" s="190" t="s">
        <v>250</v>
      </c>
      <c r="E1159" s="210">
        <v>13263</v>
      </c>
      <c r="F1159" s="35">
        <v>41808</v>
      </c>
      <c r="G1159" s="54">
        <v>13263</v>
      </c>
      <c r="H1159" s="18">
        <f t="shared" ref="H1159:H1222" si="19">E1159-G1159</f>
        <v>0</v>
      </c>
      <c r="I1159" s="621" t="s">
        <v>162</v>
      </c>
    </row>
    <row r="1160" spans="1:9" ht="15.75" x14ac:dyDescent="0.25">
      <c r="A1160" s="192"/>
      <c r="B1160" s="306" t="s">
        <v>2002</v>
      </c>
      <c r="C1160" s="307" t="s">
        <v>3567</v>
      </c>
      <c r="D1160" s="190" t="s">
        <v>434</v>
      </c>
      <c r="E1160" s="210">
        <v>3690</v>
      </c>
      <c r="F1160" s="35">
        <v>41809</v>
      </c>
      <c r="G1160" s="42">
        <v>3690</v>
      </c>
      <c r="H1160" s="18">
        <f t="shared" si="19"/>
        <v>0</v>
      </c>
      <c r="I1160" s="623"/>
    </row>
    <row r="1161" spans="1:9" ht="15.75" x14ac:dyDescent="0.25">
      <c r="A1161" s="192"/>
      <c r="B1161" s="306" t="s">
        <v>2004</v>
      </c>
      <c r="C1161" s="307" t="s">
        <v>3567</v>
      </c>
      <c r="D1161" s="190" t="s">
        <v>172</v>
      </c>
      <c r="E1161" s="210">
        <v>8769.4</v>
      </c>
      <c r="F1161" s="35">
        <v>41808</v>
      </c>
      <c r="G1161" s="54">
        <v>8769.4</v>
      </c>
      <c r="H1161" s="18">
        <f t="shared" si="19"/>
        <v>0</v>
      </c>
      <c r="I1161" s="621" t="s">
        <v>162</v>
      </c>
    </row>
    <row r="1162" spans="1:9" ht="15.75" x14ac:dyDescent="0.25">
      <c r="A1162" s="192"/>
      <c r="B1162" s="306" t="s">
        <v>2005</v>
      </c>
      <c r="C1162" s="307" t="s">
        <v>3567</v>
      </c>
      <c r="D1162" s="190" t="s">
        <v>545</v>
      </c>
      <c r="E1162" s="210">
        <v>3645</v>
      </c>
      <c r="F1162" s="35">
        <v>41808</v>
      </c>
      <c r="G1162" s="54">
        <v>3645</v>
      </c>
      <c r="H1162" s="18">
        <f t="shared" si="19"/>
        <v>0</v>
      </c>
      <c r="I1162" s="621" t="s">
        <v>162</v>
      </c>
    </row>
    <row r="1163" spans="1:9" ht="15.75" x14ac:dyDescent="0.25">
      <c r="A1163" s="192"/>
      <c r="B1163" s="306" t="s">
        <v>2008</v>
      </c>
      <c r="C1163" s="307" t="s">
        <v>3567</v>
      </c>
      <c r="D1163" s="190" t="s">
        <v>269</v>
      </c>
      <c r="E1163" s="210">
        <v>3117.5</v>
      </c>
      <c r="F1163" s="35">
        <v>41807</v>
      </c>
      <c r="G1163" s="42">
        <v>3117.5</v>
      </c>
      <c r="H1163" s="18">
        <f t="shared" si="19"/>
        <v>0</v>
      </c>
      <c r="I1163" s="621"/>
    </row>
    <row r="1164" spans="1:9" ht="15.75" x14ac:dyDescent="0.25">
      <c r="A1164" s="192"/>
      <c r="B1164" s="306" t="s">
        <v>2010</v>
      </c>
      <c r="C1164" s="307" t="s">
        <v>3567</v>
      </c>
      <c r="D1164" s="190" t="s">
        <v>106</v>
      </c>
      <c r="E1164" s="210">
        <v>23395</v>
      </c>
      <c r="F1164" s="35">
        <v>41816</v>
      </c>
      <c r="G1164" s="42">
        <v>23395</v>
      </c>
      <c r="H1164" s="18">
        <f t="shared" si="19"/>
        <v>0</v>
      </c>
      <c r="I1164" s="621"/>
    </row>
    <row r="1165" spans="1:9" ht="15.75" x14ac:dyDescent="0.25">
      <c r="A1165" s="192"/>
      <c r="B1165" s="306" t="s">
        <v>2012</v>
      </c>
      <c r="C1165" s="307" t="s">
        <v>3567</v>
      </c>
      <c r="D1165" s="190" t="s">
        <v>106</v>
      </c>
      <c r="E1165" s="210">
        <v>16215.5</v>
      </c>
      <c r="F1165" s="35">
        <v>41816</v>
      </c>
      <c r="G1165" s="42">
        <v>16215.5</v>
      </c>
      <c r="H1165" s="18">
        <f t="shared" si="19"/>
        <v>0</v>
      </c>
      <c r="I1165" s="621" t="s">
        <v>30</v>
      </c>
    </row>
    <row r="1166" spans="1:9" ht="15.75" x14ac:dyDescent="0.25">
      <c r="A1166" s="192"/>
      <c r="B1166" s="306" t="s">
        <v>2013</v>
      </c>
      <c r="C1166" s="307" t="s">
        <v>3567</v>
      </c>
      <c r="D1166" s="190" t="s">
        <v>23</v>
      </c>
      <c r="E1166" s="210">
        <v>1152</v>
      </c>
      <c r="F1166" s="35">
        <v>41807</v>
      </c>
      <c r="G1166" s="42">
        <v>1152</v>
      </c>
      <c r="H1166" s="18">
        <f t="shared" si="19"/>
        <v>0</v>
      </c>
      <c r="I1166" s="621"/>
    </row>
    <row r="1167" spans="1:9" ht="15.75" x14ac:dyDescent="0.25">
      <c r="A1167" s="192"/>
      <c r="B1167" s="306" t="s">
        <v>2014</v>
      </c>
      <c r="C1167" s="307" t="s">
        <v>3567</v>
      </c>
      <c r="D1167" s="190" t="s">
        <v>260</v>
      </c>
      <c r="E1167" s="210">
        <v>1800</v>
      </c>
      <c r="F1167" s="35">
        <v>41807</v>
      </c>
      <c r="G1167" s="42">
        <v>1800</v>
      </c>
      <c r="H1167" s="18">
        <f t="shared" si="19"/>
        <v>0</v>
      </c>
      <c r="I1167" s="621" t="s">
        <v>543</v>
      </c>
    </row>
    <row r="1168" spans="1:9" ht="15.75" x14ac:dyDescent="0.25">
      <c r="A1168" s="192"/>
      <c r="B1168" s="306" t="s">
        <v>2015</v>
      </c>
      <c r="C1168" s="307" t="s">
        <v>3567</v>
      </c>
      <c r="D1168" s="190" t="s">
        <v>152</v>
      </c>
      <c r="E1168" s="210">
        <v>14410</v>
      </c>
      <c r="F1168" s="35">
        <v>41807</v>
      </c>
      <c r="G1168" s="42">
        <v>14410</v>
      </c>
      <c r="H1168" s="18">
        <f t="shared" si="19"/>
        <v>0</v>
      </c>
      <c r="I1168" s="621"/>
    </row>
    <row r="1169" spans="1:9" ht="15.75" x14ac:dyDescent="0.25">
      <c r="A1169" s="192"/>
      <c r="B1169" s="306" t="s">
        <v>2017</v>
      </c>
      <c r="C1169" s="307" t="s">
        <v>3567</v>
      </c>
      <c r="D1169" s="190" t="s">
        <v>28</v>
      </c>
      <c r="E1169" s="210">
        <v>6453.5</v>
      </c>
      <c r="F1169" s="35">
        <v>41807</v>
      </c>
      <c r="G1169" s="42">
        <v>6453.5</v>
      </c>
      <c r="H1169" s="18">
        <f t="shared" si="19"/>
        <v>0</v>
      </c>
      <c r="I1169" s="621"/>
    </row>
    <row r="1170" spans="1:9" ht="15.75" x14ac:dyDescent="0.25">
      <c r="A1170" s="192"/>
      <c r="B1170" s="306" t="s">
        <v>2018</v>
      </c>
      <c r="C1170" s="307" t="s">
        <v>3567</v>
      </c>
      <c r="D1170" s="190" t="s">
        <v>14</v>
      </c>
      <c r="E1170" s="210">
        <v>2012</v>
      </c>
      <c r="F1170" s="35">
        <v>41807</v>
      </c>
      <c r="G1170" s="42">
        <v>2012</v>
      </c>
      <c r="H1170" s="18">
        <f t="shared" si="19"/>
        <v>0</v>
      </c>
      <c r="I1170" s="621"/>
    </row>
    <row r="1171" spans="1:9" ht="15.75" x14ac:dyDescent="0.25">
      <c r="A1171" s="192"/>
      <c r="B1171" s="306" t="s">
        <v>2019</v>
      </c>
      <c r="C1171" s="307" t="s">
        <v>3567</v>
      </c>
      <c r="D1171" s="190" t="s">
        <v>123</v>
      </c>
      <c r="E1171" s="210">
        <v>8067</v>
      </c>
      <c r="F1171" s="39" t="s">
        <v>3766</v>
      </c>
      <c r="G1171" s="42">
        <v>8067</v>
      </c>
      <c r="H1171" s="18">
        <f t="shared" si="19"/>
        <v>0</v>
      </c>
      <c r="I1171" s="621"/>
    </row>
    <row r="1172" spans="1:9" ht="15.75" x14ac:dyDescent="0.25">
      <c r="A1172" s="192"/>
      <c r="B1172" s="306" t="s">
        <v>2020</v>
      </c>
      <c r="C1172" s="307" t="s">
        <v>3567</v>
      </c>
      <c r="D1172" s="190" t="s">
        <v>374</v>
      </c>
      <c r="E1172" s="210">
        <v>17290</v>
      </c>
      <c r="F1172" s="35">
        <v>41807</v>
      </c>
      <c r="G1172" s="42">
        <v>17290</v>
      </c>
      <c r="H1172" s="18">
        <f t="shared" si="19"/>
        <v>0</v>
      </c>
      <c r="I1172" s="621"/>
    </row>
    <row r="1173" spans="1:9" ht="15.75" x14ac:dyDescent="0.25">
      <c r="A1173" s="192"/>
      <c r="B1173" s="306" t="s">
        <v>2021</v>
      </c>
      <c r="C1173" s="307" t="s">
        <v>3567</v>
      </c>
      <c r="D1173" s="190" t="s">
        <v>134</v>
      </c>
      <c r="E1173" s="210">
        <v>3715.5</v>
      </c>
      <c r="F1173" s="35">
        <v>41807</v>
      </c>
      <c r="G1173" s="42">
        <v>3715.5</v>
      </c>
      <c r="H1173" s="18">
        <f t="shared" si="19"/>
        <v>0</v>
      </c>
      <c r="I1173" s="621" t="s">
        <v>65</v>
      </c>
    </row>
    <row r="1174" spans="1:9" ht="15.75" x14ac:dyDescent="0.25">
      <c r="A1174" s="192"/>
      <c r="B1174" s="306" t="s">
        <v>2022</v>
      </c>
      <c r="C1174" s="307" t="s">
        <v>3567</v>
      </c>
      <c r="D1174" s="190" t="s">
        <v>55</v>
      </c>
      <c r="E1174" s="210">
        <v>10195</v>
      </c>
      <c r="F1174" s="35">
        <v>41807</v>
      </c>
      <c r="G1174" s="42">
        <v>10195</v>
      </c>
      <c r="H1174" s="18">
        <f t="shared" si="19"/>
        <v>0</v>
      </c>
      <c r="I1174" s="621"/>
    </row>
    <row r="1175" spans="1:9" ht="15.75" x14ac:dyDescent="0.25">
      <c r="A1175" s="192"/>
      <c r="B1175" s="306" t="s">
        <v>2024</v>
      </c>
      <c r="C1175" s="307" t="s">
        <v>3567</v>
      </c>
      <c r="D1175" s="190" t="s">
        <v>180</v>
      </c>
      <c r="E1175" s="210">
        <v>13071</v>
      </c>
      <c r="F1175" s="35">
        <v>41807</v>
      </c>
      <c r="G1175" s="42">
        <v>13071</v>
      </c>
      <c r="H1175" s="18">
        <f t="shared" si="19"/>
        <v>0</v>
      </c>
      <c r="I1175" s="621" t="s">
        <v>65</v>
      </c>
    </row>
    <row r="1176" spans="1:9" ht="15.75" x14ac:dyDescent="0.25">
      <c r="A1176" s="192"/>
      <c r="B1176" s="306" t="s">
        <v>2025</v>
      </c>
      <c r="C1176" s="307" t="s">
        <v>3567</v>
      </c>
      <c r="D1176" s="190" t="s">
        <v>11</v>
      </c>
      <c r="E1176" s="210">
        <v>28195</v>
      </c>
      <c r="F1176" s="38">
        <v>41829</v>
      </c>
      <c r="G1176" s="219">
        <v>28195</v>
      </c>
      <c r="H1176" s="18">
        <f t="shared" si="19"/>
        <v>0</v>
      </c>
      <c r="I1176" s="621" t="s">
        <v>65</v>
      </c>
    </row>
    <row r="1177" spans="1:9" ht="15.75" x14ac:dyDescent="0.25">
      <c r="A1177" s="192"/>
      <c r="B1177" s="306" t="s">
        <v>2026</v>
      </c>
      <c r="C1177" s="307" t="s">
        <v>3567</v>
      </c>
      <c r="D1177" s="190" t="s">
        <v>34</v>
      </c>
      <c r="E1177" s="210">
        <v>2587</v>
      </c>
      <c r="F1177" s="35">
        <v>41807</v>
      </c>
      <c r="G1177" s="42">
        <v>2587</v>
      </c>
      <c r="H1177" s="18">
        <f t="shared" si="19"/>
        <v>0</v>
      </c>
      <c r="I1177" s="621" t="s">
        <v>12</v>
      </c>
    </row>
    <row r="1178" spans="1:9" ht="15.75" x14ac:dyDescent="0.25">
      <c r="A1178" s="192"/>
      <c r="B1178" s="306" t="s">
        <v>2027</v>
      </c>
      <c r="C1178" s="307" t="s">
        <v>3567</v>
      </c>
      <c r="D1178" s="190" t="s">
        <v>57</v>
      </c>
      <c r="E1178" s="210">
        <v>885</v>
      </c>
      <c r="F1178" s="35">
        <v>41807</v>
      </c>
      <c r="G1178" s="42">
        <v>885</v>
      </c>
      <c r="H1178" s="18">
        <f t="shared" si="19"/>
        <v>0</v>
      </c>
      <c r="I1178" s="621" t="s">
        <v>12</v>
      </c>
    </row>
    <row r="1179" spans="1:9" ht="15.75" x14ac:dyDescent="0.25">
      <c r="A1179" s="192"/>
      <c r="B1179" s="306" t="s">
        <v>2028</v>
      </c>
      <c r="C1179" s="307" t="s">
        <v>3567</v>
      </c>
      <c r="D1179" s="190" t="s">
        <v>47</v>
      </c>
      <c r="E1179" s="210">
        <v>3400</v>
      </c>
      <c r="F1179" s="35">
        <v>41807</v>
      </c>
      <c r="G1179" s="42">
        <v>3400</v>
      </c>
      <c r="H1179" s="18">
        <f t="shared" si="19"/>
        <v>0</v>
      </c>
      <c r="I1179" s="621" t="s">
        <v>12</v>
      </c>
    </row>
    <row r="1180" spans="1:9" ht="15.75" x14ac:dyDescent="0.25">
      <c r="A1180" s="192"/>
      <c r="B1180" s="306" t="s">
        <v>2029</v>
      </c>
      <c r="C1180" s="307" t="s">
        <v>3567</v>
      </c>
      <c r="D1180" s="190" t="s">
        <v>11</v>
      </c>
      <c r="E1180" s="210">
        <v>2660</v>
      </c>
      <c r="F1180" s="38">
        <v>41829</v>
      </c>
      <c r="G1180" s="219">
        <v>2660</v>
      </c>
      <c r="H1180" s="18">
        <f t="shared" si="19"/>
        <v>0</v>
      </c>
      <c r="I1180" s="621" t="s">
        <v>65</v>
      </c>
    </row>
    <row r="1181" spans="1:9" ht="15.75" x14ac:dyDescent="0.25">
      <c r="A1181" s="192"/>
      <c r="B1181" s="306" t="s">
        <v>2030</v>
      </c>
      <c r="C1181" s="307" t="s">
        <v>3567</v>
      </c>
      <c r="D1181" s="190" t="s">
        <v>74</v>
      </c>
      <c r="E1181" s="210">
        <v>1879.5</v>
      </c>
      <c r="F1181" s="35">
        <v>41807</v>
      </c>
      <c r="G1181" s="42">
        <v>1879.5</v>
      </c>
      <c r="H1181" s="18">
        <f t="shared" si="19"/>
        <v>0</v>
      </c>
      <c r="I1181" s="621"/>
    </row>
    <row r="1182" spans="1:9" ht="15.75" x14ac:dyDescent="0.25">
      <c r="A1182" s="192"/>
      <c r="B1182" s="306" t="s">
        <v>2032</v>
      </c>
      <c r="C1182" s="307" t="s">
        <v>3567</v>
      </c>
      <c r="D1182" s="190" t="s">
        <v>29</v>
      </c>
      <c r="E1182" s="210">
        <v>2930</v>
      </c>
      <c r="F1182" s="35">
        <v>41807</v>
      </c>
      <c r="G1182" s="42">
        <v>2930</v>
      </c>
      <c r="H1182" s="18">
        <f t="shared" si="19"/>
        <v>0</v>
      </c>
      <c r="I1182" s="621" t="s">
        <v>12</v>
      </c>
    </row>
    <row r="1183" spans="1:9" ht="15.75" x14ac:dyDescent="0.25">
      <c r="A1183" s="192"/>
      <c r="B1183" s="306" t="s">
        <v>2033</v>
      </c>
      <c r="C1183" s="307" t="s">
        <v>3567</v>
      </c>
      <c r="D1183" s="190" t="s">
        <v>55</v>
      </c>
      <c r="E1183" s="210">
        <v>3037</v>
      </c>
      <c r="F1183" s="35">
        <v>41807</v>
      </c>
      <c r="G1183" s="42">
        <v>3037</v>
      </c>
      <c r="H1183" s="18">
        <f t="shared" si="19"/>
        <v>0</v>
      </c>
      <c r="I1183" s="621" t="s">
        <v>21</v>
      </c>
    </row>
    <row r="1184" spans="1:9" ht="15.75" x14ac:dyDescent="0.25">
      <c r="A1184" s="192"/>
      <c r="B1184" s="306" t="s">
        <v>2034</v>
      </c>
      <c r="C1184" s="307" t="s">
        <v>3567</v>
      </c>
      <c r="D1184" s="190" t="s">
        <v>35</v>
      </c>
      <c r="E1184" s="210">
        <v>2652</v>
      </c>
      <c r="F1184" s="35">
        <v>41808</v>
      </c>
      <c r="G1184" s="42">
        <v>2652</v>
      </c>
      <c r="H1184" s="18">
        <f t="shared" si="19"/>
        <v>0</v>
      </c>
      <c r="I1184" s="621" t="s">
        <v>12</v>
      </c>
    </row>
    <row r="1185" spans="1:9" ht="15.75" x14ac:dyDescent="0.25">
      <c r="A1185" s="192"/>
      <c r="B1185" s="306" t="s">
        <v>2036</v>
      </c>
      <c r="C1185" s="307" t="s">
        <v>3567</v>
      </c>
      <c r="D1185" s="190" t="s">
        <v>41</v>
      </c>
      <c r="E1185" s="210">
        <v>13987</v>
      </c>
      <c r="F1185" s="35">
        <v>41807</v>
      </c>
      <c r="G1185" s="42">
        <v>13987</v>
      </c>
      <c r="H1185" s="18">
        <f t="shared" si="19"/>
        <v>0</v>
      </c>
      <c r="I1185" s="621" t="s">
        <v>12</v>
      </c>
    </row>
    <row r="1186" spans="1:9" ht="15.75" x14ac:dyDescent="0.25">
      <c r="A1186" s="192"/>
      <c r="B1186" s="306" t="s">
        <v>2037</v>
      </c>
      <c r="C1186" s="307" t="s">
        <v>3567</v>
      </c>
      <c r="D1186" s="190" t="s">
        <v>882</v>
      </c>
      <c r="E1186" s="210">
        <v>5640.5</v>
      </c>
      <c r="F1186" s="35">
        <v>41807</v>
      </c>
      <c r="G1186" s="42">
        <v>5640.5</v>
      </c>
      <c r="H1186" s="18">
        <f t="shared" si="19"/>
        <v>0</v>
      </c>
      <c r="I1186" s="621" t="s">
        <v>21</v>
      </c>
    </row>
    <row r="1187" spans="1:9" ht="15.75" x14ac:dyDescent="0.25">
      <c r="A1187" s="192"/>
      <c r="B1187" s="306" t="s">
        <v>2038</v>
      </c>
      <c r="C1187" s="307" t="s">
        <v>3567</v>
      </c>
      <c r="D1187" s="190" t="s">
        <v>3224</v>
      </c>
      <c r="E1187" s="210">
        <v>11600</v>
      </c>
      <c r="F1187" s="45" t="s">
        <v>3607</v>
      </c>
      <c r="G1187" s="42">
        <v>11600</v>
      </c>
      <c r="H1187" s="18">
        <f t="shared" si="19"/>
        <v>0</v>
      </c>
      <c r="I1187" s="621" t="s">
        <v>65</v>
      </c>
    </row>
    <row r="1188" spans="1:9" ht="15.75" x14ac:dyDescent="0.25">
      <c r="A1188" s="192"/>
      <c r="B1188" s="306" t="s">
        <v>2039</v>
      </c>
      <c r="C1188" s="307" t="s">
        <v>3567</v>
      </c>
      <c r="D1188" s="190" t="s">
        <v>3608</v>
      </c>
      <c r="E1188" s="210">
        <v>1309</v>
      </c>
      <c r="F1188" s="35">
        <v>41807</v>
      </c>
      <c r="G1188" s="42">
        <v>1309</v>
      </c>
      <c r="H1188" s="18">
        <f t="shared" si="19"/>
        <v>0</v>
      </c>
      <c r="I1188" s="621"/>
    </row>
    <row r="1189" spans="1:9" ht="15.75" x14ac:dyDescent="0.25">
      <c r="A1189" s="192"/>
      <c r="B1189" s="306" t="s">
        <v>2040</v>
      </c>
      <c r="C1189" s="307" t="s">
        <v>3567</v>
      </c>
      <c r="D1189" s="190" t="s">
        <v>62</v>
      </c>
      <c r="E1189" s="210">
        <v>8096</v>
      </c>
      <c r="F1189" s="35">
        <v>41808</v>
      </c>
      <c r="G1189" s="42">
        <v>8096</v>
      </c>
      <c r="H1189" s="18">
        <f t="shared" si="19"/>
        <v>0</v>
      </c>
      <c r="I1189" s="621" t="s">
        <v>65</v>
      </c>
    </row>
    <row r="1190" spans="1:9" ht="15.75" x14ac:dyDescent="0.25">
      <c r="A1190" s="192"/>
      <c r="B1190" s="306" t="s">
        <v>2042</v>
      </c>
      <c r="C1190" s="307" t="s">
        <v>3567</v>
      </c>
      <c r="D1190" s="190" t="s">
        <v>1778</v>
      </c>
      <c r="E1190" s="210">
        <v>1150</v>
      </c>
      <c r="F1190" s="35">
        <v>41807</v>
      </c>
      <c r="G1190" s="42">
        <v>1150</v>
      </c>
      <c r="H1190" s="18">
        <f t="shared" si="19"/>
        <v>0</v>
      </c>
      <c r="I1190" s="621" t="s">
        <v>12</v>
      </c>
    </row>
    <row r="1191" spans="1:9" ht="15.75" x14ac:dyDescent="0.25">
      <c r="A1191" s="192"/>
      <c r="B1191" s="306" t="s">
        <v>2043</v>
      </c>
      <c r="C1191" s="307" t="s">
        <v>3567</v>
      </c>
      <c r="D1191" s="190" t="s">
        <v>2409</v>
      </c>
      <c r="E1191" s="210">
        <v>2555</v>
      </c>
      <c r="F1191" s="39" t="s">
        <v>3739</v>
      </c>
      <c r="G1191" s="42">
        <v>2555</v>
      </c>
      <c r="H1191" s="18">
        <f t="shared" si="19"/>
        <v>0</v>
      </c>
      <c r="I1191" s="621" t="s">
        <v>12</v>
      </c>
    </row>
    <row r="1192" spans="1:9" ht="15.75" x14ac:dyDescent="0.25">
      <c r="A1192" s="192"/>
      <c r="B1192" s="306" t="s">
        <v>2044</v>
      </c>
      <c r="C1192" s="307" t="s">
        <v>3567</v>
      </c>
      <c r="D1192" s="190" t="s">
        <v>3609</v>
      </c>
      <c r="E1192" s="210">
        <v>561</v>
      </c>
      <c r="F1192" s="35">
        <v>41807</v>
      </c>
      <c r="G1192" s="42">
        <v>561</v>
      </c>
      <c r="H1192" s="18">
        <f t="shared" si="19"/>
        <v>0</v>
      </c>
      <c r="I1192" s="621" t="s">
        <v>12</v>
      </c>
    </row>
    <row r="1193" spans="1:9" ht="15.75" x14ac:dyDescent="0.25">
      <c r="A1193" s="192"/>
      <c r="B1193" s="306" t="s">
        <v>2046</v>
      </c>
      <c r="C1193" s="307" t="s">
        <v>3567</v>
      </c>
      <c r="D1193" s="190" t="s">
        <v>52</v>
      </c>
      <c r="E1193" s="210">
        <v>3072</v>
      </c>
      <c r="F1193" s="35">
        <v>41807</v>
      </c>
      <c r="G1193" s="42">
        <v>3072</v>
      </c>
      <c r="H1193" s="18">
        <f t="shared" si="19"/>
        <v>0</v>
      </c>
      <c r="I1193" s="621" t="s">
        <v>21</v>
      </c>
    </row>
    <row r="1194" spans="1:9" ht="15.75" x14ac:dyDescent="0.25">
      <c r="A1194" s="192"/>
      <c r="B1194" s="306" t="s">
        <v>2047</v>
      </c>
      <c r="C1194" s="307" t="s">
        <v>3567</v>
      </c>
      <c r="D1194" s="190" t="s">
        <v>189</v>
      </c>
      <c r="E1194" s="210">
        <v>11785.5</v>
      </c>
      <c r="F1194" s="35">
        <v>41807</v>
      </c>
      <c r="G1194" s="42">
        <v>11785.5</v>
      </c>
      <c r="H1194" s="18">
        <f t="shared" si="19"/>
        <v>0</v>
      </c>
      <c r="I1194" s="621"/>
    </row>
    <row r="1195" spans="1:9" ht="15.75" x14ac:dyDescent="0.25">
      <c r="A1195" s="246"/>
      <c r="B1195" s="306" t="s">
        <v>2048</v>
      </c>
      <c r="C1195" s="307" t="s">
        <v>3567</v>
      </c>
      <c r="D1195" s="190" t="s">
        <v>130</v>
      </c>
      <c r="E1195" s="210">
        <v>5887</v>
      </c>
      <c r="F1195" s="35">
        <v>41817</v>
      </c>
      <c r="G1195" s="42">
        <v>5887</v>
      </c>
      <c r="H1195" s="18">
        <f t="shared" si="19"/>
        <v>0</v>
      </c>
      <c r="I1195" s="621" t="s">
        <v>21</v>
      </c>
    </row>
    <row r="1196" spans="1:9" ht="15.75" x14ac:dyDescent="0.25">
      <c r="A1196" s="192"/>
      <c r="B1196" s="306" t="s">
        <v>2049</v>
      </c>
      <c r="C1196" s="307" t="s">
        <v>3567</v>
      </c>
      <c r="D1196" s="190" t="s">
        <v>188</v>
      </c>
      <c r="E1196" s="210">
        <v>6868</v>
      </c>
      <c r="F1196" s="39" t="s">
        <v>3747</v>
      </c>
      <c r="G1196" s="42">
        <v>6868</v>
      </c>
      <c r="H1196" s="18">
        <f t="shared" si="19"/>
        <v>0</v>
      </c>
      <c r="I1196" s="621" t="s">
        <v>21</v>
      </c>
    </row>
    <row r="1197" spans="1:9" ht="15.75" x14ac:dyDescent="0.25">
      <c r="A1197" s="192"/>
      <c r="B1197" s="306" t="s">
        <v>2050</v>
      </c>
      <c r="C1197" s="307" t="s">
        <v>3567</v>
      </c>
      <c r="D1197" s="190" t="s">
        <v>136</v>
      </c>
      <c r="E1197" s="210">
        <v>917</v>
      </c>
      <c r="F1197" s="35">
        <v>41807</v>
      </c>
      <c r="G1197" s="42">
        <v>917</v>
      </c>
      <c r="H1197" s="18">
        <f t="shared" si="19"/>
        <v>0</v>
      </c>
      <c r="I1197" s="621"/>
    </row>
    <row r="1198" spans="1:9" ht="15.75" x14ac:dyDescent="0.25">
      <c r="A1198" s="192"/>
      <c r="B1198" s="306" t="s">
        <v>2051</v>
      </c>
      <c r="C1198" s="307" t="s">
        <v>3567</v>
      </c>
      <c r="D1198" s="190" t="s">
        <v>111</v>
      </c>
      <c r="E1198" s="210">
        <v>5230</v>
      </c>
      <c r="F1198" s="35">
        <v>41807</v>
      </c>
      <c r="G1198" s="42">
        <v>5230</v>
      </c>
      <c r="H1198" s="18">
        <f t="shared" si="19"/>
        <v>0</v>
      </c>
      <c r="I1198" s="621" t="s">
        <v>21</v>
      </c>
    </row>
    <row r="1199" spans="1:9" ht="15.75" x14ac:dyDescent="0.25">
      <c r="A1199" s="192"/>
      <c r="B1199" s="306" t="s">
        <v>2052</v>
      </c>
      <c r="C1199" s="307" t="s">
        <v>3567</v>
      </c>
      <c r="D1199" s="190" t="s">
        <v>22</v>
      </c>
      <c r="E1199" s="210">
        <v>4852</v>
      </c>
      <c r="F1199" s="39" t="s">
        <v>3740</v>
      </c>
      <c r="G1199" s="42">
        <v>4852</v>
      </c>
      <c r="H1199" s="18">
        <f t="shared" si="19"/>
        <v>0</v>
      </c>
      <c r="I1199" s="621"/>
    </row>
    <row r="1200" spans="1:9" ht="15.75" x14ac:dyDescent="0.25">
      <c r="A1200" s="192"/>
      <c r="B1200" s="306" t="s">
        <v>2053</v>
      </c>
      <c r="C1200" s="307" t="s">
        <v>3567</v>
      </c>
      <c r="D1200" s="190" t="s">
        <v>3610</v>
      </c>
      <c r="E1200" s="210">
        <v>14212</v>
      </c>
      <c r="F1200" s="35">
        <v>41808</v>
      </c>
      <c r="G1200" s="42">
        <v>14212</v>
      </c>
      <c r="H1200" s="18">
        <f t="shared" si="19"/>
        <v>0</v>
      </c>
      <c r="I1200" s="621" t="s">
        <v>27</v>
      </c>
    </row>
    <row r="1201" spans="1:9" ht="15.75" x14ac:dyDescent="0.25">
      <c r="A1201" s="192"/>
      <c r="B1201" s="306" t="s">
        <v>2054</v>
      </c>
      <c r="C1201" s="307" t="s">
        <v>3567</v>
      </c>
      <c r="D1201" s="190" t="s">
        <v>36</v>
      </c>
      <c r="E1201" s="210">
        <v>13860</v>
      </c>
      <c r="F1201" s="35">
        <v>41808</v>
      </c>
      <c r="G1201" s="42">
        <v>13860</v>
      </c>
      <c r="H1201" s="18">
        <f t="shared" si="19"/>
        <v>0</v>
      </c>
      <c r="I1201" s="621" t="s">
        <v>217</v>
      </c>
    </row>
    <row r="1202" spans="1:9" ht="15.75" x14ac:dyDescent="0.25">
      <c r="A1202" s="192"/>
      <c r="B1202" s="306" t="s">
        <v>2055</v>
      </c>
      <c r="C1202" s="307" t="s">
        <v>3567</v>
      </c>
      <c r="D1202" s="190" t="s">
        <v>20</v>
      </c>
      <c r="E1202" s="210">
        <v>7878</v>
      </c>
      <c r="F1202" s="35">
        <v>41808</v>
      </c>
      <c r="G1202" s="42">
        <v>7878</v>
      </c>
      <c r="H1202" s="18">
        <f t="shared" si="19"/>
        <v>0</v>
      </c>
      <c r="I1202" s="621" t="s">
        <v>217</v>
      </c>
    </row>
    <row r="1203" spans="1:9" ht="15.75" x14ac:dyDescent="0.25">
      <c r="A1203" s="192"/>
      <c r="B1203" s="306" t="s">
        <v>2056</v>
      </c>
      <c r="C1203" s="307" t="s">
        <v>3567</v>
      </c>
      <c r="D1203" s="190" t="s">
        <v>78</v>
      </c>
      <c r="E1203" s="210">
        <v>3200</v>
      </c>
      <c r="F1203" s="35">
        <v>41808</v>
      </c>
      <c r="G1203" s="42">
        <v>3200</v>
      </c>
      <c r="H1203" s="18">
        <f t="shared" si="19"/>
        <v>0</v>
      </c>
      <c r="I1203" s="621" t="s">
        <v>217</v>
      </c>
    </row>
    <row r="1204" spans="1:9" ht="15.75" x14ac:dyDescent="0.25">
      <c r="A1204" s="192"/>
      <c r="B1204" s="306" t="s">
        <v>2057</v>
      </c>
      <c r="C1204" s="307" t="s">
        <v>3567</v>
      </c>
      <c r="D1204" s="190" t="s">
        <v>80</v>
      </c>
      <c r="E1204" s="210">
        <v>1980</v>
      </c>
      <c r="F1204" s="35">
        <v>41808</v>
      </c>
      <c r="G1204" s="54">
        <v>1980</v>
      </c>
      <c r="H1204" s="18">
        <f t="shared" si="19"/>
        <v>0</v>
      </c>
      <c r="I1204" s="621" t="s">
        <v>217</v>
      </c>
    </row>
    <row r="1205" spans="1:9" ht="15.75" x14ac:dyDescent="0.25">
      <c r="A1205" s="192"/>
      <c r="B1205" s="306" t="s">
        <v>2058</v>
      </c>
      <c r="C1205" s="307" t="s">
        <v>3567</v>
      </c>
      <c r="D1205" s="190" t="s">
        <v>152</v>
      </c>
      <c r="E1205" s="210">
        <v>4655</v>
      </c>
      <c r="F1205" s="35">
        <v>41808</v>
      </c>
      <c r="G1205" s="54">
        <v>4655</v>
      </c>
      <c r="H1205" s="18">
        <f t="shared" si="19"/>
        <v>0</v>
      </c>
      <c r="I1205" s="621" t="s">
        <v>27</v>
      </c>
    </row>
    <row r="1206" spans="1:9" ht="15.75" x14ac:dyDescent="0.25">
      <c r="A1206" s="192"/>
      <c r="B1206" s="306" t="s">
        <v>2059</v>
      </c>
      <c r="C1206" s="307" t="s">
        <v>3567</v>
      </c>
      <c r="D1206" s="190" t="s">
        <v>257</v>
      </c>
      <c r="E1206" s="210">
        <v>15210</v>
      </c>
      <c r="F1206" s="35">
        <v>41808</v>
      </c>
      <c r="G1206" s="54">
        <v>15210</v>
      </c>
      <c r="H1206" s="18">
        <f t="shared" si="19"/>
        <v>0</v>
      </c>
      <c r="I1206" s="621" t="s">
        <v>217</v>
      </c>
    </row>
    <row r="1207" spans="1:9" ht="15.75" x14ac:dyDescent="0.25">
      <c r="A1207" s="192"/>
      <c r="B1207" s="306" t="s">
        <v>2060</v>
      </c>
      <c r="C1207" s="307" t="s">
        <v>3567</v>
      </c>
      <c r="D1207" s="190" t="s">
        <v>149</v>
      </c>
      <c r="E1207" s="210">
        <v>11851</v>
      </c>
      <c r="F1207" s="35">
        <v>41810</v>
      </c>
      <c r="G1207" s="42">
        <v>11851</v>
      </c>
      <c r="H1207" s="18">
        <f t="shared" si="19"/>
        <v>0</v>
      </c>
      <c r="I1207" s="621" t="s">
        <v>27</v>
      </c>
    </row>
    <row r="1208" spans="1:9" ht="15.75" x14ac:dyDescent="0.25">
      <c r="A1208" s="192"/>
      <c r="B1208" s="306" t="s">
        <v>2061</v>
      </c>
      <c r="C1208" s="307" t="s">
        <v>3567</v>
      </c>
      <c r="D1208" s="190" t="s">
        <v>51</v>
      </c>
      <c r="E1208" s="210">
        <v>927.5</v>
      </c>
      <c r="F1208" s="38" t="s">
        <v>3768</v>
      </c>
      <c r="G1208" s="42">
        <v>927.5</v>
      </c>
      <c r="H1208" s="18">
        <f t="shared" si="19"/>
        <v>0</v>
      </c>
      <c r="I1208" s="621"/>
    </row>
    <row r="1209" spans="1:9" ht="15.75" x14ac:dyDescent="0.25">
      <c r="A1209" s="192"/>
      <c r="B1209" s="306" t="s">
        <v>2063</v>
      </c>
      <c r="C1209" s="307" t="s">
        <v>3567</v>
      </c>
      <c r="D1209" s="190" t="s">
        <v>349</v>
      </c>
      <c r="E1209" s="210">
        <v>735</v>
      </c>
      <c r="F1209" s="35">
        <v>41808</v>
      </c>
      <c r="G1209" s="42">
        <v>735</v>
      </c>
      <c r="H1209" s="18">
        <f t="shared" si="19"/>
        <v>0</v>
      </c>
      <c r="I1209" s="621" t="s">
        <v>217</v>
      </c>
    </row>
    <row r="1210" spans="1:9" ht="15.75" x14ac:dyDescent="0.25">
      <c r="A1210" s="192"/>
      <c r="B1210" s="306" t="s">
        <v>2065</v>
      </c>
      <c r="C1210" s="307" t="s">
        <v>3567</v>
      </c>
      <c r="D1210" s="190" t="s">
        <v>310</v>
      </c>
      <c r="E1210" s="210">
        <v>58886</v>
      </c>
      <c r="F1210" s="38" t="s">
        <v>4044</v>
      </c>
      <c r="G1210" s="42">
        <v>58886</v>
      </c>
      <c r="H1210" s="18">
        <f t="shared" si="19"/>
        <v>0</v>
      </c>
      <c r="I1210" s="621" t="s">
        <v>27</v>
      </c>
    </row>
    <row r="1211" spans="1:9" ht="15.75" x14ac:dyDescent="0.25">
      <c r="A1211" s="192"/>
      <c r="B1211" s="306" t="s">
        <v>2066</v>
      </c>
      <c r="C1211" s="307" t="s">
        <v>3567</v>
      </c>
      <c r="D1211" s="190" t="s">
        <v>244</v>
      </c>
      <c r="E1211" s="210">
        <v>34102</v>
      </c>
      <c r="F1211" s="304" t="s">
        <v>4045</v>
      </c>
      <c r="G1211" s="42">
        <v>34102</v>
      </c>
      <c r="H1211" s="18">
        <f t="shared" si="19"/>
        <v>0</v>
      </c>
      <c r="I1211" s="621" t="s">
        <v>27</v>
      </c>
    </row>
    <row r="1212" spans="1:9" ht="15.75" x14ac:dyDescent="0.25">
      <c r="A1212" s="192"/>
      <c r="B1212" s="306" t="s">
        <v>2067</v>
      </c>
      <c r="C1212" s="307" t="s">
        <v>3567</v>
      </c>
      <c r="D1212" s="190" t="s">
        <v>99</v>
      </c>
      <c r="E1212" s="210">
        <v>3066</v>
      </c>
      <c r="F1212" s="35">
        <v>41808</v>
      </c>
      <c r="G1212" s="42">
        <v>3066</v>
      </c>
      <c r="H1212" s="18">
        <f t="shared" si="19"/>
        <v>0</v>
      </c>
      <c r="I1212" s="621" t="s">
        <v>217</v>
      </c>
    </row>
    <row r="1213" spans="1:9" ht="15.75" x14ac:dyDescent="0.25">
      <c r="A1213" s="192"/>
      <c r="B1213" s="306" t="s">
        <v>2068</v>
      </c>
      <c r="C1213" s="307" t="s">
        <v>3567</v>
      </c>
      <c r="D1213" s="190" t="s">
        <v>346</v>
      </c>
      <c r="E1213" s="210">
        <v>2639.5</v>
      </c>
      <c r="F1213" s="35">
        <v>41808</v>
      </c>
      <c r="G1213" s="42">
        <v>2639.5</v>
      </c>
      <c r="H1213" s="18">
        <f t="shared" si="19"/>
        <v>0</v>
      </c>
      <c r="I1213" s="621" t="s">
        <v>27</v>
      </c>
    </row>
    <row r="1214" spans="1:9" ht="15.75" x14ac:dyDescent="0.25">
      <c r="A1214" s="192"/>
      <c r="B1214" s="306" t="s">
        <v>2069</v>
      </c>
      <c r="C1214" s="307" t="s">
        <v>3567</v>
      </c>
      <c r="D1214" s="190" t="s">
        <v>233</v>
      </c>
      <c r="E1214" s="210">
        <v>738</v>
      </c>
      <c r="F1214" s="35">
        <v>41808</v>
      </c>
      <c r="G1214" s="54">
        <v>738</v>
      </c>
      <c r="H1214" s="18">
        <f t="shared" si="19"/>
        <v>0</v>
      </c>
      <c r="I1214" s="621" t="s">
        <v>217</v>
      </c>
    </row>
    <row r="1215" spans="1:9" ht="15.75" x14ac:dyDescent="0.25">
      <c r="A1215" s="192"/>
      <c r="B1215" s="306" t="s">
        <v>2070</v>
      </c>
      <c r="C1215" s="307" t="s">
        <v>3567</v>
      </c>
      <c r="D1215" s="190" t="s">
        <v>99</v>
      </c>
      <c r="E1215" s="210">
        <v>925.5</v>
      </c>
      <c r="F1215" s="35">
        <v>41808</v>
      </c>
      <c r="G1215" s="54">
        <v>925.5</v>
      </c>
      <c r="H1215" s="18">
        <f t="shared" si="19"/>
        <v>0</v>
      </c>
      <c r="I1215" s="621" t="s">
        <v>27</v>
      </c>
    </row>
    <row r="1216" spans="1:9" ht="15.75" x14ac:dyDescent="0.25">
      <c r="A1216" s="192"/>
      <c r="B1216" s="306" t="s">
        <v>2072</v>
      </c>
      <c r="C1216" s="307" t="s">
        <v>3567</v>
      </c>
      <c r="D1216" s="190" t="s">
        <v>193</v>
      </c>
      <c r="E1216" s="210">
        <v>8017</v>
      </c>
      <c r="F1216" s="35">
        <v>41808</v>
      </c>
      <c r="G1216" s="54">
        <v>8017</v>
      </c>
      <c r="H1216" s="18">
        <f t="shared" si="19"/>
        <v>0</v>
      </c>
      <c r="I1216" s="621" t="s">
        <v>217</v>
      </c>
    </row>
    <row r="1217" spans="1:10" ht="15.75" x14ac:dyDescent="0.25">
      <c r="A1217" s="192"/>
      <c r="B1217" s="306" t="s">
        <v>2073</v>
      </c>
      <c r="C1217" s="307" t="s">
        <v>3567</v>
      </c>
      <c r="D1217" s="190" t="s">
        <v>16</v>
      </c>
      <c r="E1217" s="210">
        <v>62381.5</v>
      </c>
      <c r="F1217" s="35">
        <v>41816</v>
      </c>
      <c r="G1217" s="42">
        <v>62381.5</v>
      </c>
      <c r="H1217" s="18">
        <f t="shared" si="19"/>
        <v>0</v>
      </c>
      <c r="I1217" s="621"/>
    </row>
    <row r="1218" spans="1:10" ht="15.75" x14ac:dyDescent="0.25">
      <c r="A1218" s="192"/>
      <c r="B1218" s="306" t="s">
        <v>2074</v>
      </c>
      <c r="C1218" s="307" t="s">
        <v>3567</v>
      </c>
      <c r="D1218" s="190" t="s">
        <v>27</v>
      </c>
      <c r="E1218" s="210">
        <v>12805.5</v>
      </c>
      <c r="F1218" s="35">
        <v>41808</v>
      </c>
      <c r="G1218" s="42">
        <v>12805.5</v>
      </c>
      <c r="H1218" s="18">
        <f t="shared" si="19"/>
        <v>0</v>
      </c>
      <c r="I1218" s="621" t="s">
        <v>27</v>
      </c>
    </row>
    <row r="1219" spans="1:10" ht="15.75" x14ac:dyDescent="0.25">
      <c r="A1219" s="192"/>
      <c r="B1219" s="306" t="s">
        <v>2077</v>
      </c>
      <c r="C1219" s="307" t="s">
        <v>3567</v>
      </c>
      <c r="D1219" s="190" t="s">
        <v>3600</v>
      </c>
      <c r="E1219" s="210">
        <v>8871</v>
      </c>
      <c r="F1219" s="35">
        <v>41810</v>
      </c>
      <c r="G1219" s="42">
        <v>8871</v>
      </c>
      <c r="H1219" s="18">
        <f t="shared" si="19"/>
        <v>0</v>
      </c>
      <c r="I1219" s="621" t="s">
        <v>217</v>
      </c>
    </row>
    <row r="1220" spans="1:10" ht="15.75" x14ac:dyDescent="0.25">
      <c r="A1220" s="192"/>
      <c r="B1220" s="306" t="s">
        <v>2078</v>
      </c>
      <c r="C1220" s="307" t="s">
        <v>3567</v>
      </c>
      <c r="D1220" s="190" t="s">
        <v>2704</v>
      </c>
      <c r="E1220" s="210">
        <v>830</v>
      </c>
      <c r="F1220" s="35">
        <v>41802</v>
      </c>
      <c r="G1220" s="42">
        <v>830</v>
      </c>
      <c r="H1220" s="18">
        <f t="shared" si="19"/>
        <v>0</v>
      </c>
      <c r="I1220" s="621" t="s">
        <v>217</v>
      </c>
    </row>
    <row r="1221" spans="1:10" ht="15.75" x14ac:dyDescent="0.25">
      <c r="A1221" s="192"/>
      <c r="B1221" s="306" t="s">
        <v>2079</v>
      </c>
      <c r="C1221" s="307" t="s">
        <v>3567</v>
      </c>
      <c r="D1221" s="190" t="s">
        <v>66</v>
      </c>
      <c r="E1221" s="210">
        <v>1765</v>
      </c>
      <c r="F1221" s="35">
        <v>41807</v>
      </c>
      <c r="G1221" s="42">
        <v>1765</v>
      </c>
      <c r="H1221" s="18">
        <f t="shared" si="19"/>
        <v>0</v>
      </c>
      <c r="I1221" s="621"/>
    </row>
    <row r="1222" spans="1:10" ht="15.75" x14ac:dyDescent="0.25">
      <c r="A1222" s="192"/>
      <c r="B1222" s="306" t="s">
        <v>2081</v>
      </c>
      <c r="C1222" s="307" t="s">
        <v>3567</v>
      </c>
      <c r="D1222" s="190" t="s">
        <v>3611</v>
      </c>
      <c r="E1222" s="210">
        <v>34687</v>
      </c>
      <c r="F1222" s="35">
        <v>41807</v>
      </c>
      <c r="G1222" s="42">
        <v>34687</v>
      </c>
      <c r="H1222" s="18">
        <f t="shared" si="19"/>
        <v>0</v>
      </c>
      <c r="I1222" s="621"/>
      <c r="J1222" s="24"/>
    </row>
    <row r="1223" spans="1:10" ht="15.75" x14ac:dyDescent="0.25">
      <c r="A1223" s="192"/>
      <c r="B1223" s="306" t="s">
        <v>2082</v>
      </c>
      <c r="C1223" s="307" t="s">
        <v>3567</v>
      </c>
      <c r="D1223" s="190" t="s">
        <v>304</v>
      </c>
      <c r="E1223" s="210">
        <v>14859</v>
      </c>
      <c r="F1223" s="35">
        <v>41807</v>
      </c>
      <c r="G1223" s="42">
        <v>14859</v>
      </c>
      <c r="H1223" s="18">
        <f t="shared" ref="H1223:H1286" si="20">E1223-G1223</f>
        <v>0</v>
      </c>
      <c r="I1223" s="621"/>
    </row>
    <row r="1224" spans="1:10" ht="15.75" x14ac:dyDescent="0.25">
      <c r="A1224" s="192"/>
      <c r="B1224" s="306" t="s">
        <v>2083</v>
      </c>
      <c r="C1224" s="307" t="s">
        <v>3567</v>
      </c>
      <c r="D1224" s="190" t="s">
        <v>115</v>
      </c>
      <c r="E1224" s="210">
        <v>492.5</v>
      </c>
      <c r="F1224" s="35">
        <v>41807</v>
      </c>
      <c r="G1224" s="42">
        <v>492.5</v>
      </c>
      <c r="H1224" s="18">
        <f t="shared" si="20"/>
        <v>0</v>
      </c>
      <c r="I1224" s="621"/>
    </row>
    <row r="1225" spans="1:10" ht="15.75" x14ac:dyDescent="0.25">
      <c r="A1225" s="192"/>
      <c r="B1225" s="306" t="s">
        <v>2084</v>
      </c>
      <c r="C1225" s="307" t="s">
        <v>3567</v>
      </c>
      <c r="D1225" s="190" t="s">
        <v>3612</v>
      </c>
      <c r="E1225" s="210">
        <v>7730</v>
      </c>
      <c r="F1225" s="35">
        <v>41807</v>
      </c>
      <c r="G1225" s="42">
        <v>7730</v>
      </c>
      <c r="H1225" s="18">
        <f t="shared" si="20"/>
        <v>0</v>
      </c>
      <c r="I1225" s="621"/>
    </row>
    <row r="1226" spans="1:10" ht="15.75" x14ac:dyDescent="0.25">
      <c r="A1226" s="192"/>
      <c r="B1226" s="306" t="s">
        <v>2085</v>
      </c>
      <c r="C1226" s="307" t="s">
        <v>3567</v>
      </c>
      <c r="D1226" s="190" t="s">
        <v>18</v>
      </c>
      <c r="E1226" s="210">
        <v>2793</v>
      </c>
      <c r="F1226" s="35">
        <v>41807</v>
      </c>
      <c r="G1226" s="42">
        <v>2793</v>
      </c>
      <c r="H1226" s="18">
        <f t="shared" si="20"/>
        <v>0</v>
      </c>
      <c r="I1226" s="621"/>
    </row>
    <row r="1227" spans="1:10" ht="15.75" x14ac:dyDescent="0.25">
      <c r="A1227" s="192"/>
      <c r="B1227" s="306" t="s">
        <v>2087</v>
      </c>
      <c r="C1227" s="307" t="s">
        <v>3567</v>
      </c>
      <c r="D1227" s="190" t="s">
        <v>89</v>
      </c>
      <c r="E1227" s="210">
        <v>37995</v>
      </c>
      <c r="F1227" s="38" t="s">
        <v>3752</v>
      </c>
      <c r="G1227" s="42">
        <v>37995</v>
      </c>
      <c r="H1227" s="18">
        <f t="shared" si="20"/>
        <v>0</v>
      </c>
      <c r="I1227" s="621" t="s">
        <v>65</v>
      </c>
    </row>
    <row r="1228" spans="1:10" ht="15.75" x14ac:dyDescent="0.25">
      <c r="A1228" s="192"/>
      <c r="B1228" s="306" t="s">
        <v>2088</v>
      </c>
      <c r="C1228" s="307" t="s">
        <v>3567</v>
      </c>
      <c r="D1228" s="190" t="s">
        <v>63</v>
      </c>
      <c r="E1228" s="210">
        <v>2084</v>
      </c>
      <c r="F1228" s="35">
        <v>41808</v>
      </c>
      <c r="G1228" s="54">
        <v>2084</v>
      </c>
      <c r="H1228" s="18">
        <f t="shared" si="20"/>
        <v>0</v>
      </c>
      <c r="I1228" s="621" t="s">
        <v>21</v>
      </c>
    </row>
    <row r="1229" spans="1:10" ht="15.75" x14ac:dyDescent="0.25">
      <c r="A1229" s="192"/>
      <c r="B1229" s="306" t="s">
        <v>2089</v>
      </c>
      <c r="C1229" s="307" t="s">
        <v>3567</v>
      </c>
      <c r="D1229" s="190" t="s">
        <v>163</v>
      </c>
      <c r="E1229" s="210">
        <v>9630</v>
      </c>
      <c r="F1229" s="35">
        <v>41808</v>
      </c>
      <c r="G1229" s="54">
        <v>9630</v>
      </c>
      <c r="H1229" s="18">
        <f t="shared" si="20"/>
        <v>0</v>
      </c>
      <c r="I1229" s="621" t="s">
        <v>21</v>
      </c>
    </row>
    <row r="1230" spans="1:10" ht="15.75" x14ac:dyDescent="0.25">
      <c r="A1230" s="192"/>
      <c r="B1230" s="306" t="s">
        <v>2090</v>
      </c>
      <c r="C1230" s="307" t="s">
        <v>3567</v>
      </c>
      <c r="D1230" s="190" t="s">
        <v>21</v>
      </c>
      <c r="E1230" s="210">
        <v>46</v>
      </c>
      <c r="F1230" s="35">
        <v>41808</v>
      </c>
      <c r="G1230" s="54">
        <v>46</v>
      </c>
      <c r="H1230" s="18">
        <f t="shared" si="20"/>
        <v>0</v>
      </c>
      <c r="I1230" s="621"/>
    </row>
    <row r="1231" spans="1:10" ht="15.75" x14ac:dyDescent="0.25">
      <c r="A1231" s="192"/>
      <c r="B1231" s="306" t="s">
        <v>2091</v>
      </c>
      <c r="C1231" s="307" t="s">
        <v>3567</v>
      </c>
      <c r="D1231" s="190" t="s">
        <v>14</v>
      </c>
      <c r="E1231" s="210">
        <v>14512</v>
      </c>
      <c r="F1231" s="35">
        <v>41808</v>
      </c>
      <c r="G1231" s="54">
        <v>14512</v>
      </c>
      <c r="H1231" s="18">
        <f t="shared" si="20"/>
        <v>0</v>
      </c>
      <c r="I1231" s="621" t="s">
        <v>65</v>
      </c>
    </row>
    <row r="1232" spans="1:10" ht="15.75" x14ac:dyDescent="0.25">
      <c r="A1232" s="192"/>
      <c r="B1232" s="306" t="s">
        <v>2092</v>
      </c>
      <c r="C1232" s="307" t="s">
        <v>3567</v>
      </c>
      <c r="D1232" s="190" t="s">
        <v>12</v>
      </c>
      <c r="E1232" s="210">
        <v>64</v>
      </c>
      <c r="F1232" s="35">
        <v>41807</v>
      </c>
      <c r="G1232" s="42">
        <v>64</v>
      </c>
      <c r="H1232" s="18">
        <f t="shared" si="20"/>
        <v>0</v>
      </c>
      <c r="I1232" s="621"/>
    </row>
    <row r="1233" spans="1:9" ht="15.75" x14ac:dyDescent="0.25">
      <c r="A1233" s="192"/>
      <c r="B1233" s="306" t="s">
        <v>2093</v>
      </c>
      <c r="C1233" s="307" t="s">
        <v>3567</v>
      </c>
      <c r="D1233" s="190" t="s">
        <v>152</v>
      </c>
      <c r="E1233" s="210">
        <v>6279</v>
      </c>
      <c r="F1233" s="35">
        <v>41807</v>
      </c>
      <c r="G1233" s="42">
        <v>6279</v>
      </c>
      <c r="H1233" s="18">
        <f t="shared" si="20"/>
        <v>0</v>
      </c>
      <c r="I1233" s="621"/>
    </row>
    <row r="1234" spans="1:9" ht="15.75" x14ac:dyDescent="0.25">
      <c r="A1234" s="192">
        <v>41808</v>
      </c>
      <c r="B1234" s="306" t="s">
        <v>2094</v>
      </c>
      <c r="C1234" s="307" t="s">
        <v>3567</v>
      </c>
      <c r="D1234" s="190" t="s">
        <v>8</v>
      </c>
      <c r="E1234" s="210">
        <v>600</v>
      </c>
      <c r="F1234" s="35">
        <v>41808</v>
      </c>
      <c r="G1234" s="42">
        <v>600</v>
      </c>
      <c r="H1234" s="18">
        <f t="shared" si="20"/>
        <v>0</v>
      </c>
      <c r="I1234" s="621"/>
    </row>
    <row r="1235" spans="1:9" ht="15.75" x14ac:dyDescent="0.25">
      <c r="A1235" s="192"/>
      <c r="B1235" s="306" t="s">
        <v>2095</v>
      </c>
      <c r="C1235" s="307" t="s">
        <v>3567</v>
      </c>
      <c r="D1235" s="190" t="s">
        <v>8</v>
      </c>
      <c r="E1235" s="210">
        <v>524</v>
      </c>
      <c r="F1235" s="35">
        <v>41808</v>
      </c>
      <c r="G1235" s="42">
        <v>524</v>
      </c>
      <c r="H1235" s="18">
        <f t="shared" si="20"/>
        <v>0</v>
      </c>
      <c r="I1235" s="623"/>
    </row>
    <row r="1236" spans="1:9" ht="15.75" x14ac:dyDescent="0.25">
      <c r="A1236" s="192"/>
      <c r="B1236" s="306" t="s">
        <v>2097</v>
      </c>
      <c r="C1236" s="307" t="s">
        <v>3567</v>
      </c>
      <c r="D1236" s="190" t="s">
        <v>19</v>
      </c>
      <c r="E1236" s="210">
        <v>15165.5</v>
      </c>
      <c r="F1236" s="35">
        <v>41808</v>
      </c>
      <c r="G1236" s="42">
        <v>15165.5</v>
      </c>
      <c r="H1236" s="18">
        <f t="shared" si="20"/>
        <v>0</v>
      </c>
      <c r="I1236" s="621" t="s">
        <v>21</v>
      </c>
    </row>
    <row r="1237" spans="1:9" ht="15.75" x14ac:dyDescent="0.25">
      <c r="A1237" s="192"/>
      <c r="B1237" s="306" t="s">
        <v>2098</v>
      </c>
      <c r="C1237" s="307" t="s">
        <v>3567</v>
      </c>
      <c r="D1237" s="190" t="s">
        <v>269</v>
      </c>
      <c r="E1237" s="210">
        <v>3607</v>
      </c>
      <c r="F1237" s="39" t="s">
        <v>3746</v>
      </c>
      <c r="G1237" s="42">
        <v>3607</v>
      </c>
      <c r="H1237" s="18">
        <f t="shared" si="20"/>
        <v>0</v>
      </c>
      <c r="I1237" s="621"/>
    </row>
    <row r="1238" spans="1:9" ht="15.75" x14ac:dyDescent="0.25">
      <c r="A1238" s="192"/>
      <c r="B1238" s="306" t="s">
        <v>2100</v>
      </c>
      <c r="C1238" s="307" t="s">
        <v>3567</v>
      </c>
      <c r="D1238" s="190" t="s">
        <v>269</v>
      </c>
      <c r="E1238" s="210">
        <v>3772</v>
      </c>
      <c r="F1238" s="35">
        <v>41808</v>
      </c>
      <c r="G1238" s="42">
        <v>3772</v>
      </c>
      <c r="H1238" s="18">
        <f t="shared" si="20"/>
        <v>0</v>
      </c>
      <c r="I1238" s="623"/>
    </row>
    <row r="1239" spans="1:9" ht="15.75" x14ac:dyDescent="0.25">
      <c r="A1239" s="192"/>
      <c r="B1239" s="306" t="s">
        <v>2102</v>
      </c>
      <c r="C1239" s="307" t="s">
        <v>3567</v>
      </c>
      <c r="D1239" s="190" t="s">
        <v>152</v>
      </c>
      <c r="E1239" s="210">
        <v>14622</v>
      </c>
      <c r="F1239" s="35">
        <v>41808</v>
      </c>
      <c r="G1239" s="42">
        <v>14622</v>
      </c>
      <c r="H1239" s="18">
        <f t="shared" si="20"/>
        <v>0</v>
      </c>
      <c r="I1239" s="621"/>
    </row>
    <row r="1240" spans="1:9" ht="15.75" x14ac:dyDescent="0.25">
      <c r="A1240" s="192"/>
      <c r="B1240" s="306" t="s">
        <v>2103</v>
      </c>
      <c r="C1240" s="307" t="s">
        <v>3567</v>
      </c>
      <c r="D1240" s="190" t="s">
        <v>19</v>
      </c>
      <c r="E1240" s="210">
        <v>13065.5</v>
      </c>
      <c r="F1240" s="35">
        <v>41812</v>
      </c>
      <c r="G1240" s="42">
        <v>13065.5</v>
      </c>
      <c r="H1240" s="18">
        <f t="shared" si="20"/>
        <v>0</v>
      </c>
      <c r="I1240" s="621" t="s">
        <v>217</v>
      </c>
    </row>
    <row r="1241" spans="1:9" ht="15.75" x14ac:dyDescent="0.25">
      <c r="A1241" s="192"/>
      <c r="B1241" s="306" t="s">
        <v>2104</v>
      </c>
      <c r="C1241" s="307" t="s">
        <v>3567</v>
      </c>
      <c r="D1241" s="190" t="s">
        <v>123</v>
      </c>
      <c r="E1241" s="210">
        <v>1688</v>
      </c>
      <c r="F1241" s="38" t="s">
        <v>3753</v>
      </c>
      <c r="G1241" s="42">
        <v>1688</v>
      </c>
      <c r="H1241" s="18">
        <f t="shared" si="20"/>
        <v>0</v>
      </c>
      <c r="I1241" s="621"/>
    </row>
    <row r="1242" spans="1:9" ht="15.75" x14ac:dyDescent="0.25">
      <c r="A1242" s="192"/>
      <c r="B1242" s="306" t="s">
        <v>2106</v>
      </c>
      <c r="C1242" s="307" t="s">
        <v>3567</v>
      </c>
      <c r="D1242" s="190" t="s">
        <v>106</v>
      </c>
      <c r="E1242" s="210">
        <v>27162</v>
      </c>
      <c r="F1242" s="38">
        <v>41822</v>
      </c>
      <c r="G1242" s="219">
        <v>27162</v>
      </c>
      <c r="H1242" s="18">
        <f t="shared" si="20"/>
        <v>0</v>
      </c>
      <c r="I1242" s="621" t="s">
        <v>217</v>
      </c>
    </row>
    <row r="1243" spans="1:9" ht="15.75" x14ac:dyDescent="0.25">
      <c r="A1243" s="192"/>
      <c r="B1243" s="306" t="s">
        <v>2107</v>
      </c>
      <c r="C1243" s="307" t="s">
        <v>3567</v>
      </c>
      <c r="D1243" s="190" t="s">
        <v>180</v>
      </c>
      <c r="E1243" s="210">
        <v>21282</v>
      </c>
      <c r="F1243" s="45" t="s">
        <v>3700</v>
      </c>
      <c r="G1243" s="42">
        <v>21282</v>
      </c>
      <c r="H1243" s="18">
        <f t="shared" si="20"/>
        <v>0</v>
      </c>
      <c r="I1243" s="621" t="s">
        <v>30</v>
      </c>
    </row>
    <row r="1244" spans="1:9" ht="15.75" x14ac:dyDescent="0.25">
      <c r="A1244" s="192"/>
      <c r="B1244" s="306" t="s">
        <v>2109</v>
      </c>
      <c r="C1244" s="307" t="s">
        <v>3567</v>
      </c>
      <c r="D1244" s="190" t="s">
        <v>68</v>
      </c>
      <c r="E1244" s="210">
        <v>100</v>
      </c>
      <c r="F1244" s="35">
        <v>41808</v>
      </c>
      <c r="G1244" s="42">
        <v>100</v>
      </c>
      <c r="H1244" s="18">
        <f t="shared" si="20"/>
        <v>0</v>
      </c>
      <c r="I1244" s="621" t="s">
        <v>30</v>
      </c>
    </row>
    <row r="1245" spans="1:9" ht="15.75" x14ac:dyDescent="0.25">
      <c r="A1245" s="192"/>
      <c r="B1245" s="306" t="s">
        <v>2110</v>
      </c>
      <c r="C1245" s="307" t="s">
        <v>3567</v>
      </c>
      <c r="D1245" s="190" t="s">
        <v>16</v>
      </c>
      <c r="E1245" s="210">
        <v>139437</v>
      </c>
      <c r="F1245" s="35">
        <v>41816</v>
      </c>
      <c r="G1245" s="42">
        <v>139437</v>
      </c>
      <c r="H1245" s="18">
        <f t="shared" si="20"/>
        <v>0</v>
      </c>
      <c r="I1245" s="621"/>
    </row>
    <row r="1246" spans="1:9" ht="15.75" x14ac:dyDescent="0.25">
      <c r="A1246" s="192"/>
      <c r="B1246" s="306" t="s">
        <v>2112</v>
      </c>
      <c r="C1246" s="307" t="s">
        <v>3567</v>
      </c>
      <c r="D1246" s="190" t="s">
        <v>8</v>
      </c>
      <c r="E1246" s="210">
        <v>3006</v>
      </c>
      <c r="F1246" s="35">
        <v>41808</v>
      </c>
      <c r="G1246" s="42">
        <v>3006</v>
      </c>
      <c r="H1246" s="18">
        <f t="shared" si="20"/>
        <v>0</v>
      </c>
      <c r="I1246" s="621"/>
    </row>
    <row r="1247" spans="1:9" ht="15.75" x14ac:dyDescent="0.25">
      <c r="A1247" s="192"/>
      <c r="B1247" s="306" t="s">
        <v>2115</v>
      </c>
      <c r="C1247" s="307" t="s">
        <v>3567</v>
      </c>
      <c r="D1247" s="190" t="s">
        <v>55</v>
      </c>
      <c r="E1247" s="210">
        <v>9094</v>
      </c>
      <c r="F1247" s="35">
        <v>41808</v>
      </c>
      <c r="G1247" s="42">
        <v>9094</v>
      </c>
      <c r="H1247" s="18">
        <f t="shared" si="20"/>
        <v>0</v>
      </c>
      <c r="I1247" s="621"/>
    </row>
    <row r="1248" spans="1:9" ht="15.75" x14ac:dyDescent="0.25">
      <c r="A1248" s="327">
        <v>41809</v>
      </c>
      <c r="B1248" s="328" t="s">
        <v>2117</v>
      </c>
      <c r="C1248" s="329" t="s">
        <v>3567</v>
      </c>
      <c r="D1248" s="190" t="s">
        <v>106</v>
      </c>
      <c r="E1248" s="210">
        <v>29397.5</v>
      </c>
      <c r="F1248" s="35">
        <v>41817</v>
      </c>
      <c r="G1248" s="42">
        <v>29397.5</v>
      </c>
      <c r="H1248" s="18">
        <f t="shared" si="20"/>
        <v>0</v>
      </c>
      <c r="I1248" s="623" t="s">
        <v>27</v>
      </c>
    </row>
    <row r="1249" spans="1:9" ht="15.75" x14ac:dyDescent="0.25">
      <c r="A1249" s="327">
        <v>41809</v>
      </c>
      <c r="B1249" s="328" t="s">
        <v>2118</v>
      </c>
      <c r="C1249" s="329" t="s">
        <v>3567</v>
      </c>
      <c r="D1249" s="190" t="s">
        <v>3613</v>
      </c>
      <c r="E1249" s="210">
        <v>3087</v>
      </c>
      <c r="F1249" s="35">
        <v>41809</v>
      </c>
      <c r="G1249" s="42">
        <v>3087</v>
      </c>
      <c r="H1249" s="18">
        <f t="shared" si="20"/>
        <v>0</v>
      </c>
      <c r="I1249" s="621" t="s">
        <v>12</v>
      </c>
    </row>
    <row r="1250" spans="1:9" ht="15.75" x14ac:dyDescent="0.25">
      <c r="A1250" s="327">
        <v>41809</v>
      </c>
      <c r="B1250" s="328" t="s">
        <v>2119</v>
      </c>
      <c r="C1250" s="329" t="s">
        <v>3567</v>
      </c>
      <c r="D1250" s="20" t="s">
        <v>3310</v>
      </c>
      <c r="E1250" s="213">
        <v>190</v>
      </c>
      <c r="F1250" s="35">
        <v>41809</v>
      </c>
      <c r="G1250" s="42">
        <v>190</v>
      </c>
      <c r="H1250" s="18">
        <f t="shared" si="20"/>
        <v>0</v>
      </c>
      <c r="I1250" s="622"/>
    </row>
    <row r="1251" spans="1:9" ht="15.75" x14ac:dyDescent="0.25">
      <c r="A1251" s="327">
        <v>41809</v>
      </c>
      <c r="B1251" s="328" t="s">
        <v>2121</v>
      </c>
      <c r="C1251" s="329" t="s">
        <v>3567</v>
      </c>
      <c r="D1251" s="190" t="s">
        <v>106</v>
      </c>
      <c r="E1251" s="210">
        <v>106312</v>
      </c>
      <c r="F1251" s="35">
        <v>41816</v>
      </c>
      <c r="G1251" s="42">
        <v>106312</v>
      </c>
      <c r="H1251" s="18">
        <f t="shared" si="20"/>
        <v>0</v>
      </c>
      <c r="I1251" s="621" t="s">
        <v>21</v>
      </c>
    </row>
    <row r="1252" spans="1:9" ht="15.75" x14ac:dyDescent="0.25">
      <c r="A1252" s="327">
        <v>41809</v>
      </c>
      <c r="B1252" s="328" t="s">
        <v>2122</v>
      </c>
      <c r="C1252" s="329" t="s">
        <v>3567</v>
      </c>
      <c r="D1252" s="190" t="s">
        <v>106</v>
      </c>
      <c r="E1252" s="210">
        <v>143948</v>
      </c>
      <c r="F1252" s="35">
        <v>41816</v>
      </c>
      <c r="G1252" s="42">
        <v>143948</v>
      </c>
      <c r="H1252" s="18">
        <f t="shared" si="20"/>
        <v>0</v>
      </c>
      <c r="I1252" s="621" t="s">
        <v>21</v>
      </c>
    </row>
    <row r="1253" spans="1:9" ht="15.75" x14ac:dyDescent="0.25">
      <c r="A1253" s="327">
        <v>41809</v>
      </c>
      <c r="B1253" s="328" t="s">
        <v>2123</v>
      </c>
      <c r="C1253" s="329" t="s">
        <v>3567</v>
      </c>
      <c r="D1253" s="190" t="s">
        <v>152</v>
      </c>
      <c r="E1253" s="210">
        <v>11429.6</v>
      </c>
      <c r="F1253" s="35">
        <v>41809</v>
      </c>
      <c r="G1253" s="42">
        <v>11429.6</v>
      </c>
      <c r="H1253" s="18">
        <f t="shared" si="20"/>
        <v>0</v>
      </c>
      <c r="I1253" s="621"/>
    </row>
    <row r="1254" spans="1:9" ht="15.75" x14ac:dyDescent="0.25">
      <c r="A1254" s="327">
        <v>41809</v>
      </c>
      <c r="B1254" s="328" t="s">
        <v>2124</v>
      </c>
      <c r="C1254" s="329" t="s">
        <v>3567</v>
      </c>
      <c r="D1254" s="190" t="s">
        <v>269</v>
      </c>
      <c r="E1254" s="210">
        <v>9636.2000000000007</v>
      </c>
      <c r="F1254" s="35">
        <v>41809</v>
      </c>
      <c r="G1254" s="42">
        <v>9636.2000000000007</v>
      </c>
      <c r="H1254" s="18">
        <f t="shared" si="20"/>
        <v>0</v>
      </c>
      <c r="I1254" s="621"/>
    </row>
    <row r="1255" spans="1:9" ht="15.75" x14ac:dyDescent="0.25">
      <c r="A1255" s="327">
        <v>41809</v>
      </c>
      <c r="B1255" s="328" t="s">
        <v>2125</v>
      </c>
      <c r="C1255" s="329" t="s">
        <v>3567</v>
      </c>
      <c r="D1255" s="190" t="s">
        <v>50</v>
      </c>
      <c r="E1255" s="210">
        <v>5121</v>
      </c>
      <c r="F1255" s="35">
        <v>41809</v>
      </c>
      <c r="G1255" s="42">
        <v>5121</v>
      </c>
      <c r="H1255" s="18">
        <f t="shared" si="20"/>
        <v>0</v>
      </c>
      <c r="I1255" s="621"/>
    </row>
    <row r="1256" spans="1:9" ht="15.75" x14ac:dyDescent="0.25">
      <c r="A1256" s="327">
        <v>41809</v>
      </c>
      <c r="B1256" s="328" t="s">
        <v>2126</v>
      </c>
      <c r="C1256" s="329" t="s">
        <v>3567</v>
      </c>
      <c r="D1256" s="190" t="s">
        <v>11</v>
      </c>
      <c r="E1256" s="210">
        <v>54393.5</v>
      </c>
      <c r="F1256" s="35">
        <v>41829</v>
      </c>
      <c r="G1256" s="42">
        <v>54393.5</v>
      </c>
      <c r="H1256" s="18">
        <f t="shared" si="20"/>
        <v>0</v>
      </c>
      <c r="I1256" s="621" t="s">
        <v>65</v>
      </c>
    </row>
    <row r="1257" spans="1:9" ht="15.75" x14ac:dyDescent="0.25">
      <c r="A1257" s="327">
        <v>41809</v>
      </c>
      <c r="B1257" s="328" t="s">
        <v>2127</v>
      </c>
      <c r="C1257" s="329" t="s">
        <v>3567</v>
      </c>
      <c r="D1257" s="190" t="s">
        <v>260</v>
      </c>
      <c r="E1257" s="210">
        <v>1860</v>
      </c>
      <c r="F1257" s="35">
        <v>41809</v>
      </c>
      <c r="G1257" s="42">
        <v>1860</v>
      </c>
      <c r="H1257" s="18">
        <f t="shared" si="20"/>
        <v>0</v>
      </c>
      <c r="I1257" s="621"/>
    </row>
    <row r="1258" spans="1:9" ht="15.75" x14ac:dyDescent="0.25">
      <c r="A1258" s="327">
        <v>41809</v>
      </c>
      <c r="B1258" s="328" t="s">
        <v>2128</v>
      </c>
      <c r="C1258" s="329" t="s">
        <v>3567</v>
      </c>
      <c r="D1258" s="190" t="s">
        <v>62</v>
      </c>
      <c r="E1258" s="210">
        <v>13792</v>
      </c>
      <c r="F1258" s="35">
        <v>41812</v>
      </c>
      <c r="G1258" s="42">
        <v>13792</v>
      </c>
      <c r="H1258" s="18">
        <f t="shared" si="20"/>
        <v>0</v>
      </c>
      <c r="I1258" s="621" t="s">
        <v>65</v>
      </c>
    </row>
    <row r="1259" spans="1:9" ht="15.75" x14ac:dyDescent="0.25">
      <c r="A1259" s="327">
        <v>41809</v>
      </c>
      <c r="B1259" s="328" t="s">
        <v>2129</v>
      </c>
      <c r="C1259" s="329" t="s">
        <v>3567</v>
      </c>
      <c r="D1259" s="190" t="s">
        <v>216</v>
      </c>
      <c r="E1259" s="210">
        <v>12566</v>
      </c>
      <c r="F1259" s="35">
        <v>41809</v>
      </c>
      <c r="G1259" s="42">
        <v>12566</v>
      </c>
      <c r="H1259" s="18">
        <f t="shared" si="20"/>
        <v>0</v>
      </c>
      <c r="I1259" s="621"/>
    </row>
    <row r="1260" spans="1:9" ht="15.75" x14ac:dyDescent="0.25">
      <c r="A1260" s="327">
        <v>41809</v>
      </c>
      <c r="B1260" s="328" t="s">
        <v>2130</v>
      </c>
      <c r="C1260" s="329" t="s">
        <v>3567</v>
      </c>
      <c r="D1260" s="190" t="s">
        <v>237</v>
      </c>
      <c r="E1260" s="210">
        <v>7145</v>
      </c>
      <c r="F1260" s="35">
        <v>41809</v>
      </c>
      <c r="G1260" s="42">
        <v>7145</v>
      </c>
      <c r="H1260" s="18">
        <f t="shared" si="20"/>
        <v>0</v>
      </c>
      <c r="I1260" s="621" t="s">
        <v>21</v>
      </c>
    </row>
    <row r="1261" spans="1:9" ht="15.75" x14ac:dyDescent="0.25">
      <c r="A1261" s="327">
        <v>41809</v>
      </c>
      <c r="B1261" s="328" t="s">
        <v>2131</v>
      </c>
      <c r="C1261" s="329" t="s">
        <v>3567</v>
      </c>
      <c r="D1261" s="190" t="s">
        <v>3115</v>
      </c>
      <c r="E1261" s="210">
        <v>12020.5</v>
      </c>
      <c r="F1261" s="35" t="s">
        <v>3614</v>
      </c>
      <c r="G1261" s="42">
        <v>12020.5</v>
      </c>
      <c r="H1261" s="18">
        <f t="shared" si="20"/>
        <v>0</v>
      </c>
      <c r="I1261" s="621" t="s">
        <v>65</v>
      </c>
    </row>
    <row r="1262" spans="1:9" ht="15.75" x14ac:dyDescent="0.25">
      <c r="A1262" s="327">
        <v>41809</v>
      </c>
      <c r="B1262" s="328" t="s">
        <v>2132</v>
      </c>
      <c r="C1262" s="329" t="s">
        <v>3567</v>
      </c>
      <c r="D1262" s="190" t="s">
        <v>67</v>
      </c>
      <c r="E1262" s="210">
        <v>6812</v>
      </c>
      <c r="F1262" s="35">
        <v>41809</v>
      </c>
      <c r="G1262" s="42">
        <v>6812</v>
      </c>
      <c r="H1262" s="18">
        <f t="shared" si="20"/>
        <v>0</v>
      </c>
      <c r="I1262" s="621" t="s">
        <v>12</v>
      </c>
    </row>
    <row r="1263" spans="1:9" ht="15.75" x14ac:dyDescent="0.25">
      <c r="A1263" s="327">
        <v>41809</v>
      </c>
      <c r="B1263" s="328" t="s">
        <v>2134</v>
      </c>
      <c r="C1263" s="329" t="s">
        <v>3567</v>
      </c>
      <c r="D1263" s="190" t="s">
        <v>123</v>
      </c>
      <c r="E1263" s="210">
        <v>2473</v>
      </c>
      <c r="F1263" s="241" t="s">
        <v>3763</v>
      </c>
      <c r="G1263" s="42">
        <v>2473</v>
      </c>
      <c r="H1263" s="18">
        <f t="shared" si="20"/>
        <v>0</v>
      </c>
      <c r="I1263" s="621"/>
    </row>
    <row r="1264" spans="1:9" ht="15.75" x14ac:dyDescent="0.25">
      <c r="A1264" s="327">
        <v>41809</v>
      </c>
      <c r="B1264" s="328" t="s">
        <v>2135</v>
      </c>
      <c r="C1264" s="329" t="s">
        <v>3567</v>
      </c>
      <c r="D1264" s="190" t="s">
        <v>3615</v>
      </c>
      <c r="E1264" s="210">
        <v>25653</v>
      </c>
      <c r="F1264" s="35">
        <v>41814</v>
      </c>
      <c r="G1264" s="42">
        <v>25653</v>
      </c>
      <c r="H1264" s="18">
        <f t="shared" si="20"/>
        <v>0</v>
      </c>
      <c r="I1264" s="621" t="s">
        <v>217</v>
      </c>
    </row>
    <row r="1265" spans="1:9" ht="15.75" x14ac:dyDescent="0.25">
      <c r="A1265" s="327">
        <v>41809</v>
      </c>
      <c r="B1265" s="328" t="s">
        <v>2136</v>
      </c>
      <c r="C1265" s="329" t="s">
        <v>3567</v>
      </c>
      <c r="D1265" s="190" t="s">
        <v>3616</v>
      </c>
      <c r="E1265" s="210">
        <v>2940</v>
      </c>
      <c r="F1265" s="35">
        <v>41809</v>
      </c>
      <c r="G1265" s="42">
        <v>2940</v>
      </c>
      <c r="H1265" s="18">
        <f t="shared" si="20"/>
        <v>0</v>
      </c>
      <c r="I1265" s="621"/>
    </row>
    <row r="1266" spans="1:9" ht="15.75" x14ac:dyDescent="0.25">
      <c r="A1266" s="327">
        <v>41809</v>
      </c>
      <c r="B1266" s="328" t="s">
        <v>2137</v>
      </c>
      <c r="C1266" s="329" t="s">
        <v>3567</v>
      </c>
      <c r="D1266" s="190" t="s">
        <v>59</v>
      </c>
      <c r="E1266" s="210">
        <v>17869</v>
      </c>
      <c r="F1266" s="38" t="s">
        <v>3748</v>
      </c>
      <c r="G1266" s="42">
        <v>17869</v>
      </c>
      <c r="H1266" s="18">
        <f t="shared" si="20"/>
        <v>0</v>
      </c>
      <c r="I1266" s="621" t="s">
        <v>21</v>
      </c>
    </row>
    <row r="1267" spans="1:9" ht="15.75" x14ac:dyDescent="0.25">
      <c r="A1267" s="327">
        <v>41809</v>
      </c>
      <c r="B1267" s="328" t="s">
        <v>2138</v>
      </c>
      <c r="C1267" s="329" t="s">
        <v>3567</v>
      </c>
      <c r="D1267" s="190" t="s">
        <v>55</v>
      </c>
      <c r="E1267" s="210">
        <v>6078</v>
      </c>
      <c r="F1267" s="35">
        <v>41809</v>
      </c>
      <c r="G1267" s="42">
        <v>6078</v>
      </c>
      <c r="H1267" s="18">
        <f t="shared" si="20"/>
        <v>0</v>
      </c>
      <c r="I1267" s="621"/>
    </row>
    <row r="1268" spans="1:9" ht="15.75" x14ac:dyDescent="0.25">
      <c r="A1268" s="327">
        <v>41809</v>
      </c>
      <c r="B1268" s="328" t="s">
        <v>2139</v>
      </c>
      <c r="C1268" s="329" t="s">
        <v>3567</v>
      </c>
      <c r="D1268" s="190" t="s">
        <v>50</v>
      </c>
      <c r="E1268" s="210">
        <v>6725</v>
      </c>
      <c r="F1268" s="35">
        <v>41809</v>
      </c>
      <c r="G1268" s="42">
        <v>6725</v>
      </c>
      <c r="H1268" s="18">
        <f t="shared" si="20"/>
        <v>0</v>
      </c>
      <c r="I1268" s="621"/>
    </row>
    <row r="1269" spans="1:9" ht="15.75" x14ac:dyDescent="0.25">
      <c r="A1269" s="327">
        <v>41809</v>
      </c>
      <c r="B1269" s="328" t="s">
        <v>2140</v>
      </c>
      <c r="C1269" s="329" t="s">
        <v>3567</v>
      </c>
      <c r="D1269" s="190" t="s">
        <v>3057</v>
      </c>
      <c r="E1269" s="210">
        <v>8926.5</v>
      </c>
      <c r="F1269" s="45" t="s">
        <v>3617</v>
      </c>
      <c r="G1269" s="42">
        <v>8926.5</v>
      </c>
      <c r="H1269" s="18">
        <f t="shared" si="20"/>
        <v>0</v>
      </c>
      <c r="I1269" s="621" t="s">
        <v>217</v>
      </c>
    </row>
    <row r="1270" spans="1:9" ht="15.75" x14ac:dyDescent="0.25">
      <c r="A1270" s="327">
        <v>41809</v>
      </c>
      <c r="B1270" s="328" t="s">
        <v>2141</v>
      </c>
      <c r="C1270" s="329" t="s">
        <v>3567</v>
      </c>
      <c r="D1270" s="190" t="s">
        <v>66</v>
      </c>
      <c r="E1270" s="210">
        <v>1832.5</v>
      </c>
      <c r="F1270" s="35">
        <v>41809</v>
      </c>
      <c r="G1270" s="42">
        <v>1832.5</v>
      </c>
      <c r="H1270" s="18">
        <f t="shared" si="20"/>
        <v>0</v>
      </c>
      <c r="I1270" s="621" t="s">
        <v>12</v>
      </c>
    </row>
    <row r="1271" spans="1:9" ht="15.75" x14ac:dyDescent="0.25">
      <c r="A1271" s="327">
        <v>41809</v>
      </c>
      <c r="B1271" s="328" t="s">
        <v>2142</v>
      </c>
      <c r="C1271" s="329" t="s">
        <v>3567</v>
      </c>
      <c r="D1271" s="190" t="s">
        <v>66</v>
      </c>
      <c r="E1271" s="210">
        <v>1652.5</v>
      </c>
      <c r="F1271" s="35">
        <v>41809</v>
      </c>
      <c r="G1271" s="42">
        <v>1652.5</v>
      </c>
      <c r="H1271" s="18">
        <f t="shared" si="20"/>
        <v>0</v>
      </c>
      <c r="I1271" s="621" t="s">
        <v>12</v>
      </c>
    </row>
    <row r="1272" spans="1:9" ht="15.75" x14ac:dyDescent="0.25">
      <c r="A1272" s="327">
        <v>41809</v>
      </c>
      <c r="B1272" s="328" t="s">
        <v>2143</v>
      </c>
      <c r="C1272" s="329" t="s">
        <v>3567</v>
      </c>
      <c r="D1272" s="190" t="s">
        <v>74</v>
      </c>
      <c r="E1272" s="210">
        <v>17729</v>
      </c>
      <c r="F1272" s="35">
        <v>41809</v>
      </c>
      <c r="G1272" s="42">
        <v>17729</v>
      </c>
      <c r="H1272" s="18">
        <f t="shared" si="20"/>
        <v>0</v>
      </c>
      <c r="I1272" s="621"/>
    </row>
    <row r="1273" spans="1:9" ht="15.75" x14ac:dyDescent="0.25">
      <c r="A1273" s="327">
        <v>41809</v>
      </c>
      <c r="B1273" s="328" t="s">
        <v>2144</v>
      </c>
      <c r="C1273" s="329" t="s">
        <v>3567</v>
      </c>
      <c r="D1273" s="190" t="s">
        <v>48</v>
      </c>
      <c r="E1273" s="210">
        <v>509</v>
      </c>
      <c r="F1273" s="35">
        <v>41809</v>
      </c>
      <c r="G1273" s="42">
        <v>509</v>
      </c>
      <c r="H1273" s="18">
        <f t="shared" si="20"/>
        <v>0</v>
      </c>
      <c r="I1273" s="621" t="s">
        <v>12</v>
      </c>
    </row>
    <row r="1274" spans="1:9" ht="15.75" x14ac:dyDescent="0.25">
      <c r="A1274" s="327">
        <v>41809</v>
      </c>
      <c r="B1274" s="328" t="s">
        <v>2145</v>
      </c>
      <c r="C1274" s="329" t="s">
        <v>3567</v>
      </c>
      <c r="D1274" s="190" t="s">
        <v>3609</v>
      </c>
      <c r="E1274" s="210">
        <v>1101.5</v>
      </c>
      <c r="F1274" s="35">
        <v>41809</v>
      </c>
      <c r="G1274" s="42">
        <v>1101.5</v>
      </c>
      <c r="H1274" s="18">
        <f t="shared" si="20"/>
        <v>0</v>
      </c>
      <c r="I1274" s="621"/>
    </row>
    <row r="1275" spans="1:9" ht="15.75" x14ac:dyDescent="0.25">
      <c r="A1275" s="327">
        <v>41809</v>
      </c>
      <c r="B1275" s="328" t="s">
        <v>2146</v>
      </c>
      <c r="C1275" s="329" t="s">
        <v>3567</v>
      </c>
      <c r="D1275" s="190" t="s">
        <v>163</v>
      </c>
      <c r="E1275" s="210">
        <v>2101</v>
      </c>
      <c r="F1275" s="35">
        <v>41809</v>
      </c>
      <c r="G1275" s="42">
        <v>2101</v>
      </c>
      <c r="H1275" s="18">
        <f t="shared" si="20"/>
        <v>0</v>
      </c>
      <c r="I1275" s="621"/>
    </row>
    <row r="1276" spans="1:9" ht="15.75" x14ac:dyDescent="0.25">
      <c r="A1276" s="327">
        <v>41809</v>
      </c>
      <c r="B1276" s="328" t="s">
        <v>2147</v>
      </c>
      <c r="C1276" s="329" t="s">
        <v>3567</v>
      </c>
      <c r="D1276" s="190" t="s">
        <v>57</v>
      </c>
      <c r="E1276" s="210">
        <v>1180</v>
      </c>
      <c r="F1276" s="35">
        <v>41809</v>
      </c>
      <c r="G1276" s="42">
        <v>1180</v>
      </c>
      <c r="H1276" s="18">
        <f t="shared" si="20"/>
        <v>0</v>
      </c>
      <c r="I1276" s="621"/>
    </row>
    <row r="1277" spans="1:9" ht="15.75" x14ac:dyDescent="0.25">
      <c r="A1277" s="327">
        <v>41809</v>
      </c>
      <c r="B1277" s="328" t="s">
        <v>2148</v>
      </c>
      <c r="C1277" s="329" t="s">
        <v>3567</v>
      </c>
      <c r="D1277" s="190" t="s">
        <v>29</v>
      </c>
      <c r="E1277" s="210">
        <v>3481.11</v>
      </c>
      <c r="F1277" s="35">
        <v>41809</v>
      </c>
      <c r="G1277" s="42">
        <v>3481.11</v>
      </c>
      <c r="H1277" s="18">
        <f t="shared" si="20"/>
        <v>0</v>
      </c>
      <c r="I1277" s="621" t="s">
        <v>30</v>
      </c>
    </row>
    <row r="1278" spans="1:9" ht="15.75" x14ac:dyDescent="0.25">
      <c r="A1278" s="327">
        <v>41809</v>
      </c>
      <c r="B1278" s="328" t="s">
        <v>2149</v>
      </c>
      <c r="C1278" s="329" t="s">
        <v>3567</v>
      </c>
      <c r="D1278" s="190" t="s">
        <v>34</v>
      </c>
      <c r="E1278" s="210">
        <v>2303</v>
      </c>
      <c r="F1278" s="39" t="s">
        <v>3758</v>
      </c>
      <c r="G1278" s="42">
        <v>2303</v>
      </c>
      <c r="H1278" s="18">
        <f t="shared" si="20"/>
        <v>0</v>
      </c>
      <c r="I1278" s="621" t="s">
        <v>30</v>
      </c>
    </row>
    <row r="1279" spans="1:9" ht="15.75" x14ac:dyDescent="0.25">
      <c r="A1279" s="327">
        <v>41809</v>
      </c>
      <c r="B1279" s="328" t="s">
        <v>2150</v>
      </c>
      <c r="C1279" s="329" t="s">
        <v>3567</v>
      </c>
      <c r="D1279" s="190" t="s">
        <v>111</v>
      </c>
      <c r="E1279" s="210">
        <v>3611</v>
      </c>
      <c r="F1279" s="35">
        <v>41809</v>
      </c>
      <c r="G1279" s="42">
        <v>3611</v>
      </c>
      <c r="H1279" s="18">
        <f t="shared" si="20"/>
        <v>0</v>
      </c>
      <c r="I1279" s="621" t="s">
        <v>12</v>
      </c>
    </row>
    <row r="1280" spans="1:9" ht="15.75" x14ac:dyDescent="0.25">
      <c r="A1280" s="327">
        <v>41809</v>
      </c>
      <c r="B1280" s="328" t="s">
        <v>2151</v>
      </c>
      <c r="C1280" s="329" t="s">
        <v>3567</v>
      </c>
      <c r="D1280" s="190" t="s">
        <v>68</v>
      </c>
      <c r="E1280" s="210">
        <v>1386</v>
      </c>
      <c r="F1280" s="35">
        <v>41810</v>
      </c>
      <c r="G1280" s="42">
        <v>1386</v>
      </c>
      <c r="H1280" s="18">
        <f t="shared" si="20"/>
        <v>0</v>
      </c>
      <c r="I1280" s="621" t="s">
        <v>65</v>
      </c>
    </row>
    <row r="1281" spans="1:9" ht="15.75" x14ac:dyDescent="0.25">
      <c r="A1281" s="327">
        <v>41809</v>
      </c>
      <c r="B1281" s="328" t="s">
        <v>2152</v>
      </c>
      <c r="C1281" s="329" t="s">
        <v>3567</v>
      </c>
      <c r="D1281" s="190" t="s">
        <v>35</v>
      </c>
      <c r="E1281" s="210">
        <v>2646</v>
      </c>
      <c r="F1281" s="35">
        <v>41809</v>
      </c>
      <c r="G1281" s="42">
        <v>2646</v>
      </c>
      <c r="H1281" s="18">
        <f t="shared" si="20"/>
        <v>0</v>
      </c>
      <c r="I1281" s="621" t="s">
        <v>30</v>
      </c>
    </row>
    <row r="1282" spans="1:9" ht="15.75" x14ac:dyDescent="0.25">
      <c r="A1282" s="327">
        <v>41809</v>
      </c>
      <c r="B1282" s="328" t="s">
        <v>2153</v>
      </c>
      <c r="C1282" s="329" t="s">
        <v>3567</v>
      </c>
      <c r="D1282" s="190" t="s">
        <v>371</v>
      </c>
      <c r="E1282" s="210">
        <v>2279</v>
      </c>
      <c r="F1282" s="241" t="s">
        <v>3759</v>
      </c>
      <c r="G1282" s="42">
        <v>2279</v>
      </c>
      <c r="H1282" s="18">
        <f t="shared" si="20"/>
        <v>0</v>
      </c>
      <c r="I1282" s="621" t="s">
        <v>30</v>
      </c>
    </row>
    <row r="1283" spans="1:9" ht="15.75" x14ac:dyDescent="0.25">
      <c r="A1283" s="327">
        <v>41809</v>
      </c>
      <c r="B1283" s="328" t="s">
        <v>2155</v>
      </c>
      <c r="C1283" s="329" t="s">
        <v>3567</v>
      </c>
      <c r="D1283" s="190" t="s">
        <v>74</v>
      </c>
      <c r="E1283" s="210">
        <v>1699</v>
      </c>
      <c r="F1283" s="35">
        <v>41809</v>
      </c>
      <c r="G1283" s="42">
        <v>1699</v>
      </c>
      <c r="H1283" s="18">
        <f t="shared" si="20"/>
        <v>0</v>
      </c>
      <c r="I1283" s="621"/>
    </row>
    <row r="1284" spans="1:9" ht="15.75" x14ac:dyDescent="0.25">
      <c r="A1284" s="327">
        <v>41809</v>
      </c>
      <c r="B1284" s="328" t="s">
        <v>2156</v>
      </c>
      <c r="C1284" s="329" t="s">
        <v>3567</v>
      </c>
      <c r="D1284" s="190" t="s">
        <v>163</v>
      </c>
      <c r="E1284" s="210">
        <v>359</v>
      </c>
      <c r="F1284" s="35">
        <v>41809</v>
      </c>
      <c r="G1284" s="42">
        <v>359</v>
      </c>
      <c r="H1284" s="18">
        <f t="shared" si="20"/>
        <v>0</v>
      </c>
      <c r="I1284" s="621"/>
    </row>
    <row r="1285" spans="1:9" ht="15.75" x14ac:dyDescent="0.25">
      <c r="A1285" s="327">
        <v>41809</v>
      </c>
      <c r="B1285" s="328" t="s">
        <v>2157</v>
      </c>
      <c r="C1285" s="329" t="s">
        <v>3567</v>
      </c>
      <c r="D1285" s="190" t="s">
        <v>1778</v>
      </c>
      <c r="E1285" s="210">
        <v>1414.5</v>
      </c>
      <c r="F1285" s="39" t="s">
        <v>3751</v>
      </c>
      <c r="G1285" s="42">
        <v>1414.5</v>
      </c>
      <c r="H1285" s="18">
        <f t="shared" si="20"/>
        <v>0</v>
      </c>
      <c r="I1285" s="621" t="s">
        <v>30</v>
      </c>
    </row>
    <row r="1286" spans="1:9" ht="15.75" x14ac:dyDescent="0.25">
      <c r="A1286" s="327">
        <v>41809</v>
      </c>
      <c r="B1286" s="328" t="s">
        <v>2159</v>
      </c>
      <c r="C1286" s="329" t="s">
        <v>3567</v>
      </c>
      <c r="D1286" s="190" t="s">
        <v>176</v>
      </c>
      <c r="E1286" s="210">
        <v>1628</v>
      </c>
      <c r="F1286" s="35">
        <v>41809</v>
      </c>
      <c r="G1286" s="42">
        <v>1628</v>
      </c>
      <c r="H1286" s="18">
        <f t="shared" si="20"/>
        <v>0</v>
      </c>
      <c r="I1286" s="621"/>
    </row>
    <row r="1287" spans="1:9" ht="15.75" x14ac:dyDescent="0.25">
      <c r="A1287" s="327">
        <v>41809</v>
      </c>
      <c r="B1287" s="328" t="s">
        <v>2160</v>
      </c>
      <c r="C1287" s="329" t="s">
        <v>3567</v>
      </c>
      <c r="D1287" s="190" t="s">
        <v>124</v>
      </c>
      <c r="E1287" s="210">
        <v>8032.5</v>
      </c>
      <c r="F1287" s="35">
        <v>41809</v>
      </c>
      <c r="G1287" s="42">
        <v>8032.5</v>
      </c>
      <c r="H1287" s="18">
        <f t="shared" ref="H1287:H1350" si="21">E1287-G1287</f>
        <v>0</v>
      </c>
      <c r="I1287" s="621" t="s">
        <v>30</v>
      </c>
    </row>
    <row r="1288" spans="1:9" ht="15.75" x14ac:dyDescent="0.25">
      <c r="A1288" s="327">
        <v>41809</v>
      </c>
      <c r="B1288" s="328" t="s">
        <v>2161</v>
      </c>
      <c r="C1288" s="329" t="s">
        <v>3567</v>
      </c>
      <c r="D1288" s="190" t="s">
        <v>312</v>
      </c>
      <c r="E1288" s="210">
        <v>10805.5</v>
      </c>
      <c r="F1288" s="35">
        <v>41809</v>
      </c>
      <c r="G1288" s="42">
        <v>10805.5</v>
      </c>
      <c r="H1288" s="18">
        <f t="shared" si="21"/>
        <v>0</v>
      </c>
      <c r="I1288" s="621" t="s">
        <v>12</v>
      </c>
    </row>
    <row r="1289" spans="1:9" ht="15.75" x14ac:dyDescent="0.25">
      <c r="A1289" s="327">
        <v>41809</v>
      </c>
      <c r="B1289" s="328" t="s">
        <v>2162</v>
      </c>
      <c r="C1289" s="329" t="s">
        <v>3567</v>
      </c>
      <c r="D1289" s="190" t="s">
        <v>8</v>
      </c>
      <c r="E1289" s="210">
        <v>5379</v>
      </c>
      <c r="F1289" s="35">
        <v>41809</v>
      </c>
      <c r="G1289" s="42">
        <v>5379</v>
      </c>
      <c r="H1289" s="18">
        <f t="shared" si="21"/>
        <v>0</v>
      </c>
      <c r="I1289" s="621"/>
    </row>
    <row r="1290" spans="1:9" ht="15.75" x14ac:dyDescent="0.25">
      <c r="A1290" s="327">
        <v>41809</v>
      </c>
      <c r="B1290" s="328" t="s">
        <v>2163</v>
      </c>
      <c r="C1290" s="329" t="s">
        <v>3567</v>
      </c>
      <c r="D1290" s="190" t="s">
        <v>189</v>
      </c>
      <c r="E1290" s="210">
        <v>5916</v>
      </c>
      <c r="F1290" s="35">
        <v>41809</v>
      </c>
      <c r="G1290" s="42">
        <v>5916</v>
      </c>
      <c r="H1290" s="18">
        <f t="shared" si="21"/>
        <v>0</v>
      </c>
      <c r="I1290" s="621" t="s">
        <v>21</v>
      </c>
    </row>
    <row r="1291" spans="1:9" ht="15.75" x14ac:dyDescent="0.25">
      <c r="A1291" s="327">
        <v>41809</v>
      </c>
      <c r="B1291" s="328" t="s">
        <v>2164</v>
      </c>
      <c r="C1291" s="329" t="s">
        <v>3567</v>
      </c>
      <c r="D1291" s="190" t="s">
        <v>176</v>
      </c>
      <c r="E1291" s="210">
        <v>270</v>
      </c>
      <c r="F1291" s="35">
        <v>41809</v>
      </c>
      <c r="G1291" s="42">
        <v>270</v>
      </c>
      <c r="H1291" s="18">
        <f t="shared" si="21"/>
        <v>0</v>
      </c>
      <c r="I1291" s="621"/>
    </row>
    <row r="1292" spans="1:9" ht="15.75" x14ac:dyDescent="0.25">
      <c r="A1292" s="327">
        <v>41809</v>
      </c>
      <c r="B1292" s="328" t="s">
        <v>2165</v>
      </c>
      <c r="C1292" s="329" t="s">
        <v>3567</v>
      </c>
      <c r="D1292" s="190" t="s">
        <v>130</v>
      </c>
      <c r="E1292" s="210">
        <v>6497</v>
      </c>
      <c r="F1292" s="35">
        <v>41817</v>
      </c>
      <c r="G1292" s="42">
        <v>6497</v>
      </c>
      <c r="H1292" s="18">
        <f t="shared" si="21"/>
        <v>0</v>
      </c>
      <c r="I1292" s="621" t="s">
        <v>21</v>
      </c>
    </row>
    <row r="1293" spans="1:9" ht="15.75" x14ac:dyDescent="0.25">
      <c r="A1293" s="327">
        <v>41809</v>
      </c>
      <c r="B1293" s="328" t="s">
        <v>2166</v>
      </c>
      <c r="C1293" s="329" t="s">
        <v>3567</v>
      </c>
      <c r="D1293" s="190" t="s">
        <v>22</v>
      </c>
      <c r="E1293" s="210">
        <v>2704</v>
      </c>
      <c r="F1293" s="35">
        <v>41809</v>
      </c>
      <c r="G1293" s="42">
        <v>2704</v>
      </c>
      <c r="H1293" s="18">
        <f t="shared" si="21"/>
        <v>0</v>
      </c>
      <c r="I1293" s="621"/>
    </row>
    <row r="1294" spans="1:9" ht="15.75" x14ac:dyDescent="0.25">
      <c r="A1294" s="327">
        <v>41809</v>
      </c>
      <c r="B1294" s="328" t="s">
        <v>2167</v>
      </c>
      <c r="C1294" s="329" t="s">
        <v>3567</v>
      </c>
      <c r="D1294" s="190" t="s">
        <v>137</v>
      </c>
      <c r="E1294" s="210">
        <v>5253</v>
      </c>
      <c r="F1294" s="38" t="s">
        <v>3754</v>
      </c>
      <c r="G1294" s="42">
        <v>5253</v>
      </c>
      <c r="H1294" s="18">
        <f t="shared" si="21"/>
        <v>0</v>
      </c>
      <c r="I1294" s="621" t="s">
        <v>21</v>
      </c>
    </row>
    <row r="1295" spans="1:9" ht="15.75" x14ac:dyDescent="0.25">
      <c r="A1295" s="327">
        <v>41809</v>
      </c>
      <c r="B1295" s="328" t="s">
        <v>2168</v>
      </c>
      <c r="C1295" s="329" t="s">
        <v>3567</v>
      </c>
      <c r="D1295" s="196" t="s">
        <v>3108</v>
      </c>
      <c r="E1295" s="215">
        <v>0</v>
      </c>
      <c r="F1295" s="35"/>
      <c r="G1295" s="42"/>
      <c r="H1295" s="18">
        <f t="shared" si="21"/>
        <v>0</v>
      </c>
      <c r="I1295" s="621"/>
    </row>
    <row r="1296" spans="1:9" ht="15.75" x14ac:dyDescent="0.25">
      <c r="A1296" s="327">
        <v>41809</v>
      </c>
      <c r="B1296" s="328" t="s">
        <v>2170</v>
      </c>
      <c r="C1296" s="329" t="s">
        <v>3567</v>
      </c>
      <c r="D1296" s="190" t="s">
        <v>188</v>
      </c>
      <c r="E1296" s="210">
        <v>3707</v>
      </c>
      <c r="F1296" s="35">
        <v>41809</v>
      </c>
      <c r="G1296" s="42">
        <v>3707</v>
      </c>
      <c r="H1296" s="18">
        <f t="shared" si="21"/>
        <v>0</v>
      </c>
      <c r="I1296" s="621" t="s">
        <v>21</v>
      </c>
    </row>
    <row r="1297" spans="1:10" ht="15.75" x14ac:dyDescent="0.25">
      <c r="A1297" s="327">
        <v>41809</v>
      </c>
      <c r="B1297" s="328" t="s">
        <v>2172</v>
      </c>
      <c r="C1297" s="329" t="s">
        <v>3567</v>
      </c>
      <c r="D1297" s="190" t="s">
        <v>2519</v>
      </c>
      <c r="E1297" s="210">
        <v>1593.3</v>
      </c>
      <c r="F1297" s="35">
        <v>41809</v>
      </c>
      <c r="G1297" s="42">
        <v>1593.3</v>
      </c>
      <c r="H1297" s="18">
        <f t="shared" si="21"/>
        <v>0</v>
      </c>
      <c r="I1297" s="621"/>
    </row>
    <row r="1298" spans="1:10" ht="15.75" x14ac:dyDescent="0.25">
      <c r="A1298" s="330">
        <v>41808</v>
      </c>
      <c r="B1298" s="331" t="s">
        <v>2173</v>
      </c>
      <c r="C1298" s="332" t="s">
        <v>3567</v>
      </c>
      <c r="D1298" s="190" t="s">
        <v>62</v>
      </c>
      <c r="E1298" s="210">
        <v>22513</v>
      </c>
      <c r="F1298" s="35">
        <v>41808</v>
      </c>
      <c r="G1298" s="42">
        <v>22513</v>
      </c>
      <c r="H1298" s="18">
        <f t="shared" si="21"/>
        <v>0</v>
      </c>
      <c r="I1298" s="621"/>
    </row>
    <row r="1299" spans="1:10" ht="15.75" x14ac:dyDescent="0.25">
      <c r="A1299" s="330">
        <v>41808</v>
      </c>
      <c r="B1299" s="331" t="s">
        <v>2174</v>
      </c>
      <c r="C1299" s="332" t="s">
        <v>3567</v>
      </c>
      <c r="D1299" s="190" t="s">
        <v>215</v>
      </c>
      <c r="E1299" s="210">
        <v>3649</v>
      </c>
      <c r="F1299" s="35">
        <v>41808</v>
      </c>
      <c r="G1299" s="42">
        <v>3649</v>
      </c>
      <c r="H1299" s="18">
        <f t="shared" si="21"/>
        <v>0</v>
      </c>
      <c r="I1299" s="621"/>
    </row>
    <row r="1300" spans="1:10" ht="15.75" x14ac:dyDescent="0.25">
      <c r="A1300" s="330">
        <v>41808</v>
      </c>
      <c r="B1300" s="331" t="s">
        <v>2176</v>
      </c>
      <c r="C1300" s="332" t="s">
        <v>3567</v>
      </c>
      <c r="D1300" s="190" t="s">
        <v>260</v>
      </c>
      <c r="E1300" s="210">
        <v>2480</v>
      </c>
      <c r="F1300" s="35">
        <v>41808</v>
      </c>
      <c r="G1300" s="42">
        <v>2480</v>
      </c>
      <c r="H1300" s="18">
        <f t="shared" si="21"/>
        <v>0</v>
      </c>
      <c r="I1300" s="621" t="s">
        <v>27</v>
      </c>
    </row>
    <row r="1301" spans="1:10" ht="15.75" x14ac:dyDescent="0.25">
      <c r="A1301" s="330">
        <v>41808</v>
      </c>
      <c r="B1301" s="331" t="s">
        <v>2177</v>
      </c>
      <c r="C1301" s="332" t="s">
        <v>3567</v>
      </c>
      <c r="D1301" s="190" t="s">
        <v>163</v>
      </c>
      <c r="E1301" s="210">
        <v>833</v>
      </c>
      <c r="F1301" s="35">
        <v>41808</v>
      </c>
      <c r="G1301" s="42">
        <v>833</v>
      </c>
      <c r="H1301" s="18">
        <f t="shared" si="21"/>
        <v>0</v>
      </c>
      <c r="I1301" s="621"/>
    </row>
    <row r="1302" spans="1:10" ht="15.75" x14ac:dyDescent="0.25">
      <c r="A1302" s="330">
        <v>41808</v>
      </c>
      <c r="B1302" s="331" t="s">
        <v>2178</v>
      </c>
      <c r="C1302" s="332" t="s">
        <v>3567</v>
      </c>
      <c r="D1302" s="190" t="s">
        <v>250</v>
      </c>
      <c r="E1302" s="210">
        <v>24064</v>
      </c>
      <c r="F1302" s="35">
        <v>41808</v>
      </c>
      <c r="G1302" s="42">
        <v>24064</v>
      </c>
      <c r="H1302" s="18">
        <f t="shared" si="21"/>
        <v>0</v>
      </c>
      <c r="I1302" s="621" t="s">
        <v>12</v>
      </c>
    </row>
    <row r="1303" spans="1:10" ht="15.75" x14ac:dyDescent="0.25">
      <c r="A1303" s="330">
        <v>41808</v>
      </c>
      <c r="B1303" s="331" t="s">
        <v>2180</v>
      </c>
      <c r="C1303" s="332" t="s">
        <v>3567</v>
      </c>
      <c r="D1303" s="190" t="s">
        <v>576</v>
      </c>
      <c r="E1303" s="210">
        <v>1720</v>
      </c>
      <c r="F1303" s="35">
        <v>41808</v>
      </c>
      <c r="G1303" s="42">
        <v>1720</v>
      </c>
      <c r="H1303" s="18">
        <f t="shared" si="21"/>
        <v>0</v>
      </c>
      <c r="I1303" s="621" t="s">
        <v>27</v>
      </c>
      <c r="J1303" s="67"/>
    </row>
    <row r="1304" spans="1:10" ht="15.75" x14ac:dyDescent="0.25">
      <c r="A1304" s="330">
        <v>41808</v>
      </c>
      <c r="B1304" s="331" t="s">
        <v>2181</v>
      </c>
      <c r="C1304" s="332" t="s">
        <v>3567</v>
      </c>
      <c r="D1304" s="190" t="s">
        <v>35</v>
      </c>
      <c r="E1304" s="210">
        <v>5508</v>
      </c>
      <c r="F1304" s="35">
        <v>41811</v>
      </c>
      <c r="G1304" s="42">
        <v>5508</v>
      </c>
      <c r="H1304" s="18">
        <f t="shared" si="21"/>
        <v>0</v>
      </c>
      <c r="I1304" s="621" t="s">
        <v>12</v>
      </c>
    </row>
    <row r="1305" spans="1:10" ht="15.75" x14ac:dyDescent="0.25">
      <c r="A1305" s="330">
        <v>41808</v>
      </c>
      <c r="B1305" s="331" t="s">
        <v>2182</v>
      </c>
      <c r="C1305" s="332" t="s">
        <v>3567</v>
      </c>
      <c r="D1305" s="190" t="s">
        <v>34</v>
      </c>
      <c r="E1305" s="210">
        <v>2365</v>
      </c>
      <c r="F1305" s="35">
        <v>41808</v>
      </c>
      <c r="G1305" s="42">
        <v>2365</v>
      </c>
      <c r="H1305" s="18">
        <f t="shared" si="21"/>
        <v>0</v>
      </c>
      <c r="I1305" s="621" t="s">
        <v>12</v>
      </c>
    </row>
    <row r="1306" spans="1:10" ht="15.75" x14ac:dyDescent="0.25">
      <c r="A1306" s="330">
        <v>41808</v>
      </c>
      <c r="B1306" s="331" t="s">
        <v>2184</v>
      </c>
      <c r="C1306" s="332" t="s">
        <v>3567</v>
      </c>
      <c r="D1306" s="190" t="s">
        <v>115</v>
      </c>
      <c r="E1306" s="210">
        <v>1663</v>
      </c>
      <c r="F1306" s="35">
        <v>41808</v>
      </c>
      <c r="G1306" s="42">
        <v>1663</v>
      </c>
      <c r="H1306" s="18">
        <f t="shared" si="21"/>
        <v>0</v>
      </c>
      <c r="I1306" s="621"/>
    </row>
    <row r="1307" spans="1:10" ht="15.75" x14ac:dyDescent="0.25">
      <c r="A1307" s="330">
        <v>41808</v>
      </c>
      <c r="B1307" s="331" t="s">
        <v>2185</v>
      </c>
      <c r="C1307" s="332" t="s">
        <v>3567</v>
      </c>
      <c r="D1307" s="190" t="s">
        <v>47</v>
      </c>
      <c r="E1307" s="210">
        <v>3016</v>
      </c>
      <c r="F1307" s="35">
        <v>41808</v>
      </c>
      <c r="G1307" s="42">
        <v>3016</v>
      </c>
      <c r="H1307" s="18">
        <f t="shared" si="21"/>
        <v>0</v>
      </c>
      <c r="I1307" s="621" t="s">
        <v>12</v>
      </c>
    </row>
    <row r="1308" spans="1:10" ht="15.75" x14ac:dyDescent="0.25">
      <c r="A1308" s="330">
        <v>41808</v>
      </c>
      <c r="B1308" s="331" t="s">
        <v>2186</v>
      </c>
      <c r="C1308" s="332" t="s">
        <v>3567</v>
      </c>
      <c r="D1308" s="190" t="s">
        <v>1778</v>
      </c>
      <c r="E1308" s="210">
        <v>1269</v>
      </c>
      <c r="F1308" s="35">
        <v>41808</v>
      </c>
      <c r="G1308" s="42">
        <v>1269</v>
      </c>
      <c r="H1308" s="18">
        <f t="shared" si="21"/>
        <v>0</v>
      </c>
      <c r="I1308" s="621" t="s">
        <v>12</v>
      </c>
    </row>
    <row r="1309" spans="1:10" ht="15.75" x14ac:dyDescent="0.25">
      <c r="A1309" s="330">
        <v>41808</v>
      </c>
      <c r="B1309" s="331" t="s">
        <v>2187</v>
      </c>
      <c r="C1309" s="332" t="s">
        <v>3567</v>
      </c>
      <c r="D1309" s="190" t="s">
        <v>57</v>
      </c>
      <c r="E1309" s="210">
        <v>915</v>
      </c>
      <c r="F1309" s="35">
        <v>41808</v>
      </c>
      <c r="G1309" s="42">
        <v>915</v>
      </c>
      <c r="H1309" s="18">
        <f t="shared" si="21"/>
        <v>0</v>
      </c>
      <c r="I1309" s="621" t="s">
        <v>12</v>
      </c>
    </row>
    <row r="1310" spans="1:10" ht="15.75" x14ac:dyDescent="0.25">
      <c r="A1310" s="330">
        <v>41808</v>
      </c>
      <c r="B1310" s="331" t="s">
        <v>2188</v>
      </c>
      <c r="C1310" s="332" t="s">
        <v>3567</v>
      </c>
      <c r="D1310" s="190" t="s">
        <v>3405</v>
      </c>
      <c r="E1310" s="210">
        <v>5085</v>
      </c>
      <c r="F1310" s="45" t="s">
        <v>3618</v>
      </c>
      <c r="G1310" s="42">
        <v>5085</v>
      </c>
      <c r="H1310" s="18">
        <f t="shared" si="21"/>
        <v>0</v>
      </c>
      <c r="I1310" s="621" t="s">
        <v>3466</v>
      </c>
    </row>
    <row r="1311" spans="1:10" ht="15.75" x14ac:dyDescent="0.25">
      <c r="A1311" s="330">
        <v>41808</v>
      </c>
      <c r="B1311" s="331" t="s">
        <v>2189</v>
      </c>
      <c r="C1311" s="332" t="s">
        <v>3567</v>
      </c>
      <c r="D1311" s="190" t="s">
        <v>304</v>
      </c>
      <c r="E1311" s="210">
        <v>14432</v>
      </c>
      <c r="F1311" s="35">
        <v>41808</v>
      </c>
      <c r="G1311" s="42">
        <v>14432</v>
      </c>
      <c r="H1311" s="18">
        <f t="shared" si="21"/>
        <v>0</v>
      </c>
      <c r="I1311" s="621" t="s">
        <v>3466</v>
      </c>
    </row>
    <row r="1312" spans="1:10" ht="15.75" x14ac:dyDescent="0.25">
      <c r="A1312" s="330">
        <v>41808</v>
      </c>
      <c r="B1312" s="331" t="s">
        <v>2190</v>
      </c>
      <c r="C1312" s="332" t="s">
        <v>3567</v>
      </c>
      <c r="D1312" s="190" t="s">
        <v>41</v>
      </c>
      <c r="E1312" s="210">
        <v>3084</v>
      </c>
      <c r="F1312" s="35">
        <v>41809</v>
      </c>
      <c r="G1312" s="42">
        <v>3084</v>
      </c>
      <c r="H1312" s="18">
        <f t="shared" si="21"/>
        <v>0</v>
      </c>
      <c r="I1312" s="621" t="s">
        <v>12</v>
      </c>
    </row>
    <row r="1313" spans="1:9" ht="15.75" x14ac:dyDescent="0.25">
      <c r="A1313" s="330">
        <v>41808</v>
      </c>
      <c r="B1313" s="331" t="s">
        <v>2191</v>
      </c>
      <c r="C1313" s="332" t="s">
        <v>3567</v>
      </c>
      <c r="D1313" s="190" t="s">
        <v>2409</v>
      </c>
      <c r="E1313" s="210">
        <v>1752</v>
      </c>
      <c r="F1313" s="38" t="s">
        <v>3738</v>
      </c>
      <c r="G1313" s="42">
        <v>1752</v>
      </c>
      <c r="H1313" s="18">
        <f t="shared" si="21"/>
        <v>0</v>
      </c>
      <c r="I1313" s="621" t="s">
        <v>12</v>
      </c>
    </row>
    <row r="1314" spans="1:9" ht="15.75" x14ac:dyDescent="0.25">
      <c r="A1314" s="330">
        <v>41808</v>
      </c>
      <c r="B1314" s="331" t="s">
        <v>2192</v>
      </c>
      <c r="C1314" s="332" t="s">
        <v>3567</v>
      </c>
      <c r="D1314" s="190" t="s">
        <v>183</v>
      </c>
      <c r="E1314" s="210">
        <v>5317</v>
      </c>
      <c r="F1314" s="35">
        <v>41808</v>
      </c>
      <c r="G1314" s="42">
        <v>5317</v>
      </c>
      <c r="H1314" s="18">
        <f t="shared" si="21"/>
        <v>0</v>
      </c>
      <c r="I1314" s="621" t="s">
        <v>12</v>
      </c>
    </row>
    <row r="1315" spans="1:9" ht="15.75" x14ac:dyDescent="0.25">
      <c r="A1315" s="330">
        <v>41808</v>
      </c>
      <c r="B1315" s="331" t="s">
        <v>2193</v>
      </c>
      <c r="C1315" s="332" t="s">
        <v>3567</v>
      </c>
      <c r="D1315" s="190" t="s">
        <v>287</v>
      </c>
      <c r="E1315" s="210">
        <v>1841</v>
      </c>
      <c r="F1315" s="35">
        <v>41808</v>
      </c>
      <c r="G1315" s="42">
        <v>1841</v>
      </c>
      <c r="H1315" s="18">
        <f t="shared" si="21"/>
        <v>0</v>
      </c>
      <c r="I1315" s="621" t="s">
        <v>12</v>
      </c>
    </row>
    <row r="1316" spans="1:9" ht="15.75" x14ac:dyDescent="0.25">
      <c r="A1316" s="330">
        <v>41808</v>
      </c>
      <c r="B1316" s="331" t="s">
        <v>2194</v>
      </c>
      <c r="C1316" s="332" t="s">
        <v>3567</v>
      </c>
      <c r="D1316" s="190" t="s">
        <v>111</v>
      </c>
      <c r="E1316" s="210">
        <v>4753</v>
      </c>
      <c r="F1316" s="35">
        <v>41808</v>
      </c>
      <c r="G1316" s="42">
        <v>4753</v>
      </c>
      <c r="H1316" s="18">
        <f t="shared" si="21"/>
        <v>0</v>
      </c>
      <c r="I1316" s="621" t="s">
        <v>27</v>
      </c>
    </row>
    <row r="1317" spans="1:9" ht="15.75" x14ac:dyDescent="0.25">
      <c r="A1317" s="330">
        <v>41808</v>
      </c>
      <c r="B1317" s="331" t="s">
        <v>2195</v>
      </c>
      <c r="C1317" s="332" t="s">
        <v>3567</v>
      </c>
      <c r="D1317" s="190" t="s">
        <v>188</v>
      </c>
      <c r="E1317" s="210">
        <v>4191</v>
      </c>
      <c r="F1317" s="35">
        <v>41817</v>
      </c>
      <c r="G1317" s="42">
        <v>4191</v>
      </c>
      <c r="H1317" s="18">
        <f t="shared" si="21"/>
        <v>0</v>
      </c>
      <c r="I1317" s="621" t="s">
        <v>3166</v>
      </c>
    </row>
    <row r="1318" spans="1:9" ht="15.75" x14ac:dyDescent="0.25">
      <c r="A1318" s="330">
        <v>41808</v>
      </c>
      <c r="B1318" s="331" t="s">
        <v>2197</v>
      </c>
      <c r="C1318" s="332" t="s">
        <v>3567</v>
      </c>
      <c r="D1318" s="190" t="s">
        <v>130</v>
      </c>
      <c r="E1318" s="210">
        <v>6258</v>
      </c>
      <c r="F1318" s="35">
        <v>41817</v>
      </c>
      <c r="G1318" s="42">
        <v>6258</v>
      </c>
      <c r="H1318" s="18">
        <f t="shared" si="21"/>
        <v>0</v>
      </c>
      <c r="I1318" s="621" t="s">
        <v>3166</v>
      </c>
    </row>
    <row r="1319" spans="1:9" ht="15.75" x14ac:dyDescent="0.25">
      <c r="A1319" s="330">
        <v>41808</v>
      </c>
      <c r="B1319" s="331" t="s">
        <v>2199</v>
      </c>
      <c r="C1319" s="332" t="s">
        <v>3567</v>
      </c>
      <c r="D1319" s="190" t="s">
        <v>769</v>
      </c>
      <c r="E1319" s="210">
        <v>5053.5</v>
      </c>
      <c r="F1319" s="35">
        <v>41808</v>
      </c>
      <c r="G1319" s="42">
        <v>5053.5</v>
      </c>
      <c r="H1319" s="18">
        <f t="shared" si="21"/>
        <v>0</v>
      </c>
      <c r="I1319" s="621"/>
    </row>
    <row r="1320" spans="1:9" ht="15.75" x14ac:dyDescent="0.25">
      <c r="A1320" s="330">
        <v>41808</v>
      </c>
      <c r="B1320" s="331" t="s">
        <v>2200</v>
      </c>
      <c r="C1320" s="332" t="s">
        <v>3567</v>
      </c>
      <c r="D1320" s="190" t="s">
        <v>130</v>
      </c>
      <c r="E1320" s="210">
        <v>9028</v>
      </c>
      <c r="F1320" s="35">
        <v>41817</v>
      </c>
      <c r="G1320" s="42">
        <v>9028</v>
      </c>
      <c r="H1320" s="18">
        <f t="shared" si="21"/>
        <v>0</v>
      </c>
      <c r="I1320" s="621" t="s">
        <v>21</v>
      </c>
    </row>
    <row r="1321" spans="1:9" ht="15.75" x14ac:dyDescent="0.25">
      <c r="A1321" s="330">
        <v>41808</v>
      </c>
      <c r="B1321" s="331" t="s">
        <v>2201</v>
      </c>
      <c r="C1321" s="332" t="s">
        <v>3567</v>
      </c>
      <c r="D1321" s="190" t="s">
        <v>769</v>
      </c>
      <c r="E1321" s="210">
        <v>270</v>
      </c>
      <c r="F1321" s="35">
        <v>41808</v>
      </c>
      <c r="G1321" s="42">
        <v>270</v>
      </c>
      <c r="H1321" s="18">
        <f t="shared" si="21"/>
        <v>0</v>
      </c>
      <c r="I1321" s="621"/>
    </row>
    <row r="1322" spans="1:9" ht="15.75" x14ac:dyDescent="0.25">
      <c r="A1322" s="330">
        <v>41808</v>
      </c>
      <c r="B1322" s="331" t="s">
        <v>2203</v>
      </c>
      <c r="C1322" s="332" t="s">
        <v>3567</v>
      </c>
      <c r="D1322" s="190" t="s">
        <v>188</v>
      </c>
      <c r="E1322" s="210">
        <v>5478</v>
      </c>
      <c r="F1322" s="35">
        <v>41809</v>
      </c>
      <c r="G1322" s="42">
        <v>5478</v>
      </c>
      <c r="H1322" s="18">
        <f t="shared" si="21"/>
        <v>0</v>
      </c>
      <c r="I1322" s="621" t="s">
        <v>21</v>
      </c>
    </row>
    <row r="1323" spans="1:9" ht="15.75" x14ac:dyDescent="0.25">
      <c r="A1323" s="330">
        <v>41808</v>
      </c>
      <c r="B1323" s="331" t="s">
        <v>2205</v>
      </c>
      <c r="C1323" s="332" t="s">
        <v>3567</v>
      </c>
      <c r="D1323" s="190" t="s">
        <v>60</v>
      </c>
      <c r="E1323" s="210">
        <v>5906.7</v>
      </c>
      <c r="F1323" s="38" t="s">
        <v>3619</v>
      </c>
      <c r="G1323" s="42">
        <v>5906.7</v>
      </c>
      <c r="H1323" s="18">
        <f t="shared" si="21"/>
        <v>0</v>
      </c>
      <c r="I1323" s="621"/>
    </row>
    <row r="1324" spans="1:9" ht="15.75" x14ac:dyDescent="0.25">
      <c r="A1324" s="330">
        <v>41808</v>
      </c>
      <c r="B1324" s="331" t="s">
        <v>2206</v>
      </c>
      <c r="C1324" s="332" t="s">
        <v>3567</v>
      </c>
      <c r="D1324" s="190" t="s">
        <v>8</v>
      </c>
      <c r="E1324" s="210">
        <v>499.5</v>
      </c>
      <c r="F1324" s="35">
        <v>41808</v>
      </c>
      <c r="G1324" s="42">
        <v>499.5</v>
      </c>
      <c r="H1324" s="18">
        <f t="shared" si="21"/>
        <v>0</v>
      </c>
      <c r="I1324" s="621"/>
    </row>
    <row r="1325" spans="1:9" ht="15.75" x14ac:dyDescent="0.25">
      <c r="A1325" s="330">
        <v>41808</v>
      </c>
      <c r="B1325" s="331" t="s">
        <v>2207</v>
      </c>
      <c r="C1325" s="332" t="s">
        <v>3567</v>
      </c>
      <c r="D1325" s="190" t="s">
        <v>78</v>
      </c>
      <c r="E1325" s="210">
        <v>2797.5</v>
      </c>
      <c r="F1325" s="35">
        <v>41809</v>
      </c>
      <c r="G1325" s="42">
        <v>2797.5</v>
      </c>
      <c r="H1325" s="18">
        <f t="shared" si="21"/>
        <v>0</v>
      </c>
      <c r="I1325" s="621" t="s">
        <v>3128</v>
      </c>
    </row>
    <row r="1326" spans="1:9" ht="15.75" x14ac:dyDescent="0.25">
      <c r="A1326" s="330">
        <v>41808</v>
      </c>
      <c r="B1326" s="331" t="s">
        <v>2208</v>
      </c>
      <c r="C1326" s="332" t="s">
        <v>3567</v>
      </c>
      <c r="D1326" s="190" t="s">
        <v>99</v>
      </c>
      <c r="E1326" s="210">
        <v>10604</v>
      </c>
      <c r="F1326" s="35">
        <v>41809</v>
      </c>
      <c r="G1326" s="42">
        <v>10604</v>
      </c>
      <c r="H1326" s="18">
        <f t="shared" si="21"/>
        <v>0</v>
      </c>
      <c r="I1326" s="621" t="s">
        <v>2847</v>
      </c>
    </row>
    <row r="1327" spans="1:9" ht="15.75" x14ac:dyDescent="0.25">
      <c r="A1327" s="330">
        <v>41808</v>
      </c>
      <c r="B1327" s="331" t="s">
        <v>2209</v>
      </c>
      <c r="C1327" s="332" t="s">
        <v>3567</v>
      </c>
      <c r="D1327" s="190" t="s">
        <v>330</v>
      </c>
      <c r="E1327" s="210">
        <v>4788</v>
      </c>
      <c r="F1327" s="35">
        <v>41809</v>
      </c>
      <c r="G1327" s="42">
        <v>4788</v>
      </c>
      <c r="H1327" s="18">
        <f t="shared" si="21"/>
        <v>0</v>
      </c>
      <c r="I1327" s="621" t="s">
        <v>217</v>
      </c>
    </row>
    <row r="1328" spans="1:9" ht="15.75" x14ac:dyDescent="0.25">
      <c r="A1328" s="330">
        <v>41808</v>
      </c>
      <c r="B1328" s="331" t="s">
        <v>2210</v>
      </c>
      <c r="C1328" s="332" t="s">
        <v>3567</v>
      </c>
      <c r="D1328" s="190" t="s">
        <v>910</v>
      </c>
      <c r="E1328" s="210">
        <v>10124</v>
      </c>
      <c r="F1328" s="35">
        <v>41808</v>
      </c>
      <c r="G1328" s="42">
        <v>10124</v>
      </c>
      <c r="H1328" s="18">
        <f t="shared" si="21"/>
        <v>0</v>
      </c>
      <c r="I1328" s="621"/>
    </row>
    <row r="1329" spans="1:9" ht="15.75" x14ac:dyDescent="0.25">
      <c r="A1329" s="330">
        <v>41808</v>
      </c>
      <c r="B1329" s="331" t="s">
        <v>2211</v>
      </c>
      <c r="C1329" s="332" t="s">
        <v>3567</v>
      </c>
      <c r="D1329" s="190" t="s">
        <v>233</v>
      </c>
      <c r="E1329" s="210">
        <v>1010</v>
      </c>
      <c r="F1329" s="35">
        <v>41809</v>
      </c>
      <c r="G1329" s="42">
        <v>1010</v>
      </c>
      <c r="H1329" s="18">
        <f t="shared" si="21"/>
        <v>0</v>
      </c>
      <c r="I1329" s="621" t="s">
        <v>217</v>
      </c>
    </row>
    <row r="1330" spans="1:9" ht="15.75" x14ac:dyDescent="0.25">
      <c r="A1330" s="330">
        <v>41808</v>
      </c>
      <c r="B1330" s="331" t="s">
        <v>2212</v>
      </c>
      <c r="C1330" s="332" t="s">
        <v>3567</v>
      </c>
      <c r="D1330" s="190" t="s">
        <v>299</v>
      </c>
      <c r="E1330" s="210">
        <v>4993</v>
      </c>
      <c r="F1330" s="35">
        <v>41808</v>
      </c>
      <c r="G1330" s="42">
        <v>4993</v>
      </c>
      <c r="H1330" s="18">
        <f t="shared" si="21"/>
        <v>0</v>
      </c>
      <c r="I1330" s="621"/>
    </row>
    <row r="1331" spans="1:9" ht="15.75" x14ac:dyDescent="0.25">
      <c r="A1331" s="330">
        <v>41808</v>
      </c>
      <c r="B1331" s="331" t="s">
        <v>2213</v>
      </c>
      <c r="C1331" s="332" t="s">
        <v>3567</v>
      </c>
      <c r="D1331" s="190" t="s">
        <v>502</v>
      </c>
      <c r="E1331" s="210">
        <v>3035</v>
      </c>
      <c r="F1331" s="35">
        <v>41809</v>
      </c>
      <c r="G1331" s="42">
        <v>3035</v>
      </c>
      <c r="H1331" s="18">
        <f t="shared" si="21"/>
        <v>0</v>
      </c>
      <c r="I1331" s="621"/>
    </row>
    <row r="1332" spans="1:9" ht="15.75" x14ac:dyDescent="0.25">
      <c r="A1332" s="330">
        <v>41808</v>
      </c>
      <c r="B1332" s="331" t="s">
        <v>2214</v>
      </c>
      <c r="C1332" s="332" t="s">
        <v>3567</v>
      </c>
      <c r="D1332" s="190" t="s">
        <v>106</v>
      </c>
      <c r="E1332" s="210">
        <v>1564.5</v>
      </c>
      <c r="F1332" s="35">
        <v>41812</v>
      </c>
      <c r="G1332" s="42">
        <v>1564.5</v>
      </c>
      <c r="H1332" s="18">
        <f t="shared" si="21"/>
        <v>0</v>
      </c>
      <c r="I1332" s="621"/>
    </row>
    <row r="1333" spans="1:9" ht="15.75" x14ac:dyDescent="0.25">
      <c r="A1333" s="330">
        <v>41808</v>
      </c>
      <c r="B1333" s="331" t="s">
        <v>2215</v>
      </c>
      <c r="C1333" s="332" t="s">
        <v>3567</v>
      </c>
      <c r="D1333" s="190" t="s">
        <v>51</v>
      </c>
      <c r="E1333" s="210">
        <v>2100</v>
      </c>
      <c r="F1333" s="35">
        <v>41808</v>
      </c>
      <c r="G1333" s="42">
        <v>2100</v>
      </c>
      <c r="H1333" s="18">
        <f t="shared" si="21"/>
        <v>0</v>
      </c>
      <c r="I1333" s="621" t="s">
        <v>21</v>
      </c>
    </row>
    <row r="1334" spans="1:9" ht="34.5" x14ac:dyDescent="0.25">
      <c r="A1334" s="330">
        <v>41808</v>
      </c>
      <c r="B1334" s="331" t="s">
        <v>2216</v>
      </c>
      <c r="C1334" s="332" t="s">
        <v>3567</v>
      </c>
      <c r="D1334" s="190" t="s">
        <v>508</v>
      </c>
      <c r="E1334" s="210">
        <v>48037.5</v>
      </c>
      <c r="F1334" s="321" t="s">
        <v>3742</v>
      </c>
      <c r="G1334" s="42">
        <v>48037.5</v>
      </c>
      <c r="H1334" s="18">
        <f t="shared" si="21"/>
        <v>0</v>
      </c>
      <c r="I1334" s="621"/>
    </row>
    <row r="1335" spans="1:9" ht="15.75" x14ac:dyDescent="0.25">
      <c r="A1335" s="330">
        <v>41808</v>
      </c>
      <c r="B1335" s="331" t="s">
        <v>2217</v>
      </c>
      <c r="C1335" s="332" t="s">
        <v>3567</v>
      </c>
      <c r="D1335" s="190" t="s">
        <v>136</v>
      </c>
      <c r="E1335" s="210">
        <v>556</v>
      </c>
      <c r="F1335" s="35">
        <v>41808</v>
      </c>
      <c r="G1335" s="42">
        <v>556</v>
      </c>
      <c r="H1335" s="18">
        <f t="shared" si="21"/>
        <v>0</v>
      </c>
      <c r="I1335" s="621"/>
    </row>
    <row r="1336" spans="1:9" ht="15.75" x14ac:dyDescent="0.25">
      <c r="A1336" s="330">
        <v>41808</v>
      </c>
      <c r="B1336" s="331" t="s">
        <v>2218</v>
      </c>
      <c r="C1336" s="332" t="s">
        <v>3567</v>
      </c>
      <c r="D1336" s="190" t="s">
        <v>16</v>
      </c>
      <c r="E1336" s="210">
        <v>210567</v>
      </c>
      <c r="F1336" s="35">
        <v>41816</v>
      </c>
      <c r="G1336" s="42">
        <v>210567</v>
      </c>
      <c r="H1336" s="18">
        <f t="shared" si="21"/>
        <v>0</v>
      </c>
      <c r="I1336" s="621"/>
    </row>
    <row r="1337" spans="1:9" ht="15.75" x14ac:dyDescent="0.25">
      <c r="A1337" s="330">
        <v>41808</v>
      </c>
      <c r="B1337" s="331" t="s">
        <v>2221</v>
      </c>
      <c r="C1337" s="332" t="s">
        <v>3567</v>
      </c>
      <c r="D1337" s="190" t="s">
        <v>2956</v>
      </c>
      <c r="E1337" s="210">
        <v>39321</v>
      </c>
      <c r="F1337" s="35">
        <v>41808</v>
      </c>
      <c r="G1337" s="42">
        <v>39321</v>
      </c>
      <c r="H1337" s="18">
        <f t="shared" si="21"/>
        <v>0</v>
      </c>
      <c r="I1337" s="621" t="s">
        <v>30</v>
      </c>
    </row>
    <row r="1338" spans="1:9" ht="15.75" x14ac:dyDescent="0.25">
      <c r="A1338" s="330">
        <v>41808</v>
      </c>
      <c r="B1338" s="331" t="s">
        <v>2223</v>
      </c>
      <c r="C1338" s="332" t="s">
        <v>3567</v>
      </c>
      <c r="D1338" s="190" t="s">
        <v>3620</v>
      </c>
      <c r="E1338" s="210">
        <v>2782</v>
      </c>
      <c r="F1338" s="35">
        <v>41808</v>
      </c>
      <c r="G1338" s="42">
        <v>2782</v>
      </c>
      <c r="H1338" s="18">
        <f t="shared" si="21"/>
        <v>0</v>
      </c>
      <c r="I1338" s="621" t="s">
        <v>30</v>
      </c>
    </row>
    <row r="1339" spans="1:9" ht="15.75" x14ac:dyDescent="0.25">
      <c r="A1339" s="330">
        <v>41808</v>
      </c>
      <c r="B1339" s="331" t="s">
        <v>2224</v>
      </c>
      <c r="C1339" s="332" t="s">
        <v>3567</v>
      </c>
      <c r="D1339" s="190" t="s">
        <v>28</v>
      </c>
      <c r="E1339" s="210">
        <v>8491</v>
      </c>
      <c r="F1339" s="35">
        <v>41808</v>
      </c>
      <c r="G1339" s="42">
        <v>8491</v>
      </c>
      <c r="H1339" s="18">
        <f t="shared" si="21"/>
        <v>0</v>
      </c>
      <c r="I1339" s="621"/>
    </row>
    <row r="1340" spans="1:9" ht="15.75" x14ac:dyDescent="0.25">
      <c r="A1340" s="330">
        <v>41808</v>
      </c>
      <c r="B1340" s="331" t="s">
        <v>2226</v>
      </c>
      <c r="C1340" s="332" t="s">
        <v>3567</v>
      </c>
      <c r="D1340" s="196" t="s">
        <v>3108</v>
      </c>
      <c r="E1340" s="215">
        <v>0</v>
      </c>
      <c r="F1340" s="35"/>
      <c r="G1340" s="42"/>
      <c r="H1340" s="18">
        <f t="shared" si="21"/>
        <v>0</v>
      </c>
      <c r="I1340" s="621" t="s">
        <v>512</v>
      </c>
    </row>
    <row r="1341" spans="1:9" ht="15.75" x14ac:dyDescent="0.25">
      <c r="A1341" s="330">
        <v>41808</v>
      </c>
      <c r="B1341" s="331" t="s">
        <v>2227</v>
      </c>
      <c r="C1341" s="332" t="s">
        <v>3567</v>
      </c>
      <c r="D1341" s="190" t="s">
        <v>3476</v>
      </c>
      <c r="E1341" s="210">
        <v>1856</v>
      </c>
      <c r="F1341" s="35">
        <v>41808</v>
      </c>
      <c r="G1341" s="42">
        <v>1856</v>
      </c>
      <c r="H1341" s="18">
        <f t="shared" si="21"/>
        <v>0</v>
      </c>
      <c r="I1341" s="621"/>
    </row>
    <row r="1342" spans="1:9" ht="15.75" x14ac:dyDescent="0.25">
      <c r="A1342" s="330">
        <v>41808</v>
      </c>
      <c r="B1342" s="331" t="s">
        <v>2228</v>
      </c>
      <c r="C1342" s="332" t="s">
        <v>3567</v>
      </c>
      <c r="D1342" s="190" t="s">
        <v>11</v>
      </c>
      <c r="E1342" s="210">
        <v>41690</v>
      </c>
      <c r="F1342" s="38">
        <v>41829</v>
      </c>
      <c r="G1342" s="219">
        <v>41690</v>
      </c>
      <c r="H1342" s="18">
        <f t="shared" si="21"/>
        <v>0</v>
      </c>
      <c r="I1342" s="621" t="s">
        <v>65</v>
      </c>
    </row>
    <row r="1343" spans="1:9" ht="15.75" x14ac:dyDescent="0.25">
      <c r="A1343" s="330">
        <v>41808</v>
      </c>
      <c r="B1343" s="331" t="s">
        <v>2229</v>
      </c>
      <c r="C1343" s="332" t="s">
        <v>3567</v>
      </c>
      <c r="D1343" s="190" t="s">
        <v>89</v>
      </c>
      <c r="E1343" s="210">
        <v>16230</v>
      </c>
      <c r="F1343" s="35">
        <v>41809</v>
      </c>
      <c r="G1343" s="42">
        <v>16230</v>
      </c>
      <c r="H1343" s="18">
        <f t="shared" si="21"/>
        <v>0</v>
      </c>
      <c r="I1343" s="621" t="s">
        <v>21</v>
      </c>
    </row>
    <row r="1344" spans="1:9" ht="15.75" x14ac:dyDescent="0.25">
      <c r="A1344" s="330">
        <v>41808</v>
      </c>
      <c r="B1344" s="331" t="s">
        <v>2230</v>
      </c>
      <c r="C1344" s="332" t="s">
        <v>3567</v>
      </c>
      <c r="D1344" s="190" t="s">
        <v>47</v>
      </c>
      <c r="E1344" s="210">
        <v>3599</v>
      </c>
      <c r="F1344" s="35">
        <v>41809</v>
      </c>
      <c r="G1344" s="42">
        <v>3599</v>
      </c>
      <c r="H1344" s="18">
        <f t="shared" si="21"/>
        <v>0</v>
      </c>
      <c r="I1344" s="621"/>
    </row>
    <row r="1345" spans="1:9" ht="15.75" x14ac:dyDescent="0.25">
      <c r="A1345" s="330">
        <v>41808</v>
      </c>
      <c r="B1345" s="331" t="s">
        <v>2231</v>
      </c>
      <c r="C1345" s="332" t="s">
        <v>3567</v>
      </c>
      <c r="D1345" s="190" t="s">
        <v>137</v>
      </c>
      <c r="E1345" s="210">
        <v>6519</v>
      </c>
      <c r="F1345" s="39" t="s">
        <v>3744</v>
      </c>
      <c r="G1345" s="42">
        <v>6519</v>
      </c>
      <c r="H1345" s="18">
        <f t="shared" si="21"/>
        <v>0</v>
      </c>
      <c r="I1345" s="621"/>
    </row>
    <row r="1346" spans="1:9" ht="15.75" x14ac:dyDescent="0.25">
      <c r="A1346" s="330">
        <v>41808</v>
      </c>
      <c r="B1346" s="331" t="s">
        <v>2232</v>
      </c>
      <c r="C1346" s="332" t="s">
        <v>3567</v>
      </c>
      <c r="D1346" s="190" t="s">
        <v>152</v>
      </c>
      <c r="E1346" s="210">
        <v>5844</v>
      </c>
      <c r="F1346" s="35">
        <v>41808</v>
      </c>
      <c r="G1346" s="42">
        <v>5844</v>
      </c>
      <c r="H1346" s="18">
        <f t="shared" si="21"/>
        <v>0</v>
      </c>
      <c r="I1346" s="621"/>
    </row>
    <row r="1347" spans="1:9" ht="15.75" x14ac:dyDescent="0.25">
      <c r="A1347" s="327">
        <v>41809</v>
      </c>
      <c r="B1347" s="328" t="s">
        <v>2233</v>
      </c>
      <c r="C1347" s="329" t="s">
        <v>3567</v>
      </c>
      <c r="D1347" s="190" t="s">
        <v>14</v>
      </c>
      <c r="E1347" s="210">
        <v>5664</v>
      </c>
      <c r="F1347" s="35">
        <v>41809</v>
      </c>
      <c r="G1347" s="42">
        <v>5664</v>
      </c>
      <c r="H1347" s="18">
        <f t="shared" si="21"/>
        <v>0</v>
      </c>
      <c r="I1347" s="621" t="s">
        <v>27</v>
      </c>
    </row>
    <row r="1348" spans="1:9" ht="15.75" x14ac:dyDescent="0.25">
      <c r="A1348" s="192"/>
      <c r="B1348" s="306" t="s">
        <v>2234</v>
      </c>
      <c r="C1348" s="307" t="s">
        <v>3567</v>
      </c>
      <c r="D1348" s="190" t="s">
        <v>41</v>
      </c>
      <c r="E1348" s="210">
        <v>21319.200000000001</v>
      </c>
      <c r="F1348" s="35">
        <v>41809</v>
      </c>
      <c r="G1348" s="42">
        <v>21319.200000000001</v>
      </c>
      <c r="H1348" s="18">
        <f t="shared" si="21"/>
        <v>0</v>
      </c>
      <c r="I1348" s="621"/>
    </row>
    <row r="1349" spans="1:9" ht="15.75" x14ac:dyDescent="0.25">
      <c r="A1349" s="192"/>
      <c r="B1349" s="306" t="s">
        <v>2235</v>
      </c>
      <c r="C1349" s="307" t="s">
        <v>3567</v>
      </c>
      <c r="D1349" s="190" t="s">
        <v>149</v>
      </c>
      <c r="E1349" s="210">
        <v>22500</v>
      </c>
      <c r="F1349" s="45" t="s">
        <v>3621</v>
      </c>
      <c r="G1349" s="42">
        <v>22500</v>
      </c>
      <c r="H1349" s="18">
        <f t="shared" si="21"/>
        <v>0</v>
      </c>
      <c r="I1349" s="621" t="s">
        <v>27</v>
      </c>
    </row>
    <row r="1350" spans="1:9" ht="15.75" x14ac:dyDescent="0.25">
      <c r="A1350" s="192"/>
      <c r="B1350" s="306" t="s">
        <v>2236</v>
      </c>
      <c r="C1350" s="307" t="s">
        <v>3567</v>
      </c>
      <c r="D1350" s="190" t="s">
        <v>51</v>
      </c>
      <c r="E1350" s="210">
        <v>1378</v>
      </c>
      <c r="F1350" s="35">
        <v>41809</v>
      </c>
      <c r="G1350" s="42">
        <v>1378</v>
      </c>
      <c r="H1350" s="18">
        <f t="shared" si="21"/>
        <v>0</v>
      </c>
      <c r="I1350" s="621"/>
    </row>
    <row r="1351" spans="1:9" ht="15.75" x14ac:dyDescent="0.25">
      <c r="A1351" s="192"/>
      <c r="B1351" s="306" t="s">
        <v>2238</v>
      </c>
      <c r="C1351" s="307" t="s">
        <v>3567</v>
      </c>
      <c r="D1351" s="190" t="s">
        <v>3610</v>
      </c>
      <c r="E1351" s="210">
        <v>7970</v>
      </c>
      <c r="F1351" s="45" t="s">
        <v>3622</v>
      </c>
      <c r="G1351" s="42">
        <v>7970</v>
      </c>
      <c r="H1351" s="18">
        <f t="shared" ref="H1351:H1414" si="22">E1351-G1351</f>
        <v>0</v>
      </c>
      <c r="I1351" s="621" t="s">
        <v>27</v>
      </c>
    </row>
    <row r="1352" spans="1:9" ht="15.75" x14ac:dyDescent="0.25">
      <c r="A1352" s="192"/>
      <c r="B1352" s="306" t="s">
        <v>2239</v>
      </c>
      <c r="C1352" s="307" t="s">
        <v>3567</v>
      </c>
      <c r="D1352" s="190" t="s">
        <v>3623</v>
      </c>
      <c r="E1352" s="210">
        <v>12740</v>
      </c>
      <c r="F1352" s="35">
        <v>41810</v>
      </c>
      <c r="G1352" s="42">
        <v>12740</v>
      </c>
      <c r="H1352" s="18">
        <f t="shared" si="22"/>
        <v>0</v>
      </c>
      <c r="I1352" s="621" t="s">
        <v>27</v>
      </c>
    </row>
    <row r="1353" spans="1:9" ht="15.75" x14ac:dyDescent="0.25">
      <c r="A1353" s="192"/>
      <c r="B1353" s="306" t="s">
        <v>2240</v>
      </c>
      <c r="C1353" s="307" t="s">
        <v>3567</v>
      </c>
      <c r="D1353" s="190" t="s">
        <v>3610</v>
      </c>
      <c r="E1353" s="210">
        <v>1456</v>
      </c>
      <c r="F1353" s="35">
        <v>41810</v>
      </c>
      <c r="G1353" s="42">
        <v>1456</v>
      </c>
      <c r="H1353" s="18">
        <f t="shared" si="22"/>
        <v>0</v>
      </c>
      <c r="I1353" s="621" t="s">
        <v>27</v>
      </c>
    </row>
    <row r="1354" spans="1:9" ht="15.75" x14ac:dyDescent="0.25">
      <c r="A1354" s="192"/>
      <c r="B1354" s="306" t="s">
        <v>2241</v>
      </c>
      <c r="C1354" s="307" t="s">
        <v>3567</v>
      </c>
      <c r="D1354" s="190" t="s">
        <v>160</v>
      </c>
      <c r="E1354" s="210">
        <v>160796.89000000001</v>
      </c>
      <c r="F1354" s="304" t="s">
        <v>3624</v>
      </c>
      <c r="G1354" s="42">
        <v>160796.89000000001</v>
      </c>
      <c r="H1354" s="18">
        <f t="shared" si="22"/>
        <v>0</v>
      </c>
      <c r="I1354" s="621" t="s">
        <v>162</v>
      </c>
    </row>
    <row r="1355" spans="1:9" ht="15.75" x14ac:dyDescent="0.25">
      <c r="A1355" s="192"/>
      <c r="B1355" s="306" t="s">
        <v>2242</v>
      </c>
      <c r="C1355" s="307" t="s">
        <v>3567</v>
      </c>
      <c r="D1355" s="190" t="s">
        <v>245</v>
      </c>
      <c r="E1355" s="210">
        <v>15693.5</v>
      </c>
      <c r="F1355" s="35">
        <v>41810</v>
      </c>
      <c r="G1355" s="42">
        <v>15693.5</v>
      </c>
      <c r="H1355" s="18">
        <f t="shared" si="22"/>
        <v>0</v>
      </c>
      <c r="I1355" s="621" t="s">
        <v>27</v>
      </c>
    </row>
    <row r="1356" spans="1:9" ht="15.75" x14ac:dyDescent="0.25">
      <c r="A1356" s="192"/>
      <c r="B1356" s="306" t="s">
        <v>2243</v>
      </c>
      <c r="C1356" s="307" t="s">
        <v>3567</v>
      </c>
      <c r="D1356" s="190" t="s">
        <v>1607</v>
      </c>
      <c r="E1356" s="210">
        <v>2948</v>
      </c>
      <c r="F1356" s="35">
        <v>41809</v>
      </c>
      <c r="G1356" s="42">
        <v>2948</v>
      </c>
      <c r="H1356" s="18">
        <f t="shared" si="22"/>
        <v>0</v>
      </c>
      <c r="I1356" s="621"/>
    </row>
    <row r="1357" spans="1:9" ht="15.75" x14ac:dyDescent="0.25">
      <c r="A1357" s="192"/>
      <c r="B1357" s="306" t="s">
        <v>2244</v>
      </c>
      <c r="C1357" s="307" t="s">
        <v>3567</v>
      </c>
      <c r="D1357" s="190" t="s">
        <v>358</v>
      </c>
      <c r="E1357" s="210">
        <v>66480</v>
      </c>
      <c r="F1357" s="35">
        <v>41815</v>
      </c>
      <c r="G1357" s="42">
        <v>66480</v>
      </c>
      <c r="H1357" s="18">
        <f t="shared" si="22"/>
        <v>0</v>
      </c>
      <c r="I1357" s="621" t="s">
        <v>162</v>
      </c>
    </row>
    <row r="1358" spans="1:9" ht="15.75" x14ac:dyDescent="0.25">
      <c r="A1358" s="192"/>
      <c r="B1358" s="306" t="s">
        <v>2245</v>
      </c>
      <c r="C1358" s="307" t="s">
        <v>3567</v>
      </c>
      <c r="D1358" s="190" t="s">
        <v>85</v>
      </c>
      <c r="E1358" s="210">
        <v>8060</v>
      </c>
      <c r="F1358" s="35">
        <v>41810</v>
      </c>
      <c r="G1358" s="42">
        <v>8060</v>
      </c>
      <c r="H1358" s="18">
        <f t="shared" si="22"/>
        <v>0</v>
      </c>
      <c r="I1358" s="621" t="s">
        <v>27</v>
      </c>
    </row>
    <row r="1359" spans="1:9" ht="15.75" x14ac:dyDescent="0.25">
      <c r="A1359" s="192"/>
      <c r="B1359" s="306" t="s">
        <v>2246</v>
      </c>
      <c r="C1359" s="307" t="s">
        <v>3567</v>
      </c>
      <c r="D1359" s="190" t="s">
        <v>3553</v>
      </c>
      <c r="E1359" s="210">
        <v>600</v>
      </c>
      <c r="F1359" s="35">
        <v>41810</v>
      </c>
      <c r="G1359" s="42">
        <v>600</v>
      </c>
      <c r="H1359" s="18">
        <f t="shared" si="22"/>
        <v>0</v>
      </c>
      <c r="I1359" s="621" t="s">
        <v>3421</v>
      </c>
    </row>
    <row r="1360" spans="1:9" ht="15.75" x14ac:dyDescent="0.25">
      <c r="A1360" s="192"/>
      <c r="B1360" s="306" t="s">
        <v>2247</v>
      </c>
      <c r="C1360" s="307" t="s">
        <v>3567</v>
      </c>
      <c r="D1360" s="190" t="s">
        <v>91</v>
      </c>
      <c r="E1360" s="210">
        <v>7884</v>
      </c>
      <c r="F1360" s="35">
        <v>41810</v>
      </c>
      <c r="G1360" s="42">
        <v>7884</v>
      </c>
      <c r="H1360" s="18">
        <f t="shared" si="22"/>
        <v>0</v>
      </c>
      <c r="I1360" s="621" t="s">
        <v>27</v>
      </c>
    </row>
    <row r="1361" spans="1:9" ht="15.75" x14ac:dyDescent="0.25">
      <c r="A1361" s="192"/>
      <c r="B1361" s="306" t="s">
        <v>2248</v>
      </c>
      <c r="C1361" s="307" t="s">
        <v>3567</v>
      </c>
      <c r="D1361" s="190" t="s">
        <v>88</v>
      </c>
      <c r="E1361" s="210">
        <v>4038</v>
      </c>
      <c r="F1361" s="35">
        <v>41810</v>
      </c>
      <c r="G1361" s="42">
        <v>4038</v>
      </c>
      <c r="H1361" s="18">
        <f t="shared" si="22"/>
        <v>0</v>
      </c>
      <c r="I1361" s="621" t="s">
        <v>27</v>
      </c>
    </row>
    <row r="1362" spans="1:9" ht="15.75" x14ac:dyDescent="0.25">
      <c r="A1362" s="192"/>
      <c r="B1362" s="306" t="s">
        <v>2249</v>
      </c>
      <c r="C1362" s="307" t="s">
        <v>3567</v>
      </c>
      <c r="D1362" s="190" t="s">
        <v>99</v>
      </c>
      <c r="E1362" s="210">
        <v>925</v>
      </c>
      <c r="F1362" s="35">
        <v>41810</v>
      </c>
      <c r="G1362" s="42">
        <v>925</v>
      </c>
      <c r="H1362" s="18">
        <f t="shared" si="22"/>
        <v>0</v>
      </c>
      <c r="I1362" s="621" t="s">
        <v>27</v>
      </c>
    </row>
    <row r="1363" spans="1:9" ht="15.75" x14ac:dyDescent="0.25">
      <c r="A1363" s="192"/>
      <c r="B1363" s="306" t="s">
        <v>2250</v>
      </c>
      <c r="C1363" s="307" t="s">
        <v>3567</v>
      </c>
      <c r="D1363" s="190" t="s">
        <v>89</v>
      </c>
      <c r="E1363" s="210">
        <v>3467</v>
      </c>
      <c r="F1363" s="35">
        <v>41811</v>
      </c>
      <c r="G1363" s="42">
        <v>3467</v>
      </c>
      <c r="H1363" s="18">
        <f t="shared" si="22"/>
        <v>0</v>
      </c>
      <c r="I1363" s="621"/>
    </row>
    <row r="1364" spans="1:9" ht="15.75" x14ac:dyDescent="0.25">
      <c r="A1364" s="192"/>
      <c r="B1364" s="306" t="s">
        <v>2251</v>
      </c>
      <c r="C1364" s="307" t="s">
        <v>3567</v>
      </c>
      <c r="D1364" s="190" t="s">
        <v>133</v>
      </c>
      <c r="E1364" s="210">
        <v>32191</v>
      </c>
      <c r="F1364" s="35">
        <v>41809</v>
      </c>
      <c r="G1364" s="42">
        <v>32191</v>
      </c>
      <c r="H1364" s="18">
        <f t="shared" si="22"/>
        <v>0</v>
      </c>
      <c r="I1364" s="621"/>
    </row>
    <row r="1365" spans="1:9" ht="15.75" x14ac:dyDescent="0.25">
      <c r="A1365" s="192"/>
      <c r="B1365" s="306" t="s">
        <v>2253</v>
      </c>
      <c r="C1365" s="307" t="s">
        <v>3567</v>
      </c>
      <c r="D1365" s="190" t="s">
        <v>269</v>
      </c>
      <c r="E1365" s="210">
        <v>9156</v>
      </c>
      <c r="F1365" s="35">
        <v>41811</v>
      </c>
      <c r="G1365" s="42">
        <v>9156</v>
      </c>
      <c r="H1365" s="18">
        <f t="shared" si="22"/>
        <v>0</v>
      </c>
      <c r="I1365" s="621"/>
    </row>
    <row r="1366" spans="1:9" ht="15.75" x14ac:dyDescent="0.25">
      <c r="A1366" s="192"/>
      <c r="B1366" s="306" t="s">
        <v>2254</v>
      </c>
      <c r="C1366" s="307" t="s">
        <v>3567</v>
      </c>
      <c r="D1366" s="190" t="s">
        <v>3606</v>
      </c>
      <c r="E1366" s="210">
        <v>11357</v>
      </c>
      <c r="F1366" s="35">
        <v>41811</v>
      </c>
      <c r="G1366" s="42">
        <v>11357</v>
      </c>
      <c r="H1366" s="18">
        <f t="shared" si="22"/>
        <v>0</v>
      </c>
      <c r="I1366" s="621" t="s">
        <v>162</v>
      </c>
    </row>
    <row r="1367" spans="1:9" ht="15.75" x14ac:dyDescent="0.25">
      <c r="A1367" s="192"/>
      <c r="B1367" s="306" t="s">
        <v>2255</v>
      </c>
      <c r="C1367" s="307" t="s">
        <v>3567</v>
      </c>
      <c r="D1367" s="190" t="s">
        <v>163</v>
      </c>
      <c r="E1367" s="210">
        <v>13484</v>
      </c>
      <c r="F1367" s="35">
        <v>41811</v>
      </c>
      <c r="G1367" s="42">
        <v>13484</v>
      </c>
      <c r="H1367" s="18">
        <f t="shared" si="22"/>
        <v>0</v>
      </c>
      <c r="I1367" s="621" t="s">
        <v>162</v>
      </c>
    </row>
    <row r="1368" spans="1:9" ht="15.75" x14ac:dyDescent="0.25">
      <c r="A1368" s="192"/>
      <c r="B1368" s="306" t="s">
        <v>2257</v>
      </c>
      <c r="C1368" s="307" t="s">
        <v>3567</v>
      </c>
      <c r="D1368" s="190" t="s">
        <v>272</v>
      </c>
      <c r="E1368" s="210">
        <v>5582</v>
      </c>
      <c r="F1368" s="38" t="s">
        <v>3625</v>
      </c>
      <c r="G1368" s="42">
        <v>5582</v>
      </c>
      <c r="H1368" s="18">
        <f t="shared" si="22"/>
        <v>0</v>
      </c>
      <c r="I1368" s="621" t="s">
        <v>162</v>
      </c>
    </row>
    <row r="1369" spans="1:9" ht="15.75" x14ac:dyDescent="0.25">
      <c r="A1369" s="192"/>
      <c r="B1369" s="306" t="s">
        <v>2258</v>
      </c>
      <c r="C1369" s="307" t="s">
        <v>3567</v>
      </c>
      <c r="D1369" s="190" t="s">
        <v>545</v>
      </c>
      <c r="E1369" s="210">
        <v>3612</v>
      </c>
      <c r="F1369" s="35">
        <v>41811</v>
      </c>
      <c r="G1369" s="42">
        <v>3612</v>
      </c>
      <c r="H1369" s="18">
        <f t="shared" si="22"/>
        <v>0</v>
      </c>
      <c r="I1369" s="621" t="s">
        <v>162</v>
      </c>
    </row>
    <row r="1370" spans="1:9" ht="15.75" x14ac:dyDescent="0.25">
      <c r="A1370" s="192"/>
      <c r="B1370" s="306" t="s">
        <v>2259</v>
      </c>
      <c r="C1370" s="307" t="s">
        <v>3567</v>
      </c>
      <c r="D1370" s="190" t="s">
        <v>78</v>
      </c>
      <c r="E1370" s="210">
        <v>2467.5</v>
      </c>
      <c r="F1370" s="35">
        <v>41810</v>
      </c>
      <c r="G1370" s="42">
        <v>2467.5</v>
      </c>
      <c r="H1370" s="18">
        <f t="shared" si="22"/>
        <v>0</v>
      </c>
      <c r="I1370" s="621" t="s">
        <v>217</v>
      </c>
    </row>
    <row r="1371" spans="1:9" ht="15.75" x14ac:dyDescent="0.25">
      <c r="A1371" s="192"/>
      <c r="B1371" s="306" t="s">
        <v>2261</v>
      </c>
      <c r="C1371" s="307" t="s">
        <v>3567</v>
      </c>
      <c r="D1371" s="190" t="s">
        <v>269</v>
      </c>
      <c r="E1371" s="210">
        <v>509</v>
      </c>
      <c r="F1371" s="35">
        <v>41809</v>
      </c>
      <c r="G1371" s="42">
        <v>509</v>
      </c>
      <c r="H1371" s="18">
        <f t="shared" si="22"/>
        <v>0</v>
      </c>
      <c r="I1371" s="621"/>
    </row>
    <row r="1372" spans="1:9" ht="15.75" x14ac:dyDescent="0.25">
      <c r="A1372" s="192"/>
      <c r="B1372" s="306" t="s">
        <v>2262</v>
      </c>
      <c r="C1372" s="307" t="s">
        <v>3567</v>
      </c>
      <c r="D1372" s="190" t="s">
        <v>80</v>
      </c>
      <c r="E1372" s="210">
        <v>2002</v>
      </c>
      <c r="F1372" s="35">
        <v>41810</v>
      </c>
      <c r="G1372" s="42">
        <v>2002</v>
      </c>
      <c r="H1372" s="18">
        <f t="shared" si="22"/>
        <v>0</v>
      </c>
      <c r="I1372" s="621" t="s">
        <v>217</v>
      </c>
    </row>
    <row r="1373" spans="1:9" ht="15.75" x14ac:dyDescent="0.25">
      <c r="A1373" s="192"/>
      <c r="B1373" s="306" t="s">
        <v>2263</v>
      </c>
      <c r="C1373" s="307" t="s">
        <v>3567</v>
      </c>
      <c r="D1373" s="190" t="s">
        <v>370</v>
      </c>
      <c r="E1373" s="210">
        <v>23336</v>
      </c>
      <c r="F1373" s="35">
        <v>41811</v>
      </c>
      <c r="G1373" s="42">
        <v>23336</v>
      </c>
      <c r="H1373" s="18">
        <f t="shared" si="22"/>
        <v>0</v>
      </c>
      <c r="I1373" s="621" t="s">
        <v>162</v>
      </c>
    </row>
    <row r="1374" spans="1:9" ht="15.75" x14ac:dyDescent="0.25">
      <c r="A1374" s="192"/>
      <c r="B1374" s="306" t="s">
        <v>2264</v>
      </c>
      <c r="C1374" s="307" t="s">
        <v>3567</v>
      </c>
      <c r="D1374" s="190" t="s">
        <v>3600</v>
      </c>
      <c r="E1374" s="210">
        <v>7321.5</v>
      </c>
      <c r="F1374" s="35">
        <v>41811</v>
      </c>
      <c r="G1374" s="42">
        <v>7321.5</v>
      </c>
      <c r="H1374" s="18">
        <f t="shared" si="22"/>
        <v>0</v>
      </c>
      <c r="I1374" s="621" t="s">
        <v>217</v>
      </c>
    </row>
    <row r="1375" spans="1:9" ht="15.75" x14ac:dyDescent="0.25">
      <c r="A1375" s="192"/>
      <c r="B1375" s="306" t="s">
        <v>2265</v>
      </c>
      <c r="C1375" s="307" t="s">
        <v>3567</v>
      </c>
      <c r="D1375" s="190" t="s">
        <v>168</v>
      </c>
      <c r="E1375" s="210">
        <v>22310.5</v>
      </c>
      <c r="F1375" s="35">
        <v>41811</v>
      </c>
      <c r="G1375" s="42">
        <v>22310.5</v>
      </c>
      <c r="H1375" s="18">
        <f t="shared" si="22"/>
        <v>0</v>
      </c>
      <c r="I1375" s="621" t="s">
        <v>162</v>
      </c>
    </row>
    <row r="1376" spans="1:9" ht="15.75" x14ac:dyDescent="0.25">
      <c r="A1376" s="192"/>
      <c r="B1376" s="306" t="s">
        <v>2266</v>
      </c>
      <c r="C1376" s="307" t="s">
        <v>3567</v>
      </c>
      <c r="D1376" s="190" t="s">
        <v>175</v>
      </c>
      <c r="E1376" s="210">
        <v>22369.439999999999</v>
      </c>
      <c r="F1376" s="35">
        <v>41811</v>
      </c>
      <c r="G1376" s="42">
        <v>22369.439999999999</v>
      </c>
      <c r="H1376" s="18">
        <f t="shared" si="22"/>
        <v>0</v>
      </c>
      <c r="I1376" s="621" t="s">
        <v>162</v>
      </c>
    </row>
    <row r="1377" spans="1:9" ht="15.75" x14ac:dyDescent="0.25">
      <c r="A1377" s="192"/>
      <c r="B1377" s="306" t="s">
        <v>2267</v>
      </c>
      <c r="C1377" s="307" t="s">
        <v>3567</v>
      </c>
      <c r="D1377" s="190" t="s">
        <v>147</v>
      </c>
      <c r="E1377" s="210">
        <v>37056</v>
      </c>
      <c r="F1377" s="35">
        <v>41815</v>
      </c>
      <c r="G1377" s="42">
        <v>37056</v>
      </c>
      <c r="H1377" s="18">
        <f t="shared" si="22"/>
        <v>0</v>
      </c>
      <c r="I1377" s="621" t="s">
        <v>217</v>
      </c>
    </row>
    <row r="1378" spans="1:9" ht="15.75" x14ac:dyDescent="0.25">
      <c r="A1378" s="192"/>
      <c r="B1378" s="306" t="s">
        <v>2268</v>
      </c>
      <c r="C1378" s="307" t="s">
        <v>3567</v>
      </c>
      <c r="D1378" s="190" t="s">
        <v>373</v>
      </c>
      <c r="E1378" s="210">
        <v>925</v>
      </c>
      <c r="F1378" s="35">
        <v>41810</v>
      </c>
      <c r="G1378" s="42">
        <v>925</v>
      </c>
      <c r="H1378" s="18">
        <f t="shared" si="22"/>
        <v>0</v>
      </c>
      <c r="I1378" s="621" t="s">
        <v>12</v>
      </c>
    </row>
    <row r="1379" spans="1:9" ht="15.75" x14ac:dyDescent="0.25">
      <c r="A1379" s="192"/>
      <c r="B1379" s="306" t="s">
        <v>2269</v>
      </c>
      <c r="C1379" s="307" t="s">
        <v>3567</v>
      </c>
      <c r="D1379" s="190" t="s">
        <v>183</v>
      </c>
      <c r="E1379" s="210">
        <v>13892.5</v>
      </c>
      <c r="F1379" s="35">
        <v>41810</v>
      </c>
      <c r="G1379" s="42">
        <v>13892.5</v>
      </c>
      <c r="H1379" s="18">
        <f t="shared" si="22"/>
        <v>0</v>
      </c>
      <c r="I1379" s="621" t="s">
        <v>12</v>
      </c>
    </row>
    <row r="1380" spans="1:9" ht="15.75" x14ac:dyDescent="0.25">
      <c r="A1380" s="192"/>
      <c r="B1380" s="306" t="s">
        <v>2271</v>
      </c>
      <c r="C1380" s="307" t="s">
        <v>3567</v>
      </c>
      <c r="D1380" s="190" t="s">
        <v>110</v>
      </c>
      <c r="E1380" s="210">
        <v>29150</v>
      </c>
      <c r="F1380" s="35">
        <v>41810</v>
      </c>
      <c r="G1380" s="42">
        <v>29150</v>
      </c>
      <c r="H1380" s="18">
        <f t="shared" si="22"/>
        <v>0</v>
      </c>
      <c r="I1380" s="621" t="s">
        <v>12</v>
      </c>
    </row>
    <row r="1381" spans="1:9" ht="15.75" x14ac:dyDescent="0.25">
      <c r="A1381" s="192"/>
      <c r="B1381" s="306" t="s">
        <v>2272</v>
      </c>
      <c r="C1381" s="307" t="s">
        <v>3567</v>
      </c>
      <c r="D1381" s="190" t="s">
        <v>32</v>
      </c>
      <c r="E1381" s="210">
        <v>5668</v>
      </c>
      <c r="F1381" s="35">
        <v>41810</v>
      </c>
      <c r="G1381" s="42">
        <v>5668</v>
      </c>
      <c r="H1381" s="18">
        <f t="shared" si="22"/>
        <v>0</v>
      </c>
      <c r="I1381" s="621" t="s">
        <v>12</v>
      </c>
    </row>
    <row r="1382" spans="1:9" ht="15.75" x14ac:dyDescent="0.25">
      <c r="A1382" s="192"/>
      <c r="B1382" s="306" t="s">
        <v>2274</v>
      </c>
      <c r="C1382" s="307" t="s">
        <v>3567</v>
      </c>
      <c r="D1382" s="190" t="s">
        <v>199</v>
      </c>
      <c r="E1382" s="210">
        <v>15836</v>
      </c>
      <c r="F1382" s="35">
        <v>41811</v>
      </c>
      <c r="G1382" s="42">
        <v>15836</v>
      </c>
      <c r="H1382" s="18">
        <f t="shared" si="22"/>
        <v>0</v>
      </c>
      <c r="I1382" s="621" t="s">
        <v>162</v>
      </c>
    </row>
    <row r="1383" spans="1:9" ht="15.75" x14ac:dyDescent="0.25">
      <c r="A1383" s="192"/>
      <c r="B1383" s="306" t="s">
        <v>2275</v>
      </c>
      <c r="C1383" s="307" t="s">
        <v>3567</v>
      </c>
      <c r="D1383" s="190" t="s">
        <v>47</v>
      </c>
      <c r="E1383" s="210">
        <v>3834</v>
      </c>
      <c r="F1383" s="35">
        <v>41811</v>
      </c>
      <c r="G1383" s="42">
        <v>3834</v>
      </c>
      <c r="H1383" s="18">
        <f t="shared" si="22"/>
        <v>0</v>
      </c>
      <c r="I1383" s="621" t="s">
        <v>12</v>
      </c>
    </row>
    <row r="1384" spans="1:9" ht="15.75" x14ac:dyDescent="0.25">
      <c r="A1384" s="192"/>
      <c r="B1384" s="306" t="s">
        <v>2276</v>
      </c>
      <c r="C1384" s="307" t="s">
        <v>3567</v>
      </c>
      <c r="D1384" s="190" t="s">
        <v>606</v>
      </c>
      <c r="E1384" s="210">
        <v>1500</v>
      </c>
      <c r="F1384" s="35">
        <v>41811</v>
      </c>
      <c r="G1384" s="42">
        <v>1500</v>
      </c>
      <c r="H1384" s="18">
        <f t="shared" si="22"/>
        <v>0</v>
      </c>
      <c r="I1384" s="621" t="s">
        <v>162</v>
      </c>
    </row>
    <row r="1385" spans="1:9" ht="15.75" x14ac:dyDescent="0.25">
      <c r="A1385" s="192"/>
      <c r="B1385" s="306" t="s">
        <v>2277</v>
      </c>
      <c r="C1385" s="307" t="s">
        <v>3567</v>
      </c>
      <c r="D1385" s="190" t="s">
        <v>3626</v>
      </c>
      <c r="E1385" s="210">
        <v>21811</v>
      </c>
      <c r="F1385" s="35">
        <v>41811</v>
      </c>
      <c r="G1385" s="42">
        <v>21811</v>
      </c>
      <c r="H1385" s="18">
        <f t="shared" si="22"/>
        <v>0</v>
      </c>
      <c r="I1385" s="621" t="s">
        <v>2847</v>
      </c>
    </row>
    <row r="1386" spans="1:9" ht="15.75" x14ac:dyDescent="0.25">
      <c r="A1386" s="192"/>
      <c r="B1386" s="306" t="s">
        <v>2278</v>
      </c>
      <c r="C1386" s="307" t="s">
        <v>3567</v>
      </c>
      <c r="D1386" s="190" t="s">
        <v>28</v>
      </c>
      <c r="E1386" s="210">
        <v>9645</v>
      </c>
      <c r="F1386" s="35">
        <v>41809</v>
      </c>
      <c r="G1386" s="42">
        <v>9645</v>
      </c>
      <c r="H1386" s="18">
        <f t="shared" si="22"/>
        <v>0</v>
      </c>
      <c r="I1386" s="621"/>
    </row>
    <row r="1387" spans="1:9" ht="15.75" x14ac:dyDescent="0.25">
      <c r="A1387" s="192">
        <v>41810</v>
      </c>
      <c r="B1387" s="306" t="s">
        <v>2279</v>
      </c>
      <c r="C1387" s="307" t="s">
        <v>3567</v>
      </c>
      <c r="D1387" s="190" t="s">
        <v>115</v>
      </c>
      <c r="E1387" s="210">
        <v>2375.5</v>
      </c>
      <c r="F1387" s="35">
        <v>41810</v>
      </c>
      <c r="G1387" s="42">
        <v>2375.5</v>
      </c>
      <c r="H1387" s="18">
        <f t="shared" si="22"/>
        <v>0</v>
      </c>
      <c r="I1387" s="621"/>
    </row>
    <row r="1388" spans="1:9" ht="15.75" x14ac:dyDescent="0.25">
      <c r="A1388" s="187"/>
      <c r="B1388" s="306" t="s">
        <v>2280</v>
      </c>
      <c r="C1388" s="307" t="s">
        <v>3567</v>
      </c>
      <c r="D1388" s="190" t="s">
        <v>65</v>
      </c>
      <c r="E1388" s="210">
        <v>432</v>
      </c>
      <c r="F1388" s="35">
        <v>41810</v>
      </c>
      <c r="G1388" s="42">
        <v>432</v>
      </c>
      <c r="H1388" s="18">
        <f t="shared" si="22"/>
        <v>0</v>
      </c>
      <c r="I1388" s="623"/>
    </row>
    <row r="1389" spans="1:9" ht="15.75" x14ac:dyDescent="0.25">
      <c r="A1389" s="187"/>
      <c r="B1389" s="306" t="s">
        <v>2282</v>
      </c>
      <c r="C1389" s="307" t="s">
        <v>3567</v>
      </c>
      <c r="D1389" s="190" t="s">
        <v>3521</v>
      </c>
      <c r="E1389" s="210">
        <v>1637.13</v>
      </c>
      <c r="F1389" s="38" t="s">
        <v>3760</v>
      </c>
      <c r="G1389" s="42">
        <v>1637.13</v>
      </c>
      <c r="H1389" s="18">
        <f t="shared" si="22"/>
        <v>0</v>
      </c>
      <c r="I1389" s="621"/>
    </row>
    <row r="1390" spans="1:9" ht="15.75" x14ac:dyDescent="0.25">
      <c r="A1390" s="232"/>
      <c r="B1390" s="306" t="s">
        <v>2283</v>
      </c>
      <c r="C1390" s="307" t="s">
        <v>3567</v>
      </c>
      <c r="D1390" s="196" t="s">
        <v>3108</v>
      </c>
      <c r="E1390" s="215">
        <v>0</v>
      </c>
      <c r="F1390" s="35"/>
      <c r="G1390" s="42"/>
      <c r="H1390" s="18">
        <f t="shared" si="22"/>
        <v>0</v>
      </c>
      <c r="I1390" s="621" t="s">
        <v>3627</v>
      </c>
    </row>
    <row r="1391" spans="1:9" ht="15.75" x14ac:dyDescent="0.25">
      <c r="A1391" s="192"/>
      <c r="B1391" s="306" t="s">
        <v>2285</v>
      </c>
      <c r="C1391" s="307" t="s">
        <v>3567</v>
      </c>
      <c r="D1391" s="190" t="s">
        <v>152</v>
      </c>
      <c r="E1391" s="210">
        <v>6252</v>
      </c>
      <c r="F1391" s="35">
        <v>41810</v>
      </c>
      <c r="G1391" s="42">
        <v>6252</v>
      </c>
      <c r="H1391" s="18">
        <f t="shared" si="22"/>
        <v>0</v>
      </c>
      <c r="I1391" s="621"/>
    </row>
    <row r="1392" spans="1:9" ht="34.5" x14ac:dyDescent="0.25">
      <c r="A1392" s="192"/>
      <c r="B1392" s="306" t="s">
        <v>2286</v>
      </c>
      <c r="C1392" s="307" t="s">
        <v>3567</v>
      </c>
      <c r="D1392" s="190" t="s">
        <v>435</v>
      </c>
      <c r="E1392" s="210">
        <v>2674.7</v>
      </c>
      <c r="F1392" s="321" t="s">
        <v>3757</v>
      </c>
      <c r="G1392" s="42">
        <v>2674.7</v>
      </c>
      <c r="H1392" s="18">
        <f t="shared" si="22"/>
        <v>0</v>
      </c>
      <c r="I1392" s="621"/>
    </row>
    <row r="1393" spans="1:9" ht="15.75" x14ac:dyDescent="0.25">
      <c r="A1393" s="192"/>
      <c r="B1393" s="306" t="s">
        <v>2287</v>
      </c>
      <c r="C1393" s="307" t="s">
        <v>3567</v>
      </c>
      <c r="D1393" s="190" t="s">
        <v>517</v>
      </c>
      <c r="E1393" s="210">
        <v>788</v>
      </c>
      <c r="F1393" s="35">
        <v>41812</v>
      </c>
      <c r="G1393" s="42">
        <v>788</v>
      </c>
      <c r="H1393" s="18">
        <f t="shared" si="22"/>
        <v>0</v>
      </c>
      <c r="I1393" s="621"/>
    </row>
    <row r="1394" spans="1:9" ht="15.75" x14ac:dyDescent="0.25">
      <c r="A1394" s="192"/>
      <c r="B1394" s="306" t="s">
        <v>2289</v>
      </c>
      <c r="C1394" s="307" t="s">
        <v>3567</v>
      </c>
      <c r="D1394" s="190" t="s">
        <v>508</v>
      </c>
      <c r="E1394" s="210">
        <v>1398</v>
      </c>
      <c r="F1394" s="35">
        <v>41810</v>
      </c>
      <c r="G1394" s="42">
        <v>1398</v>
      </c>
      <c r="H1394" s="18">
        <f t="shared" si="22"/>
        <v>0</v>
      </c>
      <c r="I1394" s="621"/>
    </row>
    <row r="1395" spans="1:9" ht="15.75" x14ac:dyDescent="0.25">
      <c r="A1395" s="192"/>
      <c r="B1395" s="306" t="s">
        <v>2291</v>
      </c>
      <c r="C1395" s="307" t="s">
        <v>3567</v>
      </c>
      <c r="D1395" s="190" t="s">
        <v>269</v>
      </c>
      <c r="E1395" s="210">
        <v>235</v>
      </c>
      <c r="F1395" s="35">
        <v>41810</v>
      </c>
      <c r="G1395" s="42">
        <v>235</v>
      </c>
      <c r="H1395" s="18">
        <f t="shared" si="22"/>
        <v>0</v>
      </c>
      <c r="I1395" s="621"/>
    </row>
    <row r="1396" spans="1:9" ht="15.75" x14ac:dyDescent="0.25">
      <c r="A1396" s="192"/>
      <c r="B1396" s="306" t="s">
        <v>2292</v>
      </c>
      <c r="C1396" s="307" t="s">
        <v>3567</v>
      </c>
      <c r="D1396" s="190" t="s">
        <v>110</v>
      </c>
      <c r="E1396" s="210">
        <v>26100</v>
      </c>
      <c r="F1396" s="35">
        <v>41817</v>
      </c>
      <c r="G1396" s="42">
        <v>26100</v>
      </c>
      <c r="H1396" s="18">
        <f t="shared" si="22"/>
        <v>0</v>
      </c>
      <c r="I1396" s="621" t="s">
        <v>30</v>
      </c>
    </row>
    <row r="1397" spans="1:9" ht="15.75" x14ac:dyDescent="0.25">
      <c r="A1397" s="192"/>
      <c r="B1397" s="306" t="s">
        <v>2294</v>
      </c>
      <c r="C1397" s="307" t="s">
        <v>3567</v>
      </c>
      <c r="D1397" s="190" t="s">
        <v>269</v>
      </c>
      <c r="E1397" s="210">
        <v>299</v>
      </c>
      <c r="F1397" s="35">
        <v>41810</v>
      </c>
      <c r="G1397" s="42">
        <v>299</v>
      </c>
      <c r="H1397" s="18">
        <f t="shared" si="22"/>
        <v>0</v>
      </c>
      <c r="I1397" s="621"/>
    </row>
    <row r="1398" spans="1:9" ht="15.75" x14ac:dyDescent="0.25">
      <c r="A1398" s="192"/>
      <c r="B1398" s="306" t="s">
        <v>2296</v>
      </c>
      <c r="C1398" s="307" t="s">
        <v>3567</v>
      </c>
      <c r="D1398" s="190" t="s">
        <v>316</v>
      </c>
      <c r="E1398" s="210">
        <v>560</v>
      </c>
      <c r="F1398" s="35">
        <v>41811</v>
      </c>
      <c r="G1398" s="42">
        <v>560</v>
      </c>
      <c r="H1398" s="18">
        <f t="shared" si="22"/>
        <v>0</v>
      </c>
      <c r="I1398" s="621" t="s">
        <v>30</v>
      </c>
    </row>
    <row r="1399" spans="1:9" ht="15.75" x14ac:dyDescent="0.25">
      <c r="A1399" s="192">
        <v>41810</v>
      </c>
      <c r="B1399" s="306" t="s">
        <v>2297</v>
      </c>
      <c r="C1399" s="307" t="s">
        <v>3567</v>
      </c>
      <c r="D1399" s="190" t="s">
        <v>29</v>
      </c>
      <c r="E1399" s="210">
        <v>3731</v>
      </c>
      <c r="F1399" s="35">
        <v>41811</v>
      </c>
      <c r="G1399" s="42">
        <v>3731</v>
      </c>
      <c r="H1399" s="18">
        <f t="shared" si="22"/>
        <v>0</v>
      </c>
      <c r="I1399" s="621" t="s">
        <v>30</v>
      </c>
    </row>
    <row r="1400" spans="1:9" ht="15.75" x14ac:dyDescent="0.25">
      <c r="A1400" s="192"/>
      <c r="B1400" s="306" t="s">
        <v>2298</v>
      </c>
      <c r="C1400" s="307" t="s">
        <v>3567</v>
      </c>
      <c r="D1400" s="190" t="s">
        <v>34</v>
      </c>
      <c r="E1400" s="210">
        <v>2219</v>
      </c>
      <c r="F1400" s="35">
        <v>41811</v>
      </c>
      <c r="G1400" s="42">
        <v>2219</v>
      </c>
      <c r="H1400" s="18">
        <f t="shared" si="22"/>
        <v>0</v>
      </c>
      <c r="I1400" s="621" t="s">
        <v>30</v>
      </c>
    </row>
    <row r="1401" spans="1:9" ht="15.75" x14ac:dyDescent="0.25">
      <c r="A1401" s="192"/>
      <c r="B1401" s="306" t="s">
        <v>2299</v>
      </c>
      <c r="C1401" s="307" t="s">
        <v>3567</v>
      </c>
      <c r="D1401" s="190" t="s">
        <v>338</v>
      </c>
      <c r="E1401" s="210">
        <v>478</v>
      </c>
      <c r="F1401" s="35">
        <v>41811</v>
      </c>
      <c r="G1401" s="42">
        <v>478</v>
      </c>
      <c r="H1401" s="18">
        <f t="shared" si="22"/>
        <v>0</v>
      </c>
      <c r="I1401" s="621" t="s">
        <v>30</v>
      </c>
    </row>
    <row r="1402" spans="1:9" ht="15.75" x14ac:dyDescent="0.25">
      <c r="A1402" s="192"/>
      <c r="B1402" s="306" t="s">
        <v>2301</v>
      </c>
      <c r="C1402" s="307" t="s">
        <v>3567</v>
      </c>
      <c r="D1402" s="190" t="s">
        <v>57</v>
      </c>
      <c r="E1402" s="210">
        <v>650</v>
      </c>
      <c r="F1402" s="35">
        <v>41810</v>
      </c>
      <c r="G1402" s="42">
        <v>650</v>
      </c>
      <c r="H1402" s="18">
        <f t="shared" si="22"/>
        <v>0</v>
      </c>
      <c r="I1402" s="621" t="s">
        <v>30</v>
      </c>
    </row>
    <row r="1403" spans="1:9" ht="15.75" x14ac:dyDescent="0.25">
      <c r="A1403" s="192"/>
      <c r="B1403" s="306" t="s">
        <v>2302</v>
      </c>
      <c r="C1403" s="307" t="s">
        <v>3567</v>
      </c>
      <c r="D1403" s="190" t="s">
        <v>8</v>
      </c>
      <c r="E1403" s="210">
        <v>518</v>
      </c>
      <c r="F1403" s="35">
        <v>41810</v>
      </c>
      <c r="G1403" s="42">
        <v>518</v>
      </c>
      <c r="H1403" s="18">
        <f t="shared" si="22"/>
        <v>0</v>
      </c>
      <c r="I1403" s="621"/>
    </row>
    <row r="1404" spans="1:9" ht="15.75" x14ac:dyDescent="0.25">
      <c r="A1404" s="192"/>
      <c r="B1404" s="306" t="s">
        <v>2303</v>
      </c>
      <c r="C1404" s="307" t="s">
        <v>3567</v>
      </c>
      <c r="D1404" s="190" t="s">
        <v>70</v>
      </c>
      <c r="E1404" s="210">
        <v>12070</v>
      </c>
      <c r="F1404" s="35">
        <v>41810</v>
      </c>
      <c r="G1404" s="42">
        <v>12070</v>
      </c>
      <c r="H1404" s="18">
        <f t="shared" si="22"/>
        <v>0</v>
      </c>
      <c r="I1404" s="621"/>
    </row>
    <row r="1405" spans="1:9" ht="15.75" x14ac:dyDescent="0.25">
      <c r="A1405" s="192"/>
      <c r="B1405" s="306" t="s">
        <v>2305</v>
      </c>
      <c r="C1405" s="307" t="s">
        <v>3567</v>
      </c>
      <c r="D1405" s="190" t="s">
        <v>575</v>
      </c>
      <c r="E1405" s="210">
        <v>3546</v>
      </c>
      <c r="F1405" s="35">
        <v>41810</v>
      </c>
      <c r="G1405" s="42">
        <v>3546</v>
      </c>
      <c r="H1405" s="18">
        <f t="shared" si="22"/>
        <v>0</v>
      </c>
      <c r="I1405" s="621"/>
    </row>
    <row r="1406" spans="1:9" ht="15.75" x14ac:dyDescent="0.25">
      <c r="A1406" s="192"/>
      <c r="B1406" s="306" t="s">
        <v>2306</v>
      </c>
      <c r="C1406" s="307" t="s">
        <v>3567</v>
      </c>
      <c r="D1406" s="190" t="s">
        <v>16</v>
      </c>
      <c r="E1406" s="210">
        <v>20020</v>
      </c>
      <c r="F1406" s="35">
        <v>41816</v>
      </c>
      <c r="G1406" s="42">
        <v>20020</v>
      </c>
      <c r="H1406" s="18">
        <f t="shared" si="22"/>
        <v>0</v>
      </c>
      <c r="I1406" s="621" t="s">
        <v>217</v>
      </c>
    </row>
    <row r="1407" spans="1:9" ht="15.75" x14ac:dyDescent="0.25">
      <c r="A1407" s="192"/>
      <c r="B1407" s="306" t="s">
        <v>2307</v>
      </c>
      <c r="C1407" s="307" t="s">
        <v>3567</v>
      </c>
      <c r="D1407" s="190" t="s">
        <v>953</v>
      </c>
      <c r="E1407" s="210">
        <v>7198</v>
      </c>
      <c r="F1407" s="35">
        <v>41810</v>
      </c>
      <c r="G1407" s="42">
        <v>7198</v>
      </c>
      <c r="H1407" s="18">
        <f t="shared" si="22"/>
        <v>0</v>
      </c>
      <c r="I1407" s="621" t="s">
        <v>217</v>
      </c>
    </row>
    <row r="1408" spans="1:9" ht="15.75" x14ac:dyDescent="0.25">
      <c r="A1408" s="192"/>
      <c r="B1408" s="306" t="s">
        <v>2308</v>
      </c>
      <c r="C1408" s="307" t="s">
        <v>3567</v>
      </c>
      <c r="D1408" s="190" t="s">
        <v>2409</v>
      </c>
      <c r="E1408" s="210">
        <v>1953.5</v>
      </c>
      <c r="F1408" s="38" t="s">
        <v>3761</v>
      </c>
      <c r="G1408" s="42">
        <v>1953.5</v>
      </c>
      <c r="H1408" s="18">
        <f t="shared" si="22"/>
        <v>0</v>
      </c>
      <c r="I1408" s="621" t="s">
        <v>30</v>
      </c>
    </row>
    <row r="1409" spans="1:9" ht="15.75" x14ac:dyDescent="0.25">
      <c r="A1409" s="192"/>
      <c r="B1409" s="306" t="s">
        <v>2309</v>
      </c>
      <c r="C1409" s="307" t="s">
        <v>3567</v>
      </c>
      <c r="D1409" s="190" t="s">
        <v>339</v>
      </c>
      <c r="E1409" s="210">
        <v>1299</v>
      </c>
      <c r="F1409" s="35">
        <v>41810</v>
      </c>
      <c r="G1409" s="42">
        <v>1299</v>
      </c>
      <c r="H1409" s="18">
        <f t="shared" si="22"/>
        <v>0</v>
      </c>
      <c r="I1409" s="621"/>
    </row>
    <row r="1410" spans="1:9" ht="15.75" x14ac:dyDescent="0.25">
      <c r="A1410" s="192"/>
      <c r="B1410" s="306" t="s">
        <v>2310</v>
      </c>
      <c r="C1410" s="307" t="s">
        <v>3567</v>
      </c>
      <c r="D1410" s="190" t="s">
        <v>123</v>
      </c>
      <c r="E1410" s="210">
        <v>2745.3</v>
      </c>
      <c r="F1410" s="35">
        <v>41811</v>
      </c>
      <c r="G1410" s="42">
        <v>2745.3</v>
      </c>
      <c r="H1410" s="18">
        <f t="shared" si="22"/>
        <v>0</v>
      </c>
      <c r="I1410" s="621"/>
    </row>
    <row r="1411" spans="1:9" ht="15.75" x14ac:dyDescent="0.25">
      <c r="A1411" s="192"/>
      <c r="B1411" s="306" t="s">
        <v>2312</v>
      </c>
      <c r="C1411" s="307" t="s">
        <v>3567</v>
      </c>
      <c r="D1411" s="190" t="s">
        <v>58</v>
      </c>
      <c r="E1411" s="210">
        <v>669</v>
      </c>
      <c r="F1411" s="35">
        <v>41811</v>
      </c>
      <c r="G1411" s="42">
        <v>669</v>
      </c>
      <c r="H1411" s="18">
        <f t="shared" si="22"/>
        <v>0</v>
      </c>
      <c r="I1411" s="621" t="s">
        <v>30</v>
      </c>
    </row>
    <row r="1412" spans="1:9" ht="15.75" x14ac:dyDescent="0.25">
      <c r="A1412" s="192"/>
      <c r="B1412" s="306" t="s">
        <v>2313</v>
      </c>
      <c r="C1412" s="307" t="s">
        <v>3567</v>
      </c>
      <c r="D1412" s="190" t="s">
        <v>316</v>
      </c>
      <c r="E1412" s="210">
        <v>831</v>
      </c>
      <c r="F1412" s="35">
        <v>41810</v>
      </c>
      <c r="G1412" s="42">
        <v>831</v>
      </c>
      <c r="H1412" s="18">
        <f t="shared" si="22"/>
        <v>0</v>
      </c>
      <c r="I1412" s="621"/>
    </row>
    <row r="1413" spans="1:9" ht="15.75" x14ac:dyDescent="0.25">
      <c r="A1413" s="192"/>
      <c r="B1413" s="306" t="s">
        <v>2314</v>
      </c>
      <c r="C1413" s="307" t="s">
        <v>3567</v>
      </c>
      <c r="D1413" s="190" t="s">
        <v>108</v>
      </c>
      <c r="E1413" s="210">
        <v>6272</v>
      </c>
      <c r="F1413" s="35">
        <v>41810</v>
      </c>
      <c r="G1413" s="42">
        <v>6272</v>
      </c>
      <c r="H1413" s="18">
        <f t="shared" si="22"/>
        <v>0</v>
      </c>
      <c r="I1413" s="621" t="s">
        <v>30</v>
      </c>
    </row>
    <row r="1414" spans="1:9" ht="15.75" x14ac:dyDescent="0.25">
      <c r="A1414" s="192"/>
      <c r="B1414" s="306" t="s">
        <v>2316</v>
      </c>
      <c r="C1414" s="307" t="s">
        <v>3567</v>
      </c>
      <c r="D1414" s="190" t="s">
        <v>111</v>
      </c>
      <c r="E1414" s="210">
        <v>3785.5</v>
      </c>
      <c r="F1414" s="35">
        <v>41810</v>
      </c>
      <c r="G1414" s="42">
        <v>3785.5</v>
      </c>
      <c r="H1414" s="18">
        <f t="shared" si="22"/>
        <v>0</v>
      </c>
      <c r="I1414" s="621" t="s">
        <v>12</v>
      </c>
    </row>
    <row r="1415" spans="1:9" ht="15.75" x14ac:dyDescent="0.25">
      <c r="A1415" s="192"/>
      <c r="B1415" s="306" t="s">
        <v>2317</v>
      </c>
      <c r="C1415" s="307" t="s">
        <v>3567</v>
      </c>
      <c r="D1415" s="190" t="s">
        <v>3628</v>
      </c>
      <c r="E1415" s="210">
        <v>4159</v>
      </c>
      <c r="F1415" s="35">
        <v>41810</v>
      </c>
      <c r="G1415" s="42">
        <v>4159</v>
      </c>
      <c r="H1415" s="18">
        <f t="shared" ref="H1415:H1478" si="23">E1415-G1415</f>
        <v>0</v>
      </c>
      <c r="I1415" s="621" t="s">
        <v>12</v>
      </c>
    </row>
    <row r="1416" spans="1:9" ht="15.75" x14ac:dyDescent="0.25">
      <c r="A1416" s="192"/>
      <c r="B1416" s="306" t="s">
        <v>2318</v>
      </c>
      <c r="C1416" s="307" t="s">
        <v>3567</v>
      </c>
      <c r="D1416" s="190" t="s">
        <v>51</v>
      </c>
      <c r="E1416" s="210">
        <v>2390</v>
      </c>
      <c r="F1416" s="35">
        <v>41810</v>
      </c>
      <c r="G1416" s="42">
        <v>2390</v>
      </c>
      <c r="H1416" s="18">
        <f t="shared" si="23"/>
        <v>0</v>
      </c>
      <c r="I1416" s="621" t="s">
        <v>12</v>
      </c>
    </row>
    <row r="1417" spans="1:9" ht="15.75" x14ac:dyDescent="0.25">
      <c r="A1417" s="192"/>
      <c r="B1417" s="306" t="s">
        <v>2319</v>
      </c>
      <c r="C1417" s="307" t="s">
        <v>3567</v>
      </c>
      <c r="D1417" s="190" t="s">
        <v>260</v>
      </c>
      <c r="E1417" s="210">
        <v>3743</v>
      </c>
      <c r="F1417" s="35">
        <v>41810</v>
      </c>
      <c r="G1417" s="42">
        <v>3743</v>
      </c>
      <c r="H1417" s="18">
        <f t="shared" si="23"/>
        <v>0</v>
      </c>
      <c r="I1417" s="621" t="s">
        <v>12</v>
      </c>
    </row>
    <row r="1418" spans="1:9" ht="15.75" x14ac:dyDescent="0.25">
      <c r="A1418" s="192"/>
      <c r="B1418" s="306" t="s">
        <v>2320</v>
      </c>
      <c r="C1418" s="307" t="s">
        <v>3567</v>
      </c>
      <c r="D1418" s="190" t="s">
        <v>1030</v>
      </c>
      <c r="E1418" s="210">
        <v>11585.5</v>
      </c>
      <c r="F1418" s="35">
        <v>41810</v>
      </c>
      <c r="G1418" s="42">
        <v>11585.5</v>
      </c>
      <c r="H1418" s="18">
        <f t="shared" si="23"/>
        <v>0</v>
      </c>
      <c r="I1418" s="621"/>
    </row>
    <row r="1419" spans="1:9" ht="15.75" x14ac:dyDescent="0.25">
      <c r="A1419" s="192"/>
      <c r="B1419" s="306" t="s">
        <v>2321</v>
      </c>
      <c r="C1419" s="307" t="s">
        <v>3567</v>
      </c>
      <c r="D1419" s="190" t="s">
        <v>124</v>
      </c>
      <c r="E1419" s="210">
        <v>5169</v>
      </c>
      <c r="F1419" s="35">
        <v>41810</v>
      </c>
      <c r="G1419" s="42">
        <v>5169</v>
      </c>
      <c r="H1419" s="18">
        <f t="shared" si="23"/>
        <v>0</v>
      </c>
      <c r="I1419" s="621" t="s">
        <v>30</v>
      </c>
    </row>
    <row r="1420" spans="1:9" ht="15.75" x14ac:dyDescent="0.25">
      <c r="A1420" s="192"/>
      <c r="B1420" s="306" t="s">
        <v>2322</v>
      </c>
      <c r="C1420" s="307" t="s">
        <v>3567</v>
      </c>
      <c r="D1420" s="190" t="s">
        <v>108</v>
      </c>
      <c r="E1420" s="210">
        <v>327.5</v>
      </c>
      <c r="F1420" s="35">
        <v>41810</v>
      </c>
      <c r="G1420" s="42">
        <v>327.5</v>
      </c>
      <c r="H1420" s="18">
        <f t="shared" si="23"/>
        <v>0</v>
      </c>
      <c r="I1420" s="621" t="s">
        <v>30</v>
      </c>
    </row>
    <row r="1421" spans="1:9" ht="15.75" x14ac:dyDescent="0.25">
      <c r="A1421" s="192"/>
      <c r="B1421" s="306" t="s">
        <v>2324</v>
      </c>
      <c r="C1421" s="307" t="s">
        <v>3567</v>
      </c>
      <c r="D1421" s="190" t="s">
        <v>55</v>
      </c>
      <c r="E1421" s="210">
        <v>14746</v>
      </c>
      <c r="F1421" s="35">
        <v>41810</v>
      </c>
      <c r="G1421" s="42">
        <v>14746</v>
      </c>
      <c r="H1421" s="18">
        <f t="shared" si="23"/>
        <v>0</v>
      </c>
      <c r="I1421" s="621"/>
    </row>
    <row r="1422" spans="1:9" ht="15.75" x14ac:dyDescent="0.25">
      <c r="A1422" s="192"/>
      <c r="B1422" s="306" t="s">
        <v>2325</v>
      </c>
      <c r="C1422" s="307" t="s">
        <v>3567</v>
      </c>
      <c r="D1422" s="190" t="s">
        <v>1778</v>
      </c>
      <c r="E1422" s="210">
        <v>1518</v>
      </c>
      <c r="F1422" s="35">
        <v>41810</v>
      </c>
      <c r="G1422" s="42">
        <v>1518</v>
      </c>
      <c r="H1422" s="18">
        <f t="shared" si="23"/>
        <v>0</v>
      </c>
      <c r="I1422" s="621" t="s">
        <v>30</v>
      </c>
    </row>
    <row r="1423" spans="1:9" ht="15.75" x14ac:dyDescent="0.25">
      <c r="A1423" s="192"/>
      <c r="B1423" s="306" t="s">
        <v>2326</v>
      </c>
      <c r="C1423" s="307" t="s">
        <v>3567</v>
      </c>
      <c r="D1423" s="190" t="s">
        <v>64</v>
      </c>
      <c r="E1423" s="210">
        <v>16480</v>
      </c>
      <c r="F1423" s="35">
        <v>41812</v>
      </c>
      <c r="G1423" s="42">
        <v>16480</v>
      </c>
      <c r="H1423" s="18">
        <f t="shared" si="23"/>
        <v>0</v>
      </c>
      <c r="I1423" s="621" t="s">
        <v>65</v>
      </c>
    </row>
    <row r="1424" spans="1:9" ht="15.75" x14ac:dyDescent="0.25">
      <c r="A1424" s="192"/>
      <c r="B1424" s="306" t="s">
        <v>2327</v>
      </c>
      <c r="C1424" s="307" t="s">
        <v>3567</v>
      </c>
      <c r="D1424" s="190" t="s">
        <v>11</v>
      </c>
      <c r="E1424" s="210">
        <v>45690</v>
      </c>
      <c r="F1424" s="35">
        <v>41829</v>
      </c>
      <c r="G1424" s="42">
        <v>45690</v>
      </c>
      <c r="H1424" s="18">
        <f t="shared" si="23"/>
        <v>0</v>
      </c>
      <c r="I1424" s="621" t="s">
        <v>65</v>
      </c>
    </row>
    <row r="1425" spans="1:9" ht="15.75" x14ac:dyDescent="0.25">
      <c r="A1425" s="192"/>
      <c r="B1425" s="306" t="s">
        <v>2329</v>
      </c>
      <c r="C1425" s="307" t="s">
        <v>3567</v>
      </c>
      <c r="D1425" s="190" t="s">
        <v>32</v>
      </c>
      <c r="E1425" s="210">
        <v>7758</v>
      </c>
      <c r="F1425" s="35">
        <v>41810</v>
      </c>
      <c r="G1425" s="42">
        <v>7758</v>
      </c>
      <c r="H1425" s="18">
        <f t="shared" si="23"/>
        <v>0</v>
      </c>
      <c r="I1425" s="621" t="s">
        <v>30</v>
      </c>
    </row>
    <row r="1426" spans="1:9" ht="15.75" x14ac:dyDescent="0.25">
      <c r="A1426" s="192"/>
      <c r="B1426" s="306" t="s">
        <v>2330</v>
      </c>
      <c r="C1426" s="307" t="s">
        <v>3567</v>
      </c>
      <c r="D1426" s="190" t="s">
        <v>68</v>
      </c>
      <c r="E1426" s="210">
        <v>1581</v>
      </c>
      <c r="F1426" s="35">
        <v>41812</v>
      </c>
      <c r="G1426" s="42">
        <v>1581</v>
      </c>
      <c r="H1426" s="18">
        <f t="shared" si="23"/>
        <v>0</v>
      </c>
      <c r="I1426" s="621" t="s">
        <v>65</v>
      </c>
    </row>
    <row r="1427" spans="1:9" ht="15.75" x14ac:dyDescent="0.25">
      <c r="A1427" s="192"/>
      <c r="B1427" s="306" t="s">
        <v>2331</v>
      </c>
      <c r="C1427" s="307" t="s">
        <v>3567</v>
      </c>
      <c r="D1427" s="190" t="s">
        <v>462</v>
      </c>
      <c r="E1427" s="210">
        <v>1218.25</v>
      </c>
      <c r="F1427" s="53" t="s">
        <v>3629</v>
      </c>
      <c r="G1427" s="42">
        <v>1218.25</v>
      </c>
      <c r="H1427" s="18">
        <f t="shared" si="23"/>
        <v>0</v>
      </c>
      <c r="I1427" s="621" t="s">
        <v>65</v>
      </c>
    </row>
    <row r="1428" spans="1:9" ht="15.75" x14ac:dyDescent="0.25">
      <c r="A1428" s="192"/>
      <c r="B1428" s="306" t="s">
        <v>2332</v>
      </c>
      <c r="C1428" s="307" t="s">
        <v>3567</v>
      </c>
      <c r="D1428" s="190" t="s">
        <v>54</v>
      </c>
      <c r="E1428" s="210">
        <v>5905</v>
      </c>
      <c r="F1428" s="35">
        <v>41811</v>
      </c>
      <c r="G1428" s="42">
        <v>5905</v>
      </c>
      <c r="H1428" s="18">
        <f t="shared" si="23"/>
        <v>0</v>
      </c>
      <c r="I1428" s="621" t="s">
        <v>30</v>
      </c>
    </row>
    <row r="1429" spans="1:9" ht="15.75" x14ac:dyDescent="0.25">
      <c r="A1429" s="192"/>
      <c r="B1429" s="306" t="s">
        <v>2333</v>
      </c>
      <c r="C1429" s="307" t="s">
        <v>3567</v>
      </c>
      <c r="D1429" s="190" t="s">
        <v>180</v>
      </c>
      <c r="E1429" s="210">
        <v>12746.5</v>
      </c>
      <c r="F1429" s="38">
        <v>41822</v>
      </c>
      <c r="G1429" s="219">
        <v>12746.5</v>
      </c>
      <c r="H1429" s="18">
        <f t="shared" si="23"/>
        <v>0</v>
      </c>
      <c r="I1429" s="621" t="s">
        <v>65</v>
      </c>
    </row>
    <row r="1430" spans="1:9" ht="15.75" x14ac:dyDescent="0.25">
      <c r="A1430" s="192"/>
      <c r="B1430" s="306" t="s">
        <v>2334</v>
      </c>
      <c r="C1430" s="307" t="s">
        <v>3567</v>
      </c>
      <c r="D1430" s="190" t="s">
        <v>12</v>
      </c>
      <c r="E1430" s="210">
        <v>320</v>
      </c>
      <c r="F1430" s="35">
        <v>41810</v>
      </c>
      <c r="G1430" s="42">
        <v>320</v>
      </c>
      <c r="H1430" s="18">
        <f t="shared" si="23"/>
        <v>0</v>
      </c>
      <c r="I1430" s="621"/>
    </row>
    <row r="1431" spans="1:9" ht="15.75" x14ac:dyDescent="0.25">
      <c r="A1431" s="192"/>
      <c r="B1431" s="306" t="s">
        <v>2335</v>
      </c>
      <c r="C1431" s="307" t="s">
        <v>3567</v>
      </c>
      <c r="D1431" s="190" t="s">
        <v>130</v>
      </c>
      <c r="E1431" s="210">
        <v>9142</v>
      </c>
      <c r="F1431" s="35">
        <v>41817</v>
      </c>
      <c r="G1431" s="42">
        <v>9142</v>
      </c>
      <c r="H1431" s="18">
        <f t="shared" si="23"/>
        <v>0</v>
      </c>
      <c r="I1431" s="621" t="s">
        <v>21</v>
      </c>
    </row>
    <row r="1432" spans="1:9" ht="15.75" x14ac:dyDescent="0.25">
      <c r="A1432" s="192"/>
      <c r="B1432" s="306" t="s">
        <v>2336</v>
      </c>
      <c r="C1432" s="307" t="s">
        <v>3567</v>
      </c>
      <c r="D1432" s="190" t="s">
        <v>130</v>
      </c>
      <c r="E1432" s="210">
        <v>5605</v>
      </c>
      <c r="F1432" s="35">
        <v>41817</v>
      </c>
      <c r="G1432" s="42">
        <v>5605</v>
      </c>
      <c r="H1432" s="18">
        <f t="shared" si="23"/>
        <v>0</v>
      </c>
      <c r="I1432" s="621" t="s">
        <v>21</v>
      </c>
    </row>
    <row r="1433" spans="1:9" ht="15.75" x14ac:dyDescent="0.25">
      <c r="A1433" s="192"/>
      <c r="B1433" s="306" t="s">
        <v>2337</v>
      </c>
      <c r="C1433" s="307" t="s">
        <v>3567</v>
      </c>
      <c r="D1433" s="190" t="s">
        <v>188</v>
      </c>
      <c r="E1433" s="210">
        <v>4482.5</v>
      </c>
      <c r="F1433" s="35">
        <v>41810</v>
      </c>
      <c r="G1433" s="42">
        <v>4482.5</v>
      </c>
      <c r="H1433" s="18">
        <f t="shared" si="23"/>
        <v>0</v>
      </c>
      <c r="I1433" s="621" t="s">
        <v>21</v>
      </c>
    </row>
    <row r="1434" spans="1:9" ht="15.75" x14ac:dyDescent="0.25">
      <c r="A1434" s="192"/>
      <c r="B1434" s="306" t="s">
        <v>2338</v>
      </c>
      <c r="C1434" s="307" t="s">
        <v>3567</v>
      </c>
      <c r="D1434" s="190" t="s">
        <v>22</v>
      </c>
      <c r="E1434" s="210">
        <v>8903</v>
      </c>
      <c r="F1434" s="35">
        <v>41813</v>
      </c>
      <c r="G1434" s="42">
        <v>8903</v>
      </c>
      <c r="H1434" s="18">
        <f t="shared" si="23"/>
        <v>0</v>
      </c>
      <c r="I1434" s="621"/>
    </row>
    <row r="1435" spans="1:9" ht="15.75" x14ac:dyDescent="0.25">
      <c r="A1435" s="192"/>
      <c r="B1435" s="306" t="s">
        <v>2340</v>
      </c>
      <c r="C1435" s="307" t="s">
        <v>3567</v>
      </c>
      <c r="D1435" s="190" t="s">
        <v>882</v>
      </c>
      <c r="E1435" s="210">
        <v>4017.5</v>
      </c>
      <c r="F1435" s="35">
        <v>41810</v>
      </c>
      <c r="G1435" s="42">
        <v>4017.5</v>
      </c>
      <c r="H1435" s="18">
        <f t="shared" si="23"/>
        <v>0</v>
      </c>
      <c r="I1435" s="621"/>
    </row>
    <row r="1436" spans="1:9" ht="15.75" x14ac:dyDescent="0.25">
      <c r="A1436" s="192"/>
      <c r="B1436" s="306" t="s">
        <v>2341</v>
      </c>
      <c r="C1436" s="307" t="s">
        <v>3567</v>
      </c>
      <c r="D1436" s="190" t="s">
        <v>189</v>
      </c>
      <c r="E1436" s="210">
        <v>5985.5</v>
      </c>
      <c r="F1436" s="35">
        <v>41810</v>
      </c>
      <c r="G1436" s="42">
        <v>5985.5</v>
      </c>
      <c r="H1436" s="18">
        <f t="shared" si="23"/>
        <v>0</v>
      </c>
      <c r="I1436" s="621" t="s">
        <v>21</v>
      </c>
    </row>
    <row r="1437" spans="1:9" ht="15.75" x14ac:dyDescent="0.25">
      <c r="A1437" s="192"/>
      <c r="B1437" s="306" t="s">
        <v>2342</v>
      </c>
      <c r="C1437" s="307" t="s">
        <v>3567</v>
      </c>
      <c r="D1437" s="190" t="s">
        <v>188</v>
      </c>
      <c r="E1437" s="210">
        <v>750</v>
      </c>
      <c r="F1437" s="35">
        <v>41810</v>
      </c>
      <c r="G1437" s="42">
        <v>750</v>
      </c>
      <c r="H1437" s="18">
        <f t="shared" si="23"/>
        <v>0</v>
      </c>
      <c r="I1437" s="621" t="s">
        <v>21</v>
      </c>
    </row>
    <row r="1438" spans="1:9" ht="15.75" x14ac:dyDescent="0.25">
      <c r="A1438" s="192"/>
      <c r="B1438" s="306" t="s">
        <v>2343</v>
      </c>
      <c r="C1438" s="307" t="s">
        <v>3567</v>
      </c>
      <c r="D1438" s="190" t="s">
        <v>41</v>
      </c>
      <c r="E1438" s="210">
        <v>20304</v>
      </c>
      <c r="F1438" s="35">
        <v>41810</v>
      </c>
      <c r="G1438" s="42">
        <v>20304</v>
      </c>
      <c r="H1438" s="18">
        <f t="shared" si="23"/>
        <v>0</v>
      </c>
      <c r="I1438" s="621" t="s">
        <v>27</v>
      </c>
    </row>
    <row r="1439" spans="1:9" ht="15.75" x14ac:dyDescent="0.25">
      <c r="A1439" s="192"/>
      <c r="B1439" s="306" t="s">
        <v>2344</v>
      </c>
      <c r="C1439" s="307" t="s">
        <v>3567</v>
      </c>
      <c r="D1439" s="190" t="s">
        <v>8</v>
      </c>
      <c r="E1439" s="210">
        <v>362</v>
      </c>
      <c r="F1439" s="35">
        <v>41810</v>
      </c>
      <c r="G1439" s="42">
        <v>362</v>
      </c>
      <c r="H1439" s="18">
        <f t="shared" si="23"/>
        <v>0</v>
      </c>
      <c r="I1439" s="621"/>
    </row>
    <row r="1440" spans="1:9" ht="15.75" x14ac:dyDescent="0.25">
      <c r="A1440" s="192"/>
      <c r="B1440" s="306" t="s">
        <v>2345</v>
      </c>
      <c r="C1440" s="307" t="s">
        <v>3567</v>
      </c>
      <c r="D1440" s="190" t="s">
        <v>8</v>
      </c>
      <c r="E1440" s="210">
        <v>232</v>
      </c>
      <c r="F1440" s="35">
        <v>41810</v>
      </c>
      <c r="G1440" s="42">
        <v>232</v>
      </c>
      <c r="H1440" s="18">
        <f t="shared" si="23"/>
        <v>0</v>
      </c>
      <c r="I1440" s="621"/>
    </row>
    <row r="1441" spans="1:9" ht="15.75" x14ac:dyDescent="0.25">
      <c r="A1441" s="192"/>
      <c r="B1441" s="306" t="s">
        <v>2346</v>
      </c>
      <c r="C1441" s="307" t="s">
        <v>3567</v>
      </c>
      <c r="D1441" s="190" t="s">
        <v>1607</v>
      </c>
      <c r="E1441" s="210">
        <v>4368</v>
      </c>
      <c r="F1441" s="35">
        <v>41810</v>
      </c>
      <c r="G1441" s="42">
        <v>4368</v>
      </c>
      <c r="H1441" s="18">
        <f t="shared" si="23"/>
        <v>0</v>
      </c>
      <c r="I1441" s="621"/>
    </row>
    <row r="1442" spans="1:9" ht="15.75" x14ac:dyDescent="0.25">
      <c r="A1442" s="192"/>
      <c r="B1442" s="306" t="s">
        <v>2347</v>
      </c>
      <c r="C1442" s="307" t="s">
        <v>3567</v>
      </c>
      <c r="D1442" s="190" t="s">
        <v>74</v>
      </c>
      <c r="E1442" s="210">
        <v>2955</v>
      </c>
      <c r="F1442" s="35">
        <v>41810</v>
      </c>
      <c r="G1442" s="42">
        <v>2955</v>
      </c>
      <c r="H1442" s="18">
        <f t="shared" si="23"/>
        <v>0</v>
      </c>
      <c r="I1442" s="621"/>
    </row>
    <row r="1443" spans="1:9" ht="15.75" x14ac:dyDescent="0.25">
      <c r="A1443" s="192"/>
      <c r="B1443" s="306" t="s">
        <v>2348</v>
      </c>
      <c r="C1443" s="307" t="s">
        <v>3567</v>
      </c>
      <c r="D1443" s="190" t="s">
        <v>78</v>
      </c>
      <c r="E1443" s="210">
        <v>3139</v>
      </c>
      <c r="F1443" s="35">
        <v>41811</v>
      </c>
      <c r="G1443" s="42">
        <v>3139</v>
      </c>
      <c r="H1443" s="18">
        <f t="shared" si="23"/>
        <v>0</v>
      </c>
      <c r="I1443" s="621" t="s">
        <v>217</v>
      </c>
    </row>
    <row r="1444" spans="1:9" ht="15.75" x14ac:dyDescent="0.25">
      <c r="A1444" s="192"/>
      <c r="B1444" s="306" t="s">
        <v>1129</v>
      </c>
      <c r="C1444" s="307" t="s">
        <v>3567</v>
      </c>
      <c r="D1444" s="190" t="s">
        <v>80</v>
      </c>
      <c r="E1444" s="210">
        <v>4363</v>
      </c>
      <c r="F1444" s="35">
        <v>41811</v>
      </c>
      <c r="G1444" s="42">
        <v>4363</v>
      </c>
      <c r="H1444" s="18">
        <f t="shared" si="23"/>
        <v>0</v>
      </c>
      <c r="I1444" s="621" t="s">
        <v>217</v>
      </c>
    </row>
    <row r="1445" spans="1:9" ht="15.75" x14ac:dyDescent="0.25">
      <c r="A1445" s="192"/>
      <c r="B1445" s="306" t="s">
        <v>1130</v>
      </c>
      <c r="C1445" s="307" t="s">
        <v>3567</v>
      </c>
      <c r="D1445" s="190" t="s">
        <v>348</v>
      </c>
      <c r="E1445" s="210">
        <v>1851</v>
      </c>
      <c r="F1445" s="35">
        <v>41802</v>
      </c>
      <c r="G1445" s="42">
        <v>1851</v>
      </c>
      <c r="H1445" s="18">
        <f t="shared" si="23"/>
        <v>0</v>
      </c>
      <c r="I1445" s="621"/>
    </row>
    <row r="1446" spans="1:9" ht="15.75" x14ac:dyDescent="0.25">
      <c r="A1446" s="192"/>
      <c r="B1446" s="306" t="s">
        <v>1131</v>
      </c>
      <c r="C1446" s="307" t="s">
        <v>3567</v>
      </c>
      <c r="D1446" s="190" t="s">
        <v>74</v>
      </c>
      <c r="E1446" s="210">
        <v>1345</v>
      </c>
      <c r="F1446" s="35">
        <v>41810</v>
      </c>
      <c r="G1446" s="42">
        <v>1345</v>
      </c>
      <c r="H1446" s="18">
        <f t="shared" si="23"/>
        <v>0</v>
      </c>
      <c r="I1446" s="621"/>
    </row>
    <row r="1447" spans="1:9" ht="15.75" x14ac:dyDescent="0.25">
      <c r="A1447" s="192"/>
      <c r="B1447" s="306" t="s">
        <v>1132</v>
      </c>
      <c r="C1447" s="307" t="s">
        <v>3567</v>
      </c>
      <c r="D1447" s="190" t="s">
        <v>351</v>
      </c>
      <c r="E1447" s="210">
        <v>1155</v>
      </c>
      <c r="F1447" s="35">
        <v>41811</v>
      </c>
      <c r="G1447" s="42">
        <v>1155</v>
      </c>
      <c r="H1447" s="18">
        <f t="shared" si="23"/>
        <v>0</v>
      </c>
      <c r="I1447" s="621" t="s">
        <v>217</v>
      </c>
    </row>
    <row r="1448" spans="1:9" ht="15.75" x14ac:dyDescent="0.25">
      <c r="A1448" s="192"/>
      <c r="B1448" s="306" t="s">
        <v>1133</v>
      </c>
      <c r="C1448" s="307" t="s">
        <v>3567</v>
      </c>
      <c r="D1448" s="190" t="s">
        <v>20</v>
      </c>
      <c r="E1448" s="210">
        <v>10755</v>
      </c>
      <c r="F1448" s="35">
        <v>41811</v>
      </c>
      <c r="G1448" s="42">
        <v>10755</v>
      </c>
      <c r="H1448" s="18">
        <f t="shared" si="23"/>
        <v>0</v>
      </c>
      <c r="I1448" s="621" t="s">
        <v>217</v>
      </c>
    </row>
    <row r="1449" spans="1:9" ht="15.75" x14ac:dyDescent="0.25">
      <c r="A1449" s="192"/>
      <c r="B1449" s="306" t="s">
        <v>1134</v>
      </c>
      <c r="C1449" s="307" t="s">
        <v>3567</v>
      </c>
      <c r="D1449" s="190" t="s">
        <v>16</v>
      </c>
      <c r="E1449" s="210">
        <v>47109</v>
      </c>
      <c r="F1449" s="35">
        <v>41816</v>
      </c>
      <c r="G1449" s="42">
        <v>47109</v>
      </c>
      <c r="H1449" s="18">
        <f t="shared" si="23"/>
        <v>0</v>
      </c>
      <c r="I1449" s="621" t="s">
        <v>12</v>
      </c>
    </row>
    <row r="1450" spans="1:9" ht="15.75" x14ac:dyDescent="0.25">
      <c r="A1450" s="192"/>
      <c r="B1450" s="306" t="s">
        <v>1135</v>
      </c>
      <c r="C1450" s="307" t="s">
        <v>3567</v>
      </c>
      <c r="D1450" s="190" t="s">
        <v>233</v>
      </c>
      <c r="E1450" s="210">
        <v>1773</v>
      </c>
      <c r="F1450" s="35">
        <v>41811</v>
      </c>
      <c r="G1450" s="42">
        <v>1773</v>
      </c>
      <c r="H1450" s="18">
        <f t="shared" si="23"/>
        <v>0</v>
      </c>
      <c r="I1450" s="621" t="s">
        <v>217</v>
      </c>
    </row>
    <row r="1451" spans="1:9" ht="15.75" x14ac:dyDescent="0.25">
      <c r="A1451" s="192"/>
      <c r="B1451" s="306" t="s">
        <v>1136</v>
      </c>
      <c r="C1451" s="307" t="s">
        <v>3567</v>
      </c>
      <c r="D1451" s="190" t="s">
        <v>3600</v>
      </c>
      <c r="E1451" s="210">
        <v>8341</v>
      </c>
      <c r="F1451" s="38" t="s">
        <v>3774</v>
      </c>
      <c r="G1451" s="42">
        <v>8341</v>
      </c>
      <c r="H1451" s="18">
        <f t="shared" si="23"/>
        <v>0</v>
      </c>
      <c r="I1451" s="621" t="s">
        <v>217</v>
      </c>
    </row>
    <row r="1452" spans="1:9" ht="15.75" x14ac:dyDescent="0.25">
      <c r="A1452" s="192"/>
      <c r="B1452" s="306" t="s">
        <v>1137</v>
      </c>
      <c r="C1452" s="307" t="s">
        <v>3567</v>
      </c>
      <c r="D1452" s="190" t="s">
        <v>99</v>
      </c>
      <c r="E1452" s="210">
        <v>2931</v>
      </c>
      <c r="F1452" s="35">
        <v>41811</v>
      </c>
      <c r="G1452" s="42">
        <v>2931</v>
      </c>
      <c r="H1452" s="18">
        <f t="shared" si="23"/>
        <v>0</v>
      </c>
      <c r="I1452" s="621" t="s">
        <v>217</v>
      </c>
    </row>
    <row r="1453" spans="1:9" ht="15.75" x14ac:dyDescent="0.25">
      <c r="A1453" s="192"/>
      <c r="B1453" s="306" t="s">
        <v>1138</v>
      </c>
      <c r="C1453" s="307" t="s">
        <v>3567</v>
      </c>
      <c r="D1453" s="190" t="s">
        <v>560</v>
      </c>
      <c r="E1453" s="210">
        <v>4348</v>
      </c>
      <c r="F1453" s="35">
        <v>41811</v>
      </c>
      <c r="G1453" s="42">
        <v>4348</v>
      </c>
      <c r="H1453" s="18">
        <f t="shared" si="23"/>
        <v>0</v>
      </c>
      <c r="I1453" s="621" t="s">
        <v>217</v>
      </c>
    </row>
    <row r="1454" spans="1:9" ht="15.75" x14ac:dyDescent="0.25">
      <c r="A1454" s="192"/>
      <c r="B1454" s="306" t="s">
        <v>1139</v>
      </c>
      <c r="C1454" s="307" t="s">
        <v>3567</v>
      </c>
      <c r="D1454" s="190" t="s">
        <v>3630</v>
      </c>
      <c r="E1454" s="210">
        <v>4299</v>
      </c>
      <c r="F1454" s="35">
        <v>41811</v>
      </c>
      <c r="G1454" s="42">
        <v>4299</v>
      </c>
      <c r="H1454" s="18">
        <f t="shared" si="23"/>
        <v>0</v>
      </c>
      <c r="I1454" s="621" t="s">
        <v>217</v>
      </c>
    </row>
    <row r="1455" spans="1:9" ht="15.75" x14ac:dyDescent="0.25">
      <c r="A1455" s="187"/>
      <c r="B1455" s="306" t="s">
        <v>1140</v>
      </c>
      <c r="C1455" s="307" t="s">
        <v>3567</v>
      </c>
      <c r="D1455" s="190" t="s">
        <v>189</v>
      </c>
      <c r="E1455" s="210">
        <v>4521</v>
      </c>
      <c r="F1455" s="35">
        <v>41810</v>
      </c>
      <c r="G1455" s="42">
        <v>4521</v>
      </c>
      <c r="H1455" s="18">
        <f t="shared" si="23"/>
        <v>0</v>
      </c>
      <c r="I1455" s="621"/>
    </row>
    <row r="1456" spans="1:9" ht="15.75" x14ac:dyDescent="0.25">
      <c r="A1456" s="192"/>
      <c r="B1456" s="306" t="s">
        <v>1141</v>
      </c>
      <c r="C1456" s="307" t="s">
        <v>3567</v>
      </c>
      <c r="D1456" s="190" t="s">
        <v>189</v>
      </c>
      <c r="E1456" s="210">
        <v>1631</v>
      </c>
      <c r="F1456" s="35">
        <v>41810</v>
      </c>
      <c r="G1456" s="42">
        <v>1631</v>
      </c>
      <c r="H1456" s="18">
        <f t="shared" si="23"/>
        <v>0</v>
      </c>
      <c r="I1456" s="621"/>
    </row>
    <row r="1457" spans="1:9" ht="15.75" x14ac:dyDescent="0.25">
      <c r="A1457" s="192"/>
      <c r="B1457" s="306" t="s">
        <v>1142</v>
      </c>
      <c r="C1457" s="307" t="s">
        <v>3567</v>
      </c>
      <c r="D1457" s="190" t="s">
        <v>41</v>
      </c>
      <c r="E1457" s="210">
        <v>5010</v>
      </c>
      <c r="F1457" s="35">
        <v>41811</v>
      </c>
      <c r="G1457" s="42">
        <v>5010</v>
      </c>
      <c r="H1457" s="18">
        <f t="shared" si="23"/>
        <v>0</v>
      </c>
      <c r="I1457" s="621" t="s">
        <v>21</v>
      </c>
    </row>
    <row r="1458" spans="1:9" ht="15.75" x14ac:dyDescent="0.25">
      <c r="A1458" s="192"/>
      <c r="B1458" s="306" t="s">
        <v>1143</v>
      </c>
      <c r="C1458" s="307" t="s">
        <v>3567</v>
      </c>
      <c r="D1458" s="190" t="s">
        <v>149</v>
      </c>
      <c r="E1458" s="210">
        <v>15995</v>
      </c>
      <c r="F1458" s="45" t="s">
        <v>3631</v>
      </c>
      <c r="G1458" s="42">
        <v>15995</v>
      </c>
      <c r="H1458" s="18">
        <f t="shared" si="23"/>
        <v>0</v>
      </c>
      <c r="I1458" s="621" t="s">
        <v>27</v>
      </c>
    </row>
    <row r="1459" spans="1:9" ht="15.75" x14ac:dyDescent="0.25">
      <c r="A1459" s="192"/>
      <c r="B1459" s="306" t="s">
        <v>1144</v>
      </c>
      <c r="C1459" s="307" t="s">
        <v>3567</v>
      </c>
      <c r="D1459" s="190" t="s">
        <v>47</v>
      </c>
      <c r="E1459" s="210">
        <v>1245</v>
      </c>
      <c r="F1459" s="35">
        <v>41811</v>
      </c>
      <c r="G1459" s="42">
        <v>1245</v>
      </c>
      <c r="H1459" s="18">
        <f t="shared" si="23"/>
        <v>0</v>
      </c>
      <c r="I1459" s="621" t="s">
        <v>21</v>
      </c>
    </row>
    <row r="1460" spans="1:9" ht="15.75" x14ac:dyDescent="0.25">
      <c r="A1460" s="192"/>
      <c r="B1460" s="306" t="s">
        <v>1145</v>
      </c>
      <c r="C1460" s="307" t="s">
        <v>3567</v>
      </c>
      <c r="D1460" s="196" t="s">
        <v>3108</v>
      </c>
      <c r="E1460" s="215">
        <v>0</v>
      </c>
      <c r="F1460" s="35"/>
      <c r="G1460" s="42"/>
      <c r="H1460" s="18">
        <f t="shared" si="23"/>
        <v>0</v>
      </c>
      <c r="I1460" s="621" t="s">
        <v>3632</v>
      </c>
    </row>
    <row r="1461" spans="1:9" ht="15.75" x14ac:dyDescent="0.25">
      <c r="A1461" s="192"/>
      <c r="B1461" s="306" t="s">
        <v>1146</v>
      </c>
      <c r="C1461" s="307" t="s">
        <v>3567</v>
      </c>
      <c r="D1461" s="190" t="s">
        <v>63</v>
      </c>
      <c r="E1461" s="210">
        <v>3175</v>
      </c>
      <c r="F1461" s="35">
        <v>41811</v>
      </c>
      <c r="G1461" s="42">
        <v>3175</v>
      </c>
      <c r="H1461" s="18">
        <f t="shared" si="23"/>
        <v>0</v>
      </c>
      <c r="I1461" s="621" t="s">
        <v>21</v>
      </c>
    </row>
    <row r="1462" spans="1:9" ht="15.75" x14ac:dyDescent="0.25">
      <c r="A1462" s="192"/>
      <c r="B1462" s="306" t="s">
        <v>1147</v>
      </c>
      <c r="C1462" s="307" t="s">
        <v>3567</v>
      </c>
      <c r="D1462" s="190" t="s">
        <v>136</v>
      </c>
      <c r="E1462" s="210">
        <v>2881</v>
      </c>
      <c r="F1462" s="35">
        <v>41810</v>
      </c>
      <c r="G1462" s="42">
        <v>2881</v>
      </c>
      <c r="H1462" s="18">
        <f t="shared" si="23"/>
        <v>0</v>
      </c>
      <c r="I1462" s="621"/>
    </row>
    <row r="1463" spans="1:9" ht="15.75" x14ac:dyDescent="0.25">
      <c r="A1463" s="192"/>
      <c r="B1463" s="306" t="s">
        <v>1148</v>
      </c>
      <c r="C1463" s="307" t="s">
        <v>3567</v>
      </c>
      <c r="D1463" s="190" t="s">
        <v>3489</v>
      </c>
      <c r="E1463" s="210">
        <v>12580</v>
      </c>
      <c r="F1463" s="35">
        <v>41811</v>
      </c>
      <c r="G1463" s="42">
        <v>12580</v>
      </c>
      <c r="H1463" s="18">
        <f t="shared" si="23"/>
        <v>0</v>
      </c>
      <c r="I1463" s="621" t="s">
        <v>27</v>
      </c>
    </row>
    <row r="1464" spans="1:9" ht="15.75" x14ac:dyDescent="0.25">
      <c r="A1464" s="192"/>
      <c r="B1464" s="306" t="s">
        <v>1149</v>
      </c>
      <c r="C1464" s="307" t="s">
        <v>3567</v>
      </c>
      <c r="D1464" s="190" t="s">
        <v>92</v>
      </c>
      <c r="E1464" s="210">
        <v>4218</v>
      </c>
      <c r="F1464" s="35">
        <v>41811</v>
      </c>
      <c r="G1464" s="42">
        <v>4218</v>
      </c>
      <c r="H1464" s="18">
        <f t="shared" si="23"/>
        <v>0</v>
      </c>
      <c r="I1464" s="621" t="s">
        <v>27</v>
      </c>
    </row>
    <row r="1465" spans="1:9" ht="15.75" x14ac:dyDescent="0.25">
      <c r="A1465" s="192"/>
      <c r="B1465" s="306" t="s">
        <v>1150</v>
      </c>
      <c r="C1465" s="307" t="s">
        <v>3567</v>
      </c>
      <c r="D1465" s="190" t="s">
        <v>3633</v>
      </c>
      <c r="E1465" s="210">
        <v>12678.5</v>
      </c>
      <c r="F1465" s="35">
        <v>41811</v>
      </c>
      <c r="G1465" s="42">
        <v>12678.5</v>
      </c>
      <c r="H1465" s="18">
        <f t="shared" si="23"/>
        <v>0</v>
      </c>
      <c r="I1465" s="621" t="s">
        <v>27</v>
      </c>
    </row>
    <row r="1466" spans="1:9" ht="15.75" x14ac:dyDescent="0.25">
      <c r="A1466" s="192"/>
      <c r="B1466" s="306" t="s">
        <v>1151</v>
      </c>
      <c r="C1466" s="307" t="s">
        <v>3567</v>
      </c>
      <c r="D1466" s="190" t="s">
        <v>88</v>
      </c>
      <c r="E1466" s="210">
        <v>3583.5</v>
      </c>
      <c r="F1466" s="35">
        <v>41811</v>
      </c>
      <c r="G1466" s="42">
        <v>3583.5</v>
      </c>
      <c r="H1466" s="18">
        <f t="shared" si="23"/>
        <v>0</v>
      </c>
      <c r="I1466" s="621"/>
    </row>
    <row r="1467" spans="1:9" ht="15.75" x14ac:dyDescent="0.25">
      <c r="A1467" s="192"/>
      <c r="B1467" s="306" t="s">
        <v>1152</v>
      </c>
      <c r="C1467" s="307" t="s">
        <v>3567</v>
      </c>
      <c r="D1467" s="190" t="s">
        <v>101</v>
      </c>
      <c r="E1467" s="210">
        <v>49015</v>
      </c>
      <c r="F1467" s="38" t="s">
        <v>3634</v>
      </c>
      <c r="G1467" s="42">
        <v>49015</v>
      </c>
      <c r="H1467" s="18">
        <f t="shared" si="23"/>
        <v>0</v>
      </c>
      <c r="I1467" s="621" t="s">
        <v>27</v>
      </c>
    </row>
    <row r="1468" spans="1:9" ht="15.75" x14ac:dyDescent="0.25">
      <c r="A1468" s="192"/>
      <c r="B1468" s="306" t="s">
        <v>1153</v>
      </c>
      <c r="C1468" s="307" t="s">
        <v>3567</v>
      </c>
      <c r="D1468" s="190" t="s">
        <v>310</v>
      </c>
      <c r="E1468" s="210">
        <v>58922</v>
      </c>
      <c r="F1468" s="304" t="s">
        <v>4046</v>
      </c>
      <c r="G1468" s="42">
        <v>58922</v>
      </c>
      <c r="H1468" s="18">
        <f t="shared" si="23"/>
        <v>0</v>
      </c>
      <c r="I1468" s="621" t="s">
        <v>27</v>
      </c>
    </row>
    <row r="1469" spans="1:9" ht="15.75" x14ac:dyDescent="0.25">
      <c r="A1469" s="192"/>
      <c r="B1469" s="306" t="s">
        <v>1154</v>
      </c>
      <c r="C1469" s="307" t="s">
        <v>3567</v>
      </c>
      <c r="D1469" s="190" t="s">
        <v>244</v>
      </c>
      <c r="E1469" s="210">
        <v>20311</v>
      </c>
      <c r="F1469" s="304" t="s">
        <v>4047</v>
      </c>
      <c r="G1469" s="42">
        <v>20311</v>
      </c>
      <c r="H1469" s="18">
        <f t="shared" si="23"/>
        <v>0</v>
      </c>
      <c r="I1469" s="621" t="s">
        <v>27</v>
      </c>
    </row>
    <row r="1470" spans="1:9" ht="15.75" x14ac:dyDescent="0.25">
      <c r="A1470" s="192"/>
      <c r="B1470" s="306" t="s">
        <v>1156</v>
      </c>
      <c r="C1470" s="307" t="s">
        <v>3567</v>
      </c>
      <c r="D1470" s="190" t="s">
        <v>110</v>
      </c>
      <c r="E1470" s="210">
        <v>25020</v>
      </c>
      <c r="F1470" s="35">
        <v>41817</v>
      </c>
      <c r="G1470" s="42">
        <v>25020</v>
      </c>
      <c r="H1470" s="18">
        <f t="shared" si="23"/>
        <v>0</v>
      </c>
      <c r="I1470" s="621" t="s">
        <v>21</v>
      </c>
    </row>
    <row r="1471" spans="1:9" ht="15.75" x14ac:dyDescent="0.25">
      <c r="A1471" s="192"/>
      <c r="B1471" s="306" t="s">
        <v>1157</v>
      </c>
      <c r="C1471" s="307" t="s">
        <v>3567</v>
      </c>
      <c r="D1471" s="190" t="s">
        <v>544</v>
      </c>
      <c r="E1471" s="210">
        <v>6962</v>
      </c>
      <c r="F1471" s="35">
        <v>41811</v>
      </c>
      <c r="G1471" s="42">
        <v>6962</v>
      </c>
      <c r="H1471" s="18">
        <f t="shared" si="23"/>
        <v>0</v>
      </c>
      <c r="I1471" s="621" t="s">
        <v>27</v>
      </c>
    </row>
    <row r="1472" spans="1:9" ht="15.75" x14ac:dyDescent="0.25">
      <c r="A1472" s="192"/>
      <c r="B1472" s="306" t="s">
        <v>1158</v>
      </c>
      <c r="C1472" s="307" t="s">
        <v>3567</v>
      </c>
      <c r="D1472" s="190" t="s">
        <v>763</v>
      </c>
      <c r="E1472" s="210">
        <v>813</v>
      </c>
      <c r="F1472" s="35">
        <v>41811</v>
      </c>
      <c r="G1472" s="42">
        <v>813</v>
      </c>
      <c r="H1472" s="18">
        <f t="shared" si="23"/>
        <v>0</v>
      </c>
      <c r="I1472" s="621" t="s">
        <v>27</v>
      </c>
    </row>
    <row r="1473" spans="1:9" ht="15.75" x14ac:dyDescent="0.25">
      <c r="A1473" s="192"/>
      <c r="B1473" s="306" t="s">
        <v>1159</v>
      </c>
      <c r="C1473" s="307" t="s">
        <v>3567</v>
      </c>
      <c r="D1473" s="190" t="s">
        <v>62</v>
      </c>
      <c r="E1473" s="210">
        <v>17847</v>
      </c>
      <c r="F1473" s="39" t="s">
        <v>3635</v>
      </c>
      <c r="G1473" s="42">
        <v>17847</v>
      </c>
      <c r="H1473" s="18">
        <f t="shared" si="23"/>
        <v>0</v>
      </c>
      <c r="I1473" s="621" t="s">
        <v>12</v>
      </c>
    </row>
    <row r="1474" spans="1:9" ht="15.75" x14ac:dyDescent="0.25">
      <c r="A1474" s="192"/>
      <c r="B1474" s="306" t="s">
        <v>1160</v>
      </c>
      <c r="C1474" s="307" t="s">
        <v>3567</v>
      </c>
      <c r="D1474" s="190" t="s">
        <v>133</v>
      </c>
      <c r="E1474" s="210">
        <v>38362</v>
      </c>
      <c r="F1474" s="35">
        <v>41810</v>
      </c>
      <c r="G1474" s="42">
        <v>38362</v>
      </c>
      <c r="H1474" s="18">
        <f t="shared" si="23"/>
        <v>0</v>
      </c>
      <c r="I1474" s="621"/>
    </row>
    <row r="1475" spans="1:9" ht="15.75" x14ac:dyDescent="0.25">
      <c r="A1475" s="192"/>
      <c r="B1475" s="306" t="s">
        <v>1161</v>
      </c>
      <c r="C1475" s="307" t="s">
        <v>3567</v>
      </c>
      <c r="D1475" s="190" t="s">
        <v>115</v>
      </c>
      <c r="E1475" s="210">
        <v>2959</v>
      </c>
      <c r="F1475" s="35">
        <v>41810</v>
      </c>
      <c r="G1475" s="42">
        <v>2959</v>
      </c>
      <c r="H1475" s="18">
        <f t="shared" si="23"/>
        <v>0</v>
      </c>
      <c r="I1475" s="621"/>
    </row>
    <row r="1476" spans="1:9" ht="15.75" x14ac:dyDescent="0.25">
      <c r="A1476" s="192"/>
      <c r="B1476" s="306" t="s">
        <v>1163</v>
      </c>
      <c r="C1476" s="307" t="s">
        <v>3567</v>
      </c>
      <c r="D1476" s="190" t="s">
        <v>14</v>
      </c>
      <c r="E1476" s="210">
        <v>12084</v>
      </c>
      <c r="F1476" s="35">
        <v>41811</v>
      </c>
      <c r="G1476" s="42">
        <v>12084</v>
      </c>
      <c r="H1476" s="18">
        <f t="shared" si="23"/>
        <v>0</v>
      </c>
      <c r="I1476" s="621" t="s">
        <v>30</v>
      </c>
    </row>
    <row r="1477" spans="1:9" ht="15.75" x14ac:dyDescent="0.25">
      <c r="A1477" s="192"/>
      <c r="B1477" s="306" t="s">
        <v>1164</v>
      </c>
      <c r="C1477" s="307" t="s">
        <v>3567</v>
      </c>
      <c r="D1477" s="190" t="s">
        <v>3476</v>
      </c>
      <c r="E1477" s="210">
        <v>2123</v>
      </c>
      <c r="F1477" s="35">
        <v>41810</v>
      </c>
      <c r="G1477" s="42">
        <v>2123</v>
      </c>
      <c r="H1477" s="18">
        <f t="shared" si="23"/>
        <v>0</v>
      </c>
      <c r="I1477" s="621"/>
    </row>
    <row r="1478" spans="1:9" ht="15.75" x14ac:dyDescent="0.25">
      <c r="A1478" s="192"/>
      <c r="B1478" s="306" t="s">
        <v>1166</v>
      </c>
      <c r="C1478" s="307" t="s">
        <v>3567</v>
      </c>
      <c r="D1478" s="190" t="s">
        <v>129</v>
      </c>
      <c r="E1478" s="210">
        <v>2094.5</v>
      </c>
      <c r="F1478" s="35">
        <v>41810</v>
      </c>
      <c r="G1478" s="42">
        <v>2094.5</v>
      </c>
      <c r="H1478" s="18">
        <f t="shared" si="23"/>
        <v>0</v>
      </c>
      <c r="I1478" s="621"/>
    </row>
    <row r="1479" spans="1:9" ht="15.75" x14ac:dyDescent="0.25">
      <c r="A1479" s="192"/>
      <c r="B1479" s="306" t="s">
        <v>1167</v>
      </c>
      <c r="C1479" s="307" t="s">
        <v>3567</v>
      </c>
      <c r="D1479" s="190" t="s">
        <v>152</v>
      </c>
      <c r="E1479" s="210">
        <v>6664</v>
      </c>
      <c r="F1479" s="35">
        <v>41810</v>
      </c>
      <c r="G1479" s="42">
        <v>6664</v>
      </c>
      <c r="H1479" s="18">
        <f t="shared" ref="H1479:H1542" si="24">E1479-G1479</f>
        <v>0</v>
      </c>
      <c r="I1479" s="621"/>
    </row>
    <row r="1480" spans="1:9" ht="15.75" x14ac:dyDescent="0.25">
      <c r="A1480" s="192">
        <v>41811</v>
      </c>
      <c r="B1480" s="306" t="s">
        <v>1168</v>
      </c>
      <c r="C1480" s="307" t="s">
        <v>3567</v>
      </c>
      <c r="D1480" s="190" t="s">
        <v>28</v>
      </c>
      <c r="E1480" s="210">
        <v>13919</v>
      </c>
      <c r="F1480" s="35">
        <v>41811</v>
      </c>
      <c r="G1480" s="42">
        <v>13919</v>
      </c>
      <c r="H1480" s="18">
        <f t="shared" si="24"/>
        <v>0</v>
      </c>
      <c r="I1480" s="621"/>
    </row>
    <row r="1481" spans="1:9" ht="15.75" x14ac:dyDescent="0.25">
      <c r="A1481" s="192"/>
      <c r="B1481" s="306" t="s">
        <v>1169</v>
      </c>
      <c r="C1481" s="307" t="s">
        <v>3567</v>
      </c>
      <c r="D1481" s="190" t="s">
        <v>8</v>
      </c>
      <c r="E1481" s="210">
        <v>572</v>
      </c>
      <c r="F1481" s="35">
        <v>41814</v>
      </c>
      <c r="G1481" s="42">
        <v>572</v>
      </c>
      <c r="H1481" s="18">
        <f t="shared" si="24"/>
        <v>0</v>
      </c>
      <c r="I1481" s="623" t="s">
        <v>12</v>
      </c>
    </row>
    <row r="1482" spans="1:9" ht="15.75" x14ac:dyDescent="0.25">
      <c r="A1482" s="192"/>
      <c r="B1482" s="306" t="s">
        <v>1170</v>
      </c>
      <c r="C1482" s="307" t="s">
        <v>3567</v>
      </c>
      <c r="D1482" s="190" t="s">
        <v>147</v>
      </c>
      <c r="E1482" s="210">
        <v>19677.2</v>
      </c>
      <c r="F1482" s="45" t="s">
        <v>3636</v>
      </c>
      <c r="G1482" s="42">
        <v>19677.2</v>
      </c>
      <c r="H1482" s="18">
        <f t="shared" si="24"/>
        <v>0</v>
      </c>
      <c r="I1482" s="621"/>
    </row>
    <row r="1483" spans="1:9" ht="15.75" x14ac:dyDescent="0.25">
      <c r="A1483" s="192"/>
      <c r="B1483" s="306" t="s">
        <v>1172</v>
      </c>
      <c r="C1483" s="307" t="s">
        <v>3567</v>
      </c>
      <c r="D1483" s="190" t="s">
        <v>2859</v>
      </c>
      <c r="E1483" s="210">
        <v>6843</v>
      </c>
      <c r="F1483" s="38" t="s">
        <v>3637</v>
      </c>
      <c r="G1483" s="42">
        <v>6843</v>
      </c>
      <c r="H1483" s="18">
        <f t="shared" si="24"/>
        <v>0</v>
      </c>
      <c r="I1483" s="623"/>
    </row>
    <row r="1484" spans="1:9" ht="15.75" x14ac:dyDescent="0.25">
      <c r="A1484" s="192"/>
      <c r="B1484" s="306" t="s">
        <v>1174</v>
      </c>
      <c r="C1484" s="307" t="s">
        <v>3567</v>
      </c>
      <c r="D1484" s="190" t="s">
        <v>3638</v>
      </c>
      <c r="E1484" s="210">
        <v>6888</v>
      </c>
      <c r="F1484" s="35">
        <v>41811</v>
      </c>
      <c r="G1484" s="42">
        <v>6888</v>
      </c>
      <c r="H1484" s="18">
        <f t="shared" si="24"/>
        <v>0</v>
      </c>
      <c r="I1484" s="621"/>
    </row>
    <row r="1485" spans="1:9" ht="15.75" x14ac:dyDescent="0.25">
      <c r="A1485" s="192"/>
      <c r="B1485" s="306" t="s">
        <v>1175</v>
      </c>
      <c r="C1485" s="307" t="s">
        <v>3567</v>
      </c>
      <c r="D1485" s="190" t="s">
        <v>3217</v>
      </c>
      <c r="E1485" s="210">
        <v>3476.5</v>
      </c>
      <c r="F1485" s="35">
        <v>41811</v>
      </c>
      <c r="G1485" s="42">
        <v>3476.5</v>
      </c>
      <c r="H1485" s="18">
        <f t="shared" si="24"/>
        <v>0</v>
      </c>
      <c r="I1485" s="621"/>
    </row>
    <row r="1486" spans="1:9" ht="15.75" x14ac:dyDescent="0.25">
      <c r="A1486" s="192"/>
      <c r="B1486" s="306" t="s">
        <v>1176</v>
      </c>
      <c r="C1486" s="307" t="s">
        <v>3567</v>
      </c>
      <c r="D1486" s="190" t="s">
        <v>754</v>
      </c>
      <c r="E1486" s="210">
        <v>2242</v>
      </c>
      <c r="F1486" s="35">
        <v>41811</v>
      </c>
      <c r="G1486" s="42">
        <v>2242</v>
      </c>
      <c r="H1486" s="18">
        <f t="shared" si="24"/>
        <v>0</v>
      </c>
      <c r="I1486" s="621"/>
    </row>
    <row r="1487" spans="1:9" ht="15.75" x14ac:dyDescent="0.25">
      <c r="A1487" s="192"/>
      <c r="B1487" s="306" t="s">
        <v>1177</v>
      </c>
      <c r="C1487" s="307" t="s">
        <v>3567</v>
      </c>
      <c r="D1487" s="190" t="s">
        <v>3057</v>
      </c>
      <c r="E1487" s="210">
        <v>35665</v>
      </c>
      <c r="F1487" s="45" t="s">
        <v>3639</v>
      </c>
      <c r="G1487" s="42">
        <v>35665</v>
      </c>
      <c r="H1487" s="18">
        <f t="shared" si="24"/>
        <v>0</v>
      </c>
      <c r="I1487" s="621" t="s">
        <v>217</v>
      </c>
    </row>
    <row r="1488" spans="1:9" ht="15.75" x14ac:dyDescent="0.25">
      <c r="A1488" s="192"/>
      <c r="B1488" s="306" t="s">
        <v>1178</v>
      </c>
      <c r="C1488" s="307" t="s">
        <v>3567</v>
      </c>
      <c r="D1488" s="190" t="s">
        <v>54</v>
      </c>
      <c r="E1488" s="210">
        <v>34216</v>
      </c>
      <c r="F1488" s="35">
        <v>41811</v>
      </c>
      <c r="G1488" s="42">
        <v>34216</v>
      </c>
      <c r="H1488" s="18">
        <f t="shared" si="24"/>
        <v>0</v>
      </c>
      <c r="I1488" s="621" t="s">
        <v>217</v>
      </c>
    </row>
    <row r="1489" spans="1:9" ht="15.75" x14ac:dyDescent="0.25">
      <c r="A1489" s="192"/>
      <c r="B1489" s="306" t="s">
        <v>1179</v>
      </c>
      <c r="C1489" s="307" t="s">
        <v>3567</v>
      </c>
      <c r="D1489" s="190" t="s">
        <v>3640</v>
      </c>
      <c r="E1489" s="210">
        <v>32447</v>
      </c>
      <c r="F1489" s="35">
        <v>41811</v>
      </c>
      <c r="G1489" s="42">
        <v>32447</v>
      </c>
      <c r="H1489" s="18">
        <f t="shared" si="24"/>
        <v>0</v>
      </c>
      <c r="I1489" s="621" t="s">
        <v>30</v>
      </c>
    </row>
    <row r="1490" spans="1:9" ht="27" customHeight="1" x14ac:dyDescent="0.25">
      <c r="A1490" s="192"/>
      <c r="B1490" s="306" t="s">
        <v>1180</v>
      </c>
      <c r="C1490" s="307" t="s">
        <v>3567</v>
      </c>
      <c r="D1490" s="190" t="s">
        <v>35</v>
      </c>
      <c r="E1490" s="210">
        <v>39926</v>
      </c>
      <c r="F1490" s="321" t="s">
        <v>4882</v>
      </c>
      <c r="G1490" s="219">
        <v>39926</v>
      </c>
      <c r="H1490" s="18">
        <f t="shared" si="24"/>
        <v>0</v>
      </c>
      <c r="I1490" s="621" t="s">
        <v>30</v>
      </c>
    </row>
    <row r="1491" spans="1:9" ht="15.75" x14ac:dyDescent="0.25">
      <c r="A1491" s="192"/>
      <c r="B1491" s="306" t="s">
        <v>1181</v>
      </c>
      <c r="C1491" s="307" t="s">
        <v>3567</v>
      </c>
      <c r="D1491" s="190" t="s">
        <v>237</v>
      </c>
      <c r="E1491" s="210">
        <v>7725</v>
      </c>
      <c r="F1491" s="35">
        <v>41812</v>
      </c>
      <c r="G1491" s="42">
        <v>7725</v>
      </c>
      <c r="H1491" s="18">
        <f t="shared" si="24"/>
        <v>0</v>
      </c>
      <c r="I1491" s="621" t="s">
        <v>65</v>
      </c>
    </row>
    <row r="1492" spans="1:9" ht="15.75" x14ac:dyDescent="0.25">
      <c r="A1492" s="192"/>
      <c r="B1492" s="306" t="s">
        <v>1182</v>
      </c>
      <c r="C1492" s="307" t="s">
        <v>3567</v>
      </c>
      <c r="D1492" s="190" t="s">
        <v>189</v>
      </c>
      <c r="E1492" s="210">
        <v>10826</v>
      </c>
      <c r="F1492" s="35">
        <v>41811</v>
      </c>
      <c r="G1492" s="42">
        <v>10826</v>
      </c>
      <c r="H1492" s="18">
        <f t="shared" si="24"/>
        <v>0</v>
      </c>
      <c r="I1492" s="621"/>
    </row>
    <row r="1493" spans="1:9" ht="15.75" x14ac:dyDescent="0.25">
      <c r="A1493" s="192"/>
      <c r="B1493" s="306" t="s">
        <v>1183</v>
      </c>
      <c r="C1493" s="307" t="s">
        <v>3567</v>
      </c>
      <c r="D1493" s="190" t="s">
        <v>28</v>
      </c>
      <c r="E1493" s="210">
        <v>1198</v>
      </c>
      <c r="F1493" s="35">
        <v>41811</v>
      </c>
      <c r="G1493" s="42">
        <v>1198</v>
      </c>
      <c r="H1493" s="18">
        <f t="shared" si="24"/>
        <v>0</v>
      </c>
      <c r="I1493" s="621"/>
    </row>
    <row r="1494" spans="1:9" ht="15.75" x14ac:dyDescent="0.25">
      <c r="A1494" s="192"/>
      <c r="B1494" s="306" t="s">
        <v>1184</v>
      </c>
      <c r="C1494" s="307" t="s">
        <v>3567</v>
      </c>
      <c r="D1494" s="190" t="s">
        <v>490</v>
      </c>
      <c r="E1494" s="210">
        <v>951.5</v>
      </c>
      <c r="F1494" s="35">
        <v>41811</v>
      </c>
      <c r="G1494" s="42">
        <v>951.5</v>
      </c>
      <c r="H1494" s="18">
        <f t="shared" si="24"/>
        <v>0</v>
      </c>
      <c r="I1494" s="621" t="s">
        <v>30</v>
      </c>
    </row>
    <row r="1495" spans="1:9" ht="15.75" x14ac:dyDescent="0.25">
      <c r="A1495" s="192"/>
      <c r="B1495" s="306" t="s">
        <v>1185</v>
      </c>
      <c r="C1495" s="307" t="s">
        <v>3567</v>
      </c>
      <c r="D1495" s="190" t="s">
        <v>34</v>
      </c>
      <c r="E1495" s="210">
        <v>2236</v>
      </c>
      <c r="F1495" s="35">
        <v>41811</v>
      </c>
      <c r="G1495" s="42">
        <v>2236</v>
      </c>
      <c r="H1495" s="18">
        <f t="shared" si="24"/>
        <v>0</v>
      </c>
      <c r="I1495" s="621" t="s">
        <v>30</v>
      </c>
    </row>
    <row r="1496" spans="1:9" ht="15.75" x14ac:dyDescent="0.25">
      <c r="A1496" s="192"/>
      <c r="B1496" s="306" t="s">
        <v>1186</v>
      </c>
      <c r="C1496" s="307" t="s">
        <v>3567</v>
      </c>
      <c r="D1496" s="190" t="s">
        <v>29</v>
      </c>
      <c r="E1496" s="210">
        <v>6017</v>
      </c>
      <c r="F1496" s="35">
        <v>41811</v>
      </c>
      <c r="G1496" s="42">
        <v>6017</v>
      </c>
      <c r="H1496" s="18">
        <f t="shared" si="24"/>
        <v>0</v>
      </c>
      <c r="I1496" s="621" t="s">
        <v>30</v>
      </c>
    </row>
    <row r="1497" spans="1:9" ht="15.75" x14ac:dyDescent="0.25">
      <c r="A1497" s="192"/>
      <c r="B1497" s="306" t="s">
        <v>1187</v>
      </c>
      <c r="C1497" s="307" t="s">
        <v>3567</v>
      </c>
      <c r="D1497" s="190" t="s">
        <v>338</v>
      </c>
      <c r="E1497" s="210">
        <v>290</v>
      </c>
      <c r="F1497" s="35">
        <v>41811</v>
      </c>
      <c r="G1497" s="42">
        <v>290</v>
      </c>
      <c r="H1497" s="18">
        <f t="shared" si="24"/>
        <v>0</v>
      </c>
      <c r="I1497" s="621" t="s">
        <v>30</v>
      </c>
    </row>
    <row r="1498" spans="1:9" ht="15.75" x14ac:dyDescent="0.25">
      <c r="A1498" s="192"/>
      <c r="B1498" s="306" t="s">
        <v>1188</v>
      </c>
      <c r="C1498" s="307" t="s">
        <v>3567</v>
      </c>
      <c r="D1498" s="190" t="s">
        <v>123</v>
      </c>
      <c r="E1498" s="210">
        <v>6984</v>
      </c>
      <c r="F1498" s="35">
        <v>41812</v>
      </c>
      <c r="G1498" s="42">
        <v>6984</v>
      </c>
      <c r="H1498" s="18">
        <f t="shared" si="24"/>
        <v>0</v>
      </c>
      <c r="I1498" s="621"/>
    </row>
    <row r="1499" spans="1:9" ht="15.75" x14ac:dyDescent="0.25">
      <c r="A1499" s="192"/>
      <c r="B1499" s="306" t="s">
        <v>1189</v>
      </c>
      <c r="C1499" s="307" t="s">
        <v>3567</v>
      </c>
      <c r="D1499" s="190" t="s">
        <v>57</v>
      </c>
      <c r="E1499" s="210">
        <v>1962</v>
      </c>
      <c r="F1499" s="35">
        <v>41811</v>
      </c>
      <c r="G1499" s="42">
        <v>1962</v>
      </c>
      <c r="H1499" s="18">
        <f t="shared" si="24"/>
        <v>0</v>
      </c>
      <c r="I1499" s="621" t="s">
        <v>30</v>
      </c>
    </row>
    <row r="1500" spans="1:9" ht="15.75" x14ac:dyDescent="0.25">
      <c r="A1500" s="192"/>
      <c r="B1500" s="306" t="s">
        <v>1190</v>
      </c>
      <c r="C1500" s="307" t="s">
        <v>3567</v>
      </c>
      <c r="D1500" s="190" t="s">
        <v>3641</v>
      </c>
      <c r="E1500" s="210">
        <v>2117</v>
      </c>
      <c r="F1500" s="35">
        <v>41811</v>
      </c>
      <c r="G1500" s="42">
        <v>2117</v>
      </c>
      <c r="H1500" s="18">
        <f t="shared" si="24"/>
        <v>0</v>
      </c>
      <c r="I1500" s="621"/>
    </row>
    <row r="1501" spans="1:9" ht="15.75" x14ac:dyDescent="0.25">
      <c r="A1501" s="192"/>
      <c r="B1501" s="306" t="s">
        <v>1191</v>
      </c>
      <c r="C1501" s="307" t="s">
        <v>3567</v>
      </c>
      <c r="D1501" s="190" t="s">
        <v>98</v>
      </c>
      <c r="E1501" s="210">
        <v>3924</v>
      </c>
      <c r="F1501" s="35">
        <v>41811</v>
      </c>
      <c r="G1501" s="42">
        <v>3924</v>
      </c>
      <c r="H1501" s="18">
        <f t="shared" si="24"/>
        <v>0</v>
      </c>
      <c r="I1501" s="621" t="s">
        <v>30</v>
      </c>
    </row>
    <row r="1502" spans="1:9" ht="15.75" x14ac:dyDescent="0.25">
      <c r="A1502" s="192"/>
      <c r="B1502" s="306" t="s">
        <v>1192</v>
      </c>
      <c r="C1502" s="307" t="s">
        <v>3567</v>
      </c>
      <c r="D1502" s="190" t="s">
        <v>47</v>
      </c>
      <c r="E1502" s="210">
        <v>2821.5</v>
      </c>
      <c r="F1502" s="35">
        <v>41811</v>
      </c>
      <c r="G1502" s="42">
        <v>2821.5</v>
      </c>
      <c r="H1502" s="18">
        <f t="shared" si="24"/>
        <v>0</v>
      </c>
      <c r="I1502" s="621" t="s">
        <v>30</v>
      </c>
    </row>
    <row r="1503" spans="1:9" ht="15.75" x14ac:dyDescent="0.25">
      <c r="A1503" s="192"/>
      <c r="B1503" s="306" t="s">
        <v>1193</v>
      </c>
      <c r="C1503" s="307" t="s">
        <v>3567</v>
      </c>
      <c r="D1503" s="190" t="s">
        <v>16</v>
      </c>
      <c r="E1503" s="210">
        <v>187819</v>
      </c>
      <c r="F1503" s="35">
        <v>41816</v>
      </c>
      <c r="G1503" s="42">
        <v>187819</v>
      </c>
      <c r="H1503" s="18">
        <f t="shared" si="24"/>
        <v>0</v>
      </c>
      <c r="I1503" s="621" t="s">
        <v>2847</v>
      </c>
    </row>
    <row r="1504" spans="1:9" ht="15.75" x14ac:dyDescent="0.25">
      <c r="A1504" s="192"/>
      <c r="B1504" s="306" t="s">
        <v>1194</v>
      </c>
      <c r="C1504" s="307" t="s">
        <v>3567</v>
      </c>
      <c r="D1504" s="190" t="s">
        <v>374</v>
      </c>
      <c r="E1504" s="210">
        <v>12679</v>
      </c>
      <c r="F1504" s="35">
        <v>41811</v>
      </c>
      <c r="G1504" s="42">
        <v>12679</v>
      </c>
      <c r="H1504" s="18">
        <f t="shared" si="24"/>
        <v>0</v>
      </c>
      <c r="I1504" s="621"/>
    </row>
    <row r="1505" spans="1:9" ht="15.75" x14ac:dyDescent="0.25">
      <c r="A1505" s="192"/>
      <c r="B1505" s="306" t="s">
        <v>1195</v>
      </c>
      <c r="C1505" s="307" t="s">
        <v>3567</v>
      </c>
      <c r="D1505" s="190" t="s">
        <v>287</v>
      </c>
      <c r="E1505" s="210">
        <v>1890</v>
      </c>
      <c r="F1505" s="35">
        <v>41811</v>
      </c>
      <c r="G1505" s="42">
        <v>1890</v>
      </c>
      <c r="H1505" s="18">
        <f t="shared" si="24"/>
        <v>0</v>
      </c>
      <c r="I1505" s="621" t="s">
        <v>30</v>
      </c>
    </row>
    <row r="1506" spans="1:9" ht="15.75" x14ac:dyDescent="0.25">
      <c r="A1506" s="192"/>
      <c r="B1506" s="306" t="s">
        <v>1196</v>
      </c>
      <c r="C1506" s="307" t="s">
        <v>3567</v>
      </c>
      <c r="D1506" s="190" t="s">
        <v>8</v>
      </c>
      <c r="E1506" s="210">
        <v>3234</v>
      </c>
      <c r="F1506" s="35">
        <v>41811</v>
      </c>
      <c r="G1506" s="42">
        <v>3234</v>
      </c>
      <c r="H1506" s="18">
        <f t="shared" si="24"/>
        <v>0</v>
      </c>
      <c r="I1506" s="621"/>
    </row>
    <row r="1507" spans="1:9" ht="15.75" x14ac:dyDescent="0.25">
      <c r="A1507" s="192"/>
      <c r="B1507" s="306" t="s">
        <v>1197</v>
      </c>
      <c r="C1507" s="307" t="s">
        <v>3567</v>
      </c>
      <c r="D1507" s="190" t="s">
        <v>8</v>
      </c>
      <c r="E1507" s="210">
        <v>563</v>
      </c>
      <c r="F1507" s="35">
        <v>41811</v>
      </c>
      <c r="G1507" s="42">
        <v>563</v>
      </c>
      <c r="H1507" s="18">
        <f t="shared" si="24"/>
        <v>0</v>
      </c>
      <c r="I1507" s="621"/>
    </row>
    <row r="1508" spans="1:9" ht="15.75" x14ac:dyDescent="0.25">
      <c r="A1508" s="192"/>
      <c r="B1508" s="306" t="s">
        <v>1199</v>
      </c>
      <c r="C1508" s="307" t="s">
        <v>3567</v>
      </c>
      <c r="D1508" s="190" t="s">
        <v>2830</v>
      </c>
      <c r="E1508" s="210">
        <v>1787</v>
      </c>
      <c r="F1508" s="35">
        <v>41811</v>
      </c>
      <c r="G1508" s="42">
        <v>1787</v>
      </c>
      <c r="H1508" s="18">
        <f t="shared" si="24"/>
        <v>0</v>
      </c>
      <c r="I1508" s="621" t="s">
        <v>217</v>
      </c>
    </row>
    <row r="1509" spans="1:9" ht="15.75" x14ac:dyDescent="0.25">
      <c r="A1509" s="192"/>
      <c r="B1509" s="306" t="s">
        <v>1200</v>
      </c>
      <c r="C1509" s="307" t="s">
        <v>3567</v>
      </c>
      <c r="D1509" s="190" t="s">
        <v>52</v>
      </c>
      <c r="E1509" s="210">
        <v>3777</v>
      </c>
      <c r="F1509" s="35">
        <v>41811</v>
      </c>
      <c r="G1509" s="42">
        <v>3777</v>
      </c>
      <c r="H1509" s="18">
        <f t="shared" si="24"/>
        <v>0</v>
      </c>
      <c r="I1509" s="621" t="s">
        <v>217</v>
      </c>
    </row>
    <row r="1510" spans="1:9" ht="15.75" x14ac:dyDescent="0.25">
      <c r="A1510" s="192"/>
      <c r="B1510" s="306" t="s">
        <v>1201</v>
      </c>
      <c r="C1510" s="307" t="s">
        <v>3567</v>
      </c>
      <c r="D1510" s="190" t="s">
        <v>55</v>
      </c>
      <c r="E1510" s="210">
        <v>16291</v>
      </c>
      <c r="F1510" s="35">
        <v>41811</v>
      </c>
      <c r="G1510" s="42">
        <v>16291</v>
      </c>
      <c r="H1510" s="18">
        <f t="shared" si="24"/>
        <v>0</v>
      </c>
      <c r="I1510" s="621"/>
    </row>
    <row r="1511" spans="1:9" ht="15.75" x14ac:dyDescent="0.25">
      <c r="A1511" s="192"/>
      <c r="B1511" s="306" t="s">
        <v>1203</v>
      </c>
      <c r="C1511" s="307" t="s">
        <v>3567</v>
      </c>
      <c r="D1511" s="190" t="s">
        <v>130</v>
      </c>
      <c r="E1511" s="210">
        <v>9537</v>
      </c>
      <c r="F1511" s="35">
        <v>41817</v>
      </c>
      <c r="G1511" s="42">
        <v>9537</v>
      </c>
      <c r="H1511" s="18">
        <f t="shared" si="24"/>
        <v>0</v>
      </c>
      <c r="I1511" s="621" t="s">
        <v>65</v>
      </c>
    </row>
    <row r="1512" spans="1:9" ht="15.75" x14ac:dyDescent="0.25">
      <c r="A1512" s="192"/>
      <c r="B1512" s="306" t="s">
        <v>1205</v>
      </c>
      <c r="C1512" s="307" t="s">
        <v>3567</v>
      </c>
      <c r="D1512" s="190" t="s">
        <v>66</v>
      </c>
      <c r="E1512" s="210">
        <v>1692</v>
      </c>
      <c r="F1512" s="35">
        <v>41811</v>
      </c>
      <c r="G1512" s="42">
        <v>1692</v>
      </c>
      <c r="H1512" s="18">
        <f t="shared" si="24"/>
        <v>0</v>
      </c>
      <c r="I1512" s="621" t="s">
        <v>217</v>
      </c>
    </row>
    <row r="1513" spans="1:9" ht="15.75" x14ac:dyDescent="0.25">
      <c r="A1513" s="192"/>
      <c r="B1513" s="306" t="s">
        <v>1206</v>
      </c>
      <c r="C1513" s="307" t="s">
        <v>3567</v>
      </c>
      <c r="D1513" s="190" t="s">
        <v>3405</v>
      </c>
      <c r="E1513" s="210">
        <v>6380</v>
      </c>
      <c r="F1513" s="45" t="s">
        <v>3642</v>
      </c>
      <c r="G1513" s="42">
        <v>6380</v>
      </c>
      <c r="H1513" s="18">
        <f t="shared" si="24"/>
        <v>0</v>
      </c>
      <c r="I1513" s="621" t="s">
        <v>217</v>
      </c>
    </row>
    <row r="1514" spans="1:9" ht="15.75" x14ac:dyDescent="0.25">
      <c r="A1514" s="192"/>
      <c r="B1514" s="306" t="s">
        <v>1207</v>
      </c>
      <c r="C1514" s="307" t="s">
        <v>3567</v>
      </c>
      <c r="D1514" s="190" t="s">
        <v>1778</v>
      </c>
      <c r="E1514" s="210">
        <v>3889</v>
      </c>
      <c r="F1514" s="35">
        <v>41811</v>
      </c>
      <c r="G1514" s="42">
        <v>3889</v>
      </c>
      <c r="H1514" s="18">
        <f t="shared" si="24"/>
        <v>0</v>
      </c>
      <c r="I1514" s="621" t="s">
        <v>30</v>
      </c>
    </row>
    <row r="1515" spans="1:9" ht="15.75" x14ac:dyDescent="0.25">
      <c r="A1515" s="192"/>
      <c r="B1515" s="306" t="s">
        <v>1208</v>
      </c>
      <c r="C1515" s="307" t="s">
        <v>3567</v>
      </c>
      <c r="D1515" s="190" t="s">
        <v>130</v>
      </c>
      <c r="E1515" s="210">
        <v>10430.5</v>
      </c>
      <c r="F1515" s="35">
        <v>41817</v>
      </c>
      <c r="G1515" s="42">
        <v>10430.5</v>
      </c>
      <c r="H1515" s="18">
        <f t="shared" si="24"/>
        <v>0</v>
      </c>
      <c r="I1515" s="621" t="s">
        <v>65</v>
      </c>
    </row>
    <row r="1516" spans="1:9" ht="15.75" x14ac:dyDescent="0.25">
      <c r="A1516" s="192"/>
      <c r="B1516" s="306" t="s">
        <v>1209</v>
      </c>
      <c r="C1516" s="307" t="s">
        <v>3567</v>
      </c>
      <c r="D1516" s="190" t="s">
        <v>8</v>
      </c>
      <c r="E1516" s="210">
        <v>715</v>
      </c>
      <c r="F1516" s="35">
        <v>41811</v>
      </c>
      <c r="G1516" s="42">
        <v>715</v>
      </c>
      <c r="H1516" s="18">
        <f t="shared" si="24"/>
        <v>0</v>
      </c>
      <c r="I1516" s="621"/>
    </row>
    <row r="1517" spans="1:9" ht="15.75" x14ac:dyDescent="0.25">
      <c r="A1517" s="192"/>
      <c r="B1517" s="306" t="s">
        <v>1210</v>
      </c>
      <c r="C1517" s="307" t="s">
        <v>3567</v>
      </c>
      <c r="D1517" s="190" t="s">
        <v>188</v>
      </c>
      <c r="E1517" s="210">
        <v>12159</v>
      </c>
      <c r="F1517" s="35">
        <v>41817</v>
      </c>
      <c r="G1517" s="42">
        <v>12159</v>
      </c>
      <c r="H1517" s="18">
        <f t="shared" si="24"/>
        <v>0</v>
      </c>
      <c r="I1517" s="621" t="s">
        <v>65</v>
      </c>
    </row>
    <row r="1518" spans="1:9" ht="15.75" x14ac:dyDescent="0.25">
      <c r="A1518" s="192"/>
      <c r="B1518" s="306" t="s">
        <v>1211</v>
      </c>
      <c r="C1518" s="307" t="s">
        <v>3567</v>
      </c>
      <c r="D1518" s="196" t="s">
        <v>3108</v>
      </c>
      <c r="E1518" s="215">
        <v>0</v>
      </c>
      <c r="F1518" s="35"/>
      <c r="G1518" s="42"/>
      <c r="H1518" s="18">
        <f t="shared" si="24"/>
        <v>0</v>
      </c>
      <c r="I1518" s="621" t="s">
        <v>3643</v>
      </c>
    </row>
    <row r="1519" spans="1:9" ht="15.75" x14ac:dyDescent="0.25">
      <c r="A1519" s="192"/>
      <c r="B1519" s="306" t="s">
        <v>1212</v>
      </c>
      <c r="C1519" s="307" t="s">
        <v>3567</v>
      </c>
      <c r="D1519" s="190" t="s">
        <v>502</v>
      </c>
      <c r="E1519" s="210">
        <v>12648</v>
      </c>
      <c r="F1519" s="35">
        <v>41812</v>
      </c>
      <c r="G1519" s="42">
        <v>12648</v>
      </c>
      <c r="H1519" s="18">
        <f t="shared" si="24"/>
        <v>0</v>
      </c>
      <c r="I1519" s="621" t="s">
        <v>65</v>
      </c>
    </row>
    <row r="1520" spans="1:9" ht="15.75" x14ac:dyDescent="0.25">
      <c r="A1520" s="192"/>
      <c r="B1520" s="306" t="s">
        <v>1214</v>
      </c>
      <c r="C1520" s="307" t="s">
        <v>3567</v>
      </c>
      <c r="D1520" s="190" t="s">
        <v>269</v>
      </c>
      <c r="E1520" s="210">
        <v>3540</v>
      </c>
      <c r="F1520" s="35">
        <v>41811</v>
      </c>
      <c r="G1520" s="42">
        <v>3540</v>
      </c>
      <c r="H1520" s="18">
        <f t="shared" si="24"/>
        <v>0</v>
      </c>
      <c r="I1520" s="621"/>
    </row>
    <row r="1521" spans="1:9" ht="15.75" x14ac:dyDescent="0.25">
      <c r="A1521" s="192"/>
      <c r="B1521" s="306" t="s">
        <v>1215</v>
      </c>
      <c r="C1521" s="307" t="s">
        <v>3567</v>
      </c>
      <c r="D1521" s="190" t="s">
        <v>59</v>
      </c>
      <c r="E1521" s="210">
        <v>34148</v>
      </c>
      <c r="F1521" s="38" t="s">
        <v>3644</v>
      </c>
      <c r="G1521" s="42">
        <v>34148</v>
      </c>
      <c r="H1521" s="18">
        <f t="shared" si="24"/>
        <v>0</v>
      </c>
      <c r="I1521" s="621" t="s">
        <v>65</v>
      </c>
    </row>
    <row r="1522" spans="1:9" ht="15.75" x14ac:dyDescent="0.25">
      <c r="A1522" s="192"/>
      <c r="B1522" s="306" t="s">
        <v>1216</v>
      </c>
      <c r="C1522" s="307" t="s">
        <v>3567</v>
      </c>
      <c r="D1522" s="190" t="s">
        <v>250</v>
      </c>
      <c r="E1522" s="210">
        <v>23802</v>
      </c>
      <c r="F1522" s="35">
        <v>41812</v>
      </c>
      <c r="G1522" s="42">
        <v>23802</v>
      </c>
      <c r="H1522" s="18">
        <f t="shared" si="24"/>
        <v>0</v>
      </c>
      <c r="I1522" s="621" t="s">
        <v>27</v>
      </c>
    </row>
    <row r="1523" spans="1:9" ht="15.75" x14ac:dyDescent="0.25">
      <c r="A1523" s="192"/>
      <c r="B1523" s="306" t="s">
        <v>1217</v>
      </c>
      <c r="C1523" s="307" t="s">
        <v>3567</v>
      </c>
      <c r="D1523" s="190" t="s">
        <v>215</v>
      </c>
      <c r="E1523" s="210">
        <v>2509</v>
      </c>
      <c r="F1523" s="35">
        <v>41811</v>
      </c>
      <c r="G1523" s="42">
        <v>2509</v>
      </c>
      <c r="H1523" s="18">
        <f t="shared" si="24"/>
        <v>0</v>
      </c>
      <c r="I1523" s="621"/>
    </row>
    <row r="1524" spans="1:9" ht="15.75" x14ac:dyDescent="0.25">
      <c r="A1524" s="192"/>
      <c r="B1524" s="306" t="s">
        <v>1218</v>
      </c>
      <c r="C1524" s="307" t="s">
        <v>3567</v>
      </c>
      <c r="D1524" s="190" t="s">
        <v>8</v>
      </c>
      <c r="E1524" s="210">
        <v>234</v>
      </c>
      <c r="F1524" s="35">
        <v>41811</v>
      </c>
      <c r="G1524" s="42">
        <v>234</v>
      </c>
      <c r="H1524" s="18">
        <f t="shared" si="24"/>
        <v>0</v>
      </c>
      <c r="I1524" s="621"/>
    </row>
    <row r="1525" spans="1:9" ht="15.75" x14ac:dyDescent="0.25">
      <c r="A1525" s="192"/>
      <c r="B1525" s="306" t="s">
        <v>1220</v>
      </c>
      <c r="C1525" s="307" t="s">
        <v>3567</v>
      </c>
      <c r="D1525" s="190" t="s">
        <v>22</v>
      </c>
      <c r="E1525" s="210">
        <v>3104</v>
      </c>
      <c r="F1525" s="35">
        <v>41811</v>
      </c>
      <c r="G1525" s="42">
        <v>3104</v>
      </c>
      <c r="H1525" s="18">
        <f t="shared" si="24"/>
        <v>0</v>
      </c>
      <c r="I1525" s="621"/>
    </row>
    <row r="1526" spans="1:9" ht="15.75" x14ac:dyDescent="0.25">
      <c r="A1526" s="192"/>
      <c r="B1526" s="306" t="s">
        <v>1221</v>
      </c>
      <c r="C1526" s="307" t="s">
        <v>3567</v>
      </c>
      <c r="D1526" s="190" t="s">
        <v>910</v>
      </c>
      <c r="E1526" s="210">
        <v>15028</v>
      </c>
      <c r="F1526" s="35">
        <v>41811</v>
      </c>
      <c r="G1526" s="42">
        <v>15028</v>
      </c>
      <c r="H1526" s="18">
        <f t="shared" si="24"/>
        <v>0</v>
      </c>
      <c r="I1526" s="621"/>
    </row>
    <row r="1527" spans="1:9" ht="15.75" x14ac:dyDescent="0.25">
      <c r="A1527" s="192"/>
      <c r="B1527" s="306" t="s">
        <v>1222</v>
      </c>
      <c r="C1527" s="307" t="s">
        <v>3567</v>
      </c>
      <c r="D1527" s="190" t="s">
        <v>260</v>
      </c>
      <c r="E1527" s="210">
        <v>1860</v>
      </c>
      <c r="F1527" s="35">
        <v>41811</v>
      </c>
      <c r="G1527" s="42">
        <v>1860</v>
      </c>
      <c r="H1527" s="18">
        <f t="shared" si="24"/>
        <v>0</v>
      </c>
      <c r="I1527" s="621" t="s">
        <v>12</v>
      </c>
    </row>
    <row r="1528" spans="1:9" ht="15.75" x14ac:dyDescent="0.25">
      <c r="A1528" s="192"/>
      <c r="B1528" s="306" t="s">
        <v>1223</v>
      </c>
      <c r="C1528" s="307" t="s">
        <v>3567</v>
      </c>
      <c r="D1528" s="190" t="s">
        <v>373</v>
      </c>
      <c r="E1528" s="210">
        <v>40019</v>
      </c>
      <c r="F1528" s="35">
        <v>41812</v>
      </c>
      <c r="G1528" s="42">
        <v>40019</v>
      </c>
      <c r="H1528" s="18">
        <f t="shared" si="24"/>
        <v>0</v>
      </c>
      <c r="I1528" s="621" t="s">
        <v>27</v>
      </c>
    </row>
    <row r="1529" spans="1:9" ht="15.75" x14ac:dyDescent="0.25">
      <c r="A1529" s="192"/>
      <c r="B1529" s="306" t="s">
        <v>1225</v>
      </c>
      <c r="C1529" s="307" t="s">
        <v>3567</v>
      </c>
      <c r="D1529" s="190" t="s">
        <v>115</v>
      </c>
      <c r="E1529" s="210">
        <v>3315</v>
      </c>
      <c r="F1529" s="35">
        <v>41811</v>
      </c>
      <c r="G1529" s="42">
        <v>3315</v>
      </c>
      <c r="H1529" s="18">
        <f t="shared" si="24"/>
        <v>0</v>
      </c>
      <c r="I1529" s="621"/>
    </row>
    <row r="1530" spans="1:9" ht="15.75" x14ac:dyDescent="0.25">
      <c r="A1530" s="192"/>
      <c r="B1530" s="306" t="s">
        <v>1226</v>
      </c>
      <c r="C1530" s="307" t="s">
        <v>3567</v>
      </c>
      <c r="D1530" s="190" t="s">
        <v>269</v>
      </c>
      <c r="E1530" s="210">
        <v>4132</v>
      </c>
      <c r="F1530" s="35">
        <v>41811</v>
      </c>
      <c r="G1530" s="42">
        <v>4132</v>
      </c>
      <c r="H1530" s="18">
        <f t="shared" si="24"/>
        <v>0</v>
      </c>
      <c r="I1530" s="621"/>
    </row>
    <row r="1531" spans="1:9" ht="15.75" x14ac:dyDescent="0.25">
      <c r="A1531" s="192"/>
      <c r="B1531" s="306" t="s">
        <v>1227</v>
      </c>
      <c r="C1531" s="307" t="s">
        <v>3567</v>
      </c>
      <c r="D1531" s="190" t="s">
        <v>8</v>
      </c>
      <c r="E1531" s="210">
        <v>441</v>
      </c>
      <c r="F1531" s="35">
        <v>41811</v>
      </c>
      <c r="G1531" s="42">
        <v>441</v>
      </c>
      <c r="H1531" s="18">
        <f t="shared" si="24"/>
        <v>0</v>
      </c>
      <c r="I1531" s="621"/>
    </row>
    <row r="1532" spans="1:9" ht="15.75" x14ac:dyDescent="0.25">
      <c r="A1532" s="192"/>
      <c r="B1532" s="306" t="s">
        <v>1228</v>
      </c>
      <c r="C1532" s="307" t="s">
        <v>3567</v>
      </c>
      <c r="D1532" s="190" t="s">
        <v>124</v>
      </c>
      <c r="E1532" s="210">
        <v>9363</v>
      </c>
      <c r="F1532" s="35">
        <v>41812</v>
      </c>
      <c r="G1532" s="42">
        <v>9363</v>
      </c>
      <c r="H1532" s="18">
        <f t="shared" si="24"/>
        <v>0</v>
      </c>
      <c r="I1532" s="621" t="s">
        <v>27</v>
      </c>
    </row>
    <row r="1533" spans="1:9" ht="15.75" x14ac:dyDescent="0.25">
      <c r="A1533" s="192"/>
      <c r="B1533" s="306" t="s">
        <v>1230</v>
      </c>
      <c r="C1533" s="307" t="s">
        <v>3567</v>
      </c>
      <c r="D1533" s="190" t="s">
        <v>111</v>
      </c>
      <c r="E1533" s="210">
        <v>4337</v>
      </c>
      <c r="F1533" s="35">
        <v>41812</v>
      </c>
      <c r="G1533" s="42">
        <v>4337</v>
      </c>
      <c r="H1533" s="18">
        <f t="shared" si="24"/>
        <v>0</v>
      </c>
      <c r="I1533" s="621" t="s">
        <v>27</v>
      </c>
    </row>
    <row r="1534" spans="1:9" ht="15.75" x14ac:dyDescent="0.25">
      <c r="A1534" s="192"/>
      <c r="B1534" s="306" t="s">
        <v>1231</v>
      </c>
      <c r="C1534" s="307" t="s">
        <v>3567</v>
      </c>
      <c r="D1534" s="190" t="s">
        <v>1607</v>
      </c>
      <c r="E1534" s="210">
        <v>5300</v>
      </c>
      <c r="F1534" s="35">
        <v>41812</v>
      </c>
      <c r="G1534" s="42">
        <v>5300</v>
      </c>
      <c r="H1534" s="18">
        <f t="shared" si="24"/>
        <v>0</v>
      </c>
      <c r="I1534" s="621" t="s">
        <v>27</v>
      </c>
    </row>
    <row r="1535" spans="1:9" ht="15.75" x14ac:dyDescent="0.25">
      <c r="A1535" s="192"/>
      <c r="B1535" s="306" t="s">
        <v>1232</v>
      </c>
      <c r="C1535" s="307" t="s">
        <v>3567</v>
      </c>
      <c r="D1535" s="190" t="s">
        <v>8</v>
      </c>
      <c r="E1535" s="210">
        <v>2378</v>
      </c>
      <c r="F1535" s="35">
        <v>41811</v>
      </c>
      <c r="G1535" s="42">
        <v>2378</v>
      </c>
      <c r="H1535" s="18">
        <f t="shared" si="24"/>
        <v>0</v>
      </c>
      <c r="I1535" s="621"/>
    </row>
    <row r="1536" spans="1:9" ht="15.75" x14ac:dyDescent="0.25">
      <c r="A1536" s="192"/>
      <c r="B1536" s="306" t="s">
        <v>1233</v>
      </c>
      <c r="C1536" s="307" t="s">
        <v>3567</v>
      </c>
      <c r="D1536" s="190" t="s">
        <v>3645</v>
      </c>
      <c r="E1536" s="210">
        <v>675</v>
      </c>
      <c r="F1536" s="35">
        <v>41812</v>
      </c>
      <c r="G1536" s="42">
        <v>675</v>
      </c>
      <c r="H1536" s="18">
        <f t="shared" si="24"/>
        <v>0</v>
      </c>
      <c r="I1536" s="621" t="s">
        <v>27</v>
      </c>
    </row>
    <row r="1537" spans="1:9" ht="15.75" x14ac:dyDescent="0.25">
      <c r="A1537" s="192"/>
      <c r="B1537" s="306" t="s">
        <v>1234</v>
      </c>
      <c r="C1537" s="307" t="s">
        <v>3567</v>
      </c>
      <c r="D1537" s="190" t="s">
        <v>180</v>
      </c>
      <c r="E1537" s="210">
        <v>31574</v>
      </c>
      <c r="F1537" s="35">
        <v>41811</v>
      </c>
      <c r="G1537" s="42">
        <v>31574</v>
      </c>
      <c r="H1537" s="18">
        <f t="shared" si="24"/>
        <v>0</v>
      </c>
      <c r="I1537" s="621" t="s">
        <v>1051</v>
      </c>
    </row>
    <row r="1538" spans="1:9" ht="15.75" x14ac:dyDescent="0.25">
      <c r="A1538" s="192"/>
      <c r="B1538" s="306" t="s">
        <v>1236</v>
      </c>
      <c r="C1538" s="307" t="s">
        <v>3567</v>
      </c>
      <c r="D1538" s="190" t="s">
        <v>51</v>
      </c>
      <c r="E1538" s="210">
        <v>1901</v>
      </c>
      <c r="F1538" s="35">
        <v>41811</v>
      </c>
      <c r="G1538" s="42">
        <v>1901</v>
      </c>
      <c r="H1538" s="18">
        <f t="shared" si="24"/>
        <v>0</v>
      </c>
      <c r="I1538" s="621"/>
    </row>
    <row r="1539" spans="1:9" ht="15.75" x14ac:dyDescent="0.25">
      <c r="A1539" s="192"/>
      <c r="B1539" s="306" t="s">
        <v>1237</v>
      </c>
      <c r="C1539" s="307" t="s">
        <v>3567</v>
      </c>
      <c r="D1539" s="190" t="s">
        <v>68</v>
      </c>
      <c r="E1539" s="210">
        <v>1375</v>
      </c>
      <c r="F1539" s="35">
        <v>41811</v>
      </c>
      <c r="G1539" s="42">
        <v>1375</v>
      </c>
      <c r="H1539" s="18">
        <f t="shared" si="24"/>
        <v>0</v>
      </c>
      <c r="I1539" s="621" t="s">
        <v>1051</v>
      </c>
    </row>
    <row r="1540" spans="1:9" ht="15.75" x14ac:dyDescent="0.25">
      <c r="A1540" s="192"/>
      <c r="B1540" s="306" t="s">
        <v>1239</v>
      </c>
      <c r="C1540" s="307" t="s">
        <v>3567</v>
      </c>
      <c r="D1540" s="190" t="s">
        <v>8</v>
      </c>
      <c r="E1540" s="210">
        <v>1222</v>
      </c>
      <c r="F1540" s="35">
        <v>41811</v>
      </c>
      <c r="G1540" s="42">
        <v>1222</v>
      </c>
      <c r="H1540" s="18">
        <f t="shared" si="24"/>
        <v>0</v>
      </c>
      <c r="I1540" s="621"/>
    </row>
    <row r="1541" spans="1:9" ht="15.75" x14ac:dyDescent="0.25">
      <c r="A1541" s="192"/>
      <c r="B1541" s="306" t="s">
        <v>1240</v>
      </c>
      <c r="C1541" s="307" t="s">
        <v>3567</v>
      </c>
      <c r="D1541" s="190" t="s">
        <v>508</v>
      </c>
      <c r="E1541" s="210">
        <v>1101</v>
      </c>
      <c r="F1541" s="35">
        <v>41811</v>
      </c>
      <c r="G1541" s="42">
        <v>1101</v>
      </c>
      <c r="H1541" s="18">
        <f t="shared" si="24"/>
        <v>0</v>
      </c>
      <c r="I1541" s="621"/>
    </row>
    <row r="1542" spans="1:9" ht="15.75" x14ac:dyDescent="0.25">
      <c r="A1542" s="192"/>
      <c r="B1542" s="306" t="s">
        <v>1242</v>
      </c>
      <c r="C1542" s="307" t="s">
        <v>3567</v>
      </c>
      <c r="D1542" s="190" t="s">
        <v>163</v>
      </c>
      <c r="E1542" s="210">
        <v>647.5</v>
      </c>
      <c r="F1542" s="35">
        <v>41811</v>
      </c>
      <c r="G1542" s="42">
        <v>647.5</v>
      </c>
      <c r="H1542" s="18">
        <f t="shared" si="24"/>
        <v>0</v>
      </c>
      <c r="I1542" s="621"/>
    </row>
    <row r="1543" spans="1:9" ht="15.75" x14ac:dyDescent="0.25">
      <c r="A1543" s="192"/>
      <c r="B1543" s="306" t="s">
        <v>1243</v>
      </c>
      <c r="C1543" s="307" t="s">
        <v>3567</v>
      </c>
      <c r="D1543" s="190" t="s">
        <v>136</v>
      </c>
      <c r="E1543" s="210">
        <v>2558</v>
      </c>
      <c r="F1543" s="35">
        <v>41811</v>
      </c>
      <c r="G1543" s="42">
        <v>2558</v>
      </c>
      <c r="H1543" s="18">
        <f t="shared" ref="H1543:H1606" si="25">E1543-G1543</f>
        <v>0</v>
      </c>
      <c r="I1543" s="621"/>
    </row>
    <row r="1544" spans="1:9" ht="15.75" x14ac:dyDescent="0.25">
      <c r="A1544" s="192"/>
      <c r="B1544" s="306" t="s">
        <v>1244</v>
      </c>
      <c r="C1544" s="307" t="s">
        <v>3567</v>
      </c>
      <c r="D1544" s="190" t="s">
        <v>11</v>
      </c>
      <c r="E1544" s="210">
        <v>49000</v>
      </c>
      <c r="F1544" s="38">
        <v>41829</v>
      </c>
      <c r="G1544" s="219">
        <v>49000</v>
      </c>
      <c r="H1544" s="18">
        <f t="shared" si="25"/>
        <v>0</v>
      </c>
      <c r="I1544" s="621" t="s">
        <v>65</v>
      </c>
    </row>
    <row r="1545" spans="1:9" ht="15.75" x14ac:dyDescent="0.25">
      <c r="A1545" s="192"/>
      <c r="B1545" s="306" t="s">
        <v>1245</v>
      </c>
      <c r="C1545" s="307" t="s">
        <v>3567</v>
      </c>
      <c r="D1545" s="190" t="s">
        <v>133</v>
      </c>
      <c r="E1545" s="210">
        <v>49307</v>
      </c>
      <c r="F1545" s="45" t="s">
        <v>3646</v>
      </c>
      <c r="G1545" s="42">
        <v>49307</v>
      </c>
      <c r="H1545" s="18">
        <f t="shared" si="25"/>
        <v>0</v>
      </c>
      <c r="I1545" s="621"/>
    </row>
    <row r="1546" spans="1:9" ht="15.75" x14ac:dyDescent="0.25">
      <c r="A1546" s="192"/>
      <c r="B1546" s="306" t="s">
        <v>1246</v>
      </c>
      <c r="C1546" s="307" t="s">
        <v>3567</v>
      </c>
      <c r="D1546" s="190" t="s">
        <v>3115</v>
      </c>
      <c r="E1546" s="210">
        <v>11592</v>
      </c>
      <c r="F1546" s="35">
        <v>41812</v>
      </c>
      <c r="G1546" s="42">
        <v>11592</v>
      </c>
      <c r="H1546" s="18">
        <f t="shared" si="25"/>
        <v>0</v>
      </c>
      <c r="I1546" s="621" t="s">
        <v>65</v>
      </c>
    </row>
    <row r="1547" spans="1:9" ht="15.75" x14ac:dyDescent="0.25">
      <c r="A1547" s="192"/>
      <c r="B1547" s="306" t="s">
        <v>1247</v>
      </c>
      <c r="C1547" s="307" t="s">
        <v>3567</v>
      </c>
      <c r="D1547" s="190" t="s">
        <v>62</v>
      </c>
      <c r="E1547" s="210">
        <v>23345</v>
      </c>
      <c r="F1547" s="35">
        <v>41812</v>
      </c>
      <c r="G1547" s="42">
        <v>23345</v>
      </c>
      <c r="H1547" s="18">
        <f t="shared" si="25"/>
        <v>0</v>
      </c>
      <c r="I1547" s="621" t="s">
        <v>65</v>
      </c>
    </row>
    <row r="1548" spans="1:9" ht="15.75" x14ac:dyDescent="0.25">
      <c r="A1548" s="192"/>
      <c r="B1548" s="306" t="s">
        <v>1248</v>
      </c>
      <c r="C1548" s="307" t="s">
        <v>3567</v>
      </c>
      <c r="D1548" s="190" t="s">
        <v>106</v>
      </c>
      <c r="E1548" s="210">
        <v>133248</v>
      </c>
      <c r="F1548" s="35">
        <v>41817</v>
      </c>
      <c r="G1548" s="42">
        <v>133248</v>
      </c>
      <c r="H1548" s="18">
        <f t="shared" si="25"/>
        <v>0</v>
      </c>
      <c r="I1548" s="621" t="s">
        <v>65</v>
      </c>
    </row>
    <row r="1549" spans="1:9" ht="15.75" x14ac:dyDescent="0.25">
      <c r="A1549" s="192"/>
      <c r="B1549" s="306" t="s">
        <v>1249</v>
      </c>
      <c r="C1549" s="307" t="s">
        <v>3567</v>
      </c>
      <c r="D1549" s="190" t="s">
        <v>106</v>
      </c>
      <c r="E1549" s="210">
        <v>230747</v>
      </c>
      <c r="F1549" s="38">
        <v>41821</v>
      </c>
      <c r="G1549" s="219">
        <v>230747</v>
      </c>
      <c r="H1549" s="18">
        <f t="shared" si="25"/>
        <v>0</v>
      </c>
      <c r="I1549" s="621" t="s">
        <v>65</v>
      </c>
    </row>
    <row r="1550" spans="1:9" ht="15.75" x14ac:dyDescent="0.25">
      <c r="A1550" s="192"/>
      <c r="B1550" s="306" t="s">
        <v>1250</v>
      </c>
      <c r="C1550" s="307" t="s">
        <v>3567</v>
      </c>
      <c r="D1550" s="190" t="s">
        <v>106</v>
      </c>
      <c r="E1550" s="210">
        <v>420675</v>
      </c>
      <c r="F1550" s="38">
        <v>41821</v>
      </c>
      <c r="G1550" s="219">
        <v>420675</v>
      </c>
      <c r="H1550" s="18">
        <f t="shared" si="25"/>
        <v>0</v>
      </c>
      <c r="I1550" s="621" t="s">
        <v>65</v>
      </c>
    </row>
    <row r="1551" spans="1:9" ht="15.75" x14ac:dyDescent="0.25">
      <c r="A1551" s="192"/>
      <c r="B1551" s="306" t="s">
        <v>1251</v>
      </c>
      <c r="C1551" s="307" t="s">
        <v>3567</v>
      </c>
      <c r="D1551" s="190" t="s">
        <v>523</v>
      </c>
      <c r="E1551" s="210">
        <v>50</v>
      </c>
      <c r="F1551" s="35">
        <v>41811</v>
      </c>
      <c r="G1551" s="42">
        <v>50</v>
      </c>
      <c r="H1551" s="18">
        <f t="shared" si="25"/>
        <v>0</v>
      </c>
      <c r="I1551" s="621"/>
    </row>
    <row r="1552" spans="1:9" ht="15.75" x14ac:dyDescent="0.25">
      <c r="A1552" s="192"/>
      <c r="B1552" s="306" t="s">
        <v>1252</v>
      </c>
      <c r="C1552" s="307" t="s">
        <v>3567</v>
      </c>
      <c r="D1552" s="190" t="s">
        <v>137</v>
      </c>
      <c r="E1552" s="210">
        <v>8488</v>
      </c>
      <c r="F1552" s="35">
        <v>41811</v>
      </c>
      <c r="G1552" s="42">
        <v>8488</v>
      </c>
      <c r="H1552" s="18">
        <f t="shared" si="25"/>
        <v>0</v>
      </c>
      <c r="I1552" s="621"/>
    </row>
    <row r="1553" spans="1:9" ht="15.75" x14ac:dyDescent="0.25">
      <c r="A1553" s="192"/>
      <c r="B1553" s="306" t="s">
        <v>1253</v>
      </c>
      <c r="C1553" s="307" t="s">
        <v>3567</v>
      </c>
      <c r="D1553" s="190" t="s">
        <v>136</v>
      </c>
      <c r="E1553" s="210">
        <v>1163</v>
      </c>
      <c r="F1553" s="35">
        <v>41811</v>
      </c>
      <c r="G1553" s="42">
        <v>1163</v>
      </c>
      <c r="H1553" s="18">
        <f t="shared" si="25"/>
        <v>0</v>
      </c>
      <c r="I1553" s="621"/>
    </row>
    <row r="1554" spans="1:9" ht="15.75" x14ac:dyDescent="0.25">
      <c r="A1554" s="192"/>
      <c r="B1554" s="306" t="s">
        <v>1255</v>
      </c>
      <c r="C1554" s="307" t="s">
        <v>3567</v>
      </c>
      <c r="D1554" s="190" t="s">
        <v>49</v>
      </c>
      <c r="E1554" s="210">
        <v>529.5</v>
      </c>
      <c r="F1554" s="35">
        <v>41811</v>
      </c>
      <c r="G1554" s="42">
        <v>529.5</v>
      </c>
      <c r="H1554" s="18">
        <f t="shared" si="25"/>
        <v>0</v>
      </c>
      <c r="I1554" s="621"/>
    </row>
    <row r="1555" spans="1:9" ht="15.75" x14ac:dyDescent="0.25">
      <c r="A1555" s="192"/>
      <c r="B1555" s="306" t="s">
        <v>1256</v>
      </c>
      <c r="C1555" s="307" t="s">
        <v>3567</v>
      </c>
      <c r="D1555" s="190" t="s">
        <v>523</v>
      </c>
      <c r="E1555" s="210">
        <v>14318</v>
      </c>
      <c r="F1555" s="35">
        <v>41818</v>
      </c>
      <c r="G1555" s="42">
        <v>14318</v>
      </c>
      <c r="H1555" s="18">
        <f t="shared" si="25"/>
        <v>0</v>
      </c>
      <c r="I1555" s="621"/>
    </row>
    <row r="1556" spans="1:9" ht="15.75" x14ac:dyDescent="0.25">
      <c r="A1556" s="192"/>
      <c r="B1556" s="306" t="s">
        <v>1257</v>
      </c>
      <c r="C1556" s="307" t="s">
        <v>3567</v>
      </c>
      <c r="D1556" s="190" t="s">
        <v>533</v>
      </c>
      <c r="E1556" s="210">
        <v>3763</v>
      </c>
      <c r="F1556" s="35">
        <v>41811</v>
      </c>
      <c r="G1556" s="42">
        <v>3763</v>
      </c>
      <c r="H1556" s="18">
        <f t="shared" si="25"/>
        <v>0</v>
      </c>
      <c r="I1556" s="621"/>
    </row>
    <row r="1557" spans="1:9" ht="15.75" x14ac:dyDescent="0.25">
      <c r="A1557" s="192"/>
      <c r="B1557" s="306" t="s">
        <v>1258</v>
      </c>
      <c r="C1557" s="307" t="s">
        <v>3567</v>
      </c>
      <c r="D1557" s="190" t="s">
        <v>74</v>
      </c>
      <c r="E1557" s="210">
        <v>6938</v>
      </c>
      <c r="F1557" s="35">
        <v>41811</v>
      </c>
      <c r="G1557" s="42">
        <v>6938</v>
      </c>
      <c r="H1557" s="18">
        <f t="shared" si="25"/>
        <v>0</v>
      </c>
      <c r="I1557" s="621"/>
    </row>
    <row r="1558" spans="1:9" ht="15.75" x14ac:dyDescent="0.25">
      <c r="A1558" s="192"/>
      <c r="B1558" s="306" t="s">
        <v>1259</v>
      </c>
      <c r="C1558" s="307" t="s">
        <v>3567</v>
      </c>
      <c r="D1558" s="190" t="s">
        <v>3600</v>
      </c>
      <c r="E1558" s="210">
        <v>9464</v>
      </c>
      <c r="F1558" s="35">
        <v>41813</v>
      </c>
      <c r="G1558" s="42">
        <v>9464</v>
      </c>
      <c r="H1558" s="18">
        <f t="shared" si="25"/>
        <v>0</v>
      </c>
      <c r="I1558" s="621" t="s">
        <v>217</v>
      </c>
    </row>
    <row r="1559" spans="1:9" ht="15.75" x14ac:dyDescent="0.25">
      <c r="A1559" s="192"/>
      <c r="B1559" s="306" t="s">
        <v>1260</v>
      </c>
      <c r="C1559" s="307" t="s">
        <v>3567</v>
      </c>
      <c r="D1559" s="190" t="s">
        <v>349</v>
      </c>
      <c r="E1559" s="210">
        <v>5634.2</v>
      </c>
      <c r="F1559" s="35">
        <v>41813</v>
      </c>
      <c r="G1559" s="42">
        <v>5634.2</v>
      </c>
      <c r="H1559" s="18">
        <f t="shared" si="25"/>
        <v>0</v>
      </c>
      <c r="I1559" s="621" t="s">
        <v>217</v>
      </c>
    </row>
    <row r="1560" spans="1:9" ht="15.75" x14ac:dyDescent="0.25">
      <c r="A1560" s="192"/>
      <c r="B1560" s="306" t="s">
        <v>1261</v>
      </c>
      <c r="C1560" s="307" t="s">
        <v>3567</v>
      </c>
      <c r="D1560" s="190" t="s">
        <v>36</v>
      </c>
      <c r="E1560" s="210">
        <v>13484</v>
      </c>
      <c r="F1560" s="35">
        <v>41813</v>
      </c>
      <c r="G1560" s="42">
        <v>13484</v>
      </c>
      <c r="H1560" s="18">
        <f t="shared" si="25"/>
        <v>0</v>
      </c>
      <c r="I1560" s="621" t="s">
        <v>217</v>
      </c>
    </row>
    <row r="1561" spans="1:9" ht="15.75" x14ac:dyDescent="0.25">
      <c r="A1561" s="192"/>
      <c r="B1561" s="306" t="s">
        <v>1262</v>
      </c>
      <c r="C1561" s="307" t="s">
        <v>3567</v>
      </c>
      <c r="D1561" s="190" t="s">
        <v>8</v>
      </c>
      <c r="E1561" s="210">
        <v>399.6</v>
      </c>
      <c r="F1561" s="35">
        <v>41811</v>
      </c>
      <c r="G1561" s="42">
        <v>399.6</v>
      </c>
      <c r="H1561" s="18">
        <f t="shared" si="25"/>
        <v>0</v>
      </c>
      <c r="I1561" s="621"/>
    </row>
    <row r="1562" spans="1:9" ht="15.75" x14ac:dyDescent="0.25">
      <c r="A1562" s="192"/>
      <c r="B1562" s="306" t="s">
        <v>1263</v>
      </c>
      <c r="C1562" s="307" t="s">
        <v>3567</v>
      </c>
      <c r="D1562" s="190" t="s">
        <v>80</v>
      </c>
      <c r="E1562" s="210">
        <v>4253.6000000000004</v>
      </c>
      <c r="F1562" s="35">
        <v>41813</v>
      </c>
      <c r="G1562" s="42">
        <v>4253.6000000000004</v>
      </c>
      <c r="H1562" s="18">
        <f t="shared" si="25"/>
        <v>0</v>
      </c>
      <c r="I1562" s="621" t="s">
        <v>217</v>
      </c>
    </row>
    <row r="1563" spans="1:9" ht="15.75" x14ac:dyDescent="0.25">
      <c r="A1563" s="192"/>
      <c r="B1563" s="306" t="s">
        <v>1264</v>
      </c>
      <c r="C1563" s="307" t="s">
        <v>3567</v>
      </c>
      <c r="D1563" s="190" t="s">
        <v>99</v>
      </c>
      <c r="E1563" s="210">
        <v>1340</v>
      </c>
      <c r="F1563" s="35">
        <v>41813</v>
      </c>
      <c r="G1563" s="42">
        <v>1340</v>
      </c>
      <c r="H1563" s="18">
        <f t="shared" si="25"/>
        <v>0</v>
      </c>
      <c r="I1563" s="621" t="s">
        <v>217</v>
      </c>
    </row>
    <row r="1564" spans="1:9" ht="15.75" x14ac:dyDescent="0.25">
      <c r="A1564" s="192"/>
      <c r="B1564" s="306" t="s">
        <v>1265</v>
      </c>
      <c r="C1564" s="307" t="s">
        <v>3567</v>
      </c>
      <c r="D1564" s="190" t="s">
        <v>233</v>
      </c>
      <c r="E1564" s="210">
        <v>716.5</v>
      </c>
      <c r="F1564" s="35">
        <v>41813</v>
      </c>
      <c r="G1564" s="42">
        <v>716.5</v>
      </c>
      <c r="H1564" s="18">
        <f t="shared" si="25"/>
        <v>0</v>
      </c>
      <c r="I1564" s="621" t="s">
        <v>217</v>
      </c>
    </row>
    <row r="1565" spans="1:9" ht="15.75" x14ac:dyDescent="0.25">
      <c r="A1565" s="192"/>
      <c r="B1565" s="306" t="s">
        <v>1266</v>
      </c>
      <c r="C1565" s="307" t="s">
        <v>3567</v>
      </c>
      <c r="D1565" s="190" t="s">
        <v>78</v>
      </c>
      <c r="E1565" s="210">
        <v>7254.5</v>
      </c>
      <c r="F1565" s="35">
        <v>41813</v>
      </c>
      <c r="G1565" s="42">
        <v>7254.5</v>
      </c>
      <c r="H1565" s="18">
        <f t="shared" si="25"/>
        <v>0</v>
      </c>
      <c r="I1565" s="621" t="s">
        <v>217</v>
      </c>
    </row>
    <row r="1566" spans="1:9" ht="15.75" x14ac:dyDescent="0.25">
      <c r="A1566" s="192"/>
      <c r="B1566" s="306" t="s">
        <v>1267</v>
      </c>
      <c r="C1566" s="307" t="s">
        <v>3567</v>
      </c>
      <c r="D1566" s="190" t="s">
        <v>58</v>
      </c>
      <c r="E1566" s="210">
        <v>911</v>
      </c>
      <c r="F1566" s="35">
        <v>41811</v>
      </c>
      <c r="G1566" s="42">
        <v>911</v>
      </c>
      <c r="H1566" s="18">
        <f t="shared" si="25"/>
        <v>0</v>
      </c>
      <c r="I1566" s="621" t="s">
        <v>30</v>
      </c>
    </row>
    <row r="1567" spans="1:9" ht="15.75" x14ac:dyDescent="0.25">
      <c r="A1567" s="192"/>
      <c r="B1567" s="306" t="s">
        <v>1268</v>
      </c>
      <c r="C1567" s="307" t="s">
        <v>3567</v>
      </c>
      <c r="D1567" s="190" t="s">
        <v>186</v>
      </c>
      <c r="E1567" s="210">
        <v>9600</v>
      </c>
      <c r="F1567" s="35">
        <v>41817</v>
      </c>
      <c r="G1567" s="42">
        <v>9600</v>
      </c>
      <c r="H1567" s="18">
        <f t="shared" si="25"/>
        <v>0</v>
      </c>
      <c r="I1567" s="621"/>
    </row>
    <row r="1568" spans="1:9" ht="15.75" x14ac:dyDescent="0.25">
      <c r="A1568" s="192">
        <v>41812</v>
      </c>
      <c r="B1568" s="306" t="s">
        <v>1269</v>
      </c>
      <c r="C1568" s="307" t="s">
        <v>3567</v>
      </c>
      <c r="D1568" s="190" t="s">
        <v>269</v>
      </c>
      <c r="E1568" s="210">
        <v>2042</v>
      </c>
      <c r="F1568" s="35">
        <v>41812</v>
      </c>
      <c r="G1568" s="42">
        <v>2042</v>
      </c>
      <c r="H1568" s="18">
        <f t="shared" si="25"/>
        <v>0</v>
      </c>
      <c r="I1568" s="621"/>
    </row>
    <row r="1569" spans="1:9" ht="15.75" x14ac:dyDescent="0.25">
      <c r="A1569" s="192"/>
      <c r="B1569" s="306" t="s">
        <v>1270</v>
      </c>
      <c r="C1569" s="307" t="s">
        <v>3567</v>
      </c>
      <c r="D1569" s="190" t="s">
        <v>14</v>
      </c>
      <c r="E1569" s="210">
        <v>7980</v>
      </c>
      <c r="F1569" s="35">
        <v>41813</v>
      </c>
      <c r="G1569" s="42">
        <v>7980</v>
      </c>
      <c r="H1569" s="18">
        <f t="shared" si="25"/>
        <v>0</v>
      </c>
      <c r="I1569" s="623" t="s">
        <v>30</v>
      </c>
    </row>
    <row r="1570" spans="1:9" ht="15.75" x14ac:dyDescent="0.25">
      <c r="A1570" s="192"/>
      <c r="B1570" s="306" t="s">
        <v>1271</v>
      </c>
      <c r="C1570" s="307" t="s">
        <v>3567</v>
      </c>
      <c r="D1570" s="190" t="s">
        <v>27</v>
      </c>
      <c r="E1570" s="210">
        <v>22227</v>
      </c>
      <c r="F1570" s="35">
        <v>41813</v>
      </c>
      <c r="G1570" s="42">
        <v>22227</v>
      </c>
      <c r="H1570" s="18">
        <f t="shared" si="25"/>
        <v>0</v>
      </c>
      <c r="I1570" s="621" t="s">
        <v>27</v>
      </c>
    </row>
    <row r="1571" spans="1:9" ht="15.75" x14ac:dyDescent="0.25">
      <c r="A1571" s="192"/>
      <c r="B1571" s="306" t="s">
        <v>1272</v>
      </c>
      <c r="C1571" s="307" t="s">
        <v>3567</v>
      </c>
      <c r="D1571" s="190" t="s">
        <v>92</v>
      </c>
      <c r="E1571" s="210">
        <v>7866.5</v>
      </c>
      <c r="F1571" s="45" t="s">
        <v>3647</v>
      </c>
      <c r="G1571" s="42">
        <v>7866.5</v>
      </c>
      <c r="H1571" s="18">
        <f t="shared" si="25"/>
        <v>0</v>
      </c>
      <c r="I1571" s="621" t="s">
        <v>27</v>
      </c>
    </row>
    <row r="1572" spans="1:9" ht="15.75" x14ac:dyDescent="0.25">
      <c r="A1572" s="192"/>
      <c r="B1572" s="306" t="s">
        <v>1273</v>
      </c>
      <c r="C1572" s="307" t="s">
        <v>3567</v>
      </c>
      <c r="D1572" s="190" t="s">
        <v>8</v>
      </c>
      <c r="E1572" s="210">
        <v>2545</v>
      </c>
      <c r="F1572" s="35">
        <v>41812</v>
      </c>
      <c r="G1572" s="42">
        <v>2545</v>
      </c>
      <c r="H1572" s="18">
        <f t="shared" si="25"/>
        <v>0</v>
      </c>
      <c r="I1572" s="623"/>
    </row>
    <row r="1573" spans="1:9" ht="15.75" x14ac:dyDescent="0.25">
      <c r="A1573" s="192"/>
      <c r="B1573" s="306" t="s">
        <v>1274</v>
      </c>
      <c r="C1573" s="307" t="s">
        <v>3567</v>
      </c>
      <c r="D1573" s="190" t="s">
        <v>339</v>
      </c>
      <c r="E1573" s="210">
        <v>443</v>
      </c>
      <c r="F1573" s="35">
        <v>41812</v>
      </c>
      <c r="G1573" s="42">
        <v>443</v>
      </c>
      <c r="H1573" s="18">
        <f t="shared" si="25"/>
        <v>0</v>
      </c>
      <c r="I1573" s="621"/>
    </row>
    <row r="1574" spans="1:9" ht="15.75" x14ac:dyDescent="0.25">
      <c r="A1574" s="192"/>
      <c r="B1574" s="306" t="s">
        <v>1275</v>
      </c>
      <c r="C1574" s="307" t="s">
        <v>3567</v>
      </c>
      <c r="D1574" s="190" t="s">
        <v>116</v>
      </c>
      <c r="E1574" s="210">
        <v>2383</v>
      </c>
      <c r="F1574" s="35">
        <v>41812</v>
      </c>
      <c r="G1574" s="42">
        <v>2383</v>
      </c>
      <c r="H1574" s="18">
        <f t="shared" si="25"/>
        <v>0</v>
      </c>
      <c r="I1574" s="621"/>
    </row>
    <row r="1575" spans="1:9" ht="15.75" x14ac:dyDescent="0.25">
      <c r="A1575" s="192"/>
      <c r="B1575" s="306" t="s">
        <v>1276</v>
      </c>
      <c r="C1575" s="307" t="s">
        <v>3567</v>
      </c>
      <c r="D1575" s="190" t="s">
        <v>188</v>
      </c>
      <c r="E1575" s="210">
        <v>13520</v>
      </c>
      <c r="F1575" s="35">
        <v>41817</v>
      </c>
      <c r="G1575" s="42">
        <v>13520</v>
      </c>
      <c r="H1575" s="18">
        <f t="shared" si="25"/>
        <v>0</v>
      </c>
      <c r="I1575" s="621" t="s">
        <v>27</v>
      </c>
    </row>
    <row r="1576" spans="1:9" ht="15.75" x14ac:dyDescent="0.25">
      <c r="A1576" s="192"/>
      <c r="B1576" s="306" t="s">
        <v>1277</v>
      </c>
      <c r="C1576" s="307" t="s">
        <v>3567</v>
      </c>
      <c r="D1576" s="190" t="s">
        <v>188</v>
      </c>
      <c r="E1576" s="210">
        <v>4181</v>
      </c>
      <c r="F1576" s="35">
        <v>41817</v>
      </c>
      <c r="G1576" s="42">
        <v>4181</v>
      </c>
      <c r="H1576" s="18">
        <f t="shared" si="25"/>
        <v>0</v>
      </c>
      <c r="I1576" s="621" t="s">
        <v>3421</v>
      </c>
    </row>
    <row r="1577" spans="1:9" ht="15.75" x14ac:dyDescent="0.25">
      <c r="A1577" s="192"/>
      <c r="B1577" s="306" t="s">
        <v>1278</v>
      </c>
      <c r="C1577" s="307" t="s">
        <v>3567</v>
      </c>
      <c r="D1577" s="190" t="s">
        <v>88</v>
      </c>
      <c r="E1577" s="210">
        <v>5258.4</v>
      </c>
      <c r="F1577" s="35">
        <v>41813</v>
      </c>
      <c r="G1577" s="42">
        <v>5258.4</v>
      </c>
      <c r="H1577" s="18">
        <f t="shared" si="25"/>
        <v>0</v>
      </c>
      <c r="I1577" s="621" t="s">
        <v>27</v>
      </c>
    </row>
    <row r="1578" spans="1:9" ht="15.75" x14ac:dyDescent="0.25">
      <c r="A1578" s="192"/>
      <c r="B1578" s="306" t="s">
        <v>1279</v>
      </c>
      <c r="C1578" s="307" t="s">
        <v>3567</v>
      </c>
      <c r="D1578" s="190" t="s">
        <v>123</v>
      </c>
      <c r="E1578" s="210">
        <v>2060</v>
      </c>
      <c r="F1578" s="35">
        <v>41813</v>
      </c>
      <c r="G1578" s="42">
        <v>2060</v>
      </c>
      <c r="H1578" s="18">
        <f t="shared" si="25"/>
        <v>0</v>
      </c>
      <c r="I1578" s="621"/>
    </row>
    <row r="1579" spans="1:9" ht="15.75" x14ac:dyDescent="0.25">
      <c r="A1579" s="192"/>
      <c r="B1579" s="306" t="s">
        <v>1281</v>
      </c>
      <c r="C1579" s="307" t="s">
        <v>3567</v>
      </c>
      <c r="D1579" s="190" t="s">
        <v>130</v>
      </c>
      <c r="E1579" s="210">
        <v>6280.5</v>
      </c>
      <c r="F1579" s="53" t="s">
        <v>3648</v>
      </c>
      <c r="G1579" s="42">
        <v>6280.5</v>
      </c>
      <c r="H1579" s="18">
        <f t="shared" si="25"/>
        <v>0</v>
      </c>
      <c r="I1579" s="621" t="s">
        <v>27</v>
      </c>
    </row>
    <row r="1580" spans="1:9" ht="15.75" x14ac:dyDescent="0.25">
      <c r="A1580" s="192"/>
      <c r="B1580" s="306" t="s">
        <v>1282</v>
      </c>
      <c r="C1580" s="307" t="s">
        <v>3567</v>
      </c>
      <c r="D1580" s="190" t="s">
        <v>8</v>
      </c>
      <c r="E1580" s="210">
        <v>4717</v>
      </c>
      <c r="F1580" s="35">
        <v>41812</v>
      </c>
      <c r="G1580" s="42">
        <v>4717</v>
      </c>
      <c r="H1580" s="18">
        <f t="shared" si="25"/>
        <v>0</v>
      </c>
      <c r="I1580" s="621"/>
    </row>
    <row r="1581" spans="1:9" ht="15.75" x14ac:dyDescent="0.25">
      <c r="A1581" s="192"/>
      <c r="B1581" s="306" t="s">
        <v>1283</v>
      </c>
      <c r="C1581" s="307" t="s">
        <v>3567</v>
      </c>
      <c r="D1581" s="190" t="s">
        <v>245</v>
      </c>
      <c r="E1581" s="210">
        <v>22620</v>
      </c>
      <c r="F1581" s="35">
        <v>41813</v>
      </c>
      <c r="G1581" s="42">
        <v>22620</v>
      </c>
      <c r="H1581" s="18">
        <f t="shared" si="25"/>
        <v>0</v>
      </c>
      <c r="I1581" s="621" t="s">
        <v>27</v>
      </c>
    </row>
    <row r="1582" spans="1:9" ht="15.75" x14ac:dyDescent="0.25">
      <c r="A1582" s="192"/>
      <c r="B1582" s="306" t="s">
        <v>1284</v>
      </c>
      <c r="C1582" s="307" t="s">
        <v>3567</v>
      </c>
      <c r="D1582" s="190" t="s">
        <v>152</v>
      </c>
      <c r="E1582" s="210">
        <v>23500</v>
      </c>
      <c r="F1582" s="35">
        <v>41812</v>
      </c>
      <c r="G1582" s="42">
        <v>23500</v>
      </c>
      <c r="H1582" s="18">
        <f t="shared" si="25"/>
        <v>0</v>
      </c>
      <c r="I1582" s="621"/>
    </row>
    <row r="1583" spans="1:9" ht="15.75" x14ac:dyDescent="0.25">
      <c r="A1583" s="192"/>
      <c r="B1583" s="306" t="s">
        <v>1285</v>
      </c>
      <c r="C1583" s="307" t="s">
        <v>3567</v>
      </c>
      <c r="D1583" s="190" t="s">
        <v>55</v>
      </c>
      <c r="E1583" s="210">
        <v>8531</v>
      </c>
      <c r="F1583" s="35">
        <v>41812</v>
      </c>
      <c r="G1583" s="42">
        <v>8531</v>
      </c>
      <c r="H1583" s="18">
        <f t="shared" si="25"/>
        <v>0</v>
      </c>
      <c r="I1583" s="621"/>
    </row>
    <row r="1584" spans="1:9" ht="15.75" x14ac:dyDescent="0.25">
      <c r="A1584" s="192"/>
      <c r="B1584" s="306" t="s">
        <v>1286</v>
      </c>
      <c r="C1584" s="307" t="s">
        <v>3567</v>
      </c>
      <c r="D1584" s="190" t="s">
        <v>91</v>
      </c>
      <c r="E1584" s="210">
        <v>5292</v>
      </c>
      <c r="F1584" s="35">
        <v>41812</v>
      </c>
      <c r="G1584" s="42">
        <v>5292</v>
      </c>
      <c r="H1584" s="18">
        <f t="shared" si="25"/>
        <v>0</v>
      </c>
      <c r="I1584" s="621" t="s">
        <v>27</v>
      </c>
    </row>
    <row r="1585" spans="1:9" ht="15.75" x14ac:dyDescent="0.25">
      <c r="A1585" s="192"/>
      <c r="B1585" s="306" t="s">
        <v>1287</v>
      </c>
      <c r="C1585" s="307" t="s">
        <v>3567</v>
      </c>
      <c r="D1585" s="190" t="s">
        <v>36</v>
      </c>
      <c r="E1585" s="210">
        <v>44707</v>
      </c>
      <c r="F1585" s="45" t="s">
        <v>3649</v>
      </c>
      <c r="G1585" s="42">
        <v>44707</v>
      </c>
      <c r="H1585" s="18">
        <f t="shared" si="25"/>
        <v>0</v>
      </c>
      <c r="I1585" s="621"/>
    </row>
    <row r="1586" spans="1:9" ht="15.75" x14ac:dyDescent="0.25">
      <c r="A1586" s="192"/>
      <c r="B1586" s="306" t="s">
        <v>1288</v>
      </c>
      <c r="C1586" s="307" t="s">
        <v>3567</v>
      </c>
      <c r="D1586" s="190" t="s">
        <v>111</v>
      </c>
      <c r="E1586" s="210">
        <v>4295</v>
      </c>
      <c r="F1586" s="35">
        <v>41812</v>
      </c>
      <c r="G1586" s="42">
        <v>4295</v>
      </c>
      <c r="H1586" s="18">
        <f t="shared" si="25"/>
        <v>0</v>
      </c>
      <c r="I1586" s="621" t="s">
        <v>3650</v>
      </c>
    </row>
    <row r="1587" spans="1:9" ht="15.75" x14ac:dyDescent="0.25">
      <c r="A1587" s="192"/>
      <c r="B1587" s="306" t="s">
        <v>1290</v>
      </c>
      <c r="C1587" s="307" t="s">
        <v>3567</v>
      </c>
      <c r="D1587" s="190" t="s">
        <v>544</v>
      </c>
      <c r="E1587" s="210">
        <v>7165.5</v>
      </c>
      <c r="F1587" s="35">
        <v>41812</v>
      </c>
      <c r="G1587" s="42">
        <v>7165.5</v>
      </c>
      <c r="H1587" s="18">
        <f t="shared" si="25"/>
        <v>0</v>
      </c>
      <c r="I1587" s="621" t="s">
        <v>27</v>
      </c>
    </row>
    <row r="1588" spans="1:9" ht="15.75" x14ac:dyDescent="0.25">
      <c r="A1588" s="192"/>
      <c r="B1588" s="306" t="s">
        <v>1292</v>
      </c>
      <c r="C1588" s="307" t="s">
        <v>3567</v>
      </c>
      <c r="D1588" s="190" t="s">
        <v>52</v>
      </c>
      <c r="E1588" s="210">
        <v>3823</v>
      </c>
      <c r="F1588" s="35">
        <v>41812</v>
      </c>
      <c r="G1588" s="42">
        <v>3823</v>
      </c>
      <c r="H1588" s="18">
        <f t="shared" si="25"/>
        <v>0</v>
      </c>
      <c r="I1588" s="621" t="s">
        <v>65</v>
      </c>
    </row>
    <row r="1589" spans="1:9" ht="15.75" x14ac:dyDescent="0.25">
      <c r="A1589" s="192"/>
      <c r="B1589" s="306" t="s">
        <v>1293</v>
      </c>
      <c r="C1589" s="307" t="s">
        <v>3567</v>
      </c>
      <c r="D1589" s="190" t="s">
        <v>215</v>
      </c>
      <c r="E1589" s="210">
        <v>134</v>
      </c>
      <c r="F1589" s="35">
        <v>41812</v>
      </c>
      <c r="G1589" s="42">
        <v>134</v>
      </c>
      <c r="H1589" s="18">
        <f t="shared" si="25"/>
        <v>0</v>
      </c>
      <c r="I1589" s="621"/>
    </row>
    <row r="1590" spans="1:9" ht="15.75" x14ac:dyDescent="0.25">
      <c r="A1590" s="192"/>
      <c r="B1590" s="306" t="s">
        <v>1295</v>
      </c>
      <c r="C1590" s="307" t="s">
        <v>3567</v>
      </c>
      <c r="D1590" s="190" t="s">
        <v>250</v>
      </c>
      <c r="E1590" s="210">
        <v>21893</v>
      </c>
      <c r="F1590" s="35">
        <v>41812</v>
      </c>
      <c r="G1590" s="42">
        <v>21893</v>
      </c>
      <c r="H1590" s="18">
        <f t="shared" si="25"/>
        <v>0</v>
      </c>
      <c r="I1590" s="621"/>
    </row>
    <row r="1591" spans="1:9" ht="15.75" x14ac:dyDescent="0.25">
      <c r="A1591" s="192"/>
      <c r="B1591" s="306" t="s">
        <v>1296</v>
      </c>
      <c r="C1591" s="307" t="s">
        <v>3567</v>
      </c>
      <c r="D1591" s="190" t="s">
        <v>8</v>
      </c>
      <c r="E1591" s="210">
        <v>464</v>
      </c>
      <c r="F1591" s="35">
        <v>41812</v>
      </c>
      <c r="G1591" s="42">
        <v>464</v>
      </c>
      <c r="H1591" s="18">
        <f t="shared" si="25"/>
        <v>0</v>
      </c>
      <c r="I1591" s="621"/>
    </row>
    <row r="1592" spans="1:9" ht="15.75" x14ac:dyDescent="0.25">
      <c r="A1592" s="192"/>
      <c r="B1592" s="306" t="s">
        <v>1297</v>
      </c>
      <c r="C1592" s="307" t="s">
        <v>3567</v>
      </c>
      <c r="D1592" s="190" t="s">
        <v>47</v>
      </c>
      <c r="E1592" s="210">
        <v>2899.5</v>
      </c>
      <c r="F1592" s="35">
        <v>41812</v>
      </c>
      <c r="G1592" s="42">
        <v>2899.5</v>
      </c>
      <c r="H1592" s="18">
        <f t="shared" si="25"/>
        <v>0</v>
      </c>
      <c r="I1592" s="621" t="s">
        <v>3421</v>
      </c>
    </row>
    <row r="1593" spans="1:9" ht="15.75" x14ac:dyDescent="0.25">
      <c r="A1593" s="192"/>
      <c r="B1593" s="306" t="s">
        <v>1298</v>
      </c>
      <c r="C1593" s="307" t="s">
        <v>3567</v>
      </c>
      <c r="D1593" s="190" t="s">
        <v>29</v>
      </c>
      <c r="E1593" s="210">
        <v>5756.5</v>
      </c>
      <c r="F1593" s="35">
        <v>41812</v>
      </c>
      <c r="G1593" s="42">
        <v>5756.5</v>
      </c>
      <c r="H1593" s="18">
        <f t="shared" si="25"/>
        <v>0</v>
      </c>
      <c r="I1593" s="621" t="s">
        <v>27</v>
      </c>
    </row>
    <row r="1594" spans="1:9" ht="15.75" x14ac:dyDescent="0.25">
      <c r="A1594" s="192"/>
      <c r="B1594" s="306" t="s">
        <v>1299</v>
      </c>
      <c r="C1594" s="307" t="s">
        <v>3567</v>
      </c>
      <c r="D1594" s="190" t="s">
        <v>57</v>
      </c>
      <c r="E1594" s="210">
        <v>1350</v>
      </c>
      <c r="F1594" s="35">
        <v>41812</v>
      </c>
      <c r="G1594" s="42">
        <v>1350</v>
      </c>
      <c r="H1594" s="18">
        <f t="shared" si="25"/>
        <v>0</v>
      </c>
      <c r="I1594" s="621" t="s">
        <v>3128</v>
      </c>
    </row>
    <row r="1595" spans="1:9" ht="15.75" x14ac:dyDescent="0.25">
      <c r="A1595" s="192"/>
      <c r="B1595" s="306" t="s">
        <v>1300</v>
      </c>
      <c r="C1595" s="307" t="s">
        <v>3567</v>
      </c>
      <c r="D1595" s="190" t="s">
        <v>1778</v>
      </c>
      <c r="E1595" s="210">
        <v>1518</v>
      </c>
      <c r="F1595" s="35">
        <v>41812</v>
      </c>
      <c r="G1595" s="42">
        <v>1518</v>
      </c>
      <c r="H1595" s="18">
        <f t="shared" si="25"/>
        <v>0</v>
      </c>
      <c r="I1595" s="621" t="s">
        <v>3421</v>
      </c>
    </row>
    <row r="1596" spans="1:9" ht="15.75" x14ac:dyDescent="0.25">
      <c r="A1596" s="192"/>
      <c r="B1596" s="306" t="s">
        <v>1301</v>
      </c>
      <c r="C1596" s="307" t="s">
        <v>3567</v>
      </c>
      <c r="D1596" s="190" t="s">
        <v>1607</v>
      </c>
      <c r="E1596" s="210">
        <v>4349</v>
      </c>
      <c r="F1596" s="35">
        <v>41812</v>
      </c>
      <c r="G1596" s="42">
        <v>4349</v>
      </c>
      <c r="H1596" s="18">
        <f t="shared" si="25"/>
        <v>0</v>
      </c>
      <c r="I1596" s="621"/>
    </row>
    <row r="1597" spans="1:9" ht="15.75" x14ac:dyDescent="0.25">
      <c r="A1597" s="192"/>
      <c r="B1597" s="306" t="s">
        <v>1303</v>
      </c>
      <c r="C1597" s="307" t="s">
        <v>3567</v>
      </c>
      <c r="D1597" s="190" t="s">
        <v>136</v>
      </c>
      <c r="E1597" s="210">
        <v>2564</v>
      </c>
      <c r="F1597" s="35">
        <v>41812</v>
      </c>
      <c r="G1597" s="42">
        <v>2564</v>
      </c>
      <c r="H1597" s="18">
        <f t="shared" si="25"/>
        <v>0</v>
      </c>
      <c r="I1597" s="621"/>
    </row>
    <row r="1598" spans="1:9" ht="15.75" x14ac:dyDescent="0.25">
      <c r="A1598" s="192"/>
      <c r="B1598" s="306" t="s">
        <v>1304</v>
      </c>
      <c r="C1598" s="307" t="s">
        <v>3567</v>
      </c>
      <c r="D1598" s="190" t="s">
        <v>133</v>
      </c>
      <c r="E1598" s="210">
        <v>32946</v>
      </c>
      <c r="F1598" s="35">
        <v>41812</v>
      </c>
      <c r="G1598" s="42">
        <v>32946</v>
      </c>
      <c r="H1598" s="18">
        <f t="shared" si="25"/>
        <v>0</v>
      </c>
      <c r="I1598" s="621"/>
    </row>
    <row r="1599" spans="1:9" ht="15.75" x14ac:dyDescent="0.25">
      <c r="A1599" s="192"/>
      <c r="B1599" s="306" t="s">
        <v>1305</v>
      </c>
      <c r="C1599" s="307" t="s">
        <v>3567</v>
      </c>
      <c r="D1599" s="190" t="s">
        <v>51</v>
      </c>
      <c r="E1599" s="210">
        <v>2636.7</v>
      </c>
      <c r="F1599" s="35">
        <v>41812</v>
      </c>
      <c r="G1599" s="42">
        <v>2636.7</v>
      </c>
      <c r="H1599" s="18">
        <f t="shared" si="25"/>
        <v>0</v>
      </c>
      <c r="I1599" s="621"/>
    </row>
    <row r="1600" spans="1:9" ht="15.75" x14ac:dyDescent="0.25">
      <c r="A1600" s="192"/>
      <c r="B1600" s="306" t="s">
        <v>1307</v>
      </c>
      <c r="C1600" s="307" t="s">
        <v>3567</v>
      </c>
      <c r="D1600" s="190" t="s">
        <v>22</v>
      </c>
      <c r="E1600" s="210">
        <v>4773.6000000000004</v>
      </c>
      <c r="F1600" s="35">
        <v>41812</v>
      </c>
      <c r="G1600" s="42">
        <v>4773.6000000000004</v>
      </c>
      <c r="H1600" s="18">
        <f t="shared" si="25"/>
        <v>0</v>
      </c>
      <c r="I1600" s="621"/>
    </row>
    <row r="1601" spans="1:9" ht="15.75" x14ac:dyDescent="0.25">
      <c r="A1601" s="192"/>
      <c r="B1601" s="306" t="s">
        <v>1308</v>
      </c>
      <c r="C1601" s="307" t="s">
        <v>3567</v>
      </c>
      <c r="D1601" s="190" t="s">
        <v>99</v>
      </c>
      <c r="E1601" s="210">
        <v>1413.5</v>
      </c>
      <c r="F1601" s="35">
        <v>41812</v>
      </c>
      <c r="G1601" s="42">
        <v>1413.5</v>
      </c>
      <c r="H1601" s="18">
        <f t="shared" si="25"/>
        <v>0</v>
      </c>
      <c r="I1601" s="621"/>
    </row>
    <row r="1602" spans="1:9" ht="15.75" x14ac:dyDescent="0.25">
      <c r="A1602" s="192"/>
      <c r="B1602" s="306" t="s">
        <v>1309</v>
      </c>
      <c r="C1602" s="307" t="s">
        <v>3567</v>
      </c>
      <c r="D1602" s="190" t="s">
        <v>8</v>
      </c>
      <c r="E1602" s="210">
        <v>390</v>
      </c>
      <c r="F1602" s="35">
        <v>41812</v>
      </c>
      <c r="G1602" s="42">
        <v>390</v>
      </c>
      <c r="H1602" s="18">
        <f t="shared" si="25"/>
        <v>0</v>
      </c>
      <c r="I1602" s="621"/>
    </row>
    <row r="1603" spans="1:9" ht="15.75" x14ac:dyDescent="0.25">
      <c r="A1603" s="192"/>
      <c r="B1603" s="306" t="s">
        <v>1310</v>
      </c>
      <c r="C1603" s="307" t="s">
        <v>3567</v>
      </c>
      <c r="D1603" s="190" t="s">
        <v>11</v>
      </c>
      <c r="E1603" s="210">
        <v>33978</v>
      </c>
      <c r="F1603" s="38">
        <v>41829</v>
      </c>
      <c r="G1603" s="219">
        <v>33978</v>
      </c>
      <c r="H1603" s="18">
        <f t="shared" si="25"/>
        <v>0</v>
      </c>
      <c r="I1603" s="621" t="s">
        <v>65</v>
      </c>
    </row>
    <row r="1604" spans="1:9" ht="15.75" x14ac:dyDescent="0.25">
      <c r="A1604" s="192"/>
      <c r="B1604" s="306" t="s">
        <v>1311</v>
      </c>
      <c r="C1604" s="307" t="s">
        <v>3567</v>
      </c>
      <c r="D1604" s="190" t="s">
        <v>3115</v>
      </c>
      <c r="E1604" s="210">
        <v>11435.2</v>
      </c>
      <c r="F1604" s="35">
        <v>41813</v>
      </c>
      <c r="G1604" s="42">
        <v>11435.2</v>
      </c>
      <c r="H1604" s="18">
        <f t="shared" si="25"/>
        <v>0</v>
      </c>
      <c r="I1604" s="621" t="s">
        <v>65</v>
      </c>
    </row>
    <row r="1605" spans="1:9" ht="15.75" x14ac:dyDescent="0.25">
      <c r="A1605" s="192"/>
      <c r="B1605" s="306" t="s">
        <v>1312</v>
      </c>
      <c r="C1605" s="307" t="s">
        <v>3567</v>
      </c>
      <c r="D1605" s="190" t="s">
        <v>180</v>
      </c>
      <c r="E1605" s="210">
        <v>11232</v>
      </c>
      <c r="F1605" s="38">
        <v>41822</v>
      </c>
      <c r="G1605" s="219">
        <v>11232</v>
      </c>
      <c r="H1605" s="18">
        <f t="shared" si="25"/>
        <v>0</v>
      </c>
      <c r="I1605" s="621" t="s">
        <v>65</v>
      </c>
    </row>
    <row r="1606" spans="1:9" ht="15.75" x14ac:dyDescent="0.25">
      <c r="A1606" s="192"/>
      <c r="B1606" s="306" t="s">
        <v>1314</v>
      </c>
      <c r="C1606" s="307" t="s">
        <v>3567</v>
      </c>
      <c r="D1606" s="190" t="s">
        <v>269</v>
      </c>
      <c r="E1606" s="210">
        <v>270</v>
      </c>
      <c r="F1606" s="35">
        <v>41812</v>
      </c>
      <c r="G1606" s="42">
        <v>270</v>
      </c>
      <c r="H1606" s="18">
        <f t="shared" si="25"/>
        <v>0</v>
      </c>
      <c r="I1606" s="621"/>
    </row>
    <row r="1607" spans="1:9" ht="15.75" x14ac:dyDescent="0.25">
      <c r="A1607" s="192"/>
      <c r="B1607" s="306" t="s">
        <v>1315</v>
      </c>
      <c r="C1607" s="307" t="s">
        <v>3567</v>
      </c>
      <c r="D1607" s="190" t="s">
        <v>152</v>
      </c>
      <c r="E1607" s="210">
        <v>6632</v>
      </c>
      <c r="F1607" s="35">
        <v>41812</v>
      </c>
      <c r="G1607" s="42">
        <v>6632</v>
      </c>
      <c r="H1607" s="18">
        <f t="shared" ref="H1607:H1670" si="26">E1607-G1607</f>
        <v>0</v>
      </c>
      <c r="I1607" s="621"/>
    </row>
    <row r="1608" spans="1:9" ht="15.75" x14ac:dyDescent="0.25">
      <c r="A1608" s="192"/>
      <c r="B1608" s="306" t="s">
        <v>1317</v>
      </c>
      <c r="C1608" s="307" t="s">
        <v>3567</v>
      </c>
      <c r="D1608" s="190" t="s">
        <v>115</v>
      </c>
      <c r="E1608" s="210">
        <v>1955.2</v>
      </c>
      <c r="F1608" s="35">
        <v>41812</v>
      </c>
      <c r="G1608" s="42">
        <v>1955.2</v>
      </c>
      <c r="H1608" s="18">
        <f t="shared" si="26"/>
        <v>0</v>
      </c>
      <c r="I1608" s="621"/>
    </row>
    <row r="1609" spans="1:9" ht="15.75" x14ac:dyDescent="0.25">
      <c r="A1609" s="192"/>
      <c r="B1609" s="306" t="s">
        <v>1318</v>
      </c>
      <c r="C1609" s="307" t="s">
        <v>3567</v>
      </c>
      <c r="D1609" s="190" t="s">
        <v>533</v>
      </c>
      <c r="E1609" s="210">
        <v>551.5</v>
      </c>
      <c r="F1609" s="35">
        <v>41812</v>
      </c>
      <c r="G1609" s="42">
        <v>551.5</v>
      </c>
      <c r="H1609" s="18">
        <f t="shared" si="26"/>
        <v>0</v>
      </c>
      <c r="I1609" s="621"/>
    </row>
    <row r="1610" spans="1:9" ht="15.75" x14ac:dyDescent="0.25">
      <c r="A1610" s="192"/>
      <c r="B1610" s="306" t="s">
        <v>1319</v>
      </c>
      <c r="C1610" s="307" t="s">
        <v>3567</v>
      </c>
      <c r="D1610" s="190" t="s">
        <v>8</v>
      </c>
      <c r="E1610" s="210">
        <v>494</v>
      </c>
      <c r="F1610" s="35">
        <v>41812</v>
      </c>
      <c r="G1610" s="42">
        <v>494</v>
      </c>
      <c r="H1610" s="18">
        <f t="shared" si="26"/>
        <v>0</v>
      </c>
      <c r="I1610" s="621"/>
    </row>
    <row r="1611" spans="1:9" ht="15.75" x14ac:dyDescent="0.25">
      <c r="A1611" s="192"/>
      <c r="B1611" s="306" t="s">
        <v>1322</v>
      </c>
      <c r="C1611" s="307" t="s">
        <v>3567</v>
      </c>
      <c r="D1611" s="190" t="s">
        <v>14</v>
      </c>
      <c r="E1611" s="210">
        <v>7980</v>
      </c>
      <c r="F1611" s="35">
        <v>41813</v>
      </c>
      <c r="G1611" s="42">
        <v>7980</v>
      </c>
      <c r="H1611" s="18">
        <f t="shared" si="26"/>
        <v>0</v>
      </c>
      <c r="I1611" s="621" t="s">
        <v>3421</v>
      </c>
    </row>
    <row r="1612" spans="1:9" ht="15.75" x14ac:dyDescent="0.25">
      <c r="A1612" s="192"/>
      <c r="B1612" s="306" t="s">
        <v>1323</v>
      </c>
      <c r="C1612" s="307" t="s">
        <v>3567</v>
      </c>
      <c r="D1612" s="190" t="s">
        <v>8</v>
      </c>
      <c r="E1612" s="210">
        <v>235</v>
      </c>
      <c r="F1612" s="35">
        <v>41812</v>
      </c>
      <c r="G1612" s="42">
        <v>235</v>
      </c>
      <c r="H1612" s="18">
        <f t="shared" si="26"/>
        <v>0</v>
      </c>
      <c r="I1612" s="621"/>
    </row>
    <row r="1613" spans="1:9" ht="15.75" x14ac:dyDescent="0.25">
      <c r="A1613" s="192">
        <v>41813</v>
      </c>
      <c r="B1613" s="306" t="s">
        <v>1324</v>
      </c>
      <c r="C1613" s="307" t="s">
        <v>3567</v>
      </c>
      <c r="D1613" s="190" t="s">
        <v>8</v>
      </c>
      <c r="E1613" s="210">
        <v>422</v>
      </c>
      <c r="F1613" s="35">
        <v>41813</v>
      </c>
      <c r="G1613" s="42">
        <v>422</v>
      </c>
      <c r="H1613" s="18">
        <f t="shared" si="26"/>
        <v>0</v>
      </c>
      <c r="I1613" s="621"/>
    </row>
    <row r="1614" spans="1:9" ht="15.75" x14ac:dyDescent="0.25">
      <c r="A1614" s="192"/>
      <c r="B1614" s="306" t="s">
        <v>1325</v>
      </c>
      <c r="C1614" s="307" t="s">
        <v>3567</v>
      </c>
      <c r="D1614" s="190" t="s">
        <v>28</v>
      </c>
      <c r="E1614" s="210">
        <v>8782</v>
      </c>
      <c r="F1614" s="35">
        <v>41813</v>
      </c>
      <c r="G1614" s="42">
        <v>8782</v>
      </c>
      <c r="H1614" s="18">
        <f t="shared" si="26"/>
        <v>0</v>
      </c>
      <c r="I1614" s="623"/>
    </row>
    <row r="1615" spans="1:9" ht="15.75" x14ac:dyDescent="0.25">
      <c r="A1615" s="192"/>
      <c r="B1615" s="306" t="s">
        <v>1326</v>
      </c>
      <c r="C1615" s="307" t="s">
        <v>3567</v>
      </c>
      <c r="D1615" s="190" t="s">
        <v>269</v>
      </c>
      <c r="E1615" s="210">
        <v>6000.5</v>
      </c>
      <c r="F1615" s="35">
        <v>41813</v>
      </c>
      <c r="G1615" s="42">
        <v>6000.5</v>
      </c>
      <c r="H1615" s="18">
        <f t="shared" si="26"/>
        <v>0</v>
      </c>
      <c r="I1615" s="621"/>
    </row>
    <row r="1616" spans="1:9" ht="15.75" x14ac:dyDescent="0.25">
      <c r="A1616" s="192"/>
      <c r="B1616" s="306" t="s">
        <v>1327</v>
      </c>
      <c r="C1616" s="307" t="s">
        <v>3567</v>
      </c>
      <c r="D1616" s="190" t="s">
        <v>260</v>
      </c>
      <c r="E1616" s="210">
        <v>1208</v>
      </c>
      <c r="F1616" s="35">
        <v>41813</v>
      </c>
      <c r="G1616" s="42">
        <v>1208</v>
      </c>
      <c r="H1616" s="18">
        <f t="shared" si="26"/>
        <v>0</v>
      </c>
      <c r="I1616" s="623" t="s">
        <v>217</v>
      </c>
    </row>
    <row r="1617" spans="1:9" ht="15.75" x14ac:dyDescent="0.25">
      <c r="A1617" s="192"/>
      <c r="B1617" s="306" t="s">
        <v>1329</v>
      </c>
      <c r="C1617" s="307" t="s">
        <v>3567</v>
      </c>
      <c r="D1617" s="190" t="s">
        <v>321</v>
      </c>
      <c r="E1617" s="210">
        <v>3009.6</v>
      </c>
      <c r="F1617" s="35">
        <v>41813</v>
      </c>
      <c r="G1617" s="42">
        <v>3009.6</v>
      </c>
      <c r="H1617" s="18">
        <f t="shared" si="26"/>
        <v>0</v>
      </c>
      <c r="I1617" s="621"/>
    </row>
    <row r="1618" spans="1:9" ht="15.75" x14ac:dyDescent="0.25">
      <c r="A1618" s="192"/>
      <c r="B1618" s="306" t="s">
        <v>1330</v>
      </c>
      <c r="C1618" s="307" t="s">
        <v>3567</v>
      </c>
      <c r="D1618" s="190" t="s">
        <v>544</v>
      </c>
      <c r="E1618" s="210">
        <v>13241</v>
      </c>
      <c r="F1618" s="35">
        <v>41813</v>
      </c>
      <c r="G1618" s="42">
        <v>13241</v>
      </c>
      <c r="H1618" s="18">
        <f t="shared" si="26"/>
        <v>0</v>
      </c>
      <c r="I1618" s="621"/>
    </row>
    <row r="1619" spans="1:9" ht="15.75" x14ac:dyDescent="0.25">
      <c r="A1619" s="192"/>
      <c r="B1619" s="306" t="s">
        <v>1331</v>
      </c>
      <c r="C1619" s="307" t="s">
        <v>3567</v>
      </c>
      <c r="D1619" s="190" t="s">
        <v>789</v>
      </c>
      <c r="E1619" s="210">
        <v>7512</v>
      </c>
      <c r="F1619" s="35">
        <v>41813</v>
      </c>
      <c r="G1619" s="42">
        <v>7512</v>
      </c>
      <c r="H1619" s="18">
        <f t="shared" si="26"/>
        <v>0</v>
      </c>
      <c r="I1619" s="621"/>
    </row>
    <row r="1620" spans="1:9" ht="15.75" x14ac:dyDescent="0.25">
      <c r="A1620" s="192"/>
      <c r="B1620" s="306" t="s">
        <v>1332</v>
      </c>
      <c r="C1620" s="307" t="s">
        <v>3567</v>
      </c>
      <c r="D1620" s="190" t="s">
        <v>54</v>
      </c>
      <c r="E1620" s="210">
        <v>41570</v>
      </c>
      <c r="F1620" s="35">
        <v>41813</v>
      </c>
      <c r="G1620" s="42">
        <v>41570</v>
      </c>
      <c r="H1620" s="18">
        <f t="shared" si="26"/>
        <v>0</v>
      </c>
      <c r="I1620" s="621" t="s">
        <v>30</v>
      </c>
    </row>
    <row r="1621" spans="1:9" ht="15.75" x14ac:dyDescent="0.25">
      <c r="A1621" s="192"/>
      <c r="B1621" s="306" t="s">
        <v>1333</v>
      </c>
      <c r="C1621" s="307" t="s">
        <v>3567</v>
      </c>
      <c r="D1621" s="190" t="s">
        <v>123</v>
      </c>
      <c r="E1621" s="210">
        <v>7681</v>
      </c>
      <c r="F1621" s="35">
        <v>41814</v>
      </c>
      <c r="G1621" s="42">
        <v>7681</v>
      </c>
      <c r="H1621" s="18">
        <f t="shared" si="26"/>
        <v>0</v>
      </c>
      <c r="I1621" s="621"/>
    </row>
    <row r="1622" spans="1:9" ht="15.75" x14ac:dyDescent="0.25">
      <c r="A1622" s="192"/>
      <c r="B1622" s="306" t="s">
        <v>1335</v>
      </c>
      <c r="C1622" s="307" t="s">
        <v>3567</v>
      </c>
      <c r="D1622" s="190" t="s">
        <v>29</v>
      </c>
      <c r="E1622" s="210">
        <v>5785</v>
      </c>
      <c r="F1622" s="35">
        <v>41813</v>
      </c>
      <c r="G1622" s="42">
        <v>5785</v>
      </c>
      <c r="H1622" s="18">
        <f t="shared" si="26"/>
        <v>0</v>
      </c>
      <c r="I1622" s="621" t="s">
        <v>30</v>
      </c>
    </row>
    <row r="1623" spans="1:9" ht="15.75" x14ac:dyDescent="0.25">
      <c r="A1623" s="192"/>
      <c r="B1623" s="306" t="s">
        <v>1336</v>
      </c>
      <c r="C1623" s="307" t="s">
        <v>3567</v>
      </c>
      <c r="D1623" s="190" t="s">
        <v>34</v>
      </c>
      <c r="E1623" s="210">
        <v>2305.5</v>
      </c>
      <c r="F1623" s="35">
        <v>41813</v>
      </c>
      <c r="G1623" s="42">
        <v>2305.5</v>
      </c>
      <c r="H1623" s="18">
        <f t="shared" si="26"/>
        <v>0</v>
      </c>
      <c r="I1623" s="621" t="s">
        <v>30</v>
      </c>
    </row>
    <row r="1624" spans="1:9" ht="15.75" x14ac:dyDescent="0.25">
      <c r="A1624" s="192"/>
      <c r="B1624" s="306" t="s">
        <v>1337</v>
      </c>
      <c r="C1624" s="307" t="s">
        <v>3567</v>
      </c>
      <c r="D1624" s="190" t="s">
        <v>316</v>
      </c>
      <c r="E1624" s="210">
        <v>453.5</v>
      </c>
      <c r="F1624" s="35">
        <v>41813</v>
      </c>
      <c r="G1624" s="42">
        <v>453.5</v>
      </c>
      <c r="H1624" s="18">
        <f t="shared" si="26"/>
        <v>0</v>
      </c>
      <c r="I1624" s="621" t="s">
        <v>30</v>
      </c>
    </row>
    <row r="1625" spans="1:9" ht="15.75" x14ac:dyDescent="0.25">
      <c r="A1625" s="192"/>
      <c r="B1625" s="306" t="s">
        <v>1338</v>
      </c>
      <c r="C1625" s="307" t="s">
        <v>3567</v>
      </c>
      <c r="D1625" s="190" t="s">
        <v>55</v>
      </c>
      <c r="E1625" s="210">
        <v>8580.5</v>
      </c>
      <c r="F1625" s="35">
        <v>41813</v>
      </c>
      <c r="G1625" s="42">
        <v>8580.5</v>
      </c>
      <c r="H1625" s="18">
        <f t="shared" si="26"/>
        <v>0</v>
      </c>
      <c r="I1625" s="621"/>
    </row>
    <row r="1626" spans="1:9" ht="15.75" x14ac:dyDescent="0.25">
      <c r="A1626" s="192"/>
      <c r="B1626" s="306" t="s">
        <v>1339</v>
      </c>
      <c r="C1626" s="307" t="s">
        <v>3567</v>
      </c>
      <c r="D1626" s="190" t="s">
        <v>130</v>
      </c>
      <c r="E1626" s="210">
        <v>7573</v>
      </c>
      <c r="F1626" s="35">
        <v>41816</v>
      </c>
      <c r="G1626" s="42">
        <v>7573</v>
      </c>
      <c r="H1626" s="18">
        <f t="shared" si="26"/>
        <v>0</v>
      </c>
      <c r="I1626" s="621" t="s">
        <v>65</v>
      </c>
    </row>
    <row r="1627" spans="1:9" ht="15.75" x14ac:dyDescent="0.25">
      <c r="A1627" s="192"/>
      <c r="B1627" s="306" t="s">
        <v>1340</v>
      </c>
      <c r="C1627" s="307" t="s">
        <v>3567</v>
      </c>
      <c r="D1627" s="190" t="s">
        <v>32</v>
      </c>
      <c r="E1627" s="210">
        <v>5325</v>
      </c>
      <c r="F1627" s="35">
        <v>41813</v>
      </c>
      <c r="G1627" s="42">
        <v>5325</v>
      </c>
      <c r="H1627" s="18">
        <f t="shared" si="26"/>
        <v>0</v>
      </c>
      <c r="I1627" s="621" t="s">
        <v>30</v>
      </c>
    </row>
    <row r="1628" spans="1:9" ht="15.75" x14ac:dyDescent="0.25">
      <c r="A1628" s="192"/>
      <c r="B1628" s="306" t="s">
        <v>1342</v>
      </c>
      <c r="C1628" s="307" t="s">
        <v>3567</v>
      </c>
      <c r="D1628" s="190" t="s">
        <v>130</v>
      </c>
      <c r="E1628" s="210">
        <v>10181</v>
      </c>
      <c r="F1628" s="35">
        <v>41820</v>
      </c>
      <c r="G1628" s="42">
        <v>10181</v>
      </c>
      <c r="H1628" s="18">
        <f t="shared" si="26"/>
        <v>0</v>
      </c>
      <c r="I1628" s="621" t="s">
        <v>65</v>
      </c>
    </row>
    <row r="1629" spans="1:9" ht="15.75" x14ac:dyDescent="0.25">
      <c r="A1629" s="192"/>
      <c r="B1629" s="306" t="s">
        <v>1343</v>
      </c>
      <c r="C1629" s="307" t="s">
        <v>3567</v>
      </c>
      <c r="D1629" s="190" t="s">
        <v>188</v>
      </c>
      <c r="E1629" s="210">
        <v>4654</v>
      </c>
      <c r="F1629" s="35">
        <v>41816</v>
      </c>
      <c r="G1629" s="42">
        <v>4654</v>
      </c>
      <c r="H1629" s="18">
        <f t="shared" si="26"/>
        <v>0</v>
      </c>
      <c r="I1629" s="621" t="s">
        <v>65</v>
      </c>
    </row>
    <row r="1630" spans="1:9" ht="15.75" x14ac:dyDescent="0.25">
      <c r="A1630" s="192"/>
      <c r="B1630" s="306" t="s">
        <v>1345</v>
      </c>
      <c r="C1630" s="307" t="s">
        <v>3567</v>
      </c>
      <c r="D1630" s="190" t="s">
        <v>16</v>
      </c>
      <c r="E1630" s="210">
        <v>61246.3</v>
      </c>
      <c r="F1630" s="35">
        <v>41816</v>
      </c>
      <c r="G1630" s="42">
        <v>61246.3</v>
      </c>
      <c r="H1630" s="18">
        <f t="shared" si="26"/>
        <v>0</v>
      </c>
      <c r="I1630" s="621" t="s">
        <v>3421</v>
      </c>
    </row>
    <row r="1631" spans="1:9" ht="15.75" x14ac:dyDescent="0.25">
      <c r="A1631" s="192"/>
      <c r="B1631" s="306" t="s">
        <v>1347</v>
      </c>
      <c r="C1631" s="307" t="s">
        <v>3567</v>
      </c>
      <c r="D1631" s="190" t="s">
        <v>186</v>
      </c>
      <c r="E1631" s="210">
        <v>6059</v>
      </c>
      <c r="F1631" s="35">
        <v>41817</v>
      </c>
      <c r="G1631" s="42">
        <v>6059</v>
      </c>
      <c r="H1631" s="18">
        <f t="shared" si="26"/>
        <v>0</v>
      </c>
      <c r="I1631" s="621" t="s">
        <v>65</v>
      </c>
    </row>
    <row r="1632" spans="1:9" ht="15.75" x14ac:dyDescent="0.25">
      <c r="A1632" s="192"/>
      <c r="B1632" s="306" t="s">
        <v>1348</v>
      </c>
      <c r="C1632" s="307" t="s">
        <v>3567</v>
      </c>
      <c r="D1632" s="190" t="s">
        <v>338</v>
      </c>
      <c r="E1632" s="210">
        <v>488.5</v>
      </c>
      <c r="F1632" s="35">
        <v>41813</v>
      </c>
      <c r="G1632" s="42">
        <v>488.5</v>
      </c>
      <c r="H1632" s="18">
        <f t="shared" si="26"/>
        <v>0</v>
      </c>
      <c r="I1632" s="621" t="s">
        <v>30</v>
      </c>
    </row>
    <row r="1633" spans="1:11" ht="15.75" x14ac:dyDescent="0.25">
      <c r="A1633" s="192"/>
      <c r="B1633" s="306" t="s">
        <v>1349</v>
      </c>
      <c r="C1633" s="307" t="s">
        <v>3567</v>
      </c>
      <c r="D1633" s="190" t="s">
        <v>47</v>
      </c>
      <c r="E1633" s="210">
        <v>4077</v>
      </c>
      <c r="F1633" s="35">
        <v>41813</v>
      </c>
      <c r="G1633" s="42">
        <v>4077</v>
      </c>
      <c r="H1633" s="18">
        <f t="shared" si="26"/>
        <v>0</v>
      </c>
      <c r="I1633" s="621" t="s">
        <v>30</v>
      </c>
    </row>
    <row r="1634" spans="1:11" ht="15.75" x14ac:dyDescent="0.25">
      <c r="A1634" s="192"/>
      <c r="B1634" s="306" t="s">
        <v>1351</v>
      </c>
      <c r="C1634" s="307" t="s">
        <v>3567</v>
      </c>
      <c r="D1634" s="190" t="s">
        <v>188</v>
      </c>
      <c r="E1634" s="210">
        <v>3146</v>
      </c>
      <c r="F1634" s="38">
        <v>41829</v>
      </c>
      <c r="G1634" s="219">
        <v>3146</v>
      </c>
      <c r="H1634" s="18">
        <f t="shared" si="26"/>
        <v>0</v>
      </c>
      <c r="I1634" s="621" t="s">
        <v>65</v>
      </c>
    </row>
    <row r="1635" spans="1:11" ht="15.75" x14ac:dyDescent="0.25">
      <c r="A1635" s="192"/>
      <c r="B1635" s="306" t="s">
        <v>1352</v>
      </c>
      <c r="C1635" s="307" t="s">
        <v>3567</v>
      </c>
      <c r="D1635" s="190" t="s">
        <v>136</v>
      </c>
      <c r="E1635" s="210">
        <v>789</v>
      </c>
      <c r="F1635" s="35">
        <v>41813</v>
      </c>
      <c r="G1635" s="42">
        <v>789</v>
      </c>
      <c r="H1635" s="18">
        <f t="shared" si="26"/>
        <v>0</v>
      </c>
      <c r="I1635" s="621"/>
    </row>
    <row r="1636" spans="1:11" ht="15.75" x14ac:dyDescent="0.25">
      <c r="A1636" s="192">
        <v>41813</v>
      </c>
      <c r="B1636" s="306" t="s">
        <v>1354</v>
      </c>
      <c r="C1636" s="307" t="s">
        <v>3567</v>
      </c>
      <c r="D1636" s="190" t="s">
        <v>36</v>
      </c>
      <c r="E1636" s="210">
        <v>32108.52</v>
      </c>
      <c r="F1636" s="690" t="s">
        <v>7007</v>
      </c>
      <c r="G1636" s="685">
        <f>12108.52+20000</f>
        <v>32108.52</v>
      </c>
      <c r="H1636" s="18">
        <f t="shared" si="26"/>
        <v>0</v>
      </c>
      <c r="I1636" s="622" t="s">
        <v>217</v>
      </c>
      <c r="J1636" s="846" t="s">
        <v>4057</v>
      </c>
      <c r="K1636" s="847"/>
    </row>
    <row r="1637" spans="1:11" ht="15.75" x14ac:dyDescent="0.25">
      <c r="A1637" s="192"/>
      <c r="B1637" s="306" t="s">
        <v>1355</v>
      </c>
      <c r="C1637" s="307" t="s">
        <v>3567</v>
      </c>
      <c r="D1637" s="190" t="s">
        <v>250</v>
      </c>
      <c r="E1637" s="210">
        <v>20565</v>
      </c>
      <c r="F1637" s="35">
        <v>41813</v>
      </c>
      <c r="G1637" s="42">
        <v>20565</v>
      </c>
      <c r="H1637" s="18">
        <f t="shared" si="26"/>
        <v>0</v>
      </c>
      <c r="I1637" s="621"/>
    </row>
    <row r="1638" spans="1:11" ht="15.75" x14ac:dyDescent="0.25">
      <c r="A1638" s="192"/>
      <c r="B1638" s="306" t="s">
        <v>1357</v>
      </c>
      <c r="C1638" s="307" t="s">
        <v>3567</v>
      </c>
      <c r="D1638" s="190" t="s">
        <v>304</v>
      </c>
      <c r="E1638" s="210">
        <v>16324</v>
      </c>
      <c r="F1638" s="35">
        <v>41813</v>
      </c>
      <c r="G1638" s="42">
        <v>16324</v>
      </c>
      <c r="H1638" s="18">
        <f t="shared" si="26"/>
        <v>0</v>
      </c>
      <c r="I1638" s="621" t="s">
        <v>27</v>
      </c>
    </row>
    <row r="1639" spans="1:11" ht="15.75" x14ac:dyDescent="0.25">
      <c r="A1639" s="192"/>
      <c r="B1639" s="306" t="s">
        <v>1358</v>
      </c>
      <c r="C1639" s="307" t="s">
        <v>3567</v>
      </c>
      <c r="D1639" s="190" t="s">
        <v>792</v>
      </c>
      <c r="E1639" s="210">
        <v>1174.5</v>
      </c>
      <c r="F1639" s="35">
        <v>41813</v>
      </c>
      <c r="G1639" s="42">
        <v>1174.5</v>
      </c>
      <c r="H1639" s="18">
        <f t="shared" si="26"/>
        <v>0</v>
      </c>
      <c r="I1639" s="621" t="s">
        <v>30</v>
      </c>
    </row>
    <row r="1640" spans="1:11" ht="15.75" x14ac:dyDescent="0.25">
      <c r="A1640" s="192"/>
      <c r="B1640" s="306" t="s">
        <v>1360</v>
      </c>
      <c r="C1640" s="307" t="s">
        <v>3567</v>
      </c>
      <c r="D1640" s="190" t="s">
        <v>22</v>
      </c>
      <c r="E1640" s="210">
        <v>1612</v>
      </c>
      <c r="F1640" s="35">
        <v>41813</v>
      </c>
      <c r="G1640" s="42">
        <v>1612</v>
      </c>
      <c r="H1640" s="18">
        <f t="shared" si="26"/>
        <v>0</v>
      </c>
      <c r="I1640" s="621"/>
    </row>
    <row r="1641" spans="1:11" ht="15.75" x14ac:dyDescent="0.25">
      <c r="A1641" s="192"/>
      <c r="B1641" s="306" t="s">
        <v>1361</v>
      </c>
      <c r="C1641" s="307" t="s">
        <v>3567</v>
      </c>
      <c r="D1641" s="190" t="s">
        <v>535</v>
      </c>
      <c r="E1641" s="210">
        <v>3909.5</v>
      </c>
      <c r="F1641" s="35">
        <v>41813</v>
      </c>
      <c r="G1641" s="42">
        <v>3909.5</v>
      </c>
      <c r="H1641" s="18">
        <f t="shared" si="26"/>
        <v>0</v>
      </c>
      <c r="I1641" s="621"/>
    </row>
    <row r="1642" spans="1:11" ht="15.75" x14ac:dyDescent="0.25">
      <c r="A1642" s="192"/>
      <c r="B1642" s="306" t="s">
        <v>1363</v>
      </c>
      <c r="C1642" s="307" t="s">
        <v>3567</v>
      </c>
      <c r="D1642" s="190" t="s">
        <v>111</v>
      </c>
      <c r="E1642" s="210">
        <v>4534</v>
      </c>
      <c r="F1642" s="35">
        <v>41813</v>
      </c>
      <c r="G1642" s="42">
        <v>4534</v>
      </c>
      <c r="H1642" s="18">
        <f t="shared" si="26"/>
        <v>0</v>
      </c>
      <c r="I1642" s="621" t="s">
        <v>217</v>
      </c>
    </row>
    <row r="1643" spans="1:11" ht="15.75" x14ac:dyDescent="0.25">
      <c r="A1643" s="192"/>
      <c r="B1643" s="306" t="s">
        <v>1364</v>
      </c>
      <c r="C1643" s="307" t="s">
        <v>3567</v>
      </c>
      <c r="D1643" s="190" t="s">
        <v>3600</v>
      </c>
      <c r="E1643" s="210">
        <v>7862.5</v>
      </c>
      <c r="F1643" s="35">
        <v>41813</v>
      </c>
      <c r="G1643" s="42">
        <v>7862.5</v>
      </c>
      <c r="H1643" s="18">
        <f t="shared" si="26"/>
        <v>0</v>
      </c>
      <c r="I1643" s="621" t="s">
        <v>27</v>
      </c>
    </row>
    <row r="1644" spans="1:11" ht="15.75" x14ac:dyDescent="0.25">
      <c r="A1644" s="187"/>
      <c r="B1644" s="306" t="s">
        <v>1365</v>
      </c>
      <c r="C1644" s="307" t="s">
        <v>3567</v>
      </c>
      <c r="D1644" s="190" t="s">
        <v>74</v>
      </c>
      <c r="E1644" s="210">
        <v>5961</v>
      </c>
      <c r="F1644" s="35">
        <v>41813</v>
      </c>
      <c r="G1644" s="42">
        <v>5961</v>
      </c>
      <c r="H1644" s="18">
        <f t="shared" si="26"/>
        <v>0</v>
      </c>
      <c r="I1644" s="621"/>
    </row>
    <row r="1645" spans="1:11" ht="15.75" x14ac:dyDescent="0.25">
      <c r="A1645" s="192"/>
      <c r="B1645" s="306" t="s">
        <v>1366</v>
      </c>
      <c r="C1645" s="307" t="s">
        <v>3567</v>
      </c>
      <c r="D1645" s="190" t="s">
        <v>115</v>
      </c>
      <c r="E1645" s="210">
        <v>462</v>
      </c>
      <c r="F1645" s="35">
        <v>41813</v>
      </c>
      <c r="G1645" s="42">
        <v>462</v>
      </c>
      <c r="H1645" s="18">
        <f t="shared" si="26"/>
        <v>0</v>
      </c>
      <c r="I1645" s="621"/>
    </row>
    <row r="1646" spans="1:11" ht="15.75" x14ac:dyDescent="0.25">
      <c r="A1646" s="192"/>
      <c r="B1646" s="306" t="s">
        <v>1367</v>
      </c>
      <c r="C1646" s="307" t="s">
        <v>3567</v>
      </c>
      <c r="D1646" s="190" t="s">
        <v>11</v>
      </c>
      <c r="E1646" s="210">
        <v>22391.200000000001</v>
      </c>
      <c r="F1646" s="38">
        <v>41829</v>
      </c>
      <c r="G1646" s="219">
        <v>22391.200000000001</v>
      </c>
      <c r="H1646" s="18">
        <f t="shared" si="26"/>
        <v>0</v>
      </c>
      <c r="I1646" s="621" t="s">
        <v>65</v>
      </c>
    </row>
    <row r="1647" spans="1:11" ht="15.75" x14ac:dyDescent="0.25">
      <c r="A1647" s="192"/>
      <c r="B1647" s="306" t="s">
        <v>1369</v>
      </c>
      <c r="C1647" s="307" t="s">
        <v>3567</v>
      </c>
      <c r="D1647" s="190" t="s">
        <v>180</v>
      </c>
      <c r="E1647" s="210">
        <v>18099.8</v>
      </c>
      <c r="F1647" s="39" t="s">
        <v>3710</v>
      </c>
      <c r="G1647" s="219">
        <v>18099.8</v>
      </c>
      <c r="H1647" s="18">
        <f t="shared" si="26"/>
        <v>0</v>
      </c>
      <c r="I1647" s="621" t="s">
        <v>65</v>
      </c>
    </row>
    <row r="1648" spans="1:11" ht="15.75" x14ac:dyDescent="0.25">
      <c r="A1648" s="192"/>
      <c r="B1648" s="306" t="s">
        <v>1370</v>
      </c>
      <c r="C1648" s="307" t="s">
        <v>3567</v>
      </c>
      <c r="D1648" s="190" t="s">
        <v>953</v>
      </c>
      <c r="E1648" s="210">
        <v>5456</v>
      </c>
      <c r="F1648" s="35">
        <v>41813</v>
      </c>
      <c r="G1648" s="42">
        <v>5456</v>
      </c>
      <c r="H1648" s="18">
        <f t="shared" si="26"/>
        <v>0</v>
      </c>
      <c r="I1648" s="621" t="s">
        <v>3421</v>
      </c>
    </row>
    <row r="1649" spans="1:9" ht="15.75" x14ac:dyDescent="0.25">
      <c r="A1649" s="192"/>
      <c r="B1649" s="306" t="s">
        <v>1371</v>
      </c>
      <c r="C1649" s="307" t="s">
        <v>3567</v>
      </c>
      <c r="D1649" s="190" t="s">
        <v>8</v>
      </c>
      <c r="E1649" s="210">
        <v>736.6</v>
      </c>
      <c r="F1649" s="35">
        <v>41813</v>
      </c>
      <c r="G1649" s="42">
        <v>736.6</v>
      </c>
      <c r="H1649" s="18">
        <f t="shared" si="26"/>
        <v>0</v>
      </c>
      <c r="I1649" s="621"/>
    </row>
    <row r="1650" spans="1:9" ht="15.75" x14ac:dyDescent="0.25">
      <c r="A1650" s="192"/>
      <c r="B1650" s="306" t="s">
        <v>1373</v>
      </c>
      <c r="C1650" s="307" t="s">
        <v>3567</v>
      </c>
      <c r="D1650" s="190" t="s">
        <v>3651</v>
      </c>
      <c r="E1650" s="210">
        <v>1499.4</v>
      </c>
      <c r="F1650" s="35">
        <v>41814</v>
      </c>
      <c r="G1650" s="42">
        <v>1499.4</v>
      </c>
      <c r="H1650" s="18">
        <f t="shared" si="26"/>
        <v>0</v>
      </c>
      <c r="I1650" s="621" t="s">
        <v>65</v>
      </c>
    </row>
    <row r="1651" spans="1:9" ht="15.75" x14ac:dyDescent="0.25">
      <c r="A1651" s="192"/>
      <c r="B1651" s="306" t="s">
        <v>1374</v>
      </c>
      <c r="C1651" s="307" t="s">
        <v>3567</v>
      </c>
      <c r="D1651" s="190" t="s">
        <v>51</v>
      </c>
      <c r="E1651" s="210">
        <v>2110</v>
      </c>
      <c r="F1651" s="35">
        <v>41814</v>
      </c>
      <c r="G1651" s="42">
        <v>2110</v>
      </c>
      <c r="H1651" s="18">
        <f t="shared" si="26"/>
        <v>0</v>
      </c>
      <c r="I1651" s="621" t="s">
        <v>217</v>
      </c>
    </row>
    <row r="1652" spans="1:9" ht="15.75" x14ac:dyDescent="0.25">
      <c r="A1652" s="192"/>
      <c r="B1652" s="306" t="s">
        <v>1375</v>
      </c>
      <c r="C1652" s="307" t="s">
        <v>3567</v>
      </c>
      <c r="D1652" s="196" t="s">
        <v>3108</v>
      </c>
      <c r="E1652" s="215">
        <v>0</v>
      </c>
      <c r="F1652" s="35"/>
      <c r="G1652" s="42"/>
      <c r="H1652" s="18">
        <f t="shared" si="26"/>
        <v>0</v>
      </c>
      <c r="I1652" s="621" t="s">
        <v>3652</v>
      </c>
    </row>
    <row r="1653" spans="1:9" ht="15.75" x14ac:dyDescent="0.25">
      <c r="A1653" s="192"/>
      <c r="B1653" s="306" t="s">
        <v>1377</v>
      </c>
      <c r="C1653" s="307" t="s">
        <v>3567</v>
      </c>
      <c r="D1653" s="190" t="s">
        <v>412</v>
      </c>
      <c r="E1653" s="210">
        <v>1296.5</v>
      </c>
      <c r="F1653" s="35">
        <v>41814</v>
      </c>
      <c r="G1653" s="42">
        <v>1296.5</v>
      </c>
      <c r="H1653" s="18">
        <f t="shared" si="26"/>
        <v>0</v>
      </c>
      <c r="I1653" s="621" t="s">
        <v>217</v>
      </c>
    </row>
    <row r="1654" spans="1:9" ht="15.75" x14ac:dyDescent="0.25">
      <c r="A1654" s="192"/>
      <c r="B1654" s="306" t="s">
        <v>1378</v>
      </c>
      <c r="C1654" s="307" t="s">
        <v>3567</v>
      </c>
      <c r="D1654" s="190" t="s">
        <v>8</v>
      </c>
      <c r="E1654" s="210">
        <v>251</v>
      </c>
      <c r="F1654" s="35">
        <v>41813</v>
      </c>
      <c r="G1654" s="42">
        <v>251</v>
      </c>
      <c r="H1654" s="18">
        <f t="shared" si="26"/>
        <v>0</v>
      </c>
      <c r="I1654" s="621"/>
    </row>
    <row r="1655" spans="1:9" ht="15.75" x14ac:dyDescent="0.25">
      <c r="A1655" s="192"/>
      <c r="B1655" s="306" t="s">
        <v>1379</v>
      </c>
      <c r="C1655" s="307" t="s">
        <v>3567</v>
      </c>
      <c r="D1655" s="190" t="s">
        <v>3653</v>
      </c>
      <c r="E1655" s="210">
        <v>32030.35</v>
      </c>
      <c r="F1655" s="35">
        <v>41814</v>
      </c>
      <c r="G1655" s="42">
        <v>32030.35</v>
      </c>
      <c r="H1655" s="18">
        <f t="shared" si="26"/>
        <v>0</v>
      </c>
      <c r="I1655" s="621" t="s">
        <v>217</v>
      </c>
    </row>
    <row r="1656" spans="1:9" ht="15.75" x14ac:dyDescent="0.25">
      <c r="A1656" s="192"/>
      <c r="B1656" s="306" t="s">
        <v>1381</v>
      </c>
      <c r="C1656" s="307" t="s">
        <v>3567</v>
      </c>
      <c r="D1656" s="190" t="s">
        <v>133</v>
      </c>
      <c r="E1656" s="210">
        <v>27390.400000000001</v>
      </c>
      <c r="F1656" s="35">
        <v>41813</v>
      </c>
      <c r="G1656" s="42">
        <v>27390.400000000001</v>
      </c>
      <c r="H1656" s="18">
        <f t="shared" si="26"/>
        <v>0</v>
      </c>
      <c r="I1656" s="621"/>
    </row>
    <row r="1657" spans="1:9" ht="15.75" x14ac:dyDescent="0.25">
      <c r="A1657" s="192"/>
      <c r="B1657" s="306" t="s">
        <v>1383</v>
      </c>
      <c r="C1657" s="307" t="s">
        <v>3567</v>
      </c>
      <c r="D1657" s="190" t="s">
        <v>310</v>
      </c>
      <c r="E1657" s="210">
        <v>66410</v>
      </c>
      <c r="F1657" s="304" t="s">
        <v>3779</v>
      </c>
      <c r="G1657" s="219">
        <v>66410</v>
      </c>
      <c r="H1657" s="18">
        <f t="shared" si="26"/>
        <v>0</v>
      </c>
      <c r="I1657" s="621" t="s">
        <v>27</v>
      </c>
    </row>
    <row r="1658" spans="1:9" ht="15.75" x14ac:dyDescent="0.25">
      <c r="A1658" s="192"/>
      <c r="B1658" s="306" t="s">
        <v>1386</v>
      </c>
      <c r="C1658" s="307" t="s">
        <v>3567</v>
      </c>
      <c r="D1658" s="190" t="s">
        <v>244</v>
      </c>
      <c r="E1658" s="210">
        <v>19836</v>
      </c>
      <c r="F1658" s="304" t="s">
        <v>4048</v>
      </c>
      <c r="G1658" s="219">
        <v>19836</v>
      </c>
      <c r="H1658" s="18">
        <f t="shared" si="26"/>
        <v>0</v>
      </c>
      <c r="I1658" s="621" t="s">
        <v>27</v>
      </c>
    </row>
    <row r="1659" spans="1:9" ht="15.75" x14ac:dyDescent="0.25">
      <c r="A1659" s="192"/>
      <c r="B1659" s="306" t="s">
        <v>1387</v>
      </c>
      <c r="C1659" s="307" t="s">
        <v>3567</v>
      </c>
      <c r="D1659" s="196" t="s">
        <v>3108</v>
      </c>
      <c r="E1659" s="215">
        <v>0</v>
      </c>
      <c r="F1659" s="35"/>
      <c r="G1659" s="42"/>
      <c r="H1659" s="18">
        <f t="shared" si="26"/>
        <v>0</v>
      </c>
      <c r="I1659" s="621" t="s">
        <v>512</v>
      </c>
    </row>
    <row r="1660" spans="1:9" ht="15.75" x14ac:dyDescent="0.25">
      <c r="A1660" s="192"/>
      <c r="B1660" s="306" t="s">
        <v>1388</v>
      </c>
      <c r="C1660" s="307" t="s">
        <v>3567</v>
      </c>
      <c r="D1660" s="190" t="s">
        <v>233</v>
      </c>
      <c r="E1660" s="210">
        <v>1130.5</v>
      </c>
      <c r="F1660" s="35">
        <v>41814</v>
      </c>
      <c r="G1660" s="42">
        <v>1130.5</v>
      </c>
      <c r="H1660" s="18">
        <f t="shared" si="26"/>
        <v>0</v>
      </c>
      <c r="I1660" s="621" t="s">
        <v>3421</v>
      </c>
    </row>
    <row r="1661" spans="1:9" ht="15.75" x14ac:dyDescent="0.25">
      <c r="A1661" s="192"/>
      <c r="B1661" s="306" t="s">
        <v>1389</v>
      </c>
      <c r="C1661" s="307" t="s">
        <v>3567</v>
      </c>
      <c r="D1661" s="190" t="s">
        <v>2111</v>
      </c>
      <c r="E1661" s="210">
        <v>550</v>
      </c>
      <c r="F1661" s="35">
        <v>41814</v>
      </c>
      <c r="G1661" s="42">
        <v>550</v>
      </c>
      <c r="H1661" s="18">
        <f t="shared" si="26"/>
        <v>0</v>
      </c>
      <c r="I1661" s="621" t="s">
        <v>3421</v>
      </c>
    </row>
    <row r="1662" spans="1:9" ht="15.75" x14ac:dyDescent="0.25">
      <c r="A1662" s="192"/>
      <c r="B1662" s="306" t="s">
        <v>1391</v>
      </c>
      <c r="C1662" s="307" t="s">
        <v>3567</v>
      </c>
      <c r="D1662" s="190" t="s">
        <v>36</v>
      </c>
      <c r="E1662" s="210">
        <v>13511.34</v>
      </c>
      <c r="F1662" s="53" t="s">
        <v>3654</v>
      </c>
      <c r="G1662" s="42">
        <v>13511.34</v>
      </c>
      <c r="H1662" s="18">
        <f t="shared" si="26"/>
        <v>0</v>
      </c>
      <c r="I1662" s="621" t="s">
        <v>3421</v>
      </c>
    </row>
    <row r="1663" spans="1:9" ht="15.75" x14ac:dyDescent="0.25">
      <c r="A1663" s="192"/>
      <c r="B1663" s="306" t="s">
        <v>1392</v>
      </c>
      <c r="C1663" s="307" t="s">
        <v>3567</v>
      </c>
      <c r="D1663" s="190" t="s">
        <v>27</v>
      </c>
      <c r="E1663" s="210">
        <v>16793.2</v>
      </c>
      <c r="F1663" s="35">
        <v>41815</v>
      </c>
      <c r="G1663" s="42">
        <v>16793.2</v>
      </c>
      <c r="H1663" s="18">
        <f t="shared" si="26"/>
        <v>0</v>
      </c>
      <c r="I1663" s="621" t="s">
        <v>27</v>
      </c>
    </row>
    <row r="1664" spans="1:9" ht="15.75" x14ac:dyDescent="0.25">
      <c r="A1664" s="192"/>
      <c r="B1664" s="306" t="s">
        <v>1393</v>
      </c>
      <c r="C1664" s="307" t="s">
        <v>3567</v>
      </c>
      <c r="D1664" s="190" t="s">
        <v>888</v>
      </c>
      <c r="E1664" s="210">
        <v>20740</v>
      </c>
      <c r="F1664" s="45" t="s">
        <v>3655</v>
      </c>
      <c r="G1664" s="42">
        <v>20740</v>
      </c>
      <c r="H1664" s="18">
        <f t="shared" si="26"/>
        <v>0</v>
      </c>
      <c r="I1664" s="621" t="s">
        <v>27</v>
      </c>
    </row>
    <row r="1665" spans="1:9" ht="15.75" x14ac:dyDescent="0.25">
      <c r="A1665" s="192"/>
      <c r="B1665" s="306" t="s">
        <v>1394</v>
      </c>
      <c r="C1665" s="307" t="s">
        <v>3567</v>
      </c>
      <c r="D1665" s="190" t="s">
        <v>91</v>
      </c>
      <c r="E1665" s="210">
        <v>22215.599999999999</v>
      </c>
      <c r="F1665" s="35">
        <v>41815</v>
      </c>
      <c r="G1665" s="54">
        <v>22215.599999999999</v>
      </c>
      <c r="H1665" s="18">
        <f t="shared" si="26"/>
        <v>0</v>
      </c>
      <c r="I1665" s="621" t="s">
        <v>27</v>
      </c>
    </row>
    <row r="1666" spans="1:9" ht="15.75" x14ac:dyDescent="0.25">
      <c r="A1666" s="192"/>
      <c r="B1666" s="306" t="s">
        <v>1396</v>
      </c>
      <c r="C1666" s="307" t="s">
        <v>3567</v>
      </c>
      <c r="D1666" s="190" t="s">
        <v>92</v>
      </c>
      <c r="E1666" s="210">
        <v>5069.6000000000004</v>
      </c>
      <c r="F1666" s="35">
        <v>41815</v>
      </c>
      <c r="G1666" s="54">
        <v>5069.6000000000004</v>
      </c>
      <c r="H1666" s="18">
        <f t="shared" si="26"/>
        <v>0</v>
      </c>
      <c r="I1666" s="621" t="s">
        <v>27</v>
      </c>
    </row>
    <row r="1667" spans="1:9" ht="15.75" x14ac:dyDescent="0.25">
      <c r="A1667" s="192"/>
      <c r="B1667" s="306" t="s">
        <v>1398</v>
      </c>
      <c r="C1667" s="307" t="s">
        <v>3567</v>
      </c>
      <c r="D1667" s="190" t="s">
        <v>346</v>
      </c>
      <c r="E1667" s="210">
        <v>1932</v>
      </c>
      <c r="F1667" s="35">
        <v>41815</v>
      </c>
      <c r="G1667" s="54">
        <v>1932</v>
      </c>
      <c r="H1667" s="18">
        <f t="shared" si="26"/>
        <v>0</v>
      </c>
      <c r="I1667" s="621" t="s">
        <v>27</v>
      </c>
    </row>
    <row r="1668" spans="1:9" ht="15.75" x14ac:dyDescent="0.25">
      <c r="A1668" s="192"/>
      <c r="B1668" s="306" t="s">
        <v>1399</v>
      </c>
      <c r="C1668" s="307" t="s">
        <v>3567</v>
      </c>
      <c r="D1668" s="190" t="s">
        <v>694</v>
      </c>
      <c r="E1668" s="210">
        <v>756</v>
      </c>
      <c r="F1668" s="35">
        <v>41815</v>
      </c>
      <c r="G1668" s="54">
        <v>756</v>
      </c>
      <c r="H1668" s="18">
        <f t="shared" si="26"/>
        <v>0</v>
      </c>
      <c r="I1668" s="621" t="s">
        <v>27</v>
      </c>
    </row>
    <row r="1669" spans="1:9" ht="15.75" x14ac:dyDescent="0.25">
      <c r="A1669" s="192"/>
      <c r="B1669" s="306" t="s">
        <v>1400</v>
      </c>
      <c r="C1669" s="307" t="s">
        <v>3567</v>
      </c>
      <c r="D1669" s="196" t="s">
        <v>3108</v>
      </c>
      <c r="E1669" s="215">
        <v>0</v>
      </c>
      <c r="F1669" s="35"/>
      <c r="G1669" s="42"/>
      <c r="H1669" s="18">
        <f t="shared" si="26"/>
        <v>0</v>
      </c>
      <c r="I1669" s="621" t="s">
        <v>3656</v>
      </c>
    </row>
    <row r="1670" spans="1:9" ht="15.75" x14ac:dyDescent="0.25">
      <c r="A1670" s="192"/>
      <c r="B1670" s="306" t="s">
        <v>1401</v>
      </c>
      <c r="C1670" s="307" t="s">
        <v>3567</v>
      </c>
      <c r="D1670" s="190" t="s">
        <v>245</v>
      </c>
      <c r="E1670" s="210">
        <v>12043</v>
      </c>
      <c r="F1670" s="35">
        <v>41815</v>
      </c>
      <c r="G1670" s="42">
        <v>12043</v>
      </c>
      <c r="H1670" s="18">
        <f t="shared" si="26"/>
        <v>0</v>
      </c>
      <c r="I1670" s="621" t="s">
        <v>27</v>
      </c>
    </row>
    <row r="1671" spans="1:9" ht="15.75" x14ac:dyDescent="0.25">
      <c r="A1671" s="192"/>
      <c r="B1671" s="306" t="s">
        <v>1403</v>
      </c>
      <c r="C1671" s="307" t="s">
        <v>3567</v>
      </c>
      <c r="D1671" s="196" t="s">
        <v>3108</v>
      </c>
      <c r="E1671" s="215">
        <v>0</v>
      </c>
      <c r="F1671" s="35"/>
      <c r="G1671" s="42"/>
      <c r="H1671" s="18">
        <f t="shared" ref="H1671:H1734" si="27">E1671-G1671</f>
        <v>0</v>
      </c>
      <c r="I1671" s="621" t="s">
        <v>512</v>
      </c>
    </row>
    <row r="1672" spans="1:9" ht="15.75" x14ac:dyDescent="0.25">
      <c r="A1672" s="192"/>
      <c r="B1672" s="306" t="s">
        <v>1405</v>
      </c>
      <c r="C1672" s="307" t="s">
        <v>3567</v>
      </c>
      <c r="D1672" s="190" t="s">
        <v>234</v>
      </c>
      <c r="E1672" s="210">
        <v>812</v>
      </c>
      <c r="F1672" s="35">
        <v>41814</v>
      </c>
      <c r="G1672" s="42">
        <v>812</v>
      </c>
      <c r="H1672" s="18">
        <f t="shared" si="27"/>
        <v>0</v>
      </c>
      <c r="I1672" s="621" t="s">
        <v>3421</v>
      </c>
    </row>
    <row r="1673" spans="1:9" ht="15.75" x14ac:dyDescent="0.25">
      <c r="A1673" s="192"/>
      <c r="B1673" s="306" t="s">
        <v>1406</v>
      </c>
      <c r="C1673" s="307" t="s">
        <v>3567</v>
      </c>
      <c r="D1673" s="190" t="s">
        <v>20</v>
      </c>
      <c r="E1673" s="210">
        <v>8214.5</v>
      </c>
      <c r="F1673" s="35">
        <v>41814</v>
      </c>
      <c r="G1673" s="42">
        <v>8214.5</v>
      </c>
      <c r="H1673" s="18">
        <f t="shared" si="27"/>
        <v>0</v>
      </c>
      <c r="I1673" s="621" t="s">
        <v>3421</v>
      </c>
    </row>
    <row r="1674" spans="1:9" ht="15.75" x14ac:dyDescent="0.25">
      <c r="A1674" s="192"/>
      <c r="B1674" s="306" t="s">
        <v>1407</v>
      </c>
      <c r="C1674" s="307" t="s">
        <v>3567</v>
      </c>
      <c r="D1674" s="190" t="s">
        <v>80</v>
      </c>
      <c r="E1674" s="210">
        <v>2197</v>
      </c>
      <c r="F1674" s="35">
        <v>41814</v>
      </c>
      <c r="G1674" s="42">
        <v>2197</v>
      </c>
      <c r="H1674" s="18">
        <f t="shared" si="27"/>
        <v>0</v>
      </c>
      <c r="I1674" s="621" t="s">
        <v>3421</v>
      </c>
    </row>
    <row r="1675" spans="1:9" ht="15.75" x14ac:dyDescent="0.25">
      <c r="A1675" s="192"/>
      <c r="B1675" s="306" t="s">
        <v>1409</v>
      </c>
      <c r="C1675" s="307" t="s">
        <v>3567</v>
      </c>
      <c r="D1675" s="190" t="s">
        <v>137</v>
      </c>
      <c r="E1675" s="210">
        <v>3029.5</v>
      </c>
      <c r="F1675" s="35">
        <v>41813</v>
      </c>
      <c r="G1675" s="42">
        <v>3029.5</v>
      </c>
      <c r="H1675" s="18">
        <f t="shared" si="27"/>
        <v>0</v>
      </c>
      <c r="I1675" s="621"/>
    </row>
    <row r="1676" spans="1:9" ht="15.75" x14ac:dyDescent="0.25">
      <c r="A1676" s="192"/>
      <c r="B1676" s="306" t="s">
        <v>1410</v>
      </c>
      <c r="C1676" s="307" t="s">
        <v>3567</v>
      </c>
      <c r="D1676" s="190" t="s">
        <v>101</v>
      </c>
      <c r="E1676" s="210">
        <v>61700.5</v>
      </c>
      <c r="F1676" s="38" t="s">
        <v>3711</v>
      </c>
      <c r="G1676" s="42">
        <v>61700.5</v>
      </c>
      <c r="H1676" s="18">
        <f t="shared" si="27"/>
        <v>0</v>
      </c>
      <c r="I1676" s="621" t="s">
        <v>27</v>
      </c>
    </row>
    <row r="1677" spans="1:9" ht="15.75" x14ac:dyDescent="0.25">
      <c r="A1677" s="192"/>
      <c r="B1677" s="306" t="s">
        <v>1411</v>
      </c>
      <c r="C1677" s="307" t="s">
        <v>3567</v>
      </c>
      <c r="D1677" s="190" t="s">
        <v>160</v>
      </c>
      <c r="E1677" s="210">
        <v>129574</v>
      </c>
      <c r="F1677" s="38" t="s">
        <v>3657</v>
      </c>
      <c r="G1677" s="42">
        <v>129574</v>
      </c>
      <c r="H1677" s="18">
        <f t="shared" si="27"/>
        <v>0</v>
      </c>
      <c r="I1677" s="621" t="s">
        <v>162</v>
      </c>
    </row>
    <row r="1678" spans="1:9" ht="15.75" x14ac:dyDescent="0.25">
      <c r="A1678" s="192"/>
      <c r="B1678" s="306" t="s">
        <v>1413</v>
      </c>
      <c r="C1678" s="307" t="s">
        <v>3567</v>
      </c>
      <c r="D1678" s="190" t="s">
        <v>250</v>
      </c>
      <c r="E1678" s="210">
        <v>3233.6</v>
      </c>
      <c r="F1678" s="35">
        <v>41815</v>
      </c>
      <c r="G1678" s="42">
        <v>3233.6</v>
      </c>
      <c r="H1678" s="18">
        <f t="shared" si="27"/>
        <v>0</v>
      </c>
      <c r="I1678" s="621" t="s">
        <v>162</v>
      </c>
    </row>
    <row r="1679" spans="1:9" ht="15.75" x14ac:dyDescent="0.25">
      <c r="A1679" s="192"/>
      <c r="B1679" s="306" t="s">
        <v>1414</v>
      </c>
      <c r="C1679" s="307" t="s">
        <v>3567</v>
      </c>
      <c r="D1679" s="190" t="s">
        <v>2929</v>
      </c>
      <c r="E1679" s="210">
        <v>5688.6</v>
      </c>
      <c r="F1679" s="304" t="s">
        <v>3658</v>
      </c>
      <c r="G1679" s="42">
        <v>5688.6</v>
      </c>
      <c r="H1679" s="18">
        <f t="shared" si="27"/>
        <v>0</v>
      </c>
      <c r="I1679" s="621" t="s">
        <v>162</v>
      </c>
    </row>
    <row r="1680" spans="1:9" ht="15.75" x14ac:dyDescent="0.25">
      <c r="A1680" s="192"/>
      <c r="B1680" s="306" t="s">
        <v>1415</v>
      </c>
      <c r="C1680" s="307" t="s">
        <v>3567</v>
      </c>
      <c r="D1680" s="190" t="s">
        <v>172</v>
      </c>
      <c r="E1680" s="210">
        <v>6333.6</v>
      </c>
      <c r="F1680" s="35">
        <v>41815</v>
      </c>
      <c r="G1680" s="42">
        <v>6333.6</v>
      </c>
      <c r="H1680" s="18">
        <f t="shared" si="27"/>
        <v>0</v>
      </c>
      <c r="I1680" s="621" t="s">
        <v>162</v>
      </c>
    </row>
    <row r="1681" spans="1:9" ht="15.75" x14ac:dyDescent="0.25">
      <c r="A1681" s="192"/>
      <c r="B1681" s="306" t="s">
        <v>1417</v>
      </c>
      <c r="C1681" s="307" t="s">
        <v>3567</v>
      </c>
      <c r="D1681" s="190" t="s">
        <v>199</v>
      </c>
      <c r="E1681" s="210">
        <v>7644.5</v>
      </c>
      <c r="F1681" s="35">
        <v>41815</v>
      </c>
      <c r="G1681" s="42">
        <v>7644.5</v>
      </c>
      <c r="H1681" s="18">
        <f t="shared" si="27"/>
        <v>0</v>
      </c>
      <c r="I1681" s="621" t="s">
        <v>162</v>
      </c>
    </row>
    <row r="1682" spans="1:9" ht="15.75" x14ac:dyDescent="0.25">
      <c r="A1682" s="192"/>
      <c r="B1682" s="306" t="s">
        <v>1418</v>
      </c>
      <c r="C1682" s="307" t="s">
        <v>3567</v>
      </c>
      <c r="D1682" s="190" t="s">
        <v>168</v>
      </c>
      <c r="E1682" s="210">
        <v>31775</v>
      </c>
      <c r="F1682" s="35">
        <v>41815</v>
      </c>
      <c r="G1682" s="42">
        <v>31775</v>
      </c>
      <c r="H1682" s="18">
        <f t="shared" si="27"/>
        <v>0</v>
      </c>
      <c r="I1682" s="621" t="s">
        <v>162</v>
      </c>
    </row>
    <row r="1683" spans="1:9" ht="15.75" x14ac:dyDescent="0.25">
      <c r="A1683" s="192"/>
      <c r="B1683" s="306" t="s">
        <v>1419</v>
      </c>
      <c r="C1683" s="307" t="s">
        <v>3567</v>
      </c>
      <c r="D1683" s="190" t="s">
        <v>358</v>
      </c>
      <c r="E1683" s="210">
        <v>57382</v>
      </c>
      <c r="F1683" s="45" t="s">
        <v>4052</v>
      </c>
      <c r="G1683" s="42">
        <v>57382</v>
      </c>
      <c r="H1683" s="18">
        <f t="shared" si="27"/>
        <v>0</v>
      </c>
      <c r="I1683" s="621" t="s">
        <v>162</v>
      </c>
    </row>
    <row r="1684" spans="1:9" ht="15.75" x14ac:dyDescent="0.25">
      <c r="A1684" s="192"/>
      <c r="B1684" s="306" t="s">
        <v>1421</v>
      </c>
      <c r="C1684" s="307" t="s">
        <v>3567</v>
      </c>
      <c r="D1684" s="190" t="s">
        <v>370</v>
      </c>
      <c r="E1684" s="210">
        <v>11106</v>
      </c>
      <c r="F1684" s="35">
        <v>41815</v>
      </c>
      <c r="G1684" s="42">
        <v>11106</v>
      </c>
      <c r="H1684" s="18">
        <f t="shared" si="27"/>
        <v>0</v>
      </c>
      <c r="I1684" s="621" t="s">
        <v>162</v>
      </c>
    </row>
    <row r="1685" spans="1:9" ht="15.75" x14ac:dyDescent="0.25">
      <c r="A1685" s="192"/>
      <c r="B1685" s="306" t="s">
        <v>1422</v>
      </c>
      <c r="C1685" s="307" t="s">
        <v>3567</v>
      </c>
      <c r="D1685" s="190" t="s">
        <v>272</v>
      </c>
      <c r="E1685" s="210">
        <v>4573.5</v>
      </c>
      <c r="F1685" s="35">
        <v>41820</v>
      </c>
      <c r="G1685" s="42">
        <v>4573.5</v>
      </c>
      <c r="H1685" s="18">
        <f t="shared" si="27"/>
        <v>0</v>
      </c>
      <c r="I1685" s="621" t="s">
        <v>162</v>
      </c>
    </row>
    <row r="1686" spans="1:9" ht="15.75" x14ac:dyDescent="0.25">
      <c r="A1686" s="192"/>
      <c r="B1686" s="306" t="s">
        <v>1424</v>
      </c>
      <c r="C1686" s="307" t="s">
        <v>3567</v>
      </c>
      <c r="D1686" s="190" t="s">
        <v>269</v>
      </c>
      <c r="E1686" s="210">
        <v>2596.54</v>
      </c>
      <c r="F1686" s="35">
        <v>41815</v>
      </c>
      <c r="G1686" s="42">
        <v>2596.54</v>
      </c>
      <c r="H1686" s="18">
        <f t="shared" si="27"/>
        <v>0</v>
      </c>
      <c r="I1686" s="621" t="s">
        <v>162</v>
      </c>
    </row>
    <row r="1687" spans="1:9" ht="15.75" x14ac:dyDescent="0.25">
      <c r="A1687" s="192"/>
      <c r="B1687" s="306" t="s">
        <v>1425</v>
      </c>
      <c r="C1687" s="307" t="s">
        <v>3567</v>
      </c>
      <c r="D1687" s="190" t="s">
        <v>564</v>
      </c>
      <c r="E1687" s="210">
        <v>7361.2</v>
      </c>
      <c r="F1687" s="35">
        <v>41815</v>
      </c>
      <c r="G1687" s="42">
        <v>7361.2</v>
      </c>
      <c r="H1687" s="18">
        <f t="shared" si="27"/>
        <v>0</v>
      </c>
      <c r="I1687" s="621" t="s">
        <v>162</v>
      </c>
    </row>
    <row r="1688" spans="1:9" ht="15.75" x14ac:dyDescent="0.25">
      <c r="A1688" s="192"/>
      <c r="B1688" s="306" t="s">
        <v>1426</v>
      </c>
      <c r="C1688" s="307" t="s">
        <v>3567</v>
      </c>
      <c r="D1688" s="190" t="s">
        <v>99</v>
      </c>
      <c r="E1688" s="210">
        <v>925.5</v>
      </c>
      <c r="F1688" s="35">
        <v>41815</v>
      </c>
      <c r="G1688" s="42">
        <v>925.5</v>
      </c>
      <c r="H1688" s="18">
        <f t="shared" si="27"/>
        <v>0</v>
      </c>
      <c r="I1688" s="621" t="s">
        <v>27</v>
      </c>
    </row>
    <row r="1689" spans="1:9" ht="15.75" x14ac:dyDescent="0.25">
      <c r="A1689" s="192"/>
      <c r="B1689" s="306" t="s">
        <v>1427</v>
      </c>
      <c r="C1689" s="307" t="s">
        <v>3567</v>
      </c>
      <c r="D1689" s="190" t="s">
        <v>96</v>
      </c>
      <c r="E1689" s="210">
        <v>40146.5</v>
      </c>
      <c r="F1689" s="53" t="s">
        <v>3659</v>
      </c>
      <c r="G1689" s="42">
        <v>40146.5</v>
      </c>
      <c r="H1689" s="18">
        <f t="shared" si="27"/>
        <v>0</v>
      </c>
      <c r="I1689" s="621" t="s">
        <v>27</v>
      </c>
    </row>
    <row r="1690" spans="1:9" ht="15.75" x14ac:dyDescent="0.25">
      <c r="A1690" s="192"/>
      <c r="B1690" s="306" t="s">
        <v>1428</v>
      </c>
      <c r="C1690" s="307" t="s">
        <v>3567</v>
      </c>
      <c r="D1690" s="190" t="s">
        <v>152</v>
      </c>
      <c r="E1690" s="210">
        <v>5968</v>
      </c>
      <c r="F1690" s="35">
        <v>41813</v>
      </c>
      <c r="G1690" s="42">
        <v>5968</v>
      </c>
      <c r="H1690" s="18">
        <f t="shared" si="27"/>
        <v>0</v>
      </c>
      <c r="I1690" s="621"/>
    </row>
    <row r="1691" spans="1:9" ht="15.75" x14ac:dyDescent="0.25">
      <c r="A1691" s="192"/>
      <c r="B1691" s="306" t="s">
        <v>1429</v>
      </c>
      <c r="C1691" s="307" t="s">
        <v>3567</v>
      </c>
      <c r="D1691" s="190" t="s">
        <v>8</v>
      </c>
      <c r="E1691" s="210">
        <v>1388.2</v>
      </c>
      <c r="F1691" s="35">
        <v>41813</v>
      </c>
      <c r="G1691" s="42">
        <v>1388.2</v>
      </c>
      <c r="H1691" s="18">
        <f t="shared" si="27"/>
        <v>0</v>
      </c>
      <c r="I1691" s="621"/>
    </row>
    <row r="1692" spans="1:9" ht="15.75" x14ac:dyDescent="0.25">
      <c r="A1692" s="192">
        <v>41814</v>
      </c>
      <c r="B1692" s="306" t="s">
        <v>1430</v>
      </c>
      <c r="C1692" s="307" t="s">
        <v>3567</v>
      </c>
      <c r="D1692" s="190" t="s">
        <v>178</v>
      </c>
      <c r="E1692" s="210">
        <v>80240.5</v>
      </c>
      <c r="F1692" s="45" t="s">
        <v>3660</v>
      </c>
      <c r="G1692" s="42">
        <v>80240.5</v>
      </c>
      <c r="H1692" s="18">
        <f t="shared" si="27"/>
        <v>0</v>
      </c>
      <c r="I1692" s="621" t="s">
        <v>162</v>
      </c>
    </row>
    <row r="1693" spans="1:9" ht="15.75" x14ac:dyDescent="0.25">
      <c r="A1693" s="192"/>
      <c r="B1693" s="306" t="s">
        <v>1431</v>
      </c>
      <c r="C1693" s="307" t="s">
        <v>3567</v>
      </c>
      <c r="D1693" s="190" t="s">
        <v>62</v>
      </c>
      <c r="E1693" s="210">
        <v>32589.119999999999</v>
      </c>
      <c r="F1693" s="38" t="s">
        <v>3661</v>
      </c>
      <c r="G1693" s="42">
        <v>32589.119999999999</v>
      </c>
      <c r="H1693" s="18">
        <f t="shared" si="27"/>
        <v>0</v>
      </c>
      <c r="I1693" s="623" t="s">
        <v>30</v>
      </c>
    </row>
    <row r="1694" spans="1:9" ht="15.75" x14ac:dyDescent="0.25">
      <c r="A1694" s="192"/>
      <c r="B1694" s="306" t="s">
        <v>1432</v>
      </c>
      <c r="C1694" s="307" t="s">
        <v>3567</v>
      </c>
      <c r="D1694" s="190" t="s">
        <v>434</v>
      </c>
      <c r="E1694" s="210">
        <v>3224.5</v>
      </c>
      <c r="F1694" s="35">
        <v>41818</v>
      </c>
      <c r="G1694" s="42">
        <v>3224.5</v>
      </c>
      <c r="H1694" s="18">
        <f t="shared" si="27"/>
        <v>0</v>
      </c>
      <c r="I1694" s="621"/>
    </row>
    <row r="1695" spans="1:9" ht="15.75" x14ac:dyDescent="0.25">
      <c r="A1695" s="192"/>
      <c r="B1695" s="306" t="s">
        <v>1433</v>
      </c>
      <c r="C1695" s="307" t="s">
        <v>3567</v>
      </c>
      <c r="D1695" s="190" t="s">
        <v>14</v>
      </c>
      <c r="E1695" s="210">
        <v>8040</v>
      </c>
      <c r="F1695" s="35">
        <v>41814</v>
      </c>
      <c r="G1695" s="42">
        <v>8040</v>
      </c>
      <c r="H1695" s="18">
        <f t="shared" si="27"/>
        <v>0</v>
      </c>
      <c r="I1695" s="623" t="s">
        <v>65</v>
      </c>
    </row>
    <row r="1696" spans="1:9" ht="15.75" x14ac:dyDescent="0.25">
      <c r="A1696" s="192"/>
      <c r="B1696" s="306" t="s">
        <v>1435</v>
      </c>
      <c r="C1696" s="307" t="s">
        <v>3567</v>
      </c>
      <c r="D1696" s="190" t="s">
        <v>175</v>
      </c>
      <c r="E1696" s="210">
        <v>12632</v>
      </c>
      <c r="F1696" s="304" t="s">
        <v>3662</v>
      </c>
      <c r="G1696" s="42">
        <v>12632</v>
      </c>
      <c r="H1696" s="18">
        <f t="shared" si="27"/>
        <v>0</v>
      </c>
      <c r="I1696" s="621" t="s">
        <v>162</v>
      </c>
    </row>
    <row r="1697" spans="1:9" ht="15.75" x14ac:dyDescent="0.25">
      <c r="A1697" s="192"/>
      <c r="B1697" s="306" t="s">
        <v>1436</v>
      </c>
      <c r="C1697" s="307" t="s">
        <v>3567</v>
      </c>
      <c r="D1697" s="190" t="s">
        <v>160</v>
      </c>
      <c r="E1697" s="210">
        <v>14879</v>
      </c>
      <c r="F1697" s="35">
        <v>41816</v>
      </c>
      <c r="G1697" s="42">
        <v>14879</v>
      </c>
      <c r="H1697" s="18">
        <f t="shared" si="27"/>
        <v>0</v>
      </c>
      <c r="I1697" s="621" t="s">
        <v>162</v>
      </c>
    </row>
    <row r="1698" spans="1:9" ht="15.75" x14ac:dyDescent="0.25">
      <c r="A1698" s="192"/>
      <c r="B1698" s="306" t="s">
        <v>1437</v>
      </c>
      <c r="C1698" s="307" t="s">
        <v>3567</v>
      </c>
      <c r="D1698" s="190" t="s">
        <v>260</v>
      </c>
      <c r="E1698" s="210">
        <v>1860</v>
      </c>
      <c r="F1698" s="35">
        <v>41814</v>
      </c>
      <c r="G1698" s="34">
        <v>1860</v>
      </c>
      <c r="H1698" s="18">
        <f t="shared" si="27"/>
        <v>0</v>
      </c>
      <c r="I1698" s="621" t="s">
        <v>3421</v>
      </c>
    </row>
    <row r="1699" spans="1:9" ht="15.75" x14ac:dyDescent="0.25">
      <c r="A1699" s="192"/>
      <c r="B1699" s="306" t="s">
        <v>1438</v>
      </c>
      <c r="C1699" s="307" t="s">
        <v>3567</v>
      </c>
      <c r="D1699" s="190" t="s">
        <v>62</v>
      </c>
      <c r="E1699" s="210">
        <v>9028</v>
      </c>
      <c r="F1699" s="38" t="s">
        <v>3663</v>
      </c>
      <c r="G1699" s="34">
        <v>9028</v>
      </c>
      <c r="H1699" s="18">
        <f t="shared" si="27"/>
        <v>0</v>
      </c>
      <c r="I1699" s="621" t="s">
        <v>65</v>
      </c>
    </row>
    <row r="1700" spans="1:9" ht="15.75" x14ac:dyDescent="0.25">
      <c r="A1700" s="192"/>
      <c r="B1700" s="306" t="s">
        <v>1439</v>
      </c>
      <c r="C1700" s="307" t="s">
        <v>3567</v>
      </c>
      <c r="D1700" s="190" t="s">
        <v>11</v>
      </c>
      <c r="E1700" s="210">
        <v>39749</v>
      </c>
      <c r="F1700" s="38">
        <v>41829</v>
      </c>
      <c r="G1700" s="40">
        <v>39749</v>
      </c>
      <c r="H1700" s="18">
        <f t="shared" si="27"/>
        <v>0</v>
      </c>
      <c r="I1700" s="621" t="s">
        <v>65</v>
      </c>
    </row>
    <row r="1701" spans="1:9" ht="15.75" x14ac:dyDescent="0.25">
      <c r="A1701" s="192"/>
      <c r="B1701" s="306" t="s">
        <v>1440</v>
      </c>
      <c r="C1701" s="307" t="s">
        <v>3567</v>
      </c>
      <c r="D1701" s="190" t="s">
        <v>269</v>
      </c>
      <c r="E1701" s="210">
        <v>4948.6000000000004</v>
      </c>
      <c r="F1701" s="35">
        <v>41814</v>
      </c>
      <c r="G1701" s="34">
        <v>4948.6000000000004</v>
      </c>
      <c r="H1701" s="18">
        <f t="shared" si="27"/>
        <v>0</v>
      </c>
      <c r="I1701" s="636"/>
    </row>
    <row r="1702" spans="1:9" ht="15.75" x14ac:dyDescent="0.25">
      <c r="A1702" s="192"/>
      <c r="B1702" s="306" t="s">
        <v>1441</v>
      </c>
      <c r="C1702" s="307" t="s">
        <v>3567</v>
      </c>
      <c r="D1702" s="190" t="s">
        <v>28</v>
      </c>
      <c r="E1702" s="210">
        <v>9449.5</v>
      </c>
      <c r="F1702" s="35">
        <v>41814</v>
      </c>
      <c r="G1702" s="34">
        <v>9449.5</v>
      </c>
      <c r="H1702" s="18">
        <f t="shared" si="27"/>
        <v>0</v>
      </c>
      <c r="I1702" s="636"/>
    </row>
    <row r="1703" spans="1:9" ht="15.75" x14ac:dyDescent="0.25">
      <c r="A1703" s="192"/>
      <c r="B1703" s="306" t="s">
        <v>1442</v>
      </c>
      <c r="C1703" s="307" t="s">
        <v>3567</v>
      </c>
      <c r="D1703" s="190" t="s">
        <v>110</v>
      </c>
      <c r="E1703" s="210">
        <v>52239.5</v>
      </c>
      <c r="F1703" s="35">
        <v>41817</v>
      </c>
      <c r="G1703" s="34">
        <v>52239.5</v>
      </c>
      <c r="H1703" s="18">
        <f t="shared" si="27"/>
        <v>0</v>
      </c>
      <c r="I1703" s="621" t="s">
        <v>12</v>
      </c>
    </row>
    <row r="1704" spans="1:9" ht="15.75" x14ac:dyDescent="0.25">
      <c r="A1704" s="192"/>
      <c r="B1704" s="306" t="s">
        <v>1444</v>
      </c>
      <c r="C1704" s="307" t="s">
        <v>3567</v>
      </c>
      <c r="D1704" s="190" t="s">
        <v>74</v>
      </c>
      <c r="E1704" s="210">
        <v>1532</v>
      </c>
      <c r="F1704" s="35">
        <v>41814</v>
      </c>
      <c r="G1704" s="34">
        <v>1532</v>
      </c>
      <c r="H1704" s="18">
        <f t="shared" si="27"/>
        <v>0</v>
      </c>
      <c r="I1704" s="636"/>
    </row>
    <row r="1705" spans="1:9" ht="15.75" x14ac:dyDescent="0.25">
      <c r="A1705" s="192"/>
      <c r="B1705" s="306" t="s">
        <v>1445</v>
      </c>
      <c r="C1705" s="307" t="s">
        <v>3567</v>
      </c>
      <c r="D1705" s="190" t="s">
        <v>47</v>
      </c>
      <c r="E1705" s="210">
        <v>2959</v>
      </c>
      <c r="F1705" s="35">
        <v>41815</v>
      </c>
      <c r="G1705" s="34">
        <v>2959</v>
      </c>
      <c r="H1705" s="18">
        <f t="shared" si="27"/>
        <v>0</v>
      </c>
      <c r="I1705" s="636" t="s">
        <v>30</v>
      </c>
    </row>
    <row r="1706" spans="1:9" ht="15.75" x14ac:dyDescent="0.25">
      <c r="A1706" s="192"/>
      <c r="B1706" s="306" t="s">
        <v>1446</v>
      </c>
      <c r="C1706" s="307" t="s">
        <v>3567</v>
      </c>
      <c r="D1706" s="190" t="s">
        <v>29</v>
      </c>
      <c r="E1706" s="210">
        <v>5669</v>
      </c>
      <c r="F1706" s="35">
        <v>41815</v>
      </c>
      <c r="G1706" s="34">
        <v>5669</v>
      </c>
      <c r="H1706" s="18">
        <f t="shared" si="27"/>
        <v>0</v>
      </c>
      <c r="I1706" s="636" t="s">
        <v>30</v>
      </c>
    </row>
    <row r="1707" spans="1:9" ht="15.75" x14ac:dyDescent="0.25">
      <c r="A1707" s="192"/>
      <c r="B1707" s="306" t="s">
        <v>1447</v>
      </c>
      <c r="C1707" s="307" t="s">
        <v>3567</v>
      </c>
      <c r="D1707" s="190" t="s">
        <v>34</v>
      </c>
      <c r="E1707" s="210">
        <v>2559</v>
      </c>
      <c r="F1707" s="35">
        <v>41815</v>
      </c>
      <c r="G1707" s="34">
        <v>2559</v>
      </c>
      <c r="H1707" s="18">
        <f t="shared" si="27"/>
        <v>0</v>
      </c>
      <c r="I1707" s="636" t="s">
        <v>30</v>
      </c>
    </row>
    <row r="1708" spans="1:9" ht="15.75" x14ac:dyDescent="0.25">
      <c r="A1708" s="192"/>
      <c r="B1708" s="306" t="s">
        <v>1448</v>
      </c>
      <c r="C1708" s="307" t="s">
        <v>3567</v>
      </c>
      <c r="D1708" s="190" t="s">
        <v>8</v>
      </c>
      <c r="E1708" s="210">
        <v>200</v>
      </c>
      <c r="F1708" s="35">
        <v>41814</v>
      </c>
      <c r="G1708" s="34">
        <v>200</v>
      </c>
      <c r="H1708" s="18">
        <f t="shared" si="27"/>
        <v>0</v>
      </c>
      <c r="I1708" s="636"/>
    </row>
    <row r="1709" spans="1:9" ht="15.75" x14ac:dyDescent="0.25">
      <c r="A1709" s="187"/>
      <c r="B1709" s="306" t="s">
        <v>1449</v>
      </c>
      <c r="C1709" s="307" t="s">
        <v>3567</v>
      </c>
      <c r="D1709" s="190" t="s">
        <v>123</v>
      </c>
      <c r="E1709" s="210">
        <v>3448</v>
      </c>
      <c r="F1709" s="35">
        <v>41816</v>
      </c>
      <c r="G1709" s="34">
        <v>3448</v>
      </c>
      <c r="H1709" s="18">
        <f t="shared" si="27"/>
        <v>0</v>
      </c>
      <c r="I1709" s="636"/>
    </row>
    <row r="1710" spans="1:9" ht="15.75" x14ac:dyDescent="0.25">
      <c r="A1710" s="192"/>
      <c r="B1710" s="306" t="s">
        <v>1451</v>
      </c>
      <c r="C1710" s="307" t="s">
        <v>3567</v>
      </c>
      <c r="D1710" s="190" t="s">
        <v>373</v>
      </c>
      <c r="E1710" s="210">
        <v>36660</v>
      </c>
      <c r="F1710" s="35">
        <v>41815</v>
      </c>
      <c r="G1710" s="34">
        <v>36660</v>
      </c>
      <c r="H1710" s="18">
        <f t="shared" si="27"/>
        <v>0</v>
      </c>
      <c r="I1710" s="636" t="s">
        <v>30</v>
      </c>
    </row>
    <row r="1711" spans="1:9" ht="15.75" x14ac:dyDescent="0.25">
      <c r="A1711" s="192"/>
      <c r="B1711" s="306" t="s">
        <v>1453</v>
      </c>
      <c r="C1711" s="307" t="s">
        <v>3567</v>
      </c>
      <c r="D1711" s="190" t="s">
        <v>2409</v>
      </c>
      <c r="E1711" s="210">
        <v>1724</v>
      </c>
      <c r="F1711" s="35">
        <v>41815</v>
      </c>
      <c r="G1711" s="34">
        <v>1724</v>
      </c>
      <c r="H1711" s="18">
        <f t="shared" si="27"/>
        <v>0</v>
      </c>
      <c r="I1711" s="636" t="s">
        <v>30</v>
      </c>
    </row>
    <row r="1712" spans="1:9" ht="15.75" x14ac:dyDescent="0.25">
      <c r="A1712" s="192"/>
      <c r="B1712" s="306" t="s">
        <v>1454</v>
      </c>
      <c r="C1712" s="307" t="s">
        <v>3567</v>
      </c>
      <c r="D1712" s="190" t="s">
        <v>55</v>
      </c>
      <c r="E1712" s="210">
        <v>9237.5</v>
      </c>
      <c r="F1712" s="35">
        <v>41814</v>
      </c>
      <c r="G1712" s="34">
        <v>9237.5</v>
      </c>
      <c r="H1712" s="18">
        <f t="shared" si="27"/>
        <v>0</v>
      </c>
      <c r="I1712" s="636"/>
    </row>
    <row r="1713" spans="1:9" ht="15.75" x14ac:dyDescent="0.25">
      <c r="A1713" s="192"/>
      <c r="B1713" s="306" t="s">
        <v>1455</v>
      </c>
      <c r="C1713" s="307" t="s">
        <v>3567</v>
      </c>
      <c r="D1713" s="190" t="s">
        <v>176</v>
      </c>
      <c r="E1713" s="210">
        <v>2849</v>
      </c>
      <c r="F1713" s="35">
        <v>41814</v>
      </c>
      <c r="G1713" s="34">
        <v>2849</v>
      </c>
      <c r="H1713" s="18">
        <f t="shared" si="27"/>
        <v>0</v>
      </c>
      <c r="I1713" s="636"/>
    </row>
    <row r="1714" spans="1:9" ht="15.75" x14ac:dyDescent="0.25">
      <c r="A1714" s="192"/>
      <c r="B1714" s="306" t="s">
        <v>1456</v>
      </c>
      <c r="C1714" s="307" t="s">
        <v>3567</v>
      </c>
      <c r="D1714" s="190" t="s">
        <v>111</v>
      </c>
      <c r="E1714" s="210">
        <v>12646</v>
      </c>
      <c r="F1714" s="35">
        <v>41820</v>
      </c>
      <c r="G1714" s="34">
        <v>12646</v>
      </c>
      <c r="H1714" s="18">
        <f t="shared" si="27"/>
        <v>0</v>
      </c>
      <c r="I1714" s="636" t="s">
        <v>21</v>
      </c>
    </row>
    <row r="1715" spans="1:9" ht="15.75" x14ac:dyDescent="0.25">
      <c r="A1715" s="192"/>
      <c r="B1715" s="306" t="s">
        <v>1457</v>
      </c>
      <c r="C1715" s="307" t="s">
        <v>3567</v>
      </c>
      <c r="D1715" s="190" t="s">
        <v>255</v>
      </c>
      <c r="E1715" s="210">
        <v>7323.5</v>
      </c>
      <c r="F1715" s="38" t="s">
        <v>3664</v>
      </c>
      <c r="G1715" s="34">
        <v>7323.5</v>
      </c>
      <c r="H1715" s="18">
        <f t="shared" si="27"/>
        <v>0</v>
      </c>
      <c r="I1715" s="636" t="s">
        <v>21</v>
      </c>
    </row>
    <row r="1716" spans="1:9" ht="15.75" x14ac:dyDescent="0.25">
      <c r="A1716" s="192"/>
      <c r="B1716" s="306" t="s">
        <v>1458</v>
      </c>
      <c r="C1716" s="307" t="s">
        <v>3567</v>
      </c>
      <c r="D1716" s="190" t="s">
        <v>57</v>
      </c>
      <c r="E1716" s="210">
        <v>1400</v>
      </c>
      <c r="F1716" s="53" t="s">
        <v>3665</v>
      </c>
      <c r="G1716" s="34">
        <v>1400</v>
      </c>
      <c r="H1716" s="18">
        <f t="shared" si="27"/>
        <v>0</v>
      </c>
      <c r="I1716" s="636" t="s">
        <v>30</v>
      </c>
    </row>
    <row r="1717" spans="1:9" ht="15.75" x14ac:dyDescent="0.25">
      <c r="A1717" s="192"/>
      <c r="B1717" s="306" t="s">
        <v>1459</v>
      </c>
      <c r="C1717" s="307" t="s">
        <v>3567</v>
      </c>
      <c r="D1717" s="190" t="s">
        <v>130</v>
      </c>
      <c r="E1717" s="210">
        <v>8403</v>
      </c>
      <c r="F1717" s="35">
        <v>41817</v>
      </c>
      <c r="G1717" s="34">
        <v>8403</v>
      </c>
      <c r="H1717" s="18">
        <f t="shared" si="27"/>
        <v>0</v>
      </c>
      <c r="I1717" s="636" t="s">
        <v>21</v>
      </c>
    </row>
    <row r="1718" spans="1:9" ht="15.75" x14ac:dyDescent="0.25">
      <c r="A1718" s="192"/>
      <c r="B1718" s="306" t="s">
        <v>1460</v>
      </c>
      <c r="C1718" s="307" t="s">
        <v>3567</v>
      </c>
      <c r="D1718" s="190" t="s">
        <v>32</v>
      </c>
      <c r="E1718" s="210">
        <v>6015.5</v>
      </c>
      <c r="F1718" s="35">
        <v>41815</v>
      </c>
      <c r="G1718" s="34">
        <v>6015.5</v>
      </c>
      <c r="H1718" s="18">
        <f t="shared" si="27"/>
        <v>0</v>
      </c>
      <c r="I1718" s="636" t="s">
        <v>30</v>
      </c>
    </row>
    <row r="1719" spans="1:9" ht="15.75" x14ac:dyDescent="0.25">
      <c r="A1719" s="192"/>
      <c r="B1719" s="306" t="s">
        <v>1461</v>
      </c>
      <c r="C1719" s="307" t="s">
        <v>3567</v>
      </c>
      <c r="D1719" s="190" t="s">
        <v>16</v>
      </c>
      <c r="E1719" s="210">
        <v>31978.799999999999</v>
      </c>
      <c r="F1719" s="35">
        <v>41816</v>
      </c>
      <c r="G1719" s="34">
        <v>31978.799999999999</v>
      </c>
      <c r="H1719" s="18">
        <f t="shared" si="27"/>
        <v>0</v>
      </c>
      <c r="I1719" s="636" t="s">
        <v>217</v>
      </c>
    </row>
    <row r="1720" spans="1:9" ht="15.75" x14ac:dyDescent="0.25">
      <c r="A1720" s="192"/>
      <c r="B1720" s="306" t="s">
        <v>1463</v>
      </c>
      <c r="C1720" s="307" t="s">
        <v>3567</v>
      </c>
      <c r="D1720" s="190" t="s">
        <v>22</v>
      </c>
      <c r="E1720" s="210">
        <v>4420.5</v>
      </c>
      <c r="F1720" s="35">
        <v>41814</v>
      </c>
      <c r="G1720" s="34">
        <v>4420.5</v>
      </c>
      <c r="H1720" s="18">
        <f t="shared" si="27"/>
        <v>0</v>
      </c>
      <c r="I1720" s="636"/>
    </row>
    <row r="1721" spans="1:9" ht="15.75" x14ac:dyDescent="0.25">
      <c r="A1721" s="192"/>
      <c r="B1721" s="306" t="s">
        <v>1465</v>
      </c>
      <c r="C1721" s="307" t="s">
        <v>3567</v>
      </c>
      <c r="D1721" s="190" t="s">
        <v>124</v>
      </c>
      <c r="E1721" s="210">
        <v>5309.5</v>
      </c>
      <c r="F1721" s="35">
        <v>41815</v>
      </c>
      <c r="G1721" s="34">
        <v>5309.5</v>
      </c>
      <c r="H1721" s="18">
        <f t="shared" si="27"/>
        <v>0</v>
      </c>
      <c r="I1721" s="636" t="s">
        <v>30</v>
      </c>
    </row>
    <row r="1722" spans="1:9" ht="15.75" x14ac:dyDescent="0.25">
      <c r="A1722" s="192"/>
      <c r="B1722" s="306" t="s">
        <v>1466</v>
      </c>
      <c r="C1722" s="307" t="s">
        <v>3567</v>
      </c>
      <c r="D1722" s="190" t="s">
        <v>188</v>
      </c>
      <c r="E1722" s="210">
        <v>2818.4</v>
      </c>
      <c r="F1722" s="35">
        <v>41820</v>
      </c>
      <c r="G1722" s="34">
        <v>2818.4</v>
      </c>
      <c r="H1722" s="18">
        <f t="shared" si="27"/>
        <v>0</v>
      </c>
      <c r="I1722" s="636" t="s">
        <v>21</v>
      </c>
    </row>
    <row r="1723" spans="1:9" ht="15.75" x14ac:dyDescent="0.25">
      <c r="A1723" s="192"/>
      <c r="B1723" s="306" t="s">
        <v>1467</v>
      </c>
      <c r="C1723" s="307" t="s">
        <v>3567</v>
      </c>
      <c r="D1723" s="190" t="s">
        <v>41</v>
      </c>
      <c r="E1723" s="210">
        <v>10950</v>
      </c>
      <c r="F1723" s="35">
        <v>41815</v>
      </c>
      <c r="G1723" s="34">
        <v>10950</v>
      </c>
      <c r="H1723" s="18">
        <f t="shared" si="27"/>
        <v>0</v>
      </c>
      <c r="I1723" s="636" t="s">
        <v>30</v>
      </c>
    </row>
    <row r="1724" spans="1:9" ht="15.75" x14ac:dyDescent="0.25">
      <c r="A1724" s="192"/>
      <c r="B1724" s="306" t="s">
        <v>1468</v>
      </c>
      <c r="C1724" s="307" t="s">
        <v>3567</v>
      </c>
      <c r="D1724" s="190" t="s">
        <v>188</v>
      </c>
      <c r="E1724" s="210">
        <v>2848.5</v>
      </c>
      <c r="F1724" s="35">
        <v>41817</v>
      </c>
      <c r="G1724" s="34">
        <v>2848.5</v>
      </c>
      <c r="H1724" s="18">
        <f t="shared" si="27"/>
        <v>0</v>
      </c>
      <c r="I1724" s="636" t="s">
        <v>21</v>
      </c>
    </row>
    <row r="1725" spans="1:9" ht="15.75" x14ac:dyDescent="0.25">
      <c r="A1725" s="192"/>
      <c r="B1725" s="306" t="s">
        <v>1469</v>
      </c>
      <c r="C1725" s="307" t="s">
        <v>3567</v>
      </c>
      <c r="D1725" s="190" t="s">
        <v>136</v>
      </c>
      <c r="E1725" s="210">
        <v>1378.5</v>
      </c>
      <c r="F1725" s="35">
        <v>41814</v>
      </c>
      <c r="G1725" s="34">
        <v>1378.5</v>
      </c>
      <c r="H1725" s="18">
        <f t="shared" si="27"/>
        <v>0</v>
      </c>
      <c r="I1725" s="636"/>
    </row>
    <row r="1726" spans="1:9" ht="15.75" x14ac:dyDescent="0.25">
      <c r="A1726" s="192"/>
      <c r="B1726" s="306" t="s">
        <v>1470</v>
      </c>
      <c r="C1726" s="307" t="s">
        <v>3567</v>
      </c>
      <c r="D1726" s="190" t="s">
        <v>147</v>
      </c>
      <c r="E1726" s="210">
        <v>6632</v>
      </c>
      <c r="F1726" s="35">
        <v>41815</v>
      </c>
      <c r="G1726" s="34">
        <v>6632</v>
      </c>
      <c r="H1726" s="18">
        <f t="shared" si="27"/>
        <v>0</v>
      </c>
      <c r="I1726" s="636"/>
    </row>
    <row r="1727" spans="1:9" ht="15.75" x14ac:dyDescent="0.25">
      <c r="A1727" s="192"/>
      <c r="B1727" s="306" t="s">
        <v>1471</v>
      </c>
      <c r="C1727" s="307" t="s">
        <v>3567</v>
      </c>
      <c r="D1727" s="190" t="s">
        <v>36</v>
      </c>
      <c r="E1727" s="210">
        <v>18283.5</v>
      </c>
      <c r="F1727" s="38">
        <v>41869</v>
      </c>
      <c r="G1727" s="40">
        <v>18283.5</v>
      </c>
      <c r="H1727" s="18">
        <f t="shared" si="27"/>
        <v>0</v>
      </c>
      <c r="I1727" s="636" t="s">
        <v>12</v>
      </c>
    </row>
    <row r="1728" spans="1:9" ht="15.75" x14ac:dyDescent="0.25">
      <c r="A1728" s="192"/>
      <c r="B1728" s="306" t="s">
        <v>1472</v>
      </c>
      <c r="C1728" s="307" t="s">
        <v>3567</v>
      </c>
      <c r="D1728" s="190" t="s">
        <v>66</v>
      </c>
      <c r="E1728" s="210">
        <v>1666</v>
      </c>
      <c r="F1728" s="35">
        <v>41814</v>
      </c>
      <c r="G1728" s="34">
        <v>1666</v>
      </c>
      <c r="H1728" s="18">
        <f t="shared" si="27"/>
        <v>0</v>
      </c>
      <c r="I1728" s="636" t="s">
        <v>12</v>
      </c>
    </row>
    <row r="1729" spans="1:9" ht="15.75" x14ac:dyDescent="0.25">
      <c r="A1729" s="192"/>
      <c r="B1729" s="306" t="s">
        <v>1473</v>
      </c>
      <c r="C1729" s="307" t="s">
        <v>3567</v>
      </c>
      <c r="D1729" s="190" t="s">
        <v>1607</v>
      </c>
      <c r="E1729" s="210">
        <v>5443</v>
      </c>
      <c r="F1729" s="35">
        <v>41814</v>
      </c>
      <c r="G1729" s="34">
        <v>5443</v>
      </c>
      <c r="H1729" s="18">
        <f t="shared" si="27"/>
        <v>0</v>
      </c>
      <c r="I1729" s="636"/>
    </row>
    <row r="1730" spans="1:9" ht="15.75" x14ac:dyDescent="0.25">
      <c r="A1730" s="192"/>
      <c r="B1730" s="306" t="s">
        <v>1475</v>
      </c>
      <c r="C1730" s="307" t="s">
        <v>3567</v>
      </c>
      <c r="D1730" s="190" t="s">
        <v>133</v>
      </c>
      <c r="E1730" s="210">
        <v>34376</v>
      </c>
      <c r="F1730" s="35">
        <v>41814</v>
      </c>
      <c r="G1730" s="34">
        <v>34376</v>
      </c>
      <c r="H1730" s="18">
        <f t="shared" si="27"/>
        <v>0</v>
      </c>
      <c r="I1730" s="636"/>
    </row>
    <row r="1731" spans="1:9" ht="15.75" x14ac:dyDescent="0.25">
      <c r="A1731" s="192"/>
      <c r="B1731" s="306" t="s">
        <v>1477</v>
      </c>
      <c r="C1731" s="307" t="s">
        <v>3567</v>
      </c>
      <c r="D1731" s="190" t="s">
        <v>304</v>
      </c>
      <c r="E1731" s="210">
        <v>21698</v>
      </c>
      <c r="F1731" s="35">
        <v>41815</v>
      </c>
      <c r="G1731" s="34">
        <v>21698</v>
      </c>
      <c r="H1731" s="18">
        <f t="shared" si="27"/>
        <v>0</v>
      </c>
      <c r="I1731" s="636"/>
    </row>
    <row r="1732" spans="1:9" ht="15.75" x14ac:dyDescent="0.25">
      <c r="A1732" s="192"/>
      <c r="B1732" s="306" t="s">
        <v>1478</v>
      </c>
      <c r="C1732" s="307" t="s">
        <v>3567</v>
      </c>
      <c r="D1732" s="190" t="s">
        <v>64</v>
      </c>
      <c r="E1732" s="210">
        <v>1590.5</v>
      </c>
      <c r="F1732" s="35">
        <v>41814</v>
      </c>
      <c r="G1732" s="34">
        <v>1590.5</v>
      </c>
      <c r="H1732" s="18">
        <f t="shared" si="27"/>
        <v>0</v>
      </c>
      <c r="I1732" s="636" t="s">
        <v>217</v>
      </c>
    </row>
    <row r="1733" spans="1:9" ht="15.75" x14ac:dyDescent="0.25">
      <c r="A1733" s="192"/>
      <c r="B1733" s="306" t="s">
        <v>1479</v>
      </c>
      <c r="C1733" s="307" t="s">
        <v>3567</v>
      </c>
      <c r="D1733" s="190" t="s">
        <v>68</v>
      </c>
      <c r="E1733" s="210">
        <v>100</v>
      </c>
      <c r="F1733" s="35">
        <v>41814</v>
      </c>
      <c r="G1733" s="34">
        <v>100</v>
      </c>
      <c r="H1733" s="18">
        <f t="shared" si="27"/>
        <v>0</v>
      </c>
      <c r="I1733" s="636" t="s">
        <v>217</v>
      </c>
    </row>
    <row r="1734" spans="1:9" ht="15.75" x14ac:dyDescent="0.25">
      <c r="A1734" s="192"/>
      <c r="B1734" s="306" t="s">
        <v>1480</v>
      </c>
      <c r="C1734" s="307" t="s">
        <v>3567</v>
      </c>
      <c r="D1734" s="190" t="s">
        <v>51</v>
      </c>
      <c r="E1734" s="210">
        <v>1064</v>
      </c>
      <c r="F1734" s="35">
        <v>41814</v>
      </c>
      <c r="G1734" s="34">
        <v>1064</v>
      </c>
      <c r="H1734" s="18">
        <f t="shared" si="27"/>
        <v>0</v>
      </c>
      <c r="I1734" s="636"/>
    </row>
    <row r="1735" spans="1:9" ht="15.75" x14ac:dyDescent="0.25">
      <c r="A1735" s="192"/>
      <c r="B1735" s="306" t="s">
        <v>1481</v>
      </c>
      <c r="C1735" s="307" t="s">
        <v>3567</v>
      </c>
      <c r="D1735" s="190" t="s">
        <v>215</v>
      </c>
      <c r="E1735" s="210">
        <v>5611.24</v>
      </c>
      <c r="F1735" s="35">
        <v>41814</v>
      </c>
      <c r="G1735" s="34">
        <v>5611.24</v>
      </c>
      <c r="H1735" s="18">
        <f t="shared" ref="H1735:H1798" si="28">E1735-G1735</f>
        <v>0</v>
      </c>
      <c r="I1735" s="636"/>
    </row>
    <row r="1736" spans="1:9" ht="15.75" x14ac:dyDescent="0.25">
      <c r="A1736" s="192">
        <v>41815</v>
      </c>
      <c r="B1736" s="306" t="s">
        <v>1482</v>
      </c>
      <c r="C1736" s="307" t="s">
        <v>3567</v>
      </c>
      <c r="D1736" s="190" t="s">
        <v>257</v>
      </c>
      <c r="E1736" s="210">
        <v>6470</v>
      </c>
      <c r="F1736" s="35">
        <v>41815</v>
      </c>
      <c r="G1736" s="34">
        <v>6470</v>
      </c>
      <c r="H1736" s="18">
        <f t="shared" si="28"/>
        <v>0</v>
      </c>
      <c r="I1736" s="636" t="s">
        <v>65</v>
      </c>
    </row>
    <row r="1737" spans="1:9" ht="15.75" x14ac:dyDescent="0.25">
      <c r="A1737" s="192"/>
      <c r="B1737" s="306" t="s">
        <v>1483</v>
      </c>
      <c r="C1737" s="307" t="s">
        <v>3567</v>
      </c>
      <c r="D1737" s="190" t="s">
        <v>233</v>
      </c>
      <c r="E1737" s="210">
        <v>1586</v>
      </c>
      <c r="F1737" s="35">
        <v>41815</v>
      </c>
      <c r="G1737" s="34">
        <v>1586</v>
      </c>
      <c r="H1737" s="18">
        <f t="shared" si="28"/>
        <v>0</v>
      </c>
      <c r="I1737" s="636" t="s">
        <v>65</v>
      </c>
    </row>
    <row r="1738" spans="1:9" ht="15.75" x14ac:dyDescent="0.25">
      <c r="A1738" s="192"/>
      <c r="B1738" s="306" t="s">
        <v>1485</v>
      </c>
      <c r="C1738" s="307" t="s">
        <v>3567</v>
      </c>
      <c r="D1738" s="190" t="s">
        <v>689</v>
      </c>
      <c r="E1738" s="210">
        <v>10394</v>
      </c>
      <c r="F1738" s="35">
        <v>41815</v>
      </c>
      <c r="G1738" s="34">
        <v>10394</v>
      </c>
      <c r="H1738" s="18">
        <f t="shared" si="28"/>
        <v>0</v>
      </c>
      <c r="I1738" s="636" t="s">
        <v>65</v>
      </c>
    </row>
    <row r="1739" spans="1:9" ht="15.75" x14ac:dyDescent="0.25">
      <c r="A1739" s="192"/>
      <c r="B1739" s="306" t="s">
        <v>1487</v>
      </c>
      <c r="C1739" s="307" t="s">
        <v>3567</v>
      </c>
      <c r="D1739" s="190" t="s">
        <v>2704</v>
      </c>
      <c r="E1739" s="210">
        <v>456.5</v>
      </c>
      <c r="F1739" s="35">
        <v>41815</v>
      </c>
      <c r="G1739" s="34">
        <v>456.5</v>
      </c>
      <c r="H1739" s="18">
        <f t="shared" si="28"/>
        <v>0</v>
      </c>
      <c r="I1739" s="636" t="s">
        <v>65</v>
      </c>
    </row>
    <row r="1740" spans="1:9" ht="15.75" x14ac:dyDescent="0.25">
      <c r="A1740" s="192"/>
      <c r="B1740" s="306" t="s">
        <v>1488</v>
      </c>
      <c r="C1740" s="307" t="s">
        <v>3567</v>
      </c>
      <c r="D1740" s="190" t="s">
        <v>193</v>
      </c>
      <c r="E1740" s="210">
        <v>4583</v>
      </c>
      <c r="F1740" s="35">
        <v>41815</v>
      </c>
      <c r="G1740" s="34">
        <v>4583</v>
      </c>
      <c r="H1740" s="18">
        <f t="shared" si="28"/>
        <v>0</v>
      </c>
      <c r="I1740" s="636" t="s">
        <v>65</v>
      </c>
    </row>
    <row r="1741" spans="1:9" ht="15.75" x14ac:dyDescent="0.25">
      <c r="A1741" s="192"/>
      <c r="B1741" s="306" t="s">
        <v>1489</v>
      </c>
      <c r="C1741" s="307" t="s">
        <v>3567</v>
      </c>
      <c r="D1741" s="190" t="s">
        <v>3600</v>
      </c>
      <c r="E1741" s="210">
        <v>8024.2</v>
      </c>
      <c r="F1741" s="35">
        <v>41815</v>
      </c>
      <c r="G1741" s="34">
        <v>8024.2</v>
      </c>
      <c r="H1741" s="18">
        <f t="shared" si="28"/>
        <v>0</v>
      </c>
      <c r="I1741" s="636" t="s">
        <v>65</v>
      </c>
    </row>
    <row r="1742" spans="1:9" ht="15.75" x14ac:dyDescent="0.25">
      <c r="A1742" s="192"/>
      <c r="B1742" s="306" t="s">
        <v>1492</v>
      </c>
      <c r="C1742" s="307" t="s">
        <v>3567</v>
      </c>
      <c r="D1742" s="190" t="s">
        <v>257</v>
      </c>
      <c r="E1742" s="210">
        <v>9932.2000000000007</v>
      </c>
      <c r="F1742" s="35">
        <v>41815</v>
      </c>
      <c r="G1742" s="34">
        <v>9932.2000000000007</v>
      </c>
      <c r="H1742" s="18">
        <f t="shared" si="28"/>
        <v>0</v>
      </c>
      <c r="I1742" s="636" t="s">
        <v>65</v>
      </c>
    </row>
    <row r="1743" spans="1:9" ht="15.75" x14ac:dyDescent="0.25">
      <c r="A1743" s="192"/>
      <c r="B1743" s="306" t="s">
        <v>1493</v>
      </c>
      <c r="C1743" s="307" t="s">
        <v>3567</v>
      </c>
      <c r="D1743" s="190" t="s">
        <v>78</v>
      </c>
      <c r="E1743" s="210">
        <v>3371</v>
      </c>
      <c r="F1743" s="35">
        <v>41815</v>
      </c>
      <c r="G1743" s="34">
        <v>3371</v>
      </c>
      <c r="H1743" s="18">
        <f t="shared" si="28"/>
        <v>0</v>
      </c>
      <c r="I1743" s="636" t="s">
        <v>65</v>
      </c>
    </row>
    <row r="1744" spans="1:9" ht="15.75" x14ac:dyDescent="0.25">
      <c r="A1744" s="192"/>
      <c r="B1744" s="306" t="s">
        <v>1494</v>
      </c>
      <c r="C1744" s="307" t="s">
        <v>3567</v>
      </c>
      <c r="D1744" s="190" t="s">
        <v>54</v>
      </c>
      <c r="E1744" s="210">
        <v>7040.5</v>
      </c>
      <c r="F1744" s="35">
        <v>41815</v>
      </c>
      <c r="G1744" s="34">
        <v>7040.5</v>
      </c>
      <c r="H1744" s="18">
        <f t="shared" si="28"/>
        <v>0</v>
      </c>
      <c r="I1744" s="636" t="s">
        <v>65</v>
      </c>
    </row>
    <row r="1745" spans="1:9" ht="15.75" x14ac:dyDescent="0.25">
      <c r="A1745" s="192"/>
      <c r="B1745" s="306" t="s">
        <v>1495</v>
      </c>
      <c r="C1745" s="307" t="s">
        <v>3567</v>
      </c>
      <c r="D1745" s="190" t="s">
        <v>16</v>
      </c>
      <c r="E1745" s="210">
        <v>49491</v>
      </c>
      <c r="F1745" s="38">
        <v>41844</v>
      </c>
      <c r="G1745" s="40">
        <v>49491</v>
      </c>
      <c r="H1745" s="18">
        <f t="shared" si="28"/>
        <v>0</v>
      </c>
      <c r="I1745" s="636" t="s">
        <v>21</v>
      </c>
    </row>
    <row r="1746" spans="1:9" ht="15.75" x14ac:dyDescent="0.25">
      <c r="A1746" s="192"/>
      <c r="B1746" s="306" t="s">
        <v>1496</v>
      </c>
      <c r="C1746" s="307" t="s">
        <v>3567</v>
      </c>
      <c r="D1746" s="190" t="s">
        <v>665</v>
      </c>
      <c r="E1746" s="210">
        <v>9921.6</v>
      </c>
      <c r="F1746" s="35">
        <v>41815</v>
      </c>
      <c r="G1746" s="34">
        <v>9921.6</v>
      </c>
      <c r="H1746" s="18">
        <f t="shared" si="28"/>
        <v>0</v>
      </c>
      <c r="I1746" s="636" t="s">
        <v>12</v>
      </c>
    </row>
    <row r="1747" spans="1:9" ht="15.75" x14ac:dyDescent="0.25">
      <c r="A1747" s="192"/>
      <c r="B1747" s="306" t="s">
        <v>1498</v>
      </c>
      <c r="C1747" s="307" t="s">
        <v>3567</v>
      </c>
      <c r="D1747" s="190" t="s">
        <v>478</v>
      </c>
      <c r="E1747" s="210">
        <v>10164</v>
      </c>
      <c r="F1747" s="35">
        <v>41815</v>
      </c>
      <c r="G1747" s="34">
        <v>10164</v>
      </c>
      <c r="H1747" s="18">
        <f t="shared" si="28"/>
        <v>0</v>
      </c>
      <c r="I1747" s="636" t="s">
        <v>12</v>
      </c>
    </row>
    <row r="1748" spans="1:9" ht="15.75" x14ac:dyDescent="0.25">
      <c r="A1748" s="192"/>
      <c r="B1748" s="306" t="s">
        <v>1499</v>
      </c>
      <c r="C1748" s="307" t="s">
        <v>3567</v>
      </c>
      <c r="D1748" s="190" t="s">
        <v>3115</v>
      </c>
      <c r="E1748" s="210">
        <v>12730</v>
      </c>
      <c r="F1748" s="35">
        <v>41816</v>
      </c>
      <c r="G1748" s="34">
        <v>12730</v>
      </c>
      <c r="H1748" s="18">
        <f t="shared" si="28"/>
        <v>0</v>
      </c>
      <c r="I1748" s="636" t="s">
        <v>21</v>
      </c>
    </row>
    <row r="1749" spans="1:9" ht="15.75" x14ac:dyDescent="0.25">
      <c r="A1749" s="192"/>
      <c r="B1749" s="306" t="s">
        <v>1501</v>
      </c>
      <c r="C1749" s="307" t="s">
        <v>3567</v>
      </c>
      <c r="D1749" s="190" t="s">
        <v>3134</v>
      </c>
      <c r="E1749" s="210">
        <v>2510.1999999999998</v>
      </c>
      <c r="F1749" s="38" t="s">
        <v>3706</v>
      </c>
      <c r="G1749" s="34">
        <v>2510.1999999999998</v>
      </c>
      <c r="H1749" s="18">
        <f t="shared" si="28"/>
        <v>0</v>
      </c>
      <c r="I1749" s="636"/>
    </row>
    <row r="1750" spans="1:9" ht="15.75" x14ac:dyDescent="0.25">
      <c r="A1750" s="192"/>
      <c r="B1750" s="306" t="s">
        <v>1503</v>
      </c>
      <c r="C1750" s="307" t="s">
        <v>3567</v>
      </c>
      <c r="D1750" s="190" t="s">
        <v>14</v>
      </c>
      <c r="E1750" s="210">
        <v>9480</v>
      </c>
      <c r="F1750" s="35">
        <v>41815</v>
      </c>
      <c r="G1750" s="34">
        <v>9480</v>
      </c>
      <c r="H1750" s="18">
        <f t="shared" si="28"/>
        <v>0</v>
      </c>
      <c r="I1750" s="636" t="s">
        <v>217</v>
      </c>
    </row>
    <row r="1751" spans="1:9" ht="15.75" x14ac:dyDescent="0.25">
      <c r="A1751" s="192"/>
      <c r="B1751" s="306" t="s">
        <v>1504</v>
      </c>
      <c r="C1751" s="307" t="s">
        <v>3567</v>
      </c>
      <c r="D1751" s="190" t="s">
        <v>269</v>
      </c>
      <c r="E1751" s="210">
        <v>3863</v>
      </c>
      <c r="F1751" s="35">
        <v>41815</v>
      </c>
      <c r="G1751" s="34">
        <v>3863</v>
      </c>
      <c r="H1751" s="18">
        <f t="shared" si="28"/>
        <v>0</v>
      </c>
      <c r="I1751" s="636"/>
    </row>
    <row r="1752" spans="1:9" ht="15.75" x14ac:dyDescent="0.25">
      <c r="A1752" s="192"/>
      <c r="B1752" s="306" t="s">
        <v>1506</v>
      </c>
      <c r="C1752" s="307" t="s">
        <v>3567</v>
      </c>
      <c r="D1752" s="190" t="s">
        <v>648</v>
      </c>
      <c r="E1752" s="210">
        <v>3677</v>
      </c>
      <c r="F1752" s="35" t="s">
        <v>3666</v>
      </c>
      <c r="G1752" s="34">
        <v>3677</v>
      </c>
      <c r="H1752" s="18">
        <f t="shared" si="28"/>
        <v>0</v>
      </c>
      <c r="I1752" s="636"/>
    </row>
    <row r="1753" spans="1:9" ht="15.75" x14ac:dyDescent="0.25">
      <c r="A1753" s="192"/>
      <c r="B1753" s="306" t="s">
        <v>1508</v>
      </c>
      <c r="C1753" s="307" t="s">
        <v>3567</v>
      </c>
      <c r="D1753" s="190" t="s">
        <v>36</v>
      </c>
      <c r="E1753" s="210">
        <v>23537</v>
      </c>
      <c r="F1753" s="35">
        <v>41815</v>
      </c>
      <c r="G1753" s="34">
        <v>23537</v>
      </c>
      <c r="H1753" s="18">
        <f t="shared" si="28"/>
        <v>0</v>
      </c>
      <c r="I1753" s="636"/>
    </row>
    <row r="1754" spans="1:9" ht="15.75" x14ac:dyDescent="0.25">
      <c r="A1754" s="192"/>
      <c r="B1754" s="306" t="s">
        <v>1509</v>
      </c>
      <c r="C1754" s="307" t="s">
        <v>3567</v>
      </c>
      <c r="D1754" s="190" t="s">
        <v>3620</v>
      </c>
      <c r="E1754" s="210">
        <v>2303.5</v>
      </c>
      <c r="F1754" s="35">
        <v>41815</v>
      </c>
      <c r="G1754" s="34">
        <v>2303.5</v>
      </c>
      <c r="H1754" s="18">
        <f t="shared" si="28"/>
        <v>0</v>
      </c>
      <c r="I1754" s="636" t="s">
        <v>65</v>
      </c>
    </row>
    <row r="1755" spans="1:9" ht="15.75" x14ac:dyDescent="0.25">
      <c r="A1755" s="192"/>
      <c r="B1755" s="306" t="s">
        <v>1510</v>
      </c>
      <c r="C1755" s="307" t="s">
        <v>3567</v>
      </c>
      <c r="D1755" s="190" t="s">
        <v>36</v>
      </c>
      <c r="E1755" s="210">
        <v>319</v>
      </c>
      <c r="F1755" s="35">
        <v>41815</v>
      </c>
      <c r="G1755" s="34">
        <v>319</v>
      </c>
      <c r="H1755" s="18">
        <f t="shared" si="28"/>
        <v>0</v>
      </c>
      <c r="I1755" s="636"/>
    </row>
    <row r="1756" spans="1:9" ht="15.75" x14ac:dyDescent="0.25">
      <c r="A1756" s="192"/>
      <c r="B1756" s="306" t="s">
        <v>1511</v>
      </c>
      <c r="C1756" s="307" t="s">
        <v>3567</v>
      </c>
      <c r="D1756" s="190" t="s">
        <v>11</v>
      </c>
      <c r="E1756" s="210">
        <v>51178</v>
      </c>
      <c r="F1756" s="38">
        <v>41829</v>
      </c>
      <c r="G1756" s="40">
        <v>51178</v>
      </c>
      <c r="H1756" s="18">
        <f t="shared" si="28"/>
        <v>0</v>
      </c>
      <c r="I1756" s="636" t="s">
        <v>65</v>
      </c>
    </row>
    <row r="1757" spans="1:9" ht="15.75" x14ac:dyDescent="0.25">
      <c r="A1757" s="192"/>
      <c r="B1757" s="306" t="s">
        <v>1512</v>
      </c>
      <c r="C1757" s="307" t="s">
        <v>3567</v>
      </c>
      <c r="D1757" s="190" t="s">
        <v>508</v>
      </c>
      <c r="E1757" s="210">
        <v>546</v>
      </c>
      <c r="F1757" s="35">
        <v>41815</v>
      </c>
      <c r="G1757" s="34">
        <v>546</v>
      </c>
      <c r="H1757" s="18">
        <f t="shared" si="28"/>
        <v>0</v>
      </c>
      <c r="I1757" s="636"/>
    </row>
    <row r="1758" spans="1:9" ht="15.75" x14ac:dyDescent="0.25">
      <c r="A1758" s="192"/>
      <c r="B1758" s="306" t="s">
        <v>1514</v>
      </c>
      <c r="C1758" s="307" t="s">
        <v>3567</v>
      </c>
      <c r="D1758" s="190" t="s">
        <v>16</v>
      </c>
      <c r="E1758" s="210">
        <v>416455</v>
      </c>
      <c r="F1758" s="38">
        <v>41844</v>
      </c>
      <c r="G1758" s="40">
        <v>416455</v>
      </c>
      <c r="H1758" s="18">
        <f t="shared" si="28"/>
        <v>0</v>
      </c>
      <c r="I1758" s="636"/>
    </row>
    <row r="1759" spans="1:9" ht="15.75" x14ac:dyDescent="0.25">
      <c r="A1759" s="192"/>
      <c r="B1759" s="306" t="s">
        <v>1517</v>
      </c>
      <c r="C1759" s="307" t="s">
        <v>3567</v>
      </c>
      <c r="D1759" s="190" t="s">
        <v>260</v>
      </c>
      <c r="E1759" s="210">
        <v>1860</v>
      </c>
      <c r="F1759" s="35">
        <v>41815</v>
      </c>
      <c r="G1759" s="34">
        <v>1860</v>
      </c>
      <c r="H1759" s="18">
        <f t="shared" si="28"/>
        <v>0</v>
      </c>
      <c r="I1759" s="636" t="s">
        <v>217</v>
      </c>
    </row>
    <row r="1760" spans="1:9" ht="15.75" x14ac:dyDescent="0.25">
      <c r="A1760" s="192"/>
      <c r="B1760" s="306" t="s">
        <v>1518</v>
      </c>
      <c r="C1760" s="307" t="s">
        <v>3567</v>
      </c>
      <c r="D1760" s="190" t="s">
        <v>180</v>
      </c>
      <c r="E1760" s="210">
        <v>11819</v>
      </c>
      <c r="F1760" s="38">
        <v>41825</v>
      </c>
      <c r="G1760" s="40">
        <v>11819</v>
      </c>
      <c r="H1760" s="18">
        <f t="shared" si="28"/>
        <v>0</v>
      </c>
      <c r="I1760" s="636" t="s">
        <v>65</v>
      </c>
    </row>
    <row r="1761" spans="1:9" ht="15.75" x14ac:dyDescent="0.25">
      <c r="A1761" s="192"/>
      <c r="B1761" s="306" t="s">
        <v>1519</v>
      </c>
      <c r="C1761" s="307" t="s">
        <v>3567</v>
      </c>
      <c r="D1761" s="190" t="s">
        <v>123</v>
      </c>
      <c r="E1761" s="210">
        <v>2193</v>
      </c>
      <c r="F1761" s="35">
        <v>41815</v>
      </c>
      <c r="G1761" s="34">
        <v>2193</v>
      </c>
      <c r="H1761" s="18">
        <f t="shared" si="28"/>
        <v>0</v>
      </c>
      <c r="I1761" s="636"/>
    </row>
    <row r="1762" spans="1:9" ht="15.75" x14ac:dyDescent="0.25">
      <c r="A1762" s="192"/>
      <c r="B1762" s="306" t="s">
        <v>1520</v>
      </c>
      <c r="C1762" s="307" t="s">
        <v>3567</v>
      </c>
      <c r="D1762" s="190" t="s">
        <v>163</v>
      </c>
      <c r="E1762" s="210">
        <v>2864</v>
      </c>
      <c r="F1762" s="35">
        <v>41815</v>
      </c>
      <c r="G1762" s="34">
        <v>2864</v>
      </c>
      <c r="H1762" s="18">
        <f t="shared" si="28"/>
        <v>0</v>
      </c>
      <c r="I1762" s="636"/>
    </row>
    <row r="1763" spans="1:9" ht="15.75" x14ac:dyDescent="0.25">
      <c r="A1763" s="192"/>
      <c r="B1763" s="306" t="s">
        <v>1521</v>
      </c>
      <c r="C1763" s="307" t="s">
        <v>3567</v>
      </c>
      <c r="D1763" s="190" t="s">
        <v>8</v>
      </c>
      <c r="E1763" s="210">
        <v>720</v>
      </c>
      <c r="F1763" s="35">
        <v>41815</v>
      </c>
      <c r="G1763" s="34">
        <v>720</v>
      </c>
      <c r="H1763" s="18">
        <f t="shared" si="28"/>
        <v>0</v>
      </c>
      <c r="I1763" s="636"/>
    </row>
    <row r="1764" spans="1:9" ht="15.75" x14ac:dyDescent="0.25">
      <c r="A1764" s="192"/>
      <c r="B1764" s="306" t="s">
        <v>1522</v>
      </c>
      <c r="C1764" s="307" t="s">
        <v>3567</v>
      </c>
      <c r="D1764" s="190" t="s">
        <v>55</v>
      </c>
      <c r="E1764" s="210">
        <v>6898</v>
      </c>
      <c r="F1764" s="35">
        <v>41815</v>
      </c>
      <c r="G1764" s="34">
        <v>6898</v>
      </c>
      <c r="H1764" s="18">
        <f t="shared" si="28"/>
        <v>0</v>
      </c>
      <c r="I1764" s="636"/>
    </row>
    <row r="1765" spans="1:9" ht="15.75" x14ac:dyDescent="0.25">
      <c r="A1765" s="192"/>
      <c r="B1765" s="306" t="s">
        <v>1523</v>
      </c>
      <c r="C1765" s="307" t="s">
        <v>3567</v>
      </c>
      <c r="D1765" s="190" t="s">
        <v>8</v>
      </c>
      <c r="E1765" s="210">
        <v>1587</v>
      </c>
      <c r="F1765" s="35">
        <v>41815</v>
      </c>
      <c r="G1765" s="34">
        <v>1587</v>
      </c>
      <c r="H1765" s="18">
        <f t="shared" si="28"/>
        <v>0</v>
      </c>
      <c r="I1765" s="636"/>
    </row>
    <row r="1766" spans="1:9" ht="15.75" x14ac:dyDescent="0.25">
      <c r="A1766" s="192"/>
      <c r="B1766" s="306" t="s">
        <v>1524</v>
      </c>
      <c r="C1766" s="307" t="s">
        <v>3567</v>
      </c>
      <c r="D1766" s="190" t="s">
        <v>34</v>
      </c>
      <c r="E1766" s="210">
        <v>2417</v>
      </c>
      <c r="F1766" s="35">
        <v>41816</v>
      </c>
      <c r="G1766" s="34">
        <v>2417</v>
      </c>
      <c r="H1766" s="18">
        <f t="shared" si="28"/>
        <v>0</v>
      </c>
      <c r="I1766" s="636" t="s">
        <v>30</v>
      </c>
    </row>
    <row r="1767" spans="1:9" ht="15.75" x14ac:dyDescent="0.25">
      <c r="A1767" s="192"/>
      <c r="B1767" s="306" t="s">
        <v>1526</v>
      </c>
      <c r="C1767" s="307" t="s">
        <v>3567</v>
      </c>
      <c r="D1767" s="190" t="s">
        <v>57</v>
      </c>
      <c r="E1767" s="210">
        <v>960</v>
      </c>
      <c r="F1767" s="35">
        <v>41816</v>
      </c>
      <c r="G1767" s="34">
        <v>960</v>
      </c>
      <c r="H1767" s="18">
        <f t="shared" si="28"/>
        <v>0</v>
      </c>
      <c r="I1767" s="636" t="s">
        <v>30</v>
      </c>
    </row>
    <row r="1768" spans="1:9" ht="15.75" x14ac:dyDescent="0.25">
      <c r="A1768" s="192"/>
      <c r="B1768" s="306" t="s">
        <v>1527</v>
      </c>
      <c r="C1768" s="307" t="s">
        <v>3567</v>
      </c>
      <c r="D1768" s="190" t="s">
        <v>108</v>
      </c>
      <c r="E1768" s="210">
        <v>11925.5</v>
      </c>
      <c r="F1768" s="35">
        <v>41816</v>
      </c>
      <c r="G1768" s="34">
        <v>11925.5</v>
      </c>
      <c r="H1768" s="18">
        <f t="shared" si="28"/>
        <v>0</v>
      </c>
      <c r="I1768" s="636" t="s">
        <v>30</v>
      </c>
    </row>
    <row r="1769" spans="1:9" ht="15.75" x14ac:dyDescent="0.25">
      <c r="A1769" s="192"/>
      <c r="B1769" s="306" t="s">
        <v>1528</v>
      </c>
      <c r="C1769" s="307" t="s">
        <v>3567</v>
      </c>
      <c r="D1769" s="190" t="s">
        <v>3667</v>
      </c>
      <c r="E1769" s="210">
        <v>10574</v>
      </c>
      <c r="F1769" s="35">
        <v>41816</v>
      </c>
      <c r="G1769" s="34">
        <v>10574</v>
      </c>
      <c r="H1769" s="18">
        <f t="shared" si="28"/>
        <v>0</v>
      </c>
      <c r="I1769" s="636" t="s">
        <v>30</v>
      </c>
    </row>
    <row r="1770" spans="1:9" ht="15.75" x14ac:dyDescent="0.25">
      <c r="A1770" s="192"/>
      <c r="B1770" s="306" t="s">
        <v>1529</v>
      </c>
      <c r="C1770" s="307" t="s">
        <v>3567</v>
      </c>
      <c r="D1770" s="190" t="s">
        <v>47</v>
      </c>
      <c r="E1770" s="210">
        <v>40</v>
      </c>
      <c r="F1770" s="35">
        <v>41816</v>
      </c>
      <c r="G1770" s="34">
        <v>40</v>
      </c>
      <c r="H1770" s="18">
        <f t="shared" si="28"/>
        <v>0</v>
      </c>
      <c r="I1770" s="636" t="s">
        <v>30</v>
      </c>
    </row>
    <row r="1771" spans="1:9" ht="15.75" x14ac:dyDescent="0.25">
      <c r="A1771" s="192"/>
      <c r="B1771" s="306" t="s">
        <v>1530</v>
      </c>
      <c r="C1771" s="307" t="s">
        <v>3567</v>
      </c>
      <c r="D1771" s="190" t="s">
        <v>508</v>
      </c>
      <c r="E1771" s="210">
        <v>1440</v>
      </c>
      <c r="F1771" s="35">
        <v>41815</v>
      </c>
      <c r="G1771" s="34">
        <v>1440</v>
      </c>
      <c r="H1771" s="18">
        <f t="shared" si="28"/>
        <v>0</v>
      </c>
      <c r="I1771" s="636"/>
    </row>
    <row r="1772" spans="1:9" ht="15.75" x14ac:dyDescent="0.25">
      <c r="A1772" s="192"/>
      <c r="B1772" s="306" t="s">
        <v>1531</v>
      </c>
      <c r="C1772" s="307" t="s">
        <v>3567</v>
      </c>
      <c r="D1772" s="190" t="s">
        <v>62</v>
      </c>
      <c r="E1772" s="210">
        <v>20301</v>
      </c>
      <c r="F1772" s="38" t="s">
        <v>3661</v>
      </c>
      <c r="G1772" s="34">
        <v>20301</v>
      </c>
      <c r="H1772" s="18">
        <f t="shared" si="28"/>
        <v>0</v>
      </c>
      <c r="I1772" s="636"/>
    </row>
    <row r="1773" spans="1:9" ht="15.75" x14ac:dyDescent="0.25">
      <c r="A1773" s="192"/>
      <c r="B1773" s="306" t="s">
        <v>1532</v>
      </c>
      <c r="C1773" s="307" t="s">
        <v>3567</v>
      </c>
      <c r="D1773" s="190" t="s">
        <v>3115</v>
      </c>
      <c r="E1773" s="210">
        <v>1965</v>
      </c>
      <c r="F1773" s="35">
        <v>41816</v>
      </c>
      <c r="G1773" s="34">
        <v>1965</v>
      </c>
      <c r="H1773" s="18">
        <f t="shared" si="28"/>
        <v>0</v>
      </c>
      <c r="I1773" s="636" t="s">
        <v>30</v>
      </c>
    </row>
    <row r="1774" spans="1:9" ht="15.75" x14ac:dyDescent="0.25">
      <c r="A1774" s="192"/>
      <c r="B1774" s="306" t="s">
        <v>1533</v>
      </c>
      <c r="C1774" s="307" t="s">
        <v>3567</v>
      </c>
      <c r="D1774" s="190" t="s">
        <v>136</v>
      </c>
      <c r="E1774" s="210">
        <v>933</v>
      </c>
      <c r="F1774" s="35">
        <v>41815</v>
      </c>
      <c r="G1774" s="34">
        <v>933</v>
      </c>
      <c r="H1774" s="18">
        <f t="shared" si="28"/>
        <v>0</v>
      </c>
      <c r="I1774" s="636"/>
    </row>
    <row r="1775" spans="1:9" ht="15.75" x14ac:dyDescent="0.25">
      <c r="A1775" s="187"/>
      <c r="B1775" s="306" t="s">
        <v>1534</v>
      </c>
      <c r="C1775" s="307" t="s">
        <v>3567</v>
      </c>
      <c r="D1775" s="190" t="s">
        <v>32</v>
      </c>
      <c r="E1775" s="210">
        <v>6979</v>
      </c>
      <c r="F1775" s="35">
        <v>41816</v>
      </c>
      <c r="G1775" s="34">
        <v>6979</v>
      </c>
      <c r="H1775" s="18">
        <f t="shared" si="28"/>
        <v>0</v>
      </c>
      <c r="I1775" s="636" t="s">
        <v>30</v>
      </c>
    </row>
    <row r="1776" spans="1:9" ht="15.75" x14ac:dyDescent="0.25">
      <c r="A1776" s="192"/>
      <c r="B1776" s="306" t="s">
        <v>1535</v>
      </c>
      <c r="C1776" s="307" t="s">
        <v>3567</v>
      </c>
      <c r="D1776" s="190" t="s">
        <v>338</v>
      </c>
      <c r="E1776" s="210">
        <v>323</v>
      </c>
      <c r="F1776" s="35">
        <v>41816</v>
      </c>
      <c r="G1776" s="34">
        <v>323</v>
      </c>
      <c r="H1776" s="18">
        <f t="shared" si="28"/>
        <v>0</v>
      </c>
      <c r="I1776" s="636" t="s">
        <v>30</v>
      </c>
    </row>
    <row r="1777" spans="1:9" ht="15.75" x14ac:dyDescent="0.25">
      <c r="A1777" s="192"/>
      <c r="B1777" s="306" t="s">
        <v>1537</v>
      </c>
      <c r="C1777" s="307" t="s">
        <v>3567</v>
      </c>
      <c r="D1777" s="190" t="s">
        <v>188</v>
      </c>
      <c r="E1777" s="210">
        <v>5432</v>
      </c>
      <c r="F1777" s="35">
        <v>41820</v>
      </c>
      <c r="G1777" s="34">
        <v>5432</v>
      </c>
      <c r="H1777" s="18">
        <f t="shared" si="28"/>
        <v>0</v>
      </c>
      <c r="I1777" s="636" t="s">
        <v>21</v>
      </c>
    </row>
    <row r="1778" spans="1:9" ht="15.75" x14ac:dyDescent="0.25">
      <c r="A1778" s="192"/>
      <c r="B1778" s="306" t="s">
        <v>1538</v>
      </c>
      <c r="C1778" s="307" t="s">
        <v>3567</v>
      </c>
      <c r="D1778" s="190" t="s">
        <v>130</v>
      </c>
      <c r="E1778" s="210">
        <v>3966</v>
      </c>
      <c r="F1778" s="35">
        <v>41816</v>
      </c>
      <c r="G1778" s="34">
        <v>3966</v>
      </c>
      <c r="H1778" s="18">
        <f t="shared" si="28"/>
        <v>0</v>
      </c>
      <c r="I1778" s="636" t="s">
        <v>21</v>
      </c>
    </row>
    <row r="1779" spans="1:9" ht="15.75" x14ac:dyDescent="0.25">
      <c r="A1779" s="192"/>
      <c r="B1779" s="306" t="s">
        <v>1539</v>
      </c>
      <c r="C1779" s="307" t="s">
        <v>3567</v>
      </c>
      <c r="D1779" s="190" t="s">
        <v>8</v>
      </c>
      <c r="E1779" s="210">
        <v>2030</v>
      </c>
      <c r="F1779" s="35">
        <v>41815</v>
      </c>
      <c r="G1779" s="34">
        <v>2030</v>
      </c>
      <c r="H1779" s="18">
        <f t="shared" si="28"/>
        <v>0</v>
      </c>
      <c r="I1779" s="636"/>
    </row>
    <row r="1780" spans="1:9" ht="15.75" x14ac:dyDescent="0.25">
      <c r="A1780" s="192"/>
      <c r="B1780" s="306" t="s">
        <v>1541</v>
      </c>
      <c r="C1780" s="307" t="s">
        <v>3567</v>
      </c>
      <c r="D1780" s="190" t="s">
        <v>8</v>
      </c>
      <c r="E1780" s="210">
        <v>152</v>
      </c>
      <c r="F1780" s="35">
        <v>41815</v>
      </c>
      <c r="G1780" s="34">
        <v>152</v>
      </c>
      <c r="H1780" s="18">
        <f t="shared" si="28"/>
        <v>0</v>
      </c>
      <c r="I1780" s="636"/>
    </row>
    <row r="1781" spans="1:9" ht="15.75" x14ac:dyDescent="0.25">
      <c r="A1781" s="192"/>
      <c r="B1781" s="306" t="s">
        <v>1542</v>
      </c>
      <c r="C1781" s="307" t="s">
        <v>3567</v>
      </c>
      <c r="D1781" s="190" t="s">
        <v>189</v>
      </c>
      <c r="E1781" s="210">
        <v>23187</v>
      </c>
      <c r="F1781" s="35">
        <v>41815</v>
      </c>
      <c r="G1781" s="34">
        <v>23187</v>
      </c>
      <c r="H1781" s="18">
        <f t="shared" si="28"/>
        <v>0</v>
      </c>
      <c r="I1781" s="636" t="s">
        <v>217</v>
      </c>
    </row>
    <row r="1782" spans="1:9" ht="15.75" x14ac:dyDescent="0.25">
      <c r="A1782" s="192"/>
      <c r="B1782" s="306" t="s">
        <v>1543</v>
      </c>
      <c r="C1782" s="307" t="s">
        <v>3567</v>
      </c>
      <c r="D1782" s="190" t="s">
        <v>52</v>
      </c>
      <c r="E1782" s="210">
        <v>3450</v>
      </c>
      <c r="F1782" s="35">
        <v>41815</v>
      </c>
      <c r="G1782" s="34">
        <v>3450</v>
      </c>
      <c r="H1782" s="18">
        <f t="shared" si="28"/>
        <v>0</v>
      </c>
      <c r="I1782" s="636" t="s">
        <v>12</v>
      </c>
    </row>
    <row r="1783" spans="1:9" ht="15.75" x14ac:dyDescent="0.25">
      <c r="A1783" s="192"/>
      <c r="B1783" s="306" t="s">
        <v>1544</v>
      </c>
      <c r="C1783" s="307" t="s">
        <v>3567</v>
      </c>
      <c r="D1783" s="190" t="s">
        <v>636</v>
      </c>
      <c r="E1783" s="210">
        <v>2861</v>
      </c>
      <c r="F1783" s="35">
        <v>41815</v>
      </c>
      <c r="G1783" s="34">
        <v>2861</v>
      </c>
      <c r="H1783" s="18">
        <f t="shared" si="28"/>
        <v>0</v>
      </c>
      <c r="I1783" s="636" t="s">
        <v>12</v>
      </c>
    </row>
    <row r="1784" spans="1:9" ht="15.75" x14ac:dyDescent="0.25">
      <c r="A1784" s="192"/>
      <c r="B1784" s="306" t="s">
        <v>1545</v>
      </c>
      <c r="C1784" s="307" t="s">
        <v>3567</v>
      </c>
      <c r="D1784" s="190" t="s">
        <v>312</v>
      </c>
      <c r="E1784" s="210">
        <v>9928.5</v>
      </c>
      <c r="F1784" s="35">
        <v>41815</v>
      </c>
      <c r="G1784" s="34">
        <v>9928.5</v>
      </c>
      <c r="H1784" s="18">
        <f t="shared" si="28"/>
        <v>0</v>
      </c>
      <c r="I1784" s="636" t="s">
        <v>12</v>
      </c>
    </row>
    <row r="1785" spans="1:9" ht="15.75" x14ac:dyDescent="0.25">
      <c r="A1785" s="192"/>
      <c r="B1785" s="306" t="s">
        <v>1546</v>
      </c>
      <c r="C1785" s="307" t="s">
        <v>3567</v>
      </c>
      <c r="D1785" s="190" t="s">
        <v>3405</v>
      </c>
      <c r="E1785" s="210">
        <v>2974</v>
      </c>
      <c r="F1785" s="35">
        <v>41815</v>
      </c>
      <c r="G1785" s="34">
        <v>2974</v>
      </c>
      <c r="H1785" s="18">
        <f t="shared" si="28"/>
        <v>0</v>
      </c>
      <c r="I1785" s="636" t="s">
        <v>12</v>
      </c>
    </row>
    <row r="1786" spans="1:9" ht="15.75" x14ac:dyDescent="0.25">
      <c r="A1786" s="192"/>
      <c r="B1786" s="306" t="s">
        <v>1547</v>
      </c>
      <c r="C1786" s="307" t="s">
        <v>3567</v>
      </c>
      <c r="D1786" s="190" t="s">
        <v>60</v>
      </c>
      <c r="E1786" s="210">
        <v>4418</v>
      </c>
      <c r="F1786" s="333" t="s">
        <v>3668</v>
      </c>
      <c r="G1786" s="34">
        <v>4418</v>
      </c>
      <c r="H1786" s="18">
        <f t="shared" si="28"/>
        <v>0</v>
      </c>
      <c r="I1786" s="636"/>
    </row>
    <row r="1787" spans="1:9" ht="15.75" x14ac:dyDescent="0.25">
      <c r="A1787" s="192"/>
      <c r="B1787" s="306" t="s">
        <v>1548</v>
      </c>
      <c r="C1787" s="307" t="s">
        <v>3567</v>
      </c>
      <c r="D1787" s="190" t="s">
        <v>137</v>
      </c>
      <c r="E1787" s="210">
        <v>2694.5</v>
      </c>
      <c r="F1787" s="35">
        <v>41815</v>
      </c>
      <c r="G1787" s="34">
        <v>2694.5</v>
      </c>
      <c r="H1787" s="18">
        <f t="shared" si="28"/>
        <v>0</v>
      </c>
      <c r="I1787" s="636"/>
    </row>
    <row r="1788" spans="1:9" ht="15.75" x14ac:dyDescent="0.25">
      <c r="A1788" s="192"/>
      <c r="B1788" s="306" t="s">
        <v>1549</v>
      </c>
      <c r="C1788" s="307" t="s">
        <v>3567</v>
      </c>
      <c r="D1788" s="190" t="s">
        <v>137</v>
      </c>
      <c r="E1788" s="210">
        <v>3736</v>
      </c>
      <c r="F1788" s="35">
        <v>41815</v>
      </c>
      <c r="G1788" s="34">
        <v>3736</v>
      </c>
      <c r="H1788" s="18">
        <f t="shared" si="28"/>
        <v>0</v>
      </c>
      <c r="I1788" s="636"/>
    </row>
    <row r="1789" spans="1:9" ht="15.75" x14ac:dyDescent="0.25">
      <c r="A1789" s="192"/>
      <c r="B1789" s="306" t="s">
        <v>1550</v>
      </c>
      <c r="C1789" s="307" t="s">
        <v>3567</v>
      </c>
      <c r="D1789" s="190" t="s">
        <v>137</v>
      </c>
      <c r="E1789" s="210">
        <v>7895</v>
      </c>
      <c r="F1789" s="38" t="s">
        <v>3669</v>
      </c>
      <c r="G1789" s="34">
        <v>7895</v>
      </c>
      <c r="H1789" s="18">
        <f t="shared" si="28"/>
        <v>0</v>
      </c>
      <c r="I1789" s="636" t="s">
        <v>21</v>
      </c>
    </row>
    <row r="1790" spans="1:9" ht="15.75" x14ac:dyDescent="0.25">
      <c r="A1790" s="192"/>
      <c r="B1790" s="306" t="s">
        <v>1551</v>
      </c>
      <c r="C1790" s="307" t="s">
        <v>3567</v>
      </c>
      <c r="D1790" s="190" t="s">
        <v>59</v>
      </c>
      <c r="E1790" s="210">
        <v>20337.150000000001</v>
      </c>
      <c r="F1790" s="304" t="s">
        <v>3670</v>
      </c>
      <c r="G1790" s="34">
        <v>20337.150000000001</v>
      </c>
      <c r="H1790" s="18">
        <f t="shared" si="28"/>
        <v>0</v>
      </c>
      <c r="I1790" s="636" t="s">
        <v>21</v>
      </c>
    </row>
    <row r="1791" spans="1:9" ht="15.75" x14ac:dyDescent="0.25">
      <c r="A1791" s="192"/>
      <c r="B1791" s="306" t="s">
        <v>1552</v>
      </c>
      <c r="C1791" s="307" t="s">
        <v>3567</v>
      </c>
      <c r="D1791" s="190" t="s">
        <v>3671</v>
      </c>
      <c r="E1791" s="210">
        <v>10639</v>
      </c>
      <c r="F1791" s="35">
        <v>41816</v>
      </c>
      <c r="G1791" s="34">
        <v>10639</v>
      </c>
      <c r="H1791" s="18">
        <f t="shared" si="28"/>
        <v>0</v>
      </c>
      <c r="I1791" s="636" t="s">
        <v>21</v>
      </c>
    </row>
    <row r="1792" spans="1:9" ht="15.75" x14ac:dyDescent="0.25">
      <c r="A1792" s="192"/>
      <c r="B1792" s="306" t="s">
        <v>1554</v>
      </c>
      <c r="C1792" s="307" t="s">
        <v>3567</v>
      </c>
      <c r="D1792" s="190" t="s">
        <v>133</v>
      </c>
      <c r="E1792" s="210">
        <v>79500</v>
      </c>
      <c r="F1792" s="45" t="s">
        <v>3672</v>
      </c>
      <c r="G1792" s="34">
        <v>79500</v>
      </c>
      <c r="H1792" s="18">
        <f t="shared" si="28"/>
        <v>0</v>
      </c>
      <c r="I1792" s="636"/>
    </row>
    <row r="1793" spans="1:9" ht="15.75" x14ac:dyDescent="0.25">
      <c r="A1793" s="192"/>
      <c r="B1793" s="306" t="s">
        <v>1555</v>
      </c>
      <c r="C1793" s="307" t="s">
        <v>3567</v>
      </c>
      <c r="D1793" s="190" t="s">
        <v>51</v>
      </c>
      <c r="E1793" s="210">
        <v>2760</v>
      </c>
      <c r="F1793" s="35">
        <v>41815</v>
      </c>
      <c r="G1793" s="34">
        <v>2760</v>
      </c>
      <c r="H1793" s="18">
        <f t="shared" si="28"/>
        <v>0</v>
      </c>
      <c r="I1793" s="636" t="s">
        <v>217</v>
      </c>
    </row>
    <row r="1794" spans="1:9" ht="15.75" x14ac:dyDescent="0.25">
      <c r="A1794" s="192"/>
      <c r="B1794" s="306" t="s">
        <v>1556</v>
      </c>
      <c r="C1794" s="307" t="s">
        <v>3567</v>
      </c>
      <c r="D1794" s="190" t="s">
        <v>792</v>
      </c>
      <c r="E1794" s="210">
        <v>1017</v>
      </c>
      <c r="F1794" s="35">
        <v>41815</v>
      </c>
      <c r="G1794" s="34">
        <v>1017</v>
      </c>
      <c r="H1794" s="18">
        <f t="shared" si="28"/>
        <v>0</v>
      </c>
      <c r="I1794" s="636" t="s">
        <v>217</v>
      </c>
    </row>
    <row r="1795" spans="1:9" ht="15.75" x14ac:dyDescent="0.25">
      <c r="A1795" s="192"/>
      <c r="B1795" s="306" t="s">
        <v>1557</v>
      </c>
      <c r="C1795" s="307" t="s">
        <v>3567</v>
      </c>
      <c r="D1795" s="190" t="s">
        <v>304</v>
      </c>
      <c r="E1795" s="210">
        <v>18535</v>
      </c>
      <c r="F1795" s="35">
        <v>41816</v>
      </c>
      <c r="G1795" s="34">
        <v>18535</v>
      </c>
      <c r="H1795" s="18">
        <f t="shared" si="28"/>
        <v>0</v>
      </c>
      <c r="I1795" s="636" t="s">
        <v>27</v>
      </c>
    </row>
    <row r="1796" spans="1:9" ht="15.75" x14ac:dyDescent="0.25">
      <c r="A1796" s="192"/>
      <c r="B1796" s="306" t="s">
        <v>1558</v>
      </c>
      <c r="C1796" s="307" t="s">
        <v>3567</v>
      </c>
      <c r="D1796" s="190" t="s">
        <v>524</v>
      </c>
      <c r="E1796" s="210">
        <v>262</v>
      </c>
      <c r="F1796" s="35">
        <v>41815</v>
      </c>
      <c r="G1796" s="34">
        <v>262</v>
      </c>
      <c r="H1796" s="18">
        <f t="shared" si="28"/>
        <v>0</v>
      </c>
      <c r="I1796" s="636"/>
    </row>
    <row r="1797" spans="1:9" ht="15.75" x14ac:dyDescent="0.25">
      <c r="A1797" s="192"/>
      <c r="B1797" s="306" t="s">
        <v>1559</v>
      </c>
      <c r="C1797" s="307" t="s">
        <v>3567</v>
      </c>
      <c r="D1797" s="190" t="s">
        <v>373</v>
      </c>
      <c r="E1797" s="210">
        <v>39597</v>
      </c>
      <c r="F1797" s="35">
        <v>41816</v>
      </c>
      <c r="G1797" s="34">
        <v>39597</v>
      </c>
      <c r="H1797" s="18">
        <f t="shared" si="28"/>
        <v>0</v>
      </c>
      <c r="I1797" s="636" t="s">
        <v>27</v>
      </c>
    </row>
    <row r="1798" spans="1:9" ht="15.75" x14ac:dyDescent="0.25">
      <c r="A1798" s="192"/>
      <c r="B1798" s="306" t="s">
        <v>1560</v>
      </c>
      <c r="C1798" s="307" t="s">
        <v>3567</v>
      </c>
      <c r="D1798" s="190" t="s">
        <v>8</v>
      </c>
      <c r="E1798" s="210">
        <v>309</v>
      </c>
      <c r="F1798" s="35">
        <v>41815</v>
      </c>
      <c r="G1798" s="34">
        <v>309</v>
      </c>
      <c r="H1798" s="18">
        <f t="shared" si="28"/>
        <v>0</v>
      </c>
      <c r="I1798" s="636"/>
    </row>
    <row r="1799" spans="1:9" ht="15.75" x14ac:dyDescent="0.25">
      <c r="A1799" s="192"/>
      <c r="B1799" s="306" t="s">
        <v>1561</v>
      </c>
      <c r="C1799" s="307" t="s">
        <v>3567</v>
      </c>
      <c r="D1799" s="190" t="s">
        <v>163</v>
      </c>
      <c r="E1799" s="210">
        <v>3125</v>
      </c>
      <c r="F1799" s="35">
        <v>41815</v>
      </c>
      <c r="G1799" s="34">
        <v>3125</v>
      </c>
      <c r="H1799" s="18">
        <f t="shared" ref="H1799:H1862" si="29">E1799-G1799</f>
        <v>0</v>
      </c>
      <c r="I1799" s="636"/>
    </row>
    <row r="1800" spans="1:9" ht="15.75" x14ac:dyDescent="0.25">
      <c r="A1800" s="192"/>
      <c r="B1800" s="306" t="s">
        <v>1563</v>
      </c>
      <c r="C1800" s="307" t="s">
        <v>3567</v>
      </c>
      <c r="D1800" s="190" t="s">
        <v>105</v>
      </c>
      <c r="E1800" s="210">
        <v>56</v>
      </c>
      <c r="F1800" s="35">
        <v>41815</v>
      </c>
      <c r="G1800" s="34">
        <v>56</v>
      </c>
      <c r="H1800" s="18">
        <f t="shared" si="29"/>
        <v>0</v>
      </c>
      <c r="I1800" s="636"/>
    </row>
    <row r="1801" spans="1:9" ht="15.75" x14ac:dyDescent="0.25">
      <c r="A1801" s="192"/>
      <c r="B1801" s="306" t="s">
        <v>1564</v>
      </c>
      <c r="C1801" s="307" t="s">
        <v>3567</v>
      </c>
      <c r="D1801" s="190" t="s">
        <v>8</v>
      </c>
      <c r="E1801" s="210">
        <v>1829</v>
      </c>
      <c r="F1801" s="35">
        <v>41815</v>
      </c>
      <c r="G1801" s="34">
        <v>1829</v>
      </c>
      <c r="H1801" s="18">
        <f t="shared" si="29"/>
        <v>0</v>
      </c>
      <c r="I1801" s="636"/>
    </row>
    <row r="1802" spans="1:9" ht="15.75" x14ac:dyDescent="0.25">
      <c r="A1802" s="192"/>
      <c r="B1802" s="306" t="s">
        <v>1565</v>
      </c>
      <c r="C1802" s="307" t="s">
        <v>3567</v>
      </c>
      <c r="D1802" s="190" t="s">
        <v>62</v>
      </c>
      <c r="E1802" s="210">
        <v>5520</v>
      </c>
      <c r="F1802" s="35">
        <v>41815</v>
      </c>
      <c r="G1802" s="34">
        <v>5520</v>
      </c>
      <c r="H1802" s="18">
        <f t="shared" si="29"/>
        <v>0</v>
      </c>
      <c r="I1802" s="636"/>
    </row>
    <row r="1803" spans="1:9" ht="15.75" x14ac:dyDescent="0.25">
      <c r="A1803" s="192"/>
      <c r="B1803" s="306" t="s">
        <v>1566</v>
      </c>
      <c r="C1803" s="307" t="s">
        <v>3567</v>
      </c>
      <c r="D1803" s="190" t="s">
        <v>3476</v>
      </c>
      <c r="E1803" s="210">
        <v>4779</v>
      </c>
      <c r="F1803" s="35">
        <v>41815</v>
      </c>
      <c r="G1803" s="34">
        <v>4779</v>
      </c>
      <c r="H1803" s="18">
        <f t="shared" si="29"/>
        <v>0</v>
      </c>
      <c r="I1803" s="636"/>
    </row>
    <row r="1804" spans="1:9" ht="15.75" x14ac:dyDescent="0.25">
      <c r="A1804" s="192">
        <v>41816</v>
      </c>
      <c r="B1804" s="306" t="s">
        <v>1567</v>
      </c>
      <c r="C1804" s="307" t="s">
        <v>3567</v>
      </c>
      <c r="D1804" s="190" t="s">
        <v>152</v>
      </c>
      <c r="E1804" s="325">
        <v>5116</v>
      </c>
      <c r="F1804" s="35">
        <v>41816</v>
      </c>
      <c r="G1804" s="34">
        <v>5116</v>
      </c>
      <c r="H1804" s="18">
        <f t="shared" si="29"/>
        <v>0</v>
      </c>
      <c r="I1804" s="636"/>
    </row>
    <row r="1805" spans="1:9" ht="15.75" x14ac:dyDescent="0.25">
      <c r="A1805" s="192"/>
      <c r="B1805" s="306" t="s">
        <v>1568</v>
      </c>
      <c r="C1805" s="307" t="s">
        <v>3567</v>
      </c>
      <c r="D1805" s="190" t="s">
        <v>14</v>
      </c>
      <c r="E1805" s="210">
        <v>6750</v>
      </c>
      <c r="F1805" s="35">
        <v>41816</v>
      </c>
      <c r="G1805" s="34">
        <v>6750</v>
      </c>
      <c r="H1805" s="18">
        <f t="shared" si="29"/>
        <v>0</v>
      </c>
      <c r="I1805" s="222" t="s">
        <v>12</v>
      </c>
    </row>
    <row r="1806" spans="1:9" ht="15.75" x14ac:dyDescent="0.25">
      <c r="A1806" s="192"/>
      <c r="B1806" s="306" t="s">
        <v>1569</v>
      </c>
      <c r="C1806" s="307" t="s">
        <v>3567</v>
      </c>
      <c r="D1806" s="190" t="s">
        <v>434</v>
      </c>
      <c r="E1806" s="210">
        <v>5516</v>
      </c>
      <c r="F1806" s="38">
        <v>41829</v>
      </c>
      <c r="G1806" s="40">
        <v>5516</v>
      </c>
      <c r="H1806" s="18">
        <f t="shared" si="29"/>
        <v>0</v>
      </c>
      <c r="I1806" s="636"/>
    </row>
    <row r="1807" spans="1:9" ht="15.75" x14ac:dyDescent="0.25">
      <c r="A1807" s="192"/>
      <c r="B1807" s="306" t="s">
        <v>1570</v>
      </c>
      <c r="C1807" s="307" t="s">
        <v>3567</v>
      </c>
      <c r="D1807" s="190" t="s">
        <v>269</v>
      </c>
      <c r="E1807" s="210">
        <v>3571</v>
      </c>
      <c r="F1807" s="35">
        <v>41816</v>
      </c>
      <c r="G1807" s="34">
        <v>3571</v>
      </c>
      <c r="H1807" s="18">
        <f t="shared" si="29"/>
        <v>0</v>
      </c>
      <c r="I1807" s="222"/>
    </row>
    <row r="1808" spans="1:9" ht="15.75" x14ac:dyDescent="0.25">
      <c r="A1808" s="192"/>
      <c r="B1808" s="306" t="s">
        <v>1571</v>
      </c>
      <c r="C1808" s="307" t="s">
        <v>3567</v>
      </c>
      <c r="D1808" s="190" t="s">
        <v>28</v>
      </c>
      <c r="E1808" s="210">
        <v>9404</v>
      </c>
      <c r="F1808" s="35">
        <v>41816</v>
      </c>
      <c r="G1808" s="34">
        <v>9404</v>
      </c>
      <c r="H1808" s="18">
        <f t="shared" si="29"/>
        <v>0</v>
      </c>
      <c r="I1808" s="222"/>
    </row>
    <row r="1809" spans="1:9" ht="15.75" x14ac:dyDescent="0.25">
      <c r="A1809" s="192"/>
      <c r="B1809" s="306" t="s">
        <v>1573</v>
      </c>
      <c r="C1809" s="307" t="s">
        <v>3567</v>
      </c>
      <c r="D1809" s="190" t="s">
        <v>3600</v>
      </c>
      <c r="E1809" s="210">
        <v>8840</v>
      </c>
      <c r="F1809" s="38" t="s">
        <v>3673</v>
      </c>
      <c r="G1809" s="34">
        <v>8840</v>
      </c>
      <c r="H1809" s="18">
        <f t="shared" si="29"/>
        <v>0</v>
      </c>
      <c r="I1809" s="636" t="s">
        <v>30</v>
      </c>
    </row>
    <row r="1810" spans="1:9" ht="15.75" x14ac:dyDescent="0.25">
      <c r="A1810" s="192"/>
      <c r="B1810" s="306" t="s">
        <v>1574</v>
      </c>
      <c r="C1810" s="307" t="s">
        <v>3567</v>
      </c>
      <c r="D1810" s="190" t="s">
        <v>349</v>
      </c>
      <c r="E1810" s="210">
        <v>2517</v>
      </c>
      <c r="F1810" s="35">
        <v>41816</v>
      </c>
      <c r="G1810" s="34">
        <v>2517</v>
      </c>
      <c r="H1810" s="18">
        <f t="shared" si="29"/>
        <v>0</v>
      </c>
      <c r="I1810" s="636"/>
    </row>
    <row r="1811" spans="1:9" ht="15.75" x14ac:dyDescent="0.25">
      <c r="A1811" s="192"/>
      <c r="B1811" s="306" t="s">
        <v>1575</v>
      </c>
      <c r="C1811" s="307" t="s">
        <v>3567</v>
      </c>
      <c r="D1811" s="190" t="s">
        <v>2830</v>
      </c>
      <c r="E1811" s="210">
        <v>1901</v>
      </c>
      <c r="F1811" s="38">
        <v>41821</v>
      </c>
      <c r="G1811" s="40">
        <v>1901</v>
      </c>
      <c r="H1811" s="18">
        <f t="shared" si="29"/>
        <v>0</v>
      </c>
      <c r="I1811" s="636" t="s">
        <v>3421</v>
      </c>
    </row>
    <row r="1812" spans="1:9" ht="15.75" x14ac:dyDescent="0.25">
      <c r="A1812" s="192"/>
      <c r="B1812" s="306" t="s">
        <v>1576</v>
      </c>
      <c r="C1812" s="307" t="s">
        <v>3567</v>
      </c>
      <c r="D1812" s="190" t="s">
        <v>116</v>
      </c>
      <c r="E1812" s="210">
        <v>1821</v>
      </c>
      <c r="F1812" s="35">
        <v>41816</v>
      </c>
      <c r="G1812" s="34">
        <v>1821</v>
      </c>
      <c r="H1812" s="18">
        <f t="shared" si="29"/>
        <v>0</v>
      </c>
      <c r="I1812" s="636"/>
    </row>
    <row r="1813" spans="1:9" ht="15.75" x14ac:dyDescent="0.25">
      <c r="A1813" s="192"/>
      <c r="B1813" s="306" t="s">
        <v>1577</v>
      </c>
      <c r="C1813" s="307" t="s">
        <v>3567</v>
      </c>
      <c r="D1813" s="190" t="s">
        <v>123</v>
      </c>
      <c r="E1813" s="210">
        <v>8576</v>
      </c>
      <c r="F1813" s="304" t="s">
        <v>3674</v>
      </c>
      <c r="G1813" s="34">
        <v>8576</v>
      </c>
      <c r="H1813" s="18">
        <f t="shared" si="29"/>
        <v>0</v>
      </c>
      <c r="I1813" s="636"/>
    </row>
    <row r="1814" spans="1:9" ht="15.75" x14ac:dyDescent="0.25">
      <c r="A1814" s="192"/>
      <c r="B1814" s="306" t="s">
        <v>1578</v>
      </c>
      <c r="C1814" s="307" t="s">
        <v>3567</v>
      </c>
      <c r="D1814" s="190" t="s">
        <v>8</v>
      </c>
      <c r="E1814" s="210">
        <v>5581</v>
      </c>
      <c r="F1814" s="35">
        <v>41816</v>
      </c>
      <c r="G1814" s="34">
        <v>5581</v>
      </c>
      <c r="H1814" s="18">
        <f t="shared" si="29"/>
        <v>0</v>
      </c>
      <c r="I1814" s="636"/>
    </row>
    <row r="1815" spans="1:9" ht="15.75" x14ac:dyDescent="0.25">
      <c r="A1815" s="192"/>
      <c r="B1815" s="306" t="s">
        <v>1579</v>
      </c>
      <c r="C1815" s="307" t="s">
        <v>3567</v>
      </c>
      <c r="D1815" s="190" t="s">
        <v>304</v>
      </c>
      <c r="E1815" s="210">
        <v>929.5</v>
      </c>
      <c r="F1815" s="53" t="s">
        <v>3701</v>
      </c>
      <c r="G1815" s="34">
        <v>929.5</v>
      </c>
      <c r="H1815" s="18">
        <f t="shared" si="29"/>
        <v>0</v>
      </c>
      <c r="I1815" s="636" t="s">
        <v>3421</v>
      </c>
    </row>
    <row r="1816" spans="1:9" ht="15.75" x14ac:dyDescent="0.25">
      <c r="A1816" s="192"/>
      <c r="B1816" s="306" t="s">
        <v>1580</v>
      </c>
      <c r="C1816" s="307" t="s">
        <v>3567</v>
      </c>
      <c r="D1816" s="190" t="s">
        <v>3600</v>
      </c>
      <c r="E1816" s="210">
        <v>811</v>
      </c>
      <c r="F1816" s="304" t="s">
        <v>3673</v>
      </c>
      <c r="G1816" s="34">
        <v>811</v>
      </c>
      <c r="H1816" s="18">
        <f t="shared" si="29"/>
        <v>0</v>
      </c>
      <c r="I1816" s="636" t="s">
        <v>30</v>
      </c>
    </row>
    <row r="1817" spans="1:9" ht="15.75" x14ac:dyDescent="0.25">
      <c r="A1817" s="192"/>
      <c r="B1817" s="306" t="s">
        <v>1581</v>
      </c>
      <c r="C1817" s="307" t="s">
        <v>3567</v>
      </c>
      <c r="D1817" s="190" t="s">
        <v>57</v>
      </c>
      <c r="E1817" s="210">
        <v>960</v>
      </c>
      <c r="F1817" s="35">
        <v>41816</v>
      </c>
      <c r="G1817" s="34">
        <v>960</v>
      </c>
      <c r="H1817" s="18">
        <f t="shared" si="29"/>
        <v>0</v>
      </c>
      <c r="I1817" s="636" t="s">
        <v>30</v>
      </c>
    </row>
    <row r="1818" spans="1:9" ht="15.75" x14ac:dyDescent="0.25">
      <c r="A1818" s="192"/>
      <c r="B1818" s="306" t="s">
        <v>1582</v>
      </c>
      <c r="C1818" s="307" t="s">
        <v>3567</v>
      </c>
      <c r="D1818" s="190" t="s">
        <v>11</v>
      </c>
      <c r="E1818" s="210">
        <v>73178</v>
      </c>
      <c r="F1818" s="38">
        <v>41829</v>
      </c>
      <c r="G1818" s="40">
        <v>73178</v>
      </c>
      <c r="H1818" s="18">
        <f t="shared" si="29"/>
        <v>0</v>
      </c>
      <c r="I1818" s="636" t="s">
        <v>65</v>
      </c>
    </row>
    <row r="1819" spans="1:9" ht="15.75" x14ac:dyDescent="0.25">
      <c r="A1819" s="192"/>
      <c r="B1819" s="306" t="s">
        <v>1583</v>
      </c>
      <c r="C1819" s="307" t="s">
        <v>3567</v>
      </c>
      <c r="D1819" s="190" t="s">
        <v>34</v>
      </c>
      <c r="E1819" s="210">
        <v>2753</v>
      </c>
      <c r="F1819" s="35">
        <v>41816</v>
      </c>
      <c r="G1819" s="34">
        <v>2753</v>
      </c>
      <c r="H1819" s="18">
        <f t="shared" si="29"/>
        <v>0</v>
      </c>
      <c r="I1819" s="636" t="s">
        <v>30</v>
      </c>
    </row>
    <row r="1820" spans="1:9" ht="15.75" x14ac:dyDescent="0.25">
      <c r="A1820" s="192"/>
      <c r="B1820" s="306" t="s">
        <v>1584</v>
      </c>
      <c r="C1820" s="307" t="s">
        <v>3567</v>
      </c>
      <c r="D1820" s="190" t="s">
        <v>11</v>
      </c>
      <c r="E1820" s="210">
        <v>3060</v>
      </c>
      <c r="F1820" s="38">
        <v>41829</v>
      </c>
      <c r="G1820" s="40">
        <v>3060</v>
      </c>
      <c r="H1820" s="18">
        <f t="shared" si="29"/>
        <v>0</v>
      </c>
      <c r="I1820" s="636" t="s">
        <v>65</v>
      </c>
    </row>
    <row r="1821" spans="1:9" ht="15.75" x14ac:dyDescent="0.25">
      <c r="A1821" s="192"/>
      <c r="B1821" s="306" t="s">
        <v>1586</v>
      </c>
      <c r="C1821" s="307" t="s">
        <v>3567</v>
      </c>
      <c r="D1821" s="190" t="s">
        <v>215</v>
      </c>
      <c r="E1821" s="210">
        <v>6025</v>
      </c>
      <c r="F1821" s="35">
        <v>41816</v>
      </c>
      <c r="G1821" s="34">
        <v>6025</v>
      </c>
      <c r="H1821" s="18">
        <f t="shared" si="29"/>
        <v>0</v>
      </c>
      <c r="I1821" s="636"/>
    </row>
    <row r="1822" spans="1:9" ht="15.75" x14ac:dyDescent="0.25">
      <c r="A1822" s="192"/>
      <c r="B1822" s="306" t="s">
        <v>1587</v>
      </c>
      <c r="C1822" s="307" t="s">
        <v>3567</v>
      </c>
      <c r="D1822" s="190" t="s">
        <v>2409</v>
      </c>
      <c r="E1822" s="210">
        <v>2516</v>
      </c>
      <c r="F1822" s="35">
        <v>41816</v>
      </c>
      <c r="G1822" s="34">
        <v>2516</v>
      </c>
      <c r="H1822" s="18">
        <f t="shared" si="29"/>
        <v>0</v>
      </c>
      <c r="I1822" s="636" t="s">
        <v>30</v>
      </c>
    </row>
    <row r="1823" spans="1:9" ht="15.75" x14ac:dyDescent="0.25">
      <c r="A1823" s="192"/>
      <c r="B1823" s="306" t="s">
        <v>1589</v>
      </c>
      <c r="C1823" s="307" t="s">
        <v>3567</v>
      </c>
      <c r="D1823" s="190" t="s">
        <v>58</v>
      </c>
      <c r="E1823" s="210">
        <v>840</v>
      </c>
      <c r="F1823" s="35">
        <v>41816</v>
      </c>
      <c r="G1823" s="34">
        <v>840</v>
      </c>
      <c r="H1823" s="18">
        <f t="shared" si="29"/>
        <v>0</v>
      </c>
      <c r="I1823" s="636" t="s">
        <v>30</v>
      </c>
    </row>
    <row r="1824" spans="1:9" ht="15.75" x14ac:dyDescent="0.25">
      <c r="A1824" s="192"/>
      <c r="B1824" s="306" t="s">
        <v>1591</v>
      </c>
      <c r="C1824" s="307" t="s">
        <v>3567</v>
      </c>
      <c r="D1824" s="190" t="s">
        <v>29</v>
      </c>
      <c r="E1824" s="210">
        <v>5121</v>
      </c>
      <c r="F1824" s="35">
        <v>41816</v>
      </c>
      <c r="G1824" s="34">
        <v>5121</v>
      </c>
      <c r="H1824" s="18">
        <f t="shared" si="29"/>
        <v>0</v>
      </c>
      <c r="I1824" s="636" t="s">
        <v>30</v>
      </c>
    </row>
    <row r="1825" spans="1:9" ht="15.75" x14ac:dyDescent="0.25">
      <c r="A1825" s="192"/>
      <c r="B1825" s="306" t="s">
        <v>1592</v>
      </c>
      <c r="C1825" s="307" t="s">
        <v>3567</v>
      </c>
      <c r="D1825" s="190" t="s">
        <v>62</v>
      </c>
      <c r="E1825" s="210">
        <v>16397.5</v>
      </c>
      <c r="F1825" s="38">
        <v>41822</v>
      </c>
      <c r="G1825" s="40">
        <v>16397.5</v>
      </c>
      <c r="H1825" s="18">
        <f t="shared" si="29"/>
        <v>0</v>
      </c>
      <c r="I1825" s="636" t="s">
        <v>65</v>
      </c>
    </row>
    <row r="1826" spans="1:9" ht="15.75" x14ac:dyDescent="0.25">
      <c r="A1826" s="192"/>
      <c r="B1826" s="306" t="s">
        <v>1593</v>
      </c>
      <c r="C1826" s="307" t="s">
        <v>3567</v>
      </c>
      <c r="D1826" s="190" t="s">
        <v>180</v>
      </c>
      <c r="E1826" s="210">
        <v>9126.5</v>
      </c>
      <c r="F1826" s="35">
        <v>41816</v>
      </c>
      <c r="G1826" s="34">
        <v>9126.5</v>
      </c>
      <c r="H1826" s="18">
        <f t="shared" si="29"/>
        <v>0</v>
      </c>
      <c r="I1826" s="636" t="s">
        <v>65</v>
      </c>
    </row>
    <row r="1827" spans="1:9" ht="15.75" x14ac:dyDescent="0.25">
      <c r="A1827" s="192"/>
      <c r="B1827" s="306" t="s">
        <v>1594</v>
      </c>
      <c r="C1827" s="307" t="s">
        <v>3567</v>
      </c>
      <c r="D1827" s="190" t="s">
        <v>318</v>
      </c>
      <c r="E1827" s="210">
        <v>5788</v>
      </c>
      <c r="F1827" s="35">
        <v>41816</v>
      </c>
      <c r="G1827" s="34">
        <v>5788</v>
      </c>
      <c r="H1827" s="18">
        <f t="shared" si="29"/>
        <v>0</v>
      </c>
      <c r="I1827" s="636"/>
    </row>
    <row r="1828" spans="1:9" ht="15.75" x14ac:dyDescent="0.25">
      <c r="A1828" s="192"/>
      <c r="B1828" s="306" t="s">
        <v>1595</v>
      </c>
      <c r="C1828" s="307" t="s">
        <v>3567</v>
      </c>
      <c r="D1828" s="190" t="s">
        <v>22</v>
      </c>
      <c r="E1828" s="210">
        <v>1809.5</v>
      </c>
      <c r="F1828" s="35">
        <v>41816</v>
      </c>
      <c r="G1828" s="34">
        <v>1809.5</v>
      </c>
      <c r="H1828" s="18">
        <f t="shared" si="29"/>
        <v>0</v>
      </c>
      <c r="I1828" s="636"/>
    </row>
    <row r="1829" spans="1:9" ht="15.75" x14ac:dyDescent="0.25">
      <c r="A1829" s="192"/>
      <c r="B1829" s="306" t="s">
        <v>1596</v>
      </c>
      <c r="C1829" s="307" t="s">
        <v>3567</v>
      </c>
      <c r="D1829" s="190" t="s">
        <v>124</v>
      </c>
      <c r="E1829" s="210">
        <v>10016</v>
      </c>
      <c r="F1829" s="35">
        <v>41816</v>
      </c>
      <c r="G1829" s="34">
        <v>10016</v>
      </c>
      <c r="H1829" s="18">
        <f t="shared" si="29"/>
        <v>0</v>
      </c>
      <c r="I1829" s="636" t="s">
        <v>30</v>
      </c>
    </row>
    <row r="1830" spans="1:9" ht="15.75" x14ac:dyDescent="0.25">
      <c r="A1830" s="192"/>
      <c r="B1830" s="306" t="s">
        <v>1597</v>
      </c>
      <c r="C1830" s="307" t="s">
        <v>3567</v>
      </c>
      <c r="D1830" s="190" t="s">
        <v>188</v>
      </c>
      <c r="E1830" s="210">
        <v>7287</v>
      </c>
      <c r="F1830" s="35">
        <v>41820</v>
      </c>
      <c r="G1830" s="34">
        <v>7287</v>
      </c>
      <c r="H1830" s="18">
        <f t="shared" si="29"/>
        <v>0</v>
      </c>
      <c r="I1830" s="636" t="s">
        <v>21</v>
      </c>
    </row>
    <row r="1831" spans="1:9" ht="15.75" x14ac:dyDescent="0.25">
      <c r="A1831" s="192"/>
      <c r="B1831" s="306" t="s">
        <v>1598</v>
      </c>
      <c r="C1831" s="307" t="s">
        <v>3567</v>
      </c>
      <c r="D1831" s="190" t="s">
        <v>130</v>
      </c>
      <c r="E1831" s="210">
        <v>2220</v>
      </c>
      <c r="F1831" s="35">
        <v>41817</v>
      </c>
      <c r="G1831" s="34">
        <v>2220</v>
      </c>
      <c r="H1831" s="18">
        <f t="shared" si="29"/>
        <v>0</v>
      </c>
      <c r="I1831" s="636" t="s">
        <v>21</v>
      </c>
    </row>
    <row r="1832" spans="1:9" ht="15.75" x14ac:dyDescent="0.25">
      <c r="A1832" s="192"/>
      <c r="B1832" s="306" t="s">
        <v>1599</v>
      </c>
      <c r="C1832" s="307" t="s">
        <v>3567</v>
      </c>
      <c r="D1832" s="190" t="s">
        <v>3115</v>
      </c>
      <c r="E1832" s="210">
        <v>456</v>
      </c>
      <c r="F1832" s="35">
        <v>41816</v>
      </c>
      <c r="G1832" s="34">
        <v>456</v>
      </c>
      <c r="H1832" s="18">
        <f t="shared" si="29"/>
        <v>0</v>
      </c>
      <c r="I1832" s="636" t="s">
        <v>65</v>
      </c>
    </row>
    <row r="1833" spans="1:9" ht="15.75" x14ac:dyDescent="0.25">
      <c r="A1833" s="192"/>
      <c r="B1833" s="306" t="s">
        <v>1601</v>
      </c>
      <c r="C1833" s="307" t="s">
        <v>3567</v>
      </c>
      <c r="D1833" s="190" t="s">
        <v>8</v>
      </c>
      <c r="E1833" s="210">
        <v>442</v>
      </c>
      <c r="F1833" s="35">
        <v>41816</v>
      </c>
      <c r="G1833" s="34">
        <v>442</v>
      </c>
      <c r="H1833" s="18">
        <f t="shared" si="29"/>
        <v>0</v>
      </c>
      <c r="I1833" s="636"/>
    </row>
    <row r="1834" spans="1:9" ht="15.75" x14ac:dyDescent="0.25">
      <c r="A1834" s="192"/>
      <c r="B1834" s="306" t="s">
        <v>1602</v>
      </c>
      <c r="C1834" s="307" t="s">
        <v>3567</v>
      </c>
      <c r="D1834" s="190" t="s">
        <v>330</v>
      </c>
      <c r="E1834" s="210">
        <v>5184</v>
      </c>
      <c r="F1834" s="35">
        <v>41816</v>
      </c>
      <c r="G1834" s="34">
        <v>5184</v>
      </c>
      <c r="H1834" s="18">
        <f t="shared" si="29"/>
        <v>0</v>
      </c>
      <c r="I1834" s="636" t="s">
        <v>21</v>
      </c>
    </row>
    <row r="1835" spans="1:9" ht="15.75" x14ac:dyDescent="0.25">
      <c r="A1835" s="192"/>
      <c r="B1835" s="306" t="s">
        <v>1603</v>
      </c>
      <c r="C1835" s="307" t="s">
        <v>3567</v>
      </c>
      <c r="D1835" s="190" t="s">
        <v>373</v>
      </c>
      <c r="E1835" s="210">
        <v>925</v>
      </c>
      <c r="F1835" s="35">
        <v>41816</v>
      </c>
      <c r="G1835" s="34">
        <v>925</v>
      </c>
      <c r="H1835" s="18">
        <f t="shared" si="29"/>
        <v>0</v>
      </c>
      <c r="I1835" s="636" t="s">
        <v>30</v>
      </c>
    </row>
    <row r="1836" spans="1:9" ht="15.75" x14ac:dyDescent="0.25">
      <c r="A1836" s="192"/>
      <c r="B1836" s="306" t="s">
        <v>1604</v>
      </c>
      <c r="C1836" s="307" t="s">
        <v>3567</v>
      </c>
      <c r="D1836" s="190" t="s">
        <v>54</v>
      </c>
      <c r="E1836" s="210">
        <v>7354</v>
      </c>
      <c r="F1836" s="35">
        <v>41816</v>
      </c>
      <c r="G1836" s="34">
        <v>7354</v>
      </c>
      <c r="H1836" s="18">
        <f t="shared" si="29"/>
        <v>0</v>
      </c>
      <c r="I1836" s="636" t="s">
        <v>30</v>
      </c>
    </row>
    <row r="1837" spans="1:9" ht="15.75" x14ac:dyDescent="0.25">
      <c r="A1837" s="192"/>
      <c r="B1837" s="306" t="s">
        <v>1605</v>
      </c>
      <c r="C1837" s="307" t="s">
        <v>3567</v>
      </c>
      <c r="D1837" s="190" t="s">
        <v>21</v>
      </c>
      <c r="E1837" s="210">
        <v>240</v>
      </c>
      <c r="F1837" s="35">
        <v>41816</v>
      </c>
      <c r="G1837" s="34">
        <v>240</v>
      </c>
      <c r="H1837" s="18">
        <f t="shared" si="29"/>
        <v>0</v>
      </c>
      <c r="I1837" s="636"/>
    </row>
    <row r="1838" spans="1:9" ht="15.75" x14ac:dyDescent="0.25">
      <c r="A1838" s="192"/>
      <c r="B1838" s="306" t="s">
        <v>1606</v>
      </c>
      <c r="C1838" s="307" t="s">
        <v>3567</v>
      </c>
      <c r="D1838" s="196" t="s">
        <v>3108</v>
      </c>
      <c r="E1838" s="215">
        <v>0</v>
      </c>
      <c r="F1838" s="35"/>
      <c r="G1838" s="34"/>
      <c r="H1838" s="18">
        <f t="shared" si="29"/>
        <v>0</v>
      </c>
      <c r="I1838" s="636" t="s">
        <v>324</v>
      </c>
    </row>
    <row r="1839" spans="1:9" ht="15.75" x14ac:dyDescent="0.25">
      <c r="A1839" s="246"/>
      <c r="B1839" s="306" t="s">
        <v>1608</v>
      </c>
      <c r="C1839" s="307" t="s">
        <v>3567</v>
      </c>
      <c r="D1839" s="190" t="s">
        <v>130</v>
      </c>
      <c r="E1839" s="210">
        <v>5406</v>
      </c>
      <c r="F1839" s="35">
        <v>41820</v>
      </c>
      <c r="G1839" s="34">
        <v>5406</v>
      </c>
      <c r="H1839" s="18">
        <f t="shared" si="29"/>
        <v>0</v>
      </c>
      <c r="I1839" s="636" t="s">
        <v>21</v>
      </c>
    </row>
    <row r="1840" spans="1:9" ht="15.75" x14ac:dyDescent="0.25">
      <c r="A1840" s="192"/>
      <c r="B1840" s="306" t="s">
        <v>1610</v>
      </c>
      <c r="C1840" s="307" t="s">
        <v>3567</v>
      </c>
      <c r="D1840" s="190" t="s">
        <v>215</v>
      </c>
      <c r="E1840" s="210">
        <v>476</v>
      </c>
      <c r="F1840" s="35">
        <v>41816</v>
      </c>
      <c r="G1840" s="34">
        <v>476</v>
      </c>
      <c r="H1840" s="18">
        <f t="shared" si="29"/>
        <v>0</v>
      </c>
      <c r="I1840" s="636"/>
    </row>
    <row r="1841" spans="1:9" ht="15.75" x14ac:dyDescent="0.25">
      <c r="A1841" s="192"/>
      <c r="B1841" s="306" t="s">
        <v>1611</v>
      </c>
      <c r="C1841" s="307" t="s">
        <v>3567</v>
      </c>
      <c r="D1841" s="190" t="s">
        <v>111</v>
      </c>
      <c r="E1841" s="210">
        <v>4314.5</v>
      </c>
      <c r="F1841" s="35">
        <v>41816</v>
      </c>
      <c r="G1841" s="34">
        <v>4314.5</v>
      </c>
      <c r="H1841" s="18">
        <f t="shared" si="29"/>
        <v>0</v>
      </c>
      <c r="I1841" s="636" t="s">
        <v>12</v>
      </c>
    </row>
    <row r="1842" spans="1:9" ht="15.75" x14ac:dyDescent="0.25">
      <c r="A1842" s="192"/>
      <c r="B1842" s="306" t="s">
        <v>1612</v>
      </c>
      <c r="C1842" s="307" t="s">
        <v>3567</v>
      </c>
      <c r="D1842" s="190" t="s">
        <v>245</v>
      </c>
      <c r="E1842" s="210">
        <v>30386</v>
      </c>
      <c r="F1842" s="35">
        <v>41817</v>
      </c>
      <c r="G1842" s="34">
        <v>30386</v>
      </c>
      <c r="H1842" s="18">
        <f t="shared" si="29"/>
        <v>0</v>
      </c>
      <c r="I1842" s="636" t="s">
        <v>27</v>
      </c>
    </row>
    <row r="1843" spans="1:9" ht="15.75" x14ac:dyDescent="0.25">
      <c r="A1843" s="192"/>
      <c r="B1843" s="306" t="s">
        <v>1613</v>
      </c>
      <c r="C1843" s="307" t="s">
        <v>3567</v>
      </c>
      <c r="D1843" s="190" t="s">
        <v>260</v>
      </c>
      <c r="E1843" s="210">
        <v>1860</v>
      </c>
      <c r="F1843" s="35">
        <v>41816</v>
      </c>
      <c r="G1843" s="34">
        <v>1860</v>
      </c>
      <c r="H1843" s="18">
        <f t="shared" si="29"/>
        <v>0</v>
      </c>
      <c r="I1843" s="636" t="s">
        <v>3128</v>
      </c>
    </row>
    <row r="1844" spans="1:9" ht="15.75" x14ac:dyDescent="0.25">
      <c r="A1844" s="192"/>
      <c r="B1844" s="306" t="s">
        <v>1614</v>
      </c>
      <c r="C1844" s="307" t="s">
        <v>3567</v>
      </c>
      <c r="D1844" s="190" t="s">
        <v>39</v>
      </c>
      <c r="E1844" s="210">
        <v>7186</v>
      </c>
      <c r="F1844" s="304" t="s">
        <v>3782</v>
      </c>
      <c r="G1844" s="40">
        <v>7186</v>
      </c>
      <c r="H1844" s="18">
        <f t="shared" si="29"/>
        <v>0</v>
      </c>
      <c r="I1844" s="636" t="s">
        <v>12</v>
      </c>
    </row>
    <row r="1845" spans="1:9" ht="15.75" x14ac:dyDescent="0.25">
      <c r="A1845" s="192"/>
      <c r="B1845" s="306" t="s">
        <v>1615</v>
      </c>
      <c r="C1845" s="307" t="s">
        <v>3567</v>
      </c>
      <c r="D1845" s="190" t="s">
        <v>66</v>
      </c>
      <c r="E1845" s="210">
        <v>1725</v>
      </c>
      <c r="F1845" s="35">
        <v>41816</v>
      </c>
      <c r="G1845" s="34">
        <v>1725</v>
      </c>
      <c r="H1845" s="18">
        <f t="shared" si="29"/>
        <v>0</v>
      </c>
      <c r="I1845" s="636" t="s">
        <v>12</v>
      </c>
    </row>
    <row r="1846" spans="1:9" ht="15.75" x14ac:dyDescent="0.25">
      <c r="A1846" s="192"/>
      <c r="B1846" s="306" t="s">
        <v>1617</v>
      </c>
      <c r="C1846" s="307" t="s">
        <v>3567</v>
      </c>
      <c r="D1846" s="190" t="s">
        <v>248</v>
      </c>
      <c r="E1846" s="210">
        <v>429</v>
      </c>
      <c r="F1846" s="35">
        <v>41816</v>
      </c>
      <c r="G1846" s="34">
        <v>429</v>
      </c>
      <c r="H1846" s="18">
        <f t="shared" si="29"/>
        <v>0</v>
      </c>
      <c r="I1846" s="636" t="s">
        <v>12</v>
      </c>
    </row>
    <row r="1847" spans="1:9" ht="15.75" x14ac:dyDescent="0.25">
      <c r="A1847" s="192"/>
      <c r="B1847" s="306" t="s">
        <v>1619</v>
      </c>
      <c r="C1847" s="307" t="s">
        <v>3567</v>
      </c>
      <c r="D1847" s="190" t="s">
        <v>106</v>
      </c>
      <c r="E1847" s="210">
        <v>20028</v>
      </c>
      <c r="F1847" s="38">
        <v>41822</v>
      </c>
      <c r="G1847" s="40">
        <v>20028</v>
      </c>
      <c r="H1847" s="18">
        <f t="shared" si="29"/>
        <v>0</v>
      </c>
      <c r="I1847" s="636" t="s">
        <v>12</v>
      </c>
    </row>
    <row r="1848" spans="1:9" x14ac:dyDescent="0.25">
      <c r="A1848" s="192"/>
      <c r="B1848" s="188" t="s">
        <v>1620</v>
      </c>
      <c r="C1848" s="227" t="s">
        <v>3675</v>
      </c>
      <c r="D1848" s="190" t="s">
        <v>8</v>
      </c>
      <c r="E1848" s="210">
        <v>1738.5</v>
      </c>
      <c r="F1848" s="35">
        <v>41816</v>
      </c>
      <c r="G1848" s="34">
        <v>1738.5</v>
      </c>
      <c r="H1848" s="18">
        <f t="shared" si="29"/>
        <v>0</v>
      </c>
      <c r="I1848" s="636"/>
    </row>
    <row r="1849" spans="1:9" x14ac:dyDescent="0.25">
      <c r="A1849" s="192"/>
      <c r="B1849" s="188" t="s">
        <v>1623</v>
      </c>
      <c r="C1849" s="227" t="s">
        <v>3675</v>
      </c>
      <c r="D1849" s="190" t="s">
        <v>3676</v>
      </c>
      <c r="E1849" s="210">
        <v>5535</v>
      </c>
      <c r="F1849" s="35">
        <v>41816</v>
      </c>
      <c r="G1849" s="34">
        <v>5535</v>
      </c>
      <c r="H1849" s="18">
        <f t="shared" si="29"/>
        <v>0</v>
      </c>
      <c r="I1849" s="636"/>
    </row>
    <row r="1850" spans="1:9" x14ac:dyDescent="0.25">
      <c r="A1850" s="192"/>
      <c r="B1850" s="188" t="s">
        <v>1624</v>
      </c>
      <c r="C1850" s="227" t="s">
        <v>3675</v>
      </c>
      <c r="D1850" s="190" t="s">
        <v>8</v>
      </c>
      <c r="E1850" s="210">
        <v>380</v>
      </c>
      <c r="F1850" s="35">
        <v>41816</v>
      </c>
      <c r="G1850" s="34">
        <v>380</v>
      </c>
      <c r="H1850" s="18">
        <f t="shared" si="29"/>
        <v>0</v>
      </c>
      <c r="I1850" s="636"/>
    </row>
    <row r="1851" spans="1:9" x14ac:dyDescent="0.25">
      <c r="A1851" s="192"/>
      <c r="B1851" s="188" t="s">
        <v>1625</v>
      </c>
      <c r="C1851" s="227" t="s">
        <v>3675</v>
      </c>
      <c r="D1851" s="190" t="s">
        <v>149</v>
      </c>
      <c r="E1851" s="210">
        <v>24409.5</v>
      </c>
      <c r="F1851" s="338" t="s">
        <v>3702</v>
      </c>
      <c r="G1851" s="34">
        <v>24409.5</v>
      </c>
      <c r="H1851" s="18">
        <f t="shared" si="29"/>
        <v>0</v>
      </c>
      <c r="I1851" s="636" t="s">
        <v>27</v>
      </c>
    </row>
    <row r="1852" spans="1:9" x14ac:dyDescent="0.25">
      <c r="A1852" s="192"/>
      <c r="B1852" s="188" t="s">
        <v>1626</v>
      </c>
      <c r="C1852" s="227" t="s">
        <v>3675</v>
      </c>
      <c r="D1852" s="190" t="s">
        <v>8</v>
      </c>
      <c r="E1852" s="210">
        <v>925.5</v>
      </c>
      <c r="F1852" s="35">
        <v>41816</v>
      </c>
      <c r="G1852" s="34">
        <v>925.5</v>
      </c>
      <c r="H1852" s="18">
        <f t="shared" si="29"/>
        <v>0</v>
      </c>
      <c r="I1852" s="636"/>
    </row>
    <row r="1853" spans="1:9" x14ac:dyDescent="0.25">
      <c r="A1853" s="192"/>
      <c r="B1853" s="188" t="s">
        <v>1628</v>
      </c>
      <c r="C1853" s="227" t="s">
        <v>3675</v>
      </c>
      <c r="D1853" s="190" t="s">
        <v>28</v>
      </c>
      <c r="E1853" s="210">
        <v>1193</v>
      </c>
      <c r="F1853" s="35">
        <v>41816</v>
      </c>
      <c r="G1853" s="34">
        <v>1193</v>
      </c>
      <c r="H1853" s="18">
        <f t="shared" si="29"/>
        <v>0</v>
      </c>
      <c r="I1853" s="636" t="s">
        <v>21</v>
      </c>
    </row>
    <row r="1854" spans="1:9" x14ac:dyDescent="0.25">
      <c r="A1854" s="192"/>
      <c r="B1854" s="188" t="s">
        <v>1630</v>
      </c>
      <c r="C1854" s="227" t="s">
        <v>3675</v>
      </c>
      <c r="D1854" s="190" t="s">
        <v>27</v>
      </c>
      <c r="E1854" s="210">
        <v>26381</v>
      </c>
      <c r="F1854" s="35">
        <v>41818</v>
      </c>
      <c r="G1854" s="34">
        <v>26381</v>
      </c>
      <c r="H1854" s="18">
        <f t="shared" si="29"/>
        <v>0</v>
      </c>
      <c r="I1854" s="636" t="s">
        <v>27</v>
      </c>
    </row>
    <row r="1855" spans="1:9" x14ac:dyDescent="0.25">
      <c r="A1855" s="192"/>
      <c r="B1855" s="188" t="s">
        <v>1631</v>
      </c>
      <c r="C1855" s="227" t="s">
        <v>3675</v>
      </c>
      <c r="D1855" s="190" t="s">
        <v>3405</v>
      </c>
      <c r="E1855" s="210">
        <v>465.5</v>
      </c>
      <c r="F1855" s="35">
        <v>41816</v>
      </c>
      <c r="G1855" s="34">
        <v>465.5</v>
      </c>
      <c r="H1855" s="18">
        <f t="shared" si="29"/>
        <v>0</v>
      </c>
      <c r="I1855" s="636" t="s">
        <v>12</v>
      </c>
    </row>
    <row r="1856" spans="1:9" x14ac:dyDescent="0.25">
      <c r="A1856" s="192"/>
      <c r="B1856" s="188" t="s">
        <v>1632</v>
      </c>
      <c r="C1856" s="227" t="s">
        <v>3675</v>
      </c>
      <c r="D1856" s="190" t="s">
        <v>3677</v>
      </c>
      <c r="E1856" s="210">
        <v>5411</v>
      </c>
      <c r="F1856" s="35">
        <v>41817</v>
      </c>
      <c r="G1856" s="34">
        <v>5411</v>
      </c>
      <c r="H1856" s="18">
        <f t="shared" si="29"/>
        <v>0</v>
      </c>
      <c r="I1856" s="636" t="s">
        <v>27</v>
      </c>
    </row>
    <row r="1857" spans="1:9" x14ac:dyDescent="0.25">
      <c r="A1857" s="192"/>
      <c r="B1857" s="188" t="s">
        <v>1633</v>
      </c>
      <c r="C1857" s="227" t="s">
        <v>3675</v>
      </c>
      <c r="D1857" s="190" t="s">
        <v>51</v>
      </c>
      <c r="E1857" s="210">
        <v>1079</v>
      </c>
      <c r="F1857" s="35">
        <v>41816</v>
      </c>
      <c r="G1857" s="34">
        <v>1079</v>
      </c>
      <c r="H1857" s="18">
        <f t="shared" si="29"/>
        <v>0</v>
      </c>
      <c r="I1857" s="636"/>
    </row>
    <row r="1858" spans="1:9" x14ac:dyDescent="0.25">
      <c r="A1858" s="192"/>
      <c r="B1858" s="188" t="s">
        <v>1635</v>
      </c>
      <c r="C1858" s="227" t="s">
        <v>3675</v>
      </c>
      <c r="D1858" s="190" t="s">
        <v>339</v>
      </c>
      <c r="E1858" s="210">
        <v>1285</v>
      </c>
      <c r="F1858" s="35">
        <v>41816</v>
      </c>
      <c r="G1858" s="34">
        <v>1285</v>
      </c>
      <c r="H1858" s="18">
        <f t="shared" si="29"/>
        <v>0</v>
      </c>
      <c r="I1858" s="636"/>
    </row>
    <row r="1859" spans="1:9" x14ac:dyDescent="0.25">
      <c r="A1859" s="192"/>
      <c r="B1859" s="188" t="s">
        <v>1637</v>
      </c>
      <c r="C1859" s="227" t="s">
        <v>3675</v>
      </c>
      <c r="D1859" s="190" t="s">
        <v>152</v>
      </c>
      <c r="E1859" s="210">
        <v>5975</v>
      </c>
      <c r="F1859" s="35">
        <v>41817</v>
      </c>
      <c r="G1859" s="34">
        <v>5975</v>
      </c>
      <c r="H1859" s="18">
        <f t="shared" si="29"/>
        <v>0</v>
      </c>
      <c r="I1859" s="636" t="s">
        <v>27</v>
      </c>
    </row>
    <row r="1860" spans="1:9" x14ac:dyDescent="0.25">
      <c r="A1860" s="192"/>
      <c r="B1860" s="188" t="s">
        <v>1638</v>
      </c>
      <c r="C1860" s="227" t="s">
        <v>3675</v>
      </c>
      <c r="D1860" s="190" t="s">
        <v>1607</v>
      </c>
      <c r="E1860" s="210">
        <v>5168.5</v>
      </c>
      <c r="F1860" s="35">
        <v>41816</v>
      </c>
      <c r="G1860" s="34">
        <v>5168.5</v>
      </c>
      <c r="H1860" s="18">
        <f t="shared" si="29"/>
        <v>0</v>
      </c>
      <c r="I1860" s="636"/>
    </row>
    <row r="1861" spans="1:9" x14ac:dyDescent="0.25">
      <c r="A1861" s="192"/>
      <c r="B1861" s="188" t="s">
        <v>1639</v>
      </c>
      <c r="C1861" s="227" t="s">
        <v>3675</v>
      </c>
      <c r="D1861" s="190" t="s">
        <v>12</v>
      </c>
      <c r="E1861" s="210">
        <v>19800</v>
      </c>
      <c r="F1861" s="35">
        <v>41816</v>
      </c>
      <c r="G1861" s="34">
        <v>19800</v>
      </c>
      <c r="H1861" s="18">
        <f t="shared" si="29"/>
        <v>0</v>
      </c>
      <c r="I1861" s="636"/>
    </row>
    <row r="1862" spans="1:9" x14ac:dyDescent="0.25">
      <c r="A1862" s="192"/>
      <c r="B1862" s="188" t="s">
        <v>1640</v>
      </c>
      <c r="C1862" s="227" t="s">
        <v>3675</v>
      </c>
      <c r="D1862" s="190" t="s">
        <v>88</v>
      </c>
      <c r="E1862" s="210">
        <v>5717.5</v>
      </c>
      <c r="F1862" s="35">
        <v>41817</v>
      </c>
      <c r="G1862" s="34">
        <v>5717.5</v>
      </c>
      <c r="H1862" s="18">
        <f t="shared" si="29"/>
        <v>0</v>
      </c>
      <c r="I1862" s="636" t="s">
        <v>27</v>
      </c>
    </row>
    <row r="1863" spans="1:9" x14ac:dyDescent="0.25">
      <c r="A1863" s="192"/>
      <c r="B1863" s="188" t="s">
        <v>1641</v>
      </c>
      <c r="C1863" s="227" t="s">
        <v>3675</v>
      </c>
      <c r="D1863" s="190" t="s">
        <v>3678</v>
      </c>
      <c r="E1863" s="210">
        <v>13597</v>
      </c>
      <c r="F1863" s="35">
        <v>41817</v>
      </c>
      <c r="G1863" s="34">
        <v>13597</v>
      </c>
      <c r="H1863" s="18">
        <f t="shared" ref="H1863:H1926" si="30">E1863-G1863</f>
        <v>0</v>
      </c>
      <c r="I1863" s="636" t="s">
        <v>27</v>
      </c>
    </row>
    <row r="1864" spans="1:9" x14ac:dyDescent="0.25">
      <c r="A1864" s="192"/>
      <c r="B1864" s="188" t="s">
        <v>1642</v>
      </c>
      <c r="C1864" s="227" t="s">
        <v>3675</v>
      </c>
      <c r="D1864" s="190" t="s">
        <v>8</v>
      </c>
      <c r="E1864" s="210">
        <v>537</v>
      </c>
      <c r="F1864" s="35">
        <v>41816</v>
      </c>
      <c r="G1864" s="42">
        <v>537</v>
      </c>
      <c r="H1864" s="18">
        <f t="shared" si="30"/>
        <v>0</v>
      </c>
      <c r="I1864" s="621"/>
    </row>
    <row r="1865" spans="1:9" x14ac:dyDescent="0.25">
      <c r="A1865" s="192"/>
      <c r="B1865" s="188" t="s">
        <v>1643</v>
      </c>
      <c r="C1865" s="227" t="s">
        <v>3675</v>
      </c>
      <c r="D1865" s="190" t="s">
        <v>3431</v>
      </c>
      <c r="E1865" s="210">
        <v>1359.5</v>
      </c>
      <c r="F1865" s="35">
        <v>41817</v>
      </c>
      <c r="G1865" s="34">
        <v>1359.5</v>
      </c>
      <c r="H1865" s="18">
        <f t="shared" si="30"/>
        <v>0</v>
      </c>
      <c r="I1865" s="636" t="s">
        <v>217</v>
      </c>
    </row>
    <row r="1866" spans="1:9" x14ac:dyDescent="0.25">
      <c r="A1866" s="192"/>
      <c r="B1866" s="188" t="s">
        <v>1644</v>
      </c>
      <c r="C1866" s="227" t="s">
        <v>3675</v>
      </c>
      <c r="D1866" s="190" t="s">
        <v>2704</v>
      </c>
      <c r="E1866" s="210">
        <v>1023.5</v>
      </c>
      <c r="F1866" s="35">
        <v>41817</v>
      </c>
      <c r="G1866" s="54">
        <v>1023.5</v>
      </c>
      <c r="H1866" s="18">
        <f t="shared" si="30"/>
        <v>0</v>
      </c>
      <c r="I1866" s="636" t="s">
        <v>217</v>
      </c>
    </row>
    <row r="1867" spans="1:9" x14ac:dyDescent="0.25">
      <c r="A1867" s="192"/>
      <c r="B1867" s="188" t="s">
        <v>1645</v>
      </c>
      <c r="C1867" s="227" t="s">
        <v>3675</v>
      </c>
      <c r="D1867" s="190" t="s">
        <v>80</v>
      </c>
      <c r="E1867" s="210">
        <v>2581.5</v>
      </c>
      <c r="F1867" s="35">
        <v>41817</v>
      </c>
      <c r="G1867" s="54">
        <v>2581.5</v>
      </c>
      <c r="H1867" s="18">
        <f t="shared" si="30"/>
        <v>0</v>
      </c>
      <c r="I1867" s="636" t="s">
        <v>217</v>
      </c>
    </row>
    <row r="1868" spans="1:9" x14ac:dyDescent="0.25">
      <c r="A1868" s="192"/>
      <c r="B1868" s="188" t="s">
        <v>1646</v>
      </c>
      <c r="C1868" s="227" t="s">
        <v>3675</v>
      </c>
      <c r="D1868" s="190" t="s">
        <v>20</v>
      </c>
      <c r="E1868" s="210">
        <v>6010.2</v>
      </c>
      <c r="F1868" s="35">
        <v>41817</v>
      </c>
      <c r="G1868" s="54">
        <v>6010.2</v>
      </c>
      <c r="H1868" s="18">
        <f t="shared" si="30"/>
        <v>0</v>
      </c>
      <c r="I1868" s="636" t="s">
        <v>217</v>
      </c>
    </row>
    <row r="1869" spans="1:9" x14ac:dyDescent="0.25">
      <c r="A1869" s="192"/>
      <c r="B1869" s="188" t="s">
        <v>1647</v>
      </c>
      <c r="C1869" s="227" t="s">
        <v>3675</v>
      </c>
      <c r="D1869" s="190" t="s">
        <v>78</v>
      </c>
      <c r="E1869" s="210">
        <v>3290.5</v>
      </c>
      <c r="F1869" s="35">
        <v>41817</v>
      </c>
      <c r="G1869" s="54">
        <v>3290.5</v>
      </c>
      <c r="H1869" s="18">
        <f t="shared" si="30"/>
        <v>0</v>
      </c>
      <c r="I1869" s="636" t="s">
        <v>217</v>
      </c>
    </row>
    <row r="1870" spans="1:9" x14ac:dyDescent="0.25">
      <c r="A1870" s="192"/>
      <c r="B1870" s="188" t="s">
        <v>1648</v>
      </c>
      <c r="C1870" s="227" t="s">
        <v>3675</v>
      </c>
      <c r="D1870" s="190" t="s">
        <v>89</v>
      </c>
      <c r="E1870" s="210">
        <v>18847.400000000001</v>
      </c>
      <c r="F1870" s="35">
        <v>41817</v>
      </c>
      <c r="G1870" s="54">
        <v>18847.400000000001</v>
      </c>
      <c r="H1870" s="18">
        <f t="shared" si="30"/>
        <v>0</v>
      </c>
      <c r="I1870" s="636" t="s">
        <v>217</v>
      </c>
    </row>
    <row r="1871" spans="1:9" x14ac:dyDescent="0.25">
      <c r="A1871" s="192"/>
      <c r="B1871" s="188" t="s">
        <v>1650</v>
      </c>
      <c r="C1871" s="227" t="s">
        <v>3675</v>
      </c>
      <c r="D1871" s="190" t="s">
        <v>99</v>
      </c>
      <c r="E1871" s="210">
        <v>1422</v>
      </c>
      <c r="F1871" s="35">
        <v>41817</v>
      </c>
      <c r="G1871" s="54">
        <v>1422</v>
      </c>
      <c r="H1871" s="18">
        <f t="shared" si="30"/>
        <v>0</v>
      </c>
      <c r="I1871" s="636" t="s">
        <v>217</v>
      </c>
    </row>
    <row r="1872" spans="1:9" x14ac:dyDescent="0.25">
      <c r="A1872" s="192"/>
      <c r="B1872" s="188" t="s">
        <v>1651</v>
      </c>
      <c r="C1872" s="227" t="s">
        <v>3675</v>
      </c>
      <c r="D1872" s="190" t="s">
        <v>16</v>
      </c>
      <c r="E1872" s="210">
        <v>11629</v>
      </c>
      <c r="F1872" s="38">
        <v>41844</v>
      </c>
      <c r="G1872" s="40">
        <v>11629</v>
      </c>
      <c r="H1872" s="18">
        <f t="shared" si="30"/>
        <v>0</v>
      </c>
      <c r="I1872" s="636" t="s">
        <v>217</v>
      </c>
    </row>
    <row r="1873" spans="1:9" x14ac:dyDescent="0.25">
      <c r="A1873" s="192"/>
      <c r="B1873" s="188" t="s">
        <v>1652</v>
      </c>
      <c r="C1873" s="227" t="s">
        <v>3675</v>
      </c>
      <c r="D1873" s="190" t="s">
        <v>133</v>
      </c>
      <c r="E1873" s="210">
        <v>58040.5</v>
      </c>
      <c r="F1873" s="45" t="s">
        <v>3679</v>
      </c>
      <c r="G1873" s="34">
        <v>58040.5</v>
      </c>
      <c r="H1873" s="18">
        <f t="shared" si="30"/>
        <v>0</v>
      </c>
      <c r="I1873" s="636"/>
    </row>
    <row r="1874" spans="1:9" x14ac:dyDescent="0.25">
      <c r="A1874" s="192"/>
      <c r="B1874" s="188" t="s">
        <v>1653</v>
      </c>
      <c r="C1874" s="227" t="s">
        <v>3675</v>
      </c>
      <c r="D1874" s="190" t="s">
        <v>312</v>
      </c>
      <c r="E1874" s="210">
        <v>902</v>
      </c>
      <c r="F1874" s="35">
        <v>41816</v>
      </c>
      <c r="G1874" s="34">
        <v>902</v>
      </c>
      <c r="H1874" s="18">
        <f t="shared" si="30"/>
        <v>0</v>
      </c>
      <c r="I1874" s="636"/>
    </row>
    <row r="1875" spans="1:9" x14ac:dyDescent="0.25">
      <c r="A1875" s="192"/>
      <c r="B1875" s="188" t="s">
        <v>1656</v>
      </c>
      <c r="C1875" s="227" t="s">
        <v>3675</v>
      </c>
      <c r="D1875" s="190" t="s">
        <v>67</v>
      </c>
      <c r="E1875" s="210">
        <v>2548</v>
      </c>
      <c r="F1875" s="35">
        <v>41816</v>
      </c>
      <c r="G1875" s="34">
        <v>2548</v>
      </c>
      <c r="H1875" s="18">
        <f t="shared" si="30"/>
        <v>0</v>
      </c>
      <c r="I1875" s="636" t="s">
        <v>21</v>
      </c>
    </row>
    <row r="1876" spans="1:9" x14ac:dyDescent="0.25">
      <c r="A1876" s="192"/>
      <c r="B1876" s="188" t="s">
        <v>1657</v>
      </c>
      <c r="C1876" s="227" t="s">
        <v>3675</v>
      </c>
      <c r="D1876" s="190" t="s">
        <v>160</v>
      </c>
      <c r="E1876" s="210">
        <v>92800.38</v>
      </c>
      <c r="F1876" s="304" t="s">
        <v>3680</v>
      </c>
      <c r="G1876" s="34">
        <v>92800.38</v>
      </c>
      <c r="H1876" s="18">
        <f t="shared" si="30"/>
        <v>0</v>
      </c>
      <c r="I1876" s="636" t="s">
        <v>162</v>
      </c>
    </row>
    <row r="1877" spans="1:9" x14ac:dyDescent="0.25">
      <c r="A1877" s="192"/>
      <c r="B1877" s="188" t="s">
        <v>1658</v>
      </c>
      <c r="C1877" s="227" t="s">
        <v>3675</v>
      </c>
      <c r="D1877" s="190" t="s">
        <v>358</v>
      </c>
      <c r="E1877" s="210">
        <v>41124.44</v>
      </c>
      <c r="F1877" s="35">
        <v>41818</v>
      </c>
      <c r="G1877" s="34">
        <v>41124.44</v>
      </c>
      <c r="H1877" s="18">
        <f t="shared" si="30"/>
        <v>0</v>
      </c>
      <c r="I1877" s="636" t="s">
        <v>162</v>
      </c>
    </row>
    <row r="1878" spans="1:9" x14ac:dyDescent="0.25">
      <c r="A1878" s="192"/>
      <c r="B1878" s="188" t="s">
        <v>1659</v>
      </c>
      <c r="C1878" s="227" t="s">
        <v>3675</v>
      </c>
      <c r="D1878" s="190" t="s">
        <v>106</v>
      </c>
      <c r="E1878" s="210">
        <v>32582.400000000001</v>
      </c>
      <c r="F1878" s="38">
        <v>41822</v>
      </c>
      <c r="G1878" s="40">
        <v>32582.400000000001</v>
      </c>
      <c r="H1878" s="18">
        <f t="shared" si="30"/>
        <v>0</v>
      </c>
      <c r="I1878" s="636" t="s">
        <v>12</v>
      </c>
    </row>
    <row r="1879" spans="1:9" x14ac:dyDescent="0.25">
      <c r="A1879" s="192"/>
      <c r="B1879" s="188" t="s">
        <v>1660</v>
      </c>
      <c r="C1879" s="227" t="s">
        <v>3675</v>
      </c>
      <c r="D1879" s="190" t="s">
        <v>160</v>
      </c>
      <c r="E1879" s="210">
        <v>70814.600000000006</v>
      </c>
      <c r="F1879" s="38" t="s">
        <v>3681</v>
      </c>
      <c r="G1879" s="34">
        <v>70814.600000000006</v>
      </c>
      <c r="H1879" s="18">
        <f t="shared" si="30"/>
        <v>0</v>
      </c>
      <c r="I1879" s="636" t="s">
        <v>162</v>
      </c>
    </row>
    <row r="1880" spans="1:9" x14ac:dyDescent="0.25">
      <c r="A1880" s="192"/>
      <c r="B1880" s="188" t="s">
        <v>1661</v>
      </c>
      <c r="C1880" s="227" t="s">
        <v>3675</v>
      </c>
      <c r="D1880" s="190" t="s">
        <v>163</v>
      </c>
      <c r="E1880" s="210">
        <v>2286</v>
      </c>
      <c r="F1880" s="35">
        <v>41818</v>
      </c>
      <c r="G1880" s="34">
        <v>2286</v>
      </c>
      <c r="H1880" s="18">
        <f t="shared" si="30"/>
        <v>0</v>
      </c>
      <c r="I1880" s="636" t="s">
        <v>162</v>
      </c>
    </row>
    <row r="1881" spans="1:9" x14ac:dyDescent="0.25">
      <c r="A1881" s="192"/>
      <c r="B1881" s="188" t="s">
        <v>1662</v>
      </c>
      <c r="C1881" s="227" t="s">
        <v>3675</v>
      </c>
      <c r="D1881" s="190" t="s">
        <v>250</v>
      </c>
      <c r="E1881" s="210">
        <v>3620.5</v>
      </c>
      <c r="F1881" s="35">
        <v>41818</v>
      </c>
      <c r="G1881" s="54">
        <v>3620.5</v>
      </c>
      <c r="H1881" s="18">
        <f t="shared" si="30"/>
        <v>0</v>
      </c>
      <c r="I1881" s="636" t="s">
        <v>162</v>
      </c>
    </row>
    <row r="1882" spans="1:9" x14ac:dyDescent="0.25">
      <c r="A1882" s="192"/>
      <c r="B1882" s="188" t="s">
        <v>1663</v>
      </c>
      <c r="C1882" s="227" t="s">
        <v>3675</v>
      </c>
      <c r="D1882" s="190" t="s">
        <v>178</v>
      </c>
      <c r="E1882" s="210">
        <v>3453</v>
      </c>
      <c r="F1882" s="45" t="s">
        <v>3713</v>
      </c>
      <c r="G1882" s="42">
        <v>3453</v>
      </c>
      <c r="H1882" s="18">
        <f t="shared" si="30"/>
        <v>0</v>
      </c>
      <c r="I1882" s="636" t="s">
        <v>162</v>
      </c>
    </row>
    <row r="1883" spans="1:9" x14ac:dyDescent="0.25">
      <c r="A1883" s="192"/>
      <c r="B1883" s="188" t="s">
        <v>1664</v>
      </c>
      <c r="C1883" s="227" t="s">
        <v>3675</v>
      </c>
      <c r="D1883" s="190" t="s">
        <v>370</v>
      </c>
      <c r="E1883" s="210">
        <v>10395.200000000001</v>
      </c>
      <c r="F1883" s="35">
        <v>41818</v>
      </c>
      <c r="G1883" s="54">
        <v>10395.200000000001</v>
      </c>
      <c r="H1883" s="18">
        <f t="shared" si="30"/>
        <v>0</v>
      </c>
      <c r="I1883" s="636" t="s">
        <v>162</v>
      </c>
    </row>
    <row r="1884" spans="1:9" x14ac:dyDescent="0.25">
      <c r="A1884" s="192"/>
      <c r="B1884" s="188" t="s">
        <v>1665</v>
      </c>
      <c r="C1884" s="227" t="s">
        <v>3675</v>
      </c>
      <c r="D1884" s="190" t="s">
        <v>168</v>
      </c>
      <c r="E1884" s="210">
        <v>29086</v>
      </c>
      <c r="F1884" s="45" t="s">
        <v>3707</v>
      </c>
      <c r="G1884" s="42">
        <v>29086</v>
      </c>
      <c r="H1884" s="18">
        <f t="shared" si="30"/>
        <v>0</v>
      </c>
      <c r="I1884" s="636" t="s">
        <v>162</v>
      </c>
    </row>
    <row r="1885" spans="1:9" x14ac:dyDescent="0.25">
      <c r="A1885" s="192"/>
      <c r="B1885" s="188" t="s">
        <v>1666</v>
      </c>
      <c r="C1885" s="227" t="s">
        <v>3675</v>
      </c>
      <c r="D1885" s="190" t="s">
        <v>269</v>
      </c>
      <c r="E1885" s="210">
        <v>8378.5</v>
      </c>
      <c r="F1885" s="35">
        <v>41818</v>
      </c>
      <c r="G1885" s="54">
        <v>8378.5</v>
      </c>
      <c r="H1885" s="18">
        <f t="shared" si="30"/>
        <v>0</v>
      </c>
      <c r="I1885" s="636" t="s">
        <v>162</v>
      </c>
    </row>
    <row r="1886" spans="1:9" x14ac:dyDescent="0.25">
      <c r="A1886" s="192"/>
      <c r="B1886" s="188" t="s">
        <v>1667</v>
      </c>
      <c r="C1886" s="227" t="s">
        <v>3675</v>
      </c>
      <c r="D1886" s="190" t="s">
        <v>28</v>
      </c>
      <c r="E1886" s="210">
        <v>8806.5</v>
      </c>
      <c r="F1886" s="35">
        <v>41816</v>
      </c>
      <c r="G1886" s="34">
        <v>8806.5</v>
      </c>
      <c r="H1886" s="18">
        <f t="shared" si="30"/>
        <v>0</v>
      </c>
      <c r="I1886" s="636"/>
    </row>
    <row r="1887" spans="1:9" x14ac:dyDescent="0.25">
      <c r="A1887" s="192"/>
      <c r="B1887" s="188" t="s">
        <v>1668</v>
      </c>
      <c r="C1887" s="227" t="s">
        <v>3675</v>
      </c>
      <c r="D1887" s="190" t="s">
        <v>28</v>
      </c>
      <c r="E1887" s="210">
        <v>1117.5999999999999</v>
      </c>
      <c r="F1887" s="35">
        <v>41816</v>
      </c>
      <c r="G1887" s="34">
        <v>1117.5999999999999</v>
      </c>
      <c r="H1887" s="18">
        <f t="shared" si="30"/>
        <v>0</v>
      </c>
      <c r="I1887" s="636"/>
    </row>
    <row r="1888" spans="1:9" x14ac:dyDescent="0.25">
      <c r="A1888" s="192"/>
      <c r="B1888" s="188" t="s">
        <v>1670</v>
      </c>
      <c r="C1888" s="227" t="s">
        <v>3675</v>
      </c>
      <c r="D1888" s="190" t="s">
        <v>163</v>
      </c>
      <c r="E1888" s="210">
        <v>14358.5</v>
      </c>
      <c r="F1888" s="35">
        <v>41818</v>
      </c>
      <c r="G1888" s="34">
        <v>14358.5</v>
      </c>
      <c r="H1888" s="18">
        <f t="shared" si="30"/>
        <v>0</v>
      </c>
      <c r="I1888" s="636" t="s">
        <v>162</v>
      </c>
    </row>
    <row r="1889" spans="1:10" x14ac:dyDescent="0.25">
      <c r="A1889" s="192"/>
      <c r="B1889" s="188" t="s">
        <v>1672</v>
      </c>
      <c r="C1889" s="227" t="s">
        <v>3675</v>
      </c>
      <c r="D1889" s="190" t="s">
        <v>152</v>
      </c>
      <c r="E1889" s="210">
        <v>6220</v>
      </c>
      <c r="F1889" s="35">
        <v>41816</v>
      </c>
      <c r="G1889" s="34">
        <v>6220</v>
      </c>
      <c r="H1889" s="18">
        <f t="shared" si="30"/>
        <v>0</v>
      </c>
      <c r="I1889" s="636"/>
    </row>
    <row r="1890" spans="1:10" x14ac:dyDescent="0.25">
      <c r="A1890" s="192"/>
      <c r="B1890" s="188" t="s">
        <v>1673</v>
      </c>
      <c r="C1890" s="227" t="s">
        <v>3675</v>
      </c>
      <c r="D1890" s="190" t="s">
        <v>373</v>
      </c>
      <c r="E1890" s="210">
        <v>2285.5</v>
      </c>
      <c r="F1890" s="35">
        <v>41816</v>
      </c>
      <c r="G1890" s="34">
        <v>2285.5</v>
      </c>
      <c r="H1890" s="18">
        <f t="shared" si="30"/>
        <v>0</v>
      </c>
      <c r="I1890" s="636" t="s">
        <v>30</v>
      </c>
    </row>
    <row r="1891" spans="1:10" x14ac:dyDescent="0.25">
      <c r="A1891" s="192"/>
      <c r="B1891" s="188" t="s">
        <v>1674</v>
      </c>
      <c r="C1891" s="227" t="s">
        <v>3675</v>
      </c>
      <c r="D1891" s="190" t="s">
        <v>68</v>
      </c>
      <c r="E1891" s="210">
        <v>50</v>
      </c>
      <c r="F1891" s="35">
        <v>41816</v>
      </c>
      <c r="G1891" s="34">
        <v>50</v>
      </c>
      <c r="H1891" s="18">
        <f t="shared" si="30"/>
        <v>0</v>
      </c>
      <c r="I1891" s="636"/>
    </row>
    <row r="1892" spans="1:10" x14ac:dyDescent="0.25">
      <c r="A1892" s="192">
        <v>41817</v>
      </c>
      <c r="B1892" s="188" t="s">
        <v>1675</v>
      </c>
      <c r="C1892" s="227" t="s">
        <v>3675</v>
      </c>
      <c r="D1892" s="190" t="s">
        <v>14</v>
      </c>
      <c r="E1892" s="325">
        <v>9240</v>
      </c>
      <c r="F1892" s="35">
        <v>41817</v>
      </c>
      <c r="G1892" s="34">
        <v>9240</v>
      </c>
      <c r="H1892" s="18">
        <f t="shared" si="30"/>
        <v>0</v>
      </c>
      <c r="I1892" s="636" t="s">
        <v>65</v>
      </c>
      <c r="J1892" s="108"/>
    </row>
    <row r="1893" spans="1:10" x14ac:dyDescent="0.25">
      <c r="A1893" s="192"/>
      <c r="B1893" s="188" t="s">
        <v>1676</v>
      </c>
      <c r="C1893" s="227" t="s">
        <v>3675</v>
      </c>
      <c r="D1893" s="190" t="s">
        <v>39</v>
      </c>
      <c r="E1893" s="210">
        <v>10888</v>
      </c>
      <c r="F1893" s="38" t="s">
        <v>3775</v>
      </c>
      <c r="G1893" s="34">
        <v>10888</v>
      </c>
      <c r="H1893" s="18">
        <f t="shared" si="30"/>
        <v>0</v>
      </c>
      <c r="I1893" s="222" t="s">
        <v>12</v>
      </c>
      <c r="J1893" s="108"/>
    </row>
    <row r="1894" spans="1:10" x14ac:dyDescent="0.25">
      <c r="A1894" s="192"/>
      <c r="B1894" s="188" t="s">
        <v>1677</v>
      </c>
      <c r="C1894" s="227" t="s">
        <v>3675</v>
      </c>
      <c r="D1894" s="190" t="s">
        <v>63</v>
      </c>
      <c r="E1894" s="210">
        <v>1510</v>
      </c>
      <c r="F1894" s="35">
        <v>41817</v>
      </c>
      <c r="G1894" s="34">
        <v>1510</v>
      </c>
      <c r="H1894" s="18">
        <f t="shared" si="30"/>
        <v>0</v>
      </c>
      <c r="I1894" s="636" t="s">
        <v>21</v>
      </c>
      <c r="J1894" s="108"/>
    </row>
    <row r="1895" spans="1:10" x14ac:dyDescent="0.25">
      <c r="A1895" s="192"/>
      <c r="B1895" s="188" t="s">
        <v>1679</v>
      </c>
      <c r="C1895" s="227" t="s">
        <v>3675</v>
      </c>
      <c r="D1895" s="334" t="s">
        <v>3682</v>
      </c>
      <c r="E1895" s="220">
        <v>87776</v>
      </c>
      <c r="F1895" s="39" t="s">
        <v>4050</v>
      </c>
      <c r="G1895" s="40">
        <v>87776</v>
      </c>
      <c r="H1895" s="18">
        <f t="shared" si="30"/>
        <v>0</v>
      </c>
      <c r="I1895" s="637"/>
      <c r="J1895" s="207"/>
    </row>
    <row r="1896" spans="1:10" x14ac:dyDescent="0.25">
      <c r="A1896" s="192"/>
      <c r="B1896" s="188" t="s">
        <v>1680</v>
      </c>
      <c r="C1896" s="227" t="s">
        <v>3675</v>
      </c>
      <c r="D1896" s="190" t="s">
        <v>11</v>
      </c>
      <c r="E1896" s="210">
        <v>33289</v>
      </c>
      <c r="F1896" s="38">
        <v>41829</v>
      </c>
      <c r="G1896" s="40">
        <v>33289</v>
      </c>
      <c r="H1896" s="18">
        <f t="shared" si="30"/>
        <v>0</v>
      </c>
      <c r="I1896" s="636"/>
      <c r="J1896" s="108"/>
    </row>
    <row r="1897" spans="1:10" x14ac:dyDescent="0.25">
      <c r="A1897" s="192"/>
      <c r="B1897" s="188" t="s">
        <v>1681</v>
      </c>
      <c r="C1897" s="227" t="s">
        <v>3675</v>
      </c>
      <c r="D1897" s="335" t="s">
        <v>910</v>
      </c>
      <c r="E1897" s="261">
        <v>19784</v>
      </c>
      <c r="F1897" s="35">
        <v>41817</v>
      </c>
      <c r="G1897" s="34">
        <v>19784</v>
      </c>
      <c r="H1897" s="18">
        <f t="shared" si="30"/>
        <v>0</v>
      </c>
      <c r="I1897" s="638"/>
      <c r="J1897" s="336"/>
    </row>
    <row r="1898" spans="1:10" x14ac:dyDescent="0.25">
      <c r="A1898" s="192"/>
      <c r="B1898" s="188" t="s">
        <v>1682</v>
      </c>
      <c r="C1898" s="227" t="s">
        <v>3675</v>
      </c>
      <c r="D1898" s="190" t="s">
        <v>508</v>
      </c>
      <c r="E1898" s="210">
        <v>1289.5</v>
      </c>
      <c r="F1898" s="35">
        <v>41817</v>
      </c>
      <c r="G1898" s="34">
        <v>1289.5</v>
      </c>
      <c r="H1898" s="18">
        <f t="shared" si="30"/>
        <v>0</v>
      </c>
      <c r="I1898" s="636"/>
      <c r="J1898" s="108"/>
    </row>
    <row r="1899" spans="1:10" x14ac:dyDescent="0.25">
      <c r="A1899" s="192"/>
      <c r="B1899" s="188" t="s">
        <v>1683</v>
      </c>
      <c r="C1899" s="227" t="s">
        <v>3675</v>
      </c>
      <c r="D1899" s="190" t="s">
        <v>517</v>
      </c>
      <c r="E1899" s="210">
        <v>571</v>
      </c>
      <c r="F1899" s="35">
        <v>41817</v>
      </c>
      <c r="G1899" s="34">
        <v>571</v>
      </c>
      <c r="H1899" s="18">
        <f t="shared" si="30"/>
        <v>0</v>
      </c>
      <c r="I1899" s="636"/>
      <c r="J1899" s="108"/>
    </row>
    <row r="1900" spans="1:10" x14ac:dyDescent="0.25">
      <c r="A1900" s="192"/>
      <c r="B1900" s="188" t="s">
        <v>1684</v>
      </c>
      <c r="C1900" s="227" t="s">
        <v>3675</v>
      </c>
      <c r="D1900" s="190" t="s">
        <v>260</v>
      </c>
      <c r="E1900" s="210">
        <v>5566.5</v>
      </c>
      <c r="F1900" s="35">
        <v>41817</v>
      </c>
      <c r="G1900" s="34">
        <v>5566.5</v>
      </c>
      <c r="H1900" s="18">
        <f t="shared" si="30"/>
        <v>0</v>
      </c>
      <c r="I1900" s="636" t="s">
        <v>12</v>
      </c>
      <c r="J1900" s="108"/>
    </row>
    <row r="1901" spans="1:10" x14ac:dyDescent="0.25">
      <c r="A1901" s="192"/>
      <c r="B1901" s="188" t="s">
        <v>1685</v>
      </c>
      <c r="C1901" s="227" t="s">
        <v>3675</v>
      </c>
      <c r="D1901" s="190" t="s">
        <v>599</v>
      </c>
      <c r="E1901" s="210">
        <v>3640</v>
      </c>
      <c r="F1901" s="38">
        <v>41836</v>
      </c>
      <c r="G1901" s="40">
        <v>3640</v>
      </c>
      <c r="H1901" s="18">
        <f t="shared" si="30"/>
        <v>0</v>
      </c>
      <c r="I1901" s="636" t="s">
        <v>30</v>
      </c>
      <c r="J1901" s="108"/>
    </row>
    <row r="1902" spans="1:10" x14ac:dyDescent="0.25">
      <c r="A1902" s="192"/>
      <c r="B1902" s="188" t="s">
        <v>1686</v>
      </c>
      <c r="C1902" s="227" t="s">
        <v>3675</v>
      </c>
      <c r="D1902" s="190" t="s">
        <v>599</v>
      </c>
      <c r="E1902" s="210">
        <v>3120</v>
      </c>
      <c r="F1902" s="38">
        <v>41836</v>
      </c>
      <c r="G1902" s="40">
        <v>3120</v>
      </c>
      <c r="H1902" s="18">
        <f t="shared" si="30"/>
        <v>0</v>
      </c>
      <c r="I1902" s="636" t="s">
        <v>30</v>
      </c>
      <c r="J1902" s="108"/>
    </row>
    <row r="1903" spans="1:10" ht="16.5" customHeight="1" x14ac:dyDescent="0.25">
      <c r="A1903" s="248"/>
      <c r="B1903" s="188" t="s">
        <v>1687</v>
      </c>
      <c r="C1903" s="227" t="s">
        <v>3675</v>
      </c>
      <c r="D1903" s="190" t="s">
        <v>599</v>
      </c>
      <c r="E1903" s="210">
        <v>5720</v>
      </c>
      <c r="F1903" s="38">
        <v>41836</v>
      </c>
      <c r="G1903" s="40">
        <v>5720</v>
      </c>
      <c r="H1903" s="18">
        <f t="shared" si="30"/>
        <v>0</v>
      </c>
      <c r="I1903" s="636" t="s">
        <v>12</v>
      </c>
      <c r="J1903" s="108"/>
    </row>
    <row r="1904" spans="1:10" x14ac:dyDescent="0.25">
      <c r="A1904" s="192"/>
      <c r="B1904" s="188" t="s">
        <v>1688</v>
      </c>
      <c r="C1904" s="227" t="s">
        <v>3675</v>
      </c>
      <c r="D1904" s="190" t="s">
        <v>39</v>
      </c>
      <c r="E1904" s="210">
        <v>9799</v>
      </c>
      <c r="F1904" s="38" t="s">
        <v>3776</v>
      </c>
      <c r="G1904" s="40">
        <v>9799</v>
      </c>
      <c r="H1904" s="18">
        <f t="shared" si="30"/>
        <v>0</v>
      </c>
      <c r="I1904" s="636"/>
      <c r="J1904" s="108"/>
    </row>
    <row r="1905" spans="1:10" x14ac:dyDescent="0.25">
      <c r="A1905" s="192"/>
      <c r="B1905" s="188" t="s">
        <v>1689</v>
      </c>
      <c r="C1905" s="227" t="s">
        <v>3675</v>
      </c>
      <c r="D1905" s="190" t="s">
        <v>123</v>
      </c>
      <c r="E1905" s="210">
        <v>3274</v>
      </c>
      <c r="F1905" s="35">
        <v>41817</v>
      </c>
      <c r="G1905" s="34">
        <v>3274</v>
      </c>
      <c r="H1905" s="18">
        <f t="shared" si="30"/>
        <v>0</v>
      </c>
      <c r="I1905" s="636"/>
      <c r="J1905" s="108"/>
    </row>
    <row r="1906" spans="1:10" x14ac:dyDescent="0.25">
      <c r="A1906" s="192"/>
      <c r="B1906" s="188" t="s">
        <v>1690</v>
      </c>
      <c r="C1906" s="227" t="s">
        <v>3675</v>
      </c>
      <c r="D1906" s="190" t="s">
        <v>3163</v>
      </c>
      <c r="E1906" s="210">
        <v>32486.5</v>
      </c>
      <c r="F1906" s="38">
        <v>41837</v>
      </c>
      <c r="G1906" s="40">
        <v>32486.5</v>
      </c>
      <c r="H1906" s="18">
        <f t="shared" si="30"/>
        <v>0</v>
      </c>
      <c r="I1906" s="636" t="s">
        <v>217</v>
      </c>
      <c r="J1906" s="108"/>
    </row>
    <row r="1907" spans="1:10" x14ac:dyDescent="0.25">
      <c r="A1907" s="192"/>
      <c r="B1907" s="188" t="s">
        <v>1691</v>
      </c>
      <c r="C1907" s="227" t="s">
        <v>3675</v>
      </c>
      <c r="D1907" s="190" t="s">
        <v>54</v>
      </c>
      <c r="E1907" s="210">
        <v>8597</v>
      </c>
      <c r="F1907" s="35">
        <v>41820</v>
      </c>
      <c r="G1907" s="34">
        <v>8597</v>
      </c>
      <c r="H1907" s="18">
        <f t="shared" si="30"/>
        <v>0</v>
      </c>
      <c r="I1907" s="636" t="s">
        <v>30</v>
      </c>
      <c r="J1907" s="108"/>
    </row>
    <row r="1908" spans="1:10" x14ac:dyDescent="0.25">
      <c r="A1908" s="192"/>
      <c r="B1908" s="188" t="s">
        <v>1692</v>
      </c>
      <c r="C1908" s="227" t="s">
        <v>3675</v>
      </c>
      <c r="D1908" s="190" t="s">
        <v>895</v>
      </c>
      <c r="E1908" s="210">
        <v>4366</v>
      </c>
      <c r="F1908" s="35">
        <v>41817</v>
      </c>
      <c r="G1908" s="34">
        <v>4366</v>
      </c>
      <c r="H1908" s="18">
        <f t="shared" si="30"/>
        <v>0</v>
      </c>
      <c r="I1908" s="636" t="s">
        <v>12</v>
      </c>
      <c r="J1908" s="108"/>
    </row>
    <row r="1909" spans="1:10" x14ac:dyDescent="0.25">
      <c r="A1909" s="192"/>
      <c r="B1909" s="188" t="s">
        <v>1694</v>
      </c>
      <c r="C1909" s="227" t="s">
        <v>3675</v>
      </c>
      <c r="D1909" s="190" t="s">
        <v>19</v>
      </c>
      <c r="E1909" s="210">
        <v>9988</v>
      </c>
      <c r="F1909" s="35">
        <v>41817</v>
      </c>
      <c r="G1909" s="34">
        <v>9988</v>
      </c>
      <c r="H1909" s="18">
        <f t="shared" si="30"/>
        <v>0</v>
      </c>
      <c r="I1909" s="636" t="s">
        <v>12</v>
      </c>
      <c r="J1909" s="108"/>
    </row>
    <row r="1910" spans="1:10" x14ac:dyDescent="0.25">
      <c r="A1910" s="192"/>
      <c r="B1910" s="188" t="s">
        <v>1696</v>
      </c>
      <c r="C1910" s="227" t="s">
        <v>3675</v>
      </c>
      <c r="D1910" s="190" t="s">
        <v>189</v>
      </c>
      <c r="E1910" s="210">
        <v>23562</v>
      </c>
      <c r="F1910" s="35">
        <v>41817</v>
      </c>
      <c r="G1910" s="34">
        <v>23562</v>
      </c>
      <c r="H1910" s="18">
        <f t="shared" si="30"/>
        <v>0</v>
      </c>
      <c r="I1910" s="636" t="s">
        <v>217</v>
      </c>
      <c r="J1910" s="108"/>
    </row>
    <row r="1911" spans="1:10" x14ac:dyDescent="0.25">
      <c r="A1911" s="192"/>
      <c r="B1911" s="188" t="s">
        <v>1697</v>
      </c>
      <c r="C1911" s="227" t="s">
        <v>3675</v>
      </c>
      <c r="D1911" s="190" t="s">
        <v>55</v>
      </c>
      <c r="E1911" s="210">
        <v>9523</v>
      </c>
      <c r="F1911" s="35">
        <v>41817</v>
      </c>
      <c r="G1911" s="34">
        <v>9523</v>
      </c>
      <c r="H1911" s="18">
        <f t="shared" si="30"/>
        <v>0</v>
      </c>
      <c r="I1911" s="636"/>
      <c r="J1911" s="108"/>
    </row>
    <row r="1912" spans="1:10" x14ac:dyDescent="0.25">
      <c r="A1912" s="192"/>
      <c r="B1912" s="188" t="s">
        <v>1698</v>
      </c>
      <c r="C1912" s="227" t="s">
        <v>3675</v>
      </c>
      <c r="D1912" s="190" t="s">
        <v>250</v>
      </c>
      <c r="E1912" s="210">
        <v>21075</v>
      </c>
      <c r="F1912" s="35">
        <v>41818</v>
      </c>
      <c r="G1912" s="34">
        <v>21075</v>
      </c>
      <c r="H1912" s="18">
        <f t="shared" si="30"/>
        <v>0</v>
      </c>
      <c r="I1912" s="636" t="s">
        <v>30</v>
      </c>
      <c r="J1912" s="108"/>
    </row>
    <row r="1913" spans="1:10" x14ac:dyDescent="0.25">
      <c r="A1913" s="192"/>
      <c r="B1913" s="188" t="s">
        <v>1700</v>
      </c>
      <c r="C1913" s="227" t="s">
        <v>3675</v>
      </c>
      <c r="D1913" s="190" t="s">
        <v>338</v>
      </c>
      <c r="E1913" s="210">
        <v>616</v>
      </c>
      <c r="F1913" s="35">
        <v>41818</v>
      </c>
      <c r="G1913" s="34">
        <v>616</v>
      </c>
      <c r="H1913" s="18">
        <f t="shared" si="30"/>
        <v>0</v>
      </c>
      <c r="I1913" s="636" t="s">
        <v>30</v>
      </c>
      <c r="J1913" s="108"/>
    </row>
    <row r="1914" spans="1:10" x14ac:dyDescent="0.25">
      <c r="A1914" s="192"/>
      <c r="B1914" s="188" t="s">
        <v>1701</v>
      </c>
      <c r="C1914" s="227" t="s">
        <v>3675</v>
      </c>
      <c r="D1914" s="190" t="s">
        <v>29</v>
      </c>
      <c r="E1914" s="210">
        <v>5036</v>
      </c>
      <c r="F1914" s="35">
        <v>41818</v>
      </c>
      <c r="G1914" s="34">
        <v>5036</v>
      </c>
      <c r="H1914" s="18">
        <f t="shared" si="30"/>
        <v>0</v>
      </c>
      <c r="I1914" s="636" t="s">
        <v>30</v>
      </c>
      <c r="J1914" s="108"/>
    </row>
    <row r="1915" spans="1:10" x14ac:dyDescent="0.25">
      <c r="A1915" s="192"/>
      <c r="B1915" s="188" t="s">
        <v>1702</v>
      </c>
      <c r="C1915" s="227" t="s">
        <v>3675</v>
      </c>
      <c r="D1915" s="190" t="s">
        <v>233</v>
      </c>
      <c r="E1915" s="210">
        <v>1339</v>
      </c>
      <c r="F1915" s="35">
        <v>41817</v>
      </c>
      <c r="G1915" s="34">
        <v>1339</v>
      </c>
      <c r="H1915" s="18">
        <f t="shared" si="30"/>
        <v>0</v>
      </c>
      <c r="I1915" s="636"/>
      <c r="J1915" s="108"/>
    </row>
    <row r="1916" spans="1:10" x14ac:dyDescent="0.25">
      <c r="A1916" s="192"/>
      <c r="B1916" s="188" t="s">
        <v>1703</v>
      </c>
      <c r="C1916" s="227" t="s">
        <v>3675</v>
      </c>
      <c r="D1916" s="190" t="s">
        <v>2409</v>
      </c>
      <c r="E1916" s="210">
        <v>2450</v>
      </c>
      <c r="F1916" s="35">
        <v>41818</v>
      </c>
      <c r="G1916" s="34">
        <v>2450</v>
      </c>
      <c r="H1916" s="18">
        <f t="shared" si="30"/>
        <v>0</v>
      </c>
      <c r="I1916" s="636" t="s">
        <v>30</v>
      </c>
      <c r="J1916" s="108"/>
    </row>
    <row r="1917" spans="1:10" x14ac:dyDescent="0.25">
      <c r="A1917" s="192"/>
      <c r="B1917" s="188" t="s">
        <v>1704</v>
      </c>
      <c r="C1917" s="227" t="s">
        <v>3675</v>
      </c>
      <c r="D1917" s="190" t="s">
        <v>57</v>
      </c>
      <c r="E1917" s="210">
        <v>2080</v>
      </c>
      <c r="F1917" s="35">
        <v>41818</v>
      </c>
      <c r="G1917" s="34">
        <v>2080</v>
      </c>
      <c r="H1917" s="18">
        <f t="shared" si="30"/>
        <v>0</v>
      </c>
      <c r="I1917" s="636" t="s">
        <v>30</v>
      </c>
      <c r="J1917" s="108"/>
    </row>
    <row r="1918" spans="1:10" x14ac:dyDescent="0.25">
      <c r="A1918" s="192"/>
      <c r="B1918" s="188" t="s">
        <v>1705</v>
      </c>
      <c r="C1918" s="227" t="s">
        <v>3675</v>
      </c>
      <c r="D1918" s="190" t="s">
        <v>34</v>
      </c>
      <c r="E1918" s="210">
        <v>381</v>
      </c>
      <c r="F1918" s="35">
        <v>41818</v>
      </c>
      <c r="G1918" s="34">
        <v>381</v>
      </c>
      <c r="H1918" s="18">
        <f t="shared" si="30"/>
        <v>0</v>
      </c>
      <c r="I1918" s="636" t="s">
        <v>30</v>
      </c>
      <c r="J1918" s="108"/>
    </row>
    <row r="1919" spans="1:10" x14ac:dyDescent="0.25">
      <c r="A1919" s="192"/>
      <c r="B1919" s="188" t="s">
        <v>1706</v>
      </c>
      <c r="C1919" s="227" t="s">
        <v>3675</v>
      </c>
      <c r="D1919" s="190" t="s">
        <v>106</v>
      </c>
      <c r="E1919" s="210">
        <v>29868</v>
      </c>
      <c r="F1919" s="38">
        <v>41822</v>
      </c>
      <c r="G1919" s="40">
        <v>29868</v>
      </c>
      <c r="H1919" s="18">
        <f t="shared" si="30"/>
        <v>0</v>
      </c>
      <c r="I1919" s="636" t="s">
        <v>12</v>
      </c>
      <c r="J1919" s="108"/>
    </row>
    <row r="1920" spans="1:10" x14ac:dyDescent="0.25">
      <c r="A1920" s="192"/>
      <c r="B1920" s="188" t="s">
        <v>1707</v>
      </c>
      <c r="C1920" s="227" t="s">
        <v>3675</v>
      </c>
      <c r="D1920" s="190" t="s">
        <v>8</v>
      </c>
      <c r="E1920" s="210">
        <v>711.5</v>
      </c>
      <c r="F1920" s="35">
        <v>41817</v>
      </c>
      <c r="G1920" s="34">
        <v>711.5</v>
      </c>
      <c r="H1920" s="18">
        <f t="shared" si="30"/>
        <v>0</v>
      </c>
      <c r="I1920" s="636"/>
      <c r="J1920" s="108"/>
    </row>
    <row r="1921" spans="1:10" x14ac:dyDescent="0.25">
      <c r="A1921" s="192"/>
      <c r="B1921" s="188" t="s">
        <v>1708</v>
      </c>
      <c r="C1921" s="227" t="s">
        <v>3675</v>
      </c>
      <c r="D1921" s="190" t="s">
        <v>29</v>
      </c>
      <c r="E1921" s="210">
        <v>1961</v>
      </c>
      <c r="F1921" s="35">
        <v>41818</v>
      </c>
      <c r="G1921" s="42">
        <v>1961</v>
      </c>
      <c r="H1921" s="18">
        <f t="shared" si="30"/>
        <v>0</v>
      </c>
      <c r="I1921" s="621" t="s">
        <v>30</v>
      </c>
      <c r="J1921" s="108"/>
    </row>
    <row r="1922" spans="1:10" x14ac:dyDescent="0.25">
      <c r="A1922" s="192"/>
      <c r="B1922" s="188" t="s">
        <v>1709</v>
      </c>
      <c r="C1922" s="227" t="s">
        <v>3675</v>
      </c>
      <c r="D1922" s="190" t="s">
        <v>62</v>
      </c>
      <c r="E1922" s="210">
        <v>17466</v>
      </c>
      <c r="F1922" s="304" t="s">
        <v>3683</v>
      </c>
      <c r="G1922" s="42">
        <v>17466</v>
      </c>
      <c r="H1922" s="18">
        <f t="shared" si="30"/>
        <v>0</v>
      </c>
      <c r="I1922" s="621" t="s">
        <v>65</v>
      </c>
      <c r="J1922" s="108"/>
    </row>
    <row r="1923" spans="1:10" x14ac:dyDescent="0.25">
      <c r="A1923" s="192"/>
      <c r="B1923" s="188" t="s">
        <v>1711</v>
      </c>
      <c r="C1923" s="227" t="s">
        <v>3675</v>
      </c>
      <c r="D1923" s="190" t="s">
        <v>310</v>
      </c>
      <c r="E1923" s="210">
        <v>52762</v>
      </c>
      <c r="F1923" s="304" t="s">
        <v>3780</v>
      </c>
      <c r="G1923" s="219">
        <v>52762</v>
      </c>
      <c r="H1923" s="18">
        <f t="shared" si="30"/>
        <v>0</v>
      </c>
      <c r="I1923" s="621" t="s">
        <v>27</v>
      </c>
      <c r="J1923" s="108"/>
    </row>
    <row r="1924" spans="1:10" x14ac:dyDescent="0.25">
      <c r="A1924" s="192"/>
      <c r="B1924" s="188" t="s">
        <v>1712</v>
      </c>
      <c r="C1924" s="227" t="s">
        <v>3675</v>
      </c>
      <c r="D1924" s="190" t="s">
        <v>101</v>
      </c>
      <c r="E1924" s="210">
        <v>40095.5</v>
      </c>
      <c r="F1924" s="304" t="s">
        <v>3712</v>
      </c>
      <c r="G1924" s="219">
        <v>40095.5</v>
      </c>
      <c r="H1924" s="18">
        <f t="shared" si="30"/>
        <v>0</v>
      </c>
      <c r="I1924" s="621" t="s">
        <v>30</v>
      </c>
      <c r="J1924" s="108"/>
    </row>
    <row r="1925" spans="1:10" x14ac:dyDescent="0.25">
      <c r="A1925" s="192"/>
      <c r="B1925" s="188" t="s">
        <v>1713</v>
      </c>
      <c r="C1925" s="227" t="s">
        <v>3675</v>
      </c>
      <c r="D1925" s="190" t="s">
        <v>244</v>
      </c>
      <c r="E1925" s="210">
        <v>25454</v>
      </c>
      <c r="F1925" s="38" t="s">
        <v>4049</v>
      </c>
      <c r="G1925" s="219">
        <v>25454</v>
      </c>
      <c r="H1925" s="18">
        <f t="shared" si="30"/>
        <v>0</v>
      </c>
      <c r="I1925" s="621" t="s">
        <v>27</v>
      </c>
      <c r="J1925" s="108"/>
    </row>
    <row r="1926" spans="1:10" x14ac:dyDescent="0.25">
      <c r="A1926" s="192"/>
      <c r="B1926" s="188" t="s">
        <v>1714</v>
      </c>
      <c r="C1926" s="227" t="s">
        <v>3675</v>
      </c>
      <c r="D1926" s="190" t="s">
        <v>32</v>
      </c>
      <c r="E1926" s="210">
        <v>6021</v>
      </c>
      <c r="F1926" s="35">
        <v>41818</v>
      </c>
      <c r="G1926" s="42">
        <v>6021</v>
      </c>
      <c r="H1926" s="18">
        <f t="shared" si="30"/>
        <v>0</v>
      </c>
      <c r="I1926" s="621" t="s">
        <v>30</v>
      </c>
      <c r="J1926" s="108"/>
    </row>
    <row r="1927" spans="1:10" x14ac:dyDescent="0.25">
      <c r="A1927" s="192"/>
      <c r="B1927" s="188" t="s">
        <v>1715</v>
      </c>
      <c r="C1927" s="227" t="s">
        <v>3675</v>
      </c>
      <c r="D1927" s="190" t="s">
        <v>130</v>
      </c>
      <c r="E1927" s="210">
        <v>7635.5</v>
      </c>
      <c r="F1927" s="38">
        <v>41821</v>
      </c>
      <c r="G1927" s="219">
        <v>7635.5</v>
      </c>
      <c r="H1927" s="18">
        <f t="shared" ref="H1927:H1990" si="31">E1927-G1927</f>
        <v>0</v>
      </c>
      <c r="I1927" s="621" t="s">
        <v>21</v>
      </c>
      <c r="J1927" s="108"/>
    </row>
    <row r="1928" spans="1:10" x14ac:dyDescent="0.25">
      <c r="A1928" s="192"/>
      <c r="B1928" s="188" t="s">
        <v>1716</v>
      </c>
      <c r="C1928" s="227" t="s">
        <v>3675</v>
      </c>
      <c r="D1928" s="190" t="s">
        <v>1929</v>
      </c>
      <c r="E1928" s="210">
        <v>8749.5</v>
      </c>
      <c r="F1928" s="38">
        <v>41869</v>
      </c>
      <c r="G1928" s="219">
        <v>8749.5</v>
      </c>
      <c r="H1928" s="18">
        <f t="shared" si="31"/>
        <v>0</v>
      </c>
      <c r="I1928" s="621" t="s">
        <v>21</v>
      </c>
      <c r="J1928" s="108"/>
    </row>
    <row r="1929" spans="1:10" x14ac:dyDescent="0.25">
      <c r="A1929" s="192"/>
      <c r="B1929" s="188" t="s">
        <v>1717</v>
      </c>
      <c r="C1929" s="227" t="s">
        <v>3675</v>
      </c>
      <c r="D1929" s="190" t="s">
        <v>108</v>
      </c>
      <c r="E1929" s="210">
        <v>2596.5</v>
      </c>
      <c r="F1929" s="35">
        <v>41818</v>
      </c>
      <c r="G1929" s="42">
        <v>2596.5</v>
      </c>
      <c r="H1929" s="18">
        <f t="shared" si="31"/>
        <v>0</v>
      </c>
      <c r="I1929" s="621" t="s">
        <v>30</v>
      </c>
      <c r="J1929" s="108"/>
    </row>
    <row r="1930" spans="1:10" x14ac:dyDescent="0.25">
      <c r="A1930" s="192"/>
      <c r="B1930" s="188" t="s">
        <v>1718</v>
      </c>
      <c r="C1930" s="227" t="s">
        <v>3675</v>
      </c>
      <c r="D1930" s="190" t="s">
        <v>12</v>
      </c>
      <c r="E1930" s="210">
        <v>38667</v>
      </c>
      <c r="F1930" s="35">
        <v>41817</v>
      </c>
      <c r="G1930" s="42">
        <v>38667</v>
      </c>
      <c r="H1930" s="18">
        <f t="shared" si="31"/>
        <v>0</v>
      </c>
      <c r="I1930" s="621"/>
      <c r="J1930" s="108"/>
    </row>
    <row r="1931" spans="1:10" x14ac:dyDescent="0.25">
      <c r="A1931" s="192"/>
      <c r="B1931" s="188" t="s">
        <v>1719</v>
      </c>
      <c r="C1931" s="227" t="s">
        <v>3675</v>
      </c>
      <c r="D1931" s="190" t="s">
        <v>149</v>
      </c>
      <c r="E1931" s="210">
        <v>6108</v>
      </c>
      <c r="F1931" s="35">
        <v>41818</v>
      </c>
      <c r="G1931" s="42">
        <v>6108</v>
      </c>
      <c r="H1931" s="18">
        <f t="shared" si="31"/>
        <v>0</v>
      </c>
      <c r="I1931" s="621" t="s">
        <v>27</v>
      </c>
      <c r="J1931" s="108"/>
    </row>
    <row r="1932" spans="1:10" x14ac:dyDescent="0.25">
      <c r="A1932" s="192"/>
      <c r="B1932" s="188" t="s">
        <v>1720</v>
      </c>
      <c r="C1932" s="227" t="s">
        <v>3675</v>
      </c>
      <c r="D1932" s="190" t="s">
        <v>479</v>
      </c>
      <c r="E1932" s="210">
        <v>38023</v>
      </c>
      <c r="F1932" s="35">
        <v>41818</v>
      </c>
      <c r="G1932" s="42">
        <v>38023</v>
      </c>
      <c r="H1932" s="18">
        <f t="shared" si="31"/>
        <v>0</v>
      </c>
      <c r="I1932" s="621" t="s">
        <v>65</v>
      </c>
      <c r="J1932" s="108"/>
    </row>
    <row r="1933" spans="1:10" x14ac:dyDescent="0.25">
      <c r="A1933" s="192"/>
      <c r="B1933" s="188" t="s">
        <v>1721</v>
      </c>
      <c r="C1933" s="227" t="s">
        <v>3675</v>
      </c>
      <c r="D1933" s="190" t="s">
        <v>188</v>
      </c>
      <c r="E1933" s="210">
        <v>3442.5</v>
      </c>
      <c r="F1933" s="35">
        <v>41817</v>
      </c>
      <c r="G1933" s="42">
        <v>3442.5</v>
      </c>
      <c r="H1933" s="18">
        <f t="shared" si="31"/>
        <v>0</v>
      </c>
      <c r="I1933" s="621" t="s">
        <v>21</v>
      </c>
      <c r="J1933" s="108"/>
    </row>
    <row r="1934" spans="1:10" x14ac:dyDescent="0.25">
      <c r="A1934" s="192"/>
      <c r="B1934" s="188" t="s">
        <v>1723</v>
      </c>
      <c r="C1934" s="227" t="s">
        <v>3675</v>
      </c>
      <c r="D1934" s="190" t="s">
        <v>92</v>
      </c>
      <c r="E1934" s="210">
        <v>6025.5</v>
      </c>
      <c r="F1934" s="35">
        <v>41818</v>
      </c>
      <c r="G1934" s="42">
        <v>6025.5</v>
      </c>
      <c r="H1934" s="18">
        <f t="shared" si="31"/>
        <v>0</v>
      </c>
      <c r="I1934" s="621" t="s">
        <v>27</v>
      </c>
      <c r="J1934" s="108"/>
    </row>
    <row r="1935" spans="1:10" x14ac:dyDescent="0.25">
      <c r="A1935" s="192"/>
      <c r="B1935" s="188" t="s">
        <v>1724</v>
      </c>
      <c r="C1935" s="227" t="s">
        <v>3675</v>
      </c>
      <c r="D1935" s="190" t="s">
        <v>882</v>
      </c>
      <c r="E1935" s="210">
        <v>3494.5</v>
      </c>
      <c r="F1935" s="35">
        <v>41817</v>
      </c>
      <c r="G1935" s="42">
        <v>3494.5</v>
      </c>
      <c r="H1935" s="18">
        <f t="shared" si="31"/>
        <v>0</v>
      </c>
      <c r="I1935" s="621"/>
      <c r="J1935" s="108"/>
    </row>
    <row r="1936" spans="1:10" x14ac:dyDescent="0.25">
      <c r="A1936" s="192"/>
      <c r="B1936" s="188" t="s">
        <v>1725</v>
      </c>
      <c r="C1936" s="227" t="s">
        <v>3675</v>
      </c>
      <c r="D1936" s="190" t="s">
        <v>1057</v>
      </c>
      <c r="E1936" s="210">
        <v>5916</v>
      </c>
      <c r="F1936" s="35">
        <v>41818</v>
      </c>
      <c r="G1936" s="42">
        <v>5916</v>
      </c>
      <c r="H1936" s="18">
        <f t="shared" si="31"/>
        <v>0</v>
      </c>
      <c r="I1936" s="621" t="s">
        <v>65</v>
      </c>
      <c r="J1936" s="108"/>
    </row>
    <row r="1937" spans="1:10" x14ac:dyDescent="0.25">
      <c r="A1937" s="192"/>
      <c r="B1937" s="188" t="s">
        <v>1726</v>
      </c>
      <c r="C1937" s="227" t="s">
        <v>3675</v>
      </c>
      <c r="D1937" s="190" t="s">
        <v>11</v>
      </c>
      <c r="E1937" s="210">
        <v>35079.5</v>
      </c>
      <c r="F1937" s="38">
        <v>41829</v>
      </c>
      <c r="G1937" s="219">
        <v>35079.5</v>
      </c>
      <c r="H1937" s="18">
        <f t="shared" si="31"/>
        <v>0</v>
      </c>
      <c r="I1937" s="621" t="s">
        <v>65</v>
      </c>
      <c r="J1937" s="108"/>
    </row>
    <row r="1938" spans="1:10" x14ac:dyDescent="0.25">
      <c r="A1938" s="192"/>
      <c r="B1938" s="188" t="s">
        <v>1727</v>
      </c>
      <c r="C1938" s="227" t="s">
        <v>3675</v>
      </c>
      <c r="D1938" s="190" t="s">
        <v>429</v>
      </c>
      <c r="E1938" s="210">
        <v>925</v>
      </c>
      <c r="F1938" s="35">
        <v>41818</v>
      </c>
      <c r="G1938" s="42">
        <v>925</v>
      </c>
      <c r="H1938" s="18">
        <f t="shared" si="31"/>
        <v>0</v>
      </c>
      <c r="I1938" s="621" t="s">
        <v>27</v>
      </c>
      <c r="J1938" s="108"/>
    </row>
    <row r="1939" spans="1:10" x14ac:dyDescent="0.25">
      <c r="A1939" s="192"/>
      <c r="B1939" s="188" t="s">
        <v>1728</v>
      </c>
      <c r="C1939" s="227" t="s">
        <v>3675</v>
      </c>
      <c r="D1939" s="190" t="s">
        <v>3115</v>
      </c>
      <c r="E1939" s="210">
        <v>17693</v>
      </c>
      <c r="F1939" s="45" t="s">
        <v>4055</v>
      </c>
      <c r="G1939" s="42">
        <v>17693</v>
      </c>
      <c r="H1939" s="18">
        <f t="shared" si="31"/>
        <v>0</v>
      </c>
      <c r="I1939" s="621" t="s">
        <v>65</v>
      </c>
      <c r="J1939" s="108"/>
    </row>
    <row r="1940" spans="1:10" x14ac:dyDescent="0.25">
      <c r="A1940" s="192"/>
      <c r="B1940" s="188" t="s">
        <v>1731</v>
      </c>
      <c r="C1940" s="227" t="s">
        <v>3675</v>
      </c>
      <c r="D1940" s="190" t="s">
        <v>180</v>
      </c>
      <c r="E1940" s="210">
        <v>17340</v>
      </c>
      <c r="F1940" s="38">
        <v>41825</v>
      </c>
      <c r="G1940" s="219">
        <v>17340</v>
      </c>
      <c r="H1940" s="18">
        <f t="shared" si="31"/>
        <v>0</v>
      </c>
      <c r="I1940" s="621" t="s">
        <v>65</v>
      </c>
      <c r="J1940" s="108"/>
    </row>
    <row r="1941" spans="1:10" x14ac:dyDescent="0.25">
      <c r="A1941" s="192"/>
      <c r="B1941" s="188" t="s">
        <v>1733</v>
      </c>
      <c r="C1941" s="227" t="s">
        <v>3675</v>
      </c>
      <c r="D1941" s="190" t="s">
        <v>25</v>
      </c>
      <c r="E1941" s="210">
        <v>5043.5</v>
      </c>
      <c r="F1941" s="45" t="s">
        <v>3684</v>
      </c>
      <c r="G1941" s="42">
        <v>5043.5</v>
      </c>
      <c r="H1941" s="18">
        <f t="shared" si="31"/>
        <v>0</v>
      </c>
      <c r="I1941" s="621" t="s">
        <v>65</v>
      </c>
      <c r="J1941" s="108"/>
    </row>
    <row r="1942" spans="1:10" x14ac:dyDescent="0.25">
      <c r="A1942" s="192"/>
      <c r="B1942" s="188" t="s">
        <v>1734</v>
      </c>
      <c r="C1942" s="227" t="s">
        <v>3675</v>
      </c>
      <c r="D1942" s="190" t="s">
        <v>91</v>
      </c>
      <c r="E1942" s="210">
        <v>8825.5</v>
      </c>
      <c r="F1942" s="35">
        <v>41818</v>
      </c>
      <c r="G1942" s="42">
        <v>8825.5</v>
      </c>
      <c r="H1942" s="18">
        <f t="shared" si="31"/>
        <v>0</v>
      </c>
      <c r="I1942" s="621" t="s">
        <v>27</v>
      </c>
      <c r="J1942" s="108"/>
    </row>
    <row r="1943" spans="1:10" x14ac:dyDescent="0.25">
      <c r="A1943" s="192"/>
      <c r="B1943" s="188" t="s">
        <v>1735</v>
      </c>
      <c r="C1943" s="227" t="s">
        <v>3675</v>
      </c>
      <c r="D1943" s="190" t="s">
        <v>28</v>
      </c>
      <c r="E1943" s="210">
        <v>5589</v>
      </c>
      <c r="F1943" s="35">
        <v>41817</v>
      </c>
      <c r="G1943" s="42">
        <v>5589</v>
      </c>
      <c r="H1943" s="18">
        <f t="shared" si="31"/>
        <v>0</v>
      </c>
      <c r="I1943" s="621"/>
      <c r="J1943" s="108"/>
    </row>
    <row r="1944" spans="1:10" x14ac:dyDescent="0.25">
      <c r="A1944" s="192"/>
      <c r="B1944" s="188" t="s">
        <v>1736</v>
      </c>
      <c r="C1944" s="227" t="s">
        <v>3675</v>
      </c>
      <c r="D1944" s="190" t="s">
        <v>1515</v>
      </c>
      <c r="E1944" s="210">
        <v>12367</v>
      </c>
      <c r="F1944" s="35">
        <v>41818</v>
      </c>
      <c r="G1944" s="42">
        <v>12367</v>
      </c>
      <c r="H1944" s="18">
        <f t="shared" si="31"/>
        <v>0</v>
      </c>
      <c r="I1944" s="621" t="s">
        <v>65</v>
      </c>
      <c r="J1944" s="108"/>
    </row>
    <row r="1945" spans="1:10" x14ac:dyDescent="0.25">
      <c r="A1945" s="192"/>
      <c r="B1945" s="188" t="s">
        <v>1738</v>
      </c>
      <c r="C1945" s="227" t="s">
        <v>3675</v>
      </c>
      <c r="D1945" s="190" t="s">
        <v>16</v>
      </c>
      <c r="E1945" s="210">
        <v>6953</v>
      </c>
      <c r="F1945" s="38">
        <v>41844</v>
      </c>
      <c r="G1945" s="219">
        <v>6953</v>
      </c>
      <c r="H1945" s="18">
        <f t="shared" si="31"/>
        <v>0</v>
      </c>
      <c r="I1945" s="621"/>
      <c r="J1945" s="108"/>
    </row>
    <row r="1946" spans="1:10" x14ac:dyDescent="0.25">
      <c r="A1946" s="192"/>
      <c r="B1946" s="188" t="s">
        <v>1739</v>
      </c>
      <c r="C1946" s="227" t="s">
        <v>3675</v>
      </c>
      <c r="D1946" s="190" t="s">
        <v>1030</v>
      </c>
      <c r="E1946" s="210">
        <v>6647</v>
      </c>
      <c r="F1946" s="35">
        <v>41817</v>
      </c>
      <c r="G1946" s="42">
        <v>6647</v>
      </c>
      <c r="H1946" s="18">
        <f t="shared" si="31"/>
        <v>0</v>
      </c>
      <c r="I1946" s="621"/>
      <c r="J1946" s="108"/>
    </row>
    <row r="1947" spans="1:10" x14ac:dyDescent="0.25">
      <c r="A1947" s="192"/>
      <c r="B1947" s="188" t="s">
        <v>1741</v>
      </c>
      <c r="C1947" s="227" t="s">
        <v>3675</v>
      </c>
      <c r="D1947" s="190" t="s">
        <v>83</v>
      </c>
      <c r="E1947" s="210">
        <v>344</v>
      </c>
      <c r="F1947" s="35">
        <v>41817</v>
      </c>
      <c r="G1947" s="42">
        <v>344</v>
      </c>
      <c r="H1947" s="18">
        <f t="shared" si="31"/>
        <v>0</v>
      </c>
      <c r="I1947" s="621"/>
      <c r="J1947" s="108"/>
    </row>
    <row r="1948" spans="1:10" x14ac:dyDescent="0.25">
      <c r="A1948" s="192"/>
      <c r="B1948" s="188" t="s">
        <v>1743</v>
      </c>
      <c r="C1948" s="227" t="s">
        <v>3675</v>
      </c>
      <c r="D1948" s="190" t="s">
        <v>1607</v>
      </c>
      <c r="E1948" s="210">
        <v>5245</v>
      </c>
      <c r="F1948" s="35">
        <v>41817</v>
      </c>
      <c r="G1948" s="42">
        <v>5245</v>
      </c>
      <c r="H1948" s="18">
        <f t="shared" si="31"/>
        <v>0</v>
      </c>
      <c r="I1948" s="621"/>
      <c r="J1948" s="108"/>
    </row>
    <row r="1949" spans="1:10" x14ac:dyDescent="0.25">
      <c r="A1949" s="192"/>
      <c r="B1949" s="188" t="s">
        <v>1744</v>
      </c>
      <c r="C1949" s="227" t="s">
        <v>3675</v>
      </c>
      <c r="D1949" s="190" t="s">
        <v>51</v>
      </c>
      <c r="E1949" s="210">
        <v>6191</v>
      </c>
      <c r="F1949" s="35">
        <v>41817</v>
      </c>
      <c r="G1949" s="42">
        <v>6191</v>
      </c>
      <c r="H1949" s="18">
        <f t="shared" si="31"/>
        <v>0</v>
      </c>
      <c r="I1949" s="621" t="s">
        <v>217</v>
      </c>
      <c r="J1949" s="108"/>
    </row>
    <row r="1950" spans="1:10" x14ac:dyDescent="0.25">
      <c r="A1950" s="192"/>
      <c r="B1950" s="188" t="s">
        <v>1745</v>
      </c>
      <c r="C1950" s="227" t="s">
        <v>3675</v>
      </c>
      <c r="D1950" s="190" t="s">
        <v>269</v>
      </c>
      <c r="E1950" s="210">
        <v>5178</v>
      </c>
      <c r="F1950" s="35">
        <v>41817</v>
      </c>
      <c r="G1950" s="42">
        <v>5178</v>
      </c>
      <c r="H1950" s="18">
        <f t="shared" si="31"/>
        <v>0</v>
      </c>
      <c r="I1950" s="621"/>
      <c r="J1950" s="108"/>
    </row>
    <row r="1951" spans="1:10" x14ac:dyDescent="0.25">
      <c r="A1951" s="192"/>
      <c r="B1951" s="188" t="s">
        <v>1746</v>
      </c>
      <c r="C1951" s="227" t="s">
        <v>3675</v>
      </c>
      <c r="D1951" s="190" t="s">
        <v>435</v>
      </c>
      <c r="E1951" s="210">
        <v>3183.6</v>
      </c>
      <c r="F1951" s="35">
        <v>41817</v>
      </c>
      <c r="G1951" s="42">
        <v>3183.6</v>
      </c>
      <c r="H1951" s="18">
        <f t="shared" si="31"/>
        <v>0</v>
      </c>
      <c r="I1951" s="621"/>
      <c r="J1951" s="108"/>
    </row>
    <row r="1952" spans="1:10" x14ac:dyDescent="0.25">
      <c r="A1952" s="192"/>
      <c r="B1952" s="188" t="s">
        <v>1748</v>
      </c>
      <c r="C1952" s="227" t="s">
        <v>3675</v>
      </c>
      <c r="D1952" s="190" t="s">
        <v>8</v>
      </c>
      <c r="E1952" s="210">
        <v>730</v>
      </c>
      <c r="F1952" s="35">
        <v>41817</v>
      </c>
      <c r="G1952" s="42">
        <v>730</v>
      </c>
      <c r="H1952" s="18">
        <f t="shared" si="31"/>
        <v>0</v>
      </c>
      <c r="I1952" s="621"/>
      <c r="J1952" s="108"/>
    </row>
    <row r="1953" spans="1:10" x14ac:dyDescent="0.25">
      <c r="A1953" s="192"/>
      <c r="B1953" s="188" t="s">
        <v>1750</v>
      </c>
      <c r="C1953" s="227" t="s">
        <v>3675</v>
      </c>
      <c r="D1953" s="190" t="s">
        <v>136</v>
      </c>
      <c r="E1953" s="210">
        <v>2792.5</v>
      </c>
      <c r="F1953" s="35">
        <v>41817</v>
      </c>
      <c r="G1953" s="42">
        <v>2792.5</v>
      </c>
      <c r="H1953" s="18">
        <f t="shared" si="31"/>
        <v>0</v>
      </c>
      <c r="I1953" s="621"/>
      <c r="J1953" s="108"/>
    </row>
    <row r="1954" spans="1:10" x14ac:dyDescent="0.25">
      <c r="A1954" s="192"/>
      <c r="B1954" s="188" t="s">
        <v>1752</v>
      </c>
      <c r="C1954" s="227" t="s">
        <v>3675</v>
      </c>
      <c r="D1954" s="190" t="s">
        <v>28</v>
      </c>
      <c r="E1954" s="210">
        <v>12184.5</v>
      </c>
      <c r="F1954" s="45" t="s">
        <v>3685</v>
      </c>
      <c r="G1954" s="42">
        <v>12184.5</v>
      </c>
      <c r="H1954" s="18">
        <f t="shared" si="31"/>
        <v>0</v>
      </c>
      <c r="I1954" s="621"/>
      <c r="J1954" s="108"/>
    </row>
    <row r="1955" spans="1:10" x14ac:dyDescent="0.25">
      <c r="A1955" s="192"/>
      <c r="B1955" s="188" t="s">
        <v>1753</v>
      </c>
      <c r="C1955" s="227" t="s">
        <v>3675</v>
      </c>
      <c r="D1955" s="190" t="s">
        <v>14</v>
      </c>
      <c r="E1955" s="210">
        <v>11700</v>
      </c>
      <c r="F1955" s="35">
        <v>41818</v>
      </c>
      <c r="G1955" s="42">
        <v>11700</v>
      </c>
      <c r="H1955" s="18">
        <f t="shared" si="31"/>
        <v>0</v>
      </c>
      <c r="I1955" s="621" t="s">
        <v>12</v>
      </c>
      <c r="J1955" s="108"/>
    </row>
    <row r="1956" spans="1:10" x14ac:dyDescent="0.25">
      <c r="A1956" s="192"/>
      <c r="B1956" s="188" t="s">
        <v>1754</v>
      </c>
      <c r="C1956" s="227" t="s">
        <v>3675</v>
      </c>
      <c r="D1956" s="190" t="s">
        <v>3686</v>
      </c>
      <c r="E1956" s="210">
        <v>12838.5</v>
      </c>
      <c r="F1956" s="35">
        <v>41817</v>
      </c>
      <c r="G1956" s="42">
        <v>12838.5</v>
      </c>
      <c r="H1956" s="18">
        <f t="shared" si="31"/>
        <v>0</v>
      </c>
      <c r="I1956" s="621"/>
      <c r="J1956" s="108"/>
    </row>
    <row r="1957" spans="1:10" x14ac:dyDescent="0.25">
      <c r="A1957" s="192"/>
      <c r="B1957" s="188" t="s">
        <v>1755</v>
      </c>
      <c r="C1957" s="227" t="s">
        <v>3675</v>
      </c>
      <c r="D1957" s="190" t="s">
        <v>115</v>
      </c>
      <c r="E1957" s="210">
        <v>3330</v>
      </c>
      <c r="F1957" s="35">
        <v>41817</v>
      </c>
      <c r="G1957" s="42">
        <v>3330</v>
      </c>
      <c r="H1957" s="18">
        <f t="shared" si="31"/>
        <v>0</v>
      </c>
      <c r="I1957" s="621"/>
      <c r="J1957" s="108"/>
    </row>
    <row r="1958" spans="1:10" x14ac:dyDescent="0.25">
      <c r="A1958" s="192"/>
      <c r="B1958" s="188" t="s">
        <v>1756</v>
      </c>
      <c r="C1958" s="227" t="s">
        <v>3675</v>
      </c>
      <c r="D1958" s="190" t="s">
        <v>133</v>
      </c>
      <c r="E1958" s="210">
        <v>61056</v>
      </c>
      <c r="F1958" s="45" t="s">
        <v>3687</v>
      </c>
      <c r="G1958" s="42">
        <v>61056</v>
      </c>
      <c r="H1958" s="18">
        <f t="shared" si="31"/>
        <v>0</v>
      </c>
      <c r="I1958" s="621"/>
      <c r="J1958" s="108"/>
    </row>
    <row r="1959" spans="1:10" x14ac:dyDescent="0.25">
      <c r="A1959" s="192"/>
      <c r="B1959" s="188" t="s">
        <v>1757</v>
      </c>
      <c r="C1959" s="227" t="s">
        <v>3675</v>
      </c>
      <c r="D1959" s="190" t="s">
        <v>106</v>
      </c>
      <c r="E1959" s="210">
        <v>179010</v>
      </c>
      <c r="F1959" s="38">
        <v>41830</v>
      </c>
      <c r="G1959" s="219">
        <v>179010</v>
      </c>
      <c r="H1959" s="18">
        <f t="shared" si="31"/>
        <v>0</v>
      </c>
      <c r="I1959" s="621" t="s">
        <v>217</v>
      </c>
      <c r="J1959" s="108"/>
    </row>
    <row r="1960" spans="1:10" x14ac:dyDescent="0.25">
      <c r="A1960" s="192"/>
      <c r="B1960" s="188" t="s">
        <v>1758</v>
      </c>
      <c r="C1960" s="227" t="s">
        <v>3675</v>
      </c>
      <c r="D1960" s="190" t="s">
        <v>106</v>
      </c>
      <c r="E1960" s="210">
        <v>144336</v>
      </c>
      <c r="F1960" s="38">
        <v>41822</v>
      </c>
      <c r="G1960" s="219">
        <v>144336</v>
      </c>
      <c r="H1960" s="18">
        <f t="shared" si="31"/>
        <v>0</v>
      </c>
      <c r="I1960" s="621" t="s">
        <v>217</v>
      </c>
      <c r="J1960" s="108"/>
    </row>
    <row r="1961" spans="1:10" x14ac:dyDescent="0.25">
      <c r="A1961" s="192"/>
      <c r="B1961" s="188" t="s">
        <v>1759</v>
      </c>
      <c r="C1961" s="227" t="s">
        <v>3675</v>
      </c>
      <c r="D1961" s="190" t="s">
        <v>106</v>
      </c>
      <c r="E1961" s="210">
        <v>164750</v>
      </c>
      <c r="F1961" s="38">
        <v>41822</v>
      </c>
      <c r="G1961" s="219">
        <v>164750</v>
      </c>
      <c r="H1961" s="18">
        <f t="shared" si="31"/>
        <v>0</v>
      </c>
      <c r="I1961" s="621" t="s">
        <v>217</v>
      </c>
      <c r="J1961" s="108"/>
    </row>
    <row r="1962" spans="1:10" x14ac:dyDescent="0.25">
      <c r="A1962" s="192"/>
      <c r="B1962" s="188" t="s">
        <v>1760</v>
      </c>
      <c r="C1962" s="227" t="s">
        <v>3675</v>
      </c>
      <c r="D1962" s="190" t="s">
        <v>106</v>
      </c>
      <c r="E1962" s="210">
        <v>527843</v>
      </c>
      <c r="F1962" s="38">
        <v>41830</v>
      </c>
      <c r="G1962" s="219">
        <v>527843</v>
      </c>
      <c r="H1962" s="18">
        <f t="shared" si="31"/>
        <v>0</v>
      </c>
      <c r="I1962" s="621" t="s">
        <v>217</v>
      </c>
      <c r="J1962" s="108"/>
    </row>
    <row r="1963" spans="1:10" x14ac:dyDescent="0.25">
      <c r="A1963" s="192">
        <v>41818</v>
      </c>
      <c r="B1963" s="188" t="s">
        <v>1761</v>
      </c>
      <c r="C1963" s="227" t="s">
        <v>3675</v>
      </c>
      <c r="D1963" s="190" t="s">
        <v>348</v>
      </c>
      <c r="E1963" s="210">
        <v>925</v>
      </c>
      <c r="F1963" s="35">
        <v>41818</v>
      </c>
      <c r="G1963" s="42">
        <v>925</v>
      </c>
      <c r="H1963" s="18">
        <f t="shared" si="31"/>
        <v>0</v>
      </c>
      <c r="I1963" s="621" t="s">
        <v>217</v>
      </c>
    </row>
    <row r="1964" spans="1:10" x14ac:dyDescent="0.25">
      <c r="A1964" s="192"/>
      <c r="B1964" s="188" t="s">
        <v>1762</v>
      </c>
      <c r="C1964" s="227" t="s">
        <v>3675</v>
      </c>
      <c r="D1964" s="190" t="s">
        <v>233</v>
      </c>
      <c r="E1964" s="210">
        <v>1156.5</v>
      </c>
      <c r="F1964" s="35">
        <v>41818</v>
      </c>
      <c r="G1964" s="42">
        <v>1156.5</v>
      </c>
      <c r="H1964" s="18">
        <f t="shared" si="31"/>
        <v>0</v>
      </c>
      <c r="I1964" s="621"/>
    </row>
    <row r="1965" spans="1:10" x14ac:dyDescent="0.25">
      <c r="A1965" s="192"/>
      <c r="B1965" s="188" t="s">
        <v>1763</v>
      </c>
      <c r="C1965" s="227" t="s">
        <v>3675</v>
      </c>
      <c r="D1965" s="190" t="s">
        <v>193</v>
      </c>
      <c r="E1965" s="210">
        <v>280</v>
      </c>
      <c r="F1965" s="35">
        <v>41818</v>
      </c>
      <c r="G1965" s="42">
        <v>280</v>
      </c>
      <c r="H1965" s="18">
        <f t="shared" si="31"/>
        <v>0</v>
      </c>
      <c r="I1965" s="621" t="s">
        <v>217</v>
      </c>
    </row>
    <row r="1966" spans="1:10" x14ac:dyDescent="0.25">
      <c r="A1966" s="192"/>
      <c r="B1966" s="188" t="s">
        <v>1764</v>
      </c>
      <c r="C1966" s="227" t="s">
        <v>3675</v>
      </c>
      <c r="D1966" s="190" t="s">
        <v>78</v>
      </c>
      <c r="E1966" s="210">
        <v>3645.5</v>
      </c>
      <c r="F1966" s="35">
        <v>41818</v>
      </c>
      <c r="G1966" s="42">
        <v>3645.5</v>
      </c>
      <c r="H1966" s="18">
        <f t="shared" si="31"/>
        <v>0</v>
      </c>
      <c r="I1966" s="621" t="s">
        <v>217</v>
      </c>
    </row>
    <row r="1967" spans="1:10" x14ac:dyDescent="0.25">
      <c r="A1967" s="192"/>
      <c r="B1967" s="188" t="s">
        <v>1765</v>
      </c>
      <c r="C1967" s="227" t="s">
        <v>3675</v>
      </c>
      <c r="D1967" s="190" t="s">
        <v>80</v>
      </c>
      <c r="E1967" s="210">
        <v>4204</v>
      </c>
      <c r="F1967" s="35">
        <v>41818</v>
      </c>
      <c r="G1967" s="42">
        <v>4204</v>
      </c>
      <c r="H1967" s="18">
        <f t="shared" si="31"/>
        <v>0</v>
      </c>
      <c r="I1967" s="621" t="s">
        <v>217</v>
      </c>
    </row>
    <row r="1968" spans="1:10" x14ac:dyDescent="0.25">
      <c r="A1968" s="192"/>
      <c r="B1968" s="188" t="s">
        <v>1766</v>
      </c>
      <c r="C1968" s="227" t="s">
        <v>3675</v>
      </c>
      <c r="D1968" s="190" t="s">
        <v>3600</v>
      </c>
      <c r="E1968" s="210">
        <v>8220</v>
      </c>
      <c r="F1968" s="38" t="s">
        <v>3688</v>
      </c>
      <c r="G1968" s="42">
        <v>8220</v>
      </c>
      <c r="H1968" s="18">
        <f t="shared" si="31"/>
        <v>0</v>
      </c>
      <c r="I1968" s="621" t="s">
        <v>217</v>
      </c>
    </row>
    <row r="1969" spans="1:9" x14ac:dyDescent="0.25">
      <c r="A1969" s="187"/>
      <c r="B1969" s="188" t="s">
        <v>1767</v>
      </c>
      <c r="C1969" s="227" t="s">
        <v>3675</v>
      </c>
      <c r="D1969" s="190" t="s">
        <v>186</v>
      </c>
      <c r="E1969" s="210">
        <v>20400</v>
      </c>
      <c r="F1969" s="35">
        <v>41820</v>
      </c>
      <c r="G1969" s="42">
        <v>20400</v>
      </c>
      <c r="H1969" s="18">
        <f t="shared" si="31"/>
        <v>0</v>
      </c>
      <c r="I1969" s="621"/>
    </row>
    <row r="1970" spans="1:9" x14ac:dyDescent="0.25">
      <c r="A1970" s="192"/>
      <c r="B1970" s="188" t="s">
        <v>1768</v>
      </c>
      <c r="C1970" s="227" t="s">
        <v>3675</v>
      </c>
      <c r="D1970" s="190" t="s">
        <v>152</v>
      </c>
      <c r="E1970" s="210">
        <v>7128</v>
      </c>
      <c r="F1970" s="35">
        <v>41818</v>
      </c>
      <c r="G1970" s="42">
        <v>7128</v>
      </c>
      <c r="H1970" s="18">
        <f t="shared" si="31"/>
        <v>0</v>
      </c>
      <c r="I1970" s="621"/>
    </row>
    <row r="1971" spans="1:9" x14ac:dyDescent="0.25">
      <c r="A1971" s="192"/>
      <c r="B1971" s="188" t="s">
        <v>1769</v>
      </c>
      <c r="C1971" s="227" t="s">
        <v>3675</v>
      </c>
      <c r="D1971" s="190" t="s">
        <v>533</v>
      </c>
      <c r="E1971" s="210">
        <v>379</v>
      </c>
      <c r="F1971" s="35">
        <v>41818</v>
      </c>
      <c r="G1971" s="42">
        <v>379</v>
      </c>
      <c r="H1971" s="18">
        <f t="shared" si="31"/>
        <v>0</v>
      </c>
      <c r="I1971" s="621"/>
    </row>
    <row r="1972" spans="1:9" x14ac:dyDescent="0.25">
      <c r="A1972" s="192"/>
      <c r="B1972" s="188" t="s">
        <v>1771</v>
      </c>
      <c r="C1972" s="227" t="s">
        <v>3675</v>
      </c>
      <c r="D1972" s="190" t="s">
        <v>106</v>
      </c>
      <c r="E1972" s="210">
        <v>46910.400000000001</v>
      </c>
      <c r="F1972" s="38">
        <v>41822</v>
      </c>
      <c r="G1972" s="219">
        <v>46910.400000000001</v>
      </c>
      <c r="H1972" s="18">
        <f t="shared" si="31"/>
        <v>0</v>
      </c>
      <c r="I1972" s="621" t="s">
        <v>65</v>
      </c>
    </row>
    <row r="1973" spans="1:9" x14ac:dyDescent="0.25">
      <c r="A1973" s="192"/>
      <c r="B1973" s="188" t="s">
        <v>1772</v>
      </c>
      <c r="C1973" s="227" t="s">
        <v>3675</v>
      </c>
      <c r="D1973" s="190" t="s">
        <v>269</v>
      </c>
      <c r="E1973" s="210">
        <v>10193.5</v>
      </c>
      <c r="F1973" s="35">
        <v>41818</v>
      </c>
      <c r="G1973" s="42">
        <v>10193.5</v>
      </c>
      <c r="H1973" s="18">
        <f t="shared" si="31"/>
        <v>0</v>
      </c>
      <c r="I1973" s="621"/>
    </row>
    <row r="1974" spans="1:9" x14ac:dyDescent="0.25">
      <c r="A1974" s="192"/>
      <c r="B1974" s="188" t="s">
        <v>1773</v>
      </c>
      <c r="C1974" s="227" t="s">
        <v>3675</v>
      </c>
      <c r="D1974" s="190" t="s">
        <v>508</v>
      </c>
      <c r="E1974" s="210">
        <v>105</v>
      </c>
      <c r="F1974" s="35">
        <v>41818</v>
      </c>
      <c r="G1974" s="42">
        <v>105</v>
      </c>
      <c r="H1974" s="18">
        <f t="shared" si="31"/>
        <v>0</v>
      </c>
      <c r="I1974" s="621"/>
    </row>
    <row r="1975" spans="1:9" x14ac:dyDescent="0.25">
      <c r="A1975" s="192"/>
      <c r="B1975" s="188" t="s">
        <v>1774</v>
      </c>
      <c r="C1975" s="227" t="s">
        <v>3675</v>
      </c>
      <c r="D1975" s="190" t="s">
        <v>2956</v>
      </c>
      <c r="E1975" s="210">
        <v>36753</v>
      </c>
      <c r="F1975" s="35">
        <v>41818</v>
      </c>
      <c r="G1975" s="42">
        <v>36753</v>
      </c>
      <c r="H1975" s="18">
        <f t="shared" si="31"/>
        <v>0</v>
      </c>
      <c r="I1975" s="621" t="s">
        <v>217</v>
      </c>
    </row>
    <row r="1976" spans="1:9" x14ac:dyDescent="0.25">
      <c r="A1976" s="192"/>
      <c r="B1976" s="188" t="s">
        <v>1775</v>
      </c>
      <c r="C1976" s="227" t="s">
        <v>3675</v>
      </c>
      <c r="D1976" s="190" t="s">
        <v>8</v>
      </c>
      <c r="E1976" s="210">
        <v>2016</v>
      </c>
      <c r="F1976" s="35">
        <v>41818</v>
      </c>
      <c r="G1976" s="42">
        <v>2016</v>
      </c>
      <c r="H1976" s="18">
        <f t="shared" si="31"/>
        <v>0</v>
      </c>
      <c r="I1976" s="621"/>
    </row>
    <row r="1977" spans="1:9" x14ac:dyDescent="0.25">
      <c r="A1977" s="192"/>
      <c r="B1977" s="188" t="s">
        <v>1777</v>
      </c>
      <c r="C1977" s="227" t="s">
        <v>3675</v>
      </c>
      <c r="D1977" s="190" t="s">
        <v>8</v>
      </c>
      <c r="E1977" s="210">
        <v>571</v>
      </c>
      <c r="F1977" s="35">
        <v>41818</v>
      </c>
      <c r="G1977" s="42">
        <v>571</v>
      </c>
      <c r="H1977" s="18">
        <f t="shared" si="31"/>
        <v>0</v>
      </c>
      <c r="I1977" s="621"/>
    </row>
    <row r="1978" spans="1:9" x14ac:dyDescent="0.25">
      <c r="A1978" s="192"/>
      <c r="B1978" s="188" t="s">
        <v>1779</v>
      </c>
      <c r="C1978" s="227" t="s">
        <v>3675</v>
      </c>
      <c r="D1978" s="190" t="s">
        <v>260</v>
      </c>
      <c r="E1978" s="210">
        <v>3100</v>
      </c>
      <c r="F1978" s="35">
        <v>41818</v>
      </c>
      <c r="G1978" s="42">
        <v>3100</v>
      </c>
      <c r="H1978" s="18">
        <f t="shared" si="31"/>
        <v>0</v>
      </c>
      <c r="I1978" s="621" t="s">
        <v>12</v>
      </c>
    </row>
    <row r="1979" spans="1:9" x14ac:dyDescent="0.25">
      <c r="A1979" s="192"/>
      <c r="B1979" s="188" t="s">
        <v>1780</v>
      </c>
      <c r="C1979" s="227" t="s">
        <v>3675</v>
      </c>
      <c r="D1979" s="190" t="s">
        <v>599</v>
      </c>
      <c r="E1979" s="210">
        <v>11960</v>
      </c>
      <c r="F1979" s="38">
        <v>41836</v>
      </c>
      <c r="G1979" s="219">
        <v>11960</v>
      </c>
      <c r="H1979" s="18">
        <f t="shared" si="31"/>
        <v>0</v>
      </c>
      <c r="I1979" s="621" t="s">
        <v>12</v>
      </c>
    </row>
    <row r="1980" spans="1:9" x14ac:dyDescent="0.25">
      <c r="A1980" s="192"/>
      <c r="B1980" s="188" t="s">
        <v>1781</v>
      </c>
      <c r="C1980" s="227" t="s">
        <v>3675</v>
      </c>
      <c r="D1980" s="196" t="s">
        <v>3108</v>
      </c>
      <c r="E1980" s="215">
        <v>0</v>
      </c>
      <c r="F1980" s="35"/>
      <c r="G1980" s="42"/>
      <c r="H1980" s="18">
        <f t="shared" si="31"/>
        <v>0</v>
      </c>
      <c r="I1980" s="621"/>
    </row>
    <row r="1981" spans="1:9" x14ac:dyDescent="0.25">
      <c r="A1981" s="192"/>
      <c r="B1981" s="188" t="s">
        <v>1782</v>
      </c>
      <c r="C1981" s="227" t="s">
        <v>3675</v>
      </c>
      <c r="D1981" s="190" t="s">
        <v>111</v>
      </c>
      <c r="E1981" s="210">
        <v>5486</v>
      </c>
      <c r="F1981" s="35">
        <v>41818</v>
      </c>
      <c r="G1981" s="42">
        <v>5486</v>
      </c>
      <c r="H1981" s="18">
        <f t="shared" si="31"/>
        <v>0</v>
      </c>
      <c r="I1981" s="621" t="s">
        <v>12</v>
      </c>
    </row>
    <row r="1982" spans="1:9" x14ac:dyDescent="0.25">
      <c r="A1982" s="192"/>
      <c r="B1982" s="188" t="s">
        <v>1783</v>
      </c>
      <c r="C1982" s="227" t="s">
        <v>3675</v>
      </c>
      <c r="D1982" s="190" t="s">
        <v>3405</v>
      </c>
      <c r="E1982" s="210">
        <v>8265.6</v>
      </c>
      <c r="F1982" s="35">
        <v>41818</v>
      </c>
      <c r="G1982" s="42">
        <v>8265.6</v>
      </c>
      <c r="H1982" s="18">
        <f t="shared" si="31"/>
        <v>0</v>
      </c>
      <c r="I1982" s="621" t="s">
        <v>12</v>
      </c>
    </row>
    <row r="1983" spans="1:9" x14ac:dyDescent="0.25">
      <c r="A1983" s="192"/>
      <c r="B1983" s="188" t="s">
        <v>1784</v>
      </c>
      <c r="C1983" s="227" t="s">
        <v>3675</v>
      </c>
      <c r="D1983" s="190" t="s">
        <v>575</v>
      </c>
      <c r="E1983" s="210">
        <v>3212</v>
      </c>
      <c r="F1983" s="35">
        <v>41818</v>
      </c>
      <c r="G1983" s="42">
        <v>3212</v>
      </c>
      <c r="H1983" s="18">
        <f t="shared" si="31"/>
        <v>0</v>
      </c>
      <c r="I1983" s="621"/>
    </row>
    <row r="1984" spans="1:9" x14ac:dyDescent="0.25">
      <c r="A1984" s="192"/>
      <c r="B1984" s="188" t="s">
        <v>1785</v>
      </c>
      <c r="C1984" s="227" t="s">
        <v>3675</v>
      </c>
      <c r="D1984" s="190" t="s">
        <v>116</v>
      </c>
      <c r="E1984" s="210">
        <v>5342.5</v>
      </c>
      <c r="F1984" s="35">
        <v>41818</v>
      </c>
      <c r="G1984" s="42">
        <v>5342.5</v>
      </c>
      <c r="H1984" s="18">
        <f t="shared" si="31"/>
        <v>0</v>
      </c>
      <c r="I1984" s="621"/>
    </row>
    <row r="1985" spans="1:9" x14ac:dyDescent="0.25">
      <c r="A1985" s="192"/>
      <c r="B1985" s="188" t="s">
        <v>1786</v>
      </c>
      <c r="C1985" s="227" t="s">
        <v>3675</v>
      </c>
      <c r="D1985" s="190" t="s">
        <v>49</v>
      </c>
      <c r="E1985" s="210">
        <v>2114.1</v>
      </c>
      <c r="F1985" s="35">
        <v>41818</v>
      </c>
      <c r="G1985" s="42">
        <v>2114.1</v>
      </c>
      <c r="H1985" s="18">
        <f t="shared" si="31"/>
        <v>0</v>
      </c>
      <c r="I1985" s="621"/>
    </row>
    <row r="1986" spans="1:9" x14ac:dyDescent="0.25">
      <c r="A1986" s="192"/>
      <c r="B1986" s="188" t="s">
        <v>1787</v>
      </c>
      <c r="C1986" s="227" t="s">
        <v>3675</v>
      </c>
      <c r="D1986" s="190" t="s">
        <v>52</v>
      </c>
      <c r="E1986" s="210">
        <v>4529.6000000000004</v>
      </c>
      <c r="F1986" s="35">
        <v>41818</v>
      </c>
      <c r="G1986" s="42">
        <v>4529.6000000000004</v>
      </c>
      <c r="H1986" s="18">
        <f t="shared" si="31"/>
        <v>0</v>
      </c>
      <c r="I1986" s="621"/>
    </row>
    <row r="1987" spans="1:9" x14ac:dyDescent="0.25">
      <c r="A1987" s="192"/>
      <c r="B1987" s="188" t="s">
        <v>1788</v>
      </c>
      <c r="C1987" s="227" t="s">
        <v>3675</v>
      </c>
      <c r="D1987" s="190" t="s">
        <v>130</v>
      </c>
      <c r="E1987" s="210">
        <v>10552</v>
      </c>
      <c r="F1987" s="38">
        <v>41821</v>
      </c>
      <c r="G1987" s="219">
        <v>10552</v>
      </c>
      <c r="H1987" s="18">
        <f t="shared" si="31"/>
        <v>0</v>
      </c>
      <c r="I1987" s="621" t="s">
        <v>21</v>
      </c>
    </row>
    <row r="1988" spans="1:9" x14ac:dyDescent="0.25">
      <c r="A1988" s="192"/>
      <c r="B1988" s="188" t="s">
        <v>1789</v>
      </c>
      <c r="C1988" s="227" t="s">
        <v>3675</v>
      </c>
      <c r="D1988" s="190" t="s">
        <v>124</v>
      </c>
      <c r="E1988" s="210">
        <v>13053</v>
      </c>
      <c r="F1988" s="35">
        <v>41818</v>
      </c>
      <c r="G1988" s="42">
        <v>13053</v>
      </c>
      <c r="H1988" s="18">
        <f t="shared" si="31"/>
        <v>0</v>
      </c>
      <c r="I1988" s="621"/>
    </row>
    <row r="1989" spans="1:9" x14ac:dyDescent="0.25">
      <c r="A1989" s="192"/>
      <c r="B1989" s="188" t="s">
        <v>1790</v>
      </c>
      <c r="C1989" s="227" t="s">
        <v>3675</v>
      </c>
      <c r="D1989" s="190" t="s">
        <v>32</v>
      </c>
      <c r="E1989" s="210">
        <v>10102</v>
      </c>
      <c r="F1989" s="35">
        <v>41818</v>
      </c>
      <c r="G1989" s="42">
        <v>10102</v>
      </c>
      <c r="H1989" s="18">
        <f t="shared" si="31"/>
        <v>0</v>
      </c>
      <c r="I1989" s="621" t="s">
        <v>30</v>
      </c>
    </row>
    <row r="1990" spans="1:9" x14ac:dyDescent="0.25">
      <c r="A1990" s="192"/>
      <c r="B1990" s="188" t="s">
        <v>1792</v>
      </c>
      <c r="C1990" s="227" t="s">
        <v>3675</v>
      </c>
      <c r="D1990" s="190" t="s">
        <v>57</v>
      </c>
      <c r="E1990" s="210">
        <v>1800</v>
      </c>
      <c r="F1990" s="35">
        <v>41818</v>
      </c>
      <c r="G1990" s="42">
        <v>1800</v>
      </c>
      <c r="H1990" s="18">
        <f t="shared" si="31"/>
        <v>0</v>
      </c>
      <c r="I1990" s="621" t="s">
        <v>30</v>
      </c>
    </row>
    <row r="1991" spans="1:9" x14ac:dyDescent="0.25">
      <c r="A1991" s="192"/>
      <c r="B1991" s="188" t="s">
        <v>1793</v>
      </c>
      <c r="C1991" s="227" t="s">
        <v>3675</v>
      </c>
      <c r="D1991" s="190" t="s">
        <v>152</v>
      </c>
      <c r="E1991" s="210">
        <v>15357.5</v>
      </c>
      <c r="F1991" s="35">
        <v>41818</v>
      </c>
      <c r="G1991" s="42">
        <v>15357.5</v>
      </c>
      <c r="H1991" s="18">
        <f t="shared" ref="H1991:H2054" si="32">E1991-G1991</f>
        <v>0</v>
      </c>
      <c r="I1991" s="621"/>
    </row>
    <row r="1992" spans="1:9" x14ac:dyDescent="0.25">
      <c r="A1992" s="192"/>
      <c r="B1992" s="188" t="s">
        <v>1794</v>
      </c>
      <c r="C1992" s="227" t="s">
        <v>3675</v>
      </c>
      <c r="D1992" s="190" t="s">
        <v>41</v>
      </c>
      <c r="E1992" s="210">
        <v>22567</v>
      </c>
      <c r="F1992" s="35">
        <v>41818</v>
      </c>
      <c r="G1992" s="42">
        <v>22567</v>
      </c>
      <c r="H1992" s="18">
        <f t="shared" si="32"/>
        <v>0</v>
      </c>
      <c r="I1992" s="621" t="s">
        <v>217</v>
      </c>
    </row>
    <row r="1993" spans="1:9" x14ac:dyDescent="0.25">
      <c r="A1993" s="192"/>
      <c r="B1993" s="188" t="s">
        <v>1795</v>
      </c>
      <c r="C1993" s="227" t="s">
        <v>3675</v>
      </c>
      <c r="D1993" s="190" t="s">
        <v>287</v>
      </c>
      <c r="E1993" s="210">
        <v>3295</v>
      </c>
      <c r="F1993" s="35">
        <v>41818</v>
      </c>
      <c r="G1993" s="42">
        <v>3295</v>
      </c>
      <c r="H1993" s="18">
        <f t="shared" si="32"/>
        <v>0</v>
      </c>
      <c r="I1993" s="621" t="s">
        <v>30</v>
      </c>
    </row>
    <row r="1994" spans="1:9" x14ac:dyDescent="0.25">
      <c r="A1994" s="192"/>
      <c r="B1994" s="188" t="s">
        <v>1796</v>
      </c>
      <c r="C1994" s="227" t="s">
        <v>3675</v>
      </c>
      <c r="D1994" s="190" t="s">
        <v>29</v>
      </c>
      <c r="E1994" s="210">
        <v>5521.6</v>
      </c>
      <c r="F1994" s="35">
        <v>41818</v>
      </c>
      <c r="G1994" s="42">
        <v>5521.6</v>
      </c>
      <c r="H1994" s="18">
        <f t="shared" si="32"/>
        <v>0</v>
      </c>
      <c r="I1994" s="621" t="s">
        <v>30</v>
      </c>
    </row>
    <row r="1995" spans="1:9" x14ac:dyDescent="0.25">
      <c r="A1995" s="192"/>
      <c r="B1995" s="188" t="s">
        <v>1797</v>
      </c>
      <c r="C1995" s="227" t="s">
        <v>3675</v>
      </c>
      <c r="D1995" s="190" t="s">
        <v>3689</v>
      </c>
      <c r="E1995" s="210">
        <v>1165</v>
      </c>
      <c r="F1995" s="35">
        <v>41818</v>
      </c>
      <c r="G1995" s="42">
        <v>1165</v>
      </c>
      <c r="H1995" s="18">
        <f t="shared" si="32"/>
        <v>0</v>
      </c>
      <c r="I1995" s="621" t="s">
        <v>30</v>
      </c>
    </row>
    <row r="1996" spans="1:9" x14ac:dyDescent="0.25">
      <c r="A1996" s="192"/>
      <c r="B1996" s="188" t="s">
        <v>1798</v>
      </c>
      <c r="C1996" s="227" t="s">
        <v>3675</v>
      </c>
      <c r="D1996" s="190" t="s">
        <v>338</v>
      </c>
      <c r="E1996" s="210">
        <v>820</v>
      </c>
      <c r="F1996" s="35">
        <v>41818</v>
      </c>
      <c r="G1996" s="42">
        <v>820</v>
      </c>
      <c r="H1996" s="18">
        <f t="shared" si="32"/>
        <v>0</v>
      </c>
      <c r="I1996" s="621" t="s">
        <v>30</v>
      </c>
    </row>
    <row r="1997" spans="1:9" x14ac:dyDescent="0.25">
      <c r="A1997" s="192"/>
      <c r="B1997" s="188" t="s">
        <v>1799</v>
      </c>
      <c r="C1997" s="227" t="s">
        <v>3675</v>
      </c>
      <c r="D1997" s="190" t="s">
        <v>8</v>
      </c>
      <c r="E1997" s="210">
        <v>3610.5</v>
      </c>
      <c r="F1997" s="35">
        <v>41818</v>
      </c>
      <c r="G1997" s="42">
        <v>3610.5</v>
      </c>
      <c r="H1997" s="18">
        <f t="shared" si="32"/>
        <v>0</v>
      </c>
      <c r="I1997" s="621"/>
    </row>
    <row r="1998" spans="1:9" x14ac:dyDescent="0.25">
      <c r="A1998" s="192"/>
      <c r="B1998" s="188" t="s">
        <v>1800</v>
      </c>
      <c r="C1998" s="227" t="s">
        <v>3675</v>
      </c>
      <c r="D1998" s="190" t="s">
        <v>58</v>
      </c>
      <c r="E1998" s="210">
        <v>2349</v>
      </c>
      <c r="F1998" s="35">
        <v>41818</v>
      </c>
      <c r="G1998" s="42">
        <v>2349</v>
      </c>
      <c r="H1998" s="18">
        <f t="shared" si="32"/>
        <v>0</v>
      </c>
      <c r="I1998" s="621" t="s">
        <v>30</v>
      </c>
    </row>
    <row r="1999" spans="1:9" x14ac:dyDescent="0.25">
      <c r="A1999" s="192"/>
      <c r="B1999" s="188" t="s">
        <v>1801</v>
      </c>
      <c r="C1999" s="227" t="s">
        <v>3675</v>
      </c>
      <c r="D1999" s="190" t="s">
        <v>57</v>
      </c>
      <c r="E1999" s="210">
        <v>1512</v>
      </c>
      <c r="F1999" s="35">
        <v>41818</v>
      </c>
      <c r="G1999" s="42">
        <v>1512</v>
      </c>
      <c r="H1999" s="18">
        <f t="shared" si="32"/>
        <v>0</v>
      </c>
      <c r="I1999" s="621" t="s">
        <v>30</v>
      </c>
    </row>
    <row r="2000" spans="1:9" x14ac:dyDescent="0.25">
      <c r="A2000" s="192"/>
      <c r="B2000" s="188" t="s">
        <v>1802</v>
      </c>
      <c r="C2000" s="227" t="s">
        <v>3675</v>
      </c>
      <c r="D2000" s="190" t="s">
        <v>188</v>
      </c>
      <c r="E2000" s="210">
        <v>2438</v>
      </c>
      <c r="F2000" s="35">
        <v>41820</v>
      </c>
      <c r="G2000" s="42">
        <v>2438</v>
      </c>
      <c r="H2000" s="18">
        <f t="shared" si="32"/>
        <v>0</v>
      </c>
      <c r="I2000" s="621" t="s">
        <v>21</v>
      </c>
    </row>
    <row r="2001" spans="1:9" x14ac:dyDescent="0.25">
      <c r="A2001" s="192"/>
      <c r="B2001" s="188" t="s">
        <v>1803</v>
      </c>
      <c r="C2001" s="227" t="s">
        <v>3675</v>
      </c>
      <c r="D2001" s="190" t="s">
        <v>2409</v>
      </c>
      <c r="E2001" s="210">
        <v>2539</v>
      </c>
      <c r="F2001" s="35">
        <v>41818</v>
      </c>
      <c r="G2001" s="42">
        <v>2539</v>
      </c>
      <c r="H2001" s="18">
        <f t="shared" si="32"/>
        <v>0</v>
      </c>
      <c r="I2001" s="621" t="s">
        <v>30</v>
      </c>
    </row>
    <row r="2002" spans="1:9" x14ac:dyDescent="0.25">
      <c r="A2002" s="192"/>
      <c r="B2002" s="188" t="s">
        <v>1804</v>
      </c>
      <c r="C2002" s="227" t="s">
        <v>3675</v>
      </c>
      <c r="D2002" s="190" t="s">
        <v>34</v>
      </c>
      <c r="E2002" s="210">
        <v>4303.5</v>
      </c>
      <c r="F2002" s="35">
        <v>41818</v>
      </c>
      <c r="G2002" s="42">
        <v>4303.5</v>
      </c>
      <c r="H2002" s="18">
        <f t="shared" si="32"/>
        <v>0</v>
      </c>
      <c r="I2002" s="621" t="s">
        <v>30</v>
      </c>
    </row>
    <row r="2003" spans="1:9" x14ac:dyDescent="0.25">
      <c r="A2003" s="192"/>
      <c r="B2003" s="188" t="s">
        <v>1805</v>
      </c>
      <c r="C2003" s="227" t="s">
        <v>3675</v>
      </c>
      <c r="D2003" s="190" t="s">
        <v>8</v>
      </c>
      <c r="E2003" s="210">
        <v>5500</v>
      </c>
      <c r="F2003" s="35">
        <v>41818</v>
      </c>
      <c r="G2003" s="42">
        <v>5500</v>
      </c>
      <c r="H2003" s="18">
        <f t="shared" si="32"/>
        <v>0</v>
      </c>
      <c r="I2003" s="621"/>
    </row>
    <row r="2004" spans="1:9" x14ac:dyDescent="0.25">
      <c r="A2004" s="192"/>
      <c r="B2004" s="188" t="s">
        <v>1806</v>
      </c>
      <c r="C2004" s="227" t="s">
        <v>3675</v>
      </c>
      <c r="D2004" s="190" t="s">
        <v>55</v>
      </c>
      <c r="E2004" s="210">
        <v>11215</v>
      </c>
      <c r="F2004" s="35">
        <v>41818</v>
      </c>
      <c r="G2004" s="42">
        <v>11215</v>
      </c>
      <c r="H2004" s="18">
        <f t="shared" si="32"/>
        <v>0</v>
      </c>
      <c r="I2004" s="621"/>
    </row>
    <row r="2005" spans="1:9" x14ac:dyDescent="0.25">
      <c r="A2005" s="192"/>
      <c r="B2005" s="188" t="s">
        <v>1807</v>
      </c>
      <c r="C2005" s="227" t="s">
        <v>3675</v>
      </c>
      <c r="D2005" s="190" t="s">
        <v>123</v>
      </c>
      <c r="E2005" s="210">
        <v>3141</v>
      </c>
      <c r="F2005" s="35">
        <v>41820</v>
      </c>
      <c r="G2005" s="42">
        <v>3141</v>
      </c>
      <c r="H2005" s="18">
        <f t="shared" si="32"/>
        <v>0</v>
      </c>
      <c r="I2005" s="621"/>
    </row>
    <row r="2006" spans="1:9" x14ac:dyDescent="0.25">
      <c r="A2006" s="192"/>
      <c r="B2006" s="188" t="s">
        <v>1808</v>
      </c>
      <c r="C2006" s="227" t="s">
        <v>3675</v>
      </c>
      <c r="D2006" s="190" t="s">
        <v>373</v>
      </c>
      <c r="E2006" s="210">
        <v>36300</v>
      </c>
      <c r="F2006" s="35">
        <v>41818</v>
      </c>
      <c r="G2006" s="42">
        <v>36300</v>
      </c>
      <c r="H2006" s="18">
        <f t="shared" si="32"/>
        <v>0</v>
      </c>
      <c r="I2006" s="621" t="s">
        <v>30</v>
      </c>
    </row>
    <row r="2007" spans="1:9" x14ac:dyDescent="0.25">
      <c r="A2007" s="192"/>
      <c r="B2007" s="188" t="s">
        <v>1809</v>
      </c>
      <c r="C2007" s="227" t="s">
        <v>3675</v>
      </c>
      <c r="D2007" s="190" t="s">
        <v>188</v>
      </c>
      <c r="E2007" s="210">
        <v>9017.5</v>
      </c>
      <c r="F2007" s="38">
        <v>41829</v>
      </c>
      <c r="G2007" s="219">
        <v>9017.5</v>
      </c>
      <c r="H2007" s="18">
        <f t="shared" si="32"/>
        <v>0</v>
      </c>
      <c r="I2007" s="621" t="s">
        <v>21</v>
      </c>
    </row>
    <row r="2008" spans="1:9" x14ac:dyDescent="0.25">
      <c r="A2008" s="192"/>
      <c r="B2008" s="188" t="s">
        <v>1811</v>
      </c>
      <c r="C2008" s="227" t="s">
        <v>3675</v>
      </c>
      <c r="D2008" s="190" t="s">
        <v>130</v>
      </c>
      <c r="E2008" s="210">
        <v>12529</v>
      </c>
      <c r="F2008" s="35">
        <v>41820</v>
      </c>
      <c r="G2008" s="42">
        <v>12529</v>
      </c>
      <c r="H2008" s="18">
        <f t="shared" si="32"/>
        <v>0</v>
      </c>
      <c r="I2008" s="621" t="s">
        <v>21</v>
      </c>
    </row>
    <row r="2009" spans="1:9" x14ac:dyDescent="0.25">
      <c r="A2009" s="192"/>
      <c r="B2009" s="188" t="s">
        <v>1812</v>
      </c>
      <c r="C2009" s="227" t="s">
        <v>3675</v>
      </c>
      <c r="D2009" s="190" t="s">
        <v>215</v>
      </c>
      <c r="E2009" s="210">
        <v>290</v>
      </c>
      <c r="F2009" s="35">
        <v>41818</v>
      </c>
      <c r="G2009" s="42">
        <v>290</v>
      </c>
      <c r="H2009" s="18">
        <f t="shared" si="32"/>
        <v>0</v>
      </c>
      <c r="I2009" s="621"/>
    </row>
    <row r="2010" spans="1:9" x14ac:dyDescent="0.25">
      <c r="A2010" s="192"/>
      <c r="B2010" s="188" t="s">
        <v>1813</v>
      </c>
      <c r="C2010" s="227" t="s">
        <v>3675</v>
      </c>
      <c r="D2010" s="190" t="s">
        <v>188</v>
      </c>
      <c r="E2010" s="210">
        <v>3188.5</v>
      </c>
      <c r="F2010" s="35">
        <v>41820</v>
      </c>
      <c r="G2010" s="42">
        <v>3188.5</v>
      </c>
      <c r="H2010" s="18">
        <f t="shared" si="32"/>
        <v>0</v>
      </c>
      <c r="I2010" s="621" t="s">
        <v>21</v>
      </c>
    </row>
    <row r="2011" spans="1:9" x14ac:dyDescent="0.25">
      <c r="A2011" s="192"/>
      <c r="B2011" s="188" t="s">
        <v>1815</v>
      </c>
      <c r="C2011" s="227" t="s">
        <v>3675</v>
      </c>
      <c r="D2011" s="190" t="s">
        <v>130</v>
      </c>
      <c r="E2011" s="210">
        <v>2973</v>
      </c>
      <c r="F2011" s="38">
        <v>41822</v>
      </c>
      <c r="G2011" s="219">
        <v>2973</v>
      </c>
      <c r="H2011" s="18">
        <f t="shared" si="32"/>
        <v>0</v>
      </c>
      <c r="I2011" s="621" t="s">
        <v>21</v>
      </c>
    </row>
    <row r="2012" spans="1:9" x14ac:dyDescent="0.25">
      <c r="A2012" s="192"/>
      <c r="B2012" s="188" t="s">
        <v>1816</v>
      </c>
      <c r="C2012" s="227" t="s">
        <v>3675</v>
      </c>
      <c r="D2012" s="190" t="s">
        <v>18</v>
      </c>
      <c r="E2012" s="210">
        <v>714</v>
      </c>
      <c r="F2012" s="35">
        <v>41818</v>
      </c>
      <c r="G2012" s="42">
        <v>714</v>
      </c>
      <c r="H2012" s="18">
        <f t="shared" si="32"/>
        <v>0</v>
      </c>
      <c r="I2012" s="621"/>
    </row>
    <row r="2013" spans="1:9" x14ac:dyDescent="0.25">
      <c r="A2013" s="192"/>
      <c r="B2013" s="188" t="s">
        <v>1817</v>
      </c>
      <c r="C2013" s="227" t="s">
        <v>3675</v>
      </c>
      <c r="D2013" s="190" t="s">
        <v>62</v>
      </c>
      <c r="E2013" s="210">
        <v>28108</v>
      </c>
      <c r="F2013" s="35">
        <v>41818</v>
      </c>
      <c r="G2013" s="42">
        <v>28108</v>
      </c>
      <c r="H2013" s="18">
        <f t="shared" si="32"/>
        <v>0</v>
      </c>
      <c r="I2013" s="621" t="s">
        <v>65</v>
      </c>
    </row>
    <row r="2014" spans="1:9" x14ac:dyDescent="0.25">
      <c r="A2014" s="192"/>
      <c r="B2014" s="188" t="s">
        <v>1819</v>
      </c>
      <c r="C2014" s="227" t="s">
        <v>3675</v>
      </c>
      <c r="D2014" s="190" t="s">
        <v>11</v>
      </c>
      <c r="E2014" s="210">
        <v>55461.599999999999</v>
      </c>
      <c r="F2014" s="38">
        <v>41829</v>
      </c>
      <c r="G2014" s="219">
        <v>55461.599999999999</v>
      </c>
      <c r="H2014" s="18">
        <f t="shared" si="32"/>
        <v>0</v>
      </c>
      <c r="I2014" s="621" t="s">
        <v>65</v>
      </c>
    </row>
    <row r="2015" spans="1:9" x14ac:dyDescent="0.25">
      <c r="A2015" s="192"/>
      <c r="B2015" s="188" t="s">
        <v>1821</v>
      </c>
      <c r="C2015" s="227" t="s">
        <v>3675</v>
      </c>
      <c r="D2015" s="190" t="s">
        <v>51</v>
      </c>
      <c r="E2015" s="210">
        <v>2025</v>
      </c>
      <c r="F2015" s="39" t="s">
        <v>4424</v>
      </c>
      <c r="G2015" s="42">
        <v>2025</v>
      </c>
      <c r="H2015" s="18">
        <f t="shared" si="32"/>
        <v>0</v>
      </c>
      <c r="I2015" s="621"/>
    </row>
    <row r="2016" spans="1:9" x14ac:dyDescent="0.25">
      <c r="A2016" s="192"/>
      <c r="B2016" s="188" t="s">
        <v>1822</v>
      </c>
      <c r="C2016" s="227" t="s">
        <v>3675</v>
      </c>
      <c r="D2016" s="190" t="s">
        <v>763</v>
      </c>
      <c r="E2016" s="210">
        <v>34839.5</v>
      </c>
      <c r="F2016" s="35">
        <v>41818</v>
      </c>
      <c r="G2016" s="42">
        <v>34839.5</v>
      </c>
      <c r="H2016" s="18">
        <f t="shared" si="32"/>
        <v>0</v>
      </c>
      <c r="I2016" s="621" t="s">
        <v>162</v>
      </c>
    </row>
    <row r="2017" spans="1:9" x14ac:dyDescent="0.25">
      <c r="A2017" s="192"/>
      <c r="B2017" s="188" t="s">
        <v>1823</v>
      </c>
      <c r="C2017" s="227" t="s">
        <v>3675</v>
      </c>
      <c r="D2017" s="190" t="s">
        <v>1607</v>
      </c>
      <c r="E2017" s="210">
        <v>6614.5</v>
      </c>
      <c r="F2017" s="35">
        <v>41818</v>
      </c>
      <c r="G2017" s="42">
        <v>6614.5</v>
      </c>
      <c r="H2017" s="18">
        <f t="shared" si="32"/>
        <v>0</v>
      </c>
      <c r="I2017" s="621"/>
    </row>
    <row r="2018" spans="1:9" x14ac:dyDescent="0.25">
      <c r="A2018" s="192"/>
      <c r="B2018" s="188" t="s">
        <v>1825</v>
      </c>
      <c r="C2018" s="227" t="s">
        <v>3675</v>
      </c>
      <c r="D2018" s="190" t="s">
        <v>137</v>
      </c>
      <c r="E2018" s="210">
        <v>3452.5</v>
      </c>
      <c r="F2018" s="35">
        <v>41818</v>
      </c>
      <c r="G2018" s="42">
        <v>3452.5</v>
      </c>
      <c r="H2018" s="18">
        <f t="shared" si="32"/>
        <v>0</v>
      </c>
      <c r="I2018" s="621"/>
    </row>
    <row r="2019" spans="1:9" x14ac:dyDescent="0.25">
      <c r="A2019" s="192"/>
      <c r="B2019" s="188" t="s">
        <v>1826</v>
      </c>
      <c r="C2019" s="227" t="s">
        <v>3675</v>
      </c>
      <c r="D2019" s="190" t="s">
        <v>64</v>
      </c>
      <c r="E2019" s="210">
        <v>17116</v>
      </c>
      <c r="F2019" s="35">
        <v>41820</v>
      </c>
      <c r="G2019" s="42">
        <v>17116</v>
      </c>
      <c r="H2019" s="18">
        <f t="shared" si="32"/>
        <v>0</v>
      </c>
      <c r="I2019" s="621" t="s">
        <v>21</v>
      </c>
    </row>
    <row r="2020" spans="1:9" x14ac:dyDescent="0.25">
      <c r="A2020" s="192"/>
      <c r="B2020" s="188" t="s">
        <v>1827</v>
      </c>
      <c r="C2020" s="227" t="s">
        <v>3675</v>
      </c>
      <c r="D2020" s="190" t="s">
        <v>163</v>
      </c>
      <c r="E2020" s="210">
        <v>1222</v>
      </c>
      <c r="F2020" s="35">
        <v>41818</v>
      </c>
      <c r="G2020" s="42">
        <v>1222</v>
      </c>
      <c r="H2020" s="18">
        <f t="shared" si="32"/>
        <v>0</v>
      </c>
      <c r="I2020" s="621"/>
    </row>
    <row r="2021" spans="1:9" x14ac:dyDescent="0.25">
      <c r="A2021" s="192"/>
      <c r="B2021" s="188" t="s">
        <v>1829</v>
      </c>
      <c r="C2021" s="227" t="s">
        <v>3675</v>
      </c>
      <c r="D2021" s="190" t="s">
        <v>180</v>
      </c>
      <c r="E2021" s="210">
        <v>18666</v>
      </c>
      <c r="F2021" s="35">
        <v>41820</v>
      </c>
      <c r="G2021" s="42">
        <v>18666</v>
      </c>
      <c r="H2021" s="18">
        <f t="shared" si="32"/>
        <v>0</v>
      </c>
      <c r="I2021" s="621" t="s">
        <v>21</v>
      </c>
    </row>
    <row r="2022" spans="1:9" x14ac:dyDescent="0.25">
      <c r="A2022" s="192"/>
      <c r="B2022" s="188" t="s">
        <v>1830</v>
      </c>
      <c r="C2022" s="227" t="s">
        <v>3675</v>
      </c>
      <c r="D2022" s="190" t="s">
        <v>68</v>
      </c>
      <c r="E2022" s="210">
        <v>60</v>
      </c>
      <c r="F2022" s="35">
        <v>41820</v>
      </c>
      <c r="G2022" s="42">
        <v>60</v>
      </c>
      <c r="H2022" s="18">
        <f t="shared" si="32"/>
        <v>0</v>
      </c>
      <c r="I2022" s="621" t="s">
        <v>21</v>
      </c>
    </row>
    <row r="2023" spans="1:9" x14ac:dyDescent="0.25">
      <c r="A2023" s="192"/>
      <c r="B2023" s="188" t="s">
        <v>1832</v>
      </c>
      <c r="C2023" s="227" t="s">
        <v>3675</v>
      </c>
      <c r="D2023" s="190" t="s">
        <v>237</v>
      </c>
      <c r="E2023" s="210">
        <v>9578.5</v>
      </c>
      <c r="F2023" s="35">
        <v>41818</v>
      </c>
      <c r="G2023" s="42">
        <v>9578.5</v>
      </c>
      <c r="H2023" s="18">
        <f t="shared" si="32"/>
        <v>0</v>
      </c>
      <c r="I2023" s="621" t="s">
        <v>12</v>
      </c>
    </row>
    <row r="2024" spans="1:9" x14ac:dyDescent="0.25">
      <c r="A2024" s="192"/>
      <c r="B2024" s="188" t="s">
        <v>1833</v>
      </c>
      <c r="C2024" s="227" t="s">
        <v>3675</v>
      </c>
      <c r="D2024" s="190" t="s">
        <v>36</v>
      </c>
      <c r="E2024" s="210">
        <v>2754</v>
      </c>
      <c r="F2024" s="35">
        <v>41818</v>
      </c>
      <c r="G2024" s="42">
        <v>2754</v>
      </c>
      <c r="H2024" s="18">
        <f t="shared" si="32"/>
        <v>0</v>
      </c>
      <c r="I2024" s="621" t="s">
        <v>12</v>
      </c>
    </row>
    <row r="2025" spans="1:9" x14ac:dyDescent="0.25">
      <c r="A2025" s="192"/>
      <c r="B2025" s="188" t="s">
        <v>1834</v>
      </c>
      <c r="C2025" s="227" t="s">
        <v>3675</v>
      </c>
      <c r="D2025" s="190" t="s">
        <v>136</v>
      </c>
      <c r="E2025" s="210">
        <v>3435</v>
      </c>
      <c r="F2025" s="35">
        <v>41818</v>
      </c>
      <c r="G2025" s="42">
        <v>3435</v>
      </c>
      <c r="H2025" s="18">
        <f t="shared" si="32"/>
        <v>0</v>
      </c>
      <c r="I2025" s="621"/>
    </row>
    <row r="2026" spans="1:9" x14ac:dyDescent="0.25">
      <c r="A2026" s="192"/>
      <c r="B2026" s="188" t="s">
        <v>1835</v>
      </c>
      <c r="C2026" s="227" t="s">
        <v>3675</v>
      </c>
      <c r="D2026" s="190" t="s">
        <v>8</v>
      </c>
      <c r="E2026" s="210">
        <v>3024</v>
      </c>
      <c r="F2026" s="35">
        <v>41818</v>
      </c>
      <c r="G2026" s="42">
        <v>3024</v>
      </c>
      <c r="H2026" s="18">
        <f t="shared" si="32"/>
        <v>0</v>
      </c>
      <c r="I2026" s="621"/>
    </row>
    <row r="2027" spans="1:9" x14ac:dyDescent="0.25">
      <c r="A2027" s="192"/>
      <c r="B2027" s="188" t="s">
        <v>1837</v>
      </c>
      <c r="C2027" s="227" t="s">
        <v>3675</v>
      </c>
      <c r="D2027" s="190" t="s">
        <v>494</v>
      </c>
      <c r="E2027" s="210">
        <v>348</v>
      </c>
      <c r="F2027" s="35">
        <v>41818</v>
      </c>
      <c r="G2027" s="42">
        <v>348</v>
      </c>
      <c r="H2027" s="18">
        <f t="shared" si="32"/>
        <v>0</v>
      </c>
      <c r="I2027" s="621"/>
    </row>
    <row r="2028" spans="1:9" x14ac:dyDescent="0.25">
      <c r="A2028" s="192"/>
      <c r="B2028" s="188" t="s">
        <v>1838</v>
      </c>
      <c r="C2028" s="227" t="s">
        <v>3675</v>
      </c>
      <c r="D2028" s="190" t="s">
        <v>39</v>
      </c>
      <c r="E2028" s="210">
        <v>11759</v>
      </c>
      <c r="F2028" s="38" t="s">
        <v>3777</v>
      </c>
      <c r="G2028" s="42">
        <v>11759</v>
      </c>
      <c r="H2028" s="18">
        <f t="shared" si="32"/>
        <v>0</v>
      </c>
      <c r="I2028" s="621"/>
    </row>
    <row r="2029" spans="1:9" x14ac:dyDescent="0.25">
      <c r="A2029" s="192"/>
      <c r="B2029" s="188" t="s">
        <v>1839</v>
      </c>
      <c r="C2029" s="227" t="s">
        <v>3675</v>
      </c>
      <c r="D2029" s="190" t="s">
        <v>16</v>
      </c>
      <c r="E2029" s="210">
        <v>130143</v>
      </c>
      <c r="F2029" s="38">
        <v>41844</v>
      </c>
      <c r="G2029" s="219">
        <v>130143</v>
      </c>
      <c r="H2029" s="18">
        <f t="shared" si="32"/>
        <v>0</v>
      </c>
      <c r="I2029" s="621" t="s">
        <v>217</v>
      </c>
    </row>
    <row r="2030" spans="1:9" x14ac:dyDescent="0.25">
      <c r="A2030" s="192"/>
      <c r="B2030" s="188" t="s">
        <v>1840</v>
      </c>
      <c r="C2030" s="227" t="s">
        <v>3675</v>
      </c>
      <c r="D2030" s="190" t="s">
        <v>133</v>
      </c>
      <c r="E2030" s="210">
        <v>26635</v>
      </c>
      <c r="F2030" s="45" t="s">
        <v>3690</v>
      </c>
      <c r="G2030" s="42">
        <v>26635</v>
      </c>
      <c r="H2030" s="18">
        <f t="shared" si="32"/>
        <v>0</v>
      </c>
      <c r="I2030" s="621"/>
    </row>
    <row r="2031" spans="1:9" x14ac:dyDescent="0.25">
      <c r="A2031" s="192"/>
      <c r="B2031" s="188" t="s">
        <v>1843</v>
      </c>
      <c r="C2031" s="227" t="s">
        <v>3675</v>
      </c>
      <c r="D2031" s="190" t="s">
        <v>129</v>
      </c>
      <c r="E2031" s="210">
        <v>1170</v>
      </c>
      <c r="F2031" s="35">
        <v>41818</v>
      </c>
      <c r="G2031" s="42">
        <v>1170</v>
      </c>
      <c r="H2031" s="18">
        <f t="shared" si="32"/>
        <v>0</v>
      </c>
      <c r="I2031" s="621"/>
    </row>
    <row r="2032" spans="1:9" x14ac:dyDescent="0.25">
      <c r="A2032" s="192"/>
      <c r="B2032" s="188" t="s">
        <v>1844</v>
      </c>
      <c r="C2032" s="227" t="s">
        <v>3675</v>
      </c>
      <c r="D2032" s="190" t="s">
        <v>269</v>
      </c>
      <c r="E2032" s="210">
        <v>2673.5</v>
      </c>
      <c r="F2032" s="35">
        <v>41818</v>
      </c>
      <c r="G2032" s="42">
        <v>2673.5</v>
      </c>
      <c r="H2032" s="18">
        <f t="shared" si="32"/>
        <v>0</v>
      </c>
      <c r="I2032" s="621"/>
    </row>
    <row r="2033" spans="1:9" x14ac:dyDescent="0.25">
      <c r="A2033" s="192"/>
      <c r="B2033" s="188" t="s">
        <v>1845</v>
      </c>
      <c r="C2033" s="227" t="s">
        <v>3675</v>
      </c>
      <c r="D2033" s="190" t="s">
        <v>3600</v>
      </c>
      <c r="E2033" s="210">
        <v>8065.5</v>
      </c>
      <c r="F2033" s="58" t="s">
        <v>4351</v>
      </c>
      <c r="G2033" s="42">
        <v>8065.5</v>
      </c>
      <c r="H2033" s="18">
        <f t="shared" si="32"/>
        <v>0</v>
      </c>
      <c r="I2033" s="621"/>
    </row>
    <row r="2034" spans="1:9" x14ac:dyDescent="0.25">
      <c r="A2034" s="246"/>
      <c r="B2034" s="188" t="s">
        <v>1846</v>
      </c>
      <c r="C2034" s="227" t="s">
        <v>3675</v>
      </c>
      <c r="D2034" s="190" t="s">
        <v>87</v>
      </c>
      <c r="E2034" s="210">
        <v>10873</v>
      </c>
      <c r="F2034" s="35">
        <v>41820</v>
      </c>
      <c r="G2034" s="42">
        <v>10873</v>
      </c>
      <c r="H2034" s="18">
        <f t="shared" si="32"/>
        <v>0</v>
      </c>
      <c r="I2034" s="621" t="s">
        <v>65</v>
      </c>
    </row>
    <row r="2035" spans="1:9" x14ac:dyDescent="0.25">
      <c r="A2035" s="192"/>
      <c r="B2035" s="188" t="s">
        <v>1847</v>
      </c>
      <c r="C2035" s="227" t="s">
        <v>3675</v>
      </c>
      <c r="D2035" s="190" t="s">
        <v>136</v>
      </c>
      <c r="E2035" s="210">
        <v>819</v>
      </c>
      <c r="F2035" s="35">
        <v>41818</v>
      </c>
      <c r="G2035" s="42">
        <v>819</v>
      </c>
      <c r="H2035" s="18">
        <f t="shared" si="32"/>
        <v>0</v>
      </c>
      <c r="I2035" s="621" t="s">
        <v>65</v>
      </c>
    </row>
    <row r="2036" spans="1:9" x14ac:dyDescent="0.25">
      <c r="A2036" s="192"/>
      <c r="B2036" s="188" t="s">
        <v>1849</v>
      </c>
      <c r="C2036" s="227" t="s">
        <v>3675</v>
      </c>
      <c r="D2036" s="190" t="s">
        <v>2701</v>
      </c>
      <c r="E2036" s="210">
        <v>4250</v>
      </c>
      <c r="F2036" s="35">
        <v>41820</v>
      </c>
      <c r="G2036" s="42">
        <v>4250</v>
      </c>
      <c r="H2036" s="18">
        <f t="shared" si="32"/>
        <v>0</v>
      </c>
      <c r="I2036" s="621" t="s">
        <v>65</v>
      </c>
    </row>
    <row r="2037" spans="1:9" x14ac:dyDescent="0.25">
      <c r="A2037" s="192"/>
      <c r="B2037" s="188" t="s">
        <v>1851</v>
      </c>
      <c r="C2037" s="227" t="s">
        <v>3675</v>
      </c>
      <c r="D2037" s="190" t="s">
        <v>233</v>
      </c>
      <c r="E2037" s="210">
        <v>571.20000000000005</v>
      </c>
      <c r="F2037" s="35">
        <v>41819</v>
      </c>
      <c r="G2037" s="42">
        <v>571.20000000000005</v>
      </c>
      <c r="H2037" s="18">
        <f t="shared" si="32"/>
        <v>0</v>
      </c>
      <c r="I2037" s="621" t="s">
        <v>12</v>
      </c>
    </row>
    <row r="2038" spans="1:9" x14ac:dyDescent="0.25">
      <c r="A2038" s="192"/>
      <c r="B2038" s="188" t="s">
        <v>1852</v>
      </c>
      <c r="C2038" s="227" t="s">
        <v>3675</v>
      </c>
      <c r="D2038" s="190" t="s">
        <v>99</v>
      </c>
      <c r="E2038" s="210">
        <v>4755</v>
      </c>
      <c r="F2038" s="35">
        <v>41819</v>
      </c>
      <c r="G2038" s="42">
        <v>4755</v>
      </c>
      <c r="H2038" s="18">
        <f t="shared" si="32"/>
        <v>0</v>
      </c>
      <c r="I2038" s="621" t="s">
        <v>12</v>
      </c>
    </row>
    <row r="2039" spans="1:9" x14ac:dyDescent="0.25">
      <c r="A2039" s="192"/>
      <c r="B2039" s="188" t="s">
        <v>1853</v>
      </c>
      <c r="C2039" s="227" t="s">
        <v>3675</v>
      </c>
      <c r="D2039" s="190" t="s">
        <v>349</v>
      </c>
      <c r="E2039" s="210">
        <v>5830.2</v>
      </c>
      <c r="F2039" s="35">
        <v>41819</v>
      </c>
      <c r="G2039" s="42">
        <v>5830.2</v>
      </c>
      <c r="H2039" s="18">
        <f t="shared" si="32"/>
        <v>0</v>
      </c>
      <c r="I2039" s="621" t="s">
        <v>12</v>
      </c>
    </row>
    <row r="2040" spans="1:9" x14ac:dyDescent="0.25">
      <c r="A2040" s="192"/>
      <c r="B2040" s="188" t="s">
        <v>1854</v>
      </c>
      <c r="C2040" s="227" t="s">
        <v>3675</v>
      </c>
      <c r="D2040" s="190" t="s">
        <v>560</v>
      </c>
      <c r="E2040" s="210">
        <v>2623.5</v>
      </c>
      <c r="F2040" s="35">
        <v>41819</v>
      </c>
      <c r="G2040" s="42">
        <v>2623.5</v>
      </c>
      <c r="H2040" s="18">
        <f t="shared" si="32"/>
        <v>0</v>
      </c>
      <c r="I2040" s="621" t="s">
        <v>12</v>
      </c>
    </row>
    <row r="2041" spans="1:9" x14ac:dyDescent="0.25">
      <c r="A2041" s="192"/>
      <c r="B2041" s="188" t="s">
        <v>1855</v>
      </c>
      <c r="C2041" s="227" t="s">
        <v>3675</v>
      </c>
      <c r="D2041" s="190" t="s">
        <v>28</v>
      </c>
      <c r="E2041" s="210">
        <v>5397</v>
      </c>
      <c r="F2041" s="35">
        <v>41818</v>
      </c>
      <c r="G2041" s="42">
        <v>5397</v>
      </c>
      <c r="H2041" s="18">
        <f t="shared" si="32"/>
        <v>0</v>
      </c>
      <c r="I2041" s="621"/>
    </row>
    <row r="2042" spans="1:9" x14ac:dyDescent="0.25">
      <c r="A2042" s="192"/>
      <c r="B2042" s="188" t="s">
        <v>1856</v>
      </c>
      <c r="C2042" s="227" t="s">
        <v>3675</v>
      </c>
      <c r="D2042" s="190" t="s">
        <v>28</v>
      </c>
      <c r="E2042" s="210">
        <v>280</v>
      </c>
      <c r="F2042" s="35">
        <v>41818</v>
      </c>
      <c r="G2042" s="42">
        <v>280</v>
      </c>
      <c r="H2042" s="18">
        <f t="shared" si="32"/>
        <v>0</v>
      </c>
      <c r="I2042" s="621"/>
    </row>
    <row r="2043" spans="1:9" x14ac:dyDescent="0.25">
      <c r="A2043" s="192"/>
      <c r="B2043" s="188" t="s">
        <v>1858</v>
      </c>
      <c r="C2043" s="227" t="s">
        <v>3675</v>
      </c>
      <c r="D2043" s="190" t="s">
        <v>2111</v>
      </c>
      <c r="E2043" s="210">
        <v>665</v>
      </c>
      <c r="F2043" s="35">
        <v>41819</v>
      </c>
      <c r="G2043" s="42">
        <v>665</v>
      </c>
      <c r="H2043" s="18">
        <f t="shared" si="32"/>
        <v>0</v>
      </c>
      <c r="I2043" s="621" t="s">
        <v>12</v>
      </c>
    </row>
    <row r="2044" spans="1:9" x14ac:dyDescent="0.25">
      <c r="A2044" s="192"/>
      <c r="B2044" s="188" t="s">
        <v>1859</v>
      </c>
      <c r="C2044" s="227" t="s">
        <v>3675</v>
      </c>
      <c r="D2044" s="190" t="s">
        <v>78</v>
      </c>
      <c r="E2044" s="210">
        <v>7089.6</v>
      </c>
      <c r="F2044" s="35">
        <v>41819</v>
      </c>
      <c r="G2044" s="42">
        <v>7089.6</v>
      </c>
      <c r="H2044" s="18">
        <f t="shared" si="32"/>
        <v>0</v>
      </c>
      <c r="I2044" s="621" t="s">
        <v>12</v>
      </c>
    </row>
    <row r="2045" spans="1:9" x14ac:dyDescent="0.25">
      <c r="A2045" s="192"/>
      <c r="B2045" s="188" t="s">
        <v>1860</v>
      </c>
      <c r="C2045" s="227" t="s">
        <v>3675</v>
      </c>
      <c r="D2045" s="190" t="s">
        <v>14</v>
      </c>
      <c r="E2045" s="210">
        <v>8700</v>
      </c>
      <c r="F2045" s="35">
        <v>41819</v>
      </c>
      <c r="G2045" s="42">
        <v>8700</v>
      </c>
      <c r="H2045" s="18">
        <f t="shared" si="32"/>
        <v>0</v>
      </c>
      <c r="I2045" s="621" t="s">
        <v>12</v>
      </c>
    </row>
    <row r="2046" spans="1:9" x14ac:dyDescent="0.25">
      <c r="A2046" s="192"/>
      <c r="B2046" s="188" t="s">
        <v>1861</v>
      </c>
      <c r="C2046" s="227" t="s">
        <v>3675</v>
      </c>
      <c r="D2046" s="190" t="s">
        <v>3691</v>
      </c>
      <c r="E2046" s="210">
        <v>3294</v>
      </c>
      <c r="F2046" s="35">
        <v>41819</v>
      </c>
      <c r="G2046" s="42">
        <v>3294</v>
      </c>
      <c r="H2046" s="18">
        <f t="shared" si="32"/>
        <v>0</v>
      </c>
      <c r="I2046" s="621" t="s">
        <v>12</v>
      </c>
    </row>
    <row r="2047" spans="1:9" x14ac:dyDescent="0.25">
      <c r="A2047" s="192">
        <v>41819</v>
      </c>
      <c r="B2047" s="188" t="s">
        <v>1862</v>
      </c>
      <c r="C2047" s="227" t="s">
        <v>3675</v>
      </c>
      <c r="D2047" s="190" t="s">
        <v>110</v>
      </c>
      <c r="E2047" s="210">
        <v>53498</v>
      </c>
      <c r="F2047" s="38">
        <v>41830</v>
      </c>
      <c r="G2047" s="219">
        <v>53498</v>
      </c>
      <c r="H2047" s="18">
        <f t="shared" si="32"/>
        <v>0</v>
      </c>
      <c r="I2047" s="621" t="s">
        <v>30</v>
      </c>
    </row>
    <row r="2048" spans="1:9" x14ac:dyDescent="0.25">
      <c r="A2048" s="192"/>
      <c r="B2048" s="188" t="s">
        <v>1863</v>
      </c>
      <c r="C2048" s="227" t="s">
        <v>3675</v>
      </c>
      <c r="D2048" s="190" t="s">
        <v>41</v>
      </c>
      <c r="E2048" s="210">
        <v>7870</v>
      </c>
      <c r="F2048" s="35">
        <v>41819</v>
      </c>
      <c r="G2048" s="42">
        <v>7870</v>
      </c>
      <c r="H2048" s="18">
        <f t="shared" si="32"/>
        <v>0</v>
      </c>
      <c r="I2048" s="623"/>
    </row>
    <row r="2049" spans="1:9" x14ac:dyDescent="0.25">
      <c r="A2049" s="192"/>
      <c r="B2049" s="188" t="s">
        <v>1865</v>
      </c>
      <c r="C2049" s="227" t="s">
        <v>3675</v>
      </c>
      <c r="D2049" s="190" t="s">
        <v>260</v>
      </c>
      <c r="E2049" s="210">
        <v>2480</v>
      </c>
      <c r="F2049" s="35">
        <v>41819</v>
      </c>
      <c r="G2049" s="42">
        <v>2480</v>
      </c>
      <c r="H2049" s="18">
        <f t="shared" si="32"/>
        <v>0</v>
      </c>
      <c r="I2049" s="621" t="s">
        <v>12</v>
      </c>
    </row>
    <row r="2050" spans="1:9" x14ac:dyDescent="0.25">
      <c r="A2050" s="192"/>
      <c r="B2050" s="188" t="s">
        <v>1866</v>
      </c>
      <c r="C2050" s="227" t="s">
        <v>3675</v>
      </c>
      <c r="D2050" s="190" t="s">
        <v>111</v>
      </c>
      <c r="E2050" s="210">
        <v>5687</v>
      </c>
      <c r="F2050" s="35">
        <v>41819</v>
      </c>
      <c r="G2050" s="42">
        <v>5687</v>
      </c>
      <c r="H2050" s="18">
        <f t="shared" si="32"/>
        <v>0</v>
      </c>
      <c r="I2050" s="623" t="s">
        <v>12</v>
      </c>
    </row>
    <row r="2051" spans="1:9" x14ac:dyDescent="0.25">
      <c r="A2051" s="192"/>
      <c r="B2051" s="188" t="s">
        <v>1867</v>
      </c>
      <c r="C2051" s="227" t="s">
        <v>3675</v>
      </c>
      <c r="D2051" s="190" t="s">
        <v>339</v>
      </c>
      <c r="E2051" s="210">
        <v>775</v>
      </c>
      <c r="F2051" s="35">
        <v>41819</v>
      </c>
      <c r="G2051" s="42">
        <v>775</v>
      </c>
      <c r="H2051" s="18">
        <f t="shared" si="32"/>
        <v>0</v>
      </c>
      <c r="I2051" s="621"/>
    </row>
    <row r="2052" spans="1:9" x14ac:dyDescent="0.25">
      <c r="A2052" s="192"/>
      <c r="B2052" s="188" t="s">
        <v>1868</v>
      </c>
      <c r="C2052" s="227" t="s">
        <v>3675</v>
      </c>
      <c r="D2052" s="190" t="s">
        <v>44</v>
      </c>
      <c r="E2052" s="210">
        <v>6240</v>
      </c>
      <c r="F2052" s="38">
        <v>41836</v>
      </c>
      <c r="G2052" s="219">
        <v>6240</v>
      </c>
      <c r="H2052" s="18">
        <f t="shared" si="32"/>
        <v>0</v>
      </c>
      <c r="I2052" s="621" t="s">
        <v>12</v>
      </c>
    </row>
    <row r="2053" spans="1:9" x14ac:dyDescent="0.25">
      <c r="A2053" s="192"/>
      <c r="B2053" s="188" t="s">
        <v>1869</v>
      </c>
      <c r="C2053" s="227" t="s">
        <v>3675</v>
      </c>
      <c r="D2053" s="190" t="s">
        <v>42</v>
      </c>
      <c r="E2053" s="210">
        <v>2080</v>
      </c>
      <c r="F2053" s="38">
        <v>41836</v>
      </c>
      <c r="G2053" s="219">
        <v>2080</v>
      </c>
      <c r="H2053" s="18">
        <f t="shared" si="32"/>
        <v>0</v>
      </c>
      <c r="I2053" s="621" t="s">
        <v>12</v>
      </c>
    </row>
    <row r="2054" spans="1:9" x14ac:dyDescent="0.25">
      <c r="A2054" s="192"/>
      <c r="B2054" s="188" t="s">
        <v>1871</v>
      </c>
      <c r="C2054" s="227" t="s">
        <v>3675</v>
      </c>
      <c r="D2054" s="190" t="s">
        <v>43</v>
      </c>
      <c r="E2054" s="210">
        <v>2080</v>
      </c>
      <c r="F2054" s="38">
        <v>41836</v>
      </c>
      <c r="G2054" s="219">
        <v>2080</v>
      </c>
      <c r="H2054" s="18">
        <f t="shared" si="32"/>
        <v>0</v>
      </c>
      <c r="I2054" s="621" t="s">
        <v>12</v>
      </c>
    </row>
    <row r="2055" spans="1:9" x14ac:dyDescent="0.25">
      <c r="A2055" s="192"/>
      <c r="B2055" s="188" t="s">
        <v>1872</v>
      </c>
      <c r="C2055" s="227" t="s">
        <v>3675</v>
      </c>
      <c r="D2055" s="190" t="s">
        <v>152</v>
      </c>
      <c r="E2055" s="210">
        <v>17802</v>
      </c>
      <c r="F2055" s="35">
        <v>41819</v>
      </c>
      <c r="G2055" s="42">
        <v>17802</v>
      </c>
      <c r="H2055" s="18">
        <f t="shared" ref="H2055:H2118" si="33">E2055-G2055</f>
        <v>0</v>
      </c>
      <c r="I2055" s="621"/>
    </row>
    <row r="2056" spans="1:9" x14ac:dyDescent="0.25">
      <c r="A2056" s="192"/>
      <c r="B2056" s="188" t="s">
        <v>1873</v>
      </c>
      <c r="C2056" s="227" t="s">
        <v>3675</v>
      </c>
      <c r="D2056" s="190" t="s">
        <v>57</v>
      </c>
      <c r="E2056" s="210">
        <v>1822</v>
      </c>
      <c r="F2056" s="35">
        <v>41820</v>
      </c>
      <c r="G2056" s="42">
        <v>1822</v>
      </c>
      <c r="H2056" s="18">
        <f t="shared" si="33"/>
        <v>0</v>
      </c>
      <c r="I2056" s="621" t="s">
        <v>27</v>
      </c>
    </row>
    <row r="2057" spans="1:9" x14ac:dyDescent="0.25">
      <c r="A2057" s="192"/>
      <c r="B2057" s="188" t="s">
        <v>1874</v>
      </c>
      <c r="C2057" s="227" t="s">
        <v>3675</v>
      </c>
      <c r="D2057" s="190" t="s">
        <v>321</v>
      </c>
      <c r="E2057" s="210">
        <v>4536</v>
      </c>
      <c r="F2057" s="35">
        <v>41819</v>
      </c>
      <c r="G2057" s="42">
        <v>4536</v>
      </c>
      <c r="H2057" s="18">
        <f t="shared" si="33"/>
        <v>0</v>
      </c>
      <c r="I2057" s="621"/>
    </row>
    <row r="2058" spans="1:9" x14ac:dyDescent="0.25">
      <c r="A2058" s="192"/>
      <c r="B2058" s="188" t="s">
        <v>1875</v>
      </c>
      <c r="C2058" s="227" t="s">
        <v>3675</v>
      </c>
      <c r="D2058" s="190" t="s">
        <v>47</v>
      </c>
      <c r="E2058" s="210">
        <v>2717</v>
      </c>
      <c r="F2058" s="35">
        <v>41820</v>
      </c>
      <c r="G2058" s="42">
        <v>2717</v>
      </c>
      <c r="H2058" s="18">
        <f t="shared" si="33"/>
        <v>0</v>
      </c>
      <c r="I2058" s="621" t="s">
        <v>27</v>
      </c>
    </row>
    <row r="2059" spans="1:9" x14ac:dyDescent="0.25">
      <c r="A2059" s="192"/>
      <c r="B2059" s="188" t="s">
        <v>1876</v>
      </c>
      <c r="C2059" s="227" t="s">
        <v>3675</v>
      </c>
      <c r="D2059" s="190" t="s">
        <v>152</v>
      </c>
      <c r="E2059" s="210">
        <v>300</v>
      </c>
      <c r="F2059" s="35">
        <v>41819</v>
      </c>
      <c r="G2059" s="42">
        <v>300</v>
      </c>
      <c r="H2059" s="18">
        <f t="shared" si="33"/>
        <v>0</v>
      </c>
      <c r="I2059" s="621"/>
    </row>
    <row r="2060" spans="1:9" x14ac:dyDescent="0.25">
      <c r="A2060" s="192"/>
      <c r="B2060" s="188" t="s">
        <v>1877</v>
      </c>
      <c r="C2060" s="227" t="s">
        <v>3675</v>
      </c>
      <c r="D2060" s="190" t="s">
        <v>3115</v>
      </c>
      <c r="E2060" s="210">
        <v>12164</v>
      </c>
      <c r="F2060" s="35">
        <v>41819</v>
      </c>
      <c r="G2060" s="42">
        <v>12164</v>
      </c>
      <c r="H2060" s="18">
        <f t="shared" si="33"/>
        <v>0</v>
      </c>
      <c r="I2060" s="621"/>
    </row>
    <row r="2061" spans="1:9" x14ac:dyDescent="0.25">
      <c r="A2061" s="192"/>
      <c r="B2061" s="188" t="s">
        <v>1879</v>
      </c>
      <c r="C2061" s="227" t="s">
        <v>3675</v>
      </c>
      <c r="D2061" s="190" t="s">
        <v>3115</v>
      </c>
      <c r="E2061" s="210">
        <v>136.5</v>
      </c>
      <c r="F2061" s="35">
        <v>41819</v>
      </c>
      <c r="G2061" s="42">
        <v>136.5</v>
      </c>
      <c r="H2061" s="18">
        <f t="shared" si="33"/>
        <v>0</v>
      </c>
      <c r="I2061" s="621"/>
    </row>
    <row r="2062" spans="1:9" x14ac:dyDescent="0.25">
      <c r="A2062" s="192"/>
      <c r="B2062" s="188" t="s">
        <v>1880</v>
      </c>
      <c r="C2062" s="227" t="s">
        <v>3675</v>
      </c>
      <c r="D2062" s="190" t="s">
        <v>8</v>
      </c>
      <c r="E2062" s="210">
        <v>4044.5</v>
      </c>
      <c r="F2062" s="35">
        <v>41819</v>
      </c>
      <c r="G2062" s="42">
        <v>4044.5</v>
      </c>
      <c r="H2062" s="18">
        <f t="shared" si="33"/>
        <v>0</v>
      </c>
      <c r="I2062" s="621"/>
    </row>
    <row r="2063" spans="1:9" x14ac:dyDescent="0.25">
      <c r="A2063" s="192"/>
      <c r="B2063" s="188" t="s">
        <v>1881</v>
      </c>
      <c r="C2063" s="227" t="s">
        <v>3675</v>
      </c>
      <c r="D2063" s="190" t="s">
        <v>8</v>
      </c>
      <c r="E2063" s="210">
        <v>428</v>
      </c>
      <c r="F2063" s="35">
        <v>41819</v>
      </c>
      <c r="G2063" s="42">
        <v>428</v>
      </c>
      <c r="H2063" s="18">
        <f t="shared" si="33"/>
        <v>0</v>
      </c>
      <c r="I2063" s="621"/>
    </row>
    <row r="2064" spans="1:9" x14ac:dyDescent="0.25">
      <c r="A2064" s="192"/>
      <c r="B2064" s="188" t="s">
        <v>1882</v>
      </c>
      <c r="C2064" s="227" t="s">
        <v>3675</v>
      </c>
      <c r="D2064" s="190" t="s">
        <v>123</v>
      </c>
      <c r="E2064" s="210">
        <v>2287.5</v>
      </c>
      <c r="F2064" s="35">
        <v>41819</v>
      </c>
      <c r="G2064" s="42">
        <v>2287.5</v>
      </c>
      <c r="H2064" s="18">
        <f t="shared" si="33"/>
        <v>0</v>
      </c>
      <c r="I2064" s="621"/>
    </row>
    <row r="2065" spans="1:9" x14ac:dyDescent="0.25">
      <c r="A2065" s="192"/>
      <c r="B2065" s="188" t="s">
        <v>1883</v>
      </c>
      <c r="C2065" s="227" t="s">
        <v>3675</v>
      </c>
      <c r="D2065" s="190" t="s">
        <v>8</v>
      </c>
      <c r="E2065" s="210">
        <v>365.5</v>
      </c>
      <c r="F2065" s="35">
        <v>41819</v>
      </c>
      <c r="G2065" s="42">
        <v>365.5</v>
      </c>
      <c r="H2065" s="18">
        <f t="shared" si="33"/>
        <v>0</v>
      </c>
      <c r="I2065" s="621"/>
    </row>
    <row r="2066" spans="1:9" x14ac:dyDescent="0.25">
      <c r="A2066" s="192"/>
      <c r="B2066" s="188" t="s">
        <v>1885</v>
      </c>
      <c r="C2066" s="227" t="s">
        <v>3675</v>
      </c>
      <c r="D2066" s="190" t="s">
        <v>36</v>
      </c>
      <c r="E2066" s="210">
        <v>19072</v>
      </c>
      <c r="F2066" s="35">
        <v>41819</v>
      </c>
      <c r="G2066" s="42">
        <v>19072</v>
      </c>
      <c r="H2066" s="18">
        <f t="shared" si="33"/>
        <v>0</v>
      </c>
      <c r="I2066" s="621" t="s">
        <v>12</v>
      </c>
    </row>
    <row r="2067" spans="1:9" x14ac:dyDescent="0.25">
      <c r="A2067" s="192"/>
      <c r="B2067" s="188" t="s">
        <v>1886</v>
      </c>
      <c r="C2067" s="227" t="s">
        <v>3675</v>
      </c>
      <c r="D2067" s="190" t="s">
        <v>250</v>
      </c>
      <c r="E2067" s="210">
        <v>20120</v>
      </c>
      <c r="F2067" s="35">
        <v>41820</v>
      </c>
      <c r="G2067" s="42">
        <v>20120</v>
      </c>
      <c r="H2067" s="18">
        <f t="shared" si="33"/>
        <v>0</v>
      </c>
      <c r="I2067" s="621"/>
    </row>
    <row r="2068" spans="1:9" x14ac:dyDescent="0.25">
      <c r="A2068" s="192"/>
      <c r="B2068" s="188" t="s">
        <v>1888</v>
      </c>
      <c r="C2068" s="227" t="s">
        <v>3675</v>
      </c>
      <c r="D2068" s="190" t="s">
        <v>11</v>
      </c>
      <c r="E2068" s="210">
        <v>28090</v>
      </c>
      <c r="F2068" s="39" t="s">
        <v>3781</v>
      </c>
      <c r="G2068" s="219">
        <v>28090</v>
      </c>
      <c r="H2068" s="18">
        <f t="shared" si="33"/>
        <v>0</v>
      </c>
      <c r="I2068" s="621" t="s">
        <v>65</v>
      </c>
    </row>
    <row r="2069" spans="1:9" x14ac:dyDescent="0.25">
      <c r="A2069" s="192"/>
      <c r="B2069" s="188" t="s">
        <v>1889</v>
      </c>
      <c r="C2069" s="227" t="s">
        <v>3675</v>
      </c>
      <c r="D2069" s="190" t="s">
        <v>29</v>
      </c>
      <c r="E2069" s="210">
        <v>5633.6</v>
      </c>
      <c r="F2069" s="35">
        <v>41820</v>
      </c>
      <c r="G2069" s="42">
        <v>5633.6</v>
      </c>
      <c r="H2069" s="18">
        <f t="shared" si="33"/>
        <v>0</v>
      </c>
      <c r="I2069" s="621" t="s">
        <v>27</v>
      </c>
    </row>
    <row r="2070" spans="1:9" x14ac:dyDescent="0.25">
      <c r="A2070" s="192"/>
      <c r="B2070" s="188" t="s">
        <v>1890</v>
      </c>
      <c r="C2070" s="227" t="s">
        <v>3675</v>
      </c>
      <c r="D2070" s="190" t="s">
        <v>74</v>
      </c>
      <c r="E2070" s="210">
        <v>490.5</v>
      </c>
      <c r="F2070" s="35">
        <v>41819</v>
      </c>
      <c r="G2070" s="42">
        <v>490.5</v>
      </c>
      <c r="H2070" s="18">
        <f t="shared" si="33"/>
        <v>0</v>
      </c>
      <c r="I2070" s="621"/>
    </row>
    <row r="2071" spans="1:9" x14ac:dyDescent="0.25">
      <c r="A2071" s="192"/>
      <c r="B2071" s="188" t="s">
        <v>1891</v>
      </c>
      <c r="C2071" s="227" t="s">
        <v>3675</v>
      </c>
      <c r="D2071" s="190" t="s">
        <v>55</v>
      </c>
      <c r="E2071" s="210">
        <v>10585.5</v>
      </c>
      <c r="F2071" s="35">
        <v>41819</v>
      </c>
      <c r="G2071" s="42">
        <v>10585.5</v>
      </c>
      <c r="H2071" s="18">
        <f t="shared" si="33"/>
        <v>0</v>
      </c>
      <c r="I2071" s="621"/>
    </row>
    <row r="2072" spans="1:9" x14ac:dyDescent="0.25">
      <c r="A2072" s="192"/>
      <c r="B2072" s="188" t="s">
        <v>1892</v>
      </c>
      <c r="C2072" s="227" t="s">
        <v>3675</v>
      </c>
      <c r="D2072" s="190" t="s">
        <v>136</v>
      </c>
      <c r="E2072" s="210">
        <v>1367.6</v>
      </c>
      <c r="F2072" s="35">
        <v>41819</v>
      </c>
      <c r="G2072" s="42">
        <v>1367.6</v>
      </c>
      <c r="H2072" s="18">
        <f t="shared" si="33"/>
        <v>0</v>
      </c>
      <c r="I2072" s="621"/>
    </row>
    <row r="2073" spans="1:9" x14ac:dyDescent="0.25">
      <c r="A2073" s="192"/>
      <c r="B2073" s="188" t="s">
        <v>1893</v>
      </c>
      <c r="C2073" s="227" t="s">
        <v>3675</v>
      </c>
      <c r="D2073" s="190" t="s">
        <v>287</v>
      </c>
      <c r="E2073" s="210">
        <v>3385</v>
      </c>
      <c r="F2073" s="35">
        <v>41820</v>
      </c>
      <c r="G2073" s="42">
        <v>3385</v>
      </c>
      <c r="H2073" s="18">
        <f t="shared" si="33"/>
        <v>0</v>
      </c>
      <c r="I2073" s="621" t="s">
        <v>27</v>
      </c>
    </row>
    <row r="2074" spans="1:9" x14ac:dyDescent="0.25">
      <c r="A2074" s="192"/>
      <c r="B2074" s="188" t="s">
        <v>1895</v>
      </c>
      <c r="C2074" s="227" t="s">
        <v>3675</v>
      </c>
      <c r="D2074" s="190" t="s">
        <v>535</v>
      </c>
      <c r="E2074" s="210">
        <v>1240</v>
      </c>
      <c r="F2074" s="35">
        <v>41819</v>
      </c>
      <c r="G2074" s="42">
        <v>1240</v>
      </c>
      <c r="H2074" s="18">
        <f t="shared" si="33"/>
        <v>0</v>
      </c>
      <c r="I2074" s="621"/>
    </row>
    <row r="2075" spans="1:9" x14ac:dyDescent="0.25">
      <c r="A2075" s="192"/>
      <c r="B2075" s="188" t="s">
        <v>1896</v>
      </c>
      <c r="C2075" s="227" t="s">
        <v>3675</v>
      </c>
      <c r="D2075" s="190" t="s">
        <v>64</v>
      </c>
      <c r="E2075" s="210">
        <v>16412</v>
      </c>
      <c r="F2075" s="35">
        <v>41820</v>
      </c>
      <c r="G2075" s="42">
        <v>16412</v>
      </c>
      <c r="H2075" s="18">
        <f t="shared" si="33"/>
        <v>0</v>
      </c>
      <c r="I2075" s="621" t="s">
        <v>65</v>
      </c>
    </row>
    <row r="2076" spans="1:9" x14ac:dyDescent="0.25">
      <c r="A2076" s="192"/>
      <c r="B2076" s="188" t="s">
        <v>1897</v>
      </c>
      <c r="C2076" s="227" t="s">
        <v>3675</v>
      </c>
      <c r="D2076" s="190" t="s">
        <v>50</v>
      </c>
      <c r="E2076" s="210">
        <v>7290</v>
      </c>
      <c r="F2076" s="35">
        <v>41819</v>
      </c>
      <c r="G2076" s="42">
        <v>7290</v>
      </c>
      <c r="H2076" s="18">
        <f t="shared" si="33"/>
        <v>0</v>
      </c>
      <c r="I2076" s="621"/>
    </row>
    <row r="2077" spans="1:9" x14ac:dyDescent="0.25">
      <c r="A2077" s="192"/>
      <c r="B2077" s="188" t="s">
        <v>1898</v>
      </c>
      <c r="C2077" s="227" t="s">
        <v>3675</v>
      </c>
      <c r="D2077" s="190" t="s">
        <v>52</v>
      </c>
      <c r="E2077" s="210">
        <v>4482</v>
      </c>
      <c r="F2077" s="35">
        <v>41819</v>
      </c>
      <c r="G2077" s="42">
        <v>4482</v>
      </c>
      <c r="H2077" s="18">
        <f t="shared" si="33"/>
        <v>0</v>
      </c>
      <c r="I2077" s="621"/>
    </row>
    <row r="2078" spans="1:9" x14ac:dyDescent="0.25">
      <c r="A2078" s="192"/>
      <c r="B2078" s="188" t="s">
        <v>1899</v>
      </c>
      <c r="C2078" s="227" t="s">
        <v>3675</v>
      </c>
      <c r="D2078" s="190" t="s">
        <v>41</v>
      </c>
      <c r="E2078" s="210">
        <v>4260</v>
      </c>
      <c r="F2078" s="35">
        <v>41820</v>
      </c>
      <c r="G2078" s="42">
        <v>4260</v>
      </c>
      <c r="H2078" s="18">
        <f t="shared" si="33"/>
        <v>0</v>
      </c>
      <c r="I2078" s="621"/>
    </row>
    <row r="2079" spans="1:9" x14ac:dyDescent="0.25">
      <c r="A2079" s="192"/>
      <c r="B2079" s="188" t="s">
        <v>1901</v>
      </c>
      <c r="C2079" s="227" t="s">
        <v>3675</v>
      </c>
      <c r="D2079" s="190" t="s">
        <v>130</v>
      </c>
      <c r="E2079" s="210">
        <v>10225</v>
      </c>
      <c r="F2079" s="39" t="s">
        <v>4051</v>
      </c>
      <c r="G2079" s="219">
        <v>10225</v>
      </c>
      <c r="H2079" s="18">
        <f t="shared" si="33"/>
        <v>0</v>
      </c>
      <c r="I2079" s="621"/>
    </row>
    <row r="2080" spans="1:9" x14ac:dyDescent="0.25">
      <c r="A2080" s="192"/>
      <c r="B2080" s="188" t="s">
        <v>1903</v>
      </c>
      <c r="C2080" s="227" t="s">
        <v>3675</v>
      </c>
      <c r="D2080" s="190" t="s">
        <v>130</v>
      </c>
      <c r="E2080" s="210">
        <v>4315.2</v>
      </c>
      <c r="F2080" s="35">
        <v>41820</v>
      </c>
      <c r="G2080" s="42">
        <v>4315.2</v>
      </c>
      <c r="H2080" s="18">
        <f t="shared" si="33"/>
        <v>0</v>
      </c>
      <c r="I2080" s="621" t="s">
        <v>21</v>
      </c>
    </row>
    <row r="2081" spans="1:9" x14ac:dyDescent="0.25">
      <c r="A2081" s="192"/>
      <c r="B2081" s="188" t="s">
        <v>1904</v>
      </c>
      <c r="C2081" s="227" t="s">
        <v>3675</v>
      </c>
      <c r="D2081" s="190" t="s">
        <v>188</v>
      </c>
      <c r="E2081" s="210">
        <v>1871</v>
      </c>
      <c r="F2081" s="35">
        <v>41820</v>
      </c>
      <c r="G2081" s="42">
        <v>1871</v>
      </c>
      <c r="H2081" s="18">
        <f t="shared" si="33"/>
        <v>0</v>
      </c>
      <c r="I2081" s="621" t="s">
        <v>21</v>
      </c>
    </row>
    <row r="2082" spans="1:9" x14ac:dyDescent="0.25">
      <c r="A2082" s="192"/>
      <c r="B2082" s="188" t="s">
        <v>1905</v>
      </c>
      <c r="C2082" s="227" t="s">
        <v>3675</v>
      </c>
      <c r="D2082" s="190" t="s">
        <v>8</v>
      </c>
      <c r="E2082" s="210">
        <v>197.6</v>
      </c>
      <c r="F2082" s="35">
        <v>41819</v>
      </c>
      <c r="G2082" s="42">
        <v>197.6</v>
      </c>
      <c r="H2082" s="18">
        <f t="shared" si="33"/>
        <v>0</v>
      </c>
      <c r="I2082" s="621"/>
    </row>
    <row r="2083" spans="1:9" x14ac:dyDescent="0.25">
      <c r="A2083" s="192"/>
      <c r="B2083" s="188" t="s">
        <v>1906</v>
      </c>
      <c r="C2083" s="227" t="s">
        <v>3675</v>
      </c>
      <c r="D2083" s="190" t="s">
        <v>8</v>
      </c>
      <c r="E2083" s="210">
        <v>278</v>
      </c>
      <c r="F2083" s="35">
        <v>41819</v>
      </c>
      <c r="G2083" s="42">
        <v>278</v>
      </c>
      <c r="H2083" s="18">
        <f t="shared" si="33"/>
        <v>0</v>
      </c>
      <c r="I2083" s="621"/>
    </row>
    <row r="2084" spans="1:9" x14ac:dyDescent="0.25">
      <c r="A2084" s="192"/>
      <c r="B2084" s="188" t="s">
        <v>1907</v>
      </c>
      <c r="C2084" s="227" t="s">
        <v>3675</v>
      </c>
      <c r="D2084" s="190" t="s">
        <v>115</v>
      </c>
      <c r="E2084" s="210">
        <v>3726</v>
      </c>
      <c r="F2084" s="35">
        <v>41819</v>
      </c>
      <c r="G2084" s="42">
        <v>3726</v>
      </c>
      <c r="H2084" s="18">
        <f t="shared" si="33"/>
        <v>0</v>
      </c>
      <c r="I2084" s="621"/>
    </row>
    <row r="2085" spans="1:9" x14ac:dyDescent="0.25">
      <c r="A2085" s="192"/>
      <c r="B2085" s="188" t="s">
        <v>1908</v>
      </c>
      <c r="C2085" s="227" t="s">
        <v>3675</v>
      </c>
      <c r="D2085" s="190" t="s">
        <v>51</v>
      </c>
      <c r="E2085" s="210">
        <v>2082</v>
      </c>
      <c r="F2085" s="35">
        <v>41819</v>
      </c>
      <c r="G2085" s="42">
        <v>2082</v>
      </c>
      <c r="H2085" s="18">
        <f t="shared" si="33"/>
        <v>0</v>
      </c>
      <c r="I2085" s="621"/>
    </row>
    <row r="2086" spans="1:9" x14ac:dyDescent="0.25">
      <c r="A2086" s="192"/>
      <c r="B2086" s="188" t="s">
        <v>1910</v>
      </c>
      <c r="C2086" s="227" t="s">
        <v>3675</v>
      </c>
      <c r="D2086" s="190" t="s">
        <v>133</v>
      </c>
      <c r="E2086" s="210">
        <v>31588</v>
      </c>
      <c r="F2086" s="35">
        <v>41819</v>
      </c>
      <c r="G2086" s="42">
        <v>31588</v>
      </c>
      <c r="H2086" s="18">
        <f t="shared" si="33"/>
        <v>0</v>
      </c>
      <c r="I2086" s="621"/>
    </row>
    <row r="2087" spans="1:9" x14ac:dyDescent="0.25">
      <c r="A2087" s="192"/>
      <c r="B2087" s="188" t="s">
        <v>1911</v>
      </c>
      <c r="C2087" s="227" t="s">
        <v>3675</v>
      </c>
      <c r="D2087" s="190" t="s">
        <v>1030</v>
      </c>
      <c r="E2087" s="210">
        <v>7830</v>
      </c>
      <c r="F2087" s="35">
        <v>41819</v>
      </c>
      <c r="G2087" s="42">
        <v>7830</v>
      </c>
      <c r="H2087" s="18">
        <f t="shared" si="33"/>
        <v>0</v>
      </c>
      <c r="I2087" s="621"/>
    </row>
    <row r="2088" spans="1:9" x14ac:dyDescent="0.25">
      <c r="A2088" s="192"/>
      <c r="B2088" s="188" t="s">
        <v>1913</v>
      </c>
      <c r="C2088" s="227" t="s">
        <v>3675</v>
      </c>
      <c r="D2088" s="190" t="s">
        <v>28</v>
      </c>
      <c r="E2088" s="210">
        <v>5011</v>
      </c>
      <c r="F2088" s="35">
        <v>41819</v>
      </c>
      <c r="G2088" s="42">
        <v>5011</v>
      </c>
      <c r="H2088" s="18">
        <f t="shared" si="33"/>
        <v>0</v>
      </c>
      <c r="I2088" s="621"/>
    </row>
    <row r="2089" spans="1:9" x14ac:dyDescent="0.25">
      <c r="A2089" s="192"/>
      <c r="B2089" s="188" t="s">
        <v>1914</v>
      </c>
      <c r="C2089" s="227" t="s">
        <v>3675</v>
      </c>
      <c r="D2089" s="190" t="s">
        <v>14</v>
      </c>
      <c r="E2089" s="210">
        <v>10440</v>
      </c>
      <c r="F2089" s="38">
        <v>41823</v>
      </c>
      <c r="G2089" s="219">
        <v>10440</v>
      </c>
      <c r="H2089" s="18">
        <f t="shared" si="33"/>
        <v>0</v>
      </c>
      <c r="I2089" s="621" t="s">
        <v>12</v>
      </c>
    </row>
    <row r="2090" spans="1:9" x14ac:dyDescent="0.25">
      <c r="A2090" s="192"/>
      <c r="B2090" s="188" t="s">
        <v>1916</v>
      </c>
      <c r="C2090" s="227" t="s">
        <v>3675</v>
      </c>
      <c r="D2090" s="190" t="s">
        <v>152</v>
      </c>
      <c r="E2090" s="210">
        <v>7052</v>
      </c>
      <c r="F2090" s="35">
        <v>41819</v>
      </c>
      <c r="G2090" s="42">
        <v>7052</v>
      </c>
      <c r="H2090" s="18">
        <f t="shared" si="33"/>
        <v>0</v>
      </c>
      <c r="I2090" s="621"/>
    </row>
    <row r="2091" spans="1:9" x14ac:dyDescent="0.25">
      <c r="A2091" s="192"/>
      <c r="B2091" s="188" t="s">
        <v>1917</v>
      </c>
      <c r="C2091" s="227" t="s">
        <v>3675</v>
      </c>
      <c r="D2091" s="190" t="s">
        <v>8</v>
      </c>
      <c r="E2091" s="210">
        <v>518.5</v>
      </c>
      <c r="F2091" s="35">
        <v>41819</v>
      </c>
      <c r="G2091" s="42">
        <v>518.5</v>
      </c>
      <c r="H2091" s="18">
        <f t="shared" si="33"/>
        <v>0</v>
      </c>
      <c r="I2091" s="621"/>
    </row>
    <row r="2092" spans="1:9" x14ac:dyDescent="0.25">
      <c r="A2092" s="192">
        <v>41820</v>
      </c>
      <c r="B2092" s="188" t="s">
        <v>1918</v>
      </c>
      <c r="C2092" s="227" t="s">
        <v>3675</v>
      </c>
      <c r="D2092" s="190" t="s">
        <v>533</v>
      </c>
      <c r="E2092" s="210">
        <v>758</v>
      </c>
      <c r="F2092" s="35">
        <v>41820</v>
      </c>
      <c r="G2092" s="42">
        <v>758</v>
      </c>
      <c r="H2092" s="18">
        <f t="shared" si="33"/>
        <v>0</v>
      </c>
      <c r="I2092" s="621"/>
    </row>
    <row r="2093" spans="1:9" x14ac:dyDescent="0.25">
      <c r="A2093" s="192"/>
      <c r="B2093" s="188" t="s">
        <v>1919</v>
      </c>
      <c r="C2093" s="227" t="s">
        <v>3675</v>
      </c>
      <c r="D2093" s="190" t="s">
        <v>8</v>
      </c>
      <c r="E2093" s="210">
        <v>502</v>
      </c>
      <c r="F2093" s="35">
        <v>41820</v>
      </c>
      <c r="G2093" s="42">
        <v>502</v>
      </c>
      <c r="H2093" s="18">
        <f t="shared" si="33"/>
        <v>0</v>
      </c>
      <c r="I2093" s="623"/>
    </row>
    <row r="2094" spans="1:9" x14ac:dyDescent="0.25">
      <c r="A2094" s="192"/>
      <c r="B2094" s="188" t="s">
        <v>1920</v>
      </c>
      <c r="C2094" s="227" t="s">
        <v>3675</v>
      </c>
      <c r="D2094" s="190" t="s">
        <v>28</v>
      </c>
      <c r="E2094" s="210">
        <v>6528</v>
      </c>
      <c r="F2094" s="35">
        <v>41820</v>
      </c>
      <c r="G2094" s="42">
        <v>6528</v>
      </c>
      <c r="H2094" s="18">
        <f t="shared" si="33"/>
        <v>0</v>
      </c>
      <c r="I2094" s="621"/>
    </row>
    <row r="2095" spans="1:9" x14ac:dyDescent="0.25">
      <c r="A2095" s="192"/>
      <c r="B2095" s="188" t="s">
        <v>1921</v>
      </c>
      <c r="C2095" s="227" t="s">
        <v>3675</v>
      </c>
      <c r="D2095" s="190" t="s">
        <v>3692</v>
      </c>
      <c r="E2095" s="210">
        <v>7398</v>
      </c>
      <c r="F2095" s="35">
        <v>41820</v>
      </c>
      <c r="G2095" s="42">
        <v>7398</v>
      </c>
      <c r="H2095" s="18">
        <f t="shared" si="33"/>
        <v>0</v>
      </c>
      <c r="I2095" s="621"/>
    </row>
    <row r="2096" spans="1:9" x14ac:dyDescent="0.25">
      <c r="A2096" s="192"/>
      <c r="B2096" s="188" t="s">
        <v>1922</v>
      </c>
      <c r="C2096" s="227" t="s">
        <v>3675</v>
      </c>
      <c r="D2096" s="190" t="s">
        <v>152</v>
      </c>
      <c r="E2096" s="210">
        <v>280</v>
      </c>
      <c r="F2096" s="35">
        <v>41820</v>
      </c>
      <c r="G2096" s="42">
        <v>280</v>
      </c>
      <c r="H2096" s="18">
        <f t="shared" si="33"/>
        <v>0</v>
      </c>
      <c r="I2096" s="621"/>
    </row>
    <row r="2097" spans="1:10" x14ac:dyDescent="0.25">
      <c r="A2097" s="192"/>
      <c r="B2097" s="188" t="s">
        <v>1923</v>
      </c>
      <c r="C2097" s="227" t="s">
        <v>3675</v>
      </c>
      <c r="D2097" s="190" t="s">
        <v>51</v>
      </c>
      <c r="E2097" s="210">
        <v>2495</v>
      </c>
      <c r="F2097" s="35">
        <v>41820</v>
      </c>
      <c r="G2097" s="42">
        <v>2495</v>
      </c>
      <c r="H2097" s="18">
        <f t="shared" si="33"/>
        <v>0</v>
      </c>
      <c r="I2097" s="621" t="s">
        <v>217</v>
      </c>
    </row>
    <row r="2098" spans="1:10" x14ac:dyDescent="0.25">
      <c r="A2098" s="192"/>
      <c r="B2098" s="188" t="s">
        <v>1924</v>
      </c>
      <c r="C2098" s="227" t="s">
        <v>3675</v>
      </c>
      <c r="D2098" s="190" t="s">
        <v>70</v>
      </c>
      <c r="E2098" s="210">
        <v>6115</v>
      </c>
      <c r="F2098" s="35">
        <v>41820</v>
      </c>
      <c r="G2098" s="42">
        <v>6115</v>
      </c>
      <c r="H2098" s="18">
        <f t="shared" si="33"/>
        <v>0</v>
      </c>
      <c r="I2098" s="621"/>
    </row>
    <row r="2099" spans="1:10" x14ac:dyDescent="0.25">
      <c r="A2099" s="192"/>
      <c r="B2099" s="188" t="s">
        <v>1925</v>
      </c>
      <c r="C2099" s="227" t="s">
        <v>3675</v>
      </c>
      <c r="D2099" s="190" t="s">
        <v>374</v>
      </c>
      <c r="E2099" s="210">
        <v>26943</v>
      </c>
      <c r="F2099" s="35">
        <v>41820</v>
      </c>
      <c r="G2099" s="42">
        <v>26943</v>
      </c>
      <c r="H2099" s="18">
        <f t="shared" si="33"/>
        <v>0</v>
      </c>
      <c r="I2099" s="621"/>
    </row>
    <row r="2100" spans="1:10" x14ac:dyDescent="0.25">
      <c r="A2100" s="246"/>
      <c r="B2100" s="188" t="s">
        <v>1926</v>
      </c>
      <c r="C2100" s="227" t="s">
        <v>3675</v>
      </c>
      <c r="D2100" s="190" t="s">
        <v>44</v>
      </c>
      <c r="E2100" s="210">
        <v>4160</v>
      </c>
      <c r="F2100" s="38">
        <v>41836</v>
      </c>
      <c r="G2100" s="219">
        <v>4160</v>
      </c>
      <c r="H2100" s="18">
        <f t="shared" si="33"/>
        <v>0</v>
      </c>
      <c r="I2100" s="621" t="s">
        <v>217</v>
      </c>
    </row>
    <row r="2101" spans="1:10" x14ac:dyDescent="0.25">
      <c r="A2101" s="192"/>
      <c r="B2101" s="188" t="s">
        <v>1928</v>
      </c>
      <c r="C2101" s="227" t="s">
        <v>3675</v>
      </c>
      <c r="D2101" s="190" t="s">
        <v>42</v>
      </c>
      <c r="E2101" s="210">
        <v>2860</v>
      </c>
      <c r="F2101" s="38">
        <v>41836</v>
      </c>
      <c r="G2101" s="219">
        <v>2860</v>
      </c>
      <c r="H2101" s="18">
        <f t="shared" si="33"/>
        <v>0</v>
      </c>
      <c r="I2101" s="621" t="s">
        <v>30</v>
      </c>
      <c r="J2101" s="1"/>
    </row>
    <row r="2102" spans="1:10" x14ac:dyDescent="0.25">
      <c r="A2102" s="192"/>
      <c r="B2102" s="188" t="s">
        <v>1930</v>
      </c>
      <c r="C2102" s="227" t="s">
        <v>3675</v>
      </c>
      <c r="D2102" s="190" t="s">
        <v>43</v>
      </c>
      <c r="E2102" s="210">
        <v>3640</v>
      </c>
      <c r="F2102" s="38">
        <v>41836</v>
      </c>
      <c r="G2102" s="219">
        <v>3640</v>
      </c>
      <c r="H2102" s="18">
        <f t="shared" si="33"/>
        <v>0</v>
      </c>
      <c r="I2102" s="621" t="s">
        <v>30</v>
      </c>
      <c r="J2102" s="1"/>
    </row>
    <row r="2103" spans="1:10" x14ac:dyDescent="0.25">
      <c r="A2103" s="192"/>
      <c r="B2103" s="188" t="s">
        <v>1931</v>
      </c>
      <c r="C2103" s="227" t="s">
        <v>3675</v>
      </c>
      <c r="D2103" s="190" t="s">
        <v>260</v>
      </c>
      <c r="E2103" s="210">
        <v>1240</v>
      </c>
      <c r="F2103" s="35">
        <v>41820</v>
      </c>
      <c r="G2103" s="42">
        <v>1240</v>
      </c>
      <c r="H2103" s="18">
        <f t="shared" si="33"/>
        <v>0</v>
      </c>
      <c r="I2103" s="621" t="s">
        <v>217</v>
      </c>
      <c r="J2103" s="1"/>
    </row>
    <row r="2104" spans="1:10" x14ac:dyDescent="0.25">
      <c r="A2104" s="192"/>
      <c r="B2104" s="188" t="s">
        <v>1932</v>
      </c>
      <c r="C2104" s="227" t="s">
        <v>3675</v>
      </c>
      <c r="D2104" s="190" t="s">
        <v>36</v>
      </c>
      <c r="E2104" s="210">
        <v>20045</v>
      </c>
      <c r="F2104" s="39" t="s">
        <v>3695</v>
      </c>
      <c r="G2104" s="42">
        <v>20045</v>
      </c>
      <c r="H2104" s="18">
        <f t="shared" si="33"/>
        <v>0</v>
      </c>
      <c r="I2104" s="621" t="s">
        <v>217</v>
      </c>
      <c r="J2104" s="1"/>
    </row>
    <row r="2105" spans="1:10" x14ac:dyDescent="0.25">
      <c r="A2105" s="192"/>
      <c r="B2105" s="188" t="s">
        <v>1934</v>
      </c>
      <c r="C2105" s="227" t="s">
        <v>3675</v>
      </c>
      <c r="D2105" s="190" t="s">
        <v>129</v>
      </c>
      <c r="E2105" s="210">
        <v>1092</v>
      </c>
      <c r="F2105" s="35">
        <v>41820</v>
      </c>
      <c r="G2105" s="42">
        <v>1092</v>
      </c>
      <c r="H2105" s="18">
        <f t="shared" si="33"/>
        <v>0</v>
      </c>
      <c r="I2105" s="621"/>
      <c r="J2105" s="1"/>
    </row>
    <row r="2106" spans="1:10" x14ac:dyDescent="0.25">
      <c r="A2106" s="192"/>
      <c r="B2106" s="188" t="s">
        <v>1935</v>
      </c>
      <c r="C2106" s="227" t="s">
        <v>3675</v>
      </c>
      <c r="D2106" s="190" t="s">
        <v>66</v>
      </c>
      <c r="E2106" s="210">
        <v>1928.5</v>
      </c>
      <c r="F2106" s="35">
        <v>41820</v>
      </c>
      <c r="G2106" s="42">
        <v>1928.5</v>
      </c>
      <c r="H2106" s="18">
        <f t="shared" si="33"/>
        <v>0</v>
      </c>
      <c r="I2106" s="621" t="s">
        <v>217</v>
      </c>
      <c r="J2106" s="1"/>
    </row>
    <row r="2107" spans="1:10" x14ac:dyDescent="0.25">
      <c r="A2107" s="192"/>
      <c r="B2107" s="188" t="s">
        <v>1936</v>
      </c>
      <c r="C2107" s="227" t="s">
        <v>3675</v>
      </c>
      <c r="D2107" s="190" t="s">
        <v>66</v>
      </c>
      <c r="E2107" s="210">
        <v>1998</v>
      </c>
      <c r="F2107" s="35">
        <v>41820</v>
      </c>
      <c r="G2107" s="42">
        <v>1998</v>
      </c>
      <c r="H2107" s="18">
        <f t="shared" si="33"/>
        <v>0</v>
      </c>
      <c r="I2107" s="621" t="s">
        <v>217</v>
      </c>
      <c r="J2107" s="1"/>
    </row>
    <row r="2108" spans="1:10" x14ac:dyDescent="0.25">
      <c r="A2108" s="192"/>
      <c r="B2108" s="188" t="s">
        <v>1937</v>
      </c>
      <c r="C2108" s="227" t="s">
        <v>3675</v>
      </c>
      <c r="D2108" s="190" t="s">
        <v>58</v>
      </c>
      <c r="E2108" s="210">
        <v>1663</v>
      </c>
      <c r="F2108" s="35">
        <v>41820</v>
      </c>
      <c r="G2108" s="42">
        <v>1663</v>
      </c>
      <c r="H2108" s="18">
        <f t="shared" si="33"/>
        <v>0</v>
      </c>
      <c r="I2108" s="621" t="s">
        <v>30</v>
      </c>
      <c r="J2108" s="1"/>
    </row>
    <row r="2109" spans="1:10" x14ac:dyDescent="0.25">
      <c r="A2109" s="192"/>
      <c r="B2109" s="188" t="s">
        <v>1938</v>
      </c>
      <c r="C2109" s="227" t="s">
        <v>3675</v>
      </c>
      <c r="D2109" s="190" t="s">
        <v>123</v>
      </c>
      <c r="E2109" s="210">
        <v>11538</v>
      </c>
      <c r="F2109" s="39" t="s">
        <v>4368</v>
      </c>
      <c r="G2109" s="219">
        <v>11538</v>
      </c>
      <c r="H2109" s="18">
        <f t="shared" si="33"/>
        <v>0</v>
      </c>
      <c r="I2109" s="621"/>
      <c r="J2109" s="1"/>
    </row>
    <row r="2110" spans="1:10" x14ac:dyDescent="0.25">
      <c r="A2110" s="192"/>
      <c r="B2110" s="188" t="s">
        <v>1939</v>
      </c>
      <c r="C2110" s="227" t="s">
        <v>3675</v>
      </c>
      <c r="D2110" s="190" t="s">
        <v>29</v>
      </c>
      <c r="E2110" s="210">
        <v>6404</v>
      </c>
      <c r="F2110" s="35">
        <v>41820</v>
      </c>
      <c r="G2110" s="42">
        <v>6404</v>
      </c>
      <c r="H2110" s="18">
        <f t="shared" si="33"/>
        <v>0</v>
      </c>
      <c r="I2110" s="621" t="s">
        <v>30</v>
      </c>
      <c r="J2110" s="1"/>
    </row>
    <row r="2111" spans="1:10" x14ac:dyDescent="0.25">
      <c r="A2111" s="192"/>
      <c r="B2111" s="188" t="s">
        <v>1940</v>
      </c>
      <c r="C2111" s="227" t="s">
        <v>3675</v>
      </c>
      <c r="D2111" s="190" t="s">
        <v>3583</v>
      </c>
      <c r="E2111" s="210">
        <v>6732</v>
      </c>
      <c r="F2111" s="35">
        <v>41820</v>
      </c>
      <c r="G2111" s="42">
        <v>6732</v>
      </c>
      <c r="H2111" s="18">
        <f t="shared" si="33"/>
        <v>0</v>
      </c>
      <c r="I2111" s="621"/>
      <c r="J2111" s="1"/>
    </row>
    <row r="2112" spans="1:10" x14ac:dyDescent="0.25">
      <c r="A2112" s="192"/>
      <c r="B2112" s="188" t="s">
        <v>1941</v>
      </c>
      <c r="C2112" s="227" t="s">
        <v>3675</v>
      </c>
      <c r="D2112" s="190" t="s">
        <v>183</v>
      </c>
      <c r="E2112" s="210">
        <v>7082</v>
      </c>
      <c r="F2112" s="35">
        <v>41820</v>
      </c>
      <c r="G2112" s="42">
        <v>7082</v>
      </c>
      <c r="H2112" s="18">
        <f t="shared" si="33"/>
        <v>0</v>
      </c>
      <c r="I2112" s="621" t="s">
        <v>30</v>
      </c>
      <c r="J2112" s="1"/>
    </row>
    <row r="2113" spans="1:10" x14ac:dyDescent="0.25">
      <c r="A2113" s="192"/>
      <c r="B2113" s="188" t="s">
        <v>1943</v>
      </c>
      <c r="C2113" s="227" t="s">
        <v>3675</v>
      </c>
      <c r="D2113" s="190" t="s">
        <v>3113</v>
      </c>
      <c r="E2113" s="210">
        <v>2930</v>
      </c>
      <c r="F2113" s="35">
        <v>41820</v>
      </c>
      <c r="G2113" s="42">
        <v>2930</v>
      </c>
      <c r="H2113" s="18">
        <f t="shared" si="33"/>
        <v>0</v>
      </c>
      <c r="I2113" s="621" t="s">
        <v>30</v>
      </c>
      <c r="J2113" s="1"/>
    </row>
    <row r="2114" spans="1:10" x14ac:dyDescent="0.25">
      <c r="A2114" s="192"/>
      <c r="B2114" s="188" t="s">
        <v>1944</v>
      </c>
      <c r="C2114" s="227" t="s">
        <v>3675</v>
      </c>
      <c r="D2114" s="190" t="s">
        <v>16</v>
      </c>
      <c r="E2114" s="210">
        <v>175974</v>
      </c>
      <c r="F2114" s="38">
        <v>41844</v>
      </c>
      <c r="G2114" s="219">
        <v>175974</v>
      </c>
      <c r="H2114" s="18">
        <f t="shared" si="33"/>
        <v>0</v>
      </c>
      <c r="I2114" s="621"/>
      <c r="J2114" s="1"/>
    </row>
    <row r="2115" spans="1:10" x14ac:dyDescent="0.25">
      <c r="A2115" s="192"/>
      <c r="B2115" s="188" t="s">
        <v>1945</v>
      </c>
      <c r="C2115" s="227" t="s">
        <v>3675</v>
      </c>
      <c r="D2115" s="190" t="s">
        <v>2409</v>
      </c>
      <c r="E2115" s="210">
        <v>1859</v>
      </c>
      <c r="F2115" s="35">
        <v>41820</v>
      </c>
      <c r="G2115" s="42">
        <v>1859</v>
      </c>
      <c r="H2115" s="18">
        <f t="shared" si="33"/>
        <v>0</v>
      </c>
      <c r="I2115" s="621" t="s">
        <v>30</v>
      </c>
      <c r="J2115" s="1"/>
    </row>
    <row r="2116" spans="1:10" x14ac:dyDescent="0.25">
      <c r="A2116" s="192"/>
      <c r="B2116" s="188" t="s">
        <v>1946</v>
      </c>
      <c r="C2116" s="227" t="s">
        <v>3675</v>
      </c>
      <c r="D2116" s="190" t="s">
        <v>70</v>
      </c>
      <c r="E2116" s="210">
        <v>3021</v>
      </c>
      <c r="F2116" s="35">
        <v>41820</v>
      </c>
      <c r="G2116" s="42">
        <v>3021</v>
      </c>
      <c r="H2116" s="18">
        <f t="shared" si="33"/>
        <v>0</v>
      </c>
      <c r="I2116" s="621"/>
      <c r="J2116" s="1"/>
    </row>
    <row r="2117" spans="1:10" x14ac:dyDescent="0.25">
      <c r="A2117" s="192"/>
      <c r="B2117" s="188" t="s">
        <v>1948</v>
      </c>
      <c r="C2117" s="227" t="s">
        <v>3675</v>
      </c>
      <c r="D2117" s="190" t="s">
        <v>54</v>
      </c>
      <c r="E2117" s="210">
        <v>40133</v>
      </c>
      <c r="F2117" s="35">
        <v>41820</v>
      </c>
      <c r="G2117" s="42">
        <v>40133</v>
      </c>
      <c r="H2117" s="18">
        <f t="shared" si="33"/>
        <v>0</v>
      </c>
      <c r="I2117" s="621" t="s">
        <v>30</v>
      </c>
      <c r="J2117" s="1"/>
    </row>
    <row r="2118" spans="1:10" x14ac:dyDescent="0.25">
      <c r="A2118" s="192"/>
      <c r="B2118" s="188" t="s">
        <v>1949</v>
      </c>
      <c r="C2118" s="227" t="s">
        <v>3675</v>
      </c>
      <c r="D2118" s="190" t="s">
        <v>47</v>
      </c>
      <c r="E2118" s="210">
        <v>2450.5</v>
      </c>
      <c r="F2118" s="35">
        <v>41820</v>
      </c>
      <c r="G2118" s="42">
        <v>2450.5</v>
      </c>
      <c r="H2118" s="18">
        <f t="shared" si="33"/>
        <v>0</v>
      </c>
      <c r="I2118" s="621" t="s">
        <v>30</v>
      </c>
      <c r="J2118" s="1"/>
    </row>
    <row r="2119" spans="1:10" x14ac:dyDescent="0.25">
      <c r="A2119" s="192"/>
      <c r="B2119" s="188" t="s">
        <v>1950</v>
      </c>
      <c r="C2119" s="227" t="s">
        <v>3675</v>
      </c>
      <c r="D2119" s="190" t="s">
        <v>32</v>
      </c>
      <c r="E2119" s="210">
        <v>10510</v>
      </c>
      <c r="F2119" s="35">
        <v>41820</v>
      </c>
      <c r="G2119" s="42">
        <v>10510</v>
      </c>
      <c r="H2119" s="18">
        <f t="shared" ref="H2119:H2165" si="34">E2119-G2119</f>
        <v>0</v>
      </c>
      <c r="I2119" s="621" t="s">
        <v>30</v>
      </c>
      <c r="J2119" s="1"/>
    </row>
    <row r="2120" spans="1:10" x14ac:dyDescent="0.25">
      <c r="A2120" s="192"/>
      <c r="B2120" s="188" t="s">
        <v>1951</v>
      </c>
      <c r="C2120" s="227" t="s">
        <v>3675</v>
      </c>
      <c r="D2120" s="190" t="s">
        <v>11</v>
      </c>
      <c r="E2120" s="210">
        <v>43297</v>
      </c>
      <c r="F2120" s="38">
        <v>41843</v>
      </c>
      <c r="G2120" s="219">
        <v>43297</v>
      </c>
      <c r="H2120" s="18">
        <f t="shared" si="34"/>
        <v>0</v>
      </c>
      <c r="I2120" s="621" t="s">
        <v>65</v>
      </c>
      <c r="J2120" s="1"/>
    </row>
    <row r="2121" spans="1:10" x14ac:dyDescent="0.25">
      <c r="A2121" s="192"/>
      <c r="B2121" s="188" t="s">
        <v>1953</v>
      </c>
      <c r="C2121" s="227" t="s">
        <v>3675</v>
      </c>
      <c r="D2121" s="190" t="s">
        <v>55</v>
      </c>
      <c r="E2121" s="210">
        <v>9937</v>
      </c>
      <c r="F2121" s="35">
        <v>41820</v>
      </c>
      <c r="G2121" s="42">
        <v>9937</v>
      </c>
      <c r="H2121" s="18">
        <f t="shared" si="34"/>
        <v>0</v>
      </c>
      <c r="I2121" s="621"/>
      <c r="J2121" s="1"/>
    </row>
    <row r="2122" spans="1:10" x14ac:dyDescent="0.25">
      <c r="A2122" s="192"/>
      <c r="B2122" s="188" t="s">
        <v>1954</v>
      </c>
      <c r="C2122" s="227" t="s">
        <v>3675</v>
      </c>
      <c r="D2122" s="190" t="s">
        <v>374</v>
      </c>
      <c r="E2122" s="210">
        <v>10052</v>
      </c>
      <c r="F2122" s="35">
        <v>41820</v>
      </c>
      <c r="G2122" s="42">
        <v>10052</v>
      </c>
      <c r="H2122" s="18">
        <f t="shared" si="34"/>
        <v>0</v>
      </c>
      <c r="I2122" s="621"/>
      <c r="J2122" s="1"/>
    </row>
    <row r="2123" spans="1:10" x14ac:dyDescent="0.25">
      <c r="A2123" s="192"/>
      <c r="B2123" s="188" t="s">
        <v>1955</v>
      </c>
      <c r="C2123" s="227" t="s">
        <v>3675</v>
      </c>
      <c r="D2123" s="190" t="s">
        <v>124</v>
      </c>
      <c r="E2123" s="210">
        <v>6588</v>
      </c>
      <c r="F2123" s="35">
        <v>41820</v>
      </c>
      <c r="G2123" s="42">
        <v>6588</v>
      </c>
      <c r="H2123" s="18">
        <f t="shared" si="34"/>
        <v>0</v>
      </c>
      <c r="I2123" s="621" t="s">
        <v>30</v>
      </c>
      <c r="J2123" s="1"/>
    </row>
    <row r="2124" spans="1:10" x14ac:dyDescent="0.25">
      <c r="A2124" s="192"/>
      <c r="B2124" s="188" t="s">
        <v>1956</v>
      </c>
      <c r="C2124" s="227" t="s">
        <v>3675</v>
      </c>
      <c r="D2124" s="190" t="s">
        <v>2956</v>
      </c>
      <c r="E2124" s="210">
        <v>39737</v>
      </c>
      <c r="F2124" s="35">
        <v>41820</v>
      </c>
      <c r="G2124" s="42">
        <v>39737</v>
      </c>
      <c r="H2124" s="18">
        <f t="shared" si="34"/>
        <v>0</v>
      </c>
      <c r="I2124" s="621"/>
      <c r="J2124" s="1"/>
    </row>
    <row r="2125" spans="1:10" x14ac:dyDescent="0.25">
      <c r="A2125" s="192"/>
      <c r="B2125" s="188" t="s">
        <v>1957</v>
      </c>
      <c r="C2125" s="227" t="s">
        <v>3675</v>
      </c>
      <c r="D2125" s="190" t="s">
        <v>180</v>
      </c>
      <c r="E2125" s="210">
        <v>17804</v>
      </c>
      <c r="F2125" s="38">
        <v>41825</v>
      </c>
      <c r="G2125" s="219">
        <v>17804</v>
      </c>
      <c r="H2125" s="18">
        <f t="shared" si="34"/>
        <v>0</v>
      </c>
      <c r="I2125" s="621" t="s">
        <v>65</v>
      </c>
      <c r="J2125" s="1"/>
    </row>
    <row r="2126" spans="1:10" x14ac:dyDescent="0.25">
      <c r="A2126" s="192"/>
      <c r="B2126" s="188" t="s">
        <v>1958</v>
      </c>
      <c r="C2126" s="227" t="s">
        <v>3675</v>
      </c>
      <c r="D2126" s="190" t="s">
        <v>136</v>
      </c>
      <c r="E2126" s="210">
        <v>1838</v>
      </c>
      <c r="F2126" s="35">
        <v>41820</v>
      </c>
      <c r="G2126" s="42">
        <v>1838</v>
      </c>
      <c r="H2126" s="18">
        <f t="shared" si="34"/>
        <v>0</v>
      </c>
      <c r="I2126" s="621"/>
      <c r="J2126" s="1"/>
    </row>
    <row r="2127" spans="1:10" x14ac:dyDescent="0.25">
      <c r="A2127" s="192"/>
      <c r="B2127" s="188" t="s">
        <v>1959</v>
      </c>
      <c r="C2127" s="227" t="s">
        <v>3675</v>
      </c>
      <c r="D2127" s="190" t="s">
        <v>25</v>
      </c>
      <c r="E2127" s="210">
        <v>5891.5</v>
      </c>
      <c r="F2127" s="45" t="s">
        <v>3703</v>
      </c>
      <c r="G2127" s="42">
        <v>5891.5</v>
      </c>
      <c r="H2127" s="18">
        <f t="shared" si="34"/>
        <v>0</v>
      </c>
      <c r="I2127" s="621" t="s">
        <v>65</v>
      </c>
      <c r="J2127" s="1"/>
    </row>
    <row r="2128" spans="1:10" x14ac:dyDescent="0.25">
      <c r="A2128" s="192"/>
      <c r="B2128" s="188" t="s">
        <v>1960</v>
      </c>
      <c r="C2128" s="227" t="s">
        <v>3675</v>
      </c>
      <c r="D2128" s="190" t="s">
        <v>250</v>
      </c>
      <c r="E2128" s="210">
        <v>11653</v>
      </c>
      <c r="F2128" s="35">
        <v>41820</v>
      </c>
      <c r="G2128" s="42">
        <v>11653</v>
      </c>
      <c r="H2128" s="18">
        <f t="shared" si="34"/>
        <v>0</v>
      </c>
      <c r="I2128" s="621"/>
      <c r="J2128" s="1"/>
    </row>
    <row r="2129" spans="1:10" x14ac:dyDescent="0.25">
      <c r="A2129" s="192"/>
      <c r="B2129" s="188" t="s">
        <v>1961</v>
      </c>
      <c r="C2129" s="227" t="s">
        <v>3675</v>
      </c>
      <c r="D2129" s="190" t="s">
        <v>189</v>
      </c>
      <c r="E2129" s="210">
        <v>15881.5</v>
      </c>
      <c r="F2129" s="35">
        <v>41820</v>
      </c>
      <c r="G2129" s="42">
        <v>15881.5</v>
      </c>
      <c r="H2129" s="18">
        <f t="shared" si="34"/>
        <v>0</v>
      </c>
      <c r="I2129" s="621" t="s">
        <v>21</v>
      </c>
      <c r="J2129" s="1"/>
    </row>
    <row r="2130" spans="1:10" x14ac:dyDescent="0.25">
      <c r="A2130" s="192"/>
      <c r="B2130" s="188" t="s">
        <v>1962</v>
      </c>
      <c r="C2130" s="227" t="s">
        <v>3675</v>
      </c>
      <c r="D2130" s="190" t="s">
        <v>215</v>
      </c>
      <c r="E2130" s="210">
        <v>448</v>
      </c>
      <c r="F2130" s="35">
        <v>41820</v>
      </c>
      <c r="G2130" s="42">
        <v>448</v>
      </c>
      <c r="H2130" s="18">
        <f t="shared" si="34"/>
        <v>0</v>
      </c>
      <c r="I2130" s="621"/>
      <c r="J2130" s="1"/>
    </row>
    <row r="2131" spans="1:10" x14ac:dyDescent="0.25">
      <c r="A2131" s="192"/>
      <c r="B2131" s="188" t="s">
        <v>1963</v>
      </c>
      <c r="C2131" s="227" t="s">
        <v>3675</v>
      </c>
      <c r="D2131" s="190" t="s">
        <v>250</v>
      </c>
      <c r="E2131" s="210">
        <v>25</v>
      </c>
      <c r="F2131" s="35">
        <v>41820</v>
      </c>
      <c r="G2131" s="42">
        <v>25</v>
      </c>
      <c r="H2131" s="18">
        <f t="shared" si="34"/>
        <v>0</v>
      </c>
      <c r="I2131" s="621"/>
      <c r="J2131" s="1"/>
    </row>
    <row r="2132" spans="1:10" x14ac:dyDescent="0.25">
      <c r="A2132" s="192"/>
      <c r="B2132" s="188" t="s">
        <v>1964</v>
      </c>
      <c r="C2132" s="227" t="s">
        <v>3675</v>
      </c>
      <c r="D2132" s="190" t="s">
        <v>130</v>
      </c>
      <c r="E2132" s="210">
        <v>8659.5</v>
      </c>
      <c r="F2132" s="38">
        <v>41822</v>
      </c>
      <c r="G2132" s="219">
        <v>8659.5</v>
      </c>
      <c r="H2132" s="18">
        <f t="shared" si="34"/>
        <v>0</v>
      </c>
      <c r="I2132" s="621" t="s">
        <v>21</v>
      </c>
      <c r="J2132" s="1"/>
    </row>
    <row r="2133" spans="1:10" x14ac:dyDescent="0.25">
      <c r="A2133" s="192"/>
      <c r="B2133" s="188" t="s">
        <v>1965</v>
      </c>
      <c r="C2133" s="227" t="s">
        <v>3675</v>
      </c>
      <c r="D2133" s="190" t="s">
        <v>188</v>
      </c>
      <c r="E2133" s="210">
        <v>3999</v>
      </c>
      <c r="F2133" s="38">
        <v>41829</v>
      </c>
      <c r="G2133" s="219">
        <v>3999</v>
      </c>
      <c r="H2133" s="18">
        <f t="shared" si="34"/>
        <v>0</v>
      </c>
      <c r="I2133" s="621" t="s">
        <v>21</v>
      </c>
      <c r="J2133" s="1"/>
    </row>
    <row r="2134" spans="1:10" x14ac:dyDescent="0.25">
      <c r="A2134" s="192"/>
      <c r="B2134" s="188" t="s">
        <v>1966</v>
      </c>
      <c r="C2134" s="227" t="s">
        <v>3675</v>
      </c>
      <c r="D2134" s="190" t="s">
        <v>188</v>
      </c>
      <c r="E2134" s="210">
        <v>5223</v>
      </c>
      <c r="F2134" s="38">
        <v>41822</v>
      </c>
      <c r="G2134" s="219">
        <v>5223</v>
      </c>
      <c r="H2134" s="18">
        <f t="shared" si="34"/>
        <v>0</v>
      </c>
      <c r="I2134" s="621" t="s">
        <v>21</v>
      </c>
      <c r="J2134" s="1"/>
    </row>
    <row r="2135" spans="1:10" x14ac:dyDescent="0.25">
      <c r="A2135" s="192"/>
      <c r="B2135" s="188" t="s">
        <v>1968</v>
      </c>
      <c r="C2135" s="227" t="s">
        <v>3675</v>
      </c>
      <c r="D2135" s="190" t="s">
        <v>106</v>
      </c>
      <c r="E2135" s="210">
        <v>6718.4</v>
      </c>
      <c r="F2135" s="38">
        <v>41830</v>
      </c>
      <c r="G2135" s="219">
        <v>6718.4</v>
      </c>
      <c r="H2135" s="18">
        <f t="shared" si="34"/>
        <v>0</v>
      </c>
      <c r="I2135" s="621"/>
      <c r="J2135" s="1"/>
    </row>
    <row r="2136" spans="1:10" x14ac:dyDescent="0.25">
      <c r="A2136" s="192"/>
      <c r="B2136" s="188" t="s">
        <v>1969</v>
      </c>
      <c r="C2136" s="227" t="s">
        <v>3675</v>
      </c>
      <c r="D2136" s="190" t="s">
        <v>129</v>
      </c>
      <c r="E2136" s="210">
        <v>1206</v>
      </c>
      <c r="F2136" s="35">
        <v>41820</v>
      </c>
      <c r="G2136" s="42">
        <v>1206</v>
      </c>
      <c r="H2136" s="18">
        <f t="shared" si="34"/>
        <v>0</v>
      </c>
      <c r="I2136" s="621"/>
      <c r="J2136" s="1"/>
    </row>
    <row r="2137" spans="1:10" x14ac:dyDescent="0.25">
      <c r="A2137" s="192"/>
      <c r="B2137" s="188" t="s">
        <v>1970</v>
      </c>
      <c r="C2137" s="227" t="s">
        <v>3675</v>
      </c>
      <c r="D2137" s="190" t="s">
        <v>3693</v>
      </c>
      <c r="E2137" s="210">
        <v>1659</v>
      </c>
      <c r="F2137" s="35">
        <v>41820</v>
      </c>
      <c r="G2137" s="42">
        <v>1659</v>
      </c>
      <c r="H2137" s="18">
        <f t="shared" si="34"/>
        <v>0</v>
      </c>
      <c r="I2137" s="621" t="s">
        <v>27</v>
      </c>
      <c r="J2137" s="1"/>
    </row>
    <row r="2138" spans="1:10" x14ac:dyDescent="0.25">
      <c r="A2138" s="192"/>
      <c r="B2138" s="188" t="s">
        <v>1971</v>
      </c>
      <c r="C2138" s="227" t="s">
        <v>3675</v>
      </c>
      <c r="D2138" s="190" t="s">
        <v>133</v>
      </c>
      <c r="E2138" s="210">
        <v>37594</v>
      </c>
      <c r="F2138" s="39" t="s">
        <v>3696</v>
      </c>
      <c r="G2138" s="219">
        <v>37594</v>
      </c>
      <c r="H2138" s="18">
        <f t="shared" si="34"/>
        <v>0</v>
      </c>
      <c r="I2138" s="621"/>
      <c r="J2138" s="1"/>
    </row>
    <row r="2139" spans="1:10" x14ac:dyDescent="0.25">
      <c r="A2139" s="192"/>
      <c r="B2139" s="188" t="s">
        <v>1973</v>
      </c>
      <c r="C2139" s="227" t="s">
        <v>3675</v>
      </c>
      <c r="D2139" s="190" t="s">
        <v>74</v>
      </c>
      <c r="E2139" s="210">
        <v>1672.5</v>
      </c>
      <c r="F2139" s="35">
        <v>41820</v>
      </c>
      <c r="G2139" s="42">
        <v>1672.5</v>
      </c>
      <c r="H2139" s="18">
        <f t="shared" si="34"/>
        <v>0</v>
      </c>
      <c r="I2139" s="621"/>
      <c r="J2139" s="1"/>
    </row>
    <row r="2140" spans="1:10" x14ac:dyDescent="0.25">
      <c r="A2140" s="192"/>
      <c r="B2140" s="188" t="s">
        <v>1974</v>
      </c>
      <c r="C2140" s="227" t="s">
        <v>3675</v>
      </c>
      <c r="D2140" s="190" t="s">
        <v>694</v>
      </c>
      <c r="E2140" s="210">
        <v>39385</v>
      </c>
      <c r="F2140" s="35">
        <v>41820</v>
      </c>
      <c r="G2140" s="42">
        <v>39385</v>
      </c>
      <c r="H2140" s="18">
        <f t="shared" si="34"/>
        <v>0</v>
      </c>
      <c r="I2140" s="621" t="s">
        <v>162</v>
      </c>
      <c r="J2140" s="1"/>
    </row>
    <row r="2141" spans="1:10" x14ac:dyDescent="0.25">
      <c r="A2141" s="192"/>
      <c r="B2141" s="188" t="s">
        <v>1976</v>
      </c>
      <c r="C2141" s="227" t="s">
        <v>3675</v>
      </c>
      <c r="D2141" s="190" t="s">
        <v>8</v>
      </c>
      <c r="E2141" s="210">
        <v>546</v>
      </c>
      <c r="F2141" s="35">
        <v>41820</v>
      </c>
      <c r="G2141" s="42">
        <v>546</v>
      </c>
      <c r="H2141" s="18">
        <f t="shared" si="34"/>
        <v>0</v>
      </c>
      <c r="I2141" s="621"/>
      <c r="J2141" s="1"/>
    </row>
    <row r="2142" spans="1:10" x14ac:dyDescent="0.25">
      <c r="A2142" s="192"/>
      <c r="B2142" s="188" t="s">
        <v>1977</v>
      </c>
      <c r="C2142" s="227" t="s">
        <v>3675</v>
      </c>
      <c r="D2142" s="190" t="s">
        <v>111</v>
      </c>
      <c r="E2142" s="210">
        <v>3245</v>
      </c>
      <c r="F2142" s="35">
        <v>41820</v>
      </c>
      <c r="G2142" s="42">
        <v>3245</v>
      </c>
      <c r="H2142" s="18">
        <f t="shared" si="34"/>
        <v>0</v>
      </c>
      <c r="I2142" s="621" t="s">
        <v>162</v>
      </c>
      <c r="J2142" s="1"/>
    </row>
    <row r="2143" spans="1:10" x14ac:dyDescent="0.25">
      <c r="A2143" s="192"/>
      <c r="B2143" s="188" t="s">
        <v>1978</v>
      </c>
      <c r="C2143" s="227" t="s">
        <v>3675</v>
      </c>
      <c r="D2143" s="190" t="s">
        <v>52</v>
      </c>
      <c r="E2143" s="210">
        <v>240</v>
      </c>
      <c r="F2143" s="35">
        <v>41820</v>
      </c>
      <c r="G2143" s="42">
        <v>240</v>
      </c>
      <c r="H2143" s="18">
        <f t="shared" si="34"/>
        <v>0</v>
      </c>
      <c r="I2143" s="621" t="s">
        <v>162</v>
      </c>
      <c r="J2143" s="1"/>
    </row>
    <row r="2144" spans="1:10" x14ac:dyDescent="0.25">
      <c r="A2144" s="192"/>
      <c r="B2144" s="188" t="s">
        <v>1980</v>
      </c>
      <c r="C2144" s="227" t="s">
        <v>3675</v>
      </c>
      <c r="D2144" s="190" t="s">
        <v>1607</v>
      </c>
      <c r="E2144" s="210">
        <v>4128</v>
      </c>
      <c r="F2144" s="35">
        <v>41820</v>
      </c>
      <c r="G2144" s="42">
        <v>4128</v>
      </c>
      <c r="H2144" s="18">
        <f t="shared" si="34"/>
        <v>0</v>
      </c>
      <c r="I2144" s="621"/>
      <c r="J2144" s="1"/>
    </row>
    <row r="2145" spans="1:10" x14ac:dyDescent="0.25">
      <c r="A2145" s="192"/>
      <c r="B2145" s="188" t="s">
        <v>1981</v>
      </c>
      <c r="C2145" s="227" t="s">
        <v>3675</v>
      </c>
      <c r="D2145" s="190" t="s">
        <v>3600</v>
      </c>
      <c r="E2145" s="210">
        <v>14596</v>
      </c>
      <c r="F2145" s="38" t="s">
        <v>3708</v>
      </c>
      <c r="G2145" s="219">
        <v>14596</v>
      </c>
      <c r="H2145" s="18">
        <f t="shared" si="34"/>
        <v>0</v>
      </c>
      <c r="I2145" s="621" t="s">
        <v>217</v>
      </c>
      <c r="J2145" s="1"/>
    </row>
    <row r="2146" spans="1:10" x14ac:dyDescent="0.25">
      <c r="A2146" s="192"/>
      <c r="B2146" s="188" t="s">
        <v>1982</v>
      </c>
      <c r="C2146" s="227" t="s">
        <v>3675</v>
      </c>
      <c r="D2146" s="190" t="s">
        <v>374</v>
      </c>
      <c r="E2146" s="210">
        <v>11136</v>
      </c>
      <c r="F2146" s="35">
        <v>41820</v>
      </c>
      <c r="G2146" s="42">
        <v>11136</v>
      </c>
      <c r="H2146" s="18">
        <f t="shared" si="34"/>
        <v>0</v>
      </c>
      <c r="I2146" s="621"/>
      <c r="J2146" s="1"/>
    </row>
    <row r="2147" spans="1:10" x14ac:dyDescent="0.25">
      <c r="A2147" s="192"/>
      <c r="B2147" s="188" t="s">
        <v>1983</v>
      </c>
      <c r="C2147" s="227" t="s">
        <v>3675</v>
      </c>
      <c r="D2147" s="190" t="s">
        <v>20</v>
      </c>
      <c r="E2147" s="210">
        <v>11852</v>
      </c>
      <c r="F2147" s="38">
        <v>41821</v>
      </c>
      <c r="G2147" s="219">
        <v>11852</v>
      </c>
      <c r="H2147" s="18">
        <f t="shared" si="34"/>
        <v>0</v>
      </c>
      <c r="I2147" s="621" t="s">
        <v>217</v>
      </c>
      <c r="J2147" s="1"/>
    </row>
    <row r="2148" spans="1:10" x14ac:dyDescent="0.25">
      <c r="A2148" s="192"/>
      <c r="B2148" s="188" t="s">
        <v>1984</v>
      </c>
      <c r="C2148" s="227" t="s">
        <v>3675</v>
      </c>
      <c r="D2148" s="190" t="s">
        <v>142</v>
      </c>
      <c r="E2148" s="210">
        <v>1089.5999999999999</v>
      </c>
      <c r="F2148" s="38">
        <v>41821</v>
      </c>
      <c r="G2148" s="219">
        <v>1089.5999999999999</v>
      </c>
      <c r="H2148" s="18">
        <f t="shared" si="34"/>
        <v>0</v>
      </c>
      <c r="I2148" s="621" t="s">
        <v>217</v>
      </c>
      <c r="J2148" s="1"/>
    </row>
    <row r="2149" spans="1:10" x14ac:dyDescent="0.25">
      <c r="A2149" s="192"/>
      <c r="B2149" s="188" t="s">
        <v>1985</v>
      </c>
      <c r="C2149" s="227" t="s">
        <v>3675</v>
      </c>
      <c r="D2149" s="190" t="s">
        <v>78</v>
      </c>
      <c r="E2149" s="210">
        <v>2516.4</v>
      </c>
      <c r="F2149" s="38">
        <v>41821</v>
      </c>
      <c r="G2149" s="219">
        <v>2516.4</v>
      </c>
      <c r="H2149" s="18">
        <f t="shared" si="34"/>
        <v>0</v>
      </c>
      <c r="I2149" s="621" t="s">
        <v>217</v>
      </c>
      <c r="J2149" s="1"/>
    </row>
    <row r="2150" spans="1:10" x14ac:dyDescent="0.25">
      <c r="A2150" s="192"/>
      <c r="B2150" s="188" t="s">
        <v>1986</v>
      </c>
      <c r="C2150" s="227" t="s">
        <v>3675</v>
      </c>
      <c r="D2150" s="190" t="s">
        <v>80</v>
      </c>
      <c r="E2150" s="210">
        <v>2044</v>
      </c>
      <c r="F2150" s="38">
        <v>41821</v>
      </c>
      <c r="G2150" s="219">
        <v>2044</v>
      </c>
      <c r="H2150" s="18">
        <f t="shared" si="34"/>
        <v>0</v>
      </c>
      <c r="I2150" s="621" t="s">
        <v>217</v>
      </c>
      <c r="J2150" s="1"/>
    </row>
    <row r="2151" spans="1:10" x14ac:dyDescent="0.25">
      <c r="A2151" s="192"/>
      <c r="B2151" s="188" t="s">
        <v>1987</v>
      </c>
      <c r="C2151" s="227" t="s">
        <v>3675</v>
      </c>
      <c r="D2151" s="190" t="s">
        <v>2600</v>
      </c>
      <c r="E2151" s="210">
        <v>16069.6</v>
      </c>
      <c r="F2151" s="38">
        <v>41821</v>
      </c>
      <c r="G2151" s="219">
        <v>16069.6</v>
      </c>
      <c r="H2151" s="18">
        <f t="shared" si="34"/>
        <v>0</v>
      </c>
      <c r="I2151" s="621" t="s">
        <v>217</v>
      </c>
      <c r="J2151" s="1"/>
    </row>
    <row r="2152" spans="1:10" x14ac:dyDescent="0.25">
      <c r="A2152" s="192"/>
      <c r="B2152" s="188" t="s">
        <v>1989</v>
      </c>
      <c r="C2152" s="227" t="s">
        <v>3675</v>
      </c>
      <c r="D2152" s="190" t="s">
        <v>147</v>
      </c>
      <c r="E2152" s="210">
        <v>7203</v>
      </c>
      <c r="F2152" s="38">
        <v>41821</v>
      </c>
      <c r="G2152" s="219">
        <v>7203</v>
      </c>
      <c r="H2152" s="18">
        <f t="shared" si="34"/>
        <v>0</v>
      </c>
      <c r="I2152" s="621" t="s">
        <v>217</v>
      </c>
      <c r="J2152" s="1"/>
    </row>
    <row r="2153" spans="1:10" x14ac:dyDescent="0.25">
      <c r="A2153" s="192"/>
      <c r="B2153" s="188" t="s">
        <v>1991</v>
      </c>
      <c r="C2153" s="227" t="s">
        <v>3675</v>
      </c>
      <c r="D2153" s="190" t="s">
        <v>3694</v>
      </c>
      <c r="E2153" s="210">
        <v>513</v>
      </c>
      <c r="F2153" s="38">
        <v>41821</v>
      </c>
      <c r="G2153" s="219">
        <v>513</v>
      </c>
      <c r="H2153" s="18">
        <f t="shared" si="34"/>
        <v>0</v>
      </c>
      <c r="I2153" s="621" t="s">
        <v>217</v>
      </c>
      <c r="J2153" s="1"/>
    </row>
    <row r="2154" spans="1:10" x14ac:dyDescent="0.25">
      <c r="A2154" s="192"/>
      <c r="B2154" s="188" t="s">
        <v>1992</v>
      </c>
      <c r="C2154" s="227" t="s">
        <v>3675</v>
      </c>
      <c r="D2154" s="190" t="s">
        <v>163</v>
      </c>
      <c r="E2154" s="210">
        <v>472</v>
      </c>
      <c r="F2154" s="35">
        <v>41820</v>
      </c>
      <c r="G2154" s="42">
        <v>472</v>
      </c>
      <c r="H2154" s="18">
        <f t="shared" si="34"/>
        <v>0</v>
      </c>
      <c r="I2154" s="621"/>
      <c r="J2154" s="1"/>
    </row>
    <row r="2155" spans="1:10" x14ac:dyDescent="0.25">
      <c r="A2155" s="192"/>
      <c r="B2155" s="188" t="s">
        <v>1994</v>
      </c>
      <c r="C2155" s="227" t="s">
        <v>3675</v>
      </c>
      <c r="D2155" s="190" t="s">
        <v>3134</v>
      </c>
      <c r="E2155" s="210">
        <v>3425.1</v>
      </c>
      <c r="F2155" s="38" t="s">
        <v>3709</v>
      </c>
      <c r="G2155" s="219">
        <v>3425.1</v>
      </c>
      <c r="H2155" s="18">
        <f t="shared" si="34"/>
        <v>0</v>
      </c>
      <c r="I2155" s="621"/>
      <c r="J2155" s="1"/>
    </row>
    <row r="2156" spans="1:10" x14ac:dyDescent="0.25">
      <c r="A2156" s="192"/>
      <c r="B2156" s="188" t="s">
        <v>1996</v>
      </c>
      <c r="C2156" s="227" t="s">
        <v>3675</v>
      </c>
      <c r="D2156" s="190" t="s">
        <v>74</v>
      </c>
      <c r="E2156" s="210">
        <v>220</v>
      </c>
      <c r="F2156" s="35">
        <v>41820</v>
      </c>
      <c r="G2156" s="42">
        <v>220</v>
      </c>
      <c r="H2156" s="18">
        <f t="shared" si="34"/>
        <v>0</v>
      </c>
      <c r="I2156" s="621"/>
      <c r="J2156" s="1"/>
    </row>
    <row r="2157" spans="1:10" x14ac:dyDescent="0.25">
      <c r="A2157" s="192"/>
      <c r="B2157" s="188" t="s">
        <v>1997</v>
      </c>
      <c r="C2157" s="227" t="s">
        <v>3675</v>
      </c>
      <c r="D2157" s="190" t="s">
        <v>74</v>
      </c>
      <c r="E2157" s="210">
        <v>60</v>
      </c>
      <c r="F2157" s="35">
        <v>41820</v>
      </c>
      <c r="G2157" s="42">
        <v>60</v>
      </c>
      <c r="H2157" s="18">
        <f t="shared" si="34"/>
        <v>0</v>
      </c>
      <c r="I2157" s="621"/>
      <c r="J2157" s="1"/>
    </row>
    <row r="2158" spans="1:10" x14ac:dyDescent="0.25">
      <c r="A2158" s="192"/>
      <c r="B2158" s="188" t="s">
        <v>1998</v>
      </c>
      <c r="C2158" s="227" t="s">
        <v>3675</v>
      </c>
      <c r="D2158" s="190" t="s">
        <v>115</v>
      </c>
      <c r="E2158" s="210">
        <v>1066.5</v>
      </c>
      <c r="F2158" s="35">
        <v>41820</v>
      </c>
      <c r="G2158" s="42">
        <v>1066.5</v>
      </c>
      <c r="H2158" s="18">
        <f t="shared" si="34"/>
        <v>0</v>
      </c>
      <c r="I2158" s="621"/>
      <c r="J2158" s="1"/>
    </row>
    <row r="2159" spans="1:10" x14ac:dyDescent="0.25">
      <c r="A2159" s="192"/>
      <c r="B2159" s="188" t="s">
        <v>2000</v>
      </c>
      <c r="C2159" s="227" t="s">
        <v>3675</v>
      </c>
      <c r="D2159" s="190" t="s">
        <v>152</v>
      </c>
      <c r="E2159" s="210">
        <v>5677</v>
      </c>
      <c r="F2159" s="35">
        <v>41820</v>
      </c>
      <c r="G2159" s="42">
        <v>5677</v>
      </c>
      <c r="H2159" s="18">
        <f t="shared" si="34"/>
        <v>0</v>
      </c>
      <c r="I2159" s="621"/>
      <c r="J2159" s="1"/>
    </row>
    <row r="2160" spans="1:10" x14ac:dyDescent="0.25">
      <c r="A2160" s="192"/>
      <c r="B2160" s="200"/>
      <c r="C2160" s="322"/>
      <c r="D2160" s="20"/>
      <c r="E2160" s="213"/>
      <c r="F2160" s="35"/>
      <c r="G2160" s="42"/>
      <c r="H2160" s="18">
        <f t="shared" si="34"/>
        <v>0</v>
      </c>
      <c r="I2160" s="621"/>
      <c r="J2160" s="1"/>
    </row>
    <row r="2161" spans="1:10" x14ac:dyDescent="0.25">
      <c r="A2161" s="192"/>
      <c r="B2161" s="200"/>
      <c r="C2161" s="322"/>
      <c r="D2161" s="20"/>
      <c r="E2161" s="213"/>
      <c r="F2161" s="35"/>
      <c r="G2161" s="42"/>
      <c r="H2161" s="18">
        <f t="shared" si="34"/>
        <v>0</v>
      </c>
      <c r="I2161" s="621"/>
      <c r="J2161" s="1"/>
    </row>
    <row r="2162" spans="1:10" x14ac:dyDescent="0.25">
      <c r="A2162" s="192"/>
      <c r="B2162" s="188"/>
      <c r="C2162" s="298"/>
      <c r="D2162" s="20" t="s">
        <v>1902</v>
      </c>
      <c r="E2162" s="213"/>
      <c r="F2162" s="43"/>
      <c r="G2162" s="42"/>
      <c r="H2162" s="36">
        <f t="shared" si="34"/>
        <v>0</v>
      </c>
      <c r="I2162" s="622"/>
      <c r="J2162" s="1"/>
    </row>
    <row r="2163" spans="1:10" x14ac:dyDescent="0.25">
      <c r="A2163" s="192"/>
      <c r="B2163" s="188"/>
      <c r="C2163" s="193"/>
      <c r="D2163" s="33" t="s">
        <v>1902</v>
      </c>
      <c r="E2163" s="34"/>
      <c r="F2163" s="256"/>
      <c r="G2163" s="34"/>
      <c r="H2163" s="50">
        <f t="shared" si="34"/>
        <v>0</v>
      </c>
    </row>
    <row r="2164" spans="1:10" ht="15.75" x14ac:dyDescent="0.25">
      <c r="A2164" s="192"/>
      <c r="B2164" s="188"/>
      <c r="C2164" s="200"/>
      <c r="D2164" s="265"/>
      <c r="E2164" s="36"/>
      <c r="F2164" s="258"/>
      <c r="G2164" s="238"/>
      <c r="H2164" s="48">
        <f t="shared" si="34"/>
        <v>0</v>
      </c>
    </row>
    <row r="2165" spans="1:10" ht="15.75" x14ac:dyDescent="0.25">
      <c r="A2165" s="192"/>
      <c r="B2165" s="188"/>
      <c r="C2165" s="200"/>
      <c r="D2165" s="265"/>
      <c r="E2165" s="36"/>
      <c r="F2165" s="258"/>
      <c r="G2165" s="238"/>
      <c r="H2165" s="48">
        <f t="shared" si="34"/>
        <v>0</v>
      </c>
    </row>
    <row r="2166" spans="1:10" ht="15.75" thickBot="1" x14ac:dyDescent="0.3">
      <c r="D2166" s="268"/>
      <c r="E2166" s="48"/>
      <c r="F2166" s="269"/>
      <c r="G2166" s="270"/>
      <c r="H2166" s="625"/>
    </row>
    <row r="2167" spans="1:10" ht="15.75" thickTop="1" x14ac:dyDescent="0.25">
      <c r="A2167" s="272"/>
      <c r="B2167" s="273"/>
      <c r="C2167" s="274"/>
      <c r="D2167" s="114"/>
      <c r="E2167" s="275">
        <f>SUM(E4:E2166)</f>
        <v>29073869.680000011</v>
      </c>
      <c r="F2167" s="276"/>
      <c r="G2167" s="619">
        <f>SUM(G4:G2165)</f>
        <v>29073869.680000011</v>
      </c>
      <c r="H2167" s="278"/>
    </row>
    <row r="2168" spans="1:10" ht="15.75" thickBot="1" x14ac:dyDescent="0.3">
      <c r="A2168" s="272"/>
      <c r="B2168" s="273"/>
      <c r="C2168" s="274"/>
      <c r="D2168" s="114"/>
      <c r="E2168" s="279"/>
      <c r="F2168" s="276"/>
      <c r="G2168" s="620"/>
      <c r="H2168" s="278"/>
    </row>
    <row r="2169" spans="1:10" x14ac:dyDescent="0.25">
      <c r="A2169" s="272"/>
      <c r="B2169" s="273"/>
      <c r="C2169" s="274"/>
      <c r="D2169" s="114"/>
      <c r="E2169" s="114"/>
      <c r="F2169" s="276"/>
      <c r="G2169" s="281"/>
      <c r="H2169" s="278"/>
    </row>
    <row r="2170" spans="1:10" ht="31.5" x14ac:dyDescent="0.25">
      <c r="A2170" s="272"/>
      <c r="B2170" s="273"/>
      <c r="C2170" s="274"/>
      <c r="D2170" s="28"/>
      <c r="E2170" s="282" t="s">
        <v>746</v>
      </c>
      <c r="F2170" s="276"/>
      <c r="G2170" s="283" t="s">
        <v>747</v>
      </c>
      <c r="H2170" s="278"/>
    </row>
    <row r="2171" spans="1:10" x14ac:dyDescent="0.25">
      <c r="A2171" s="272"/>
      <c r="B2171" s="273"/>
      <c r="C2171" s="274"/>
      <c r="D2171" s="114"/>
      <c r="E2171" s="114"/>
      <c r="F2171" s="276"/>
      <c r="G2171" s="281"/>
      <c r="H2171" s="278"/>
      <c r="I2171" s="21"/>
    </row>
    <row r="2172" spans="1:10" x14ac:dyDescent="0.25">
      <c r="A2172" s="272"/>
      <c r="B2172" s="273"/>
      <c r="C2172" s="274"/>
      <c r="D2172" s="114"/>
      <c r="E2172" s="114"/>
      <c r="F2172" s="276"/>
      <c r="G2172" s="281"/>
      <c r="H2172" s="278"/>
      <c r="I2172" s="21"/>
    </row>
    <row r="2173" spans="1:10" x14ac:dyDescent="0.25">
      <c r="A2173" s="272"/>
      <c r="B2173" s="273"/>
      <c r="C2173" s="274"/>
      <c r="D2173" s="114"/>
      <c r="E2173" s="114"/>
      <c r="F2173" s="276"/>
      <c r="G2173" s="281"/>
      <c r="H2173" s="278"/>
      <c r="I2173" s="21"/>
    </row>
    <row r="2174" spans="1:10" ht="21" x14ac:dyDescent="0.35">
      <c r="A2174" s="272"/>
      <c r="B2174" s="273"/>
      <c r="C2174" s="274"/>
      <c r="D2174" s="114"/>
      <c r="E2174" s="832">
        <f>E2167-G2167</f>
        <v>0</v>
      </c>
      <c r="F2174" s="833"/>
      <c r="G2174" s="833"/>
      <c r="H2174" s="278"/>
      <c r="I2174" s="21"/>
    </row>
    <row r="2175" spans="1:10" x14ac:dyDescent="0.25">
      <c r="A2175" s="272"/>
      <c r="B2175" s="273"/>
      <c r="C2175" s="274"/>
      <c r="D2175" s="114"/>
      <c r="E2175" s="114"/>
      <c r="F2175" s="276"/>
      <c r="G2175" s="281"/>
      <c r="H2175" s="278"/>
      <c r="I2175" s="21"/>
    </row>
    <row r="2176" spans="1:10" ht="18.75" x14ac:dyDescent="0.3">
      <c r="A2176" s="272"/>
      <c r="B2176" s="273"/>
      <c r="C2176" s="274"/>
      <c r="D2176" s="114"/>
      <c r="E2176" s="845" t="s">
        <v>2573</v>
      </c>
      <c r="F2176" s="845"/>
      <c r="G2176" s="845"/>
      <c r="H2176" s="278"/>
      <c r="I2176" s="21"/>
    </row>
    <row r="2177" spans="1:9" x14ac:dyDescent="0.25">
      <c r="A2177" s="272"/>
      <c r="B2177" s="273"/>
      <c r="C2177" s="274"/>
      <c r="D2177" s="114"/>
      <c r="E2177" s="114"/>
      <c r="F2177" s="276"/>
      <c r="G2177" s="281"/>
      <c r="H2177" s="278"/>
      <c r="I2177" s="21"/>
    </row>
    <row r="2178" spans="1:9" x14ac:dyDescent="0.25">
      <c r="A2178" s="272"/>
      <c r="B2178" s="273"/>
      <c r="C2178" s="274"/>
      <c r="D2178" s="114"/>
      <c r="E2178" s="114"/>
      <c r="F2178" s="276"/>
      <c r="G2178" s="281"/>
      <c r="H2178" s="278"/>
      <c r="I2178" s="21"/>
    </row>
    <row r="2179" spans="1:9" x14ac:dyDescent="0.25">
      <c r="A2179" s="272"/>
      <c r="B2179" s="273"/>
      <c r="C2179" s="274"/>
      <c r="D2179" s="114"/>
      <c r="E2179" s="114"/>
      <c r="F2179" s="276"/>
      <c r="G2179" s="281"/>
      <c r="H2179" s="278"/>
      <c r="I2179" s="21"/>
    </row>
    <row r="2193" spans="8:8" s="21" customFormat="1" x14ac:dyDescent="0.25">
      <c r="H2193" s="27"/>
    </row>
    <row r="2194" spans="8:8" s="21" customFormat="1" x14ac:dyDescent="0.25">
      <c r="H2194" s="27"/>
    </row>
    <row r="2195" spans="8:8" s="21" customFormat="1" x14ac:dyDescent="0.25">
      <c r="H2195" s="27"/>
    </row>
    <row r="2196" spans="8:8" s="21" customFormat="1" x14ac:dyDescent="0.25">
      <c r="H2196" s="27"/>
    </row>
    <row r="2197" spans="8:8" s="21" customFormat="1" x14ac:dyDescent="0.25">
      <c r="H2197" s="27"/>
    </row>
    <row r="2198" spans="8:8" s="21" customFormat="1" x14ac:dyDescent="0.25">
      <c r="H2198" s="27"/>
    </row>
    <row r="2199" spans="8:8" s="21" customFormat="1" x14ac:dyDescent="0.25">
      <c r="H2199" s="27"/>
    </row>
    <row r="2200" spans="8:8" s="21" customFormat="1" x14ac:dyDescent="0.25">
      <c r="H2200" s="27"/>
    </row>
    <row r="2201" spans="8:8" s="21" customFormat="1" x14ac:dyDescent="0.25">
      <c r="H2201" s="27"/>
    </row>
    <row r="2202" spans="8:8" s="21" customFormat="1" x14ac:dyDescent="0.25">
      <c r="H2202" s="27"/>
    </row>
    <row r="2203" spans="8:8" s="21" customFormat="1" x14ac:dyDescent="0.25">
      <c r="H2203" s="27"/>
    </row>
    <row r="2204" spans="8:8" s="21" customFormat="1" x14ac:dyDescent="0.25">
      <c r="H2204" s="27"/>
    </row>
    <row r="2205" spans="8:8" s="21" customFormat="1" x14ac:dyDescent="0.25">
      <c r="H2205" s="27"/>
    </row>
    <row r="2206" spans="8:8" s="21" customFormat="1" x14ac:dyDescent="0.25">
      <c r="H2206" s="27"/>
    </row>
    <row r="2207" spans="8:8" s="21" customFormat="1" x14ac:dyDescent="0.25">
      <c r="H2207" s="27"/>
    </row>
    <row r="2208" spans="8:8" s="21" customFormat="1" x14ac:dyDescent="0.25">
      <c r="H2208" s="27"/>
    </row>
    <row r="2209" spans="8:8" s="21" customFormat="1" x14ac:dyDescent="0.25">
      <c r="H2209" s="27"/>
    </row>
    <row r="2210" spans="8:8" s="21" customFormat="1" x14ac:dyDescent="0.25">
      <c r="H2210" s="27"/>
    </row>
    <row r="2211" spans="8:8" s="21" customFormat="1" x14ac:dyDescent="0.25">
      <c r="H2211" s="27"/>
    </row>
    <row r="2212" spans="8:8" s="21" customFormat="1" x14ac:dyDescent="0.25">
      <c r="H2212" s="27"/>
    </row>
    <row r="2213" spans="8:8" s="21" customFormat="1" x14ac:dyDescent="0.25">
      <c r="H2213" s="27"/>
    </row>
    <row r="2214" spans="8:8" s="21" customFormat="1" x14ac:dyDescent="0.25">
      <c r="H2214" s="27"/>
    </row>
    <row r="2215" spans="8:8" s="21" customFormat="1" x14ac:dyDescent="0.25">
      <c r="H2215" s="27"/>
    </row>
    <row r="2216" spans="8:8" s="21" customFormat="1" x14ac:dyDescent="0.25">
      <c r="H2216" s="27"/>
    </row>
    <row r="2217" spans="8:8" s="21" customFormat="1" x14ac:dyDescent="0.25">
      <c r="H2217" s="27"/>
    </row>
    <row r="2218" spans="8:8" s="21" customFormat="1" x14ac:dyDescent="0.25">
      <c r="H2218" s="27"/>
    </row>
    <row r="2219" spans="8:8" s="21" customFormat="1" x14ac:dyDescent="0.25">
      <c r="H2219" s="27"/>
    </row>
    <row r="2220" spans="8:8" s="21" customFormat="1" x14ac:dyDescent="0.25">
      <c r="H2220" s="27"/>
    </row>
    <row r="2221" spans="8:8" s="21" customFormat="1" x14ac:dyDescent="0.25">
      <c r="H2221" s="27"/>
    </row>
    <row r="2222" spans="8:8" s="21" customFormat="1" x14ac:dyDescent="0.25">
      <c r="H2222" s="27"/>
    </row>
    <row r="2223" spans="8:8" s="21" customFormat="1" x14ac:dyDescent="0.25">
      <c r="H2223" s="27"/>
    </row>
    <row r="2224" spans="8:8" s="21" customFormat="1" x14ac:dyDescent="0.25">
      <c r="H2224" s="27"/>
    </row>
    <row r="2225" spans="8:8" s="21" customFormat="1" x14ac:dyDescent="0.25">
      <c r="H2225" s="27"/>
    </row>
    <row r="2226" spans="8:8" s="21" customFormat="1" x14ac:dyDescent="0.25">
      <c r="H2226" s="27"/>
    </row>
    <row r="2227" spans="8:8" s="21" customFormat="1" x14ac:dyDescent="0.25">
      <c r="H2227" s="27"/>
    </row>
    <row r="2228" spans="8:8" s="21" customFormat="1" x14ac:dyDescent="0.25">
      <c r="H2228" s="27"/>
    </row>
    <row r="2229" spans="8:8" s="21" customFormat="1" x14ac:dyDescent="0.25">
      <c r="H2229" s="27"/>
    </row>
    <row r="2230" spans="8:8" s="21" customFormat="1" x14ac:dyDescent="0.25">
      <c r="H2230" s="27"/>
    </row>
    <row r="2231" spans="8:8" s="21" customFormat="1" x14ac:dyDescent="0.25">
      <c r="H2231" s="27"/>
    </row>
    <row r="2232" spans="8:8" s="21" customFormat="1" x14ac:dyDescent="0.25">
      <c r="H2232" s="27"/>
    </row>
    <row r="2233" spans="8:8" s="21" customFormat="1" x14ac:dyDescent="0.25">
      <c r="H2233" s="27"/>
    </row>
    <row r="2234" spans="8:8" s="21" customFormat="1" x14ac:dyDescent="0.25">
      <c r="H2234" s="27"/>
    </row>
    <row r="2235" spans="8:8" s="21" customFormat="1" x14ac:dyDescent="0.25">
      <c r="H2235" s="27"/>
    </row>
    <row r="2236" spans="8:8" s="21" customFormat="1" x14ac:dyDescent="0.25">
      <c r="H2236" s="27"/>
    </row>
    <row r="2237" spans="8:8" s="21" customFormat="1" x14ac:dyDescent="0.25">
      <c r="H2237" s="27"/>
    </row>
    <row r="2238" spans="8:8" s="21" customFormat="1" x14ac:dyDescent="0.25">
      <c r="H2238" s="27"/>
    </row>
    <row r="2239" spans="8:8" s="21" customFormat="1" x14ac:dyDescent="0.25">
      <c r="H2239" s="27"/>
    </row>
    <row r="2240" spans="8:8" s="21" customFormat="1" x14ac:dyDescent="0.25">
      <c r="H2240" s="27"/>
    </row>
    <row r="2241" spans="8:8" s="21" customFormat="1" x14ac:dyDescent="0.25">
      <c r="H2241" s="27"/>
    </row>
    <row r="2242" spans="8:8" s="21" customFormat="1" x14ac:dyDescent="0.25">
      <c r="H2242" s="27"/>
    </row>
    <row r="2243" spans="8:8" s="21" customFormat="1" x14ac:dyDescent="0.25">
      <c r="H2243" s="27"/>
    </row>
    <row r="2244" spans="8:8" s="21" customFormat="1" x14ac:dyDescent="0.25">
      <c r="H2244" s="27"/>
    </row>
    <row r="2245" spans="8:8" s="21" customFormat="1" x14ac:dyDescent="0.25">
      <c r="H2245" s="27"/>
    </row>
    <row r="2246" spans="8:8" s="21" customFormat="1" x14ac:dyDescent="0.25">
      <c r="H2246" s="27"/>
    </row>
    <row r="2247" spans="8:8" s="21" customFormat="1" x14ac:dyDescent="0.25">
      <c r="H2247" s="27"/>
    </row>
    <row r="2248" spans="8:8" s="21" customFormat="1" x14ac:dyDescent="0.25">
      <c r="H2248" s="27"/>
    </row>
    <row r="2249" spans="8:8" s="21" customFormat="1" x14ac:dyDescent="0.25">
      <c r="H2249" s="27"/>
    </row>
    <row r="2250" spans="8:8" s="21" customFormat="1" x14ac:dyDescent="0.25">
      <c r="H2250" s="27"/>
    </row>
    <row r="2251" spans="8:8" s="21" customFormat="1" x14ac:dyDescent="0.25">
      <c r="H2251" s="27"/>
    </row>
    <row r="2252" spans="8:8" s="21" customFormat="1" x14ac:dyDescent="0.25">
      <c r="H2252" s="27"/>
    </row>
    <row r="2253" spans="8:8" s="21" customFormat="1" x14ac:dyDescent="0.25">
      <c r="H2253" s="27"/>
    </row>
    <row r="2254" spans="8:8" s="21" customFormat="1" x14ac:dyDescent="0.25">
      <c r="H2254" s="27"/>
    </row>
    <row r="2255" spans="8:8" s="21" customFormat="1" x14ac:dyDescent="0.25">
      <c r="H2255" s="27"/>
    </row>
    <row r="2256" spans="8:8" s="21" customFormat="1" x14ac:dyDescent="0.25">
      <c r="H2256" s="27"/>
    </row>
    <row r="2257" spans="8:8" s="21" customFormat="1" x14ac:dyDescent="0.25">
      <c r="H2257" s="27"/>
    </row>
    <row r="2258" spans="8:8" s="21" customFormat="1" x14ac:dyDescent="0.25">
      <c r="H2258" s="27"/>
    </row>
    <row r="2259" spans="8:8" s="21" customFormat="1" x14ac:dyDescent="0.25">
      <c r="H2259" s="27"/>
    </row>
    <row r="2260" spans="8:8" s="21" customFormat="1" x14ac:dyDescent="0.25">
      <c r="H2260" s="27"/>
    </row>
    <row r="2261" spans="8:8" s="21" customFormat="1" x14ac:dyDescent="0.25">
      <c r="H2261" s="27"/>
    </row>
    <row r="2262" spans="8:8" s="21" customFormat="1" x14ac:dyDescent="0.25">
      <c r="H2262" s="27"/>
    </row>
    <row r="2263" spans="8:8" s="21" customFormat="1" x14ac:dyDescent="0.25">
      <c r="H2263" s="27"/>
    </row>
    <row r="2264" spans="8:8" s="21" customFormat="1" x14ac:dyDescent="0.25">
      <c r="H2264" s="27"/>
    </row>
    <row r="2265" spans="8:8" s="21" customFormat="1" x14ac:dyDescent="0.25">
      <c r="H2265" s="27"/>
    </row>
    <row r="2266" spans="8:8" s="21" customFormat="1" x14ac:dyDescent="0.25">
      <c r="H2266" s="27"/>
    </row>
    <row r="2267" spans="8:8" s="21" customFormat="1" x14ac:dyDescent="0.25">
      <c r="H2267" s="27"/>
    </row>
    <row r="2268" spans="8:8" s="21" customFormat="1" x14ac:dyDescent="0.25">
      <c r="H2268" s="27"/>
    </row>
    <row r="2269" spans="8:8" s="21" customFormat="1" x14ac:dyDescent="0.25">
      <c r="H2269" s="27"/>
    </row>
    <row r="2270" spans="8:8" s="21" customFormat="1" x14ac:dyDescent="0.25">
      <c r="H2270" s="27"/>
    </row>
    <row r="2271" spans="8:8" s="21" customFormat="1" x14ac:dyDescent="0.25">
      <c r="H2271" s="27"/>
    </row>
    <row r="2272" spans="8:8" s="21" customFormat="1" x14ac:dyDescent="0.25">
      <c r="H2272" s="27"/>
    </row>
    <row r="2273" spans="8:8" s="21" customFormat="1" x14ac:dyDescent="0.25">
      <c r="H2273" s="27"/>
    </row>
    <row r="2274" spans="8:8" s="21" customFormat="1" x14ac:dyDescent="0.25">
      <c r="H2274" s="27"/>
    </row>
    <row r="2275" spans="8:8" s="21" customFormat="1" x14ac:dyDescent="0.25">
      <c r="H2275" s="27"/>
    </row>
    <row r="2276" spans="8:8" s="21" customFormat="1" x14ac:dyDescent="0.25">
      <c r="H2276" s="27"/>
    </row>
    <row r="2277" spans="8:8" s="21" customFormat="1" x14ac:dyDescent="0.25">
      <c r="H2277" s="27"/>
    </row>
    <row r="2278" spans="8:8" s="21" customFormat="1" x14ac:dyDescent="0.25">
      <c r="H2278" s="27"/>
    </row>
    <row r="2279" spans="8:8" s="21" customFormat="1" x14ac:dyDescent="0.25">
      <c r="H2279" s="27"/>
    </row>
    <row r="2280" spans="8:8" s="21" customFormat="1" x14ac:dyDescent="0.25">
      <c r="H2280" s="27"/>
    </row>
    <row r="2281" spans="8:8" s="21" customFormat="1" x14ac:dyDescent="0.25">
      <c r="H2281" s="27"/>
    </row>
    <row r="2282" spans="8:8" s="21" customFormat="1" x14ac:dyDescent="0.25">
      <c r="H2282" s="27"/>
    </row>
    <row r="2283" spans="8:8" s="21" customFormat="1" x14ac:dyDescent="0.25">
      <c r="H2283" s="27"/>
    </row>
    <row r="2284" spans="8:8" s="21" customFormat="1" x14ac:dyDescent="0.25">
      <c r="H2284" s="27"/>
    </row>
    <row r="2285" spans="8:8" s="21" customFormat="1" x14ac:dyDescent="0.25">
      <c r="H2285" s="27"/>
    </row>
    <row r="2286" spans="8:8" s="21" customFormat="1" x14ac:dyDescent="0.25">
      <c r="H2286" s="27"/>
    </row>
    <row r="2287" spans="8:8" s="21" customFormat="1" x14ac:dyDescent="0.25">
      <c r="H2287" s="27"/>
    </row>
  </sheetData>
  <mergeCells count="4">
    <mergeCell ref="A1:F1"/>
    <mergeCell ref="E2174:G2174"/>
    <mergeCell ref="E2176:G2176"/>
    <mergeCell ref="J1636:K1636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L2266"/>
  <sheetViews>
    <sheetView topLeftCell="A2241" workbookViewId="0">
      <selection activeCell="G2270" sqref="G2270"/>
    </sheetView>
  </sheetViews>
  <sheetFormatPr baseColWidth="10" defaultRowHeight="15" x14ac:dyDescent="0.25"/>
  <cols>
    <col min="1" max="1" width="11.28515625" style="364" customWidth="1"/>
    <col min="2" max="2" width="9.28515625" style="78" customWidth="1"/>
    <col min="3" max="3" width="5.5703125" style="267" customWidth="1"/>
    <col min="4" max="4" width="30.85546875" style="21" customWidth="1"/>
    <col min="5" max="5" width="14.7109375" style="285" customWidth="1"/>
    <col min="6" max="6" width="22" style="390" customWidth="1"/>
    <col min="7" max="7" width="26.7109375" style="285" bestFit="1" customWidth="1"/>
    <col min="8" max="8" width="15.28515625" style="33" customWidth="1"/>
    <col min="9" max="9" width="11.42578125" style="28"/>
    <col min="10" max="16384" width="11.42578125" style="21"/>
  </cols>
  <sheetData>
    <row r="1" spans="1:9" ht="18.75" x14ac:dyDescent="0.3">
      <c r="A1" s="844" t="s">
        <v>3785</v>
      </c>
      <c r="B1" s="844"/>
      <c r="C1" s="844"/>
      <c r="D1" s="844"/>
      <c r="E1" s="844"/>
      <c r="F1" s="844"/>
      <c r="G1" s="177"/>
    </row>
    <row r="2" spans="1:9" ht="34.5" thickBot="1" x14ac:dyDescent="0.3">
      <c r="A2" s="353" t="s">
        <v>1</v>
      </c>
      <c r="B2" s="180" t="s">
        <v>2</v>
      </c>
      <c r="C2" s="181"/>
      <c r="D2" s="182" t="s">
        <v>1128</v>
      </c>
      <c r="E2" s="340" t="s">
        <v>4</v>
      </c>
      <c r="F2" s="366" t="s">
        <v>5</v>
      </c>
      <c r="G2" s="252" t="s">
        <v>6</v>
      </c>
      <c r="H2" s="647" t="s">
        <v>7</v>
      </c>
    </row>
    <row r="3" spans="1:9" ht="15.75" thickTop="1" x14ac:dyDescent="0.25">
      <c r="A3" s="354">
        <v>41821</v>
      </c>
      <c r="B3" s="188" t="s">
        <v>2002</v>
      </c>
      <c r="C3" s="324" t="s">
        <v>3675</v>
      </c>
      <c r="D3" s="190" t="s">
        <v>62</v>
      </c>
      <c r="E3" s="342">
        <v>9655.5</v>
      </c>
      <c r="F3" s="367">
        <v>41822</v>
      </c>
      <c r="G3" s="313">
        <v>9655.5</v>
      </c>
      <c r="H3" s="34">
        <f>E3-G3</f>
        <v>0</v>
      </c>
      <c r="I3" s="621" t="s">
        <v>21</v>
      </c>
    </row>
    <row r="4" spans="1:9" x14ac:dyDescent="0.25">
      <c r="A4" s="355"/>
      <c r="B4" s="193" t="s">
        <v>2004</v>
      </c>
      <c r="C4" s="324" t="s">
        <v>3675</v>
      </c>
      <c r="D4" s="190" t="s">
        <v>260</v>
      </c>
      <c r="E4" s="343">
        <v>930</v>
      </c>
      <c r="F4" s="368">
        <v>41821</v>
      </c>
      <c r="G4" s="42">
        <v>930</v>
      </c>
      <c r="H4" s="34">
        <f>E4-G4</f>
        <v>0</v>
      </c>
      <c r="I4" s="623" t="s">
        <v>21</v>
      </c>
    </row>
    <row r="5" spans="1:9" x14ac:dyDescent="0.25">
      <c r="A5" s="356"/>
      <c r="B5" s="193" t="s">
        <v>2005</v>
      </c>
      <c r="C5" s="324" t="s">
        <v>3675</v>
      </c>
      <c r="D5" s="190" t="s">
        <v>3786</v>
      </c>
      <c r="E5" s="343">
        <v>840</v>
      </c>
      <c r="F5" s="370" t="s">
        <v>4352</v>
      </c>
      <c r="G5" s="42">
        <v>840</v>
      </c>
      <c r="H5" s="34">
        <f t="shared" ref="H5:H68" si="0">E5-G5</f>
        <v>0</v>
      </c>
      <c r="I5" s="621" t="s">
        <v>162</v>
      </c>
    </row>
    <row r="6" spans="1:9" x14ac:dyDescent="0.25">
      <c r="A6" s="356"/>
      <c r="B6" s="193" t="s">
        <v>2008</v>
      </c>
      <c r="C6" s="324" t="s">
        <v>3675</v>
      </c>
      <c r="D6" s="190" t="s">
        <v>44</v>
      </c>
      <c r="E6" s="343">
        <v>4680</v>
      </c>
      <c r="F6" s="368">
        <v>41836</v>
      </c>
      <c r="G6" s="42">
        <v>4680</v>
      </c>
      <c r="H6" s="34">
        <f t="shared" si="0"/>
        <v>0</v>
      </c>
      <c r="I6" s="621" t="s">
        <v>162</v>
      </c>
    </row>
    <row r="7" spans="1:9" x14ac:dyDescent="0.25">
      <c r="A7" s="355"/>
      <c r="B7" s="193" t="s">
        <v>2010</v>
      </c>
      <c r="C7" s="324" t="s">
        <v>3675</v>
      </c>
      <c r="D7" s="190" t="s">
        <v>373</v>
      </c>
      <c r="E7" s="343">
        <v>39889</v>
      </c>
      <c r="F7" s="369" t="s">
        <v>3787</v>
      </c>
      <c r="G7" s="229">
        <v>39889</v>
      </c>
      <c r="H7" s="34">
        <f t="shared" si="0"/>
        <v>0</v>
      </c>
      <c r="I7" s="621" t="s">
        <v>3421</v>
      </c>
    </row>
    <row r="8" spans="1:9" x14ac:dyDescent="0.25">
      <c r="A8" s="355"/>
      <c r="B8" s="193" t="s">
        <v>2012</v>
      </c>
      <c r="C8" s="324" t="s">
        <v>3675</v>
      </c>
      <c r="D8" s="190" t="s">
        <v>149</v>
      </c>
      <c r="E8" s="343">
        <v>27237</v>
      </c>
      <c r="F8" s="381" t="s">
        <v>4344</v>
      </c>
      <c r="G8" s="42">
        <v>27237</v>
      </c>
      <c r="H8" s="34">
        <f t="shared" si="0"/>
        <v>0</v>
      </c>
      <c r="I8" s="621" t="s">
        <v>8</v>
      </c>
    </row>
    <row r="9" spans="1:9" x14ac:dyDescent="0.25">
      <c r="A9" s="355"/>
      <c r="B9" s="193" t="s">
        <v>2013</v>
      </c>
      <c r="C9" s="324" t="s">
        <v>3675</v>
      </c>
      <c r="D9" s="190" t="s">
        <v>189</v>
      </c>
      <c r="E9" s="343">
        <v>11944</v>
      </c>
      <c r="F9" s="368">
        <v>41821</v>
      </c>
      <c r="G9" s="42">
        <v>11944</v>
      </c>
      <c r="H9" s="34">
        <f t="shared" si="0"/>
        <v>0</v>
      </c>
      <c r="I9" s="621" t="s">
        <v>12</v>
      </c>
    </row>
    <row r="10" spans="1:9" x14ac:dyDescent="0.25">
      <c r="A10" s="355"/>
      <c r="B10" s="193" t="s">
        <v>2014</v>
      </c>
      <c r="C10" s="324" t="s">
        <v>3675</v>
      </c>
      <c r="D10" s="190" t="s">
        <v>269</v>
      </c>
      <c r="E10" s="343">
        <v>9186</v>
      </c>
      <c r="F10" s="368">
        <v>41821</v>
      </c>
      <c r="G10" s="42">
        <v>9186</v>
      </c>
      <c r="H10" s="34">
        <f t="shared" si="0"/>
        <v>0</v>
      </c>
      <c r="I10" s="621"/>
    </row>
    <row r="11" spans="1:9" x14ac:dyDescent="0.25">
      <c r="A11" s="355"/>
      <c r="B11" s="193" t="s">
        <v>2015</v>
      </c>
      <c r="C11" s="324" t="s">
        <v>3675</v>
      </c>
      <c r="D11" s="190" t="s">
        <v>106</v>
      </c>
      <c r="E11" s="343">
        <v>51397</v>
      </c>
      <c r="F11" s="368">
        <v>41839</v>
      </c>
      <c r="G11" s="42">
        <v>51397</v>
      </c>
      <c r="H11" s="34">
        <f t="shared" si="0"/>
        <v>0</v>
      </c>
      <c r="I11" s="621" t="s">
        <v>27</v>
      </c>
    </row>
    <row r="12" spans="1:9" x14ac:dyDescent="0.25">
      <c r="A12" s="355"/>
      <c r="B12" s="193" t="s">
        <v>2017</v>
      </c>
      <c r="C12" s="324" t="s">
        <v>3675</v>
      </c>
      <c r="D12" s="190" t="s">
        <v>374</v>
      </c>
      <c r="E12" s="343">
        <v>5832</v>
      </c>
      <c r="F12" s="368">
        <v>41821</v>
      </c>
      <c r="G12" s="42">
        <v>5832</v>
      </c>
      <c r="H12" s="34">
        <f t="shared" si="0"/>
        <v>0</v>
      </c>
      <c r="I12" s="621"/>
    </row>
    <row r="13" spans="1:9" x14ac:dyDescent="0.25">
      <c r="A13" s="355"/>
      <c r="B13" s="193" t="s">
        <v>2018</v>
      </c>
      <c r="C13" s="324" t="s">
        <v>3675</v>
      </c>
      <c r="D13" s="190" t="s">
        <v>28</v>
      </c>
      <c r="E13" s="343">
        <v>10055.5</v>
      </c>
      <c r="F13" s="368">
        <v>41821</v>
      </c>
      <c r="G13" s="42">
        <v>10055.5</v>
      </c>
      <c r="H13" s="34">
        <f t="shared" si="0"/>
        <v>0</v>
      </c>
      <c r="I13" s="621"/>
    </row>
    <row r="14" spans="1:9" x14ac:dyDescent="0.25">
      <c r="A14" s="355"/>
      <c r="B14" s="193" t="s">
        <v>2019</v>
      </c>
      <c r="C14" s="324" t="s">
        <v>3675</v>
      </c>
      <c r="D14" s="190" t="s">
        <v>137</v>
      </c>
      <c r="E14" s="343">
        <v>3938</v>
      </c>
      <c r="F14" s="381" t="s">
        <v>4345</v>
      </c>
      <c r="G14" s="42">
        <v>3938</v>
      </c>
      <c r="H14" s="34">
        <f t="shared" si="0"/>
        <v>0</v>
      </c>
      <c r="I14" s="621"/>
    </row>
    <row r="15" spans="1:9" x14ac:dyDescent="0.25">
      <c r="A15" s="355"/>
      <c r="B15" s="193" t="s">
        <v>2020</v>
      </c>
      <c r="C15" s="324" t="s">
        <v>3675</v>
      </c>
      <c r="D15" s="190" t="s">
        <v>163</v>
      </c>
      <c r="E15" s="343">
        <v>3484</v>
      </c>
      <c r="F15" s="368">
        <v>41821</v>
      </c>
      <c r="G15" s="42">
        <v>3484</v>
      </c>
      <c r="H15" s="34">
        <f t="shared" si="0"/>
        <v>0</v>
      </c>
      <c r="I15" s="621"/>
    </row>
    <row r="16" spans="1:9" x14ac:dyDescent="0.25">
      <c r="A16" s="355"/>
      <c r="B16" s="193" t="s">
        <v>2021</v>
      </c>
      <c r="C16" s="324" t="s">
        <v>3675</v>
      </c>
      <c r="D16" s="190" t="s">
        <v>3788</v>
      </c>
      <c r="E16" s="343">
        <v>12814</v>
      </c>
      <c r="F16" s="368">
        <v>41822</v>
      </c>
      <c r="G16" s="42">
        <v>12814</v>
      </c>
      <c r="H16" s="34">
        <f t="shared" si="0"/>
        <v>0</v>
      </c>
      <c r="I16" s="621" t="s">
        <v>65</v>
      </c>
    </row>
    <row r="17" spans="1:9" x14ac:dyDescent="0.25">
      <c r="A17" s="355"/>
      <c r="B17" s="193" t="s">
        <v>2022</v>
      </c>
      <c r="C17" s="324" t="s">
        <v>3675</v>
      </c>
      <c r="D17" s="190" t="s">
        <v>123</v>
      </c>
      <c r="E17" s="343">
        <v>2970</v>
      </c>
      <c r="F17" s="370" t="s">
        <v>4347</v>
      </c>
      <c r="G17" s="42">
        <v>2970</v>
      </c>
      <c r="H17" s="34">
        <f t="shared" si="0"/>
        <v>0</v>
      </c>
      <c r="I17" s="621"/>
    </row>
    <row r="18" spans="1:9" x14ac:dyDescent="0.25">
      <c r="A18" s="355"/>
      <c r="B18" s="193" t="s">
        <v>2024</v>
      </c>
      <c r="C18" s="324" t="s">
        <v>3675</v>
      </c>
      <c r="D18" s="190" t="s">
        <v>70</v>
      </c>
      <c r="E18" s="343">
        <v>8613</v>
      </c>
      <c r="F18" s="368">
        <v>41821</v>
      </c>
      <c r="G18" s="42">
        <v>8613</v>
      </c>
      <c r="H18" s="34">
        <f t="shared" si="0"/>
        <v>0</v>
      </c>
      <c r="I18" s="621"/>
    </row>
    <row r="19" spans="1:9" x14ac:dyDescent="0.25">
      <c r="A19" s="355"/>
      <c r="B19" s="193" t="s">
        <v>2025</v>
      </c>
      <c r="C19" s="324" t="s">
        <v>3675</v>
      </c>
      <c r="D19" s="190" t="s">
        <v>55</v>
      </c>
      <c r="E19" s="343">
        <v>9431.5</v>
      </c>
      <c r="F19" s="368">
        <v>41821</v>
      </c>
      <c r="G19" s="42">
        <v>9431.5</v>
      </c>
      <c r="H19" s="34">
        <f t="shared" si="0"/>
        <v>0</v>
      </c>
      <c r="I19" s="621"/>
    </row>
    <row r="20" spans="1:9" x14ac:dyDescent="0.25">
      <c r="A20" s="355"/>
      <c r="B20" s="193" t="s">
        <v>2026</v>
      </c>
      <c r="C20" s="324" t="s">
        <v>3675</v>
      </c>
      <c r="D20" s="190" t="s">
        <v>248</v>
      </c>
      <c r="E20" s="343">
        <v>475.5</v>
      </c>
      <c r="F20" s="370" t="s">
        <v>4353</v>
      </c>
      <c r="G20" s="42">
        <v>475.5</v>
      </c>
      <c r="H20" s="34">
        <f t="shared" si="0"/>
        <v>0</v>
      </c>
      <c r="I20" s="621" t="s">
        <v>162</v>
      </c>
    </row>
    <row r="21" spans="1:9" x14ac:dyDescent="0.25">
      <c r="A21" s="355"/>
      <c r="B21" s="193" t="s">
        <v>2027</v>
      </c>
      <c r="C21" s="324" t="s">
        <v>3675</v>
      </c>
      <c r="D21" s="190" t="s">
        <v>180</v>
      </c>
      <c r="E21" s="343">
        <v>16638.5</v>
      </c>
      <c r="F21" s="369" t="s">
        <v>3789</v>
      </c>
      <c r="G21" s="42">
        <v>16638.5</v>
      </c>
      <c r="H21" s="34">
        <f t="shared" si="0"/>
        <v>0</v>
      </c>
      <c r="I21" s="621" t="s">
        <v>65</v>
      </c>
    </row>
    <row r="22" spans="1:9" x14ac:dyDescent="0.25">
      <c r="A22" s="355"/>
      <c r="B22" s="193" t="s">
        <v>2028</v>
      </c>
      <c r="C22" s="324" t="s">
        <v>3675</v>
      </c>
      <c r="D22" s="190" t="s">
        <v>66</v>
      </c>
      <c r="E22" s="343">
        <v>1992</v>
      </c>
      <c r="F22" s="368">
        <v>41821</v>
      </c>
      <c r="G22" s="42">
        <v>1992</v>
      </c>
      <c r="H22" s="34">
        <f t="shared" si="0"/>
        <v>0</v>
      </c>
      <c r="I22" s="621" t="s">
        <v>162</v>
      </c>
    </row>
    <row r="23" spans="1:9" x14ac:dyDescent="0.25">
      <c r="A23" s="355"/>
      <c r="B23" s="193" t="s">
        <v>2029</v>
      </c>
      <c r="C23" s="324" t="s">
        <v>3675</v>
      </c>
      <c r="D23" s="190" t="s">
        <v>119</v>
      </c>
      <c r="E23" s="343">
        <v>752</v>
      </c>
      <c r="F23" s="368">
        <v>41821</v>
      </c>
      <c r="G23" s="42">
        <v>752</v>
      </c>
      <c r="H23" s="34">
        <f t="shared" si="0"/>
        <v>0</v>
      </c>
      <c r="I23" s="621" t="s">
        <v>162</v>
      </c>
    </row>
    <row r="24" spans="1:9" x14ac:dyDescent="0.25">
      <c r="A24" s="355"/>
      <c r="B24" s="193" t="s">
        <v>2030</v>
      </c>
      <c r="C24" s="324" t="s">
        <v>3675</v>
      </c>
      <c r="D24" s="190" t="s">
        <v>11</v>
      </c>
      <c r="E24" s="343">
        <v>39389</v>
      </c>
      <c r="F24" s="368">
        <v>41843</v>
      </c>
      <c r="G24" s="42">
        <v>39389</v>
      </c>
      <c r="H24" s="34">
        <f t="shared" si="0"/>
        <v>0</v>
      </c>
      <c r="I24" s="621" t="s">
        <v>65</v>
      </c>
    </row>
    <row r="25" spans="1:9" x14ac:dyDescent="0.25">
      <c r="A25" s="355"/>
      <c r="B25" s="193" t="s">
        <v>2032</v>
      </c>
      <c r="C25" s="324" t="s">
        <v>3675</v>
      </c>
      <c r="D25" s="190" t="s">
        <v>25</v>
      </c>
      <c r="E25" s="343">
        <v>6628</v>
      </c>
      <c r="F25" s="369" t="s">
        <v>3790</v>
      </c>
      <c r="G25" s="42">
        <v>6628</v>
      </c>
      <c r="H25" s="34">
        <f t="shared" si="0"/>
        <v>0</v>
      </c>
      <c r="I25" s="621" t="s">
        <v>65</v>
      </c>
    </row>
    <row r="26" spans="1:9" x14ac:dyDescent="0.25">
      <c r="A26" s="355"/>
      <c r="B26" s="193" t="s">
        <v>2033</v>
      </c>
      <c r="C26" s="324" t="s">
        <v>3675</v>
      </c>
      <c r="D26" s="190" t="s">
        <v>338</v>
      </c>
      <c r="E26" s="343">
        <v>767.5</v>
      </c>
      <c r="F26" s="368">
        <v>41821</v>
      </c>
      <c r="G26" s="42">
        <v>767.5</v>
      </c>
      <c r="H26" s="34">
        <f t="shared" si="0"/>
        <v>0</v>
      </c>
      <c r="I26" s="621" t="s">
        <v>12</v>
      </c>
    </row>
    <row r="27" spans="1:9" x14ac:dyDescent="0.25">
      <c r="A27" s="355"/>
      <c r="B27" s="193" t="s">
        <v>2034</v>
      </c>
      <c r="C27" s="324" t="s">
        <v>3675</v>
      </c>
      <c r="D27" s="190" t="s">
        <v>307</v>
      </c>
      <c r="E27" s="343">
        <v>9010</v>
      </c>
      <c r="F27" s="370" t="s">
        <v>4350</v>
      </c>
      <c r="G27" s="42">
        <v>9010</v>
      </c>
      <c r="H27" s="34">
        <f t="shared" si="0"/>
        <v>0</v>
      </c>
      <c r="I27" s="621" t="s">
        <v>217</v>
      </c>
    </row>
    <row r="28" spans="1:9" x14ac:dyDescent="0.25">
      <c r="A28" s="355"/>
      <c r="B28" s="193" t="s">
        <v>2036</v>
      </c>
      <c r="C28" s="324" t="s">
        <v>3675</v>
      </c>
      <c r="D28" s="190" t="s">
        <v>47</v>
      </c>
      <c r="E28" s="343">
        <v>3686</v>
      </c>
      <c r="F28" s="368">
        <v>41821</v>
      </c>
      <c r="G28" s="42">
        <v>3686</v>
      </c>
      <c r="H28" s="34">
        <f t="shared" si="0"/>
        <v>0</v>
      </c>
      <c r="I28" s="621" t="s">
        <v>12</v>
      </c>
    </row>
    <row r="29" spans="1:9" x14ac:dyDescent="0.25">
      <c r="A29" s="355"/>
      <c r="B29" s="193" t="s">
        <v>2037</v>
      </c>
      <c r="C29" s="324" t="s">
        <v>3675</v>
      </c>
      <c r="D29" s="190" t="s">
        <v>34</v>
      </c>
      <c r="E29" s="343">
        <v>1681.5</v>
      </c>
      <c r="F29" s="370" t="s">
        <v>4346</v>
      </c>
      <c r="G29" s="42">
        <v>1681.5</v>
      </c>
      <c r="H29" s="34">
        <f t="shared" si="0"/>
        <v>0</v>
      </c>
      <c r="I29" s="621" t="s">
        <v>12</v>
      </c>
    </row>
    <row r="30" spans="1:9" x14ac:dyDescent="0.25">
      <c r="A30" s="355"/>
      <c r="B30" s="193" t="s">
        <v>2038</v>
      </c>
      <c r="C30" s="324" t="s">
        <v>3675</v>
      </c>
      <c r="D30" s="190" t="s">
        <v>1778</v>
      </c>
      <c r="E30" s="343">
        <v>1169</v>
      </c>
      <c r="F30" s="368">
        <v>41821</v>
      </c>
      <c r="G30" s="42">
        <v>1169</v>
      </c>
      <c r="H30" s="34">
        <f t="shared" si="0"/>
        <v>0</v>
      </c>
      <c r="I30" s="621" t="s">
        <v>12</v>
      </c>
    </row>
    <row r="31" spans="1:9" x14ac:dyDescent="0.25">
      <c r="A31" s="355"/>
      <c r="B31" s="193" t="s">
        <v>2039</v>
      </c>
      <c r="C31" s="324" t="s">
        <v>3675</v>
      </c>
      <c r="D31" s="190" t="s">
        <v>57</v>
      </c>
      <c r="E31" s="343">
        <v>1312</v>
      </c>
      <c r="F31" s="368">
        <v>41821</v>
      </c>
      <c r="G31" s="42">
        <v>1312</v>
      </c>
      <c r="H31" s="34">
        <f t="shared" si="0"/>
        <v>0</v>
      </c>
      <c r="I31" s="621" t="s">
        <v>12</v>
      </c>
    </row>
    <row r="32" spans="1:9" x14ac:dyDescent="0.25">
      <c r="A32" s="355"/>
      <c r="B32" s="193" t="s">
        <v>2040</v>
      </c>
      <c r="C32" s="324" t="s">
        <v>3675</v>
      </c>
      <c r="D32" s="190" t="s">
        <v>14</v>
      </c>
      <c r="E32" s="343">
        <v>8376</v>
      </c>
      <c r="F32" s="368">
        <v>41821</v>
      </c>
      <c r="G32" s="42">
        <v>8376</v>
      </c>
      <c r="H32" s="34">
        <f t="shared" si="0"/>
        <v>0</v>
      </c>
      <c r="I32" s="621" t="s">
        <v>217</v>
      </c>
    </row>
    <row r="33" spans="1:9" x14ac:dyDescent="0.25">
      <c r="A33" s="355"/>
      <c r="B33" s="193" t="s">
        <v>2042</v>
      </c>
      <c r="C33" s="324" t="s">
        <v>3675</v>
      </c>
      <c r="D33" s="190" t="s">
        <v>8</v>
      </c>
      <c r="E33" s="343">
        <v>270</v>
      </c>
      <c r="F33" s="368">
        <v>41821</v>
      </c>
      <c r="G33" s="42">
        <v>270</v>
      </c>
      <c r="H33" s="34">
        <f t="shared" si="0"/>
        <v>0</v>
      </c>
      <c r="I33" s="621"/>
    </row>
    <row r="34" spans="1:9" x14ac:dyDescent="0.25">
      <c r="A34" s="355"/>
      <c r="B34" s="193" t="s">
        <v>2043</v>
      </c>
      <c r="C34" s="324" t="s">
        <v>3675</v>
      </c>
      <c r="D34" s="190" t="s">
        <v>29</v>
      </c>
      <c r="E34" s="343">
        <v>4955</v>
      </c>
      <c r="F34" s="368">
        <v>41821</v>
      </c>
      <c r="G34" s="42">
        <v>4955</v>
      </c>
      <c r="H34" s="34">
        <f t="shared" si="0"/>
        <v>0</v>
      </c>
      <c r="I34" s="621" t="s">
        <v>12</v>
      </c>
    </row>
    <row r="35" spans="1:9" x14ac:dyDescent="0.25">
      <c r="A35" s="355"/>
      <c r="B35" s="193" t="s">
        <v>2044</v>
      </c>
      <c r="C35" s="324" t="s">
        <v>3675</v>
      </c>
      <c r="D35" s="190" t="s">
        <v>22</v>
      </c>
      <c r="E35" s="343">
        <v>4632</v>
      </c>
      <c r="F35" s="381" t="s">
        <v>4349</v>
      </c>
      <c r="G35" s="42">
        <v>4632</v>
      </c>
      <c r="H35" s="34">
        <f t="shared" si="0"/>
        <v>0</v>
      </c>
      <c r="I35" s="621"/>
    </row>
    <row r="36" spans="1:9" x14ac:dyDescent="0.25">
      <c r="A36" s="355"/>
      <c r="B36" s="193" t="s">
        <v>2046</v>
      </c>
      <c r="C36" s="324" t="s">
        <v>3675</v>
      </c>
      <c r="D36" s="190" t="s">
        <v>2409</v>
      </c>
      <c r="E36" s="343">
        <v>1165</v>
      </c>
      <c r="F36" s="370" t="s">
        <v>4348</v>
      </c>
      <c r="G36" s="42">
        <v>1165</v>
      </c>
      <c r="H36" s="34">
        <f t="shared" si="0"/>
        <v>0</v>
      </c>
      <c r="I36" s="621"/>
    </row>
    <row r="37" spans="1:9" x14ac:dyDescent="0.25">
      <c r="A37" s="355"/>
      <c r="B37" s="193" t="s">
        <v>2047</v>
      </c>
      <c r="C37" s="324" t="s">
        <v>3675</v>
      </c>
      <c r="D37" s="190" t="s">
        <v>183</v>
      </c>
      <c r="E37" s="343">
        <v>8167</v>
      </c>
      <c r="F37" s="368">
        <v>41822</v>
      </c>
      <c r="G37" s="42">
        <v>8167</v>
      </c>
      <c r="H37" s="34">
        <f t="shared" si="0"/>
        <v>0</v>
      </c>
      <c r="I37" s="621" t="s">
        <v>12</v>
      </c>
    </row>
    <row r="38" spans="1:9" x14ac:dyDescent="0.25">
      <c r="A38" s="355"/>
      <c r="B38" s="193" t="s">
        <v>2048</v>
      </c>
      <c r="C38" s="324" t="s">
        <v>3675</v>
      </c>
      <c r="D38" s="190" t="s">
        <v>250</v>
      </c>
      <c r="E38" s="343">
        <v>21390</v>
      </c>
      <c r="F38" s="368">
        <v>41821</v>
      </c>
      <c r="G38" s="42">
        <v>21390</v>
      </c>
      <c r="H38" s="34">
        <f t="shared" si="0"/>
        <v>0</v>
      </c>
      <c r="I38" s="621"/>
    </row>
    <row r="39" spans="1:9" x14ac:dyDescent="0.25">
      <c r="A39" s="355"/>
      <c r="B39" s="193" t="s">
        <v>2049</v>
      </c>
      <c r="C39" s="324" t="s">
        <v>3675</v>
      </c>
      <c r="D39" s="190" t="s">
        <v>3791</v>
      </c>
      <c r="E39" s="343">
        <v>1200</v>
      </c>
      <c r="F39" s="368">
        <v>41821</v>
      </c>
      <c r="G39" s="42">
        <v>1200</v>
      </c>
      <c r="H39" s="34">
        <f t="shared" si="0"/>
        <v>0</v>
      </c>
      <c r="I39" s="621" t="s">
        <v>12</v>
      </c>
    </row>
    <row r="40" spans="1:9" x14ac:dyDescent="0.25">
      <c r="A40" s="355"/>
      <c r="B40" s="193" t="s">
        <v>2050</v>
      </c>
      <c r="C40" s="324" t="s">
        <v>3675</v>
      </c>
      <c r="D40" s="190" t="s">
        <v>136</v>
      </c>
      <c r="E40" s="343">
        <v>800</v>
      </c>
      <c r="F40" s="368">
        <v>41821</v>
      </c>
      <c r="G40" s="42">
        <v>800</v>
      </c>
      <c r="H40" s="34">
        <f t="shared" si="0"/>
        <v>0</v>
      </c>
      <c r="I40" s="621"/>
    </row>
    <row r="41" spans="1:9" x14ac:dyDescent="0.25">
      <c r="A41" s="355"/>
      <c r="B41" s="193" t="s">
        <v>2051</v>
      </c>
      <c r="C41" s="324" t="s">
        <v>3675</v>
      </c>
      <c r="D41" s="190" t="s">
        <v>188</v>
      </c>
      <c r="E41" s="343">
        <v>6455</v>
      </c>
      <c r="F41" s="368">
        <v>41829</v>
      </c>
      <c r="G41" s="42">
        <v>6455</v>
      </c>
      <c r="H41" s="34">
        <f t="shared" si="0"/>
        <v>0</v>
      </c>
      <c r="I41" s="621" t="s">
        <v>21</v>
      </c>
    </row>
    <row r="42" spans="1:9" x14ac:dyDescent="0.25">
      <c r="A42" s="355"/>
      <c r="B42" s="193" t="s">
        <v>2052</v>
      </c>
      <c r="C42" s="324" t="s">
        <v>3675</v>
      </c>
      <c r="D42" s="190" t="s">
        <v>188</v>
      </c>
      <c r="E42" s="343">
        <v>5225</v>
      </c>
      <c r="F42" s="368">
        <v>41822</v>
      </c>
      <c r="G42" s="42">
        <v>5225</v>
      </c>
      <c r="H42" s="34">
        <f t="shared" si="0"/>
        <v>0</v>
      </c>
      <c r="I42" s="621" t="s">
        <v>21</v>
      </c>
    </row>
    <row r="43" spans="1:9" x14ac:dyDescent="0.25">
      <c r="A43" s="355"/>
      <c r="B43" s="193" t="s">
        <v>2053</v>
      </c>
      <c r="C43" s="324" t="s">
        <v>3675</v>
      </c>
      <c r="D43" s="190" t="s">
        <v>130</v>
      </c>
      <c r="E43" s="343">
        <v>8897</v>
      </c>
      <c r="F43" s="368">
        <v>41829</v>
      </c>
      <c r="G43" s="42">
        <v>8897</v>
      </c>
      <c r="H43" s="34">
        <f t="shared" si="0"/>
        <v>0</v>
      </c>
      <c r="I43" s="621" t="s">
        <v>21</v>
      </c>
    </row>
    <row r="44" spans="1:9" x14ac:dyDescent="0.25">
      <c r="A44" s="355"/>
      <c r="B44" s="193" t="s">
        <v>2054</v>
      </c>
      <c r="C44" s="324" t="s">
        <v>3675</v>
      </c>
      <c r="D44" s="190" t="s">
        <v>130</v>
      </c>
      <c r="E44" s="343">
        <v>5928</v>
      </c>
      <c r="F44" s="368">
        <v>41822</v>
      </c>
      <c r="G44" s="42">
        <v>5928</v>
      </c>
      <c r="H44" s="34">
        <f t="shared" si="0"/>
        <v>0</v>
      </c>
      <c r="I44" s="621" t="s">
        <v>21</v>
      </c>
    </row>
    <row r="45" spans="1:9" x14ac:dyDescent="0.25">
      <c r="A45" s="355"/>
      <c r="B45" s="193" t="s">
        <v>2055</v>
      </c>
      <c r="C45" s="324" t="s">
        <v>3675</v>
      </c>
      <c r="D45" s="190" t="s">
        <v>535</v>
      </c>
      <c r="E45" s="343">
        <v>3645.6</v>
      </c>
      <c r="F45" s="368">
        <v>41821</v>
      </c>
      <c r="G45" s="42">
        <v>3645.6</v>
      </c>
      <c r="H45" s="34">
        <f t="shared" si="0"/>
        <v>0</v>
      </c>
      <c r="I45" s="621"/>
    </row>
    <row r="46" spans="1:9" x14ac:dyDescent="0.25">
      <c r="A46" s="355"/>
      <c r="B46" s="193" t="s">
        <v>2056</v>
      </c>
      <c r="C46" s="324" t="s">
        <v>3675</v>
      </c>
      <c r="D46" s="190" t="s">
        <v>32</v>
      </c>
      <c r="E46" s="343">
        <v>9839</v>
      </c>
      <c r="F46" s="368">
        <v>41821</v>
      </c>
      <c r="G46" s="42">
        <v>9839</v>
      </c>
      <c r="H46" s="34">
        <f t="shared" si="0"/>
        <v>0</v>
      </c>
      <c r="I46" s="621" t="s">
        <v>12</v>
      </c>
    </row>
    <row r="47" spans="1:9" x14ac:dyDescent="0.25">
      <c r="A47" s="355"/>
      <c r="B47" s="193" t="s">
        <v>2057</v>
      </c>
      <c r="C47" s="324" t="s">
        <v>3675</v>
      </c>
      <c r="D47" s="190" t="s">
        <v>74</v>
      </c>
      <c r="E47" s="343">
        <v>9088</v>
      </c>
      <c r="F47" s="368">
        <v>41821</v>
      </c>
      <c r="G47" s="42">
        <v>9088</v>
      </c>
      <c r="H47" s="34">
        <f t="shared" si="0"/>
        <v>0</v>
      </c>
      <c r="I47" s="621"/>
    </row>
    <row r="48" spans="1:9" x14ac:dyDescent="0.25">
      <c r="A48" s="355"/>
      <c r="B48" s="193" t="s">
        <v>2058</v>
      </c>
      <c r="C48" s="324" t="s">
        <v>3675</v>
      </c>
      <c r="D48" s="190" t="s">
        <v>1515</v>
      </c>
      <c r="E48" s="343">
        <v>12789</v>
      </c>
      <c r="F48" s="368">
        <v>41822</v>
      </c>
      <c r="G48" s="42">
        <v>12789</v>
      </c>
      <c r="H48" s="34">
        <f t="shared" si="0"/>
        <v>0</v>
      </c>
      <c r="I48" s="621" t="s">
        <v>65</v>
      </c>
    </row>
    <row r="49" spans="1:9" x14ac:dyDescent="0.25">
      <c r="A49" s="355"/>
      <c r="B49" s="193" t="s">
        <v>2059</v>
      </c>
      <c r="C49" s="324" t="s">
        <v>3675</v>
      </c>
      <c r="D49" s="190" t="s">
        <v>68</v>
      </c>
      <c r="E49" s="343">
        <v>80</v>
      </c>
      <c r="F49" s="368">
        <v>41822</v>
      </c>
      <c r="G49" s="42">
        <v>80</v>
      </c>
      <c r="H49" s="34">
        <f t="shared" si="0"/>
        <v>0</v>
      </c>
      <c r="I49" s="621" t="s">
        <v>65</v>
      </c>
    </row>
    <row r="50" spans="1:9" x14ac:dyDescent="0.25">
      <c r="A50" s="355"/>
      <c r="B50" s="193" t="s">
        <v>2060</v>
      </c>
      <c r="C50" s="324" t="s">
        <v>3675</v>
      </c>
      <c r="D50" s="190" t="s">
        <v>233</v>
      </c>
      <c r="E50" s="343">
        <v>1608</v>
      </c>
      <c r="F50" s="368">
        <v>41822</v>
      </c>
      <c r="G50" s="42">
        <v>1608</v>
      </c>
      <c r="H50" s="34">
        <f t="shared" si="0"/>
        <v>0</v>
      </c>
      <c r="I50" s="621" t="s">
        <v>3421</v>
      </c>
    </row>
    <row r="51" spans="1:9" x14ac:dyDescent="0.25">
      <c r="A51" s="355"/>
      <c r="B51" s="193" t="s">
        <v>2061</v>
      </c>
      <c r="C51" s="324" t="s">
        <v>3675</v>
      </c>
      <c r="D51" s="190" t="s">
        <v>531</v>
      </c>
      <c r="E51" s="343">
        <v>39898</v>
      </c>
      <c r="F51" s="368">
        <v>41821</v>
      </c>
      <c r="G51" s="42">
        <v>39898</v>
      </c>
      <c r="H51" s="34">
        <f t="shared" si="0"/>
        <v>0</v>
      </c>
      <c r="I51" s="621"/>
    </row>
    <row r="52" spans="1:9" x14ac:dyDescent="0.25">
      <c r="A52" s="355"/>
      <c r="B52" s="193" t="s">
        <v>2063</v>
      </c>
      <c r="C52" s="324" t="s">
        <v>3675</v>
      </c>
      <c r="D52" s="190" t="s">
        <v>307</v>
      </c>
      <c r="E52" s="343">
        <v>2795</v>
      </c>
      <c r="F52" s="368">
        <v>41822</v>
      </c>
      <c r="G52" s="42">
        <v>2795</v>
      </c>
      <c r="H52" s="34">
        <f t="shared" si="0"/>
        <v>0</v>
      </c>
      <c r="I52" s="621" t="s">
        <v>3421</v>
      </c>
    </row>
    <row r="53" spans="1:9" x14ac:dyDescent="0.25">
      <c r="A53" s="355"/>
      <c r="B53" s="193" t="s">
        <v>2065</v>
      </c>
      <c r="C53" s="324" t="s">
        <v>3675</v>
      </c>
      <c r="D53" s="190" t="s">
        <v>111</v>
      </c>
      <c r="E53" s="343">
        <v>3960</v>
      </c>
      <c r="F53" s="368">
        <v>41822</v>
      </c>
      <c r="G53" s="42">
        <v>3960</v>
      </c>
      <c r="H53" s="34">
        <f t="shared" si="0"/>
        <v>0</v>
      </c>
      <c r="I53" s="621" t="s">
        <v>217</v>
      </c>
    </row>
    <row r="54" spans="1:9" x14ac:dyDescent="0.25">
      <c r="A54" s="355"/>
      <c r="B54" s="193" t="s">
        <v>2066</v>
      </c>
      <c r="C54" s="324" t="s">
        <v>3675</v>
      </c>
      <c r="D54" s="190" t="s">
        <v>36</v>
      </c>
      <c r="E54" s="343">
        <v>18219.599999999999</v>
      </c>
      <c r="F54" s="368">
        <v>41822</v>
      </c>
      <c r="G54" s="42">
        <v>18219.599999999999</v>
      </c>
      <c r="H54" s="34">
        <f t="shared" si="0"/>
        <v>0</v>
      </c>
      <c r="I54" s="621" t="s">
        <v>3421</v>
      </c>
    </row>
    <row r="55" spans="1:9" x14ac:dyDescent="0.25">
      <c r="A55" s="355"/>
      <c r="B55" s="193" t="s">
        <v>2067</v>
      </c>
      <c r="C55" s="324" t="s">
        <v>3675</v>
      </c>
      <c r="D55" s="190" t="s">
        <v>179</v>
      </c>
      <c r="E55" s="343">
        <v>20510.5</v>
      </c>
      <c r="F55" s="368">
        <v>41827</v>
      </c>
      <c r="G55" s="42">
        <v>20510.5</v>
      </c>
      <c r="H55" s="34">
        <f t="shared" si="0"/>
        <v>0</v>
      </c>
      <c r="I55" s="621" t="s">
        <v>217</v>
      </c>
    </row>
    <row r="56" spans="1:9" x14ac:dyDescent="0.25">
      <c r="A56" s="355"/>
      <c r="B56" s="193" t="s">
        <v>2068</v>
      </c>
      <c r="C56" s="324" t="s">
        <v>3675</v>
      </c>
      <c r="D56" s="190" t="s">
        <v>51</v>
      </c>
      <c r="E56" s="343">
        <v>1533</v>
      </c>
      <c r="F56" s="368">
        <v>41821</v>
      </c>
      <c r="G56" s="42">
        <v>1533</v>
      </c>
      <c r="H56" s="34">
        <f t="shared" si="0"/>
        <v>0</v>
      </c>
      <c r="I56" s="621"/>
    </row>
    <row r="57" spans="1:9" x14ac:dyDescent="0.25">
      <c r="A57" s="355"/>
      <c r="B57" s="193" t="s">
        <v>2069</v>
      </c>
      <c r="C57" s="324" t="s">
        <v>3675</v>
      </c>
      <c r="D57" s="190" t="s">
        <v>59</v>
      </c>
      <c r="E57" s="343">
        <v>31488</v>
      </c>
      <c r="F57" s="370" t="s">
        <v>3792</v>
      </c>
      <c r="G57" s="42">
        <v>31488</v>
      </c>
      <c r="H57" s="34">
        <f t="shared" si="0"/>
        <v>0</v>
      </c>
      <c r="I57" s="621"/>
    </row>
    <row r="58" spans="1:9" x14ac:dyDescent="0.25">
      <c r="A58" s="355"/>
      <c r="B58" s="193" t="s">
        <v>2070</v>
      </c>
      <c r="C58" s="324" t="s">
        <v>3675</v>
      </c>
      <c r="D58" s="190" t="s">
        <v>882</v>
      </c>
      <c r="E58" s="343">
        <v>11390.4</v>
      </c>
      <c r="F58" s="368">
        <v>41827</v>
      </c>
      <c r="G58" s="42">
        <v>11390.4</v>
      </c>
      <c r="H58" s="34">
        <f t="shared" si="0"/>
        <v>0</v>
      </c>
      <c r="I58" s="621" t="s">
        <v>21</v>
      </c>
    </row>
    <row r="59" spans="1:9" x14ac:dyDescent="0.25">
      <c r="A59" s="355"/>
      <c r="B59" s="193" t="s">
        <v>2072</v>
      </c>
      <c r="C59" s="324" t="s">
        <v>3675</v>
      </c>
      <c r="D59" s="190" t="s">
        <v>299</v>
      </c>
      <c r="E59" s="343">
        <v>6041</v>
      </c>
      <c r="F59" s="368">
        <v>41821</v>
      </c>
      <c r="G59" s="42">
        <v>6041</v>
      </c>
      <c r="H59" s="34">
        <f t="shared" si="0"/>
        <v>0</v>
      </c>
      <c r="I59" s="621"/>
    </row>
    <row r="60" spans="1:9" x14ac:dyDescent="0.25">
      <c r="A60" s="355"/>
      <c r="B60" s="193" t="s">
        <v>2073</v>
      </c>
      <c r="C60" s="324" t="s">
        <v>3675</v>
      </c>
      <c r="D60" s="190" t="s">
        <v>136</v>
      </c>
      <c r="E60" s="343">
        <v>355</v>
      </c>
      <c r="F60" s="368">
        <v>41821</v>
      </c>
      <c r="G60" s="42">
        <v>355</v>
      </c>
      <c r="H60" s="34">
        <f t="shared" si="0"/>
        <v>0</v>
      </c>
      <c r="I60" s="621"/>
    </row>
    <row r="61" spans="1:9" x14ac:dyDescent="0.25">
      <c r="A61" s="355"/>
      <c r="B61" s="193" t="s">
        <v>2074</v>
      </c>
      <c r="C61" s="324" t="s">
        <v>3675</v>
      </c>
      <c r="D61" s="190" t="s">
        <v>257</v>
      </c>
      <c r="E61" s="343">
        <v>15358</v>
      </c>
      <c r="F61" s="368">
        <v>41822</v>
      </c>
      <c r="G61" s="42">
        <v>15358</v>
      </c>
      <c r="H61" s="34">
        <f t="shared" si="0"/>
        <v>0</v>
      </c>
      <c r="I61" s="621" t="s">
        <v>3421</v>
      </c>
    </row>
    <row r="62" spans="1:9" x14ac:dyDescent="0.25">
      <c r="A62" s="355"/>
      <c r="B62" s="193" t="s">
        <v>2077</v>
      </c>
      <c r="C62" s="324" t="s">
        <v>3675</v>
      </c>
      <c r="D62" s="190" t="s">
        <v>2704</v>
      </c>
      <c r="E62" s="343">
        <v>976</v>
      </c>
      <c r="F62" s="368">
        <v>41822</v>
      </c>
      <c r="G62" s="42">
        <v>976</v>
      </c>
      <c r="H62" s="34">
        <f t="shared" si="0"/>
        <v>0</v>
      </c>
      <c r="I62" s="621" t="s">
        <v>3421</v>
      </c>
    </row>
    <row r="63" spans="1:9" x14ac:dyDescent="0.25">
      <c r="A63" s="355"/>
      <c r="B63" s="193" t="s">
        <v>2078</v>
      </c>
      <c r="C63" s="324" t="s">
        <v>3675</v>
      </c>
      <c r="D63" s="190" t="s">
        <v>743</v>
      </c>
      <c r="E63" s="343">
        <v>1463</v>
      </c>
      <c r="F63" s="368">
        <v>41822</v>
      </c>
      <c r="G63" s="42">
        <v>1463</v>
      </c>
      <c r="H63" s="34">
        <f t="shared" si="0"/>
        <v>0</v>
      </c>
      <c r="I63" s="621" t="s">
        <v>3421</v>
      </c>
    </row>
    <row r="64" spans="1:9" x14ac:dyDescent="0.25">
      <c r="A64" s="355"/>
      <c r="B64" s="193" t="s">
        <v>2079</v>
      </c>
      <c r="C64" s="324" t="s">
        <v>3675</v>
      </c>
      <c r="D64" s="190" t="s">
        <v>2600</v>
      </c>
      <c r="E64" s="343">
        <v>19809</v>
      </c>
      <c r="F64" s="368">
        <v>41822</v>
      </c>
      <c r="G64" s="42">
        <v>19809</v>
      </c>
      <c r="H64" s="34">
        <f t="shared" si="0"/>
        <v>0</v>
      </c>
      <c r="I64" s="621" t="s">
        <v>3421</v>
      </c>
    </row>
    <row r="65" spans="1:9" x14ac:dyDescent="0.25">
      <c r="A65" s="355"/>
      <c r="B65" s="193" t="s">
        <v>2081</v>
      </c>
      <c r="C65" s="324" t="s">
        <v>3675</v>
      </c>
      <c r="D65" s="190" t="s">
        <v>310</v>
      </c>
      <c r="E65" s="343">
        <v>57904.35</v>
      </c>
      <c r="F65" s="370" t="s">
        <v>3793</v>
      </c>
      <c r="G65" s="219">
        <v>57904.35</v>
      </c>
      <c r="H65" s="34">
        <f t="shared" si="0"/>
        <v>0</v>
      </c>
      <c r="I65" s="621" t="s">
        <v>27</v>
      </c>
    </row>
    <row r="66" spans="1:9" x14ac:dyDescent="0.25">
      <c r="A66" s="355"/>
      <c r="B66" s="193" t="s">
        <v>2082</v>
      </c>
      <c r="C66" s="324" t="s">
        <v>3675</v>
      </c>
      <c r="D66" s="190" t="s">
        <v>3794</v>
      </c>
      <c r="E66" s="343">
        <v>871</v>
      </c>
      <c r="F66" s="368">
        <v>41821</v>
      </c>
      <c r="G66" s="42">
        <v>871</v>
      </c>
      <c r="H66" s="34">
        <f t="shared" si="0"/>
        <v>0</v>
      </c>
      <c r="I66" s="621"/>
    </row>
    <row r="67" spans="1:9" x14ac:dyDescent="0.25">
      <c r="A67" s="355"/>
      <c r="B67" s="193" t="s">
        <v>2083</v>
      </c>
      <c r="C67" s="324" t="s">
        <v>3675</v>
      </c>
      <c r="D67" s="190" t="s">
        <v>244</v>
      </c>
      <c r="E67" s="343">
        <v>25059.75</v>
      </c>
      <c r="F67" s="370" t="s">
        <v>3795</v>
      </c>
      <c r="G67" s="42">
        <v>25059.75</v>
      </c>
      <c r="H67" s="42">
        <f t="shared" si="0"/>
        <v>0</v>
      </c>
      <c r="I67" s="621" t="s">
        <v>27</v>
      </c>
    </row>
    <row r="68" spans="1:9" x14ac:dyDescent="0.25">
      <c r="A68" s="355"/>
      <c r="B68" s="193" t="s">
        <v>2084</v>
      </c>
      <c r="C68" s="324" t="s">
        <v>3675</v>
      </c>
      <c r="D68" s="190" t="s">
        <v>92</v>
      </c>
      <c r="E68" s="343">
        <v>9357.6</v>
      </c>
      <c r="F68" s="368">
        <v>41822</v>
      </c>
      <c r="G68" s="42">
        <v>9357.6</v>
      </c>
      <c r="H68" s="34">
        <f t="shared" si="0"/>
        <v>0</v>
      </c>
      <c r="I68" s="621" t="s">
        <v>27</v>
      </c>
    </row>
    <row r="69" spans="1:9" x14ac:dyDescent="0.25">
      <c r="A69" s="355"/>
      <c r="B69" s="193" t="s">
        <v>2085</v>
      </c>
      <c r="C69" s="324" t="s">
        <v>3675</v>
      </c>
      <c r="D69" s="190" t="s">
        <v>133</v>
      </c>
      <c r="E69" s="343">
        <v>63040</v>
      </c>
      <c r="F69" s="369" t="s">
        <v>3796</v>
      </c>
      <c r="G69" s="42">
        <v>63040</v>
      </c>
      <c r="H69" s="42">
        <f t="shared" ref="H69" si="1">E69-G69</f>
        <v>0</v>
      </c>
      <c r="I69" s="621"/>
    </row>
    <row r="70" spans="1:9" x14ac:dyDescent="0.25">
      <c r="A70" s="355"/>
      <c r="B70" s="193" t="s">
        <v>2087</v>
      </c>
      <c r="C70" s="324" t="s">
        <v>3675</v>
      </c>
      <c r="D70" s="190" t="s">
        <v>101</v>
      </c>
      <c r="E70" s="343">
        <v>44544.5</v>
      </c>
      <c r="F70" s="370" t="s">
        <v>3797</v>
      </c>
      <c r="G70" s="42">
        <v>44544.5</v>
      </c>
      <c r="H70" s="34">
        <f>E70-G70</f>
        <v>0</v>
      </c>
      <c r="I70" s="621" t="s">
        <v>27</v>
      </c>
    </row>
    <row r="71" spans="1:9" x14ac:dyDescent="0.25">
      <c r="A71" s="355"/>
      <c r="B71" s="193" t="s">
        <v>2088</v>
      </c>
      <c r="C71" s="324" t="s">
        <v>3675</v>
      </c>
      <c r="D71" s="190" t="s">
        <v>91</v>
      </c>
      <c r="E71" s="343">
        <v>22395</v>
      </c>
      <c r="F71" s="368">
        <v>41822</v>
      </c>
      <c r="G71" s="42">
        <v>22395</v>
      </c>
      <c r="H71" s="34">
        <f>E71-G71</f>
        <v>0</v>
      </c>
      <c r="I71" s="621" t="s">
        <v>27</v>
      </c>
    </row>
    <row r="72" spans="1:9" x14ac:dyDescent="0.25">
      <c r="A72" s="355"/>
      <c r="B72" s="193" t="s">
        <v>2089</v>
      </c>
      <c r="C72" s="324" t="s">
        <v>3675</v>
      </c>
      <c r="D72" s="190" t="s">
        <v>312</v>
      </c>
      <c r="E72" s="343">
        <v>5320</v>
      </c>
      <c r="F72" s="368">
        <v>41823</v>
      </c>
      <c r="G72" s="42">
        <v>5320</v>
      </c>
      <c r="H72" s="34">
        <f t="shared" ref="H72:H132" si="2">E72-G72</f>
        <v>0</v>
      </c>
      <c r="I72" s="621" t="s">
        <v>162</v>
      </c>
    </row>
    <row r="73" spans="1:9" x14ac:dyDescent="0.25">
      <c r="A73" s="355"/>
      <c r="B73" s="193" t="s">
        <v>2090</v>
      </c>
      <c r="C73" s="324" t="s">
        <v>3675</v>
      </c>
      <c r="D73" s="190" t="s">
        <v>27</v>
      </c>
      <c r="E73" s="343">
        <v>20367.2</v>
      </c>
      <c r="F73" s="368">
        <v>41822</v>
      </c>
      <c r="G73" s="42">
        <v>20367.2</v>
      </c>
      <c r="H73" s="34">
        <f t="shared" si="2"/>
        <v>0</v>
      </c>
      <c r="I73" s="621" t="s">
        <v>27</v>
      </c>
    </row>
    <row r="74" spans="1:9" x14ac:dyDescent="0.25">
      <c r="A74" s="355"/>
      <c r="B74" s="193" t="s">
        <v>2091</v>
      </c>
      <c r="C74" s="324" t="s">
        <v>3675</v>
      </c>
      <c r="D74" s="190" t="s">
        <v>8</v>
      </c>
      <c r="E74" s="343">
        <v>142</v>
      </c>
      <c r="F74" s="368">
        <v>41821</v>
      </c>
      <c r="G74" s="42">
        <v>142</v>
      </c>
      <c r="H74" s="34">
        <f t="shared" si="2"/>
        <v>0</v>
      </c>
      <c r="I74" s="621"/>
    </row>
    <row r="75" spans="1:9" x14ac:dyDescent="0.25">
      <c r="A75" s="355"/>
      <c r="B75" s="193" t="s">
        <v>2092</v>
      </c>
      <c r="C75" s="324" t="s">
        <v>3675</v>
      </c>
      <c r="D75" s="190" t="s">
        <v>88</v>
      </c>
      <c r="E75" s="343">
        <v>4842.5</v>
      </c>
      <c r="F75" s="368">
        <v>41822</v>
      </c>
      <c r="G75" s="42">
        <v>4842.5</v>
      </c>
      <c r="H75" s="34">
        <f t="shared" si="2"/>
        <v>0</v>
      </c>
      <c r="I75" s="621" t="s">
        <v>27</v>
      </c>
    </row>
    <row r="76" spans="1:9" x14ac:dyDescent="0.25">
      <c r="A76" s="355"/>
      <c r="B76" s="193" t="s">
        <v>2093</v>
      </c>
      <c r="C76" s="324" t="s">
        <v>3675</v>
      </c>
      <c r="D76" s="190" t="s">
        <v>100</v>
      </c>
      <c r="E76" s="343">
        <v>56452</v>
      </c>
      <c r="F76" s="368">
        <v>41822</v>
      </c>
      <c r="G76" s="42">
        <v>56452</v>
      </c>
      <c r="H76" s="34">
        <f t="shared" si="2"/>
        <v>0</v>
      </c>
      <c r="I76" s="621" t="s">
        <v>27</v>
      </c>
    </row>
    <row r="77" spans="1:9" x14ac:dyDescent="0.25">
      <c r="A77" s="355"/>
      <c r="B77" s="193" t="s">
        <v>2094</v>
      </c>
      <c r="C77" s="324" t="s">
        <v>3675</v>
      </c>
      <c r="D77" s="190" t="s">
        <v>75</v>
      </c>
      <c r="E77" s="343">
        <v>925.5</v>
      </c>
      <c r="F77" s="368">
        <v>41822</v>
      </c>
      <c r="G77" s="42">
        <v>925.5</v>
      </c>
      <c r="H77" s="34">
        <f t="shared" si="2"/>
        <v>0</v>
      </c>
      <c r="I77" s="621" t="s">
        <v>27</v>
      </c>
    </row>
    <row r="78" spans="1:9" x14ac:dyDescent="0.25">
      <c r="A78" s="355"/>
      <c r="B78" s="193" t="s">
        <v>2095</v>
      </c>
      <c r="C78" s="324" t="s">
        <v>3675</v>
      </c>
      <c r="D78" s="190" t="s">
        <v>3798</v>
      </c>
      <c r="E78" s="343">
        <v>29037</v>
      </c>
      <c r="F78" s="370" t="s">
        <v>4355</v>
      </c>
      <c r="G78" s="42">
        <v>29037</v>
      </c>
      <c r="H78" s="34">
        <f t="shared" si="2"/>
        <v>0</v>
      </c>
      <c r="I78" s="621"/>
    </row>
    <row r="79" spans="1:9" x14ac:dyDescent="0.25">
      <c r="A79" s="355"/>
      <c r="B79" s="193" t="s">
        <v>2097</v>
      </c>
      <c r="C79" s="324" t="s">
        <v>3675</v>
      </c>
      <c r="D79" s="190" t="s">
        <v>160</v>
      </c>
      <c r="E79" s="343">
        <v>131425</v>
      </c>
      <c r="F79" s="370" t="s">
        <v>3799</v>
      </c>
      <c r="G79" s="42">
        <v>131425</v>
      </c>
      <c r="H79" s="34">
        <f t="shared" si="2"/>
        <v>0</v>
      </c>
      <c r="I79" s="621" t="s">
        <v>162</v>
      </c>
    </row>
    <row r="80" spans="1:9" x14ac:dyDescent="0.25">
      <c r="A80" s="355"/>
      <c r="B80" s="193" t="s">
        <v>2098</v>
      </c>
      <c r="C80" s="324" t="s">
        <v>3675</v>
      </c>
      <c r="D80" s="190" t="s">
        <v>160</v>
      </c>
      <c r="E80" s="343">
        <v>51054.18</v>
      </c>
      <c r="F80" s="370" t="s">
        <v>3800</v>
      </c>
      <c r="G80" s="42">
        <v>51054.18</v>
      </c>
      <c r="H80" s="34">
        <f t="shared" si="2"/>
        <v>0</v>
      </c>
      <c r="I80" s="621" t="s">
        <v>162</v>
      </c>
    </row>
    <row r="81" spans="1:9" x14ac:dyDescent="0.25">
      <c r="A81" s="355"/>
      <c r="B81" s="193" t="s">
        <v>2100</v>
      </c>
      <c r="C81" s="324" t="s">
        <v>3675</v>
      </c>
      <c r="D81" s="190" t="s">
        <v>172</v>
      </c>
      <c r="E81" s="343">
        <v>3308.5</v>
      </c>
      <c r="F81" s="368">
        <v>41823</v>
      </c>
      <c r="G81" s="42">
        <v>3308.5</v>
      </c>
      <c r="H81" s="34">
        <f t="shared" si="2"/>
        <v>0</v>
      </c>
      <c r="I81" s="621" t="s">
        <v>162</v>
      </c>
    </row>
    <row r="82" spans="1:9" x14ac:dyDescent="0.25">
      <c r="A82" s="355"/>
      <c r="B82" s="193" t="s">
        <v>2102</v>
      </c>
      <c r="C82" s="324" t="s">
        <v>3675</v>
      </c>
      <c r="D82" s="190" t="s">
        <v>370</v>
      </c>
      <c r="E82" s="343">
        <v>62830</v>
      </c>
      <c r="F82" s="371" t="s">
        <v>3801</v>
      </c>
      <c r="G82" s="42">
        <v>62830</v>
      </c>
      <c r="H82" s="34">
        <f t="shared" si="2"/>
        <v>0</v>
      </c>
      <c r="I82" s="621" t="s">
        <v>162</v>
      </c>
    </row>
    <row r="83" spans="1:9" x14ac:dyDescent="0.25">
      <c r="A83" s="355"/>
      <c r="B83" s="193" t="s">
        <v>2103</v>
      </c>
      <c r="C83" s="324" t="s">
        <v>3675</v>
      </c>
      <c r="D83" s="190" t="s">
        <v>272</v>
      </c>
      <c r="E83" s="343">
        <v>2978.4</v>
      </c>
      <c r="F83" s="370" t="s">
        <v>3802</v>
      </c>
      <c r="G83" s="42">
        <v>2978.4</v>
      </c>
      <c r="H83" s="34">
        <f t="shared" si="2"/>
        <v>0</v>
      </c>
      <c r="I83" s="621" t="s">
        <v>162</v>
      </c>
    </row>
    <row r="84" spans="1:9" x14ac:dyDescent="0.25">
      <c r="A84" s="355"/>
      <c r="B84" s="193" t="s">
        <v>2104</v>
      </c>
      <c r="C84" s="324" t="s">
        <v>3675</v>
      </c>
      <c r="D84" s="190" t="s">
        <v>250</v>
      </c>
      <c r="E84" s="343">
        <v>8046</v>
      </c>
      <c r="F84" s="368">
        <v>41823</v>
      </c>
      <c r="G84" s="42">
        <v>8046</v>
      </c>
      <c r="H84" s="34">
        <f t="shared" si="2"/>
        <v>0</v>
      </c>
      <c r="I84" s="621" t="s">
        <v>162</v>
      </c>
    </row>
    <row r="85" spans="1:9" x14ac:dyDescent="0.25">
      <c r="A85" s="355"/>
      <c r="B85" s="193" t="s">
        <v>2106</v>
      </c>
      <c r="C85" s="324" t="s">
        <v>3675</v>
      </c>
      <c r="D85" s="190" t="s">
        <v>136</v>
      </c>
      <c r="E85" s="343">
        <v>86</v>
      </c>
      <c r="F85" s="368">
        <v>41821</v>
      </c>
      <c r="G85" s="42">
        <v>86</v>
      </c>
      <c r="H85" s="34">
        <f t="shared" si="2"/>
        <v>0</v>
      </c>
      <c r="I85" s="621"/>
    </row>
    <row r="86" spans="1:9" x14ac:dyDescent="0.25">
      <c r="A86" s="355"/>
      <c r="B86" s="193" t="s">
        <v>2107</v>
      </c>
      <c r="C86" s="324" t="s">
        <v>3675</v>
      </c>
      <c r="D86" s="190" t="s">
        <v>269</v>
      </c>
      <c r="E86" s="343">
        <v>12874</v>
      </c>
      <c r="F86" s="368">
        <v>41823</v>
      </c>
      <c r="G86" s="42">
        <v>12874</v>
      </c>
      <c r="H86" s="34">
        <f t="shared" si="2"/>
        <v>0</v>
      </c>
      <c r="I86" s="621" t="s">
        <v>162</v>
      </c>
    </row>
    <row r="87" spans="1:9" x14ac:dyDescent="0.25">
      <c r="A87" s="355"/>
      <c r="B87" s="193" t="s">
        <v>2109</v>
      </c>
      <c r="C87" s="324" t="s">
        <v>3675</v>
      </c>
      <c r="D87" s="190" t="s">
        <v>358</v>
      </c>
      <c r="E87" s="343">
        <v>1812</v>
      </c>
      <c r="F87" s="368">
        <v>41823</v>
      </c>
      <c r="G87" s="42">
        <v>1812</v>
      </c>
      <c r="H87" s="34">
        <f t="shared" si="2"/>
        <v>0</v>
      </c>
      <c r="I87" s="621" t="s">
        <v>162</v>
      </c>
    </row>
    <row r="88" spans="1:9" x14ac:dyDescent="0.25">
      <c r="A88" s="355"/>
      <c r="B88" s="193" t="s">
        <v>2110</v>
      </c>
      <c r="C88" s="324" t="s">
        <v>3675</v>
      </c>
      <c r="D88" s="190" t="s">
        <v>3803</v>
      </c>
      <c r="E88" s="343">
        <v>3304.8</v>
      </c>
      <c r="F88" s="368">
        <v>41823</v>
      </c>
      <c r="G88" s="42">
        <v>3304.8</v>
      </c>
      <c r="H88" s="34">
        <f t="shared" si="2"/>
        <v>0</v>
      </c>
      <c r="I88" s="621" t="s">
        <v>162</v>
      </c>
    </row>
    <row r="89" spans="1:9" x14ac:dyDescent="0.25">
      <c r="A89" s="355"/>
      <c r="B89" s="193" t="s">
        <v>2112</v>
      </c>
      <c r="C89" s="324" t="s">
        <v>3675</v>
      </c>
      <c r="D89" s="190" t="s">
        <v>168</v>
      </c>
      <c r="E89" s="343">
        <v>32034.3</v>
      </c>
      <c r="F89" s="368">
        <v>41823</v>
      </c>
      <c r="G89" s="42">
        <v>32034.3</v>
      </c>
      <c r="H89" s="34">
        <f t="shared" si="2"/>
        <v>0</v>
      </c>
      <c r="I89" s="621" t="s">
        <v>162</v>
      </c>
    </row>
    <row r="90" spans="1:9" x14ac:dyDescent="0.25">
      <c r="A90" s="355"/>
      <c r="B90" s="193" t="s">
        <v>2115</v>
      </c>
      <c r="C90" s="324" t="s">
        <v>3675</v>
      </c>
      <c r="D90" s="190" t="s">
        <v>163</v>
      </c>
      <c r="E90" s="343">
        <v>1630.5</v>
      </c>
      <c r="F90" s="368">
        <v>41823</v>
      </c>
      <c r="G90" s="42">
        <v>1630.5</v>
      </c>
      <c r="H90" s="34">
        <f t="shared" si="2"/>
        <v>0</v>
      </c>
      <c r="I90" s="621" t="s">
        <v>162</v>
      </c>
    </row>
    <row r="91" spans="1:9" x14ac:dyDescent="0.25">
      <c r="A91" s="355"/>
      <c r="B91" s="193" t="s">
        <v>2117</v>
      </c>
      <c r="C91" s="324" t="s">
        <v>3675</v>
      </c>
      <c r="D91" s="190" t="s">
        <v>175</v>
      </c>
      <c r="E91" s="343">
        <v>24552</v>
      </c>
      <c r="F91" s="370" t="s">
        <v>3804</v>
      </c>
      <c r="G91" s="42">
        <v>24552</v>
      </c>
      <c r="H91" s="34">
        <f t="shared" si="2"/>
        <v>0</v>
      </c>
      <c r="I91" s="621" t="s">
        <v>162</v>
      </c>
    </row>
    <row r="92" spans="1:9" x14ac:dyDescent="0.25">
      <c r="A92" s="355"/>
      <c r="B92" s="193" t="s">
        <v>2118</v>
      </c>
      <c r="C92" s="324" t="s">
        <v>3675</v>
      </c>
      <c r="D92" s="190" t="s">
        <v>175</v>
      </c>
      <c r="E92" s="343">
        <v>9909.2800000000007</v>
      </c>
      <c r="F92" s="370" t="s">
        <v>3805</v>
      </c>
      <c r="G92" s="42">
        <v>9909.2800000000007</v>
      </c>
      <c r="H92" s="34">
        <f t="shared" si="2"/>
        <v>0</v>
      </c>
      <c r="I92" s="621" t="s">
        <v>162</v>
      </c>
    </row>
    <row r="93" spans="1:9" x14ac:dyDescent="0.25">
      <c r="A93" s="355"/>
      <c r="B93" s="193" t="s">
        <v>2119</v>
      </c>
      <c r="C93" s="324" t="s">
        <v>3675</v>
      </c>
      <c r="D93" s="190"/>
      <c r="E93" s="343">
        <v>14339.5</v>
      </c>
      <c r="F93" s="368">
        <v>41843</v>
      </c>
      <c r="G93" s="42">
        <v>14339.5</v>
      </c>
      <c r="H93" s="34">
        <f t="shared" si="2"/>
        <v>0</v>
      </c>
      <c r="I93" s="621"/>
    </row>
    <row r="94" spans="1:9" x14ac:dyDescent="0.25">
      <c r="A94" s="355"/>
      <c r="B94" s="193" t="s">
        <v>2121</v>
      </c>
      <c r="C94" s="324" t="s">
        <v>3675</v>
      </c>
      <c r="D94" s="190" t="s">
        <v>434</v>
      </c>
      <c r="E94" s="343">
        <v>3292.8</v>
      </c>
      <c r="F94" s="368">
        <v>41829</v>
      </c>
      <c r="G94" s="229">
        <v>3292.8</v>
      </c>
      <c r="H94" s="34">
        <f t="shared" si="2"/>
        <v>0</v>
      </c>
      <c r="I94" s="621"/>
    </row>
    <row r="95" spans="1:9" x14ac:dyDescent="0.25">
      <c r="A95" s="355"/>
      <c r="B95" s="193" t="s">
        <v>2122</v>
      </c>
      <c r="C95" s="324" t="s">
        <v>3675</v>
      </c>
      <c r="D95" s="190" t="s">
        <v>152</v>
      </c>
      <c r="E95" s="343">
        <v>4833</v>
      </c>
      <c r="F95" s="368">
        <v>41821</v>
      </c>
      <c r="G95" s="42">
        <v>4833</v>
      </c>
      <c r="H95" s="34">
        <f t="shared" si="2"/>
        <v>0</v>
      </c>
      <c r="I95" s="621"/>
    </row>
    <row r="96" spans="1:9" x14ac:dyDescent="0.25">
      <c r="A96" s="355">
        <v>41822</v>
      </c>
      <c r="B96" s="193" t="s">
        <v>2123</v>
      </c>
      <c r="C96" s="324" t="s">
        <v>3675</v>
      </c>
      <c r="D96" s="190" t="s">
        <v>14</v>
      </c>
      <c r="E96" s="343">
        <v>8358</v>
      </c>
      <c r="F96" s="368">
        <v>41823</v>
      </c>
      <c r="G96" s="42">
        <v>8358</v>
      </c>
      <c r="H96" s="34">
        <f t="shared" si="2"/>
        <v>0</v>
      </c>
      <c r="I96" s="621" t="s">
        <v>12</v>
      </c>
    </row>
    <row r="97" spans="1:9" x14ac:dyDescent="0.25">
      <c r="A97" s="355"/>
      <c r="B97" s="193" t="s">
        <v>2124</v>
      </c>
      <c r="C97" s="324" t="s">
        <v>3675</v>
      </c>
      <c r="D97" s="190" t="s">
        <v>412</v>
      </c>
      <c r="E97" s="343">
        <v>1157</v>
      </c>
      <c r="F97" s="368">
        <v>41822</v>
      </c>
      <c r="G97" s="42">
        <v>1157</v>
      </c>
      <c r="H97" s="34">
        <f t="shared" si="2"/>
        <v>0</v>
      </c>
      <c r="I97" s="623" t="s">
        <v>65</v>
      </c>
    </row>
    <row r="98" spans="1:9" x14ac:dyDescent="0.25">
      <c r="A98" s="355"/>
      <c r="B98" s="193" t="s">
        <v>2125</v>
      </c>
      <c r="C98" s="324" t="s">
        <v>3675</v>
      </c>
      <c r="D98" s="190" t="s">
        <v>508</v>
      </c>
      <c r="E98" s="343">
        <v>1116</v>
      </c>
      <c r="F98" s="368">
        <v>41822</v>
      </c>
      <c r="G98" s="42">
        <v>1116</v>
      </c>
      <c r="H98" s="34">
        <f t="shared" si="2"/>
        <v>0</v>
      </c>
      <c r="I98" s="621"/>
    </row>
    <row r="99" spans="1:9" x14ac:dyDescent="0.25">
      <c r="A99" s="355"/>
      <c r="B99" s="193" t="s">
        <v>2126</v>
      </c>
      <c r="C99" s="324" t="s">
        <v>3675</v>
      </c>
      <c r="D99" s="190" t="s">
        <v>1607</v>
      </c>
      <c r="E99" s="343">
        <v>6725</v>
      </c>
      <c r="F99" s="368">
        <v>41822</v>
      </c>
      <c r="G99" s="42">
        <v>6725</v>
      </c>
      <c r="H99" s="34">
        <f t="shared" si="2"/>
        <v>0</v>
      </c>
      <c r="I99" s="621"/>
    </row>
    <row r="100" spans="1:9" x14ac:dyDescent="0.25">
      <c r="A100" s="355"/>
      <c r="B100" s="193" t="s">
        <v>2127</v>
      </c>
      <c r="C100" s="324" t="s">
        <v>3675</v>
      </c>
      <c r="D100" s="190" t="s">
        <v>1607</v>
      </c>
      <c r="E100" s="343">
        <v>280</v>
      </c>
      <c r="F100" s="368">
        <v>41822</v>
      </c>
      <c r="G100" s="42">
        <v>280</v>
      </c>
      <c r="H100" s="34">
        <f t="shared" si="2"/>
        <v>0</v>
      </c>
      <c r="I100" s="621"/>
    </row>
    <row r="101" spans="1:9" x14ac:dyDescent="0.25">
      <c r="A101" s="355"/>
      <c r="B101" s="193" t="s">
        <v>2128</v>
      </c>
      <c r="C101" s="324" t="s">
        <v>3675</v>
      </c>
      <c r="D101" s="190" t="s">
        <v>55</v>
      </c>
      <c r="E101" s="343">
        <v>5893.5</v>
      </c>
      <c r="F101" s="368">
        <v>41822</v>
      </c>
      <c r="G101" s="42">
        <v>5893.5</v>
      </c>
      <c r="H101" s="34">
        <f t="shared" si="2"/>
        <v>0</v>
      </c>
      <c r="I101" s="621"/>
    </row>
    <row r="102" spans="1:9" x14ac:dyDescent="0.25">
      <c r="A102" s="355"/>
      <c r="B102" s="193" t="s">
        <v>2129</v>
      </c>
      <c r="C102" s="324" t="s">
        <v>3675</v>
      </c>
      <c r="D102" s="190" t="s">
        <v>8</v>
      </c>
      <c r="E102" s="343">
        <v>1945</v>
      </c>
      <c r="F102" s="368">
        <v>41822</v>
      </c>
      <c r="G102" s="42">
        <v>1945</v>
      </c>
      <c r="H102" s="34">
        <f t="shared" si="2"/>
        <v>0</v>
      </c>
      <c r="I102" s="621"/>
    </row>
    <row r="103" spans="1:9" x14ac:dyDescent="0.25">
      <c r="A103" s="355"/>
      <c r="B103" s="193" t="s">
        <v>2130</v>
      </c>
      <c r="C103" s="324" t="s">
        <v>3675</v>
      </c>
      <c r="D103" s="190" t="s">
        <v>111</v>
      </c>
      <c r="E103" s="343">
        <v>3542</v>
      </c>
      <c r="F103" s="368">
        <v>41822</v>
      </c>
      <c r="G103" s="42">
        <v>3542</v>
      </c>
      <c r="H103" s="34">
        <f t="shared" si="2"/>
        <v>0</v>
      </c>
      <c r="I103" s="621" t="s">
        <v>217</v>
      </c>
    </row>
    <row r="104" spans="1:9" x14ac:dyDescent="0.25">
      <c r="A104" s="355"/>
      <c r="B104" s="193" t="s">
        <v>2131</v>
      </c>
      <c r="C104" s="324" t="s">
        <v>3675</v>
      </c>
      <c r="D104" s="190" t="s">
        <v>260</v>
      </c>
      <c r="E104" s="343">
        <v>3353</v>
      </c>
      <c r="F104" s="368">
        <v>41822</v>
      </c>
      <c r="G104" s="42">
        <v>3353</v>
      </c>
      <c r="H104" s="34">
        <f t="shared" si="2"/>
        <v>0</v>
      </c>
      <c r="I104" s="621" t="s">
        <v>217</v>
      </c>
    </row>
    <row r="105" spans="1:9" x14ac:dyDescent="0.25">
      <c r="A105" s="355"/>
      <c r="B105" s="193" t="s">
        <v>2132</v>
      </c>
      <c r="C105" s="324" t="s">
        <v>3675</v>
      </c>
      <c r="D105" s="190" t="s">
        <v>44</v>
      </c>
      <c r="E105" s="343">
        <v>4680</v>
      </c>
      <c r="F105" s="368">
        <v>41836</v>
      </c>
      <c r="G105" s="42">
        <v>4680</v>
      </c>
      <c r="H105" s="34">
        <f t="shared" si="2"/>
        <v>0</v>
      </c>
      <c r="I105" s="621" t="s">
        <v>217</v>
      </c>
    </row>
    <row r="106" spans="1:9" x14ac:dyDescent="0.25">
      <c r="A106" s="355"/>
      <c r="B106" s="193" t="s">
        <v>2134</v>
      </c>
      <c r="C106" s="324" t="s">
        <v>3675</v>
      </c>
      <c r="D106" s="190" t="s">
        <v>51</v>
      </c>
      <c r="E106" s="343">
        <v>2499</v>
      </c>
      <c r="F106" s="381" t="s">
        <v>4426</v>
      </c>
      <c r="G106" s="42">
        <v>2499</v>
      </c>
      <c r="H106" s="34">
        <f t="shared" si="2"/>
        <v>0</v>
      </c>
      <c r="I106" s="621" t="s">
        <v>217</v>
      </c>
    </row>
    <row r="107" spans="1:9" x14ac:dyDescent="0.25">
      <c r="A107" s="355"/>
      <c r="B107" s="193" t="s">
        <v>2135</v>
      </c>
      <c r="C107" s="324" t="s">
        <v>3675</v>
      </c>
      <c r="D107" s="190" t="s">
        <v>8</v>
      </c>
      <c r="E107" s="343">
        <v>311.5</v>
      </c>
      <c r="F107" s="368">
        <v>41822</v>
      </c>
      <c r="G107" s="42">
        <v>311.5</v>
      </c>
      <c r="H107" s="34">
        <f t="shared" si="2"/>
        <v>0</v>
      </c>
      <c r="I107" s="621"/>
    </row>
    <row r="108" spans="1:9" x14ac:dyDescent="0.25">
      <c r="A108" s="355"/>
      <c r="B108" s="193" t="s">
        <v>2136</v>
      </c>
      <c r="C108" s="324" t="s">
        <v>3675</v>
      </c>
      <c r="D108" s="190" t="s">
        <v>8</v>
      </c>
      <c r="E108" s="343">
        <v>4556</v>
      </c>
      <c r="F108" s="368">
        <v>41822</v>
      </c>
      <c r="G108" s="42">
        <v>4556</v>
      </c>
      <c r="H108" s="34">
        <f t="shared" si="2"/>
        <v>0</v>
      </c>
      <c r="I108" s="621"/>
    </row>
    <row r="109" spans="1:9" x14ac:dyDescent="0.25">
      <c r="A109" s="355"/>
      <c r="B109" s="193" t="s">
        <v>2137</v>
      </c>
      <c r="C109" s="324" t="s">
        <v>3675</v>
      </c>
      <c r="D109" s="190" t="s">
        <v>330</v>
      </c>
      <c r="E109" s="343">
        <v>4343</v>
      </c>
      <c r="F109" s="368">
        <v>41822</v>
      </c>
      <c r="G109" s="42">
        <v>4343</v>
      </c>
      <c r="H109" s="34">
        <f t="shared" si="2"/>
        <v>0</v>
      </c>
      <c r="I109" s="621" t="s">
        <v>217</v>
      </c>
    </row>
    <row r="110" spans="1:9" x14ac:dyDescent="0.25">
      <c r="A110" s="355"/>
      <c r="B110" s="193" t="s">
        <v>2138</v>
      </c>
      <c r="C110" s="324" t="s">
        <v>3675</v>
      </c>
      <c r="D110" s="190" t="s">
        <v>8</v>
      </c>
      <c r="E110" s="343">
        <v>1661.5</v>
      </c>
      <c r="F110" s="368">
        <v>41822</v>
      </c>
      <c r="G110" s="42">
        <v>1661.5</v>
      </c>
      <c r="H110" s="34">
        <f t="shared" si="2"/>
        <v>0</v>
      </c>
      <c r="I110" s="621"/>
    </row>
    <row r="111" spans="1:9" x14ac:dyDescent="0.25">
      <c r="A111" s="355"/>
      <c r="B111" s="193" t="s">
        <v>2139</v>
      </c>
      <c r="C111" s="324" t="s">
        <v>3675</v>
      </c>
      <c r="D111" s="190" t="s">
        <v>123</v>
      </c>
      <c r="E111" s="343">
        <v>4565</v>
      </c>
      <c r="F111" s="381" t="s">
        <v>4356</v>
      </c>
      <c r="G111" s="42">
        <v>4565</v>
      </c>
      <c r="H111" s="34">
        <f t="shared" si="2"/>
        <v>0</v>
      </c>
      <c r="I111" s="621"/>
    </row>
    <row r="112" spans="1:9" x14ac:dyDescent="0.25">
      <c r="A112" s="355"/>
      <c r="B112" s="193" t="s">
        <v>2140</v>
      </c>
      <c r="C112" s="324" t="s">
        <v>3675</v>
      </c>
      <c r="D112" s="190" t="s">
        <v>62</v>
      </c>
      <c r="E112" s="343">
        <v>23462</v>
      </c>
      <c r="F112" s="368">
        <v>41822</v>
      </c>
      <c r="G112" s="42">
        <v>23462</v>
      </c>
      <c r="H112" s="34">
        <f t="shared" si="2"/>
        <v>0</v>
      </c>
      <c r="I112" s="621"/>
    </row>
    <row r="113" spans="1:9" x14ac:dyDescent="0.25">
      <c r="A113" s="355"/>
      <c r="B113" s="193" t="s">
        <v>2141</v>
      </c>
      <c r="C113" s="324" t="s">
        <v>3675</v>
      </c>
      <c r="D113" s="190" t="s">
        <v>11</v>
      </c>
      <c r="E113" s="343">
        <v>38731</v>
      </c>
      <c r="F113" s="368">
        <v>41843</v>
      </c>
      <c r="G113" s="42">
        <v>38731</v>
      </c>
      <c r="H113" s="34">
        <f t="shared" si="2"/>
        <v>0</v>
      </c>
      <c r="I113" s="621" t="s">
        <v>65</v>
      </c>
    </row>
    <row r="114" spans="1:9" x14ac:dyDescent="0.25">
      <c r="A114" s="355"/>
      <c r="B114" s="193" t="s">
        <v>2142</v>
      </c>
      <c r="C114" s="324" t="s">
        <v>3675</v>
      </c>
      <c r="D114" s="190" t="s">
        <v>180</v>
      </c>
      <c r="E114" s="343">
        <v>19349</v>
      </c>
      <c r="F114" s="369" t="s">
        <v>3806</v>
      </c>
      <c r="G114" s="42">
        <v>19349</v>
      </c>
      <c r="H114" s="34">
        <f t="shared" si="2"/>
        <v>0</v>
      </c>
      <c r="I114" s="621" t="s">
        <v>65</v>
      </c>
    </row>
    <row r="115" spans="1:9" x14ac:dyDescent="0.25">
      <c r="A115" s="355"/>
      <c r="B115" s="193" t="s">
        <v>2143</v>
      </c>
      <c r="C115" s="324" t="s">
        <v>3675</v>
      </c>
      <c r="D115" s="190" t="s">
        <v>64</v>
      </c>
      <c r="E115" s="343">
        <v>11516.5</v>
      </c>
      <c r="F115" s="368">
        <v>41822</v>
      </c>
      <c r="G115" s="42">
        <v>11516.5</v>
      </c>
      <c r="H115" s="34">
        <f t="shared" si="2"/>
        <v>0</v>
      </c>
      <c r="I115" s="621" t="s">
        <v>65</v>
      </c>
    </row>
    <row r="116" spans="1:9" x14ac:dyDescent="0.25">
      <c r="A116" s="355"/>
      <c r="B116" s="193" t="s">
        <v>2144</v>
      </c>
      <c r="C116" s="324" t="s">
        <v>3675</v>
      </c>
      <c r="D116" s="190" t="s">
        <v>3620</v>
      </c>
      <c r="E116" s="343">
        <v>2631</v>
      </c>
      <c r="F116" s="368">
        <v>41822</v>
      </c>
      <c r="G116" s="42">
        <v>2631</v>
      </c>
      <c r="H116" s="34">
        <f t="shared" si="2"/>
        <v>0</v>
      </c>
      <c r="I116" s="621" t="s">
        <v>65</v>
      </c>
    </row>
    <row r="117" spans="1:9" x14ac:dyDescent="0.25">
      <c r="A117" s="355"/>
      <c r="B117" s="193" t="s">
        <v>2145</v>
      </c>
      <c r="C117" s="324" t="s">
        <v>3675</v>
      </c>
      <c r="D117" s="190" t="s">
        <v>1515</v>
      </c>
      <c r="E117" s="343">
        <v>2265</v>
      </c>
      <c r="F117" s="368">
        <v>41822</v>
      </c>
      <c r="G117" s="42">
        <v>2265</v>
      </c>
      <c r="H117" s="34">
        <f t="shared" si="2"/>
        <v>0</v>
      </c>
      <c r="I117" s="621" t="s">
        <v>65</v>
      </c>
    </row>
    <row r="118" spans="1:9" x14ac:dyDescent="0.25">
      <c r="A118" s="355"/>
      <c r="B118" s="193" t="s">
        <v>2146</v>
      </c>
      <c r="C118" s="324" t="s">
        <v>3675</v>
      </c>
      <c r="D118" s="190" t="s">
        <v>8</v>
      </c>
      <c r="E118" s="343">
        <v>1970</v>
      </c>
      <c r="F118" s="370" t="s">
        <v>4357</v>
      </c>
      <c r="G118" s="42">
        <v>1970</v>
      </c>
      <c r="H118" s="34">
        <f t="shared" si="2"/>
        <v>0</v>
      </c>
      <c r="I118" s="621"/>
    </row>
    <row r="119" spans="1:9" x14ac:dyDescent="0.25">
      <c r="A119" s="355"/>
      <c r="B119" s="193" t="s">
        <v>2147</v>
      </c>
      <c r="C119" s="324" t="s">
        <v>3675</v>
      </c>
      <c r="D119" s="190" t="s">
        <v>74</v>
      </c>
      <c r="E119" s="343">
        <v>1500</v>
      </c>
      <c r="F119" s="368">
        <v>41822</v>
      </c>
      <c r="G119" s="42">
        <v>1500</v>
      </c>
      <c r="H119" s="34">
        <f t="shared" si="2"/>
        <v>0</v>
      </c>
      <c r="I119" s="621"/>
    </row>
    <row r="120" spans="1:9" x14ac:dyDescent="0.25">
      <c r="A120" s="355"/>
      <c r="B120" s="193" t="s">
        <v>2148</v>
      </c>
      <c r="C120" s="324" t="s">
        <v>3675</v>
      </c>
      <c r="D120" s="190" t="s">
        <v>188</v>
      </c>
      <c r="E120" s="343">
        <v>8118</v>
      </c>
      <c r="F120" s="368">
        <v>41825</v>
      </c>
      <c r="G120" s="42">
        <v>8118</v>
      </c>
      <c r="H120" s="34">
        <f t="shared" si="2"/>
        <v>0</v>
      </c>
      <c r="I120" s="621"/>
    </row>
    <row r="121" spans="1:9" x14ac:dyDescent="0.25">
      <c r="A121" s="355"/>
      <c r="B121" s="193" t="s">
        <v>2149</v>
      </c>
      <c r="C121" s="324" t="s">
        <v>3675</v>
      </c>
      <c r="D121" s="190" t="s">
        <v>188</v>
      </c>
      <c r="E121" s="343">
        <v>2735</v>
      </c>
      <c r="F121" s="369" t="s">
        <v>3807</v>
      </c>
      <c r="G121" s="42">
        <v>2735</v>
      </c>
      <c r="H121" s="34">
        <f t="shared" si="2"/>
        <v>0</v>
      </c>
      <c r="I121" s="621"/>
    </row>
    <row r="122" spans="1:9" x14ac:dyDescent="0.25">
      <c r="A122" s="355"/>
      <c r="B122" s="193" t="s">
        <v>2150</v>
      </c>
      <c r="C122" s="324" t="s">
        <v>3675</v>
      </c>
      <c r="D122" s="190" t="s">
        <v>41</v>
      </c>
      <c r="E122" s="343">
        <v>20364</v>
      </c>
      <c r="F122" s="368">
        <v>41822</v>
      </c>
      <c r="G122" s="42">
        <v>20364</v>
      </c>
      <c r="H122" s="34">
        <f t="shared" si="2"/>
        <v>0</v>
      </c>
      <c r="I122" s="621"/>
    </row>
    <row r="123" spans="1:9" x14ac:dyDescent="0.25">
      <c r="A123" s="355"/>
      <c r="B123" s="193" t="s">
        <v>2151</v>
      </c>
      <c r="C123" s="324" t="s">
        <v>3675</v>
      </c>
      <c r="D123" s="190" t="s">
        <v>1778</v>
      </c>
      <c r="E123" s="343">
        <v>1116.5</v>
      </c>
      <c r="F123" s="368">
        <v>41823</v>
      </c>
      <c r="G123" s="42">
        <v>1116.5</v>
      </c>
      <c r="H123" s="34">
        <f t="shared" si="2"/>
        <v>0</v>
      </c>
      <c r="I123" s="621" t="s">
        <v>12</v>
      </c>
    </row>
    <row r="124" spans="1:9" x14ac:dyDescent="0.25">
      <c r="A124" s="355"/>
      <c r="B124" s="193" t="s">
        <v>2152</v>
      </c>
      <c r="C124" s="324" t="s">
        <v>3675</v>
      </c>
      <c r="D124" s="190" t="s">
        <v>57</v>
      </c>
      <c r="E124" s="343">
        <v>1240</v>
      </c>
      <c r="F124" s="368">
        <v>41823</v>
      </c>
      <c r="G124" s="42">
        <v>1240</v>
      </c>
      <c r="H124" s="34">
        <f t="shared" si="2"/>
        <v>0</v>
      </c>
      <c r="I124" s="621" t="s">
        <v>12</v>
      </c>
    </row>
    <row r="125" spans="1:9" x14ac:dyDescent="0.25">
      <c r="A125" s="355"/>
      <c r="B125" s="193" t="s">
        <v>2153</v>
      </c>
      <c r="C125" s="324" t="s">
        <v>3675</v>
      </c>
      <c r="D125" s="190" t="s">
        <v>29</v>
      </c>
      <c r="E125" s="343">
        <v>5105</v>
      </c>
      <c r="F125" s="368">
        <v>41823</v>
      </c>
      <c r="G125" s="42">
        <v>5105</v>
      </c>
      <c r="H125" s="34">
        <f t="shared" si="2"/>
        <v>0</v>
      </c>
      <c r="I125" s="621" t="s">
        <v>12</v>
      </c>
    </row>
    <row r="126" spans="1:9" x14ac:dyDescent="0.25">
      <c r="A126" s="355"/>
      <c r="B126" s="193" t="s">
        <v>2155</v>
      </c>
      <c r="C126" s="324" t="s">
        <v>3675</v>
      </c>
      <c r="D126" s="190" t="s">
        <v>34</v>
      </c>
      <c r="E126" s="343">
        <v>1450</v>
      </c>
      <c r="F126" s="368">
        <v>41823</v>
      </c>
      <c r="G126" s="42">
        <v>1450</v>
      </c>
      <c r="H126" s="34">
        <f t="shared" si="2"/>
        <v>0</v>
      </c>
      <c r="I126" s="621" t="s">
        <v>12</v>
      </c>
    </row>
    <row r="127" spans="1:9" x14ac:dyDescent="0.25">
      <c r="A127" s="355"/>
      <c r="B127" s="193" t="s">
        <v>2156</v>
      </c>
      <c r="C127" s="324" t="s">
        <v>3675</v>
      </c>
      <c r="D127" s="190" t="s">
        <v>287</v>
      </c>
      <c r="E127" s="343">
        <v>2918</v>
      </c>
      <c r="F127" s="368">
        <v>41823</v>
      </c>
      <c r="G127" s="42">
        <v>2918</v>
      </c>
      <c r="H127" s="34">
        <f t="shared" si="2"/>
        <v>0</v>
      </c>
      <c r="I127" s="621" t="s">
        <v>12</v>
      </c>
    </row>
    <row r="128" spans="1:9" x14ac:dyDescent="0.25">
      <c r="A128" s="355"/>
      <c r="B128" s="193" t="s">
        <v>2157</v>
      </c>
      <c r="C128" s="324" t="s">
        <v>3675</v>
      </c>
      <c r="D128" s="190" t="s">
        <v>58</v>
      </c>
      <c r="E128" s="343">
        <v>718</v>
      </c>
      <c r="F128" s="368">
        <v>41823</v>
      </c>
      <c r="G128" s="42">
        <v>718</v>
      </c>
      <c r="H128" s="34">
        <f t="shared" si="2"/>
        <v>0</v>
      </c>
      <c r="I128" s="621" t="s">
        <v>12</v>
      </c>
    </row>
    <row r="129" spans="1:9" x14ac:dyDescent="0.25">
      <c r="A129" s="355"/>
      <c r="B129" s="193" t="s">
        <v>2159</v>
      </c>
      <c r="C129" s="324" t="s">
        <v>3675</v>
      </c>
      <c r="D129" s="190" t="s">
        <v>32</v>
      </c>
      <c r="E129" s="343">
        <v>5671</v>
      </c>
      <c r="F129" s="368">
        <v>41823</v>
      </c>
      <c r="G129" s="42">
        <v>5671</v>
      </c>
      <c r="H129" s="34">
        <f t="shared" si="2"/>
        <v>0</v>
      </c>
      <c r="I129" s="621" t="s">
        <v>12</v>
      </c>
    </row>
    <row r="130" spans="1:9" x14ac:dyDescent="0.25">
      <c r="A130" s="355"/>
      <c r="B130" s="193" t="s">
        <v>2160</v>
      </c>
      <c r="C130" s="324" t="s">
        <v>3675</v>
      </c>
      <c r="D130" s="190" t="s">
        <v>42</v>
      </c>
      <c r="E130" s="343">
        <v>3120</v>
      </c>
      <c r="F130" s="368">
        <v>41836</v>
      </c>
      <c r="G130" s="42">
        <v>3120</v>
      </c>
      <c r="H130" s="34">
        <f t="shared" si="2"/>
        <v>0</v>
      </c>
      <c r="I130" s="621" t="s">
        <v>12</v>
      </c>
    </row>
    <row r="131" spans="1:9" x14ac:dyDescent="0.25">
      <c r="A131" s="354"/>
      <c r="B131" s="193" t="s">
        <v>2161</v>
      </c>
      <c r="C131" s="324" t="s">
        <v>3675</v>
      </c>
      <c r="D131" s="190" t="s">
        <v>43</v>
      </c>
      <c r="E131" s="343">
        <v>3640</v>
      </c>
      <c r="F131" s="368">
        <v>41836</v>
      </c>
      <c r="G131" s="42">
        <v>3640</v>
      </c>
      <c r="H131" s="34">
        <f t="shared" si="2"/>
        <v>0</v>
      </c>
      <c r="I131" s="621" t="s">
        <v>12</v>
      </c>
    </row>
    <row r="132" spans="1:9" x14ac:dyDescent="0.25">
      <c r="A132" s="354"/>
      <c r="B132" s="193" t="s">
        <v>2162</v>
      </c>
      <c r="C132" s="324" t="s">
        <v>3675</v>
      </c>
      <c r="D132" s="190" t="s">
        <v>2409</v>
      </c>
      <c r="E132" s="343">
        <v>544</v>
      </c>
      <c r="F132" s="368">
        <v>41823</v>
      </c>
      <c r="G132" s="42">
        <v>544</v>
      </c>
      <c r="H132" s="42">
        <f t="shared" si="2"/>
        <v>0</v>
      </c>
      <c r="I132" s="621" t="s">
        <v>12</v>
      </c>
    </row>
    <row r="133" spans="1:9" x14ac:dyDescent="0.25">
      <c r="A133" s="355"/>
      <c r="B133" s="193" t="s">
        <v>2163</v>
      </c>
      <c r="C133" s="324" t="s">
        <v>3675</v>
      </c>
      <c r="D133" s="190" t="s">
        <v>130</v>
      </c>
      <c r="E133" s="343">
        <v>7400</v>
      </c>
      <c r="F133" s="368">
        <v>41829</v>
      </c>
      <c r="G133" s="42">
        <v>7400</v>
      </c>
      <c r="H133" s="34">
        <f>E133-G133</f>
        <v>0</v>
      </c>
      <c r="I133" s="621" t="s">
        <v>21</v>
      </c>
    </row>
    <row r="134" spans="1:9" x14ac:dyDescent="0.25">
      <c r="A134" s="355"/>
      <c r="B134" s="193" t="s">
        <v>2164</v>
      </c>
      <c r="C134" s="324" t="s">
        <v>3675</v>
      </c>
      <c r="D134" s="190" t="s">
        <v>124</v>
      </c>
      <c r="E134" s="343">
        <v>5445</v>
      </c>
      <c r="F134" s="368">
        <v>41823</v>
      </c>
      <c r="G134" s="42">
        <v>5445</v>
      </c>
      <c r="H134" s="34">
        <f>E134-G134</f>
        <v>0</v>
      </c>
      <c r="I134" s="621" t="s">
        <v>12</v>
      </c>
    </row>
    <row r="135" spans="1:9" x14ac:dyDescent="0.25">
      <c r="A135" s="355"/>
      <c r="B135" s="193" t="s">
        <v>2165</v>
      </c>
      <c r="C135" s="324" t="s">
        <v>3675</v>
      </c>
      <c r="D135" s="190" t="s">
        <v>193</v>
      </c>
      <c r="E135" s="343">
        <v>23609</v>
      </c>
      <c r="F135" s="381" t="s">
        <v>4358</v>
      </c>
      <c r="G135" s="42">
        <v>23609</v>
      </c>
      <c r="H135" s="34">
        <f t="shared" ref="H135:H198" si="3">E135-G135</f>
        <v>0</v>
      </c>
      <c r="I135" s="621" t="s">
        <v>3421</v>
      </c>
    </row>
    <row r="136" spans="1:9" x14ac:dyDescent="0.25">
      <c r="A136" s="355"/>
      <c r="B136" s="193" t="s">
        <v>2166</v>
      </c>
      <c r="C136" s="324" t="s">
        <v>3675</v>
      </c>
      <c r="D136" s="190" t="s">
        <v>16</v>
      </c>
      <c r="E136" s="343">
        <v>90985</v>
      </c>
      <c r="F136" s="368">
        <v>41844</v>
      </c>
      <c r="G136" s="42">
        <v>90985</v>
      </c>
      <c r="H136" s="34">
        <f t="shared" si="3"/>
        <v>0</v>
      </c>
      <c r="I136" s="621"/>
    </row>
    <row r="137" spans="1:9" x14ac:dyDescent="0.25">
      <c r="A137" s="355"/>
      <c r="B137" s="193" t="s">
        <v>2167</v>
      </c>
      <c r="C137" s="324" t="s">
        <v>3675</v>
      </c>
      <c r="D137" s="190" t="s">
        <v>49</v>
      </c>
      <c r="E137" s="343">
        <v>232</v>
      </c>
      <c r="F137" s="368">
        <v>41822</v>
      </c>
      <c r="G137" s="42">
        <v>232</v>
      </c>
      <c r="H137" s="34">
        <f t="shared" si="3"/>
        <v>0</v>
      </c>
      <c r="I137" s="621"/>
    </row>
    <row r="138" spans="1:9" x14ac:dyDescent="0.25">
      <c r="A138" s="355"/>
      <c r="B138" s="193" t="s">
        <v>2168</v>
      </c>
      <c r="C138" s="324" t="s">
        <v>3675</v>
      </c>
      <c r="D138" s="190" t="s">
        <v>60</v>
      </c>
      <c r="E138" s="343">
        <v>4497</v>
      </c>
      <c r="F138" s="370" t="s">
        <v>3808</v>
      </c>
      <c r="G138" s="42">
        <v>4497</v>
      </c>
      <c r="H138" s="34">
        <f t="shared" si="3"/>
        <v>0</v>
      </c>
      <c r="I138" s="621"/>
    </row>
    <row r="139" spans="1:9" x14ac:dyDescent="0.25">
      <c r="A139" s="355"/>
      <c r="B139" s="193" t="s">
        <v>2170</v>
      </c>
      <c r="C139" s="324" t="s">
        <v>3675</v>
      </c>
      <c r="D139" s="190" t="s">
        <v>133</v>
      </c>
      <c r="E139" s="343">
        <v>37665</v>
      </c>
      <c r="F139" s="368">
        <v>41822</v>
      </c>
      <c r="G139" s="42">
        <v>37665</v>
      </c>
      <c r="H139" s="34">
        <f t="shared" si="3"/>
        <v>0</v>
      </c>
      <c r="I139" s="621"/>
    </row>
    <row r="140" spans="1:9" x14ac:dyDescent="0.25">
      <c r="A140" s="355"/>
      <c r="B140" s="193" t="s">
        <v>2172</v>
      </c>
      <c r="C140" s="324" t="s">
        <v>3675</v>
      </c>
      <c r="D140" s="190" t="s">
        <v>8</v>
      </c>
      <c r="E140" s="343">
        <v>519</v>
      </c>
      <c r="F140" s="368">
        <v>41822</v>
      </c>
      <c r="G140" s="42">
        <v>519</v>
      </c>
      <c r="H140" s="34">
        <f t="shared" si="3"/>
        <v>0</v>
      </c>
      <c r="I140" s="621"/>
    </row>
    <row r="141" spans="1:9" x14ac:dyDescent="0.25">
      <c r="A141" s="355"/>
      <c r="B141" s="193" t="s">
        <v>2173</v>
      </c>
      <c r="C141" s="324" t="s">
        <v>3675</v>
      </c>
      <c r="D141" s="190" t="s">
        <v>79</v>
      </c>
      <c r="E141" s="343">
        <v>13716</v>
      </c>
      <c r="F141" s="368">
        <v>41823</v>
      </c>
      <c r="G141" s="42">
        <v>13716</v>
      </c>
      <c r="H141" s="34">
        <f t="shared" si="3"/>
        <v>0</v>
      </c>
      <c r="I141" s="621" t="s">
        <v>21</v>
      </c>
    </row>
    <row r="142" spans="1:9" x14ac:dyDescent="0.25">
      <c r="A142" s="355"/>
      <c r="B142" s="193" t="s">
        <v>2174</v>
      </c>
      <c r="C142" s="324" t="s">
        <v>3675</v>
      </c>
      <c r="D142" s="190" t="s">
        <v>910</v>
      </c>
      <c r="E142" s="343">
        <v>23155</v>
      </c>
      <c r="F142" s="368">
        <v>41822</v>
      </c>
      <c r="G142" s="42">
        <v>23155</v>
      </c>
      <c r="H142" s="34">
        <f t="shared" si="3"/>
        <v>0</v>
      </c>
      <c r="I142" s="621"/>
    </row>
    <row r="143" spans="1:9" x14ac:dyDescent="0.25">
      <c r="A143" s="355"/>
      <c r="B143" s="193" t="s">
        <v>2176</v>
      </c>
      <c r="C143" s="324" t="s">
        <v>3675</v>
      </c>
      <c r="D143" s="190" t="s">
        <v>307</v>
      </c>
      <c r="E143" s="343">
        <v>8506.5</v>
      </c>
      <c r="F143" s="370" t="s">
        <v>3809</v>
      </c>
      <c r="G143" s="42">
        <v>8506.5</v>
      </c>
      <c r="H143" s="34">
        <f t="shared" si="3"/>
        <v>0</v>
      </c>
      <c r="I143" s="621" t="s">
        <v>3421</v>
      </c>
    </row>
    <row r="144" spans="1:9" x14ac:dyDescent="0.25">
      <c r="A144" s="355"/>
      <c r="B144" s="193" t="s">
        <v>2177</v>
      </c>
      <c r="C144" s="324" t="s">
        <v>3675</v>
      </c>
      <c r="D144" s="190" t="s">
        <v>78</v>
      </c>
      <c r="E144" s="343">
        <v>3223.5</v>
      </c>
      <c r="F144" s="368">
        <v>41823</v>
      </c>
      <c r="G144" s="42">
        <v>3223.5</v>
      </c>
      <c r="H144" s="34">
        <f t="shared" si="3"/>
        <v>0</v>
      </c>
      <c r="I144" s="621" t="s">
        <v>3421</v>
      </c>
    </row>
    <row r="145" spans="1:9" x14ac:dyDescent="0.25">
      <c r="A145" s="355"/>
      <c r="B145" s="193" t="s">
        <v>2178</v>
      </c>
      <c r="C145" s="324" t="s">
        <v>3675</v>
      </c>
      <c r="D145" s="190" t="s">
        <v>80</v>
      </c>
      <c r="E145" s="343">
        <v>2475</v>
      </c>
      <c r="F145" s="368">
        <v>41823</v>
      </c>
      <c r="G145" s="42">
        <v>2475</v>
      </c>
      <c r="H145" s="34">
        <f t="shared" si="3"/>
        <v>0</v>
      </c>
      <c r="I145" s="621" t="s">
        <v>3421</v>
      </c>
    </row>
    <row r="146" spans="1:9" x14ac:dyDescent="0.25">
      <c r="A146" s="355"/>
      <c r="B146" s="193" t="s">
        <v>2180</v>
      </c>
      <c r="C146" s="324" t="s">
        <v>3675</v>
      </c>
      <c r="D146" s="190" t="s">
        <v>351</v>
      </c>
      <c r="E146" s="343">
        <v>1951.5</v>
      </c>
      <c r="F146" s="368">
        <v>41823</v>
      </c>
      <c r="G146" s="42">
        <v>1951.5</v>
      </c>
      <c r="H146" s="34">
        <f t="shared" si="3"/>
        <v>0</v>
      </c>
      <c r="I146" s="621" t="s">
        <v>3421</v>
      </c>
    </row>
    <row r="147" spans="1:9" x14ac:dyDescent="0.25">
      <c r="A147" s="355"/>
      <c r="B147" s="193" t="s">
        <v>2181</v>
      </c>
      <c r="C147" s="324" t="s">
        <v>3675</v>
      </c>
      <c r="D147" s="190" t="s">
        <v>2600</v>
      </c>
      <c r="E147" s="343">
        <v>21450</v>
      </c>
      <c r="F147" s="368">
        <v>41823</v>
      </c>
      <c r="G147" s="42">
        <v>21450</v>
      </c>
      <c r="H147" s="34">
        <f t="shared" si="3"/>
        <v>0</v>
      </c>
      <c r="I147" s="621" t="s">
        <v>3421</v>
      </c>
    </row>
    <row r="148" spans="1:9" x14ac:dyDescent="0.25">
      <c r="A148" s="355"/>
      <c r="B148" s="193" t="s">
        <v>2182</v>
      </c>
      <c r="C148" s="324" t="s">
        <v>3675</v>
      </c>
      <c r="D148" s="190" t="s">
        <v>110</v>
      </c>
      <c r="E148" s="343">
        <v>53313</v>
      </c>
      <c r="F148" s="368">
        <v>41830</v>
      </c>
      <c r="G148" s="42">
        <v>53313</v>
      </c>
      <c r="H148" s="34">
        <f t="shared" si="3"/>
        <v>0</v>
      </c>
      <c r="I148" s="621" t="s">
        <v>65</v>
      </c>
    </row>
    <row r="149" spans="1:9" x14ac:dyDescent="0.25">
      <c r="A149" s="355"/>
      <c r="B149" s="193" t="s">
        <v>2184</v>
      </c>
      <c r="C149" s="324" t="s">
        <v>3675</v>
      </c>
      <c r="D149" s="190" t="s">
        <v>147</v>
      </c>
      <c r="E149" s="343">
        <v>105911</v>
      </c>
      <c r="F149" s="369" t="s">
        <v>3810</v>
      </c>
      <c r="G149" s="42">
        <v>105911</v>
      </c>
      <c r="H149" s="34">
        <f t="shared" si="3"/>
        <v>0</v>
      </c>
      <c r="I149" s="621" t="s">
        <v>30</v>
      </c>
    </row>
    <row r="150" spans="1:9" x14ac:dyDescent="0.25">
      <c r="A150" s="355"/>
      <c r="B150" s="193" t="s">
        <v>2185</v>
      </c>
      <c r="C150" s="324" t="s">
        <v>3675</v>
      </c>
      <c r="D150" s="190" t="s">
        <v>39</v>
      </c>
      <c r="E150" s="343">
        <v>6533</v>
      </c>
      <c r="F150" s="370" t="s">
        <v>3811</v>
      </c>
      <c r="G150" s="42">
        <v>6533</v>
      </c>
      <c r="H150" s="34">
        <f t="shared" si="3"/>
        <v>0</v>
      </c>
      <c r="I150" s="621"/>
    </row>
    <row r="151" spans="1:9" x14ac:dyDescent="0.25">
      <c r="A151" s="355"/>
      <c r="B151" s="193" t="s">
        <v>2186</v>
      </c>
      <c r="C151" s="324" t="s">
        <v>3675</v>
      </c>
      <c r="D151" s="190" t="s">
        <v>14</v>
      </c>
      <c r="E151" s="343">
        <v>11244</v>
      </c>
      <c r="F151" s="368">
        <v>41823</v>
      </c>
      <c r="G151" s="42">
        <v>11244</v>
      </c>
      <c r="H151" s="34">
        <f t="shared" si="3"/>
        <v>0</v>
      </c>
      <c r="I151" s="621" t="s">
        <v>217</v>
      </c>
    </row>
    <row r="152" spans="1:9" x14ac:dyDescent="0.25">
      <c r="A152" s="355"/>
      <c r="B152" s="193" t="s">
        <v>2187</v>
      </c>
      <c r="C152" s="324" t="s">
        <v>3675</v>
      </c>
      <c r="D152" s="190" t="s">
        <v>152</v>
      </c>
      <c r="E152" s="343">
        <v>6574</v>
      </c>
      <c r="F152" s="368">
        <v>41822</v>
      </c>
      <c r="G152" s="42">
        <v>6574</v>
      </c>
      <c r="H152" s="34">
        <f t="shared" si="3"/>
        <v>0</v>
      </c>
      <c r="I152" s="621"/>
    </row>
    <row r="153" spans="1:9" x14ac:dyDescent="0.25">
      <c r="A153" s="355">
        <v>41823</v>
      </c>
      <c r="B153" s="193" t="s">
        <v>2188</v>
      </c>
      <c r="C153" s="324" t="s">
        <v>3675</v>
      </c>
      <c r="D153" s="190" t="s">
        <v>269</v>
      </c>
      <c r="E153" s="343">
        <v>7788</v>
      </c>
      <c r="F153" s="368">
        <v>41823</v>
      </c>
      <c r="G153" s="42">
        <v>7788</v>
      </c>
      <c r="H153" s="34">
        <f t="shared" si="3"/>
        <v>0</v>
      </c>
      <c r="I153" s="621"/>
    </row>
    <row r="154" spans="1:9" x14ac:dyDescent="0.25">
      <c r="A154" s="355"/>
      <c r="B154" s="193" t="s">
        <v>2189</v>
      </c>
      <c r="C154" s="324" t="s">
        <v>3675</v>
      </c>
      <c r="D154" s="190" t="s">
        <v>25</v>
      </c>
      <c r="E154" s="343">
        <v>12326</v>
      </c>
      <c r="F154" s="369" t="s">
        <v>3812</v>
      </c>
      <c r="G154" s="42">
        <v>12326</v>
      </c>
      <c r="H154" s="34">
        <f t="shared" si="3"/>
        <v>0</v>
      </c>
      <c r="I154" s="623" t="s">
        <v>65</v>
      </c>
    </row>
    <row r="155" spans="1:9" x14ac:dyDescent="0.25">
      <c r="A155" s="355"/>
      <c r="B155" s="193" t="s">
        <v>2190</v>
      </c>
      <c r="C155" s="324" t="s">
        <v>3675</v>
      </c>
      <c r="D155" s="190" t="s">
        <v>16</v>
      </c>
      <c r="E155" s="343">
        <v>318270.51</v>
      </c>
      <c r="F155" s="368">
        <v>41844</v>
      </c>
      <c r="G155" s="42">
        <v>318270.51</v>
      </c>
      <c r="H155" s="34">
        <f t="shared" si="3"/>
        <v>0</v>
      </c>
      <c r="I155" s="621"/>
    </row>
    <row r="156" spans="1:9" s="28" customFormat="1" x14ac:dyDescent="0.25">
      <c r="A156" s="355"/>
      <c r="B156" s="193" t="s">
        <v>2191</v>
      </c>
      <c r="C156" s="324" t="s">
        <v>3675</v>
      </c>
      <c r="D156" s="190" t="s">
        <v>508</v>
      </c>
      <c r="E156" s="343">
        <v>880</v>
      </c>
      <c r="F156" s="368">
        <v>41823</v>
      </c>
      <c r="G156" s="42">
        <v>880</v>
      </c>
      <c r="H156" s="34">
        <f t="shared" si="3"/>
        <v>0</v>
      </c>
      <c r="I156" s="623"/>
    </row>
    <row r="157" spans="1:9" s="28" customFormat="1" x14ac:dyDescent="0.25">
      <c r="A157" s="355"/>
      <c r="B157" s="193" t="s">
        <v>2192</v>
      </c>
      <c r="C157" s="324" t="s">
        <v>3675</v>
      </c>
      <c r="D157" s="190" t="s">
        <v>28</v>
      </c>
      <c r="E157" s="343">
        <v>7570</v>
      </c>
      <c r="F157" s="370" t="s">
        <v>4359</v>
      </c>
      <c r="G157" s="42">
        <v>7570</v>
      </c>
      <c r="H157" s="34">
        <f t="shared" si="3"/>
        <v>0</v>
      </c>
      <c r="I157" s="621"/>
    </row>
    <row r="158" spans="1:9" s="28" customFormat="1" x14ac:dyDescent="0.25">
      <c r="A158" s="355"/>
      <c r="B158" s="193" t="s">
        <v>2193</v>
      </c>
      <c r="C158" s="324" t="s">
        <v>3675</v>
      </c>
      <c r="D158" s="190" t="s">
        <v>8</v>
      </c>
      <c r="E158" s="343">
        <v>549</v>
      </c>
      <c r="F158" s="368">
        <v>41823</v>
      </c>
      <c r="G158" s="42">
        <v>549</v>
      </c>
      <c r="H158" s="34">
        <f t="shared" si="3"/>
        <v>0</v>
      </c>
      <c r="I158" s="621"/>
    </row>
    <row r="159" spans="1:9" s="28" customFormat="1" x14ac:dyDescent="0.25">
      <c r="A159" s="355"/>
      <c r="B159" s="193" t="s">
        <v>2194</v>
      </c>
      <c r="C159" s="324" t="s">
        <v>3675</v>
      </c>
      <c r="D159" s="190" t="s">
        <v>3217</v>
      </c>
      <c r="E159" s="343">
        <v>6323</v>
      </c>
      <c r="F159" s="368">
        <v>41823</v>
      </c>
      <c r="G159" s="42">
        <v>6323</v>
      </c>
      <c r="H159" s="34">
        <f t="shared" si="3"/>
        <v>0</v>
      </c>
      <c r="I159" s="621"/>
    </row>
    <row r="160" spans="1:9" s="28" customFormat="1" x14ac:dyDescent="0.25">
      <c r="A160" s="355"/>
      <c r="B160" s="193" t="s">
        <v>2195</v>
      </c>
      <c r="C160" s="324" t="s">
        <v>3675</v>
      </c>
      <c r="D160" s="190" t="s">
        <v>3813</v>
      </c>
      <c r="E160" s="343">
        <v>2090</v>
      </c>
      <c r="F160" s="368">
        <v>41823</v>
      </c>
      <c r="G160" s="42">
        <v>2090</v>
      </c>
      <c r="H160" s="34">
        <f t="shared" si="3"/>
        <v>0</v>
      </c>
      <c r="I160" s="621"/>
    </row>
    <row r="161" spans="1:9" s="28" customFormat="1" x14ac:dyDescent="0.25">
      <c r="A161" s="355"/>
      <c r="B161" s="193" t="s">
        <v>2197</v>
      </c>
      <c r="C161" s="324" t="s">
        <v>3675</v>
      </c>
      <c r="D161" s="190" t="s">
        <v>36</v>
      </c>
      <c r="E161" s="343">
        <v>5472</v>
      </c>
      <c r="F161" s="368">
        <v>41823</v>
      </c>
      <c r="G161" s="42">
        <v>5472</v>
      </c>
      <c r="H161" s="34">
        <f t="shared" si="3"/>
        <v>0</v>
      </c>
      <c r="I161" s="621"/>
    </row>
    <row r="162" spans="1:9" s="28" customFormat="1" x14ac:dyDescent="0.25">
      <c r="A162" s="355"/>
      <c r="B162" s="193" t="s">
        <v>2199</v>
      </c>
      <c r="C162" s="324" t="s">
        <v>3675</v>
      </c>
      <c r="D162" s="190" t="s">
        <v>116</v>
      </c>
      <c r="E162" s="343">
        <v>4234</v>
      </c>
      <c r="F162" s="368">
        <v>41823</v>
      </c>
      <c r="G162" s="42">
        <v>4234</v>
      </c>
      <c r="H162" s="34">
        <f t="shared" si="3"/>
        <v>0</v>
      </c>
      <c r="I162" s="621"/>
    </row>
    <row r="163" spans="1:9" s="28" customFormat="1" x14ac:dyDescent="0.25">
      <c r="A163" s="355"/>
      <c r="B163" s="193" t="s">
        <v>2200</v>
      </c>
      <c r="C163" s="324" t="s">
        <v>3675</v>
      </c>
      <c r="D163" s="190" t="s">
        <v>318</v>
      </c>
      <c r="E163" s="343">
        <v>4113</v>
      </c>
      <c r="F163" s="368">
        <v>41823</v>
      </c>
      <c r="G163" s="42">
        <v>4113</v>
      </c>
      <c r="H163" s="34">
        <f t="shared" si="3"/>
        <v>0</v>
      </c>
      <c r="I163" s="621"/>
    </row>
    <row r="164" spans="1:9" s="28" customFormat="1" x14ac:dyDescent="0.25">
      <c r="A164" s="355"/>
      <c r="B164" s="193" t="s">
        <v>2201</v>
      </c>
      <c r="C164" s="324" t="s">
        <v>3675</v>
      </c>
      <c r="D164" s="190" t="s">
        <v>57</v>
      </c>
      <c r="E164" s="343">
        <v>1570</v>
      </c>
      <c r="F164" s="368">
        <v>41823</v>
      </c>
      <c r="G164" s="42">
        <v>1570</v>
      </c>
      <c r="H164" s="34">
        <f t="shared" si="3"/>
        <v>0</v>
      </c>
      <c r="I164" s="621" t="s">
        <v>12</v>
      </c>
    </row>
    <row r="165" spans="1:9" s="28" customFormat="1" x14ac:dyDescent="0.25">
      <c r="A165" s="355"/>
      <c r="B165" s="193" t="s">
        <v>2203</v>
      </c>
      <c r="C165" s="324" t="s">
        <v>3675</v>
      </c>
      <c r="D165" s="190" t="s">
        <v>44</v>
      </c>
      <c r="E165" s="343">
        <v>5400</v>
      </c>
      <c r="F165" s="368">
        <v>41836</v>
      </c>
      <c r="G165" s="42">
        <v>5400</v>
      </c>
      <c r="H165" s="34">
        <f t="shared" si="3"/>
        <v>0</v>
      </c>
      <c r="I165" s="621" t="s">
        <v>217</v>
      </c>
    </row>
    <row r="166" spans="1:9" s="28" customFormat="1" x14ac:dyDescent="0.25">
      <c r="A166" s="355"/>
      <c r="B166" s="193" t="s">
        <v>2205</v>
      </c>
      <c r="C166" s="324" t="s">
        <v>3675</v>
      </c>
      <c r="D166" s="190" t="s">
        <v>50</v>
      </c>
      <c r="E166" s="343">
        <v>6194</v>
      </c>
      <c r="F166" s="368">
        <v>41823</v>
      </c>
      <c r="G166" s="42">
        <v>6194</v>
      </c>
      <c r="H166" s="34">
        <f t="shared" si="3"/>
        <v>0</v>
      </c>
      <c r="I166" s="621"/>
    </row>
    <row r="167" spans="1:9" x14ac:dyDescent="0.25">
      <c r="A167" s="355"/>
      <c r="B167" s="193" t="s">
        <v>2206</v>
      </c>
      <c r="C167" s="324" t="s">
        <v>3675</v>
      </c>
      <c r="D167" s="190" t="s">
        <v>3163</v>
      </c>
      <c r="E167" s="343">
        <v>24871</v>
      </c>
      <c r="F167" s="381" t="s">
        <v>4080</v>
      </c>
      <c r="G167" s="219">
        <v>24871</v>
      </c>
      <c r="H167" s="34">
        <f t="shared" si="3"/>
        <v>0</v>
      </c>
      <c r="I167" s="621" t="s">
        <v>21</v>
      </c>
    </row>
    <row r="168" spans="1:9" x14ac:dyDescent="0.25">
      <c r="A168" s="355"/>
      <c r="B168" s="193" t="s">
        <v>2207</v>
      </c>
      <c r="C168" s="324" t="s">
        <v>3675</v>
      </c>
      <c r="D168" s="190" t="s">
        <v>260</v>
      </c>
      <c r="E168" s="343">
        <v>2480</v>
      </c>
      <c r="F168" s="368">
        <v>41823</v>
      </c>
      <c r="G168" s="42">
        <v>2480</v>
      </c>
      <c r="H168" s="34">
        <f t="shared" si="3"/>
        <v>0</v>
      </c>
      <c r="I168" s="621" t="s">
        <v>217</v>
      </c>
    </row>
    <row r="169" spans="1:9" x14ac:dyDescent="0.25">
      <c r="A169" s="355"/>
      <c r="B169" s="193" t="s">
        <v>2208</v>
      </c>
      <c r="C169" s="324" t="s">
        <v>3675</v>
      </c>
      <c r="D169" s="190" t="s">
        <v>237</v>
      </c>
      <c r="E169" s="343">
        <v>1568</v>
      </c>
      <c r="F169" s="368">
        <v>41824</v>
      </c>
      <c r="G169" s="42">
        <v>1568</v>
      </c>
      <c r="H169" s="34">
        <f t="shared" si="3"/>
        <v>0</v>
      </c>
      <c r="I169" s="621" t="s">
        <v>21</v>
      </c>
    </row>
    <row r="170" spans="1:9" x14ac:dyDescent="0.25">
      <c r="A170" s="355"/>
      <c r="B170" s="193" t="s">
        <v>2209</v>
      </c>
      <c r="C170" s="324" t="s">
        <v>3675</v>
      </c>
      <c r="D170" s="190" t="s">
        <v>3115</v>
      </c>
      <c r="E170" s="343">
        <v>10697.68</v>
      </c>
      <c r="F170" s="368">
        <v>41823</v>
      </c>
      <c r="G170" s="42">
        <v>10697.68</v>
      </c>
      <c r="H170" s="34">
        <f t="shared" si="3"/>
        <v>0</v>
      </c>
      <c r="I170" s="621" t="s">
        <v>65</v>
      </c>
    </row>
    <row r="171" spans="1:9" x14ac:dyDescent="0.25">
      <c r="A171" s="355"/>
      <c r="B171" s="193" t="s">
        <v>2210</v>
      </c>
      <c r="C171" s="324" t="s">
        <v>3675</v>
      </c>
      <c r="D171" s="190" t="s">
        <v>188</v>
      </c>
      <c r="E171" s="343">
        <v>1266.5</v>
      </c>
      <c r="F171" s="368">
        <v>41824</v>
      </c>
      <c r="G171" s="42">
        <v>1266.5</v>
      </c>
      <c r="H171" s="34">
        <f t="shared" si="3"/>
        <v>0</v>
      </c>
      <c r="I171" s="621" t="s">
        <v>21</v>
      </c>
    </row>
    <row r="172" spans="1:9" x14ac:dyDescent="0.25">
      <c r="A172" s="355"/>
      <c r="B172" s="193" t="s">
        <v>2211</v>
      </c>
      <c r="C172" s="324" t="s">
        <v>3675</v>
      </c>
      <c r="D172" s="190" t="s">
        <v>52</v>
      </c>
      <c r="E172" s="343">
        <v>3857</v>
      </c>
      <c r="F172" s="368">
        <v>41823</v>
      </c>
      <c r="G172" s="42">
        <v>3857</v>
      </c>
      <c r="H172" s="34">
        <f t="shared" si="3"/>
        <v>0</v>
      </c>
      <c r="I172" s="621" t="s">
        <v>217</v>
      </c>
    </row>
    <row r="173" spans="1:9" x14ac:dyDescent="0.25">
      <c r="A173" s="355"/>
      <c r="B173" s="193" t="s">
        <v>2212</v>
      </c>
      <c r="C173" s="324" t="s">
        <v>3675</v>
      </c>
      <c r="D173" s="190" t="s">
        <v>111</v>
      </c>
      <c r="E173" s="343">
        <v>3861</v>
      </c>
      <c r="F173" s="368">
        <v>41823</v>
      </c>
      <c r="G173" s="42">
        <v>3861</v>
      </c>
      <c r="H173" s="34">
        <f t="shared" si="3"/>
        <v>0</v>
      </c>
      <c r="I173" s="621" t="s">
        <v>217</v>
      </c>
    </row>
    <row r="174" spans="1:9" x14ac:dyDescent="0.25">
      <c r="A174" s="355"/>
      <c r="B174" s="193" t="s">
        <v>2213</v>
      </c>
      <c r="C174" s="324" t="s">
        <v>3675</v>
      </c>
      <c r="D174" s="190" t="s">
        <v>106</v>
      </c>
      <c r="E174" s="343">
        <v>42300</v>
      </c>
      <c r="F174" s="368">
        <v>41834</v>
      </c>
      <c r="G174" s="42">
        <v>42300</v>
      </c>
      <c r="H174" s="34">
        <f t="shared" si="3"/>
        <v>0</v>
      </c>
      <c r="I174" s="621" t="s">
        <v>3185</v>
      </c>
    </row>
    <row r="175" spans="1:9" x14ac:dyDescent="0.25">
      <c r="A175" s="355"/>
      <c r="B175" s="193" t="s">
        <v>2214</v>
      </c>
      <c r="C175" s="324" t="s">
        <v>3675</v>
      </c>
      <c r="D175" s="190" t="s">
        <v>189</v>
      </c>
      <c r="E175" s="343">
        <v>720</v>
      </c>
      <c r="F175" s="368">
        <v>41823</v>
      </c>
      <c r="G175" s="42">
        <v>720</v>
      </c>
      <c r="H175" s="34">
        <f t="shared" si="3"/>
        <v>0</v>
      </c>
      <c r="I175" s="621"/>
    </row>
    <row r="176" spans="1:9" x14ac:dyDescent="0.25">
      <c r="A176" s="355"/>
      <c r="B176" s="193" t="s">
        <v>2215</v>
      </c>
      <c r="C176" s="324" t="s">
        <v>3675</v>
      </c>
      <c r="D176" s="190" t="s">
        <v>1515</v>
      </c>
      <c r="E176" s="343">
        <v>20529.5</v>
      </c>
      <c r="F176" s="368">
        <v>41823</v>
      </c>
      <c r="G176" s="42">
        <v>20529.5</v>
      </c>
      <c r="H176" s="34">
        <f t="shared" si="3"/>
        <v>0</v>
      </c>
      <c r="I176" s="621" t="s">
        <v>65</v>
      </c>
    </row>
    <row r="177" spans="1:9" x14ac:dyDescent="0.25">
      <c r="A177" s="355"/>
      <c r="B177" s="193" t="s">
        <v>2216</v>
      </c>
      <c r="C177" s="324" t="s">
        <v>3675</v>
      </c>
      <c r="D177" s="190" t="s">
        <v>3405</v>
      </c>
      <c r="E177" s="343">
        <v>12222</v>
      </c>
      <c r="F177" s="369" t="s">
        <v>3814</v>
      </c>
      <c r="G177" s="42">
        <v>12222</v>
      </c>
      <c r="H177" s="34">
        <f t="shared" si="3"/>
        <v>0</v>
      </c>
      <c r="I177" s="621" t="s">
        <v>217</v>
      </c>
    </row>
    <row r="178" spans="1:9" x14ac:dyDescent="0.25">
      <c r="A178" s="355"/>
      <c r="B178" s="193" t="s">
        <v>2217</v>
      </c>
      <c r="C178" s="324" t="s">
        <v>3675</v>
      </c>
      <c r="D178" s="190" t="s">
        <v>32</v>
      </c>
      <c r="E178" s="343">
        <v>6152</v>
      </c>
      <c r="F178" s="368">
        <v>41823</v>
      </c>
      <c r="G178" s="42">
        <v>6152</v>
      </c>
      <c r="H178" s="34">
        <f t="shared" si="3"/>
        <v>0</v>
      </c>
      <c r="I178" s="621" t="s">
        <v>12</v>
      </c>
    </row>
    <row r="179" spans="1:9" x14ac:dyDescent="0.25">
      <c r="A179" s="355"/>
      <c r="B179" s="193" t="s">
        <v>2218</v>
      </c>
      <c r="C179" s="324" t="s">
        <v>3675</v>
      </c>
      <c r="D179" s="190" t="s">
        <v>287</v>
      </c>
      <c r="E179" s="343">
        <v>1944</v>
      </c>
      <c r="F179" s="370" t="s">
        <v>4365</v>
      </c>
      <c r="G179" s="42">
        <v>1944</v>
      </c>
      <c r="H179" s="34">
        <f t="shared" si="3"/>
        <v>0</v>
      </c>
      <c r="I179" s="621" t="s">
        <v>12</v>
      </c>
    </row>
    <row r="180" spans="1:9" x14ac:dyDescent="0.25">
      <c r="A180" s="355"/>
      <c r="B180" s="193" t="s">
        <v>2221</v>
      </c>
      <c r="C180" s="324" t="s">
        <v>3675</v>
      </c>
      <c r="D180" s="190" t="s">
        <v>55</v>
      </c>
      <c r="E180" s="343">
        <v>6330</v>
      </c>
      <c r="F180" s="368">
        <v>41823</v>
      </c>
      <c r="G180" s="42">
        <v>6330</v>
      </c>
      <c r="H180" s="34">
        <f t="shared" si="3"/>
        <v>0</v>
      </c>
      <c r="I180" s="621"/>
    </row>
    <row r="181" spans="1:9" x14ac:dyDescent="0.25">
      <c r="A181" s="355"/>
      <c r="B181" s="193" t="s">
        <v>2223</v>
      </c>
      <c r="C181" s="324" t="s">
        <v>3675</v>
      </c>
      <c r="D181" s="190" t="s">
        <v>62</v>
      </c>
      <c r="E181" s="343">
        <v>10617.6</v>
      </c>
      <c r="F181" s="371" t="s">
        <v>3815</v>
      </c>
      <c r="G181" s="42">
        <v>10617.6</v>
      </c>
      <c r="H181" s="34">
        <f t="shared" si="3"/>
        <v>0</v>
      </c>
      <c r="I181" s="621" t="s">
        <v>65</v>
      </c>
    </row>
    <row r="182" spans="1:9" x14ac:dyDescent="0.25">
      <c r="A182" s="355"/>
      <c r="B182" s="193" t="s">
        <v>2224</v>
      </c>
      <c r="C182" s="324" t="s">
        <v>3675</v>
      </c>
      <c r="D182" s="190" t="s">
        <v>130</v>
      </c>
      <c r="E182" s="343">
        <v>4791</v>
      </c>
      <c r="F182" s="368">
        <v>41829</v>
      </c>
      <c r="G182" s="42">
        <v>4791</v>
      </c>
      <c r="H182" s="34">
        <f t="shared" si="3"/>
        <v>0</v>
      </c>
      <c r="I182" s="621" t="s">
        <v>21</v>
      </c>
    </row>
    <row r="183" spans="1:9" x14ac:dyDescent="0.25">
      <c r="A183" s="355"/>
      <c r="B183" s="193" t="s">
        <v>2226</v>
      </c>
      <c r="C183" s="324" t="s">
        <v>3675</v>
      </c>
      <c r="D183" s="190" t="s">
        <v>58</v>
      </c>
      <c r="E183" s="343">
        <v>1928</v>
      </c>
      <c r="F183" s="368">
        <v>41823</v>
      </c>
      <c r="G183" s="42">
        <v>1928</v>
      </c>
      <c r="H183" s="34">
        <f t="shared" si="3"/>
        <v>0</v>
      </c>
      <c r="I183" s="621" t="s">
        <v>12</v>
      </c>
    </row>
    <row r="184" spans="1:9" x14ac:dyDescent="0.25">
      <c r="A184" s="355"/>
      <c r="B184" s="193" t="s">
        <v>2227</v>
      </c>
      <c r="C184" s="324" t="s">
        <v>3675</v>
      </c>
      <c r="D184" s="190" t="s">
        <v>373</v>
      </c>
      <c r="E184" s="343">
        <v>4962</v>
      </c>
      <c r="F184" s="368">
        <v>41823</v>
      </c>
      <c r="G184" s="42">
        <v>4962</v>
      </c>
      <c r="H184" s="34">
        <f t="shared" si="3"/>
        <v>0</v>
      </c>
      <c r="I184" s="621" t="s">
        <v>12</v>
      </c>
    </row>
    <row r="185" spans="1:9" x14ac:dyDescent="0.25">
      <c r="A185" s="355"/>
      <c r="B185" s="193" t="s">
        <v>2228</v>
      </c>
      <c r="C185" s="324" t="s">
        <v>3675</v>
      </c>
      <c r="D185" s="190" t="s">
        <v>34</v>
      </c>
      <c r="E185" s="343">
        <v>2136</v>
      </c>
      <c r="F185" s="381" t="s">
        <v>4360</v>
      </c>
      <c r="G185" s="42">
        <v>2136</v>
      </c>
      <c r="H185" s="34">
        <f t="shared" si="3"/>
        <v>0</v>
      </c>
      <c r="I185" s="621" t="s">
        <v>12</v>
      </c>
    </row>
    <row r="186" spans="1:9" x14ac:dyDescent="0.25">
      <c r="A186" s="355"/>
      <c r="B186" s="193" t="s">
        <v>2229</v>
      </c>
      <c r="C186" s="324" t="s">
        <v>3675</v>
      </c>
      <c r="D186" s="190" t="s">
        <v>29</v>
      </c>
      <c r="E186" s="343">
        <v>4320</v>
      </c>
      <c r="F186" s="368">
        <v>41823</v>
      </c>
      <c r="G186" s="42">
        <v>4320</v>
      </c>
      <c r="H186" s="34">
        <f t="shared" si="3"/>
        <v>0</v>
      </c>
      <c r="I186" s="621" t="s">
        <v>12</v>
      </c>
    </row>
    <row r="187" spans="1:9" x14ac:dyDescent="0.25">
      <c r="A187" s="355"/>
      <c r="B187" s="193" t="s">
        <v>2230</v>
      </c>
      <c r="C187" s="324" t="s">
        <v>3675</v>
      </c>
      <c r="D187" s="190" t="s">
        <v>1778</v>
      </c>
      <c r="E187" s="343">
        <v>1279</v>
      </c>
      <c r="F187" s="368">
        <v>41823</v>
      </c>
      <c r="G187" s="42">
        <v>1279</v>
      </c>
      <c r="H187" s="34">
        <f t="shared" si="3"/>
        <v>0</v>
      </c>
      <c r="I187" s="621" t="s">
        <v>12</v>
      </c>
    </row>
    <row r="188" spans="1:9" x14ac:dyDescent="0.25">
      <c r="A188" s="355"/>
      <c r="B188" s="193" t="s">
        <v>2231</v>
      </c>
      <c r="C188" s="324" t="s">
        <v>3675</v>
      </c>
      <c r="D188" s="190" t="s">
        <v>11</v>
      </c>
      <c r="E188" s="343">
        <v>84718</v>
      </c>
      <c r="F188" s="368">
        <v>41843</v>
      </c>
      <c r="G188" s="42">
        <v>84718</v>
      </c>
      <c r="H188" s="34">
        <f t="shared" si="3"/>
        <v>0</v>
      </c>
      <c r="I188" s="621" t="s">
        <v>65</v>
      </c>
    </row>
    <row r="189" spans="1:9" x14ac:dyDescent="0.25">
      <c r="A189" s="355"/>
      <c r="B189" s="193" t="s">
        <v>2232</v>
      </c>
      <c r="C189" s="324" t="s">
        <v>3675</v>
      </c>
      <c r="D189" s="190" t="s">
        <v>8</v>
      </c>
      <c r="E189" s="343">
        <v>681</v>
      </c>
      <c r="F189" s="368">
        <v>41823</v>
      </c>
      <c r="G189" s="42">
        <v>681</v>
      </c>
      <c r="H189" s="34">
        <f t="shared" si="3"/>
        <v>0</v>
      </c>
      <c r="I189" s="621"/>
    </row>
    <row r="190" spans="1:9" x14ac:dyDescent="0.25">
      <c r="A190" s="355"/>
      <c r="B190" s="193" t="s">
        <v>2233</v>
      </c>
      <c r="C190" s="324" t="s">
        <v>3675</v>
      </c>
      <c r="D190" s="190" t="s">
        <v>189</v>
      </c>
      <c r="E190" s="343">
        <v>21272</v>
      </c>
      <c r="F190" s="381" t="s">
        <v>4361</v>
      </c>
      <c r="G190" s="42">
        <v>21272</v>
      </c>
      <c r="H190" s="34">
        <f t="shared" si="3"/>
        <v>0</v>
      </c>
      <c r="I190" s="621" t="s">
        <v>21</v>
      </c>
    </row>
    <row r="191" spans="1:9" x14ac:dyDescent="0.25">
      <c r="A191" s="355"/>
      <c r="B191" s="193" t="s">
        <v>2234</v>
      </c>
      <c r="C191" s="324" t="s">
        <v>3675</v>
      </c>
      <c r="D191" s="190" t="s">
        <v>312</v>
      </c>
      <c r="E191" s="343">
        <v>5675</v>
      </c>
      <c r="F191" s="368">
        <v>41823</v>
      </c>
      <c r="G191" s="42">
        <v>5675</v>
      </c>
      <c r="H191" s="34">
        <f t="shared" si="3"/>
        <v>0</v>
      </c>
      <c r="I191" s="621" t="s">
        <v>217</v>
      </c>
    </row>
    <row r="192" spans="1:9" x14ac:dyDescent="0.25">
      <c r="A192" s="355"/>
      <c r="B192" s="193" t="s">
        <v>2235</v>
      </c>
      <c r="C192" s="324" t="s">
        <v>3675</v>
      </c>
      <c r="D192" s="190" t="s">
        <v>130</v>
      </c>
      <c r="E192" s="343">
        <v>3784</v>
      </c>
      <c r="F192" s="368">
        <v>41829</v>
      </c>
      <c r="G192" s="42">
        <v>3784</v>
      </c>
      <c r="H192" s="34">
        <f t="shared" si="3"/>
        <v>0</v>
      </c>
      <c r="I192" s="621" t="s">
        <v>21</v>
      </c>
    </row>
    <row r="193" spans="1:9" x14ac:dyDescent="0.25">
      <c r="A193" s="355"/>
      <c r="B193" s="193" t="s">
        <v>2236</v>
      </c>
      <c r="C193" s="324" t="s">
        <v>3675</v>
      </c>
      <c r="D193" s="190" t="s">
        <v>180</v>
      </c>
      <c r="E193" s="343">
        <v>16819</v>
      </c>
      <c r="F193" s="368">
        <v>41823</v>
      </c>
      <c r="G193" s="42">
        <v>16819</v>
      </c>
      <c r="H193" s="34">
        <f t="shared" si="3"/>
        <v>0</v>
      </c>
      <c r="I193" s="621" t="s">
        <v>65</v>
      </c>
    </row>
    <row r="194" spans="1:9" x14ac:dyDescent="0.25">
      <c r="A194" s="355"/>
      <c r="B194" s="193" t="s">
        <v>2238</v>
      </c>
      <c r="C194" s="324" t="s">
        <v>3675</v>
      </c>
      <c r="D194" s="190" t="s">
        <v>36</v>
      </c>
      <c r="E194" s="343">
        <v>4134</v>
      </c>
      <c r="F194" s="368">
        <v>41823</v>
      </c>
      <c r="G194" s="42">
        <v>4134</v>
      </c>
      <c r="H194" s="34">
        <f t="shared" si="3"/>
        <v>0</v>
      </c>
      <c r="I194" s="621" t="s">
        <v>217</v>
      </c>
    </row>
    <row r="195" spans="1:9" x14ac:dyDescent="0.25">
      <c r="A195" s="355"/>
      <c r="B195" s="193" t="s">
        <v>2239</v>
      </c>
      <c r="C195" s="324" t="s">
        <v>3675</v>
      </c>
      <c r="D195" s="190" t="s">
        <v>12</v>
      </c>
      <c r="E195" s="343">
        <v>673</v>
      </c>
      <c r="F195" s="368">
        <v>41823</v>
      </c>
      <c r="G195" s="42">
        <v>673</v>
      </c>
      <c r="H195" s="34">
        <f t="shared" si="3"/>
        <v>0</v>
      </c>
      <c r="I195" s="621"/>
    </row>
    <row r="196" spans="1:9" x14ac:dyDescent="0.25">
      <c r="A196" s="354"/>
      <c r="B196" s="193" t="s">
        <v>2240</v>
      </c>
      <c r="C196" s="324" t="s">
        <v>3675</v>
      </c>
      <c r="D196" s="190" t="s">
        <v>3816</v>
      </c>
      <c r="E196" s="343">
        <v>691</v>
      </c>
      <c r="F196" s="368">
        <v>41824</v>
      </c>
      <c r="G196" s="42">
        <v>691</v>
      </c>
      <c r="H196" s="34">
        <f t="shared" si="3"/>
        <v>0</v>
      </c>
      <c r="I196" s="621"/>
    </row>
    <row r="197" spans="1:9" x14ac:dyDescent="0.25">
      <c r="A197" s="354"/>
      <c r="B197" s="193" t="s">
        <v>2241</v>
      </c>
      <c r="C197" s="324" t="s">
        <v>3675</v>
      </c>
      <c r="D197" s="190" t="s">
        <v>3676</v>
      </c>
      <c r="E197" s="343">
        <v>8708</v>
      </c>
      <c r="F197" s="368">
        <v>41823</v>
      </c>
      <c r="G197" s="42">
        <v>8708</v>
      </c>
      <c r="H197" s="34">
        <f t="shared" si="3"/>
        <v>0</v>
      </c>
      <c r="I197" s="621"/>
    </row>
    <row r="198" spans="1:9" x14ac:dyDescent="0.25">
      <c r="A198" s="355"/>
      <c r="B198" s="193" t="s">
        <v>2242</v>
      </c>
      <c r="C198" s="324" t="s">
        <v>3675</v>
      </c>
      <c r="D198" s="190" t="s">
        <v>41</v>
      </c>
      <c r="E198" s="343">
        <v>25053.5</v>
      </c>
      <c r="F198" s="368">
        <v>41823</v>
      </c>
      <c r="G198" s="42">
        <v>25053.5</v>
      </c>
      <c r="H198" s="34">
        <f t="shared" si="3"/>
        <v>0</v>
      </c>
      <c r="I198" s="621"/>
    </row>
    <row r="199" spans="1:9" x14ac:dyDescent="0.25">
      <c r="A199" s="355"/>
      <c r="B199" s="193" t="s">
        <v>2243</v>
      </c>
      <c r="C199" s="324" t="s">
        <v>3675</v>
      </c>
      <c r="D199" s="190" t="s">
        <v>8</v>
      </c>
      <c r="E199" s="343">
        <v>466.4</v>
      </c>
      <c r="F199" s="368">
        <v>41823</v>
      </c>
      <c r="G199" s="42">
        <v>466.4</v>
      </c>
      <c r="H199" s="34">
        <f t="shared" ref="H199:H262" si="4">E199-G199</f>
        <v>0</v>
      </c>
      <c r="I199" s="621"/>
    </row>
    <row r="200" spans="1:9" x14ac:dyDescent="0.25">
      <c r="A200" s="355"/>
      <c r="B200" s="193" t="s">
        <v>2244</v>
      </c>
      <c r="C200" s="324" t="s">
        <v>3675</v>
      </c>
      <c r="D200" s="190" t="s">
        <v>374</v>
      </c>
      <c r="E200" s="343">
        <v>9980</v>
      </c>
      <c r="F200" s="368">
        <v>41823</v>
      </c>
      <c r="G200" s="42">
        <v>9980</v>
      </c>
      <c r="H200" s="34">
        <f t="shared" si="4"/>
        <v>0</v>
      </c>
      <c r="I200" s="621"/>
    </row>
    <row r="201" spans="1:9" x14ac:dyDescent="0.25">
      <c r="A201" s="355"/>
      <c r="B201" s="193" t="s">
        <v>2245</v>
      </c>
      <c r="C201" s="324" t="s">
        <v>3675</v>
      </c>
      <c r="D201" s="190" t="s">
        <v>51</v>
      </c>
      <c r="E201" s="343">
        <v>2257.5</v>
      </c>
      <c r="F201" s="381" t="s">
        <v>4425</v>
      </c>
      <c r="G201" s="42">
        <v>2257.5</v>
      </c>
      <c r="H201" s="34">
        <f t="shared" si="4"/>
        <v>0</v>
      </c>
      <c r="I201" s="621"/>
    </row>
    <row r="202" spans="1:9" x14ac:dyDescent="0.25">
      <c r="A202" s="355"/>
      <c r="B202" s="193" t="s">
        <v>2246</v>
      </c>
      <c r="C202" s="324" t="s">
        <v>3675</v>
      </c>
      <c r="D202" s="190" t="s">
        <v>1607</v>
      </c>
      <c r="E202" s="343">
        <v>6478</v>
      </c>
      <c r="F202" s="368">
        <v>41823</v>
      </c>
      <c r="G202" s="42">
        <v>6478</v>
      </c>
      <c r="H202" s="34">
        <f t="shared" si="4"/>
        <v>0</v>
      </c>
      <c r="I202" s="621"/>
    </row>
    <row r="203" spans="1:9" x14ac:dyDescent="0.25">
      <c r="A203" s="355"/>
      <c r="B203" s="193" t="s">
        <v>2247</v>
      </c>
      <c r="C203" s="324" t="s">
        <v>3675</v>
      </c>
      <c r="D203" s="196" t="s">
        <v>3108</v>
      </c>
      <c r="E203" s="344">
        <v>0</v>
      </c>
      <c r="F203" s="368"/>
      <c r="G203" s="42"/>
      <c r="H203" s="34">
        <f t="shared" si="4"/>
        <v>0</v>
      </c>
      <c r="I203" s="621" t="s">
        <v>3817</v>
      </c>
    </row>
    <row r="204" spans="1:9" x14ac:dyDescent="0.25">
      <c r="A204" s="355"/>
      <c r="B204" s="193" t="s">
        <v>2248</v>
      </c>
      <c r="C204" s="324" t="s">
        <v>3675</v>
      </c>
      <c r="D204" s="190" t="s">
        <v>3798</v>
      </c>
      <c r="E204" s="343">
        <v>6049.2</v>
      </c>
      <c r="F204" s="368">
        <v>41824</v>
      </c>
      <c r="G204" s="42">
        <v>6049.2</v>
      </c>
      <c r="H204" s="34">
        <f t="shared" si="4"/>
        <v>0</v>
      </c>
      <c r="I204" s="621"/>
    </row>
    <row r="205" spans="1:9" x14ac:dyDescent="0.25">
      <c r="A205" s="355"/>
      <c r="B205" s="193" t="s">
        <v>2249</v>
      </c>
      <c r="C205" s="324" t="s">
        <v>3675</v>
      </c>
      <c r="D205" s="190" t="s">
        <v>133</v>
      </c>
      <c r="E205" s="343">
        <v>38839</v>
      </c>
      <c r="F205" s="369" t="s">
        <v>3818</v>
      </c>
      <c r="G205" s="42">
        <v>38839</v>
      </c>
      <c r="H205" s="42">
        <f t="shared" si="4"/>
        <v>0</v>
      </c>
      <c r="I205" s="621"/>
    </row>
    <row r="206" spans="1:9" x14ac:dyDescent="0.25">
      <c r="A206" s="355"/>
      <c r="B206" s="193" t="s">
        <v>2250</v>
      </c>
      <c r="C206" s="324" t="s">
        <v>3675</v>
      </c>
      <c r="D206" s="190" t="s">
        <v>8</v>
      </c>
      <c r="E206" s="343">
        <v>433</v>
      </c>
      <c r="F206" s="368">
        <v>41823</v>
      </c>
      <c r="G206" s="42">
        <v>433</v>
      </c>
      <c r="H206" s="42">
        <f t="shared" si="4"/>
        <v>0</v>
      </c>
      <c r="I206" s="621"/>
    </row>
    <row r="207" spans="1:9" x14ac:dyDescent="0.25">
      <c r="A207" s="355"/>
      <c r="B207" s="193" t="s">
        <v>2251</v>
      </c>
      <c r="C207" s="324" t="s">
        <v>3675</v>
      </c>
      <c r="D207" s="190" t="s">
        <v>100</v>
      </c>
      <c r="E207" s="343">
        <v>17664.599999999999</v>
      </c>
      <c r="F207" s="368">
        <v>41824</v>
      </c>
      <c r="G207" s="42">
        <v>17664.599999999999</v>
      </c>
      <c r="H207" s="42">
        <f t="shared" si="4"/>
        <v>0</v>
      </c>
      <c r="I207" s="621" t="s">
        <v>27</v>
      </c>
    </row>
    <row r="208" spans="1:9" x14ac:dyDescent="0.25">
      <c r="A208" s="355"/>
      <c r="B208" s="193" t="s">
        <v>2253</v>
      </c>
      <c r="C208" s="324" t="s">
        <v>3675</v>
      </c>
      <c r="D208" s="190" t="s">
        <v>269</v>
      </c>
      <c r="E208" s="343">
        <v>11142.6</v>
      </c>
      <c r="F208" s="368">
        <v>41823</v>
      </c>
      <c r="G208" s="42">
        <v>11142.6</v>
      </c>
      <c r="H208" s="42">
        <f t="shared" si="4"/>
        <v>0</v>
      </c>
      <c r="I208" s="621"/>
    </row>
    <row r="209" spans="1:9" x14ac:dyDescent="0.25">
      <c r="A209" s="355"/>
      <c r="B209" s="193" t="s">
        <v>2254</v>
      </c>
      <c r="C209" s="324" t="s">
        <v>3675</v>
      </c>
      <c r="D209" s="190" t="s">
        <v>27</v>
      </c>
      <c r="E209" s="343">
        <v>6167.68</v>
      </c>
      <c r="F209" s="368">
        <v>41825</v>
      </c>
      <c r="G209" s="42">
        <v>6167.68</v>
      </c>
      <c r="H209" s="42">
        <f t="shared" si="4"/>
        <v>0</v>
      </c>
      <c r="I209" s="621" t="s">
        <v>27</v>
      </c>
    </row>
    <row r="210" spans="1:9" x14ac:dyDescent="0.25">
      <c r="A210" s="355"/>
      <c r="B210" s="193" t="s">
        <v>2255</v>
      </c>
      <c r="C210" s="324" t="s">
        <v>3675</v>
      </c>
      <c r="D210" s="190" t="s">
        <v>560</v>
      </c>
      <c r="E210" s="343">
        <v>4377</v>
      </c>
      <c r="F210" s="368">
        <v>41824</v>
      </c>
      <c r="G210" s="42">
        <v>4377</v>
      </c>
      <c r="H210" s="42">
        <f t="shared" si="4"/>
        <v>0</v>
      </c>
      <c r="I210" s="621" t="s">
        <v>217</v>
      </c>
    </row>
    <row r="211" spans="1:9" x14ac:dyDescent="0.25">
      <c r="A211" s="355"/>
      <c r="B211" s="193" t="s">
        <v>2257</v>
      </c>
      <c r="C211" s="324" t="s">
        <v>3675</v>
      </c>
      <c r="D211" s="190" t="s">
        <v>78</v>
      </c>
      <c r="E211" s="343">
        <v>2101</v>
      </c>
      <c r="F211" s="368">
        <v>41824</v>
      </c>
      <c r="G211" s="42">
        <v>2101</v>
      </c>
      <c r="H211" s="42">
        <f t="shared" si="4"/>
        <v>0</v>
      </c>
      <c r="I211" s="621" t="s">
        <v>217</v>
      </c>
    </row>
    <row r="212" spans="1:9" x14ac:dyDescent="0.25">
      <c r="A212" s="355"/>
      <c r="B212" s="193" t="s">
        <v>2258</v>
      </c>
      <c r="C212" s="324" t="s">
        <v>3675</v>
      </c>
      <c r="D212" s="190" t="s">
        <v>20</v>
      </c>
      <c r="E212" s="343">
        <v>7070.4</v>
      </c>
      <c r="F212" s="368">
        <v>41824</v>
      </c>
      <c r="G212" s="42">
        <v>7070.4</v>
      </c>
      <c r="H212" s="42">
        <f t="shared" si="4"/>
        <v>0</v>
      </c>
      <c r="I212" s="621" t="s">
        <v>217</v>
      </c>
    </row>
    <row r="213" spans="1:9" x14ac:dyDescent="0.25">
      <c r="A213" s="355"/>
      <c r="B213" s="193" t="s">
        <v>2259</v>
      </c>
      <c r="C213" s="324" t="s">
        <v>3675</v>
      </c>
      <c r="D213" s="196" t="s">
        <v>3108</v>
      </c>
      <c r="E213" s="344">
        <v>0</v>
      </c>
      <c r="F213" s="368"/>
      <c r="G213" s="42"/>
      <c r="H213" s="42">
        <f t="shared" si="4"/>
        <v>0</v>
      </c>
      <c r="I213" s="621" t="s">
        <v>3819</v>
      </c>
    </row>
    <row r="214" spans="1:9" x14ac:dyDescent="0.25">
      <c r="A214" s="355"/>
      <c r="B214" s="193" t="s">
        <v>2261</v>
      </c>
      <c r="C214" s="324" t="s">
        <v>3675</v>
      </c>
      <c r="D214" s="190" t="s">
        <v>193</v>
      </c>
      <c r="E214" s="343">
        <v>580</v>
      </c>
      <c r="F214" s="368">
        <v>41824</v>
      </c>
      <c r="G214" s="42">
        <v>580</v>
      </c>
      <c r="H214" s="42">
        <f t="shared" si="4"/>
        <v>0</v>
      </c>
      <c r="I214" s="621" t="s">
        <v>217</v>
      </c>
    </row>
    <row r="215" spans="1:9" x14ac:dyDescent="0.25">
      <c r="A215" s="355"/>
      <c r="B215" s="193" t="s">
        <v>2262</v>
      </c>
      <c r="C215" s="324" t="s">
        <v>3675</v>
      </c>
      <c r="D215" s="190" t="s">
        <v>1095</v>
      </c>
      <c r="E215" s="343">
        <v>5865</v>
      </c>
      <c r="F215" s="368">
        <v>41824</v>
      </c>
      <c r="G215" s="42">
        <v>5865</v>
      </c>
      <c r="H215" s="42">
        <f t="shared" si="4"/>
        <v>0</v>
      </c>
      <c r="I215" s="621" t="s">
        <v>217</v>
      </c>
    </row>
    <row r="216" spans="1:9" x14ac:dyDescent="0.25">
      <c r="A216" s="355"/>
      <c r="B216" s="193" t="s">
        <v>2263</v>
      </c>
      <c r="C216" s="324" t="s">
        <v>3675</v>
      </c>
      <c r="D216" s="190" t="s">
        <v>149</v>
      </c>
      <c r="E216" s="343">
        <v>11403.5</v>
      </c>
      <c r="F216" s="369" t="s">
        <v>3820</v>
      </c>
      <c r="G216" s="42">
        <v>11403.5</v>
      </c>
      <c r="H216" s="42">
        <f t="shared" si="4"/>
        <v>0</v>
      </c>
      <c r="I216" s="621" t="s">
        <v>27</v>
      </c>
    </row>
    <row r="217" spans="1:9" x14ac:dyDescent="0.25">
      <c r="A217" s="355"/>
      <c r="B217" s="193" t="s">
        <v>2264</v>
      </c>
      <c r="C217" s="324" t="s">
        <v>3675</v>
      </c>
      <c r="D217" s="190" t="s">
        <v>307</v>
      </c>
      <c r="E217" s="343">
        <v>9232.6</v>
      </c>
      <c r="F217" s="368" t="s">
        <v>3821</v>
      </c>
      <c r="G217" s="42">
        <v>9232.6</v>
      </c>
      <c r="H217" s="42">
        <f t="shared" si="4"/>
        <v>0</v>
      </c>
      <c r="I217" s="621" t="s">
        <v>217</v>
      </c>
    </row>
    <row r="218" spans="1:9" x14ac:dyDescent="0.25">
      <c r="A218" s="355"/>
      <c r="B218" s="193" t="s">
        <v>2265</v>
      </c>
      <c r="C218" s="324" t="s">
        <v>3675</v>
      </c>
      <c r="D218" s="190" t="s">
        <v>91</v>
      </c>
      <c r="E218" s="343">
        <v>2107</v>
      </c>
      <c r="F218" s="368">
        <v>41824</v>
      </c>
      <c r="G218" s="42">
        <v>2107</v>
      </c>
      <c r="H218" s="42">
        <f t="shared" si="4"/>
        <v>0</v>
      </c>
      <c r="I218" s="621" t="s">
        <v>27</v>
      </c>
    </row>
    <row r="219" spans="1:9" x14ac:dyDescent="0.25">
      <c r="A219" s="355"/>
      <c r="B219" s="193" t="s">
        <v>2266</v>
      </c>
      <c r="C219" s="324" t="s">
        <v>3675</v>
      </c>
      <c r="D219" s="190" t="s">
        <v>28</v>
      </c>
      <c r="E219" s="343">
        <v>11687.5</v>
      </c>
      <c r="F219" s="370" t="s">
        <v>4366</v>
      </c>
      <c r="G219" s="42">
        <v>11687.5</v>
      </c>
      <c r="H219" s="42">
        <f t="shared" si="4"/>
        <v>0</v>
      </c>
      <c r="I219" s="621"/>
    </row>
    <row r="220" spans="1:9" x14ac:dyDescent="0.25">
      <c r="A220" s="355"/>
      <c r="B220" s="193" t="s">
        <v>2267</v>
      </c>
      <c r="C220" s="324" t="s">
        <v>3675</v>
      </c>
      <c r="D220" s="190" t="s">
        <v>92</v>
      </c>
      <c r="E220" s="343">
        <v>4811.5</v>
      </c>
      <c r="F220" s="368">
        <v>41824</v>
      </c>
      <c r="G220" s="42">
        <v>4811.5</v>
      </c>
      <c r="H220" s="42">
        <f t="shared" si="4"/>
        <v>0</v>
      </c>
      <c r="I220" s="621" t="s">
        <v>27</v>
      </c>
    </row>
    <row r="221" spans="1:9" x14ac:dyDescent="0.25">
      <c r="A221" s="355"/>
      <c r="B221" s="193" t="s">
        <v>2268</v>
      </c>
      <c r="C221" s="324" t="s">
        <v>3675</v>
      </c>
      <c r="D221" s="190" t="s">
        <v>2701</v>
      </c>
      <c r="E221" s="343">
        <v>2703.5</v>
      </c>
      <c r="F221" s="368">
        <v>41824</v>
      </c>
      <c r="G221" s="42">
        <v>2703.5</v>
      </c>
      <c r="H221" s="42">
        <f t="shared" si="4"/>
        <v>0</v>
      </c>
      <c r="I221" s="621" t="s">
        <v>217</v>
      </c>
    </row>
    <row r="222" spans="1:9" x14ac:dyDescent="0.25">
      <c r="A222" s="355"/>
      <c r="B222" s="193" t="s">
        <v>2269</v>
      </c>
      <c r="C222" s="324" t="s">
        <v>3675</v>
      </c>
      <c r="D222" s="190" t="s">
        <v>88</v>
      </c>
      <c r="E222" s="343">
        <v>4167.6000000000004</v>
      </c>
      <c r="F222" s="368">
        <v>41824</v>
      </c>
      <c r="G222" s="42">
        <v>4167.6000000000004</v>
      </c>
      <c r="H222" s="42">
        <f t="shared" si="4"/>
        <v>0</v>
      </c>
      <c r="I222" s="621" t="s">
        <v>27</v>
      </c>
    </row>
    <row r="223" spans="1:9" x14ac:dyDescent="0.25">
      <c r="A223" s="355"/>
      <c r="B223" s="193" t="s">
        <v>2271</v>
      </c>
      <c r="C223" s="324" t="s">
        <v>3675</v>
      </c>
      <c r="D223" s="190" t="s">
        <v>763</v>
      </c>
      <c r="E223" s="343">
        <v>929.5</v>
      </c>
      <c r="F223" s="368">
        <v>41825</v>
      </c>
      <c r="G223" s="42">
        <v>929.5</v>
      </c>
      <c r="H223" s="42">
        <f t="shared" si="4"/>
        <v>0</v>
      </c>
      <c r="I223" s="621" t="s">
        <v>27</v>
      </c>
    </row>
    <row r="224" spans="1:9" x14ac:dyDescent="0.25">
      <c r="A224" s="355"/>
      <c r="B224" s="193" t="s">
        <v>2272</v>
      </c>
      <c r="C224" s="324" t="s">
        <v>3675</v>
      </c>
      <c r="D224" s="190" t="s">
        <v>233</v>
      </c>
      <c r="E224" s="343">
        <v>768</v>
      </c>
      <c r="F224" s="368">
        <v>41824</v>
      </c>
      <c r="G224" s="42">
        <v>768</v>
      </c>
      <c r="H224" s="42">
        <f t="shared" si="4"/>
        <v>0</v>
      </c>
      <c r="I224" s="621" t="s">
        <v>217</v>
      </c>
    </row>
    <row r="225" spans="1:9" x14ac:dyDescent="0.25">
      <c r="A225" s="355"/>
      <c r="B225" s="193" t="s">
        <v>2274</v>
      </c>
      <c r="C225" s="324" t="s">
        <v>3675</v>
      </c>
      <c r="D225" s="190" t="s">
        <v>2519</v>
      </c>
      <c r="E225" s="343">
        <v>3147.56</v>
      </c>
      <c r="F225" s="368">
        <v>41823</v>
      </c>
      <c r="G225" s="42">
        <v>3147.56</v>
      </c>
      <c r="H225" s="42">
        <f t="shared" si="4"/>
        <v>0</v>
      </c>
      <c r="I225" s="621"/>
    </row>
    <row r="226" spans="1:9" x14ac:dyDescent="0.25">
      <c r="A226" s="355"/>
      <c r="B226" s="193" t="s">
        <v>2275</v>
      </c>
      <c r="C226" s="324" t="s">
        <v>3675</v>
      </c>
      <c r="D226" s="190" t="s">
        <v>435</v>
      </c>
      <c r="E226" s="343">
        <v>6870</v>
      </c>
      <c r="F226" s="381" t="s">
        <v>4362</v>
      </c>
      <c r="G226" s="42">
        <v>6870</v>
      </c>
      <c r="H226" s="42">
        <f t="shared" si="4"/>
        <v>0</v>
      </c>
      <c r="I226" s="621"/>
    </row>
    <row r="227" spans="1:9" x14ac:dyDescent="0.25">
      <c r="A227" s="355"/>
      <c r="B227" s="193" t="s">
        <v>2276</v>
      </c>
      <c r="C227" s="324" t="s">
        <v>3675</v>
      </c>
      <c r="D227" s="190" t="s">
        <v>349</v>
      </c>
      <c r="E227" s="343">
        <v>762</v>
      </c>
      <c r="F227" s="368">
        <v>41824</v>
      </c>
      <c r="G227" s="42">
        <v>762</v>
      </c>
      <c r="H227" s="42">
        <f t="shared" si="4"/>
        <v>0</v>
      </c>
      <c r="I227" s="621" t="s">
        <v>217</v>
      </c>
    </row>
    <row r="228" spans="1:9" x14ac:dyDescent="0.25">
      <c r="A228" s="355"/>
      <c r="B228" s="193" t="s">
        <v>2277</v>
      </c>
      <c r="C228" s="324" t="s">
        <v>3675</v>
      </c>
      <c r="D228" s="190" t="s">
        <v>882</v>
      </c>
      <c r="E228" s="343">
        <v>5811.6</v>
      </c>
      <c r="F228" s="368">
        <v>41824</v>
      </c>
      <c r="G228" s="42">
        <v>5811.6</v>
      </c>
      <c r="H228" s="42">
        <f t="shared" si="4"/>
        <v>0</v>
      </c>
      <c r="I228" s="621" t="s">
        <v>21</v>
      </c>
    </row>
    <row r="229" spans="1:9" x14ac:dyDescent="0.25">
      <c r="A229" s="355"/>
      <c r="B229" s="193" t="s">
        <v>2278</v>
      </c>
      <c r="C229" s="324" t="s">
        <v>3675</v>
      </c>
      <c r="D229" s="190" t="s">
        <v>49</v>
      </c>
      <c r="E229" s="343">
        <v>309</v>
      </c>
      <c r="F229" s="368">
        <v>41823</v>
      </c>
      <c r="G229" s="42">
        <v>309</v>
      </c>
      <c r="H229" s="42">
        <f t="shared" si="4"/>
        <v>0</v>
      </c>
      <c r="I229" s="621"/>
    </row>
    <row r="230" spans="1:9" x14ac:dyDescent="0.25">
      <c r="A230" s="355">
        <v>41824</v>
      </c>
      <c r="B230" s="193" t="s">
        <v>2279</v>
      </c>
      <c r="C230" s="324" t="s">
        <v>3675</v>
      </c>
      <c r="D230" s="190" t="s">
        <v>14</v>
      </c>
      <c r="E230" s="343">
        <v>10620</v>
      </c>
      <c r="F230" s="368">
        <v>41824</v>
      </c>
      <c r="G230" s="42">
        <v>10620</v>
      </c>
      <c r="H230" s="42">
        <f t="shared" si="4"/>
        <v>0</v>
      </c>
      <c r="I230" s="621" t="s">
        <v>12</v>
      </c>
    </row>
    <row r="231" spans="1:9" x14ac:dyDescent="0.25">
      <c r="A231" s="355"/>
      <c r="B231" s="193" t="s">
        <v>2280</v>
      </c>
      <c r="C231" s="324" t="s">
        <v>3675</v>
      </c>
      <c r="D231" s="190" t="s">
        <v>3312</v>
      </c>
      <c r="E231" s="343">
        <v>10079.700000000001</v>
      </c>
      <c r="F231" s="368">
        <v>41824</v>
      </c>
      <c r="G231" s="42">
        <v>10079.700000000001</v>
      </c>
      <c r="H231" s="42">
        <f t="shared" si="4"/>
        <v>0</v>
      </c>
      <c r="I231" s="623" t="s">
        <v>12</v>
      </c>
    </row>
    <row r="232" spans="1:9" x14ac:dyDescent="0.25">
      <c r="A232" s="355"/>
      <c r="B232" s="193" t="s">
        <v>2282</v>
      </c>
      <c r="C232" s="324" t="s">
        <v>3675</v>
      </c>
      <c r="D232" s="190" t="s">
        <v>152</v>
      </c>
      <c r="E232" s="343">
        <v>6080</v>
      </c>
      <c r="F232" s="368">
        <v>41824</v>
      </c>
      <c r="G232" s="42">
        <v>6080</v>
      </c>
      <c r="H232" s="42">
        <f t="shared" si="4"/>
        <v>0</v>
      </c>
      <c r="I232" s="621"/>
    </row>
    <row r="233" spans="1:9" x14ac:dyDescent="0.25">
      <c r="A233" s="355"/>
      <c r="B233" s="193" t="s">
        <v>2283</v>
      </c>
      <c r="C233" s="324" t="s">
        <v>3675</v>
      </c>
      <c r="D233" s="190" t="s">
        <v>64</v>
      </c>
      <c r="E233" s="343">
        <v>27368</v>
      </c>
      <c r="F233" s="368">
        <v>41824</v>
      </c>
      <c r="G233" s="42">
        <v>27368</v>
      </c>
      <c r="H233" s="42">
        <f t="shared" si="4"/>
        <v>0</v>
      </c>
      <c r="I233" s="621" t="s">
        <v>3421</v>
      </c>
    </row>
    <row r="234" spans="1:9" x14ac:dyDescent="0.25">
      <c r="A234" s="355"/>
      <c r="B234" s="193" t="s">
        <v>2285</v>
      </c>
      <c r="C234" s="324" t="s">
        <v>3675</v>
      </c>
      <c r="D234" s="190" t="s">
        <v>3115</v>
      </c>
      <c r="E234" s="343">
        <v>8796</v>
      </c>
      <c r="F234" s="368">
        <v>41824</v>
      </c>
      <c r="G234" s="42">
        <v>8796</v>
      </c>
      <c r="H234" s="42">
        <f t="shared" si="4"/>
        <v>0</v>
      </c>
      <c r="I234" s="621" t="s">
        <v>3421</v>
      </c>
    </row>
    <row r="235" spans="1:9" x14ac:dyDescent="0.25">
      <c r="A235" s="355"/>
      <c r="B235" s="193" t="s">
        <v>2286</v>
      </c>
      <c r="C235" s="324" t="s">
        <v>3675</v>
      </c>
      <c r="D235" s="190" t="s">
        <v>8</v>
      </c>
      <c r="E235" s="343">
        <v>576</v>
      </c>
      <c r="F235" s="368">
        <v>41824</v>
      </c>
      <c r="G235" s="42">
        <v>576</v>
      </c>
      <c r="H235" s="42">
        <f t="shared" si="4"/>
        <v>0</v>
      </c>
      <c r="I235" s="621"/>
    </row>
    <row r="236" spans="1:9" x14ac:dyDescent="0.25">
      <c r="A236" s="355"/>
      <c r="B236" s="193" t="s">
        <v>2287</v>
      </c>
      <c r="C236" s="324" t="s">
        <v>3675</v>
      </c>
      <c r="D236" s="190" t="s">
        <v>39</v>
      </c>
      <c r="E236" s="343">
        <v>26191</v>
      </c>
      <c r="F236" s="370" t="s">
        <v>3822</v>
      </c>
      <c r="G236" s="42">
        <v>26191</v>
      </c>
      <c r="H236" s="42">
        <f t="shared" si="4"/>
        <v>0</v>
      </c>
      <c r="I236" s="621"/>
    </row>
    <row r="237" spans="1:9" x14ac:dyDescent="0.25">
      <c r="A237" s="355"/>
      <c r="B237" s="193" t="s">
        <v>2289</v>
      </c>
      <c r="C237" s="324" t="s">
        <v>3675</v>
      </c>
      <c r="D237" s="190" t="s">
        <v>508</v>
      </c>
      <c r="E237" s="343">
        <v>2033</v>
      </c>
      <c r="F237" s="368">
        <v>41824</v>
      </c>
      <c r="G237" s="42">
        <v>2033</v>
      </c>
      <c r="H237" s="42">
        <f t="shared" si="4"/>
        <v>0</v>
      </c>
      <c r="I237" s="621"/>
    </row>
    <row r="238" spans="1:9" x14ac:dyDescent="0.25">
      <c r="A238" s="355"/>
      <c r="B238" s="193" t="s">
        <v>2291</v>
      </c>
      <c r="C238" s="324" t="s">
        <v>3675</v>
      </c>
      <c r="D238" s="190" t="s">
        <v>57</v>
      </c>
      <c r="E238" s="343">
        <v>1740</v>
      </c>
      <c r="F238" s="368">
        <v>41824</v>
      </c>
      <c r="G238" s="42">
        <v>1740</v>
      </c>
      <c r="H238" s="42">
        <f t="shared" si="4"/>
        <v>0</v>
      </c>
      <c r="I238" s="621" t="s">
        <v>12</v>
      </c>
    </row>
    <row r="239" spans="1:9" x14ac:dyDescent="0.25">
      <c r="A239" s="355"/>
      <c r="B239" s="193" t="s">
        <v>2292</v>
      </c>
      <c r="C239" s="324" t="s">
        <v>3675</v>
      </c>
      <c r="D239" s="190" t="s">
        <v>124</v>
      </c>
      <c r="E239" s="343">
        <v>8652</v>
      </c>
      <c r="F239" s="368">
        <v>41824</v>
      </c>
      <c r="G239" s="42">
        <v>8652</v>
      </c>
      <c r="H239" s="42">
        <f t="shared" si="4"/>
        <v>0</v>
      </c>
      <c r="I239" s="621" t="s">
        <v>12</v>
      </c>
    </row>
    <row r="240" spans="1:9" x14ac:dyDescent="0.25">
      <c r="A240" s="355"/>
      <c r="B240" s="193" t="s">
        <v>2294</v>
      </c>
      <c r="C240" s="324" t="s">
        <v>3675</v>
      </c>
      <c r="D240" s="190" t="s">
        <v>19</v>
      </c>
      <c r="E240" s="343">
        <v>10483</v>
      </c>
      <c r="F240" s="371" t="s">
        <v>3823</v>
      </c>
      <c r="G240" s="42">
        <v>10483</v>
      </c>
      <c r="H240" s="42">
        <f t="shared" si="4"/>
        <v>0</v>
      </c>
      <c r="I240" s="621" t="s">
        <v>21</v>
      </c>
    </row>
    <row r="241" spans="1:9" x14ac:dyDescent="0.25">
      <c r="A241" s="355"/>
      <c r="B241" s="193" t="s">
        <v>2296</v>
      </c>
      <c r="C241" s="324" t="s">
        <v>3675</v>
      </c>
      <c r="D241" s="190" t="s">
        <v>1778</v>
      </c>
      <c r="E241" s="343">
        <v>1792</v>
      </c>
      <c r="F241" s="381" t="s">
        <v>4363</v>
      </c>
      <c r="G241" s="42">
        <v>1792</v>
      </c>
      <c r="H241" s="42">
        <f t="shared" si="4"/>
        <v>0</v>
      </c>
      <c r="I241" s="621" t="s">
        <v>12</v>
      </c>
    </row>
    <row r="242" spans="1:9" x14ac:dyDescent="0.25">
      <c r="A242" s="355"/>
      <c r="B242" s="193" t="s">
        <v>2297</v>
      </c>
      <c r="C242" s="324" t="s">
        <v>3675</v>
      </c>
      <c r="D242" s="190" t="s">
        <v>74</v>
      </c>
      <c r="E242" s="343">
        <v>15048.5</v>
      </c>
      <c r="F242" s="368">
        <v>41824</v>
      </c>
      <c r="G242" s="42">
        <v>15048.5</v>
      </c>
      <c r="H242" s="42">
        <f t="shared" si="4"/>
        <v>0</v>
      </c>
      <c r="I242" s="621"/>
    </row>
    <row r="243" spans="1:9" x14ac:dyDescent="0.25">
      <c r="A243" s="355"/>
      <c r="B243" s="193" t="s">
        <v>2298</v>
      </c>
      <c r="C243" s="324" t="s">
        <v>3675</v>
      </c>
      <c r="D243" s="190" t="s">
        <v>3824</v>
      </c>
      <c r="E243" s="343">
        <v>1245</v>
      </c>
      <c r="F243" s="368">
        <v>41824</v>
      </c>
      <c r="G243" s="42">
        <v>1245</v>
      </c>
      <c r="H243" s="42">
        <f t="shared" si="4"/>
        <v>0</v>
      </c>
      <c r="I243" s="621"/>
    </row>
    <row r="244" spans="1:9" x14ac:dyDescent="0.25">
      <c r="A244" s="355"/>
      <c r="B244" s="193" t="s">
        <v>2299</v>
      </c>
      <c r="C244" s="324" t="s">
        <v>3675</v>
      </c>
      <c r="D244" s="190" t="s">
        <v>287</v>
      </c>
      <c r="E244" s="343">
        <v>3475</v>
      </c>
      <c r="F244" s="368">
        <v>41824</v>
      </c>
      <c r="G244" s="42">
        <v>3475</v>
      </c>
      <c r="H244" s="42">
        <f t="shared" si="4"/>
        <v>0</v>
      </c>
      <c r="I244" s="621" t="s">
        <v>12</v>
      </c>
    </row>
    <row r="245" spans="1:9" x14ac:dyDescent="0.25">
      <c r="A245" s="355"/>
      <c r="B245" s="193" t="s">
        <v>2301</v>
      </c>
      <c r="C245" s="324" t="s">
        <v>3675</v>
      </c>
      <c r="D245" s="190" t="s">
        <v>8</v>
      </c>
      <c r="E245" s="343">
        <v>1093</v>
      </c>
      <c r="F245" s="368">
        <v>41824</v>
      </c>
      <c r="G245" s="42">
        <v>1093</v>
      </c>
      <c r="H245" s="42">
        <f t="shared" si="4"/>
        <v>0</v>
      </c>
      <c r="I245" s="621"/>
    </row>
    <row r="246" spans="1:9" x14ac:dyDescent="0.25">
      <c r="A246" s="355"/>
      <c r="B246" s="193" t="s">
        <v>2302</v>
      </c>
      <c r="C246" s="324" t="s">
        <v>3675</v>
      </c>
      <c r="D246" s="190" t="s">
        <v>34</v>
      </c>
      <c r="E246" s="343">
        <v>2001</v>
      </c>
      <c r="F246" s="381" t="s">
        <v>4364</v>
      </c>
      <c r="G246" s="42">
        <v>2001</v>
      </c>
      <c r="H246" s="42">
        <f t="shared" si="4"/>
        <v>0</v>
      </c>
      <c r="I246" s="621" t="s">
        <v>12</v>
      </c>
    </row>
    <row r="247" spans="1:9" x14ac:dyDescent="0.25">
      <c r="A247" s="355"/>
      <c r="B247" s="193" t="s">
        <v>2303</v>
      </c>
      <c r="C247" s="324" t="s">
        <v>3675</v>
      </c>
      <c r="D247" s="190" t="s">
        <v>29</v>
      </c>
      <c r="E247" s="343">
        <v>5388</v>
      </c>
      <c r="F247" s="368">
        <v>41824</v>
      </c>
      <c r="G247" s="42">
        <v>5388</v>
      </c>
      <c r="H247" s="42">
        <f t="shared" si="4"/>
        <v>0</v>
      </c>
      <c r="I247" s="621" t="s">
        <v>12</v>
      </c>
    </row>
    <row r="248" spans="1:9" x14ac:dyDescent="0.25">
      <c r="A248" s="355"/>
      <c r="B248" s="193" t="s">
        <v>2305</v>
      </c>
      <c r="C248" s="324" t="s">
        <v>3675</v>
      </c>
      <c r="D248" s="190" t="s">
        <v>106</v>
      </c>
      <c r="E248" s="343">
        <v>4882</v>
      </c>
      <c r="F248" s="368">
        <v>41830</v>
      </c>
      <c r="G248" s="42">
        <v>4882</v>
      </c>
      <c r="H248" s="42">
        <f t="shared" si="4"/>
        <v>0</v>
      </c>
      <c r="I248" s="621" t="s">
        <v>21</v>
      </c>
    </row>
    <row r="249" spans="1:9" x14ac:dyDescent="0.25">
      <c r="A249" s="355"/>
      <c r="B249" s="193" t="s">
        <v>2306</v>
      </c>
      <c r="C249" s="324" t="s">
        <v>3675</v>
      </c>
      <c r="D249" s="190" t="s">
        <v>180</v>
      </c>
      <c r="E249" s="343">
        <v>27566</v>
      </c>
      <c r="F249" s="368">
        <v>41835</v>
      </c>
      <c r="G249" s="42">
        <v>27566</v>
      </c>
      <c r="H249" s="42">
        <f t="shared" si="4"/>
        <v>0</v>
      </c>
      <c r="I249" s="621" t="s">
        <v>65</v>
      </c>
    </row>
    <row r="250" spans="1:9" x14ac:dyDescent="0.25">
      <c r="A250" s="355"/>
      <c r="B250" s="193" t="s">
        <v>2307</v>
      </c>
      <c r="C250" s="324" t="s">
        <v>3675</v>
      </c>
      <c r="D250" s="190" t="s">
        <v>47</v>
      </c>
      <c r="E250" s="343">
        <v>2624</v>
      </c>
      <c r="F250" s="368">
        <v>41824</v>
      </c>
      <c r="G250" s="42">
        <v>2624</v>
      </c>
      <c r="H250" s="42">
        <f t="shared" si="4"/>
        <v>0</v>
      </c>
      <c r="I250" s="621" t="s">
        <v>12</v>
      </c>
    </row>
    <row r="251" spans="1:9" x14ac:dyDescent="0.25">
      <c r="A251" s="355"/>
      <c r="B251" s="193" t="s">
        <v>2308</v>
      </c>
      <c r="C251" s="324" t="s">
        <v>3675</v>
      </c>
      <c r="D251" s="190" t="s">
        <v>43</v>
      </c>
      <c r="E251" s="343">
        <v>3780</v>
      </c>
      <c r="F251" s="368">
        <v>41836</v>
      </c>
      <c r="G251" s="42">
        <v>3780</v>
      </c>
      <c r="H251" s="42">
        <f t="shared" si="4"/>
        <v>0</v>
      </c>
      <c r="I251" s="621" t="s">
        <v>12</v>
      </c>
    </row>
    <row r="252" spans="1:9" x14ac:dyDescent="0.25">
      <c r="A252" s="355"/>
      <c r="B252" s="193" t="s">
        <v>2309</v>
      </c>
      <c r="C252" s="324" t="s">
        <v>3675</v>
      </c>
      <c r="D252" s="190" t="s">
        <v>42</v>
      </c>
      <c r="E252" s="343">
        <v>4320</v>
      </c>
      <c r="F252" s="368">
        <v>41836</v>
      </c>
      <c r="G252" s="42">
        <v>4320</v>
      </c>
      <c r="H252" s="42">
        <f t="shared" si="4"/>
        <v>0</v>
      </c>
      <c r="I252" s="621" t="s">
        <v>12</v>
      </c>
    </row>
    <row r="253" spans="1:9" x14ac:dyDescent="0.25">
      <c r="A253" s="355"/>
      <c r="B253" s="193" t="s">
        <v>2310</v>
      </c>
      <c r="C253" s="324" t="s">
        <v>3675</v>
      </c>
      <c r="D253" s="190" t="s">
        <v>44</v>
      </c>
      <c r="E253" s="343">
        <v>5940</v>
      </c>
      <c r="F253" s="368">
        <v>41836</v>
      </c>
      <c r="G253" s="42">
        <v>5940</v>
      </c>
      <c r="H253" s="42">
        <f t="shared" si="4"/>
        <v>0</v>
      </c>
      <c r="I253" s="621" t="s">
        <v>217</v>
      </c>
    </row>
    <row r="254" spans="1:9" x14ac:dyDescent="0.25">
      <c r="A254" s="355"/>
      <c r="B254" s="193" t="s">
        <v>2312</v>
      </c>
      <c r="C254" s="324" t="s">
        <v>3675</v>
      </c>
      <c r="D254" s="190" t="s">
        <v>310</v>
      </c>
      <c r="E254" s="343">
        <v>65140.75</v>
      </c>
      <c r="F254" s="370" t="s">
        <v>3825</v>
      </c>
      <c r="G254" s="42">
        <v>65140.75</v>
      </c>
      <c r="H254" s="42">
        <f t="shared" si="4"/>
        <v>0</v>
      </c>
      <c r="I254" s="621" t="s">
        <v>27</v>
      </c>
    </row>
    <row r="255" spans="1:9" x14ac:dyDescent="0.25">
      <c r="A255" s="355"/>
      <c r="B255" s="193" t="s">
        <v>2313</v>
      </c>
      <c r="C255" s="324" t="s">
        <v>3675</v>
      </c>
      <c r="D255" s="190" t="s">
        <v>244</v>
      </c>
      <c r="E255" s="343">
        <v>26033.25</v>
      </c>
      <c r="F255" s="368">
        <v>41839</v>
      </c>
      <c r="G255" s="42">
        <v>26033.25</v>
      </c>
      <c r="H255" s="42">
        <f t="shared" si="4"/>
        <v>0</v>
      </c>
      <c r="I255" s="621" t="s">
        <v>27</v>
      </c>
    </row>
    <row r="256" spans="1:9" x14ac:dyDescent="0.25">
      <c r="A256" s="355"/>
      <c r="B256" s="193" t="s">
        <v>2314</v>
      </c>
      <c r="C256" s="324" t="s">
        <v>3675</v>
      </c>
      <c r="D256" s="190" t="s">
        <v>51</v>
      </c>
      <c r="E256" s="343">
        <v>2631.8</v>
      </c>
      <c r="F256" s="368">
        <v>41824</v>
      </c>
      <c r="G256" s="42">
        <v>2631.8</v>
      </c>
      <c r="H256" s="42">
        <f t="shared" si="4"/>
        <v>0</v>
      </c>
      <c r="I256" s="621" t="s">
        <v>217</v>
      </c>
    </row>
    <row r="257" spans="1:9" x14ac:dyDescent="0.25">
      <c r="A257" s="355"/>
      <c r="B257" s="193" t="s">
        <v>2316</v>
      </c>
      <c r="C257" s="324" t="s">
        <v>3675</v>
      </c>
      <c r="D257" s="190" t="s">
        <v>32</v>
      </c>
      <c r="E257" s="343">
        <v>6206</v>
      </c>
      <c r="F257" s="368">
        <v>41827</v>
      </c>
      <c r="G257" s="42">
        <v>6206</v>
      </c>
      <c r="H257" s="42">
        <f t="shared" si="4"/>
        <v>0</v>
      </c>
      <c r="I257" s="621" t="s">
        <v>12</v>
      </c>
    </row>
    <row r="258" spans="1:9" x14ac:dyDescent="0.25">
      <c r="A258" s="355"/>
      <c r="B258" s="193" t="s">
        <v>2317</v>
      </c>
      <c r="C258" s="324" t="s">
        <v>3675</v>
      </c>
      <c r="D258" s="190" t="s">
        <v>123</v>
      </c>
      <c r="E258" s="343">
        <v>2754</v>
      </c>
      <c r="F258" s="381" t="s">
        <v>4371</v>
      </c>
      <c r="G258" s="42">
        <v>2754</v>
      </c>
      <c r="H258" s="42">
        <f t="shared" si="4"/>
        <v>0</v>
      </c>
      <c r="I258" s="621"/>
    </row>
    <row r="259" spans="1:9" x14ac:dyDescent="0.25">
      <c r="A259" s="355"/>
      <c r="B259" s="193" t="s">
        <v>2318</v>
      </c>
      <c r="C259" s="324" t="s">
        <v>3675</v>
      </c>
      <c r="D259" s="190" t="s">
        <v>52</v>
      </c>
      <c r="E259" s="343">
        <v>4326</v>
      </c>
      <c r="F259" s="368">
        <v>41824</v>
      </c>
      <c r="G259" s="42">
        <v>4326</v>
      </c>
      <c r="H259" s="42">
        <f t="shared" si="4"/>
        <v>0</v>
      </c>
      <c r="I259" s="621" t="s">
        <v>217</v>
      </c>
    </row>
    <row r="260" spans="1:9" x14ac:dyDescent="0.25">
      <c r="A260" s="355"/>
      <c r="B260" s="193" t="s">
        <v>2319</v>
      </c>
      <c r="C260" s="324" t="s">
        <v>3675</v>
      </c>
      <c r="D260" s="190" t="s">
        <v>22</v>
      </c>
      <c r="E260" s="343">
        <v>2133.5</v>
      </c>
      <c r="F260" s="381" t="s">
        <v>4367</v>
      </c>
      <c r="G260" s="42">
        <v>2133.5</v>
      </c>
      <c r="H260" s="42">
        <f t="shared" si="4"/>
        <v>0</v>
      </c>
      <c r="I260" s="621"/>
    </row>
    <row r="261" spans="1:9" x14ac:dyDescent="0.25">
      <c r="A261" s="354"/>
      <c r="B261" s="193" t="s">
        <v>2320</v>
      </c>
      <c r="C261" s="324" t="s">
        <v>3675</v>
      </c>
      <c r="D261" s="190" t="s">
        <v>260</v>
      </c>
      <c r="E261" s="343">
        <v>5579</v>
      </c>
      <c r="F261" s="368">
        <v>41824</v>
      </c>
      <c r="G261" s="42">
        <v>5579</v>
      </c>
      <c r="H261" s="42">
        <f t="shared" si="4"/>
        <v>0</v>
      </c>
      <c r="I261" s="621" t="s">
        <v>217</v>
      </c>
    </row>
    <row r="262" spans="1:9" x14ac:dyDescent="0.25">
      <c r="A262" s="354"/>
      <c r="B262" s="193" t="s">
        <v>2321</v>
      </c>
      <c r="C262" s="324" t="s">
        <v>3675</v>
      </c>
      <c r="D262" s="190" t="s">
        <v>12</v>
      </c>
      <c r="E262" s="343">
        <v>44785</v>
      </c>
      <c r="F262" s="368">
        <v>41824</v>
      </c>
      <c r="G262" s="42">
        <v>44785</v>
      </c>
      <c r="H262" s="42">
        <f t="shared" si="4"/>
        <v>0</v>
      </c>
      <c r="I262" s="621"/>
    </row>
    <row r="263" spans="1:9" x14ac:dyDescent="0.25">
      <c r="A263" s="354"/>
      <c r="B263" s="193" t="s">
        <v>2322</v>
      </c>
      <c r="C263" s="324" t="s">
        <v>3675</v>
      </c>
      <c r="D263" s="190" t="s">
        <v>338</v>
      </c>
      <c r="E263" s="343">
        <v>456</v>
      </c>
      <c r="F263" s="368">
        <v>41824</v>
      </c>
      <c r="G263" s="42">
        <v>456</v>
      </c>
      <c r="H263" s="42">
        <f t="shared" ref="H263:H326" si="5">E263-G263</f>
        <v>0</v>
      </c>
      <c r="I263" s="621" t="s">
        <v>12</v>
      </c>
    </row>
    <row r="264" spans="1:9" x14ac:dyDescent="0.25">
      <c r="A264" s="357"/>
      <c r="B264" s="193" t="s">
        <v>2324</v>
      </c>
      <c r="C264" s="324" t="s">
        <v>3675</v>
      </c>
      <c r="D264" s="190" t="s">
        <v>183</v>
      </c>
      <c r="E264" s="343">
        <v>10032</v>
      </c>
      <c r="F264" s="368">
        <v>41824</v>
      </c>
      <c r="G264" s="42">
        <v>10032</v>
      </c>
      <c r="H264" s="42">
        <f t="shared" si="5"/>
        <v>0</v>
      </c>
      <c r="I264" s="621" t="s">
        <v>12</v>
      </c>
    </row>
    <row r="265" spans="1:9" x14ac:dyDescent="0.25">
      <c r="A265" s="355"/>
      <c r="B265" s="193" t="s">
        <v>2325</v>
      </c>
      <c r="C265" s="324" t="s">
        <v>3675</v>
      </c>
      <c r="D265" s="190" t="s">
        <v>2678</v>
      </c>
      <c r="E265" s="343">
        <v>2052</v>
      </c>
      <c r="F265" s="368">
        <v>41824</v>
      </c>
      <c r="G265" s="42">
        <v>2052</v>
      </c>
      <c r="H265" s="42">
        <f t="shared" si="5"/>
        <v>0</v>
      </c>
      <c r="I265" s="621" t="s">
        <v>217</v>
      </c>
    </row>
    <row r="266" spans="1:9" x14ac:dyDescent="0.25">
      <c r="A266" s="355"/>
      <c r="B266" s="193" t="s">
        <v>2326</v>
      </c>
      <c r="C266" s="324" t="s">
        <v>3675</v>
      </c>
      <c r="D266" s="190" t="s">
        <v>55</v>
      </c>
      <c r="E266" s="343">
        <v>13161</v>
      </c>
      <c r="F266" s="369" t="s">
        <v>3826</v>
      </c>
      <c r="G266" s="42">
        <v>13161</v>
      </c>
      <c r="H266" s="42">
        <f t="shared" si="5"/>
        <v>0</v>
      </c>
      <c r="I266" s="621"/>
    </row>
    <row r="267" spans="1:9" x14ac:dyDescent="0.25">
      <c r="A267" s="355"/>
      <c r="B267" s="193" t="s">
        <v>2327</v>
      </c>
      <c r="C267" s="324" t="s">
        <v>3675</v>
      </c>
      <c r="D267" s="190" t="s">
        <v>129</v>
      </c>
      <c r="E267" s="343">
        <v>1075</v>
      </c>
      <c r="F267" s="368">
        <v>41824</v>
      </c>
      <c r="G267" s="42">
        <v>1075</v>
      </c>
      <c r="H267" s="42">
        <f t="shared" si="5"/>
        <v>0</v>
      </c>
      <c r="I267" s="621"/>
    </row>
    <row r="268" spans="1:9" x14ac:dyDescent="0.25">
      <c r="A268" s="355"/>
      <c r="B268" s="193" t="s">
        <v>2329</v>
      </c>
      <c r="C268" s="324" t="s">
        <v>3675</v>
      </c>
      <c r="D268" s="190" t="s">
        <v>129</v>
      </c>
      <c r="E268" s="343">
        <v>1469</v>
      </c>
      <c r="F268" s="368">
        <v>41824</v>
      </c>
      <c r="G268" s="42">
        <v>1469</v>
      </c>
      <c r="H268" s="42">
        <f t="shared" si="5"/>
        <v>0</v>
      </c>
      <c r="I268" s="621"/>
    </row>
    <row r="269" spans="1:9" x14ac:dyDescent="0.25">
      <c r="A269" s="355"/>
      <c r="B269" s="193" t="s">
        <v>2330</v>
      </c>
      <c r="C269" s="324" t="s">
        <v>3675</v>
      </c>
      <c r="D269" s="190" t="s">
        <v>66</v>
      </c>
      <c r="E269" s="343">
        <v>2178</v>
      </c>
      <c r="F269" s="368">
        <v>41824</v>
      </c>
      <c r="G269" s="42">
        <v>2178</v>
      </c>
      <c r="H269" s="42">
        <f t="shared" si="5"/>
        <v>0</v>
      </c>
      <c r="I269" s="621" t="s">
        <v>217</v>
      </c>
    </row>
    <row r="270" spans="1:9" x14ac:dyDescent="0.25">
      <c r="A270" s="355"/>
      <c r="B270" s="193" t="s">
        <v>2331</v>
      </c>
      <c r="C270" s="324" t="s">
        <v>3675</v>
      </c>
      <c r="D270" s="190" t="s">
        <v>8</v>
      </c>
      <c r="E270" s="343">
        <v>2267</v>
      </c>
      <c r="F270" s="368">
        <v>41824</v>
      </c>
      <c r="G270" s="42">
        <v>2267</v>
      </c>
      <c r="H270" s="42">
        <f t="shared" si="5"/>
        <v>0</v>
      </c>
      <c r="I270" s="621"/>
    </row>
    <row r="271" spans="1:9" x14ac:dyDescent="0.25">
      <c r="A271" s="355"/>
      <c r="B271" s="193" t="s">
        <v>2332</v>
      </c>
      <c r="C271" s="324" t="s">
        <v>3675</v>
      </c>
      <c r="D271" s="190" t="s">
        <v>3312</v>
      </c>
      <c r="E271" s="343">
        <v>38250</v>
      </c>
      <c r="F271" s="368">
        <v>41825</v>
      </c>
      <c r="G271" s="42">
        <v>38250</v>
      </c>
      <c r="H271" s="42">
        <f t="shared" si="5"/>
        <v>0</v>
      </c>
      <c r="I271" s="621" t="s">
        <v>65</v>
      </c>
    </row>
    <row r="272" spans="1:9" x14ac:dyDescent="0.25">
      <c r="A272" s="355"/>
      <c r="B272" s="193" t="s">
        <v>2333</v>
      </c>
      <c r="C272" s="324" t="s">
        <v>3675</v>
      </c>
      <c r="D272" s="190" t="s">
        <v>882</v>
      </c>
      <c r="E272" s="343">
        <v>4095</v>
      </c>
      <c r="F272" s="368">
        <v>41824</v>
      </c>
      <c r="G272" s="42">
        <v>4095</v>
      </c>
      <c r="H272" s="42">
        <f t="shared" si="5"/>
        <v>0</v>
      </c>
      <c r="I272" s="621"/>
    </row>
    <row r="273" spans="1:9" x14ac:dyDescent="0.25">
      <c r="A273" s="355"/>
      <c r="B273" s="193" t="s">
        <v>2334</v>
      </c>
      <c r="C273" s="324" t="s">
        <v>3675</v>
      </c>
      <c r="D273" s="190" t="s">
        <v>101</v>
      </c>
      <c r="E273" s="343">
        <v>59838.75</v>
      </c>
      <c r="F273" s="370" t="s">
        <v>3827</v>
      </c>
      <c r="G273" s="42">
        <v>59838.75</v>
      </c>
      <c r="H273" s="42">
        <f t="shared" si="5"/>
        <v>0</v>
      </c>
      <c r="I273" s="621" t="s">
        <v>27</v>
      </c>
    </row>
    <row r="274" spans="1:9" x14ac:dyDescent="0.25">
      <c r="A274" s="355"/>
      <c r="B274" s="193" t="s">
        <v>2335</v>
      </c>
      <c r="C274" s="324" t="s">
        <v>3675</v>
      </c>
      <c r="D274" s="190" t="s">
        <v>136</v>
      </c>
      <c r="E274" s="343">
        <v>3875.3</v>
      </c>
      <c r="F274" s="368">
        <v>41824</v>
      </c>
      <c r="G274" s="42">
        <v>3875.3</v>
      </c>
      <c r="H274" s="42">
        <f t="shared" si="5"/>
        <v>0</v>
      </c>
      <c r="I274" s="621"/>
    </row>
    <row r="275" spans="1:9" x14ac:dyDescent="0.25">
      <c r="A275" s="355"/>
      <c r="B275" s="193" t="s">
        <v>2336</v>
      </c>
      <c r="C275" s="324" t="s">
        <v>3675</v>
      </c>
      <c r="D275" s="190" t="s">
        <v>188</v>
      </c>
      <c r="E275" s="343">
        <v>9887.6</v>
      </c>
      <c r="F275" s="368">
        <v>41825</v>
      </c>
      <c r="G275" s="42">
        <v>9887.6</v>
      </c>
      <c r="H275" s="42">
        <f t="shared" si="5"/>
        <v>0</v>
      </c>
      <c r="I275" s="621" t="s">
        <v>21</v>
      </c>
    </row>
    <row r="276" spans="1:9" x14ac:dyDescent="0.25">
      <c r="A276" s="355"/>
      <c r="B276" s="193" t="s">
        <v>2337</v>
      </c>
      <c r="C276" s="324" t="s">
        <v>3675</v>
      </c>
      <c r="D276" s="190" t="s">
        <v>130</v>
      </c>
      <c r="E276" s="343">
        <v>6045.7</v>
      </c>
      <c r="F276" s="368">
        <v>41829</v>
      </c>
      <c r="G276" s="42">
        <v>6045.7</v>
      </c>
      <c r="H276" s="42">
        <f t="shared" si="5"/>
        <v>0</v>
      </c>
      <c r="I276" s="621" t="s">
        <v>21</v>
      </c>
    </row>
    <row r="277" spans="1:9" x14ac:dyDescent="0.25">
      <c r="A277" s="355"/>
      <c r="B277" s="193" t="s">
        <v>2338</v>
      </c>
      <c r="C277" s="324" t="s">
        <v>3675</v>
      </c>
      <c r="D277" s="190" t="s">
        <v>62</v>
      </c>
      <c r="E277" s="343">
        <v>22228</v>
      </c>
      <c r="F277" s="368">
        <v>41825</v>
      </c>
      <c r="G277" s="42">
        <v>22228</v>
      </c>
      <c r="H277" s="42">
        <f t="shared" si="5"/>
        <v>0</v>
      </c>
      <c r="I277" s="621" t="s">
        <v>65</v>
      </c>
    </row>
    <row r="278" spans="1:9" x14ac:dyDescent="0.25">
      <c r="A278" s="355"/>
      <c r="B278" s="193" t="s">
        <v>2340</v>
      </c>
      <c r="C278" s="324" t="s">
        <v>3675</v>
      </c>
      <c r="D278" s="190" t="s">
        <v>25</v>
      </c>
      <c r="E278" s="343">
        <v>10590.2</v>
      </c>
      <c r="F278" s="368">
        <v>41829</v>
      </c>
      <c r="G278" s="42">
        <v>10590.2</v>
      </c>
      <c r="H278" s="42">
        <f t="shared" si="5"/>
        <v>0</v>
      </c>
      <c r="I278" s="621" t="s">
        <v>65</v>
      </c>
    </row>
    <row r="279" spans="1:9" x14ac:dyDescent="0.25">
      <c r="A279" s="355"/>
      <c r="B279" s="193" t="s">
        <v>2341</v>
      </c>
      <c r="C279" s="324" t="s">
        <v>3675</v>
      </c>
      <c r="D279" s="190" t="s">
        <v>1515</v>
      </c>
      <c r="E279" s="343">
        <v>17130</v>
      </c>
      <c r="F279" s="368">
        <v>41825</v>
      </c>
      <c r="G279" s="42">
        <v>17130</v>
      </c>
      <c r="H279" s="42">
        <f t="shared" si="5"/>
        <v>0</v>
      </c>
      <c r="I279" s="621" t="s">
        <v>65</v>
      </c>
    </row>
    <row r="280" spans="1:9" x14ac:dyDescent="0.25">
      <c r="A280" s="355"/>
      <c r="B280" s="193" t="s">
        <v>2342</v>
      </c>
      <c r="C280" s="324" t="s">
        <v>3675</v>
      </c>
      <c r="D280" s="190" t="s">
        <v>11</v>
      </c>
      <c r="E280" s="343">
        <v>49142</v>
      </c>
      <c r="F280" s="368">
        <v>41843</v>
      </c>
      <c r="G280" s="42">
        <v>49142</v>
      </c>
      <c r="H280" s="42">
        <f t="shared" si="5"/>
        <v>0</v>
      </c>
      <c r="I280" s="621" t="s">
        <v>65</v>
      </c>
    </row>
    <row r="281" spans="1:9" x14ac:dyDescent="0.25">
      <c r="A281" s="355"/>
      <c r="B281" s="193" t="s">
        <v>2343</v>
      </c>
      <c r="C281" s="324" t="s">
        <v>3675</v>
      </c>
      <c r="D281" s="190" t="s">
        <v>180</v>
      </c>
      <c r="E281" s="343">
        <v>528.5</v>
      </c>
      <c r="F281" s="368">
        <v>41834</v>
      </c>
      <c r="G281" s="42">
        <v>528.5</v>
      </c>
      <c r="H281" s="42">
        <f t="shared" si="5"/>
        <v>0</v>
      </c>
      <c r="I281" s="621" t="s">
        <v>65</v>
      </c>
    </row>
    <row r="282" spans="1:9" x14ac:dyDescent="0.25">
      <c r="A282" s="355"/>
      <c r="B282" s="193" t="s">
        <v>2344</v>
      </c>
      <c r="C282" s="324" t="s">
        <v>3675</v>
      </c>
      <c r="D282" s="190" t="s">
        <v>80</v>
      </c>
      <c r="E282" s="343">
        <v>4273</v>
      </c>
      <c r="F282" s="368">
        <v>41825</v>
      </c>
      <c r="G282" s="42">
        <v>4273</v>
      </c>
      <c r="H282" s="42">
        <f t="shared" si="5"/>
        <v>0</v>
      </c>
      <c r="I282" s="621" t="s">
        <v>3421</v>
      </c>
    </row>
    <row r="283" spans="1:9" x14ac:dyDescent="0.25">
      <c r="A283" s="355"/>
      <c r="B283" s="193" t="s">
        <v>2345</v>
      </c>
      <c r="C283" s="324" t="s">
        <v>3675</v>
      </c>
      <c r="D283" s="190" t="s">
        <v>149</v>
      </c>
      <c r="E283" s="343">
        <v>18529</v>
      </c>
      <c r="F283" s="369" t="s">
        <v>3828</v>
      </c>
      <c r="G283" s="42">
        <v>18529</v>
      </c>
      <c r="H283" s="42">
        <f t="shared" si="5"/>
        <v>0</v>
      </c>
      <c r="I283" s="621" t="s">
        <v>27</v>
      </c>
    </row>
    <row r="284" spans="1:9" x14ac:dyDescent="0.25">
      <c r="A284" s="355"/>
      <c r="B284" s="193" t="s">
        <v>2346</v>
      </c>
      <c r="C284" s="324" t="s">
        <v>3675</v>
      </c>
      <c r="D284" s="190" t="s">
        <v>78</v>
      </c>
      <c r="E284" s="343">
        <v>5113</v>
      </c>
      <c r="F284" s="368">
        <v>41825</v>
      </c>
      <c r="G284" s="42">
        <v>5113</v>
      </c>
      <c r="H284" s="42">
        <f t="shared" si="5"/>
        <v>0</v>
      </c>
      <c r="I284" s="621" t="s">
        <v>3421</v>
      </c>
    </row>
    <row r="285" spans="1:9" x14ac:dyDescent="0.25">
      <c r="A285" s="355"/>
      <c r="B285" s="193" t="s">
        <v>2347</v>
      </c>
      <c r="C285" s="324" t="s">
        <v>3675</v>
      </c>
      <c r="D285" s="190" t="s">
        <v>348</v>
      </c>
      <c r="E285" s="343">
        <v>925</v>
      </c>
      <c r="F285" s="368">
        <v>41825</v>
      </c>
      <c r="G285" s="42">
        <v>925</v>
      </c>
      <c r="H285" s="42">
        <f t="shared" si="5"/>
        <v>0</v>
      </c>
      <c r="I285" s="621" t="s">
        <v>3421</v>
      </c>
    </row>
    <row r="286" spans="1:9" x14ac:dyDescent="0.25">
      <c r="A286" s="355"/>
      <c r="B286" s="193" t="s">
        <v>2348</v>
      </c>
      <c r="C286" s="324" t="s">
        <v>3675</v>
      </c>
      <c r="D286" s="190" t="s">
        <v>36</v>
      </c>
      <c r="E286" s="343">
        <v>5497</v>
      </c>
      <c r="F286" s="368">
        <v>41825</v>
      </c>
      <c r="G286" s="42">
        <v>5497</v>
      </c>
      <c r="H286" s="42">
        <f t="shared" si="5"/>
        <v>0</v>
      </c>
      <c r="I286" s="621" t="s">
        <v>3421</v>
      </c>
    </row>
    <row r="287" spans="1:9" x14ac:dyDescent="0.25">
      <c r="A287" s="355"/>
      <c r="B287" s="193" t="s">
        <v>1129</v>
      </c>
      <c r="C287" s="324" t="s">
        <v>3675</v>
      </c>
      <c r="D287" s="190" t="s">
        <v>233</v>
      </c>
      <c r="E287" s="343">
        <v>1017.5</v>
      </c>
      <c r="F287" s="368">
        <v>41825</v>
      </c>
      <c r="G287" s="42">
        <v>1017.5</v>
      </c>
      <c r="H287" s="42">
        <f t="shared" si="5"/>
        <v>0</v>
      </c>
      <c r="I287" s="621" t="s">
        <v>3421</v>
      </c>
    </row>
    <row r="288" spans="1:9" x14ac:dyDescent="0.25">
      <c r="A288" s="355"/>
      <c r="B288" s="193" t="s">
        <v>1130</v>
      </c>
      <c r="C288" s="324" t="s">
        <v>3675</v>
      </c>
      <c r="D288" s="190" t="s">
        <v>51</v>
      </c>
      <c r="E288" s="343">
        <v>1142</v>
      </c>
      <c r="F288" s="368">
        <v>41824</v>
      </c>
      <c r="G288" s="42">
        <v>1142</v>
      </c>
      <c r="H288" s="42">
        <f t="shared" si="5"/>
        <v>0</v>
      </c>
      <c r="I288" s="621"/>
    </row>
    <row r="289" spans="1:9" x14ac:dyDescent="0.25">
      <c r="A289" s="355"/>
      <c r="B289" s="193" t="s">
        <v>1131</v>
      </c>
      <c r="C289" s="324" t="s">
        <v>3675</v>
      </c>
      <c r="D289" s="190" t="s">
        <v>307</v>
      </c>
      <c r="E289" s="343">
        <v>8904</v>
      </c>
      <c r="F289" s="370" t="s">
        <v>4390</v>
      </c>
      <c r="G289" s="42">
        <v>8904</v>
      </c>
      <c r="H289" s="42">
        <f t="shared" si="5"/>
        <v>0</v>
      </c>
      <c r="I289" s="621" t="s">
        <v>3421</v>
      </c>
    </row>
    <row r="290" spans="1:9" x14ac:dyDescent="0.25">
      <c r="A290" s="355"/>
      <c r="B290" s="193" t="s">
        <v>1132</v>
      </c>
      <c r="C290" s="324" t="s">
        <v>3675</v>
      </c>
      <c r="D290" s="190" t="s">
        <v>1607</v>
      </c>
      <c r="E290" s="343">
        <v>6326.65</v>
      </c>
      <c r="F290" s="368">
        <v>41824</v>
      </c>
      <c r="G290" s="42">
        <v>6326.65</v>
      </c>
      <c r="H290" s="42">
        <f t="shared" si="5"/>
        <v>0</v>
      </c>
      <c r="I290" s="621"/>
    </row>
    <row r="291" spans="1:9" x14ac:dyDescent="0.25">
      <c r="A291" s="355"/>
      <c r="B291" s="193" t="s">
        <v>1133</v>
      </c>
      <c r="C291" s="324" t="s">
        <v>3675</v>
      </c>
      <c r="D291" s="190" t="s">
        <v>133</v>
      </c>
      <c r="E291" s="343">
        <v>32501</v>
      </c>
      <c r="F291" s="368">
        <v>41824</v>
      </c>
      <c r="G291" s="42">
        <v>32501</v>
      </c>
      <c r="H291" s="42">
        <f t="shared" si="5"/>
        <v>0</v>
      </c>
      <c r="I291" s="621"/>
    </row>
    <row r="292" spans="1:9" x14ac:dyDescent="0.25">
      <c r="A292" s="355"/>
      <c r="B292" s="193" t="s">
        <v>1134</v>
      </c>
      <c r="C292" s="324" t="s">
        <v>3675</v>
      </c>
      <c r="D292" s="190" t="s">
        <v>28</v>
      </c>
      <c r="E292" s="343">
        <v>18289</v>
      </c>
      <c r="F292" s="370" t="s">
        <v>4369</v>
      </c>
      <c r="G292" s="42">
        <v>18289</v>
      </c>
      <c r="H292" s="42">
        <f t="shared" si="5"/>
        <v>0</v>
      </c>
      <c r="I292" s="621"/>
    </row>
    <row r="293" spans="1:9" x14ac:dyDescent="0.25">
      <c r="A293" s="355"/>
      <c r="B293" s="193" t="s">
        <v>1135</v>
      </c>
      <c r="C293" s="324" t="s">
        <v>3675</v>
      </c>
      <c r="D293" s="190" t="s">
        <v>110</v>
      </c>
      <c r="E293" s="343">
        <v>53095.4</v>
      </c>
      <c r="F293" s="371" t="s">
        <v>3829</v>
      </c>
      <c r="G293" s="42">
        <v>53095.4</v>
      </c>
      <c r="H293" s="42">
        <f t="shared" si="5"/>
        <v>0</v>
      </c>
      <c r="I293" s="621" t="s">
        <v>21</v>
      </c>
    </row>
    <row r="294" spans="1:9" x14ac:dyDescent="0.25">
      <c r="A294" s="355"/>
      <c r="B294" s="193" t="s">
        <v>1136</v>
      </c>
      <c r="C294" s="324" t="s">
        <v>3675</v>
      </c>
      <c r="D294" s="190" t="s">
        <v>28</v>
      </c>
      <c r="E294" s="343">
        <v>3506</v>
      </c>
      <c r="F294" s="368">
        <v>41825</v>
      </c>
      <c r="G294" s="42">
        <v>3506</v>
      </c>
      <c r="H294" s="42">
        <f t="shared" si="5"/>
        <v>0</v>
      </c>
      <c r="I294" s="621"/>
    </row>
    <row r="295" spans="1:9" x14ac:dyDescent="0.25">
      <c r="A295" s="355"/>
      <c r="B295" s="193" t="s">
        <v>1137</v>
      </c>
      <c r="C295" s="324" t="s">
        <v>3675</v>
      </c>
      <c r="D295" s="190" t="s">
        <v>39</v>
      </c>
      <c r="E295" s="343">
        <v>6533</v>
      </c>
      <c r="F295" s="370" t="s">
        <v>3830</v>
      </c>
      <c r="G295" s="42">
        <v>6533</v>
      </c>
      <c r="H295" s="42">
        <f t="shared" si="5"/>
        <v>0</v>
      </c>
      <c r="I295" s="621"/>
    </row>
    <row r="296" spans="1:9" x14ac:dyDescent="0.25">
      <c r="A296" s="355"/>
      <c r="B296" s="193" t="s">
        <v>1138</v>
      </c>
      <c r="C296" s="324" t="s">
        <v>3675</v>
      </c>
      <c r="D296" s="190" t="s">
        <v>163</v>
      </c>
      <c r="E296" s="343">
        <v>5661.4</v>
      </c>
      <c r="F296" s="381" t="s">
        <v>4389</v>
      </c>
      <c r="G296" s="42">
        <v>5661.4</v>
      </c>
      <c r="H296" s="42">
        <f t="shared" si="5"/>
        <v>0</v>
      </c>
      <c r="I296" s="621" t="s">
        <v>162</v>
      </c>
    </row>
    <row r="297" spans="1:9" x14ac:dyDescent="0.25">
      <c r="A297" s="355"/>
      <c r="B297" s="193" t="s">
        <v>1139</v>
      </c>
      <c r="C297" s="324" t="s">
        <v>3675</v>
      </c>
      <c r="D297" s="190" t="s">
        <v>358</v>
      </c>
      <c r="E297" s="343">
        <v>5814.06</v>
      </c>
      <c r="F297" s="368">
        <v>41827</v>
      </c>
      <c r="G297" s="42">
        <v>5814.06</v>
      </c>
      <c r="H297" s="42">
        <f t="shared" si="5"/>
        <v>0</v>
      </c>
      <c r="I297" s="621" t="s">
        <v>162</v>
      </c>
    </row>
    <row r="298" spans="1:9" x14ac:dyDescent="0.25">
      <c r="A298" s="355"/>
      <c r="B298" s="193" t="s">
        <v>1140</v>
      </c>
      <c r="C298" s="324" t="s">
        <v>3675</v>
      </c>
      <c r="D298" s="190" t="s">
        <v>370</v>
      </c>
      <c r="E298" s="343">
        <v>25093.7</v>
      </c>
      <c r="F298" s="368">
        <v>41827</v>
      </c>
      <c r="G298" s="42">
        <v>25093.7</v>
      </c>
      <c r="H298" s="42">
        <f t="shared" si="5"/>
        <v>0</v>
      </c>
      <c r="I298" s="621" t="s">
        <v>162</v>
      </c>
    </row>
    <row r="299" spans="1:9" x14ac:dyDescent="0.25">
      <c r="A299" s="355"/>
      <c r="B299" s="193" t="s">
        <v>1141</v>
      </c>
      <c r="C299" s="324" t="s">
        <v>3675</v>
      </c>
      <c r="D299" s="190" t="s">
        <v>137</v>
      </c>
      <c r="E299" s="343">
        <v>8299</v>
      </c>
      <c r="F299" s="370" t="s">
        <v>4372</v>
      </c>
      <c r="G299" s="42">
        <v>8299</v>
      </c>
      <c r="H299" s="42">
        <f t="shared" si="5"/>
        <v>0</v>
      </c>
      <c r="I299" s="621" t="s">
        <v>21</v>
      </c>
    </row>
    <row r="300" spans="1:9" x14ac:dyDescent="0.25">
      <c r="A300" s="355"/>
      <c r="B300" s="193" t="s">
        <v>1142</v>
      </c>
      <c r="C300" s="324" t="s">
        <v>3675</v>
      </c>
      <c r="D300" s="190" t="s">
        <v>269</v>
      </c>
      <c r="E300" s="343">
        <v>3900</v>
      </c>
      <c r="F300" s="368">
        <v>41827</v>
      </c>
      <c r="G300" s="42">
        <v>3900</v>
      </c>
      <c r="H300" s="42">
        <f t="shared" si="5"/>
        <v>0</v>
      </c>
      <c r="I300" s="621" t="s">
        <v>162</v>
      </c>
    </row>
    <row r="301" spans="1:9" x14ac:dyDescent="0.25">
      <c r="A301" s="355"/>
      <c r="B301" s="193" t="s">
        <v>1143</v>
      </c>
      <c r="C301" s="324" t="s">
        <v>3675</v>
      </c>
      <c r="D301" s="190" t="s">
        <v>41</v>
      </c>
      <c r="E301" s="343">
        <v>16212</v>
      </c>
      <c r="F301" s="368">
        <v>41825</v>
      </c>
      <c r="G301" s="42">
        <v>16212</v>
      </c>
      <c r="H301" s="42">
        <f t="shared" si="5"/>
        <v>0</v>
      </c>
      <c r="I301" s="621" t="s">
        <v>21</v>
      </c>
    </row>
    <row r="302" spans="1:9" x14ac:dyDescent="0.25">
      <c r="A302" s="355"/>
      <c r="B302" s="193" t="s">
        <v>1144</v>
      </c>
      <c r="C302" s="324" t="s">
        <v>3675</v>
      </c>
      <c r="D302" s="190" t="s">
        <v>63</v>
      </c>
      <c r="E302" s="343">
        <v>2227</v>
      </c>
      <c r="F302" s="368">
        <v>41825</v>
      </c>
      <c r="G302" s="42">
        <v>2227</v>
      </c>
      <c r="H302" s="42">
        <f t="shared" si="5"/>
        <v>0</v>
      </c>
      <c r="I302" s="621" t="s">
        <v>21</v>
      </c>
    </row>
    <row r="303" spans="1:9" x14ac:dyDescent="0.25">
      <c r="A303" s="355"/>
      <c r="B303" s="193" t="s">
        <v>1145</v>
      </c>
      <c r="C303" s="324" t="s">
        <v>3675</v>
      </c>
      <c r="D303" s="190" t="s">
        <v>250</v>
      </c>
      <c r="E303" s="343">
        <v>6339</v>
      </c>
      <c r="F303" s="368">
        <v>41827</v>
      </c>
      <c r="G303" s="42">
        <v>6339</v>
      </c>
      <c r="H303" s="42">
        <f t="shared" si="5"/>
        <v>0</v>
      </c>
      <c r="I303" s="621" t="s">
        <v>162</v>
      </c>
    </row>
    <row r="304" spans="1:9" x14ac:dyDescent="0.25">
      <c r="A304" s="355"/>
      <c r="B304" s="193" t="s">
        <v>1146</v>
      </c>
      <c r="C304" s="324" t="s">
        <v>3675</v>
      </c>
      <c r="D304" s="190" t="s">
        <v>272</v>
      </c>
      <c r="E304" s="343">
        <v>2800</v>
      </c>
      <c r="F304" s="370" t="s">
        <v>3831</v>
      </c>
      <c r="G304" s="42">
        <v>2800</v>
      </c>
      <c r="H304" s="42">
        <f t="shared" si="5"/>
        <v>0</v>
      </c>
      <c r="I304" s="621" t="s">
        <v>162</v>
      </c>
    </row>
    <row r="305" spans="1:9" x14ac:dyDescent="0.25">
      <c r="A305" s="355"/>
      <c r="B305" s="193" t="s">
        <v>1147</v>
      </c>
      <c r="C305" s="324" t="s">
        <v>3675</v>
      </c>
      <c r="D305" s="190" t="s">
        <v>168</v>
      </c>
      <c r="E305" s="343">
        <v>19781</v>
      </c>
      <c r="F305" s="381" t="s">
        <v>4391</v>
      </c>
      <c r="G305" s="42">
        <v>19781</v>
      </c>
      <c r="H305" s="42">
        <f t="shared" si="5"/>
        <v>0</v>
      </c>
      <c r="I305" s="621" t="s">
        <v>162</v>
      </c>
    </row>
    <row r="306" spans="1:9" x14ac:dyDescent="0.25">
      <c r="A306" s="355"/>
      <c r="B306" s="193" t="s">
        <v>1148</v>
      </c>
      <c r="C306" s="324" t="s">
        <v>3675</v>
      </c>
      <c r="D306" s="190" t="s">
        <v>160</v>
      </c>
      <c r="E306" s="343">
        <v>22959</v>
      </c>
      <c r="F306" s="370" t="s">
        <v>4370</v>
      </c>
      <c r="G306" s="42">
        <v>22959</v>
      </c>
      <c r="H306" s="42">
        <f t="shared" si="5"/>
        <v>0</v>
      </c>
      <c r="I306" s="621" t="s">
        <v>162</v>
      </c>
    </row>
    <row r="307" spans="1:9" x14ac:dyDescent="0.25">
      <c r="A307" s="355"/>
      <c r="B307" s="193" t="s">
        <v>1149</v>
      </c>
      <c r="C307" s="324" t="s">
        <v>3675</v>
      </c>
      <c r="D307" s="190" t="s">
        <v>3238</v>
      </c>
      <c r="E307" s="343">
        <v>2938</v>
      </c>
      <c r="F307" s="368">
        <v>41827</v>
      </c>
      <c r="G307" s="42">
        <v>2938</v>
      </c>
      <c r="H307" s="42">
        <f t="shared" si="5"/>
        <v>0</v>
      </c>
      <c r="I307" s="621" t="s">
        <v>162</v>
      </c>
    </row>
    <row r="308" spans="1:9" x14ac:dyDescent="0.25">
      <c r="A308" s="355"/>
      <c r="B308" s="193" t="s">
        <v>1150</v>
      </c>
      <c r="C308" s="324" t="s">
        <v>3675</v>
      </c>
      <c r="D308" s="190" t="s">
        <v>74</v>
      </c>
      <c r="E308" s="343">
        <v>546</v>
      </c>
      <c r="F308" s="368">
        <v>41824</v>
      </c>
      <c r="G308" s="42">
        <v>546</v>
      </c>
      <c r="H308" s="42">
        <f t="shared" si="5"/>
        <v>0</v>
      </c>
      <c r="I308" s="621"/>
    </row>
    <row r="309" spans="1:9" x14ac:dyDescent="0.25">
      <c r="A309" s="355"/>
      <c r="B309" s="193" t="s">
        <v>1151</v>
      </c>
      <c r="C309" s="324" t="s">
        <v>3675</v>
      </c>
      <c r="D309" s="190" t="s">
        <v>189</v>
      </c>
      <c r="E309" s="343">
        <v>12293</v>
      </c>
      <c r="F309" s="368">
        <v>41825</v>
      </c>
      <c r="G309" s="42">
        <v>12293</v>
      </c>
      <c r="H309" s="42">
        <f t="shared" si="5"/>
        <v>0</v>
      </c>
      <c r="I309" s="621" t="s">
        <v>217</v>
      </c>
    </row>
    <row r="310" spans="1:9" x14ac:dyDescent="0.25">
      <c r="A310" s="355"/>
      <c r="B310" s="193" t="s">
        <v>1152</v>
      </c>
      <c r="C310" s="324" t="s">
        <v>3675</v>
      </c>
      <c r="D310" s="190" t="s">
        <v>74</v>
      </c>
      <c r="E310" s="343">
        <v>637</v>
      </c>
      <c r="F310" s="368">
        <v>41824</v>
      </c>
      <c r="G310" s="42">
        <v>637</v>
      </c>
      <c r="H310" s="42">
        <f t="shared" si="5"/>
        <v>0</v>
      </c>
      <c r="I310" s="621"/>
    </row>
    <row r="311" spans="1:9" x14ac:dyDescent="0.25">
      <c r="A311" s="355">
        <v>41825</v>
      </c>
      <c r="B311" s="193" t="s">
        <v>1153</v>
      </c>
      <c r="C311" s="324" t="s">
        <v>3675</v>
      </c>
      <c r="D311" s="190" t="s">
        <v>152</v>
      </c>
      <c r="E311" s="343">
        <v>10067</v>
      </c>
      <c r="F311" s="368">
        <v>41825</v>
      </c>
      <c r="G311" s="42">
        <v>10067</v>
      </c>
      <c r="H311" s="42">
        <f t="shared" si="5"/>
        <v>0</v>
      </c>
      <c r="I311" s="621" t="s">
        <v>217</v>
      </c>
    </row>
    <row r="312" spans="1:9" x14ac:dyDescent="0.25">
      <c r="A312" s="355"/>
      <c r="B312" s="193" t="s">
        <v>1154</v>
      </c>
      <c r="C312" s="324" t="s">
        <v>3675</v>
      </c>
      <c r="D312" s="190" t="s">
        <v>606</v>
      </c>
      <c r="E312" s="343">
        <v>2396</v>
      </c>
      <c r="F312" s="368">
        <v>41827</v>
      </c>
      <c r="G312" s="42">
        <v>2396</v>
      </c>
      <c r="H312" s="42">
        <f t="shared" si="5"/>
        <v>0</v>
      </c>
      <c r="I312" s="623" t="s">
        <v>162</v>
      </c>
    </row>
    <row r="313" spans="1:9" x14ac:dyDescent="0.25">
      <c r="A313" s="355"/>
      <c r="B313" s="193" t="s">
        <v>1156</v>
      </c>
      <c r="C313" s="324" t="s">
        <v>3675</v>
      </c>
      <c r="D313" s="190" t="s">
        <v>111</v>
      </c>
      <c r="E313" s="343">
        <v>5544</v>
      </c>
      <c r="F313" s="368">
        <v>41825</v>
      </c>
      <c r="G313" s="42">
        <v>5544</v>
      </c>
      <c r="H313" s="42">
        <f t="shared" si="5"/>
        <v>0</v>
      </c>
      <c r="I313" s="621" t="s">
        <v>3794</v>
      </c>
    </row>
    <row r="314" spans="1:9" x14ac:dyDescent="0.25">
      <c r="A314" s="355"/>
      <c r="B314" s="193" t="s">
        <v>1157</v>
      </c>
      <c r="C314" s="324" t="s">
        <v>3675</v>
      </c>
      <c r="D314" s="190" t="s">
        <v>14</v>
      </c>
      <c r="E314" s="343">
        <v>8242</v>
      </c>
      <c r="F314" s="368">
        <v>41825</v>
      </c>
      <c r="G314" s="42">
        <v>8242</v>
      </c>
      <c r="H314" s="42">
        <f t="shared" si="5"/>
        <v>0</v>
      </c>
      <c r="I314" s="621" t="s">
        <v>3794</v>
      </c>
    </row>
    <row r="315" spans="1:9" x14ac:dyDescent="0.25">
      <c r="A315" s="355"/>
      <c r="B315" s="193" t="s">
        <v>1158</v>
      </c>
      <c r="C315" s="324" t="s">
        <v>3675</v>
      </c>
      <c r="D315" s="190" t="s">
        <v>478</v>
      </c>
      <c r="E315" s="343">
        <v>29813.599999999999</v>
      </c>
      <c r="F315" s="368">
        <v>41825</v>
      </c>
      <c r="G315" s="42">
        <v>29813.599999999999</v>
      </c>
      <c r="H315" s="42">
        <f t="shared" si="5"/>
        <v>0</v>
      </c>
      <c r="I315" s="623" t="s">
        <v>12</v>
      </c>
    </row>
    <row r="316" spans="1:9" x14ac:dyDescent="0.25">
      <c r="A316" s="355"/>
      <c r="B316" s="193" t="s">
        <v>1159</v>
      </c>
      <c r="C316" s="324" t="s">
        <v>3675</v>
      </c>
      <c r="D316" s="190" t="s">
        <v>152</v>
      </c>
      <c r="E316" s="343">
        <v>7572.5</v>
      </c>
      <c r="F316" s="368">
        <v>41825</v>
      </c>
      <c r="G316" s="42">
        <v>7572.5</v>
      </c>
      <c r="H316" s="42">
        <f t="shared" si="5"/>
        <v>0</v>
      </c>
      <c r="I316" s="621"/>
    </row>
    <row r="317" spans="1:9" x14ac:dyDescent="0.25">
      <c r="A317" s="355"/>
      <c r="B317" s="193" t="s">
        <v>1160</v>
      </c>
      <c r="C317" s="324" t="s">
        <v>3675</v>
      </c>
      <c r="D317" s="190" t="s">
        <v>3832</v>
      </c>
      <c r="E317" s="343">
        <v>5445</v>
      </c>
      <c r="F317" s="368">
        <v>41825</v>
      </c>
      <c r="G317" s="42">
        <v>5445</v>
      </c>
      <c r="H317" s="42">
        <f t="shared" si="5"/>
        <v>0</v>
      </c>
      <c r="I317" s="621"/>
    </row>
    <row r="318" spans="1:9" x14ac:dyDescent="0.25">
      <c r="A318" s="355"/>
      <c r="B318" s="193" t="s">
        <v>1161</v>
      </c>
      <c r="C318" s="324" t="s">
        <v>3675</v>
      </c>
      <c r="D318" s="190" t="s">
        <v>637</v>
      </c>
      <c r="E318" s="343">
        <v>1993.15</v>
      </c>
      <c r="F318" s="368">
        <v>41825</v>
      </c>
      <c r="G318" s="42">
        <v>1993.15</v>
      </c>
      <c r="H318" s="42">
        <f t="shared" si="5"/>
        <v>0</v>
      </c>
      <c r="I318" s="621"/>
    </row>
    <row r="319" spans="1:9" x14ac:dyDescent="0.25">
      <c r="A319" s="355"/>
      <c r="B319" s="193" t="s">
        <v>1163</v>
      </c>
      <c r="C319" s="324" t="s">
        <v>3675</v>
      </c>
      <c r="D319" s="190" t="s">
        <v>23</v>
      </c>
      <c r="E319" s="343">
        <v>1026</v>
      </c>
      <c r="F319" s="368">
        <v>41825</v>
      </c>
      <c r="G319" s="42">
        <v>1026</v>
      </c>
      <c r="H319" s="42">
        <f t="shared" si="5"/>
        <v>0</v>
      </c>
      <c r="I319" s="621"/>
    </row>
    <row r="320" spans="1:9" x14ac:dyDescent="0.25">
      <c r="A320" s="355"/>
      <c r="B320" s="193" t="s">
        <v>1164</v>
      </c>
      <c r="C320" s="324" t="s">
        <v>3675</v>
      </c>
      <c r="D320" s="190" t="s">
        <v>8</v>
      </c>
      <c r="E320" s="343">
        <v>5895.7</v>
      </c>
      <c r="F320" s="368">
        <v>41825</v>
      </c>
      <c r="G320" s="42">
        <v>5895.7</v>
      </c>
      <c r="H320" s="42">
        <f t="shared" si="5"/>
        <v>0</v>
      </c>
      <c r="I320" s="621"/>
    </row>
    <row r="321" spans="1:9" x14ac:dyDescent="0.25">
      <c r="A321" s="355"/>
      <c r="B321" s="193" t="s">
        <v>1166</v>
      </c>
      <c r="C321" s="324" t="s">
        <v>3675</v>
      </c>
      <c r="D321" s="190" t="s">
        <v>27</v>
      </c>
      <c r="E321" s="343">
        <v>58</v>
      </c>
      <c r="F321" s="368">
        <v>41825</v>
      </c>
      <c r="G321" s="42">
        <v>58</v>
      </c>
      <c r="H321" s="42">
        <f t="shared" si="5"/>
        <v>0</v>
      </c>
      <c r="I321" s="621"/>
    </row>
    <row r="322" spans="1:9" x14ac:dyDescent="0.25">
      <c r="A322" s="355"/>
      <c r="B322" s="193" t="s">
        <v>1167</v>
      </c>
      <c r="C322" s="324" t="s">
        <v>3675</v>
      </c>
      <c r="D322" s="190" t="s">
        <v>57</v>
      </c>
      <c r="E322" s="343">
        <v>754</v>
      </c>
      <c r="F322" s="368">
        <v>41827</v>
      </c>
      <c r="G322" s="42">
        <v>754</v>
      </c>
      <c r="H322" s="42">
        <f t="shared" si="5"/>
        <v>0</v>
      </c>
      <c r="I322" s="621" t="s">
        <v>12</v>
      </c>
    </row>
    <row r="323" spans="1:9" x14ac:dyDescent="0.25">
      <c r="A323" s="355"/>
      <c r="B323" s="193" t="s">
        <v>1168</v>
      </c>
      <c r="C323" s="324" t="s">
        <v>3675</v>
      </c>
      <c r="D323" s="190" t="s">
        <v>186</v>
      </c>
      <c r="E323" s="343">
        <v>14203.2</v>
      </c>
      <c r="F323" s="368">
        <v>41825</v>
      </c>
      <c r="G323" s="42">
        <v>14203.2</v>
      </c>
      <c r="H323" s="42">
        <f t="shared" si="5"/>
        <v>0</v>
      </c>
      <c r="I323" s="621"/>
    </row>
    <row r="324" spans="1:9" x14ac:dyDescent="0.25">
      <c r="A324" s="355"/>
      <c r="B324" s="193" t="s">
        <v>1169</v>
      </c>
      <c r="C324" s="324" t="s">
        <v>3675</v>
      </c>
      <c r="D324" s="190" t="s">
        <v>8</v>
      </c>
      <c r="E324" s="343">
        <v>4799.6000000000004</v>
      </c>
      <c r="F324" s="368">
        <v>41825</v>
      </c>
      <c r="G324" s="42">
        <v>4799.6000000000004</v>
      </c>
      <c r="H324" s="42">
        <f t="shared" si="5"/>
        <v>0</v>
      </c>
      <c r="I324" s="621"/>
    </row>
    <row r="325" spans="1:9" x14ac:dyDescent="0.25">
      <c r="A325" s="358"/>
      <c r="B325" s="193" t="s">
        <v>1170</v>
      </c>
      <c r="C325" s="324" t="s">
        <v>3675</v>
      </c>
      <c r="D325" s="190" t="s">
        <v>44</v>
      </c>
      <c r="E325" s="343">
        <v>8100</v>
      </c>
      <c r="F325" s="368">
        <v>41836</v>
      </c>
      <c r="G325" s="42">
        <v>8100</v>
      </c>
      <c r="H325" s="42">
        <f t="shared" si="5"/>
        <v>0</v>
      </c>
      <c r="I325" s="636" t="s">
        <v>217</v>
      </c>
    </row>
    <row r="326" spans="1:9" x14ac:dyDescent="0.25">
      <c r="A326" s="355"/>
      <c r="B326" s="193" t="s">
        <v>1172</v>
      </c>
      <c r="C326" s="324" t="s">
        <v>3675</v>
      </c>
      <c r="D326" s="190" t="s">
        <v>123</v>
      </c>
      <c r="E326" s="343">
        <v>10074</v>
      </c>
      <c r="F326" s="381" t="s">
        <v>4398</v>
      </c>
      <c r="G326" s="42">
        <v>10074</v>
      </c>
      <c r="H326" s="42">
        <f t="shared" si="5"/>
        <v>0</v>
      </c>
      <c r="I326" s="636"/>
    </row>
    <row r="327" spans="1:9" x14ac:dyDescent="0.25">
      <c r="A327" s="358"/>
      <c r="B327" s="193" t="s">
        <v>1174</v>
      </c>
      <c r="C327" s="324" t="s">
        <v>3675</v>
      </c>
      <c r="D327" s="190" t="s">
        <v>260</v>
      </c>
      <c r="E327" s="343">
        <v>2480</v>
      </c>
      <c r="F327" s="368">
        <v>41825</v>
      </c>
      <c r="G327" s="42">
        <v>2480</v>
      </c>
      <c r="H327" s="42">
        <f t="shared" ref="H327:H390" si="6">E327-G327</f>
        <v>0</v>
      </c>
      <c r="I327" s="636" t="s">
        <v>217</v>
      </c>
    </row>
    <row r="328" spans="1:9" x14ac:dyDescent="0.25">
      <c r="A328" s="359"/>
      <c r="B328" s="193" t="s">
        <v>1175</v>
      </c>
      <c r="C328" s="324" t="s">
        <v>3675</v>
      </c>
      <c r="D328" s="190" t="s">
        <v>250</v>
      </c>
      <c r="E328" s="343">
        <v>51116</v>
      </c>
      <c r="F328" s="368">
        <v>41825</v>
      </c>
      <c r="G328" s="42">
        <v>51116</v>
      </c>
      <c r="H328" s="42">
        <f t="shared" si="6"/>
        <v>0</v>
      </c>
      <c r="I328" s="636"/>
    </row>
    <row r="329" spans="1:9" x14ac:dyDescent="0.25">
      <c r="A329" s="359"/>
      <c r="B329" s="193" t="s">
        <v>1176</v>
      </c>
      <c r="C329" s="324" t="s">
        <v>3675</v>
      </c>
      <c r="D329" s="190" t="s">
        <v>111</v>
      </c>
      <c r="E329" s="343">
        <v>5552.5</v>
      </c>
      <c r="F329" s="368">
        <v>41825</v>
      </c>
      <c r="G329" s="42">
        <v>5552.5</v>
      </c>
      <c r="H329" s="42">
        <f t="shared" si="6"/>
        <v>0</v>
      </c>
      <c r="I329" s="636" t="s">
        <v>217</v>
      </c>
    </row>
    <row r="330" spans="1:9" x14ac:dyDescent="0.25">
      <c r="A330" s="359"/>
      <c r="B330" s="193" t="s">
        <v>1177</v>
      </c>
      <c r="C330" s="324" t="s">
        <v>3675</v>
      </c>
      <c r="D330" s="190" t="s">
        <v>52</v>
      </c>
      <c r="E330" s="343">
        <v>3596</v>
      </c>
      <c r="F330" s="368">
        <v>41825</v>
      </c>
      <c r="G330" s="42">
        <v>3596</v>
      </c>
      <c r="H330" s="42">
        <f t="shared" si="6"/>
        <v>0</v>
      </c>
      <c r="I330" s="636" t="s">
        <v>217</v>
      </c>
    </row>
    <row r="331" spans="1:9" x14ac:dyDescent="0.25">
      <c r="A331" s="359"/>
      <c r="B331" s="193" t="s">
        <v>1178</v>
      </c>
      <c r="C331" s="324" t="s">
        <v>3675</v>
      </c>
      <c r="D331" s="190" t="s">
        <v>55</v>
      </c>
      <c r="E331" s="343">
        <v>8671.5</v>
      </c>
      <c r="F331" s="368">
        <v>41825</v>
      </c>
      <c r="G331" s="42">
        <v>8671.5</v>
      </c>
      <c r="H331" s="42">
        <f t="shared" si="6"/>
        <v>0</v>
      </c>
      <c r="I331" s="636"/>
    </row>
    <row r="332" spans="1:9" x14ac:dyDescent="0.25">
      <c r="A332" s="355"/>
      <c r="B332" s="193" t="s">
        <v>1179</v>
      </c>
      <c r="C332" s="324" t="s">
        <v>3675</v>
      </c>
      <c r="D332" s="190" t="s">
        <v>54</v>
      </c>
      <c r="E332" s="343">
        <v>12303.2</v>
      </c>
      <c r="F332" s="368">
        <v>41828</v>
      </c>
      <c r="G332" s="42">
        <v>12303.2</v>
      </c>
      <c r="H332" s="42">
        <f t="shared" si="6"/>
        <v>0</v>
      </c>
      <c r="I332" s="636" t="s">
        <v>12</v>
      </c>
    </row>
    <row r="333" spans="1:9" x14ac:dyDescent="0.25">
      <c r="A333" s="358"/>
      <c r="B333" s="193" t="s">
        <v>1180</v>
      </c>
      <c r="C333" s="324" t="s">
        <v>3675</v>
      </c>
      <c r="D333" s="190" t="s">
        <v>14</v>
      </c>
      <c r="E333" s="343">
        <v>4164</v>
      </c>
      <c r="F333" s="368">
        <v>41825</v>
      </c>
      <c r="G333" s="42">
        <v>4164</v>
      </c>
      <c r="H333" s="42">
        <f t="shared" si="6"/>
        <v>0</v>
      </c>
      <c r="I333" s="636" t="s">
        <v>217</v>
      </c>
    </row>
    <row r="334" spans="1:9" x14ac:dyDescent="0.25">
      <c r="A334" s="355"/>
      <c r="B334" s="193" t="s">
        <v>1181</v>
      </c>
      <c r="C334" s="324" t="s">
        <v>3675</v>
      </c>
      <c r="D334" s="190" t="s">
        <v>338</v>
      </c>
      <c r="E334" s="343">
        <v>624</v>
      </c>
      <c r="F334" s="368">
        <v>41827</v>
      </c>
      <c r="G334" s="42">
        <v>624</v>
      </c>
      <c r="H334" s="42">
        <f t="shared" si="6"/>
        <v>0</v>
      </c>
      <c r="I334" s="636" t="s">
        <v>12</v>
      </c>
    </row>
    <row r="335" spans="1:9" x14ac:dyDescent="0.25">
      <c r="A335" s="355"/>
      <c r="B335" s="193" t="s">
        <v>1182</v>
      </c>
      <c r="C335" s="324" t="s">
        <v>3675</v>
      </c>
      <c r="D335" s="190" t="s">
        <v>1778</v>
      </c>
      <c r="E335" s="343">
        <v>3964.5</v>
      </c>
      <c r="F335" s="368">
        <v>41827</v>
      </c>
      <c r="G335" s="42">
        <v>3964.5</v>
      </c>
      <c r="H335" s="42">
        <f t="shared" si="6"/>
        <v>0</v>
      </c>
      <c r="I335" s="636" t="s">
        <v>12</v>
      </c>
    </row>
    <row r="336" spans="1:9" x14ac:dyDescent="0.25">
      <c r="A336" s="360"/>
      <c r="B336" s="193" t="s">
        <v>1183</v>
      </c>
      <c r="C336" s="324" t="s">
        <v>3675</v>
      </c>
      <c r="D336" s="190" t="s">
        <v>47</v>
      </c>
      <c r="E336" s="343">
        <v>2644.2</v>
      </c>
      <c r="F336" s="368">
        <v>41827</v>
      </c>
      <c r="G336" s="42">
        <v>2644.2</v>
      </c>
      <c r="H336" s="42">
        <f t="shared" si="6"/>
        <v>0</v>
      </c>
      <c r="I336" s="636" t="s">
        <v>12</v>
      </c>
    </row>
    <row r="337" spans="1:9" x14ac:dyDescent="0.25">
      <c r="A337" s="360"/>
      <c r="B337" s="193" t="s">
        <v>1184</v>
      </c>
      <c r="C337" s="324" t="s">
        <v>3675</v>
      </c>
      <c r="D337" s="190" t="s">
        <v>3217</v>
      </c>
      <c r="E337" s="343">
        <v>4525</v>
      </c>
      <c r="F337" s="368">
        <v>41825</v>
      </c>
      <c r="G337" s="42">
        <v>4525</v>
      </c>
      <c r="H337" s="42">
        <f t="shared" si="6"/>
        <v>0</v>
      </c>
      <c r="I337" s="636"/>
    </row>
    <row r="338" spans="1:9" x14ac:dyDescent="0.25">
      <c r="A338" s="360"/>
      <c r="B338" s="193" t="s">
        <v>1185</v>
      </c>
      <c r="C338" s="324" t="s">
        <v>3675</v>
      </c>
      <c r="D338" s="190" t="s">
        <v>70</v>
      </c>
      <c r="E338" s="343">
        <v>6115</v>
      </c>
      <c r="F338" s="368">
        <v>41829</v>
      </c>
      <c r="G338" s="42">
        <v>6115</v>
      </c>
      <c r="H338" s="42">
        <f t="shared" si="6"/>
        <v>0</v>
      </c>
      <c r="I338" s="636"/>
    </row>
    <row r="339" spans="1:9" x14ac:dyDescent="0.25">
      <c r="A339" s="355"/>
      <c r="B339" s="193" t="s">
        <v>1186</v>
      </c>
      <c r="C339" s="324" t="s">
        <v>3675</v>
      </c>
      <c r="D339" s="190" t="s">
        <v>29</v>
      </c>
      <c r="E339" s="343">
        <v>5076</v>
      </c>
      <c r="F339" s="368">
        <v>41827</v>
      </c>
      <c r="G339" s="42">
        <v>5076</v>
      </c>
      <c r="H339" s="42">
        <f t="shared" si="6"/>
        <v>0</v>
      </c>
      <c r="I339" s="636" t="s">
        <v>12</v>
      </c>
    </row>
    <row r="340" spans="1:9" x14ac:dyDescent="0.25">
      <c r="A340" s="355"/>
      <c r="B340" s="193" t="s">
        <v>1187</v>
      </c>
      <c r="C340" s="324" t="s">
        <v>3675</v>
      </c>
      <c r="D340" s="190" t="s">
        <v>792</v>
      </c>
      <c r="E340" s="343">
        <v>1163.5</v>
      </c>
      <c r="F340" s="368">
        <v>41827</v>
      </c>
      <c r="G340" s="42">
        <v>1163.5</v>
      </c>
      <c r="H340" s="42">
        <f t="shared" si="6"/>
        <v>0</v>
      </c>
      <c r="I340" s="636" t="s">
        <v>12</v>
      </c>
    </row>
    <row r="341" spans="1:9" x14ac:dyDescent="0.25">
      <c r="A341" s="355"/>
      <c r="B341" s="193" t="s">
        <v>1188</v>
      </c>
      <c r="C341" s="324" t="s">
        <v>3675</v>
      </c>
      <c r="D341" s="190" t="s">
        <v>12</v>
      </c>
      <c r="E341" s="343">
        <v>268</v>
      </c>
      <c r="F341" s="368">
        <v>41825</v>
      </c>
      <c r="G341" s="42">
        <v>268</v>
      </c>
      <c r="H341" s="42">
        <f t="shared" si="6"/>
        <v>0</v>
      </c>
      <c r="I341" s="636"/>
    </row>
    <row r="342" spans="1:9" x14ac:dyDescent="0.25">
      <c r="A342" s="355"/>
      <c r="B342" s="193" t="s">
        <v>1189</v>
      </c>
      <c r="C342" s="324" t="s">
        <v>3675</v>
      </c>
      <c r="D342" s="190" t="s">
        <v>62</v>
      </c>
      <c r="E342" s="343">
        <v>27432</v>
      </c>
      <c r="F342" s="368">
        <v>41825</v>
      </c>
      <c r="G342" s="42">
        <v>27432</v>
      </c>
      <c r="H342" s="42">
        <f t="shared" si="6"/>
        <v>0</v>
      </c>
      <c r="I342" s="636" t="s">
        <v>65</v>
      </c>
    </row>
    <row r="343" spans="1:9" x14ac:dyDescent="0.25">
      <c r="A343" s="355"/>
      <c r="B343" s="193" t="s">
        <v>1190</v>
      </c>
      <c r="C343" s="324" t="s">
        <v>3675</v>
      </c>
      <c r="D343" s="190" t="s">
        <v>8</v>
      </c>
      <c r="E343" s="343">
        <v>5781.41</v>
      </c>
      <c r="F343" s="368">
        <v>41825</v>
      </c>
      <c r="G343" s="42">
        <v>5781.41</v>
      </c>
      <c r="H343" s="42">
        <f t="shared" si="6"/>
        <v>0</v>
      </c>
      <c r="I343" s="636"/>
    </row>
    <row r="344" spans="1:9" x14ac:dyDescent="0.25">
      <c r="A344" s="355"/>
      <c r="B344" s="193" t="s">
        <v>1191</v>
      </c>
      <c r="C344" s="324" t="s">
        <v>3675</v>
      </c>
      <c r="D344" s="190" t="s">
        <v>180</v>
      </c>
      <c r="E344" s="343">
        <v>27056.6</v>
      </c>
      <c r="F344" s="368">
        <v>41835</v>
      </c>
      <c r="G344" s="42">
        <v>27056.6</v>
      </c>
      <c r="H344" s="42">
        <f t="shared" si="6"/>
        <v>0</v>
      </c>
      <c r="I344" s="636" t="s">
        <v>65</v>
      </c>
    </row>
    <row r="345" spans="1:9" x14ac:dyDescent="0.25">
      <c r="A345" s="355"/>
      <c r="B345" s="193" t="s">
        <v>1192</v>
      </c>
      <c r="C345" s="324" t="s">
        <v>3675</v>
      </c>
      <c r="D345" s="190" t="s">
        <v>108</v>
      </c>
      <c r="E345" s="343">
        <v>8206.75</v>
      </c>
      <c r="F345" s="368">
        <v>41827</v>
      </c>
      <c r="G345" s="42">
        <v>8206.75</v>
      </c>
      <c r="H345" s="42">
        <f t="shared" si="6"/>
        <v>0</v>
      </c>
      <c r="I345" s="636" t="s">
        <v>12</v>
      </c>
    </row>
    <row r="346" spans="1:9" x14ac:dyDescent="0.25">
      <c r="A346" s="355"/>
      <c r="B346" s="193" t="s">
        <v>1193</v>
      </c>
      <c r="C346" s="324" t="s">
        <v>3675</v>
      </c>
      <c r="D346" s="190" t="s">
        <v>535</v>
      </c>
      <c r="E346" s="343">
        <v>457</v>
      </c>
      <c r="F346" s="368">
        <v>41825</v>
      </c>
      <c r="G346" s="42">
        <v>457</v>
      </c>
      <c r="H346" s="42">
        <f t="shared" si="6"/>
        <v>0</v>
      </c>
      <c r="I346" s="636"/>
    </row>
    <row r="347" spans="1:9" x14ac:dyDescent="0.25">
      <c r="A347" s="355"/>
      <c r="B347" s="193" t="s">
        <v>1194</v>
      </c>
      <c r="C347" s="324" t="s">
        <v>3675</v>
      </c>
      <c r="D347" s="190" t="s">
        <v>8</v>
      </c>
      <c r="E347" s="343">
        <v>600</v>
      </c>
      <c r="F347" s="368">
        <v>41825</v>
      </c>
      <c r="G347" s="42">
        <v>600</v>
      </c>
      <c r="H347" s="42">
        <f t="shared" si="6"/>
        <v>0</v>
      </c>
      <c r="I347" s="636"/>
    </row>
    <row r="348" spans="1:9" x14ac:dyDescent="0.25">
      <c r="A348" s="355"/>
      <c r="B348" s="193" t="s">
        <v>1195</v>
      </c>
      <c r="C348" s="324" t="s">
        <v>3675</v>
      </c>
      <c r="D348" s="190" t="s">
        <v>124</v>
      </c>
      <c r="E348" s="343">
        <v>10175</v>
      </c>
      <c r="F348" s="368">
        <v>41827</v>
      </c>
      <c r="G348" s="42">
        <v>10175</v>
      </c>
      <c r="H348" s="42">
        <f t="shared" si="6"/>
        <v>0</v>
      </c>
      <c r="I348" s="636" t="s">
        <v>12</v>
      </c>
    </row>
    <row r="349" spans="1:9" x14ac:dyDescent="0.25">
      <c r="A349" s="355"/>
      <c r="B349" s="193" t="s">
        <v>1196</v>
      </c>
      <c r="C349" s="324" t="s">
        <v>3675</v>
      </c>
      <c r="D349" s="190" t="s">
        <v>11</v>
      </c>
      <c r="E349" s="343">
        <v>30077</v>
      </c>
      <c r="F349" s="368">
        <v>41843</v>
      </c>
      <c r="G349" s="42">
        <v>30077</v>
      </c>
      <c r="H349" s="42">
        <f t="shared" si="6"/>
        <v>0</v>
      </c>
      <c r="I349" s="636"/>
    </row>
    <row r="350" spans="1:9" x14ac:dyDescent="0.25">
      <c r="A350" s="355"/>
      <c r="B350" s="193" t="s">
        <v>1197</v>
      </c>
      <c r="C350" s="324" t="s">
        <v>3675</v>
      </c>
      <c r="D350" s="190" t="s">
        <v>58</v>
      </c>
      <c r="E350" s="343">
        <v>1902.5</v>
      </c>
      <c r="F350" s="368">
        <v>41827</v>
      </c>
      <c r="G350" s="42">
        <v>1902.5</v>
      </c>
      <c r="H350" s="42">
        <f t="shared" si="6"/>
        <v>0</v>
      </c>
      <c r="I350" s="636" t="s">
        <v>12</v>
      </c>
    </row>
    <row r="351" spans="1:9" x14ac:dyDescent="0.25">
      <c r="A351" s="355"/>
      <c r="B351" s="193" t="s">
        <v>1199</v>
      </c>
      <c r="C351" s="324" t="s">
        <v>3675</v>
      </c>
      <c r="D351" s="190" t="s">
        <v>130</v>
      </c>
      <c r="E351" s="343">
        <v>8852</v>
      </c>
      <c r="F351" s="368">
        <v>41829</v>
      </c>
      <c r="G351" s="42">
        <v>8852</v>
      </c>
      <c r="H351" s="42">
        <f t="shared" si="6"/>
        <v>0</v>
      </c>
      <c r="I351" s="636" t="s">
        <v>21</v>
      </c>
    </row>
    <row r="352" spans="1:9" x14ac:dyDescent="0.25">
      <c r="A352" s="355"/>
      <c r="B352" s="193" t="s">
        <v>1200</v>
      </c>
      <c r="C352" s="324" t="s">
        <v>3675</v>
      </c>
      <c r="D352" s="190" t="s">
        <v>250</v>
      </c>
      <c r="E352" s="343">
        <v>2457</v>
      </c>
      <c r="F352" s="368">
        <v>41825</v>
      </c>
      <c r="G352" s="42">
        <v>2457</v>
      </c>
      <c r="H352" s="42">
        <f t="shared" si="6"/>
        <v>0</v>
      </c>
      <c r="I352" s="636"/>
    </row>
    <row r="353" spans="1:9" x14ac:dyDescent="0.25">
      <c r="A353" s="355"/>
      <c r="B353" s="193" t="s">
        <v>1201</v>
      </c>
      <c r="C353" s="324" t="s">
        <v>3675</v>
      </c>
      <c r="D353" s="190" t="s">
        <v>953</v>
      </c>
      <c r="E353" s="343">
        <v>5568</v>
      </c>
      <c r="F353" s="381" t="s">
        <v>4385</v>
      </c>
      <c r="G353" s="42">
        <v>5568</v>
      </c>
      <c r="H353" s="42">
        <f t="shared" si="6"/>
        <v>0</v>
      </c>
      <c r="I353" s="636" t="s">
        <v>12</v>
      </c>
    </row>
    <row r="354" spans="1:9" x14ac:dyDescent="0.25">
      <c r="A354" s="355"/>
      <c r="B354" s="193" t="s">
        <v>1203</v>
      </c>
      <c r="C354" s="324" t="s">
        <v>3675</v>
      </c>
      <c r="D354" s="190" t="s">
        <v>130</v>
      </c>
      <c r="E354" s="343">
        <v>13568</v>
      </c>
      <c r="F354" s="369" t="s">
        <v>3833</v>
      </c>
      <c r="G354" s="42">
        <v>13568</v>
      </c>
      <c r="H354" s="42">
        <f t="shared" si="6"/>
        <v>0</v>
      </c>
      <c r="I354" s="636" t="s">
        <v>21</v>
      </c>
    </row>
    <row r="355" spans="1:9" x14ac:dyDescent="0.25">
      <c r="A355" s="355"/>
      <c r="B355" s="193" t="s">
        <v>1205</v>
      </c>
      <c r="C355" s="324" t="s">
        <v>3675</v>
      </c>
      <c r="D355" s="190" t="s">
        <v>3115</v>
      </c>
      <c r="E355" s="343">
        <v>8400</v>
      </c>
      <c r="F355" s="368">
        <v>41825</v>
      </c>
      <c r="G355" s="42">
        <v>8400</v>
      </c>
      <c r="H355" s="42">
        <f t="shared" si="6"/>
        <v>0</v>
      </c>
      <c r="I355" s="636" t="s">
        <v>65</v>
      </c>
    </row>
    <row r="356" spans="1:9" x14ac:dyDescent="0.25">
      <c r="A356" s="355"/>
      <c r="B356" s="193" t="s">
        <v>1206</v>
      </c>
      <c r="C356" s="324" t="s">
        <v>3675</v>
      </c>
      <c r="D356" s="190" t="s">
        <v>188</v>
      </c>
      <c r="E356" s="343">
        <v>10429.1</v>
      </c>
      <c r="F356" s="368">
        <v>41827</v>
      </c>
      <c r="G356" s="42">
        <v>10429.1</v>
      </c>
      <c r="H356" s="42">
        <f t="shared" si="6"/>
        <v>0</v>
      </c>
      <c r="I356" s="636" t="s">
        <v>21</v>
      </c>
    </row>
    <row r="357" spans="1:9" x14ac:dyDescent="0.25">
      <c r="A357" s="355"/>
      <c r="B357" s="193" t="s">
        <v>1207</v>
      </c>
      <c r="C357" s="324" t="s">
        <v>3675</v>
      </c>
      <c r="D357" s="190" t="s">
        <v>136</v>
      </c>
      <c r="E357" s="343">
        <v>153</v>
      </c>
      <c r="F357" s="368">
        <v>41825</v>
      </c>
      <c r="G357" s="34">
        <v>153</v>
      </c>
      <c r="H357" s="42">
        <f t="shared" si="6"/>
        <v>0</v>
      </c>
      <c r="I357" s="636"/>
    </row>
    <row r="358" spans="1:9" x14ac:dyDescent="0.25">
      <c r="A358" s="355"/>
      <c r="B358" s="193" t="s">
        <v>1208</v>
      </c>
      <c r="C358" s="324" t="s">
        <v>3675</v>
      </c>
      <c r="D358" s="190" t="s">
        <v>188</v>
      </c>
      <c r="E358" s="343">
        <v>547.5</v>
      </c>
      <c r="F358" s="368">
        <v>41827</v>
      </c>
      <c r="G358" s="34">
        <v>547.5</v>
      </c>
      <c r="H358" s="42">
        <f t="shared" si="6"/>
        <v>0</v>
      </c>
      <c r="I358" s="636" t="s">
        <v>21</v>
      </c>
    </row>
    <row r="359" spans="1:9" x14ac:dyDescent="0.25">
      <c r="A359" s="355"/>
      <c r="B359" s="193" t="s">
        <v>1209</v>
      </c>
      <c r="C359" s="324" t="s">
        <v>3675</v>
      </c>
      <c r="D359" s="190" t="s">
        <v>600</v>
      </c>
      <c r="E359" s="343">
        <v>2943</v>
      </c>
      <c r="F359" s="368">
        <v>41827</v>
      </c>
      <c r="G359" s="34">
        <v>2943</v>
      </c>
      <c r="H359" s="42">
        <f t="shared" si="6"/>
        <v>0</v>
      </c>
      <c r="I359" s="636" t="s">
        <v>12</v>
      </c>
    </row>
    <row r="360" spans="1:9" x14ac:dyDescent="0.25">
      <c r="A360" s="355"/>
      <c r="B360" s="193" t="s">
        <v>1210</v>
      </c>
      <c r="C360" s="324" t="s">
        <v>3675</v>
      </c>
      <c r="D360" s="190" t="s">
        <v>16</v>
      </c>
      <c r="E360" s="343">
        <v>189920.6</v>
      </c>
      <c r="F360" s="368">
        <v>41844</v>
      </c>
      <c r="G360" s="34">
        <v>189920.6</v>
      </c>
      <c r="H360" s="42">
        <f t="shared" si="6"/>
        <v>0</v>
      </c>
      <c r="I360" s="636" t="s">
        <v>27</v>
      </c>
    </row>
    <row r="361" spans="1:9" x14ac:dyDescent="0.25">
      <c r="A361" s="355"/>
      <c r="B361" s="193" t="s">
        <v>1211</v>
      </c>
      <c r="C361" s="324" t="s">
        <v>3675</v>
      </c>
      <c r="D361" s="190" t="s">
        <v>8</v>
      </c>
      <c r="E361" s="343">
        <v>1115.5</v>
      </c>
      <c r="F361" s="368">
        <v>41825</v>
      </c>
      <c r="G361" s="34">
        <v>1115.5</v>
      </c>
      <c r="H361" s="42">
        <f t="shared" si="6"/>
        <v>0</v>
      </c>
      <c r="I361" s="636"/>
    </row>
    <row r="362" spans="1:9" x14ac:dyDescent="0.25">
      <c r="A362" s="355"/>
      <c r="B362" s="193" t="s">
        <v>1212</v>
      </c>
      <c r="C362" s="324" t="s">
        <v>3675</v>
      </c>
      <c r="D362" s="190" t="s">
        <v>19</v>
      </c>
      <c r="E362" s="343">
        <v>414735.55</v>
      </c>
      <c r="F362" s="369" t="s">
        <v>4910</v>
      </c>
      <c r="G362" s="34">
        <f>76037.97+200000+133420+5277.58</f>
        <v>414735.55</v>
      </c>
      <c r="H362" s="42">
        <f t="shared" si="6"/>
        <v>0</v>
      </c>
      <c r="I362" s="636" t="s">
        <v>3834</v>
      </c>
    </row>
    <row r="363" spans="1:9" x14ac:dyDescent="0.25">
      <c r="A363" s="355"/>
      <c r="B363" s="193" t="s">
        <v>1214</v>
      </c>
      <c r="C363" s="324" t="s">
        <v>3675</v>
      </c>
      <c r="D363" s="190" t="s">
        <v>186</v>
      </c>
      <c r="E363" s="343">
        <v>4360</v>
      </c>
      <c r="F363" s="368">
        <v>41825</v>
      </c>
      <c r="G363" s="34">
        <v>4360</v>
      </c>
      <c r="H363" s="42">
        <f t="shared" si="6"/>
        <v>0</v>
      </c>
      <c r="I363" s="636"/>
    </row>
    <row r="364" spans="1:9" x14ac:dyDescent="0.25">
      <c r="A364" s="355"/>
      <c r="B364" s="193" t="s">
        <v>1215</v>
      </c>
      <c r="C364" s="324" t="s">
        <v>3675</v>
      </c>
      <c r="D364" s="190" t="s">
        <v>1607</v>
      </c>
      <c r="E364" s="343">
        <v>2906</v>
      </c>
      <c r="F364" s="368">
        <v>41825</v>
      </c>
      <c r="G364" s="34">
        <v>2906</v>
      </c>
      <c r="H364" s="42">
        <f t="shared" si="6"/>
        <v>0</v>
      </c>
      <c r="I364" s="636"/>
    </row>
    <row r="365" spans="1:9" x14ac:dyDescent="0.25">
      <c r="A365" s="355"/>
      <c r="B365" s="193" t="s">
        <v>1216</v>
      </c>
      <c r="C365" s="324" t="s">
        <v>3675</v>
      </c>
      <c r="D365" s="190" t="s">
        <v>300</v>
      </c>
      <c r="E365" s="343">
        <v>1806</v>
      </c>
      <c r="F365" s="368">
        <v>41827</v>
      </c>
      <c r="G365" s="34">
        <v>1806</v>
      </c>
      <c r="H365" s="42">
        <f t="shared" si="6"/>
        <v>0</v>
      </c>
      <c r="I365" s="636" t="s">
        <v>217</v>
      </c>
    </row>
    <row r="366" spans="1:9" x14ac:dyDescent="0.25">
      <c r="A366" s="355"/>
      <c r="B366" s="193" t="s">
        <v>1217</v>
      </c>
      <c r="C366" s="324" t="s">
        <v>3675</v>
      </c>
      <c r="D366" s="190" t="s">
        <v>78</v>
      </c>
      <c r="E366" s="343">
        <v>5314.25</v>
      </c>
      <c r="F366" s="368">
        <v>41827</v>
      </c>
      <c r="G366" s="34">
        <v>5314.25</v>
      </c>
      <c r="H366" s="42">
        <f t="shared" si="6"/>
        <v>0</v>
      </c>
      <c r="I366" s="636" t="s">
        <v>217</v>
      </c>
    </row>
    <row r="367" spans="1:9" x14ac:dyDescent="0.25">
      <c r="A367" s="355"/>
      <c r="B367" s="193" t="s">
        <v>1218</v>
      </c>
      <c r="C367" s="324" t="s">
        <v>3675</v>
      </c>
      <c r="D367" s="190" t="s">
        <v>307</v>
      </c>
      <c r="E367" s="343">
        <v>9752.4</v>
      </c>
      <c r="F367" s="370" t="s">
        <v>4457</v>
      </c>
      <c r="G367" s="34">
        <v>9752.4</v>
      </c>
      <c r="H367" s="42">
        <f t="shared" si="6"/>
        <v>0</v>
      </c>
      <c r="I367" s="636" t="s">
        <v>217</v>
      </c>
    </row>
    <row r="368" spans="1:9" x14ac:dyDescent="0.25">
      <c r="A368" s="355"/>
      <c r="B368" s="193" t="s">
        <v>1220</v>
      </c>
      <c r="C368" s="324" t="s">
        <v>3675</v>
      </c>
      <c r="D368" s="190" t="s">
        <v>233</v>
      </c>
      <c r="E368" s="343">
        <v>797</v>
      </c>
      <c r="F368" s="368">
        <v>41827</v>
      </c>
      <c r="G368" s="34">
        <v>797</v>
      </c>
      <c r="H368" s="42">
        <f t="shared" si="6"/>
        <v>0</v>
      </c>
      <c r="I368" s="636" t="s">
        <v>217</v>
      </c>
    </row>
    <row r="369" spans="1:9" x14ac:dyDescent="0.25">
      <c r="A369" s="355"/>
      <c r="B369" s="193" t="s">
        <v>1221</v>
      </c>
      <c r="C369" s="324" t="s">
        <v>3675</v>
      </c>
      <c r="D369" s="190" t="s">
        <v>36</v>
      </c>
      <c r="E369" s="343">
        <v>8645.5</v>
      </c>
      <c r="F369" s="368">
        <v>41827</v>
      </c>
      <c r="G369" s="34">
        <v>8645.5</v>
      </c>
      <c r="H369" s="42">
        <f t="shared" si="6"/>
        <v>0</v>
      </c>
      <c r="I369" s="636" t="s">
        <v>217</v>
      </c>
    </row>
    <row r="370" spans="1:9" x14ac:dyDescent="0.25">
      <c r="A370" s="355"/>
      <c r="B370" s="193" t="s">
        <v>1222</v>
      </c>
      <c r="C370" s="324" t="s">
        <v>3675</v>
      </c>
      <c r="D370" s="190" t="s">
        <v>80</v>
      </c>
      <c r="E370" s="343">
        <v>4543</v>
      </c>
      <c r="F370" s="368">
        <v>41827</v>
      </c>
      <c r="G370" s="34">
        <v>4543</v>
      </c>
      <c r="H370" s="42">
        <f t="shared" si="6"/>
        <v>0</v>
      </c>
      <c r="I370" s="636" t="s">
        <v>217</v>
      </c>
    </row>
    <row r="371" spans="1:9" x14ac:dyDescent="0.25">
      <c r="A371" s="355"/>
      <c r="B371" s="193" t="s">
        <v>1223</v>
      </c>
      <c r="C371" s="324" t="s">
        <v>3675</v>
      </c>
      <c r="D371" s="190" t="s">
        <v>99</v>
      </c>
      <c r="E371" s="343">
        <v>1620</v>
      </c>
      <c r="F371" s="368">
        <v>41827</v>
      </c>
      <c r="G371" s="34">
        <v>1620</v>
      </c>
      <c r="H371" s="42">
        <f t="shared" si="6"/>
        <v>0</v>
      </c>
      <c r="I371" s="636" t="s">
        <v>217</v>
      </c>
    </row>
    <row r="372" spans="1:9" x14ac:dyDescent="0.25">
      <c r="A372" s="355"/>
      <c r="B372" s="193" t="s">
        <v>1225</v>
      </c>
      <c r="C372" s="324" t="s">
        <v>3675</v>
      </c>
      <c r="D372" s="190" t="s">
        <v>349</v>
      </c>
      <c r="E372" s="343">
        <v>3445.65</v>
      </c>
      <c r="F372" s="368">
        <v>41827</v>
      </c>
      <c r="G372" s="34">
        <v>3445.65</v>
      </c>
      <c r="H372" s="42">
        <f t="shared" si="6"/>
        <v>0</v>
      </c>
      <c r="I372" s="636" t="s">
        <v>217</v>
      </c>
    </row>
    <row r="373" spans="1:9" x14ac:dyDescent="0.25">
      <c r="A373" s="355"/>
      <c r="B373" s="193" t="s">
        <v>1226</v>
      </c>
      <c r="C373" s="324" t="s">
        <v>3675</v>
      </c>
      <c r="D373" s="190" t="s">
        <v>133</v>
      </c>
      <c r="E373" s="343">
        <v>29737</v>
      </c>
      <c r="F373" s="368">
        <v>41825</v>
      </c>
      <c r="G373" s="34">
        <v>29737</v>
      </c>
      <c r="H373" s="42">
        <f t="shared" si="6"/>
        <v>0</v>
      </c>
      <c r="I373" s="636"/>
    </row>
    <row r="374" spans="1:9" x14ac:dyDescent="0.25">
      <c r="A374" s="355"/>
      <c r="B374" s="193" t="s">
        <v>1227</v>
      </c>
      <c r="C374" s="324" t="s">
        <v>3675</v>
      </c>
      <c r="D374" s="190" t="s">
        <v>133</v>
      </c>
      <c r="E374" s="343">
        <v>11955</v>
      </c>
      <c r="F374" s="368">
        <v>41825</v>
      </c>
      <c r="G374" s="34">
        <v>11955</v>
      </c>
      <c r="H374" s="42">
        <f t="shared" si="6"/>
        <v>0</v>
      </c>
      <c r="I374" s="636"/>
    </row>
    <row r="375" spans="1:9" x14ac:dyDescent="0.25">
      <c r="A375" s="355"/>
      <c r="B375" s="193" t="s">
        <v>1228</v>
      </c>
      <c r="C375" s="324" t="s">
        <v>3675</v>
      </c>
      <c r="D375" s="190" t="s">
        <v>533</v>
      </c>
      <c r="E375" s="343">
        <v>5045</v>
      </c>
      <c r="F375" s="368">
        <v>41825</v>
      </c>
      <c r="G375" s="34">
        <v>5045</v>
      </c>
      <c r="H375" s="42">
        <f t="shared" si="6"/>
        <v>0</v>
      </c>
      <c r="I375" s="636"/>
    </row>
    <row r="376" spans="1:9" x14ac:dyDescent="0.25">
      <c r="A376" s="355"/>
      <c r="B376" s="193" t="s">
        <v>1230</v>
      </c>
      <c r="C376" s="324" t="s">
        <v>3675</v>
      </c>
      <c r="D376" s="190" t="s">
        <v>479</v>
      </c>
      <c r="E376" s="343">
        <v>23948.5</v>
      </c>
      <c r="F376" s="368">
        <v>41827</v>
      </c>
      <c r="G376" s="34">
        <v>23948.5</v>
      </c>
      <c r="H376" s="42">
        <f t="shared" si="6"/>
        <v>0</v>
      </c>
      <c r="I376" s="636" t="s">
        <v>330</v>
      </c>
    </row>
    <row r="377" spans="1:9" x14ac:dyDescent="0.25">
      <c r="A377" s="355"/>
      <c r="B377" s="193" t="s">
        <v>1231</v>
      </c>
      <c r="C377" s="324" t="s">
        <v>3675</v>
      </c>
      <c r="D377" s="190" t="s">
        <v>479</v>
      </c>
      <c r="E377" s="343">
        <v>21443.1</v>
      </c>
      <c r="F377" s="368">
        <v>41827</v>
      </c>
      <c r="G377" s="34">
        <v>21443.1</v>
      </c>
      <c r="H377" s="42">
        <f t="shared" si="6"/>
        <v>0</v>
      </c>
      <c r="I377" s="636" t="s">
        <v>21</v>
      </c>
    </row>
    <row r="378" spans="1:9" x14ac:dyDescent="0.25">
      <c r="A378" s="355"/>
      <c r="B378" s="193" t="s">
        <v>1232</v>
      </c>
      <c r="C378" s="324" t="s">
        <v>3675</v>
      </c>
      <c r="D378" s="190" t="s">
        <v>39</v>
      </c>
      <c r="E378" s="343">
        <v>6532.8</v>
      </c>
      <c r="F378" s="370" t="s">
        <v>3835</v>
      </c>
      <c r="G378" s="34">
        <v>6532.8</v>
      </c>
      <c r="H378" s="42">
        <f t="shared" si="6"/>
        <v>0</v>
      </c>
      <c r="I378" s="636"/>
    </row>
    <row r="379" spans="1:9" x14ac:dyDescent="0.25">
      <c r="A379" s="355"/>
      <c r="B379" s="193" t="s">
        <v>1233</v>
      </c>
      <c r="C379" s="324" t="s">
        <v>3675</v>
      </c>
      <c r="D379" s="190" t="s">
        <v>237</v>
      </c>
      <c r="E379" s="343">
        <v>11687.65</v>
      </c>
      <c r="F379" s="368">
        <v>41825</v>
      </c>
      <c r="G379" s="34">
        <v>11687.65</v>
      </c>
      <c r="H379" s="42">
        <f t="shared" si="6"/>
        <v>0</v>
      </c>
      <c r="I379" s="636"/>
    </row>
    <row r="380" spans="1:9" x14ac:dyDescent="0.25">
      <c r="A380" s="355"/>
      <c r="B380" s="193" t="s">
        <v>1234</v>
      </c>
      <c r="C380" s="324" t="s">
        <v>3675</v>
      </c>
      <c r="D380" s="190" t="s">
        <v>19</v>
      </c>
      <c r="E380" s="343">
        <v>498048.45</v>
      </c>
      <c r="F380" s="369" t="s">
        <v>4911</v>
      </c>
      <c r="G380" s="34">
        <f>284445.42+213603.03</f>
        <v>498048.44999999995</v>
      </c>
      <c r="H380" s="42">
        <f t="shared" si="6"/>
        <v>0</v>
      </c>
      <c r="I380" s="636" t="s">
        <v>3834</v>
      </c>
    </row>
    <row r="381" spans="1:9" x14ac:dyDescent="0.25">
      <c r="A381" s="355"/>
      <c r="B381" s="193" t="s">
        <v>1236</v>
      </c>
      <c r="C381" s="324" t="s">
        <v>3675</v>
      </c>
      <c r="D381" s="190" t="s">
        <v>8</v>
      </c>
      <c r="E381" s="343">
        <v>402.6</v>
      </c>
      <c r="F381" s="368">
        <v>41825</v>
      </c>
      <c r="G381" s="34">
        <v>402.6</v>
      </c>
      <c r="H381" s="42">
        <f t="shared" si="6"/>
        <v>0</v>
      </c>
      <c r="I381" s="636"/>
    </row>
    <row r="382" spans="1:9" x14ac:dyDescent="0.25">
      <c r="A382" s="355"/>
      <c r="B382" s="193" t="s">
        <v>1237</v>
      </c>
      <c r="C382" s="324" t="s">
        <v>3675</v>
      </c>
      <c r="D382" s="190" t="s">
        <v>115</v>
      </c>
      <c r="E382" s="343">
        <v>216</v>
      </c>
      <c r="F382" s="368">
        <v>41825</v>
      </c>
      <c r="G382" s="34">
        <v>216</v>
      </c>
      <c r="H382" s="42">
        <f t="shared" si="6"/>
        <v>0</v>
      </c>
      <c r="I382" s="636"/>
    </row>
    <row r="383" spans="1:9" x14ac:dyDescent="0.25">
      <c r="A383" s="355"/>
      <c r="B383" s="193" t="s">
        <v>1239</v>
      </c>
      <c r="C383" s="324" t="s">
        <v>3675</v>
      </c>
      <c r="D383" s="190" t="s">
        <v>136</v>
      </c>
      <c r="E383" s="343">
        <v>3011</v>
      </c>
      <c r="F383" s="368">
        <v>41825</v>
      </c>
      <c r="G383" s="34">
        <v>3011</v>
      </c>
      <c r="H383" s="42">
        <f t="shared" si="6"/>
        <v>0</v>
      </c>
      <c r="I383" s="636"/>
    </row>
    <row r="384" spans="1:9" x14ac:dyDescent="0.25">
      <c r="A384" s="355"/>
      <c r="B384" s="193" t="s">
        <v>1240</v>
      </c>
      <c r="C384" s="324" t="s">
        <v>3675</v>
      </c>
      <c r="D384" s="196" t="s">
        <v>3108</v>
      </c>
      <c r="E384" s="344">
        <v>0</v>
      </c>
      <c r="F384" s="368"/>
      <c r="G384" s="34"/>
      <c r="H384" s="42">
        <f t="shared" si="6"/>
        <v>0</v>
      </c>
      <c r="I384" s="636" t="s">
        <v>3836</v>
      </c>
    </row>
    <row r="385" spans="1:9" x14ac:dyDescent="0.25">
      <c r="A385" s="355"/>
      <c r="B385" s="193" t="s">
        <v>1242</v>
      </c>
      <c r="C385" s="324" t="s">
        <v>3675</v>
      </c>
      <c r="D385" s="190" t="s">
        <v>180</v>
      </c>
      <c r="E385" s="343">
        <v>19140</v>
      </c>
      <c r="F385" s="368">
        <v>41825</v>
      </c>
      <c r="G385" s="34">
        <v>19140</v>
      </c>
      <c r="H385" s="42">
        <f t="shared" si="6"/>
        <v>0</v>
      </c>
      <c r="I385" s="636"/>
    </row>
    <row r="386" spans="1:9" x14ac:dyDescent="0.25">
      <c r="A386" s="355"/>
      <c r="B386" s="193" t="s">
        <v>1243</v>
      </c>
      <c r="C386" s="324" t="s">
        <v>3675</v>
      </c>
      <c r="D386" s="190" t="s">
        <v>523</v>
      </c>
      <c r="E386" s="343">
        <v>5526</v>
      </c>
      <c r="F386" s="368">
        <v>41832</v>
      </c>
      <c r="G386" s="34">
        <v>5526</v>
      </c>
      <c r="H386" s="42">
        <f t="shared" si="6"/>
        <v>0</v>
      </c>
      <c r="I386" s="636"/>
    </row>
    <row r="387" spans="1:9" x14ac:dyDescent="0.25">
      <c r="A387" s="355"/>
      <c r="B387" s="193" t="s">
        <v>1244</v>
      </c>
      <c r="C387" s="324" t="s">
        <v>3675</v>
      </c>
      <c r="D387" s="190" t="s">
        <v>517</v>
      </c>
      <c r="E387" s="343">
        <v>2327.5</v>
      </c>
      <c r="F387" s="368">
        <v>41825</v>
      </c>
      <c r="G387" s="34">
        <v>2327.5</v>
      </c>
      <c r="H387" s="42">
        <f t="shared" si="6"/>
        <v>0</v>
      </c>
      <c r="I387" s="636"/>
    </row>
    <row r="388" spans="1:9" x14ac:dyDescent="0.25">
      <c r="A388" s="355">
        <v>41826</v>
      </c>
      <c r="B388" s="193" t="s">
        <v>1245</v>
      </c>
      <c r="C388" s="324" t="s">
        <v>3675</v>
      </c>
      <c r="D388" s="190" t="s">
        <v>2783</v>
      </c>
      <c r="E388" s="345">
        <v>11896</v>
      </c>
      <c r="F388" s="372"/>
      <c r="G388" s="301"/>
      <c r="H388" s="42">
        <f t="shared" si="6"/>
        <v>11896</v>
      </c>
      <c r="I388" s="636" t="s">
        <v>65</v>
      </c>
    </row>
    <row r="389" spans="1:9" x14ac:dyDescent="0.25">
      <c r="A389" s="355"/>
      <c r="B389" s="193" t="s">
        <v>1246</v>
      </c>
      <c r="C389" s="324" t="s">
        <v>3675</v>
      </c>
      <c r="D389" s="190" t="s">
        <v>14</v>
      </c>
      <c r="E389" s="343">
        <v>21396</v>
      </c>
      <c r="F389" s="368">
        <v>41827</v>
      </c>
      <c r="G389" s="34">
        <v>21396</v>
      </c>
      <c r="H389" s="42">
        <f t="shared" si="6"/>
        <v>0</v>
      </c>
      <c r="I389" s="222" t="s">
        <v>65</v>
      </c>
    </row>
    <row r="390" spans="1:9" x14ac:dyDescent="0.25">
      <c r="A390" s="355"/>
      <c r="B390" s="193" t="s">
        <v>1247</v>
      </c>
      <c r="C390" s="324" t="s">
        <v>3675</v>
      </c>
      <c r="D390" s="190" t="s">
        <v>152</v>
      </c>
      <c r="E390" s="343">
        <v>18815.5</v>
      </c>
      <c r="F390" s="368">
        <v>41826</v>
      </c>
      <c r="G390" s="34">
        <v>18815.5</v>
      </c>
      <c r="H390" s="42">
        <f t="shared" si="6"/>
        <v>0</v>
      </c>
      <c r="I390" s="636"/>
    </row>
    <row r="391" spans="1:9" x14ac:dyDescent="0.25">
      <c r="A391" s="355"/>
      <c r="B391" s="193" t="s">
        <v>1248</v>
      </c>
      <c r="C391" s="324" t="s">
        <v>3675</v>
      </c>
      <c r="D391" s="108" t="s">
        <v>8</v>
      </c>
      <c r="E391" s="345">
        <v>955.5</v>
      </c>
      <c r="F391" s="368">
        <v>41826</v>
      </c>
      <c r="G391" s="34">
        <v>955.5</v>
      </c>
      <c r="H391" s="42">
        <f t="shared" ref="H391:H454" si="7">E391-G391</f>
        <v>0</v>
      </c>
      <c r="I391" s="636"/>
    </row>
    <row r="392" spans="1:9" x14ac:dyDescent="0.25">
      <c r="A392" s="355"/>
      <c r="B392" s="193" t="s">
        <v>1249</v>
      </c>
      <c r="C392" s="324" t="s">
        <v>3675</v>
      </c>
      <c r="D392" s="108" t="s">
        <v>8</v>
      </c>
      <c r="E392" s="345">
        <v>2709</v>
      </c>
      <c r="F392" s="368">
        <v>41826</v>
      </c>
      <c r="G392" s="34">
        <v>2709</v>
      </c>
      <c r="H392" s="42">
        <f t="shared" si="7"/>
        <v>0</v>
      </c>
      <c r="I392" s="636"/>
    </row>
    <row r="393" spans="1:9" x14ac:dyDescent="0.25">
      <c r="A393" s="355"/>
      <c r="B393" s="193" t="s">
        <v>1250</v>
      </c>
      <c r="C393" s="324" t="s">
        <v>3675</v>
      </c>
      <c r="D393" s="108" t="s">
        <v>44</v>
      </c>
      <c r="E393" s="345">
        <v>9720</v>
      </c>
      <c r="F393" s="368">
        <v>41836</v>
      </c>
      <c r="G393" s="34">
        <v>9720</v>
      </c>
      <c r="H393" s="42">
        <f t="shared" si="7"/>
        <v>0</v>
      </c>
      <c r="I393" s="636" t="s">
        <v>27</v>
      </c>
    </row>
    <row r="394" spans="1:9" x14ac:dyDescent="0.25">
      <c r="A394" s="355"/>
      <c r="B394" s="193" t="s">
        <v>1251</v>
      </c>
      <c r="C394" s="324" t="s">
        <v>3675</v>
      </c>
      <c r="D394" s="108" t="s">
        <v>42</v>
      </c>
      <c r="E394" s="345">
        <v>2160</v>
      </c>
      <c r="F394" s="368">
        <v>41836</v>
      </c>
      <c r="G394" s="34">
        <v>2160</v>
      </c>
      <c r="H394" s="42">
        <f t="shared" si="7"/>
        <v>0</v>
      </c>
      <c r="I394" s="636" t="s">
        <v>12</v>
      </c>
    </row>
    <row r="395" spans="1:9" x14ac:dyDescent="0.25">
      <c r="A395" s="355"/>
      <c r="B395" s="193" t="s">
        <v>1252</v>
      </c>
      <c r="C395" s="324" t="s">
        <v>3675</v>
      </c>
      <c r="D395" s="108" t="s">
        <v>43</v>
      </c>
      <c r="E395" s="345">
        <v>2160</v>
      </c>
      <c r="F395" s="368">
        <v>41836</v>
      </c>
      <c r="G395" s="34">
        <v>2160</v>
      </c>
      <c r="H395" s="42">
        <f t="shared" si="7"/>
        <v>0</v>
      </c>
      <c r="I395" s="636" t="s">
        <v>12</v>
      </c>
    </row>
    <row r="396" spans="1:9" x14ac:dyDescent="0.25">
      <c r="A396" s="354"/>
      <c r="B396" s="193" t="s">
        <v>1253</v>
      </c>
      <c r="C396" s="324" t="s">
        <v>3675</v>
      </c>
      <c r="D396" s="108" t="s">
        <v>130</v>
      </c>
      <c r="E396" s="345">
        <v>15927</v>
      </c>
      <c r="F396" s="368">
        <v>41829</v>
      </c>
      <c r="G396" s="34">
        <v>15927</v>
      </c>
      <c r="H396" s="42">
        <f t="shared" si="7"/>
        <v>0</v>
      </c>
      <c r="I396" s="636" t="s">
        <v>21</v>
      </c>
    </row>
    <row r="397" spans="1:9" x14ac:dyDescent="0.25">
      <c r="A397" s="354"/>
      <c r="B397" s="193" t="s">
        <v>1255</v>
      </c>
      <c r="C397" s="324" t="s">
        <v>3675</v>
      </c>
      <c r="D397" s="108" t="s">
        <v>3163</v>
      </c>
      <c r="E397" s="345">
        <v>2797</v>
      </c>
      <c r="F397" s="368">
        <v>41826</v>
      </c>
      <c r="G397" s="34">
        <v>2797</v>
      </c>
      <c r="H397" s="42">
        <f t="shared" si="7"/>
        <v>0</v>
      </c>
      <c r="I397" s="636"/>
    </row>
    <row r="398" spans="1:9" x14ac:dyDescent="0.25">
      <c r="A398" s="354"/>
      <c r="B398" s="193" t="s">
        <v>1256</v>
      </c>
      <c r="C398" s="324" t="s">
        <v>3675</v>
      </c>
      <c r="D398" s="108" t="s">
        <v>188</v>
      </c>
      <c r="E398" s="345">
        <v>3402.5</v>
      </c>
      <c r="F398" s="368">
        <v>41829</v>
      </c>
      <c r="G398" s="34">
        <v>3402.5</v>
      </c>
      <c r="H398" s="42">
        <f t="shared" si="7"/>
        <v>0</v>
      </c>
      <c r="I398" s="636" t="s">
        <v>21</v>
      </c>
    </row>
    <row r="399" spans="1:9" x14ac:dyDescent="0.25">
      <c r="A399" s="355"/>
      <c r="B399" s="193" t="s">
        <v>1257</v>
      </c>
      <c r="C399" s="324" t="s">
        <v>3675</v>
      </c>
      <c r="D399" s="108" t="s">
        <v>123</v>
      </c>
      <c r="E399" s="345">
        <v>2232</v>
      </c>
      <c r="F399" s="407" t="s">
        <v>4400</v>
      </c>
      <c r="G399" s="34">
        <v>2232</v>
      </c>
      <c r="H399" s="42">
        <f t="shared" si="7"/>
        <v>0</v>
      </c>
      <c r="I399" s="636"/>
    </row>
    <row r="400" spans="1:9" x14ac:dyDescent="0.25">
      <c r="A400" s="355"/>
      <c r="B400" s="193" t="s">
        <v>1258</v>
      </c>
      <c r="C400" s="324" t="s">
        <v>3675</v>
      </c>
      <c r="D400" s="108" t="s">
        <v>52</v>
      </c>
      <c r="E400" s="345">
        <v>3457</v>
      </c>
      <c r="F400" s="368">
        <v>41826</v>
      </c>
      <c r="G400" s="34">
        <v>3457</v>
      </c>
      <c r="H400" s="42">
        <f t="shared" si="7"/>
        <v>0</v>
      </c>
      <c r="I400" s="636" t="s">
        <v>27</v>
      </c>
    </row>
    <row r="401" spans="1:9" x14ac:dyDescent="0.25">
      <c r="A401" s="355"/>
      <c r="B401" s="193" t="s">
        <v>1259</v>
      </c>
      <c r="C401" s="324" t="s">
        <v>3675</v>
      </c>
      <c r="D401" s="108" t="s">
        <v>51</v>
      </c>
      <c r="E401" s="345">
        <v>2433</v>
      </c>
      <c r="F401" s="368">
        <v>41826</v>
      </c>
      <c r="G401" s="34">
        <v>2433</v>
      </c>
      <c r="H401" s="42">
        <f t="shared" si="7"/>
        <v>0</v>
      </c>
      <c r="I401" s="636" t="s">
        <v>27</v>
      </c>
    </row>
    <row r="402" spans="1:9" x14ac:dyDescent="0.25">
      <c r="A402" s="355"/>
      <c r="B402" s="193" t="s">
        <v>1260</v>
      </c>
      <c r="C402" s="324" t="s">
        <v>3675</v>
      </c>
      <c r="D402" s="108" t="s">
        <v>882</v>
      </c>
      <c r="E402" s="345">
        <v>12099</v>
      </c>
      <c r="F402" s="368">
        <v>41830</v>
      </c>
      <c r="G402" s="34">
        <v>12099</v>
      </c>
      <c r="H402" s="42">
        <f t="shared" si="7"/>
        <v>0</v>
      </c>
      <c r="I402" s="636" t="s">
        <v>21</v>
      </c>
    </row>
    <row r="403" spans="1:9" x14ac:dyDescent="0.25">
      <c r="A403" s="355"/>
      <c r="B403" s="193" t="s">
        <v>1261</v>
      </c>
      <c r="C403" s="324" t="s">
        <v>3675</v>
      </c>
      <c r="D403" s="108" t="s">
        <v>55</v>
      </c>
      <c r="E403" s="345">
        <v>12973</v>
      </c>
      <c r="F403" s="368">
        <v>41826</v>
      </c>
      <c r="G403" s="34">
        <v>12973</v>
      </c>
      <c r="H403" s="42">
        <f t="shared" si="7"/>
        <v>0</v>
      </c>
      <c r="I403" s="636"/>
    </row>
    <row r="404" spans="1:9" x14ac:dyDescent="0.25">
      <c r="A404" s="355"/>
      <c r="B404" s="193" t="s">
        <v>1262</v>
      </c>
      <c r="C404" s="324" t="s">
        <v>3675</v>
      </c>
      <c r="D404" s="108" t="s">
        <v>188</v>
      </c>
      <c r="E404" s="345">
        <v>8423</v>
      </c>
      <c r="F404" s="368">
        <v>41832</v>
      </c>
      <c r="G404" s="34">
        <v>8423</v>
      </c>
      <c r="H404" s="42">
        <f t="shared" si="7"/>
        <v>0</v>
      </c>
      <c r="I404" s="636" t="s">
        <v>21</v>
      </c>
    </row>
    <row r="405" spans="1:9" x14ac:dyDescent="0.25">
      <c r="A405" s="355"/>
      <c r="B405" s="193" t="s">
        <v>1263</v>
      </c>
      <c r="C405" s="324" t="s">
        <v>3675</v>
      </c>
      <c r="D405" s="108" t="s">
        <v>29</v>
      </c>
      <c r="E405" s="345">
        <v>3540</v>
      </c>
      <c r="F405" s="368">
        <v>41826</v>
      </c>
      <c r="G405" s="34">
        <v>3540</v>
      </c>
      <c r="H405" s="42">
        <f t="shared" si="7"/>
        <v>0</v>
      </c>
      <c r="I405" s="636" t="s">
        <v>12</v>
      </c>
    </row>
    <row r="406" spans="1:9" x14ac:dyDescent="0.25">
      <c r="A406" s="355"/>
      <c r="B406" s="193" t="s">
        <v>1264</v>
      </c>
      <c r="C406" s="324" t="s">
        <v>3675</v>
      </c>
      <c r="D406" s="108" t="s">
        <v>269</v>
      </c>
      <c r="E406" s="345">
        <v>2796</v>
      </c>
      <c r="F406" s="368">
        <v>41826</v>
      </c>
      <c r="G406" s="34">
        <v>2796</v>
      </c>
      <c r="H406" s="42">
        <f t="shared" si="7"/>
        <v>0</v>
      </c>
      <c r="I406" s="636" t="s">
        <v>12</v>
      </c>
    </row>
    <row r="407" spans="1:9" x14ac:dyDescent="0.25">
      <c r="A407" s="355"/>
      <c r="B407" s="193" t="s">
        <v>1265</v>
      </c>
      <c r="C407" s="324" t="s">
        <v>3675</v>
      </c>
      <c r="D407" s="108" t="s">
        <v>1778</v>
      </c>
      <c r="E407" s="345">
        <v>2366.5</v>
      </c>
      <c r="F407" s="368">
        <v>41826</v>
      </c>
      <c r="G407" s="34">
        <v>2366.5</v>
      </c>
      <c r="H407" s="42">
        <f t="shared" si="7"/>
        <v>0</v>
      </c>
      <c r="I407" s="636" t="s">
        <v>12</v>
      </c>
    </row>
    <row r="408" spans="1:9" x14ac:dyDescent="0.25">
      <c r="A408" s="355"/>
      <c r="B408" s="193" t="s">
        <v>1266</v>
      </c>
      <c r="C408" s="324" t="s">
        <v>3675</v>
      </c>
      <c r="D408" s="108" t="s">
        <v>18</v>
      </c>
      <c r="E408" s="345">
        <v>7096</v>
      </c>
      <c r="F408" s="368">
        <v>41826</v>
      </c>
      <c r="G408" s="34">
        <v>7096</v>
      </c>
      <c r="H408" s="42">
        <f t="shared" si="7"/>
        <v>0</v>
      </c>
      <c r="I408" s="636"/>
    </row>
    <row r="409" spans="1:9" x14ac:dyDescent="0.25">
      <c r="A409" s="355"/>
      <c r="B409" s="193" t="s">
        <v>1267</v>
      </c>
      <c r="C409" s="324" t="s">
        <v>3675</v>
      </c>
      <c r="D409" s="108" t="s">
        <v>106</v>
      </c>
      <c r="E409" s="345">
        <v>179841</v>
      </c>
      <c r="F409" s="368">
        <v>41834</v>
      </c>
      <c r="G409" s="34">
        <v>179841</v>
      </c>
      <c r="H409" s="42">
        <f t="shared" si="7"/>
        <v>0</v>
      </c>
      <c r="I409" s="636"/>
    </row>
    <row r="410" spans="1:9" x14ac:dyDescent="0.25">
      <c r="A410" s="355"/>
      <c r="B410" s="193" t="s">
        <v>1268</v>
      </c>
      <c r="C410" s="324" t="s">
        <v>3675</v>
      </c>
      <c r="D410" s="108" t="s">
        <v>106</v>
      </c>
      <c r="E410" s="345">
        <v>100433</v>
      </c>
      <c r="F410" s="368">
        <v>41834</v>
      </c>
      <c r="G410" s="34">
        <v>100433</v>
      </c>
      <c r="H410" s="42">
        <f t="shared" si="7"/>
        <v>0</v>
      </c>
      <c r="I410" s="636"/>
    </row>
    <row r="411" spans="1:9" x14ac:dyDescent="0.25">
      <c r="A411" s="355"/>
      <c r="B411" s="193" t="s">
        <v>1269</v>
      </c>
      <c r="C411" s="324" t="s">
        <v>3675</v>
      </c>
      <c r="D411" s="108" t="s">
        <v>106</v>
      </c>
      <c r="E411" s="345">
        <v>146590</v>
      </c>
      <c r="F411" s="368">
        <v>41834</v>
      </c>
      <c r="G411" s="34">
        <v>146590</v>
      </c>
      <c r="H411" s="42">
        <f t="shared" si="7"/>
        <v>0</v>
      </c>
      <c r="I411" s="636"/>
    </row>
    <row r="412" spans="1:9" x14ac:dyDescent="0.25">
      <c r="A412" s="355"/>
      <c r="B412" s="193" t="s">
        <v>1270</v>
      </c>
      <c r="C412" s="324" t="s">
        <v>3675</v>
      </c>
      <c r="D412" s="108" t="s">
        <v>535</v>
      </c>
      <c r="E412" s="345">
        <v>566.4</v>
      </c>
      <c r="F412" s="368">
        <v>41826</v>
      </c>
      <c r="G412" s="34">
        <v>566.4</v>
      </c>
      <c r="H412" s="42">
        <f t="shared" si="7"/>
        <v>0</v>
      </c>
      <c r="I412" s="636"/>
    </row>
    <row r="413" spans="1:9" x14ac:dyDescent="0.25">
      <c r="A413" s="355"/>
      <c r="B413" s="193" t="s">
        <v>1271</v>
      </c>
      <c r="C413" s="324" t="s">
        <v>3675</v>
      </c>
      <c r="D413" s="108" t="s">
        <v>180</v>
      </c>
      <c r="E413" s="345">
        <v>20856</v>
      </c>
      <c r="F413" s="368">
        <v>41827</v>
      </c>
      <c r="G413" s="34">
        <v>20856</v>
      </c>
      <c r="H413" s="42">
        <f t="shared" si="7"/>
        <v>0</v>
      </c>
      <c r="I413" s="636" t="s">
        <v>65</v>
      </c>
    </row>
    <row r="414" spans="1:9" x14ac:dyDescent="0.25">
      <c r="A414" s="355"/>
      <c r="B414" s="193" t="s">
        <v>1272</v>
      </c>
      <c r="C414" s="324" t="s">
        <v>3675</v>
      </c>
      <c r="D414" s="108" t="s">
        <v>106</v>
      </c>
      <c r="E414" s="345">
        <v>273902</v>
      </c>
      <c r="F414" s="368">
        <v>41839</v>
      </c>
      <c r="G414" s="34">
        <v>273902</v>
      </c>
      <c r="H414" s="42">
        <f t="shared" si="7"/>
        <v>0</v>
      </c>
      <c r="I414" s="636"/>
    </row>
    <row r="415" spans="1:9" x14ac:dyDescent="0.25">
      <c r="A415" s="355"/>
      <c r="B415" s="193" t="s">
        <v>1273</v>
      </c>
      <c r="C415" s="324" t="s">
        <v>3675</v>
      </c>
      <c r="D415" s="108" t="s">
        <v>11</v>
      </c>
      <c r="E415" s="345">
        <v>20244</v>
      </c>
      <c r="F415" s="368">
        <v>41843</v>
      </c>
      <c r="G415" s="34">
        <v>20244</v>
      </c>
      <c r="H415" s="42">
        <f t="shared" si="7"/>
        <v>0</v>
      </c>
      <c r="I415" s="636" t="s">
        <v>65</v>
      </c>
    </row>
    <row r="416" spans="1:9" x14ac:dyDescent="0.25">
      <c r="A416" s="355"/>
      <c r="B416" s="193" t="s">
        <v>1274</v>
      </c>
      <c r="C416" s="324" t="s">
        <v>3675</v>
      </c>
      <c r="D416" s="108" t="s">
        <v>106</v>
      </c>
      <c r="E416" s="345">
        <v>505464</v>
      </c>
      <c r="F416" s="368">
        <v>41839</v>
      </c>
      <c r="G416" s="34">
        <v>505464</v>
      </c>
      <c r="H416" s="42">
        <f t="shared" si="7"/>
        <v>0</v>
      </c>
      <c r="I416" s="636"/>
    </row>
    <row r="417" spans="1:9" x14ac:dyDescent="0.25">
      <c r="A417" s="355"/>
      <c r="B417" s="193" t="s">
        <v>1275</v>
      </c>
      <c r="C417" s="324" t="s">
        <v>3675</v>
      </c>
      <c r="D417" s="108" t="s">
        <v>64</v>
      </c>
      <c r="E417" s="345">
        <v>14519.2</v>
      </c>
      <c r="F417" s="368">
        <v>41827</v>
      </c>
      <c r="G417" s="34">
        <v>14519.2</v>
      </c>
      <c r="H417" s="42">
        <f t="shared" si="7"/>
        <v>0</v>
      </c>
      <c r="I417" s="636" t="s">
        <v>65</v>
      </c>
    </row>
    <row r="418" spans="1:9" x14ac:dyDescent="0.25">
      <c r="A418" s="355"/>
      <c r="B418" s="193" t="s">
        <v>1276</v>
      </c>
      <c r="C418" s="324" t="s">
        <v>3675</v>
      </c>
      <c r="D418" s="108" t="s">
        <v>41</v>
      </c>
      <c r="E418" s="345">
        <v>26177.5</v>
      </c>
      <c r="F418" s="368">
        <v>41826</v>
      </c>
      <c r="G418" s="34">
        <v>26177.5</v>
      </c>
      <c r="H418" s="42">
        <f t="shared" si="7"/>
        <v>0</v>
      </c>
      <c r="I418" s="636"/>
    </row>
    <row r="419" spans="1:9" x14ac:dyDescent="0.25">
      <c r="A419" s="355"/>
      <c r="B419" s="193" t="s">
        <v>1277</v>
      </c>
      <c r="C419" s="324" t="s">
        <v>3675</v>
      </c>
      <c r="D419" s="108" t="s">
        <v>8</v>
      </c>
      <c r="E419" s="345">
        <v>1133</v>
      </c>
      <c r="F419" s="368">
        <v>41826</v>
      </c>
      <c r="G419" s="34">
        <v>1133</v>
      </c>
      <c r="H419" s="42">
        <f t="shared" si="7"/>
        <v>0</v>
      </c>
      <c r="I419" s="636"/>
    </row>
    <row r="420" spans="1:9" x14ac:dyDescent="0.25">
      <c r="A420" s="355"/>
      <c r="B420" s="193" t="s">
        <v>1278</v>
      </c>
      <c r="C420" s="324" t="s">
        <v>3675</v>
      </c>
      <c r="D420" s="108" t="s">
        <v>111</v>
      </c>
      <c r="E420" s="345">
        <v>5676</v>
      </c>
      <c r="F420" s="368">
        <v>41826</v>
      </c>
      <c r="G420" s="34">
        <v>5676</v>
      </c>
      <c r="H420" s="42">
        <f t="shared" si="7"/>
        <v>0</v>
      </c>
      <c r="I420" s="636" t="s">
        <v>27</v>
      </c>
    </row>
    <row r="421" spans="1:9" x14ac:dyDescent="0.25">
      <c r="A421" s="355"/>
      <c r="B421" s="193" t="s">
        <v>1279</v>
      </c>
      <c r="C421" s="324" t="s">
        <v>3675</v>
      </c>
      <c r="D421" s="108" t="s">
        <v>68</v>
      </c>
      <c r="E421" s="345">
        <v>100</v>
      </c>
      <c r="F421" s="368">
        <v>41828</v>
      </c>
      <c r="G421" s="34">
        <v>100</v>
      </c>
      <c r="H421" s="42">
        <f t="shared" si="7"/>
        <v>0</v>
      </c>
      <c r="I421" s="636" t="s">
        <v>65</v>
      </c>
    </row>
    <row r="422" spans="1:9" x14ac:dyDescent="0.25">
      <c r="A422" s="355"/>
      <c r="B422" s="193" t="s">
        <v>1281</v>
      </c>
      <c r="C422" s="324" t="s">
        <v>3675</v>
      </c>
      <c r="D422" s="108" t="s">
        <v>136</v>
      </c>
      <c r="E422" s="345">
        <v>2465</v>
      </c>
      <c r="F422" s="368">
        <v>41826</v>
      </c>
      <c r="G422" s="34">
        <v>2465</v>
      </c>
      <c r="H422" s="42">
        <f t="shared" si="7"/>
        <v>0</v>
      </c>
      <c r="I422" s="636"/>
    </row>
    <row r="423" spans="1:9" x14ac:dyDescent="0.25">
      <c r="A423" s="355"/>
      <c r="B423" s="193" t="s">
        <v>1282</v>
      </c>
      <c r="C423" s="324" t="s">
        <v>3675</v>
      </c>
      <c r="D423" s="190" t="s">
        <v>260</v>
      </c>
      <c r="E423" s="343">
        <v>941</v>
      </c>
      <c r="F423" s="368">
        <v>41826</v>
      </c>
      <c r="G423" s="42">
        <v>941</v>
      </c>
      <c r="H423" s="42">
        <f t="shared" si="7"/>
        <v>0</v>
      </c>
      <c r="I423" s="621" t="s">
        <v>1071</v>
      </c>
    </row>
    <row r="424" spans="1:9" x14ac:dyDescent="0.25">
      <c r="A424" s="355"/>
      <c r="B424" s="193" t="s">
        <v>1283</v>
      </c>
      <c r="C424" s="324" t="s">
        <v>3675</v>
      </c>
      <c r="D424" s="190" t="s">
        <v>1607</v>
      </c>
      <c r="E424" s="343">
        <v>3280.5</v>
      </c>
      <c r="F424" s="368">
        <v>41826</v>
      </c>
      <c r="G424" s="42">
        <v>3280.5</v>
      </c>
      <c r="H424" s="42">
        <f t="shared" si="7"/>
        <v>0</v>
      </c>
      <c r="I424" s="621"/>
    </row>
    <row r="425" spans="1:9" x14ac:dyDescent="0.25">
      <c r="A425" s="355"/>
      <c r="B425" s="193" t="s">
        <v>1284</v>
      </c>
      <c r="C425" s="324" t="s">
        <v>3675</v>
      </c>
      <c r="D425" s="190" t="s">
        <v>321</v>
      </c>
      <c r="E425" s="343">
        <v>4166.5</v>
      </c>
      <c r="F425" s="368">
        <v>41826</v>
      </c>
      <c r="G425" s="42">
        <v>4166.5</v>
      </c>
      <c r="H425" s="42">
        <f t="shared" si="7"/>
        <v>0</v>
      </c>
      <c r="I425" s="621"/>
    </row>
    <row r="426" spans="1:9" x14ac:dyDescent="0.25">
      <c r="A426" s="355"/>
      <c r="B426" s="193" t="s">
        <v>1285</v>
      </c>
      <c r="C426" s="324" t="s">
        <v>3675</v>
      </c>
      <c r="D426" s="190" t="s">
        <v>115</v>
      </c>
      <c r="E426" s="343">
        <v>239.5</v>
      </c>
      <c r="F426" s="368">
        <v>41826</v>
      </c>
      <c r="G426" s="42">
        <v>239.5</v>
      </c>
      <c r="H426" s="42">
        <f t="shared" si="7"/>
        <v>0</v>
      </c>
      <c r="I426" s="621"/>
    </row>
    <row r="427" spans="1:9" x14ac:dyDescent="0.25">
      <c r="A427" s="355"/>
      <c r="B427" s="193" t="s">
        <v>1286</v>
      </c>
      <c r="C427" s="324" t="s">
        <v>3675</v>
      </c>
      <c r="D427" s="190" t="s">
        <v>133</v>
      </c>
      <c r="E427" s="343">
        <v>32623</v>
      </c>
      <c r="F427" s="368">
        <v>41826</v>
      </c>
      <c r="G427" s="42">
        <v>32623</v>
      </c>
      <c r="H427" s="42">
        <f t="shared" si="7"/>
        <v>0</v>
      </c>
      <c r="I427" s="621"/>
    </row>
    <row r="428" spans="1:9" x14ac:dyDescent="0.25">
      <c r="A428" s="355"/>
      <c r="B428" s="193" t="s">
        <v>1287</v>
      </c>
      <c r="C428" s="324" t="s">
        <v>3675</v>
      </c>
      <c r="D428" s="190" t="s">
        <v>59</v>
      </c>
      <c r="E428" s="343">
        <v>16032</v>
      </c>
      <c r="F428" s="370" t="s">
        <v>4396</v>
      </c>
      <c r="G428" s="42">
        <v>16032</v>
      </c>
      <c r="H428" s="42">
        <f t="shared" si="7"/>
        <v>0</v>
      </c>
      <c r="I428" s="621" t="s">
        <v>21</v>
      </c>
    </row>
    <row r="429" spans="1:9" x14ac:dyDescent="0.25">
      <c r="A429" s="355"/>
      <c r="B429" s="193" t="s">
        <v>1288</v>
      </c>
      <c r="C429" s="324" t="s">
        <v>3675</v>
      </c>
      <c r="D429" s="190" t="s">
        <v>1030</v>
      </c>
      <c r="E429" s="343">
        <v>7290</v>
      </c>
      <c r="F429" s="368">
        <v>41826</v>
      </c>
      <c r="G429" s="42">
        <v>7290</v>
      </c>
      <c r="H429" s="42">
        <f t="shared" si="7"/>
        <v>0</v>
      </c>
      <c r="I429" s="621"/>
    </row>
    <row r="430" spans="1:9" x14ac:dyDescent="0.25">
      <c r="A430" s="355"/>
      <c r="B430" s="193" t="s">
        <v>1290</v>
      </c>
      <c r="C430" s="324" t="s">
        <v>3675</v>
      </c>
      <c r="D430" s="190" t="s">
        <v>152</v>
      </c>
      <c r="E430" s="343">
        <v>15141.5</v>
      </c>
      <c r="F430" s="368">
        <v>41826</v>
      </c>
      <c r="G430" s="42">
        <v>15141.5</v>
      </c>
      <c r="H430" s="229">
        <f t="shared" si="7"/>
        <v>0</v>
      </c>
      <c r="I430" s="621"/>
    </row>
    <row r="431" spans="1:9" x14ac:dyDescent="0.25">
      <c r="A431" s="355"/>
      <c r="B431" s="193" t="s">
        <v>1292</v>
      </c>
      <c r="C431" s="324" t="s">
        <v>3675</v>
      </c>
      <c r="D431" s="190" t="s">
        <v>8</v>
      </c>
      <c r="E431" s="343">
        <v>174</v>
      </c>
      <c r="F431" s="368">
        <v>41826</v>
      </c>
      <c r="G431" s="42">
        <v>174</v>
      </c>
      <c r="H431" s="42">
        <f t="shared" si="7"/>
        <v>0</v>
      </c>
      <c r="I431" s="621"/>
    </row>
    <row r="432" spans="1:9" x14ac:dyDescent="0.25">
      <c r="A432" s="355"/>
      <c r="B432" s="193" t="s">
        <v>1293</v>
      </c>
      <c r="C432" s="324" t="s">
        <v>3675</v>
      </c>
      <c r="D432" s="190" t="s">
        <v>152</v>
      </c>
      <c r="E432" s="343">
        <v>7017.5</v>
      </c>
      <c r="F432" s="368">
        <v>41826</v>
      </c>
      <c r="G432" s="42">
        <v>7017.5</v>
      </c>
      <c r="H432" s="42">
        <f t="shared" si="7"/>
        <v>0</v>
      </c>
      <c r="I432" s="621"/>
    </row>
    <row r="433" spans="1:9" x14ac:dyDescent="0.25">
      <c r="A433" s="355">
        <v>41827</v>
      </c>
      <c r="B433" s="193" t="s">
        <v>1295</v>
      </c>
      <c r="C433" s="324" t="s">
        <v>3675</v>
      </c>
      <c r="D433" s="190" t="s">
        <v>136</v>
      </c>
      <c r="E433" s="210">
        <v>416</v>
      </c>
      <c r="F433" s="368">
        <v>41827</v>
      </c>
      <c r="G433" s="42">
        <v>416</v>
      </c>
      <c r="H433" s="42">
        <f t="shared" si="7"/>
        <v>0</v>
      </c>
      <c r="I433" s="621"/>
    </row>
    <row r="434" spans="1:9" x14ac:dyDescent="0.25">
      <c r="A434" s="355"/>
      <c r="B434" s="193" t="s">
        <v>1296</v>
      </c>
      <c r="C434" s="324" t="s">
        <v>3675</v>
      </c>
      <c r="D434" s="190" t="s">
        <v>269</v>
      </c>
      <c r="E434" s="210">
        <v>3210</v>
      </c>
      <c r="F434" s="368">
        <v>41827</v>
      </c>
      <c r="G434" s="42">
        <v>3210</v>
      </c>
      <c r="H434" s="42">
        <f t="shared" si="7"/>
        <v>0</v>
      </c>
      <c r="I434" s="621"/>
    </row>
    <row r="435" spans="1:9" x14ac:dyDescent="0.25">
      <c r="A435" s="355"/>
      <c r="B435" s="193" t="s">
        <v>1297</v>
      </c>
      <c r="C435" s="324" t="s">
        <v>3675</v>
      </c>
      <c r="D435" s="190" t="s">
        <v>14</v>
      </c>
      <c r="E435" s="210">
        <v>8250.6</v>
      </c>
      <c r="F435" s="368">
        <v>41827</v>
      </c>
      <c r="G435" s="42">
        <v>8250.6</v>
      </c>
      <c r="H435" s="42">
        <f t="shared" si="7"/>
        <v>0</v>
      </c>
      <c r="I435" s="621"/>
    </row>
    <row r="436" spans="1:9" x14ac:dyDescent="0.25">
      <c r="A436" s="355"/>
      <c r="B436" s="193" t="s">
        <v>1298</v>
      </c>
      <c r="C436" s="324" t="s">
        <v>3675</v>
      </c>
      <c r="D436" s="190" t="s">
        <v>8</v>
      </c>
      <c r="E436" s="210">
        <v>4770</v>
      </c>
      <c r="F436" s="368">
        <v>41827</v>
      </c>
      <c r="G436" s="42">
        <v>4770</v>
      </c>
      <c r="H436" s="42">
        <f t="shared" si="7"/>
        <v>0</v>
      </c>
      <c r="I436" s="621"/>
    </row>
    <row r="437" spans="1:9" x14ac:dyDescent="0.25">
      <c r="A437" s="355"/>
      <c r="B437" s="193" t="s">
        <v>1299</v>
      </c>
      <c r="C437" s="324" t="s">
        <v>3675</v>
      </c>
      <c r="D437" s="190" t="s">
        <v>116</v>
      </c>
      <c r="E437" s="210">
        <v>4326.5</v>
      </c>
      <c r="F437" s="368">
        <v>41827</v>
      </c>
      <c r="G437" s="42">
        <v>4326.5</v>
      </c>
      <c r="H437" s="42">
        <f t="shared" si="7"/>
        <v>0</v>
      </c>
      <c r="I437" s="621"/>
    </row>
    <row r="438" spans="1:9" x14ac:dyDescent="0.25">
      <c r="A438" s="355"/>
      <c r="B438" s="193" t="s">
        <v>1300</v>
      </c>
      <c r="C438" s="324" t="s">
        <v>3675</v>
      </c>
      <c r="D438" s="190" t="s">
        <v>152</v>
      </c>
      <c r="E438" s="210">
        <v>8635</v>
      </c>
      <c r="F438" s="407" t="s">
        <v>4386</v>
      </c>
      <c r="G438" s="42">
        <v>8635</v>
      </c>
      <c r="H438" s="42">
        <f t="shared" si="7"/>
        <v>0</v>
      </c>
      <c r="I438" s="621"/>
    </row>
    <row r="439" spans="1:9" x14ac:dyDescent="0.25">
      <c r="A439" s="355"/>
      <c r="B439" s="193" t="s">
        <v>1301</v>
      </c>
      <c r="C439" s="324" t="s">
        <v>3675</v>
      </c>
      <c r="D439" s="190" t="s">
        <v>374</v>
      </c>
      <c r="E439" s="210">
        <v>27016</v>
      </c>
      <c r="F439" s="368">
        <v>41827</v>
      </c>
      <c r="G439" s="42">
        <v>27016</v>
      </c>
      <c r="H439" s="42">
        <f t="shared" si="7"/>
        <v>0</v>
      </c>
      <c r="I439" s="621"/>
    </row>
    <row r="440" spans="1:9" ht="34.5" x14ac:dyDescent="0.25">
      <c r="A440" s="355"/>
      <c r="B440" s="193" t="s">
        <v>1303</v>
      </c>
      <c r="C440" s="324" t="s">
        <v>3675</v>
      </c>
      <c r="D440" s="190" t="s">
        <v>123</v>
      </c>
      <c r="E440" s="210">
        <v>12198.8</v>
      </c>
      <c r="F440" s="414" t="s">
        <v>4407</v>
      </c>
      <c r="G440" s="42">
        <v>12198.8</v>
      </c>
      <c r="H440" s="42">
        <f t="shared" si="7"/>
        <v>0</v>
      </c>
      <c r="I440" s="621"/>
    </row>
    <row r="441" spans="1:9" x14ac:dyDescent="0.25">
      <c r="A441" s="355"/>
      <c r="B441" s="193" t="s">
        <v>1304</v>
      </c>
      <c r="C441" s="324" t="s">
        <v>3675</v>
      </c>
      <c r="D441" s="190" t="s">
        <v>189</v>
      </c>
      <c r="E441" s="210">
        <v>35283</v>
      </c>
      <c r="F441" s="370" t="s">
        <v>4387</v>
      </c>
      <c r="G441" s="42">
        <v>35283</v>
      </c>
      <c r="H441" s="42">
        <f t="shared" si="7"/>
        <v>0</v>
      </c>
      <c r="I441" s="621"/>
    </row>
    <row r="442" spans="1:9" x14ac:dyDescent="0.25">
      <c r="A442" s="355"/>
      <c r="B442" s="193" t="s">
        <v>1305</v>
      </c>
      <c r="C442" s="324" t="s">
        <v>3675</v>
      </c>
      <c r="D442" s="190" t="s">
        <v>8</v>
      </c>
      <c r="E442" s="210">
        <v>458.5</v>
      </c>
      <c r="F442" s="368">
        <v>41827</v>
      </c>
      <c r="G442" s="42">
        <v>458.5</v>
      </c>
      <c r="H442" s="42">
        <f t="shared" si="7"/>
        <v>0</v>
      </c>
      <c r="I442" s="621"/>
    </row>
    <row r="443" spans="1:9" x14ac:dyDescent="0.25">
      <c r="A443" s="355"/>
      <c r="B443" s="193" t="s">
        <v>1307</v>
      </c>
      <c r="C443" s="324" t="s">
        <v>3675</v>
      </c>
      <c r="D443" s="190" t="s">
        <v>18</v>
      </c>
      <c r="E443" s="210">
        <v>5193.5</v>
      </c>
      <c r="F443" s="368">
        <v>41827</v>
      </c>
      <c r="G443" s="42">
        <v>5193.5</v>
      </c>
      <c r="H443" s="42">
        <f t="shared" si="7"/>
        <v>0</v>
      </c>
      <c r="I443" s="621"/>
    </row>
    <row r="444" spans="1:9" x14ac:dyDescent="0.25">
      <c r="A444" s="355"/>
      <c r="B444" s="193" t="s">
        <v>1308</v>
      </c>
      <c r="C444" s="324" t="s">
        <v>3675</v>
      </c>
      <c r="D444" s="190" t="s">
        <v>130</v>
      </c>
      <c r="E444" s="210">
        <v>9020.1</v>
      </c>
      <c r="F444" s="368">
        <v>41828</v>
      </c>
      <c r="G444" s="42">
        <v>9020.1</v>
      </c>
      <c r="H444" s="42">
        <f t="shared" si="7"/>
        <v>0</v>
      </c>
      <c r="I444" s="621"/>
    </row>
    <row r="445" spans="1:9" x14ac:dyDescent="0.25">
      <c r="A445" s="355"/>
      <c r="B445" s="193" t="s">
        <v>1309</v>
      </c>
      <c r="C445" s="324" t="s">
        <v>3675</v>
      </c>
      <c r="D445" s="190" t="s">
        <v>51</v>
      </c>
      <c r="E445" s="210">
        <v>2995.2</v>
      </c>
      <c r="F445" s="368">
        <v>41827</v>
      </c>
      <c r="G445" s="42">
        <v>2995.2</v>
      </c>
      <c r="H445" s="42">
        <f t="shared" si="7"/>
        <v>0</v>
      </c>
      <c r="I445" s="621"/>
    </row>
    <row r="446" spans="1:9" x14ac:dyDescent="0.25">
      <c r="A446" s="355"/>
      <c r="B446" s="193" t="s">
        <v>1310</v>
      </c>
      <c r="C446" s="324" t="s">
        <v>3675</v>
      </c>
      <c r="D446" s="190" t="s">
        <v>3163</v>
      </c>
      <c r="E446" s="210">
        <v>17149</v>
      </c>
      <c r="F446" s="368">
        <v>41846</v>
      </c>
      <c r="G446" s="42">
        <v>17149</v>
      </c>
      <c r="H446" s="42">
        <f t="shared" si="7"/>
        <v>0</v>
      </c>
      <c r="I446" s="621"/>
    </row>
    <row r="447" spans="1:9" x14ac:dyDescent="0.25">
      <c r="A447" s="355"/>
      <c r="B447" s="193" t="s">
        <v>1311</v>
      </c>
      <c r="C447" s="324" t="s">
        <v>3675</v>
      </c>
      <c r="D447" s="190" t="s">
        <v>136</v>
      </c>
      <c r="E447" s="210">
        <v>1378</v>
      </c>
      <c r="F447" s="368">
        <v>41827</v>
      </c>
      <c r="G447" s="42">
        <v>1378</v>
      </c>
      <c r="H447" s="42">
        <f t="shared" si="7"/>
        <v>0</v>
      </c>
      <c r="I447" s="621"/>
    </row>
    <row r="448" spans="1:9" x14ac:dyDescent="0.25">
      <c r="A448" s="355"/>
      <c r="B448" s="193" t="s">
        <v>1312</v>
      </c>
      <c r="C448" s="324" t="s">
        <v>3675</v>
      </c>
      <c r="D448" s="190" t="s">
        <v>260</v>
      </c>
      <c r="E448" s="210">
        <v>1872</v>
      </c>
      <c r="F448" s="368">
        <v>41827</v>
      </c>
      <c r="G448" s="42">
        <v>1872</v>
      </c>
      <c r="H448" s="42">
        <f t="shared" si="7"/>
        <v>0</v>
      </c>
      <c r="I448" s="623"/>
    </row>
    <row r="449" spans="1:9" x14ac:dyDescent="0.25">
      <c r="A449" s="355"/>
      <c r="B449" s="193" t="s">
        <v>1314</v>
      </c>
      <c r="C449" s="324" t="s">
        <v>3675</v>
      </c>
      <c r="D449" s="190" t="s">
        <v>119</v>
      </c>
      <c r="E449" s="210">
        <v>769</v>
      </c>
      <c r="F449" s="368">
        <v>41827</v>
      </c>
      <c r="G449" s="42">
        <v>769</v>
      </c>
      <c r="H449" s="42">
        <f t="shared" si="7"/>
        <v>0</v>
      </c>
      <c r="I449" s="621"/>
    </row>
    <row r="450" spans="1:9" x14ac:dyDescent="0.25">
      <c r="A450" s="355"/>
      <c r="B450" s="193" t="s">
        <v>1315</v>
      </c>
      <c r="C450" s="324" t="s">
        <v>3675</v>
      </c>
      <c r="D450" s="190" t="s">
        <v>44</v>
      </c>
      <c r="E450" s="210">
        <v>5400</v>
      </c>
      <c r="F450" s="368">
        <v>41836</v>
      </c>
      <c r="G450" s="42">
        <v>5400</v>
      </c>
      <c r="H450" s="42">
        <f t="shared" si="7"/>
        <v>0</v>
      </c>
      <c r="I450" s="621"/>
    </row>
    <row r="451" spans="1:9" x14ac:dyDescent="0.25">
      <c r="A451" s="355"/>
      <c r="B451" s="193" t="s">
        <v>1317</v>
      </c>
      <c r="C451" s="324" t="s">
        <v>3675</v>
      </c>
      <c r="D451" s="190" t="s">
        <v>111</v>
      </c>
      <c r="E451" s="210">
        <v>4012</v>
      </c>
      <c r="F451" s="368">
        <v>41827</v>
      </c>
      <c r="G451" s="42">
        <v>4012</v>
      </c>
      <c r="H451" s="42">
        <f t="shared" si="7"/>
        <v>0</v>
      </c>
      <c r="I451" s="623"/>
    </row>
    <row r="452" spans="1:9" x14ac:dyDescent="0.25">
      <c r="A452" s="355"/>
      <c r="B452" s="193" t="s">
        <v>1318</v>
      </c>
      <c r="C452" s="324" t="s">
        <v>3675</v>
      </c>
      <c r="D452" s="190" t="s">
        <v>3837</v>
      </c>
      <c r="E452" s="210">
        <v>9772.5</v>
      </c>
      <c r="F452" s="368">
        <v>41827</v>
      </c>
      <c r="G452" s="42">
        <v>9772.5</v>
      </c>
      <c r="H452" s="42">
        <f t="shared" si="7"/>
        <v>0</v>
      </c>
      <c r="I452" s="621"/>
    </row>
    <row r="453" spans="1:9" x14ac:dyDescent="0.25">
      <c r="A453" s="355"/>
      <c r="B453" s="193" t="s">
        <v>1319</v>
      </c>
      <c r="C453" s="324" t="s">
        <v>3675</v>
      </c>
      <c r="D453" s="190" t="s">
        <v>248</v>
      </c>
      <c r="E453" s="210">
        <v>440.2</v>
      </c>
      <c r="F453" s="368">
        <v>41827</v>
      </c>
      <c r="G453" s="42">
        <v>440.2</v>
      </c>
      <c r="H453" s="42">
        <f t="shared" si="7"/>
        <v>0</v>
      </c>
      <c r="I453" s="621"/>
    </row>
    <row r="454" spans="1:9" x14ac:dyDescent="0.25">
      <c r="A454" s="355"/>
      <c r="B454" s="193" t="s">
        <v>1322</v>
      </c>
      <c r="C454" s="324" t="s">
        <v>3675</v>
      </c>
      <c r="D454" s="190" t="s">
        <v>42</v>
      </c>
      <c r="E454" s="210">
        <v>3780</v>
      </c>
      <c r="F454" s="368">
        <v>41836</v>
      </c>
      <c r="G454" s="42">
        <v>3780</v>
      </c>
      <c r="H454" s="42">
        <f t="shared" si="7"/>
        <v>0</v>
      </c>
      <c r="I454" s="621"/>
    </row>
    <row r="455" spans="1:9" x14ac:dyDescent="0.25">
      <c r="A455" s="355"/>
      <c r="B455" s="193" t="s">
        <v>1323</v>
      </c>
      <c r="C455" s="324" t="s">
        <v>3675</v>
      </c>
      <c r="D455" s="190" t="s">
        <v>43</v>
      </c>
      <c r="E455" s="210">
        <v>3780</v>
      </c>
      <c r="F455" s="368">
        <v>41836</v>
      </c>
      <c r="G455" s="42">
        <v>3780</v>
      </c>
      <c r="H455" s="42">
        <f t="shared" ref="H455:H518" si="8">E455-G455</f>
        <v>0</v>
      </c>
      <c r="I455" s="621"/>
    </row>
    <row r="456" spans="1:9" x14ac:dyDescent="0.25">
      <c r="A456" s="355"/>
      <c r="B456" s="193" t="s">
        <v>1324</v>
      </c>
      <c r="C456" s="324" t="s">
        <v>3675</v>
      </c>
      <c r="D456" s="190" t="s">
        <v>57</v>
      </c>
      <c r="E456" s="210">
        <v>1860</v>
      </c>
      <c r="F456" s="368">
        <v>41827</v>
      </c>
      <c r="G456" s="42">
        <v>1860</v>
      </c>
      <c r="H456" s="42">
        <f t="shared" si="8"/>
        <v>0</v>
      </c>
      <c r="I456" s="621"/>
    </row>
    <row r="457" spans="1:9" x14ac:dyDescent="0.25">
      <c r="A457" s="355"/>
      <c r="B457" s="193" t="s">
        <v>1325</v>
      </c>
      <c r="C457" s="324" t="s">
        <v>3675</v>
      </c>
      <c r="D457" s="190" t="s">
        <v>47</v>
      </c>
      <c r="E457" s="210">
        <v>3039.2</v>
      </c>
      <c r="F457" s="368">
        <v>41827</v>
      </c>
      <c r="G457" s="42">
        <v>3039.2</v>
      </c>
      <c r="H457" s="42">
        <f t="shared" si="8"/>
        <v>0</v>
      </c>
      <c r="I457" s="621"/>
    </row>
    <row r="458" spans="1:9" x14ac:dyDescent="0.25">
      <c r="A458" s="355"/>
      <c r="B458" s="193" t="s">
        <v>1326</v>
      </c>
      <c r="C458" s="324" t="s">
        <v>3675</v>
      </c>
      <c r="D458" s="196" t="s">
        <v>3108</v>
      </c>
      <c r="E458" s="215">
        <v>0</v>
      </c>
      <c r="F458" s="368"/>
      <c r="G458" s="42"/>
      <c r="H458" s="42">
        <f t="shared" si="8"/>
        <v>0</v>
      </c>
      <c r="I458" s="621"/>
    </row>
    <row r="459" spans="1:9" x14ac:dyDescent="0.25">
      <c r="A459" s="355"/>
      <c r="B459" s="193" t="s">
        <v>1327</v>
      </c>
      <c r="C459" s="324" t="s">
        <v>3675</v>
      </c>
      <c r="D459" s="190" t="s">
        <v>535</v>
      </c>
      <c r="E459" s="210">
        <v>3950</v>
      </c>
      <c r="F459" s="368">
        <v>41827</v>
      </c>
      <c r="G459" s="42">
        <v>3950</v>
      </c>
      <c r="H459" s="42">
        <f t="shared" si="8"/>
        <v>0</v>
      </c>
      <c r="I459" s="621"/>
    </row>
    <row r="460" spans="1:9" x14ac:dyDescent="0.25">
      <c r="A460" s="355"/>
      <c r="B460" s="193" t="s">
        <v>1329</v>
      </c>
      <c r="C460" s="324" t="s">
        <v>3675</v>
      </c>
      <c r="D460" s="190" t="s">
        <v>338</v>
      </c>
      <c r="E460" s="210">
        <v>681.5</v>
      </c>
      <c r="F460" s="368">
        <v>41827</v>
      </c>
      <c r="G460" s="42">
        <v>681.5</v>
      </c>
      <c r="H460" s="42">
        <f t="shared" si="8"/>
        <v>0</v>
      </c>
      <c r="I460" s="621"/>
    </row>
    <row r="461" spans="1:9" x14ac:dyDescent="0.25">
      <c r="A461" s="355"/>
      <c r="B461" s="193" t="s">
        <v>1330</v>
      </c>
      <c r="C461" s="324" t="s">
        <v>3675</v>
      </c>
      <c r="D461" s="190" t="s">
        <v>269</v>
      </c>
      <c r="E461" s="210">
        <v>2454</v>
      </c>
      <c r="F461" s="381" t="s">
        <v>4388</v>
      </c>
      <c r="G461" s="42">
        <v>2454</v>
      </c>
      <c r="H461" s="42">
        <f t="shared" si="8"/>
        <v>0</v>
      </c>
      <c r="I461" s="621"/>
    </row>
    <row r="462" spans="1:9" x14ac:dyDescent="0.25">
      <c r="A462" s="355"/>
      <c r="B462" s="193" t="s">
        <v>1331</v>
      </c>
      <c r="C462" s="324" t="s">
        <v>3675</v>
      </c>
      <c r="D462" s="190" t="s">
        <v>29</v>
      </c>
      <c r="E462" s="210">
        <v>3024</v>
      </c>
      <c r="F462" s="368">
        <v>41827</v>
      </c>
      <c r="G462" s="42">
        <v>3024</v>
      </c>
      <c r="H462" s="42">
        <f t="shared" si="8"/>
        <v>0</v>
      </c>
      <c r="I462" s="621"/>
    </row>
    <row r="463" spans="1:9" x14ac:dyDescent="0.25">
      <c r="A463" s="354"/>
      <c r="B463" s="193" t="s">
        <v>1332</v>
      </c>
      <c r="C463" s="324" t="s">
        <v>3675</v>
      </c>
      <c r="D463" s="190" t="s">
        <v>250</v>
      </c>
      <c r="E463" s="210">
        <v>18794</v>
      </c>
      <c r="F463" s="368">
        <v>41827</v>
      </c>
      <c r="G463" s="42">
        <v>18794</v>
      </c>
      <c r="H463" s="42">
        <f t="shared" si="8"/>
        <v>0</v>
      </c>
      <c r="I463" s="621"/>
    </row>
    <row r="464" spans="1:9" x14ac:dyDescent="0.25">
      <c r="A464" s="354"/>
      <c r="B464" s="193" t="s">
        <v>1333</v>
      </c>
      <c r="C464" s="324" t="s">
        <v>3675</v>
      </c>
      <c r="D464" s="190" t="s">
        <v>22</v>
      </c>
      <c r="E464" s="210">
        <v>373</v>
      </c>
      <c r="F464" s="368">
        <v>41827</v>
      </c>
      <c r="G464" s="42">
        <v>373</v>
      </c>
      <c r="H464" s="42">
        <f t="shared" si="8"/>
        <v>0</v>
      </c>
      <c r="I464" s="621"/>
    </row>
    <row r="465" spans="1:9" x14ac:dyDescent="0.25">
      <c r="A465" s="354"/>
      <c r="B465" s="193" t="s">
        <v>1335</v>
      </c>
      <c r="C465" s="324" t="s">
        <v>3675</v>
      </c>
      <c r="D465" s="190" t="s">
        <v>321</v>
      </c>
      <c r="E465" s="210">
        <v>3180</v>
      </c>
      <c r="F465" s="368">
        <v>41827</v>
      </c>
      <c r="G465" s="42">
        <v>3180</v>
      </c>
      <c r="H465" s="42">
        <f t="shared" si="8"/>
        <v>0</v>
      </c>
      <c r="I465" s="621"/>
    </row>
    <row r="466" spans="1:9" x14ac:dyDescent="0.25">
      <c r="A466" s="361"/>
      <c r="B466" s="193" t="s">
        <v>1336</v>
      </c>
      <c r="C466" s="324" t="s">
        <v>3675</v>
      </c>
      <c r="D466" s="190" t="s">
        <v>1778</v>
      </c>
      <c r="E466" s="210">
        <v>1611</v>
      </c>
      <c r="F466" s="368">
        <v>41827</v>
      </c>
      <c r="G466" s="42">
        <v>1611</v>
      </c>
      <c r="H466" s="42">
        <f t="shared" si="8"/>
        <v>0</v>
      </c>
      <c r="I466" s="621"/>
    </row>
    <row r="467" spans="1:9" x14ac:dyDescent="0.25">
      <c r="A467" s="355"/>
      <c r="B467" s="193" t="s">
        <v>1337</v>
      </c>
      <c r="C467" s="324" t="s">
        <v>3675</v>
      </c>
      <c r="D467" s="190" t="s">
        <v>54</v>
      </c>
      <c r="E467" s="210">
        <v>7179.7</v>
      </c>
      <c r="F467" s="368">
        <v>41828</v>
      </c>
      <c r="G467" s="42">
        <v>7179.7</v>
      </c>
      <c r="H467" s="42">
        <f t="shared" si="8"/>
        <v>0</v>
      </c>
      <c r="I467" s="621"/>
    </row>
    <row r="468" spans="1:9" x14ac:dyDescent="0.25">
      <c r="A468" s="355"/>
      <c r="B468" s="193" t="s">
        <v>1338</v>
      </c>
      <c r="C468" s="324" t="s">
        <v>3675</v>
      </c>
      <c r="D468" s="190" t="s">
        <v>11</v>
      </c>
      <c r="E468" s="210">
        <v>10553.1</v>
      </c>
      <c r="F468" s="368">
        <v>41843</v>
      </c>
      <c r="G468" s="42">
        <v>10553.1</v>
      </c>
      <c r="H468" s="42">
        <f t="shared" si="8"/>
        <v>0</v>
      </c>
      <c r="I468" s="621"/>
    </row>
    <row r="469" spans="1:9" x14ac:dyDescent="0.25">
      <c r="A469" s="355"/>
      <c r="B469" s="193" t="s">
        <v>1339</v>
      </c>
      <c r="C469" s="324" t="s">
        <v>3675</v>
      </c>
      <c r="D469" s="190" t="s">
        <v>3312</v>
      </c>
      <c r="E469" s="210">
        <v>9535.5</v>
      </c>
      <c r="F469" s="368">
        <v>41828</v>
      </c>
      <c r="G469" s="42">
        <v>9535.5</v>
      </c>
      <c r="H469" s="42">
        <f t="shared" si="8"/>
        <v>0</v>
      </c>
      <c r="I469" s="621"/>
    </row>
    <row r="470" spans="1:9" x14ac:dyDescent="0.25">
      <c r="A470" s="355"/>
      <c r="B470" s="193" t="s">
        <v>1340</v>
      </c>
      <c r="C470" s="324" t="s">
        <v>3675</v>
      </c>
      <c r="D470" s="190" t="s">
        <v>180</v>
      </c>
      <c r="E470" s="210">
        <v>23933.7</v>
      </c>
      <c r="F470" s="368">
        <v>41828</v>
      </c>
      <c r="G470" s="42">
        <v>23933.7</v>
      </c>
      <c r="H470" s="42">
        <f t="shared" si="8"/>
        <v>0</v>
      </c>
      <c r="I470" s="621"/>
    </row>
    <row r="471" spans="1:9" x14ac:dyDescent="0.25">
      <c r="A471" s="355">
        <v>41827</v>
      </c>
      <c r="B471" s="193" t="s">
        <v>1342</v>
      </c>
      <c r="C471" s="324" t="s">
        <v>3675</v>
      </c>
      <c r="D471" s="190" t="s">
        <v>2783</v>
      </c>
      <c r="E471" s="210">
        <v>6523.7</v>
      </c>
      <c r="F471" s="369" t="s">
        <v>6592</v>
      </c>
      <c r="G471" s="42">
        <v>6523.7</v>
      </c>
      <c r="H471" s="42">
        <f t="shared" si="8"/>
        <v>0</v>
      </c>
      <c r="I471" s="621"/>
    </row>
    <row r="472" spans="1:9" x14ac:dyDescent="0.25">
      <c r="A472" s="355"/>
      <c r="B472" s="193" t="s">
        <v>1343</v>
      </c>
      <c r="C472" s="324" t="s">
        <v>3675</v>
      </c>
      <c r="D472" s="190" t="s">
        <v>3332</v>
      </c>
      <c r="E472" s="210">
        <v>1637</v>
      </c>
      <c r="F472" s="368">
        <v>41828</v>
      </c>
      <c r="G472" s="42">
        <v>1637</v>
      </c>
      <c r="H472" s="42">
        <f t="shared" si="8"/>
        <v>0</v>
      </c>
      <c r="I472" s="621"/>
    </row>
    <row r="473" spans="1:9" x14ac:dyDescent="0.25">
      <c r="A473" s="355"/>
      <c r="B473" s="193" t="s">
        <v>1345</v>
      </c>
      <c r="C473" s="324" t="s">
        <v>3675</v>
      </c>
      <c r="D473" s="190" t="s">
        <v>74</v>
      </c>
      <c r="E473" s="210">
        <v>1682.5</v>
      </c>
      <c r="F473" s="368">
        <v>41827</v>
      </c>
      <c r="G473" s="42">
        <v>1682.5</v>
      </c>
      <c r="H473" s="42">
        <f t="shared" si="8"/>
        <v>0</v>
      </c>
      <c r="I473" s="621"/>
    </row>
    <row r="474" spans="1:9" x14ac:dyDescent="0.25">
      <c r="A474" s="355"/>
      <c r="B474" s="193" t="s">
        <v>1347</v>
      </c>
      <c r="C474" s="324" t="s">
        <v>3675</v>
      </c>
      <c r="D474" s="190" t="s">
        <v>8</v>
      </c>
      <c r="E474" s="210">
        <v>385.6</v>
      </c>
      <c r="F474" s="368">
        <v>41827</v>
      </c>
      <c r="G474" s="42">
        <v>385.6</v>
      </c>
      <c r="H474" s="42">
        <f t="shared" si="8"/>
        <v>0</v>
      </c>
      <c r="I474" s="621"/>
    </row>
    <row r="475" spans="1:9" x14ac:dyDescent="0.25">
      <c r="A475" s="355"/>
      <c r="B475" s="193" t="s">
        <v>1348</v>
      </c>
      <c r="C475" s="324" t="s">
        <v>3675</v>
      </c>
      <c r="D475" s="190" t="s">
        <v>8</v>
      </c>
      <c r="E475" s="210">
        <v>360</v>
      </c>
      <c r="F475" s="368">
        <v>41827</v>
      </c>
      <c r="G475" s="42">
        <v>360</v>
      </c>
      <c r="H475" s="42">
        <f t="shared" si="8"/>
        <v>0</v>
      </c>
      <c r="I475" s="621"/>
    </row>
    <row r="476" spans="1:9" x14ac:dyDescent="0.25">
      <c r="A476" s="355"/>
      <c r="B476" s="193" t="s">
        <v>1349</v>
      </c>
      <c r="C476" s="324" t="s">
        <v>3675</v>
      </c>
      <c r="D476" s="190" t="s">
        <v>188</v>
      </c>
      <c r="E476" s="210">
        <v>5411.5</v>
      </c>
      <c r="F476" s="368">
        <v>41832</v>
      </c>
      <c r="G476" s="42">
        <v>5411.5</v>
      </c>
      <c r="H476" s="42">
        <f t="shared" si="8"/>
        <v>0</v>
      </c>
      <c r="I476" s="621"/>
    </row>
    <row r="477" spans="1:9" x14ac:dyDescent="0.25">
      <c r="A477" s="355"/>
      <c r="B477" s="193" t="s">
        <v>1351</v>
      </c>
      <c r="C477" s="324" t="s">
        <v>3675</v>
      </c>
      <c r="D477" s="190" t="s">
        <v>1515</v>
      </c>
      <c r="E477" s="210">
        <v>11343</v>
      </c>
      <c r="F477" s="368">
        <v>41828</v>
      </c>
      <c r="G477" s="42">
        <v>11343</v>
      </c>
      <c r="H477" s="42">
        <f t="shared" si="8"/>
        <v>0</v>
      </c>
      <c r="I477" s="621"/>
    </row>
    <row r="478" spans="1:9" x14ac:dyDescent="0.25">
      <c r="A478" s="355"/>
      <c r="B478" s="193" t="s">
        <v>1352</v>
      </c>
      <c r="C478" s="324" t="s">
        <v>3675</v>
      </c>
      <c r="D478" s="190" t="s">
        <v>8</v>
      </c>
      <c r="E478" s="210">
        <v>1635</v>
      </c>
      <c r="F478" s="368">
        <v>41827</v>
      </c>
      <c r="G478" s="42">
        <v>1635</v>
      </c>
      <c r="H478" s="42">
        <f t="shared" si="8"/>
        <v>0</v>
      </c>
      <c r="I478" s="621"/>
    </row>
    <row r="479" spans="1:9" x14ac:dyDescent="0.25">
      <c r="A479" s="355"/>
      <c r="B479" s="193" t="s">
        <v>1354</v>
      </c>
      <c r="C479" s="324" t="s">
        <v>3675</v>
      </c>
      <c r="D479" s="190" t="s">
        <v>1607</v>
      </c>
      <c r="E479" s="210">
        <v>3023.5</v>
      </c>
      <c r="F479" s="368">
        <v>41827</v>
      </c>
      <c r="G479" s="42">
        <v>3023.5</v>
      </c>
      <c r="H479" s="42">
        <f t="shared" si="8"/>
        <v>0</v>
      </c>
      <c r="I479" s="621"/>
    </row>
    <row r="480" spans="1:9" x14ac:dyDescent="0.25">
      <c r="A480" s="355"/>
      <c r="B480" s="193" t="s">
        <v>1355</v>
      </c>
      <c r="C480" s="324" t="s">
        <v>3675</v>
      </c>
      <c r="D480" s="190" t="s">
        <v>149</v>
      </c>
      <c r="E480" s="210">
        <v>13491.6</v>
      </c>
      <c r="F480" s="381" t="s">
        <v>4394</v>
      </c>
      <c r="G480" s="42">
        <v>13491.6</v>
      </c>
      <c r="H480" s="42">
        <f t="shared" si="8"/>
        <v>0</v>
      </c>
      <c r="I480" s="621"/>
    </row>
    <row r="481" spans="1:9" x14ac:dyDescent="0.25">
      <c r="A481" s="355"/>
      <c r="B481" s="193" t="s">
        <v>1357</v>
      </c>
      <c r="C481" s="324" t="s">
        <v>3675</v>
      </c>
      <c r="D481" s="190" t="s">
        <v>92</v>
      </c>
      <c r="E481" s="210">
        <v>7816.5</v>
      </c>
      <c r="F481" s="369" t="s">
        <v>3838</v>
      </c>
      <c r="G481" s="42">
        <v>7816.5</v>
      </c>
      <c r="H481" s="42">
        <f t="shared" si="8"/>
        <v>0</v>
      </c>
      <c r="I481" s="621"/>
    </row>
    <row r="482" spans="1:9" x14ac:dyDescent="0.25">
      <c r="A482" s="355"/>
      <c r="B482" s="193" t="s">
        <v>1358</v>
      </c>
      <c r="C482" s="324" t="s">
        <v>3675</v>
      </c>
      <c r="D482" s="190" t="s">
        <v>310</v>
      </c>
      <c r="E482" s="210">
        <v>61768.75</v>
      </c>
      <c r="F482" s="370" t="s">
        <v>3839</v>
      </c>
      <c r="G482" s="42">
        <v>61768.75</v>
      </c>
      <c r="H482" s="42">
        <f t="shared" si="8"/>
        <v>0</v>
      </c>
      <c r="I482" s="621"/>
    </row>
    <row r="483" spans="1:9" x14ac:dyDescent="0.25">
      <c r="A483" s="355"/>
      <c r="B483" s="193" t="s">
        <v>1360</v>
      </c>
      <c r="C483" s="324" t="s">
        <v>3675</v>
      </c>
      <c r="D483" s="190" t="s">
        <v>244</v>
      </c>
      <c r="E483" s="210">
        <v>28709.5</v>
      </c>
      <c r="F483" s="370" t="s">
        <v>4011</v>
      </c>
      <c r="G483" s="219">
        <v>28709.5</v>
      </c>
      <c r="H483" s="42">
        <f t="shared" si="8"/>
        <v>0</v>
      </c>
      <c r="I483" s="621"/>
    </row>
    <row r="484" spans="1:9" x14ac:dyDescent="0.25">
      <c r="A484" s="355"/>
      <c r="B484" s="193" t="s">
        <v>1361</v>
      </c>
      <c r="C484" s="324" t="s">
        <v>3675</v>
      </c>
      <c r="D484" s="190" t="s">
        <v>16</v>
      </c>
      <c r="E484" s="210">
        <v>14872</v>
      </c>
      <c r="F484" s="368">
        <v>41844</v>
      </c>
      <c r="G484" s="42">
        <v>14872</v>
      </c>
      <c r="H484" s="42">
        <f t="shared" si="8"/>
        <v>0</v>
      </c>
      <c r="I484" s="621"/>
    </row>
    <row r="485" spans="1:9" x14ac:dyDescent="0.25">
      <c r="A485" s="355"/>
      <c r="B485" s="193" t="s">
        <v>1363</v>
      </c>
      <c r="C485" s="324" t="s">
        <v>3675</v>
      </c>
      <c r="D485" s="190" t="s">
        <v>3431</v>
      </c>
      <c r="E485" s="210">
        <v>2178.5</v>
      </c>
      <c r="F485" s="368">
        <v>41828</v>
      </c>
      <c r="G485" s="42">
        <v>2178.5</v>
      </c>
      <c r="H485" s="42">
        <f t="shared" si="8"/>
        <v>0</v>
      </c>
      <c r="I485" s="621"/>
    </row>
    <row r="486" spans="1:9" ht="23.25" x14ac:dyDescent="0.25">
      <c r="A486" s="355"/>
      <c r="B486" s="193" t="s">
        <v>1364</v>
      </c>
      <c r="C486" s="324" t="s">
        <v>3675</v>
      </c>
      <c r="D486" s="190" t="s">
        <v>307</v>
      </c>
      <c r="E486" s="210">
        <v>10847.1</v>
      </c>
      <c r="F486" s="411" t="s">
        <v>4392</v>
      </c>
      <c r="G486" s="42">
        <v>10847.1</v>
      </c>
      <c r="H486" s="42">
        <f t="shared" si="8"/>
        <v>0</v>
      </c>
      <c r="I486" s="621"/>
    </row>
    <row r="487" spans="1:9" x14ac:dyDescent="0.25">
      <c r="A487" s="355"/>
      <c r="B487" s="193" t="s">
        <v>1365</v>
      </c>
      <c r="C487" s="324" t="s">
        <v>3675</v>
      </c>
      <c r="D487" s="190" t="s">
        <v>233</v>
      </c>
      <c r="E487" s="210">
        <v>1573</v>
      </c>
      <c r="F487" s="368">
        <v>41828</v>
      </c>
      <c r="G487" s="42">
        <v>1573</v>
      </c>
      <c r="H487" s="42">
        <f t="shared" si="8"/>
        <v>0</v>
      </c>
      <c r="I487" s="621"/>
    </row>
    <row r="488" spans="1:9" x14ac:dyDescent="0.25">
      <c r="A488" s="355"/>
      <c r="B488" s="193" t="s">
        <v>1366</v>
      </c>
      <c r="C488" s="324" t="s">
        <v>3675</v>
      </c>
      <c r="D488" s="190" t="s">
        <v>147</v>
      </c>
      <c r="E488" s="210">
        <v>7220.4</v>
      </c>
      <c r="F488" s="368">
        <v>41828</v>
      </c>
      <c r="G488" s="42">
        <v>7220.4</v>
      </c>
      <c r="H488" s="42">
        <f t="shared" si="8"/>
        <v>0</v>
      </c>
      <c r="I488" s="621"/>
    </row>
    <row r="489" spans="1:9" x14ac:dyDescent="0.25">
      <c r="A489" s="355"/>
      <c r="B489" s="193" t="s">
        <v>1367</v>
      </c>
      <c r="C489" s="324" t="s">
        <v>3675</v>
      </c>
      <c r="D489" s="196" t="s">
        <v>3108</v>
      </c>
      <c r="E489" s="215">
        <v>0</v>
      </c>
      <c r="F489" s="368"/>
      <c r="G489" s="42"/>
      <c r="H489" s="42">
        <f t="shared" si="8"/>
        <v>0</v>
      </c>
      <c r="I489" s="621"/>
    </row>
    <row r="490" spans="1:9" x14ac:dyDescent="0.25">
      <c r="A490" s="355"/>
      <c r="B490" s="193" t="s">
        <v>1369</v>
      </c>
      <c r="C490" s="324" t="s">
        <v>3675</v>
      </c>
      <c r="D490" s="190" t="s">
        <v>304</v>
      </c>
      <c r="E490" s="210">
        <v>16467</v>
      </c>
      <c r="F490" s="368">
        <v>41828</v>
      </c>
      <c r="G490" s="42">
        <v>16467</v>
      </c>
      <c r="H490" s="42">
        <f t="shared" si="8"/>
        <v>0</v>
      </c>
      <c r="I490" s="621"/>
    </row>
    <row r="491" spans="1:9" x14ac:dyDescent="0.25">
      <c r="A491" s="355"/>
      <c r="B491" s="193" t="s">
        <v>1370</v>
      </c>
      <c r="C491" s="324" t="s">
        <v>3675</v>
      </c>
      <c r="D491" s="190" t="s">
        <v>96</v>
      </c>
      <c r="E491" s="210">
        <v>21048</v>
      </c>
      <c r="F491" s="368">
        <v>41844</v>
      </c>
      <c r="G491" s="42">
        <v>21048</v>
      </c>
      <c r="H491" s="42">
        <f t="shared" si="8"/>
        <v>0</v>
      </c>
      <c r="I491" s="621"/>
    </row>
    <row r="492" spans="1:9" x14ac:dyDescent="0.25">
      <c r="A492" s="355"/>
      <c r="B492" s="193" t="s">
        <v>1371</v>
      </c>
      <c r="C492" s="324" t="s">
        <v>3675</v>
      </c>
      <c r="D492" s="190" t="s">
        <v>88</v>
      </c>
      <c r="E492" s="210">
        <v>4056</v>
      </c>
      <c r="F492" s="368">
        <v>41828</v>
      </c>
      <c r="G492" s="42">
        <v>4056</v>
      </c>
      <c r="H492" s="42">
        <f t="shared" si="8"/>
        <v>0</v>
      </c>
      <c r="I492" s="621"/>
    </row>
    <row r="493" spans="1:9" x14ac:dyDescent="0.25">
      <c r="A493" s="355"/>
      <c r="B493" s="193" t="s">
        <v>1373</v>
      </c>
      <c r="C493" s="324" t="s">
        <v>3675</v>
      </c>
      <c r="D493" s="190" t="s">
        <v>2295</v>
      </c>
      <c r="E493" s="210">
        <v>3448</v>
      </c>
      <c r="F493" s="368">
        <v>41828</v>
      </c>
      <c r="G493" s="42">
        <v>3448</v>
      </c>
      <c r="H493" s="42">
        <f t="shared" si="8"/>
        <v>0</v>
      </c>
      <c r="I493" s="621"/>
    </row>
    <row r="494" spans="1:9" x14ac:dyDescent="0.25">
      <c r="A494" s="355"/>
      <c r="B494" s="193" t="s">
        <v>1374</v>
      </c>
      <c r="C494" s="324" t="s">
        <v>3675</v>
      </c>
      <c r="D494" s="190" t="s">
        <v>75</v>
      </c>
      <c r="E494" s="210">
        <v>925.5</v>
      </c>
      <c r="F494" s="368">
        <v>41828</v>
      </c>
      <c r="G494" s="42">
        <v>925.5</v>
      </c>
      <c r="H494" s="42">
        <f t="shared" si="8"/>
        <v>0</v>
      </c>
      <c r="I494" s="621"/>
    </row>
    <row r="495" spans="1:9" x14ac:dyDescent="0.25">
      <c r="A495" s="355"/>
      <c r="B495" s="193" t="s">
        <v>1375</v>
      </c>
      <c r="C495" s="324" t="s">
        <v>3675</v>
      </c>
      <c r="D495" s="190" t="s">
        <v>49</v>
      </c>
      <c r="E495" s="210">
        <v>457</v>
      </c>
      <c r="F495" s="368">
        <v>41827</v>
      </c>
      <c r="G495" s="42">
        <v>457</v>
      </c>
      <c r="H495" s="42">
        <f t="shared" si="8"/>
        <v>0</v>
      </c>
      <c r="I495" s="621"/>
    </row>
    <row r="496" spans="1:9" x14ac:dyDescent="0.25">
      <c r="A496" s="355"/>
      <c r="B496" s="193" t="s">
        <v>1377</v>
      </c>
      <c r="C496" s="324" t="s">
        <v>3675</v>
      </c>
      <c r="D496" s="190" t="s">
        <v>508</v>
      </c>
      <c r="E496" s="210">
        <v>34055</v>
      </c>
      <c r="F496" s="369" t="s">
        <v>3840</v>
      </c>
      <c r="G496" s="42">
        <v>34055</v>
      </c>
      <c r="H496" s="42">
        <f t="shared" si="8"/>
        <v>0</v>
      </c>
      <c r="I496" s="621"/>
    </row>
    <row r="497" spans="1:9" x14ac:dyDescent="0.25">
      <c r="A497" s="355"/>
      <c r="B497" s="193" t="s">
        <v>1378</v>
      </c>
      <c r="C497" s="324" t="s">
        <v>3675</v>
      </c>
      <c r="D497" s="190" t="s">
        <v>160</v>
      </c>
      <c r="E497" s="210">
        <v>38947.5</v>
      </c>
      <c r="F497" s="370" t="s">
        <v>3841</v>
      </c>
      <c r="G497" s="42">
        <v>38947.5</v>
      </c>
      <c r="H497" s="42">
        <f t="shared" si="8"/>
        <v>0</v>
      </c>
      <c r="I497" s="621"/>
    </row>
    <row r="498" spans="1:9" x14ac:dyDescent="0.25">
      <c r="A498" s="355"/>
      <c r="B498" s="193" t="s">
        <v>1379</v>
      </c>
      <c r="C498" s="324" t="s">
        <v>3675</v>
      </c>
      <c r="D498" s="190" t="s">
        <v>358</v>
      </c>
      <c r="E498" s="210">
        <v>58229</v>
      </c>
      <c r="F498" s="368">
        <v>41836</v>
      </c>
      <c r="G498" s="42">
        <v>58229</v>
      </c>
      <c r="H498" s="42">
        <f t="shared" si="8"/>
        <v>0</v>
      </c>
      <c r="I498" s="621"/>
    </row>
    <row r="499" spans="1:9" x14ac:dyDescent="0.25">
      <c r="A499" s="355"/>
      <c r="B499" s="193" t="s">
        <v>1381</v>
      </c>
      <c r="C499" s="324" t="s">
        <v>3675</v>
      </c>
      <c r="D499" s="190" t="s">
        <v>545</v>
      </c>
      <c r="E499" s="210">
        <v>3089.1</v>
      </c>
      <c r="F499" s="368">
        <v>41829</v>
      </c>
      <c r="G499" s="42">
        <v>3089.1</v>
      </c>
      <c r="H499" s="42">
        <f t="shared" si="8"/>
        <v>0</v>
      </c>
      <c r="I499" s="621"/>
    </row>
    <row r="500" spans="1:9" x14ac:dyDescent="0.25">
      <c r="A500" s="355"/>
      <c r="B500" s="193" t="s">
        <v>1383</v>
      </c>
      <c r="C500" s="324" t="s">
        <v>3675</v>
      </c>
      <c r="D500" s="190" t="s">
        <v>175</v>
      </c>
      <c r="E500" s="210">
        <v>16594.7</v>
      </c>
      <c r="F500" s="370" t="s">
        <v>3842</v>
      </c>
      <c r="G500" s="42">
        <v>16594.7</v>
      </c>
      <c r="H500" s="42">
        <f t="shared" si="8"/>
        <v>0</v>
      </c>
      <c r="I500" s="621"/>
    </row>
    <row r="501" spans="1:9" x14ac:dyDescent="0.25">
      <c r="A501" s="355"/>
      <c r="B501" s="193" t="s">
        <v>1386</v>
      </c>
      <c r="C501" s="324" t="s">
        <v>3675</v>
      </c>
      <c r="D501" s="190" t="s">
        <v>172</v>
      </c>
      <c r="E501" s="210">
        <v>3309</v>
      </c>
      <c r="F501" s="368">
        <v>41829</v>
      </c>
      <c r="G501" s="42">
        <v>3309</v>
      </c>
      <c r="H501" s="42">
        <f t="shared" si="8"/>
        <v>0</v>
      </c>
      <c r="I501" s="621"/>
    </row>
    <row r="502" spans="1:9" ht="34.5" x14ac:dyDescent="0.25">
      <c r="A502" s="355"/>
      <c r="B502" s="193" t="s">
        <v>1387</v>
      </c>
      <c r="C502" s="324" t="s">
        <v>3675</v>
      </c>
      <c r="D502" s="190" t="s">
        <v>163</v>
      </c>
      <c r="E502" s="210">
        <v>13601</v>
      </c>
      <c r="F502" s="414" t="s">
        <v>4410</v>
      </c>
      <c r="G502" s="42">
        <v>13601</v>
      </c>
      <c r="H502" s="42">
        <f t="shared" si="8"/>
        <v>0</v>
      </c>
      <c r="I502" s="621"/>
    </row>
    <row r="503" spans="1:9" x14ac:dyDescent="0.25">
      <c r="A503" s="355"/>
      <c r="B503" s="193" t="s">
        <v>1388</v>
      </c>
      <c r="C503" s="324" t="s">
        <v>3675</v>
      </c>
      <c r="D503" s="190" t="s">
        <v>22</v>
      </c>
      <c r="E503" s="210">
        <v>9240.5</v>
      </c>
      <c r="F503" s="368">
        <v>41829</v>
      </c>
      <c r="G503" s="42">
        <v>9240.5</v>
      </c>
      <c r="H503" s="42">
        <f t="shared" si="8"/>
        <v>0</v>
      </c>
      <c r="I503" s="621"/>
    </row>
    <row r="504" spans="1:9" x14ac:dyDescent="0.25">
      <c r="A504" s="355"/>
      <c r="B504" s="193" t="s">
        <v>1389</v>
      </c>
      <c r="C504" s="324" t="s">
        <v>3675</v>
      </c>
      <c r="D504" s="190" t="s">
        <v>272</v>
      </c>
      <c r="E504" s="210">
        <v>7435.7</v>
      </c>
      <c r="F504" s="370" t="s">
        <v>3843</v>
      </c>
      <c r="G504" s="42">
        <v>7435.7</v>
      </c>
      <c r="H504" s="42">
        <f t="shared" si="8"/>
        <v>0</v>
      </c>
      <c r="I504" s="621"/>
    </row>
    <row r="505" spans="1:9" ht="45.75" x14ac:dyDescent="0.25">
      <c r="A505" s="355"/>
      <c r="B505" s="193" t="s">
        <v>1391</v>
      </c>
      <c r="C505" s="324" t="s">
        <v>3675</v>
      </c>
      <c r="D505" s="190" t="s">
        <v>269</v>
      </c>
      <c r="E505" s="210">
        <v>4754</v>
      </c>
      <c r="F505" s="414" t="s">
        <v>4404</v>
      </c>
      <c r="G505" s="42">
        <v>4754</v>
      </c>
      <c r="H505" s="42">
        <f t="shared" si="8"/>
        <v>0</v>
      </c>
      <c r="I505" s="621"/>
    </row>
    <row r="506" spans="1:9" ht="34.5" x14ac:dyDescent="0.25">
      <c r="A506" s="355"/>
      <c r="B506" s="193" t="s">
        <v>1392</v>
      </c>
      <c r="C506" s="324" t="s">
        <v>3675</v>
      </c>
      <c r="D506" s="190" t="s">
        <v>168</v>
      </c>
      <c r="E506" s="210">
        <v>17488.2</v>
      </c>
      <c r="F506" s="411" t="s">
        <v>4403</v>
      </c>
      <c r="G506" s="42">
        <v>17488.2</v>
      </c>
      <c r="H506" s="42">
        <f t="shared" si="8"/>
        <v>0</v>
      </c>
      <c r="I506" s="621"/>
    </row>
    <row r="507" spans="1:9" x14ac:dyDescent="0.25">
      <c r="A507" s="355"/>
      <c r="B507" s="193" t="s">
        <v>1393</v>
      </c>
      <c r="C507" s="324" t="s">
        <v>3675</v>
      </c>
      <c r="D507" s="190" t="s">
        <v>910</v>
      </c>
      <c r="E507" s="210">
        <v>14727.5</v>
      </c>
      <c r="F507" s="368">
        <v>41827</v>
      </c>
      <c r="G507" s="42">
        <v>14727.5</v>
      </c>
      <c r="H507" s="42">
        <f t="shared" si="8"/>
        <v>0</v>
      </c>
      <c r="I507" s="621"/>
    </row>
    <row r="508" spans="1:9" x14ac:dyDescent="0.25">
      <c r="A508" s="355"/>
      <c r="B508" s="193" t="s">
        <v>1394</v>
      </c>
      <c r="C508" s="324" t="s">
        <v>3675</v>
      </c>
      <c r="D508" s="190" t="s">
        <v>370</v>
      </c>
      <c r="E508" s="210">
        <v>5564</v>
      </c>
      <c r="F508" s="368">
        <v>41829</v>
      </c>
      <c r="G508" s="42">
        <v>5564</v>
      </c>
      <c r="H508" s="42">
        <f t="shared" si="8"/>
        <v>0</v>
      </c>
      <c r="I508" s="621"/>
    </row>
    <row r="509" spans="1:9" x14ac:dyDescent="0.25">
      <c r="A509" s="355"/>
      <c r="B509" s="193" t="s">
        <v>1396</v>
      </c>
      <c r="C509" s="324" t="s">
        <v>3675</v>
      </c>
      <c r="D509" s="190" t="s">
        <v>179</v>
      </c>
      <c r="E509" s="210">
        <v>20126.5</v>
      </c>
      <c r="F509" s="368">
        <v>41841</v>
      </c>
      <c r="G509" s="42">
        <v>20126.5</v>
      </c>
      <c r="H509" s="42">
        <f t="shared" si="8"/>
        <v>0</v>
      </c>
      <c r="I509" s="621"/>
    </row>
    <row r="510" spans="1:9" x14ac:dyDescent="0.25">
      <c r="A510" s="355"/>
      <c r="B510" s="193" t="s">
        <v>1398</v>
      </c>
      <c r="C510" s="324" t="s">
        <v>3675</v>
      </c>
      <c r="D510" s="190" t="s">
        <v>63</v>
      </c>
      <c r="E510" s="210">
        <v>2262</v>
      </c>
      <c r="F510" s="368">
        <v>41828</v>
      </c>
      <c r="G510" s="42">
        <v>2262</v>
      </c>
      <c r="H510" s="42">
        <f t="shared" si="8"/>
        <v>0</v>
      </c>
      <c r="I510" s="621"/>
    </row>
    <row r="511" spans="1:9" x14ac:dyDescent="0.25">
      <c r="A511" s="355"/>
      <c r="B511" s="193" t="s">
        <v>1399</v>
      </c>
      <c r="C511" s="324" t="s">
        <v>3675</v>
      </c>
      <c r="D511" s="190" t="s">
        <v>3844</v>
      </c>
      <c r="E511" s="210">
        <v>4881.1000000000004</v>
      </c>
      <c r="F511" s="370" t="s">
        <v>3845</v>
      </c>
      <c r="G511" s="42">
        <v>4881.1000000000004</v>
      </c>
      <c r="H511" s="42">
        <f t="shared" si="8"/>
        <v>0</v>
      </c>
      <c r="I511" s="621"/>
    </row>
    <row r="512" spans="1:9" x14ac:dyDescent="0.25">
      <c r="A512" s="355"/>
      <c r="B512" s="193" t="s">
        <v>1400</v>
      </c>
      <c r="C512" s="324" t="s">
        <v>3675</v>
      </c>
      <c r="D512" s="190" t="s">
        <v>14</v>
      </c>
      <c r="E512" s="210">
        <v>7064.4</v>
      </c>
      <c r="F512" s="368">
        <v>41829</v>
      </c>
      <c r="G512" s="42">
        <v>7064.4</v>
      </c>
      <c r="H512" s="42">
        <f t="shared" si="8"/>
        <v>0</v>
      </c>
      <c r="I512" s="621"/>
    </row>
    <row r="513" spans="1:9" x14ac:dyDescent="0.25">
      <c r="A513" s="355"/>
      <c r="B513" s="193" t="s">
        <v>1401</v>
      </c>
      <c r="C513" s="324" t="s">
        <v>3675</v>
      </c>
      <c r="D513" s="190" t="s">
        <v>160</v>
      </c>
      <c r="E513" s="210">
        <v>9860.4</v>
      </c>
      <c r="F513" s="370" t="s">
        <v>3846</v>
      </c>
      <c r="G513" s="42">
        <v>9860.4</v>
      </c>
      <c r="H513" s="42">
        <f t="shared" si="8"/>
        <v>0</v>
      </c>
      <c r="I513" s="623"/>
    </row>
    <row r="514" spans="1:9" x14ac:dyDescent="0.25">
      <c r="A514" s="355"/>
      <c r="B514" s="193" t="s">
        <v>1403</v>
      </c>
      <c r="C514" s="324" t="s">
        <v>3675</v>
      </c>
      <c r="D514" s="190" t="s">
        <v>8</v>
      </c>
      <c r="E514" s="210">
        <v>695.5</v>
      </c>
      <c r="F514" s="368">
        <v>41827</v>
      </c>
      <c r="G514" s="42">
        <v>695.5</v>
      </c>
      <c r="H514" s="42">
        <f t="shared" si="8"/>
        <v>0</v>
      </c>
      <c r="I514" s="621"/>
    </row>
    <row r="515" spans="1:9" x14ac:dyDescent="0.25">
      <c r="A515" s="355">
        <v>41828</v>
      </c>
      <c r="B515" s="193" t="s">
        <v>1405</v>
      </c>
      <c r="C515" s="324" t="s">
        <v>3675</v>
      </c>
      <c r="D515" s="190" t="s">
        <v>152</v>
      </c>
      <c r="E515" s="210">
        <v>8002.5</v>
      </c>
      <c r="F515" s="368">
        <v>41828</v>
      </c>
      <c r="G515" s="42">
        <v>8002.5</v>
      </c>
      <c r="H515" s="42">
        <f t="shared" si="8"/>
        <v>0</v>
      </c>
      <c r="I515" s="621"/>
    </row>
    <row r="516" spans="1:9" x14ac:dyDescent="0.25">
      <c r="A516" s="355"/>
      <c r="B516" s="193" t="s">
        <v>1406</v>
      </c>
      <c r="C516" s="324" t="s">
        <v>3675</v>
      </c>
      <c r="D516" s="190" t="s">
        <v>62</v>
      </c>
      <c r="E516" s="210">
        <v>8777</v>
      </c>
      <c r="F516" s="368">
        <v>41829</v>
      </c>
      <c r="G516" s="42">
        <v>8777</v>
      </c>
      <c r="H516" s="42">
        <f t="shared" si="8"/>
        <v>0</v>
      </c>
      <c r="I516" s="623" t="s">
        <v>65</v>
      </c>
    </row>
    <row r="517" spans="1:9" x14ac:dyDescent="0.25">
      <c r="A517" s="355"/>
      <c r="B517" s="193" t="s">
        <v>1407</v>
      </c>
      <c r="C517" s="324" t="s">
        <v>3675</v>
      </c>
      <c r="D517" s="190" t="s">
        <v>14</v>
      </c>
      <c r="E517" s="210">
        <v>1866</v>
      </c>
      <c r="F517" s="368">
        <v>41828</v>
      </c>
      <c r="G517" s="42">
        <v>1866</v>
      </c>
      <c r="H517" s="42">
        <f t="shared" si="8"/>
        <v>0</v>
      </c>
      <c r="I517" s="621"/>
    </row>
    <row r="518" spans="1:9" x14ac:dyDescent="0.25">
      <c r="A518" s="355"/>
      <c r="B518" s="193" t="s">
        <v>1409</v>
      </c>
      <c r="C518" s="324" t="s">
        <v>3675</v>
      </c>
      <c r="D518" s="190" t="s">
        <v>261</v>
      </c>
      <c r="E518" s="210">
        <v>1674</v>
      </c>
      <c r="F518" s="368">
        <v>41828</v>
      </c>
      <c r="G518" s="42">
        <v>1674</v>
      </c>
      <c r="H518" s="42">
        <f t="shared" si="8"/>
        <v>0</v>
      </c>
      <c r="I518" s="623"/>
    </row>
    <row r="519" spans="1:9" x14ac:dyDescent="0.25">
      <c r="A519" s="355"/>
      <c r="B519" s="193" t="s">
        <v>1410</v>
      </c>
      <c r="C519" s="324" t="s">
        <v>3675</v>
      </c>
      <c r="D519" s="190" t="s">
        <v>260</v>
      </c>
      <c r="E519" s="210">
        <v>1248</v>
      </c>
      <c r="F519" s="368">
        <v>41828</v>
      </c>
      <c r="G519" s="42">
        <v>1248</v>
      </c>
      <c r="H519" s="42">
        <f t="shared" ref="H519:H582" si="9">E519-G519</f>
        <v>0</v>
      </c>
      <c r="I519" s="621" t="s">
        <v>30</v>
      </c>
    </row>
    <row r="520" spans="1:9" x14ac:dyDescent="0.25">
      <c r="A520" s="355"/>
      <c r="B520" s="193" t="s">
        <v>1411</v>
      </c>
      <c r="C520" s="324" t="s">
        <v>3675</v>
      </c>
      <c r="D520" s="190" t="s">
        <v>599</v>
      </c>
      <c r="E520" s="210">
        <v>5400</v>
      </c>
      <c r="F520" s="368">
        <v>41836</v>
      </c>
      <c r="G520" s="42">
        <v>5400</v>
      </c>
      <c r="H520" s="42">
        <f t="shared" si="9"/>
        <v>0</v>
      </c>
      <c r="I520" s="621" t="s">
        <v>30</v>
      </c>
    </row>
    <row r="521" spans="1:9" x14ac:dyDescent="0.25">
      <c r="A521" s="355"/>
      <c r="B521" s="193" t="s">
        <v>1413</v>
      </c>
      <c r="C521" s="324" t="s">
        <v>3675</v>
      </c>
      <c r="D521" s="190" t="s">
        <v>2578</v>
      </c>
      <c r="E521" s="210">
        <v>889</v>
      </c>
      <c r="F521" s="370" t="s">
        <v>4393</v>
      </c>
      <c r="G521" s="42">
        <v>889</v>
      </c>
      <c r="H521" s="42">
        <f t="shared" si="9"/>
        <v>0</v>
      </c>
      <c r="I521" s="621" t="s">
        <v>30</v>
      </c>
    </row>
    <row r="522" spans="1:9" x14ac:dyDescent="0.25">
      <c r="A522" s="355"/>
      <c r="B522" s="193" t="s">
        <v>1414</v>
      </c>
      <c r="C522" s="324" t="s">
        <v>3675</v>
      </c>
      <c r="D522" s="190" t="s">
        <v>180</v>
      </c>
      <c r="E522" s="210">
        <v>25030</v>
      </c>
      <c r="F522" s="368">
        <v>41828</v>
      </c>
      <c r="G522" s="42">
        <v>25030</v>
      </c>
      <c r="H522" s="42">
        <f t="shared" si="9"/>
        <v>0</v>
      </c>
      <c r="I522" s="621" t="s">
        <v>65</v>
      </c>
    </row>
    <row r="523" spans="1:9" x14ac:dyDescent="0.25">
      <c r="A523" s="355"/>
      <c r="B523" s="193" t="s">
        <v>1415</v>
      </c>
      <c r="C523" s="324" t="s">
        <v>3675</v>
      </c>
      <c r="D523" s="196" t="s">
        <v>3108</v>
      </c>
      <c r="E523" s="215">
        <v>0</v>
      </c>
      <c r="F523" s="368"/>
      <c r="G523" s="42"/>
      <c r="H523" s="42">
        <f t="shared" si="9"/>
        <v>0</v>
      </c>
      <c r="I523" s="621" t="s">
        <v>3847</v>
      </c>
    </row>
    <row r="524" spans="1:9" x14ac:dyDescent="0.25">
      <c r="A524" s="355"/>
      <c r="B524" s="193" t="s">
        <v>1417</v>
      </c>
      <c r="C524" s="324" t="s">
        <v>3675</v>
      </c>
      <c r="D524" s="190" t="s">
        <v>11</v>
      </c>
      <c r="E524" s="210">
        <v>29260</v>
      </c>
      <c r="F524" s="369" t="s">
        <v>3848</v>
      </c>
      <c r="G524" s="42">
        <v>29260</v>
      </c>
      <c r="H524" s="42">
        <f t="shared" si="9"/>
        <v>0</v>
      </c>
      <c r="I524" s="621" t="s">
        <v>65</v>
      </c>
    </row>
    <row r="525" spans="1:9" x14ac:dyDescent="0.25">
      <c r="A525" s="355"/>
      <c r="B525" s="193" t="s">
        <v>1418</v>
      </c>
      <c r="C525" s="324" t="s">
        <v>3675</v>
      </c>
      <c r="D525" s="190" t="s">
        <v>123</v>
      </c>
      <c r="E525" s="210">
        <v>432.3</v>
      </c>
      <c r="F525" s="368">
        <v>41828</v>
      </c>
      <c r="G525" s="42">
        <v>432.3</v>
      </c>
      <c r="H525" s="42">
        <f t="shared" si="9"/>
        <v>0</v>
      </c>
      <c r="I525" s="621"/>
    </row>
    <row r="526" spans="1:9" x14ac:dyDescent="0.25">
      <c r="A526" s="355"/>
      <c r="B526" s="193" t="s">
        <v>1419</v>
      </c>
      <c r="C526" s="324" t="s">
        <v>3675</v>
      </c>
      <c r="D526" s="190" t="s">
        <v>3405</v>
      </c>
      <c r="E526" s="210">
        <v>2819.6</v>
      </c>
      <c r="F526" s="368">
        <v>41828</v>
      </c>
      <c r="G526" s="42">
        <v>2819.6</v>
      </c>
      <c r="H526" s="42">
        <f t="shared" si="9"/>
        <v>0</v>
      </c>
      <c r="I526" s="621" t="s">
        <v>30</v>
      </c>
    </row>
    <row r="527" spans="1:9" x14ac:dyDescent="0.25">
      <c r="A527" s="355"/>
      <c r="B527" s="193" t="s">
        <v>1421</v>
      </c>
      <c r="C527" s="324" t="s">
        <v>3675</v>
      </c>
      <c r="D527" s="190" t="s">
        <v>136</v>
      </c>
      <c r="E527" s="210">
        <v>536.6</v>
      </c>
      <c r="F527" s="368">
        <v>41828</v>
      </c>
      <c r="G527" s="42">
        <v>536.6</v>
      </c>
      <c r="H527" s="42">
        <f t="shared" si="9"/>
        <v>0</v>
      </c>
      <c r="I527" s="621"/>
    </row>
    <row r="528" spans="1:9" x14ac:dyDescent="0.25">
      <c r="A528" s="355"/>
      <c r="B528" s="193" t="s">
        <v>1422</v>
      </c>
      <c r="C528" s="324" t="s">
        <v>3675</v>
      </c>
      <c r="D528" s="190" t="s">
        <v>16</v>
      </c>
      <c r="E528" s="210">
        <v>59785</v>
      </c>
      <c r="F528" s="368">
        <v>41844</v>
      </c>
      <c r="G528" s="42">
        <v>59785</v>
      </c>
      <c r="H528" s="42">
        <f t="shared" si="9"/>
        <v>0</v>
      </c>
      <c r="I528" s="621"/>
    </row>
    <row r="529" spans="1:9" x14ac:dyDescent="0.25">
      <c r="A529" s="355"/>
      <c r="B529" s="193" t="s">
        <v>1424</v>
      </c>
      <c r="C529" s="324" t="s">
        <v>3675</v>
      </c>
      <c r="D529" s="190" t="s">
        <v>36</v>
      </c>
      <c r="E529" s="210">
        <v>25049</v>
      </c>
      <c r="F529" s="368">
        <v>41828</v>
      </c>
      <c r="G529" s="42">
        <v>25049</v>
      </c>
      <c r="H529" s="42">
        <f t="shared" si="9"/>
        <v>0</v>
      </c>
      <c r="I529" s="621"/>
    </row>
    <row r="530" spans="1:9" x14ac:dyDescent="0.25">
      <c r="A530" s="355"/>
      <c r="B530" s="193" t="s">
        <v>1425</v>
      </c>
      <c r="C530" s="324" t="s">
        <v>3675</v>
      </c>
      <c r="D530" s="190" t="s">
        <v>54</v>
      </c>
      <c r="E530" s="210">
        <v>6502.2</v>
      </c>
      <c r="F530" s="368">
        <v>41828</v>
      </c>
      <c r="G530" s="42">
        <v>6502.2</v>
      </c>
      <c r="H530" s="42">
        <f t="shared" si="9"/>
        <v>0</v>
      </c>
      <c r="I530" s="621" t="s">
        <v>12</v>
      </c>
    </row>
    <row r="531" spans="1:9" x14ac:dyDescent="0.25">
      <c r="A531" s="355"/>
      <c r="B531" s="193" t="s">
        <v>1426</v>
      </c>
      <c r="C531" s="324" t="s">
        <v>3675</v>
      </c>
      <c r="D531" s="190" t="s">
        <v>79</v>
      </c>
      <c r="E531" s="210">
        <v>21654.2</v>
      </c>
      <c r="F531" s="368">
        <v>41828</v>
      </c>
      <c r="G531" s="42">
        <v>21654.2</v>
      </c>
      <c r="H531" s="42">
        <f t="shared" si="9"/>
        <v>0</v>
      </c>
      <c r="I531" s="621" t="s">
        <v>21</v>
      </c>
    </row>
    <row r="532" spans="1:9" x14ac:dyDescent="0.25">
      <c r="A532" s="354"/>
      <c r="B532" s="193" t="s">
        <v>1427</v>
      </c>
      <c r="C532" s="324" t="s">
        <v>3675</v>
      </c>
      <c r="D532" s="190" t="s">
        <v>34</v>
      </c>
      <c r="E532" s="210">
        <v>1055.5999999999999</v>
      </c>
      <c r="F532" s="368">
        <v>41828</v>
      </c>
      <c r="G532" s="42">
        <v>1055.5999999999999</v>
      </c>
      <c r="H532" s="42">
        <f t="shared" si="9"/>
        <v>0</v>
      </c>
      <c r="I532" s="621" t="s">
        <v>12</v>
      </c>
    </row>
    <row r="533" spans="1:9" x14ac:dyDescent="0.25">
      <c r="A533" s="354"/>
      <c r="B533" s="193" t="s">
        <v>1428</v>
      </c>
      <c r="C533" s="324" t="s">
        <v>3675</v>
      </c>
      <c r="D533" s="190" t="s">
        <v>55</v>
      </c>
      <c r="E533" s="210">
        <v>9654.5</v>
      </c>
      <c r="F533" s="368">
        <v>41828</v>
      </c>
      <c r="G533" s="42">
        <v>9654.5</v>
      </c>
      <c r="H533" s="42">
        <f t="shared" si="9"/>
        <v>0</v>
      </c>
      <c r="I533" s="621"/>
    </row>
    <row r="534" spans="1:9" x14ac:dyDescent="0.25">
      <c r="A534" s="361"/>
      <c r="B534" s="193" t="s">
        <v>1429</v>
      </c>
      <c r="C534" s="324" t="s">
        <v>3675</v>
      </c>
      <c r="D534" s="190" t="s">
        <v>22</v>
      </c>
      <c r="E534" s="210">
        <v>2061</v>
      </c>
      <c r="F534" s="370" t="s">
        <v>4395</v>
      </c>
      <c r="G534" s="42">
        <v>2061</v>
      </c>
      <c r="H534" s="42">
        <f t="shared" si="9"/>
        <v>0</v>
      </c>
      <c r="I534" s="621"/>
    </row>
    <row r="535" spans="1:9" x14ac:dyDescent="0.25">
      <c r="A535" s="355"/>
      <c r="B535" s="193" t="s">
        <v>1430</v>
      </c>
      <c r="C535" s="324" t="s">
        <v>3675</v>
      </c>
      <c r="D535" s="190" t="s">
        <v>57</v>
      </c>
      <c r="E535" s="210">
        <v>870</v>
      </c>
      <c r="F535" s="368">
        <v>41828</v>
      </c>
      <c r="G535" s="42">
        <v>870</v>
      </c>
      <c r="H535" s="42">
        <f t="shared" si="9"/>
        <v>0</v>
      </c>
      <c r="I535" s="621" t="s">
        <v>12</v>
      </c>
    </row>
    <row r="536" spans="1:9" x14ac:dyDescent="0.25">
      <c r="A536" s="355"/>
      <c r="B536" s="193" t="s">
        <v>1431</v>
      </c>
      <c r="C536" s="324" t="s">
        <v>3675</v>
      </c>
      <c r="D536" s="190" t="s">
        <v>124</v>
      </c>
      <c r="E536" s="210">
        <v>7485.5</v>
      </c>
      <c r="F536" s="368">
        <v>41828</v>
      </c>
      <c r="G536" s="42">
        <v>7485.5</v>
      </c>
      <c r="H536" s="42">
        <f t="shared" si="9"/>
        <v>0</v>
      </c>
      <c r="I536" s="621" t="s">
        <v>12</v>
      </c>
    </row>
    <row r="537" spans="1:9" x14ac:dyDescent="0.25">
      <c r="A537" s="355"/>
      <c r="B537" s="193" t="s">
        <v>1432</v>
      </c>
      <c r="C537" s="324" t="s">
        <v>3675</v>
      </c>
      <c r="D537" s="190" t="s">
        <v>8</v>
      </c>
      <c r="E537" s="210">
        <v>780</v>
      </c>
      <c r="F537" s="368">
        <v>41828</v>
      </c>
      <c r="G537" s="42">
        <v>780</v>
      </c>
      <c r="H537" s="42">
        <f t="shared" si="9"/>
        <v>0</v>
      </c>
      <c r="I537" s="621"/>
    </row>
    <row r="538" spans="1:9" x14ac:dyDescent="0.25">
      <c r="A538" s="355"/>
      <c r="B538" s="193" t="s">
        <v>1433</v>
      </c>
      <c r="C538" s="324" t="s">
        <v>3675</v>
      </c>
      <c r="D538" s="190" t="s">
        <v>2830</v>
      </c>
      <c r="E538" s="210">
        <v>1494</v>
      </c>
      <c r="F538" s="368">
        <v>41828</v>
      </c>
      <c r="G538" s="42">
        <v>1494</v>
      </c>
      <c r="H538" s="42">
        <f t="shared" si="9"/>
        <v>0</v>
      </c>
      <c r="I538" s="621" t="s">
        <v>12</v>
      </c>
    </row>
    <row r="539" spans="1:9" x14ac:dyDescent="0.25">
      <c r="A539" s="355"/>
      <c r="B539" s="193" t="s">
        <v>1435</v>
      </c>
      <c r="C539" s="324" t="s">
        <v>3675</v>
      </c>
      <c r="D539" s="190" t="s">
        <v>29</v>
      </c>
      <c r="E539" s="210">
        <v>2205</v>
      </c>
      <c r="F539" s="368">
        <v>41828</v>
      </c>
      <c r="G539" s="42">
        <v>2205</v>
      </c>
      <c r="H539" s="42">
        <f t="shared" si="9"/>
        <v>0</v>
      </c>
      <c r="I539" s="621" t="s">
        <v>12</v>
      </c>
    </row>
    <row r="540" spans="1:9" x14ac:dyDescent="0.25">
      <c r="A540" s="355"/>
      <c r="B540" s="193" t="s">
        <v>1436</v>
      </c>
      <c r="C540" s="324" t="s">
        <v>3675</v>
      </c>
      <c r="D540" s="190" t="s">
        <v>18</v>
      </c>
      <c r="E540" s="210">
        <v>4349</v>
      </c>
      <c r="F540" s="368">
        <v>41828</v>
      </c>
      <c r="G540" s="42">
        <v>4349</v>
      </c>
      <c r="H540" s="42">
        <f t="shared" si="9"/>
        <v>0</v>
      </c>
      <c r="I540" s="621"/>
    </row>
    <row r="541" spans="1:9" x14ac:dyDescent="0.25">
      <c r="A541" s="355"/>
      <c r="B541" s="193" t="s">
        <v>1437</v>
      </c>
      <c r="C541" s="324" t="s">
        <v>3675</v>
      </c>
      <c r="D541" s="190" t="s">
        <v>1778</v>
      </c>
      <c r="E541" s="210">
        <v>1248</v>
      </c>
      <c r="F541" s="368">
        <v>41828</v>
      </c>
      <c r="G541" s="42">
        <v>1248</v>
      </c>
      <c r="H541" s="42">
        <f t="shared" si="9"/>
        <v>0</v>
      </c>
      <c r="I541" s="621" t="s">
        <v>12</v>
      </c>
    </row>
    <row r="542" spans="1:9" x14ac:dyDescent="0.25">
      <c r="A542" s="355"/>
      <c r="B542" s="193" t="s">
        <v>1438</v>
      </c>
      <c r="C542" s="324" t="s">
        <v>3675</v>
      </c>
      <c r="D542" s="190" t="s">
        <v>517</v>
      </c>
      <c r="E542" s="210">
        <v>126.5</v>
      </c>
      <c r="F542" s="368">
        <v>41828</v>
      </c>
      <c r="G542" s="42">
        <v>126.5</v>
      </c>
      <c r="H542" s="42">
        <f t="shared" si="9"/>
        <v>0</v>
      </c>
      <c r="I542" s="621" t="s">
        <v>12</v>
      </c>
    </row>
    <row r="543" spans="1:9" x14ac:dyDescent="0.25">
      <c r="A543" s="355"/>
      <c r="B543" s="193" t="s">
        <v>1439</v>
      </c>
      <c r="C543" s="324" t="s">
        <v>3675</v>
      </c>
      <c r="D543" s="190" t="s">
        <v>117</v>
      </c>
      <c r="E543" s="210">
        <v>1841.4</v>
      </c>
      <c r="F543" s="370" t="s">
        <v>3849</v>
      </c>
      <c r="G543" s="42">
        <v>1841.4</v>
      </c>
      <c r="H543" s="42">
        <f t="shared" si="9"/>
        <v>0</v>
      </c>
      <c r="I543" s="621" t="s">
        <v>21</v>
      </c>
    </row>
    <row r="544" spans="1:9" x14ac:dyDescent="0.25">
      <c r="A544" s="355"/>
      <c r="B544" s="193" t="s">
        <v>1440</v>
      </c>
      <c r="C544" s="324" t="s">
        <v>3675</v>
      </c>
      <c r="D544" s="190" t="s">
        <v>101</v>
      </c>
      <c r="E544" s="210">
        <v>37448.5</v>
      </c>
      <c r="F544" s="370" t="s">
        <v>3850</v>
      </c>
      <c r="G544" s="42">
        <v>37448.5</v>
      </c>
      <c r="H544" s="42">
        <f t="shared" si="9"/>
        <v>0</v>
      </c>
      <c r="I544" s="621" t="s">
        <v>27</v>
      </c>
    </row>
    <row r="545" spans="1:9" x14ac:dyDescent="0.25">
      <c r="A545" s="355"/>
      <c r="B545" s="193" t="s">
        <v>1441</v>
      </c>
      <c r="C545" s="324" t="s">
        <v>3675</v>
      </c>
      <c r="D545" s="196" t="s">
        <v>3108</v>
      </c>
      <c r="E545" s="215">
        <v>0</v>
      </c>
      <c r="F545" s="368"/>
      <c r="G545" s="42"/>
      <c r="H545" s="42">
        <f t="shared" si="9"/>
        <v>0</v>
      </c>
      <c r="I545" s="621" t="s">
        <v>512</v>
      </c>
    </row>
    <row r="546" spans="1:9" x14ac:dyDescent="0.25">
      <c r="A546" s="355"/>
      <c r="B546" s="193" t="s">
        <v>1442</v>
      </c>
      <c r="C546" s="324" t="s">
        <v>3675</v>
      </c>
      <c r="D546" s="190" t="s">
        <v>250</v>
      </c>
      <c r="E546" s="210">
        <v>26452.5</v>
      </c>
      <c r="F546" s="368">
        <v>41828</v>
      </c>
      <c r="G546" s="42">
        <v>26452.5</v>
      </c>
      <c r="H546" s="42">
        <f t="shared" si="9"/>
        <v>0</v>
      </c>
      <c r="I546" s="621"/>
    </row>
    <row r="547" spans="1:9" x14ac:dyDescent="0.25">
      <c r="A547" s="355"/>
      <c r="B547" s="193" t="s">
        <v>1444</v>
      </c>
      <c r="C547" s="324" t="s">
        <v>3675</v>
      </c>
      <c r="D547" s="190" t="s">
        <v>130</v>
      </c>
      <c r="E547" s="210">
        <v>5688.4</v>
      </c>
      <c r="F547" s="368">
        <v>41829</v>
      </c>
      <c r="G547" s="42">
        <v>5688.4</v>
      </c>
      <c r="H547" s="42">
        <f t="shared" si="9"/>
        <v>0</v>
      </c>
      <c r="I547" s="621" t="s">
        <v>21</v>
      </c>
    </row>
    <row r="548" spans="1:9" x14ac:dyDescent="0.25">
      <c r="A548" s="355"/>
      <c r="B548" s="193" t="s">
        <v>1445</v>
      </c>
      <c r="C548" s="324" t="s">
        <v>3675</v>
      </c>
      <c r="D548" s="190" t="s">
        <v>130</v>
      </c>
      <c r="E548" s="210">
        <v>2235.6</v>
      </c>
      <c r="F548" s="368">
        <v>41829</v>
      </c>
      <c r="G548" s="42">
        <v>2235.6</v>
      </c>
      <c r="H548" s="42">
        <f t="shared" si="9"/>
        <v>0</v>
      </c>
      <c r="I548" s="621" t="s">
        <v>21</v>
      </c>
    </row>
    <row r="549" spans="1:9" x14ac:dyDescent="0.25">
      <c r="A549" s="355"/>
      <c r="B549" s="193" t="s">
        <v>1446</v>
      </c>
      <c r="C549" s="324" t="s">
        <v>3675</v>
      </c>
      <c r="D549" s="190" t="s">
        <v>149</v>
      </c>
      <c r="E549" s="210">
        <v>14252.6</v>
      </c>
      <c r="F549" s="368">
        <v>41831</v>
      </c>
      <c r="G549" s="42">
        <v>14252.6</v>
      </c>
      <c r="H549" s="42">
        <f t="shared" si="9"/>
        <v>0</v>
      </c>
      <c r="I549" s="621" t="s">
        <v>27</v>
      </c>
    </row>
    <row r="550" spans="1:9" x14ac:dyDescent="0.25">
      <c r="A550" s="355"/>
      <c r="B550" s="193" t="s">
        <v>1447</v>
      </c>
      <c r="C550" s="324" t="s">
        <v>3675</v>
      </c>
      <c r="D550" s="190" t="s">
        <v>100</v>
      </c>
      <c r="E550" s="210">
        <v>17516</v>
      </c>
      <c r="F550" s="368">
        <v>41829</v>
      </c>
      <c r="G550" s="42">
        <v>17516</v>
      </c>
      <c r="H550" s="42">
        <f t="shared" si="9"/>
        <v>0</v>
      </c>
      <c r="I550" s="621" t="s">
        <v>27</v>
      </c>
    </row>
    <row r="551" spans="1:9" x14ac:dyDescent="0.25">
      <c r="A551" s="355"/>
      <c r="B551" s="193" t="s">
        <v>1448</v>
      </c>
      <c r="C551" s="324" t="s">
        <v>3675</v>
      </c>
      <c r="D551" s="190" t="s">
        <v>87</v>
      </c>
      <c r="E551" s="210">
        <v>14028</v>
      </c>
      <c r="F551" s="368">
        <v>41829</v>
      </c>
      <c r="G551" s="42">
        <v>14028</v>
      </c>
      <c r="H551" s="42">
        <f t="shared" si="9"/>
        <v>0</v>
      </c>
      <c r="I551" s="621" t="s">
        <v>217</v>
      </c>
    </row>
    <row r="552" spans="1:9" x14ac:dyDescent="0.25">
      <c r="A552" s="355"/>
      <c r="B552" s="193" t="s">
        <v>1449</v>
      </c>
      <c r="C552" s="324" t="s">
        <v>3675</v>
      </c>
      <c r="D552" s="190" t="s">
        <v>78</v>
      </c>
      <c r="E552" s="210">
        <v>3593.25</v>
      </c>
      <c r="F552" s="368">
        <v>41829</v>
      </c>
      <c r="G552" s="42">
        <v>3593.25</v>
      </c>
      <c r="H552" s="42">
        <f t="shared" si="9"/>
        <v>0</v>
      </c>
      <c r="I552" s="621" t="s">
        <v>217</v>
      </c>
    </row>
    <row r="553" spans="1:9" x14ac:dyDescent="0.25">
      <c r="A553" s="355"/>
      <c r="B553" s="193" t="s">
        <v>1451</v>
      </c>
      <c r="C553" s="324" t="s">
        <v>3675</v>
      </c>
      <c r="D553" s="190" t="s">
        <v>80</v>
      </c>
      <c r="E553" s="210">
        <v>2392.5</v>
      </c>
      <c r="F553" s="368">
        <v>41829</v>
      </c>
      <c r="G553" s="42">
        <v>2392.5</v>
      </c>
      <c r="H553" s="42">
        <f t="shared" si="9"/>
        <v>0</v>
      </c>
      <c r="I553" s="621" t="s">
        <v>217</v>
      </c>
    </row>
    <row r="554" spans="1:9" x14ac:dyDescent="0.25">
      <c r="A554" s="355"/>
      <c r="B554" s="193" t="s">
        <v>1453</v>
      </c>
      <c r="C554" s="324" t="s">
        <v>3675</v>
      </c>
      <c r="D554" s="190" t="s">
        <v>2111</v>
      </c>
      <c r="E554" s="210">
        <v>779.5</v>
      </c>
      <c r="F554" s="368">
        <v>41829</v>
      </c>
      <c r="G554" s="42">
        <v>779.5</v>
      </c>
      <c r="H554" s="42">
        <f t="shared" si="9"/>
        <v>0</v>
      </c>
      <c r="I554" s="621" t="s">
        <v>217</v>
      </c>
    </row>
    <row r="555" spans="1:9" x14ac:dyDescent="0.25">
      <c r="A555" s="355"/>
      <c r="B555" s="193" t="s">
        <v>1454</v>
      </c>
      <c r="C555" s="324" t="s">
        <v>3675</v>
      </c>
      <c r="D555" s="190" t="s">
        <v>257</v>
      </c>
      <c r="E555" s="210">
        <v>16754.599999999999</v>
      </c>
      <c r="F555" s="368">
        <v>41829</v>
      </c>
      <c r="G555" s="42">
        <v>16754.599999999999</v>
      </c>
      <c r="H555" s="42">
        <f t="shared" si="9"/>
        <v>0</v>
      </c>
      <c r="I555" s="621" t="s">
        <v>217</v>
      </c>
    </row>
    <row r="556" spans="1:9" x14ac:dyDescent="0.25">
      <c r="A556" s="355"/>
      <c r="B556" s="193" t="s">
        <v>1455</v>
      </c>
      <c r="C556" s="324" t="s">
        <v>3675</v>
      </c>
      <c r="D556" s="190" t="s">
        <v>51</v>
      </c>
      <c r="E556" s="210">
        <v>750</v>
      </c>
      <c r="F556" s="368">
        <v>41828</v>
      </c>
      <c r="G556" s="42">
        <v>750</v>
      </c>
      <c r="H556" s="42">
        <f t="shared" si="9"/>
        <v>0</v>
      </c>
      <c r="I556" s="621"/>
    </row>
    <row r="557" spans="1:9" x14ac:dyDescent="0.25">
      <c r="A557" s="355"/>
      <c r="B557" s="193" t="s">
        <v>1456</v>
      </c>
      <c r="C557" s="324" t="s">
        <v>3675</v>
      </c>
      <c r="D557" s="190" t="s">
        <v>508</v>
      </c>
      <c r="E557" s="210">
        <v>26751</v>
      </c>
      <c r="F557" s="369" t="s">
        <v>3851</v>
      </c>
      <c r="G557" s="42">
        <v>26751</v>
      </c>
      <c r="H557" s="42">
        <f t="shared" si="9"/>
        <v>0</v>
      </c>
      <c r="I557" s="621"/>
    </row>
    <row r="558" spans="1:9" x14ac:dyDescent="0.25">
      <c r="A558" s="355"/>
      <c r="B558" s="193" t="s">
        <v>1457</v>
      </c>
      <c r="C558" s="324" t="s">
        <v>3675</v>
      </c>
      <c r="D558" s="190" t="s">
        <v>193</v>
      </c>
      <c r="E558" s="210">
        <v>435.6</v>
      </c>
      <c r="F558" s="368">
        <v>41829</v>
      </c>
      <c r="G558" s="42">
        <v>435.6</v>
      </c>
      <c r="H558" s="42">
        <f t="shared" si="9"/>
        <v>0</v>
      </c>
      <c r="I558" s="621" t="s">
        <v>217</v>
      </c>
    </row>
    <row r="559" spans="1:9" x14ac:dyDescent="0.25">
      <c r="A559" s="355"/>
      <c r="B559" s="193" t="s">
        <v>1458</v>
      </c>
      <c r="C559" s="324" t="s">
        <v>3675</v>
      </c>
      <c r="D559" s="190" t="s">
        <v>304</v>
      </c>
      <c r="E559" s="210">
        <v>16731</v>
      </c>
      <c r="F559" s="368">
        <v>41829</v>
      </c>
      <c r="G559" s="42">
        <v>16731</v>
      </c>
      <c r="H559" s="42">
        <f t="shared" si="9"/>
        <v>0</v>
      </c>
      <c r="I559" s="621" t="s">
        <v>217</v>
      </c>
    </row>
    <row r="560" spans="1:9" x14ac:dyDescent="0.25">
      <c r="A560" s="355"/>
      <c r="B560" s="193" t="s">
        <v>1459</v>
      </c>
      <c r="C560" s="324" t="s">
        <v>3675</v>
      </c>
      <c r="D560" s="190" t="s">
        <v>99</v>
      </c>
      <c r="E560" s="210">
        <v>1809</v>
      </c>
      <c r="F560" s="368">
        <v>41829</v>
      </c>
      <c r="G560" s="42">
        <v>1809</v>
      </c>
      <c r="H560" s="42">
        <f t="shared" si="9"/>
        <v>0</v>
      </c>
      <c r="I560" s="621" t="s">
        <v>217</v>
      </c>
    </row>
    <row r="561" spans="1:9" x14ac:dyDescent="0.25">
      <c r="A561" s="355"/>
      <c r="B561" s="193" t="s">
        <v>1460</v>
      </c>
      <c r="C561" s="324" t="s">
        <v>3675</v>
      </c>
      <c r="D561" s="190" t="s">
        <v>233</v>
      </c>
      <c r="E561" s="210">
        <v>1653.6</v>
      </c>
      <c r="F561" s="368">
        <v>41829</v>
      </c>
      <c r="G561" s="42">
        <v>1653.6</v>
      </c>
      <c r="H561" s="42">
        <f t="shared" si="9"/>
        <v>0</v>
      </c>
      <c r="I561" s="621" t="s">
        <v>217</v>
      </c>
    </row>
    <row r="562" spans="1:9" x14ac:dyDescent="0.25">
      <c r="A562" s="355"/>
      <c r="B562" s="193" t="s">
        <v>1461</v>
      </c>
      <c r="C562" s="324" t="s">
        <v>3675</v>
      </c>
      <c r="D562" s="190" t="s">
        <v>307</v>
      </c>
      <c r="E562" s="210">
        <v>18961.5</v>
      </c>
      <c r="F562" s="369" t="s">
        <v>3852</v>
      </c>
      <c r="G562" s="42">
        <v>18961.5</v>
      </c>
      <c r="H562" s="42">
        <f t="shared" si="9"/>
        <v>0</v>
      </c>
      <c r="I562" s="621" t="s">
        <v>217</v>
      </c>
    </row>
    <row r="563" spans="1:9" x14ac:dyDescent="0.25">
      <c r="A563" s="355"/>
      <c r="B563" s="193" t="s">
        <v>1463</v>
      </c>
      <c r="C563" s="324" t="s">
        <v>3675</v>
      </c>
      <c r="D563" s="190" t="s">
        <v>215</v>
      </c>
      <c r="E563" s="210">
        <v>5171</v>
      </c>
      <c r="F563" s="368">
        <v>41828</v>
      </c>
      <c r="G563" s="42">
        <v>5171</v>
      </c>
      <c r="H563" s="42">
        <f t="shared" si="9"/>
        <v>0</v>
      </c>
      <c r="I563" s="621"/>
    </row>
    <row r="564" spans="1:9" x14ac:dyDescent="0.25">
      <c r="A564" s="355"/>
      <c r="B564" s="193" t="s">
        <v>1465</v>
      </c>
      <c r="C564" s="324" t="s">
        <v>3675</v>
      </c>
      <c r="D564" s="190" t="s">
        <v>52</v>
      </c>
      <c r="E564" s="210">
        <v>2633.5</v>
      </c>
      <c r="F564" s="368">
        <v>41828</v>
      </c>
      <c r="G564" s="42">
        <v>2633.5</v>
      </c>
      <c r="H564" s="42">
        <f t="shared" si="9"/>
        <v>0</v>
      </c>
      <c r="I564" s="621" t="s">
        <v>30</v>
      </c>
    </row>
    <row r="565" spans="1:9" x14ac:dyDescent="0.25">
      <c r="A565" s="355"/>
      <c r="B565" s="193" t="s">
        <v>1466</v>
      </c>
      <c r="C565" s="324" t="s">
        <v>3675</v>
      </c>
      <c r="D565" s="190" t="s">
        <v>1607</v>
      </c>
      <c r="E565" s="210">
        <v>3174.2</v>
      </c>
      <c r="F565" s="368">
        <v>41828</v>
      </c>
      <c r="G565" s="42">
        <v>3174.2</v>
      </c>
      <c r="H565" s="42">
        <f t="shared" si="9"/>
        <v>0</v>
      </c>
      <c r="I565" s="621"/>
    </row>
    <row r="566" spans="1:9" x14ac:dyDescent="0.25">
      <c r="A566" s="355"/>
      <c r="B566" s="193" t="s">
        <v>1467</v>
      </c>
      <c r="C566" s="324" t="s">
        <v>3675</v>
      </c>
      <c r="D566" s="190" t="s">
        <v>3312</v>
      </c>
      <c r="E566" s="210">
        <v>8507</v>
      </c>
      <c r="F566" s="368">
        <v>41829</v>
      </c>
      <c r="G566" s="42">
        <v>8507</v>
      </c>
      <c r="H566" s="42">
        <f t="shared" si="9"/>
        <v>0</v>
      </c>
      <c r="I566" s="621" t="s">
        <v>65</v>
      </c>
    </row>
    <row r="567" spans="1:9" x14ac:dyDescent="0.25">
      <c r="A567" s="355"/>
      <c r="B567" s="193" t="s">
        <v>1468</v>
      </c>
      <c r="C567" s="324" t="s">
        <v>3675</v>
      </c>
      <c r="D567" s="190" t="s">
        <v>134</v>
      </c>
      <c r="E567" s="210">
        <v>10417</v>
      </c>
      <c r="F567" s="368">
        <v>41829</v>
      </c>
      <c r="G567" s="42">
        <v>10417</v>
      </c>
      <c r="H567" s="42">
        <f t="shared" si="9"/>
        <v>0</v>
      </c>
      <c r="I567" s="621" t="s">
        <v>65</v>
      </c>
    </row>
    <row r="568" spans="1:9" x14ac:dyDescent="0.25">
      <c r="A568" s="355"/>
      <c r="B568" s="193" t="s">
        <v>1469</v>
      </c>
      <c r="C568" s="324" t="s">
        <v>3675</v>
      </c>
      <c r="D568" s="190" t="s">
        <v>25</v>
      </c>
      <c r="E568" s="210">
        <v>11034</v>
      </c>
      <c r="F568" s="368">
        <v>41829</v>
      </c>
      <c r="G568" s="42">
        <v>11034</v>
      </c>
      <c r="H568" s="42">
        <f t="shared" si="9"/>
        <v>0</v>
      </c>
      <c r="I568" s="621" t="s">
        <v>65</v>
      </c>
    </row>
    <row r="569" spans="1:9" x14ac:dyDescent="0.25">
      <c r="A569" s="355"/>
      <c r="B569" s="193" t="s">
        <v>1470</v>
      </c>
      <c r="C569" s="324" t="s">
        <v>3675</v>
      </c>
      <c r="D569" s="190" t="s">
        <v>8</v>
      </c>
      <c r="E569" s="210">
        <v>332.5</v>
      </c>
      <c r="F569" s="368">
        <v>41828</v>
      </c>
      <c r="G569" s="42">
        <v>332.5</v>
      </c>
      <c r="H569" s="42">
        <f t="shared" si="9"/>
        <v>0</v>
      </c>
      <c r="I569" s="621"/>
    </row>
    <row r="570" spans="1:9" x14ac:dyDescent="0.25">
      <c r="A570" s="355"/>
      <c r="B570" s="193" t="s">
        <v>1471</v>
      </c>
      <c r="C570" s="324" t="s">
        <v>3675</v>
      </c>
      <c r="D570" s="190" t="s">
        <v>16</v>
      </c>
      <c r="E570" s="210">
        <v>74787.25</v>
      </c>
      <c r="F570" s="368">
        <v>41844</v>
      </c>
      <c r="G570" s="42">
        <v>74787.25</v>
      </c>
      <c r="H570" s="42">
        <f t="shared" si="9"/>
        <v>0</v>
      </c>
      <c r="I570" s="621" t="s">
        <v>30</v>
      </c>
    </row>
    <row r="571" spans="1:9" x14ac:dyDescent="0.25">
      <c r="A571" s="355"/>
      <c r="B571" s="193" t="s">
        <v>1472</v>
      </c>
      <c r="C571" s="324" t="s">
        <v>3675</v>
      </c>
      <c r="D571" s="196" t="s">
        <v>3108</v>
      </c>
      <c r="E571" s="215">
        <v>0</v>
      </c>
      <c r="F571" s="368"/>
      <c r="G571" s="42"/>
      <c r="H571" s="42">
        <f t="shared" si="9"/>
        <v>0</v>
      </c>
      <c r="I571" s="621" t="s">
        <v>3853</v>
      </c>
    </row>
    <row r="572" spans="1:9" x14ac:dyDescent="0.25">
      <c r="A572" s="355"/>
      <c r="B572" s="193" t="s">
        <v>1473</v>
      </c>
      <c r="C572" s="324" t="s">
        <v>3675</v>
      </c>
      <c r="D572" s="190" t="s">
        <v>74</v>
      </c>
      <c r="E572" s="210">
        <v>796</v>
      </c>
      <c r="F572" s="368">
        <v>41828</v>
      </c>
      <c r="G572" s="42">
        <v>796</v>
      </c>
      <c r="H572" s="42">
        <f t="shared" si="9"/>
        <v>0</v>
      </c>
      <c r="I572" s="621"/>
    </row>
    <row r="573" spans="1:9" x14ac:dyDescent="0.25">
      <c r="A573" s="355"/>
      <c r="B573" s="193" t="s">
        <v>1475</v>
      </c>
      <c r="C573" s="324" t="s">
        <v>3675</v>
      </c>
      <c r="D573" s="190" t="s">
        <v>330</v>
      </c>
      <c r="E573" s="210">
        <v>4901.6000000000004</v>
      </c>
      <c r="F573" s="368">
        <v>41828</v>
      </c>
      <c r="G573" s="42">
        <v>4901.6000000000004</v>
      </c>
      <c r="H573" s="42">
        <f t="shared" si="9"/>
        <v>0</v>
      </c>
      <c r="I573" s="621" t="s">
        <v>21</v>
      </c>
    </row>
    <row r="574" spans="1:9" x14ac:dyDescent="0.25">
      <c r="A574" s="355"/>
      <c r="B574" s="193" t="s">
        <v>1477</v>
      </c>
      <c r="C574" s="324" t="s">
        <v>3675</v>
      </c>
      <c r="D574" s="190" t="s">
        <v>14</v>
      </c>
      <c r="E574" s="210">
        <v>14000.5</v>
      </c>
      <c r="F574" s="368">
        <v>41829</v>
      </c>
      <c r="G574" s="42">
        <v>14000.5</v>
      </c>
      <c r="H574" s="42">
        <f t="shared" si="9"/>
        <v>0</v>
      </c>
      <c r="I574" s="621" t="s">
        <v>12</v>
      </c>
    </row>
    <row r="575" spans="1:9" x14ac:dyDescent="0.25">
      <c r="A575" s="355"/>
      <c r="B575" s="193" t="s">
        <v>1478</v>
      </c>
      <c r="C575" s="324" t="s">
        <v>3675</v>
      </c>
      <c r="D575" s="190" t="s">
        <v>18</v>
      </c>
      <c r="E575" s="210">
        <v>2040</v>
      </c>
      <c r="F575" s="368">
        <v>41828</v>
      </c>
      <c r="G575" s="42">
        <v>2040</v>
      </c>
      <c r="H575" s="42">
        <f t="shared" si="9"/>
        <v>0</v>
      </c>
      <c r="I575" s="621"/>
    </row>
    <row r="576" spans="1:9" x14ac:dyDescent="0.25">
      <c r="A576" s="355"/>
      <c r="B576" s="193" t="s">
        <v>1479</v>
      </c>
      <c r="C576" s="324" t="s">
        <v>3675</v>
      </c>
      <c r="D576" s="190" t="s">
        <v>18</v>
      </c>
      <c r="E576" s="210">
        <v>449</v>
      </c>
      <c r="F576" s="368">
        <v>41828</v>
      </c>
      <c r="G576" s="42">
        <v>449</v>
      </c>
      <c r="H576" s="42">
        <f t="shared" si="9"/>
        <v>0</v>
      </c>
      <c r="I576" s="621"/>
    </row>
    <row r="577" spans="1:9" x14ac:dyDescent="0.25">
      <c r="A577" s="355"/>
      <c r="B577" s="193" t="s">
        <v>1480</v>
      </c>
      <c r="C577" s="324" t="s">
        <v>3675</v>
      </c>
      <c r="D577" s="190" t="s">
        <v>28</v>
      </c>
      <c r="E577" s="210">
        <v>10205</v>
      </c>
      <c r="F577" s="370" t="s">
        <v>4397</v>
      </c>
      <c r="G577" s="42">
        <v>10205</v>
      </c>
      <c r="H577" s="42">
        <f t="shared" si="9"/>
        <v>0</v>
      </c>
      <c r="I577" s="621"/>
    </row>
    <row r="578" spans="1:9" x14ac:dyDescent="0.25">
      <c r="A578" s="355">
        <v>41829</v>
      </c>
      <c r="B578" s="193" t="s">
        <v>1481</v>
      </c>
      <c r="C578" s="324" t="s">
        <v>3675</v>
      </c>
      <c r="D578" s="190" t="s">
        <v>152</v>
      </c>
      <c r="E578" s="210">
        <v>6613.5</v>
      </c>
      <c r="F578" s="368">
        <v>41829</v>
      </c>
      <c r="G578" s="42">
        <v>6613.5</v>
      </c>
      <c r="H578" s="42">
        <f t="shared" si="9"/>
        <v>0</v>
      </c>
      <c r="I578" s="621"/>
    </row>
    <row r="579" spans="1:9" x14ac:dyDescent="0.25">
      <c r="A579" s="355"/>
      <c r="B579" s="193" t="s">
        <v>1482</v>
      </c>
      <c r="C579" s="324" t="s">
        <v>3675</v>
      </c>
      <c r="D579" s="190" t="s">
        <v>39</v>
      </c>
      <c r="E579" s="210">
        <v>6532.8</v>
      </c>
      <c r="F579" s="370" t="s">
        <v>3854</v>
      </c>
      <c r="G579" s="42">
        <v>6532.8</v>
      </c>
      <c r="H579" s="42">
        <f t="shared" si="9"/>
        <v>0</v>
      </c>
      <c r="I579" s="621"/>
    </row>
    <row r="580" spans="1:9" x14ac:dyDescent="0.25">
      <c r="A580" s="355"/>
      <c r="B580" s="193" t="s">
        <v>1483</v>
      </c>
      <c r="C580" s="324" t="s">
        <v>3675</v>
      </c>
      <c r="D580" s="190" t="s">
        <v>106</v>
      </c>
      <c r="E580" s="210">
        <v>156716</v>
      </c>
      <c r="F580" s="368">
        <v>41839</v>
      </c>
      <c r="G580" s="42">
        <v>156716</v>
      </c>
      <c r="H580" s="42">
        <f t="shared" si="9"/>
        <v>0</v>
      </c>
      <c r="I580" s="621"/>
    </row>
    <row r="581" spans="1:9" x14ac:dyDescent="0.25">
      <c r="A581" s="355"/>
      <c r="B581" s="193" t="s">
        <v>1485</v>
      </c>
      <c r="C581" s="324" t="s">
        <v>3675</v>
      </c>
      <c r="D581" s="190" t="s">
        <v>44</v>
      </c>
      <c r="E581" s="210">
        <v>3780</v>
      </c>
      <c r="F581" s="368">
        <v>41836</v>
      </c>
      <c r="G581" s="42">
        <v>3780</v>
      </c>
      <c r="H581" s="42">
        <f t="shared" si="9"/>
        <v>0</v>
      </c>
      <c r="I581" s="621"/>
    </row>
    <row r="582" spans="1:9" x14ac:dyDescent="0.25">
      <c r="A582" s="355"/>
      <c r="B582" s="193" t="s">
        <v>1487</v>
      </c>
      <c r="C582" s="324" t="s">
        <v>3675</v>
      </c>
      <c r="D582" s="190" t="s">
        <v>11</v>
      </c>
      <c r="E582" s="210">
        <v>44286</v>
      </c>
      <c r="F582" s="368">
        <v>41843</v>
      </c>
      <c r="G582" s="42">
        <v>44286</v>
      </c>
      <c r="H582" s="42">
        <f t="shared" si="9"/>
        <v>0</v>
      </c>
      <c r="I582" s="621"/>
    </row>
    <row r="583" spans="1:9" x14ac:dyDescent="0.25">
      <c r="A583" s="355"/>
      <c r="B583" s="193" t="s">
        <v>1488</v>
      </c>
      <c r="C583" s="324" t="s">
        <v>3675</v>
      </c>
      <c r="D583" s="196" t="s">
        <v>3108</v>
      </c>
      <c r="E583" s="215">
        <v>0</v>
      </c>
      <c r="F583" s="368"/>
      <c r="G583" s="42"/>
      <c r="H583" s="42">
        <f t="shared" ref="H583:H646" si="10">E583-G583</f>
        <v>0</v>
      </c>
      <c r="I583" s="621"/>
    </row>
    <row r="584" spans="1:9" x14ac:dyDescent="0.25">
      <c r="A584" s="355"/>
      <c r="B584" s="193" t="s">
        <v>1489</v>
      </c>
      <c r="C584" s="324" t="s">
        <v>3675</v>
      </c>
      <c r="D584" s="190" t="s">
        <v>260</v>
      </c>
      <c r="E584" s="210">
        <v>1872</v>
      </c>
      <c r="F584" s="368">
        <v>41829</v>
      </c>
      <c r="G584" s="42">
        <v>1872</v>
      </c>
      <c r="H584" s="42">
        <f t="shared" si="10"/>
        <v>0</v>
      </c>
      <c r="I584" s="621"/>
    </row>
    <row r="585" spans="1:9" x14ac:dyDescent="0.25">
      <c r="A585" s="355"/>
      <c r="B585" s="193" t="s">
        <v>1492</v>
      </c>
      <c r="C585" s="324" t="s">
        <v>3675</v>
      </c>
      <c r="D585" s="190" t="s">
        <v>51</v>
      </c>
      <c r="E585" s="210">
        <v>2519</v>
      </c>
      <c r="F585" s="368">
        <v>41829</v>
      </c>
      <c r="G585" s="42">
        <v>2519</v>
      </c>
      <c r="H585" s="42">
        <f t="shared" si="10"/>
        <v>0</v>
      </c>
      <c r="I585" s="621"/>
    </row>
    <row r="586" spans="1:9" x14ac:dyDescent="0.25">
      <c r="A586" s="355"/>
      <c r="B586" s="193" t="s">
        <v>1493</v>
      </c>
      <c r="C586" s="324" t="s">
        <v>3675</v>
      </c>
      <c r="D586" s="190" t="s">
        <v>180</v>
      </c>
      <c r="E586" s="210">
        <v>7593</v>
      </c>
      <c r="F586" s="368">
        <v>41829</v>
      </c>
      <c r="G586" s="42">
        <v>7593</v>
      </c>
      <c r="H586" s="42">
        <f t="shared" si="10"/>
        <v>0</v>
      </c>
      <c r="I586" s="621"/>
    </row>
    <row r="587" spans="1:9" x14ac:dyDescent="0.25">
      <c r="A587" s="355"/>
      <c r="B587" s="193" t="s">
        <v>1494</v>
      </c>
      <c r="C587" s="324" t="s">
        <v>3675</v>
      </c>
      <c r="D587" s="190" t="s">
        <v>152</v>
      </c>
      <c r="E587" s="210">
        <v>11742</v>
      </c>
      <c r="F587" s="381" t="s">
        <v>4399</v>
      </c>
      <c r="G587" s="42">
        <v>11742</v>
      </c>
      <c r="H587" s="42">
        <f t="shared" si="10"/>
        <v>0</v>
      </c>
      <c r="I587" s="621"/>
    </row>
    <row r="588" spans="1:9" x14ac:dyDescent="0.25">
      <c r="A588" s="355"/>
      <c r="B588" s="193" t="s">
        <v>1495</v>
      </c>
      <c r="C588" s="324" t="s">
        <v>3675</v>
      </c>
      <c r="D588" s="190" t="s">
        <v>57</v>
      </c>
      <c r="E588" s="210">
        <v>1865</v>
      </c>
      <c r="F588" s="368">
        <v>41829</v>
      </c>
      <c r="G588" s="42">
        <v>1865</v>
      </c>
      <c r="H588" s="42">
        <f t="shared" si="10"/>
        <v>0</v>
      </c>
      <c r="I588" s="621"/>
    </row>
    <row r="589" spans="1:9" x14ac:dyDescent="0.25">
      <c r="A589" s="355"/>
      <c r="B589" s="193" t="s">
        <v>1496</v>
      </c>
      <c r="C589" s="324" t="s">
        <v>3675</v>
      </c>
      <c r="D589" s="190" t="s">
        <v>123</v>
      </c>
      <c r="E589" s="210">
        <v>4224.5</v>
      </c>
      <c r="F589" s="381" t="s">
        <v>4401</v>
      </c>
      <c r="G589" s="42">
        <v>4224.5</v>
      </c>
      <c r="H589" s="42">
        <f t="shared" si="10"/>
        <v>0</v>
      </c>
      <c r="I589" s="621"/>
    </row>
    <row r="590" spans="1:9" x14ac:dyDescent="0.25">
      <c r="A590" s="355"/>
      <c r="B590" s="193" t="s">
        <v>1498</v>
      </c>
      <c r="C590" s="324" t="s">
        <v>3675</v>
      </c>
      <c r="D590" s="190" t="s">
        <v>12</v>
      </c>
      <c r="E590" s="210">
        <v>20238</v>
      </c>
      <c r="F590" s="368">
        <v>41829</v>
      </c>
      <c r="G590" s="42">
        <v>20238</v>
      </c>
      <c r="H590" s="42">
        <f t="shared" si="10"/>
        <v>0</v>
      </c>
      <c r="I590" s="621"/>
    </row>
    <row r="591" spans="1:9" x14ac:dyDescent="0.25">
      <c r="A591" s="355"/>
      <c r="B591" s="193" t="s">
        <v>1499</v>
      </c>
      <c r="C591" s="324" t="s">
        <v>3675</v>
      </c>
      <c r="D591" s="190" t="s">
        <v>307</v>
      </c>
      <c r="E591" s="210">
        <v>8910</v>
      </c>
      <c r="F591" s="370" t="s">
        <v>4447</v>
      </c>
      <c r="G591" s="42">
        <v>8910</v>
      </c>
      <c r="H591" s="42">
        <f t="shared" si="10"/>
        <v>0</v>
      </c>
      <c r="I591" s="621"/>
    </row>
    <row r="592" spans="1:9" x14ac:dyDescent="0.25">
      <c r="A592" s="355"/>
      <c r="B592" s="193" t="s">
        <v>1501</v>
      </c>
      <c r="C592" s="324" t="s">
        <v>3675</v>
      </c>
      <c r="D592" s="190" t="s">
        <v>12</v>
      </c>
      <c r="E592" s="210">
        <v>399</v>
      </c>
      <c r="F592" s="368">
        <v>41829</v>
      </c>
      <c r="G592" s="42">
        <v>399</v>
      </c>
      <c r="H592" s="42">
        <f t="shared" si="10"/>
        <v>0</v>
      </c>
      <c r="I592" s="621"/>
    </row>
    <row r="593" spans="1:9" x14ac:dyDescent="0.25">
      <c r="A593" s="355"/>
      <c r="B593" s="193" t="s">
        <v>1503</v>
      </c>
      <c r="C593" s="324" t="s">
        <v>3675</v>
      </c>
      <c r="D593" s="190" t="s">
        <v>189</v>
      </c>
      <c r="E593" s="210">
        <v>19276</v>
      </c>
      <c r="F593" s="368">
        <v>41829</v>
      </c>
      <c r="G593" s="42">
        <v>19276</v>
      </c>
      <c r="H593" s="42">
        <f t="shared" si="10"/>
        <v>0</v>
      </c>
      <c r="I593" s="621"/>
    </row>
    <row r="594" spans="1:9" x14ac:dyDescent="0.25">
      <c r="A594" s="355"/>
      <c r="B594" s="193" t="s">
        <v>1504</v>
      </c>
      <c r="C594" s="324" t="s">
        <v>3675</v>
      </c>
      <c r="D594" s="190" t="s">
        <v>55</v>
      </c>
      <c r="E594" s="210">
        <v>6169</v>
      </c>
      <c r="F594" s="368">
        <v>41829</v>
      </c>
      <c r="G594" s="42">
        <v>6169</v>
      </c>
      <c r="H594" s="42">
        <f t="shared" si="10"/>
        <v>0</v>
      </c>
      <c r="I594" s="621"/>
    </row>
    <row r="595" spans="1:9" x14ac:dyDescent="0.25">
      <c r="A595" s="355"/>
      <c r="B595" s="193" t="s">
        <v>1506</v>
      </c>
      <c r="C595" s="324" t="s">
        <v>3675</v>
      </c>
      <c r="D595" s="190" t="s">
        <v>13</v>
      </c>
      <c r="E595" s="210">
        <v>4155</v>
      </c>
      <c r="F595" s="368">
        <v>41829</v>
      </c>
      <c r="G595" s="42">
        <v>4155</v>
      </c>
      <c r="H595" s="42">
        <f t="shared" si="10"/>
        <v>0</v>
      </c>
      <c r="I595" s="621"/>
    </row>
    <row r="596" spans="1:9" x14ac:dyDescent="0.25">
      <c r="A596" s="355"/>
      <c r="B596" s="193" t="s">
        <v>1508</v>
      </c>
      <c r="C596" s="324" t="s">
        <v>3675</v>
      </c>
      <c r="D596" s="190" t="s">
        <v>11</v>
      </c>
      <c r="E596" s="210">
        <v>10240</v>
      </c>
      <c r="F596" s="368">
        <v>41843</v>
      </c>
      <c r="G596" s="42">
        <v>10240</v>
      </c>
      <c r="H596" s="42">
        <f t="shared" si="10"/>
        <v>0</v>
      </c>
      <c r="I596" s="621"/>
    </row>
    <row r="597" spans="1:9" x14ac:dyDescent="0.25">
      <c r="A597" s="355"/>
      <c r="B597" s="193" t="s">
        <v>1509</v>
      </c>
      <c r="C597" s="324" t="s">
        <v>3675</v>
      </c>
      <c r="D597" s="190" t="s">
        <v>136</v>
      </c>
      <c r="E597" s="210">
        <v>1806</v>
      </c>
      <c r="F597" s="368">
        <v>41829</v>
      </c>
      <c r="G597" s="42">
        <v>1806</v>
      </c>
      <c r="H597" s="42">
        <f t="shared" si="10"/>
        <v>0</v>
      </c>
      <c r="I597" s="621"/>
    </row>
    <row r="598" spans="1:9" x14ac:dyDescent="0.25">
      <c r="A598" s="354"/>
      <c r="B598" s="193" t="s">
        <v>1510</v>
      </c>
      <c r="C598" s="324" t="s">
        <v>3675</v>
      </c>
      <c r="D598" s="190" t="s">
        <v>136</v>
      </c>
      <c r="E598" s="210">
        <v>145</v>
      </c>
      <c r="F598" s="368">
        <v>41829</v>
      </c>
      <c r="G598" s="42">
        <v>145</v>
      </c>
      <c r="H598" s="42">
        <f t="shared" si="10"/>
        <v>0</v>
      </c>
      <c r="I598" s="621"/>
    </row>
    <row r="599" spans="1:9" x14ac:dyDescent="0.25">
      <c r="A599" s="354"/>
      <c r="B599" s="193" t="s">
        <v>1511</v>
      </c>
      <c r="C599" s="324" t="s">
        <v>3675</v>
      </c>
      <c r="D599" s="190" t="s">
        <v>304</v>
      </c>
      <c r="E599" s="210">
        <v>16555</v>
      </c>
      <c r="F599" s="368">
        <v>41829</v>
      </c>
      <c r="G599" s="42">
        <v>16555</v>
      </c>
      <c r="H599" s="42">
        <f t="shared" si="10"/>
        <v>0</v>
      </c>
      <c r="I599" s="621"/>
    </row>
    <row r="600" spans="1:9" x14ac:dyDescent="0.25">
      <c r="A600" s="357"/>
      <c r="B600" s="193" t="s">
        <v>1512</v>
      </c>
      <c r="C600" s="324" t="s">
        <v>3675</v>
      </c>
      <c r="D600" s="190" t="s">
        <v>36</v>
      </c>
      <c r="E600" s="210">
        <v>11922</v>
      </c>
      <c r="F600" s="368">
        <v>41829</v>
      </c>
      <c r="G600" s="42">
        <v>11922</v>
      </c>
      <c r="H600" s="42">
        <f t="shared" si="10"/>
        <v>0</v>
      </c>
      <c r="I600" s="621"/>
    </row>
    <row r="601" spans="1:9" x14ac:dyDescent="0.25">
      <c r="A601" s="355"/>
      <c r="B601" s="193" t="s">
        <v>1514</v>
      </c>
      <c r="C601" s="324" t="s">
        <v>3675</v>
      </c>
      <c r="D601" s="190" t="s">
        <v>62</v>
      </c>
      <c r="E601" s="210">
        <v>28918</v>
      </c>
      <c r="F601" s="368">
        <v>41829</v>
      </c>
      <c r="G601" s="42">
        <v>28918</v>
      </c>
      <c r="H601" s="42">
        <f t="shared" si="10"/>
        <v>0</v>
      </c>
      <c r="I601" s="621"/>
    </row>
    <row r="602" spans="1:9" x14ac:dyDescent="0.25">
      <c r="A602" s="355"/>
      <c r="B602" s="193" t="s">
        <v>1517</v>
      </c>
      <c r="C602" s="324" t="s">
        <v>3675</v>
      </c>
      <c r="D602" s="190" t="s">
        <v>42</v>
      </c>
      <c r="E602" s="210">
        <v>2700</v>
      </c>
      <c r="F602" s="368">
        <v>41836</v>
      </c>
      <c r="G602" s="42">
        <v>2700</v>
      </c>
      <c r="H602" s="42">
        <f t="shared" si="10"/>
        <v>0</v>
      </c>
      <c r="I602" s="621"/>
    </row>
    <row r="603" spans="1:9" x14ac:dyDescent="0.25">
      <c r="A603" s="355"/>
      <c r="B603" s="193" t="s">
        <v>1518</v>
      </c>
      <c r="C603" s="324" t="s">
        <v>3675</v>
      </c>
      <c r="D603" s="190" t="s">
        <v>43</v>
      </c>
      <c r="E603" s="210">
        <v>3780</v>
      </c>
      <c r="F603" s="368">
        <v>41836</v>
      </c>
      <c r="G603" s="42">
        <v>3780</v>
      </c>
      <c r="H603" s="42">
        <f t="shared" si="10"/>
        <v>0</v>
      </c>
      <c r="I603" s="621"/>
    </row>
    <row r="604" spans="1:9" x14ac:dyDescent="0.25">
      <c r="A604" s="355"/>
      <c r="B604" s="193" t="s">
        <v>1519</v>
      </c>
      <c r="C604" s="324" t="s">
        <v>3675</v>
      </c>
      <c r="D604" s="190" t="s">
        <v>29</v>
      </c>
      <c r="E604" s="210">
        <v>4646</v>
      </c>
      <c r="F604" s="368">
        <v>41829</v>
      </c>
      <c r="G604" s="42">
        <v>4646</v>
      </c>
      <c r="H604" s="42">
        <f t="shared" si="10"/>
        <v>0</v>
      </c>
      <c r="I604" s="621"/>
    </row>
    <row r="605" spans="1:9" x14ac:dyDescent="0.25">
      <c r="A605" s="355"/>
      <c r="B605" s="193" t="s">
        <v>1520</v>
      </c>
      <c r="C605" s="324" t="s">
        <v>3675</v>
      </c>
      <c r="D605" s="190" t="s">
        <v>3855</v>
      </c>
      <c r="E605" s="210">
        <v>1821</v>
      </c>
      <c r="F605" s="368">
        <v>41829</v>
      </c>
      <c r="G605" s="42">
        <v>1821</v>
      </c>
      <c r="H605" s="42">
        <f t="shared" si="10"/>
        <v>0</v>
      </c>
      <c r="I605" s="621"/>
    </row>
    <row r="606" spans="1:9" x14ac:dyDescent="0.25">
      <c r="A606" s="355"/>
      <c r="B606" s="193" t="s">
        <v>1521</v>
      </c>
      <c r="C606" s="324" t="s">
        <v>3675</v>
      </c>
      <c r="D606" s="190" t="s">
        <v>338</v>
      </c>
      <c r="E606" s="210">
        <v>556</v>
      </c>
      <c r="F606" s="368">
        <v>41829</v>
      </c>
      <c r="G606" s="42">
        <v>556</v>
      </c>
      <c r="H606" s="42">
        <f t="shared" si="10"/>
        <v>0</v>
      </c>
      <c r="I606" s="621"/>
    </row>
    <row r="607" spans="1:9" x14ac:dyDescent="0.25">
      <c r="A607" s="355"/>
      <c r="B607" s="193" t="s">
        <v>1522</v>
      </c>
      <c r="C607" s="324" t="s">
        <v>3675</v>
      </c>
      <c r="D607" s="190" t="s">
        <v>34</v>
      </c>
      <c r="E607" s="210">
        <v>2891</v>
      </c>
      <c r="F607" s="381" t="s">
        <v>4402</v>
      </c>
      <c r="G607" s="42">
        <v>2891</v>
      </c>
      <c r="H607" s="42">
        <f t="shared" si="10"/>
        <v>0</v>
      </c>
      <c r="I607" s="621"/>
    </row>
    <row r="608" spans="1:9" x14ac:dyDescent="0.25">
      <c r="A608" s="355"/>
      <c r="B608" s="193" t="s">
        <v>1523</v>
      </c>
      <c r="C608" s="324" t="s">
        <v>3675</v>
      </c>
      <c r="D608" s="190" t="s">
        <v>1778</v>
      </c>
      <c r="E608" s="210">
        <v>1200</v>
      </c>
      <c r="F608" s="368">
        <v>41829</v>
      </c>
      <c r="G608" s="42">
        <v>1200</v>
      </c>
      <c r="H608" s="42">
        <f t="shared" si="10"/>
        <v>0</v>
      </c>
      <c r="I608" s="621"/>
    </row>
    <row r="609" spans="1:9" x14ac:dyDescent="0.25">
      <c r="A609" s="355"/>
      <c r="B609" s="193" t="s">
        <v>1524</v>
      </c>
      <c r="C609" s="324" t="s">
        <v>3675</v>
      </c>
      <c r="D609" s="190" t="s">
        <v>58</v>
      </c>
      <c r="E609" s="210">
        <v>621</v>
      </c>
      <c r="F609" s="368">
        <v>41829</v>
      </c>
      <c r="G609" s="42">
        <v>621</v>
      </c>
      <c r="H609" s="42">
        <f t="shared" si="10"/>
        <v>0</v>
      </c>
      <c r="I609" s="621"/>
    </row>
    <row r="610" spans="1:9" x14ac:dyDescent="0.25">
      <c r="A610" s="355"/>
      <c r="B610" s="193" t="s">
        <v>1526</v>
      </c>
      <c r="C610" s="324" t="s">
        <v>3675</v>
      </c>
      <c r="D610" s="190" t="s">
        <v>215</v>
      </c>
      <c r="E610" s="210">
        <v>40</v>
      </c>
      <c r="F610" s="368">
        <v>41829</v>
      </c>
      <c r="G610" s="42">
        <v>40</v>
      </c>
      <c r="H610" s="42">
        <f t="shared" si="10"/>
        <v>0</v>
      </c>
      <c r="I610" s="621"/>
    </row>
    <row r="611" spans="1:9" x14ac:dyDescent="0.25">
      <c r="A611" s="355"/>
      <c r="B611" s="193" t="s">
        <v>1527</v>
      </c>
      <c r="C611" s="324" t="s">
        <v>3675</v>
      </c>
      <c r="D611" s="190" t="s">
        <v>250</v>
      </c>
      <c r="E611" s="210">
        <v>27096</v>
      </c>
      <c r="F611" s="368">
        <v>41829</v>
      </c>
      <c r="G611" s="42">
        <v>27096</v>
      </c>
      <c r="H611" s="42">
        <f t="shared" si="10"/>
        <v>0</v>
      </c>
      <c r="I611" s="621"/>
    </row>
    <row r="612" spans="1:9" x14ac:dyDescent="0.25">
      <c r="A612" s="355"/>
      <c r="B612" s="193" t="s">
        <v>1528</v>
      </c>
      <c r="C612" s="324" t="s">
        <v>3675</v>
      </c>
      <c r="D612" s="190" t="s">
        <v>22</v>
      </c>
      <c r="E612" s="210">
        <v>5303</v>
      </c>
      <c r="F612" s="368">
        <v>41829</v>
      </c>
      <c r="G612" s="42">
        <v>5303</v>
      </c>
      <c r="H612" s="42">
        <f t="shared" si="10"/>
        <v>0</v>
      </c>
      <c r="I612" s="621"/>
    </row>
    <row r="613" spans="1:9" x14ac:dyDescent="0.25">
      <c r="A613" s="355"/>
      <c r="B613" s="193" t="s">
        <v>1529</v>
      </c>
      <c r="C613" s="324" t="s">
        <v>3675</v>
      </c>
      <c r="D613" s="190" t="s">
        <v>130</v>
      </c>
      <c r="E613" s="210">
        <v>5093</v>
      </c>
      <c r="F613" s="368">
        <v>41830</v>
      </c>
      <c r="G613" s="42">
        <v>5093</v>
      </c>
      <c r="H613" s="42">
        <f t="shared" si="10"/>
        <v>0</v>
      </c>
      <c r="I613" s="621"/>
    </row>
    <row r="614" spans="1:9" x14ac:dyDescent="0.25">
      <c r="A614" s="355"/>
      <c r="B614" s="193" t="s">
        <v>1530</v>
      </c>
      <c r="C614" s="324" t="s">
        <v>3675</v>
      </c>
      <c r="D614" s="190" t="s">
        <v>130</v>
      </c>
      <c r="E614" s="210">
        <v>12899</v>
      </c>
      <c r="F614" s="368">
        <v>41835</v>
      </c>
      <c r="G614" s="42">
        <v>12899</v>
      </c>
      <c r="H614" s="42">
        <f t="shared" si="10"/>
        <v>0</v>
      </c>
      <c r="I614" s="621"/>
    </row>
    <row r="615" spans="1:9" x14ac:dyDescent="0.25">
      <c r="A615" s="355"/>
      <c r="B615" s="193" t="s">
        <v>1531</v>
      </c>
      <c r="C615" s="324" t="s">
        <v>3675</v>
      </c>
      <c r="D615" s="190" t="s">
        <v>3856</v>
      </c>
      <c r="E615" s="210">
        <v>10469</v>
      </c>
      <c r="F615" s="370">
        <v>41869</v>
      </c>
      <c r="G615" s="219">
        <v>10469</v>
      </c>
      <c r="H615" s="42">
        <f t="shared" si="10"/>
        <v>0</v>
      </c>
      <c r="I615" s="621"/>
    </row>
    <row r="616" spans="1:9" x14ac:dyDescent="0.25">
      <c r="A616" s="355"/>
      <c r="B616" s="193" t="s">
        <v>1532</v>
      </c>
      <c r="C616" s="324" t="s">
        <v>3675</v>
      </c>
      <c r="D616" s="190" t="s">
        <v>35</v>
      </c>
      <c r="E616" s="210">
        <v>15334</v>
      </c>
      <c r="F616" s="368">
        <v>41829</v>
      </c>
      <c r="G616" s="42">
        <v>15334</v>
      </c>
      <c r="H616" s="42">
        <f t="shared" si="10"/>
        <v>0</v>
      </c>
      <c r="I616" s="621"/>
    </row>
    <row r="617" spans="1:9" x14ac:dyDescent="0.25">
      <c r="A617" s="355"/>
      <c r="B617" s="193" t="s">
        <v>1533</v>
      </c>
      <c r="C617" s="324" t="s">
        <v>3675</v>
      </c>
      <c r="D617" s="190" t="s">
        <v>70</v>
      </c>
      <c r="E617" s="210">
        <v>13050</v>
      </c>
      <c r="F617" s="368">
        <v>41829</v>
      </c>
      <c r="G617" s="42">
        <v>13050</v>
      </c>
      <c r="H617" s="42">
        <f t="shared" si="10"/>
        <v>0</v>
      </c>
      <c r="I617" s="621"/>
    </row>
    <row r="618" spans="1:9" x14ac:dyDescent="0.25">
      <c r="A618" s="355"/>
      <c r="B618" s="193" t="s">
        <v>1534</v>
      </c>
      <c r="C618" s="324" t="s">
        <v>3675</v>
      </c>
      <c r="D618" s="190" t="s">
        <v>60</v>
      </c>
      <c r="E618" s="210">
        <v>4116</v>
      </c>
      <c r="F618" s="370" t="s">
        <v>3857</v>
      </c>
      <c r="G618" s="42">
        <v>4116</v>
      </c>
      <c r="H618" s="42">
        <f t="shared" si="10"/>
        <v>0</v>
      </c>
      <c r="I618" s="621"/>
    </row>
    <row r="619" spans="1:9" x14ac:dyDescent="0.25">
      <c r="A619" s="355"/>
      <c r="B619" s="193" t="s">
        <v>1535</v>
      </c>
      <c r="C619" s="324" t="s">
        <v>3675</v>
      </c>
      <c r="D619" s="190" t="s">
        <v>133</v>
      </c>
      <c r="E619" s="210">
        <v>28271</v>
      </c>
      <c r="F619" s="369" t="s">
        <v>3858</v>
      </c>
      <c r="G619" s="42">
        <v>28271</v>
      </c>
      <c r="H619" s="42">
        <f t="shared" si="10"/>
        <v>0</v>
      </c>
      <c r="I619" s="621"/>
    </row>
    <row r="620" spans="1:9" x14ac:dyDescent="0.25">
      <c r="A620" s="355"/>
      <c r="B620" s="193" t="s">
        <v>1537</v>
      </c>
      <c r="C620" s="324" t="s">
        <v>3675</v>
      </c>
      <c r="D620" s="190" t="s">
        <v>508</v>
      </c>
      <c r="E620" s="210">
        <v>14368</v>
      </c>
      <c r="F620" s="368">
        <v>41829</v>
      </c>
      <c r="G620" s="42">
        <v>14368</v>
      </c>
      <c r="H620" s="42">
        <f t="shared" si="10"/>
        <v>0</v>
      </c>
      <c r="I620" s="621"/>
    </row>
    <row r="621" spans="1:9" x14ac:dyDescent="0.25">
      <c r="A621" s="355"/>
      <c r="B621" s="193" t="s">
        <v>1538</v>
      </c>
      <c r="C621" s="324" t="s">
        <v>3675</v>
      </c>
      <c r="D621" s="190" t="s">
        <v>1607</v>
      </c>
      <c r="E621" s="210">
        <v>3270</v>
      </c>
      <c r="F621" s="368">
        <v>41829</v>
      </c>
      <c r="G621" s="42">
        <v>3270</v>
      </c>
      <c r="H621" s="42">
        <f t="shared" si="10"/>
        <v>0</v>
      </c>
      <c r="I621" s="621"/>
    </row>
    <row r="622" spans="1:9" x14ac:dyDescent="0.25">
      <c r="A622" s="355"/>
      <c r="B622" s="193" t="s">
        <v>1539</v>
      </c>
      <c r="C622" s="324" t="s">
        <v>3675</v>
      </c>
      <c r="D622" s="190" t="s">
        <v>106</v>
      </c>
      <c r="E622" s="210">
        <v>24978.5</v>
      </c>
      <c r="F622" s="368">
        <v>41834</v>
      </c>
      <c r="G622" s="42">
        <v>24978.5</v>
      </c>
      <c r="H622" s="42">
        <f t="shared" si="10"/>
        <v>0</v>
      </c>
      <c r="I622" s="621"/>
    </row>
    <row r="623" spans="1:9" x14ac:dyDescent="0.25">
      <c r="A623" s="355"/>
      <c r="B623" s="193" t="s">
        <v>1541</v>
      </c>
      <c r="C623" s="324" t="s">
        <v>3675</v>
      </c>
      <c r="D623" s="190" t="s">
        <v>193</v>
      </c>
      <c r="E623" s="210">
        <v>8390</v>
      </c>
      <c r="F623" s="368">
        <v>41832</v>
      </c>
      <c r="G623" s="42">
        <v>8390</v>
      </c>
      <c r="H623" s="42">
        <f t="shared" si="10"/>
        <v>0</v>
      </c>
      <c r="I623" s="621"/>
    </row>
    <row r="624" spans="1:9" x14ac:dyDescent="0.25">
      <c r="A624" s="355"/>
      <c r="B624" s="193" t="s">
        <v>1542</v>
      </c>
      <c r="C624" s="324" t="s">
        <v>3675</v>
      </c>
      <c r="D624" s="190" t="s">
        <v>78</v>
      </c>
      <c r="E624" s="210">
        <v>2688</v>
      </c>
      <c r="F624" s="368">
        <v>41830</v>
      </c>
      <c r="G624" s="42">
        <v>2688</v>
      </c>
      <c r="H624" s="42">
        <f t="shared" si="10"/>
        <v>0</v>
      </c>
      <c r="I624" s="621"/>
    </row>
    <row r="625" spans="1:9" x14ac:dyDescent="0.25">
      <c r="A625" s="355"/>
      <c r="B625" s="193" t="s">
        <v>1543</v>
      </c>
      <c r="C625" s="324" t="s">
        <v>3675</v>
      </c>
      <c r="D625" s="190" t="s">
        <v>80</v>
      </c>
      <c r="E625" s="210">
        <v>2024</v>
      </c>
      <c r="F625" s="368">
        <v>41830</v>
      </c>
      <c r="G625" s="42">
        <v>2024</v>
      </c>
      <c r="H625" s="42">
        <f t="shared" si="10"/>
        <v>0</v>
      </c>
      <c r="I625" s="621"/>
    </row>
    <row r="626" spans="1:9" x14ac:dyDescent="0.25">
      <c r="A626" s="355"/>
      <c r="B626" s="193" t="s">
        <v>1544</v>
      </c>
      <c r="C626" s="324" t="s">
        <v>3675</v>
      </c>
      <c r="D626" s="190" t="s">
        <v>235</v>
      </c>
      <c r="E626" s="210">
        <v>1824</v>
      </c>
      <c r="F626" s="368">
        <v>41830</v>
      </c>
      <c r="G626" s="42">
        <v>1824</v>
      </c>
      <c r="H626" s="42">
        <f t="shared" si="10"/>
        <v>0</v>
      </c>
      <c r="I626" s="621"/>
    </row>
    <row r="627" spans="1:9" x14ac:dyDescent="0.25">
      <c r="A627" s="355"/>
      <c r="B627" s="193" t="s">
        <v>1545</v>
      </c>
      <c r="C627" s="324" t="s">
        <v>3675</v>
      </c>
      <c r="D627" s="190" t="s">
        <v>3480</v>
      </c>
      <c r="E627" s="210">
        <v>3853</v>
      </c>
      <c r="F627" s="368">
        <v>41830</v>
      </c>
      <c r="G627" s="42">
        <v>3853</v>
      </c>
      <c r="H627" s="42">
        <f t="shared" si="10"/>
        <v>0</v>
      </c>
      <c r="I627" s="623"/>
    </row>
    <row r="628" spans="1:9" x14ac:dyDescent="0.25">
      <c r="A628" s="355"/>
      <c r="B628" s="193" t="s">
        <v>1546</v>
      </c>
      <c r="C628" s="324" t="s">
        <v>3675</v>
      </c>
      <c r="D628" s="190" t="s">
        <v>3312</v>
      </c>
      <c r="E628" s="210">
        <v>7827</v>
      </c>
      <c r="F628" s="368">
        <v>41830</v>
      </c>
      <c r="G628" s="42">
        <v>7827</v>
      </c>
      <c r="H628" s="42">
        <f t="shared" si="10"/>
        <v>0</v>
      </c>
      <c r="I628" s="621"/>
    </row>
    <row r="629" spans="1:9" x14ac:dyDescent="0.25">
      <c r="A629" s="355"/>
      <c r="B629" s="193" t="s">
        <v>1547</v>
      </c>
      <c r="C629" s="324" t="s">
        <v>3675</v>
      </c>
      <c r="D629" s="190" t="s">
        <v>16</v>
      </c>
      <c r="E629" s="210">
        <v>376547</v>
      </c>
      <c r="F629" s="368">
        <v>41844</v>
      </c>
      <c r="G629" s="42">
        <v>376547</v>
      </c>
      <c r="H629" s="42">
        <f t="shared" si="10"/>
        <v>0</v>
      </c>
      <c r="I629" s="621"/>
    </row>
    <row r="630" spans="1:9" x14ac:dyDescent="0.25">
      <c r="A630" s="355"/>
      <c r="B630" s="193" t="s">
        <v>1548</v>
      </c>
      <c r="C630" s="324" t="s">
        <v>3675</v>
      </c>
      <c r="D630" s="190" t="s">
        <v>850</v>
      </c>
      <c r="E630" s="210">
        <v>1177</v>
      </c>
      <c r="F630" s="368">
        <v>41830</v>
      </c>
      <c r="G630" s="42">
        <v>1177</v>
      </c>
      <c r="H630" s="42">
        <f t="shared" si="10"/>
        <v>0</v>
      </c>
      <c r="I630" s="623"/>
    </row>
    <row r="631" spans="1:9" x14ac:dyDescent="0.25">
      <c r="A631" s="355"/>
      <c r="B631" s="193" t="s">
        <v>1549</v>
      </c>
      <c r="C631" s="324" t="s">
        <v>3675</v>
      </c>
      <c r="D631" s="190" t="s">
        <v>237</v>
      </c>
      <c r="E631" s="210">
        <v>9951</v>
      </c>
      <c r="F631" s="368">
        <v>41830</v>
      </c>
      <c r="G631" s="42">
        <v>9951</v>
      </c>
      <c r="H631" s="42">
        <f t="shared" si="10"/>
        <v>0</v>
      </c>
      <c r="I631" s="621"/>
    </row>
    <row r="632" spans="1:9" x14ac:dyDescent="0.25">
      <c r="A632" s="355"/>
      <c r="B632" s="193" t="s">
        <v>1550</v>
      </c>
      <c r="C632" s="324" t="s">
        <v>3675</v>
      </c>
      <c r="D632" s="190" t="s">
        <v>76</v>
      </c>
      <c r="E632" s="210">
        <v>3579</v>
      </c>
      <c r="F632" s="368">
        <v>41830</v>
      </c>
      <c r="G632" s="42">
        <v>3579</v>
      </c>
      <c r="H632" s="42">
        <f t="shared" si="10"/>
        <v>0</v>
      </c>
      <c r="I632" s="621"/>
    </row>
    <row r="633" spans="1:9" x14ac:dyDescent="0.25">
      <c r="A633" s="355"/>
      <c r="B633" s="193" t="s">
        <v>1551</v>
      </c>
      <c r="C633" s="324" t="s">
        <v>3675</v>
      </c>
      <c r="D633" s="190" t="s">
        <v>28</v>
      </c>
      <c r="E633" s="210">
        <v>7882</v>
      </c>
      <c r="F633" s="370" t="s">
        <v>4453</v>
      </c>
      <c r="G633" s="42">
        <v>7882</v>
      </c>
      <c r="H633" s="42">
        <f t="shared" si="10"/>
        <v>0</v>
      </c>
      <c r="I633" s="621"/>
    </row>
    <row r="634" spans="1:9" x14ac:dyDescent="0.25">
      <c r="A634" s="355"/>
      <c r="B634" s="193" t="s">
        <v>1552</v>
      </c>
      <c r="C634" s="324" t="s">
        <v>3675</v>
      </c>
      <c r="D634" s="190" t="s">
        <v>18</v>
      </c>
      <c r="E634" s="210">
        <v>665</v>
      </c>
      <c r="F634" s="368">
        <v>41829</v>
      </c>
      <c r="G634" s="42">
        <v>665</v>
      </c>
      <c r="H634" s="42">
        <f t="shared" si="10"/>
        <v>0</v>
      </c>
      <c r="I634" s="621"/>
    </row>
    <row r="635" spans="1:9" x14ac:dyDescent="0.25">
      <c r="A635" s="355"/>
      <c r="B635" s="193" t="s">
        <v>1554</v>
      </c>
      <c r="C635" s="324" t="s">
        <v>3675</v>
      </c>
      <c r="D635" s="196" t="s">
        <v>3108</v>
      </c>
      <c r="E635" s="215">
        <v>0</v>
      </c>
      <c r="F635" s="368"/>
      <c r="G635" s="42"/>
      <c r="H635" s="42">
        <f t="shared" si="10"/>
        <v>0</v>
      </c>
      <c r="I635" s="621"/>
    </row>
    <row r="636" spans="1:9" x14ac:dyDescent="0.25">
      <c r="A636" s="355"/>
      <c r="B636" s="193" t="s">
        <v>1555</v>
      </c>
      <c r="C636" s="324" t="s">
        <v>3675</v>
      </c>
      <c r="D636" s="190" t="s">
        <v>14</v>
      </c>
      <c r="E636" s="210">
        <v>10790</v>
      </c>
      <c r="F636" s="368">
        <v>41830</v>
      </c>
      <c r="G636" s="42">
        <v>10790</v>
      </c>
      <c r="H636" s="42">
        <f t="shared" si="10"/>
        <v>0</v>
      </c>
      <c r="I636" s="621"/>
    </row>
    <row r="637" spans="1:9" x14ac:dyDescent="0.25">
      <c r="A637" s="355"/>
      <c r="B637" s="193" t="s">
        <v>1556</v>
      </c>
      <c r="C637" s="324" t="s">
        <v>3675</v>
      </c>
      <c r="D637" s="196" t="s">
        <v>3108</v>
      </c>
      <c r="E637" s="215">
        <v>0</v>
      </c>
      <c r="F637" s="368"/>
      <c r="G637" s="42"/>
      <c r="H637" s="42">
        <f t="shared" si="10"/>
        <v>0</v>
      </c>
      <c r="I637" s="621"/>
    </row>
    <row r="638" spans="1:9" x14ac:dyDescent="0.25">
      <c r="A638" s="355"/>
      <c r="B638" s="193" t="s">
        <v>1557</v>
      </c>
      <c r="C638" s="324" t="s">
        <v>3675</v>
      </c>
      <c r="D638" s="190" t="s">
        <v>3381</v>
      </c>
      <c r="E638" s="210">
        <v>5610</v>
      </c>
      <c r="F638" s="368">
        <v>41830</v>
      </c>
      <c r="G638" s="42">
        <v>5610</v>
      </c>
      <c r="H638" s="42">
        <f t="shared" si="10"/>
        <v>0</v>
      </c>
      <c r="I638" s="621"/>
    </row>
    <row r="639" spans="1:9" x14ac:dyDescent="0.25">
      <c r="A639" s="355"/>
      <c r="B639" s="193" t="s">
        <v>1558</v>
      </c>
      <c r="C639" s="324" t="s">
        <v>3675</v>
      </c>
      <c r="D639" s="190" t="s">
        <v>152</v>
      </c>
      <c r="E639" s="210">
        <v>7189</v>
      </c>
      <c r="F639" s="368">
        <v>41829</v>
      </c>
      <c r="G639" s="42">
        <v>7189</v>
      </c>
      <c r="H639" s="42">
        <f t="shared" si="10"/>
        <v>0</v>
      </c>
      <c r="I639" s="621"/>
    </row>
    <row r="640" spans="1:9" x14ac:dyDescent="0.25">
      <c r="A640" s="355"/>
      <c r="B640" s="193" t="s">
        <v>1559</v>
      </c>
      <c r="C640" s="324" t="s">
        <v>3675</v>
      </c>
      <c r="D640" s="190" t="s">
        <v>136</v>
      </c>
      <c r="E640" s="210">
        <v>607</v>
      </c>
      <c r="F640" s="368">
        <v>41829</v>
      </c>
      <c r="G640" s="42">
        <v>607</v>
      </c>
      <c r="H640" s="42">
        <f t="shared" si="10"/>
        <v>0</v>
      </c>
      <c r="I640" s="621"/>
    </row>
    <row r="641" spans="1:9" x14ac:dyDescent="0.25">
      <c r="A641" s="355">
        <v>41830</v>
      </c>
      <c r="B641" s="193" t="s">
        <v>1560</v>
      </c>
      <c r="C641" s="324" t="s">
        <v>3675</v>
      </c>
      <c r="D641" s="190" t="s">
        <v>44</v>
      </c>
      <c r="E641" s="210">
        <v>4860</v>
      </c>
      <c r="F641" s="368">
        <v>41836</v>
      </c>
      <c r="G641" s="42">
        <v>4860</v>
      </c>
      <c r="H641" s="42">
        <f t="shared" si="10"/>
        <v>0</v>
      </c>
      <c r="I641" s="621" t="s">
        <v>217</v>
      </c>
    </row>
    <row r="642" spans="1:9" x14ac:dyDescent="0.25">
      <c r="A642" s="355"/>
      <c r="B642" s="193" t="s">
        <v>1561</v>
      </c>
      <c r="C642" s="324" t="s">
        <v>3675</v>
      </c>
      <c r="D642" s="190" t="s">
        <v>106</v>
      </c>
      <c r="E642" s="210">
        <v>114631</v>
      </c>
      <c r="F642" s="368">
        <v>41839</v>
      </c>
      <c r="G642" s="42">
        <v>114631</v>
      </c>
      <c r="H642" s="42">
        <f t="shared" si="10"/>
        <v>0</v>
      </c>
      <c r="I642" s="623" t="s">
        <v>65</v>
      </c>
    </row>
    <row r="643" spans="1:9" x14ac:dyDescent="0.25">
      <c r="A643" s="355"/>
      <c r="B643" s="193" t="s">
        <v>1563</v>
      </c>
      <c r="C643" s="324" t="s">
        <v>3675</v>
      </c>
      <c r="D643" s="190" t="s">
        <v>3692</v>
      </c>
      <c r="E643" s="210">
        <v>14581.5</v>
      </c>
      <c r="F643" s="415" t="s">
        <v>4405</v>
      </c>
      <c r="G643" s="42">
        <v>14581.5</v>
      </c>
      <c r="H643" s="42">
        <f t="shared" si="10"/>
        <v>0</v>
      </c>
      <c r="I643" s="621"/>
    </row>
    <row r="644" spans="1:9" x14ac:dyDescent="0.25">
      <c r="A644" s="355"/>
      <c r="B644" s="193" t="s">
        <v>1564</v>
      </c>
      <c r="C644" s="324" t="s">
        <v>3675</v>
      </c>
      <c r="D644" s="190" t="s">
        <v>8</v>
      </c>
      <c r="E644" s="210">
        <v>817</v>
      </c>
      <c r="F644" s="368">
        <v>41830</v>
      </c>
      <c r="G644" s="42">
        <v>817</v>
      </c>
      <c r="H644" s="42">
        <f t="shared" si="10"/>
        <v>0</v>
      </c>
      <c r="I644" s="623"/>
    </row>
    <row r="645" spans="1:9" x14ac:dyDescent="0.25">
      <c r="A645" s="355"/>
      <c r="B645" s="193" t="s">
        <v>1565</v>
      </c>
      <c r="C645" s="324" t="s">
        <v>3675</v>
      </c>
      <c r="D645" s="190" t="s">
        <v>8</v>
      </c>
      <c r="E645" s="210">
        <v>216</v>
      </c>
      <c r="F645" s="368">
        <v>41830</v>
      </c>
      <c r="G645" s="42">
        <v>216</v>
      </c>
      <c r="H645" s="42">
        <f t="shared" si="10"/>
        <v>0</v>
      </c>
      <c r="I645" s="621"/>
    </row>
    <row r="646" spans="1:9" x14ac:dyDescent="0.25">
      <c r="A646" s="355"/>
      <c r="B646" s="193" t="s">
        <v>1566</v>
      </c>
      <c r="C646" s="324" t="s">
        <v>3675</v>
      </c>
      <c r="D646" s="190" t="s">
        <v>260</v>
      </c>
      <c r="E646" s="210">
        <v>1872</v>
      </c>
      <c r="F646" s="368">
        <v>41830</v>
      </c>
      <c r="G646" s="42">
        <v>1872</v>
      </c>
      <c r="H646" s="42">
        <f t="shared" si="10"/>
        <v>0</v>
      </c>
      <c r="I646" s="621" t="s">
        <v>30</v>
      </c>
    </row>
    <row r="647" spans="1:9" x14ac:dyDescent="0.25">
      <c r="A647" s="355"/>
      <c r="B647" s="193" t="s">
        <v>1567</v>
      </c>
      <c r="C647" s="324" t="s">
        <v>3675</v>
      </c>
      <c r="D647" s="190" t="s">
        <v>8</v>
      </c>
      <c r="E647" s="210">
        <v>1976.5</v>
      </c>
      <c r="F647" s="368">
        <v>41830</v>
      </c>
      <c r="G647" s="42">
        <v>1976.5</v>
      </c>
      <c r="H647" s="42">
        <f t="shared" ref="H647:H710" si="11">E647-G647</f>
        <v>0</v>
      </c>
      <c r="I647" s="621"/>
    </row>
    <row r="648" spans="1:9" x14ac:dyDescent="0.25">
      <c r="A648" s="355"/>
      <c r="B648" s="193" t="s">
        <v>1568</v>
      </c>
      <c r="C648" s="324" t="s">
        <v>3675</v>
      </c>
      <c r="D648" s="190" t="s">
        <v>307</v>
      </c>
      <c r="E648" s="210">
        <v>10185</v>
      </c>
      <c r="F648" s="370" t="s">
        <v>4446</v>
      </c>
      <c r="G648" s="42">
        <v>10185</v>
      </c>
      <c r="H648" s="42">
        <f t="shared" si="11"/>
        <v>0</v>
      </c>
      <c r="I648" s="621" t="s">
        <v>30</v>
      </c>
    </row>
    <row r="649" spans="1:9" x14ac:dyDescent="0.25">
      <c r="A649" s="355"/>
      <c r="B649" s="193" t="s">
        <v>1569</v>
      </c>
      <c r="C649" s="324" t="s">
        <v>3675</v>
      </c>
      <c r="D649" s="190" t="s">
        <v>152</v>
      </c>
      <c r="E649" s="210">
        <v>648</v>
      </c>
      <c r="F649" s="370" t="s">
        <v>4406</v>
      </c>
      <c r="G649" s="42">
        <v>648</v>
      </c>
      <c r="H649" s="42">
        <f t="shared" si="11"/>
        <v>0</v>
      </c>
      <c r="I649" s="621"/>
    </row>
    <row r="650" spans="1:9" x14ac:dyDescent="0.25">
      <c r="A650" s="355"/>
      <c r="B650" s="193" t="s">
        <v>1570</v>
      </c>
      <c r="C650" s="324" t="s">
        <v>3675</v>
      </c>
      <c r="D650" s="190" t="s">
        <v>3859</v>
      </c>
      <c r="E650" s="210">
        <v>1665.5</v>
      </c>
      <c r="F650" s="368">
        <v>41830</v>
      </c>
      <c r="G650" s="42">
        <v>1665.5</v>
      </c>
      <c r="H650" s="42">
        <f t="shared" si="11"/>
        <v>0</v>
      </c>
      <c r="I650" s="621" t="s">
        <v>30</v>
      </c>
    </row>
    <row r="651" spans="1:9" x14ac:dyDescent="0.25">
      <c r="A651" s="355"/>
      <c r="B651" s="193" t="s">
        <v>1571</v>
      </c>
      <c r="C651" s="324" t="s">
        <v>3675</v>
      </c>
      <c r="D651" s="190" t="s">
        <v>147</v>
      </c>
      <c r="E651" s="210">
        <v>37724.5</v>
      </c>
      <c r="F651" s="368">
        <v>41836</v>
      </c>
      <c r="G651" s="42">
        <v>37724.5</v>
      </c>
      <c r="H651" s="42">
        <f t="shared" si="11"/>
        <v>0</v>
      </c>
      <c r="I651" s="621" t="s">
        <v>30</v>
      </c>
    </row>
    <row r="652" spans="1:9" x14ac:dyDescent="0.25">
      <c r="A652" s="355"/>
      <c r="B652" s="193" t="s">
        <v>1573</v>
      </c>
      <c r="C652" s="324" t="s">
        <v>3675</v>
      </c>
      <c r="D652" s="190" t="s">
        <v>575</v>
      </c>
      <c r="E652" s="210">
        <v>3850</v>
      </c>
      <c r="F652" s="368">
        <v>41830</v>
      </c>
      <c r="G652" s="42">
        <v>3850</v>
      </c>
      <c r="H652" s="42">
        <f t="shared" si="11"/>
        <v>0</v>
      </c>
      <c r="I652" s="621"/>
    </row>
    <row r="653" spans="1:9" x14ac:dyDescent="0.25">
      <c r="A653" s="355"/>
      <c r="B653" s="193" t="s">
        <v>1574</v>
      </c>
      <c r="C653" s="324" t="s">
        <v>3675</v>
      </c>
      <c r="D653" s="190" t="s">
        <v>3676</v>
      </c>
      <c r="E653" s="210">
        <v>9687.5</v>
      </c>
      <c r="F653" s="368">
        <v>41830</v>
      </c>
      <c r="G653" s="42">
        <v>9687.5</v>
      </c>
      <c r="H653" s="42">
        <f t="shared" si="11"/>
        <v>0</v>
      </c>
      <c r="I653" s="621" t="s">
        <v>30</v>
      </c>
    </row>
    <row r="654" spans="1:9" x14ac:dyDescent="0.25">
      <c r="A654" s="355"/>
      <c r="B654" s="193" t="s">
        <v>1575</v>
      </c>
      <c r="C654" s="324" t="s">
        <v>3675</v>
      </c>
      <c r="D654" s="190" t="s">
        <v>123</v>
      </c>
      <c r="E654" s="210">
        <v>2450</v>
      </c>
      <c r="F654" s="381" t="s">
        <v>4440</v>
      </c>
      <c r="G654" s="42">
        <v>2450</v>
      </c>
      <c r="H654" s="42">
        <f t="shared" si="11"/>
        <v>0</v>
      </c>
      <c r="I654" s="621"/>
    </row>
    <row r="655" spans="1:9" x14ac:dyDescent="0.25">
      <c r="A655" s="355"/>
      <c r="B655" s="193" t="s">
        <v>1576</v>
      </c>
      <c r="C655" s="324" t="s">
        <v>3675</v>
      </c>
      <c r="D655" s="190" t="s">
        <v>50</v>
      </c>
      <c r="E655" s="210">
        <v>3481</v>
      </c>
      <c r="F655" s="368">
        <v>41830</v>
      </c>
      <c r="G655" s="42">
        <v>3481</v>
      </c>
      <c r="H655" s="42">
        <f t="shared" si="11"/>
        <v>0</v>
      </c>
      <c r="I655" s="621"/>
    </row>
    <row r="656" spans="1:9" x14ac:dyDescent="0.25">
      <c r="A656" s="355"/>
      <c r="B656" s="193" t="s">
        <v>1577</v>
      </c>
      <c r="C656" s="324" t="s">
        <v>3675</v>
      </c>
      <c r="D656" s="190" t="s">
        <v>318</v>
      </c>
      <c r="E656" s="210">
        <v>4056</v>
      </c>
      <c r="F656" s="368">
        <v>41830</v>
      </c>
      <c r="G656" s="42">
        <v>4056</v>
      </c>
      <c r="H656" s="42">
        <f t="shared" si="11"/>
        <v>0</v>
      </c>
      <c r="I656" s="621"/>
    </row>
    <row r="657" spans="1:9" x14ac:dyDescent="0.25">
      <c r="A657" s="355"/>
      <c r="B657" s="193" t="s">
        <v>1578</v>
      </c>
      <c r="C657" s="324" t="s">
        <v>3675</v>
      </c>
      <c r="D657" s="190" t="s">
        <v>137</v>
      </c>
      <c r="E657" s="210">
        <v>7030.5</v>
      </c>
      <c r="F657" s="407" t="s">
        <v>4408</v>
      </c>
      <c r="G657" s="42">
        <v>7030.5</v>
      </c>
      <c r="H657" s="42">
        <f t="shared" si="11"/>
        <v>0</v>
      </c>
      <c r="I657" s="621"/>
    </row>
    <row r="658" spans="1:9" x14ac:dyDescent="0.25">
      <c r="A658" s="355"/>
      <c r="B658" s="193" t="s">
        <v>1579</v>
      </c>
      <c r="C658" s="324" t="s">
        <v>3675</v>
      </c>
      <c r="D658" s="190" t="s">
        <v>55</v>
      </c>
      <c r="E658" s="210">
        <v>15157</v>
      </c>
      <c r="F658" s="368">
        <v>41830</v>
      </c>
      <c r="G658" s="42">
        <v>15157</v>
      </c>
      <c r="H658" s="42">
        <f t="shared" si="11"/>
        <v>0</v>
      </c>
      <c r="I658" s="621"/>
    </row>
    <row r="659" spans="1:9" x14ac:dyDescent="0.25">
      <c r="A659" s="355"/>
      <c r="B659" s="193" t="s">
        <v>1580</v>
      </c>
      <c r="C659" s="324" t="s">
        <v>3675</v>
      </c>
      <c r="D659" s="190" t="s">
        <v>8</v>
      </c>
      <c r="E659" s="210">
        <v>456</v>
      </c>
      <c r="F659" s="368">
        <v>41830</v>
      </c>
      <c r="G659" s="42">
        <v>456</v>
      </c>
      <c r="H659" s="42">
        <f t="shared" si="11"/>
        <v>0</v>
      </c>
      <c r="I659" s="621"/>
    </row>
    <row r="660" spans="1:9" x14ac:dyDescent="0.25">
      <c r="A660" s="355"/>
      <c r="B660" s="193" t="s">
        <v>1581</v>
      </c>
      <c r="C660" s="324" t="s">
        <v>3675</v>
      </c>
      <c r="D660" s="190" t="s">
        <v>8</v>
      </c>
      <c r="E660" s="210">
        <v>575</v>
      </c>
      <c r="F660" s="368">
        <v>41830</v>
      </c>
      <c r="G660" s="42">
        <v>575</v>
      </c>
      <c r="H660" s="42">
        <f t="shared" si="11"/>
        <v>0</v>
      </c>
      <c r="I660" s="621"/>
    </row>
    <row r="661" spans="1:9" x14ac:dyDescent="0.25">
      <c r="A661" s="355"/>
      <c r="B661" s="193" t="s">
        <v>1582</v>
      </c>
      <c r="C661" s="324" t="s">
        <v>3675</v>
      </c>
      <c r="D661" s="190" t="s">
        <v>62</v>
      </c>
      <c r="E661" s="210">
        <v>18121</v>
      </c>
      <c r="F661" s="368">
        <v>41834</v>
      </c>
      <c r="G661" s="42">
        <v>18121</v>
      </c>
      <c r="H661" s="42">
        <f t="shared" si="11"/>
        <v>0</v>
      </c>
      <c r="I661" s="621" t="s">
        <v>65</v>
      </c>
    </row>
    <row r="662" spans="1:9" x14ac:dyDescent="0.25">
      <c r="A662" s="355"/>
      <c r="B662" s="193" t="s">
        <v>1583</v>
      </c>
      <c r="C662" s="324" t="s">
        <v>3675</v>
      </c>
      <c r="D662" s="190" t="s">
        <v>188</v>
      </c>
      <c r="E662" s="210">
        <v>6609</v>
      </c>
      <c r="F662" s="368">
        <v>41832</v>
      </c>
      <c r="G662" s="42">
        <v>6609</v>
      </c>
      <c r="H662" s="42">
        <f t="shared" si="11"/>
        <v>0</v>
      </c>
      <c r="I662" s="621"/>
    </row>
    <row r="663" spans="1:9" x14ac:dyDescent="0.25">
      <c r="A663" s="355"/>
      <c r="B663" s="193" t="s">
        <v>1584</v>
      </c>
      <c r="C663" s="324" t="s">
        <v>3675</v>
      </c>
      <c r="D663" s="190" t="s">
        <v>2830</v>
      </c>
      <c r="E663" s="210">
        <v>2121</v>
      </c>
      <c r="F663" s="368">
        <v>41830</v>
      </c>
      <c r="G663" s="42">
        <v>2121</v>
      </c>
      <c r="H663" s="42">
        <f t="shared" si="11"/>
        <v>0</v>
      </c>
      <c r="I663" s="621" t="s">
        <v>217</v>
      </c>
    </row>
    <row r="664" spans="1:9" x14ac:dyDescent="0.25">
      <c r="A664" s="355"/>
      <c r="B664" s="193" t="s">
        <v>1586</v>
      </c>
      <c r="C664" s="324" t="s">
        <v>3675</v>
      </c>
      <c r="D664" s="190" t="s">
        <v>312</v>
      </c>
      <c r="E664" s="210">
        <v>8426</v>
      </c>
      <c r="F664" s="368">
        <v>41830</v>
      </c>
      <c r="G664" s="42">
        <v>8426</v>
      </c>
      <c r="H664" s="42">
        <f t="shared" si="11"/>
        <v>0</v>
      </c>
      <c r="I664" s="621" t="s">
        <v>217</v>
      </c>
    </row>
    <row r="665" spans="1:9" x14ac:dyDescent="0.25">
      <c r="A665" s="354"/>
      <c r="B665" s="193" t="s">
        <v>1587</v>
      </c>
      <c r="C665" s="324" t="s">
        <v>3675</v>
      </c>
      <c r="D665" s="190" t="s">
        <v>250</v>
      </c>
      <c r="E665" s="210">
        <v>22878</v>
      </c>
      <c r="F665" s="368">
        <v>41830</v>
      </c>
      <c r="G665" s="42">
        <v>22878</v>
      </c>
      <c r="H665" s="42">
        <f t="shared" si="11"/>
        <v>0</v>
      </c>
      <c r="I665" s="621"/>
    </row>
    <row r="666" spans="1:9" x14ac:dyDescent="0.25">
      <c r="A666" s="354"/>
      <c r="B666" s="193" t="s">
        <v>1589</v>
      </c>
      <c r="C666" s="324" t="s">
        <v>3675</v>
      </c>
      <c r="D666" s="190" t="s">
        <v>22</v>
      </c>
      <c r="E666" s="210">
        <v>1477</v>
      </c>
      <c r="F666" s="368" t="s">
        <v>4409</v>
      </c>
      <c r="G666" s="42">
        <v>1477</v>
      </c>
      <c r="H666" s="42">
        <f t="shared" si="11"/>
        <v>0</v>
      </c>
      <c r="I666" s="621"/>
    </row>
    <row r="667" spans="1:9" x14ac:dyDescent="0.25">
      <c r="A667" s="354"/>
      <c r="B667" s="193" t="s">
        <v>1591</v>
      </c>
      <c r="C667" s="324" t="s">
        <v>3675</v>
      </c>
      <c r="D667" s="190" t="s">
        <v>52</v>
      </c>
      <c r="E667" s="210">
        <v>2456</v>
      </c>
      <c r="F667" s="368">
        <v>41830</v>
      </c>
      <c r="G667" s="42">
        <v>2456</v>
      </c>
      <c r="H667" s="42">
        <f t="shared" si="11"/>
        <v>0</v>
      </c>
      <c r="I667" s="621" t="s">
        <v>217</v>
      </c>
    </row>
    <row r="668" spans="1:9" x14ac:dyDescent="0.25">
      <c r="A668" s="355"/>
      <c r="B668" s="193" t="s">
        <v>1592</v>
      </c>
      <c r="C668" s="324" t="s">
        <v>3675</v>
      </c>
      <c r="D668" s="190" t="s">
        <v>130</v>
      </c>
      <c r="E668" s="210">
        <v>8013.5</v>
      </c>
      <c r="F668" s="368">
        <v>41838</v>
      </c>
      <c r="G668" s="42">
        <v>8013.5</v>
      </c>
      <c r="H668" s="42">
        <f t="shared" si="11"/>
        <v>0</v>
      </c>
      <c r="I668" s="621" t="s">
        <v>21</v>
      </c>
    </row>
    <row r="669" spans="1:9" x14ac:dyDescent="0.25">
      <c r="A669" s="355"/>
      <c r="B669" s="193" t="s">
        <v>1593</v>
      </c>
      <c r="C669" s="324" t="s">
        <v>3675</v>
      </c>
      <c r="D669" s="190" t="s">
        <v>3312</v>
      </c>
      <c r="E669" s="210">
        <v>11518</v>
      </c>
      <c r="F669" s="368">
        <v>41830</v>
      </c>
      <c r="G669" s="42">
        <v>11518</v>
      </c>
      <c r="H669" s="42">
        <f t="shared" si="11"/>
        <v>0</v>
      </c>
      <c r="I669" s="621" t="s">
        <v>65</v>
      </c>
    </row>
    <row r="670" spans="1:9" x14ac:dyDescent="0.25">
      <c r="A670" s="355"/>
      <c r="B670" s="193" t="s">
        <v>1594</v>
      </c>
      <c r="C670" s="324" t="s">
        <v>3675</v>
      </c>
      <c r="D670" s="190" t="s">
        <v>11</v>
      </c>
      <c r="E670" s="210">
        <v>80772</v>
      </c>
      <c r="F670" s="368">
        <v>41843</v>
      </c>
      <c r="G670" s="42">
        <v>80772</v>
      </c>
      <c r="H670" s="42">
        <f t="shared" si="11"/>
        <v>0</v>
      </c>
      <c r="I670" s="621" t="s">
        <v>65</v>
      </c>
    </row>
    <row r="671" spans="1:9" x14ac:dyDescent="0.25">
      <c r="A671" s="355"/>
      <c r="B671" s="193" t="s">
        <v>1595</v>
      </c>
      <c r="C671" s="324" t="s">
        <v>3675</v>
      </c>
      <c r="D671" s="190" t="s">
        <v>882</v>
      </c>
      <c r="E671" s="210">
        <v>41896.400000000001</v>
      </c>
      <c r="F671" s="368">
        <v>41838</v>
      </c>
      <c r="G671" s="42">
        <v>41896.400000000001</v>
      </c>
      <c r="H671" s="42">
        <f t="shared" si="11"/>
        <v>0</v>
      </c>
      <c r="I671" s="621" t="s">
        <v>21</v>
      </c>
    </row>
    <row r="672" spans="1:9" ht="34.5" x14ac:dyDescent="0.25">
      <c r="A672" s="355"/>
      <c r="B672" s="193" t="s">
        <v>1596</v>
      </c>
      <c r="C672" s="324" t="s">
        <v>3675</v>
      </c>
      <c r="D672" s="190" t="s">
        <v>3115</v>
      </c>
      <c r="E672" s="210">
        <v>11005.5</v>
      </c>
      <c r="F672" s="373" t="s">
        <v>3860</v>
      </c>
      <c r="G672" s="42">
        <v>11005.5</v>
      </c>
      <c r="H672" s="42">
        <f t="shared" si="11"/>
        <v>0</v>
      </c>
      <c r="I672" s="621" t="s">
        <v>65</v>
      </c>
    </row>
    <row r="673" spans="1:9" x14ac:dyDescent="0.25">
      <c r="A673" s="355"/>
      <c r="B673" s="193" t="s">
        <v>1597</v>
      </c>
      <c r="C673" s="324" t="s">
        <v>3675</v>
      </c>
      <c r="D673" s="190" t="s">
        <v>13</v>
      </c>
      <c r="E673" s="210">
        <v>2512.5</v>
      </c>
      <c r="F673" s="368">
        <v>41830</v>
      </c>
      <c r="G673" s="42">
        <v>2512.5</v>
      </c>
      <c r="H673" s="42">
        <f t="shared" si="11"/>
        <v>0</v>
      </c>
      <c r="I673" s="621"/>
    </row>
    <row r="674" spans="1:9" x14ac:dyDescent="0.25">
      <c r="A674" s="355"/>
      <c r="B674" s="193" t="s">
        <v>1598</v>
      </c>
      <c r="C674" s="324" t="s">
        <v>3675</v>
      </c>
      <c r="D674" s="190" t="s">
        <v>3861</v>
      </c>
      <c r="E674" s="210">
        <v>26531.8</v>
      </c>
      <c r="F674" s="368">
        <v>41841</v>
      </c>
      <c r="G674" s="42">
        <v>26531.8</v>
      </c>
      <c r="H674" s="42">
        <f t="shared" si="11"/>
        <v>0</v>
      </c>
      <c r="I674" s="621" t="s">
        <v>12</v>
      </c>
    </row>
    <row r="675" spans="1:9" x14ac:dyDescent="0.25">
      <c r="A675" s="355"/>
      <c r="B675" s="193" t="s">
        <v>1599</v>
      </c>
      <c r="C675" s="324" t="s">
        <v>3675</v>
      </c>
      <c r="D675" s="190" t="s">
        <v>124</v>
      </c>
      <c r="E675" s="210">
        <v>11187</v>
      </c>
      <c r="F675" s="368">
        <v>41830</v>
      </c>
      <c r="G675" s="42">
        <v>11187</v>
      </c>
      <c r="H675" s="42">
        <f t="shared" si="11"/>
        <v>0</v>
      </c>
      <c r="I675" s="621" t="s">
        <v>12</v>
      </c>
    </row>
    <row r="676" spans="1:9" x14ac:dyDescent="0.25">
      <c r="A676" s="355"/>
      <c r="B676" s="193" t="s">
        <v>1601</v>
      </c>
      <c r="C676" s="324" t="s">
        <v>3675</v>
      </c>
      <c r="D676" s="190" t="s">
        <v>54</v>
      </c>
      <c r="E676" s="210">
        <v>8575.5</v>
      </c>
      <c r="F676" s="368">
        <v>41830</v>
      </c>
      <c r="G676" s="42">
        <v>8575.5</v>
      </c>
      <c r="H676" s="42">
        <f t="shared" si="11"/>
        <v>0</v>
      </c>
      <c r="I676" s="621" t="s">
        <v>12</v>
      </c>
    </row>
    <row r="677" spans="1:9" x14ac:dyDescent="0.25">
      <c r="A677" s="355"/>
      <c r="B677" s="193" t="s">
        <v>1602</v>
      </c>
      <c r="C677" s="324" t="s">
        <v>3675</v>
      </c>
      <c r="D677" s="190" t="s">
        <v>54</v>
      </c>
      <c r="E677" s="210">
        <v>2962.4</v>
      </c>
      <c r="F677" s="368">
        <v>41830</v>
      </c>
      <c r="G677" s="42">
        <v>2962.4</v>
      </c>
      <c r="H677" s="42">
        <f t="shared" si="11"/>
        <v>0</v>
      </c>
      <c r="I677" s="621" t="s">
        <v>12</v>
      </c>
    </row>
    <row r="678" spans="1:9" x14ac:dyDescent="0.25">
      <c r="A678" s="355"/>
      <c r="B678" s="193" t="s">
        <v>1603</v>
      </c>
      <c r="C678" s="324" t="s">
        <v>3675</v>
      </c>
      <c r="D678" s="190" t="s">
        <v>195</v>
      </c>
      <c r="E678" s="210">
        <v>1917</v>
      </c>
      <c r="F678" s="368">
        <v>41830</v>
      </c>
      <c r="G678" s="42">
        <v>1917</v>
      </c>
      <c r="H678" s="42">
        <f t="shared" si="11"/>
        <v>0</v>
      </c>
      <c r="I678" s="621" t="s">
        <v>12</v>
      </c>
    </row>
    <row r="679" spans="1:9" x14ac:dyDescent="0.25">
      <c r="A679" s="355"/>
      <c r="B679" s="193" t="s">
        <v>1604</v>
      </c>
      <c r="C679" s="324" t="s">
        <v>3675</v>
      </c>
      <c r="D679" s="190" t="s">
        <v>29</v>
      </c>
      <c r="E679" s="210">
        <v>3503.5</v>
      </c>
      <c r="F679" s="368">
        <v>41830</v>
      </c>
      <c r="G679" s="42">
        <v>3503.5</v>
      </c>
      <c r="H679" s="42">
        <f t="shared" si="11"/>
        <v>0</v>
      </c>
      <c r="I679" s="621" t="s">
        <v>12</v>
      </c>
    </row>
    <row r="680" spans="1:9" x14ac:dyDescent="0.25">
      <c r="A680" s="355"/>
      <c r="B680" s="193" t="s">
        <v>1605</v>
      </c>
      <c r="C680" s="324" t="s">
        <v>3675</v>
      </c>
      <c r="D680" s="190" t="s">
        <v>1778</v>
      </c>
      <c r="E680" s="210">
        <v>1380.4</v>
      </c>
      <c r="F680" s="381" t="s">
        <v>4411</v>
      </c>
      <c r="G680" s="42">
        <v>1380.4</v>
      </c>
      <c r="H680" s="42">
        <f t="shared" si="11"/>
        <v>0</v>
      </c>
      <c r="I680" s="621" t="s">
        <v>12</v>
      </c>
    </row>
    <row r="681" spans="1:9" x14ac:dyDescent="0.25">
      <c r="A681" s="355"/>
      <c r="B681" s="193" t="s">
        <v>1606</v>
      </c>
      <c r="C681" s="324" t="s">
        <v>3675</v>
      </c>
      <c r="D681" s="190" t="s">
        <v>269</v>
      </c>
      <c r="E681" s="210">
        <v>1862</v>
      </c>
      <c r="F681" s="368">
        <v>41830</v>
      </c>
      <c r="G681" s="42">
        <v>1862</v>
      </c>
      <c r="H681" s="42">
        <f t="shared" si="11"/>
        <v>0</v>
      </c>
      <c r="I681" s="621" t="s">
        <v>12</v>
      </c>
    </row>
    <row r="682" spans="1:9" x14ac:dyDescent="0.25">
      <c r="A682" s="355"/>
      <c r="B682" s="193" t="s">
        <v>1608</v>
      </c>
      <c r="C682" s="324" t="s">
        <v>3675</v>
      </c>
      <c r="D682" s="190" t="s">
        <v>51</v>
      </c>
      <c r="E682" s="210">
        <v>1604</v>
      </c>
      <c r="F682" s="368">
        <v>41830</v>
      </c>
      <c r="G682" s="42">
        <v>1604</v>
      </c>
      <c r="H682" s="42">
        <f t="shared" si="11"/>
        <v>0</v>
      </c>
      <c r="I682" s="621"/>
    </row>
    <row r="683" spans="1:9" x14ac:dyDescent="0.25">
      <c r="A683" s="355"/>
      <c r="B683" s="193" t="s">
        <v>1610</v>
      </c>
      <c r="C683" s="324" t="s">
        <v>3675</v>
      </c>
      <c r="D683" s="190" t="s">
        <v>107</v>
      </c>
      <c r="E683" s="210">
        <v>63627.9</v>
      </c>
      <c r="F683" s="368">
        <v>41832</v>
      </c>
      <c r="G683" s="42">
        <v>63627.9</v>
      </c>
      <c r="H683" s="42">
        <f t="shared" si="11"/>
        <v>0</v>
      </c>
      <c r="I683" s="621"/>
    </row>
    <row r="684" spans="1:9" x14ac:dyDescent="0.25">
      <c r="A684" s="355"/>
      <c r="B684" s="193" t="s">
        <v>1611</v>
      </c>
      <c r="C684" s="324" t="s">
        <v>3675</v>
      </c>
      <c r="D684" s="190" t="s">
        <v>32</v>
      </c>
      <c r="E684" s="210">
        <v>6480</v>
      </c>
      <c r="F684" s="368">
        <v>41830</v>
      </c>
      <c r="G684" s="42">
        <v>6480</v>
      </c>
      <c r="H684" s="42">
        <f t="shared" si="11"/>
        <v>0</v>
      </c>
      <c r="I684" s="621" t="s">
        <v>12</v>
      </c>
    </row>
    <row r="685" spans="1:9" x14ac:dyDescent="0.25">
      <c r="A685" s="355"/>
      <c r="B685" s="193" t="s">
        <v>1612</v>
      </c>
      <c r="C685" s="324" t="s">
        <v>3675</v>
      </c>
      <c r="D685" s="190" t="s">
        <v>92</v>
      </c>
      <c r="E685" s="210">
        <v>9842.5</v>
      </c>
      <c r="F685" s="369" t="s">
        <v>3862</v>
      </c>
      <c r="G685" s="42">
        <v>9842.5</v>
      </c>
      <c r="H685" s="42">
        <f t="shared" si="11"/>
        <v>0</v>
      </c>
      <c r="I685" s="621" t="s">
        <v>27</v>
      </c>
    </row>
    <row r="686" spans="1:9" x14ac:dyDescent="0.25">
      <c r="A686" s="355"/>
      <c r="B686" s="193" t="s">
        <v>1613</v>
      </c>
      <c r="C686" s="324" t="s">
        <v>3675</v>
      </c>
      <c r="D686" s="190" t="s">
        <v>27</v>
      </c>
      <c r="E686" s="210">
        <v>28096</v>
      </c>
      <c r="F686" s="368">
        <v>41831</v>
      </c>
      <c r="G686" s="42">
        <v>28096</v>
      </c>
      <c r="H686" s="42">
        <f t="shared" si="11"/>
        <v>0</v>
      </c>
      <c r="I686" s="621" t="s">
        <v>27</v>
      </c>
    </row>
    <row r="687" spans="1:9" x14ac:dyDescent="0.25">
      <c r="A687" s="355"/>
      <c r="B687" s="193" t="s">
        <v>1614</v>
      </c>
      <c r="C687" s="324" t="s">
        <v>3675</v>
      </c>
      <c r="D687" s="190" t="s">
        <v>508</v>
      </c>
      <c r="E687" s="210">
        <v>62260</v>
      </c>
      <c r="F687" s="368">
        <v>41830</v>
      </c>
      <c r="G687" s="42">
        <v>62260</v>
      </c>
      <c r="H687" s="42">
        <f t="shared" si="11"/>
        <v>0</v>
      </c>
      <c r="I687" s="621"/>
    </row>
    <row r="688" spans="1:9" x14ac:dyDescent="0.25">
      <c r="A688" s="355"/>
      <c r="B688" s="193" t="s">
        <v>1615</v>
      </c>
      <c r="C688" s="324" t="s">
        <v>3675</v>
      </c>
      <c r="D688" s="190" t="s">
        <v>1607</v>
      </c>
      <c r="E688" s="210">
        <v>5175.5</v>
      </c>
      <c r="F688" s="368">
        <v>41830</v>
      </c>
      <c r="G688" s="42">
        <v>5175.5</v>
      </c>
      <c r="H688" s="42">
        <f t="shared" si="11"/>
        <v>0</v>
      </c>
      <c r="I688" s="621"/>
    </row>
    <row r="689" spans="1:9" x14ac:dyDescent="0.25">
      <c r="A689" s="355"/>
      <c r="B689" s="193" t="s">
        <v>1617</v>
      </c>
      <c r="C689" s="324" t="s">
        <v>3675</v>
      </c>
      <c r="D689" s="190" t="s">
        <v>149</v>
      </c>
      <c r="E689" s="210">
        <v>22283.200000000001</v>
      </c>
      <c r="F689" s="368">
        <v>41836</v>
      </c>
      <c r="G689" s="42">
        <v>22283.200000000001</v>
      </c>
      <c r="H689" s="42">
        <f t="shared" si="11"/>
        <v>0</v>
      </c>
      <c r="I689" s="621" t="s">
        <v>27</v>
      </c>
    </row>
    <row r="690" spans="1:9" x14ac:dyDescent="0.25">
      <c r="A690" s="355"/>
      <c r="B690" s="193" t="s">
        <v>1619</v>
      </c>
      <c r="C690" s="324" t="s">
        <v>3675</v>
      </c>
      <c r="D690" s="196" t="s">
        <v>3108</v>
      </c>
      <c r="E690" s="215">
        <v>0</v>
      </c>
      <c r="F690" s="368"/>
      <c r="G690" s="42"/>
      <c r="H690" s="42">
        <f t="shared" si="11"/>
        <v>0</v>
      </c>
      <c r="I690" s="621" t="s">
        <v>512</v>
      </c>
    </row>
    <row r="691" spans="1:9" x14ac:dyDescent="0.25">
      <c r="A691" s="355"/>
      <c r="B691" s="254" t="s">
        <v>1620</v>
      </c>
      <c r="C691" s="322" t="s">
        <v>3863</v>
      </c>
      <c r="D691" s="56" t="s">
        <v>100</v>
      </c>
      <c r="E691" s="210">
        <v>23244.5</v>
      </c>
      <c r="F691" s="374">
        <v>41831</v>
      </c>
      <c r="G691" s="34">
        <v>23244.5</v>
      </c>
      <c r="H691" s="42">
        <f t="shared" si="11"/>
        <v>0</v>
      </c>
      <c r="I691" s="621" t="s">
        <v>27</v>
      </c>
    </row>
    <row r="692" spans="1:9" x14ac:dyDescent="0.25">
      <c r="A692" s="355"/>
      <c r="B692" s="254" t="s">
        <v>1623</v>
      </c>
      <c r="C692" s="322" t="s">
        <v>3863</v>
      </c>
      <c r="D692" s="56" t="s">
        <v>55</v>
      </c>
      <c r="E692" s="210">
        <v>1877</v>
      </c>
      <c r="F692" s="368">
        <v>41830</v>
      </c>
      <c r="G692" s="42">
        <v>1877</v>
      </c>
      <c r="H692" s="42">
        <f t="shared" si="11"/>
        <v>0</v>
      </c>
      <c r="I692" s="636"/>
    </row>
    <row r="693" spans="1:9" x14ac:dyDescent="0.25">
      <c r="A693" s="355"/>
      <c r="B693" s="254" t="s">
        <v>1624</v>
      </c>
      <c r="C693" s="322" t="s">
        <v>3863</v>
      </c>
      <c r="D693" s="56" t="s">
        <v>88</v>
      </c>
      <c r="E693" s="210">
        <v>6524</v>
      </c>
      <c r="F693" s="374">
        <v>41831</v>
      </c>
      <c r="G693" s="34">
        <v>6524</v>
      </c>
      <c r="H693" s="42">
        <f t="shared" si="11"/>
        <v>0</v>
      </c>
      <c r="I693" s="621" t="s">
        <v>27</v>
      </c>
    </row>
    <row r="694" spans="1:9" x14ac:dyDescent="0.25">
      <c r="A694" s="355"/>
      <c r="B694" s="254" t="s">
        <v>1625</v>
      </c>
      <c r="C694" s="322" t="s">
        <v>3863</v>
      </c>
      <c r="D694" s="56" t="s">
        <v>478</v>
      </c>
      <c r="E694" s="210">
        <v>27643.599999999999</v>
      </c>
      <c r="F694" s="374">
        <v>41831</v>
      </c>
      <c r="G694" s="34">
        <v>27643.599999999999</v>
      </c>
      <c r="H694" s="42">
        <f t="shared" si="11"/>
        <v>0</v>
      </c>
      <c r="I694" s="621" t="s">
        <v>27</v>
      </c>
    </row>
    <row r="695" spans="1:9" x14ac:dyDescent="0.25">
      <c r="A695" s="355"/>
      <c r="B695" s="254" t="s">
        <v>1626</v>
      </c>
      <c r="C695" s="322" t="s">
        <v>3863</v>
      </c>
      <c r="D695" s="56" t="s">
        <v>200</v>
      </c>
      <c r="E695" s="210">
        <v>6380</v>
      </c>
      <c r="F695" s="375" t="s">
        <v>4414</v>
      </c>
      <c r="G695" s="34">
        <v>6380</v>
      </c>
      <c r="H695" s="42">
        <f t="shared" si="11"/>
        <v>0</v>
      </c>
      <c r="I695" s="636"/>
    </row>
    <row r="696" spans="1:9" x14ac:dyDescent="0.25">
      <c r="A696" s="355"/>
      <c r="B696" s="254" t="s">
        <v>1628</v>
      </c>
      <c r="C696" s="322" t="s">
        <v>3863</v>
      </c>
      <c r="D696" s="56" t="s">
        <v>544</v>
      </c>
      <c r="E696" s="210">
        <v>18927</v>
      </c>
      <c r="F696" s="374">
        <v>41831</v>
      </c>
      <c r="G696" s="34">
        <v>18927</v>
      </c>
      <c r="H696" s="42">
        <f t="shared" si="11"/>
        <v>0</v>
      </c>
      <c r="I696" s="621" t="s">
        <v>27</v>
      </c>
    </row>
    <row r="697" spans="1:9" x14ac:dyDescent="0.25">
      <c r="A697" s="355"/>
      <c r="B697" s="254" t="s">
        <v>1630</v>
      </c>
      <c r="C697" s="322" t="s">
        <v>3863</v>
      </c>
      <c r="D697" s="56" t="s">
        <v>3015</v>
      </c>
      <c r="E697" s="210">
        <v>4132.5</v>
      </c>
      <c r="F697" s="368">
        <v>41830</v>
      </c>
      <c r="G697" s="34">
        <v>4132.5</v>
      </c>
      <c r="H697" s="42">
        <f t="shared" si="11"/>
        <v>0</v>
      </c>
      <c r="I697" s="636"/>
    </row>
    <row r="698" spans="1:9" x14ac:dyDescent="0.25">
      <c r="A698" s="355"/>
      <c r="B698" s="254" t="s">
        <v>1631</v>
      </c>
      <c r="C698" s="322" t="s">
        <v>3863</v>
      </c>
      <c r="D698" s="56" t="s">
        <v>70</v>
      </c>
      <c r="E698" s="210">
        <v>7183</v>
      </c>
      <c r="F698" s="368">
        <v>41830</v>
      </c>
      <c r="G698" s="34">
        <v>7183</v>
      </c>
      <c r="H698" s="42">
        <f t="shared" si="11"/>
        <v>0</v>
      </c>
      <c r="I698" s="636"/>
    </row>
    <row r="699" spans="1:9" x14ac:dyDescent="0.25">
      <c r="A699" s="355"/>
      <c r="B699" s="254" t="s">
        <v>1632</v>
      </c>
      <c r="C699" s="322" t="s">
        <v>3863</v>
      </c>
      <c r="D699" s="56" t="s">
        <v>312</v>
      </c>
      <c r="E699" s="210">
        <v>605</v>
      </c>
      <c r="F699" s="374">
        <v>41832</v>
      </c>
      <c r="G699" s="34">
        <v>605</v>
      </c>
      <c r="H699" s="42">
        <f t="shared" si="11"/>
        <v>0</v>
      </c>
      <c r="I699" s="636" t="s">
        <v>21</v>
      </c>
    </row>
    <row r="700" spans="1:9" x14ac:dyDescent="0.25">
      <c r="A700" s="355"/>
      <c r="B700" s="254" t="s">
        <v>1633</v>
      </c>
      <c r="C700" s="322" t="s">
        <v>3863</v>
      </c>
      <c r="D700" s="56" t="s">
        <v>3798</v>
      </c>
      <c r="E700" s="210">
        <v>3871.5</v>
      </c>
      <c r="F700" s="374">
        <v>41832</v>
      </c>
      <c r="G700" s="34">
        <v>3871.5</v>
      </c>
      <c r="H700" s="42">
        <f t="shared" si="11"/>
        <v>0</v>
      </c>
      <c r="I700" s="636" t="s">
        <v>21</v>
      </c>
    </row>
    <row r="701" spans="1:9" x14ac:dyDescent="0.25">
      <c r="A701" s="355"/>
      <c r="B701" s="254" t="s">
        <v>1635</v>
      </c>
      <c r="C701" s="322" t="s">
        <v>3863</v>
      </c>
      <c r="D701" s="56" t="s">
        <v>63</v>
      </c>
      <c r="E701" s="210">
        <v>3184</v>
      </c>
      <c r="F701" s="374">
        <v>41832</v>
      </c>
      <c r="G701" s="34">
        <v>3184</v>
      </c>
      <c r="H701" s="42">
        <f t="shared" si="11"/>
        <v>0</v>
      </c>
      <c r="I701" s="636" t="s">
        <v>21</v>
      </c>
    </row>
    <row r="702" spans="1:9" x14ac:dyDescent="0.25">
      <c r="A702" s="355"/>
      <c r="B702" s="254" t="s">
        <v>1637</v>
      </c>
      <c r="C702" s="322" t="s">
        <v>3863</v>
      </c>
      <c r="D702" s="56" t="s">
        <v>560</v>
      </c>
      <c r="E702" s="210">
        <v>14711</v>
      </c>
      <c r="F702" s="374">
        <v>41831</v>
      </c>
      <c r="G702" s="34">
        <v>14711</v>
      </c>
      <c r="H702" s="42">
        <f t="shared" si="11"/>
        <v>0</v>
      </c>
      <c r="I702" s="636" t="s">
        <v>217</v>
      </c>
    </row>
    <row r="703" spans="1:9" x14ac:dyDescent="0.25">
      <c r="A703" s="355"/>
      <c r="B703" s="254" t="s">
        <v>1638</v>
      </c>
      <c r="C703" s="322" t="s">
        <v>3863</v>
      </c>
      <c r="D703" s="56" t="s">
        <v>99</v>
      </c>
      <c r="E703" s="210">
        <v>1666.6</v>
      </c>
      <c r="F703" s="374">
        <v>41831</v>
      </c>
      <c r="G703" s="34">
        <v>1666.6</v>
      </c>
      <c r="H703" s="42">
        <f t="shared" si="11"/>
        <v>0</v>
      </c>
      <c r="I703" s="636" t="s">
        <v>217</v>
      </c>
    </row>
    <row r="704" spans="1:9" x14ac:dyDescent="0.25">
      <c r="A704" s="355"/>
      <c r="B704" s="254" t="s">
        <v>1639</v>
      </c>
      <c r="C704" s="322" t="s">
        <v>3863</v>
      </c>
      <c r="D704" s="56" t="s">
        <v>80</v>
      </c>
      <c r="E704" s="210">
        <v>2387</v>
      </c>
      <c r="F704" s="374">
        <v>41831</v>
      </c>
      <c r="G704" s="34">
        <v>2387</v>
      </c>
      <c r="H704" s="42">
        <f t="shared" si="11"/>
        <v>0</v>
      </c>
      <c r="I704" s="636" t="s">
        <v>217</v>
      </c>
    </row>
    <row r="705" spans="1:9" x14ac:dyDescent="0.25">
      <c r="A705" s="355"/>
      <c r="B705" s="254" t="s">
        <v>1640</v>
      </c>
      <c r="C705" s="322" t="s">
        <v>3863</v>
      </c>
      <c r="D705" s="56" t="s">
        <v>78</v>
      </c>
      <c r="E705" s="210">
        <v>3188</v>
      </c>
      <c r="F705" s="374">
        <v>41831</v>
      </c>
      <c r="G705" s="34">
        <v>3188</v>
      </c>
      <c r="H705" s="42">
        <f t="shared" si="11"/>
        <v>0</v>
      </c>
      <c r="I705" s="636" t="s">
        <v>217</v>
      </c>
    </row>
    <row r="706" spans="1:9" x14ac:dyDescent="0.25">
      <c r="A706" s="355"/>
      <c r="B706" s="254" t="s">
        <v>1641</v>
      </c>
      <c r="C706" s="322" t="s">
        <v>3863</v>
      </c>
      <c r="D706" s="56" t="s">
        <v>689</v>
      </c>
      <c r="E706" s="210">
        <v>5501.6</v>
      </c>
      <c r="F706" s="374">
        <v>41831</v>
      </c>
      <c r="G706" s="34">
        <v>5501.6</v>
      </c>
      <c r="H706" s="42">
        <f t="shared" si="11"/>
        <v>0</v>
      </c>
      <c r="I706" s="636" t="s">
        <v>217</v>
      </c>
    </row>
    <row r="707" spans="1:9" x14ac:dyDescent="0.25">
      <c r="A707" s="355"/>
      <c r="B707" s="254" t="s">
        <v>1642</v>
      </c>
      <c r="C707" s="322" t="s">
        <v>3863</v>
      </c>
      <c r="D707" s="56" t="s">
        <v>20</v>
      </c>
      <c r="E707" s="210">
        <v>7842.1</v>
      </c>
      <c r="F707" s="374">
        <v>41831</v>
      </c>
      <c r="G707" s="34">
        <v>7842.1</v>
      </c>
      <c r="H707" s="42">
        <f t="shared" si="11"/>
        <v>0</v>
      </c>
      <c r="I707" s="636" t="s">
        <v>217</v>
      </c>
    </row>
    <row r="708" spans="1:9" x14ac:dyDescent="0.25">
      <c r="A708" s="355"/>
      <c r="B708" s="254" t="s">
        <v>1643</v>
      </c>
      <c r="C708" s="322" t="s">
        <v>3863</v>
      </c>
      <c r="D708" s="56" t="s">
        <v>28</v>
      </c>
      <c r="E708" s="210">
        <v>12056.5</v>
      </c>
      <c r="F708" s="370" t="s">
        <v>4415</v>
      </c>
      <c r="G708" s="34">
        <v>12056.5</v>
      </c>
      <c r="H708" s="42">
        <f t="shared" si="11"/>
        <v>0</v>
      </c>
      <c r="I708" s="636"/>
    </row>
    <row r="709" spans="1:9" x14ac:dyDescent="0.25">
      <c r="A709" s="355"/>
      <c r="B709" s="254" t="s">
        <v>1644</v>
      </c>
      <c r="C709" s="322" t="s">
        <v>3863</v>
      </c>
      <c r="D709" s="56" t="s">
        <v>370</v>
      </c>
      <c r="E709" s="210">
        <v>5886.4</v>
      </c>
      <c r="F709" s="374">
        <v>41832</v>
      </c>
      <c r="G709" s="34">
        <v>5886.4</v>
      </c>
      <c r="H709" s="42">
        <f t="shared" si="11"/>
        <v>0</v>
      </c>
      <c r="I709" s="636" t="s">
        <v>162</v>
      </c>
    </row>
    <row r="710" spans="1:9" x14ac:dyDescent="0.25">
      <c r="A710" s="355"/>
      <c r="B710" s="254" t="s">
        <v>1645</v>
      </c>
      <c r="C710" s="322" t="s">
        <v>3863</v>
      </c>
      <c r="D710" s="56" t="s">
        <v>606</v>
      </c>
      <c r="E710" s="210">
        <v>2150.1</v>
      </c>
      <c r="F710" s="374">
        <v>41832</v>
      </c>
      <c r="G710" s="54">
        <v>2150.1</v>
      </c>
      <c r="H710" s="42">
        <f t="shared" si="11"/>
        <v>0</v>
      </c>
      <c r="I710" s="636" t="s">
        <v>162</v>
      </c>
    </row>
    <row r="711" spans="1:9" x14ac:dyDescent="0.25">
      <c r="A711" s="355"/>
      <c r="B711" s="254" t="s">
        <v>1646</v>
      </c>
      <c r="C711" s="322" t="s">
        <v>3863</v>
      </c>
      <c r="D711" s="56" t="s">
        <v>250</v>
      </c>
      <c r="E711" s="210">
        <v>5767.5</v>
      </c>
      <c r="F711" s="374">
        <v>41832</v>
      </c>
      <c r="G711" s="54">
        <v>5767.5</v>
      </c>
      <c r="H711" s="42">
        <f t="shared" ref="H711:H774" si="12">E711-G711</f>
        <v>0</v>
      </c>
      <c r="I711" s="636" t="s">
        <v>162</v>
      </c>
    </row>
    <row r="712" spans="1:9" x14ac:dyDescent="0.25">
      <c r="A712" s="355"/>
      <c r="B712" s="254" t="s">
        <v>1647</v>
      </c>
      <c r="C712" s="322" t="s">
        <v>3863</v>
      </c>
      <c r="D712" s="56" t="s">
        <v>168</v>
      </c>
      <c r="E712" s="210">
        <v>19472.5</v>
      </c>
      <c r="F712" s="374">
        <v>41832</v>
      </c>
      <c r="G712" s="54">
        <v>19472.5</v>
      </c>
      <c r="H712" s="42">
        <f t="shared" si="12"/>
        <v>0</v>
      </c>
      <c r="I712" s="636" t="s">
        <v>162</v>
      </c>
    </row>
    <row r="713" spans="1:9" x14ac:dyDescent="0.25">
      <c r="A713" s="355"/>
      <c r="B713" s="254" t="s">
        <v>1648</v>
      </c>
      <c r="C713" s="322" t="s">
        <v>3863</v>
      </c>
      <c r="D713" s="56" t="s">
        <v>160</v>
      </c>
      <c r="E713" s="210">
        <v>170273.22</v>
      </c>
      <c r="F713" s="375" t="s">
        <v>3864</v>
      </c>
      <c r="G713" s="54">
        <v>170273.22</v>
      </c>
      <c r="H713" s="42">
        <f t="shared" si="12"/>
        <v>0</v>
      </c>
      <c r="I713" s="636" t="s">
        <v>162</v>
      </c>
    </row>
    <row r="714" spans="1:9" x14ac:dyDescent="0.25">
      <c r="A714" s="355"/>
      <c r="B714" s="254" t="s">
        <v>1650</v>
      </c>
      <c r="C714" s="322" t="s">
        <v>3863</v>
      </c>
      <c r="D714" s="56" t="s">
        <v>358</v>
      </c>
      <c r="E714" s="210">
        <v>42475.360000000001</v>
      </c>
      <c r="F714" s="376" t="s">
        <v>3865</v>
      </c>
      <c r="G714" s="42">
        <v>42475.360000000001</v>
      </c>
      <c r="H714" s="42">
        <f t="shared" si="12"/>
        <v>0</v>
      </c>
      <c r="I714" s="636" t="s">
        <v>162</v>
      </c>
    </row>
    <row r="715" spans="1:9" x14ac:dyDescent="0.25">
      <c r="A715" s="355"/>
      <c r="B715" s="254" t="s">
        <v>1651</v>
      </c>
      <c r="C715" s="322" t="s">
        <v>3863</v>
      </c>
      <c r="D715" s="56" t="s">
        <v>22</v>
      </c>
      <c r="E715" s="210">
        <v>9187</v>
      </c>
      <c r="F715" s="374">
        <v>41832</v>
      </c>
      <c r="G715" s="54">
        <v>9187</v>
      </c>
      <c r="H715" s="42">
        <f t="shared" si="12"/>
        <v>0</v>
      </c>
      <c r="I715" s="636" t="s">
        <v>162</v>
      </c>
    </row>
    <row r="716" spans="1:9" x14ac:dyDescent="0.25">
      <c r="A716" s="355"/>
      <c r="B716" s="254" t="s">
        <v>1652</v>
      </c>
      <c r="C716" s="322" t="s">
        <v>3863</v>
      </c>
      <c r="D716" s="56" t="s">
        <v>163</v>
      </c>
      <c r="E716" s="210">
        <v>20474</v>
      </c>
      <c r="F716" s="374">
        <v>41832</v>
      </c>
      <c r="G716" s="54">
        <v>20474</v>
      </c>
      <c r="H716" s="42">
        <f t="shared" si="12"/>
        <v>0</v>
      </c>
      <c r="I716" s="636" t="s">
        <v>162</v>
      </c>
    </row>
    <row r="717" spans="1:9" x14ac:dyDescent="0.25">
      <c r="A717" s="355"/>
      <c r="B717" s="254" t="s">
        <v>1653</v>
      </c>
      <c r="C717" s="322" t="s">
        <v>3863</v>
      </c>
      <c r="D717" s="56" t="s">
        <v>333</v>
      </c>
      <c r="E717" s="210">
        <v>970.5</v>
      </c>
      <c r="F717" s="368">
        <v>41830</v>
      </c>
      <c r="G717" s="34">
        <v>970.5</v>
      </c>
      <c r="H717" s="42">
        <f t="shared" si="12"/>
        <v>0</v>
      </c>
      <c r="I717" s="636"/>
    </row>
    <row r="718" spans="1:9" x14ac:dyDescent="0.25">
      <c r="A718" s="355"/>
      <c r="B718" s="254" t="s">
        <v>1656</v>
      </c>
      <c r="C718" s="322" t="s">
        <v>3863</v>
      </c>
      <c r="D718" s="56" t="s">
        <v>14</v>
      </c>
      <c r="E718" s="210">
        <v>15274</v>
      </c>
      <c r="F718" s="374">
        <v>41831</v>
      </c>
      <c r="G718" s="34">
        <v>15274</v>
      </c>
      <c r="H718" s="42">
        <f t="shared" si="12"/>
        <v>0</v>
      </c>
      <c r="I718" s="636" t="s">
        <v>30</v>
      </c>
    </row>
    <row r="719" spans="1:9" x14ac:dyDescent="0.25">
      <c r="A719" s="355"/>
      <c r="B719" s="254" t="s">
        <v>1657</v>
      </c>
      <c r="C719" s="322" t="s">
        <v>3863</v>
      </c>
      <c r="D719" s="56" t="s">
        <v>147</v>
      </c>
      <c r="E719" s="210">
        <v>6965</v>
      </c>
      <c r="F719" s="374">
        <v>41836</v>
      </c>
      <c r="G719" s="34">
        <v>6965</v>
      </c>
      <c r="H719" s="42">
        <f t="shared" si="12"/>
        <v>0</v>
      </c>
      <c r="I719" s="636"/>
    </row>
    <row r="720" spans="1:9" x14ac:dyDescent="0.25">
      <c r="A720" s="355"/>
      <c r="B720" s="254" t="s">
        <v>1658</v>
      </c>
      <c r="C720" s="322" t="s">
        <v>3863</v>
      </c>
      <c r="D720" s="56" t="s">
        <v>269</v>
      </c>
      <c r="E720" s="210">
        <v>504</v>
      </c>
      <c r="F720" s="368">
        <v>41830</v>
      </c>
      <c r="G720" s="34">
        <v>504</v>
      </c>
      <c r="H720" s="42">
        <f t="shared" si="12"/>
        <v>0</v>
      </c>
      <c r="I720" s="636"/>
    </row>
    <row r="721" spans="1:9" x14ac:dyDescent="0.25">
      <c r="A721" s="355"/>
      <c r="B721" s="254" t="s">
        <v>1659</v>
      </c>
      <c r="C721" s="322" t="s">
        <v>3863</v>
      </c>
      <c r="D721" s="56" t="s">
        <v>494</v>
      </c>
      <c r="E721" s="210">
        <v>1410</v>
      </c>
      <c r="F721" s="368">
        <v>41830</v>
      </c>
      <c r="G721" s="34">
        <v>1410</v>
      </c>
      <c r="H721" s="42">
        <f t="shared" si="12"/>
        <v>0</v>
      </c>
      <c r="I721" s="636"/>
    </row>
    <row r="722" spans="1:9" x14ac:dyDescent="0.25">
      <c r="A722" s="355"/>
      <c r="B722" s="254" t="s">
        <v>1660</v>
      </c>
      <c r="C722" s="322" t="s">
        <v>3863</v>
      </c>
      <c r="D722" s="56" t="s">
        <v>39</v>
      </c>
      <c r="E722" s="210">
        <v>3266.4</v>
      </c>
      <c r="F722" s="415" t="s">
        <v>4412</v>
      </c>
      <c r="G722" s="34">
        <v>3266.4</v>
      </c>
      <c r="H722" s="42">
        <f t="shared" si="12"/>
        <v>0</v>
      </c>
      <c r="I722" s="636"/>
    </row>
    <row r="723" spans="1:9" x14ac:dyDescent="0.25">
      <c r="A723" s="355"/>
      <c r="B723" s="254" t="s">
        <v>1661</v>
      </c>
      <c r="C723" s="322" t="s">
        <v>3863</v>
      </c>
      <c r="D723" s="56" t="s">
        <v>8</v>
      </c>
      <c r="E723" s="210">
        <v>2516</v>
      </c>
      <c r="F723" s="368">
        <v>41830</v>
      </c>
      <c r="G723" s="34">
        <v>2516</v>
      </c>
      <c r="H723" s="42">
        <f t="shared" si="12"/>
        <v>0</v>
      </c>
      <c r="I723" s="636"/>
    </row>
    <row r="724" spans="1:9" x14ac:dyDescent="0.25">
      <c r="A724" s="355"/>
      <c r="B724" s="254" t="s">
        <v>1662</v>
      </c>
      <c r="C724" s="322" t="s">
        <v>3863</v>
      </c>
      <c r="D724" s="56" t="s">
        <v>665</v>
      </c>
      <c r="E724" s="210">
        <v>23920</v>
      </c>
      <c r="F724" s="370" t="s">
        <v>4413</v>
      </c>
      <c r="G724" s="34">
        <v>23920</v>
      </c>
      <c r="H724" s="42">
        <f t="shared" si="12"/>
        <v>0</v>
      </c>
      <c r="I724" s="636"/>
    </row>
    <row r="725" spans="1:9" x14ac:dyDescent="0.25">
      <c r="A725" s="355"/>
      <c r="B725" s="254" t="s">
        <v>1663</v>
      </c>
      <c r="C725" s="322" t="s">
        <v>3863</v>
      </c>
      <c r="D725" s="56" t="s">
        <v>152</v>
      </c>
      <c r="E725" s="210">
        <v>6976</v>
      </c>
      <c r="F725" s="368">
        <v>41830</v>
      </c>
      <c r="G725" s="34">
        <v>6976</v>
      </c>
      <c r="H725" s="42">
        <f t="shared" si="12"/>
        <v>0</v>
      </c>
      <c r="I725" s="636"/>
    </row>
    <row r="726" spans="1:9" x14ac:dyDescent="0.25">
      <c r="A726" s="355"/>
      <c r="B726" s="254" t="s">
        <v>1664</v>
      </c>
      <c r="C726" s="322" t="s">
        <v>3863</v>
      </c>
      <c r="D726" s="56" t="s">
        <v>74</v>
      </c>
      <c r="E726" s="210">
        <v>648</v>
      </c>
      <c r="F726" s="368">
        <v>41830</v>
      </c>
      <c r="G726" s="34">
        <v>648</v>
      </c>
      <c r="H726" s="42">
        <f t="shared" si="12"/>
        <v>0</v>
      </c>
      <c r="I726" s="636"/>
    </row>
    <row r="727" spans="1:9" x14ac:dyDescent="0.25">
      <c r="A727" s="355"/>
      <c r="B727" s="254" t="s">
        <v>1665</v>
      </c>
      <c r="C727" s="322" t="s">
        <v>3863</v>
      </c>
      <c r="D727" s="56" t="s">
        <v>665</v>
      </c>
      <c r="E727" s="210">
        <v>353.5</v>
      </c>
      <c r="F727" s="368">
        <v>41830</v>
      </c>
      <c r="G727" s="34">
        <v>353.5</v>
      </c>
      <c r="H727" s="42">
        <f t="shared" si="12"/>
        <v>0</v>
      </c>
      <c r="I727" s="636"/>
    </row>
    <row r="728" spans="1:9" x14ac:dyDescent="0.25">
      <c r="A728" s="355"/>
      <c r="B728" s="254" t="s">
        <v>1666</v>
      </c>
      <c r="C728" s="322" t="s">
        <v>3863</v>
      </c>
      <c r="D728" s="56" t="s">
        <v>269</v>
      </c>
      <c r="E728" s="210">
        <v>4160</v>
      </c>
      <c r="F728" s="374">
        <v>41832</v>
      </c>
      <c r="G728" s="34">
        <v>4160</v>
      </c>
      <c r="H728" s="42">
        <f t="shared" si="12"/>
        <v>0</v>
      </c>
      <c r="I728" s="636" t="s">
        <v>162</v>
      </c>
    </row>
    <row r="729" spans="1:9" x14ac:dyDescent="0.25">
      <c r="A729" s="355"/>
      <c r="B729" s="254" t="s">
        <v>1667</v>
      </c>
      <c r="C729" s="322" t="s">
        <v>3863</v>
      </c>
      <c r="D729" s="56" t="s">
        <v>160</v>
      </c>
      <c r="E729" s="210">
        <v>536.5</v>
      </c>
      <c r="F729" s="375" t="s">
        <v>3864</v>
      </c>
      <c r="G729" s="34">
        <v>536.5</v>
      </c>
      <c r="H729" s="42">
        <f t="shared" si="12"/>
        <v>0</v>
      </c>
      <c r="I729" s="636" t="s">
        <v>162</v>
      </c>
    </row>
    <row r="730" spans="1:9" x14ac:dyDescent="0.25">
      <c r="A730" s="355"/>
      <c r="B730" s="254" t="s">
        <v>1668</v>
      </c>
      <c r="C730" s="322" t="s">
        <v>3863</v>
      </c>
      <c r="D730" s="56" t="s">
        <v>199</v>
      </c>
      <c r="E730" s="210">
        <v>6792</v>
      </c>
      <c r="F730" s="374">
        <v>41832</v>
      </c>
      <c r="G730" s="34">
        <v>6792</v>
      </c>
      <c r="H730" s="42">
        <f t="shared" si="12"/>
        <v>0</v>
      </c>
      <c r="I730" s="636" t="s">
        <v>162</v>
      </c>
    </row>
    <row r="731" spans="1:9" x14ac:dyDescent="0.25">
      <c r="A731" s="355">
        <v>41831</v>
      </c>
      <c r="B731" s="254" t="s">
        <v>1670</v>
      </c>
      <c r="C731" s="322" t="s">
        <v>3863</v>
      </c>
      <c r="D731" s="56" t="s">
        <v>13</v>
      </c>
      <c r="E731" s="325">
        <v>3233</v>
      </c>
      <c r="F731" s="368">
        <v>41831</v>
      </c>
      <c r="G731" s="34">
        <v>3233</v>
      </c>
      <c r="H731" s="42">
        <f t="shared" si="12"/>
        <v>0</v>
      </c>
      <c r="I731" s="636"/>
    </row>
    <row r="732" spans="1:9" x14ac:dyDescent="0.25">
      <c r="A732" s="355"/>
      <c r="B732" s="254" t="s">
        <v>1672</v>
      </c>
      <c r="C732" s="322" t="s">
        <v>3863</v>
      </c>
      <c r="D732" s="56" t="s">
        <v>260</v>
      </c>
      <c r="E732" s="210">
        <v>3744</v>
      </c>
      <c r="F732" s="368">
        <v>41831</v>
      </c>
      <c r="G732" s="34">
        <v>3744</v>
      </c>
      <c r="H732" s="42">
        <f t="shared" si="12"/>
        <v>0</v>
      </c>
      <c r="I732" s="222" t="s">
        <v>3583</v>
      </c>
    </row>
    <row r="733" spans="1:9" x14ac:dyDescent="0.25">
      <c r="A733" s="355"/>
      <c r="B733" s="254" t="s">
        <v>1673</v>
      </c>
      <c r="C733" s="322" t="s">
        <v>3863</v>
      </c>
      <c r="D733" s="56" t="s">
        <v>44</v>
      </c>
      <c r="E733" s="210">
        <v>6480</v>
      </c>
      <c r="F733" s="374">
        <v>41843</v>
      </c>
      <c r="G733" s="34">
        <v>6480</v>
      </c>
      <c r="H733" s="42">
        <f t="shared" si="12"/>
        <v>0</v>
      </c>
      <c r="I733" s="636" t="s">
        <v>217</v>
      </c>
    </row>
    <row r="734" spans="1:9" x14ac:dyDescent="0.25">
      <c r="A734" s="355"/>
      <c r="B734" s="254" t="s">
        <v>1674</v>
      </c>
      <c r="C734" s="322" t="s">
        <v>3863</v>
      </c>
      <c r="D734" s="56" t="s">
        <v>42</v>
      </c>
      <c r="E734" s="210">
        <v>3780</v>
      </c>
      <c r="F734" s="374">
        <v>41843</v>
      </c>
      <c r="G734" s="34">
        <v>3780</v>
      </c>
      <c r="H734" s="42">
        <f t="shared" si="12"/>
        <v>0</v>
      </c>
      <c r="I734" s="636" t="s">
        <v>30</v>
      </c>
    </row>
    <row r="735" spans="1:9" x14ac:dyDescent="0.25">
      <c r="A735" s="355"/>
      <c r="B735" s="254" t="s">
        <v>1675</v>
      </c>
      <c r="C735" s="322" t="s">
        <v>3863</v>
      </c>
      <c r="D735" s="56" t="s">
        <v>43</v>
      </c>
      <c r="E735" s="210">
        <v>3780</v>
      </c>
      <c r="F735" s="374">
        <v>41843</v>
      </c>
      <c r="G735" s="34">
        <v>3780</v>
      </c>
      <c r="H735" s="42">
        <f t="shared" si="12"/>
        <v>0</v>
      </c>
      <c r="I735" s="636" t="s">
        <v>30</v>
      </c>
    </row>
    <row r="736" spans="1:9" x14ac:dyDescent="0.25">
      <c r="A736" s="355"/>
      <c r="B736" s="254" t="s">
        <v>1676</v>
      </c>
      <c r="C736" s="322" t="s">
        <v>3863</v>
      </c>
      <c r="D736" s="56" t="s">
        <v>8</v>
      </c>
      <c r="E736" s="210">
        <v>1165</v>
      </c>
      <c r="F736" s="368">
        <v>41831</v>
      </c>
      <c r="G736" s="34">
        <v>1165</v>
      </c>
      <c r="H736" s="42">
        <f t="shared" si="12"/>
        <v>0</v>
      </c>
      <c r="I736" s="636"/>
    </row>
    <row r="737" spans="1:9" x14ac:dyDescent="0.25">
      <c r="A737" s="355"/>
      <c r="B737" s="254" t="s">
        <v>1677</v>
      </c>
      <c r="C737" s="322" t="s">
        <v>3863</v>
      </c>
      <c r="D737" s="56" t="s">
        <v>8</v>
      </c>
      <c r="E737" s="210">
        <v>5661.5</v>
      </c>
      <c r="F737" s="368">
        <v>41831</v>
      </c>
      <c r="G737" s="34">
        <v>5661.5</v>
      </c>
      <c r="H737" s="42">
        <f t="shared" si="12"/>
        <v>0</v>
      </c>
      <c r="I737" s="222"/>
    </row>
    <row r="738" spans="1:9" x14ac:dyDescent="0.25">
      <c r="A738" s="355"/>
      <c r="B738" s="254" t="s">
        <v>1679</v>
      </c>
      <c r="C738" s="322" t="s">
        <v>3863</v>
      </c>
      <c r="D738" s="56" t="s">
        <v>123</v>
      </c>
      <c r="E738" s="210">
        <v>4629.5</v>
      </c>
      <c r="F738" s="417" t="s">
        <v>4441</v>
      </c>
      <c r="G738" s="34">
        <v>4629.5</v>
      </c>
      <c r="H738" s="42">
        <f t="shared" si="12"/>
        <v>0</v>
      </c>
      <c r="I738" s="636"/>
    </row>
    <row r="739" spans="1:9" x14ac:dyDescent="0.25">
      <c r="A739" s="355"/>
      <c r="B739" s="254" t="s">
        <v>1680</v>
      </c>
      <c r="C739" s="322" t="s">
        <v>3863</v>
      </c>
      <c r="D739" s="56" t="s">
        <v>3866</v>
      </c>
      <c r="E739" s="210">
        <v>1310.5</v>
      </c>
      <c r="F739" s="368">
        <v>41831</v>
      </c>
      <c r="G739" s="34">
        <v>1310.5</v>
      </c>
      <c r="H739" s="42">
        <f t="shared" si="12"/>
        <v>0</v>
      </c>
      <c r="I739" s="636"/>
    </row>
    <row r="740" spans="1:9" x14ac:dyDescent="0.25">
      <c r="A740" s="355"/>
      <c r="B740" s="254" t="s">
        <v>1681</v>
      </c>
      <c r="C740" s="322" t="s">
        <v>3863</v>
      </c>
      <c r="D740" s="56" t="s">
        <v>517</v>
      </c>
      <c r="E740" s="210">
        <v>1123.5</v>
      </c>
      <c r="F740" s="368">
        <v>41831</v>
      </c>
      <c r="G740" s="34">
        <v>1123.5</v>
      </c>
      <c r="H740" s="42">
        <f t="shared" si="12"/>
        <v>0</v>
      </c>
      <c r="I740" s="636"/>
    </row>
    <row r="741" spans="1:9" x14ac:dyDescent="0.25">
      <c r="A741" s="355"/>
      <c r="B741" s="254" t="s">
        <v>1682</v>
      </c>
      <c r="C741" s="322" t="s">
        <v>3863</v>
      </c>
      <c r="D741" s="56" t="s">
        <v>16</v>
      </c>
      <c r="E741" s="210">
        <v>27545</v>
      </c>
      <c r="F741" s="374">
        <v>41844</v>
      </c>
      <c r="G741" s="34">
        <v>27545</v>
      </c>
      <c r="H741" s="42">
        <f t="shared" si="12"/>
        <v>0</v>
      </c>
      <c r="I741" s="636" t="s">
        <v>27</v>
      </c>
    </row>
    <row r="742" spans="1:9" x14ac:dyDescent="0.25">
      <c r="A742" s="355"/>
      <c r="B742" s="254" t="s">
        <v>1683</v>
      </c>
      <c r="C742" s="322" t="s">
        <v>3863</v>
      </c>
      <c r="D742" s="56" t="s">
        <v>123</v>
      </c>
      <c r="E742" s="210">
        <v>8564</v>
      </c>
      <c r="F742" s="417" t="s">
        <v>4498</v>
      </c>
      <c r="G742" s="34">
        <v>8564</v>
      </c>
      <c r="H742" s="42">
        <f t="shared" si="12"/>
        <v>0</v>
      </c>
      <c r="I742" s="636"/>
    </row>
    <row r="743" spans="1:9" x14ac:dyDescent="0.25">
      <c r="A743" s="355"/>
      <c r="B743" s="254" t="s">
        <v>1684</v>
      </c>
      <c r="C743" s="322" t="s">
        <v>3863</v>
      </c>
      <c r="D743" s="56" t="s">
        <v>176</v>
      </c>
      <c r="E743" s="210">
        <v>3791</v>
      </c>
      <c r="F743" s="374">
        <v>41832</v>
      </c>
      <c r="G743" s="34">
        <v>3791</v>
      </c>
      <c r="H743" s="42">
        <f t="shared" si="12"/>
        <v>0</v>
      </c>
      <c r="I743" s="636" t="s">
        <v>65</v>
      </c>
    </row>
    <row r="744" spans="1:9" x14ac:dyDescent="0.25">
      <c r="A744" s="355"/>
      <c r="B744" s="254" t="s">
        <v>1685</v>
      </c>
      <c r="C744" s="322" t="s">
        <v>3863</v>
      </c>
      <c r="D744" s="56" t="s">
        <v>19</v>
      </c>
      <c r="E744" s="210">
        <v>5988</v>
      </c>
      <c r="F744" s="381" t="s">
        <v>4417</v>
      </c>
      <c r="G744" s="34">
        <v>5988</v>
      </c>
      <c r="H744" s="42">
        <f t="shared" si="12"/>
        <v>0</v>
      </c>
      <c r="I744" s="636" t="s">
        <v>217</v>
      </c>
    </row>
    <row r="745" spans="1:9" x14ac:dyDescent="0.25">
      <c r="A745" s="355"/>
      <c r="B745" s="254" t="s">
        <v>1686</v>
      </c>
      <c r="C745" s="322" t="s">
        <v>3863</v>
      </c>
      <c r="D745" s="56" t="s">
        <v>307</v>
      </c>
      <c r="E745" s="210">
        <v>14208</v>
      </c>
      <c r="F745" s="416" t="s">
        <v>4438</v>
      </c>
      <c r="G745" s="34">
        <v>14208</v>
      </c>
      <c r="H745" s="42">
        <f t="shared" si="12"/>
        <v>0</v>
      </c>
      <c r="I745" s="636" t="s">
        <v>65</v>
      </c>
    </row>
    <row r="746" spans="1:9" x14ac:dyDescent="0.25">
      <c r="A746" s="355"/>
      <c r="B746" s="254" t="s">
        <v>1687</v>
      </c>
      <c r="C746" s="322" t="s">
        <v>3863</v>
      </c>
      <c r="D746" s="56" t="s">
        <v>307</v>
      </c>
      <c r="E746" s="210">
        <v>218</v>
      </c>
      <c r="F746" s="374">
        <v>41832</v>
      </c>
      <c r="G746" s="34">
        <v>218</v>
      </c>
      <c r="H746" s="42">
        <f t="shared" si="12"/>
        <v>0</v>
      </c>
      <c r="I746" s="636" t="s">
        <v>65</v>
      </c>
    </row>
    <row r="747" spans="1:9" x14ac:dyDescent="0.25">
      <c r="A747" s="355"/>
      <c r="B747" s="254" t="s">
        <v>1688</v>
      </c>
      <c r="C747" s="322" t="s">
        <v>3863</v>
      </c>
      <c r="D747" s="56" t="s">
        <v>52</v>
      </c>
      <c r="E747" s="210">
        <v>3055.5</v>
      </c>
      <c r="F747" s="368">
        <v>41831</v>
      </c>
      <c r="G747" s="34">
        <v>3055.5</v>
      </c>
      <c r="H747" s="42">
        <f t="shared" si="12"/>
        <v>0</v>
      </c>
      <c r="I747" s="636" t="s">
        <v>217</v>
      </c>
    </row>
    <row r="748" spans="1:9" x14ac:dyDescent="0.25">
      <c r="A748" s="355"/>
      <c r="B748" s="254" t="s">
        <v>1689</v>
      </c>
      <c r="C748" s="322" t="s">
        <v>3863</v>
      </c>
      <c r="D748" s="56" t="s">
        <v>3867</v>
      </c>
      <c r="E748" s="210">
        <v>4015</v>
      </c>
      <c r="F748" s="368">
        <v>41831</v>
      </c>
      <c r="G748" s="34">
        <v>4015</v>
      </c>
      <c r="H748" s="42">
        <f t="shared" si="12"/>
        <v>0</v>
      </c>
      <c r="I748" s="636"/>
    </row>
    <row r="749" spans="1:9" x14ac:dyDescent="0.25">
      <c r="A749" s="355"/>
      <c r="B749" s="254" t="s">
        <v>1690</v>
      </c>
      <c r="C749" s="322" t="s">
        <v>3863</v>
      </c>
      <c r="D749" s="56" t="s">
        <v>36</v>
      </c>
      <c r="E749" s="210">
        <v>28633</v>
      </c>
      <c r="F749" s="375">
        <v>41880</v>
      </c>
      <c r="G749" s="40">
        <v>28633</v>
      </c>
      <c r="H749" s="42">
        <f t="shared" si="12"/>
        <v>0</v>
      </c>
      <c r="I749" s="636" t="s">
        <v>21</v>
      </c>
    </row>
    <row r="750" spans="1:9" x14ac:dyDescent="0.25">
      <c r="A750" s="355"/>
      <c r="B750" s="254" t="s">
        <v>1691</v>
      </c>
      <c r="C750" s="322" t="s">
        <v>3863</v>
      </c>
      <c r="D750" s="56" t="s">
        <v>66</v>
      </c>
      <c r="E750" s="210">
        <v>1788</v>
      </c>
      <c r="F750" s="368">
        <v>41831</v>
      </c>
      <c r="G750" s="34">
        <v>1788</v>
      </c>
      <c r="H750" s="42">
        <f t="shared" si="12"/>
        <v>0</v>
      </c>
      <c r="I750" s="636" t="s">
        <v>217</v>
      </c>
    </row>
    <row r="751" spans="1:9" x14ac:dyDescent="0.25">
      <c r="A751" s="355"/>
      <c r="B751" s="254" t="s">
        <v>1692</v>
      </c>
      <c r="C751" s="322" t="s">
        <v>3863</v>
      </c>
      <c r="D751" s="197" t="s">
        <v>3108</v>
      </c>
      <c r="E751" s="215">
        <v>0</v>
      </c>
      <c r="F751" s="368"/>
      <c r="G751" s="34"/>
      <c r="H751" s="42">
        <f t="shared" si="12"/>
        <v>0</v>
      </c>
      <c r="I751" s="636" t="s">
        <v>3868</v>
      </c>
    </row>
    <row r="752" spans="1:9" x14ac:dyDescent="0.25">
      <c r="A752" s="355"/>
      <c r="B752" s="254" t="s">
        <v>1694</v>
      </c>
      <c r="C752" s="322" t="s">
        <v>3863</v>
      </c>
      <c r="D752" s="56" t="s">
        <v>58</v>
      </c>
      <c r="E752" s="210">
        <v>4072</v>
      </c>
      <c r="F752" s="374">
        <v>41832</v>
      </c>
      <c r="G752" s="34">
        <v>4072</v>
      </c>
      <c r="H752" s="42">
        <f t="shared" si="12"/>
        <v>0</v>
      </c>
      <c r="I752" s="636" t="s">
        <v>30</v>
      </c>
    </row>
    <row r="753" spans="1:9" x14ac:dyDescent="0.25">
      <c r="A753" s="355"/>
      <c r="B753" s="254" t="s">
        <v>1696</v>
      </c>
      <c r="C753" s="322" t="s">
        <v>3863</v>
      </c>
      <c r="D753" s="56" t="s">
        <v>57</v>
      </c>
      <c r="E753" s="210">
        <v>1800</v>
      </c>
      <c r="F753" s="374">
        <v>41832</v>
      </c>
      <c r="G753" s="34">
        <v>1800</v>
      </c>
      <c r="H753" s="42">
        <f t="shared" si="12"/>
        <v>0</v>
      </c>
      <c r="I753" s="636" t="s">
        <v>30</v>
      </c>
    </row>
    <row r="754" spans="1:9" x14ac:dyDescent="0.25">
      <c r="A754" s="355"/>
      <c r="B754" s="254" t="s">
        <v>1697</v>
      </c>
      <c r="C754" s="322" t="s">
        <v>3863</v>
      </c>
      <c r="D754" s="56" t="s">
        <v>34</v>
      </c>
      <c r="E754" s="210">
        <v>2561</v>
      </c>
      <c r="F754" s="374">
        <v>41832</v>
      </c>
      <c r="G754" s="34">
        <v>2561</v>
      </c>
      <c r="H754" s="42">
        <f t="shared" si="12"/>
        <v>0</v>
      </c>
      <c r="I754" s="636" t="s">
        <v>30</v>
      </c>
    </row>
    <row r="755" spans="1:9" x14ac:dyDescent="0.25">
      <c r="A755" s="355"/>
      <c r="B755" s="254" t="s">
        <v>1698</v>
      </c>
      <c r="C755" s="322" t="s">
        <v>3863</v>
      </c>
      <c r="D755" s="56" t="s">
        <v>55</v>
      </c>
      <c r="E755" s="210">
        <v>20743</v>
      </c>
      <c r="F755" s="368">
        <v>41831</v>
      </c>
      <c r="G755" s="34">
        <v>20743</v>
      </c>
      <c r="H755" s="42">
        <f t="shared" si="12"/>
        <v>0</v>
      </c>
      <c r="I755" s="636"/>
    </row>
    <row r="756" spans="1:9" x14ac:dyDescent="0.25">
      <c r="A756" s="355"/>
      <c r="B756" s="254" t="s">
        <v>1700</v>
      </c>
      <c r="C756" s="322" t="s">
        <v>3863</v>
      </c>
      <c r="D756" s="56" t="s">
        <v>129</v>
      </c>
      <c r="E756" s="210">
        <v>2749</v>
      </c>
      <c r="F756" s="368">
        <v>41831</v>
      </c>
      <c r="G756" s="34">
        <v>2749</v>
      </c>
      <c r="H756" s="42">
        <f t="shared" si="12"/>
        <v>0</v>
      </c>
      <c r="I756" s="636"/>
    </row>
    <row r="757" spans="1:9" x14ac:dyDescent="0.25">
      <c r="A757" s="355"/>
      <c r="B757" s="254" t="s">
        <v>1701</v>
      </c>
      <c r="C757" s="322" t="s">
        <v>3863</v>
      </c>
      <c r="D757" s="56" t="s">
        <v>32</v>
      </c>
      <c r="E757" s="210">
        <v>7341</v>
      </c>
      <c r="F757" s="374">
        <v>41832</v>
      </c>
      <c r="G757" s="34">
        <v>7341</v>
      </c>
      <c r="H757" s="42">
        <f t="shared" si="12"/>
        <v>0</v>
      </c>
      <c r="I757" s="636" t="s">
        <v>30</v>
      </c>
    </row>
    <row r="758" spans="1:9" x14ac:dyDescent="0.25">
      <c r="A758" s="355"/>
      <c r="B758" s="254" t="s">
        <v>1702</v>
      </c>
      <c r="C758" s="322" t="s">
        <v>3863</v>
      </c>
      <c r="D758" s="56" t="s">
        <v>29</v>
      </c>
      <c r="E758" s="210">
        <v>4263</v>
      </c>
      <c r="F758" s="374">
        <v>41832</v>
      </c>
      <c r="G758" s="34">
        <v>4263</v>
      </c>
      <c r="H758" s="42">
        <f t="shared" si="12"/>
        <v>0</v>
      </c>
      <c r="I758" s="636" t="s">
        <v>30</v>
      </c>
    </row>
    <row r="759" spans="1:9" x14ac:dyDescent="0.25">
      <c r="A759" s="355"/>
      <c r="B759" s="254" t="s">
        <v>1703</v>
      </c>
      <c r="C759" s="322" t="s">
        <v>3863</v>
      </c>
      <c r="D759" s="56" t="s">
        <v>12</v>
      </c>
      <c r="E759" s="210">
        <v>44840</v>
      </c>
      <c r="F759" s="368">
        <v>41831</v>
      </c>
      <c r="G759" s="34">
        <v>44840</v>
      </c>
      <c r="H759" s="42">
        <f t="shared" si="12"/>
        <v>0</v>
      </c>
      <c r="I759" s="636"/>
    </row>
    <row r="760" spans="1:9" x14ac:dyDescent="0.25">
      <c r="A760" s="355"/>
      <c r="B760" s="254" t="s">
        <v>1704</v>
      </c>
      <c r="C760" s="322" t="s">
        <v>3863</v>
      </c>
      <c r="D760" s="56" t="s">
        <v>188</v>
      </c>
      <c r="E760" s="210">
        <v>10335</v>
      </c>
      <c r="F760" s="374">
        <v>41835</v>
      </c>
      <c r="G760" s="34">
        <v>10335</v>
      </c>
      <c r="H760" s="42">
        <f t="shared" si="12"/>
        <v>0</v>
      </c>
      <c r="I760" s="636"/>
    </row>
    <row r="761" spans="1:9" x14ac:dyDescent="0.25">
      <c r="A761" s="355"/>
      <c r="B761" s="254" t="s">
        <v>1705</v>
      </c>
      <c r="C761" s="322" t="s">
        <v>3863</v>
      </c>
      <c r="D761" s="56" t="s">
        <v>130</v>
      </c>
      <c r="E761" s="210">
        <v>9533</v>
      </c>
      <c r="F761" s="374">
        <v>41832</v>
      </c>
      <c r="G761" s="34">
        <v>9533</v>
      </c>
      <c r="H761" s="42">
        <f t="shared" si="12"/>
        <v>0</v>
      </c>
      <c r="I761" s="636" t="s">
        <v>21</v>
      </c>
    </row>
    <row r="762" spans="1:9" x14ac:dyDescent="0.25">
      <c r="A762" s="355"/>
      <c r="B762" s="254" t="s">
        <v>1706</v>
      </c>
      <c r="C762" s="322" t="s">
        <v>3863</v>
      </c>
      <c r="D762" s="56" t="s">
        <v>41</v>
      </c>
      <c r="E762" s="210">
        <v>32484</v>
      </c>
      <c r="F762" s="368">
        <v>41831</v>
      </c>
      <c r="G762" s="34">
        <v>32484</v>
      </c>
      <c r="H762" s="42">
        <f t="shared" si="12"/>
        <v>0</v>
      </c>
      <c r="I762" s="636"/>
    </row>
    <row r="763" spans="1:9" x14ac:dyDescent="0.25">
      <c r="A763" s="355"/>
      <c r="B763" s="254" t="s">
        <v>1707</v>
      </c>
      <c r="C763" s="322" t="s">
        <v>3863</v>
      </c>
      <c r="D763" s="56" t="s">
        <v>36</v>
      </c>
      <c r="E763" s="210">
        <v>12398</v>
      </c>
      <c r="F763" s="368">
        <v>41831</v>
      </c>
      <c r="G763" s="34">
        <v>12398</v>
      </c>
      <c r="H763" s="42">
        <f t="shared" si="12"/>
        <v>0</v>
      </c>
      <c r="I763" s="636" t="s">
        <v>27</v>
      </c>
    </row>
    <row r="764" spans="1:9" x14ac:dyDescent="0.25">
      <c r="A764" s="355"/>
      <c r="B764" s="254" t="s">
        <v>1708</v>
      </c>
      <c r="C764" s="322" t="s">
        <v>3863</v>
      </c>
      <c r="D764" s="56" t="s">
        <v>189</v>
      </c>
      <c r="E764" s="210">
        <v>39932</v>
      </c>
      <c r="F764" s="375" t="s">
        <v>3869</v>
      </c>
      <c r="G764" s="34">
        <v>39932</v>
      </c>
      <c r="H764" s="42">
        <f t="shared" si="12"/>
        <v>0</v>
      </c>
      <c r="I764" s="636" t="s">
        <v>21</v>
      </c>
    </row>
    <row r="765" spans="1:9" x14ac:dyDescent="0.25">
      <c r="A765" s="355"/>
      <c r="B765" s="254" t="s">
        <v>1709</v>
      </c>
      <c r="C765" s="322" t="s">
        <v>3863</v>
      </c>
      <c r="D765" s="56" t="s">
        <v>59</v>
      </c>
      <c r="E765" s="210">
        <v>22712</v>
      </c>
      <c r="F765" s="375" t="s">
        <v>3870</v>
      </c>
      <c r="G765" s="34">
        <v>22712</v>
      </c>
      <c r="H765" s="42">
        <f t="shared" si="12"/>
        <v>0</v>
      </c>
      <c r="I765" s="636" t="s">
        <v>21</v>
      </c>
    </row>
    <row r="766" spans="1:9" x14ac:dyDescent="0.25">
      <c r="A766" s="355"/>
      <c r="B766" s="254" t="s">
        <v>1711</v>
      </c>
      <c r="C766" s="322" t="s">
        <v>3863</v>
      </c>
      <c r="D766" s="56" t="s">
        <v>106</v>
      </c>
      <c r="E766" s="210">
        <v>8837</v>
      </c>
      <c r="F766" s="374">
        <v>41839</v>
      </c>
      <c r="G766" s="34">
        <v>8837</v>
      </c>
      <c r="H766" s="42">
        <f t="shared" si="12"/>
        <v>0</v>
      </c>
      <c r="I766" s="636"/>
    </row>
    <row r="767" spans="1:9" x14ac:dyDescent="0.25">
      <c r="A767" s="355"/>
      <c r="B767" s="254" t="s">
        <v>1712</v>
      </c>
      <c r="C767" s="322" t="s">
        <v>3863</v>
      </c>
      <c r="D767" s="56" t="s">
        <v>1878</v>
      </c>
      <c r="E767" s="210">
        <v>3921.5</v>
      </c>
      <c r="F767" s="368">
        <v>41831</v>
      </c>
      <c r="G767" s="34">
        <v>3921.5</v>
      </c>
      <c r="H767" s="42">
        <f t="shared" si="12"/>
        <v>0</v>
      </c>
      <c r="I767" s="636"/>
    </row>
    <row r="768" spans="1:9" x14ac:dyDescent="0.25">
      <c r="A768" s="355"/>
      <c r="B768" s="254" t="s">
        <v>1713</v>
      </c>
      <c r="C768" s="322" t="s">
        <v>3863</v>
      </c>
      <c r="D768" s="56" t="s">
        <v>137</v>
      </c>
      <c r="E768" s="210">
        <v>9020</v>
      </c>
      <c r="F768" s="375" t="s">
        <v>4445</v>
      </c>
      <c r="G768" s="34">
        <v>9020</v>
      </c>
      <c r="H768" s="42">
        <f t="shared" si="12"/>
        <v>0</v>
      </c>
      <c r="I768" s="636" t="s">
        <v>21</v>
      </c>
    </row>
    <row r="769" spans="1:9" x14ac:dyDescent="0.25">
      <c r="A769" s="355"/>
      <c r="B769" s="254" t="s">
        <v>1714</v>
      </c>
      <c r="C769" s="322" t="s">
        <v>3863</v>
      </c>
      <c r="D769" s="56" t="s">
        <v>59</v>
      </c>
      <c r="E769" s="210">
        <v>4075</v>
      </c>
      <c r="F769" s="375" t="s">
        <v>3870</v>
      </c>
      <c r="G769" s="34">
        <v>4075</v>
      </c>
      <c r="H769" s="42">
        <f t="shared" si="12"/>
        <v>0</v>
      </c>
      <c r="I769" s="636"/>
    </row>
    <row r="770" spans="1:9" x14ac:dyDescent="0.25">
      <c r="A770" s="355"/>
      <c r="B770" s="254" t="s">
        <v>1715</v>
      </c>
      <c r="C770" s="322" t="s">
        <v>3863</v>
      </c>
      <c r="D770" s="56" t="s">
        <v>3217</v>
      </c>
      <c r="E770" s="210">
        <v>5580</v>
      </c>
      <c r="F770" s="368">
        <v>41831</v>
      </c>
      <c r="G770" s="34">
        <v>5580</v>
      </c>
      <c r="H770" s="42">
        <f t="shared" si="12"/>
        <v>0</v>
      </c>
      <c r="I770" s="636"/>
    </row>
    <row r="771" spans="1:9" x14ac:dyDescent="0.25">
      <c r="A771" s="355"/>
      <c r="B771" s="254" t="s">
        <v>1716</v>
      </c>
      <c r="C771" s="322" t="s">
        <v>3863</v>
      </c>
      <c r="D771" s="56" t="s">
        <v>3312</v>
      </c>
      <c r="E771" s="210">
        <v>10268</v>
      </c>
      <c r="F771" s="374">
        <v>41834</v>
      </c>
      <c r="G771" s="34">
        <v>10268</v>
      </c>
      <c r="H771" s="42">
        <f t="shared" si="12"/>
        <v>0</v>
      </c>
      <c r="I771" s="636" t="s">
        <v>65</v>
      </c>
    </row>
    <row r="772" spans="1:9" x14ac:dyDescent="0.25">
      <c r="A772" s="355"/>
      <c r="B772" s="254" t="s">
        <v>1717</v>
      </c>
      <c r="C772" s="322" t="s">
        <v>3863</v>
      </c>
      <c r="D772" s="56" t="s">
        <v>1607</v>
      </c>
      <c r="E772" s="210">
        <v>3253.5</v>
      </c>
      <c r="F772" s="368">
        <v>41831</v>
      </c>
      <c r="G772" s="34">
        <v>3253.5</v>
      </c>
      <c r="H772" s="42">
        <f t="shared" si="12"/>
        <v>0</v>
      </c>
      <c r="I772" s="636"/>
    </row>
    <row r="773" spans="1:9" x14ac:dyDescent="0.25">
      <c r="A773" s="355"/>
      <c r="B773" s="254" t="s">
        <v>1718</v>
      </c>
      <c r="C773" s="322" t="s">
        <v>3863</v>
      </c>
      <c r="D773" s="56" t="s">
        <v>2595</v>
      </c>
      <c r="E773" s="210">
        <v>491</v>
      </c>
      <c r="F773" s="368">
        <v>41831</v>
      </c>
      <c r="G773" s="34">
        <v>491</v>
      </c>
      <c r="H773" s="42">
        <f t="shared" si="12"/>
        <v>0</v>
      </c>
      <c r="I773" s="636"/>
    </row>
    <row r="774" spans="1:9" x14ac:dyDescent="0.25">
      <c r="A774" s="355"/>
      <c r="B774" s="254" t="s">
        <v>1719</v>
      </c>
      <c r="C774" s="322" t="s">
        <v>3863</v>
      </c>
      <c r="D774" s="56" t="s">
        <v>36</v>
      </c>
      <c r="E774" s="210">
        <v>14173.5</v>
      </c>
      <c r="F774" s="374">
        <v>41832</v>
      </c>
      <c r="G774" s="34">
        <v>14173.5</v>
      </c>
      <c r="H774" s="42">
        <f t="shared" si="12"/>
        <v>0</v>
      </c>
      <c r="I774" s="636" t="s">
        <v>217</v>
      </c>
    </row>
    <row r="775" spans="1:9" x14ac:dyDescent="0.25">
      <c r="A775" s="355"/>
      <c r="B775" s="254" t="s">
        <v>1720</v>
      </c>
      <c r="C775" s="322" t="s">
        <v>3863</v>
      </c>
      <c r="D775" s="56" t="s">
        <v>39</v>
      </c>
      <c r="E775" s="210">
        <v>3352</v>
      </c>
      <c r="F775" s="368">
        <v>41831</v>
      </c>
      <c r="G775" s="34">
        <v>3352</v>
      </c>
      <c r="H775" s="42">
        <f t="shared" ref="H775:H838" si="13">E775-G775</f>
        <v>0</v>
      </c>
      <c r="I775" s="636"/>
    </row>
    <row r="776" spans="1:9" x14ac:dyDescent="0.25">
      <c r="A776" s="355"/>
      <c r="B776" s="254" t="s">
        <v>1721</v>
      </c>
      <c r="C776" s="322" t="s">
        <v>3863</v>
      </c>
      <c r="D776" s="56" t="s">
        <v>133</v>
      </c>
      <c r="E776" s="210">
        <v>32834</v>
      </c>
      <c r="F776" s="369" t="s">
        <v>3871</v>
      </c>
      <c r="G776" s="34">
        <v>32834</v>
      </c>
      <c r="H776" s="42">
        <f t="shared" si="13"/>
        <v>0</v>
      </c>
      <c r="I776" s="636"/>
    </row>
    <row r="777" spans="1:9" x14ac:dyDescent="0.25">
      <c r="A777" s="355"/>
      <c r="B777" s="254" t="s">
        <v>1723</v>
      </c>
      <c r="C777" s="322" t="s">
        <v>3863</v>
      </c>
      <c r="D777" s="197" t="s">
        <v>3108</v>
      </c>
      <c r="E777" s="215">
        <v>0</v>
      </c>
      <c r="F777" s="368"/>
      <c r="G777" s="34"/>
      <c r="H777" s="42">
        <f t="shared" si="13"/>
        <v>0</v>
      </c>
      <c r="I777" s="636" t="s">
        <v>3872</v>
      </c>
    </row>
    <row r="778" spans="1:9" x14ac:dyDescent="0.25">
      <c r="A778" s="355"/>
      <c r="B778" s="254" t="s">
        <v>1724</v>
      </c>
      <c r="C778" s="322" t="s">
        <v>3863</v>
      </c>
      <c r="D778" s="56" t="s">
        <v>508</v>
      </c>
      <c r="E778" s="210">
        <v>1229</v>
      </c>
      <c r="F778" s="368">
        <v>41831</v>
      </c>
      <c r="G778" s="34">
        <v>1229</v>
      </c>
      <c r="H778" s="42">
        <f t="shared" si="13"/>
        <v>0</v>
      </c>
      <c r="I778" s="636"/>
    </row>
    <row r="779" spans="1:9" x14ac:dyDescent="0.25">
      <c r="A779" s="355"/>
      <c r="B779" s="254" t="s">
        <v>1725</v>
      </c>
      <c r="C779" s="322" t="s">
        <v>3863</v>
      </c>
      <c r="D779" s="56" t="s">
        <v>508</v>
      </c>
      <c r="E779" s="210">
        <v>465</v>
      </c>
      <c r="F779" s="368">
        <v>41831</v>
      </c>
      <c r="G779" s="34">
        <v>465</v>
      </c>
      <c r="H779" s="42">
        <f t="shared" si="13"/>
        <v>0</v>
      </c>
      <c r="I779" s="636"/>
    </row>
    <row r="780" spans="1:9" x14ac:dyDescent="0.25">
      <c r="A780" s="355"/>
      <c r="B780" s="254" t="s">
        <v>1726</v>
      </c>
      <c r="C780" s="322" t="s">
        <v>3863</v>
      </c>
      <c r="D780" s="56" t="s">
        <v>349</v>
      </c>
      <c r="E780" s="210">
        <v>5481</v>
      </c>
      <c r="F780" s="416" t="s">
        <v>4435</v>
      </c>
      <c r="G780" s="34">
        <v>5481</v>
      </c>
      <c r="H780" s="42">
        <f t="shared" si="13"/>
        <v>0</v>
      </c>
      <c r="I780" s="636" t="s">
        <v>217</v>
      </c>
    </row>
    <row r="781" spans="1:9" x14ac:dyDescent="0.25">
      <c r="A781" s="355"/>
      <c r="B781" s="254" t="s">
        <v>1727</v>
      </c>
      <c r="C781" s="322" t="s">
        <v>3863</v>
      </c>
      <c r="D781" s="56" t="s">
        <v>78</v>
      </c>
      <c r="E781" s="210">
        <v>3454</v>
      </c>
      <c r="F781" s="374">
        <v>41832</v>
      </c>
      <c r="G781" s="34">
        <v>3454</v>
      </c>
      <c r="H781" s="42">
        <f t="shared" si="13"/>
        <v>0</v>
      </c>
      <c r="I781" s="636" t="s">
        <v>217</v>
      </c>
    </row>
    <row r="782" spans="1:9" ht="23.25" x14ac:dyDescent="0.25">
      <c r="A782" s="355"/>
      <c r="B782" s="254" t="s">
        <v>1728</v>
      </c>
      <c r="C782" s="322" t="s">
        <v>3863</v>
      </c>
      <c r="D782" s="56" t="s">
        <v>28</v>
      </c>
      <c r="E782" s="210">
        <v>25165</v>
      </c>
      <c r="F782" s="411" t="s">
        <v>4420</v>
      </c>
      <c r="G782" s="34">
        <v>25165</v>
      </c>
      <c r="H782" s="42">
        <f t="shared" si="13"/>
        <v>0</v>
      </c>
      <c r="I782" s="636"/>
    </row>
    <row r="783" spans="1:9" x14ac:dyDescent="0.25">
      <c r="A783" s="355"/>
      <c r="B783" s="254" t="s">
        <v>1731</v>
      </c>
      <c r="C783" s="322" t="s">
        <v>3863</v>
      </c>
      <c r="D783" s="56" t="s">
        <v>80</v>
      </c>
      <c r="E783" s="210">
        <v>3242</v>
      </c>
      <c r="F783" s="368">
        <v>41832</v>
      </c>
      <c r="G783" s="34">
        <v>3242</v>
      </c>
      <c r="H783" s="42">
        <f t="shared" si="13"/>
        <v>0</v>
      </c>
      <c r="I783" s="636" t="s">
        <v>217</v>
      </c>
    </row>
    <row r="784" spans="1:9" x14ac:dyDescent="0.25">
      <c r="A784" s="355"/>
      <c r="B784" s="254" t="s">
        <v>1733</v>
      </c>
      <c r="C784" s="322" t="s">
        <v>3863</v>
      </c>
      <c r="D784" s="56" t="s">
        <v>180</v>
      </c>
      <c r="E784" s="210">
        <v>32305</v>
      </c>
      <c r="F784" s="368">
        <v>41831</v>
      </c>
      <c r="G784" s="34">
        <v>32305</v>
      </c>
      <c r="H784" s="42">
        <f t="shared" si="13"/>
        <v>0</v>
      </c>
      <c r="I784" s="636" t="s">
        <v>3583</v>
      </c>
    </row>
    <row r="785" spans="1:9" x14ac:dyDescent="0.25">
      <c r="A785" s="355"/>
      <c r="B785" s="254" t="s">
        <v>1734</v>
      </c>
      <c r="C785" s="322" t="s">
        <v>3863</v>
      </c>
      <c r="D785" s="56" t="s">
        <v>3873</v>
      </c>
      <c r="E785" s="210">
        <v>2359.4</v>
      </c>
      <c r="F785" s="374">
        <v>41832</v>
      </c>
      <c r="G785" s="34">
        <v>2359.4</v>
      </c>
      <c r="H785" s="42">
        <f t="shared" si="13"/>
        <v>0</v>
      </c>
      <c r="I785" s="636" t="s">
        <v>217</v>
      </c>
    </row>
    <row r="786" spans="1:9" x14ac:dyDescent="0.25">
      <c r="A786" s="355"/>
      <c r="B786" s="254" t="s">
        <v>1735</v>
      </c>
      <c r="C786" s="322" t="s">
        <v>3863</v>
      </c>
      <c r="D786" s="56" t="s">
        <v>233</v>
      </c>
      <c r="E786" s="210">
        <v>1742</v>
      </c>
      <c r="F786" s="374">
        <v>41832</v>
      </c>
      <c r="G786" s="34">
        <v>1742</v>
      </c>
      <c r="H786" s="42">
        <f t="shared" si="13"/>
        <v>0</v>
      </c>
      <c r="I786" s="636" t="s">
        <v>217</v>
      </c>
    </row>
    <row r="787" spans="1:9" x14ac:dyDescent="0.25">
      <c r="A787" s="355"/>
      <c r="B787" s="254" t="s">
        <v>1736</v>
      </c>
      <c r="C787" s="322" t="s">
        <v>3863</v>
      </c>
      <c r="D787" s="56" t="s">
        <v>55</v>
      </c>
      <c r="E787" s="210">
        <v>1619</v>
      </c>
      <c r="F787" s="368">
        <v>41831</v>
      </c>
      <c r="G787" s="34">
        <v>1619</v>
      </c>
      <c r="H787" s="42">
        <f t="shared" si="13"/>
        <v>0</v>
      </c>
      <c r="I787" s="636"/>
    </row>
    <row r="788" spans="1:9" x14ac:dyDescent="0.25">
      <c r="A788" s="355"/>
      <c r="B788" s="254" t="s">
        <v>1738</v>
      </c>
      <c r="C788" s="322" t="s">
        <v>3863</v>
      </c>
      <c r="D788" s="56" t="s">
        <v>193</v>
      </c>
      <c r="E788" s="210">
        <v>20670</v>
      </c>
      <c r="F788" s="376" t="s">
        <v>3874</v>
      </c>
      <c r="G788" s="34">
        <v>20670</v>
      </c>
      <c r="H788" s="42">
        <f t="shared" si="13"/>
        <v>0</v>
      </c>
      <c r="I788" s="636" t="s">
        <v>217</v>
      </c>
    </row>
    <row r="789" spans="1:9" x14ac:dyDescent="0.25">
      <c r="A789" s="355"/>
      <c r="B789" s="254" t="s">
        <v>1739</v>
      </c>
      <c r="C789" s="322" t="s">
        <v>3863</v>
      </c>
      <c r="D789" s="56" t="s">
        <v>3381</v>
      </c>
      <c r="E789" s="210">
        <v>5676</v>
      </c>
      <c r="F789" s="374">
        <v>41832</v>
      </c>
      <c r="G789" s="34">
        <v>5676</v>
      </c>
      <c r="H789" s="42">
        <f t="shared" si="13"/>
        <v>0</v>
      </c>
      <c r="I789" s="636" t="s">
        <v>217</v>
      </c>
    </row>
    <row r="790" spans="1:9" x14ac:dyDescent="0.25">
      <c r="A790" s="355"/>
      <c r="B790" s="254" t="s">
        <v>1741</v>
      </c>
      <c r="C790" s="322" t="s">
        <v>3863</v>
      </c>
      <c r="D790" s="56" t="s">
        <v>149</v>
      </c>
      <c r="E790" s="210">
        <v>18330</v>
      </c>
      <c r="F790" s="374">
        <v>41832</v>
      </c>
      <c r="G790" s="34">
        <v>18330</v>
      </c>
      <c r="H790" s="42">
        <f t="shared" si="13"/>
        <v>0</v>
      </c>
      <c r="I790" s="636" t="s">
        <v>27</v>
      </c>
    </row>
    <row r="791" spans="1:9" x14ac:dyDescent="0.25">
      <c r="A791" s="355"/>
      <c r="B791" s="254" t="s">
        <v>1743</v>
      </c>
      <c r="C791" s="322" t="s">
        <v>3863</v>
      </c>
      <c r="D791" s="56" t="s">
        <v>193</v>
      </c>
      <c r="E791" s="210">
        <v>4580</v>
      </c>
      <c r="F791" s="374">
        <v>41832</v>
      </c>
      <c r="G791" s="34">
        <v>4580</v>
      </c>
      <c r="H791" s="42">
        <f t="shared" si="13"/>
        <v>0</v>
      </c>
      <c r="I791" s="636" t="s">
        <v>217</v>
      </c>
    </row>
    <row r="792" spans="1:9" x14ac:dyDescent="0.25">
      <c r="A792" s="355"/>
      <c r="B792" s="254" t="s">
        <v>1744</v>
      </c>
      <c r="C792" s="322" t="s">
        <v>3863</v>
      </c>
      <c r="D792" s="56" t="s">
        <v>136</v>
      </c>
      <c r="E792" s="210">
        <v>4394</v>
      </c>
      <c r="F792" s="368">
        <v>41831</v>
      </c>
      <c r="G792" s="34">
        <v>4394</v>
      </c>
      <c r="H792" s="42">
        <f t="shared" si="13"/>
        <v>0</v>
      </c>
      <c r="I792" s="636"/>
    </row>
    <row r="793" spans="1:9" x14ac:dyDescent="0.25">
      <c r="A793" s="355"/>
      <c r="B793" s="254" t="s">
        <v>1745</v>
      </c>
      <c r="C793" s="322" t="s">
        <v>3863</v>
      </c>
      <c r="D793" s="56" t="s">
        <v>51</v>
      </c>
      <c r="E793" s="210">
        <v>3141.5</v>
      </c>
      <c r="F793" s="374">
        <v>41832</v>
      </c>
      <c r="G793" s="34">
        <v>3141.5</v>
      </c>
      <c r="H793" s="42">
        <f t="shared" si="13"/>
        <v>0</v>
      </c>
      <c r="I793" s="636" t="s">
        <v>217</v>
      </c>
    </row>
    <row r="794" spans="1:9" x14ac:dyDescent="0.25">
      <c r="A794" s="355"/>
      <c r="B794" s="254" t="s">
        <v>1746</v>
      </c>
      <c r="C794" s="322" t="s">
        <v>3863</v>
      </c>
      <c r="D794" s="56" t="s">
        <v>91</v>
      </c>
      <c r="E794" s="210">
        <v>17726</v>
      </c>
      <c r="F794" s="374">
        <v>41832</v>
      </c>
      <c r="G794" s="34">
        <v>17726</v>
      </c>
      <c r="H794" s="42">
        <f t="shared" si="13"/>
        <v>0</v>
      </c>
      <c r="I794" s="636" t="s">
        <v>27</v>
      </c>
    </row>
    <row r="795" spans="1:9" x14ac:dyDescent="0.25">
      <c r="A795" s="355"/>
      <c r="B795" s="254" t="s">
        <v>1748</v>
      </c>
      <c r="C795" s="322" t="s">
        <v>3863</v>
      </c>
      <c r="D795" s="56" t="s">
        <v>101</v>
      </c>
      <c r="E795" s="210">
        <v>51609</v>
      </c>
      <c r="F795" s="375" t="s">
        <v>3875</v>
      </c>
      <c r="G795" s="34">
        <v>51609</v>
      </c>
      <c r="H795" s="42">
        <f t="shared" si="13"/>
        <v>0</v>
      </c>
      <c r="I795" s="636" t="s">
        <v>27</v>
      </c>
    </row>
    <row r="796" spans="1:9" x14ac:dyDescent="0.25">
      <c r="A796" s="355"/>
      <c r="B796" s="254" t="s">
        <v>1750</v>
      </c>
      <c r="C796" s="322" t="s">
        <v>3863</v>
      </c>
      <c r="D796" s="197" t="s">
        <v>3108</v>
      </c>
      <c r="E796" s="215">
        <v>0</v>
      </c>
      <c r="F796" s="368"/>
      <c r="G796" s="34"/>
      <c r="H796" s="42">
        <f t="shared" si="13"/>
        <v>0</v>
      </c>
      <c r="I796" s="636" t="s">
        <v>512</v>
      </c>
    </row>
    <row r="797" spans="1:9" x14ac:dyDescent="0.25">
      <c r="A797" s="362"/>
      <c r="B797" s="254" t="s">
        <v>1752</v>
      </c>
      <c r="C797" s="322" t="s">
        <v>3863</v>
      </c>
      <c r="D797" s="56" t="s">
        <v>245</v>
      </c>
      <c r="E797" s="210">
        <v>16196</v>
      </c>
      <c r="F797" s="374">
        <v>41832</v>
      </c>
      <c r="G797" s="34">
        <v>16196</v>
      </c>
      <c r="H797" s="42">
        <f t="shared" si="13"/>
        <v>0</v>
      </c>
      <c r="I797" s="636" t="s">
        <v>27</v>
      </c>
    </row>
    <row r="798" spans="1:9" x14ac:dyDescent="0.25">
      <c r="A798" s="355"/>
      <c r="B798" s="254" t="s">
        <v>1753</v>
      </c>
      <c r="C798" s="322" t="s">
        <v>3863</v>
      </c>
      <c r="D798" s="56" t="s">
        <v>74</v>
      </c>
      <c r="E798" s="210">
        <v>1715.5</v>
      </c>
      <c r="F798" s="368">
        <v>41831</v>
      </c>
      <c r="G798" s="34">
        <v>1715.5</v>
      </c>
      <c r="H798" s="42">
        <f t="shared" si="13"/>
        <v>0</v>
      </c>
      <c r="I798" s="636"/>
    </row>
    <row r="799" spans="1:9" x14ac:dyDescent="0.25">
      <c r="A799" s="355"/>
      <c r="B799" s="254" t="s">
        <v>1754</v>
      </c>
      <c r="C799" s="322" t="s">
        <v>3863</v>
      </c>
      <c r="D799" s="56" t="s">
        <v>92</v>
      </c>
      <c r="E799" s="210">
        <v>6146.5</v>
      </c>
      <c r="F799" s="374">
        <v>41832</v>
      </c>
      <c r="G799" s="34">
        <v>6146.5</v>
      </c>
      <c r="H799" s="42">
        <f t="shared" si="13"/>
        <v>0</v>
      </c>
      <c r="I799" s="636" t="s">
        <v>27</v>
      </c>
    </row>
    <row r="800" spans="1:9" x14ac:dyDescent="0.25">
      <c r="A800" s="355"/>
      <c r="B800" s="254" t="s">
        <v>1755</v>
      </c>
      <c r="C800" s="322" t="s">
        <v>3863</v>
      </c>
      <c r="D800" s="56" t="s">
        <v>8</v>
      </c>
      <c r="E800" s="210">
        <v>444.5</v>
      </c>
      <c r="F800" s="368">
        <v>41831</v>
      </c>
      <c r="G800" s="34">
        <v>444.5</v>
      </c>
      <c r="H800" s="42">
        <f t="shared" si="13"/>
        <v>0</v>
      </c>
      <c r="I800" s="636"/>
    </row>
    <row r="801" spans="1:9" x14ac:dyDescent="0.25">
      <c r="A801" s="355"/>
      <c r="B801" s="254" t="s">
        <v>1756</v>
      </c>
      <c r="C801" s="322" t="s">
        <v>3863</v>
      </c>
      <c r="D801" s="56" t="s">
        <v>544</v>
      </c>
      <c r="E801" s="210">
        <v>23641.5</v>
      </c>
      <c r="F801" s="374">
        <v>41832</v>
      </c>
      <c r="G801" s="34">
        <v>23641.5</v>
      </c>
      <c r="H801" s="42">
        <f t="shared" si="13"/>
        <v>0</v>
      </c>
      <c r="I801" s="636" t="s">
        <v>27</v>
      </c>
    </row>
    <row r="802" spans="1:9" x14ac:dyDescent="0.25">
      <c r="A802" s="355"/>
      <c r="B802" s="254" t="s">
        <v>1757</v>
      </c>
      <c r="C802" s="322" t="s">
        <v>3863</v>
      </c>
      <c r="D802" s="56" t="s">
        <v>244</v>
      </c>
      <c r="E802" s="210">
        <v>8711</v>
      </c>
      <c r="F802" s="375" t="s">
        <v>4010</v>
      </c>
      <c r="G802" s="40">
        <v>8711</v>
      </c>
      <c r="H802" s="42">
        <f t="shared" si="13"/>
        <v>0</v>
      </c>
      <c r="I802" s="636" t="s">
        <v>27</v>
      </c>
    </row>
    <row r="803" spans="1:9" x14ac:dyDescent="0.25">
      <c r="A803" s="355"/>
      <c r="B803" s="254" t="s">
        <v>1758</v>
      </c>
      <c r="C803" s="322" t="s">
        <v>3863</v>
      </c>
      <c r="D803" s="56" t="s">
        <v>310</v>
      </c>
      <c r="E803" s="210">
        <v>113337</v>
      </c>
      <c r="F803" s="375" t="s">
        <v>4028</v>
      </c>
      <c r="G803" s="40">
        <v>113337</v>
      </c>
      <c r="H803" s="42">
        <f t="shared" si="13"/>
        <v>0</v>
      </c>
      <c r="I803" s="636" t="s">
        <v>27</v>
      </c>
    </row>
    <row r="804" spans="1:9" x14ac:dyDescent="0.25">
      <c r="A804" s="355"/>
      <c r="B804" s="254" t="s">
        <v>1759</v>
      </c>
      <c r="C804" s="322" t="s">
        <v>3863</v>
      </c>
      <c r="D804" s="56" t="s">
        <v>137</v>
      </c>
      <c r="E804" s="210">
        <v>4770</v>
      </c>
      <c r="F804" s="368">
        <v>41831</v>
      </c>
      <c r="G804" s="34">
        <v>4770</v>
      </c>
      <c r="H804" s="42">
        <f t="shared" si="13"/>
        <v>0</v>
      </c>
      <c r="I804" s="636"/>
    </row>
    <row r="805" spans="1:9" x14ac:dyDescent="0.25">
      <c r="A805" s="355"/>
      <c r="B805" s="254" t="s">
        <v>1760</v>
      </c>
      <c r="C805" s="322" t="s">
        <v>3863</v>
      </c>
      <c r="D805" s="56" t="s">
        <v>39</v>
      </c>
      <c r="E805" s="210">
        <v>26947</v>
      </c>
      <c r="F805" s="370" t="s">
        <v>4429</v>
      </c>
      <c r="G805" s="34">
        <v>26947</v>
      </c>
      <c r="H805" s="42">
        <f t="shared" si="13"/>
        <v>0</v>
      </c>
      <c r="I805" s="636"/>
    </row>
    <row r="806" spans="1:9" x14ac:dyDescent="0.25">
      <c r="A806" s="355">
        <v>41832</v>
      </c>
      <c r="B806" s="254" t="s">
        <v>1761</v>
      </c>
      <c r="C806" s="322" t="s">
        <v>3863</v>
      </c>
      <c r="D806" s="56" t="s">
        <v>180</v>
      </c>
      <c r="E806" s="325">
        <v>17073</v>
      </c>
      <c r="F806" s="368">
        <v>41832</v>
      </c>
      <c r="G806" s="34">
        <v>17073</v>
      </c>
      <c r="H806" s="42">
        <f t="shared" si="13"/>
        <v>0</v>
      </c>
      <c r="I806" s="636"/>
    </row>
    <row r="807" spans="1:9" x14ac:dyDescent="0.25">
      <c r="A807" s="355"/>
      <c r="B807" s="254" t="s">
        <v>1762</v>
      </c>
      <c r="C807" s="322" t="s">
        <v>3863</v>
      </c>
      <c r="D807" s="56" t="s">
        <v>8</v>
      </c>
      <c r="E807" s="210">
        <v>1415</v>
      </c>
      <c r="F807" s="368">
        <v>41832</v>
      </c>
      <c r="G807" s="34">
        <v>1415</v>
      </c>
      <c r="H807" s="42">
        <f t="shared" si="13"/>
        <v>0</v>
      </c>
      <c r="I807" s="222"/>
    </row>
    <row r="808" spans="1:9" x14ac:dyDescent="0.25">
      <c r="A808" s="355"/>
      <c r="B808" s="254" t="s">
        <v>1763</v>
      </c>
      <c r="C808" s="322" t="s">
        <v>3863</v>
      </c>
      <c r="D808" s="56" t="s">
        <v>152</v>
      </c>
      <c r="E808" s="210">
        <v>7826</v>
      </c>
      <c r="F808" s="368">
        <v>41832</v>
      </c>
      <c r="G808" s="34">
        <v>7826</v>
      </c>
      <c r="H808" s="42">
        <f t="shared" si="13"/>
        <v>0</v>
      </c>
      <c r="I808" s="636"/>
    </row>
    <row r="809" spans="1:9" x14ac:dyDescent="0.25">
      <c r="A809" s="355"/>
      <c r="B809" s="254" t="s">
        <v>1764</v>
      </c>
      <c r="C809" s="322" t="s">
        <v>3863</v>
      </c>
      <c r="D809" s="56" t="s">
        <v>3876</v>
      </c>
      <c r="E809" s="210">
        <v>32962</v>
      </c>
      <c r="F809" s="368">
        <v>41832</v>
      </c>
      <c r="G809" s="34">
        <v>32962</v>
      </c>
      <c r="H809" s="42">
        <f t="shared" si="13"/>
        <v>0</v>
      </c>
      <c r="I809" s="222" t="s">
        <v>21</v>
      </c>
    </row>
    <row r="810" spans="1:9" x14ac:dyDescent="0.25">
      <c r="A810" s="355"/>
      <c r="B810" s="254" t="s">
        <v>1765</v>
      </c>
      <c r="C810" s="322" t="s">
        <v>3863</v>
      </c>
      <c r="D810" s="56" t="s">
        <v>110</v>
      </c>
      <c r="E810" s="210">
        <v>53185.5</v>
      </c>
      <c r="F810" s="378" t="s">
        <v>3877</v>
      </c>
      <c r="G810" s="34">
        <v>53185.5</v>
      </c>
      <c r="H810" s="42">
        <f t="shared" si="13"/>
        <v>0</v>
      </c>
      <c r="I810" s="636" t="s">
        <v>30</v>
      </c>
    </row>
    <row r="811" spans="1:9" x14ac:dyDescent="0.25">
      <c r="A811" s="355"/>
      <c r="B811" s="254" t="s">
        <v>1766</v>
      </c>
      <c r="C811" s="322" t="s">
        <v>3863</v>
      </c>
      <c r="D811" s="56" t="s">
        <v>147</v>
      </c>
      <c r="E811" s="210">
        <v>35699</v>
      </c>
      <c r="F811" s="378" t="s">
        <v>3878</v>
      </c>
      <c r="G811" s="34">
        <v>35699</v>
      </c>
      <c r="H811" s="42">
        <f t="shared" si="13"/>
        <v>0</v>
      </c>
      <c r="I811" s="636" t="s">
        <v>217</v>
      </c>
    </row>
    <row r="812" spans="1:9" x14ac:dyDescent="0.25">
      <c r="A812" s="355"/>
      <c r="B812" s="254" t="s">
        <v>1767</v>
      </c>
      <c r="C812" s="322" t="s">
        <v>3863</v>
      </c>
      <c r="D812" s="56" t="s">
        <v>434</v>
      </c>
      <c r="E812" s="210">
        <v>4463.5</v>
      </c>
      <c r="F812" s="374">
        <v>41843</v>
      </c>
      <c r="G812" s="34">
        <v>4463.5</v>
      </c>
      <c r="H812" s="42">
        <f t="shared" si="13"/>
        <v>0</v>
      </c>
      <c r="I812" s="636"/>
    </row>
    <row r="813" spans="1:9" x14ac:dyDescent="0.25">
      <c r="A813" s="355"/>
      <c r="B813" s="254" t="s">
        <v>1768</v>
      </c>
      <c r="C813" s="322" t="s">
        <v>3863</v>
      </c>
      <c r="D813" s="56" t="s">
        <v>14</v>
      </c>
      <c r="E813" s="210">
        <v>12536</v>
      </c>
      <c r="F813" s="368">
        <v>41832</v>
      </c>
      <c r="G813" s="34">
        <v>12536</v>
      </c>
      <c r="H813" s="42">
        <f t="shared" si="13"/>
        <v>0</v>
      </c>
      <c r="I813" s="636" t="s">
        <v>30</v>
      </c>
    </row>
    <row r="814" spans="1:9" x14ac:dyDescent="0.25">
      <c r="A814" s="355"/>
      <c r="B814" s="254" t="s">
        <v>1769</v>
      </c>
      <c r="C814" s="322" t="s">
        <v>3863</v>
      </c>
      <c r="D814" s="56" t="s">
        <v>13</v>
      </c>
      <c r="E814" s="210">
        <v>2120</v>
      </c>
      <c r="F814" s="368">
        <v>41832</v>
      </c>
      <c r="G814" s="34">
        <v>2120</v>
      </c>
      <c r="H814" s="42">
        <f t="shared" si="13"/>
        <v>0</v>
      </c>
      <c r="I814" s="636"/>
    </row>
    <row r="815" spans="1:9" x14ac:dyDescent="0.25">
      <c r="A815" s="355"/>
      <c r="B815" s="254" t="s">
        <v>1771</v>
      </c>
      <c r="C815" s="322" t="s">
        <v>3863</v>
      </c>
      <c r="D815" s="56" t="s">
        <v>11</v>
      </c>
      <c r="E815" s="210">
        <v>88943</v>
      </c>
      <c r="F815" s="378" t="s">
        <v>3879</v>
      </c>
      <c r="G815" s="34">
        <v>88943</v>
      </c>
      <c r="H815" s="42">
        <f t="shared" si="13"/>
        <v>0</v>
      </c>
      <c r="I815" s="636"/>
    </row>
    <row r="816" spans="1:9" x14ac:dyDescent="0.25">
      <c r="A816" s="355"/>
      <c r="B816" s="254" t="s">
        <v>1772</v>
      </c>
      <c r="C816" s="322" t="s">
        <v>3863</v>
      </c>
      <c r="D816" s="56" t="s">
        <v>62</v>
      </c>
      <c r="E816" s="210">
        <v>21323.200000000001</v>
      </c>
      <c r="F816" s="416" t="s">
        <v>4439</v>
      </c>
      <c r="G816" s="34">
        <v>21323.200000000001</v>
      </c>
      <c r="H816" s="42">
        <f t="shared" si="13"/>
        <v>0</v>
      </c>
      <c r="I816" s="636" t="s">
        <v>65</v>
      </c>
    </row>
    <row r="817" spans="1:9" x14ac:dyDescent="0.25">
      <c r="A817" s="355"/>
      <c r="B817" s="254" t="s">
        <v>1773</v>
      </c>
      <c r="C817" s="322" t="s">
        <v>3863</v>
      </c>
      <c r="D817" s="56" t="s">
        <v>186</v>
      </c>
      <c r="E817" s="210">
        <v>10900</v>
      </c>
      <c r="F817" s="368">
        <v>41832</v>
      </c>
      <c r="G817" s="34">
        <v>10900</v>
      </c>
      <c r="H817" s="42">
        <f t="shared" si="13"/>
        <v>0</v>
      </c>
      <c r="I817" s="636"/>
    </row>
    <row r="818" spans="1:9" x14ac:dyDescent="0.25">
      <c r="A818" s="355">
        <v>41832</v>
      </c>
      <c r="B818" s="254" t="s">
        <v>1774</v>
      </c>
      <c r="C818" s="322" t="s">
        <v>3863</v>
      </c>
      <c r="D818" s="56" t="s">
        <v>25</v>
      </c>
      <c r="E818" s="210">
        <v>12201.5</v>
      </c>
      <c r="F818" s="377"/>
      <c r="G818" s="301"/>
      <c r="H818" s="42">
        <f t="shared" si="13"/>
        <v>12201.5</v>
      </c>
      <c r="I818" s="636" t="s">
        <v>65</v>
      </c>
    </row>
    <row r="819" spans="1:9" x14ac:dyDescent="0.25">
      <c r="A819" s="355"/>
      <c r="B819" s="254" t="s">
        <v>1775</v>
      </c>
      <c r="C819" s="322" t="s">
        <v>3863</v>
      </c>
      <c r="D819" s="56" t="s">
        <v>650</v>
      </c>
      <c r="E819" s="210">
        <v>815</v>
      </c>
      <c r="F819" s="368">
        <v>41832</v>
      </c>
      <c r="G819" s="34">
        <v>815</v>
      </c>
      <c r="H819" s="42">
        <f t="shared" si="13"/>
        <v>0</v>
      </c>
      <c r="I819" s="636"/>
    </row>
    <row r="820" spans="1:9" x14ac:dyDescent="0.25">
      <c r="A820" s="355"/>
      <c r="B820" s="254" t="s">
        <v>1777</v>
      </c>
      <c r="C820" s="322" t="s">
        <v>3863</v>
      </c>
      <c r="D820" s="56" t="s">
        <v>599</v>
      </c>
      <c r="E820" s="210">
        <v>10800</v>
      </c>
      <c r="F820" s="374">
        <v>41843</v>
      </c>
      <c r="G820" s="34">
        <v>10800</v>
      </c>
      <c r="H820" s="42">
        <f t="shared" si="13"/>
        <v>0</v>
      </c>
      <c r="I820" s="636" t="s">
        <v>12</v>
      </c>
    </row>
    <row r="821" spans="1:9" x14ac:dyDescent="0.25">
      <c r="A821" s="355"/>
      <c r="B821" s="254" t="s">
        <v>1779</v>
      </c>
      <c r="C821" s="322" t="s">
        <v>3863</v>
      </c>
      <c r="D821" s="56" t="s">
        <v>46</v>
      </c>
      <c r="E821" s="210">
        <v>3120</v>
      </c>
      <c r="F821" s="368">
        <v>41832</v>
      </c>
      <c r="G821" s="34">
        <v>3120</v>
      </c>
      <c r="H821" s="42">
        <f t="shared" si="13"/>
        <v>0</v>
      </c>
      <c r="I821" s="636" t="s">
        <v>12</v>
      </c>
    </row>
    <row r="822" spans="1:9" x14ac:dyDescent="0.25">
      <c r="A822" s="355"/>
      <c r="B822" s="254" t="s">
        <v>1780</v>
      </c>
      <c r="C822" s="322" t="s">
        <v>3863</v>
      </c>
      <c r="D822" s="56" t="s">
        <v>3880</v>
      </c>
      <c r="E822" s="210">
        <v>7712</v>
      </c>
      <c r="F822" s="368">
        <v>41832</v>
      </c>
      <c r="G822" s="34">
        <v>7712</v>
      </c>
      <c r="H822" s="42">
        <f t="shared" si="13"/>
        <v>0</v>
      </c>
      <c r="I822" s="636"/>
    </row>
    <row r="823" spans="1:9" x14ac:dyDescent="0.25">
      <c r="A823" s="355"/>
      <c r="B823" s="254" t="s">
        <v>1781</v>
      </c>
      <c r="C823" s="322" t="s">
        <v>3863</v>
      </c>
      <c r="D823" s="56" t="s">
        <v>8</v>
      </c>
      <c r="E823" s="210">
        <v>2960</v>
      </c>
      <c r="F823" s="368">
        <v>41832</v>
      </c>
      <c r="G823" s="34">
        <v>2960</v>
      </c>
      <c r="H823" s="42">
        <f t="shared" si="13"/>
        <v>0</v>
      </c>
      <c r="I823" s="636"/>
    </row>
    <row r="824" spans="1:9" x14ac:dyDescent="0.25">
      <c r="A824" s="355"/>
      <c r="B824" s="254" t="s">
        <v>1782</v>
      </c>
      <c r="C824" s="322" t="s">
        <v>3863</v>
      </c>
      <c r="D824" s="56" t="s">
        <v>57</v>
      </c>
      <c r="E824" s="210">
        <v>2080</v>
      </c>
      <c r="F824" s="368">
        <v>41832</v>
      </c>
      <c r="G824" s="34">
        <v>2080</v>
      </c>
      <c r="H824" s="42">
        <f t="shared" si="13"/>
        <v>0</v>
      </c>
      <c r="I824" s="636" t="s">
        <v>30</v>
      </c>
    </row>
    <row r="825" spans="1:9" x14ac:dyDescent="0.25">
      <c r="A825" s="355"/>
      <c r="B825" s="254" t="s">
        <v>1783</v>
      </c>
      <c r="C825" s="322" t="s">
        <v>3863</v>
      </c>
      <c r="D825" s="56" t="s">
        <v>517</v>
      </c>
      <c r="E825" s="210">
        <v>2239</v>
      </c>
      <c r="F825" s="368">
        <v>41832</v>
      </c>
      <c r="G825" s="34">
        <v>2239</v>
      </c>
      <c r="H825" s="42">
        <f t="shared" si="13"/>
        <v>0</v>
      </c>
      <c r="I825" s="636"/>
    </row>
    <row r="826" spans="1:9" x14ac:dyDescent="0.25">
      <c r="A826" s="355"/>
      <c r="B826" s="254" t="s">
        <v>1784</v>
      </c>
      <c r="C826" s="322" t="s">
        <v>3863</v>
      </c>
      <c r="D826" s="56" t="s">
        <v>3217</v>
      </c>
      <c r="E826" s="210">
        <v>10985</v>
      </c>
      <c r="F826" s="369" t="s">
        <v>3881</v>
      </c>
      <c r="G826" s="34">
        <v>10985</v>
      </c>
      <c r="H826" s="42">
        <f t="shared" si="13"/>
        <v>0</v>
      </c>
      <c r="I826" s="636"/>
    </row>
    <row r="827" spans="1:9" x14ac:dyDescent="0.25">
      <c r="A827" s="355"/>
      <c r="B827" s="254" t="s">
        <v>1785</v>
      </c>
      <c r="C827" s="322" t="s">
        <v>3863</v>
      </c>
      <c r="D827" s="56" t="s">
        <v>49</v>
      </c>
      <c r="E827" s="210">
        <v>1319.6</v>
      </c>
      <c r="F827" s="368">
        <v>41832</v>
      </c>
      <c r="G827" s="34">
        <v>1319.6</v>
      </c>
      <c r="H827" s="42">
        <f t="shared" si="13"/>
        <v>0</v>
      </c>
      <c r="I827" s="636"/>
    </row>
    <row r="828" spans="1:9" x14ac:dyDescent="0.25">
      <c r="A828" s="355"/>
      <c r="B828" s="254" t="s">
        <v>1786</v>
      </c>
      <c r="C828" s="322" t="s">
        <v>3863</v>
      </c>
      <c r="D828" s="56" t="s">
        <v>269</v>
      </c>
      <c r="E828" s="210">
        <v>2613</v>
      </c>
      <c r="F828" s="381" t="s">
        <v>4416</v>
      </c>
      <c r="G828" s="34">
        <v>2613</v>
      </c>
      <c r="H828" s="42">
        <f t="shared" si="13"/>
        <v>0</v>
      </c>
      <c r="I828" s="636"/>
    </row>
    <row r="829" spans="1:9" x14ac:dyDescent="0.25">
      <c r="A829" s="355"/>
      <c r="B829" s="254" t="s">
        <v>1787</v>
      </c>
      <c r="C829" s="322" t="s">
        <v>3863</v>
      </c>
      <c r="D829" s="56" t="s">
        <v>3882</v>
      </c>
      <c r="E829" s="210">
        <v>1299</v>
      </c>
      <c r="F829" s="368">
        <v>41832</v>
      </c>
      <c r="G829" s="34">
        <v>1299</v>
      </c>
      <c r="H829" s="42">
        <f t="shared" si="13"/>
        <v>0</v>
      </c>
      <c r="I829" s="636" t="s">
        <v>30</v>
      </c>
    </row>
    <row r="830" spans="1:9" x14ac:dyDescent="0.25">
      <c r="A830" s="355"/>
      <c r="B830" s="254" t="s">
        <v>1788</v>
      </c>
      <c r="C830" s="322" t="s">
        <v>3863</v>
      </c>
      <c r="D830" s="56" t="s">
        <v>307</v>
      </c>
      <c r="E830" s="210">
        <v>8737</v>
      </c>
      <c r="F830" s="370" t="s">
        <v>4437</v>
      </c>
      <c r="G830" s="34">
        <v>8737</v>
      </c>
      <c r="H830" s="42">
        <f t="shared" si="13"/>
        <v>0</v>
      </c>
      <c r="I830" s="636" t="s">
        <v>12</v>
      </c>
    </row>
    <row r="831" spans="1:9" x14ac:dyDescent="0.25">
      <c r="A831" s="355"/>
      <c r="B831" s="254" t="s">
        <v>1789</v>
      </c>
      <c r="C831" s="322" t="s">
        <v>3863</v>
      </c>
      <c r="D831" s="56" t="s">
        <v>3883</v>
      </c>
      <c r="E831" s="210">
        <v>2750</v>
      </c>
      <c r="F831" s="368">
        <v>41832</v>
      </c>
      <c r="G831" s="34">
        <v>2750</v>
      </c>
      <c r="H831" s="42">
        <f t="shared" si="13"/>
        <v>0</v>
      </c>
      <c r="I831" s="636" t="s">
        <v>30</v>
      </c>
    </row>
    <row r="832" spans="1:9" x14ac:dyDescent="0.25">
      <c r="A832" s="355"/>
      <c r="B832" s="254" t="s">
        <v>1790</v>
      </c>
      <c r="C832" s="322" t="s">
        <v>3863</v>
      </c>
      <c r="D832" s="56" t="s">
        <v>22</v>
      </c>
      <c r="E832" s="210">
        <v>2373</v>
      </c>
      <c r="F832" s="381" t="s">
        <v>4418</v>
      </c>
      <c r="G832" s="34">
        <v>2373</v>
      </c>
      <c r="H832" s="42">
        <f t="shared" si="13"/>
        <v>0</v>
      </c>
      <c r="I832" s="636"/>
    </row>
    <row r="833" spans="1:9" x14ac:dyDescent="0.25">
      <c r="A833" s="355"/>
      <c r="B833" s="254" t="s">
        <v>1792</v>
      </c>
      <c r="C833" s="322" t="s">
        <v>3863</v>
      </c>
      <c r="D833" s="56" t="s">
        <v>29</v>
      </c>
      <c r="E833" s="210">
        <v>4553</v>
      </c>
      <c r="F833" s="368">
        <v>41832</v>
      </c>
      <c r="G833" s="34">
        <v>4553</v>
      </c>
      <c r="H833" s="42">
        <f t="shared" si="13"/>
        <v>0</v>
      </c>
      <c r="I833" s="636" t="s">
        <v>30</v>
      </c>
    </row>
    <row r="834" spans="1:9" x14ac:dyDescent="0.25">
      <c r="A834" s="355"/>
      <c r="B834" s="254" t="s">
        <v>1793</v>
      </c>
      <c r="C834" s="322" t="s">
        <v>3863</v>
      </c>
      <c r="D834" s="56" t="s">
        <v>108</v>
      </c>
      <c r="E834" s="210">
        <v>8523</v>
      </c>
      <c r="F834" s="368">
        <v>41832</v>
      </c>
      <c r="G834" s="34">
        <v>8523</v>
      </c>
      <c r="H834" s="42">
        <f t="shared" si="13"/>
        <v>0</v>
      </c>
      <c r="I834" s="636" t="s">
        <v>30</v>
      </c>
    </row>
    <row r="835" spans="1:9" x14ac:dyDescent="0.25">
      <c r="A835" s="355"/>
      <c r="B835" s="254" t="s">
        <v>1794</v>
      </c>
      <c r="C835" s="322" t="s">
        <v>3863</v>
      </c>
      <c r="D835" s="56" t="s">
        <v>358</v>
      </c>
      <c r="E835" s="210">
        <v>1254</v>
      </c>
      <c r="F835" s="368">
        <v>41832</v>
      </c>
      <c r="G835" s="34">
        <v>1254</v>
      </c>
      <c r="H835" s="42">
        <f t="shared" si="13"/>
        <v>0</v>
      </c>
      <c r="I835" s="636" t="s">
        <v>30</v>
      </c>
    </row>
    <row r="836" spans="1:9" x14ac:dyDescent="0.25">
      <c r="A836" s="355"/>
      <c r="B836" s="254" t="s">
        <v>1795</v>
      </c>
      <c r="C836" s="322" t="s">
        <v>3863</v>
      </c>
      <c r="D836" s="56" t="s">
        <v>2578</v>
      </c>
      <c r="E836" s="210">
        <v>1192</v>
      </c>
      <c r="F836" s="381" t="s">
        <v>4419</v>
      </c>
      <c r="G836" s="34">
        <v>1192</v>
      </c>
      <c r="H836" s="42">
        <f t="shared" si="13"/>
        <v>0</v>
      </c>
      <c r="I836" s="636"/>
    </row>
    <row r="837" spans="1:9" x14ac:dyDescent="0.25">
      <c r="A837" s="355"/>
      <c r="B837" s="254" t="s">
        <v>1796</v>
      </c>
      <c r="C837" s="322" t="s">
        <v>3863</v>
      </c>
      <c r="D837" s="56" t="s">
        <v>55</v>
      </c>
      <c r="E837" s="210">
        <v>15968.5</v>
      </c>
      <c r="F837" s="368">
        <v>41832</v>
      </c>
      <c r="G837" s="34">
        <v>15968.5</v>
      </c>
      <c r="H837" s="42">
        <f t="shared" si="13"/>
        <v>0</v>
      </c>
      <c r="I837" s="636"/>
    </row>
    <row r="838" spans="1:9" x14ac:dyDescent="0.25">
      <c r="A838" s="355"/>
      <c r="B838" s="254" t="s">
        <v>1797</v>
      </c>
      <c r="C838" s="322" t="s">
        <v>3863</v>
      </c>
      <c r="D838" s="56" t="s">
        <v>666</v>
      </c>
      <c r="E838" s="210">
        <v>988</v>
      </c>
      <c r="F838" s="368">
        <v>41832</v>
      </c>
      <c r="G838" s="34">
        <v>988</v>
      </c>
      <c r="H838" s="42">
        <f t="shared" si="13"/>
        <v>0</v>
      </c>
      <c r="I838" s="636" t="s">
        <v>12</v>
      </c>
    </row>
    <row r="839" spans="1:9" x14ac:dyDescent="0.25">
      <c r="A839" s="355"/>
      <c r="B839" s="254" t="s">
        <v>1798</v>
      </c>
      <c r="C839" s="322" t="s">
        <v>3863</v>
      </c>
      <c r="D839" s="56" t="s">
        <v>12</v>
      </c>
      <c r="E839" s="210">
        <v>451</v>
      </c>
      <c r="F839" s="368">
        <v>41832</v>
      </c>
      <c r="G839" s="34">
        <v>451</v>
      </c>
      <c r="H839" s="42">
        <f t="shared" ref="H839:H902" si="14">E839-G839</f>
        <v>0</v>
      </c>
      <c r="I839" s="636"/>
    </row>
    <row r="840" spans="1:9" x14ac:dyDescent="0.25">
      <c r="A840" s="355"/>
      <c r="B840" s="254" t="s">
        <v>1799</v>
      </c>
      <c r="C840" s="322" t="s">
        <v>3863</v>
      </c>
      <c r="D840" s="56" t="s">
        <v>32</v>
      </c>
      <c r="E840" s="210">
        <v>7568</v>
      </c>
      <c r="F840" s="368">
        <v>41832</v>
      </c>
      <c r="G840" s="34">
        <v>7568</v>
      </c>
      <c r="H840" s="42">
        <f t="shared" si="14"/>
        <v>0</v>
      </c>
      <c r="I840" s="636" t="s">
        <v>30</v>
      </c>
    </row>
    <row r="841" spans="1:9" x14ac:dyDescent="0.25">
      <c r="A841" s="355"/>
      <c r="B841" s="254" t="s">
        <v>1800</v>
      </c>
      <c r="C841" s="322" t="s">
        <v>3863</v>
      </c>
      <c r="D841" s="56" t="s">
        <v>3381</v>
      </c>
      <c r="E841" s="210">
        <v>8756</v>
      </c>
      <c r="F841" s="368">
        <v>41832</v>
      </c>
      <c r="G841" s="34">
        <v>8756</v>
      </c>
      <c r="H841" s="42">
        <f t="shared" si="14"/>
        <v>0</v>
      </c>
      <c r="I841" s="636" t="s">
        <v>217</v>
      </c>
    </row>
    <row r="842" spans="1:9" x14ac:dyDescent="0.25">
      <c r="A842" s="355"/>
      <c r="B842" s="254" t="s">
        <v>1801</v>
      </c>
      <c r="C842" s="322" t="s">
        <v>3863</v>
      </c>
      <c r="D842" s="56" t="s">
        <v>52</v>
      </c>
      <c r="E842" s="210">
        <v>7537</v>
      </c>
      <c r="F842" s="368">
        <v>41832</v>
      </c>
      <c r="G842" s="34">
        <v>7537</v>
      </c>
      <c r="H842" s="42">
        <f t="shared" si="14"/>
        <v>0</v>
      </c>
      <c r="I842" s="636" t="s">
        <v>12</v>
      </c>
    </row>
    <row r="843" spans="1:9" x14ac:dyDescent="0.25">
      <c r="A843" s="355"/>
      <c r="B843" s="254" t="s">
        <v>1802</v>
      </c>
      <c r="C843" s="322" t="s">
        <v>3863</v>
      </c>
      <c r="D843" s="56" t="s">
        <v>124</v>
      </c>
      <c r="E843" s="210">
        <v>14487.2</v>
      </c>
      <c r="F843" s="368">
        <v>41832</v>
      </c>
      <c r="G843" s="34">
        <v>14487.2</v>
      </c>
      <c r="H843" s="42">
        <f t="shared" si="14"/>
        <v>0</v>
      </c>
      <c r="I843" s="636" t="s">
        <v>30</v>
      </c>
    </row>
    <row r="844" spans="1:9" x14ac:dyDescent="0.25">
      <c r="A844" s="355"/>
      <c r="B844" s="254" t="s">
        <v>1803</v>
      </c>
      <c r="C844" s="322" t="s">
        <v>3863</v>
      </c>
      <c r="D844" s="56" t="s">
        <v>188</v>
      </c>
      <c r="E844" s="210">
        <v>14047</v>
      </c>
      <c r="F844" s="416" t="s">
        <v>4492</v>
      </c>
      <c r="G844" s="34">
        <v>14047</v>
      </c>
      <c r="H844" s="42">
        <f t="shared" si="14"/>
        <v>0</v>
      </c>
      <c r="I844" s="636"/>
    </row>
    <row r="845" spans="1:9" x14ac:dyDescent="0.25">
      <c r="A845" s="355"/>
      <c r="B845" s="254" t="s">
        <v>1804</v>
      </c>
      <c r="C845" s="322" t="s">
        <v>3863</v>
      </c>
      <c r="D845" s="56" t="s">
        <v>105</v>
      </c>
      <c r="E845" s="210">
        <v>3168</v>
      </c>
      <c r="F845" s="368">
        <v>41832</v>
      </c>
      <c r="G845" s="34">
        <v>3168</v>
      </c>
      <c r="H845" s="42">
        <f t="shared" si="14"/>
        <v>0</v>
      </c>
      <c r="I845" s="636"/>
    </row>
    <row r="846" spans="1:9" x14ac:dyDescent="0.25">
      <c r="A846" s="355"/>
      <c r="B846" s="254" t="s">
        <v>1805</v>
      </c>
      <c r="C846" s="322" t="s">
        <v>3863</v>
      </c>
      <c r="D846" s="56" t="s">
        <v>8</v>
      </c>
      <c r="E846" s="210">
        <v>823.5</v>
      </c>
      <c r="F846" s="368">
        <v>41832</v>
      </c>
      <c r="G846" s="34">
        <v>823.5</v>
      </c>
      <c r="H846" s="42">
        <f t="shared" si="14"/>
        <v>0</v>
      </c>
      <c r="I846" s="636"/>
    </row>
    <row r="847" spans="1:9" x14ac:dyDescent="0.25">
      <c r="A847" s="355"/>
      <c r="B847" s="254" t="s">
        <v>1806</v>
      </c>
      <c r="C847" s="322" t="s">
        <v>3863</v>
      </c>
      <c r="D847" s="56" t="s">
        <v>130</v>
      </c>
      <c r="E847" s="210">
        <v>14030</v>
      </c>
      <c r="F847" s="374">
        <v>41835</v>
      </c>
      <c r="G847" s="34">
        <v>14030</v>
      </c>
      <c r="H847" s="42">
        <f t="shared" si="14"/>
        <v>0</v>
      </c>
      <c r="I847" s="636" t="s">
        <v>21</v>
      </c>
    </row>
    <row r="848" spans="1:9" x14ac:dyDescent="0.25">
      <c r="A848" s="355"/>
      <c r="B848" s="254" t="s">
        <v>1807</v>
      </c>
      <c r="C848" s="322" t="s">
        <v>3863</v>
      </c>
      <c r="D848" s="56" t="s">
        <v>1778</v>
      </c>
      <c r="E848" s="210">
        <v>3993</v>
      </c>
      <c r="F848" s="368">
        <v>41832</v>
      </c>
      <c r="G848" s="34">
        <v>3993</v>
      </c>
      <c r="H848" s="42">
        <f t="shared" si="14"/>
        <v>0</v>
      </c>
      <c r="I848" s="636" t="s">
        <v>30</v>
      </c>
    </row>
    <row r="849" spans="1:9" x14ac:dyDescent="0.25">
      <c r="A849" s="355"/>
      <c r="B849" s="254" t="s">
        <v>1808</v>
      </c>
      <c r="C849" s="322" t="s">
        <v>3863</v>
      </c>
      <c r="D849" s="56" t="s">
        <v>11</v>
      </c>
      <c r="E849" s="210">
        <v>62633.599999999999</v>
      </c>
      <c r="F849" s="416" t="s">
        <v>4423</v>
      </c>
      <c r="G849" s="34">
        <v>62633.599999999999</v>
      </c>
      <c r="H849" s="42">
        <f t="shared" si="14"/>
        <v>0</v>
      </c>
      <c r="I849" s="636" t="s">
        <v>65</v>
      </c>
    </row>
    <row r="850" spans="1:9" ht="23.25" x14ac:dyDescent="0.25">
      <c r="A850" s="355"/>
      <c r="B850" s="254" t="s">
        <v>1809</v>
      </c>
      <c r="C850" s="322" t="s">
        <v>3863</v>
      </c>
      <c r="D850" s="56" t="s">
        <v>180</v>
      </c>
      <c r="E850" s="210">
        <v>43221.599999999999</v>
      </c>
      <c r="F850" s="379" t="s">
        <v>3884</v>
      </c>
      <c r="G850" s="34">
        <v>43221.599999999999</v>
      </c>
      <c r="H850" s="42">
        <f t="shared" si="14"/>
        <v>0</v>
      </c>
      <c r="I850" s="636"/>
    </row>
    <row r="851" spans="1:9" x14ac:dyDescent="0.25">
      <c r="A851" s="355"/>
      <c r="B851" s="254" t="s">
        <v>1811</v>
      </c>
      <c r="C851" s="322" t="s">
        <v>3863</v>
      </c>
      <c r="D851" s="56" t="s">
        <v>3115</v>
      </c>
      <c r="E851" s="210">
        <v>12934</v>
      </c>
      <c r="F851" s="374">
        <v>41834</v>
      </c>
      <c r="G851" s="34">
        <v>12934</v>
      </c>
      <c r="H851" s="42">
        <f t="shared" si="14"/>
        <v>0</v>
      </c>
      <c r="I851" s="636" t="s">
        <v>65</v>
      </c>
    </row>
    <row r="852" spans="1:9" x14ac:dyDescent="0.25">
      <c r="A852" s="355"/>
      <c r="B852" s="254" t="s">
        <v>1812</v>
      </c>
      <c r="C852" s="322" t="s">
        <v>3863</v>
      </c>
      <c r="D852" s="56" t="s">
        <v>200</v>
      </c>
      <c r="E852" s="210">
        <v>7389</v>
      </c>
      <c r="F852" s="416" t="s">
        <v>4434</v>
      </c>
      <c r="G852" s="34">
        <v>7389</v>
      </c>
      <c r="H852" s="42">
        <f t="shared" si="14"/>
        <v>0</v>
      </c>
      <c r="I852" s="636"/>
    </row>
    <row r="853" spans="1:9" x14ac:dyDescent="0.25">
      <c r="A853" s="355"/>
      <c r="B853" s="254" t="s">
        <v>1813</v>
      </c>
      <c r="C853" s="322" t="s">
        <v>3863</v>
      </c>
      <c r="D853" s="56" t="s">
        <v>535</v>
      </c>
      <c r="E853" s="210">
        <v>705.5</v>
      </c>
      <c r="F853" s="368">
        <v>41832</v>
      </c>
      <c r="G853" s="34">
        <v>705.5</v>
      </c>
      <c r="H853" s="42">
        <f t="shared" si="14"/>
        <v>0</v>
      </c>
      <c r="I853" s="636"/>
    </row>
    <row r="854" spans="1:9" x14ac:dyDescent="0.25">
      <c r="A854" s="355"/>
      <c r="B854" s="254" t="s">
        <v>1815</v>
      </c>
      <c r="C854" s="322" t="s">
        <v>3863</v>
      </c>
      <c r="D854" s="56" t="s">
        <v>62</v>
      </c>
      <c r="E854" s="210">
        <v>26520.6</v>
      </c>
      <c r="F854" s="374">
        <v>41834</v>
      </c>
      <c r="G854" s="34">
        <v>26520.6</v>
      </c>
      <c r="H854" s="42">
        <f t="shared" si="14"/>
        <v>0</v>
      </c>
      <c r="I854" s="636" t="s">
        <v>65</v>
      </c>
    </row>
    <row r="855" spans="1:9" x14ac:dyDescent="0.25">
      <c r="A855" s="355"/>
      <c r="B855" s="254" t="s">
        <v>1816</v>
      </c>
      <c r="C855" s="322" t="s">
        <v>3863</v>
      </c>
      <c r="D855" s="56" t="s">
        <v>54</v>
      </c>
      <c r="E855" s="210">
        <v>6972</v>
      </c>
      <c r="F855" s="374">
        <v>41841</v>
      </c>
      <c r="G855" s="34">
        <v>6972</v>
      </c>
      <c r="H855" s="42">
        <f t="shared" si="14"/>
        <v>0</v>
      </c>
      <c r="I855" s="636" t="s">
        <v>30</v>
      </c>
    </row>
    <row r="856" spans="1:9" x14ac:dyDescent="0.25">
      <c r="A856" s="355"/>
      <c r="B856" s="254" t="s">
        <v>1817</v>
      </c>
      <c r="C856" s="322" t="s">
        <v>3863</v>
      </c>
      <c r="D856" s="56" t="s">
        <v>3312</v>
      </c>
      <c r="E856" s="210">
        <v>15676</v>
      </c>
      <c r="F856" s="374">
        <v>41834</v>
      </c>
      <c r="G856" s="34">
        <v>15676</v>
      </c>
      <c r="H856" s="42">
        <f t="shared" si="14"/>
        <v>0</v>
      </c>
      <c r="I856" s="636" t="s">
        <v>65</v>
      </c>
    </row>
    <row r="857" spans="1:9" x14ac:dyDescent="0.25">
      <c r="A857" s="355"/>
      <c r="B857" s="254" t="s">
        <v>1819</v>
      </c>
      <c r="C857" s="322" t="s">
        <v>3863</v>
      </c>
      <c r="D857" s="56" t="s">
        <v>64</v>
      </c>
      <c r="E857" s="210">
        <v>16621</v>
      </c>
      <c r="F857" s="368">
        <v>41832</v>
      </c>
      <c r="G857" s="34">
        <v>16621</v>
      </c>
      <c r="H857" s="42">
        <f t="shared" si="14"/>
        <v>0</v>
      </c>
      <c r="I857" s="636" t="s">
        <v>1071</v>
      </c>
    </row>
    <row r="858" spans="1:9" x14ac:dyDescent="0.25">
      <c r="A858" s="355"/>
      <c r="B858" s="254" t="s">
        <v>1821</v>
      </c>
      <c r="C858" s="322" t="s">
        <v>3863</v>
      </c>
      <c r="D858" s="56" t="s">
        <v>250</v>
      </c>
      <c r="E858" s="210">
        <v>40371</v>
      </c>
      <c r="F858" s="368">
        <v>41832</v>
      </c>
      <c r="G858" s="34">
        <v>40371</v>
      </c>
      <c r="H858" s="42">
        <f t="shared" si="14"/>
        <v>0</v>
      </c>
      <c r="I858" s="636"/>
    </row>
    <row r="859" spans="1:9" x14ac:dyDescent="0.25">
      <c r="A859" s="355"/>
      <c r="B859" s="254" t="s">
        <v>1822</v>
      </c>
      <c r="C859" s="322" t="s">
        <v>3863</v>
      </c>
      <c r="D859" s="56" t="s">
        <v>250</v>
      </c>
      <c r="E859" s="210">
        <v>408</v>
      </c>
      <c r="F859" s="368">
        <v>41832</v>
      </c>
      <c r="G859" s="34">
        <v>408</v>
      </c>
      <c r="H859" s="42">
        <f t="shared" si="14"/>
        <v>0</v>
      </c>
      <c r="I859" s="636"/>
    </row>
    <row r="860" spans="1:9" x14ac:dyDescent="0.25">
      <c r="A860" s="355"/>
      <c r="B860" s="254" t="s">
        <v>1823</v>
      </c>
      <c r="C860" s="322" t="s">
        <v>3863</v>
      </c>
      <c r="D860" s="56" t="s">
        <v>8</v>
      </c>
      <c r="E860" s="210">
        <v>1360</v>
      </c>
      <c r="F860" s="368">
        <v>41832</v>
      </c>
      <c r="G860" s="34">
        <v>1360</v>
      </c>
      <c r="H860" s="42">
        <f t="shared" si="14"/>
        <v>0</v>
      </c>
      <c r="I860" s="636"/>
    </row>
    <row r="861" spans="1:9" x14ac:dyDescent="0.25">
      <c r="A861" s="355"/>
      <c r="B861" s="254" t="s">
        <v>1825</v>
      </c>
      <c r="C861" s="322" t="s">
        <v>3863</v>
      </c>
      <c r="D861" s="56" t="s">
        <v>237</v>
      </c>
      <c r="E861" s="210">
        <v>10138.5</v>
      </c>
      <c r="F861" s="374">
        <v>41834</v>
      </c>
      <c r="G861" s="34">
        <v>10138.5</v>
      </c>
      <c r="H861" s="42">
        <f t="shared" si="14"/>
        <v>0</v>
      </c>
      <c r="I861" s="636" t="s">
        <v>21</v>
      </c>
    </row>
    <row r="862" spans="1:9" x14ac:dyDescent="0.25">
      <c r="A862" s="355"/>
      <c r="B862" s="254" t="s">
        <v>1826</v>
      </c>
      <c r="C862" s="322" t="s">
        <v>3863</v>
      </c>
      <c r="D862" s="56" t="s">
        <v>129</v>
      </c>
      <c r="E862" s="210">
        <v>816</v>
      </c>
      <c r="F862" s="368">
        <v>41832</v>
      </c>
      <c r="G862" s="34">
        <v>816</v>
      </c>
      <c r="H862" s="42">
        <f t="shared" si="14"/>
        <v>0</v>
      </c>
      <c r="I862" s="636"/>
    </row>
    <row r="863" spans="1:9" x14ac:dyDescent="0.25">
      <c r="A863" s="355"/>
      <c r="B863" s="254" t="s">
        <v>1827</v>
      </c>
      <c r="C863" s="322" t="s">
        <v>3863</v>
      </c>
      <c r="D863" s="56" t="s">
        <v>16</v>
      </c>
      <c r="E863" s="210">
        <v>215638.25</v>
      </c>
      <c r="F863" s="374">
        <v>41844</v>
      </c>
      <c r="G863" s="34">
        <v>215638.25</v>
      </c>
      <c r="H863" s="42">
        <f t="shared" si="14"/>
        <v>0</v>
      </c>
      <c r="I863" s="636" t="s">
        <v>162</v>
      </c>
    </row>
    <row r="864" spans="1:9" x14ac:dyDescent="0.25">
      <c r="A864" s="354"/>
      <c r="B864" s="254" t="s">
        <v>1829</v>
      </c>
      <c r="C864" s="322" t="s">
        <v>3863</v>
      </c>
      <c r="D864" s="56" t="s">
        <v>51</v>
      </c>
      <c r="E864" s="210">
        <v>2433</v>
      </c>
      <c r="F864" s="381" t="s">
        <v>4427</v>
      </c>
      <c r="G864" s="34">
        <v>2433</v>
      </c>
      <c r="H864" s="42">
        <f t="shared" si="14"/>
        <v>0</v>
      </c>
      <c r="I864" s="636"/>
    </row>
    <row r="865" spans="1:9" x14ac:dyDescent="0.25">
      <c r="A865" s="355"/>
      <c r="B865" s="254" t="s">
        <v>1830</v>
      </c>
      <c r="C865" s="322" t="s">
        <v>3863</v>
      </c>
      <c r="D865" s="56" t="s">
        <v>769</v>
      </c>
      <c r="E865" s="210">
        <v>5398.5</v>
      </c>
      <c r="F865" s="368">
        <v>41832</v>
      </c>
      <c r="G865" s="34">
        <v>5398.5</v>
      </c>
      <c r="H865" s="42">
        <f t="shared" si="14"/>
        <v>0</v>
      </c>
      <c r="I865" s="636"/>
    </row>
    <row r="866" spans="1:9" x14ac:dyDescent="0.25">
      <c r="A866" s="355"/>
      <c r="B866" s="254" t="s">
        <v>1832</v>
      </c>
      <c r="C866" s="322" t="s">
        <v>3863</v>
      </c>
      <c r="D866" s="56" t="s">
        <v>180</v>
      </c>
      <c r="E866" s="210">
        <v>4480</v>
      </c>
      <c r="F866" s="368">
        <v>41832</v>
      </c>
      <c r="G866" s="34">
        <v>4480</v>
      </c>
      <c r="H866" s="42">
        <f t="shared" si="14"/>
        <v>0</v>
      </c>
      <c r="I866" s="636"/>
    </row>
    <row r="867" spans="1:9" x14ac:dyDescent="0.25">
      <c r="A867" s="355"/>
      <c r="B867" s="254" t="s">
        <v>1833</v>
      </c>
      <c r="C867" s="322" t="s">
        <v>3863</v>
      </c>
      <c r="D867" s="56" t="s">
        <v>136</v>
      </c>
      <c r="E867" s="210">
        <v>2786</v>
      </c>
      <c r="F867" s="368">
        <v>41832</v>
      </c>
      <c r="G867" s="34">
        <v>2786</v>
      </c>
      <c r="H867" s="42">
        <f t="shared" si="14"/>
        <v>0</v>
      </c>
      <c r="I867" s="636"/>
    </row>
    <row r="868" spans="1:9" x14ac:dyDescent="0.25">
      <c r="A868" s="355"/>
      <c r="B868" s="254" t="s">
        <v>1834</v>
      </c>
      <c r="C868" s="322" t="s">
        <v>3863</v>
      </c>
      <c r="D868" s="56" t="s">
        <v>373</v>
      </c>
      <c r="E868" s="210">
        <v>40367.25</v>
      </c>
      <c r="F868" s="368">
        <v>41832</v>
      </c>
      <c r="G868" s="34">
        <v>40367.25</v>
      </c>
      <c r="H868" s="42">
        <f t="shared" si="14"/>
        <v>0</v>
      </c>
      <c r="I868" s="636" t="s">
        <v>217</v>
      </c>
    </row>
    <row r="869" spans="1:9" x14ac:dyDescent="0.25">
      <c r="A869" s="355"/>
      <c r="B869" s="254" t="s">
        <v>1835</v>
      </c>
      <c r="C869" s="322" t="s">
        <v>3863</v>
      </c>
      <c r="D869" s="56" t="s">
        <v>36</v>
      </c>
      <c r="E869" s="210">
        <v>12407</v>
      </c>
      <c r="F869" s="368">
        <v>41832</v>
      </c>
      <c r="G869" s="34">
        <v>12407</v>
      </c>
      <c r="H869" s="42">
        <f t="shared" si="14"/>
        <v>0</v>
      </c>
      <c r="I869" s="636" t="s">
        <v>217</v>
      </c>
    </row>
    <row r="870" spans="1:9" x14ac:dyDescent="0.25">
      <c r="A870" s="355"/>
      <c r="B870" s="254" t="s">
        <v>1837</v>
      </c>
      <c r="C870" s="322" t="s">
        <v>3863</v>
      </c>
      <c r="D870" s="56" t="s">
        <v>312</v>
      </c>
      <c r="E870" s="210">
        <v>2861</v>
      </c>
      <c r="F870" s="368">
        <v>41832</v>
      </c>
      <c r="G870" s="34">
        <v>2861</v>
      </c>
      <c r="H870" s="42">
        <f t="shared" si="14"/>
        <v>0</v>
      </c>
      <c r="I870" s="636" t="s">
        <v>1071</v>
      </c>
    </row>
    <row r="871" spans="1:9" x14ac:dyDescent="0.25">
      <c r="A871" s="355"/>
      <c r="B871" s="254" t="s">
        <v>1838</v>
      </c>
      <c r="C871" s="322" t="s">
        <v>3863</v>
      </c>
      <c r="D871" s="56" t="s">
        <v>3381</v>
      </c>
      <c r="E871" s="210">
        <v>4100</v>
      </c>
      <c r="F871" s="368">
        <v>41832</v>
      </c>
      <c r="G871" s="34">
        <v>4100</v>
      </c>
      <c r="H871" s="42">
        <f t="shared" si="14"/>
        <v>0</v>
      </c>
      <c r="I871" s="636" t="s">
        <v>217</v>
      </c>
    </row>
    <row r="872" spans="1:9" ht="34.5" x14ac:dyDescent="0.25">
      <c r="A872" s="355"/>
      <c r="B872" s="254" t="s">
        <v>1839</v>
      </c>
      <c r="C872" s="322" t="s">
        <v>3863</v>
      </c>
      <c r="D872" s="56" t="s">
        <v>133</v>
      </c>
      <c r="E872" s="210">
        <v>59290</v>
      </c>
      <c r="F872" s="411" t="s">
        <v>4448</v>
      </c>
      <c r="G872" s="34">
        <v>59290</v>
      </c>
      <c r="H872" s="42">
        <f t="shared" si="14"/>
        <v>0</v>
      </c>
      <c r="I872" s="636"/>
    </row>
    <row r="873" spans="1:9" x14ac:dyDescent="0.25">
      <c r="A873" s="355"/>
      <c r="B873" s="254" t="s">
        <v>1840</v>
      </c>
      <c r="C873" s="322" t="s">
        <v>3863</v>
      </c>
      <c r="D873" s="56" t="s">
        <v>2133</v>
      </c>
      <c r="E873" s="210">
        <v>200</v>
      </c>
      <c r="F873" s="368">
        <v>41832</v>
      </c>
      <c r="G873" s="34">
        <v>200</v>
      </c>
      <c r="H873" s="42">
        <f t="shared" si="14"/>
        <v>0</v>
      </c>
      <c r="I873" s="636"/>
    </row>
    <row r="874" spans="1:9" x14ac:dyDescent="0.25">
      <c r="A874" s="355"/>
      <c r="B874" s="254" t="s">
        <v>1843</v>
      </c>
      <c r="C874" s="322" t="s">
        <v>3863</v>
      </c>
      <c r="D874" s="56" t="s">
        <v>523</v>
      </c>
      <c r="E874" s="210">
        <v>11797</v>
      </c>
      <c r="F874" s="374">
        <v>41836</v>
      </c>
      <c r="G874" s="34">
        <v>11797</v>
      </c>
      <c r="H874" s="42">
        <f t="shared" si="14"/>
        <v>0</v>
      </c>
      <c r="I874" s="636"/>
    </row>
    <row r="875" spans="1:9" x14ac:dyDescent="0.25">
      <c r="A875" s="355"/>
      <c r="B875" s="254" t="s">
        <v>1844</v>
      </c>
      <c r="C875" s="322" t="s">
        <v>3863</v>
      </c>
      <c r="D875" s="56" t="s">
        <v>108</v>
      </c>
      <c r="E875" s="210">
        <v>8232</v>
      </c>
      <c r="F875" s="368">
        <v>41832</v>
      </c>
      <c r="G875" s="34">
        <v>8232</v>
      </c>
      <c r="H875" s="42">
        <f t="shared" si="14"/>
        <v>0</v>
      </c>
      <c r="I875" s="636"/>
    </row>
    <row r="876" spans="1:9" x14ac:dyDescent="0.25">
      <c r="A876" s="355"/>
      <c r="B876" s="254" t="s">
        <v>1845</v>
      </c>
      <c r="C876" s="322" t="s">
        <v>3863</v>
      </c>
      <c r="D876" s="56" t="s">
        <v>544</v>
      </c>
      <c r="E876" s="210">
        <v>16302</v>
      </c>
      <c r="F876" s="381" t="s">
        <v>4428</v>
      </c>
      <c r="G876" s="34">
        <v>16302</v>
      </c>
      <c r="H876" s="42">
        <f t="shared" si="14"/>
        <v>0</v>
      </c>
      <c r="I876" s="636"/>
    </row>
    <row r="877" spans="1:9" x14ac:dyDescent="0.25">
      <c r="A877" s="355"/>
      <c r="B877" s="254" t="s">
        <v>1846</v>
      </c>
      <c r="C877" s="322" t="s">
        <v>3863</v>
      </c>
      <c r="D877" s="56" t="s">
        <v>110</v>
      </c>
      <c r="E877" s="210">
        <v>52099</v>
      </c>
      <c r="F877" s="374">
        <v>41841</v>
      </c>
      <c r="G877" s="34">
        <v>52099</v>
      </c>
      <c r="H877" s="42">
        <f t="shared" si="14"/>
        <v>0</v>
      </c>
      <c r="I877" s="636" t="s">
        <v>21</v>
      </c>
    </row>
    <row r="878" spans="1:9" x14ac:dyDescent="0.25">
      <c r="A878" s="355"/>
      <c r="B878" s="254" t="s">
        <v>1847</v>
      </c>
      <c r="C878" s="322" t="s">
        <v>3863</v>
      </c>
      <c r="D878" s="56" t="s">
        <v>49</v>
      </c>
      <c r="E878" s="210">
        <v>3767</v>
      </c>
      <c r="F878" s="368">
        <v>41832</v>
      </c>
      <c r="G878" s="34">
        <v>3767</v>
      </c>
      <c r="H878" s="42">
        <f t="shared" si="14"/>
        <v>0</v>
      </c>
      <c r="I878" s="636"/>
    </row>
    <row r="879" spans="1:9" x14ac:dyDescent="0.25">
      <c r="A879" s="355"/>
      <c r="B879" s="254" t="s">
        <v>1849</v>
      </c>
      <c r="C879" s="322" t="s">
        <v>3863</v>
      </c>
      <c r="D879" s="56" t="s">
        <v>524</v>
      </c>
      <c r="E879" s="210">
        <v>410</v>
      </c>
      <c r="F879" s="368">
        <v>41832</v>
      </c>
      <c r="G879" s="34">
        <v>410</v>
      </c>
      <c r="H879" s="42">
        <f t="shared" si="14"/>
        <v>0</v>
      </c>
      <c r="I879" s="636"/>
    </row>
    <row r="880" spans="1:9" x14ac:dyDescent="0.25">
      <c r="A880" s="355"/>
      <c r="B880" s="254" t="s">
        <v>1851</v>
      </c>
      <c r="C880" s="322" t="s">
        <v>3863</v>
      </c>
      <c r="D880" s="56" t="s">
        <v>14</v>
      </c>
      <c r="E880" s="210">
        <v>12350</v>
      </c>
      <c r="F880" s="374">
        <v>41834</v>
      </c>
      <c r="G880" s="34">
        <v>12350</v>
      </c>
      <c r="H880" s="42">
        <f t="shared" si="14"/>
        <v>0</v>
      </c>
      <c r="I880" s="636" t="s">
        <v>21</v>
      </c>
    </row>
    <row r="881" spans="1:9" x14ac:dyDescent="0.25">
      <c r="A881" s="355">
        <v>41832</v>
      </c>
      <c r="B881" s="254" t="s">
        <v>1852</v>
      </c>
      <c r="C881" s="322" t="s">
        <v>3863</v>
      </c>
      <c r="D881" s="56" t="s">
        <v>101</v>
      </c>
      <c r="E881" s="210">
        <v>43352</v>
      </c>
      <c r="F881" s="380" t="s">
        <v>4019</v>
      </c>
      <c r="G881" s="40">
        <v>43352</v>
      </c>
      <c r="H881" s="42">
        <f t="shared" si="14"/>
        <v>0</v>
      </c>
      <c r="I881" s="636" t="s">
        <v>12</v>
      </c>
    </row>
    <row r="882" spans="1:9" x14ac:dyDescent="0.25">
      <c r="A882" s="355"/>
      <c r="B882" s="254" t="s">
        <v>1853</v>
      </c>
      <c r="C882" s="322" t="s">
        <v>3863</v>
      </c>
      <c r="D882" s="197" t="s">
        <v>3108</v>
      </c>
      <c r="E882" s="215">
        <v>0</v>
      </c>
      <c r="F882" s="368"/>
      <c r="G882" s="34"/>
      <c r="H882" s="42">
        <f t="shared" si="14"/>
        <v>0</v>
      </c>
      <c r="I882" s="636" t="s">
        <v>512</v>
      </c>
    </row>
    <row r="883" spans="1:9" x14ac:dyDescent="0.25">
      <c r="A883" s="355"/>
      <c r="B883" s="254" t="s">
        <v>1854</v>
      </c>
      <c r="C883" s="322" t="s">
        <v>3863</v>
      </c>
      <c r="D883" s="56" t="s">
        <v>3885</v>
      </c>
      <c r="E883" s="210">
        <v>519</v>
      </c>
      <c r="F883" s="368">
        <v>41832</v>
      </c>
      <c r="G883" s="34">
        <v>519</v>
      </c>
      <c r="H883" s="42">
        <f t="shared" si="14"/>
        <v>0</v>
      </c>
      <c r="I883" s="636"/>
    </row>
    <row r="884" spans="1:9" x14ac:dyDescent="0.25">
      <c r="A884" s="355"/>
      <c r="B884" s="254" t="s">
        <v>1855</v>
      </c>
      <c r="C884" s="322" t="s">
        <v>3863</v>
      </c>
      <c r="D884" s="56" t="s">
        <v>27</v>
      </c>
      <c r="E884" s="210">
        <v>20776</v>
      </c>
      <c r="F884" s="374">
        <v>41834</v>
      </c>
      <c r="G884" s="34">
        <v>20776</v>
      </c>
      <c r="H884" s="42">
        <f t="shared" si="14"/>
        <v>0</v>
      </c>
      <c r="I884" s="636" t="s">
        <v>12</v>
      </c>
    </row>
    <row r="885" spans="1:9" x14ac:dyDescent="0.25">
      <c r="A885" s="355"/>
      <c r="B885" s="254" t="s">
        <v>1856</v>
      </c>
      <c r="C885" s="322" t="s">
        <v>3863</v>
      </c>
      <c r="D885" s="56" t="s">
        <v>78</v>
      </c>
      <c r="E885" s="210">
        <v>10084</v>
      </c>
      <c r="F885" s="374">
        <v>41834</v>
      </c>
      <c r="G885" s="34">
        <v>10084</v>
      </c>
      <c r="H885" s="42">
        <f t="shared" si="14"/>
        <v>0</v>
      </c>
      <c r="I885" s="636" t="s">
        <v>162</v>
      </c>
    </row>
    <row r="886" spans="1:9" x14ac:dyDescent="0.25">
      <c r="A886" s="355"/>
      <c r="B886" s="254" t="s">
        <v>1858</v>
      </c>
      <c r="C886" s="322" t="s">
        <v>3863</v>
      </c>
      <c r="D886" s="56" t="s">
        <v>80</v>
      </c>
      <c r="E886" s="210">
        <v>4334.5</v>
      </c>
      <c r="F886" s="374">
        <v>41834</v>
      </c>
      <c r="G886" s="34">
        <v>4334.5</v>
      </c>
      <c r="H886" s="42">
        <f t="shared" si="14"/>
        <v>0</v>
      </c>
      <c r="I886" s="636" t="s">
        <v>162</v>
      </c>
    </row>
    <row r="887" spans="1:9" x14ac:dyDescent="0.25">
      <c r="A887" s="355"/>
      <c r="B887" s="254" t="s">
        <v>1859</v>
      </c>
      <c r="C887" s="322" t="s">
        <v>3863</v>
      </c>
      <c r="D887" s="56" t="s">
        <v>348</v>
      </c>
      <c r="E887" s="210">
        <v>898</v>
      </c>
      <c r="F887" s="374">
        <v>41834</v>
      </c>
      <c r="G887" s="34">
        <v>898</v>
      </c>
      <c r="H887" s="42">
        <f t="shared" si="14"/>
        <v>0</v>
      </c>
      <c r="I887" s="636" t="s">
        <v>162</v>
      </c>
    </row>
    <row r="888" spans="1:9" x14ac:dyDescent="0.25">
      <c r="A888" s="355"/>
      <c r="B888" s="254" t="s">
        <v>1860</v>
      </c>
      <c r="C888" s="322" t="s">
        <v>3863</v>
      </c>
      <c r="D888" s="56" t="s">
        <v>233</v>
      </c>
      <c r="E888" s="210">
        <v>1536</v>
      </c>
      <c r="F888" s="374">
        <v>41834</v>
      </c>
      <c r="G888" s="34">
        <v>1536</v>
      </c>
      <c r="H888" s="42">
        <f t="shared" si="14"/>
        <v>0</v>
      </c>
      <c r="I888" s="636" t="s">
        <v>162</v>
      </c>
    </row>
    <row r="889" spans="1:9" x14ac:dyDescent="0.25">
      <c r="A889" s="355"/>
      <c r="B889" s="254" t="s">
        <v>1861</v>
      </c>
      <c r="C889" s="322" t="s">
        <v>3863</v>
      </c>
      <c r="D889" s="56" t="s">
        <v>8</v>
      </c>
      <c r="E889" s="210">
        <v>2581</v>
      </c>
      <c r="F889" s="368">
        <v>41832</v>
      </c>
      <c r="G889" s="34">
        <v>2581</v>
      </c>
      <c r="H889" s="42">
        <f t="shared" si="14"/>
        <v>0</v>
      </c>
      <c r="I889" s="636"/>
    </row>
    <row r="890" spans="1:9" x14ac:dyDescent="0.25">
      <c r="A890" s="355"/>
      <c r="B890" s="254" t="s">
        <v>1862</v>
      </c>
      <c r="C890" s="322" t="s">
        <v>3863</v>
      </c>
      <c r="D890" s="190" t="s">
        <v>3521</v>
      </c>
      <c r="E890" s="210">
        <v>1958</v>
      </c>
      <c r="F890" s="370" t="s">
        <v>4430</v>
      </c>
      <c r="G890" s="42">
        <v>1958</v>
      </c>
      <c r="H890" s="42">
        <f t="shared" si="14"/>
        <v>0</v>
      </c>
      <c r="I890" s="621"/>
    </row>
    <row r="891" spans="1:9" x14ac:dyDescent="0.25">
      <c r="A891" s="355">
        <v>41742</v>
      </c>
      <c r="B891" s="254" t="s">
        <v>1863</v>
      </c>
      <c r="C891" s="322" t="s">
        <v>3863</v>
      </c>
      <c r="D891" s="190" t="s">
        <v>136</v>
      </c>
      <c r="E891" s="210">
        <v>1415</v>
      </c>
      <c r="F891" s="368">
        <v>41833</v>
      </c>
      <c r="G891" s="42">
        <v>1415</v>
      </c>
      <c r="H891" s="42">
        <f t="shared" si="14"/>
        <v>0</v>
      </c>
      <c r="I891" s="621"/>
    </row>
    <row r="892" spans="1:9" x14ac:dyDescent="0.25">
      <c r="A892" s="355"/>
      <c r="B892" s="254" t="s">
        <v>1865</v>
      </c>
      <c r="C892" s="322" t="s">
        <v>3863</v>
      </c>
      <c r="D892" s="190" t="s">
        <v>14</v>
      </c>
      <c r="E892" s="210">
        <v>2200</v>
      </c>
      <c r="F892" s="368">
        <v>41834</v>
      </c>
      <c r="G892" s="42">
        <v>2200</v>
      </c>
      <c r="H892" s="42">
        <f t="shared" si="14"/>
        <v>0</v>
      </c>
      <c r="I892" s="621"/>
    </row>
    <row r="893" spans="1:9" x14ac:dyDescent="0.25">
      <c r="A893" s="355"/>
      <c r="B893" s="254" t="s">
        <v>1866</v>
      </c>
      <c r="C893" s="322" t="s">
        <v>3863</v>
      </c>
      <c r="D893" s="190" t="s">
        <v>62</v>
      </c>
      <c r="E893" s="210">
        <v>2554.6</v>
      </c>
      <c r="F893" s="368">
        <v>41834</v>
      </c>
      <c r="G893" s="42">
        <v>2554.6</v>
      </c>
      <c r="H893" s="42">
        <f t="shared" si="14"/>
        <v>0</v>
      </c>
      <c r="I893" s="621"/>
    </row>
    <row r="894" spans="1:9" x14ac:dyDescent="0.25">
      <c r="A894" s="355"/>
      <c r="B894" s="254" t="s">
        <v>1867</v>
      </c>
      <c r="C894" s="322" t="s">
        <v>3863</v>
      </c>
      <c r="D894" s="196" t="s">
        <v>3108</v>
      </c>
      <c r="E894" s="215">
        <v>0</v>
      </c>
      <c r="F894" s="368"/>
      <c r="G894" s="42"/>
      <c r="H894" s="42">
        <f t="shared" si="14"/>
        <v>0</v>
      </c>
      <c r="I894" s="621"/>
    </row>
    <row r="895" spans="1:9" x14ac:dyDescent="0.25">
      <c r="A895" s="355"/>
      <c r="B895" s="254" t="s">
        <v>1868</v>
      </c>
      <c r="C895" s="322" t="s">
        <v>3863</v>
      </c>
      <c r="D895" s="190" t="s">
        <v>3115</v>
      </c>
      <c r="E895" s="210">
        <v>8085</v>
      </c>
      <c r="F895" s="369" t="s">
        <v>3886</v>
      </c>
      <c r="G895" s="42">
        <v>8085</v>
      </c>
      <c r="H895" s="42">
        <f t="shared" si="14"/>
        <v>0</v>
      </c>
      <c r="I895" s="621"/>
    </row>
    <row r="896" spans="1:9" x14ac:dyDescent="0.25">
      <c r="A896" s="355"/>
      <c r="B896" s="254" t="s">
        <v>1869</v>
      </c>
      <c r="C896" s="322" t="s">
        <v>3863</v>
      </c>
      <c r="D896" s="190" t="s">
        <v>11</v>
      </c>
      <c r="E896" s="210">
        <v>21708</v>
      </c>
      <c r="F896" s="368">
        <v>41850</v>
      </c>
      <c r="G896" s="42">
        <v>21708</v>
      </c>
      <c r="H896" s="42">
        <f t="shared" si="14"/>
        <v>0</v>
      </c>
      <c r="I896" s="621"/>
    </row>
    <row r="897" spans="1:9" x14ac:dyDescent="0.25">
      <c r="A897" s="355"/>
      <c r="B897" s="254" t="s">
        <v>1871</v>
      </c>
      <c r="C897" s="322" t="s">
        <v>3863</v>
      </c>
      <c r="D897" s="190" t="s">
        <v>339</v>
      </c>
      <c r="E897" s="210">
        <v>573</v>
      </c>
      <c r="F897" s="368">
        <v>41833</v>
      </c>
      <c r="G897" s="42">
        <v>573</v>
      </c>
      <c r="H897" s="42">
        <f t="shared" si="14"/>
        <v>0</v>
      </c>
      <c r="I897" s="621"/>
    </row>
    <row r="898" spans="1:9" x14ac:dyDescent="0.25">
      <c r="A898" s="355"/>
      <c r="B898" s="254" t="s">
        <v>1872</v>
      </c>
      <c r="C898" s="322" t="s">
        <v>3863</v>
      </c>
      <c r="D898" s="190" t="s">
        <v>123</v>
      </c>
      <c r="E898" s="210">
        <v>5814</v>
      </c>
      <c r="F898" s="381" t="s">
        <v>4514</v>
      </c>
      <c r="G898" s="42">
        <v>5814</v>
      </c>
      <c r="H898" s="42">
        <f t="shared" si="14"/>
        <v>0</v>
      </c>
      <c r="I898" s="621"/>
    </row>
    <row r="899" spans="1:9" x14ac:dyDescent="0.25">
      <c r="A899" s="355"/>
      <c r="B899" s="254" t="s">
        <v>1873</v>
      </c>
      <c r="C899" s="322" t="s">
        <v>3863</v>
      </c>
      <c r="D899" s="190" t="s">
        <v>8</v>
      </c>
      <c r="E899" s="210">
        <v>848</v>
      </c>
      <c r="F899" s="368">
        <v>41833</v>
      </c>
      <c r="G899" s="42">
        <v>848</v>
      </c>
      <c r="H899" s="42">
        <f t="shared" si="14"/>
        <v>0</v>
      </c>
      <c r="I899" s="621"/>
    </row>
    <row r="900" spans="1:9" x14ac:dyDescent="0.25">
      <c r="A900" s="355"/>
      <c r="B900" s="254" t="s">
        <v>1874</v>
      </c>
      <c r="C900" s="322" t="s">
        <v>3863</v>
      </c>
      <c r="D900" s="190" t="s">
        <v>149</v>
      </c>
      <c r="E900" s="210">
        <v>6017</v>
      </c>
      <c r="F900" s="368">
        <v>41833</v>
      </c>
      <c r="G900" s="42">
        <v>6017</v>
      </c>
      <c r="H900" s="42">
        <f t="shared" si="14"/>
        <v>0</v>
      </c>
      <c r="I900" s="621"/>
    </row>
    <row r="901" spans="1:9" x14ac:dyDescent="0.25">
      <c r="A901" s="355"/>
      <c r="B901" s="254" t="s">
        <v>1875</v>
      </c>
      <c r="C901" s="322" t="s">
        <v>3863</v>
      </c>
      <c r="D901" s="190" t="s">
        <v>3115</v>
      </c>
      <c r="E901" s="210">
        <v>7308</v>
      </c>
      <c r="F901" s="368">
        <v>41834</v>
      </c>
      <c r="G901" s="229">
        <v>7308</v>
      </c>
      <c r="H901" s="42">
        <f t="shared" si="14"/>
        <v>0</v>
      </c>
      <c r="I901" s="621"/>
    </row>
    <row r="902" spans="1:9" x14ac:dyDescent="0.25">
      <c r="A902" s="355"/>
      <c r="B902" s="254" t="s">
        <v>1876</v>
      </c>
      <c r="C902" s="322" t="s">
        <v>3863</v>
      </c>
      <c r="D902" s="190" t="s">
        <v>25</v>
      </c>
      <c r="E902" s="210">
        <v>3505</v>
      </c>
      <c r="F902" s="368">
        <v>41834</v>
      </c>
      <c r="G902" s="42">
        <v>3505</v>
      </c>
      <c r="H902" s="42">
        <f t="shared" si="14"/>
        <v>0</v>
      </c>
      <c r="I902" s="621"/>
    </row>
    <row r="903" spans="1:9" x14ac:dyDescent="0.25">
      <c r="A903" s="355"/>
      <c r="B903" s="254" t="s">
        <v>1877</v>
      </c>
      <c r="C903" s="322" t="s">
        <v>3863</v>
      </c>
      <c r="D903" s="190" t="s">
        <v>8</v>
      </c>
      <c r="E903" s="210">
        <v>5768.5</v>
      </c>
      <c r="F903" s="368">
        <v>41833</v>
      </c>
      <c r="G903" s="42">
        <v>5768.5</v>
      </c>
      <c r="H903" s="42">
        <f t="shared" ref="H903:H966" si="15">E903-G903</f>
        <v>0</v>
      </c>
      <c r="I903" s="621"/>
    </row>
    <row r="904" spans="1:9" x14ac:dyDescent="0.25">
      <c r="A904" s="355"/>
      <c r="B904" s="254" t="s">
        <v>1879</v>
      </c>
      <c r="C904" s="322" t="s">
        <v>3863</v>
      </c>
      <c r="D904" s="190" t="s">
        <v>186</v>
      </c>
      <c r="E904" s="210">
        <v>1830.4</v>
      </c>
      <c r="F904" s="368">
        <v>41835</v>
      </c>
      <c r="G904" s="42">
        <v>1830.4</v>
      </c>
      <c r="H904" s="42">
        <f t="shared" si="15"/>
        <v>0</v>
      </c>
      <c r="I904" s="621"/>
    </row>
    <row r="905" spans="1:9" x14ac:dyDescent="0.25">
      <c r="A905" s="355"/>
      <c r="B905" s="254" t="s">
        <v>1880</v>
      </c>
      <c r="C905" s="322" t="s">
        <v>3863</v>
      </c>
      <c r="D905" s="190" t="s">
        <v>55</v>
      </c>
      <c r="E905" s="210">
        <v>9248.6</v>
      </c>
      <c r="F905" s="368">
        <v>41833</v>
      </c>
      <c r="G905" s="42">
        <v>9248.6</v>
      </c>
      <c r="H905" s="42">
        <f t="shared" si="15"/>
        <v>0</v>
      </c>
      <c r="I905" s="621"/>
    </row>
    <row r="906" spans="1:9" x14ac:dyDescent="0.25">
      <c r="A906" s="355"/>
      <c r="B906" s="254" t="s">
        <v>1881</v>
      </c>
      <c r="C906" s="322" t="s">
        <v>3863</v>
      </c>
      <c r="D906" s="190" t="s">
        <v>147</v>
      </c>
      <c r="E906" s="210">
        <v>26406</v>
      </c>
      <c r="F906" s="368">
        <v>41836</v>
      </c>
      <c r="G906" s="42">
        <v>26406</v>
      </c>
      <c r="H906" s="42">
        <f t="shared" si="15"/>
        <v>0</v>
      </c>
      <c r="I906" s="621"/>
    </row>
    <row r="907" spans="1:9" x14ac:dyDescent="0.25">
      <c r="A907" s="355"/>
      <c r="B907" s="254" t="s">
        <v>1882</v>
      </c>
      <c r="C907" s="322" t="s">
        <v>3863</v>
      </c>
      <c r="D907" s="190" t="s">
        <v>130</v>
      </c>
      <c r="E907" s="210">
        <v>10441.5</v>
      </c>
      <c r="F907" s="368">
        <v>41835</v>
      </c>
      <c r="G907" s="42">
        <v>10441.5</v>
      </c>
      <c r="H907" s="42">
        <f t="shared" si="15"/>
        <v>0</v>
      </c>
      <c r="I907" s="621"/>
    </row>
    <row r="908" spans="1:9" x14ac:dyDescent="0.25">
      <c r="A908" s="355"/>
      <c r="B908" s="254" t="s">
        <v>1883</v>
      </c>
      <c r="C908" s="322" t="s">
        <v>3863</v>
      </c>
      <c r="D908" s="190" t="s">
        <v>2796</v>
      </c>
      <c r="E908" s="210">
        <v>5115.6000000000004</v>
      </c>
      <c r="F908" s="368">
        <v>41834</v>
      </c>
      <c r="G908" s="42">
        <v>5115.6000000000004</v>
      </c>
      <c r="H908" s="42">
        <f t="shared" si="15"/>
        <v>0</v>
      </c>
      <c r="I908" s="621"/>
    </row>
    <row r="909" spans="1:9" x14ac:dyDescent="0.25">
      <c r="A909" s="355"/>
      <c r="B909" s="254" t="s">
        <v>1885</v>
      </c>
      <c r="C909" s="322" t="s">
        <v>3863</v>
      </c>
      <c r="D909" s="190" t="s">
        <v>29</v>
      </c>
      <c r="E909" s="210">
        <v>4663.5</v>
      </c>
      <c r="F909" s="368">
        <v>41834</v>
      </c>
      <c r="G909" s="42">
        <v>4663.5</v>
      </c>
      <c r="H909" s="42">
        <f t="shared" si="15"/>
        <v>0</v>
      </c>
      <c r="I909" s="621"/>
    </row>
    <row r="910" spans="1:9" x14ac:dyDescent="0.25">
      <c r="A910" s="355"/>
      <c r="B910" s="254" t="s">
        <v>1886</v>
      </c>
      <c r="C910" s="322" t="s">
        <v>3863</v>
      </c>
      <c r="D910" s="190" t="s">
        <v>34</v>
      </c>
      <c r="E910" s="210">
        <v>1749</v>
      </c>
      <c r="F910" s="368">
        <v>41834</v>
      </c>
      <c r="G910" s="42">
        <v>1749</v>
      </c>
      <c r="H910" s="42">
        <f t="shared" si="15"/>
        <v>0</v>
      </c>
      <c r="I910" s="621"/>
    </row>
    <row r="911" spans="1:9" x14ac:dyDescent="0.25">
      <c r="A911" s="355"/>
      <c r="B911" s="254" t="s">
        <v>1888</v>
      </c>
      <c r="C911" s="322" t="s">
        <v>3863</v>
      </c>
      <c r="D911" s="190" t="s">
        <v>188</v>
      </c>
      <c r="E911" s="210">
        <v>9393</v>
      </c>
      <c r="F911" s="370" t="s">
        <v>4460</v>
      </c>
      <c r="G911" s="42">
        <v>9393</v>
      </c>
      <c r="H911" s="42">
        <f t="shared" si="15"/>
        <v>0</v>
      </c>
      <c r="I911" s="621"/>
    </row>
    <row r="912" spans="1:9" x14ac:dyDescent="0.25">
      <c r="A912" s="355"/>
      <c r="B912" s="254" t="s">
        <v>1889</v>
      </c>
      <c r="C912" s="322" t="s">
        <v>3863</v>
      </c>
      <c r="D912" s="190" t="s">
        <v>1778</v>
      </c>
      <c r="E912" s="210">
        <v>1915.2</v>
      </c>
      <c r="F912" s="368">
        <v>41834</v>
      </c>
      <c r="G912" s="42">
        <v>1915.2</v>
      </c>
      <c r="H912" s="42">
        <f t="shared" si="15"/>
        <v>0</v>
      </c>
      <c r="I912" s="621"/>
    </row>
    <row r="913" spans="1:9" x14ac:dyDescent="0.25">
      <c r="A913" s="355"/>
      <c r="B913" s="254" t="s">
        <v>1890</v>
      </c>
      <c r="C913" s="322" t="s">
        <v>3863</v>
      </c>
      <c r="D913" s="190" t="s">
        <v>535</v>
      </c>
      <c r="E913" s="210">
        <v>521</v>
      </c>
      <c r="F913" s="368">
        <v>41833</v>
      </c>
      <c r="G913" s="42">
        <v>521</v>
      </c>
      <c r="H913" s="42">
        <f t="shared" si="15"/>
        <v>0</v>
      </c>
      <c r="I913" s="621"/>
    </row>
    <row r="914" spans="1:9" x14ac:dyDescent="0.25">
      <c r="A914" s="355"/>
      <c r="B914" s="254" t="s">
        <v>1891</v>
      </c>
      <c r="C914" s="322" t="s">
        <v>3863</v>
      </c>
      <c r="D914" s="190" t="s">
        <v>250</v>
      </c>
      <c r="E914" s="210">
        <v>18857</v>
      </c>
      <c r="F914" s="368">
        <v>41833</v>
      </c>
      <c r="G914" s="42">
        <v>18857</v>
      </c>
      <c r="H914" s="42">
        <f t="shared" si="15"/>
        <v>0</v>
      </c>
      <c r="I914" s="621"/>
    </row>
    <row r="915" spans="1:9" x14ac:dyDescent="0.25">
      <c r="A915" s="355"/>
      <c r="B915" s="254" t="s">
        <v>1892</v>
      </c>
      <c r="C915" s="322" t="s">
        <v>3863</v>
      </c>
      <c r="D915" s="190" t="s">
        <v>1878</v>
      </c>
      <c r="E915" s="210">
        <v>5615</v>
      </c>
      <c r="F915" s="368">
        <v>41833</v>
      </c>
      <c r="G915" s="42">
        <v>5615</v>
      </c>
      <c r="H915" s="42">
        <f t="shared" si="15"/>
        <v>0</v>
      </c>
      <c r="I915" s="621"/>
    </row>
    <row r="916" spans="1:9" x14ac:dyDescent="0.25">
      <c r="A916" s="355"/>
      <c r="B916" s="254" t="s">
        <v>1893</v>
      </c>
      <c r="C916" s="322" t="s">
        <v>3863</v>
      </c>
      <c r="D916" s="190" t="s">
        <v>106</v>
      </c>
      <c r="E916" s="210">
        <v>316750</v>
      </c>
      <c r="F916" s="368">
        <v>41839</v>
      </c>
      <c r="G916" s="42">
        <v>316750</v>
      </c>
      <c r="H916" s="42">
        <f t="shared" si="15"/>
        <v>0</v>
      </c>
      <c r="I916" s="621"/>
    </row>
    <row r="917" spans="1:9" x14ac:dyDescent="0.25">
      <c r="A917" s="355"/>
      <c r="B917" s="254" t="s">
        <v>1895</v>
      </c>
      <c r="C917" s="322" t="s">
        <v>3863</v>
      </c>
      <c r="D917" s="190" t="s">
        <v>106</v>
      </c>
      <c r="E917" s="210">
        <v>490602</v>
      </c>
      <c r="F917" s="368">
        <v>41849</v>
      </c>
      <c r="G917" s="42">
        <v>490602</v>
      </c>
      <c r="H917" s="42">
        <f t="shared" si="15"/>
        <v>0</v>
      </c>
      <c r="I917" s="621"/>
    </row>
    <row r="918" spans="1:9" x14ac:dyDescent="0.25">
      <c r="A918" s="355"/>
      <c r="B918" s="254" t="s">
        <v>1896</v>
      </c>
      <c r="C918" s="322" t="s">
        <v>3863</v>
      </c>
      <c r="D918" s="190" t="s">
        <v>260</v>
      </c>
      <c r="E918" s="210">
        <v>2496</v>
      </c>
      <c r="F918" s="368">
        <v>41833</v>
      </c>
      <c r="G918" s="42">
        <v>2496</v>
      </c>
      <c r="H918" s="42">
        <f t="shared" si="15"/>
        <v>0</v>
      </c>
      <c r="I918" s="621"/>
    </row>
    <row r="919" spans="1:9" x14ac:dyDescent="0.25">
      <c r="A919" s="355"/>
      <c r="B919" s="254" t="s">
        <v>1897</v>
      </c>
      <c r="C919" s="322" t="s">
        <v>3863</v>
      </c>
      <c r="D919" s="190" t="s">
        <v>36</v>
      </c>
      <c r="E919" s="210">
        <v>13037</v>
      </c>
      <c r="F919" s="381" t="s">
        <v>4063</v>
      </c>
      <c r="G919" s="219">
        <v>13037</v>
      </c>
      <c r="H919" s="42">
        <f t="shared" si="15"/>
        <v>0</v>
      </c>
      <c r="I919" s="621"/>
    </row>
    <row r="920" spans="1:9" x14ac:dyDescent="0.25">
      <c r="A920" s="355"/>
      <c r="B920" s="254" t="s">
        <v>1898</v>
      </c>
      <c r="C920" s="322" t="s">
        <v>3863</v>
      </c>
      <c r="D920" s="190" t="s">
        <v>52</v>
      </c>
      <c r="E920" s="210">
        <v>1600.5</v>
      </c>
      <c r="F920" s="368">
        <v>41833</v>
      </c>
      <c r="G920" s="42">
        <v>1600.5</v>
      </c>
      <c r="H920" s="42">
        <f t="shared" si="15"/>
        <v>0</v>
      </c>
      <c r="I920" s="621"/>
    </row>
    <row r="921" spans="1:9" x14ac:dyDescent="0.25">
      <c r="A921" s="355"/>
      <c r="B921" s="254" t="s">
        <v>1899</v>
      </c>
      <c r="C921" s="322" t="s">
        <v>3863</v>
      </c>
      <c r="D921" s="190" t="s">
        <v>3887</v>
      </c>
      <c r="E921" s="210">
        <v>3539</v>
      </c>
      <c r="F921" s="369" t="s">
        <v>3888</v>
      </c>
      <c r="G921" s="42">
        <v>3539</v>
      </c>
      <c r="H921" s="42">
        <f t="shared" si="15"/>
        <v>0</v>
      </c>
      <c r="I921" s="622"/>
    </row>
    <row r="922" spans="1:9" x14ac:dyDescent="0.25">
      <c r="A922" s="355"/>
      <c r="B922" s="254" t="s">
        <v>1901</v>
      </c>
      <c r="C922" s="322" t="s">
        <v>3863</v>
      </c>
      <c r="D922" s="190" t="s">
        <v>508</v>
      </c>
      <c r="E922" s="210">
        <v>11155.5</v>
      </c>
      <c r="F922" s="368">
        <v>41833</v>
      </c>
      <c r="G922" s="42">
        <v>11155.5</v>
      </c>
      <c r="H922" s="42">
        <f t="shared" si="15"/>
        <v>0</v>
      </c>
      <c r="I922" s="621"/>
    </row>
    <row r="923" spans="1:9" x14ac:dyDescent="0.25">
      <c r="A923" s="355"/>
      <c r="B923" s="254" t="s">
        <v>1903</v>
      </c>
      <c r="C923" s="322" t="s">
        <v>3863</v>
      </c>
      <c r="D923" s="190" t="s">
        <v>140</v>
      </c>
      <c r="E923" s="210">
        <v>1116</v>
      </c>
      <c r="F923" s="368">
        <v>41833</v>
      </c>
      <c r="G923" s="42">
        <v>1116</v>
      </c>
      <c r="H923" s="42">
        <f t="shared" si="15"/>
        <v>0</v>
      </c>
      <c r="I923" s="621"/>
    </row>
    <row r="924" spans="1:9" x14ac:dyDescent="0.25">
      <c r="A924" s="355"/>
      <c r="B924" s="254" t="s">
        <v>1904</v>
      </c>
      <c r="C924" s="322" t="s">
        <v>3863</v>
      </c>
      <c r="D924" s="190" t="s">
        <v>1607</v>
      </c>
      <c r="E924" s="210">
        <v>3094</v>
      </c>
      <c r="F924" s="368">
        <v>41833</v>
      </c>
      <c r="G924" s="42">
        <v>3094</v>
      </c>
      <c r="H924" s="42">
        <f t="shared" si="15"/>
        <v>0</v>
      </c>
      <c r="I924" s="621"/>
    </row>
    <row r="925" spans="1:9" x14ac:dyDescent="0.25">
      <c r="A925" s="355"/>
      <c r="B925" s="254" t="s">
        <v>1905</v>
      </c>
      <c r="C925" s="322" t="s">
        <v>3863</v>
      </c>
      <c r="D925" s="190" t="s">
        <v>51</v>
      </c>
      <c r="E925" s="210">
        <v>2436</v>
      </c>
      <c r="F925" s="368">
        <v>41833</v>
      </c>
      <c r="G925" s="42">
        <v>2436</v>
      </c>
      <c r="H925" s="42">
        <f t="shared" si="15"/>
        <v>0</v>
      </c>
      <c r="I925" s="621"/>
    </row>
    <row r="926" spans="1:9" x14ac:dyDescent="0.25">
      <c r="A926" s="355"/>
      <c r="B926" s="254" t="s">
        <v>1906</v>
      </c>
      <c r="C926" s="322" t="s">
        <v>3863</v>
      </c>
      <c r="D926" s="190" t="s">
        <v>1030</v>
      </c>
      <c r="E926" s="210">
        <v>10564</v>
      </c>
      <c r="F926" s="368">
        <v>41833</v>
      </c>
      <c r="G926" s="42">
        <v>10564</v>
      </c>
      <c r="H926" s="42">
        <f t="shared" si="15"/>
        <v>0</v>
      </c>
      <c r="I926" s="621"/>
    </row>
    <row r="927" spans="1:9" x14ac:dyDescent="0.25">
      <c r="A927" s="355"/>
      <c r="B927" s="254" t="s">
        <v>1907</v>
      </c>
      <c r="C927" s="322" t="s">
        <v>3863</v>
      </c>
      <c r="D927" s="190" t="s">
        <v>14</v>
      </c>
      <c r="E927" s="210">
        <v>9721</v>
      </c>
      <c r="F927" s="368">
        <v>41834</v>
      </c>
      <c r="G927" s="42">
        <v>9721</v>
      </c>
      <c r="H927" s="42">
        <f t="shared" si="15"/>
        <v>0</v>
      </c>
      <c r="I927" s="621"/>
    </row>
    <row r="928" spans="1:9" x14ac:dyDescent="0.25">
      <c r="A928" s="355"/>
      <c r="B928" s="254" t="s">
        <v>1908</v>
      </c>
      <c r="C928" s="322" t="s">
        <v>3863</v>
      </c>
      <c r="D928" s="190" t="s">
        <v>8</v>
      </c>
      <c r="E928" s="210">
        <v>630</v>
      </c>
      <c r="F928" s="368">
        <v>41833</v>
      </c>
      <c r="G928" s="42">
        <v>630</v>
      </c>
      <c r="H928" s="42">
        <f t="shared" si="15"/>
        <v>0</v>
      </c>
      <c r="I928" s="621"/>
    </row>
    <row r="929" spans="1:9" x14ac:dyDescent="0.25">
      <c r="A929" s="355"/>
      <c r="B929" s="254" t="s">
        <v>1910</v>
      </c>
      <c r="C929" s="322" t="s">
        <v>3863</v>
      </c>
      <c r="D929" s="190" t="s">
        <v>152</v>
      </c>
      <c r="E929" s="210">
        <v>15961</v>
      </c>
      <c r="F929" s="368">
        <v>41833</v>
      </c>
      <c r="G929" s="42">
        <v>15961</v>
      </c>
      <c r="H929" s="42">
        <f t="shared" si="15"/>
        <v>0</v>
      </c>
      <c r="I929" s="621"/>
    </row>
    <row r="930" spans="1:9" x14ac:dyDescent="0.25">
      <c r="A930" s="355"/>
      <c r="B930" s="254" t="s">
        <v>1911</v>
      </c>
      <c r="C930" s="322" t="s">
        <v>3863</v>
      </c>
      <c r="D930" s="190" t="s">
        <v>8</v>
      </c>
      <c r="E930" s="210">
        <v>945</v>
      </c>
      <c r="F930" s="368">
        <v>41833</v>
      </c>
      <c r="G930" s="42">
        <v>945</v>
      </c>
      <c r="H930" s="42">
        <f t="shared" si="15"/>
        <v>0</v>
      </c>
      <c r="I930" s="621"/>
    </row>
    <row r="931" spans="1:9" x14ac:dyDescent="0.25">
      <c r="A931" s="354"/>
      <c r="B931" s="254" t="s">
        <v>1913</v>
      </c>
      <c r="C931" s="322" t="s">
        <v>3863</v>
      </c>
      <c r="D931" s="190" t="s">
        <v>136</v>
      </c>
      <c r="E931" s="210">
        <v>725.5</v>
      </c>
      <c r="F931" s="368">
        <v>41833</v>
      </c>
      <c r="G931" s="42">
        <v>725.5</v>
      </c>
      <c r="H931" s="42">
        <f t="shared" si="15"/>
        <v>0</v>
      </c>
      <c r="I931" s="621"/>
    </row>
    <row r="932" spans="1:9" x14ac:dyDescent="0.25">
      <c r="A932" s="355"/>
      <c r="B932" s="254" t="s">
        <v>1914</v>
      </c>
      <c r="C932" s="322" t="s">
        <v>3863</v>
      </c>
      <c r="D932" s="190" t="s">
        <v>3312</v>
      </c>
      <c r="E932" s="210">
        <v>15148</v>
      </c>
      <c r="F932" s="368">
        <v>41834</v>
      </c>
      <c r="G932" s="42">
        <v>15148</v>
      </c>
      <c r="H932" s="42">
        <f t="shared" si="15"/>
        <v>0</v>
      </c>
      <c r="I932" s="621"/>
    </row>
    <row r="933" spans="1:9" x14ac:dyDescent="0.25">
      <c r="A933" s="355"/>
      <c r="B933" s="254" t="s">
        <v>1916</v>
      </c>
      <c r="C933" s="322" t="s">
        <v>3863</v>
      </c>
      <c r="D933" s="190" t="s">
        <v>13</v>
      </c>
      <c r="E933" s="210">
        <v>2650</v>
      </c>
      <c r="F933" s="368">
        <v>41833</v>
      </c>
      <c r="G933" s="42">
        <v>2650</v>
      </c>
      <c r="H933" s="42">
        <f t="shared" si="15"/>
        <v>0</v>
      </c>
      <c r="I933" s="621"/>
    </row>
    <row r="934" spans="1:9" x14ac:dyDescent="0.25">
      <c r="A934" s="355"/>
      <c r="B934" s="254" t="s">
        <v>1917</v>
      </c>
      <c r="C934" s="322" t="s">
        <v>3863</v>
      </c>
      <c r="D934" s="190" t="s">
        <v>152</v>
      </c>
      <c r="E934" s="210">
        <v>7409</v>
      </c>
      <c r="F934" s="368">
        <v>41833</v>
      </c>
      <c r="G934" s="42">
        <v>7409</v>
      </c>
      <c r="H934" s="42">
        <f t="shared" si="15"/>
        <v>0</v>
      </c>
      <c r="I934" s="623"/>
    </row>
    <row r="935" spans="1:9" x14ac:dyDescent="0.25">
      <c r="A935" s="355">
        <v>41834</v>
      </c>
      <c r="B935" s="254" t="s">
        <v>1918</v>
      </c>
      <c r="C935" s="322" t="s">
        <v>3863</v>
      </c>
      <c r="D935" s="190" t="s">
        <v>115</v>
      </c>
      <c r="E935" s="210">
        <v>156</v>
      </c>
      <c r="F935" s="368">
        <v>41834</v>
      </c>
      <c r="G935" s="42">
        <v>156</v>
      </c>
      <c r="H935" s="42">
        <f t="shared" si="15"/>
        <v>0</v>
      </c>
      <c r="I935" s="644"/>
    </row>
    <row r="936" spans="1:9" x14ac:dyDescent="0.25">
      <c r="A936" s="355"/>
      <c r="B936" s="254" t="s">
        <v>1919</v>
      </c>
      <c r="C936" s="322" t="s">
        <v>3863</v>
      </c>
      <c r="D936" s="190" t="s">
        <v>106</v>
      </c>
      <c r="E936" s="210">
        <v>27217</v>
      </c>
      <c r="F936" s="368">
        <v>41839</v>
      </c>
      <c r="G936" s="42">
        <v>27217</v>
      </c>
      <c r="H936" s="42">
        <f t="shared" si="15"/>
        <v>0</v>
      </c>
      <c r="I936" s="645"/>
    </row>
    <row r="937" spans="1:9" x14ac:dyDescent="0.25">
      <c r="A937" s="355"/>
      <c r="B937" s="254" t="s">
        <v>1920</v>
      </c>
      <c r="C937" s="322" t="s">
        <v>3863</v>
      </c>
      <c r="D937" s="190" t="s">
        <v>25</v>
      </c>
      <c r="E937" s="210">
        <v>8665</v>
      </c>
      <c r="F937" s="368">
        <v>41834</v>
      </c>
      <c r="G937" s="42">
        <v>8665</v>
      </c>
      <c r="H937" s="42">
        <f t="shared" si="15"/>
        <v>0</v>
      </c>
      <c r="I937" s="644"/>
    </row>
    <row r="938" spans="1:9" x14ac:dyDescent="0.25">
      <c r="A938" s="355"/>
      <c r="B938" s="254" t="s">
        <v>1921</v>
      </c>
      <c r="C938" s="322" t="s">
        <v>3863</v>
      </c>
      <c r="D938" s="190" t="s">
        <v>14</v>
      </c>
      <c r="E938" s="210">
        <v>4329</v>
      </c>
      <c r="F938" s="368">
        <v>41834</v>
      </c>
      <c r="G938" s="42">
        <v>4329</v>
      </c>
      <c r="H938" s="42">
        <f t="shared" si="15"/>
        <v>0</v>
      </c>
      <c r="I938" s="644"/>
    </row>
    <row r="939" spans="1:9" x14ac:dyDescent="0.25">
      <c r="A939" s="355"/>
      <c r="B939" s="254" t="s">
        <v>1922</v>
      </c>
      <c r="C939" s="322" t="s">
        <v>3863</v>
      </c>
      <c r="D939" s="190" t="s">
        <v>70</v>
      </c>
      <c r="E939" s="210">
        <v>12697</v>
      </c>
      <c r="F939" s="368">
        <v>41837</v>
      </c>
      <c r="G939" s="42">
        <v>12697</v>
      </c>
      <c r="H939" s="42">
        <f t="shared" si="15"/>
        <v>0</v>
      </c>
      <c r="I939" s="644"/>
    </row>
    <row r="940" spans="1:9" x14ac:dyDescent="0.25">
      <c r="A940" s="355"/>
      <c r="B940" s="254" t="s">
        <v>1923</v>
      </c>
      <c r="C940" s="322" t="s">
        <v>3863</v>
      </c>
      <c r="D940" s="190" t="s">
        <v>44</v>
      </c>
      <c r="E940" s="210">
        <v>5400</v>
      </c>
      <c r="F940" s="368">
        <v>41843</v>
      </c>
      <c r="G940" s="42">
        <v>5400</v>
      </c>
      <c r="H940" s="42">
        <f t="shared" si="15"/>
        <v>0</v>
      </c>
      <c r="I940" s="644" t="s">
        <v>30</v>
      </c>
    </row>
    <row r="941" spans="1:9" x14ac:dyDescent="0.25">
      <c r="A941" s="355"/>
      <c r="B941" s="254" t="s">
        <v>1924</v>
      </c>
      <c r="C941" s="322" t="s">
        <v>3863</v>
      </c>
      <c r="D941" s="190" t="s">
        <v>180</v>
      </c>
      <c r="E941" s="210">
        <v>27021</v>
      </c>
      <c r="F941" s="368">
        <v>41834</v>
      </c>
      <c r="G941" s="42">
        <v>27021</v>
      </c>
      <c r="H941" s="42">
        <f t="shared" si="15"/>
        <v>0</v>
      </c>
      <c r="I941" s="644" t="s">
        <v>27</v>
      </c>
    </row>
    <row r="942" spans="1:9" x14ac:dyDescent="0.25">
      <c r="A942" s="355"/>
      <c r="B942" s="254" t="s">
        <v>1925</v>
      </c>
      <c r="C942" s="322" t="s">
        <v>3863</v>
      </c>
      <c r="D942" s="190" t="s">
        <v>64</v>
      </c>
      <c r="E942" s="210">
        <v>5573</v>
      </c>
      <c r="F942" s="368">
        <v>41834</v>
      </c>
      <c r="G942" s="42">
        <v>5573</v>
      </c>
      <c r="H942" s="42">
        <f t="shared" si="15"/>
        <v>0</v>
      </c>
      <c r="I942" s="644" t="s">
        <v>27</v>
      </c>
    </row>
    <row r="943" spans="1:9" x14ac:dyDescent="0.25">
      <c r="A943" s="355"/>
      <c r="B943" s="254" t="s">
        <v>1926</v>
      </c>
      <c r="C943" s="322" t="s">
        <v>3863</v>
      </c>
      <c r="D943" s="190" t="s">
        <v>42</v>
      </c>
      <c r="E943" s="210">
        <v>2160</v>
      </c>
      <c r="F943" s="368">
        <v>41843</v>
      </c>
      <c r="G943" s="42">
        <v>2160</v>
      </c>
      <c r="H943" s="42">
        <f t="shared" si="15"/>
        <v>0</v>
      </c>
      <c r="I943" s="644" t="s">
        <v>12</v>
      </c>
    </row>
    <row r="944" spans="1:9" x14ac:dyDescent="0.25">
      <c r="A944" s="355"/>
      <c r="B944" s="254" t="s">
        <v>1928</v>
      </c>
      <c r="C944" s="322" t="s">
        <v>3863</v>
      </c>
      <c r="D944" s="190" t="s">
        <v>44</v>
      </c>
      <c r="E944" s="210">
        <v>8100</v>
      </c>
      <c r="F944" s="368">
        <v>41843</v>
      </c>
      <c r="G944" s="42">
        <v>8100</v>
      </c>
      <c r="H944" s="42">
        <f t="shared" si="15"/>
        <v>0</v>
      </c>
      <c r="I944" s="644" t="s">
        <v>12</v>
      </c>
    </row>
    <row r="945" spans="1:9" x14ac:dyDescent="0.25">
      <c r="A945" s="355"/>
      <c r="B945" s="254" t="s">
        <v>1930</v>
      </c>
      <c r="C945" s="322" t="s">
        <v>3863</v>
      </c>
      <c r="D945" s="190" t="s">
        <v>43</v>
      </c>
      <c r="E945" s="210">
        <v>3240</v>
      </c>
      <c r="F945" s="368">
        <v>41843</v>
      </c>
      <c r="G945" s="42">
        <v>3240</v>
      </c>
      <c r="H945" s="42">
        <f t="shared" si="15"/>
        <v>0</v>
      </c>
      <c r="I945" s="644" t="s">
        <v>12</v>
      </c>
    </row>
    <row r="946" spans="1:9" x14ac:dyDescent="0.25">
      <c r="A946" s="355"/>
      <c r="B946" s="254" t="s">
        <v>1931</v>
      </c>
      <c r="C946" s="322" t="s">
        <v>3863</v>
      </c>
      <c r="D946" s="190" t="s">
        <v>42</v>
      </c>
      <c r="E946" s="210">
        <v>3240</v>
      </c>
      <c r="F946" s="368">
        <v>41843</v>
      </c>
      <c r="G946" s="42">
        <v>3240</v>
      </c>
      <c r="H946" s="42">
        <f t="shared" si="15"/>
        <v>0</v>
      </c>
      <c r="I946" s="644" t="s">
        <v>12</v>
      </c>
    </row>
    <row r="947" spans="1:9" x14ac:dyDescent="0.25">
      <c r="A947" s="355"/>
      <c r="B947" s="254" t="s">
        <v>1932</v>
      </c>
      <c r="C947" s="322" t="s">
        <v>3863</v>
      </c>
      <c r="D947" s="190" t="s">
        <v>43</v>
      </c>
      <c r="E947" s="210">
        <v>2700</v>
      </c>
      <c r="F947" s="368">
        <v>41843</v>
      </c>
      <c r="G947" s="42">
        <v>2700</v>
      </c>
      <c r="H947" s="42">
        <f t="shared" si="15"/>
        <v>0</v>
      </c>
      <c r="I947" s="644" t="s">
        <v>12</v>
      </c>
    </row>
    <row r="948" spans="1:9" x14ac:dyDescent="0.25">
      <c r="A948" s="355"/>
      <c r="B948" s="254" t="s">
        <v>1934</v>
      </c>
      <c r="C948" s="322" t="s">
        <v>3863</v>
      </c>
      <c r="D948" s="190" t="s">
        <v>55</v>
      </c>
      <c r="E948" s="210">
        <v>10189.5</v>
      </c>
      <c r="F948" s="368">
        <v>41834</v>
      </c>
      <c r="G948" s="42">
        <v>10189.5</v>
      </c>
      <c r="H948" s="42">
        <f t="shared" si="15"/>
        <v>0</v>
      </c>
      <c r="I948" s="644"/>
    </row>
    <row r="949" spans="1:9" x14ac:dyDescent="0.25">
      <c r="A949" s="355"/>
      <c r="B949" s="254" t="s">
        <v>1935</v>
      </c>
      <c r="C949" s="322" t="s">
        <v>3863</v>
      </c>
      <c r="D949" s="196" t="s">
        <v>3108</v>
      </c>
      <c r="E949" s="215">
        <v>0</v>
      </c>
      <c r="F949" s="368"/>
      <c r="G949" s="42"/>
      <c r="H949" s="42">
        <f t="shared" si="15"/>
        <v>0</v>
      </c>
      <c r="I949" s="644"/>
    </row>
    <row r="950" spans="1:9" x14ac:dyDescent="0.25">
      <c r="A950" s="355"/>
      <c r="B950" s="254" t="s">
        <v>1936</v>
      </c>
      <c r="C950" s="322" t="s">
        <v>3863</v>
      </c>
      <c r="D950" s="190" t="s">
        <v>338</v>
      </c>
      <c r="E950" s="210">
        <v>325</v>
      </c>
      <c r="F950" s="368">
        <v>41834</v>
      </c>
      <c r="G950" s="42">
        <v>325</v>
      </c>
      <c r="H950" s="42">
        <f t="shared" si="15"/>
        <v>0</v>
      </c>
      <c r="I950" s="644" t="s">
        <v>12</v>
      </c>
    </row>
    <row r="951" spans="1:9" x14ac:dyDescent="0.25">
      <c r="A951" s="355"/>
      <c r="B951" s="254" t="s">
        <v>1937</v>
      </c>
      <c r="C951" s="322" t="s">
        <v>3863</v>
      </c>
      <c r="D951" s="190" t="s">
        <v>34</v>
      </c>
      <c r="E951" s="210">
        <v>2134.5</v>
      </c>
      <c r="F951" s="369" t="s">
        <v>4431</v>
      </c>
      <c r="G951" s="42">
        <v>2134.5</v>
      </c>
      <c r="H951" s="42">
        <f t="shared" si="15"/>
        <v>0</v>
      </c>
      <c r="I951" s="644" t="s">
        <v>12</v>
      </c>
    </row>
    <row r="952" spans="1:9" x14ac:dyDescent="0.25">
      <c r="A952" s="355"/>
      <c r="B952" s="254" t="s">
        <v>1938</v>
      </c>
      <c r="C952" s="322" t="s">
        <v>3863</v>
      </c>
      <c r="D952" s="190" t="s">
        <v>57</v>
      </c>
      <c r="E952" s="210">
        <v>1520</v>
      </c>
      <c r="F952" s="368">
        <v>41834</v>
      </c>
      <c r="G952" s="42">
        <v>1520</v>
      </c>
      <c r="H952" s="42">
        <f t="shared" si="15"/>
        <v>0</v>
      </c>
      <c r="I952" s="644" t="s">
        <v>12</v>
      </c>
    </row>
    <row r="953" spans="1:9" x14ac:dyDescent="0.25">
      <c r="A953" s="355"/>
      <c r="B953" s="254" t="s">
        <v>1939</v>
      </c>
      <c r="C953" s="322" t="s">
        <v>3863</v>
      </c>
      <c r="D953" s="190" t="s">
        <v>28</v>
      </c>
      <c r="E953" s="210">
        <v>851</v>
      </c>
      <c r="F953" s="370" t="s">
        <v>4432</v>
      </c>
      <c r="G953" s="42">
        <v>851</v>
      </c>
      <c r="H953" s="42">
        <f t="shared" si="15"/>
        <v>0</v>
      </c>
      <c r="I953" s="644"/>
    </row>
    <row r="954" spans="1:9" x14ac:dyDescent="0.25">
      <c r="A954" s="355"/>
      <c r="B954" s="254" t="s">
        <v>1940</v>
      </c>
      <c r="C954" s="322" t="s">
        <v>3863</v>
      </c>
      <c r="D954" s="190" t="s">
        <v>66</v>
      </c>
      <c r="E954" s="210">
        <v>1740</v>
      </c>
      <c r="F954" s="368">
        <v>41834</v>
      </c>
      <c r="G954" s="42">
        <v>1740</v>
      </c>
      <c r="H954" s="42">
        <f t="shared" si="15"/>
        <v>0</v>
      </c>
      <c r="I954" s="644" t="s">
        <v>30</v>
      </c>
    </row>
    <row r="955" spans="1:9" x14ac:dyDescent="0.25">
      <c r="A955" s="355"/>
      <c r="B955" s="254" t="s">
        <v>1941</v>
      </c>
      <c r="C955" s="322" t="s">
        <v>3863</v>
      </c>
      <c r="D955" s="190" t="s">
        <v>13</v>
      </c>
      <c r="E955" s="210">
        <v>3970</v>
      </c>
      <c r="F955" s="368">
        <v>41834</v>
      </c>
      <c r="G955" s="42">
        <v>3970</v>
      </c>
      <c r="H955" s="42">
        <f t="shared" si="15"/>
        <v>0</v>
      </c>
      <c r="I955" s="644"/>
    </row>
    <row r="956" spans="1:9" x14ac:dyDescent="0.25">
      <c r="A956" s="355"/>
      <c r="B956" s="254" t="s">
        <v>1943</v>
      </c>
      <c r="C956" s="322" t="s">
        <v>3863</v>
      </c>
      <c r="D956" s="190" t="s">
        <v>386</v>
      </c>
      <c r="E956" s="210">
        <v>1728</v>
      </c>
      <c r="F956" s="368">
        <v>41834</v>
      </c>
      <c r="G956" s="42">
        <v>1728</v>
      </c>
      <c r="H956" s="42">
        <f t="shared" si="15"/>
        <v>0</v>
      </c>
      <c r="I956" s="644" t="s">
        <v>30</v>
      </c>
    </row>
    <row r="957" spans="1:9" x14ac:dyDescent="0.25">
      <c r="A957" s="355"/>
      <c r="B957" s="254" t="s">
        <v>1944</v>
      </c>
      <c r="C957" s="322" t="s">
        <v>3863</v>
      </c>
      <c r="D957" s="190" t="s">
        <v>373</v>
      </c>
      <c r="E957" s="210">
        <v>40783.5</v>
      </c>
      <c r="F957" s="368">
        <v>41834</v>
      </c>
      <c r="G957" s="42">
        <v>40783.5</v>
      </c>
      <c r="H957" s="42">
        <f t="shared" si="15"/>
        <v>0</v>
      </c>
      <c r="I957" s="644" t="s">
        <v>12</v>
      </c>
    </row>
    <row r="958" spans="1:9" x14ac:dyDescent="0.25">
      <c r="A958" s="355"/>
      <c r="B958" s="254" t="s">
        <v>1945</v>
      </c>
      <c r="C958" s="322" t="s">
        <v>3863</v>
      </c>
      <c r="D958" s="190" t="s">
        <v>3889</v>
      </c>
      <c r="E958" s="210">
        <v>2475</v>
      </c>
      <c r="F958" s="368">
        <v>41834</v>
      </c>
      <c r="G958" s="42">
        <v>2475</v>
      </c>
      <c r="H958" s="42">
        <f t="shared" si="15"/>
        <v>0</v>
      </c>
      <c r="I958" s="644"/>
    </row>
    <row r="959" spans="1:9" x14ac:dyDescent="0.25">
      <c r="A959" s="355"/>
      <c r="B959" s="254" t="s">
        <v>1946</v>
      </c>
      <c r="C959" s="322" t="s">
        <v>3863</v>
      </c>
      <c r="D959" s="190" t="s">
        <v>189</v>
      </c>
      <c r="E959" s="210">
        <v>40258</v>
      </c>
      <c r="F959" s="370" t="s">
        <v>3890</v>
      </c>
      <c r="G959" s="42">
        <v>40258</v>
      </c>
      <c r="H959" s="42">
        <f t="shared" si="15"/>
        <v>0</v>
      </c>
      <c r="I959" s="644" t="s">
        <v>21</v>
      </c>
    </row>
    <row r="960" spans="1:9" x14ac:dyDescent="0.25">
      <c r="A960" s="355"/>
      <c r="B960" s="254" t="s">
        <v>1948</v>
      </c>
      <c r="C960" s="322" t="s">
        <v>3863</v>
      </c>
      <c r="D960" s="190" t="s">
        <v>237</v>
      </c>
      <c r="E960" s="210">
        <v>10340</v>
      </c>
      <c r="F960" s="368">
        <v>41835</v>
      </c>
      <c r="G960" s="42">
        <v>10340</v>
      </c>
      <c r="H960" s="42">
        <f t="shared" si="15"/>
        <v>0</v>
      </c>
      <c r="I960" s="644" t="s">
        <v>21</v>
      </c>
    </row>
    <row r="961" spans="1:9" x14ac:dyDescent="0.25">
      <c r="A961" s="355"/>
      <c r="B961" s="254" t="s">
        <v>1949</v>
      </c>
      <c r="C961" s="322" t="s">
        <v>3863</v>
      </c>
      <c r="D961" s="190" t="s">
        <v>1778</v>
      </c>
      <c r="E961" s="210">
        <v>1120</v>
      </c>
      <c r="F961" s="368">
        <v>41834</v>
      </c>
      <c r="G961" s="42">
        <v>1120</v>
      </c>
      <c r="H961" s="42">
        <f t="shared" si="15"/>
        <v>0</v>
      </c>
      <c r="I961" s="644" t="s">
        <v>12</v>
      </c>
    </row>
    <row r="962" spans="1:9" x14ac:dyDescent="0.25">
      <c r="A962" s="355"/>
      <c r="B962" s="254" t="s">
        <v>1950</v>
      </c>
      <c r="C962" s="322" t="s">
        <v>3863</v>
      </c>
      <c r="D962" s="190" t="s">
        <v>250</v>
      </c>
      <c r="E962" s="210">
        <v>22161</v>
      </c>
      <c r="F962" s="368">
        <v>41834</v>
      </c>
      <c r="G962" s="42">
        <v>22161</v>
      </c>
      <c r="H962" s="42">
        <f t="shared" si="15"/>
        <v>0</v>
      </c>
      <c r="I962" s="644"/>
    </row>
    <row r="963" spans="1:9" x14ac:dyDescent="0.25">
      <c r="A963" s="355"/>
      <c r="B963" s="254" t="s">
        <v>1951</v>
      </c>
      <c r="C963" s="322" t="s">
        <v>3863</v>
      </c>
      <c r="D963" s="190" t="s">
        <v>29</v>
      </c>
      <c r="E963" s="210">
        <v>3802</v>
      </c>
      <c r="F963" s="368">
        <v>41834</v>
      </c>
      <c r="G963" s="42">
        <v>3802</v>
      </c>
      <c r="H963" s="42">
        <f t="shared" si="15"/>
        <v>0</v>
      </c>
      <c r="I963" s="644" t="s">
        <v>12</v>
      </c>
    </row>
    <row r="964" spans="1:9" x14ac:dyDescent="0.25">
      <c r="A964" s="355"/>
      <c r="B964" s="254" t="s">
        <v>1953</v>
      </c>
      <c r="C964" s="322" t="s">
        <v>3863</v>
      </c>
      <c r="D964" s="190" t="s">
        <v>74</v>
      </c>
      <c r="E964" s="210">
        <v>8763.5</v>
      </c>
      <c r="F964" s="368">
        <v>41834</v>
      </c>
      <c r="G964" s="42">
        <v>8763.5</v>
      </c>
      <c r="H964" s="42">
        <f t="shared" si="15"/>
        <v>0</v>
      </c>
      <c r="I964" s="644"/>
    </row>
    <row r="965" spans="1:9" x14ac:dyDescent="0.25">
      <c r="A965" s="355"/>
      <c r="B965" s="254" t="s">
        <v>1954</v>
      </c>
      <c r="C965" s="322" t="s">
        <v>3863</v>
      </c>
      <c r="D965" s="190" t="s">
        <v>260</v>
      </c>
      <c r="E965" s="210">
        <v>1280</v>
      </c>
      <c r="F965" s="368">
        <v>41834</v>
      </c>
      <c r="G965" s="42">
        <v>1280</v>
      </c>
      <c r="H965" s="42">
        <f t="shared" si="15"/>
        <v>0</v>
      </c>
      <c r="I965" s="644" t="s">
        <v>162</v>
      </c>
    </row>
    <row r="966" spans="1:9" x14ac:dyDescent="0.25">
      <c r="A966" s="355"/>
      <c r="B966" s="254" t="s">
        <v>1955</v>
      </c>
      <c r="C966" s="322" t="s">
        <v>3863</v>
      </c>
      <c r="D966" s="196" t="s">
        <v>3108</v>
      </c>
      <c r="E966" s="215">
        <v>0</v>
      </c>
      <c r="F966" s="368"/>
      <c r="G966" s="42"/>
      <c r="H966" s="42">
        <f t="shared" si="15"/>
        <v>0</v>
      </c>
      <c r="I966" s="644" t="s">
        <v>3891</v>
      </c>
    </row>
    <row r="967" spans="1:9" x14ac:dyDescent="0.25">
      <c r="A967" s="355"/>
      <c r="B967" s="254" t="s">
        <v>1956</v>
      </c>
      <c r="C967" s="322" t="s">
        <v>3863</v>
      </c>
      <c r="D967" s="196" t="s">
        <v>3108</v>
      </c>
      <c r="E967" s="215">
        <v>0</v>
      </c>
      <c r="F967" s="368"/>
      <c r="G967" s="42"/>
      <c r="H967" s="42">
        <f t="shared" ref="H967:H1030" si="16">E967-G967</f>
        <v>0</v>
      </c>
      <c r="I967" s="644" t="s">
        <v>324</v>
      </c>
    </row>
    <row r="968" spans="1:9" x14ac:dyDescent="0.25">
      <c r="A968" s="355"/>
      <c r="B968" s="254" t="s">
        <v>1957</v>
      </c>
      <c r="C968" s="322" t="s">
        <v>3863</v>
      </c>
      <c r="D968" s="190" t="s">
        <v>3312</v>
      </c>
      <c r="E968" s="210">
        <v>8037</v>
      </c>
      <c r="F968" s="368">
        <v>41835</v>
      </c>
      <c r="G968" s="42">
        <v>8037</v>
      </c>
      <c r="H968" s="42">
        <f t="shared" si="16"/>
        <v>0</v>
      </c>
      <c r="I968" s="644" t="s">
        <v>65</v>
      </c>
    </row>
    <row r="969" spans="1:9" x14ac:dyDescent="0.25">
      <c r="A969" s="355">
        <v>41834</v>
      </c>
      <c r="B969" s="254" t="s">
        <v>1958</v>
      </c>
      <c r="C969" s="322" t="s">
        <v>3863</v>
      </c>
      <c r="D969" s="190" t="s">
        <v>25</v>
      </c>
      <c r="E969" s="210">
        <v>13501.4</v>
      </c>
      <c r="F969" s="372"/>
      <c r="G969" s="286"/>
      <c r="H969" s="42">
        <f t="shared" si="16"/>
        <v>13501.4</v>
      </c>
      <c r="I969" s="644" t="s">
        <v>65</v>
      </c>
    </row>
    <row r="970" spans="1:9" x14ac:dyDescent="0.25">
      <c r="A970" s="355"/>
      <c r="B970" s="254" t="s">
        <v>1959</v>
      </c>
      <c r="C970" s="322" t="s">
        <v>3863</v>
      </c>
      <c r="D970" s="190" t="s">
        <v>321</v>
      </c>
      <c r="E970" s="210">
        <v>1152.5</v>
      </c>
      <c r="F970" s="368">
        <v>41834</v>
      </c>
      <c r="G970" s="42">
        <v>1152.5</v>
      </c>
      <c r="H970" s="42">
        <f t="shared" si="16"/>
        <v>0</v>
      </c>
      <c r="I970" s="644"/>
    </row>
    <row r="971" spans="1:9" x14ac:dyDescent="0.25">
      <c r="A971" s="355"/>
      <c r="B971" s="254" t="s">
        <v>1960</v>
      </c>
      <c r="C971" s="322" t="s">
        <v>3863</v>
      </c>
      <c r="D971" s="196" t="s">
        <v>3108</v>
      </c>
      <c r="E971" s="215">
        <v>0</v>
      </c>
      <c r="F971" s="368"/>
      <c r="G971" s="42"/>
      <c r="H971" s="42">
        <f t="shared" si="16"/>
        <v>0</v>
      </c>
      <c r="I971" s="644" t="s">
        <v>81</v>
      </c>
    </row>
    <row r="972" spans="1:9" x14ac:dyDescent="0.25">
      <c r="A972" s="355"/>
      <c r="B972" s="254" t="s">
        <v>1961</v>
      </c>
      <c r="C972" s="322" t="s">
        <v>3863</v>
      </c>
      <c r="D972" s="190" t="s">
        <v>130</v>
      </c>
      <c r="E972" s="210">
        <v>8870</v>
      </c>
      <c r="F972" s="368">
        <v>41838</v>
      </c>
      <c r="G972" s="42">
        <v>8870</v>
      </c>
      <c r="H972" s="42">
        <f t="shared" si="16"/>
        <v>0</v>
      </c>
      <c r="I972" s="644" t="s">
        <v>21</v>
      </c>
    </row>
    <row r="973" spans="1:9" x14ac:dyDescent="0.25">
      <c r="A973" s="355"/>
      <c r="B973" s="254" t="s">
        <v>1962</v>
      </c>
      <c r="C973" s="322" t="s">
        <v>3863</v>
      </c>
      <c r="D973" s="190" t="s">
        <v>180</v>
      </c>
      <c r="E973" s="210">
        <v>33002.5</v>
      </c>
      <c r="F973" s="369" t="s">
        <v>3892</v>
      </c>
      <c r="G973" s="42">
        <v>33002.5</v>
      </c>
      <c r="H973" s="42">
        <f t="shared" si="16"/>
        <v>0</v>
      </c>
      <c r="I973" s="644" t="s">
        <v>65</v>
      </c>
    </row>
    <row r="974" spans="1:9" x14ac:dyDescent="0.25">
      <c r="A974" s="355"/>
      <c r="B974" s="254" t="s">
        <v>1963</v>
      </c>
      <c r="C974" s="322" t="s">
        <v>3863</v>
      </c>
      <c r="D974" s="190" t="s">
        <v>129</v>
      </c>
      <c r="E974" s="210">
        <v>1645</v>
      </c>
      <c r="F974" s="368">
        <v>41834</v>
      </c>
      <c r="G974" s="42">
        <v>1645</v>
      </c>
      <c r="H974" s="42">
        <f t="shared" si="16"/>
        <v>0</v>
      </c>
      <c r="I974" s="644"/>
    </row>
    <row r="975" spans="1:9" x14ac:dyDescent="0.25">
      <c r="A975" s="355"/>
      <c r="B975" s="254" t="s">
        <v>1964</v>
      </c>
      <c r="C975" s="322" t="s">
        <v>3863</v>
      </c>
      <c r="D975" s="190" t="s">
        <v>54</v>
      </c>
      <c r="E975" s="210">
        <v>48121.5</v>
      </c>
      <c r="F975" s="368">
        <v>41835</v>
      </c>
      <c r="G975" s="42">
        <v>48121.5</v>
      </c>
      <c r="H975" s="42">
        <f t="shared" si="16"/>
        <v>0</v>
      </c>
      <c r="I975" s="644" t="s">
        <v>21</v>
      </c>
    </row>
    <row r="976" spans="1:9" ht="34.5" x14ac:dyDescent="0.25">
      <c r="A976" s="355"/>
      <c r="B976" s="254" t="s">
        <v>1965</v>
      </c>
      <c r="C976" s="322" t="s">
        <v>3863</v>
      </c>
      <c r="D976" s="190" t="s">
        <v>133</v>
      </c>
      <c r="E976" s="210">
        <v>55680.5</v>
      </c>
      <c r="F976" s="411" t="s">
        <v>4422</v>
      </c>
      <c r="G976" s="42">
        <v>55680.5</v>
      </c>
      <c r="H976" s="42">
        <f t="shared" si="16"/>
        <v>0</v>
      </c>
      <c r="I976" s="644"/>
    </row>
    <row r="977" spans="1:9" x14ac:dyDescent="0.25">
      <c r="A977" s="355"/>
      <c r="B977" s="254" t="s">
        <v>1966</v>
      </c>
      <c r="C977" s="322" t="s">
        <v>3863</v>
      </c>
      <c r="D977" s="190" t="s">
        <v>200</v>
      </c>
      <c r="E977" s="210">
        <v>8943.6</v>
      </c>
      <c r="F977" s="370" t="s">
        <v>4486</v>
      </c>
      <c r="G977" s="42">
        <v>8943.6</v>
      </c>
      <c r="H977" s="42">
        <f t="shared" si="16"/>
        <v>0</v>
      </c>
      <c r="I977" s="644"/>
    </row>
    <row r="978" spans="1:9" ht="34.5" x14ac:dyDescent="0.25">
      <c r="A978" s="355"/>
      <c r="B978" s="254" t="s">
        <v>1968</v>
      </c>
      <c r="C978" s="322" t="s">
        <v>3863</v>
      </c>
      <c r="D978" s="190" t="s">
        <v>255</v>
      </c>
      <c r="E978" s="210">
        <v>6762</v>
      </c>
      <c r="F978" s="414" t="s">
        <v>4455</v>
      </c>
      <c r="G978" s="42">
        <v>6762</v>
      </c>
      <c r="H978" s="42">
        <f t="shared" si="16"/>
        <v>0</v>
      </c>
      <c r="I978" s="644" t="s">
        <v>21</v>
      </c>
    </row>
    <row r="979" spans="1:9" x14ac:dyDescent="0.25">
      <c r="A979" s="355"/>
      <c r="B979" s="254" t="s">
        <v>1969</v>
      </c>
      <c r="C979" s="322" t="s">
        <v>3863</v>
      </c>
      <c r="D979" s="190" t="s">
        <v>51</v>
      </c>
      <c r="E979" s="210">
        <v>3111</v>
      </c>
      <c r="F979" s="368">
        <v>41834</v>
      </c>
      <c r="G979" s="42">
        <v>3111</v>
      </c>
      <c r="H979" s="42">
        <f t="shared" si="16"/>
        <v>0</v>
      </c>
      <c r="I979" s="644" t="s">
        <v>162</v>
      </c>
    </row>
    <row r="980" spans="1:9" x14ac:dyDescent="0.25">
      <c r="A980" s="355"/>
      <c r="B980" s="254" t="s">
        <v>1970</v>
      </c>
      <c r="C980" s="322" t="s">
        <v>3863</v>
      </c>
      <c r="D980" s="190" t="s">
        <v>2600</v>
      </c>
      <c r="E980" s="210">
        <v>20213.5</v>
      </c>
      <c r="F980" s="368">
        <v>41835</v>
      </c>
      <c r="G980" s="42">
        <v>20213.5</v>
      </c>
      <c r="H980" s="42">
        <f t="shared" si="16"/>
        <v>0</v>
      </c>
      <c r="I980" s="644" t="s">
        <v>30</v>
      </c>
    </row>
    <row r="981" spans="1:9" x14ac:dyDescent="0.25">
      <c r="A981" s="355"/>
      <c r="B981" s="254" t="s">
        <v>1971</v>
      </c>
      <c r="C981" s="322" t="s">
        <v>3863</v>
      </c>
      <c r="D981" s="190" t="s">
        <v>307</v>
      </c>
      <c r="E981" s="210">
        <v>9517.5</v>
      </c>
      <c r="F981" s="370" t="s">
        <v>4456</v>
      </c>
      <c r="G981" s="42">
        <v>9517.5</v>
      </c>
      <c r="H981" s="42">
        <f t="shared" si="16"/>
        <v>0</v>
      </c>
      <c r="I981" s="644" t="s">
        <v>30</v>
      </c>
    </row>
    <row r="982" spans="1:9" x14ac:dyDescent="0.25">
      <c r="A982" s="355"/>
      <c r="B982" s="254" t="s">
        <v>1973</v>
      </c>
      <c r="C982" s="322" t="s">
        <v>3863</v>
      </c>
      <c r="D982" s="190" t="s">
        <v>233</v>
      </c>
      <c r="E982" s="210">
        <v>1066</v>
      </c>
      <c r="F982" s="368">
        <v>41835</v>
      </c>
      <c r="G982" s="42">
        <v>1066</v>
      </c>
      <c r="H982" s="42">
        <f t="shared" si="16"/>
        <v>0</v>
      </c>
      <c r="I982" s="644" t="s">
        <v>30</v>
      </c>
    </row>
    <row r="983" spans="1:9" x14ac:dyDescent="0.25">
      <c r="A983" s="355"/>
      <c r="B983" s="254" t="s">
        <v>1974</v>
      </c>
      <c r="C983" s="322" t="s">
        <v>3863</v>
      </c>
      <c r="D983" s="190" t="s">
        <v>307</v>
      </c>
      <c r="E983" s="210">
        <v>656</v>
      </c>
      <c r="F983" s="370" t="s">
        <v>4483</v>
      </c>
      <c r="G983" s="42">
        <v>656</v>
      </c>
      <c r="H983" s="42">
        <f t="shared" si="16"/>
        <v>0</v>
      </c>
      <c r="I983" s="644" t="s">
        <v>30</v>
      </c>
    </row>
    <row r="984" spans="1:9" x14ac:dyDescent="0.25">
      <c r="A984" s="355"/>
      <c r="B984" s="254" t="s">
        <v>1976</v>
      </c>
      <c r="C984" s="322" t="s">
        <v>3863</v>
      </c>
      <c r="D984" s="190" t="s">
        <v>743</v>
      </c>
      <c r="E984" s="210">
        <v>1429.5</v>
      </c>
      <c r="F984" s="368">
        <v>41835</v>
      </c>
      <c r="G984" s="42">
        <v>1429.5</v>
      </c>
      <c r="H984" s="42">
        <f t="shared" si="16"/>
        <v>0</v>
      </c>
      <c r="I984" s="644" t="s">
        <v>30</v>
      </c>
    </row>
    <row r="985" spans="1:9" x14ac:dyDescent="0.25">
      <c r="A985" s="355"/>
      <c r="B985" s="254" t="s">
        <v>1977</v>
      </c>
      <c r="C985" s="322" t="s">
        <v>3863</v>
      </c>
      <c r="D985" s="190" t="s">
        <v>20</v>
      </c>
      <c r="E985" s="210">
        <v>6127.2</v>
      </c>
      <c r="F985" s="368">
        <v>41835</v>
      </c>
      <c r="G985" s="42">
        <v>6127.2</v>
      </c>
      <c r="H985" s="42">
        <f t="shared" si="16"/>
        <v>0</v>
      </c>
      <c r="I985" s="644" t="s">
        <v>30</v>
      </c>
    </row>
    <row r="986" spans="1:9" x14ac:dyDescent="0.25">
      <c r="A986" s="355"/>
      <c r="B986" s="254" t="s">
        <v>1978</v>
      </c>
      <c r="C986" s="322" t="s">
        <v>3863</v>
      </c>
      <c r="D986" s="190" t="s">
        <v>1607</v>
      </c>
      <c r="E986" s="210">
        <v>2893</v>
      </c>
      <c r="F986" s="368">
        <v>41834</v>
      </c>
      <c r="G986" s="42">
        <v>2893</v>
      </c>
      <c r="H986" s="42">
        <f t="shared" si="16"/>
        <v>0</v>
      </c>
      <c r="I986" s="644"/>
    </row>
    <row r="987" spans="1:9" x14ac:dyDescent="0.25">
      <c r="A987" s="355"/>
      <c r="B987" s="254" t="s">
        <v>1980</v>
      </c>
      <c r="C987" s="322" t="s">
        <v>3863</v>
      </c>
      <c r="D987" s="190" t="s">
        <v>145</v>
      </c>
      <c r="E987" s="210">
        <v>2022</v>
      </c>
      <c r="F987" s="368">
        <v>41835</v>
      </c>
      <c r="G987" s="42">
        <v>2022</v>
      </c>
      <c r="H987" s="42">
        <f t="shared" si="16"/>
        <v>0</v>
      </c>
      <c r="I987" s="644" t="s">
        <v>30</v>
      </c>
    </row>
    <row r="988" spans="1:9" x14ac:dyDescent="0.25">
      <c r="A988" s="355"/>
      <c r="B988" s="254" t="s">
        <v>1981</v>
      </c>
      <c r="C988" s="322" t="s">
        <v>3863</v>
      </c>
      <c r="D988" s="190" t="s">
        <v>8</v>
      </c>
      <c r="E988" s="210">
        <v>871.7</v>
      </c>
      <c r="F988" s="368">
        <v>41834</v>
      </c>
      <c r="G988" s="42">
        <v>871.7</v>
      </c>
      <c r="H988" s="42">
        <f t="shared" si="16"/>
        <v>0</v>
      </c>
      <c r="I988" s="644"/>
    </row>
    <row r="989" spans="1:9" x14ac:dyDescent="0.25">
      <c r="A989" s="355"/>
      <c r="B989" s="254" t="s">
        <v>1982</v>
      </c>
      <c r="C989" s="322" t="s">
        <v>3863</v>
      </c>
      <c r="D989" s="190" t="s">
        <v>136</v>
      </c>
      <c r="E989" s="210">
        <v>716.5</v>
      </c>
      <c r="F989" s="368">
        <v>41834</v>
      </c>
      <c r="G989" s="42">
        <v>716.5</v>
      </c>
      <c r="H989" s="42">
        <f t="shared" si="16"/>
        <v>0</v>
      </c>
      <c r="I989" s="644"/>
    </row>
    <row r="990" spans="1:9" x14ac:dyDescent="0.25">
      <c r="A990" s="355"/>
      <c r="B990" s="254" t="s">
        <v>1983</v>
      </c>
      <c r="C990" s="322" t="s">
        <v>3863</v>
      </c>
      <c r="D990" s="190" t="s">
        <v>74</v>
      </c>
      <c r="E990" s="210">
        <v>1290</v>
      </c>
      <c r="F990" s="368">
        <v>41834</v>
      </c>
      <c r="G990" s="42">
        <v>1290</v>
      </c>
      <c r="H990" s="42">
        <f t="shared" si="16"/>
        <v>0</v>
      </c>
      <c r="I990" s="644"/>
    </row>
    <row r="991" spans="1:9" x14ac:dyDescent="0.25">
      <c r="A991" s="355"/>
      <c r="B991" s="254" t="s">
        <v>1984</v>
      </c>
      <c r="C991" s="322" t="s">
        <v>3863</v>
      </c>
      <c r="D991" s="190" t="s">
        <v>78</v>
      </c>
      <c r="E991" s="210">
        <v>3085.4</v>
      </c>
      <c r="F991" s="368">
        <v>41835</v>
      </c>
      <c r="G991" s="42">
        <v>3085.4</v>
      </c>
      <c r="H991" s="42">
        <f t="shared" si="16"/>
        <v>0</v>
      </c>
      <c r="I991" s="644" t="s">
        <v>30</v>
      </c>
    </row>
    <row r="992" spans="1:9" x14ac:dyDescent="0.25">
      <c r="A992" s="355"/>
      <c r="B992" s="254" t="s">
        <v>1985</v>
      </c>
      <c r="C992" s="322" t="s">
        <v>3863</v>
      </c>
      <c r="D992" s="190" t="s">
        <v>163</v>
      </c>
      <c r="E992" s="210">
        <v>10017.6</v>
      </c>
      <c r="F992" s="370" t="s">
        <v>4433</v>
      </c>
      <c r="G992" s="42">
        <v>10017.6</v>
      </c>
      <c r="H992" s="42">
        <f t="shared" si="16"/>
        <v>0</v>
      </c>
      <c r="I992" s="644"/>
    </row>
    <row r="993" spans="1:9" x14ac:dyDescent="0.25">
      <c r="A993" s="355"/>
      <c r="B993" s="254" t="s">
        <v>1986</v>
      </c>
      <c r="C993" s="322" t="s">
        <v>3863</v>
      </c>
      <c r="D993" s="190" t="s">
        <v>163</v>
      </c>
      <c r="E993" s="210">
        <v>14760.5</v>
      </c>
      <c r="F993" s="381" t="s">
        <v>4449</v>
      </c>
      <c r="G993" s="42">
        <v>14760.5</v>
      </c>
      <c r="H993" s="42">
        <f t="shared" si="16"/>
        <v>0</v>
      </c>
      <c r="I993" s="644" t="s">
        <v>162</v>
      </c>
    </row>
    <row r="994" spans="1:9" x14ac:dyDescent="0.25">
      <c r="A994" s="355"/>
      <c r="B994" s="254" t="s">
        <v>1987</v>
      </c>
      <c r="C994" s="322" t="s">
        <v>3863</v>
      </c>
      <c r="D994" s="190" t="s">
        <v>370</v>
      </c>
      <c r="E994" s="210">
        <v>8155.5</v>
      </c>
      <c r="F994" s="368">
        <v>41836</v>
      </c>
      <c r="G994" s="42">
        <v>8155.5</v>
      </c>
      <c r="H994" s="42">
        <f t="shared" si="16"/>
        <v>0</v>
      </c>
      <c r="I994" s="644"/>
    </row>
    <row r="995" spans="1:9" x14ac:dyDescent="0.25">
      <c r="A995" s="355"/>
      <c r="B995" s="254" t="s">
        <v>1989</v>
      </c>
      <c r="C995" s="322" t="s">
        <v>3863</v>
      </c>
      <c r="D995" s="190" t="s">
        <v>564</v>
      </c>
      <c r="E995" s="210">
        <v>3095.6</v>
      </c>
      <c r="F995" s="368">
        <v>41836</v>
      </c>
      <c r="G995" s="42">
        <v>3095.6</v>
      </c>
      <c r="H995" s="42">
        <f t="shared" si="16"/>
        <v>0</v>
      </c>
      <c r="I995" s="644" t="s">
        <v>162</v>
      </c>
    </row>
    <row r="996" spans="1:9" x14ac:dyDescent="0.25">
      <c r="A996" s="355"/>
      <c r="B996" s="254" t="s">
        <v>1991</v>
      </c>
      <c r="C996" s="322" t="s">
        <v>3863</v>
      </c>
      <c r="D996" s="190" t="s">
        <v>3893</v>
      </c>
      <c r="E996" s="210">
        <v>59287.5</v>
      </c>
      <c r="F996" s="370" t="s">
        <v>4451</v>
      </c>
      <c r="G996" s="42">
        <v>59287.5</v>
      </c>
      <c r="H996" s="42">
        <f t="shared" si="16"/>
        <v>0</v>
      </c>
      <c r="I996" s="644" t="s">
        <v>162</v>
      </c>
    </row>
    <row r="997" spans="1:9" x14ac:dyDescent="0.25">
      <c r="A997" s="354"/>
      <c r="B997" s="254" t="s">
        <v>1992</v>
      </c>
      <c r="C997" s="322" t="s">
        <v>3863</v>
      </c>
      <c r="D997" s="190" t="s">
        <v>269</v>
      </c>
      <c r="E997" s="210">
        <v>4331.5</v>
      </c>
      <c r="F997" s="381" t="s">
        <v>4452</v>
      </c>
      <c r="G997" s="42">
        <v>4331.5</v>
      </c>
      <c r="H997" s="42">
        <f t="shared" si="16"/>
        <v>0</v>
      </c>
      <c r="I997" s="644" t="s">
        <v>162</v>
      </c>
    </row>
    <row r="998" spans="1:9" x14ac:dyDescent="0.25">
      <c r="A998" s="354"/>
      <c r="B998" s="254" t="s">
        <v>1994</v>
      </c>
      <c r="C998" s="322" t="s">
        <v>3863</v>
      </c>
      <c r="D998" s="190" t="s">
        <v>272</v>
      </c>
      <c r="E998" s="210">
        <v>2619.6</v>
      </c>
      <c r="F998" s="370" t="s">
        <v>3894</v>
      </c>
      <c r="G998" s="42">
        <v>2619.6</v>
      </c>
      <c r="H998" s="42">
        <f t="shared" si="16"/>
        <v>0</v>
      </c>
      <c r="I998" s="644" t="s">
        <v>162</v>
      </c>
    </row>
    <row r="999" spans="1:9" x14ac:dyDescent="0.25">
      <c r="A999" s="361"/>
      <c r="B999" s="254" t="s">
        <v>1996</v>
      </c>
      <c r="C999" s="322" t="s">
        <v>3863</v>
      </c>
      <c r="D999" s="190" t="s">
        <v>160</v>
      </c>
      <c r="E999" s="210">
        <v>119413.06</v>
      </c>
      <c r="F999" s="370" t="s">
        <v>3895</v>
      </c>
      <c r="G999" s="42">
        <v>119413.06</v>
      </c>
      <c r="H999" s="42">
        <f t="shared" si="16"/>
        <v>0</v>
      </c>
      <c r="I999" s="644" t="s">
        <v>162</v>
      </c>
    </row>
    <row r="1000" spans="1:9" x14ac:dyDescent="0.25">
      <c r="A1000" s="355"/>
      <c r="B1000" s="254" t="s">
        <v>1997</v>
      </c>
      <c r="C1000" s="322" t="s">
        <v>3863</v>
      </c>
      <c r="D1000" s="190" t="s">
        <v>160</v>
      </c>
      <c r="E1000" s="210">
        <v>72640.160000000003</v>
      </c>
      <c r="F1000" s="370" t="s">
        <v>3896</v>
      </c>
      <c r="G1000" s="42">
        <v>72640.160000000003</v>
      </c>
      <c r="H1000" s="42">
        <f t="shared" si="16"/>
        <v>0</v>
      </c>
      <c r="I1000" s="644" t="s">
        <v>162</v>
      </c>
    </row>
    <row r="1001" spans="1:9" x14ac:dyDescent="0.25">
      <c r="A1001" s="355"/>
      <c r="B1001" s="254" t="s">
        <v>1998</v>
      </c>
      <c r="C1001" s="322" t="s">
        <v>3863</v>
      </c>
      <c r="D1001" s="190" t="s">
        <v>250</v>
      </c>
      <c r="E1001" s="210">
        <v>7728.94</v>
      </c>
      <c r="F1001" s="368">
        <v>41836</v>
      </c>
      <c r="G1001" s="42">
        <v>7728.94</v>
      </c>
      <c r="H1001" s="42">
        <f t="shared" si="16"/>
        <v>0</v>
      </c>
      <c r="I1001" s="644" t="s">
        <v>162</v>
      </c>
    </row>
    <row r="1002" spans="1:9" x14ac:dyDescent="0.25">
      <c r="A1002" s="355"/>
      <c r="B1002" s="254" t="s">
        <v>2000</v>
      </c>
      <c r="C1002" s="322" t="s">
        <v>3863</v>
      </c>
      <c r="D1002" s="190" t="s">
        <v>172</v>
      </c>
      <c r="E1002" s="210">
        <v>7783.6</v>
      </c>
      <c r="F1002" s="368">
        <v>41836</v>
      </c>
      <c r="G1002" s="42">
        <v>7783.6</v>
      </c>
      <c r="H1002" s="42">
        <f t="shared" si="16"/>
        <v>0</v>
      </c>
      <c r="I1002" s="644" t="s">
        <v>162</v>
      </c>
    </row>
    <row r="1003" spans="1:9" x14ac:dyDescent="0.25">
      <c r="A1003" s="355"/>
      <c r="B1003" s="254" t="s">
        <v>2002</v>
      </c>
      <c r="C1003" s="322" t="s">
        <v>3863</v>
      </c>
      <c r="D1003" s="190" t="s">
        <v>168</v>
      </c>
      <c r="E1003" s="210">
        <v>10282</v>
      </c>
      <c r="F1003" s="381" t="s">
        <v>4444</v>
      </c>
      <c r="G1003" s="42">
        <v>10282</v>
      </c>
      <c r="H1003" s="42">
        <f t="shared" si="16"/>
        <v>0</v>
      </c>
      <c r="I1003" s="644" t="s">
        <v>162</v>
      </c>
    </row>
    <row r="1004" spans="1:9" x14ac:dyDescent="0.25">
      <c r="A1004" s="355"/>
      <c r="B1004" s="254" t="s">
        <v>2004</v>
      </c>
      <c r="C1004" s="322" t="s">
        <v>3863</v>
      </c>
      <c r="D1004" s="190" t="s">
        <v>358</v>
      </c>
      <c r="E1004" s="210">
        <v>61909</v>
      </c>
      <c r="F1004" s="368">
        <v>41839</v>
      </c>
      <c r="G1004" s="42">
        <v>61909</v>
      </c>
      <c r="H1004" s="42">
        <f t="shared" si="16"/>
        <v>0</v>
      </c>
      <c r="I1004" s="644" t="s">
        <v>162</v>
      </c>
    </row>
    <row r="1005" spans="1:9" x14ac:dyDescent="0.25">
      <c r="A1005" s="355"/>
      <c r="B1005" s="254" t="s">
        <v>2005</v>
      </c>
      <c r="C1005" s="322" t="s">
        <v>3863</v>
      </c>
      <c r="D1005" s="190" t="s">
        <v>435</v>
      </c>
      <c r="E1005" s="210">
        <v>819.5</v>
      </c>
      <c r="F1005" s="381" t="s">
        <v>4436</v>
      </c>
      <c r="G1005" s="42">
        <v>819.5</v>
      </c>
      <c r="H1005" s="42">
        <f t="shared" si="16"/>
        <v>0</v>
      </c>
      <c r="I1005" s="644"/>
    </row>
    <row r="1006" spans="1:9" x14ac:dyDescent="0.25">
      <c r="A1006" s="355"/>
      <c r="B1006" s="254" t="s">
        <v>2008</v>
      </c>
      <c r="C1006" s="322" t="s">
        <v>3863</v>
      </c>
      <c r="D1006" s="190" t="s">
        <v>523</v>
      </c>
      <c r="E1006" s="210">
        <v>1872</v>
      </c>
      <c r="F1006" s="368">
        <v>41834</v>
      </c>
      <c r="G1006" s="42">
        <v>1872</v>
      </c>
      <c r="H1006" s="42">
        <f t="shared" si="16"/>
        <v>0</v>
      </c>
      <c r="I1006" s="644"/>
    </row>
    <row r="1007" spans="1:9" x14ac:dyDescent="0.25">
      <c r="A1007" s="355"/>
      <c r="B1007" s="254" t="s">
        <v>2010</v>
      </c>
      <c r="C1007" s="322" t="s">
        <v>3863</v>
      </c>
      <c r="D1007" s="190" t="s">
        <v>152</v>
      </c>
      <c r="E1007" s="210">
        <v>7671.2</v>
      </c>
      <c r="F1007" s="368">
        <v>41834</v>
      </c>
      <c r="G1007" s="42">
        <v>7671.2</v>
      </c>
      <c r="H1007" s="42">
        <f t="shared" si="16"/>
        <v>0</v>
      </c>
      <c r="I1007" s="644"/>
    </row>
    <row r="1008" spans="1:9" x14ac:dyDescent="0.25">
      <c r="A1008" s="355">
        <v>41835</v>
      </c>
      <c r="B1008" s="254" t="s">
        <v>2012</v>
      </c>
      <c r="C1008" s="322" t="s">
        <v>3863</v>
      </c>
      <c r="D1008" s="190" t="s">
        <v>2648</v>
      </c>
      <c r="E1008" s="210">
        <v>2758.5</v>
      </c>
      <c r="F1008" s="368">
        <v>41835</v>
      </c>
      <c r="G1008" s="42">
        <v>2758.5</v>
      </c>
      <c r="H1008" s="42">
        <f t="shared" si="16"/>
        <v>0</v>
      </c>
      <c r="I1008" s="621" t="s">
        <v>12</v>
      </c>
    </row>
    <row r="1009" spans="1:9" x14ac:dyDescent="0.25">
      <c r="A1009" s="355"/>
      <c r="B1009" s="254" t="s">
        <v>2013</v>
      </c>
      <c r="C1009" s="322" t="s">
        <v>3863</v>
      </c>
      <c r="D1009" s="190" t="s">
        <v>14</v>
      </c>
      <c r="E1009" s="210">
        <v>9840</v>
      </c>
      <c r="F1009" s="368">
        <v>41835</v>
      </c>
      <c r="G1009" s="42">
        <v>9840</v>
      </c>
      <c r="H1009" s="42">
        <f t="shared" si="16"/>
        <v>0</v>
      </c>
      <c r="I1009" s="621" t="s">
        <v>12</v>
      </c>
    </row>
    <row r="1010" spans="1:9" x14ac:dyDescent="0.25">
      <c r="A1010" s="355"/>
      <c r="B1010" s="254" t="s">
        <v>2014</v>
      </c>
      <c r="C1010" s="322" t="s">
        <v>3863</v>
      </c>
      <c r="D1010" s="190" t="s">
        <v>16</v>
      </c>
      <c r="E1010" s="210">
        <v>11654.5</v>
      </c>
      <c r="F1010" s="368">
        <v>41844</v>
      </c>
      <c r="G1010" s="42">
        <v>11654.5</v>
      </c>
      <c r="H1010" s="42">
        <f t="shared" si="16"/>
        <v>0</v>
      </c>
      <c r="I1010" s="621" t="s">
        <v>12</v>
      </c>
    </row>
    <row r="1011" spans="1:9" x14ac:dyDescent="0.25">
      <c r="A1011" s="355"/>
      <c r="B1011" s="254" t="s">
        <v>2015</v>
      </c>
      <c r="C1011" s="322" t="s">
        <v>3863</v>
      </c>
      <c r="D1011" s="190" t="s">
        <v>16</v>
      </c>
      <c r="E1011" s="210">
        <v>12970</v>
      </c>
      <c r="F1011" s="368">
        <v>41844</v>
      </c>
      <c r="G1011" s="42">
        <v>12970</v>
      </c>
      <c r="H1011" s="42">
        <f t="shared" si="16"/>
        <v>0</v>
      </c>
      <c r="I1011" s="621" t="s">
        <v>12</v>
      </c>
    </row>
    <row r="1012" spans="1:9" x14ac:dyDescent="0.25">
      <c r="A1012" s="355"/>
      <c r="B1012" s="254" t="s">
        <v>2017</v>
      </c>
      <c r="C1012" s="322" t="s">
        <v>3863</v>
      </c>
      <c r="D1012" s="190" t="s">
        <v>3134</v>
      </c>
      <c r="E1012" s="210">
        <v>2409.5</v>
      </c>
      <c r="F1012" s="370" t="s">
        <v>3897</v>
      </c>
      <c r="G1012" s="42">
        <v>2409.5</v>
      </c>
      <c r="H1012" s="42">
        <f t="shared" si="16"/>
        <v>0</v>
      </c>
      <c r="I1012" s="621"/>
    </row>
    <row r="1013" spans="1:9" x14ac:dyDescent="0.25">
      <c r="A1013" s="355"/>
      <c r="B1013" s="254" t="s">
        <v>2018</v>
      </c>
      <c r="C1013" s="322" t="s">
        <v>3863</v>
      </c>
      <c r="D1013" s="190" t="s">
        <v>175</v>
      </c>
      <c r="E1013" s="210">
        <v>20037.88</v>
      </c>
      <c r="F1013" s="370" t="s">
        <v>3898</v>
      </c>
      <c r="G1013" s="42">
        <v>20037.88</v>
      </c>
      <c r="H1013" s="42">
        <f t="shared" si="16"/>
        <v>0</v>
      </c>
      <c r="I1013" s="621" t="s">
        <v>162</v>
      </c>
    </row>
    <row r="1014" spans="1:9" x14ac:dyDescent="0.25">
      <c r="A1014" s="355"/>
      <c r="B1014" s="254" t="s">
        <v>2019</v>
      </c>
      <c r="C1014" s="322" t="s">
        <v>3863</v>
      </c>
      <c r="D1014" s="190" t="s">
        <v>260</v>
      </c>
      <c r="E1014" s="210">
        <v>1872</v>
      </c>
      <c r="F1014" s="368">
        <v>41835</v>
      </c>
      <c r="G1014" s="42">
        <v>1872</v>
      </c>
      <c r="H1014" s="42">
        <f t="shared" si="16"/>
        <v>0</v>
      </c>
      <c r="I1014" s="621" t="s">
        <v>12</v>
      </c>
    </row>
    <row r="1015" spans="1:9" x14ac:dyDescent="0.25">
      <c r="A1015" s="355"/>
      <c r="B1015" s="254" t="s">
        <v>2020</v>
      </c>
      <c r="C1015" s="322" t="s">
        <v>3863</v>
      </c>
      <c r="D1015" s="190" t="s">
        <v>44</v>
      </c>
      <c r="E1015" s="210">
        <v>5940</v>
      </c>
      <c r="F1015" s="368">
        <v>41843</v>
      </c>
      <c r="G1015" s="42">
        <v>5940</v>
      </c>
      <c r="H1015" s="42">
        <f t="shared" si="16"/>
        <v>0</v>
      </c>
      <c r="I1015" s="621" t="s">
        <v>12</v>
      </c>
    </row>
    <row r="1016" spans="1:9" x14ac:dyDescent="0.25">
      <c r="A1016" s="355"/>
      <c r="B1016" s="254" t="s">
        <v>2021</v>
      </c>
      <c r="C1016" s="322" t="s">
        <v>3863</v>
      </c>
      <c r="D1016" s="190" t="s">
        <v>42</v>
      </c>
      <c r="E1016" s="210">
        <v>2160</v>
      </c>
      <c r="F1016" s="368">
        <v>41843</v>
      </c>
      <c r="G1016" s="42">
        <v>2160</v>
      </c>
      <c r="H1016" s="42">
        <f t="shared" si="16"/>
        <v>0</v>
      </c>
      <c r="I1016" s="621" t="s">
        <v>30</v>
      </c>
    </row>
    <row r="1017" spans="1:9" x14ac:dyDescent="0.25">
      <c r="A1017" s="355"/>
      <c r="B1017" s="254" t="s">
        <v>2022</v>
      </c>
      <c r="C1017" s="322" t="s">
        <v>3863</v>
      </c>
      <c r="D1017" s="196" t="s">
        <v>3108</v>
      </c>
      <c r="E1017" s="215">
        <v>0</v>
      </c>
      <c r="F1017" s="368"/>
      <c r="G1017" s="42"/>
      <c r="H1017" s="42">
        <f t="shared" si="16"/>
        <v>0</v>
      </c>
      <c r="I1017" s="621" t="s">
        <v>512</v>
      </c>
    </row>
    <row r="1018" spans="1:9" x14ac:dyDescent="0.25">
      <c r="A1018" s="355"/>
      <c r="B1018" s="254" t="s">
        <v>2024</v>
      </c>
      <c r="C1018" s="322" t="s">
        <v>3863</v>
      </c>
      <c r="D1018" s="190" t="s">
        <v>28</v>
      </c>
      <c r="E1018" s="210">
        <v>6527.5</v>
      </c>
      <c r="F1018" s="368">
        <v>41835</v>
      </c>
      <c r="G1018" s="42">
        <v>6527.5</v>
      </c>
      <c r="H1018" s="42">
        <f t="shared" si="16"/>
        <v>0</v>
      </c>
      <c r="I1018" s="621"/>
    </row>
    <row r="1019" spans="1:9" x14ac:dyDescent="0.25">
      <c r="A1019" s="355"/>
      <c r="B1019" s="254" t="s">
        <v>2025</v>
      </c>
      <c r="C1019" s="322" t="s">
        <v>3863</v>
      </c>
      <c r="D1019" s="190" t="s">
        <v>269</v>
      </c>
      <c r="E1019" s="210">
        <v>3280</v>
      </c>
      <c r="F1019" s="368">
        <v>41835</v>
      </c>
      <c r="G1019" s="42">
        <v>3280</v>
      </c>
      <c r="H1019" s="42">
        <f t="shared" si="16"/>
        <v>0</v>
      </c>
      <c r="I1019" s="621"/>
    </row>
    <row r="1020" spans="1:9" x14ac:dyDescent="0.25">
      <c r="A1020" s="355"/>
      <c r="B1020" s="254" t="s">
        <v>2026</v>
      </c>
      <c r="C1020" s="322" t="s">
        <v>3863</v>
      </c>
      <c r="D1020" s="190" t="s">
        <v>14</v>
      </c>
      <c r="E1020" s="210">
        <v>1680</v>
      </c>
      <c r="F1020" s="368">
        <v>41835</v>
      </c>
      <c r="G1020" s="42">
        <v>1680</v>
      </c>
      <c r="H1020" s="42">
        <f t="shared" si="16"/>
        <v>0</v>
      </c>
      <c r="I1020" s="621"/>
    </row>
    <row r="1021" spans="1:9" x14ac:dyDescent="0.25">
      <c r="A1021" s="355"/>
      <c r="B1021" s="254" t="s">
        <v>2027</v>
      </c>
      <c r="C1021" s="322" t="s">
        <v>3863</v>
      </c>
      <c r="D1021" s="190" t="s">
        <v>123</v>
      </c>
      <c r="E1021" s="210">
        <v>2269</v>
      </c>
      <c r="F1021" s="415" t="s">
        <v>4491</v>
      </c>
      <c r="G1021" s="42">
        <v>2269</v>
      </c>
      <c r="H1021" s="42">
        <f t="shared" si="16"/>
        <v>0</v>
      </c>
      <c r="I1021" s="621"/>
    </row>
    <row r="1022" spans="1:9" x14ac:dyDescent="0.25">
      <c r="A1022" s="355"/>
      <c r="B1022" s="254" t="s">
        <v>2028</v>
      </c>
      <c r="C1022" s="322" t="s">
        <v>3863</v>
      </c>
      <c r="D1022" s="190" t="s">
        <v>59</v>
      </c>
      <c r="E1022" s="210">
        <v>19126</v>
      </c>
      <c r="F1022" s="370" t="s">
        <v>3899</v>
      </c>
      <c r="G1022" s="42">
        <v>19126</v>
      </c>
      <c r="H1022" s="42">
        <f t="shared" si="16"/>
        <v>0</v>
      </c>
      <c r="I1022" s="621"/>
    </row>
    <row r="1023" spans="1:9" x14ac:dyDescent="0.25">
      <c r="A1023" s="355"/>
      <c r="B1023" s="254" t="s">
        <v>2029</v>
      </c>
      <c r="C1023" s="322" t="s">
        <v>3863</v>
      </c>
      <c r="D1023" s="190" t="s">
        <v>54</v>
      </c>
      <c r="E1023" s="210">
        <v>40677</v>
      </c>
      <c r="F1023" s="368">
        <v>41835</v>
      </c>
      <c r="G1023" s="42">
        <v>40677</v>
      </c>
      <c r="H1023" s="42">
        <f t="shared" si="16"/>
        <v>0</v>
      </c>
      <c r="I1023" s="621" t="s">
        <v>30</v>
      </c>
    </row>
    <row r="1024" spans="1:9" x14ac:dyDescent="0.25">
      <c r="A1024" s="355"/>
      <c r="B1024" s="254" t="s">
        <v>2030</v>
      </c>
      <c r="C1024" s="322" t="s">
        <v>3863</v>
      </c>
      <c r="D1024" s="190" t="s">
        <v>371</v>
      </c>
      <c r="E1024" s="210">
        <v>1180</v>
      </c>
      <c r="F1024" s="368">
        <v>41835</v>
      </c>
      <c r="G1024" s="42">
        <v>1180</v>
      </c>
      <c r="H1024" s="42">
        <f t="shared" si="16"/>
        <v>0</v>
      </c>
      <c r="I1024" s="621"/>
    </row>
    <row r="1025" spans="1:9" x14ac:dyDescent="0.25">
      <c r="A1025" s="355"/>
      <c r="B1025" s="254" t="s">
        <v>2032</v>
      </c>
      <c r="C1025" s="322" t="s">
        <v>3863</v>
      </c>
      <c r="D1025" s="190" t="s">
        <v>11</v>
      </c>
      <c r="E1025" s="210">
        <v>38534</v>
      </c>
      <c r="F1025" s="368">
        <v>41850</v>
      </c>
      <c r="G1025" s="42">
        <v>38534</v>
      </c>
      <c r="H1025" s="42">
        <f t="shared" si="16"/>
        <v>0</v>
      </c>
      <c r="I1025" s="621" t="s">
        <v>65</v>
      </c>
    </row>
    <row r="1026" spans="1:9" x14ac:dyDescent="0.25">
      <c r="A1026" s="355"/>
      <c r="B1026" s="254" t="s">
        <v>2033</v>
      </c>
      <c r="C1026" s="322" t="s">
        <v>3863</v>
      </c>
      <c r="D1026" s="190" t="s">
        <v>68</v>
      </c>
      <c r="E1026" s="210">
        <v>140</v>
      </c>
      <c r="F1026" s="368">
        <v>41835</v>
      </c>
      <c r="G1026" s="42">
        <v>140</v>
      </c>
      <c r="H1026" s="42">
        <f t="shared" si="16"/>
        <v>0</v>
      </c>
      <c r="I1026" s="621" t="s">
        <v>65</v>
      </c>
    </row>
    <row r="1027" spans="1:9" x14ac:dyDescent="0.25">
      <c r="A1027" s="355"/>
      <c r="B1027" s="254" t="s">
        <v>2034</v>
      </c>
      <c r="C1027" s="322" t="s">
        <v>3863</v>
      </c>
      <c r="D1027" s="190" t="s">
        <v>3651</v>
      </c>
      <c r="E1027" s="210">
        <v>1685</v>
      </c>
      <c r="F1027" s="368">
        <v>41835</v>
      </c>
      <c r="G1027" s="42">
        <v>1685</v>
      </c>
      <c r="H1027" s="42">
        <f t="shared" si="16"/>
        <v>0</v>
      </c>
      <c r="I1027" s="621" t="s">
        <v>65</v>
      </c>
    </row>
    <row r="1028" spans="1:9" x14ac:dyDescent="0.25">
      <c r="A1028" s="355"/>
      <c r="B1028" s="254" t="s">
        <v>2036</v>
      </c>
      <c r="C1028" s="322" t="s">
        <v>3863</v>
      </c>
      <c r="D1028" s="190" t="s">
        <v>41</v>
      </c>
      <c r="E1028" s="210">
        <v>16491</v>
      </c>
      <c r="F1028" s="368">
        <v>41835</v>
      </c>
      <c r="G1028" s="42">
        <v>16491</v>
      </c>
      <c r="H1028" s="42">
        <f t="shared" si="16"/>
        <v>0</v>
      </c>
      <c r="I1028" s="621"/>
    </row>
    <row r="1029" spans="1:9" x14ac:dyDescent="0.25">
      <c r="A1029" s="355"/>
      <c r="B1029" s="254" t="s">
        <v>2037</v>
      </c>
      <c r="C1029" s="322" t="s">
        <v>3863</v>
      </c>
      <c r="D1029" s="190" t="s">
        <v>8</v>
      </c>
      <c r="E1029" s="210">
        <v>2573</v>
      </c>
      <c r="F1029" s="368">
        <v>41835</v>
      </c>
      <c r="G1029" s="42">
        <v>2573</v>
      </c>
      <c r="H1029" s="42">
        <f t="shared" si="16"/>
        <v>0</v>
      </c>
      <c r="I1029" s="621"/>
    </row>
    <row r="1030" spans="1:9" x14ac:dyDescent="0.25">
      <c r="A1030" s="355"/>
      <c r="B1030" s="254" t="s">
        <v>2038</v>
      </c>
      <c r="C1030" s="322" t="s">
        <v>3863</v>
      </c>
      <c r="D1030" s="190" t="s">
        <v>22</v>
      </c>
      <c r="E1030" s="210">
        <v>1411</v>
      </c>
      <c r="F1030" s="370" t="s">
        <v>4443</v>
      </c>
      <c r="G1030" s="42">
        <v>1411</v>
      </c>
      <c r="H1030" s="42">
        <f t="shared" si="16"/>
        <v>0</v>
      </c>
      <c r="I1030" s="621"/>
    </row>
    <row r="1031" spans="1:9" x14ac:dyDescent="0.25">
      <c r="A1031" s="355"/>
      <c r="B1031" s="254" t="s">
        <v>2039</v>
      </c>
      <c r="C1031" s="322" t="s">
        <v>3863</v>
      </c>
      <c r="D1031" s="190" t="s">
        <v>130</v>
      </c>
      <c r="E1031" s="210">
        <v>4885</v>
      </c>
      <c r="F1031" s="368">
        <v>41838</v>
      </c>
      <c r="G1031" s="42">
        <v>4885</v>
      </c>
      <c r="H1031" s="42">
        <f t="shared" ref="H1031:H1094" si="17">E1031-G1031</f>
        <v>0</v>
      </c>
      <c r="I1031" s="621" t="s">
        <v>21</v>
      </c>
    </row>
    <row r="1032" spans="1:9" x14ac:dyDescent="0.25">
      <c r="A1032" s="355"/>
      <c r="B1032" s="254" t="s">
        <v>2040</v>
      </c>
      <c r="C1032" s="322" t="s">
        <v>3863</v>
      </c>
      <c r="D1032" s="190" t="s">
        <v>245</v>
      </c>
      <c r="E1032" s="210">
        <v>29470</v>
      </c>
      <c r="F1032" s="368">
        <v>41836</v>
      </c>
      <c r="G1032" s="42">
        <v>29470</v>
      </c>
      <c r="H1032" s="42">
        <f t="shared" si="17"/>
        <v>0</v>
      </c>
      <c r="I1032" s="621"/>
    </row>
    <row r="1033" spans="1:9" ht="34.5" x14ac:dyDescent="0.25">
      <c r="A1033" s="355"/>
      <c r="B1033" s="254" t="s">
        <v>2042</v>
      </c>
      <c r="C1033" s="322" t="s">
        <v>3863</v>
      </c>
      <c r="D1033" s="190" t="s">
        <v>149</v>
      </c>
      <c r="E1033" s="210">
        <v>20353</v>
      </c>
      <c r="F1033" s="411" t="s">
        <v>4450</v>
      </c>
      <c r="G1033" s="42">
        <v>20353</v>
      </c>
      <c r="H1033" s="42">
        <f t="shared" si="17"/>
        <v>0</v>
      </c>
      <c r="I1033" s="621" t="s">
        <v>27</v>
      </c>
    </row>
    <row r="1034" spans="1:9" x14ac:dyDescent="0.25">
      <c r="A1034" s="355"/>
      <c r="B1034" s="254" t="s">
        <v>2043</v>
      </c>
      <c r="C1034" s="322" t="s">
        <v>3863</v>
      </c>
      <c r="D1034" s="190" t="s">
        <v>123</v>
      </c>
      <c r="E1034" s="210">
        <v>744</v>
      </c>
      <c r="F1034" s="370" t="s">
        <v>4531</v>
      </c>
      <c r="G1034" s="42">
        <v>744</v>
      </c>
      <c r="H1034" s="42">
        <f t="shared" si="17"/>
        <v>0</v>
      </c>
      <c r="I1034" s="621"/>
    </row>
    <row r="1035" spans="1:9" x14ac:dyDescent="0.25">
      <c r="A1035" s="355"/>
      <c r="B1035" s="254" t="s">
        <v>2044</v>
      </c>
      <c r="C1035" s="322" t="s">
        <v>3863</v>
      </c>
      <c r="D1035" s="190" t="s">
        <v>215</v>
      </c>
      <c r="E1035" s="210">
        <v>3980</v>
      </c>
      <c r="F1035" s="368">
        <v>41835</v>
      </c>
      <c r="G1035" s="42">
        <v>3980</v>
      </c>
      <c r="H1035" s="42">
        <f t="shared" si="17"/>
        <v>0</v>
      </c>
      <c r="I1035" s="621"/>
    </row>
    <row r="1036" spans="1:9" x14ac:dyDescent="0.25">
      <c r="A1036" s="355"/>
      <c r="B1036" s="254" t="s">
        <v>2046</v>
      </c>
      <c r="C1036" s="322" t="s">
        <v>3863</v>
      </c>
      <c r="D1036" s="190" t="s">
        <v>8</v>
      </c>
      <c r="E1036" s="210">
        <v>4662</v>
      </c>
      <c r="F1036" s="368">
        <v>41835</v>
      </c>
      <c r="G1036" s="42">
        <v>4662</v>
      </c>
      <c r="H1036" s="42">
        <f t="shared" si="17"/>
        <v>0</v>
      </c>
      <c r="I1036" s="621"/>
    </row>
    <row r="1037" spans="1:9" x14ac:dyDescent="0.25">
      <c r="A1037" s="355"/>
      <c r="B1037" s="254" t="s">
        <v>2047</v>
      </c>
      <c r="C1037" s="322" t="s">
        <v>3863</v>
      </c>
      <c r="D1037" s="190" t="s">
        <v>101</v>
      </c>
      <c r="E1037" s="210">
        <v>50086</v>
      </c>
      <c r="F1037" s="370" t="s">
        <v>4020</v>
      </c>
      <c r="G1037" s="219">
        <v>50086</v>
      </c>
      <c r="H1037" s="42">
        <f t="shared" si="17"/>
        <v>0</v>
      </c>
      <c r="I1037" s="621" t="s">
        <v>27</v>
      </c>
    </row>
    <row r="1038" spans="1:9" x14ac:dyDescent="0.25">
      <c r="A1038" s="355"/>
      <c r="B1038" s="254" t="s">
        <v>2048</v>
      </c>
      <c r="C1038" s="322" t="s">
        <v>3863</v>
      </c>
      <c r="D1038" s="190" t="s">
        <v>149</v>
      </c>
      <c r="E1038" s="210">
        <v>376</v>
      </c>
      <c r="F1038" s="368">
        <v>41836</v>
      </c>
      <c r="G1038" s="42">
        <v>376</v>
      </c>
      <c r="H1038" s="42">
        <f t="shared" si="17"/>
        <v>0</v>
      </c>
      <c r="I1038" s="621"/>
    </row>
    <row r="1039" spans="1:9" x14ac:dyDescent="0.25">
      <c r="A1039" s="355"/>
      <c r="B1039" s="254" t="s">
        <v>2049</v>
      </c>
      <c r="C1039" s="322" t="s">
        <v>3863</v>
      </c>
      <c r="D1039" s="190" t="s">
        <v>1607</v>
      </c>
      <c r="E1039" s="210">
        <v>5085</v>
      </c>
      <c r="F1039" s="368">
        <v>41835</v>
      </c>
      <c r="G1039" s="42">
        <v>5085</v>
      </c>
      <c r="H1039" s="42">
        <f t="shared" si="17"/>
        <v>0</v>
      </c>
      <c r="I1039" s="621"/>
    </row>
    <row r="1040" spans="1:9" x14ac:dyDescent="0.25">
      <c r="A1040" s="355"/>
      <c r="B1040" s="254" t="s">
        <v>2050</v>
      </c>
      <c r="C1040" s="322" t="s">
        <v>3863</v>
      </c>
      <c r="D1040" s="190" t="s">
        <v>1607</v>
      </c>
      <c r="E1040" s="210">
        <v>544.5</v>
      </c>
      <c r="F1040" s="368">
        <v>41835</v>
      </c>
      <c r="G1040" s="42">
        <v>544.5</v>
      </c>
      <c r="H1040" s="42">
        <f t="shared" si="17"/>
        <v>0</v>
      </c>
      <c r="I1040" s="621"/>
    </row>
    <row r="1041" spans="1:9" x14ac:dyDescent="0.25">
      <c r="A1041" s="355"/>
      <c r="B1041" s="254" t="s">
        <v>2051</v>
      </c>
      <c r="C1041" s="322" t="s">
        <v>3863</v>
      </c>
      <c r="D1041" s="190" t="s">
        <v>3312</v>
      </c>
      <c r="E1041" s="210">
        <v>7091</v>
      </c>
      <c r="F1041" s="368">
        <v>41835</v>
      </c>
      <c r="G1041" s="42">
        <v>7091</v>
      </c>
      <c r="H1041" s="42">
        <f t="shared" si="17"/>
        <v>0</v>
      </c>
      <c r="I1041" s="621" t="s">
        <v>65</v>
      </c>
    </row>
    <row r="1042" spans="1:9" x14ac:dyDescent="0.25">
      <c r="A1042" s="355"/>
      <c r="B1042" s="254" t="s">
        <v>2052</v>
      </c>
      <c r="C1042" s="322" t="s">
        <v>3863</v>
      </c>
      <c r="D1042" s="190" t="s">
        <v>180</v>
      </c>
      <c r="E1042" s="210">
        <v>32890</v>
      </c>
      <c r="F1042" s="369" t="s">
        <v>3900</v>
      </c>
      <c r="G1042" s="42">
        <v>32890</v>
      </c>
      <c r="H1042" s="42">
        <f t="shared" si="17"/>
        <v>0</v>
      </c>
      <c r="I1042" s="621" t="s">
        <v>65</v>
      </c>
    </row>
    <row r="1043" spans="1:9" x14ac:dyDescent="0.25">
      <c r="A1043" s="355"/>
      <c r="B1043" s="254" t="s">
        <v>2053</v>
      </c>
      <c r="C1043" s="322" t="s">
        <v>3863</v>
      </c>
      <c r="D1043" s="190" t="s">
        <v>62</v>
      </c>
      <c r="E1043" s="210">
        <v>9183</v>
      </c>
      <c r="F1043" s="368">
        <v>41838</v>
      </c>
      <c r="G1043" s="42">
        <v>9183</v>
      </c>
      <c r="H1043" s="42">
        <f t="shared" si="17"/>
        <v>0</v>
      </c>
      <c r="I1043" s="621" t="s">
        <v>65</v>
      </c>
    </row>
    <row r="1044" spans="1:9" x14ac:dyDescent="0.25">
      <c r="A1044" s="355"/>
      <c r="B1044" s="254" t="s">
        <v>2054</v>
      </c>
      <c r="C1044" s="322" t="s">
        <v>3863</v>
      </c>
      <c r="D1044" s="190" t="s">
        <v>55</v>
      </c>
      <c r="E1044" s="210">
        <v>3054</v>
      </c>
      <c r="F1044" s="368">
        <v>41835</v>
      </c>
      <c r="G1044" s="42">
        <v>3054</v>
      </c>
      <c r="H1044" s="42">
        <f t="shared" si="17"/>
        <v>0</v>
      </c>
      <c r="I1044" s="621"/>
    </row>
    <row r="1045" spans="1:9" x14ac:dyDescent="0.25">
      <c r="A1045" s="355"/>
      <c r="B1045" s="254" t="s">
        <v>2055</v>
      </c>
      <c r="C1045" s="322" t="s">
        <v>3863</v>
      </c>
      <c r="D1045" s="190" t="s">
        <v>3115</v>
      </c>
      <c r="E1045" s="210">
        <v>12783</v>
      </c>
      <c r="F1045" s="368">
        <v>41835</v>
      </c>
      <c r="G1045" s="42">
        <v>12783</v>
      </c>
      <c r="H1045" s="42">
        <f t="shared" si="17"/>
        <v>0</v>
      </c>
      <c r="I1045" s="621" t="s">
        <v>65</v>
      </c>
    </row>
    <row r="1046" spans="1:9" x14ac:dyDescent="0.25">
      <c r="A1046" s="355"/>
      <c r="B1046" s="254" t="s">
        <v>2056</v>
      </c>
      <c r="C1046" s="322" t="s">
        <v>3863</v>
      </c>
      <c r="D1046" s="190" t="s">
        <v>163</v>
      </c>
      <c r="E1046" s="210">
        <v>3089</v>
      </c>
      <c r="F1046" s="368">
        <v>41835</v>
      </c>
      <c r="G1046" s="42">
        <v>3089</v>
      </c>
      <c r="H1046" s="42">
        <f t="shared" si="17"/>
        <v>0</v>
      </c>
      <c r="I1046" s="621"/>
    </row>
    <row r="1047" spans="1:9" x14ac:dyDescent="0.25">
      <c r="A1047" s="355"/>
      <c r="B1047" s="254" t="s">
        <v>2057</v>
      </c>
      <c r="C1047" s="322" t="s">
        <v>3863</v>
      </c>
      <c r="D1047" s="190" t="s">
        <v>1778</v>
      </c>
      <c r="E1047" s="210">
        <v>1576</v>
      </c>
      <c r="F1047" s="368">
        <v>41835</v>
      </c>
      <c r="G1047" s="42">
        <v>1576</v>
      </c>
      <c r="H1047" s="42">
        <f t="shared" si="17"/>
        <v>0</v>
      </c>
      <c r="I1047" s="621" t="s">
        <v>30</v>
      </c>
    </row>
    <row r="1048" spans="1:9" x14ac:dyDescent="0.25">
      <c r="A1048" s="355"/>
      <c r="B1048" s="254" t="s">
        <v>2058</v>
      </c>
      <c r="C1048" s="322" t="s">
        <v>3863</v>
      </c>
      <c r="D1048" s="190" t="s">
        <v>57</v>
      </c>
      <c r="E1048" s="210">
        <v>1520</v>
      </c>
      <c r="F1048" s="368">
        <v>41835</v>
      </c>
      <c r="G1048" s="42">
        <v>1520</v>
      </c>
      <c r="H1048" s="42">
        <f t="shared" si="17"/>
        <v>0</v>
      </c>
      <c r="I1048" s="621" t="s">
        <v>30</v>
      </c>
    </row>
    <row r="1049" spans="1:9" x14ac:dyDescent="0.25">
      <c r="A1049" s="355"/>
      <c r="B1049" s="254" t="s">
        <v>2059</v>
      </c>
      <c r="C1049" s="322" t="s">
        <v>3863</v>
      </c>
      <c r="D1049" s="190" t="s">
        <v>58</v>
      </c>
      <c r="E1049" s="210">
        <v>945</v>
      </c>
      <c r="F1049" s="368">
        <v>41835</v>
      </c>
      <c r="G1049" s="42">
        <v>945</v>
      </c>
      <c r="H1049" s="42">
        <f t="shared" si="17"/>
        <v>0</v>
      </c>
      <c r="I1049" s="621" t="s">
        <v>30</v>
      </c>
    </row>
    <row r="1050" spans="1:9" x14ac:dyDescent="0.25">
      <c r="A1050" s="355"/>
      <c r="B1050" s="254" t="s">
        <v>2060</v>
      </c>
      <c r="C1050" s="322" t="s">
        <v>3863</v>
      </c>
      <c r="D1050" s="190" t="s">
        <v>34</v>
      </c>
      <c r="E1050" s="210">
        <v>2410</v>
      </c>
      <c r="F1050" s="381" t="s">
        <v>4442</v>
      </c>
      <c r="G1050" s="42">
        <v>2410</v>
      </c>
      <c r="H1050" s="42">
        <f t="shared" si="17"/>
        <v>0</v>
      </c>
      <c r="I1050" s="621" t="s">
        <v>30</v>
      </c>
    </row>
    <row r="1051" spans="1:9" x14ac:dyDescent="0.25">
      <c r="A1051" s="355"/>
      <c r="B1051" s="254" t="s">
        <v>2061</v>
      </c>
      <c r="C1051" s="322" t="s">
        <v>3863</v>
      </c>
      <c r="D1051" s="190" t="s">
        <v>48</v>
      </c>
      <c r="E1051" s="210">
        <v>477.5</v>
      </c>
      <c r="F1051" s="368">
        <v>41835</v>
      </c>
      <c r="G1051" s="42">
        <v>477.5</v>
      </c>
      <c r="H1051" s="42">
        <f t="shared" si="17"/>
        <v>0</v>
      </c>
      <c r="I1051" s="621" t="s">
        <v>12</v>
      </c>
    </row>
    <row r="1052" spans="1:9" x14ac:dyDescent="0.25">
      <c r="A1052" s="355"/>
      <c r="B1052" s="254" t="s">
        <v>2063</v>
      </c>
      <c r="C1052" s="322" t="s">
        <v>3863</v>
      </c>
      <c r="D1052" s="190" t="s">
        <v>24</v>
      </c>
      <c r="E1052" s="210">
        <v>1033</v>
      </c>
      <c r="F1052" s="368">
        <v>41835</v>
      </c>
      <c r="G1052" s="42">
        <v>1033</v>
      </c>
      <c r="H1052" s="42">
        <f t="shared" si="17"/>
        <v>0</v>
      </c>
      <c r="I1052" s="621"/>
    </row>
    <row r="1053" spans="1:9" x14ac:dyDescent="0.25">
      <c r="A1053" s="355"/>
      <c r="B1053" s="254" t="s">
        <v>2065</v>
      </c>
      <c r="C1053" s="322" t="s">
        <v>3863</v>
      </c>
      <c r="D1053" s="190" t="s">
        <v>119</v>
      </c>
      <c r="E1053" s="210">
        <v>3216</v>
      </c>
      <c r="F1053" s="368">
        <v>41835</v>
      </c>
      <c r="G1053" s="42">
        <v>3216</v>
      </c>
      <c r="H1053" s="42">
        <f t="shared" si="17"/>
        <v>0</v>
      </c>
      <c r="I1053" s="621" t="s">
        <v>12</v>
      </c>
    </row>
    <row r="1054" spans="1:9" x14ac:dyDescent="0.25">
      <c r="A1054" s="355"/>
      <c r="B1054" s="254" t="s">
        <v>2066</v>
      </c>
      <c r="C1054" s="322" t="s">
        <v>3863</v>
      </c>
      <c r="D1054" s="190" t="s">
        <v>29</v>
      </c>
      <c r="E1054" s="210">
        <v>5800</v>
      </c>
      <c r="F1054" s="368">
        <v>41835</v>
      </c>
      <c r="G1054" s="42">
        <v>5800</v>
      </c>
      <c r="H1054" s="42">
        <f t="shared" si="17"/>
        <v>0</v>
      </c>
      <c r="I1054" s="621" t="s">
        <v>30</v>
      </c>
    </row>
    <row r="1055" spans="1:9" x14ac:dyDescent="0.25">
      <c r="A1055" s="355"/>
      <c r="B1055" s="254" t="s">
        <v>2067</v>
      </c>
      <c r="C1055" s="322" t="s">
        <v>3863</v>
      </c>
      <c r="D1055" s="190" t="s">
        <v>111</v>
      </c>
      <c r="E1055" s="210">
        <v>3461</v>
      </c>
      <c r="F1055" s="368">
        <v>41835</v>
      </c>
      <c r="G1055" s="42">
        <v>3461</v>
      </c>
      <c r="H1055" s="42">
        <f t="shared" si="17"/>
        <v>0</v>
      </c>
      <c r="I1055" s="621" t="s">
        <v>12</v>
      </c>
    </row>
    <row r="1056" spans="1:9" x14ac:dyDescent="0.25">
      <c r="A1056" s="355"/>
      <c r="B1056" s="254" t="s">
        <v>2068</v>
      </c>
      <c r="C1056" s="322" t="s">
        <v>3863</v>
      </c>
      <c r="D1056" s="190" t="s">
        <v>124</v>
      </c>
      <c r="E1056" s="210">
        <v>8750</v>
      </c>
      <c r="F1056" s="369" t="s">
        <v>3901</v>
      </c>
      <c r="G1056" s="42">
        <v>8750</v>
      </c>
      <c r="H1056" s="42">
        <f t="shared" si="17"/>
        <v>0</v>
      </c>
      <c r="I1056" s="621" t="s">
        <v>30</v>
      </c>
    </row>
    <row r="1057" spans="1:9" x14ac:dyDescent="0.25">
      <c r="A1057" s="355"/>
      <c r="B1057" s="254" t="s">
        <v>2069</v>
      </c>
      <c r="C1057" s="322" t="s">
        <v>3863</v>
      </c>
      <c r="D1057" s="190" t="s">
        <v>2830</v>
      </c>
      <c r="E1057" s="210">
        <v>1911</v>
      </c>
      <c r="F1057" s="368">
        <v>41835</v>
      </c>
      <c r="G1057" s="42">
        <v>1911</v>
      </c>
      <c r="H1057" s="42">
        <f t="shared" si="17"/>
        <v>0</v>
      </c>
      <c r="I1057" s="621" t="s">
        <v>12</v>
      </c>
    </row>
    <row r="1058" spans="1:9" x14ac:dyDescent="0.25">
      <c r="A1058" s="355"/>
      <c r="B1058" s="254" t="s">
        <v>2070</v>
      </c>
      <c r="C1058" s="322" t="s">
        <v>3863</v>
      </c>
      <c r="D1058" s="190" t="s">
        <v>134</v>
      </c>
      <c r="E1058" s="210">
        <v>4908</v>
      </c>
      <c r="F1058" s="368">
        <v>41835</v>
      </c>
      <c r="G1058" s="42">
        <v>4908</v>
      </c>
      <c r="H1058" s="42">
        <f t="shared" si="17"/>
        <v>0</v>
      </c>
      <c r="I1058" s="621" t="s">
        <v>65</v>
      </c>
    </row>
    <row r="1059" spans="1:9" x14ac:dyDescent="0.25">
      <c r="A1059" s="355"/>
      <c r="B1059" s="254" t="s">
        <v>2072</v>
      </c>
      <c r="C1059" s="322" t="s">
        <v>3863</v>
      </c>
      <c r="D1059" s="190" t="s">
        <v>47</v>
      </c>
      <c r="E1059" s="210">
        <v>1264</v>
      </c>
      <c r="F1059" s="368">
        <v>41835</v>
      </c>
      <c r="G1059" s="42">
        <v>1264</v>
      </c>
      <c r="H1059" s="42">
        <f t="shared" si="17"/>
        <v>0</v>
      </c>
      <c r="I1059" s="621" t="s">
        <v>30</v>
      </c>
    </row>
    <row r="1060" spans="1:9" x14ac:dyDescent="0.25">
      <c r="A1060" s="355"/>
      <c r="B1060" s="254" t="s">
        <v>2073</v>
      </c>
      <c r="C1060" s="322" t="s">
        <v>3863</v>
      </c>
      <c r="D1060" s="190" t="s">
        <v>338</v>
      </c>
      <c r="E1060" s="210">
        <v>864</v>
      </c>
      <c r="F1060" s="368">
        <v>41835</v>
      </c>
      <c r="G1060" s="42">
        <v>864</v>
      </c>
      <c r="H1060" s="42">
        <f t="shared" si="17"/>
        <v>0</v>
      </c>
      <c r="I1060" s="621" t="s">
        <v>30</v>
      </c>
    </row>
    <row r="1061" spans="1:9" ht="45.75" x14ac:dyDescent="0.25">
      <c r="A1061" s="355"/>
      <c r="B1061" s="254" t="s">
        <v>2074</v>
      </c>
      <c r="C1061" s="322" t="s">
        <v>3863</v>
      </c>
      <c r="D1061" s="190" t="s">
        <v>110</v>
      </c>
      <c r="E1061" s="210">
        <v>52456</v>
      </c>
      <c r="F1061" s="382" t="s">
        <v>3902</v>
      </c>
      <c r="G1061" s="42">
        <v>52456</v>
      </c>
      <c r="H1061" s="42">
        <f t="shared" si="17"/>
        <v>0</v>
      </c>
      <c r="I1061" s="621" t="s">
        <v>21</v>
      </c>
    </row>
    <row r="1062" spans="1:9" ht="23.25" x14ac:dyDescent="0.25">
      <c r="A1062" s="355"/>
      <c r="B1062" s="254" t="s">
        <v>2077</v>
      </c>
      <c r="C1062" s="322" t="s">
        <v>3863</v>
      </c>
      <c r="D1062" s="190" t="s">
        <v>133</v>
      </c>
      <c r="E1062" s="210">
        <v>30072</v>
      </c>
      <c r="F1062" s="373" t="s">
        <v>3903</v>
      </c>
      <c r="G1062" s="42">
        <v>30072</v>
      </c>
      <c r="H1062" s="42">
        <f t="shared" si="17"/>
        <v>0</v>
      </c>
      <c r="I1062" s="621"/>
    </row>
    <row r="1063" spans="1:9" x14ac:dyDescent="0.25">
      <c r="A1063" s="355"/>
      <c r="B1063" s="254" t="s">
        <v>2078</v>
      </c>
      <c r="C1063" s="322" t="s">
        <v>3863</v>
      </c>
      <c r="D1063" s="190" t="s">
        <v>240</v>
      </c>
      <c r="E1063" s="210">
        <v>58507</v>
      </c>
      <c r="F1063" s="370" t="s">
        <v>4029</v>
      </c>
      <c r="G1063" s="219">
        <v>58507</v>
      </c>
      <c r="H1063" s="42">
        <f t="shared" si="17"/>
        <v>0</v>
      </c>
      <c r="I1063" s="621"/>
    </row>
    <row r="1064" spans="1:9" x14ac:dyDescent="0.25">
      <c r="A1064" s="362"/>
      <c r="B1064" s="254" t="s">
        <v>2079</v>
      </c>
      <c r="C1064" s="322" t="s">
        <v>3863</v>
      </c>
      <c r="D1064" s="190" t="s">
        <v>8</v>
      </c>
      <c r="E1064" s="210">
        <v>1475</v>
      </c>
      <c r="F1064" s="368">
        <v>41835</v>
      </c>
      <c r="G1064" s="42">
        <v>1475</v>
      </c>
      <c r="H1064" s="42">
        <f t="shared" si="17"/>
        <v>0</v>
      </c>
      <c r="I1064" s="621"/>
    </row>
    <row r="1065" spans="1:9" x14ac:dyDescent="0.25">
      <c r="A1065" s="12"/>
      <c r="B1065" s="254" t="s">
        <v>2081</v>
      </c>
      <c r="C1065" s="322" t="s">
        <v>3863</v>
      </c>
      <c r="D1065" s="190" t="s">
        <v>8</v>
      </c>
      <c r="E1065" s="210">
        <v>354</v>
      </c>
      <c r="F1065" s="368">
        <v>41835</v>
      </c>
      <c r="G1065" s="42">
        <v>354</v>
      </c>
      <c r="H1065" s="42">
        <f t="shared" si="17"/>
        <v>0</v>
      </c>
      <c r="I1065" s="621"/>
    </row>
    <row r="1066" spans="1:9" x14ac:dyDescent="0.25">
      <c r="A1066" s="355"/>
      <c r="B1066" s="254" t="s">
        <v>2082</v>
      </c>
      <c r="C1066" s="322" t="s">
        <v>3863</v>
      </c>
      <c r="D1066" s="190" t="s">
        <v>244</v>
      </c>
      <c r="E1066" s="210">
        <v>27322</v>
      </c>
      <c r="F1066" s="370" t="s">
        <v>4013</v>
      </c>
      <c r="G1066" s="219">
        <v>27322</v>
      </c>
      <c r="H1066" s="42">
        <f t="shared" si="17"/>
        <v>0</v>
      </c>
      <c r="I1066" s="621" t="s">
        <v>27</v>
      </c>
    </row>
    <row r="1067" spans="1:9" x14ac:dyDescent="0.25">
      <c r="A1067" s="355"/>
      <c r="B1067" s="254" t="s">
        <v>2083</v>
      </c>
      <c r="C1067" s="322" t="s">
        <v>3863</v>
      </c>
      <c r="D1067" s="190" t="s">
        <v>27</v>
      </c>
      <c r="E1067" s="210">
        <v>11530</v>
      </c>
      <c r="F1067" s="368">
        <v>41839</v>
      </c>
      <c r="G1067" s="42">
        <v>11530</v>
      </c>
      <c r="H1067" s="42">
        <f t="shared" si="17"/>
        <v>0</v>
      </c>
      <c r="I1067" s="621" t="s">
        <v>27</v>
      </c>
    </row>
    <row r="1068" spans="1:9" x14ac:dyDescent="0.25">
      <c r="A1068" s="355"/>
      <c r="B1068" s="254" t="s">
        <v>2084</v>
      </c>
      <c r="C1068" s="322" t="s">
        <v>3863</v>
      </c>
      <c r="D1068" s="190" t="s">
        <v>180</v>
      </c>
      <c r="E1068" s="210">
        <v>1140</v>
      </c>
      <c r="F1068" s="368">
        <v>41835</v>
      </c>
      <c r="G1068" s="42">
        <v>1140</v>
      </c>
      <c r="H1068" s="42">
        <f t="shared" si="17"/>
        <v>0</v>
      </c>
      <c r="I1068" s="621"/>
    </row>
    <row r="1069" spans="1:9" x14ac:dyDescent="0.25">
      <c r="A1069" s="355"/>
      <c r="B1069" s="254" t="s">
        <v>2085</v>
      </c>
      <c r="C1069" s="322" t="s">
        <v>3863</v>
      </c>
      <c r="D1069" s="190" t="s">
        <v>136</v>
      </c>
      <c r="E1069" s="210">
        <v>1265</v>
      </c>
      <c r="F1069" s="368">
        <v>41835</v>
      </c>
      <c r="G1069" s="42">
        <v>1265</v>
      </c>
      <c r="H1069" s="42">
        <f t="shared" si="17"/>
        <v>0</v>
      </c>
      <c r="I1069" s="621"/>
    </row>
    <row r="1070" spans="1:9" x14ac:dyDescent="0.25">
      <c r="A1070" s="355"/>
      <c r="B1070" s="254" t="s">
        <v>2087</v>
      </c>
      <c r="C1070" s="322" t="s">
        <v>3863</v>
      </c>
      <c r="D1070" s="190" t="s">
        <v>3904</v>
      </c>
      <c r="E1070" s="210">
        <v>17859</v>
      </c>
      <c r="F1070" s="368">
        <v>41836</v>
      </c>
      <c r="G1070" s="42">
        <v>17859</v>
      </c>
      <c r="H1070" s="42">
        <f t="shared" si="17"/>
        <v>0</v>
      </c>
      <c r="I1070" s="621" t="s">
        <v>27</v>
      </c>
    </row>
    <row r="1071" spans="1:9" x14ac:dyDescent="0.25">
      <c r="A1071" s="355"/>
      <c r="B1071" s="254" t="s">
        <v>2088</v>
      </c>
      <c r="C1071" s="322" t="s">
        <v>3863</v>
      </c>
      <c r="D1071" s="190" t="s">
        <v>88</v>
      </c>
      <c r="E1071" s="210">
        <v>4142</v>
      </c>
      <c r="F1071" s="368">
        <v>41836</v>
      </c>
      <c r="G1071" s="42">
        <v>4142</v>
      </c>
      <c r="H1071" s="42">
        <f t="shared" si="17"/>
        <v>0</v>
      </c>
      <c r="I1071" s="621"/>
    </row>
    <row r="1072" spans="1:9" x14ac:dyDescent="0.25">
      <c r="A1072" s="355"/>
      <c r="B1072" s="254" t="s">
        <v>2089</v>
      </c>
      <c r="C1072" s="322" t="s">
        <v>3863</v>
      </c>
      <c r="D1072" s="190" t="s">
        <v>75</v>
      </c>
      <c r="E1072" s="210">
        <v>925</v>
      </c>
      <c r="F1072" s="368">
        <v>41836</v>
      </c>
      <c r="G1072" s="42">
        <v>925</v>
      </c>
      <c r="H1072" s="42">
        <f t="shared" si="17"/>
        <v>0</v>
      </c>
      <c r="I1072" s="621" t="s">
        <v>27</v>
      </c>
    </row>
    <row r="1073" spans="1:9" x14ac:dyDescent="0.25">
      <c r="A1073" s="355"/>
      <c r="B1073" s="254" t="s">
        <v>2090</v>
      </c>
      <c r="C1073" s="322" t="s">
        <v>3863</v>
      </c>
      <c r="D1073" s="190" t="s">
        <v>92</v>
      </c>
      <c r="E1073" s="210">
        <v>4292</v>
      </c>
      <c r="F1073" s="368">
        <v>41836</v>
      </c>
      <c r="G1073" s="42">
        <v>4292</v>
      </c>
      <c r="H1073" s="42">
        <f t="shared" si="17"/>
        <v>0</v>
      </c>
      <c r="I1073" s="621" t="s">
        <v>27</v>
      </c>
    </row>
    <row r="1074" spans="1:9" x14ac:dyDescent="0.25">
      <c r="A1074" s="355"/>
      <c r="B1074" s="254" t="s">
        <v>2091</v>
      </c>
      <c r="C1074" s="322" t="s">
        <v>3863</v>
      </c>
      <c r="D1074" s="190" t="s">
        <v>91</v>
      </c>
      <c r="E1074" s="210">
        <v>5440</v>
      </c>
      <c r="F1074" s="368">
        <v>41836</v>
      </c>
      <c r="G1074" s="42">
        <v>5440</v>
      </c>
      <c r="H1074" s="42">
        <f t="shared" si="17"/>
        <v>0</v>
      </c>
      <c r="I1074" s="621" t="s">
        <v>27</v>
      </c>
    </row>
    <row r="1075" spans="1:9" x14ac:dyDescent="0.25">
      <c r="A1075" s="355"/>
      <c r="B1075" s="254" t="s">
        <v>2092</v>
      </c>
      <c r="C1075" s="322" t="s">
        <v>3863</v>
      </c>
      <c r="D1075" s="190" t="s">
        <v>257</v>
      </c>
      <c r="E1075" s="210">
        <v>17738</v>
      </c>
      <c r="F1075" s="368">
        <v>41836</v>
      </c>
      <c r="G1075" s="42">
        <v>17738</v>
      </c>
      <c r="H1075" s="42">
        <f t="shared" si="17"/>
        <v>0</v>
      </c>
      <c r="I1075" s="621" t="s">
        <v>30</v>
      </c>
    </row>
    <row r="1076" spans="1:9" x14ac:dyDescent="0.25">
      <c r="A1076" s="355"/>
      <c r="B1076" s="254" t="s">
        <v>2093</v>
      </c>
      <c r="C1076" s="322" t="s">
        <v>3863</v>
      </c>
      <c r="D1076" s="190" t="s">
        <v>3905</v>
      </c>
      <c r="E1076" s="210">
        <v>8961.5</v>
      </c>
      <c r="F1076" s="370" t="s">
        <v>4483</v>
      </c>
      <c r="G1076" s="42">
        <v>8961.5</v>
      </c>
      <c r="H1076" s="42">
        <f t="shared" si="17"/>
        <v>0</v>
      </c>
      <c r="I1076" s="621" t="s">
        <v>12</v>
      </c>
    </row>
    <row r="1077" spans="1:9" x14ac:dyDescent="0.25">
      <c r="A1077" s="355"/>
      <c r="B1077" s="254" t="s">
        <v>2094</v>
      </c>
      <c r="C1077" s="322" t="s">
        <v>3863</v>
      </c>
      <c r="D1077" s="190" t="s">
        <v>80</v>
      </c>
      <c r="E1077" s="210">
        <v>3223</v>
      </c>
      <c r="F1077" s="368">
        <v>41836</v>
      </c>
      <c r="G1077" s="42">
        <v>3223</v>
      </c>
      <c r="H1077" s="42">
        <f t="shared" si="17"/>
        <v>0</v>
      </c>
      <c r="I1077" s="621" t="s">
        <v>12</v>
      </c>
    </row>
    <row r="1078" spans="1:9" x14ac:dyDescent="0.25">
      <c r="A1078" s="355"/>
      <c r="B1078" s="254" t="s">
        <v>2095</v>
      </c>
      <c r="C1078" s="322" t="s">
        <v>3863</v>
      </c>
      <c r="D1078" s="190" t="s">
        <v>78</v>
      </c>
      <c r="E1078" s="210">
        <v>3326</v>
      </c>
      <c r="F1078" s="368">
        <v>41836</v>
      </c>
      <c r="G1078" s="42">
        <v>3326</v>
      </c>
      <c r="H1078" s="42">
        <f t="shared" si="17"/>
        <v>0</v>
      </c>
      <c r="I1078" s="621" t="s">
        <v>12</v>
      </c>
    </row>
    <row r="1079" spans="1:9" x14ac:dyDescent="0.25">
      <c r="A1079" s="355"/>
      <c r="B1079" s="254" t="s">
        <v>2097</v>
      </c>
      <c r="C1079" s="322" t="s">
        <v>3863</v>
      </c>
      <c r="D1079" s="190" t="s">
        <v>193</v>
      </c>
      <c r="E1079" s="210">
        <v>7549.5</v>
      </c>
      <c r="F1079" s="368">
        <v>41836</v>
      </c>
      <c r="G1079" s="42">
        <v>7549.5</v>
      </c>
      <c r="H1079" s="42">
        <f t="shared" si="17"/>
        <v>0</v>
      </c>
      <c r="I1079" s="621" t="s">
        <v>12</v>
      </c>
    </row>
    <row r="1080" spans="1:9" x14ac:dyDescent="0.25">
      <c r="A1080" s="355"/>
      <c r="B1080" s="254" t="s">
        <v>2098</v>
      </c>
      <c r="C1080" s="322" t="s">
        <v>3863</v>
      </c>
      <c r="D1080" s="190" t="s">
        <v>304</v>
      </c>
      <c r="E1080" s="210">
        <v>17430</v>
      </c>
      <c r="F1080" s="368">
        <v>41836</v>
      </c>
      <c r="G1080" s="42">
        <v>17430</v>
      </c>
      <c r="H1080" s="42">
        <f t="shared" si="17"/>
        <v>0</v>
      </c>
      <c r="I1080" s="621" t="s">
        <v>12</v>
      </c>
    </row>
    <row r="1081" spans="1:9" x14ac:dyDescent="0.25">
      <c r="A1081" s="355"/>
      <c r="B1081" s="254" t="s">
        <v>2100</v>
      </c>
      <c r="C1081" s="322" t="s">
        <v>3863</v>
      </c>
      <c r="D1081" s="190" t="s">
        <v>8</v>
      </c>
      <c r="E1081" s="210">
        <v>634</v>
      </c>
      <c r="F1081" s="368">
        <v>41835</v>
      </c>
      <c r="G1081" s="42">
        <v>634</v>
      </c>
      <c r="H1081" s="42">
        <f t="shared" si="17"/>
        <v>0</v>
      </c>
      <c r="I1081" s="621"/>
    </row>
    <row r="1082" spans="1:9" x14ac:dyDescent="0.25">
      <c r="A1082" s="355"/>
      <c r="B1082" s="254" t="s">
        <v>2102</v>
      </c>
      <c r="C1082" s="322" t="s">
        <v>3863</v>
      </c>
      <c r="D1082" s="190" t="s">
        <v>3163</v>
      </c>
      <c r="E1082" s="210">
        <v>34188</v>
      </c>
      <c r="F1082" s="370">
        <v>41880</v>
      </c>
      <c r="G1082" s="219">
        <v>34188</v>
      </c>
      <c r="H1082" s="42">
        <f t="shared" si="17"/>
        <v>0</v>
      </c>
      <c r="I1082" s="621" t="s">
        <v>21</v>
      </c>
    </row>
    <row r="1083" spans="1:9" x14ac:dyDescent="0.25">
      <c r="A1083" s="355"/>
      <c r="B1083" s="254" t="s">
        <v>2103</v>
      </c>
      <c r="C1083" s="322" t="s">
        <v>3863</v>
      </c>
      <c r="D1083" s="190" t="s">
        <v>1515</v>
      </c>
      <c r="E1083" s="210">
        <v>27149</v>
      </c>
      <c r="F1083" s="368">
        <v>41836</v>
      </c>
      <c r="G1083" s="42">
        <v>27149</v>
      </c>
      <c r="H1083" s="42">
        <f t="shared" si="17"/>
        <v>0</v>
      </c>
      <c r="I1083" s="621" t="s">
        <v>21</v>
      </c>
    </row>
    <row r="1084" spans="1:9" x14ac:dyDescent="0.25">
      <c r="A1084" s="355"/>
      <c r="B1084" s="254" t="s">
        <v>2104</v>
      </c>
      <c r="C1084" s="322" t="s">
        <v>3863</v>
      </c>
      <c r="D1084" s="190" t="s">
        <v>63</v>
      </c>
      <c r="E1084" s="210">
        <v>2926</v>
      </c>
      <c r="F1084" s="368">
        <v>41836</v>
      </c>
      <c r="G1084" s="42">
        <v>2926</v>
      </c>
      <c r="H1084" s="42">
        <f t="shared" si="17"/>
        <v>0</v>
      </c>
      <c r="I1084" s="621" t="s">
        <v>21</v>
      </c>
    </row>
    <row r="1085" spans="1:9" x14ac:dyDescent="0.25">
      <c r="A1085" s="355"/>
      <c r="B1085" s="254" t="s">
        <v>2106</v>
      </c>
      <c r="C1085" s="322" t="s">
        <v>3863</v>
      </c>
      <c r="D1085" s="190" t="s">
        <v>16</v>
      </c>
      <c r="E1085" s="210">
        <v>32242</v>
      </c>
      <c r="F1085" s="368">
        <v>41844</v>
      </c>
      <c r="G1085" s="42">
        <v>32242</v>
      </c>
      <c r="H1085" s="42">
        <f t="shared" si="17"/>
        <v>0</v>
      </c>
      <c r="I1085" s="621" t="s">
        <v>30</v>
      </c>
    </row>
    <row r="1086" spans="1:9" x14ac:dyDescent="0.25">
      <c r="A1086" s="355"/>
      <c r="B1086" s="254" t="s">
        <v>2107</v>
      </c>
      <c r="C1086" s="322" t="s">
        <v>3863</v>
      </c>
      <c r="D1086" s="190" t="s">
        <v>3906</v>
      </c>
      <c r="E1086" s="210">
        <v>3127</v>
      </c>
      <c r="F1086" s="368">
        <v>41836</v>
      </c>
      <c r="G1086" s="42">
        <v>3127</v>
      </c>
      <c r="H1086" s="42">
        <f t="shared" si="17"/>
        <v>0</v>
      </c>
      <c r="I1086" s="621" t="s">
        <v>30</v>
      </c>
    </row>
    <row r="1087" spans="1:9" x14ac:dyDescent="0.25">
      <c r="A1087" s="355"/>
      <c r="B1087" s="254" t="s">
        <v>2109</v>
      </c>
      <c r="C1087" s="322" t="s">
        <v>3863</v>
      </c>
      <c r="D1087" s="190" t="s">
        <v>14</v>
      </c>
      <c r="E1087" s="210">
        <v>11231</v>
      </c>
      <c r="F1087" s="368">
        <v>41836</v>
      </c>
      <c r="G1087" s="42">
        <v>11231</v>
      </c>
      <c r="H1087" s="42">
        <f t="shared" si="17"/>
        <v>0</v>
      </c>
      <c r="I1087" s="621" t="s">
        <v>30</v>
      </c>
    </row>
    <row r="1088" spans="1:9" x14ac:dyDescent="0.25">
      <c r="A1088" s="355"/>
      <c r="B1088" s="254" t="s">
        <v>2110</v>
      </c>
      <c r="C1088" s="322" t="s">
        <v>3863</v>
      </c>
      <c r="D1088" s="20" t="s">
        <v>3907</v>
      </c>
      <c r="E1088" s="213">
        <v>400</v>
      </c>
      <c r="F1088" s="368">
        <v>41835</v>
      </c>
      <c r="G1088" s="42">
        <v>400</v>
      </c>
      <c r="H1088" s="42">
        <f t="shared" si="17"/>
        <v>0</v>
      </c>
      <c r="I1088" s="622"/>
    </row>
    <row r="1089" spans="1:9" x14ac:dyDescent="0.25">
      <c r="A1089" s="355"/>
      <c r="B1089" s="254" t="s">
        <v>2112</v>
      </c>
      <c r="C1089" s="322" t="s">
        <v>3863</v>
      </c>
      <c r="D1089" s="190" t="s">
        <v>18</v>
      </c>
      <c r="E1089" s="210">
        <v>1890</v>
      </c>
      <c r="F1089" s="368">
        <v>41835</v>
      </c>
      <c r="G1089" s="42">
        <v>1890</v>
      </c>
      <c r="H1089" s="42">
        <f t="shared" si="17"/>
        <v>0</v>
      </c>
      <c r="I1089" s="621"/>
    </row>
    <row r="1090" spans="1:9" x14ac:dyDescent="0.25">
      <c r="A1090" s="355"/>
      <c r="B1090" s="254" t="s">
        <v>2115</v>
      </c>
      <c r="C1090" s="322" t="s">
        <v>3863</v>
      </c>
      <c r="D1090" s="190" t="s">
        <v>11</v>
      </c>
      <c r="E1090" s="210">
        <v>27378</v>
      </c>
      <c r="F1090" s="381" t="s">
        <v>4454</v>
      </c>
      <c r="G1090" s="219">
        <v>27378</v>
      </c>
      <c r="H1090" s="42">
        <f t="shared" si="17"/>
        <v>0</v>
      </c>
      <c r="I1090" s="621"/>
    </row>
    <row r="1091" spans="1:9" x14ac:dyDescent="0.25">
      <c r="A1091" s="355"/>
      <c r="B1091" s="254" t="s">
        <v>2117</v>
      </c>
      <c r="C1091" s="322" t="s">
        <v>3863</v>
      </c>
      <c r="D1091" s="190" t="s">
        <v>152</v>
      </c>
      <c r="E1091" s="210">
        <v>7826</v>
      </c>
      <c r="F1091" s="368">
        <v>41835</v>
      </c>
      <c r="G1091" s="42">
        <v>7826</v>
      </c>
      <c r="H1091" s="42">
        <f t="shared" si="17"/>
        <v>0</v>
      </c>
      <c r="I1091" s="621"/>
    </row>
    <row r="1092" spans="1:9" x14ac:dyDescent="0.25">
      <c r="A1092" s="355">
        <v>41836</v>
      </c>
      <c r="B1092" s="254" t="s">
        <v>2118</v>
      </c>
      <c r="C1092" s="322" t="s">
        <v>3863</v>
      </c>
      <c r="D1092" s="190" t="s">
        <v>106</v>
      </c>
      <c r="E1092" s="210">
        <v>173885</v>
      </c>
      <c r="F1092" s="368">
        <v>41839</v>
      </c>
      <c r="G1092" s="42">
        <v>173885</v>
      </c>
      <c r="H1092" s="42">
        <f t="shared" si="17"/>
        <v>0</v>
      </c>
      <c r="I1092" s="621"/>
    </row>
    <row r="1093" spans="1:9" x14ac:dyDescent="0.25">
      <c r="A1093" s="355"/>
      <c r="B1093" s="254" t="s">
        <v>2119</v>
      </c>
      <c r="C1093" s="322" t="s">
        <v>3863</v>
      </c>
      <c r="D1093" s="190" t="s">
        <v>260</v>
      </c>
      <c r="E1093" s="210">
        <v>1872</v>
      </c>
      <c r="F1093" s="368">
        <v>41836</v>
      </c>
      <c r="G1093" s="42">
        <v>1872</v>
      </c>
      <c r="H1093" s="42">
        <f t="shared" si="17"/>
        <v>0</v>
      </c>
      <c r="I1093" s="623" t="s">
        <v>168</v>
      </c>
    </row>
    <row r="1094" spans="1:9" x14ac:dyDescent="0.25">
      <c r="A1094" s="355"/>
      <c r="B1094" s="254" t="s">
        <v>2121</v>
      </c>
      <c r="C1094" s="322" t="s">
        <v>3863</v>
      </c>
      <c r="D1094" s="190" t="s">
        <v>44</v>
      </c>
      <c r="E1094" s="210">
        <v>6480</v>
      </c>
      <c r="F1094" s="368">
        <v>41843</v>
      </c>
      <c r="G1094" s="42">
        <v>6480</v>
      </c>
      <c r="H1094" s="42">
        <f t="shared" si="17"/>
        <v>0</v>
      </c>
      <c r="I1094" s="621" t="s">
        <v>65</v>
      </c>
    </row>
    <row r="1095" spans="1:9" x14ac:dyDescent="0.25">
      <c r="A1095" s="355"/>
      <c r="B1095" s="254" t="s">
        <v>2122</v>
      </c>
      <c r="C1095" s="322" t="s">
        <v>3863</v>
      </c>
      <c r="D1095" s="190" t="s">
        <v>42</v>
      </c>
      <c r="E1095" s="210">
        <v>4320</v>
      </c>
      <c r="F1095" s="368">
        <v>41843</v>
      </c>
      <c r="G1095" s="42">
        <v>4320</v>
      </c>
      <c r="H1095" s="42">
        <f t="shared" ref="H1095:H1158" si="18">E1095-G1095</f>
        <v>0</v>
      </c>
      <c r="I1095" s="621" t="s">
        <v>30</v>
      </c>
    </row>
    <row r="1096" spans="1:9" x14ac:dyDescent="0.25">
      <c r="A1096" s="355"/>
      <c r="B1096" s="254" t="s">
        <v>2123</v>
      </c>
      <c r="C1096" s="322" t="s">
        <v>3863</v>
      </c>
      <c r="D1096" s="190" t="s">
        <v>43</v>
      </c>
      <c r="E1096" s="210">
        <v>3240</v>
      </c>
      <c r="F1096" s="368">
        <v>41843</v>
      </c>
      <c r="G1096" s="42">
        <v>3240</v>
      </c>
      <c r="H1096" s="42">
        <f t="shared" si="18"/>
        <v>0</v>
      </c>
      <c r="I1096" s="621" t="s">
        <v>30</v>
      </c>
    </row>
    <row r="1097" spans="1:9" x14ac:dyDescent="0.25">
      <c r="A1097" s="355"/>
      <c r="B1097" s="254" t="s">
        <v>2124</v>
      </c>
      <c r="C1097" s="322" t="s">
        <v>3863</v>
      </c>
      <c r="D1097" s="190" t="s">
        <v>28</v>
      </c>
      <c r="E1097" s="210">
        <v>14502.5</v>
      </c>
      <c r="F1097" s="370" t="s">
        <v>4459</v>
      </c>
      <c r="G1097" s="42">
        <v>14502.5</v>
      </c>
      <c r="H1097" s="42">
        <f t="shared" si="18"/>
        <v>0</v>
      </c>
      <c r="I1097" s="621"/>
    </row>
    <row r="1098" spans="1:9" ht="34.5" x14ac:dyDescent="0.25">
      <c r="A1098" s="355"/>
      <c r="B1098" s="254" t="s">
        <v>2125</v>
      </c>
      <c r="C1098" s="322" t="s">
        <v>3863</v>
      </c>
      <c r="D1098" s="190" t="s">
        <v>123</v>
      </c>
      <c r="E1098" s="213">
        <v>7537</v>
      </c>
      <c r="F1098" s="411" t="s">
        <v>4499</v>
      </c>
      <c r="G1098" s="42">
        <v>7537</v>
      </c>
      <c r="H1098" s="42">
        <f t="shared" si="18"/>
        <v>0</v>
      </c>
      <c r="I1098" s="621"/>
    </row>
    <row r="1099" spans="1:9" x14ac:dyDescent="0.25">
      <c r="A1099" s="355"/>
      <c r="B1099" s="254" t="s">
        <v>2126</v>
      </c>
      <c r="C1099" s="322" t="s">
        <v>3863</v>
      </c>
      <c r="D1099" s="190" t="s">
        <v>3908</v>
      </c>
      <c r="E1099" s="210">
        <v>4994</v>
      </c>
      <c r="F1099" s="368">
        <v>41836</v>
      </c>
      <c r="G1099" s="42">
        <v>4994</v>
      </c>
      <c r="H1099" s="42">
        <f t="shared" si="18"/>
        <v>0</v>
      </c>
      <c r="I1099" s="621"/>
    </row>
    <row r="1100" spans="1:9" x14ac:dyDescent="0.25">
      <c r="A1100" s="355"/>
      <c r="B1100" s="254" t="s">
        <v>2127</v>
      </c>
      <c r="C1100" s="322" t="s">
        <v>3863</v>
      </c>
      <c r="D1100" s="190" t="s">
        <v>189</v>
      </c>
      <c r="E1100" s="210">
        <v>26204</v>
      </c>
      <c r="F1100" s="370" t="s">
        <v>4489</v>
      </c>
      <c r="G1100" s="42">
        <v>26204</v>
      </c>
      <c r="H1100" s="42">
        <f t="shared" si="18"/>
        <v>0</v>
      </c>
      <c r="I1100" s="621" t="s">
        <v>21</v>
      </c>
    </row>
    <row r="1101" spans="1:9" x14ac:dyDescent="0.25">
      <c r="A1101" s="355"/>
      <c r="B1101" s="254" t="s">
        <v>2128</v>
      </c>
      <c r="C1101" s="322" t="s">
        <v>3863</v>
      </c>
      <c r="D1101" s="190" t="s">
        <v>116</v>
      </c>
      <c r="E1101" s="210">
        <v>2395</v>
      </c>
      <c r="F1101" s="368">
        <v>41836</v>
      </c>
      <c r="G1101" s="42">
        <v>2395</v>
      </c>
      <c r="H1101" s="42">
        <f t="shared" si="18"/>
        <v>0</v>
      </c>
      <c r="I1101" s="621"/>
    </row>
    <row r="1102" spans="1:9" x14ac:dyDescent="0.25">
      <c r="A1102" s="355"/>
      <c r="B1102" s="254" t="s">
        <v>2129</v>
      </c>
      <c r="C1102" s="322" t="s">
        <v>3863</v>
      </c>
      <c r="D1102" s="190" t="s">
        <v>116</v>
      </c>
      <c r="E1102" s="210">
        <v>3371</v>
      </c>
      <c r="F1102" s="368">
        <v>41836</v>
      </c>
      <c r="G1102" s="42">
        <v>3371</v>
      </c>
      <c r="H1102" s="42">
        <f t="shared" si="18"/>
        <v>0</v>
      </c>
      <c r="I1102" s="621"/>
    </row>
    <row r="1103" spans="1:9" x14ac:dyDescent="0.25">
      <c r="A1103" s="355"/>
      <c r="B1103" s="254" t="s">
        <v>2130</v>
      </c>
      <c r="C1103" s="322" t="s">
        <v>3863</v>
      </c>
      <c r="D1103" s="190" t="s">
        <v>250</v>
      </c>
      <c r="E1103" s="210">
        <v>39744</v>
      </c>
      <c r="F1103" s="368">
        <v>41837</v>
      </c>
      <c r="G1103" s="42">
        <v>39744</v>
      </c>
      <c r="H1103" s="42">
        <f t="shared" si="18"/>
        <v>0</v>
      </c>
      <c r="I1103" s="621" t="s">
        <v>30</v>
      </c>
    </row>
    <row r="1104" spans="1:9" x14ac:dyDescent="0.25">
      <c r="A1104" s="355"/>
      <c r="B1104" s="254" t="s">
        <v>2131</v>
      </c>
      <c r="C1104" s="322" t="s">
        <v>3863</v>
      </c>
      <c r="D1104" s="190" t="s">
        <v>14</v>
      </c>
      <c r="E1104" s="210">
        <v>4576</v>
      </c>
      <c r="F1104" s="368">
        <v>41836</v>
      </c>
      <c r="G1104" s="42">
        <v>4576</v>
      </c>
      <c r="H1104" s="42">
        <f t="shared" si="18"/>
        <v>0</v>
      </c>
      <c r="I1104" s="621"/>
    </row>
    <row r="1105" spans="1:9" x14ac:dyDescent="0.25">
      <c r="A1105" s="355"/>
      <c r="B1105" s="254" t="s">
        <v>2132</v>
      </c>
      <c r="C1105" s="322" t="s">
        <v>3863</v>
      </c>
      <c r="D1105" s="190" t="s">
        <v>8</v>
      </c>
      <c r="E1105" s="210">
        <v>870</v>
      </c>
      <c r="F1105" s="368">
        <v>41836</v>
      </c>
      <c r="G1105" s="42">
        <v>870</v>
      </c>
      <c r="H1105" s="42">
        <f t="shared" si="18"/>
        <v>0</v>
      </c>
      <c r="I1105" s="621"/>
    </row>
    <row r="1106" spans="1:9" x14ac:dyDescent="0.25">
      <c r="A1106" s="355"/>
      <c r="B1106" s="254" t="s">
        <v>2134</v>
      </c>
      <c r="C1106" s="322" t="s">
        <v>3863</v>
      </c>
      <c r="D1106" s="190" t="s">
        <v>312</v>
      </c>
      <c r="E1106" s="210">
        <v>13219</v>
      </c>
      <c r="F1106" s="368">
        <v>41836</v>
      </c>
      <c r="G1106" s="42">
        <v>13219</v>
      </c>
      <c r="H1106" s="42">
        <f t="shared" si="18"/>
        <v>0</v>
      </c>
      <c r="I1106" s="621" t="s">
        <v>3909</v>
      </c>
    </row>
    <row r="1107" spans="1:9" x14ac:dyDescent="0.25">
      <c r="A1107" s="355"/>
      <c r="B1107" s="254" t="s">
        <v>2135</v>
      </c>
      <c r="C1107" s="322" t="s">
        <v>3863</v>
      </c>
      <c r="D1107" s="190" t="s">
        <v>55</v>
      </c>
      <c r="E1107" s="210">
        <v>5632</v>
      </c>
      <c r="F1107" s="368">
        <v>41836</v>
      </c>
      <c r="G1107" s="42">
        <v>5632</v>
      </c>
      <c r="H1107" s="42">
        <f t="shared" si="18"/>
        <v>0</v>
      </c>
      <c r="I1107" s="621"/>
    </row>
    <row r="1108" spans="1:9" x14ac:dyDescent="0.25">
      <c r="A1108" s="355"/>
      <c r="B1108" s="254" t="s">
        <v>2136</v>
      </c>
      <c r="C1108" s="322" t="s">
        <v>3863</v>
      </c>
      <c r="D1108" s="190" t="s">
        <v>1693</v>
      </c>
      <c r="E1108" s="210">
        <v>1650</v>
      </c>
      <c r="F1108" s="368">
        <v>41836</v>
      </c>
      <c r="G1108" s="42">
        <v>1650</v>
      </c>
      <c r="H1108" s="42">
        <f t="shared" si="18"/>
        <v>0</v>
      </c>
      <c r="I1108" s="621"/>
    </row>
    <row r="1109" spans="1:9" x14ac:dyDescent="0.25">
      <c r="A1109" s="355"/>
      <c r="B1109" s="254" t="s">
        <v>2137</v>
      </c>
      <c r="C1109" s="322" t="s">
        <v>3863</v>
      </c>
      <c r="D1109" s="190" t="s">
        <v>321</v>
      </c>
      <c r="E1109" s="210">
        <v>1752</v>
      </c>
      <c r="F1109" s="368">
        <v>41836</v>
      </c>
      <c r="G1109" s="42">
        <v>1752</v>
      </c>
      <c r="H1109" s="42">
        <f t="shared" si="18"/>
        <v>0</v>
      </c>
      <c r="I1109" s="621"/>
    </row>
    <row r="1110" spans="1:9" x14ac:dyDescent="0.25">
      <c r="A1110" s="355"/>
      <c r="B1110" s="254" t="s">
        <v>2138</v>
      </c>
      <c r="C1110" s="322" t="s">
        <v>3863</v>
      </c>
      <c r="D1110" s="190" t="s">
        <v>32</v>
      </c>
      <c r="E1110" s="210">
        <v>9610</v>
      </c>
      <c r="F1110" s="368">
        <v>41837</v>
      </c>
      <c r="G1110" s="42">
        <v>9610</v>
      </c>
      <c r="H1110" s="42">
        <f t="shared" si="18"/>
        <v>0</v>
      </c>
      <c r="I1110" s="621" t="s">
        <v>30</v>
      </c>
    </row>
    <row r="1111" spans="1:9" x14ac:dyDescent="0.25">
      <c r="A1111" s="355"/>
      <c r="B1111" s="254" t="s">
        <v>2139</v>
      </c>
      <c r="C1111" s="322" t="s">
        <v>3863</v>
      </c>
      <c r="D1111" s="190" t="s">
        <v>108</v>
      </c>
      <c r="E1111" s="210">
        <v>2806</v>
      </c>
      <c r="F1111" s="368">
        <v>41837</v>
      </c>
      <c r="G1111" s="42">
        <v>2806</v>
      </c>
      <c r="H1111" s="42">
        <f t="shared" si="18"/>
        <v>0</v>
      </c>
      <c r="I1111" s="621" t="s">
        <v>30</v>
      </c>
    </row>
    <row r="1112" spans="1:9" x14ac:dyDescent="0.25">
      <c r="A1112" s="355"/>
      <c r="B1112" s="254" t="s">
        <v>2140</v>
      </c>
      <c r="C1112" s="322" t="s">
        <v>3863</v>
      </c>
      <c r="D1112" s="190" t="s">
        <v>34</v>
      </c>
      <c r="E1112" s="210">
        <v>1960</v>
      </c>
      <c r="F1112" s="370" t="s">
        <v>4458</v>
      </c>
      <c r="G1112" s="42">
        <v>1960</v>
      </c>
      <c r="H1112" s="42">
        <f t="shared" si="18"/>
        <v>0</v>
      </c>
      <c r="I1112" s="621" t="s">
        <v>30</v>
      </c>
    </row>
    <row r="1113" spans="1:9" x14ac:dyDescent="0.25">
      <c r="A1113" s="355"/>
      <c r="B1113" s="254" t="s">
        <v>2141</v>
      </c>
      <c r="C1113" s="322" t="s">
        <v>3863</v>
      </c>
      <c r="D1113" s="190" t="s">
        <v>111</v>
      </c>
      <c r="E1113" s="210">
        <v>6171</v>
      </c>
      <c r="F1113" s="368">
        <v>41836</v>
      </c>
      <c r="G1113" s="42">
        <v>6171</v>
      </c>
      <c r="H1113" s="42">
        <f t="shared" si="18"/>
        <v>0</v>
      </c>
      <c r="I1113" s="621" t="s">
        <v>65</v>
      </c>
    </row>
    <row r="1114" spans="1:9" x14ac:dyDescent="0.25">
      <c r="A1114" s="355"/>
      <c r="B1114" s="254" t="s">
        <v>2142</v>
      </c>
      <c r="C1114" s="322" t="s">
        <v>3863</v>
      </c>
      <c r="D1114" s="190" t="s">
        <v>124</v>
      </c>
      <c r="E1114" s="210">
        <v>5717.5</v>
      </c>
      <c r="F1114" s="368">
        <v>41837</v>
      </c>
      <c r="G1114" s="42">
        <v>5717.5</v>
      </c>
      <c r="H1114" s="42">
        <f t="shared" si="18"/>
        <v>0</v>
      </c>
      <c r="I1114" s="621" t="s">
        <v>30</v>
      </c>
    </row>
    <row r="1115" spans="1:9" x14ac:dyDescent="0.25">
      <c r="A1115" s="355"/>
      <c r="B1115" s="254" t="s">
        <v>2143</v>
      </c>
      <c r="C1115" s="322" t="s">
        <v>3863</v>
      </c>
      <c r="D1115" s="190" t="s">
        <v>57</v>
      </c>
      <c r="E1115" s="210">
        <v>1120</v>
      </c>
      <c r="F1115" s="371" t="s">
        <v>3910</v>
      </c>
      <c r="G1115" s="42">
        <v>1120</v>
      </c>
      <c r="H1115" s="42">
        <f t="shared" si="18"/>
        <v>0</v>
      </c>
      <c r="I1115" s="621" t="s">
        <v>30</v>
      </c>
    </row>
    <row r="1116" spans="1:9" x14ac:dyDescent="0.25">
      <c r="A1116" s="355"/>
      <c r="B1116" s="254" t="s">
        <v>2144</v>
      </c>
      <c r="C1116" s="322" t="s">
        <v>3863</v>
      </c>
      <c r="D1116" s="190" t="s">
        <v>52</v>
      </c>
      <c r="E1116" s="210">
        <v>3345.5</v>
      </c>
      <c r="F1116" s="368">
        <v>41836</v>
      </c>
      <c r="G1116" s="42">
        <v>3345.5</v>
      </c>
      <c r="H1116" s="42">
        <f t="shared" si="18"/>
        <v>0</v>
      </c>
      <c r="I1116" s="621" t="s">
        <v>65</v>
      </c>
    </row>
    <row r="1117" spans="1:9" x14ac:dyDescent="0.25">
      <c r="A1117" s="355"/>
      <c r="B1117" s="254" t="s">
        <v>2145</v>
      </c>
      <c r="C1117" s="322" t="s">
        <v>3863</v>
      </c>
      <c r="D1117" s="190" t="s">
        <v>3911</v>
      </c>
      <c r="E1117" s="210">
        <v>1195</v>
      </c>
      <c r="F1117" s="368">
        <v>41837</v>
      </c>
      <c r="G1117" s="42">
        <v>1195</v>
      </c>
      <c r="H1117" s="42">
        <f t="shared" si="18"/>
        <v>0</v>
      </c>
      <c r="I1117" s="621" t="s">
        <v>30</v>
      </c>
    </row>
    <row r="1118" spans="1:9" x14ac:dyDescent="0.25">
      <c r="A1118" s="355"/>
      <c r="B1118" s="254" t="s">
        <v>2146</v>
      </c>
      <c r="C1118" s="322" t="s">
        <v>3863</v>
      </c>
      <c r="D1118" s="190" t="s">
        <v>16</v>
      </c>
      <c r="E1118" s="210">
        <v>311577.8</v>
      </c>
      <c r="F1118" s="371" t="s">
        <v>3912</v>
      </c>
      <c r="G1118" s="42">
        <v>311577.8</v>
      </c>
      <c r="H1118" s="42">
        <f t="shared" si="18"/>
        <v>0</v>
      </c>
      <c r="I1118" s="621" t="s">
        <v>162</v>
      </c>
    </row>
    <row r="1119" spans="1:9" x14ac:dyDescent="0.25">
      <c r="A1119" s="355"/>
      <c r="B1119" s="254" t="s">
        <v>2147</v>
      </c>
      <c r="C1119" s="322" t="s">
        <v>3863</v>
      </c>
      <c r="D1119" s="190" t="s">
        <v>74</v>
      </c>
      <c r="E1119" s="210">
        <v>3661</v>
      </c>
      <c r="F1119" s="368">
        <v>41836</v>
      </c>
      <c r="G1119" s="42">
        <v>3661</v>
      </c>
      <c r="H1119" s="42">
        <f t="shared" si="18"/>
        <v>0</v>
      </c>
      <c r="I1119" s="621"/>
    </row>
    <row r="1120" spans="1:9" x14ac:dyDescent="0.25">
      <c r="A1120" s="355"/>
      <c r="B1120" s="254" t="s">
        <v>2148</v>
      </c>
      <c r="C1120" s="322" t="s">
        <v>3863</v>
      </c>
      <c r="D1120" s="190" t="s">
        <v>8</v>
      </c>
      <c r="E1120" s="210">
        <v>437</v>
      </c>
      <c r="F1120" s="368">
        <v>41836</v>
      </c>
      <c r="G1120" s="42">
        <v>437</v>
      </c>
      <c r="H1120" s="42">
        <f t="shared" si="18"/>
        <v>0</v>
      </c>
      <c r="I1120" s="621"/>
    </row>
    <row r="1121" spans="1:9" x14ac:dyDescent="0.25">
      <c r="A1121" s="355"/>
      <c r="B1121" s="254" t="s">
        <v>2149</v>
      </c>
      <c r="C1121" s="322" t="s">
        <v>3863</v>
      </c>
      <c r="D1121" s="190" t="s">
        <v>8</v>
      </c>
      <c r="E1121" s="210">
        <v>131.5</v>
      </c>
      <c r="F1121" s="368">
        <v>41836</v>
      </c>
      <c r="G1121" s="42">
        <v>131.5</v>
      </c>
      <c r="H1121" s="42">
        <f t="shared" si="18"/>
        <v>0</v>
      </c>
      <c r="I1121" s="621"/>
    </row>
    <row r="1122" spans="1:9" x14ac:dyDescent="0.25">
      <c r="A1122" s="355"/>
      <c r="B1122" s="254" t="s">
        <v>2150</v>
      </c>
      <c r="C1122" s="322" t="s">
        <v>3863</v>
      </c>
      <c r="D1122" s="190" t="s">
        <v>180</v>
      </c>
      <c r="E1122" s="210">
        <v>29194</v>
      </c>
      <c r="F1122" s="368">
        <v>41843</v>
      </c>
      <c r="G1122" s="42">
        <v>29194</v>
      </c>
      <c r="H1122" s="42">
        <f t="shared" si="18"/>
        <v>0</v>
      </c>
      <c r="I1122" s="621" t="s">
        <v>21</v>
      </c>
    </row>
    <row r="1123" spans="1:9" x14ac:dyDescent="0.25">
      <c r="A1123" s="355"/>
      <c r="B1123" s="254" t="s">
        <v>2151</v>
      </c>
      <c r="C1123" s="322" t="s">
        <v>3863</v>
      </c>
      <c r="D1123" s="190" t="s">
        <v>3480</v>
      </c>
      <c r="E1123" s="210">
        <v>2751</v>
      </c>
      <c r="F1123" s="368">
        <v>41836</v>
      </c>
      <c r="G1123" s="42">
        <v>2751</v>
      </c>
      <c r="H1123" s="42">
        <f t="shared" si="18"/>
        <v>0</v>
      </c>
      <c r="I1123" s="621" t="s">
        <v>21</v>
      </c>
    </row>
    <row r="1124" spans="1:9" x14ac:dyDescent="0.25">
      <c r="A1124" s="355"/>
      <c r="B1124" s="254" t="s">
        <v>2152</v>
      </c>
      <c r="C1124" s="322" t="s">
        <v>3863</v>
      </c>
      <c r="D1124" s="190" t="s">
        <v>508</v>
      </c>
      <c r="E1124" s="210">
        <v>27249.5</v>
      </c>
      <c r="F1124" s="369" t="s">
        <v>3913</v>
      </c>
      <c r="G1124" s="42">
        <v>27249.5</v>
      </c>
      <c r="H1124" s="42">
        <f t="shared" si="18"/>
        <v>0</v>
      </c>
      <c r="I1124" s="621"/>
    </row>
    <row r="1125" spans="1:9" x14ac:dyDescent="0.25">
      <c r="A1125" s="355"/>
      <c r="B1125" s="254" t="s">
        <v>2153</v>
      </c>
      <c r="C1125" s="322" t="s">
        <v>3863</v>
      </c>
      <c r="D1125" s="190" t="s">
        <v>136</v>
      </c>
      <c r="E1125" s="210">
        <v>1544</v>
      </c>
      <c r="F1125" s="368">
        <v>41836</v>
      </c>
      <c r="G1125" s="42">
        <v>1544</v>
      </c>
      <c r="H1125" s="42">
        <f t="shared" si="18"/>
        <v>0</v>
      </c>
      <c r="I1125" s="621"/>
    </row>
    <row r="1126" spans="1:9" x14ac:dyDescent="0.25">
      <c r="A1126" s="355"/>
      <c r="B1126" s="254" t="s">
        <v>2155</v>
      </c>
      <c r="C1126" s="322" t="s">
        <v>3863</v>
      </c>
      <c r="D1126" s="190" t="s">
        <v>8</v>
      </c>
      <c r="E1126" s="210">
        <v>297</v>
      </c>
      <c r="F1126" s="368">
        <v>41836</v>
      </c>
      <c r="G1126" s="42">
        <v>297</v>
      </c>
      <c r="H1126" s="42">
        <f t="shared" si="18"/>
        <v>0</v>
      </c>
      <c r="I1126" s="621"/>
    </row>
    <row r="1127" spans="1:9" x14ac:dyDescent="0.25">
      <c r="A1127" s="355"/>
      <c r="B1127" s="254" t="s">
        <v>2156</v>
      </c>
      <c r="C1127" s="322" t="s">
        <v>3863</v>
      </c>
      <c r="D1127" s="190" t="s">
        <v>163</v>
      </c>
      <c r="E1127" s="210">
        <v>26402.5</v>
      </c>
      <c r="F1127" s="368">
        <v>41836</v>
      </c>
      <c r="G1127" s="42">
        <v>26402.5</v>
      </c>
      <c r="H1127" s="42">
        <f t="shared" si="18"/>
        <v>0</v>
      </c>
      <c r="I1127" s="621"/>
    </row>
    <row r="1128" spans="1:9" x14ac:dyDescent="0.25">
      <c r="A1128" s="355"/>
      <c r="B1128" s="254" t="s">
        <v>2157</v>
      </c>
      <c r="C1128" s="322" t="s">
        <v>3863</v>
      </c>
      <c r="D1128" s="190" t="s">
        <v>106</v>
      </c>
      <c r="E1128" s="210">
        <v>22925.759999999998</v>
      </c>
      <c r="F1128" s="368">
        <v>41839</v>
      </c>
      <c r="G1128" s="42">
        <v>22925.759999999998</v>
      </c>
      <c r="H1128" s="42">
        <f t="shared" si="18"/>
        <v>0</v>
      </c>
      <c r="I1128" s="621"/>
    </row>
    <row r="1129" spans="1:9" x14ac:dyDescent="0.25">
      <c r="A1129" s="355"/>
      <c r="B1129" s="254" t="s">
        <v>2159</v>
      </c>
      <c r="C1129" s="322" t="s">
        <v>3863</v>
      </c>
      <c r="D1129" s="190" t="s">
        <v>1607</v>
      </c>
      <c r="E1129" s="210">
        <v>5168.5</v>
      </c>
      <c r="F1129" s="368">
        <v>41836</v>
      </c>
      <c r="G1129" s="42">
        <v>5168.5</v>
      </c>
      <c r="H1129" s="42">
        <f t="shared" si="18"/>
        <v>0</v>
      </c>
      <c r="I1129" s="621"/>
    </row>
    <row r="1130" spans="1:9" x14ac:dyDescent="0.25">
      <c r="A1130" s="355"/>
      <c r="B1130" s="254" t="s">
        <v>2160</v>
      </c>
      <c r="C1130" s="322" t="s">
        <v>3863</v>
      </c>
      <c r="D1130" s="190" t="s">
        <v>8</v>
      </c>
      <c r="E1130" s="210">
        <v>4573</v>
      </c>
      <c r="F1130" s="368">
        <v>41836</v>
      </c>
      <c r="G1130" s="42">
        <v>4573</v>
      </c>
      <c r="H1130" s="42">
        <f t="shared" si="18"/>
        <v>0</v>
      </c>
      <c r="I1130" s="621"/>
    </row>
    <row r="1131" spans="1:9" x14ac:dyDescent="0.25">
      <c r="A1131" s="362"/>
      <c r="B1131" s="254" t="s">
        <v>2161</v>
      </c>
      <c r="C1131" s="322" t="s">
        <v>3863</v>
      </c>
      <c r="D1131" s="190" t="s">
        <v>330</v>
      </c>
      <c r="E1131" s="210">
        <v>5505</v>
      </c>
      <c r="F1131" s="368">
        <v>41837</v>
      </c>
      <c r="G1131" s="42">
        <v>5505</v>
      </c>
      <c r="H1131" s="42">
        <f t="shared" si="18"/>
        <v>0</v>
      </c>
      <c r="I1131" s="621" t="s">
        <v>27</v>
      </c>
    </row>
    <row r="1132" spans="1:9" x14ac:dyDescent="0.25">
      <c r="A1132" s="355"/>
      <c r="B1132" s="254" t="s">
        <v>2162</v>
      </c>
      <c r="C1132" s="322" t="s">
        <v>3863</v>
      </c>
      <c r="D1132" s="190" t="s">
        <v>60</v>
      </c>
      <c r="E1132" s="210">
        <v>8280.6</v>
      </c>
      <c r="F1132" s="370" t="s">
        <v>4463</v>
      </c>
      <c r="G1132" s="42">
        <v>8280.6</v>
      </c>
      <c r="H1132" s="42">
        <f t="shared" si="18"/>
        <v>0</v>
      </c>
      <c r="I1132" s="621"/>
    </row>
    <row r="1133" spans="1:9" x14ac:dyDescent="0.25">
      <c r="A1133" s="355"/>
      <c r="B1133" s="254" t="s">
        <v>2163</v>
      </c>
      <c r="C1133" s="322" t="s">
        <v>3863</v>
      </c>
      <c r="D1133" s="190" t="s">
        <v>80</v>
      </c>
      <c r="E1133" s="210">
        <v>1892</v>
      </c>
      <c r="F1133" s="368">
        <v>41837</v>
      </c>
      <c r="G1133" s="42">
        <v>1892</v>
      </c>
      <c r="H1133" s="42">
        <f t="shared" si="18"/>
        <v>0</v>
      </c>
      <c r="I1133" s="621" t="s">
        <v>27</v>
      </c>
    </row>
    <row r="1134" spans="1:9" x14ac:dyDescent="0.25">
      <c r="A1134" s="355"/>
      <c r="B1134" s="254" t="s">
        <v>2164</v>
      </c>
      <c r="C1134" s="322" t="s">
        <v>3863</v>
      </c>
      <c r="D1134" s="190" t="s">
        <v>11</v>
      </c>
      <c r="E1134" s="210">
        <v>55674</v>
      </c>
      <c r="F1134" s="368">
        <v>41850</v>
      </c>
      <c r="G1134" s="42">
        <v>55674</v>
      </c>
      <c r="H1134" s="42">
        <f t="shared" si="18"/>
        <v>0</v>
      </c>
      <c r="I1134" s="621"/>
    </row>
    <row r="1135" spans="1:9" x14ac:dyDescent="0.25">
      <c r="A1135" s="355"/>
      <c r="B1135" s="254" t="s">
        <v>2165</v>
      </c>
      <c r="C1135" s="322" t="s">
        <v>3863</v>
      </c>
      <c r="D1135" s="190" t="s">
        <v>180</v>
      </c>
      <c r="E1135" s="210">
        <v>570</v>
      </c>
      <c r="F1135" s="368">
        <v>41836</v>
      </c>
      <c r="G1135" s="42">
        <v>570</v>
      </c>
      <c r="H1135" s="42">
        <f t="shared" si="18"/>
        <v>0</v>
      </c>
      <c r="I1135" s="621"/>
    </row>
    <row r="1136" spans="1:9" x14ac:dyDescent="0.25">
      <c r="A1136" s="355"/>
      <c r="B1136" s="254" t="s">
        <v>2166</v>
      </c>
      <c r="C1136" s="322" t="s">
        <v>3863</v>
      </c>
      <c r="D1136" s="190" t="s">
        <v>11</v>
      </c>
      <c r="E1136" s="210">
        <v>7409</v>
      </c>
      <c r="F1136" s="368">
        <v>41850</v>
      </c>
      <c r="G1136" s="42">
        <v>7409</v>
      </c>
      <c r="H1136" s="42">
        <f t="shared" si="18"/>
        <v>0</v>
      </c>
      <c r="I1136" s="621"/>
    </row>
    <row r="1137" spans="1:9" x14ac:dyDescent="0.25">
      <c r="A1137" s="355"/>
      <c r="B1137" s="254" t="s">
        <v>2167</v>
      </c>
      <c r="C1137" s="322" t="s">
        <v>3863</v>
      </c>
      <c r="D1137" s="190" t="s">
        <v>79</v>
      </c>
      <c r="E1137" s="210">
        <v>5720</v>
      </c>
      <c r="F1137" s="368">
        <v>41837</v>
      </c>
      <c r="G1137" s="42">
        <v>5720</v>
      </c>
      <c r="H1137" s="42">
        <f t="shared" si="18"/>
        <v>0</v>
      </c>
      <c r="I1137" s="621" t="s">
        <v>21</v>
      </c>
    </row>
    <row r="1138" spans="1:9" x14ac:dyDescent="0.25">
      <c r="A1138" s="355"/>
      <c r="B1138" s="254" t="s">
        <v>2168</v>
      </c>
      <c r="C1138" s="322" t="s">
        <v>3863</v>
      </c>
      <c r="D1138" s="190" t="s">
        <v>2600</v>
      </c>
      <c r="E1138" s="210">
        <v>16986</v>
      </c>
      <c r="F1138" s="368">
        <v>41837</v>
      </c>
      <c r="G1138" s="42">
        <v>16986</v>
      </c>
      <c r="H1138" s="42">
        <f t="shared" si="18"/>
        <v>0</v>
      </c>
      <c r="I1138" s="621" t="s">
        <v>27</v>
      </c>
    </row>
    <row r="1139" spans="1:9" x14ac:dyDescent="0.25">
      <c r="A1139" s="355"/>
      <c r="B1139" s="254" t="s">
        <v>2170</v>
      </c>
      <c r="C1139" s="322" t="s">
        <v>3863</v>
      </c>
      <c r="D1139" s="190" t="s">
        <v>307</v>
      </c>
      <c r="E1139" s="210">
        <v>13407.5</v>
      </c>
      <c r="F1139" s="370" t="s">
        <v>4482</v>
      </c>
      <c r="G1139" s="42">
        <v>13407.5</v>
      </c>
      <c r="H1139" s="42">
        <f t="shared" si="18"/>
        <v>0</v>
      </c>
      <c r="I1139" s="621" t="s">
        <v>27</v>
      </c>
    </row>
    <row r="1140" spans="1:9" x14ac:dyDescent="0.25">
      <c r="A1140" s="355"/>
      <c r="B1140" s="254" t="s">
        <v>2172</v>
      </c>
      <c r="C1140" s="322" t="s">
        <v>3863</v>
      </c>
      <c r="D1140" s="190" t="s">
        <v>189</v>
      </c>
      <c r="E1140" s="210">
        <v>10617.6</v>
      </c>
      <c r="F1140" s="370" t="s">
        <v>4488</v>
      </c>
      <c r="G1140" s="42">
        <v>10617.6</v>
      </c>
      <c r="H1140" s="42">
        <f t="shared" si="18"/>
        <v>0</v>
      </c>
      <c r="I1140" s="621" t="s">
        <v>21</v>
      </c>
    </row>
    <row r="1141" spans="1:9" x14ac:dyDescent="0.25">
      <c r="A1141" s="355"/>
      <c r="B1141" s="254" t="s">
        <v>2173</v>
      </c>
      <c r="C1141" s="322" t="s">
        <v>3863</v>
      </c>
      <c r="D1141" s="190" t="s">
        <v>3914</v>
      </c>
      <c r="E1141" s="210">
        <v>4961</v>
      </c>
      <c r="F1141" s="368">
        <v>41836</v>
      </c>
      <c r="G1141" s="42">
        <v>4961</v>
      </c>
      <c r="H1141" s="42">
        <f t="shared" si="18"/>
        <v>0</v>
      </c>
      <c r="I1141" s="621" t="s">
        <v>65</v>
      </c>
    </row>
    <row r="1142" spans="1:9" x14ac:dyDescent="0.25">
      <c r="A1142" s="355"/>
      <c r="B1142" s="254" t="s">
        <v>2174</v>
      </c>
      <c r="C1142" s="322" t="s">
        <v>3863</v>
      </c>
      <c r="D1142" s="190" t="s">
        <v>29</v>
      </c>
      <c r="E1142" s="210">
        <v>5716</v>
      </c>
      <c r="F1142" s="368">
        <v>41837</v>
      </c>
      <c r="G1142" s="42">
        <v>5716</v>
      </c>
      <c r="H1142" s="42">
        <f t="shared" si="18"/>
        <v>0</v>
      </c>
      <c r="I1142" s="621" t="s">
        <v>30</v>
      </c>
    </row>
    <row r="1143" spans="1:9" x14ac:dyDescent="0.25">
      <c r="A1143" s="355"/>
      <c r="B1143" s="254" t="s">
        <v>2176</v>
      </c>
      <c r="C1143" s="322" t="s">
        <v>3863</v>
      </c>
      <c r="D1143" s="190" t="s">
        <v>51</v>
      </c>
      <c r="E1143" s="210">
        <v>2775</v>
      </c>
      <c r="F1143" s="368">
        <v>41836</v>
      </c>
      <c r="G1143" s="42">
        <v>2775</v>
      </c>
      <c r="H1143" s="42">
        <f t="shared" si="18"/>
        <v>0</v>
      </c>
      <c r="I1143" s="621" t="s">
        <v>65</v>
      </c>
    </row>
    <row r="1144" spans="1:9" x14ac:dyDescent="0.25">
      <c r="A1144" s="355"/>
      <c r="B1144" s="254" t="s">
        <v>2177</v>
      </c>
      <c r="C1144" s="322" t="s">
        <v>3863</v>
      </c>
      <c r="D1144" s="190" t="s">
        <v>54</v>
      </c>
      <c r="E1144" s="210">
        <v>1648</v>
      </c>
      <c r="F1144" s="368">
        <v>41837</v>
      </c>
      <c r="G1144" s="42">
        <v>1648</v>
      </c>
      <c r="H1144" s="42">
        <f t="shared" si="18"/>
        <v>0</v>
      </c>
      <c r="I1144" s="621" t="s">
        <v>30</v>
      </c>
    </row>
    <row r="1145" spans="1:9" x14ac:dyDescent="0.25">
      <c r="A1145" s="355"/>
      <c r="B1145" s="254" t="s">
        <v>2178</v>
      </c>
      <c r="C1145" s="322" t="s">
        <v>3863</v>
      </c>
      <c r="D1145" s="190" t="s">
        <v>188</v>
      </c>
      <c r="E1145" s="210">
        <v>7024</v>
      </c>
      <c r="F1145" s="370" t="s">
        <v>4493</v>
      </c>
      <c r="G1145" s="42">
        <v>7024</v>
      </c>
      <c r="H1145" s="42">
        <f t="shared" si="18"/>
        <v>0</v>
      </c>
      <c r="I1145" s="621"/>
    </row>
    <row r="1146" spans="1:9" x14ac:dyDescent="0.25">
      <c r="A1146" s="355"/>
      <c r="B1146" s="254" t="s">
        <v>2180</v>
      </c>
      <c r="C1146" s="322" t="s">
        <v>3863</v>
      </c>
      <c r="D1146" s="190" t="s">
        <v>130</v>
      </c>
      <c r="E1146" s="210">
        <v>5735</v>
      </c>
      <c r="F1146" s="368">
        <v>41843</v>
      </c>
      <c r="G1146" s="42">
        <v>5735</v>
      </c>
      <c r="H1146" s="42">
        <f t="shared" si="18"/>
        <v>0</v>
      </c>
      <c r="I1146" s="621" t="s">
        <v>27</v>
      </c>
    </row>
    <row r="1147" spans="1:9" x14ac:dyDescent="0.25">
      <c r="A1147" s="355"/>
      <c r="B1147" s="254" t="s">
        <v>2181</v>
      </c>
      <c r="C1147" s="322" t="s">
        <v>3863</v>
      </c>
      <c r="D1147" s="190" t="s">
        <v>8</v>
      </c>
      <c r="E1147" s="210">
        <v>426</v>
      </c>
      <c r="F1147" s="368">
        <v>41836</v>
      </c>
      <c r="G1147" s="42">
        <v>426</v>
      </c>
      <c r="H1147" s="42">
        <f t="shared" si="18"/>
        <v>0</v>
      </c>
      <c r="I1147" s="621"/>
    </row>
    <row r="1148" spans="1:9" x14ac:dyDescent="0.25">
      <c r="A1148" s="355"/>
      <c r="B1148" s="254" t="s">
        <v>2182</v>
      </c>
      <c r="C1148" s="322" t="s">
        <v>3863</v>
      </c>
      <c r="D1148" s="190" t="s">
        <v>100</v>
      </c>
      <c r="E1148" s="210">
        <v>7046</v>
      </c>
      <c r="F1148" s="369" t="s">
        <v>3915</v>
      </c>
      <c r="G1148" s="42">
        <v>7046</v>
      </c>
      <c r="H1148" s="42">
        <f t="shared" si="18"/>
        <v>0</v>
      </c>
      <c r="I1148" s="621" t="s">
        <v>27</v>
      </c>
    </row>
    <row r="1149" spans="1:9" x14ac:dyDescent="0.25">
      <c r="A1149" s="355"/>
      <c r="B1149" s="254" t="s">
        <v>2184</v>
      </c>
      <c r="C1149" s="322" t="s">
        <v>3863</v>
      </c>
      <c r="D1149" s="190" t="s">
        <v>89</v>
      </c>
      <c r="E1149" s="210">
        <v>3689</v>
      </c>
      <c r="F1149" s="368">
        <v>41837</v>
      </c>
      <c r="G1149" s="42">
        <v>3689</v>
      </c>
      <c r="H1149" s="42">
        <f t="shared" si="18"/>
        <v>0</v>
      </c>
      <c r="I1149" s="621"/>
    </row>
    <row r="1150" spans="1:9" x14ac:dyDescent="0.25">
      <c r="A1150" s="355"/>
      <c r="B1150" s="254" t="s">
        <v>2185</v>
      </c>
      <c r="C1150" s="322" t="s">
        <v>3863</v>
      </c>
      <c r="D1150" s="190" t="s">
        <v>494</v>
      </c>
      <c r="E1150" s="210">
        <v>1008</v>
      </c>
      <c r="F1150" s="368">
        <v>41836</v>
      </c>
      <c r="G1150" s="42">
        <v>1008</v>
      </c>
      <c r="H1150" s="42">
        <f t="shared" si="18"/>
        <v>0</v>
      </c>
      <c r="I1150" s="621"/>
    </row>
    <row r="1151" spans="1:9" x14ac:dyDescent="0.25">
      <c r="A1151" s="355">
        <v>41837</v>
      </c>
      <c r="B1151" s="254" t="s">
        <v>2186</v>
      </c>
      <c r="C1151" s="322" t="s">
        <v>3863</v>
      </c>
      <c r="D1151" s="190" t="s">
        <v>152</v>
      </c>
      <c r="E1151" s="210">
        <v>6501.6</v>
      </c>
      <c r="F1151" s="368">
        <v>41837</v>
      </c>
      <c r="G1151" s="42">
        <v>6501.6</v>
      </c>
      <c r="H1151" s="42">
        <f t="shared" si="18"/>
        <v>0</v>
      </c>
      <c r="I1151" s="621"/>
    </row>
    <row r="1152" spans="1:9" x14ac:dyDescent="0.25">
      <c r="A1152" s="355"/>
      <c r="B1152" s="254" t="s">
        <v>2187</v>
      </c>
      <c r="C1152" s="322" t="s">
        <v>3863</v>
      </c>
      <c r="D1152" s="190" t="s">
        <v>14</v>
      </c>
      <c r="E1152" s="210">
        <v>9667</v>
      </c>
      <c r="F1152" s="368">
        <v>41837</v>
      </c>
      <c r="G1152" s="42">
        <v>9667</v>
      </c>
      <c r="H1152" s="42">
        <f t="shared" si="18"/>
        <v>0</v>
      </c>
      <c r="I1152" s="623" t="s">
        <v>162</v>
      </c>
    </row>
    <row r="1153" spans="1:9" x14ac:dyDescent="0.25">
      <c r="A1153" s="355"/>
      <c r="B1153" s="254" t="s">
        <v>2188</v>
      </c>
      <c r="C1153" s="322" t="s">
        <v>3863</v>
      </c>
      <c r="D1153" s="190" t="s">
        <v>3312</v>
      </c>
      <c r="E1153" s="210">
        <v>9268.2000000000007</v>
      </c>
      <c r="F1153" s="368">
        <v>41837</v>
      </c>
      <c r="G1153" s="42">
        <v>9268.2000000000007</v>
      </c>
      <c r="H1153" s="42">
        <f t="shared" si="18"/>
        <v>0</v>
      </c>
      <c r="I1153" s="621" t="s">
        <v>65</v>
      </c>
    </row>
    <row r="1154" spans="1:9" x14ac:dyDescent="0.25">
      <c r="A1154" s="355"/>
      <c r="B1154" s="254" t="s">
        <v>2189</v>
      </c>
      <c r="C1154" s="322" t="s">
        <v>3863</v>
      </c>
      <c r="D1154" s="190" t="s">
        <v>25</v>
      </c>
      <c r="E1154" s="210">
        <v>14267.6</v>
      </c>
      <c r="F1154" s="369" t="s">
        <v>3916</v>
      </c>
      <c r="G1154" s="229">
        <v>14267.6</v>
      </c>
      <c r="H1154" s="229">
        <f t="shared" si="18"/>
        <v>0</v>
      </c>
      <c r="I1154" s="621" t="s">
        <v>65</v>
      </c>
    </row>
    <row r="1155" spans="1:9" x14ac:dyDescent="0.25">
      <c r="A1155" s="355"/>
      <c r="B1155" s="254" t="s">
        <v>2190</v>
      </c>
      <c r="C1155" s="322" t="s">
        <v>3863</v>
      </c>
      <c r="D1155" s="190" t="s">
        <v>435</v>
      </c>
      <c r="E1155" s="210">
        <v>5975</v>
      </c>
      <c r="F1155" s="381" t="s">
        <v>4461</v>
      </c>
      <c r="G1155" s="42">
        <v>5975</v>
      </c>
      <c r="H1155" s="42">
        <f t="shared" si="18"/>
        <v>0</v>
      </c>
      <c r="I1155" s="621"/>
    </row>
    <row r="1156" spans="1:9" x14ac:dyDescent="0.25">
      <c r="A1156" s="355"/>
      <c r="B1156" s="254" t="s">
        <v>2191</v>
      </c>
      <c r="C1156" s="322" t="s">
        <v>3863</v>
      </c>
      <c r="D1156" s="190" t="s">
        <v>3917</v>
      </c>
      <c r="E1156" s="210">
        <v>1856</v>
      </c>
      <c r="F1156" s="368">
        <v>41837</v>
      </c>
      <c r="G1156" s="42">
        <v>1856</v>
      </c>
      <c r="H1156" s="42">
        <f t="shared" si="18"/>
        <v>0</v>
      </c>
      <c r="I1156" s="621"/>
    </row>
    <row r="1157" spans="1:9" x14ac:dyDescent="0.25">
      <c r="A1157" s="355"/>
      <c r="B1157" s="254" t="s">
        <v>2192</v>
      </c>
      <c r="C1157" s="322" t="s">
        <v>3863</v>
      </c>
      <c r="D1157" s="190" t="s">
        <v>2736</v>
      </c>
      <c r="E1157" s="210">
        <v>2412</v>
      </c>
      <c r="F1157" s="368">
        <v>41837</v>
      </c>
      <c r="G1157" s="42">
        <v>2412</v>
      </c>
      <c r="H1157" s="42">
        <f t="shared" si="18"/>
        <v>0</v>
      </c>
      <c r="I1157" s="621"/>
    </row>
    <row r="1158" spans="1:9" x14ac:dyDescent="0.25">
      <c r="A1158" s="355"/>
      <c r="B1158" s="254" t="s">
        <v>2193</v>
      </c>
      <c r="C1158" s="322" t="s">
        <v>3863</v>
      </c>
      <c r="D1158" s="190" t="s">
        <v>307</v>
      </c>
      <c r="E1158" s="210">
        <v>8074</v>
      </c>
      <c r="F1158" s="368">
        <v>41837</v>
      </c>
      <c r="G1158" s="42">
        <v>8074</v>
      </c>
      <c r="H1158" s="42">
        <f t="shared" si="18"/>
        <v>0</v>
      </c>
      <c r="I1158" s="623" t="s">
        <v>27</v>
      </c>
    </row>
    <row r="1159" spans="1:9" x14ac:dyDescent="0.25">
      <c r="A1159" s="355"/>
      <c r="B1159" s="254" t="s">
        <v>2194</v>
      </c>
      <c r="C1159" s="322" t="s">
        <v>3863</v>
      </c>
      <c r="D1159" s="190" t="s">
        <v>3918</v>
      </c>
      <c r="E1159" s="210">
        <v>3036</v>
      </c>
      <c r="F1159" s="368">
        <v>41837</v>
      </c>
      <c r="G1159" s="42">
        <v>3036</v>
      </c>
      <c r="H1159" s="42">
        <f t="shared" ref="H1159:H1222" si="19">E1159-G1159</f>
        <v>0</v>
      </c>
      <c r="I1159" s="621"/>
    </row>
    <row r="1160" spans="1:9" x14ac:dyDescent="0.25">
      <c r="A1160" s="355"/>
      <c r="B1160" s="254" t="s">
        <v>2195</v>
      </c>
      <c r="C1160" s="322" t="s">
        <v>3863</v>
      </c>
      <c r="D1160" s="190" t="s">
        <v>8</v>
      </c>
      <c r="E1160" s="210">
        <v>557</v>
      </c>
      <c r="F1160" s="368">
        <v>41837</v>
      </c>
      <c r="G1160" s="42">
        <v>557</v>
      </c>
      <c r="H1160" s="42">
        <f t="shared" si="19"/>
        <v>0</v>
      </c>
      <c r="I1160" s="621"/>
    </row>
    <row r="1161" spans="1:9" x14ac:dyDescent="0.25">
      <c r="A1161" s="355"/>
      <c r="B1161" s="254" t="s">
        <v>2197</v>
      </c>
      <c r="C1161" s="322" t="s">
        <v>3863</v>
      </c>
      <c r="D1161" s="190" t="s">
        <v>2519</v>
      </c>
      <c r="E1161" s="210">
        <v>3089</v>
      </c>
      <c r="F1161" s="368">
        <v>41837</v>
      </c>
      <c r="G1161" s="42">
        <v>3089</v>
      </c>
      <c r="H1161" s="42">
        <f t="shared" si="19"/>
        <v>0</v>
      </c>
      <c r="I1161" s="621"/>
    </row>
    <row r="1162" spans="1:9" x14ac:dyDescent="0.25">
      <c r="A1162" s="355"/>
      <c r="B1162" s="254" t="s">
        <v>2199</v>
      </c>
      <c r="C1162" s="322" t="s">
        <v>3863</v>
      </c>
      <c r="D1162" s="190" t="s">
        <v>3287</v>
      </c>
      <c r="E1162" s="210">
        <v>4110</v>
      </c>
      <c r="F1162" s="370" t="s">
        <v>4462</v>
      </c>
      <c r="G1162" s="42">
        <v>4110</v>
      </c>
      <c r="H1162" s="42">
        <f t="shared" si="19"/>
        <v>0</v>
      </c>
      <c r="I1162" s="621"/>
    </row>
    <row r="1163" spans="1:9" x14ac:dyDescent="0.25">
      <c r="A1163" s="355"/>
      <c r="B1163" s="254" t="s">
        <v>2200</v>
      </c>
      <c r="C1163" s="322" t="s">
        <v>3863</v>
      </c>
      <c r="D1163" s="190" t="s">
        <v>260</v>
      </c>
      <c r="E1163" s="210">
        <v>2496</v>
      </c>
      <c r="F1163" s="368">
        <v>41837</v>
      </c>
      <c r="G1163" s="42">
        <v>2496</v>
      </c>
      <c r="H1163" s="42">
        <f t="shared" si="19"/>
        <v>0</v>
      </c>
      <c r="I1163" s="621" t="s">
        <v>27</v>
      </c>
    </row>
    <row r="1164" spans="1:9" x14ac:dyDescent="0.25">
      <c r="A1164" s="355"/>
      <c r="B1164" s="254" t="s">
        <v>2201</v>
      </c>
      <c r="C1164" s="322" t="s">
        <v>3863</v>
      </c>
      <c r="D1164" s="190" t="s">
        <v>58</v>
      </c>
      <c r="E1164" s="210">
        <v>17657</v>
      </c>
      <c r="F1164" s="368">
        <v>41837</v>
      </c>
      <c r="G1164" s="42">
        <v>17657</v>
      </c>
      <c r="H1164" s="42">
        <f t="shared" si="19"/>
        <v>0</v>
      </c>
      <c r="I1164" s="621" t="s">
        <v>12</v>
      </c>
    </row>
    <row r="1165" spans="1:9" x14ac:dyDescent="0.25">
      <c r="A1165" s="355"/>
      <c r="B1165" s="254" t="s">
        <v>2203</v>
      </c>
      <c r="C1165" s="322" t="s">
        <v>3863</v>
      </c>
      <c r="D1165" s="190" t="s">
        <v>29</v>
      </c>
      <c r="E1165" s="210">
        <v>6148</v>
      </c>
      <c r="F1165" s="368">
        <v>41837</v>
      </c>
      <c r="G1165" s="42">
        <v>6148</v>
      </c>
      <c r="H1165" s="42">
        <f t="shared" si="19"/>
        <v>0</v>
      </c>
      <c r="I1165" s="621" t="s">
        <v>30</v>
      </c>
    </row>
    <row r="1166" spans="1:9" x14ac:dyDescent="0.25">
      <c r="A1166" s="355"/>
      <c r="B1166" s="254" t="s">
        <v>2205</v>
      </c>
      <c r="C1166" s="322" t="s">
        <v>3863</v>
      </c>
      <c r="D1166" s="190" t="s">
        <v>1778</v>
      </c>
      <c r="E1166" s="210">
        <v>1876</v>
      </c>
      <c r="F1166" s="369" t="s">
        <v>3919</v>
      </c>
      <c r="G1166" s="42">
        <v>1876</v>
      </c>
      <c r="H1166" s="42">
        <f t="shared" si="19"/>
        <v>0</v>
      </c>
      <c r="I1166" s="621"/>
    </row>
    <row r="1167" spans="1:9" x14ac:dyDescent="0.25">
      <c r="A1167" s="355"/>
      <c r="B1167" s="254" t="s">
        <v>2206</v>
      </c>
      <c r="C1167" s="322" t="s">
        <v>3863</v>
      </c>
      <c r="D1167" s="190" t="s">
        <v>57</v>
      </c>
      <c r="E1167" s="210">
        <v>1545</v>
      </c>
      <c r="F1167" s="368">
        <v>41837</v>
      </c>
      <c r="G1167" s="42">
        <v>1545</v>
      </c>
      <c r="H1167" s="42">
        <f t="shared" si="19"/>
        <v>0</v>
      </c>
      <c r="I1167" s="621" t="s">
        <v>30</v>
      </c>
    </row>
    <row r="1168" spans="1:9" x14ac:dyDescent="0.25">
      <c r="A1168" s="355"/>
      <c r="B1168" s="254" t="s">
        <v>2207</v>
      </c>
      <c r="C1168" s="322" t="s">
        <v>3863</v>
      </c>
      <c r="D1168" s="190" t="s">
        <v>318</v>
      </c>
      <c r="E1168" s="210">
        <v>3744</v>
      </c>
      <c r="F1168" s="368">
        <v>41837</v>
      </c>
      <c r="G1168" s="42">
        <v>3744</v>
      </c>
      <c r="H1168" s="42">
        <f t="shared" si="19"/>
        <v>0</v>
      </c>
      <c r="I1168" s="621"/>
    </row>
    <row r="1169" spans="1:9" x14ac:dyDescent="0.25">
      <c r="A1169" s="355"/>
      <c r="B1169" s="254" t="s">
        <v>2208</v>
      </c>
      <c r="C1169" s="322" t="s">
        <v>3863</v>
      </c>
      <c r="D1169" s="190" t="s">
        <v>186</v>
      </c>
      <c r="E1169" s="210">
        <v>7790</v>
      </c>
      <c r="F1169" s="368">
        <v>41838</v>
      </c>
      <c r="G1169" s="42">
        <v>7790</v>
      </c>
      <c r="H1169" s="42">
        <f t="shared" si="19"/>
        <v>0</v>
      </c>
      <c r="I1169" s="621"/>
    </row>
    <row r="1170" spans="1:9" x14ac:dyDescent="0.25">
      <c r="A1170" s="355"/>
      <c r="B1170" s="254" t="s">
        <v>2209</v>
      </c>
      <c r="C1170" s="322" t="s">
        <v>3863</v>
      </c>
      <c r="D1170" s="190" t="s">
        <v>8</v>
      </c>
      <c r="E1170" s="210">
        <v>5954</v>
      </c>
      <c r="F1170" s="368">
        <v>41837</v>
      </c>
      <c r="G1170" s="42">
        <v>5954</v>
      </c>
      <c r="H1170" s="42">
        <f t="shared" si="19"/>
        <v>0</v>
      </c>
      <c r="I1170" s="621"/>
    </row>
    <row r="1171" spans="1:9" x14ac:dyDescent="0.25">
      <c r="A1171" s="355"/>
      <c r="B1171" s="254" t="s">
        <v>2210</v>
      </c>
      <c r="C1171" s="322" t="s">
        <v>3863</v>
      </c>
      <c r="D1171" s="190" t="s">
        <v>953</v>
      </c>
      <c r="E1171" s="210">
        <v>5487</v>
      </c>
      <c r="F1171" s="368">
        <v>41837</v>
      </c>
      <c r="G1171" s="42">
        <v>5487</v>
      </c>
      <c r="H1171" s="42">
        <f t="shared" si="19"/>
        <v>0</v>
      </c>
      <c r="I1171" s="621" t="s">
        <v>27</v>
      </c>
    </row>
    <row r="1172" spans="1:9" x14ac:dyDescent="0.25">
      <c r="A1172" s="355"/>
      <c r="B1172" s="254" t="s">
        <v>2211</v>
      </c>
      <c r="C1172" s="322" t="s">
        <v>3863</v>
      </c>
      <c r="D1172" s="190" t="s">
        <v>3113</v>
      </c>
      <c r="E1172" s="210">
        <v>336</v>
      </c>
      <c r="F1172" s="368">
        <v>41837</v>
      </c>
      <c r="G1172" s="42">
        <v>336</v>
      </c>
      <c r="H1172" s="42">
        <f t="shared" si="19"/>
        <v>0</v>
      </c>
      <c r="I1172" s="621" t="s">
        <v>30</v>
      </c>
    </row>
    <row r="1173" spans="1:9" x14ac:dyDescent="0.25">
      <c r="A1173" s="355"/>
      <c r="B1173" s="254" t="s">
        <v>2212</v>
      </c>
      <c r="C1173" s="322" t="s">
        <v>3863</v>
      </c>
      <c r="D1173" s="190" t="s">
        <v>36</v>
      </c>
      <c r="E1173" s="210">
        <v>18183</v>
      </c>
      <c r="F1173" s="368">
        <v>41837</v>
      </c>
      <c r="G1173" s="42">
        <v>18183</v>
      </c>
      <c r="H1173" s="42">
        <f t="shared" si="19"/>
        <v>0</v>
      </c>
      <c r="I1173" s="621" t="s">
        <v>27</v>
      </c>
    </row>
    <row r="1174" spans="1:9" x14ac:dyDescent="0.25">
      <c r="A1174" s="355"/>
      <c r="B1174" s="254" t="s">
        <v>2213</v>
      </c>
      <c r="C1174" s="322" t="s">
        <v>3863</v>
      </c>
      <c r="D1174" s="190" t="s">
        <v>3217</v>
      </c>
      <c r="E1174" s="210">
        <v>2675</v>
      </c>
      <c r="F1174" s="368">
        <v>41837</v>
      </c>
      <c r="G1174" s="42">
        <v>2675</v>
      </c>
      <c r="H1174" s="42">
        <f t="shared" si="19"/>
        <v>0</v>
      </c>
      <c r="I1174" s="621"/>
    </row>
    <row r="1175" spans="1:9" x14ac:dyDescent="0.25">
      <c r="A1175" s="355"/>
      <c r="B1175" s="254" t="s">
        <v>2214</v>
      </c>
      <c r="C1175" s="322" t="s">
        <v>3863</v>
      </c>
      <c r="D1175" s="190" t="s">
        <v>50</v>
      </c>
      <c r="E1175" s="210">
        <v>6808</v>
      </c>
      <c r="F1175" s="381" t="s">
        <v>4494</v>
      </c>
      <c r="G1175" s="42">
        <v>6808</v>
      </c>
      <c r="H1175" s="42">
        <f t="shared" si="19"/>
        <v>0</v>
      </c>
      <c r="I1175" s="621"/>
    </row>
    <row r="1176" spans="1:9" x14ac:dyDescent="0.25">
      <c r="A1176" s="355"/>
      <c r="B1176" s="254" t="s">
        <v>2215</v>
      </c>
      <c r="C1176" s="322" t="s">
        <v>3863</v>
      </c>
      <c r="D1176" s="190" t="s">
        <v>50</v>
      </c>
      <c r="E1176" s="210">
        <v>735</v>
      </c>
      <c r="F1176" s="368">
        <v>41844</v>
      </c>
      <c r="G1176" s="42">
        <v>735</v>
      </c>
      <c r="H1176" s="42">
        <f t="shared" si="19"/>
        <v>0</v>
      </c>
      <c r="I1176" s="622" t="s">
        <v>3920</v>
      </c>
    </row>
    <row r="1177" spans="1:9" x14ac:dyDescent="0.25">
      <c r="A1177" s="355"/>
      <c r="B1177" s="254" t="s">
        <v>2216</v>
      </c>
      <c r="C1177" s="322" t="s">
        <v>3863</v>
      </c>
      <c r="D1177" s="190" t="s">
        <v>152</v>
      </c>
      <c r="E1177" s="210">
        <v>12969</v>
      </c>
      <c r="F1177" s="368">
        <v>41837</v>
      </c>
      <c r="G1177" s="42">
        <v>12969</v>
      </c>
      <c r="H1177" s="42">
        <f t="shared" si="19"/>
        <v>0</v>
      </c>
      <c r="I1177" s="621"/>
    </row>
    <row r="1178" spans="1:9" x14ac:dyDescent="0.25">
      <c r="A1178" s="355"/>
      <c r="B1178" s="254" t="s">
        <v>2217</v>
      </c>
      <c r="C1178" s="322" t="s">
        <v>3863</v>
      </c>
      <c r="D1178" s="190" t="s">
        <v>183</v>
      </c>
      <c r="E1178" s="210">
        <v>44898</v>
      </c>
      <c r="F1178" s="368">
        <v>41839</v>
      </c>
      <c r="G1178" s="42">
        <v>44898</v>
      </c>
      <c r="H1178" s="42">
        <f t="shared" si="19"/>
        <v>0</v>
      </c>
      <c r="I1178" s="621" t="s">
        <v>30</v>
      </c>
    </row>
    <row r="1179" spans="1:9" x14ac:dyDescent="0.25">
      <c r="A1179" s="355"/>
      <c r="B1179" s="254" t="s">
        <v>2218</v>
      </c>
      <c r="C1179" s="322" t="s">
        <v>3863</v>
      </c>
      <c r="D1179" s="190" t="s">
        <v>882</v>
      </c>
      <c r="E1179" s="210">
        <v>37556</v>
      </c>
      <c r="F1179" s="381" t="s">
        <v>4030</v>
      </c>
      <c r="G1179" s="219">
        <v>37556</v>
      </c>
      <c r="H1179" s="42">
        <f t="shared" si="19"/>
        <v>0</v>
      </c>
      <c r="I1179" s="621" t="s">
        <v>21</v>
      </c>
    </row>
    <row r="1180" spans="1:9" x14ac:dyDescent="0.25">
      <c r="A1180" s="355"/>
      <c r="B1180" s="254" t="s">
        <v>2221</v>
      </c>
      <c r="C1180" s="322" t="s">
        <v>3863</v>
      </c>
      <c r="D1180" s="190" t="s">
        <v>22</v>
      </c>
      <c r="E1180" s="210">
        <v>2092</v>
      </c>
      <c r="F1180" s="381" t="s">
        <v>4464</v>
      </c>
      <c r="G1180" s="42">
        <v>2092</v>
      </c>
      <c r="H1180" s="42">
        <f t="shared" si="19"/>
        <v>0</v>
      </c>
      <c r="I1180" s="621"/>
    </row>
    <row r="1181" spans="1:9" x14ac:dyDescent="0.25">
      <c r="A1181" s="355"/>
      <c r="B1181" s="254" t="s">
        <v>2223</v>
      </c>
      <c r="C1181" s="322" t="s">
        <v>3863</v>
      </c>
      <c r="D1181" s="190" t="s">
        <v>55</v>
      </c>
      <c r="E1181" s="210">
        <v>10614</v>
      </c>
      <c r="F1181" s="368">
        <v>41837</v>
      </c>
      <c r="G1181" s="42">
        <v>10614</v>
      </c>
      <c r="H1181" s="42">
        <f t="shared" si="19"/>
        <v>0</v>
      </c>
      <c r="I1181" s="621"/>
    </row>
    <row r="1182" spans="1:9" x14ac:dyDescent="0.25">
      <c r="A1182" s="355"/>
      <c r="B1182" s="254" t="s">
        <v>2224</v>
      </c>
      <c r="C1182" s="322" t="s">
        <v>3863</v>
      </c>
      <c r="D1182" s="190" t="s">
        <v>3921</v>
      </c>
      <c r="E1182" s="210">
        <v>4592</v>
      </c>
      <c r="F1182" s="368">
        <v>41838</v>
      </c>
      <c r="G1182" s="42">
        <v>4592</v>
      </c>
      <c r="H1182" s="42">
        <f t="shared" si="19"/>
        <v>0</v>
      </c>
      <c r="I1182" s="621" t="s">
        <v>65</v>
      </c>
    </row>
    <row r="1183" spans="1:9" x14ac:dyDescent="0.25">
      <c r="A1183" s="355"/>
      <c r="B1183" s="254" t="s">
        <v>2226</v>
      </c>
      <c r="C1183" s="322" t="s">
        <v>3863</v>
      </c>
      <c r="D1183" s="190" t="s">
        <v>123</v>
      </c>
      <c r="E1183" s="210">
        <v>2703</v>
      </c>
      <c r="F1183" s="407" t="s">
        <v>4496</v>
      </c>
      <c r="G1183" s="42">
        <v>2703</v>
      </c>
      <c r="H1183" s="42">
        <f t="shared" si="19"/>
        <v>0</v>
      </c>
      <c r="I1183" s="621"/>
    </row>
    <row r="1184" spans="1:9" x14ac:dyDescent="0.25">
      <c r="A1184" s="355"/>
      <c r="B1184" s="254" t="s">
        <v>2227</v>
      </c>
      <c r="C1184" s="322" t="s">
        <v>3863</v>
      </c>
      <c r="D1184" s="190" t="s">
        <v>237</v>
      </c>
      <c r="E1184" s="210">
        <v>11001</v>
      </c>
      <c r="F1184" s="368">
        <v>41837</v>
      </c>
      <c r="G1184" s="42">
        <v>11001</v>
      </c>
      <c r="H1184" s="42">
        <f t="shared" si="19"/>
        <v>0</v>
      </c>
      <c r="I1184" s="621" t="s">
        <v>21</v>
      </c>
    </row>
    <row r="1185" spans="1:9" x14ac:dyDescent="0.25">
      <c r="A1185" s="355"/>
      <c r="B1185" s="254" t="s">
        <v>2228</v>
      </c>
      <c r="C1185" s="322" t="s">
        <v>3863</v>
      </c>
      <c r="D1185" s="190" t="s">
        <v>1693</v>
      </c>
      <c r="E1185" s="210">
        <v>1925</v>
      </c>
      <c r="F1185" s="368">
        <v>41837</v>
      </c>
      <c r="G1185" s="42">
        <v>1925</v>
      </c>
      <c r="H1185" s="42">
        <f t="shared" si="19"/>
        <v>0</v>
      </c>
      <c r="I1185" s="621"/>
    </row>
    <row r="1186" spans="1:9" x14ac:dyDescent="0.25">
      <c r="A1186" s="355"/>
      <c r="B1186" s="254" t="s">
        <v>2229</v>
      </c>
      <c r="C1186" s="322" t="s">
        <v>3863</v>
      </c>
      <c r="D1186" s="190" t="s">
        <v>180</v>
      </c>
      <c r="E1186" s="210">
        <v>36075</v>
      </c>
      <c r="F1186" s="369" t="s">
        <v>3922</v>
      </c>
      <c r="G1186" s="42">
        <v>36075</v>
      </c>
      <c r="H1186" s="42">
        <f t="shared" si="19"/>
        <v>0</v>
      </c>
      <c r="I1186" s="621" t="s">
        <v>65</v>
      </c>
    </row>
    <row r="1187" spans="1:9" x14ac:dyDescent="0.25">
      <c r="A1187" s="355"/>
      <c r="B1187" s="254" t="s">
        <v>2230</v>
      </c>
      <c r="C1187" s="322" t="s">
        <v>3863</v>
      </c>
      <c r="D1187" s="190" t="s">
        <v>62</v>
      </c>
      <c r="E1187" s="210">
        <v>14625</v>
      </c>
      <c r="F1187" s="368">
        <v>41838</v>
      </c>
      <c r="G1187" s="42">
        <v>14625</v>
      </c>
      <c r="H1187" s="42">
        <f t="shared" si="19"/>
        <v>0</v>
      </c>
      <c r="I1187" s="621" t="s">
        <v>65</v>
      </c>
    </row>
    <row r="1188" spans="1:9" x14ac:dyDescent="0.25">
      <c r="A1188" s="355"/>
      <c r="B1188" s="254" t="s">
        <v>2231</v>
      </c>
      <c r="C1188" s="322" t="s">
        <v>3863</v>
      </c>
      <c r="D1188" s="190" t="s">
        <v>8</v>
      </c>
      <c r="E1188" s="210">
        <v>748</v>
      </c>
      <c r="F1188" s="368">
        <v>41837</v>
      </c>
      <c r="G1188" s="42">
        <v>748</v>
      </c>
      <c r="H1188" s="42">
        <f t="shared" si="19"/>
        <v>0</v>
      </c>
      <c r="I1188" s="621"/>
    </row>
    <row r="1189" spans="1:9" x14ac:dyDescent="0.25">
      <c r="A1189" s="355"/>
      <c r="B1189" s="254" t="s">
        <v>2232</v>
      </c>
      <c r="C1189" s="322" t="s">
        <v>3863</v>
      </c>
      <c r="D1189" s="190" t="s">
        <v>8</v>
      </c>
      <c r="E1189" s="210">
        <v>40</v>
      </c>
      <c r="F1189" s="368">
        <v>41837</v>
      </c>
      <c r="G1189" s="42">
        <v>40</v>
      </c>
      <c r="H1189" s="42">
        <f t="shared" si="19"/>
        <v>0</v>
      </c>
      <c r="I1189" s="621"/>
    </row>
    <row r="1190" spans="1:9" x14ac:dyDescent="0.25">
      <c r="A1190" s="355"/>
      <c r="B1190" s="254" t="s">
        <v>2233</v>
      </c>
      <c r="C1190" s="322" t="s">
        <v>3863</v>
      </c>
      <c r="D1190" s="190" t="s">
        <v>32</v>
      </c>
      <c r="E1190" s="210">
        <v>5313</v>
      </c>
      <c r="F1190" s="368">
        <v>41837</v>
      </c>
      <c r="G1190" s="42">
        <v>5313</v>
      </c>
      <c r="H1190" s="42">
        <f t="shared" si="19"/>
        <v>0</v>
      </c>
      <c r="I1190" s="621" t="s">
        <v>30</v>
      </c>
    </row>
    <row r="1191" spans="1:9" x14ac:dyDescent="0.25">
      <c r="A1191" s="355"/>
      <c r="B1191" s="254" t="s">
        <v>2234</v>
      </c>
      <c r="C1191" s="322" t="s">
        <v>3863</v>
      </c>
      <c r="D1191" s="190" t="s">
        <v>52</v>
      </c>
      <c r="E1191" s="210">
        <v>2665</v>
      </c>
      <c r="F1191" s="368">
        <v>41837</v>
      </c>
      <c r="G1191" s="42">
        <v>2665</v>
      </c>
      <c r="H1191" s="42">
        <f t="shared" si="19"/>
        <v>0</v>
      </c>
      <c r="I1191" s="621" t="s">
        <v>162</v>
      </c>
    </row>
    <row r="1192" spans="1:9" x14ac:dyDescent="0.25">
      <c r="A1192" s="355"/>
      <c r="B1192" s="254" t="s">
        <v>2235</v>
      </c>
      <c r="C1192" s="322" t="s">
        <v>3863</v>
      </c>
      <c r="D1192" s="190" t="s">
        <v>44</v>
      </c>
      <c r="E1192" s="210">
        <v>6600</v>
      </c>
      <c r="F1192" s="368">
        <v>41843</v>
      </c>
      <c r="G1192" s="42">
        <v>6600</v>
      </c>
      <c r="H1192" s="42">
        <f t="shared" si="19"/>
        <v>0</v>
      </c>
      <c r="I1192" s="621" t="s">
        <v>162</v>
      </c>
    </row>
    <row r="1193" spans="1:9" x14ac:dyDescent="0.25">
      <c r="A1193" s="355"/>
      <c r="B1193" s="254" t="s">
        <v>2236</v>
      </c>
      <c r="C1193" s="322" t="s">
        <v>3863</v>
      </c>
      <c r="D1193" s="190" t="s">
        <v>48</v>
      </c>
      <c r="E1193" s="210">
        <v>521</v>
      </c>
      <c r="F1193" s="368">
        <v>41837</v>
      </c>
      <c r="G1193" s="42">
        <v>521</v>
      </c>
      <c r="H1193" s="42">
        <f t="shared" si="19"/>
        <v>0</v>
      </c>
      <c r="I1193" s="621" t="s">
        <v>162</v>
      </c>
    </row>
    <row r="1194" spans="1:9" x14ac:dyDescent="0.25">
      <c r="A1194" s="355"/>
      <c r="B1194" s="254" t="s">
        <v>2238</v>
      </c>
      <c r="C1194" s="322" t="s">
        <v>3863</v>
      </c>
      <c r="D1194" s="190" t="s">
        <v>130</v>
      </c>
      <c r="E1194" s="210">
        <v>8680</v>
      </c>
      <c r="F1194" s="368">
        <v>41843</v>
      </c>
      <c r="G1194" s="42">
        <v>8680</v>
      </c>
      <c r="H1194" s="42">
        <f t="shared" si="19"/>
        <v>0</v>
      </c>
      <c r="I1194" s="621" t="s">
        <v>21</v>
      </c>
    </row>
    <row r="1195" spans="1:9" x14ac:dyDescent="0.25">
      <c r="A1195" s="362"/>
      <c r="B1195" s="254" t="s">
        <v>2239</v>
      </c>
      <c r="C1195" s="322" t="s">
        <v>3863</v>
      </c>
      <c r="D1195" s="190" t="s">
        <v>250</v>
      </c>
      <c r="E1195" s="210">
        <v>16929.5</v>
      </c>
      <c r="F1195" s="369" t="s">
        <v>3923</v>
      </c>
      <c r="G1195" s="42">
        <v>16929.5</v>
      </c>
      <c r="H1195" s="42">
        <f t="shared" si="19"/>
        <v>0</v>
      </c>
      <c r="I1195" s="621" t="s">
        <v>21</v>
      </c>
    </row>
    <row r="1196" spans="1:9" x14ac:dyDescent="0.25">
      <c r="A1196" s="355"/>
      <c r="B1196" s="254" t="s">
        <v>2240</v>
      </c>
      <c r="C1196" s="322" t="s">
        <v>3863</v>
      </c>
      <c r="D1196" s="190" t="s">
        <v>3312</v>
      </c>
      <c r="E1196" s="210">
        <v>10229</v>
      </c>
      <c r="F1196" s="368">
        <v>41808</v>
      </c>
      <c r="G1196" s="42">
        <v>10229</v>
      </c>
      <c r="H1196" s="42">
        <f t="shared" si="19"/>
        <v>0</v>
      </c>
      <c r="I1196" s="621" t="s">
        <v>65</v>
      </c>
    </row>
    <row r="1197" spans="1:9" x14ac:dyDescent="0.25">
      <c r="A1197" s="355"/>
      <c r="B1197" s="254" t="s">
        <v>2241</v>
      </c>
      <c r="C1197" s="322" t="s">
        <v>3863</v>
      </c>
      <c r="D1197" s="190" t="s">
        <v>3115</v>
      </c>
      <c r="E1197" s="210">
        <v>12340.5</v>
      </c>
      <c r="F1197" s="368">
        <v>41838</v>
      </c>
      <c r="G1197" s="42">
        <v>12340.5</v>
      </c>
      <c r="H1197" s="42">
        <f t="shared" si="19"/>
        <v>0</v>
      </c>
      <c r="I1197" s="621" t="s">
        <v>65</v>
      </c>
    </row>
    <row r="1198" spans="1:9" x14ac:dyDescent="0.25">
      <c r="A1198" s="355"/>
      <c r="B1198" s="254" t="s">
        <v>2242</v>
      </c>
      <c r="C1198" s="322" t="s">
        <v>3863</v>
      </c>
      <c r="D1198" s="190" t="s">
        <v>111</v>
      </c>
      <c r="E1198" s="210">
        <v>5731</v>
      </c>
      <c r="F1198" s="368">
        <v>41837</v>
      </c>
      <c r="G1198" s="42">
        <v>5731</v>
      </c>
      <c r="H1198" s="42">
        <f t="shared" si="19"/>
        <v>0</v>
      </c>
      <c r="I1198" s="621" t="s">
        <v>162</v>
      </c>
    </row>
    <row r="1199" spans="1:9" x14ac:dyDescent="0.25">
      <c r="A1199" s="355"/>
      <c r="B1199" s="254" t="s">
        <v>2243</v>
      </c>
      <c r="C1199" s="322" t="s">
        <v>3863</v>
      </c>
      <c r="D1199" s="190" t="s">
        <v>269</v>
      </c>
      <c r="E1199" s="210">
        <v>6205</v>
      </c>
      <c r="F1199" s="368">
        <v>41837</v>
      </c>
      <c r="G1199" s="42">
        <v>6205</v>
      </c>
      <c r="H1199" s="42">
        <f t="shared" si="19"/>
        <v>0</v>
      </c>
      <c r="I1199" s="621"/>
    </row>
    <row r="1200" spans="1:9" x14ac:dyDescent="0.25">
      <c r="A1200" s="355"/>
      <c r="B1200" s="254" t="s">
        <v>2244</v>
      </c>
      <c r="C1200" s="322" t="s">
        <v>3863</v>
      </c>
      <c r="D1200" s="190" t="s">
        <v>11</v>
      </c>
      <c r="E1200" s="210">
        <v>80821</v>
      </c>
      <c r="F1200" s="370">
        <v>41856</v>
      </c>
      <c r="G1200" s="219">
        <v>80821</v>
      </c>
      <c r="H1200" s="42">
        <f t="shared" si="19"/>
        <v>0</v>
      </c>
      <c r="I1200" s="621"/>
    </row>
    <row r="1201" spans="1:9" x14ac:dyDescent="0.25">
      <c r="A1201" s="355"/>
      <c r="B1201" s="254" t="s">
        <v>2245</v>
      </c>
      <c r="C1201" s="322" t="s">
        <v>3863</v>
      </c>
      <c r="D1201" s="190" t="s">
        <v>55</v>
      </c>
      <c r="E1201" s="210">
        <v>460</v>
      </c>
      <c r="F1201" s="368">
        <v>41837</v>
      </c>
      <c r="G1201" s="42">
        <v>460</v>
      </c>
      <c r="H1201" s="42">
        <f t="shared" si="19"/>
        <v>0</v>
      </c>
      <c r="I1201" s="621"/>
    </row>
    <row r="1202" spans="1:9" x14ac:dyDescent="0.25">
      <c r="A1202" s="355"/>
      <c r="B1202" s="254" t="s">
        <v>2246</v>
      </c>
      <c r="C1202" s="322" t="s">
        <v>3863</v>
      </c>
      <c r="D1202" s="190" t="s">
        <v>8</v>
      </c>
      <c r="E1202" s="210">
        <v>905</v>
      </c>
      <c r="F1202" s="368">
        <v>41837</v>
      </c>
      <c r="G1202" s="42">
        <v>905</v>
      </c>
      <c r="H1202" s="42">
        <f t="shared" si="19"/>
        <v>0</v>
      </c>
      <c r="I1202" s="621"/>
    </row>
    <row r="1203" spans="1:9" x14ac:dyDescent="0.25">
      <c r="A1203" s="355"/>
      <c r="B1203" s="254" t="s">
        <v>2247</v>
      </c>
      <c r="C1203" s="322" t="s">
        <v>3863</v>
      </c>
      <c r="D1203" s="190" t="s">
        <v>68</v>
      </c>
      <c r="E1203" s="210">
        <v>140</v>
      </c>
      <c r="F1203" s="368">
        <v>41838</v>
      </c>
      <c r="G1203" s="42">
        <v>140</v>
      </c>
      <c r="H1203" s="42">
        <f t="shared" si="19"/>
        <v>0</v>
      </c>
      <c r="I1203" s="621"/>
    </row>
    <row r="1204" spans="1:9" x14ac:dyDescent="0.25">
      <c r="A1204" s="355"/>
      <c r="B1204" s="254" t="s">
        <v>2248</v>
      </c>
      <c r="C1204" s="322" t="s">
        <v>3863</v>
      </c>
      <c r="D1204" s="190" t="s">
        <v>13</v>
      </c>
      <c r="E1204" s="210">
        <v>3866.5</v>
      </c>
      <c r="F1204" s="368">
        <v>41837</v>
      </c>
      <c r="G1204" s="42">
        <v>3866.5</v>
      </c>
      <c r="H1204" s="42">
        <f t="shared" si="19"/>
        <v>0</v>
      </c>
      <c r="I1204" s="621"/>
    </row>
    <row r="1205" spans="1:9" x14ac:dyDescent="0.25">
      <c r="A1205" s="355"/>
      <c r="B1205" s="254" t="s">
        <v>2249</v>
      </c>
      <c r="C1205" s="322" t="s">
        <v>3863</v>
      </c>
      <c r="D1205" s="190" t="s">
        <v>3521</v>
      </c>
      <c r="E1205" s="210">
        <v>1053</v>
      </c>
      <c r="F1205" s="370" t="s">
        <v>4476</v>
      </c>
      <c r="G1205" s="42">
        <v>1053</v>
      </c>
      <c r="H1205" s="42">
        <f t="shared" si="19"/>
        <v>0</v>
      </c>
      <c r="I1205" s="621"/>
    </row>
    <row r="1206" spans="1:9" x14ac:dyDescent="0.25">
      <c r="A1206" s="355"/>
      <c r="B1206" s="254" t="s">
        <v>2250</v>
      </c>
      <c r="C1206" s="322" t="s">
        <v>3863</v>
      </c>
      <c r="D1206" s="190" t="s">
        <v>8</v>
      </c>
      <c r="E1206" s="210">
        <v>1011.5</v>
      </c>
      <c r="F1206" s="368">
        <v>41837</v>
      </c>
      <c r="G1206" s="42">
        <v>1011.5</v>
      </c>
      <c r="H1206" s="42">
        <f t="shared" si="19"/>
        <v>0</v>
      </c>
      <c r="I1206" s="621"/>
    </row>
    <row r="1207" spans="1:9" x14ac:dyDescent="0.25">
      <c r="A1207" s="355"/>
      <c r="B1207" s="254" t="s">
        <v>2251</v>
      </c>
      <c r="C1207" s="322" t="s">
        <v>3863</v>
      </c>
      <c r="D1207" s="190" t="s">
        <v>3676</v>
      </c>
      <c r="E1207" s="210">
        <v>8653</v>
      </c>
      <c r="F1207" s="368">
        <v>41837</v>
      </c>
      <c r="G1207" s="42">
        <v>8653</v>
      </c>
      <c r="H1207" s="42">
        <f t="shared" si="19"/>
        <v>0</v>
      </c>
      <c r="I1207" s="621"/>
    </row>
    <row r="1208" spans="1:9" x14ac:dyDescent="0.25">
      <c r="A1208" s="355"/>
      <c r="B1208" s="254" t="s">
        <v>2253</v>
      </c>
      <c r="C1208" s="322" t="s">
        <v>3863</v>
      </c>
      <c r="D1208" s="190" t="s">
        <v>51</v>
      </c>
      <c r="E1208" s="210">
        <v>1680</v>
      </c>
      <c r="F1208" s="368">
        <v>41837</v>
      </c>
      <c r="G1208" s="42">
        <v>1680</v>
      </c>
      <c r="H1208" s="42">
        <f t="shared" si="19"/>
        <v>0</v>
      </c>
      <c r="I1208" s="621"/>
    </row>
    <row r="1209" spans="1:9" x14ac:dyDescent="0.25">
      <c r="A1209" s="355"/>
      <c r="B1209" s="254" t="s">
        <v>2254</v>
      </c>
      <c r="C1209" s="322" t="s">
        <v>3863</v>
      </c>
      <c r="D1209" s="190" t="s">
        <v>769</v>
      </c>
      <c r="E1209" s="210">
        <v>3733.5</v>
      </c>
      <c r="F1209" s="368">
        <v>41837</v>
      </c>
      <c r="G1209" s="42">
        <v>3733.5</v>
      </c>
      <c r="H1209" s="42">
        <f t="shared" si="19"/>
        <v>0</v>
      </c>
      <c r="I1209" s="621"/>
    </row>
    <row r="1210" spans="1:9" x14ac:dyDescent="0.25">
      <c r="A1210" s="355"/>
      <c r="B1210" s="254" t="s">
        <v>2255</v>
      </c>
      <c r="C1210" s="322" t="s">
        <v>3863</v>
      </c>
      <c r="D1210" s="190" t="s">
        <v>106</v>
      </c>
      <c r="E1210" s="210">
        <v>3266</v>
      </c>
      <c r="F1210" s="368">
        <v>41839</v>
      </c>
      <c r="G1210" s="42">
        <v>3266</v>
      </c>
      <c r="H1210" s="42">
        <f t="shared" si="19"/>
        <v>0</v>
      </c>
      <c r="I1210" s="621"/>
    </row>
    <row r="1211" spans="1:9" x14ac:dyDescent="0.25">
      <c r="A1211" s="355"/>
      <c r="B1211" s="254" t="s">
        <v>2257</v>
      </c>
      <c r="C1211" s="322" t="s">
        <v>3863</v>
      </c>
      <c r="D1211" s="190" t="s">
        <v>508</v>
      </c>
      <c r="E1211" s="210">
        <v>50646.5</v>
      </c>
      <c r="F1211" s="368">
        <v>41837</v>
      </c>
      <c r="G1211" s="42">
        <v>50646.5</v>
      </c>
      <c r="H1211" s="42">
        <f t="shared" si="19"/>
        <v>0</v>
      </c>
      <c r="I1211" s="621"/>
    </row>
    <row r="1212" spans="1:9" x14ac:dyDescent="0.25">
      <c r="A1212" s="355"/>
      <c r="B1212" s="254" t="s">
        <v>2258</v>
      </c>
      <c r="C1212" s="322" t="s">
        <v>3863</v>
      </c>
      <c r="D1212" s="190" t="s">
        <v>66</v>
      </c>
      <c r="E1212" s="210">
        <v>2025</v>
      </c>
      <c r="F1212" s="368">
        <v>41837</v>
      </c>
      <c r="G1212" s="42">
        <v>2025</v>
      </c>
      <c r="H1212" s="42">
        <f t="shared" si="19"/>
        <v>0</v>
      </c>
      <c r="I1212" s="621"/>
    </row>
    <row r="1213" spans="1:9" x14ac:dyDescent="0.25">
      <c r="A1213" s="355"/>
      <c r="B1213" s="254" t="s">
        <v>2259</v>
      </c>
      <c r="C1213" s="322" t="s">
        <v>3863</v>
      </c>
      <c r="D1213" s="190" t="s">
        <v>80</v>
      </c>
      <c r="E1213" s="210">
        <v>2038</v>
      </c>
      <c r="F1213" s="368">
        <v>41838</v>
      </c>
      <c r="G1213" s="42">
        <v>2038</v>
      </c>
      <c r="H1213" s="42">
        <f t="shared" si="19"/>
        <v>0</v>
      </c>
      <c r="I1213" s="621" t="s">
        <v>21</v>
      </c>
    </row>
    <row r="1214" spans="1:9" x14ac:dyDescent="0.25">
      <c r="A1214" s="355"/>
      <c r="B1214" s="254" t="s">
        <v>2261</v>
      </c>
      <c r="C1214" s="322" t="s">
        <v>3863</v>
      </c>
      <c r="D1214" s="190" t="s">
        <v>3924</v>
      </c>
      <c r="E1214" s="210">
        <v>2905.86</v>
      </c>
      <c r="F1214" s="371" t="s">
        <v>3925</v>
      </c>
      <c r="G1214" s="42">
        <v>2905.86</v>
      </c>
      <c r="H1214" s="42">
        <f t="shared" si="19"/>
        <v>0</v>
      </c>
      <c r="I1214" s="621" t="s">
        <v>21</v>
      </c>
    </row>
    <row r="1215" spans="1:9" x14ac:dyDescent="0.25">
      <c r="A1215" s="355"/>
      <c r="B1215" s="254" t="s">
        <v>2262</v>
      </c>
      <c r="C1215" s="322" t="s">
        <v>3863</v>
      </c>
      <c r="D1215" s="190" t="s">
        <v>348</v>
      </c>
      <c r="E1215" s="210">
        <v>2139</v>
      </c>
      <c r="F1215" s="368">
        <v>41838</v>
      </c>
      <c r="G1215" s="42">
        <v>2139</v>
      </c>
      <c r="H1215" s="42">
        <f t="shared" si="19"/>
        <v>0</v>
      </c>
      <c r="I1215" s="621" t="s">
        <v>21</v>
      </c>
    </row>
    <row r="1216" spans="1:9" x14ac:dyDescent="0.25">
      <c r="A1216" s="355"/>
      <c r="B1216" s="254" t="s">
        <v>2263</v>
      </c>
      <c r="C1216" s="322" t="s">
        <v>3863</v>
      </c>
      <c r="D1216" s="190" t="s">
        <v>3908</v>
      </c>
      <c r="E1216" s="210">
        <v>3816</v>
      </c>
      <c r="F1216" s="368">
        <v>41838</v>
      </c>
      <c r="G1216" s="42">
        <v>3816</v>
      </c>
      <c r="H1216" s="42">
        <f t="shared" si="19"/>
        <v>0</v>
      </c>
      <c r="I1216" s="621" t="s">
        <v>21</v>
      </c>
    </row>
    <row r="1217" spans="1:10" x14ac:dyDescent="0.25">
      <c r="A1217" s="355"/>
      <c r="B1217" s="254" t="s">
        <v>2264</v>
      </c>
      <c r="C1217" s="322" t="s">
        <v>3863</v>
      </c>
      <c r="D1217" s="190" t="s">
        <v>147</v>
      </c>
      <c r="E1217" s="210">
        <v>4746</v>
      </c>
      <c r="F1217" s="368">
        <v>41838</v>
      </c>
      <c r="G1217" s="42">
        <v>4746</v>
      </c>
      <c r="H1217" s="42">
        <f t="shared" si="19"/>
        <v>0</v>
      </c>
      <c r="I1217" s="621" t="s">
        <v>21</v>
      </c>
    </row>
    <row r="1218" spans="1:10" x14ac:dyDescent="0.25">
      <c r="A1218" s="355"/>
      <c r="B1218" s="254" t="s">
        <v>2265</v>
      </c>
      <c r="C1218" s="322" t="s">
        <v>3863</v>
      </c>
      <c r="D1218" s="190" t="s">
        <v>2648</v>
      </c>
      <c r="E1218" s="210">
        <v>2453</v>
      </c>
      <c r="F1218" s="368">
        <v>41838</v>
      </c>
      <c r="G1218" s="42">
        <v>2453</v>
      </c>
      <c r="H1218" s="42">
        <f t="shared" si="19"/>
        <v>0</v>
      </c>
      <c r="I1218" s="621" t="s">
        <v>21</v>
      </c>
    </row>
    <row r="1219" spans="1:10" x14ac:dyDescent="0.25">
      <c r="A1219" s="355"/>
      <c r="B1219" s="254" t="s">
        <v>2266</v>
      </c>
      <c r="C1219" s="322" t="s">
        <v>3863</v>
      </c>
      <c r="D1219" s="190" t="s">
        <v>147</v>
      </c>
      <c r="E1219" s="210">
        <v>792.5</v>
      </c>
      <c r="F1219" s="368">
        <v>41838</v>
      </c>
      <c r="G1219" s="42">
        <v>792.5</v>
      </c>
      <c r="H1219" s="42">
        <f t="shared" si="19"/>
        <v>0</v>
      </c>
      <c r="I1219" s="621" t="s">
        <v>21</v>
      </c>
    </row>
    <row r="1220" spans="1:10" x14ac:dyDescent="0.25">
      <c r="A1220" s="355"/>
      <c r="B1220" s="254" t="s">
        <v>2267</v>
      </c>
      <c r="C1220" s="322" t="s">
        <v>3863</v>
      </c>
      <c r="D1220" s="190" t="s">
        <v>147</v>
      </c>
      <c r="E1220" s="210">
        <v>824.6</v>
      </c>
      <c r="F1220" s="368">
        <v>41838</v>
      </c>
      <c r="G1220" s="42">
        <v>824.6</v>
      </c>
      <c r="H1220" s="42">
        <f t="shared" si="19"/>
        <v>0</v>
      </c>
      <c r="I1220" s="621" t="s">
        <v>21</v>
      </c>
    </row>
    <row r="1221" spans="1:10" x14ac:dyDescent="0.25">
      <c r="A1221" s="355"/>
      <c r="B1221" s="254" t="s">
        <v>2268</v>
      </c>
      <c r="C1221" s="322" t="s">
        <v>3863</v>
      </c>
      <c r="D1221" s="190" t="s">
        <v>147</v>
      </c>
      <c r="E1221" s="210">
        <v>845.5</v>
      </c>
      <c r="F1221" s="368">
        <v>41838</v>
      </c>
      <c r="G1221" s="42">
        <v>845.5</v>
      </c>
      <c r="H1221" s="42">
        <f t="shared" si="19"/>
        <v>0</v>
      </c>
      <c r="I1221" s="621" t="s">
        <v>21</v>
      </c>
    </row>
    <row r="1222" spans="1:10" x14ac:dyDescent="0.25">
      <c r="A1222" s="355"/>
      <c r="B1222" s="254" t="s">
        <v>2269</v>
      </c>
      <c r="C1222" s="322" t="s">
        <v>3863</v>
      </c>
      <c r="D1222" s="190" t="s">
        <v>147</v>
      </c>
      <c r="E1222" s="210">
        <v>840</v>
      </c>
      <c r="F1222" s="368">
        <v>41838</v>
      </c>
      <c r="G1222" s="42">
        <v>840</v>
      </c>
      <c r="H1222" s="42">
        <f t="shared" si="19"/>
        <v>0</v>
      </c>
      <c r="I1222" s="621" t="s">
        <v>21</v>
      </c>
      <c r="J1222" s="24"/>
    </row>
    <row r="1223" spans="1:10" x14ac:dyDescent="0.25">
      <c r="A1223" s="355"/>
      <c r="B1223" s="254" t="s">
        <v>2271</v>
      </c>
      <c r="C1223" s="322" t="s">
        <v>3863</v>
      </c>
      <c r="D1223" s="190" t="s">
        <v>163</v>
      </c>
      <c r="E1223" s="210">
        <v>1690.2</v>
      </c>
      <c r="F1223" s="368">
        <v>41839</v>
      </c>
      <c r="G1223" s="42">
        <v>1690.2</v>
      </c>
      <c r="H1223" s="42">
        <f t="shared" ref="H1223:H1286" si="20">E1223-G1223</f>
        <v>0</v>
      </c>
      <c r="I1223" s="621" t="s">
        <v>162</v>
      </c>
    </row>
    <row r="1224" spans="1:10" x14ac:dyDescent="0.25">
      <c r="A1224" s="355"/>
      <c r="B1224" s="254" t="s">
        <v>2272</v>
      </c>
      <c r="C1224" s="322" t="s">
        <v>3863</v>
      </c>
      <c r="D1224" s="190" t="s">
        <v>160</v>
      </c>
      <c r="E1224" s="210">
        <v>33174.400000000001</v>
      </c>
      <c r="F1224" s="370" t="s">
        <v>3926</v>
      </c>
      <c r="G1224" s="42">
        <v>33174.400000000001</v>
      </c>
      <c r="H1224" s="42">
        <f t="shared" si="20"/>
        <v>0</v>
      </c>
      <c r="I1224" s="621" t="s">
        <v>162</v>
      </c>
    </row>
    <row r="1225" spans="1:10" x14ac:dyDescent="0.25">
      <c r="A1225" s="355"/>
      <c r="B1225" s="254" t="s">
        <v>2274</v>
      </c>
      <c r="C1225" s="322" t="s">
        <v>3863</v>
      </c>
      <c r="D1225" s="190" t="s">
        <v>160</v>
      </c>
      <c r="E1225" s="210">
        <v>163394.07999999999</v>
      </c>
      <c r="F1225" s="383" t="s">
        <v>4490</v>
      </c>
      <c r="G1225" s="42">
        <v>163394.07999999999</v>
      </c>
      <c r="H1225" s="42">
        <f t="shared" si="20"/>
        <v>0</v>
      </c>
      <c r="I1225" s="621" t="s">
        <v>162</v>
      </c>
    </row>
    <row r="1226" spans="1:10" x14ac:dyDescent="0.25">
      <c r="A1226" s="355"/>
      <c r="B1226" s="254" t="s">
        <v>2275</v>
      </c>
      <c r="C1226" s="322" t="s">
        <v>3863</v>
      </c>
      <c r="D1226" s="190" t="s">
        <v>199</v>
      </c>
      <c r="E1226" s="210">
        <v>14022.4</v>
      </c>
      <c r="F1226" s="368">
        <v>41839</v>
      </c>
      <c r="G1226" s="42">
        <v>14022.4</v>
      </c>
      <c r="H1226" s="42">
        <f t="shared" si="20"/>
        <v>0</v>
      </c>
      <c r="I1226" s="621" t="s">
        <v>162</v>
      </c>
    </row>
    <row r="1227" spans="1:10" x14ac:dyDescent="0.25">
      <c r="A1227" s="355"/>
      <c r="B1227" s="254" t="s">
        <v>2276</v>
      </c>
      <c r="C1227" s="322" t="s">
        <v>3863</v>
      </c>
      <c r="D1227" s="190" t="s">
        <v>420</v>
      </c>
      <c r="E1227" s="210">
        <v>3172</v>
      </c>
      <c r="F1227" s="368">
        <v>41839</v>
      </c>
      <c r="G1227" s="42">
        <v>3172</v>
      </c>
      <c r="H1227" s="42">
        <f t="shared" si="20"/>
        <v>0</v>
      </c>
      <c r="I1227" s="621" t="s">
        <v>162</v>
      </c>
    </row>
    <row r="1228" spans="1:10" x14ac:dyDescent="0.25">
      <c r="A1228" s="355"/>
      <c r="B1228" s="254" t="s">
        <v>2277</v>
      </c>
      <c r="C1228" s="322" t="s">
        <v>3863</v>
      </c>
      <c r="D1228" s="190" t="s">
        <v>164</v>
      </c>
      <c r="E1228" s="210">
        <v>3696.5</v>
      </c>
      <c r="F1228" s="370" t="s">
        <v>3927</v>
      </c>
      <c r="G1228" s="42">
        <v>3696.5</v>
      </c>
      <c r="H1228" s="42">
        <f t="shared" si="20"/>
        <v>0</v>
      </c>
      <c r="I1228" s="621" t="s">
        <v>162</v>
      </c>
    </row>
    <row r="1229" spans="1:10" x14ac:dyDescent="0.25">
      <c r="A1229" s="355"/>
      <c r="B1229" s="254" t="s">
        <v>2278</v>
      </c>
      <c r="C1229" s="322" t="s">
        <v>3863</v>
      </c>
      <c r="D1229" s="190" t="s">
        <v>3928</v>
      </c>
      <c r="E1229" s="210">
        <v>21205</v>
      </c>
      <c r="F1229" s="370" t="s">
        <v>3929</v>
      </c>
      <c r="G1229" s="42">
        <v>21205</v>
      </c>
      <c r="H1229" s="42">
        <f t="shared" si="20"/>
        <v>0</v>
      </c>
      <c r="I1229" s="621" t="s">
        <v>162</v>
      </c>
    </row>
    <row r="1230" spans="1:10" x14ac:dyDescent="0.25">
      <c r="A1230" s="355"/>
      <c r="B1230" s="254" t="s">
        <v>2279</v>
      </c>
      <c r="C1230" s="322" t="s">
        <v>3863</v>
      </c>
      <c r="D1230" s="190" t="s">
        <v>2754</v>
      </c>
      <c r="E1230" s="210">
        <v>5213.24</v>
      </c>
      <c r="F1230" s="370" t="s">
        <v>3930</v>
      </c>
      <c r="G1230" s="42">
        <v>5213.24</v>
      </c>
      <c r="H1230" s="42">
        <f t="shared" si="20"/>
        <v>0</v>
      </c>
      <c r="I1230" s="621" t="s">
        <v>162</v>
      </c>
    </row>
    <row r="1231" spans="1:10" x14ac:dyDescent="0.25">
      <c r="A1231" s="355"/>
      <c r="B1231" s="254" t="s">
        <v>2280</v>
      </c>
      <c r="C1231" s="322" t="s">
        <v>3863</v>
      </c>
      <c r="D1231" s="190" t="s">
        <v>358</v>
      </c>
      <c r="E1231" s="210">
        <v>73502</v>
      </c>
      <c r="F1231" s="381" t="s">
        <v>4503</v>
      </c>
      <c r="G1231" s="42">
        <v>73502</v>
      </c>
      <c r="H1231" s="42">
        <f t="shared" si="20"/>
        <v>0</v>
      </c>
      <c r="I1231" s="621" t="s">
        <v>162</v>
      </c>
    </row>
    <row r="1232" spans="1:10" x14ac:dyDescent="0.25">
      <c r="A1232" s="355"/>
      <c r="B1232" s="254" t="s">
        <v>2282</v>
      </c>
      <c r="C1232" s="322" t="s">
        <v>3863</v>
      </c>
      <c r="D1232" s="190" t="s">
        <v>168</v>
      </c>
      <c r="E1232" s="210">
        <v>24436.799999999999</v>
      </c>
      <c r="F1232" s="415" t="s">
        <v>4500</v>
      </c>
      <c r="G1232" s="42">
        <v>24436.799999999999</v>
      </c>
      <c r="H1232" s="42">
        <f t="shared" si="20"/>
        <v>0</v>
      </c>
      <c r="I1232" s="621" t="s">
        <v>162</v>
      </c>
    </row>
    <row r="1233" spans="1:9" x14ac:dyDescent="0.25">
      <c r="A1233" s="355"/>
      <c r="B1233" s="254" t="s">
        <v>2283</v>
      </c>
      <c r="C1233" s="322" t="s">
        <v>3863</v>
      </c>
      <c r="D1233" s="190" t="s">
        <v>250</v>
      </c>
      <c r="E1233" s="210">
        <v>3294</v>
      </c>
      <c r="F1233" s="368">
        <v>41839</v>
      </c>
      <c r="G1233" s="42">
        <v>3294</v>
      </c>
      <c r="H1233" s="42">
        <f t="shared" si="20"/>
        <v>0</v>
      </c>
      <c r="I1233" s="621" t="s">
        <v>162</v>
      </c>
    </row>
    <row r="1234" spans="1:9" x14ac:dyDescent="0.25">
      <c r="A1234" s="355"/>
      <c r="B1234" s="254" t="s">
        <v>2285</v>
      </c>
      <c r="C1234" s="322" t="s">
        <v>3863</v>
      </c>
      <c r="D1234" s="190" t="s">
        <v>163</v>
      </c>
      <c r="E1234" s="210">
        <v>13648.3</v>
      </c>
      <c r="F1234" s="368">
        <v>41839</v>
      </c>
      <c r="G1234" s="42">
        <v>13648.3</v>
      </c>
      <c r="H1234" s="42">
        <f t="shared" si="20"/>
        <v>0</v>
      </c>
      <c r="I1234" s="621" t="s">
        <v>162</v>
      </c>
    </row>
    <row r="1235" spans="1:9" x14ac:dyDescent="0.25">
      <c r="A1235" s="355"/>
      <c r="B1235" s="254" t="s">
        <v>2286</v>
      </c>
      <c r="C1235" s="322" t="s">
        <v>3863</v>
      </c>
      <c r="D1235" s="190" t="s">
        <v>18</v>
      </c>
      <c r="E1235" s="210">
        <v>1389</v>
      </c>
      <c r="F1235" s="368">
        <v>41837</v>
      </c>
      <c r="G1235" s="42">
        <v>1389</v>
      </c>
      <c r="H1235" s="42">
        <f t="shared" si="20"/>
        <v>0</v>
      </c>
      <c r="I1235" s="621"/>
    </row>
    <row r="1236" spans="1:9" x14ac:dyDescent="0.25">
      <c r="A1236" s="355"/>
      <c r="B1236" s="254" t="s">
        <v>2287</v>
      </c>
      <c r="C1236" s="322" t="s">
        <v>3863</v>
      </c>
      <c r="D1236" s="190" t="s">
        <v>100</v>
      </c>
      <c r="E1236" s="210">
        <v>33877</v>
      </c>
      <c r="F1236" s="368">
        <v>41838</v>
      </c>
      <c r="G1236" s="42">
        <v>33877</v>
      </c>
      <c r="H1236" s="42">
        <f t="shared" si="20"/>
        <v>0</v>
      </c>
      <c r="I1236" s="621" t="s">
        <v>27</v>
      </c>
    </row>
    <row r="1237" spans="1:9" x14ac:dyDescent="0.25">
      <c r="A1237" s="355"/>
      <c r="B1237" s="254" t="s">
        <v>2289</v>
      </c>
      <c r="C1237" s="322" t="s">
        <v>3863</v>
      </c>
      <c r="D1237" s="190" t="s">
        <v>88</v>
      </c>
      <c r="E1237" s="210">
        <v>1627.6</v>
      </c>
      <c r="F1237" s="368">
        <v>41838</v>
      </c>
      <c r="G1237" s="42">
        <v>1627.6</v>
      </c>
      <c r="H1237" s="42">
        <f t="shared" si="20"/>
        <v>0</v>
      </c>
      <c r="I1237" s="621" t="s">
        <v>27</v>
      </c>
    </row>
    <row r="1238" spans="1:9" x14ac:dyDescent="0.25">
      <c r="A1238" s="355"/>
      <c r="B1238" s="254" t="s">
        <v>2291</v>
      </c>
      <c r="C1238" s="322" t="s">
        <v>3863</v>
      </c>
      <c r="D1238" s="190" t="s">
        <v>694</v>
      </c>
      <c r="E1238" s="210">
        <v>2137.5</v>
      </c>
      <c r="F1238" s="368">
        <v>41838</v>
      </c>
      <c r="G1238" s="42">
        <v>2137.5</v>
      </c>
      <c r="H1238" s="42">
        <f t="shared" si="20"/>
        <v>0</v>
      </c>
      <c r="I1238" s="621" t="s">
        <v>27</v>
      </c>
    </row>
    <row r="1239" spans="1:9" x14ac:dyDescent="0.25">
      <c r="A1239" s="355"/>
      <c r="B1239" s="254" t="s">
        <v>2292</v>
      </c>
      <c r="C1239" s="322" t="s">
        <v>3863</v>
      </c>
      <c r="D1239" s="190" t="s">
        <v>370</v>
      </c>
      <c r="E1239" s="210">
        <v>6405</v>
      </c>
      <c r="F1239" s="368">
        <v>41839</v>
      </c>
      <c r="G1239" s="42">
        <v>6405</v>
      </c>
      <c r="H1239" s="42">
        <f t="shared" si="20"/>
        <v>0</v>
      </c>
      <c r="I1239" s="621" t="s">
        <v>162</v>
      </c>
    </row>
    <row r="1240" spans="1:9" x14ac:dyDescent="0.25">
      <c r="A1240" s="355"/>
      <c r="B1240" s="254" t="s">
        <v>2294</v>
      </c>
      <c r="C1240" s="322" t="s">
        <v>3863</v>
      </c>
      <c r="D1240" s="190" t="s">
        <v>544</v>
      </c>
      <c r="E1240" s="210">
        <v>18381</v>
      </c>
      <c r="F1240" s="368">
        <v>41838</v>
      </c>
      <c r="G1240" s="42">
        <v>18381</v>
      </c>
      <c r="H1240" s="42">
        <f t="shared" si="20"/>
        <v>0</v>
      </c>
      <c r="I1240" s="621" t="s">
        <v>27</v>
      </c>
    </row>
    <row r="1241" spans="1:9" x14ac:dyDescent="0.25">
      <c r="A1241" s="355"/>
      <c r="B1241" s="254" t="s">
        <v>2296</v>
      </c>
      <c r="C1241" s="322" t="s">
        <v>3863</v>
      </c>
      <c r="D1241" s="190" t="s">
        <v>435</v>
      </c>
      <c r="E1241" s="210">
        <v>532</v>
      </c>
      <c r="F1241" s="368">
        <v>41837</v>
      </c>
      <c r="G1241" s="42">
        <v>532</v>
      </c>
      <c r="H1241" s="42">
        <f t="shared" si="20"/>
        <v>0</v>
      </c>
      <c r="I1241" s="621"/>
    </row>
    <row r="1242" spans="1:9" x14ac:dyDescent="0.25">
      <c r="A1242" s="355"/>
      <c r="B1242" s="254" t="s">
        <v>2297</v>
      </c>
      <c r="C1242" s="322" t="s">
        <v>3863</v>
      </c>
      <c r="D1242" s="190" t="s">
        <v>28</v>
      </c>
      <c r="E1242" s="210">
        <v>7430</v>
      </c>
      <c r="F1242" s="368">
        <v>41837</v>
      </c>
      <c r="G1242" s="42">
        <v>7430</v>
      </c>
      <c r="H1242" s="42">
        <f t="shared" si="20"/>
        <v>0</v>
      </c>
      <c r="I1242" s="621"/>
    </row>
    <row r="1243" spans="1:9" x14ac:dyDescent="0.25">
      <c r="A1243" s="355"/>
      <c r="B1243" s="254" t="s">
        <v>2298</v>
      </c>
      <c r="C1243" s="322" t="s">
        <v>3863</v>
      </c>
      <c r="D1243" s="190" t="s">
        <v>168</v>
      </c>
      <c r="E1243" s="210">
        <v>5161</v>
      </c>
      <c r="F1243" s="368">
        <v>41838</v>
      </c>
      <c r="G1243" s="42">
        <v>5161</v>
      </c>
      <c r="H1243" s="42">
        <f t="shared" si="20"/>
        <v>0</v>
      </c>
      <c r="I1243" s="621" t="s">
        <v>162</v>
      </c>
    </row>
    <row r="1244" spans="1:9" x14ac:dyDescent="0.25">
      <c r="A1244" s="355"/>
      <c r="B1244" s="254" t="s">
        <v>2299</v>
      </c>
      <c r="C1244" s="322" t="s">
        <v>3863</v>
      </c>
      <c r="D1244" s="190" t="s">
        <v>152</v>
      </c>
      <c r="E1244" s="210">
        <v>7606.7</v>
      </c>
      <c r="F1244" s="368">
        <v>41837</v>
      </c>
      <c r="G1244" s="42">
        <v>7606.7</v>
      </c>
      <c r="H1244" s="42">
        <f t="shared" si="20"/>
        <v>0</v>
      </c>
      <c r="I1244" s="621" t="s">
        <v>30</v>
      </c>
    </row>
    <row r="1245" spans="1:9" x14ac:dyDescent="0.25">
      <c r="A1245" s="355"/>
      <c r="B1245" s="254" t="s">
        <v>2301</v>
      </c>
      <c r="C1245" s="322" t="s">
        <v>3863</v>
      </c>
      <c r="D1245" s="190" t="s">
        <v>14</v>
      </c>
      <c r="E1245" s="210">
        <v>14870</v>
      </c>
      <c r="F1245" s="368">
        <v>41838</v>
      </c>
      <c r="G1245" s="42">
        <v>14870</v>
      </c>
      <c r="H1245" s="42">
        <f t="shared" si="20"/>
        <v>0</v>
      </c>
      <c r="I1245" s="621" t="s">
        <v>30</v>
      </c>
    </row>
    <row r="1246" spans="1:9" x14ac:dyDescent="0.25">
      <c r="A1246" s="355"/>
      <c r="B1246" s="254" t="s">
        <v>2302</v>
      </c>
      <c r="C1246" s="322" t="s">
        <v>3863</v>
      </c>
      <c r="D1246" s="190" t="s">
        <v>78</v>
      </c>
      <c r="E1246" s="210">
        <v>5339.5</v>
      </c>
      <c r="F1246" s="368">
        <v>41839</v>
      </c>
      <c r="G1246" s="42">
        <v>5339.5</v>
      </c>
      <c r="H1246" s="42">
        <f t="shared" si="20"/>
        <v>0</v>
      </c>
      <c r="I1246" s="621" t="s">
        <v>30</v>
      </c>
    </row>
    <row r="1247" spans="1:9" x14ac:dyDescent="0.25">
      <c r="A1247" s="355"/>
      <c r="B1247" s="254" t="s">
        <v>2303</v>
      </c>
      <c r="C1247" s="322" t="s">
        <v>3863</v>
      </c>
      <c r="D1247" s="190" t="s">
        <v>560</v>
      </c>
      <c r="E1247" s="210">
        <v>19582</v>
      </c>
      <c r="F1247" s="368">
        <v>41837</v>
      </c>
      <c r="G1247" s="42">
        <v>19582</v>
      </c>
      <c r="H1247" s="42">
        <f t="shared" si="20"/>
        <v>0</v>
      </c>
      <c r="I1247" s="621"/>
    </row>
    <row r="1248" spans="1:9" x14ac:dyDescent="0.25">
      <c r="A1248" s="355">
        <v>41838</v>
      </c>
      <c r="B1248" s="254" t="s">
        <v>2305</v>
      </c>
      <c r="C1248" s="322" t="s">
        <v>3863</v>
      </c>
      <c r="D1248" s="190" t="s">
        <v>8</v>
      </c>
      <c r="E1248" s="210">
        <v>490</v>
      </c>
      <c r="F1248" s="368">
        <v>41838</v>
      </c>
      <c r="G1248" s="42">
        <v>490</v>
      </c>
      <c r="H1248" s="42">
        <f t="shared" si="20"/>
        <v>0</v>
      </c>
      <c r="I1248" s="621"/>
    </row>
    <row r="1249" spans="1:9" x14ac:dyDescent="0.25">
      <c r="A1249" s="355"/>
      <c r="B1249" s="254" t="s">
        <v>2306</v>
      </c>
      <c r="C1249" s="322" t="s">
        <v>3863</v>
      </c>
      <c r="D1249" s="190" t="s">
        <v>502</v>
      </c>
      <c r="E1249" s="210">
        <v>16800</v>
      </c>
      <c r="F1249" s="368">
        <v>41842</v>
      </c>
      <c r="G1249" s="42">
        <v>16800</v>
      </c>
      <c r="H1249" s="42">
        <f t="shared" si="20"/>
        <v>0</v>
      </c>
      <c r="I1249" s="623"/>
    </row>
    <row r="1250" spans="1:9" x14ac:dyDescent="0.25">
      <c r="A1250" s="355"/>
      <c r="B1250" s="254" t="s">
        <v>2307</v>
      </c>
      <c r="C1250" s="322" t="s">
        <v>3863</v>
      </c>
      <c r="D1250" s="190" t="s">
        <v>147</v>
      </c>
      <c r="E1250" s="210">
        <v>7084</v>
      </c>
      <c r="F1250" s="368">
        <v>41841</v>
      </c>
      <c r="G1250" s="42">
        <v>7084</v>
      </c>
      <c r="H1250" s="42">
        <f t="shared" si="20"/>
        <v>0</v>
      </c>
      <c r="I1250" s="621"/>
    </row>
    <row r="1251" spans="1:9" x14ac:dyDescent="0.25">
      <c r="A1251" s="355"/>
      <c r="B1251" s="254" t="s">
        <v>2308</v>
      </c>
      <c r="C1251" s="322" t="s">
        <v>3863</v>
      </c>
      <c r="D1251" s="20" t="s">
        <v>3682</v>
      </c>
      <c r="E1251" s="210">
        <v>69164.5</v>
      </c>
      <c r="F1251" s="381" t="s">
        <v>4021</v>
      </c>
      <c r="G1251" s="219">
        <v>69164.5</v>
      </c>
      <c r="H1251" s="42">
        <f t="shared" si="20"/>
        <v>0</v>
      </c>
      <c r="I1251" s="623"/>
    </row>
    <row r="1252" spans="1:9" x14ac:dyDescent="0.25">
      <c r="A1252" s="355"/>
      <c r="B1252" s="254" t="s">
        <v>2309</v>
      </c>
      <c r="C1252" s="322" t="s">
        <v>3863</v>
      </c>
      <c r="D1252" s="190" t="s">
        <v>106</v>
      </c>
      <c r="E1252" s="210">
        <v>13065.5</v>
      </c>
      <c r="F1252" s="368">
        <v>41849</v>
      </c>
      <c r="G1252" s="42">
        <v>13065.5</v>
      </c>
      <c r="H1252" s="42">
        <f t="shared" si="20"/>
        <v>0</v>
      </c>
      <c r="I1252" s="621" t="s">
        <v>65</v>
      </c>
    </row>
    <row r="1253" spans="1:9" x14ac:dyDescent="0.25">
      <c r="A1253" s="355"/>
      <c r="B1253" s="254" t="s">
        <v>2310</v>
      </c>
      <c r="C1253" s="322" t="s">
        <v>3863</v>
      </c>
      <c r="D1253" s="190" t="s">
        <v>13</v>
      </c>
      <c r="E1253" s="210">
        <v>5192</v>
      </c>
      <c r="F1253" s="368">
        <v>41838</v>
      </c>
      <c r="G1253" s="42">
        <v>5192</v>
      </c>
      <c r="H1253" s="42">
        <f t="shared" si="20"/>
        <v>0</v>
      </c>
      <c r="I1253" s="621"/>
    </row>
    <row r="1254" spans="1:9" x14ac:dyDescent="0.25">
      <c r="A1254" s="355"/>
      <c r="B1254" s="254" t="s">
        <v>2312</v>
      </c>
      <c r="C1254" s="322" t="s">
        <v>3863</v>
      </c>
      <c r="D1254" s="190" t="s">
        <v>260</v>
      </c>
      <c r="E1254" s="210">
        <v>4368</v>
      </c>
      <c r="F1254" s="368">
        <v>41838</v>
      </c>
      <c r="G1254" s="42">
        <v>4368</v>
      </c>
      <c r="H1254" s="42">
        <f t="shared" si="20"/>
        <v>0</v>
      </c>
      <c r="I1254" s="621" t="s">
        <v>65</v>
      </c>
    </row>
    <row r="1255" spans="1:9" x14ac:dyDescent="0.25">
      <c r="A1255" s="355"/>
      <c r="B1255" s="254" t="s">
        <v>2313</v>
      </c>
      <c r="C1255" s="322" t="s">
        <v>3863</v>
      </c>
      <c r="D1255" s="190" t="s">
        <v>44</v>
      </c>
      <c r="E1255" s="210">
        <v>5940</v>
      </c>
      <c r="F1255" s="368">
        <v>41850</v>
      </c>
      <c r="G1255" s="42">
        <v>5940</v>
      </c>
      <c r="H1255" s="42">
        <f t="shared" si="20"/>
        <v>0</v>
      </c>
      <c r="I1255" s="621" t="s">
        <v>65</v>
      </c>
    </row>
    <row r="1256" spans="1:9" x14ac:dyDescent="0.25">
      <c r="A1256" s="355"/>
      <c r="B1256" s="254" t="s">
        <v>2314</v>
      </c>
      <c r="C1256" s="322" t="s">
        <v>3863</v>
      </c>
      <c r="D1256" s="190" t="s">
        <v>43</v>
      </c>
      <c r="E1256" s="210">
        <v>3240</v>
      </c>
      <c r="F1256" s="368">
        <v>41850</v>
      </c>
      <c r="G1256" s="42">
        <v>3240</v>
      </c>
      <c r="H1256" s="42">
        <f t="shared" si="20"/>
        <v>0</v>
      </c>
      <c r="I1256" s="621" t="s">
        <v>30</v>
      </c>
    </row>
    <row r="1257" spans="1:9" x14ac:dyDescent="0.25">
      <c r="A1257" s="355"/>
      <c r="B1257" s="254" t="s">
        <v>2316</v>
      </c>
      <c r="C1257" s="322" t="s">
        <v>3863</v>
      </c>
      <c r="D1257" s="190" t="s">
        <v>42</v>
      </c>
      <c r="E1257" s="210">
        <v>2700</v>
      </c>
      <c r="F1257" s="368">
        <v>41850</v>
      </c>
      <c r="G1257" s="42">
        <v>2700</v>
      </c>
      <c r="H1257" s="42">
        <f t="shared" si="20"/>
        <v>0</v>
      </c>
      <c r="I1257" s="621" t="s">
        <v>30</v>
      </c>
    </row>
    <row r="1258" spans="1:9" x14ac:dyDescent="0.25">
      <c r="A1258" s="355"/>
      <c r="B1258" s="254" t="s">
        <v>2317</v>
      </c>
      <c r="C1258" s="322" t="s">
        <v>3863</v>
      </c>
      <c r="D1258" s="190" t="s">
        <v>3931</v>
      </c>
      <c r="E1258" s="210">
        <v>45126.5</v>
      </c>
      <c r="F1258" s="370" t="s">
        <v>4502</v>
      </c>
      <c r="G1258" s="42">
        <v>45126.5</v>
      </c>
      <c r="H1258" s="42">
        <f t="shared" si="20"/>
        <v>0</v>
      </c>
      <c r="I1258" s="621" t="s">
        <v>21</v>
      </c>
    </row>
    <row r="1259" spans="1:9" x14ac:dyDescent="0.25">
      <c r="A1259" s="355"/>
      <c r="B1259" s="254" t="s">
        <v>2318</v>
      </c>
      <c r="C1259" s="322" t="s">
        <v>3863</v>
      </c>
      <c r="D1259" s="190" t="s">
        <v>41</v>
      </c>
      <c r="E1259" s="210">
        <v>21033</v>
      </c>
      <c r="F1259" s="368">
        <v>41838</v>
      </c>
      <c r="G1259" s="42">
        <v>21033</v>
      </c>
      <c r="H1259" s="42">
        <f t="shared" si="20"/>
        <v>0</v>
      </c>
      <c r="I1259" s="621" t="s">
        <v>21</v>
      </c>
    </row>
    <row r="1260" spans="1:9" x14ac:dyDescent="0.25">
      <c r="A1260" s="355"/>
      <c r="B1260" s="254" t="s">
        <v>2319</v>
      </c>
      <c r="C1260" s="322" t="s">
        <v>3863</v>
      </c>
      <c r="D1260" s="190" t="s">
        <v>186</v>
      </c>
      <c r="E1260" s="210">
        <v>12810</v>
      </c>
      <c r="F1260" s="368">
        <v>41842</v>
      </c>
      <c r="G1260" s="42">
        <v>12810</v>
      </c>
      <c r="H1260" s="42">
        <f t="shared" si="20"/>
        <v>0</v>
      </c>
      <c r="I1260" s="621"/>
    </row>
    <row r="1261" spans="1:9" x14ac:dyDescent="0.25">
      <c r="A1261" s="355"/>
      <c r="B1261" s="254" t="s">
        <v>2320</v>
      </c>
      <c r="C1261" s="322" t="s">
        <v>3863</v>
      </c>
      <c r="D1261" s="190" t="s">
        <v>3932</v>
      </c>
      <c r="E1261" s="210">
        <v>3765</v>
      </c>
      <c r="F1261" s="407" t="s">
        <v>4513</v>
      </c>
      <c r="G1261" s="42">
        <v>3765</v>
      </c>
      <c r="H1261" s="42">
        <f t="shared" si="20"/>
        <v>0</v>
      </c>
      <c r="I1261" s="621"/>
    </row>
    <row r="1262" spans="1:9" x14ac:dyDescent="0.25">
      <c r="A1262" s="355"/>
      <c r="B1262" s="254" t="s">
        <v>2321</v>
      </c>
      <c r="C1262" s="322" t="s">
        <v>3863</v>
      </c>
      <c r="D1262" s="190" t="s">
        <v>14</v>
      </c>
      <c r="E1262" s="210">
        <v>3286.5</v>
      </c>
      <c r="F1262" s="368">
        <v>41838</v>
      </c>
      <c r="G1262" s="42">
        <v>3286.5</v>
      </c>
      <c r="H1262" s="42">
        <f t="shared" si="20"/>
        <v>0</v>
      </c>
      <c r="I1262" s="621" t="s">
        <v>30</v>
      </c>
    </row>
    <row r="1263" spans="1:9" x14ac:dyDescent="0.25">
      <c r="A1263" s="355"/>
      <c r="B1263" s="254" t="s">
        <v>2322</v>
      </c>
      <c r="C1263" s="322" t="s">
        <v>3863</v>
      </c>
      <c r="D1263" s="190" t="s">
        <v>733</v>
      </c>
      <c r="E1263" s="210">
        <v>1346</v>
      </c>
      <c r="F1263" s="368">
        <v>41838</v>
      </c>
      <c r="G1263" s="42">
        <v>1346</v>
      </c>
      <c r="H1263" s="42">
        <f t="shared" si="20"/>
        <v>0</v>
      </c>
      <c r="I1263" s="621"/>
    </row>
    <row r="1264" spans="1:9" x14ac:dyDescent="0.25">
      <c r="A1264" s="355"/>
      <c r="B1264" s="254" t="s">
        <v>2324</v>
      </c>
      <c r="C1264" s="322" t="s">
        <v>3863</v>
      </c>
      <c r="D1264" s="190" t="s">
        <v>52</v>
      </c>
      <c r="E1264" s="210">
        <v>4683</v>
      </c>
      <c r="F1264" s="368">
        <v>41838</v>
      </c>
      <c r="G1264" s="42">
        <v>4683</v>
      </c>
      <c r="H1264" s="42">
        <f t="shared" si="20"/>
        <v>0</v>
      </c>
      <c r="I1264" s="621" t="s">
        <v>65</v>
      </c>
    </row>
    <row r="1265" spans="1:9" x14ac:dyDescent="0.25">
      <c r="A1265" s="355"/>
      <c r="B1265" s="254" t="s">
        <v>2325</v>
      </c>
      <c r="C1265" s="322" t="s">
        <v>3863</v>
      </c>
      <c r="D1265" s="190" t="s">
        <v>74</v>
      </c>
      <c r="E1265" s="210">
        <v>16822</v>
      </c>
      <c r="F1265" s="368">
        <v>41838</v>
      </c>
      <c r="G1265" s="42">
        <v>16822</v>
      </c>
      <c r="H1265" s="42">
        <f t="shared" si="20"/>
        <v>0</v>
      </c>
      <c r="I1265" s="621"/>
    </row>
    <row r="1266" spans="1:9" x14ac:dyDescent="0.25">
      <c r="A1266" s="355"/>
      <c r="B1266" s="254" t="s">
        <v>2326</v>
      </c>
      <c r="C1266" s="322" t="s">
        <v>3863</v>
      </c>
      <c r="D1266" s="190" t="s">
        <v>36</v>
      </c>
      <c r="E1266" s="210">
        <v>8391</v>
      </c>
      <c r="F1266" s="368">
        <v>41838</v>
      </c>
      <c r="G1266" s="42">
        <v>8391</v>
      </c>
      <c r="H1266" s="42">
        <f t="shared" si="20"/>
        <v>0</v>
      </c>
      <c r="I1266" s="621" t="s">
        <v>27</v>
      </c>
    </row>
    <row r="1267" spans="1:9" x14ac:dyDescent="0.25">
      <c r="A1267" s="355"/>
      <c r="B1267" s="254" t="s">
        <v>2327</v>
      </c>
      <c r="C1267" s="322" t="s">
        <v>3863</v>
      </c>
      <c r="D1267" s="190" t="s">
        <v>116</v>
      </c>
      <c r="E1267" s="210">
        <v>6639</v>
      </c>
      <c r="F1267" s="368">
        <v>41838</v>
      </c>
      <c r="G1267" s="42">
        <v>6639</v>
      </c>
      <c r="H1267" s="42">
        <f t="shared" si="20"/>
        <v>0</v>
      </c>
      <c r="I1267" s="621"/>
    </row>
    <row r="1268" spans="1:9" x14ac:dyDescent="0.25">
      <c r="A1268" s="355"/>
      <c r="B1268" s="254" t="s">
        <v>2329</v>
      </c>
      <c r="C1268" s="322" t="s">
        <v>3863</v>
      </c>
      <c r="D1268" s="190" t="s">
        <v>183</v>
      </c>
      <c r="E1268" s="210">
        <v>79998</v>
      </c>
      <c r="F1268" s="368">
        <v>41839</v>
      </c>
      <c r="G1268" s="42">
        <v>79998</v>
      </c>
      <c r="H1268" s="42">
        <f t="shared" si="20"/>
        <v>0</v>
      </c>
      <c r="I1268" s="621" t="s">
        <v>30</v>
      </c>
    </row>
    <row r="1269" spans="1:9" x14ac:dyDescent="0.25">
      <c r="A1269" s="355"/>
      <c r="B1269" s="254" t="s">
        <v>2330</v>
      </c>
      <c r="C1269" s="322" t="s">
        <v>3863</v>
      </c>
      <c r="D1269" s="190" t="s">
        <v>576</v>
      </c>
      <c r="E1269" s="210">
        <v>2127</v>
      </c>
      <c r="F1269" s="368">
        <v>41838</v>
      </c>
      <c r="G1269" s="42">
        <v>2127</v>
      </c>
      <c r="H1269" s="42">
        <f t="shared" si="20"/>
        <v>0</v>
      </c>
      <c r="I1269" s="621" t="s">
        <v>27</v>
      </c>
    </row>
    <row r="1270" spans="1:9" x14ac:dyDescent="0.25">
      <c r="A1270" s="355"/>
      <c r="B1270" s="254" t="s">
        <v>2331</v>
      </c>
      <c r="C1270" s="322" t="s">
        <v>3863</v>
      </c>
      <c r="D1270" s="190" t="s">
        <v>307</v>
      </c>
      <c r="E1270" s="210">
        <v>10230</v>
      </c>
      <c r="F1270" s="370" t="s">
        <v>3933</v>
      </c>
      <c r="G1270" s="42">
        <v>10230</v>
      </c>
      <c r="H1270" s="42">
        <f t="shared" si="20"/>
        <v>0</v>
      </c>
      <c r="I1270" s="621" t="s">
        <v>27</v>
      </c>
    </row>
    <row r="1271" spans="1:9" x14ac:dyDescent="0.25">
      <c r="A1271" s="355"/>
      <c r="B1271" s="254" t="s">
        <v>2332</v>
      </c>
      <c r="C1271" s="322" t="s">
        <v>3863</v>
      </c>
      <c r="D1271" s="190" t="s">
        <v>111</v>
      </c>
      <c r="E1271" s="210">
        <v>5521.5</v>
      </c>
      <c r="F1271" s="368">
        <v>41838</v>
      </c>
      <c r="G1271" s="42">
        <v>5521.5</v>
      </c>
      <c r="H1271" s="42">
        <f t="shared" si="20"/>
        <v>0</v>
      </c>
      <c r="I1271" s="621" t="s">
        <v>65</v>
      </c>
    </row>
    <row r="1272" spans="1:9" x14ac:dyDescent="0.25">
      <c r="A1272" s="355"/>
      <c r="B1272" s="254" t="s">
        <v>2333</v>
      </c>
      <c r="C1272" s="322" t="s">
        <v>3863</v>
      </c>
      <c r="D1272" s="190" t="s">
        <v>55</v>
      </c>
      <c r="E1272" s="210">
        <v>13467</v>
      </c>
      <c r="F1272" s="368">
        <v>41838</v>
      </c>
      <c r="G1272" s="42">
        <v>13467</v>
      </c>
      <c r="H1272" s="42">
        <f t="shared" si="20"/>
        <v>0</v>
      </c>
      <c r="I1272" s="621"/>
    </row>
    <row r="1273" spans="1:9" x14ac:dyDescent="0.25">
      <c r="A1273" s="355"/>
      <c r="B1273" s="254" t="s">
        <v>2334</v>
      </c>
      <c r="C1273" s="322" t="s">
        <v>3863</v>
      </c>
      <c r="D1273" s="190" t="s">
        <v>1693</v>
      </c>
      <c r="E1273" s="210">
        <v>1650</v>
      </c>
      <c r="F1273" s="368">
        <v>41838</v>
      </c>
      <c r="G1273" s="42">
        <v>1650</v>
      </c>
      <c r="H1273" s="42">
        <f t="shared" si="20"/>
        <v>0</v>
      </c>
      <c r="I1273" s="621"/>
    </row>
    <row r="1274" spans="1:9" x14ac:dyDescent="0.25">
      <c r="A1274" s="355"/>
      <c r="B1274" s="254" t="s">
        <v>2335</v>
      </c>
      <c r="C1274" s="322" t="s">
        <v>3863</v>
      </c>
      <c r="D1274" s="190" t="s">
        <v>149</v>
      </c>
      <c r="E1274" s="210">
        <v>20109</v>
      </c>
      <c r="F1274" s="368">
        <v>41838</v>
      </c>
      <c r="G1274" s="42">
        <v>20109</v>
      </c>
      <c r="H1274" s="42">
        <f t="shared" si="20"/>
        <v>0</v>
      </c>
      <c r="I1274" s="621"/>
    </row>
    <row r="1275" spans="1:9" x14ac:dyDescent="0.25">
      <c r="A1275" s="355"/>
      <c r="B1275" s="254" t="s">
        <v>2336</v>
      </c>
      <c r="C1275" s="322" t="s">
        <v>3863</v>
      </c>
      <c r="D1275" s="196" t="s">
        <v>3108</v>
      </c>
      <c r="E1275" s="215">
        <v>0</v>
      </c>
      <c r="F1275" s="368"/>
      <c r="G1275" s="42"/>
      <c r="H1275" s="42">
        <f t="shared" si="20"/>
        <v>0</v>
      </c>
      <c r="I1275" s="621" t="s">
        <v>3934</v>
      </c>
    </row>
    <row r="1276" spans="1:9" x14ac:dyDescent="0.25">
      <c r="A1276" s="355"/>
      <c r="B1276" s="254" t="s">
        <v>2337</v>
      </c>
      <c r="C1276" s="322" t="s">
        <v>3863</v>
      </c>
      <c r="D1276" s="190" t="s">
        <v>29</v>
      </c>
      <c r="E1276" s="210">
        <v>6670</v>
      </c>
      <c r="F1276" s="368">
        <v>41839</v>
      </c>
      <c r="G1276" s="42">
        <v>6670</v>
      </c>
      <c r="H1276" s="42">
        <f t="shared" si="20"/>
        <v>0</v>
      </c>
      <c r="I1276" s="621" t="s">
        <v>30</v>
      </c>
    </row>
    <row r="1277" spans="1:9" x14ac:dyDescent="0.25">
      <c r="A1277" s="355"/>
      <c r="B1277" s="254" t="s">
        <v>2338</v>
      </c>
      <c r="C1277" s="322" t="s">
        <v>3863</v>
      </c>
      <c r="D1277" s="190" t="s">
        <v>19</v>
      </c>
      <c r="E1277" s="210">
        <v>5988.5</v>
      </c>
      <c r="F1277" s="368">
        <v>41838</v>
      </c>
      <c r="G1277" s="42">
        <v>5988.5</v>
      </c>
      <c r="H1277" s="42">
        <f t="shared" si="20"/>
        <v>0</v>
      </c>
      <c r="I1277" s="621" t="s">
        <v>1071</v>
      </c>
    </row>
    <row r="1278" spans="1:9" x14ac:dyDescent="0.25">
      <c r="A1278" s="355"/>
      <c r="B1278" s="254" t="s">
        <v>2340</v>
      </c>
      <c r="C1278" s="322" t="s">
        <v>3863</v>
      </c>
      <c r="D1278" s="190" t="s">
        <v>3115</v>
      </c>
      <c r="E1278" s="210">
        <v>11588</v>
      </c>
      <c r="F1278" s="369" t="s">
        <v>3935</v>
      </c>
      <c r="G1278" s="42">
        <v>11588</v>
      </c>
      <c r="H1278" s="42">
        <f t="shared" si="20"/>
        <v>0</v>
      </c>
      <c r="I1278" s="621" t="s">
        <v>1071</v>
      </c>
    </row>
    <row r="1279" spans="1:9" x14ac:dyDescent="0.25">
      <c r="A1279" s="355"/>
      <c r="B1279" s="254" t="s">
        <v>2341</v>
      </c>
      <c r="C1279" s="322" t="s">
        <v>3863</v>
      </c>
      <c r="D1279" s="190" t="s">
        <v>58</v>
      </c>
      <c r="E1279" s="210">
        <v>13429</v>
      </c>
      <c r="F1279" s="368">
        <v>41839</v>
      </c>
      <c r="G1279" s="54">
        <v>13429</v>
      </c>
      <c r="H1279" s="42">
        <f t="shared" si="20"/>
        <v>0</v>
      </c>
      <c r="I1279" s="621" t="s">
        <v>30</v>
      </c>
    </row>
    <row r="1280" spans="1:9" x14ac:dyDescent="0.25">
      <c r="A1280" s="355"/>
      <c r="B1280" s="254" t="s">
        <v>2342</v>
      </c>
      <c r="C1280" s="322" t="s">
        <v>3863</v>
      </c>
      <c r="D1280" s="190" t="s">
        <v>338</v>
      </c>
      <c r="E1280" s="210">
        <v>886</v>
      </c>
      <c r="F1280" s="368">
        <v>41839</v>
      </c>
      <c r="G1280" s="54">
        <v>886</v>
      </c>
      <c r="H1280" s="42">
        <f t="shared" si="20"/>
        <v>0</v>
      </c>
      <c r="I1280" s="621" t="s">
        <v>30</v>
      </c>
    </row>
    <row r="1281" spans="1:9" x14ac:dyDescent="0.25">
      <c r="A1281" s="355"/>
      <c r="B1281" s="254" t="s">
        <v>2343</v>
      </c>
      <c r="C1281" s="322" t="s">
        <v>3863</v>
      </c>
      <c r="D1281" s="190" t="s">
        <v>449</v>
      </c>
      <c r="E1281" s="210">
        <v>1525</v>
      </c>
      <c r="F1281" s="368">
        <v>41839</v>
      </c>
      <c r="G1281" s="54">
        <v>1525</v>
      </c>
      <c r="H1281" s="42">
        <f t="shared" si="20"/>
        <v>0</v>
      </c>
      <c r="I1281" s="621" t="s">
        <v>30</v>
      </c>
    </row>
    <row r="1282" spans="1:9" x14ac:dyDescent="0.25">
      <c r="A1282" s="355"/>
      <c r="B1282" s="254" t="s">
        <v>2344</v>
      </c>
      <c r="C1282" s="322" t="s">
        <v>3863</v>
      </c>
      <c r="D1282" s="190" t="s">
        <v>29</v>
      </c>
      <c r="E1282" s="210">
        <v>4976</v>
      </c>
      <c r="F1282" s="368">
        <v>41839</v>
      </c>
      <c r="G1282" s="54">
        <v>4976</v>
      </c>
      <c r="H1282" s="42">
        <f t="shared" si="20"/>
        <v>0</v>
      </c>
      <c r="I1282" s="621" t="s">
        <v>30</v>
      </c>
    </row>
    <row r="1283" spans="1:9" x14ac:dyDescent="0.25">
      <c r="A1283" s="355"/>
      <c r="B1283" s="254" t="s">
        <v>2345</v>
      </c>
      <c r="C1283" s="322" t="s">
        <v>3863</v>
      </c>
      <c r="D1283" s="190" t="s">
        <v>32</v>
      </c>
      <c r="E1283" s="210">
        <v>7414</v>
      </c>
      <c r="F1283" s="368">
        <v>41839</v>
      </c>
      <c r="G1283" s="54">
        <v>7414</v>
      </c>
      <c r="H1283" s="42">
        <f t="shared" si="20"/>
        <v>0</v>
      </c>
      <c r="I1283" s="621" t="s">
        <v>30</v>
      </c>
    </row>
    <row r="1284" spans="1:9" x14ac:dyDescent="0.25">
      <c r="A1284" s="355"/>
      <c r="B1284" s="254" t="s">
        <v>2346</v>
      </c>
      <c r="C1284" s="322" t="s">
        <v>3863</v>
      </c>
      <c r="D1284" s="190" t="s">
        <v>287</v>
      </c>
      <c r="E1284" s="210">
        <v>3149</v>
      </c>
      <c r="F1284" s="368">
        <v>41839</v>
      </c>
      <c r="G1284" s="54">
        <v>3149</v>
      </c>
      <c r="H1284" s="42">
        <f t="shared" si="20"/>
        <v>0</v>
      </c>
      <c r="I1284" s="621" t="s">
        <v>30</v>
      </c>
    </row>
    <row r="1285" spans="1:9" x14ac:dyDescent="0.25">
      <c r="A1285" s="355"/>
      <c r="B1285" s="254" t="s">
        <v>2347</v>
      </c>
      <c r="C1285" s="322" t="s">
        <v>3863</v>
      </c>
      <c r="D1285" s="190" t="s">
        <v>3113</v>
      </c>
      <c r="E1285" s="210">
        <v>1847</v>
      </c>
      <c r="F1285" s="368">
        <v>41839</v>
      </c>
      <c r="G1285" s="54">
        <v>1847</v>
      </c>
      <c r="H1285" s="42">
        <f t="shared" si="20"/>
        <v>0</v>
      </c>
      <c r="I1285" s="621" t="s">
        <v>30</v>
      </c>
    </row>
    <row r="1286" spans="1:9" x14ac:dyDescent="0.25">
      <c r="A1286" s="355"/>
      <c r="B1286" s="254" t="s">
        <v>2348</v>
      </c>
      <c r="C1286" s="322" t="s">
        <v>3863</v>
      </c>
      <c r="D1286" s="190" t="s">
        <v>47</v>
      </c>
      <c r="E1286" s="210">
        <v>1102</v>
      </c>
      <c r="F1286" s="368">
        <v>41839</v>
      </c>
      <c r="G1286" s="54">
        <v>1102</v>
      </c>
      <c r="H1286" s="42">
        <f t="shared" si="20"/>
        <v>0</v>
      </c>
      <c r="I1286" s="621" t="s">
        <v>30</v>
      </c>
    </row>
    <row r="1287" spans="1:9" x14ac:dyDescent="0.25">
      <c r="A1287" s="355"/>
      <c r="B1287" s="254" t="s">
        <v>1129</v>
      </c>
      <c r="C1287" s="322" t="s">
        <v>3863</v>
      </c>
      <c r="D1287" s="190" t="s">
        <v>57</v>
      </c>
      <c r="E1287" s="210">
        <v>2115</v>
      </c>
      <c r="F1287" s="368">
        <v>41839</v>
      </c>
      <c r="G1287" s="54">
        <v>2115</v>
      </c>
      <c r="H1287" s="42">
        <f t="shared" ref="H1287:H1350" si="21">E1287-G1287</f>
        <v>0</v>
      </c>
      <c r="I1287" s="621" t="s">
        <v>30</v>
      </c>
    </row>
    <row r="1288" spans="1:9" x14ac:dyDescent="0.25">
      <c r="A1288" s="355"/>
      <c r="B1288" s="254" t="s">
        <v>1130</v>
      </c>
      <c r="C1288" s="322" t="s">
        <v>3863</v>
      </c>
      <c r="D1288" s="190" t="s">
        <v>74</v>
      </c>
      <c r="E1288" s="210">
        <v>2798</v>
      </c>
      <c r="F1288" s="370" t="s">
        <v>4519</v>
      </c>
      <c r="G1288" s="42">
        <v>2798</v>
      </c>
      <c r="H1288" s="42">
        <f t="shared" si="21"/>
        <v>0</v>
      </c>
      <c r="I1288" s="621"/>
    </row>
    <row r="1289" spans="1:9" x14ac:dyDescent="0.25">
      <c r="A1289" s="355"/>
      <c r="B1289" s="254" t="s">
        <v>1131</v>
      </c>
      <c r="C1289" s="322" t="s">
        <v>3863</v>
      </c>
      <c r="D1289" s="190" t="s">
        <v>1778</v>
      </c>
      <c r="E1289" s="210">
        <v>1548</v>
      </c>
      <c r="F1289" s="368">
        <v>41839</v>
      </c>
      <c r="G1289" s="42">
        <v>1548</v>
      </c>
      <c r="H1289" s="42">
        <f t="shared" si="21"/>
        <v>0</v>
      </c>
      <c r="I1289" s="621" t="s">
        <v>30</v>
      </c>
    </row>
    <row r="1290" spans="1:9" x14ac:dyDescent="0.25">
      <c r="A1290" s="355"/>
      <c r="B1290" s="254" t="s">
        <v>1132</v>
      </c>
      <c r="C1290" s="322" t="s">
        <v>3863</v>
      </c>
      <c r="D1290" s="190" t="s">
        <v>124</v>
      </c>
      <c r="E1290" s="210">
        <v>12421</v>
      </c>
      <c r="F1290" s="368">
        <v>41839</v>
      </c>
      <c r="G1290" s="42">
        <v>12421</v>
      </c>
      <c r="H1290" s="42">
        <f t="shared" si="21"/>
        <v>0</v>
      </c>
      <c r="I1290" s="621" t="s">
        <v>30</v>
      </c>
    </row>
    <row r="1291" spans="1:9" x14ac:dyDescent="0.25">
      <c r="A1291" s="355"/>
      <c r="B1291" s="254" t="s">
        <v>1133</v>
      </c>
      <c r="C1291" s="322" t="s">
        <v>3863</v>
      </c>
      <c r="D1291" s="190" t="s">
        <v>108</v>
      </c>
      <c r="E1291" s="210">
        <v>8481</v>
      </c>
      <c r="F1291" s="368">
        <v>41839</v>
      </c>
      <c r="G1291" s="42">
        <v>8481</v>
      </c>
      <c r="H1291" s="42">
        <f t="shared" si="21"/>
        <v>0</v>
      </c>
      <c r="I1291" s="621" t="s">
        <v>30</v>
      </c>
    </row>
    <row r="1292" spans="1:9" x14ac:dyDescent="0.25">
      <c r="A1292" s="355"/>
      <c r="B1292" s="254" t="s">
        <v>1134</v>
      </c>
      <c r="C1292" s="322" t="s">
        <v>3863</v>
      </c>
      <c r="D1292" s="190" t="s">
        <v>130</v>
      </c>
      <c r="E1292" s="210">
        <v>9888</v>
      </c>
      <c r="F1292" s="368">
        <v>41843</v>
      </c>
      <c r="G1292" s="42">
        <v>9888</v>
      </c>
      <c r="H1292" s="42">
        <f t="shared" si="21"/>
        <v>0</v>
      </c>
      <c r="I1292" s="621" t="s">
        <v>21</v>
      </c>
    </row>
    <row r="1293" spans="1:9" x14ac:dyDescent="0.25">
      <c r="A1293" s="355"/>
      <c r="B1293" s="254" t="s">
        <v>1135</v>
      </c>
      <c r="C1293" s="322" t="s">
        <v>3863</v>
      </c>
      <c r="D1293" s="190" t="s">
        <v>41</v>
      </c>
      <c r="E1293" s="210">
        <v>664</v>
      </c>
      <c r="F1293" s="368">
        <v>41838</v>
      </c>
      <c r="G1293" s="42">
        <v>664</v>
      </c>
      <c r="H1293" s="42">
        <f t="shared" si="21"/>
        <v>0</v>
      </c>
      <c r="I1293" s="621"/>
    </row>
    <row r="1294" spans="1:9" x14ac:dyDescent="0.25">
      <c r="A1294" s="355"/>
      <c r="B1294" s="254" t="s">
        <v>1136</v>
      </c>
      <c r="C1294" s="322" t="s">
        <v>3863</v>
      </c>
      <c r="D1294" s="190" t="s">
        <v>237</v>
      </c>
      <c r="E1294" s="210">
        <v>6593</v>
      </c>
      <c r="F1294" s="368">
        <v>41838</v>
      </c>
      <c r="G1294" s="42">
        <v>6593</v>
      </c>
      <c r="H1294" s="42">
        <f t="shared" si="21"/>
        <v>0</v>
      </c>
      <c r="I1294" s="621" t="s">
        <v>21</v>
      </c>
    </row>
    <row r="1295" spans="1:9" x14ac:dyDescent="0.25">
      <c r="A1295" s="355"/>
      <c r="B1295" s="254" t="s">
        <v>1137</v>
      </c>
      <c r="C1295" s="322" t="s">
        <v>3863</v>
      </c>
      <c r="D1295" s="190" t="s">
        <v>321</v>
      </c>
      <c r="E1295" s="210">
        <v>4295</v>
      </c>
      <c r="F1295" s="368">
        <v>41838</v>
      </c>
      <c r="G1295" s="42">
        <v>4295</v>
      </c>
      <c r="H1295" s="42">
        <f t="shared" si="21"/>
        <v>0</v>
      </c>
      <c r="I1295" s="621"/>
    </row>
    <row r="1296" spans="1:9" x14ac:dyDescent="0.25">
      <c r="A1296" s="355"/>
      <c r="B1296" s="254" t="s">
        <v>1138</v>
      </c>
      <c r="C1296" s="322" t="s">
        <v>3863</v>
      </c>
      <c r="D1296" s="190" t="s">
        <v>51</v>
      </c>
      <c r="E1296" s="210">
        <v>2307</v>
      </c>
      <c r="F1296" s="368">
        <v>41838</v>
      </c>
      <c r="G1296" s="42">
        <v>2307</v>
      </c>
      <c r="H1296" s="42">
        <f t="shared" si="21"/>
        <v>0</v>
      </c>
      <c r="I1296" s="621"/>
    </row>
    <row r="1297" spans="1:10" x14ac:dyDescent="0.25">
      <c r="A1297" s="355"/>
      <c r="B1297" s="254" t="s">
        <v>1139</v>
      </c>
      <c r="C1297" s="322" t="s">
        <v>3863</v>
      </c>
      <c r="D1297" s="196" t="s">
        <v>3108</v>
      </c>
      <c r="E1297" s="215">
        <v>0</v>
      </c>
      <c r="F1297" s="368"/>
      <c r="G1297" s="42"/>
      <c r="H1297" s="42">
        <f t="shared" si="21"/>
        <v>0</v>
      </c>
      <c r="I1297" s="621" t="s">
        <v>3936</v>
      </c>
    </row>
    <row r="1298" spans="1:10" x14ac:dyDescent="0.25">
      <c r="A1298" s="355"/>
      <c r="B1298" s="254" t="s">
        <v>1140</v>
      </c>
      <c r="C1298" s="322" t="s">
        <v>3863</v>
      </c>
      <c r="D1298" s="190" t="s">
        <v>240</v>
      </c>
      <c r="E1298" s="210">
        <v>68009</v>
      </c>
      <c r="F1298" s="370" t="s">
        <v>4041</v>
      </c>
      <c r="G1298" s="219">
        <v>68009</v>
      </c>
      <c r="H1298" s="42">
        <f t="shared" si="21"/>
        <v>0</v>
      </c>
      <c r="I1298" s="621" t="s">
        <v>21</v>
      </c>
    </row>
    <row r="1299" spans="1:10" x14ac:dyDescent="0.25">
      <c r="A1299" s="355"/>
      <c r="B1299" s="254" t="s">
        <v>1141</v>
      </c>
      <c r="C1299" s="322" t="s">
        <v>3863</v>
      </c>
      <c r="D1299" s="190" t="s">
        <v>101</v>
      </c>
      <c r="E1299" s="210">
        <v>39291</v>
      </c>
      <c r="F1299" s="370" t="s">
        <v>4022</v>
      </c>
      <c r="G1299" s="219">
        <v>39291</v>
      </c>
      <c r="H1299" s="42">
        <f t="shared" si="21"/>
        <v>0</v>
      </c>
      <c r="I1299" s="621" t="s">
        <v>21</v>
      </c>
    </row>
    <row r="1300" spans="1:10" x14ac:dyDescent="0.25">
      <c r="A1300" s="355"/>
      <c r="B1300" s="254" t="s">
        <v>1142</v>
      </c>
      <c r="C1300" s="322" t="s">
        <v>3863</v>
      </c>
      <c r="D1300" s="190" t="s">
        <v>1607</v>
      </c>
      <c r="E1300" s="210">
        <v>7431</v>
      </c>
      <c r="F1300" s="368">
        <v>41838</v>
      </c>
      <c r="G1300" s="42">
        <v>7431</v>
      </c>
      <c r="H1300" s="42">
        <f t="shared" si="21"/>
        <v>0</v>
      </c>
      <c r="I1300" s="621"/>
    </row>
    <row r="1301" spans="1:10" x14ac:dyDescent="0.25">
      <c r="A1301" s="355"/>
      <c r="B1301" s="254" t="s">
        <v>1143</v>
      </c>
      <c r="C1301" s="322" t="s">
        <v>3863</v>
      </c>
      <c r="D1301" s="190" t="s">
        <v>1607</v>
      </c>
      <c r="E1301" s="210">
        <v>544</v>
      </c>
      <c r="F1301" s="368">
        <v>41838</v>
      </c>
      <c r="G1301" s="42">
        <v>544</v>
      </c>
      <c r="H1301" s="42">
        <f t="shared" si="21"/>
        <v>0</v>
      </c>
      <c r="I1301" s="621"/>
    </row>
    <row r="1302" spans="1:10" x14ac:dyDescent="0.25">
      <c r="A1302" s="355"/>
      <c r="B1302" s="254" t="s">
        <v>1144</v>
      </c>
      <c r="C1302" s="322" t="s">
        <v>3863</v>
      </c>
      <c r="D1302" s="190" t="s">
        <v>16</v>
      </c>
      <c r="E1302" s="210">
        <v>13589</v>
      </c>
      <c r="F1302" s="368">
        <v>41844</v>
      </c>
      <c r="G1302" s="42">
        <v>13589</v>
      </c>
      <c r="H1302" s="42">
        <f t="shared" si="21"/>
        <v>0</v>
      </c>
      <c r="I1302" s="621"/>
    </row>
    <row r="1303" spans="1:10" x14ac:dyDescent="0.25">
      <c r="A1303" s="355"/>
      <c r="B1303" s="254" t="s">
        <v>1145</v>
      </c>
      <c r="C1303" s="322" t="s">
        <v>3863</v>
      </c>
      <c r="D1303" s="190" t="s">
        <v>149</v>
      </c>
      <c r="E1303" s="210">
        <v>13104</v>
      </c>
      <c r="F1303" s="368">
        <v>41839</v>
      </c>
      <c r="G1303" s="42">
        <v>13104</v>
      </c>
      <c r="H1303" s="42">
        <f t="shared" si="21"/>
        <v>0</v>
      </c>
      <c r="I1303" s="621" t="s">
        <v>21</v>
      </c>
      <c r="J1303" s="67"/>
    </row>
    <row r="1304" spans="1:10" x14ac:dyDescent="0.25">
      <c r="A1304" s="355"/>
      <c r="B1304" s="254" t="s">
        <v>1146</v>
      </c>
      <c r="C1304" s="322" t="s">
        <v>3863</v>
      </c>
      <c r="D1304" s="190" t="s">
        <v>244</v>
      </c>
      <c r="E1304" s="210">
        <v>33981</v>
      </c>
      <c r="F1304" s="370" t="s">
        <v>4031</v>
      </c>
      <c r="G1304" s="219">
        <v>33981</v>
      </c>
      <c r="H1304" s="42">
        <f t="shared" si="21"/>
        <v>0</v>
      </c>
      <c r="I1304" s="621" t="s">
        <v>21</v>
      </c>
    </row>
    <row r="1305" spans="1:10" x14ac:dyDescent="0.25">
      <c r="A1305" s="355"/>
      <c r="B1305" s="254" t="s">
        <v>1147</v>
      </c>
      <c r="C1305" s="322" t="s">
        <v>3863</v>
      </c>
      <c r="D1305" s="190" t="s">
        <v>88</v>
      </c>
      <c r="E1305" s="210">
        <v>5257</v>
      </c>
      <c r="F1305" s="368">
        <v>41839</v>
      </c>
      <c r="G1305" s="42">
        <v>5257</v>
      </c>
      <c r="H1305" s="42">
        <f t="shared" si="21"/>
        <v>0</v>
      </c>
      <c r="I1305" s="621" t="s">
        <v>21</v>
      </c>
    </row>
    <row r="1306" spans="1:10" x14ac:dyDescent="0.25">
      <c r="A1306" s="355"/>
      <c r="B1306" s="254" t="s">
        <v>1148</v>
      </c>
      <c r="C1306" s="322" t="s">
        <v>3863</v>
      </c>
      <c r="D1306" s="190" t="s">
        <v>3157</v>
      </c>
      <c r="E1306" s="210">
        <v>588</v>
      </c>
      <c r="F1306" s="368">
        <v>41838</v>
      </c>
      <c r="G1306" s="42">
        <v>588</v>
      </c>
      <c r="H1306" s="42">
        <f t="shared" si="21"/>
        <v>0</v>
      </c>
      <c r="I1306" s="621"/>
    </row>
    <row r="1307" spans="1:10" x14ac:dyDescent="0.25">
      <c r="A1307" s="355"/>
      <c r="B1307" s="254" t="s">
        <v>1149</v>
      </c>
      <c r="C1307" s="322" t="s">
        <v>3863</v>
      </c>
      <c r="D1307" s="190" t="s">
        <v>2519</v>
      </c>
      <c r="E1307" s="210">
        <v>6686</v>
      </c>
      <c r="F1307" s="368">
        <v>41838</v>
      </c>
      <c r="G1307" s="42">
        <v>6686</v>
      </c>
      <c r="H1307" s="42">
        <f t="shared" si="21"/>
        <v>0</v>
      </c>
      <c r="I1307" s="621" t="s">
        <v>1071</v>
      </c>
    </row>
    <row r="1308" spans="1:10" x14ac:dyDescent="0.25">
      <c r="A1308" s="355"/>
      <c r="B1308" s="254" t="s">
        <v>1150</v>
      </c>
      <c r="C1308" s="322" t="s">
        <v>3863</v>
      </c>
      <c r="D1308" s="190" t="s">
        <v>180</v>
      </c>
      <c r="E1308" s="210">
        <v>8792</v>
      </c>
      <c r="F1308" s="368">
        <v>41838</v>
      </c>
      <c r="G1308" s="42">
        <v>8792</v>
      </c>
      <c r="H1308" s="42">
        <f t="shared" si="21"/>
        <v>0</v>
      </c>
      <c r="I1308" s="621" t="s">
        <v>1071</v>
      </c>
    </row>
    <row r="1309" spans="1:10" x14ac:dyDescent="0.25">
      <c r="A1309" s="355"/>
      <c r="B1309" s="254" t="s">
        <v>1151</v>
      </c>
      <c r="C1309" s="322" t="s">
        <v>3863</v>
      </c>
      <c r="D1309" s="190" t="s">
        <v>100</v>
      </c>
      <c r="E1309" s="210">
        <v>12637.5</v>
      </c>
      <c r="F1309" s="368">
        <v>41839</v>
      </c>
      <c r="G1309" s="54">
        <v>12637.5</v>
      </c>
      <c r="H1309" s="42">
        <f t="shared" si="21"/>
        <v>0</v>
      </c>
      <c r="I1309" s="621" t="s">
        <v>21</v>
      </c>
    </row>
    <row r="1310" spans="1:10" x14ac:dyDescent="0.25">
      <c r="A1310" s="355"/>
      <c r="B1310" s="254" t="s">
        <v>1152</v>
      </c>
      <c r="C1310" s="322" t="s">
        <v>3863</v>
      </c>
      <c r="D1310" s="190" t="s">
        <v>62</v>
      </c>
      <c r="E1310" s="210">
        <v>23720</v>
      </c>
      <c r="F1310" s="368">
        <v>41839</v>
      </c>
      <c r="G1310" s="54">
        <v>23720</v>
      </c>
      <c r="H1310" s="42">
        <f t="shared" si="21"/>
        <v>0</v>
      </c>
      <c r="I1310" s="621" t="s">
        <v>65</v>
      </c>
    </row>
    <row r="1311" spans="1:10" x14ac:dyDescent="0.25">
      <c r="A1311" s="355"/>
      <c r="B1311" s="254" t="s">
        <v>1153</v>
      </c>
      <c r="C1311" s="322" t="s">
        <v>3863</v>
      </c>
      <c r="D1311" s="190" t="s">
        <v>1515</v>
      </c>
      <c r="E1311" s="210">
        <v>3910</v>
      </c>
      <c r="F1311" s="368">
        <v>41839</v>
      </c>
      <c r="G1311" s="54">
        <v>3910</v>
      </c>
      <c r="H1311" s="42">
        <f t="shared" si="21"/>
        <v>0</v>
      </c>
      <c r="I1311" s="621" t="s">
        <v>65</v>
      </c>
    </row>
    <row r="1312" spans="1:10" x14ac:dyDescent="0.25">
      <c r="A1312" s="355"/>
      <c r="B1312" s="254" t="s">
        <v>1154</v>
      </c>
      <c r="C1312" s="322" t="s">
        <v>3863</v>
      </c>
      <c r="D1312" s="190" t="s">
        <v>544</v>
      </c>
      <c r="E1312" s="210">
        <v>22385</v>
      </c>
      <c r="F1312" s="368">
        <v>41839</v>
      </c>
      <c r="G1312" s="54">
        <v>22385</v>
      </c>
      <c r="H1312" s="42">
        <f t="shared" si="21"/>
        <v>0</v>
      </c>
      <c r="I1312" s="621" t="s">
        <v>21</v>
      </c>
    </row>
    <row r="1313" spans="1:9" x14ac:dyDescent="0.25">
      <c r="A1313" s="355"/>
      <c r="B1313" s="254" t="s">
        <v>1156</v>
      </c>
      <c r="C1313" s="322" t="s">
        <v>3863</v>
      </c>
      <c r="D1313" s="190" t="s">
        <v>63</v>
      </c>
      <c r="E1313" s="210">
        <v>2865</v>
      </c>
      <c r="F1313" s="368">
        <v>41845</v>
      </c>
      <c r="G1313" s="42">
        <v>2865</v>
      </c>
      <c r="H1313" s="42">
        <f t="shared" si="21"/>
        <v>0</v>
      </c>
      <c r="I1313" s="621" t="s">
        <v>21</v>
      </c>
    </row>
    <row r="1314" spans="1:9" x14ac:dyDescent="0.25">
      <c r="A1314" s="355"/>
      <c r="B1314" s="254" t="s">
        <v>1157</v>
      </c>
      <c r="C1314" s="322" t="s">
        <v>3863</v>
      </c>
      <c r="D1314" s="190" t="s">
        <v>136</v>
      </c>
      <c r="E1314" s="210">
        <v>3207.6</v>
      </c>
      <c r="F1314" s="368">
        <v>41838</v>
      </c>
      <c r="G1314" s="42">
        <v>3207.6</v>
      </c>
      <c r="H1314" s="42">
        <f t="shared" si="21"/>
        <v>0</v>
      </c>
      <c r="I1314" s="621"/>
    </row>
    <row r="1315" spans="1:9" x14ac:dyDescent="0.25">
      <c r="A1315" s="355"/>
      <c r="B1315" s="254" t="s">
        <v>1158</v>
      </c>
      <c r="C1315" s="322" t="s">
        <v>3863</v>
      </c>
      <c r="D1315" s="190" t="s">
        <v>3312</v>
      </c>
      <c r="E1315" s="210">
        <v>14928.5</v>
      </c>
      <c r="F1315" s="368">
        <v>41839</v>
      </c>
      <c r="G1315" s="42">
        <v>14928.5</v>
      </c>
      <c r="H1315" s="42">
        <f t="shared" si="21"/>
        <v>0</v>
      </c>
      <c r="I1315" s="621" t="s">
        <v>65</v>
      </c>
    </row>
    <row r="1316" spans="1:9" x14ac:dyDescent="0.25">
      <c r="A1316" s="355"/>
      <c r="B1316" s="254" t="s">
        <v>1159</v>
      </c>
      <c r="C1316" s="322" t="s">
        <v>3863</v>
      </c>
      <c r="D1316" s="190" t="s">
        <v>11</v>
      </c>
      <c r="E1316" s="210">
        <v>62252</v>
      </c>
      <c r="F1316" s="381" t="s">
        <v>4025</v>
      </c>
      <c r="G1316" s="219">
        <v>62252</v>
      </c>
      <c r="H1316" s="42">
        <f t="shared" si="21"/>
        <v>0</v>
      </c>
      <c r="I1316" s="621" t="s">
        <v>65</v>
      </c>
    </row>
    <row r="1317" spans="1:9" x14ac:dyDescent="0.25">
      <c r="A1317" s="355"/>
      <c r="B1317" s="254" t="s">
        <v>1160</v>
      </c>
      <c r="C1317" s="322" t="s">
        <v>3863</v>
      </c>
      <c r="D1317" s="190" t="s">
        <v>434</v>
      </c>
      <c r="E1317" s="210">
        <v>3194</v>
      </c>
      <c r="F1317" s="370">
        <v>41865</v>
      </c>
      <c r="G1317" s="219">
        <v>3194</v>
      </c>
      <c r="H1317" s="42">
        <f t="shared" si="21"/>
        <v>0</v>
      </c>
      <c r="I1317" s="621" t="s">
        <v>65</v>
      </c>
    </row>
    <row r="1318" spans="1:9" x14ac:dyDescent="0.25">
      <c r="A1318" s="355"/>
      <c r="B1318" s="254" t="s">
        <v>1161</v>
      </c>
      <c r="C1318" s="322" t="s">
        <v>3863</v>
      </c>
      <c r="D1318" s="190" t="s">
        <v>25</v>
      </c>
      <c r="E1318" s="210">
        <v>13742.5</v>
      </c>
      <c r="F1318" s="368">
        <v>41839</v>
      </c>
      <c r="G1318" s="42">
        <v>13742.5</v>
      </c>
      <c r="H1318" s="42">
        <f t="shared" si="21"/>
        <v>0</v>
      </c>
      <c r="I1318" s="621" t="s">
        <v>65</v>
      </c>
    </row>
    <row r="1319" spans="1:9" x14ac:dyDescent="0.25">
      <c r="A1319" s="355"/>
      <c r="B1319" s="254" t="s">
        <v>1163</v>
      </c>
      <c r="C1319" s="322" t="s">
        <v>3863</v>
      </c>
      <c r="D1319" s="190" t="s">
        <v>3937</v>
      </c>
      <c r="E1319" s="210">
        <v>17829</v>
      </c>
      <c r="F1319" s="368">
        <v>41839</v>
      </c>
      <c r="G1319" s="42">
        <v>17829</v>
      </c>
      <c r="H1319" s="42">
        <f t="shared" si="21"/>
        <v>0</v>
      </c>
      <c r="I1319" s="621" t="s">
        <v>21</v>
      </c>
    </row>
    <row r="1320" spans="1:9" x14ac:dyDescent="0.25">
      <c r="A1320" s="355"/>
      <c r="B1320" s="254" t="s">
        <v>1164</v>
      </c>
      <c r="C1320" s="322" t="s">
        <v>3863</v>
      </c>
      <c r="D1320" s="196" t="s">
        <v>3108</v>
      </c>
      <c r="E1320" s="215">
        <v>0</v>
      </c>
      <c r="F1320" s="368"/>
      <c r="G1320" s="42"/>
      <c r="H1320" s="42">
        <f t="shared" si="21"/>
        <v>0</v>
      </c>
      <c r="I1320" s="621" t="s">
        <v>3938</v>
      </c>
    </row>
    <row r="1321" spans="1:9" x14ac:dyDescent="0.25">
      <c r="A1321" s="355"/>
      <c r="B1321" s="254" t="s">
        <v>1166</v>
      </c>
      <c r="C1321" s="322" t="s">
        <v>3863</v>
      </c>
      <c r="D1321" s="190" t="s">
        <v>180</v>
      </c>
      <c r="E1321" s="210">
        <v>18853</v>
      </c>
      <c r="F1321" s="368">
        <v>41838</v>
      </c>
      <c r="G1321" s="42">
        <v>18853</v>
      </c>
      <c r="H1321" s="42">
        <f t="shared" si="21"/>
        <v>0</v>
      </c>
      <c r="I1321" s="621"/>
    </row>
    <row r="1322" spans="1:9" x14ac:dyDescent="0.25">
      <c r="A1322" s="355"/>
      <c r="B1322" s="254" t="s">
        <v>1167</v>
      </c>
      <c r="C1322" s="322" t="s">
        <v>3863</v>
      </c>
      <c r="D1322" s="190" t="s">
        <v>78</v>
      </c>
      <c r="E1322" s="210">
        <v>3116.5</v>
      </c>
      <c r="F1322" s="368">
        <v>41839</v>
      </c>
      <c r="G1322" s="42">
        <v>3116.5</v>
      </c>
      <c r="H1322" s="42">
        <f t="shared" si="21"/>
        <v>0</v>
      </c>
      <c r="I1322" s="621" t="s">
        <v>27</v>
      </c>
    </row>
    <row r="1323" spans="1:9" x14ac:dyDescent="0.25">
      <c r="A1323" s="355"/>
      <c r="B1323" s="254" t="s">
        <v>1168</v>
      </c>
      <c r="C1323" s="322" t="s">
        <v>3863</v>
      </c>
      <c r="D1323" s="190" t="s">
        <v>80</v>
      </c>
      <c r="E1323" s="210">
        <v>4463</v>
      </c>
      <c r="F1323" s="368">
        <v>41839</v>
      </c>
      <c r="G1323" s="42">
        <v>4463</v>
      </c>
      <c r="H1323" s="42">
        <f t="shared" si="21"/>
        <v>0</v>
      </c>
      <c r="I1323" s="621" t="s">
        <v>27</v>
      </c>
    </row>
    <row r="1324" spans="1:9" x14ac:dyDescent="0.25">
      <c r="A1324" s="355"/>
      <c r="B1324" s="254" t="s">
        <v>1169</v>
      </c>
      <c r="C1324" s="322" t="s">
        <v>3863</v>
      </c>
      <c r="D1324" s="190" t="s">
        <v>8</v>
      </c>
      <c r="E1324" s="210">
        <v>347</v>
      </c>
      <c r="F1324" s="368">
        <v>41838</v>
      </c>
      <c r="G1324" s="42">
        <v>347</v>
      </c>
      <c r="H1324" s="42">
        <f t="shared" si="21"/>
        <v>0</v>
      </c>
      <c r="I1324" s="621"/>
    </row>
    <row r="1325" spans="1:9" x14ac:dyDescent="0.25">
      <c r="A1325" s="355"/>
      <c r="B1325" s="254" t="s">
        <v>1170</v>
      </c>
      <c r="C1325" s="322" t="s">
        <v>3863</v>
      </c>
      <c r="D1325" s="196" t="s">
        <v>3108</v>
      </c>
      <c r="E1325" s="215">
        <v>0</v>
      </c>
      <c r="F1325" s="368"/>
      <c r="G1325" s="42"/>
      <c r="H1325" s="42">
        <f t="shared" si="21"/>
        <v>0</v>
      </c>
      <c r="I1325" s="621" t="s">
        <v>3939</v>
      </c>
    </row>
    <row r="1326" spans="1:9" x14ac:dyDescent="0.25">
      <c r="A1326" s="355"/>
      <c r="B1326" s="254" t="s">
        <v>1172</v>
      </c>
      <c r="C1326" s="322" t="s">
        <v>3863</v>
      </c>
      <c r="D1326" s="190" t="s">
        <v>233</v>
      </c>
      <c r="E1326" s="210">
        <v>1158</v>
      </c>
      <c r="F1326" s="368">
        <v>41839</v>
      </c>
      <c r="G1326" s="42">
        <v>1158</v>
      </c>
      <c r="H1326" s="42">
        <f t="shared" si="21"/>
        <v>0</v>
      </c>
      <c r="I1326" s="621" t="s">
        <v>27</v>
      </c>
    </row>
    <row r="1327" spans="1:9" x14ac:dyDescent="0.25">
      <c r="A1327" s="355"/>
      <c r="B1327" s="254" t="s">
        <v>1174</v>
      </c>
      <c r="C1327" s="322" t="s">
        <v>3863</v>
      </c>
      <c r="D1327" s="190" t="s">
        <v>189</v>
      </c>
      <c r="E1327" s="210">
        <v>8915</v>
      </c>
      <c r="F1327" s="370" t="s">
        <v>4534</v>
      </c>
      <c r="G1327" s="42">
        <v>8915</v>
      </c>
      <c r="H1327" s="42">
        <f t="shared" si="21"/>
        <v>0</v>
      </c>
      <c r="I1327" s="621"/>
    </row>
    <row r="1328" spans="1:9" x14ac:dyDescent="0.25">
      <c r="A1328" s="355"/>
      <c r="B1328" s="254" t="s">
        <v>1175</v>
      </c>
      <c r="C1328" s="322" t="s">
        <v>3863</v>
      </c>
      <c r="D1328" s="190" t="s">
        <v>14</v>
      </c>
      <c r="E1328" s="210">
        <v>16294</v>
      </c>
      <c r="F1328" s="368">
        <v>41839</v>
      </c>
      <c r="G1328" s="42">
        <v>16294</v>
      </c>
      <c r="H1328" s="42">
        <f t="shared" si="21"/>
        <v>0</v>
      </c>
      <c r="I1328" s="621" t="s">
        <v>27</v>
      </c>
    </row>
    <row r="1329" spans="1:9" x14ac:dyDescent="0.25">
      <c r="A1329" s="355"/>
      <c r="B1329" s="254" t="s">
        <v>1176</v>
      </c>
      <c r="C1329" s="322" t="s">
        <v>3863</v>
      </c>
      <c r="D1329" s="190" t="s">
        <v>137</v>
      </c>
      <c r="E1329" s="210">
        <v>3925</v>
      </c>
      <c r="F1329" s="407" t="s">
        <v>4520</v>
      </c>
      <c r="G1329" s="42">
        <v>3925</v>
      </c>
      <c r="H1329" s="42">
        <f t="shared" si="21"/>
        <v>0</v>
      </c>
      <c r="I1329" s="621"/>
    </row>
    <row r="1330" spans="1:9" x14ac:dyDescent="0.25">
      <c r="A1330" s="355"/>
      <c r="B1330" s="254" t="s">
        <v>1177</v>
      </c>
      <c r="C1330" s="322" t="s">
        <v>3863</v>
      </c>
      <c r="D1330" s="190" t="s">
        <v>3940</v>
      </c>
      <c r="E1330" s="210">
        <v>5692</v>
      </c>
      <c r="F1330" s="368">
        <v>41839</v>
      </c>
      <c r="G1330" s="42">
        <v>5692</v>
      </c>
      <c r="H1330" s="42">
        <f t="shared" si="21"/>
        <v>0</v>
      </c>
      <c r="I1330" s="621" t="s">
        <v>27</v>
      </c>
    </row>
    <row r="1331" spans="1:9" x14ac:dyDescent="0.25">
      <c r="A1331" s="355"/>
      <c r="B1331" s="254" t="s">
        <v>1178</v>
      </c>
      <c r="C1331" s="322" t="s">
        <v>3863</v>
      </c>
      <c r="D1331" s="190" t="s">
        <v>560</v>
      </c>
      <c r="E1331" s="210">
        <v>14343</v>
      </c>
      <c r="F1331" s="368">
        <v>41839</v>
      </c>
      <c r="G1331" s="42">
        <v>14343</v>
      </c>
      <c r="H1331" s="42">
        <f t="shared" si="21"/>
        <v>0</v>
      </c>
      <c r="I1331" s="621" t="s">
        <v>27</v>
      </c>
    </row>
    <row r="1332" spans="1:9" x14ac:dyDescent="0.25">
      <c r="A1332" s="355">
        <v>41839</v>
      </c>
      <c r="B1332" s="254" t="s">
        <v>1179</v>
      </c>
      <c r="C1332" s="322" t="s">
        <v>3863</v>
      </c>
      <c r="D1332" s="190" t="s">
        <v>180</v>
      </c>
      <c r="E1332" s="210">
        <v>17116</v>
      </c>
      <c r="F1332" s="368">
        <v>41842</v>
      </c>
      <c r="G1332" s="42">
        <v>17116</v>
      </c>
      <c r="H1332" s="42">
        <f t="shared" si="21"/>
        <v>0</v>
      </c>
      <c r="I1332" s="621"/>
    </row>
    <row r="1333" spans="1:9" x14ac:dyDescent="0.25">
      <c r="A1333" s="355"/>
      <c r="B1333" s="254" t="s">
        <v>1180</v>
      </c>
      <c r="C1333" s="322" t="s">
        <v>3863</v>
      </c>
      <c r="D1333" s="190" t="s">
        <v>152</v>
      </c>
      <c r="E1333" s="210">
        <v>8836.5</v>
      </c>
      <c r="F1333" s="368">
        <v>41839</v>
      </c>
      <c r="G1333" s="42">
        <v>8836.5</v>
      </c>
      <c r="H1333" s="42">
        <f t="shared" si="21"/>
        <v>0</v>
      </c>
      <c r="I1333" s="623"/>
    </row>
    <row r="1334" spans="1:9" x14ac:dyDescent="0.25">
      <c r="A1334" s="355"/>
      <c r="B1334" s="254" t="s">
        <v>1181</v>
      </c>
      <c r="C1334" s="322" t="s">
        <v>3863</v>
      </c>
      <c r="D1334" s="190" t="s">
        <v>28</v>
      </c>
      <c r="E1334" s="210">
        <v>19478</v>
      </c>
      <c r="F1334" s="370" t="s">
        <v>4475</v>
      </c>
      <c r="G1334" s="42">
        <v>19478</v>
      </c>
      <c r="H1334" s="42">
        <f t="shared" si="21"/>
        <v>0</v>
      </c>
      <c r="I1334" s="621"/>
    </row>
    <row r="1335" spans="1:9" x14ac:dyDescent="0.25">
      <c r="A1335" s="355"/>
      <c r="B1335" s="254" t="s">
        <v>1182</v>
      </c>
      <c r="C1335" s="322" t="s">
        <v>3863</v>
      </c>
      <c r="D1335" s="190" t="s">
        <v>2553</v>
      </c>
      <c r="E1335" s="210">
        <v>1521.5</v>
      </c>
      <c r="F1335" s="368">
        <v>41839</v>
      </c>
      <c r="G1335" s="42">
        <v>1521.5</v>
      </c>
      <c r="H1335" s="42">
        <f t="shared" si="21"/>
        <v>0</v>
      </c>
      <c r="I1335" s="621"/>
    </row>
    <row r="1336" spans="1:9" x14ac:dyDescent="0.25">
      <c r="A1336" s="355"/>
      <c r="B1336" s="254" t="s">
        <v>1183</v>
      </c>
      <c r="C1336" s="322" t="s">
        <v>3863</v>
      </c>
      <c r="D1336" s="190" t="s">
        <v>16</v>
      </c>
      <c r="E1336" s="210">
        <v>246242.5</v>
      </c>
      <c r="F1336" s="368">
        <v>41844</v>
      </c>
      <c r="G1336" s="42">
        <v>246242.5</v>
      </c>
      <c r="H1336" s="42">
        <f t="shared" si="21"/>
        <v>0</v>
      </c>
      <c r="I1336" s="621"/>
    </row>
    <row r="1337" spans="1:9" x14ac:dyDescent="0.25">
      <c r="A1337" s="355"/>
      <c r="B1337" s="254" t="s">
        <v>1184</v>
      </c>
      <c r="C1337" s="322" t="s">
        <v>3863</v>
      </c>
      <c r="D1337" s="190" t="s">
        <v>186</v>
      </c>
      <c r="E1337" s="210">
        <v>15695</v>
      </c>
      <c r="F1337" s="368">
        <v>41842</v>
      </c>
      <c r="G1337" s="42">
        <v>15695</v>
      </c>
      <c r="H1337" s="42">
        <f t="shared" si="21"/>
        <v>0</v>
      </c>
      <c r="I1337" s="621"/>
    </row>
    <row r="1338" spans="1:9" x14ac:dyDescent="0.25">
      <c r="A1338" s="355"/>
      <c r="B1338" s="254" t="s">
        <v>1185</v>
      </c>
      <c r="C1338" s="322" t="s">
        <v>3863</v>
      </c>
      <c r="D1338" s="190" t="s">
        <v>8</v>
      </c>
      <c r="E1338" s="210">
        <v>6755</v>
      </c>
      <c r="F1338" s="368">
        <v>41839</v>
      </c>
      <c r="G1338" s="42">
        <v>6755</v>
      </c>
      <c r="H1338" s="42">
        <f t="shared" si="21"/>
        <v>0</v>
      </c>
      <c r="I1338" s="621"/>
    </row>
    <row r="1339" spans="1:9" x14ac:dyDescent="0.25">
      <c r="A1339" s="355"/>
      <c r="B1339" s="254" t="s">
        <v>1186</v>
      </c>
      <c r="C1339" s="322" t="s">
        <v>3863</v>
      </c>
      <c r="D1339" s="190" t="s">
        <v>12</v>
      </c>
      <c r="E1339" s="210">
        <v>374</v>
      </c>
      <c r="F1339" s="368">
        <v>41839</v>
      </c>
      <c r="G1339" s="42">
        <v>374</v>
      </c>
      <c r="H1339" s="42">
        <f t="shared" si="21"/>
        <v>0</v>
      </c>
      <c r="I1339" s="621"/>
    </row>
    <row r="1340" spans="1:9" x14ac:dyDescent="0.25">
      <c r="A1340" s="355"/>
      <c r="B1340" s="254" t="s">
        <v>1187</v>
      </c>
      <c r="C1340" s="322" t="s">
        <v>3863</v>
      </c>
      <c r="D1340" s="190" t="s">
        <v>44</v>
      </c>
      <c r="E1340" s="210">
        <v>8100</v>
      </c>
      <c r="F1340" s="368">
        <v>41850</v>
      </c>
      <c r="G1340" s="42">
        <v>8100</v>
      </c>
      <c r="H1340" s="42">
        <f t="shared" si="21"/>
        <v>0</v>
      </c>
      <c r="I1340" s="621" t="s">
        <v>168</v>
      </c>
    </row>
    <row r="1341" spans="1:9" x14ac:dyDescent="0.25">
      <c r="A1341" s="355"/>
      <c r="B1341" s="254" t="s">
        <v>1188</v>
      </c>
      <c r="C1341" s="322" t="s">
        <v>3863</v>
      </c>
      <c r="D1341" s="190" t="s">
        <v>260</v>
      </c>
      <c r="E1341" s="210">
        <v>3840</v>
      </c>
      <c r="F1341" s="368">
        <v>41839</v>
      </c>
      <c r="G1341" s="42">
        <v>3840</v>
      </c>
      <c r="H1341" s="42">
        <f t="shared" si="21"/>
        <v>0</v>
      </c>
      <c r="I1341" s="621" t="s">
        <v>168</v>
      </c>
    </row>
    <row r="1342" spans="1:9" x14ac:dyDescent="0.25">
      <c r="A1342" s="355"/>
      <c r="B1342" s="254" t="s">
        <v>1189</v>
      </c>
      <c r="C1342" s="322" t="s">
        <v>3863</v>
      </c>
      <c r="D1342" s="190" t="s">
        <v>123</v>
      </c>
      <c r="E1342" s="210">
        <v>4768</v>
      </c>
      <c r="F1342" s="381" t="s">
        <v>4480</v>
      </c>
      <c r="G1342" s="42">
        <v>4768</v>
      </c>
      <c r="H1342" s="42">
        <f t="shared" si="21"/>
        <v>0</v>
      </c>
      <c r="I1342" s="621"/>
    </row>
    <row r="1343" spans="1:9" x14ac:dyDescent="0.25">
      <c r="A1343" s="355"/>
      <c r="B1343" s="254" t="s">
        <v>1190</v>
      </c>
      <c r="C1343" s="322" t="s">
        <v>3863</v>
      </c>
      <c r="D1343" s="190" t="s">
        <v>2830</v>
      </c>
      <c r="E1343" s="210">
        <v>2112</v>
      </c>
      <c r="F1343" s="368">
        <v>41839</v>
      </c>
      <c r="G1343" s="42">
        <v>2112</v>
      </c>
      <c r="H1343" s="42">
        <f t="shared" si="21"/>
        <v>0</v>
      </c>
      <c r="I1343" s="621" t="s">
        <v>168</v>
      </c>
    </row>
    <row r="1344" spans="1:9" x14ac:dyDescent="0.25">
      <c r="A1344" s="355"/>
      <c r="B1344" s="254" t="s">
        <v>1191</v>
      </c>
      <c r="C1344" s="322" t="s">
        <v>3863</v>
      </c>
      <c r="D1344" s="190" t="s">
        <v>66</v>
      </c>
      <c r="E1344" s="210">
        <v>1953</v>
      </c>
      <c r="F1344" s="368">
        <v>41839</v>
      </c>
      <c r="G1344" s="42">
        <v>1953</v>
      </c>
      <c r="H1344" s="42">
        <f t="shared" si="21"/>
        <v>0</v>
      </c>
      <c r="I1344" s="621" t="s">
        <v>168</v>
      </c>
    </row>
    <row r="1345" spans="1:9" x14ac:dyDescent="0.25">
      <c r="A1345" s="355"/>
      <c r="B1345" s="254" t="s">
        <v>1192</v>
      </c>
      <c r="C1345" s="322" t="s">
        <v>3863</v>
      </c>
      <c r="D1345" s="190" t="s">
        <v>129</v>
      </c>
      <c r="E1345" s="210">
        <v>270</v>
      </c>
      <c r="F1345" s="368">
        <v>41839</v>
      </c>
      <c r="G1345" s="42">
        <v>270</v>
      </c>
      <c r="H1345" s="42">
        <f t="shared" si="21"/>
        <v>0</v>
      </c>
      <c r="I1345" s="621"/>
    </row>
    <row r="1346" spans="1:9" x14ac:dyDescent="0.25">
      <c r="A1346" s="355"/>
      <c r="B1346" s="254" t="s">
        <v>1193</v>
      </c>
      <c r="C1346" s="322" t="s">
        <v>3863</v>
      </c>
      <c r="D1346" s="190" t="s">
        <v>16</v>
      </c>
      <c r="E1346" s="210">
        <v>12692</v>
      </c>
      <c r="F1346" s="368">
        <v>41844</v>
      </c>
      <c r="G1346" s="42">
        <v>12692</v>
      </c>
      <c r="H1346" s="42">
        <f t="shared" si="21"/>
        <v>0</v>
      </c>
      <c r="I1346" s="621"/>
    </row>
    <row r="1347" spans="1:9" x14ac:dyDescent="0.25">
      <c r="A1347" s="355"/>
      <c r="B1347" s="254" t="s">
        <v>1194</v>
      </c>
      <c r="C1347" s="322" t="s">
        <v>3863</v>
      </c>
      <c r="D1347" s="190" t="s">
        <v>215</v>
      </c>
      <c r="E1347" s="210">
        <v>6166</v>
      </c>
      <c r="F1347" s="368">
        <v>41839</v>
      </c>
      <c r="G1347" s="42">
        <v>6166</v>
      </c>
      <c r="H1347" s="42">
        <f t="shared" si="21"/>
        <v>0</v>
      </c>
      <c r="I1347" s="621"/>
    </row>
    <row r="1348" spans="1:9" x14ac:dyDescent="0.25">
      <c r="A1348" s="355"/>
      <c r="B1348" s="254" t="s">
        <v>1195</v>
      </c>
      <c r="C1348" s="322" t="s">
        <v>3863</v>
      </c>
      <c r="D1348" s="190" t="s">
        <v>106</v>
      </c>
      <c r="E1348" s="210">
        <v>18625</v>
      </c>
      <c r="F1348" s="368">
        <v>41844</v>
      </c>
      <c r="G1348" s="42">
        <v>18625</v>
      </c>
      <c r="H1348" s="42">
        <f t="shared" si="21"/>
        <v>0</v>
      </c>
      <c r="I1348" s="621"/>
    </row>
    <row r="1349" spans="1:9" x14ac:dyDescent="0.25">
      <c r="A1349" s="355"/>
      <c r="B1349" s="254" t="s">
        <v>1196</v>
      </c>
      <c r="C1349" s="322" t="s">
        <v>3863</v>
      </c>
      <c r="D1349" s="190" t="s">
        <v>49</v>
      </c>
      <c r="E1349" s="210">
        <v>2260</v>
      </c>
      <c r="F1349" s="368">
        <v>41839</v>
      </c>
      <c r="G1349" s="42">
        <v>2260</v>
      </c>
      <c r="H1349" s="42">
        <f t="shared" si="21"/>
        <v>0</v>
      </c>
      <c r="I1349" s="621"/>
    </row>
    <row r="1350" spans="1:9" x14ac:dyDescent="0.25">
      <c r="A1350" s="355"/>
      <c r="B1350" s="254" t="s">
        <v>1197</v>
      </c>
      <c r="C1350" s="322" t="s">
        <v>3863</v>
      </c>
      <c r="D1350" s="190" t="s">
        <v>183</v>
      </c>
      <c r="E1350" s="210">
        <v>72991</v>
      </c>
      <c r="F1350" s="368">
        <v>41839</v>
      </c>
      <c r="G1350" s="42">
        <v>72991</v>
      </c>
      <c r="H1350" s="42">
        <f t="shared" si="21"/>
        <v>0</v>
      </c>
      <c r="I1350" s="621" t="s">
        <v>30</v>
      </c>
    </row>
    <row r="1351" spans="1:9" x14ac:dyDescent="0.25">
      <c r="A1351" s="355"/>
      <c r="B1351" s="254" t="s">
        <v>1199</v>
      </c>
      <c r="C1351" s="322" t="s">
        <v>3863</v>
      </c>
      <c r="D1351" s="190" t="s">
        <v>124</v>
      </c>
      <c r="E1351" s="210">
        <v>11410</v>
      </c>
      <c r="F1351" s="368">
        <v>41839</v>
      </c>
      <c r="G1351" s="42">
        <v>11410</v>
      </c>
      <c r="H1351" s="42">
        <f t="shared" ref="H1351:H1414" si="22">E1351-G1351</f>
        <v>0</v>
      </c>
      <c r="I1351" s="621" t="s">
        <v>30</v>
      </c>
    </row>
    <row r="1352" spans="1:9" x14ac:dyDescent="0.25">
      <c r="A1352" s="355"/>
      <c r="B1352" s="254" t="s">
        <v>1200</v>
      </c>
      <c r="C1352" s="322" t="s">
        <v>3863</v>
      </c>
      <c r="D1352" s="190" t="s">
        <v>3941</v>
      </c>
      <c r="E1352" s="210">
        <v>140</v>
      </c>
      <c r="F1352" s="368">
        <v>41839</v>
      </c>
      <c r="G1352" s="42">
        <v>140</v>
      </c>
      <c r="H1352" s="42">
        <f t="shared" si="22"/>
        <v>0</v>
      </c>
      <c r="I1352" s="621"/>
    </row>
    <row r="1353" spans="1:9" x14ac:dyDescent="0.25">
      <c r="A1353" s="355"/>
      <c r="B1353" s="254" t="s">
        <v>1201</v>
      </c>
      <c r="C1353" s="322" t="s">
        <v>3863</v>
      </c>
      <c r="D1353" s="190" t="s">
        <v>287</v>
      </c>
      <c r="E1353" s="210">
        <v>3088</v>
      </c>
      <c r="F1353" s="368">
        <v>41839</v>
      </c>
      <c r="G1353" s="42">
        <v>3088</v>
      </c>
      <c r="H1353" s="42">
        <f t="shared" si="22"/>
        <v>0</v>
      </c>
      <c r="I1353" s="621" t="s">
        <v>30</v>
      </c>
    </row>
    <row r="1354" spans="1:9" x14ac:dyDescent="0.25">
      <c r="A1354" s="355"/>
      <c r="B1354" s="254" t="s">
        <v>1203</v>
      </c>
      <c r="C1354" s="322" t="s">
        <v>3863</v>
      </c>
      <c r="D1354" s="190" t="s">
        <v>47</v>
      </c>
      <c r="E1354" s="210">
        <v>3918</v>
      </c>
      <c r="F1354" s="368">
        <v>41839</v>
      </c>
      <c r="G1354" s="42">
        <v>3918</v>
      </c>
      <c r="H1354" s="42">
        <f t="shared" si="22"/>
        <v>0</v>
      </c>
      <c r="I1354" s="621"/>
    </row>
    <row r="1355" spans="1:9" x14ac:dyDescent="0.25">
      <c r="A1355" s="355"/>
      <c r="B1355" s="254" t="s">
        <v>1205</v>
      </c>
      <c r="C1355" s="322" t="s">
        <v>3863</v>
      </c>
      <c r="D1355" s="190" t="s">
        <v>29</v>
      </c>
      <c r="E1355" s="210">
        <v>5951</v>
      </c>
      <c r="F1355" s="368">
        <v>41839</v>
      </c>
      <c r="G1355" s="42">
        <v>5951</v>
      </c>
      <c r="H1355" s="42">
        <f t="shared" si="22"/>
        <v>0</v>
      </c>
      <c r="I1355" s="621" t="s">
        <v>30</v>
      </c>
    </row>
    <row r="1356" spans="1:9" x14ac:dyDescent="0.25">
      <c r="A1356" s="355"/>
      <c r="B1356" s="254" t="s">
        <v>1206</v>
      </c>
      <c r="C1356" s="322" t="s">
        <v>3863</v>
      </c>
      <c r="D1356" s="190" t="s">
        <v>8</v>
      </c>
      <c r="E1356" s="210">
        <v>5609</v>
      </c>
      <c r="F1356" s="368">
        <v>41839</v>
      </c>
      <c r="G1356" s="42">
        <v>5609</v>
      </c>
      <c r="H1356" s="42">
        <f t="shared" si="22"/>
        <v>0</v>
      </c>
      <c r="I1356" s="621"/>
    </row>
    <row r="1357" spans="1:9" x14ac:dyDescent="0.25">
      <c r="A1357" s="355"/>
      <c r="B1357" s="254" t="s">
        <v>1207</v>
      </c>
      <c r="C1357" s="322" t="s">
        <v>3863</v>
      </c>
      <c r="D1357" s="190" t="s">
        <v>52</v>
      </c>
      <c r="E1357" s="210">
        <v>3224</v>
      </c>
      <c r="F1357" s="368">
        <v>41839</v>
      </c>
      <c r="G1357" s="42">
        <v>3224</v>
      </c>
      <c r="H1357" s="42">
        <f t="shared" si="22"/>
        <v>0</v>
      </c>
      <c r="I1357" s="621" t="s">
        <v>168</v>
      </c>
    </row>
    <row r="1358" spans="1:9" x14ac:dyDescent="0.25">
      <c r="A1358" s="355"/>
      <c r="B1358" s="254" t="s">
        <v>1208</v>
      </c>
      <c r="C1358" s="322" t="s">
        <v>3863</v>
      </c>
      <c r="D1358" s="190" t="s">
        <v>1693</v>
      </c>
      <c r="E1358" s="210">
        <v>2750</v>
      </c>
      <c r="F1358" s="368">
        <v>41839</v>
      </c>
      <c r="G1358" s="42">
        <v>2750</v>
      </c>
      <c r="H1358" s="42">
        <f t="shared" si="22"/>
        <v>0</v>
      </c>
      <c r="I1358" s="621"/>
    </row>
    <row r="1359" spans="1:9" x14ac:dyDescent="0.25">
      <c r="A1359" s="355"/>
      <c r="B1359" s="254" t="s">
        <v>1209</v>
      </c>
      <c r="C1359" s="322" t="s">
        <v>3863</v>
      </c>
      <c r="D1359" s="190" t="s">
        <v>41</v>
      </c>
      <c r="E1359" s="210">
        <v>20061</v>
      </c>
      <c r="F1359" s="368">
        <v>41839</v>
      </c>
      <c r="G1359" s="42">
        <v>20061</v>
      </c>
      <c r="H1359" s="42">
        <f t="shared" si="22"/>
        <v>0</v>
      </c>
      <c r="I1359" s="621"/>
    </row>
    <row r="1360" spans="1:9" x14ac:dyDescent="0.25">
      <c r="A1360" s="355"/>
      <c r="B1360" s="254" t="s">
        <v>1210</v>
      </c>
      <c r="C1360" s="322" t="s">
        <v>3863</v>
      </c>
      <c r="D1360" s="190" t="s">
        <v>186</v>
      </c>
      <c r="E1360" s="210">
        <v>7600</v>
      </c>
      <c r="F1360" s="368">
        <v>41842</v>
      </c>
      <c r="G1360" s="42">
        <v>7600</v>
      </c>
      <c r="H1360" s="42">
        <f t="shared" si="22"/>
        <v>0</v>
      </c>
      <c r="I1360" s="621"/>
    </row>
    <row r="1361" spans="1:9" x14ac:dyDescent="0.25">
      <c r="A1361" s="355"/>
      <c r="B1361" s="254" t="s">
        <v>1211</v>
      </c>
      <c r="C1361" s="322" t="s">
        <v>3863</v>
      </c>
      <c r="D1361" s="190" t="s">
        <v>111</v>
      </c>
      <c r="E1361" s="210">
        <v>5779</v>
      </c>
      <c r="F1361" s="368">
        <v>41839</v>
      </c>
      <c r="G1361" s="42">
        <v>5779</v>
      </c>
      <c r="H1361" s="42">
        <f t="shared" si="22"/>
        <v>0</v>
      </c>
      <c r="I1361" s="621" t="s">
        <v>168</v>
      </c>
    </row>
    <row r="1362" spans="1:9" x14ac:dyDescent="0.25">
      <c r="A1362" s="355"/>
      <c r="B1362" s="254" t="s">
        <v>1212</v>
      </c>
      <c r="C1362" s="322" t="s">
        <v>3863</v>
      </c>
      <c r="D1362" s="190" t="s">
        <v>1778</v>
      </c>
      <c r="E1362" s="210">
        <v>2864</v>
      </c>
      <c r="F1362" s="368">
        <v>41839</v>
      </c>
      <c r="G1362" s="42">
        <v>2864</v>
      </c>
      <c r="H1362" s="42">
        <f t="shared" si="22"/>
        <v>0</v>
      </c>
      <c r="I1362" s="621" t="s">
        <v>30</v>
      </c>
    </row>
    <row r="1363" spans="1:9" x14ac:dyDescent="0.25">
      <c r="A1363" s="355"/>
      <c r="B1363" s="254" t="s">
        <v>1214</v>
      </c>
      <c r="C1363" s="322" t="s">
        <v>3863</v>
      </c>
      <c r="D1363" s="190" t="s">
        <v>57</v>
      </c>
      <c r="E1363" s="210">
        <v>2115</v>
      </c>
      <c r="F1363" s="368">
        <v>41839</v>
      </c>
      <c r="G1363" s="42">
        <v>2115</v>
      </c>
      <c r="H1363" s="42">
        <f t="shared" si="22"/>
        <v>0</v>
      </c>
      <c r="I1363" s="621" t="s">
        <v>30</v>
      </c>
    </row>
    <row r="1364" spans="1:9" x14ac:dyDescent="0.25">
      <c r="A1364" s="355"/>
      <c r="B1364" s="254" t="s">
        <v>1215</v>
      </c>
      <c r="C1364" s="322" t="s">
        <v>3863</v>
      </c>
      <c r="D1364" s="190" t="s">
        <v>269</v>
      </c>
      <c r="E1364" s="210">
        <v>2770</v>
      </c>
      <c r="F1364" s="368">
        <v>41839</v>
      </c>
      <c r="G1364" s="42">
        <v>2770</v>
      </c>
      <c r="H1364" s="42">
        <f t="shared" si="22"/>
        <v>0</v>
      </c>
      <c r="I1364" s="621" t="s">
        <v>30</v>
      </c>
    </row>
    <row r="1365" spans="1:9" x14ac:dyDescent="0.25">
      <c r="A1365" s="355"/>
      <c r="B1365" s="254" t="s">
        <v>1216</v>
      </c>
      <c r="C1365" s="322" t="s">
        <v>3863</v>
      </c>
      <c r="D1365" s="190" t="s">
        <v>130</v>
      </c>
      <c r="E1365" s="210">
        <v>12120</v>
      </c>
      <c r="F1365" s="368">
        <v>41843</v>
      </c>
      <c r="G1365" s="42">
        <v>12120</v>
      </c>
      <c r="H1365" s="42">
        <f t="shared" si="22"/>
        <v>0</v>
      </c>
      <c r="I1365" s="621"/>
    </row>
    <row r="1366" spans="1:9" x14ac:dyDescent="0.25">
      <c r="A1366" s="355"/>
      <c r="B1366" s="254" t="s">
        <v>1217</v>
      </c>
      <c r="C1366" s="322" t="s">
        <v>3863</v>
      </c>
      <c r="D1366" s="190" t="s">
        <v>14</v>
      </c>
      <c r="E1366" s="210">
        <v>3302</v>
      </c>
      <c r="F1366" s="368">
        <v>41839</v>
      </c>
      <c r="G1366" s="42">
        <v>3302</v>
      </c>
      <c r="H1366" s="42">
        <f t="shared" si="22"/>
        <v>0</v>
      </c>
      <c r="I1366" s="621"/>
    </row>
    <row r="1367" spans="1:9" x14ac:dyDescent="0.25">
      <c r="A1367" s="355"/>
      <c r="B1367" s="254" t="s">
        <v>1218</v>
      </c>
      <c r="C1367" s="322" t="s">
        <v>3863</v>
      </c>
      <c r="D1367" s="190" t="s">
        <v>47</v>
      </c>
      <c r="E1367" s="210">
        <v>603</v>
      </c>
      <c r="F1367" s="368">
        <v>41839</v>
      </c>
      <c r="G1367" s="42">
        <v>603</v>
      </c>
      <c r="H1367" s="42">
        <f t="shared" si="22"/>
        <v>0</v>
      </c>
      <c r="I1367" s="621" t="s">
        <v>30</v>
      </c>
    </row>
    <row r="1368" spans="1:9" x14ac:dyDescent="0.25">
      <c r="A1368" s="355"/>
      <c r="B1368" s="254" t="s">
        <v>1220</v>
      </c>
      <c r="C1368" s="322" t="s">
        <v>3863</v>
      </c>
      <c r="D1368" s="190" t="s">
        <v>8</v>
      </c>
      <c r="E1368" s="210">
        <v>284</v>
      </c>
      <c r="F1368" s="368">
        <v>41839</v>
      </c>
      <c r="G1368" s="42">
        <v>284</v>
      </c>
      <c r="H1368" s="42">
        <f t="shared" si="22"/>
        <v>0</v>
      </c>
      <c r="I1368" s="621"/>
    </row>
    <row r="1369" spans="1:9" x14ac:dyDescent="0.25">
      <c r="A1369" s="355"/>
      <c r="B1369" s="254" t="s">
        <v>1221</v>
      </c>
      <c r="C1369" s="322" t="s">
        <v>3863</v>
      </c>
      <c r="D1369" s="190" t="s">
        <v>215</v>
      </c>
      <c r="E1369" s="210">
        <v>3661</v>
      </c>
      <c r="F1369" s="368">
        <v>41839</v>
      </c>
      <c r="G1369" s="42">
        <v>3661</v>
      </c>
      <c r="H1369" s="42">
        <f t="shared" si="22"/>
        <v>0</v>
      </c>
      <c r="I1369" s="621"/>
    </row>
    <row r="1370" spans="1:9" x14ac:dyDescent="0.25">
      <c r="A1370" s="355"/>
      <c r="B1370" s="254" t="s">
        <v>1222</v>
      </c>
      <c r="C1370" s="322" t="s">
        <v>3863</v>
      </c>
      <c r="D1370" s="190" t="s">
        <v>3217</v>
      </c>
      <c r="E1370" s="210">
        <v>1991</v>
      </c>
      <c r="F1370" s="368">
        <v>41839</v>
      </c>
      <c r="G1370" s="42">
        <v>1991</v>
      </c>
      <c r="H1370" s="42">
        <f t="shared" si="22"/>
        <v>0</v>
      </c>
      <c r="I1370" s="621"/>
    </row>
    <row r="1371" spans="1:9" x14ac:dyDescent="0.25">
      <c r="A1371" s="355"/>
      <c r="B1371" s="254" t="s">
        <v>1223</v>
      </c>
      <c r="C1371" s="322" t="s">
        <v>3863</v>
      </c>
      <c r="D1371" s="190" t="s">
        <v>1878</v>
      </c>
      <c r="E1371" s="210">
        <v>8140</v>
      </c>
      <c r="F1371" s="368">
        <v>41839</v>
      </c>
      <c r="G1371" s="42">
        <v>8140</v>
      </c>
      <c r="H1371" s="42">
        <f t="shared" si="22"/>
        <v>0</v>
      </c>
      <c r="I1371" s="621"/>
    </row>
    <row r="1372" spans="1:9" x14ac:dyDescent="0.25">
      <c r="A1372" s="355"/>
      <c r="B1372" s="254" t="s">
        <v>1225</v>
      </c>
      <c r="C1372" s="322" t="s">
        <v>3863</v>
      </c>
      <c r="D1372" s="190" t="s">
        <v>22</v>
      </c>
      <c r="E1372" s="210">
        <v>1724</v>
      </c>
      <c r="F1372" s="370" t="s">
        <v>4474</v>
      </c>
      <c r="G1372" s="42">
        <v>1724</v>
      </c>
      <c r="H1372" s="42">
        <f t="shared" si="22"/>
        <v>0</v>
      </c>
      <c r="I1372" s="621"/>
    </row>
    <row r="1373" spans="1:9" x14ac:dyDescent="0.25">
      <c r="A1373" s="355"/>
      <c r="B1373" s="254" t="s">
        <v>1226</v>
      </c>
      <c r="C1373" s="322" t="s">
        <v>3863</v>
      </c>
      <c r="D1373" s="190" t="s">
        <v>8</v>
      </c>
      <c r="E1373" s="210">
        <v>5250</v>
      </c>
      <c r="F1373" s="368">
        <v>41839</v>
      </c>
      <c r="G1373" s="42">
        <v>5250</v>
      </c>
      <c r="H1373" s="42">
        <f t="shared" si="22"/>
        <v>0</v>
      </c>
      <c r="I1373" s="621"/>
    </row>
    <row r="1374" spans="1:9" x14ac:dyDescent="0.25">
      <c r="A1374" s="355"/>
      <c r="B1374" s="254" t="s">
        <v>1227</v>
      </c>
      <c r="C1374" s="322" t="s">
        <v>3863</v>
      </c>
      <c r="D1374" s="190" t="s">
        <v>8</v>
      </c>
      <c r="E1374" s="210">
        <v>960</v>
      </c>
      <c r="F1374" s="368">
        <v>41839</v>
      </c>
      <c r="G1374" s="42">
        <v>960</v>
      </c>
      <c r="H1374" s="42">
        <f t="shared" si="22"/>
        <v>0</v>
      </c>
      <c r="I1374" s="621"/>
    </row>
    <row r="1375" spans="1:9" x14ac:dyDescent="0.25">
      <c r="A1375" s="355"/>
      <c r="B1375" s="254" t="s">
        <v>1228</v>
      </c>
      <c r="C1375" s="322" t="s">
        <v>3863</v>
      </c>
      <c r="D1375" s="190" t="s">
        <v>269</v>
      </c>
      <c r="E1375" s="210">
        <v>1874.6</v>
      </c>
      <c r="F1375" s="368">
        <v>41839</v>
      </c>
      <c r="G1375" s="42">
        <v>1874.6</v>
      </c>
      <c r="H1375" s="42">
        <f t="shared" si="22"/>
        <v>0</v>
      </c>
      <c r="I1375" s="621"/>
    </row>
    <row r="1376" spans="1:9" x14ac:dyDescent="0.25">
      <c r="A1376" s="355"/>
      <c r="B1376" s="254" t="s">
        <v>1230</v>
      </c>
      <c r="C1376" s="322" t="s">
        <v>3863</v>
      </c>
      <c r="D1376" s="190" t="s">
        <v>62</v>
      </c>
      <c r="E1376" s="210">
        <v>24273.599999999999</v>
      </c>
      <c r="F1376" s="381" t="s">
        <v>3942</v>
      </c>
      <c r="G1376" s="42">
        <v>24273.599999999999</v>
      </c>
      <c r="H1376" s="42">
        <f t="shared" si="22"/>
        <v>0</v>
      </c>
      <c r="I1376" s="621" t="s">
        <v>65</v>
      </c>
    </row>
    <row r="1377" spans="1:9" x14ac:dyDescent="0.25">
      <c r="A1377" s="355"/>
      <c r="B1377" s="254" t="s">
        <v>1231</v>
      </c>
      <c r="C1377" s="322" t="s">
        <v>3863</v>
      </c>
      <c r="D1377" s="190" t="s">
        <v>3115</v>
      </c>
      <c r="E1377" s="210">
        <v>11565.5</v>
      </c>
      <c r="F1377" s="368">
        <v>41840</v>
      </c>
      <c r="G1377" s="42">
        <v>11565.5</v>
      </c>
      <c r="H1377" s="42">
        <f t="shared" si="22"/>
        <v>0</v>
      </c>
      <c r="I1377" s="621" t="s">
        <v>65</v>
      </c>
    </row>
    <row r="1378" spans="1:9" x14ac:dyDescent="0.25">
      <c r="A1378" s="355"/>
      <c r="B1378" s="254" t="s">
        <v>1232</v>
      </c>
      <c r="C1378" s="322" t="s">
        <v>3863</v>
      </c>
      <c r="D1378" s="190" t="s">
        <v>3312</v>
      </c>
      <c r="E1378" s="210">
        <v>13583.5</v>
      </c>
      <c r="F1378" s="368">
        <v>41840</v>
      </c>
      <c r="G1378" s="42">
        <v>13583.5</v>
      </c>
      <c r="H1378" s="42">
        <f t="shared" si="22"/>
        <v>0</v>
      </c>
      <c r="I1378" s="621" t="s">
        <v>65</v>
      </c>
    </row>
    <row r="1379" spans="1:9" x14ac:dyDescent="0.25">
      <c r="A1379" s="355"/>
      <c r="B1379" s="254" t="s">
        <v>1233</v>
      </c>
      <c r="C1379" s="322" t="s">
        <v>3863</v>
      </c>
      <c r="D1379" s="190" t="s">
        <v>11</v>
      </c>
      <c r="E1379" s="210">
        <v>74638.8</v>
      </c>
      <c r="F1379" s="370">
        <v>41856</v>
      </c>
      <c r="G1379" s="219">
        <v>74638.8</v>
      </c>
      <c r="H1379" s="42">
        <f t="shared" si="22"/>
        <v>0</v>
      </c>
      <c r="I1379" s="621" t="s">
        <v>65</v>
      </c>
    </row>
    <row r="1380" spans="1:9" ht="34.5" x14ac:dyDescent="0.25">
      <c r="A1380" s="355"/>
      <c r="B1380" s="254" t="s">
        <v>1234</v>
      </c>
      <c r="C1380" s="322" t="s">
        <v>3863</v>
      </c>
      <c r="D1380" s="190" t="s">
        <v>180</v>
      </c>
      <c r="E1380" s="210">
        <v>34563.199999999997</v>
      </c>
      <c r="F1380" s="384" t="s">
        <v>3943</v>
      </c>
      <c r="G1380" s="42">
        <v>34563.199999999997</v>
      </c>
      <c r="H1380" s="42">
        <f t="shared" si="22"/>
        <v>0</v>
      </c>
      <c r="I1380" s="621" t="s">
        <v>65</v>
      </c>
    </row>
    <row r="1381" spans="1:9" x14ac:dyDescent="0.25">
      <c r="A1381" s="355"/>
      <c r="B1381" s="254" t="s">
        <v>1236</v>
      </c>
      <c r="C1381" s="322" t="s">
        <v>3863</v>
      </c>
      <c r="D1381" s="190" t="s">
        <v>3944</v>
      </c>
      <c r="E1381" s="210">
        <v>3371.5</v>
      </c>
      <c r="F1381" s="368">
        <v>41839</v>
      </c>
      <c r="G1381" s="42">
        <v>3371.5</v>
      </c>
      <c r="H1381" s="42">
        <f t="shared" si="22"/>
        <v>0</v>
      </c>
      <c r="I1381" s="621"/>
    </row>
    <row r="1382" spans="1:9" ht="23.25" x14ac:dyDescent="0.25">
      <c r="A1382" s="355"/>
      <c r="B1382" s="254" t="s">
        <v>1237</v>
      </c>
      <c r="C1382" s="322" t="s">
        <v>3863</v>
      </c>
      <c r="D1382" s="190" t="s">
        <v>68</v>
      </c>
      <c r="E1382" s="210">
        <v>1652</v>
      </c>
      <c r="F1382" s="385" t="s">
        <v>3945</v>
      </c>
      <c r="G1382" s="42">
        <v>1652</v>
      </c>
      <c r="H1382" s="42">
        <f t="shared" si="22"/>
        <v>0</v>
      </c>
      <c r="I1382" s="621" t="s">
        <v>65</v>
      </c>
    </row>
    <row r="1383" spans="1:9" x14ac:dyDescent="0.25">
      <c r="A1383" s="355"/>
      <c r="B1383" s="254" t="s">
        <v>1239</v>
      </c>
      <c r="C1383" s="322" t="s">
        <v>3863</v>
      </c>
      <c r="D1383" s="190" t="s">
        <v>51</v>
      </c>
      <c r="E1383" s="210">
        <v>1179</v>
      </c>
      <c r="F1383" s="368">
        <v>41839</v>
      </c>
      <c r="G1383" s="42">
        <v>1179</v>
      </c>
      <c r="H1383" s="42">
        <f t="shared" si="22"/>
        <v>0</v>
      </c>
      <c r="I1383" s="621"/>
    </row>
    <row r="1384" spans="1:9" x14ac:dyDescent="0.25">
      <c r="A1384" s="355"/>
      <c r="B1384" s="254" t="s">
        <v>1240</v>
      </c>
      <c r="C1384" s="322" t="s">
        <v>3863</v>
      </c>
      <c r="D1384" s="190" t="s">
        <v>250</v>
      </c>
      <c r="E1384" s="210">
        <v>21840</v>
      </c>
      <c r="F1384" s="368">
        <v>41850</v>
      </c>
      <c r="G1384" s="42">
        <v>21840</v>
      </c>
      <c r="H1384" s="42">
        <f t="shared" si="22"/>
        <v>0</v>
      </c>
      <c r="I1384" s="621"/>
    </row>
    <row r="1385" spans="1:9" x14ac:dyDescent="0.25">
      <c r="A1385" s="355"/>
      <c r="B1385" s="254" t="s">
        <v>1242</v>
      </c>
      <c r="C1385" s="322" t="s">
        <v>3863</v>
      </c>
      <c r="D1385" s="190" t="s">
        <v>523</v>
      </c>
      <c r="E1385" s="210">
        <v>8280</v>
      </c>
      <c r="F1385" s="368">
        <v>41843</v>
      </c>
      <c r="G1385" s="42">
        <v>8280</v>
      </c>
      <c r="H1385" s="42">
        <f t="shared" si="22"/>
        <v>0</v>
      </c>
      <c r="I1385" s="621"/>
    </row>
    <row r="1386" spans="1:9" x14ac:dyDescent="0.25">
      <c r="A1386" s="355"/>
      <c r="B1386" s="254" t="s">
        <v>1243</v>
      </c>
      <c r="C1386" s="322" t="s">
        <v>3863</v>
      </c>
      <c r="D1386" s="190" t="s">
        <v>533</v>
      </c>
      <c r="E1386" s="210">
        <v>7658.5</v>
      </c>
      <c r="F1386" s="368">
        <v>41839</v>
      </c>
      <c r="G1386" s="42">
        <v>7658.5</v>
      </c>
      <c r="H1386" s="42">
        <f t="shared" si="22"/>
        <v>0</v>
      </c>
      <c r="I1386" s="621"/>
    </row>
    <row r="1387" spans="1:9" x14ac:dyDescent="0.25">
      <c r="A1387" s="355"/>
      <c r="B1387" s="254" t="s">
        <v>1244</v>
      </c>
      <c r="C1387" s="322" t="s">
        <v>3863</v>
      </c>
      <c r="D1387" s="190" t="s">
        <v>136</v>
      </c>
      <c r="E1387" s="210">
        <v>3179.6</v>
      </c>
      <c r="F1387" s="368">
        <v>41839</v>
      </c>
      <c r="G1387" s="42">
        <v>3179.6</v>
      </c>
      <c r="H1387" s="42">
        <f t="shared" si="22"/>
        <v>0</v>
      </c>
      <c r="I1387" s="621"/>
    </row>
    <row r="1388" spans="1:9" x14ac:dyDescent="0.25">
      <c r="A1388" s="354"/>
      <c r="B1388" s="254" t="s">
        <v>1245</v>
      </c>
      <c r="C1388" s="322" t="s">
        <v>3863</v>
      </c>
      <c r="D1388" s="190" t="s">
        <v>32</v>
      </c>
      <c r="E1388" s="210">
        <v>6186</v>
      </c>
      <c r="F1388" s="368">
        <v>41841</v>
      </c>
      <c r="G1388" s="42">
        <v>6186</v>
      </c>
      <c r="H1388" s="42">
        <f t="shared" si="22"/>
        <v>0</v>
      </c>
      <c r="I1388" s="621" t="s">
        <v>677</v>
      </c>
    </row>
    <row r="1389" spans="1:9" x14ac:dyDescent="0.25">
      <c r="A1389" s="354"/>
      <c r="B1389" s="254" t="s">
        <v>1246</v>
      </c>
      <c r="C1389" s="322" t="s">
        <v>3863</v>
      </c>
      <c r="D1389" s="190" t="s">
        <v>307</v>
      </c>
      <c r="E1389" s="210">
        <v>10670</v>
      </c>
      <c r="F1389" s="370" t="s">
        <v>3946</v>
      </c>
      <c r="G1389" s="42">
        <v>10670</v>
      </c>
      <c r="H1389" s="42">
        <f t="shared" si="22"/>
        <v>0</v>
      </c>
      <c r="I1389" s="621" t="s">
        <v>162</v>
      </c>
    </row>
    <row r="1390" spans="1:9" x14ac:dyDescent="0.25">
      <c r="A1390" s="361"/>
      <c r="B1390" s="254" t="s">
        <v>1247</v>
      </c>
      <c r="C1390" s="322" t="s">
        <v>3863</v>
      </c>
      <c r="D1390" s="190" t="s">
        <v>292</v>
      </c>
      <c r="E1390" s="210">
        <v>2400</v>
      </c>
      <c r="F1390" s="368">
        <v>41841</v>
      </c>
      <c r="G1390" s="42">
        <v>2400</v>
      </c>
      <c r="H1390" s="42">
        <f t="shared" si="22"/>
        <v>0</v>
      </c>
      <c r="I1390" s="621" t="s">
        <v>162</v>
      </c>
    </row>
    <row r="1391" spans="1:9" x14ac:dyDescent="0.25">
      <c r="A1391" s="355"/>
      <c r="B1391" s="254" t="s">
        <v>1248</v>
      </c>
      <c r="C1391" s="322" t="s">
        <v>3863</v>
      </c>
      <c r="D1391" s="190" t="s">
        <v>80</v>
      </c>
      <c r="E1391" s="210">
        <v>2629.2</v>
      </c>
      <c r="F1391" s="368">
        <v>41841</v>
      </c>
      <c r="G1391" s="42">
        <v>2629.2</v>
      </c>
      <c r="H1391" s="42">
        <f t="shared" si="22"/>
        <v>0</v>
      </c>
      <c r="I1391" s="621" t="s">
        <v>162</v>
      </c>
    </row>
    <row r="1392" spans="1:9" x14ac:dyDescent="0.25">
      <c r="A1392" s="355"/>
      <c r="B1392" s="254" t="s">
        <v>1249</v>
      </c>
      <c r="C1392" s="322" t="s">
        <v>3863</v>
      </c>
      <c r="D1392" s="190" t="s">
        <v>78</v>
      </c>
      <c r="E1392" s="210">
        <v>7157</v>
      </c>
      <c r="F1392" s="368">
        <v>41841</v>
      </c>
      <c r="G1392" s="42">
        <v>7157</v>
      </c>
      <c r="H1392" s="42">
        <f t="shared" si="22"/>
        <v>0</v>
      </c>
      <c r="I1392" s="621" t="s">
        <v>162</v>
      </c>
    </row>
    <row r="1393" spans="1:9" x14ac:dyDescent="0.25">
      <c r="A1393" s="355"/>
      <c r="B1393" s="254" t="s">
        <v>1250</v>
      </c>
      <c r="C1393" s="322" t="s">
        <v>3863</v>
      </c>
      <c r="D1393" s="190" t="s">
        <v>36</v>
      </c>
      <c r="E1393" s="210">
        <v>5594.4</v>
      </c>
      <c r="F1393" s="368">
        <v>41841</v>
      </c>
      <c r="G1393" s="42">
        <v>5594.4</v>
      </c>
      <c r="H1393" s="42">
        <f t="shared" si="22"/>
        <v>0</v>
      </c>
      <c r="I1393" s="621" t="s">
        <v>162</v>
      </c>
    </row>
    <row r="1394" spans="1:9" x14ac:dyDescent="0.25">
      <c r="A1394" s="355"/>
      <c r="B1394" s="254" t="s">
        <v>1251</v>
      </c>
      <c r="C1394" s="322" t="s">
        <v>3863</v>
      </c>
      <c r="D1394" s="190" t="s">
        <v>233</v>
      </c>
      <c r="E1394" s="210">
        <v>725</v>
      </c>
      <c r="F1394" s="368">
        <v>41841</v>
      </c>
      <c r="G1394" s="42">
        <v>725</v>
      </c>
      <c r="H1394" s="42">
        <f t="shared" si="22"/>
        <v>0</v>
      </c>
      <c r="I1394" s="621" t="s">
        <v>162</v>
      </c>
    </row>
    <row r="1395" spans="1:9" x14ac:dyDescent="0.25">
      <c r="A1395" s="355"/>
      <c r="B1395" s="254" t="s">
        <v>1252</v>
      </c>
      <c r="C1395" s="322" t="s">
        <v>3863</v>
      </c>
      <c r="D1395" s="190" t="s">
        <v>349</v>
      </c>
      <c r="E1395" s="210">
        <v>3559.6</v>
      </c>
      <c r="F1395" s="368">
        <v>41841</v>
      </c>
      <c r="G1395" s="42">
        <v>3559.6</v>
      </c>
      <c r="H1395" s="42">
        <f t="shared" si="22"/>
        <v>0</v>
      </c>
      <c r="I1395" s="621" t="s">
        <v>162</v>
      </c>
    </row>
    <row r="1396" spans="1:9" x14ac:dyDescent="0.25">
      <c r="A1396" s="355"/>
      <c r="B1396" s="254" t="s">
        <v>1253</v>
      </c>
      <c r="C1396" s="322" t="s">
        <v>3863</v>
      </c>
      <c r="D1396" s="190" t="s">
        <v>54</v>
      </c>
      <c r="E1396" s="210">
        <v>8846.5</v>
      </c>
      <c r="F1396" s="368">
        <v>41839</v>
      </c>
      <c r="G1396" s="42">
        <v>8846.5</v>
      </c>
      <c r="H1396" s="42">
        <f t="shared" si="22"/>
        <v>0</v>
      </c>
      <c r="I1396" s="621"/>
    </row>
    <row r="1397" spans="1:9" x14ac:dyDescent="0.25">
      <c r="A1397" s="355"/>
      <c r="B1397" s="254" t="s">
        <v>1255</v>
      </c>
      <c r="C1397" s="322" t="s">
        <v>3863</v>
      </c>
      <c r="D1397" s="190" t="s">
        <v>186</v>
      </c>
      <c r="E1397" s="210">
        <v>28324.799999999999</v>
      </c>
      <c r="F1397" s="368">
        <v>41842</v>
      </c>
      <c r="G1397" s="42">
        <v>28324.799999999999</v>
      </c>
      <c r="H1397" s="42">
        <f t="shared" si="22"/>
        <v>0</v>
      </c>
      <c r="I1397" s="621"/>
    </row>
    <row r="1398" spans="1:9" x14ac:dyDescent="0.25">
      <c r="A1398" s="355"/>
      <c r="B1398" s="254" t="s">
        <v>1256</v>
      </c>
      <c r="C1398" s="322" t="s">
        <v>3863</v>
      </c>
      <c r="D1398" s="190" t="s">
        <v>39</v>
      </c>
      <c r="E1398" s="210">
        <v>11977</v>
      </c>
      <c r="F1398" s="370" t="s">
        <v>4473</v>
      </c>
      <c r="G1398" s="42">
        <v>11977</v>
      </c>
      <c r="H1398" s="42">
        <f t="shared" si="22"/>
        <v>0</v>
      </c>
      <c r="I1398" s="621"/>
    </row>
    <row r="1399" spans="1:9" x14ac:dyDescent="0.25">
      <c r="A1399" s="355"/>
      <c r="B1399" s="254" t="s">
        <v>1257</v>
      </c>
      <c r="C1399" s="322" t="s">
        <v>3863</v>
      </c>
      <c r="D1399" s="190" t="s">
        <v>3941</v>
      </c>
      <c r="E1399" s="210">
        <v>477.5</v>
      </c>
      <c r="F1399" s="368">
        <v>41839</v>
      </c>
      <c r="G1399" s="42">
        <v>477.5</v>
      </c>
      <c r="H1399" s="42">
        <f t="shared" si="22"/>
        <v>0</v>
      </c>
      <c r="I1399" s="621"/>
    </row>
    <row r="1400" spans="1:9" x14ac:dyDescent="0.25">
      <c r="A1400" s="355"/>
      <c r="B1400" s="254" t="s">
        <v>1258</v>
      </c>
      <c r="C1400" s="322" t="s">
        <v>3863</v>
      </c>
      <c r="D1400" s="190" t="s">
        <v>16</v>
      </c>
      <c r="E1400" s="210">
        <v>8965</v>
      </c>
      <c r="F1400" s="368">
        <v>41840</v>
      </c>
      <c r="G1400" s="42">
        <v>8965</v>
      </c>
      <c r="H1400" s="42">
        <f t="shared" si="22"/>
        <v>0</v>
      </c>
      <c r="I1400" s="621"/>
    </row>
    <row r="1401" spans="1:9" x14ac:dyDescent="0.25">
      <c r="A1401" s="355"/>
      <c r="B1401" s="254" t="s">
        <v>1259</v>
      </c>
      <c r="C1401" s="322" t="s">
        <v>3863</v>
      </c>
      <c r="D1401" s="196" t="s">
        <v>3108</v>
      </c>
      <c r="E1401" s="215">
        <v>0</v>
      </c>
      <c r="F1401" s="368"/>
      <c r="G1401" s="42"/>
      <c r="H1401" s="42">
        <f t="shared" si="22"/>
        <v>0</v>
      </c>
      <c r="I1401" s="621" t="s">
        <v>3947</v>
      </c>
    </row>
    <row r="1402" spans="1:9" x14ac:dyDescent="0.25">
      <c r="A1402" s="355"/>
      <c r="B1402" s="254" t="s">
        <v>1260</v>
      </c>
      <c r="C1402" s="322" t="s">
        <v>3863</v>
      </c>
      <c r="D1402" s="190" t="s">
        <v>14</v>
      </c>
      <c r="E1402" s="210">
        <v>16022.5</v>
      </c>
      <c r="F1402" s="369" t="s">
        <v>3948</v>
      </c>
      <c r="G1402" s="229">
        <v>16022.5</v>
      </c>
      <c r="H1402" s="229">
        <f t="shared" si="22"/>
        <v>0</v>
      </c>
      <c r="I1402" s="621" t="s">
        <v>21</v>
      </c>
    </row>
    <row r="1403" spans="1:9" x14ac:dyDescent="0.25">
      <c r="A1403" s="355"/>
      <c r="B1403" s="254" t="s">
        <v>1261</v>
      </c>
      <c r="C1403" s="322" t="s">
        <v>3863</v>
      </c>
      <c r="D1403" s="190" t="s">
        <v>28</v>
      </c>
      <c r="E1403" s="210">
        <v>4596.6000000000004</v>
      </c>
      <c r="F1403" s="370" t="s">
        <v>4472</v>
      </c>
      <c r="G1403" s="42">
        <v>4596.6000000000004</v>
      </c>
      <c r="H1403" s="42">
        <f t="shared" si="22"/>
        <v>0</v>
      </c>
      <c r="I1403" s="621"/>
    </row>
    <row r="1404" spans="1:9" x14ac:dyDescent="0.25">
      <c r="A1404" s="355"/>
      <c r="B1404" s="254" t="s">
        <v>1262</v>
      </c>
      <c r="C1404" s="322" t="s">
        <v>3863</v>
      </c>
      <c r="D1404" s="190" t="s">
        <v>180</v>
      </c>
      <c r="E1404" s="210">
        <v>13966</v>
      </c>
      <c r="F1404" s="368">
        <v>41839</v>
      </c>
      <c r="G1404" s="42">
        <v>13966</v>
      </c>
      <c r="H1404" s="42">
        <f t="shared" si="22"/>
        <v>0</v>
      </c>
      <c r="I1404" s="621"/>
    </row>
    <row r="1405" spans="1:9" x14ac:dyDescent="0.25">
      <c r="A1405" s="355">
        <v>41840</v>
      </c>
      <c r="B1405" s="254" t="s">
        <v>1263</v>
      </c>
      <c r="C1405" s="322" t="s">
        <v>3863</v>
      </c>
      <c r="D1405" s="190" t="s">
        <v>8</v>
      </c>
      <c r="E1405" s="210">
        <v>170</v>
      </c>
      <c r="F1405" s="368">
        <v>41840</v>
      </c>
      <c r="G1405" s="42">
        <v>170</v>
      </c>
      <c r="H1405" s="42">
        <f t="shared" si="22"/>
        <v>0</v>
      </c>
      <c r="I1405" s="644"/>
    </row>
    <row r="1406" spans="1:9" x14ac:dyDescent="0.25">
      <c r="A1406" s="355"/>
      <c r="B1406" s="254" t="s">
        <v>1264</v>
      </c>
      <c r="C1406" s="322" t="s">
        <v>3863</v>
      </c>
      <c r="D1406" s="190" t="s">
        <v>136</v>
      </c>
      <c r="E1406" s="210">
        <v>439</v>
      </c>
      <c r="F1406" s="368">
        <v>41840</v>
      </c>
      <c r="G1406" s="42">
        <v>439</v>
      </c>
      <c r="H1406" s="42">
        <f t="shared" si="22"/>
        <v>0</v>
      </c>
      <c r="I1406" s="645"/>
    </row>
    <row r="1407" spans="1:9" x14ac:dyDescent="0.25">
      <c r="A1407" s="355"/>
      <c r="B1407" s="254" t="s">
        <v>1265</v>
      </c>
      <c r="C1407" s="322" t="s">
        <v>3863</v>
      </c>
      <c r="D1407" s="190" t="s">
        <v>8</v>
      </c>
      <c r="E1407" s="210">
        <v>1081</v>
      </c>
      <c r="F1407" s="368">
        <v>41840</v>
      </c>
      <c r="G1407" s="42">
        <v>1081</v>
      </c>
      <c r="H1407" s="42">
        <f t="shared" si="22"/>
        <v>0</v>
      </c>
      <c r="I1407" s="644"/>
    </row>
    <row r="1408" spans="1:9" x14ac:dyDescent="0.25">
      <c r="A1408" s="355"/>
      <c r="B1408" s="254" t="s">
        <v>1266</v>
      </c>
      <c r="C1408" s="322" t="s">
        <v>3863</v>
      </c>
      <c r="D1408" s="196" t="s">
        <v>3108</v>
      </c>
      <c r="E1408" s="215">
        <v>0</v>
      </c>
      <c r="F1408" s="368"/>
      <c r="G1408" s="42"/>
      <c r="H1408" s="42">
        <f t="shared" si="22"/>
        <v>0</v>
      </c>
      <c r="I1408" s="644" t="s">
        <v>3949</v>
      </c>
    </row>
    <row r="1409" spans="1:9" x14ac:dyDescent="0.25">
      <c r="A1409" s="355"/>
      <c r="B1409" s="254" t="s">
        <v>1267</v>
      </c>
      <c r="C1409" s="322" t="s">
        <v>3863</v>
      </c>
      <c r="D1409" s="190" t="s">
        <v>339</v>
      </c>
      <c r="E1409" s="210">
        <v>573</v>
      </c>
      <c r="F1409" s="368">
        <v>41840</v>
      </c>
      <c r="G1409" s="42">
        <v>573</v>
      </c>
      <c r="H1409" s="42">
        <f t="shared" si="22"/>
        <v>0</v>
      </c>
      <c r="I1409" s="644"/>
    </row>
    <row r="1410" spans="1:9" x14ac:dyDescent="0.25">
      <c r="A1410" s="355"/>
      <c r="B1410" s="254" t="s">
        <v>1268</v>
      </c>
      <c r="C1410" s="322" t="s">
        <v>3863</v>
      </c>
      <c r="D1410" s="190" t="s">
        <v>3692</v>
      </c>
      <c r="E1410" s="210">
        <v>8243</v>
      </c>
      <c r="F1410" s="381" t="s">
        <v>4524</v>
      </c>
      <c r="G1410" s="42">
        <v>8243</v>
      </c>
      <c r="H1410" s="42">
        <f t="shared" si="22"/>
        <v>0</v>
      </c>
      <c r="I1410" s="645"/>
    </row>
    <row r="1411" spans="1:9" x14ac:dyDescent="0.25">
      <c r="A1411" s="355"/>
      <c r="B1411" s="254" t="s">
        <v>1269</v>
      </c>
      <c r="C1411" s="322" t="s">
        <v>3863</v>
      </c>
      <c r="D1411" s="190" t="s">
        <v>111</v>
      </c>
      <c r="E1411" s="210">
        <v>2878.5</v>
      </c>
      <c r="F1411" s="368">
        <v>41840</v>
      </c>
      <c r="G1411" s="42">
        <v>2878.5</v>
      </c>
      <c r="H1411" s="42">
        <f t="shared" si="22"/>
        <v>0</v>
      </c>
      <c r="I1411" s="644"/>
    </row>
    <row r="1412" spans="1:9" x14ac:dyDescent="0.25">
      <c r="A1412" s="355"/>
      <c r="B1412" s="254" t="s">
        <v>1270</v>
      </c>
      <c r="C1412" s="322" t="s">
        <v>3863</v>
      </c>
      <c r="D1412" s="190" t="s">
        <v>111</v>
      </c>
      <c r="E1412" s="210">
        <v>437</v>
      </c>
      <c r="F1412" s="368">
        <v>41840</v>
      </c>
      <c r="G1412" s="42">
        <v>437</v>
      </c>
      <c r="H1412" s="42">
        <f t="shared" si="22"/>
        <v>0</v>
      </c>
      <c r="I1412" s="644"/>
    </row>
    <row r="1413" spans="1:9" x14ac:dyDescent="0.25">
      <c r="A1413" s="355"/>
      <c r="B1413" s="254" t="s">
        <v>1271</v>
      </c>
      <c r="C1413" s="322" t="s">
        <v>3863</v>
      </c>
      <c r="D1413" s="190" t="s">
        <v>123</v>
      </c>
      <c r="E1413" s="210">
        <v>3064.5</v>
      </c>
      <c r="F1413" s="407" t="s">
        <v>4479</v>
      </c>
      <c r="G1413" s="42">
        <v>3064.5</v>
      </c>
      <c r="H1413" s="42">
        <f t="shared" si="22"/>
        <v>0</v>
      </c>
      <c r="I1413" s="644"/>
    </row>
    <row r="1414" spans="1:9" x14ac:dyDescent="0.25">
      <c r="A1414" s="355"/>
      <c r="B1414" s="254" t="s">
        <v>1272</v>
      </c>
      <c r="C1414" s="322" t="s">
        <v>3863</v>
      </c>
      <c r="D1414" s="190" t="s">
        <v>55</v>
      </c>
      <c r="E1414" s="210">
        <v>11327.5</v>
      </c>
      <c r="F1414" s="368">
        <v>41840</v>
      </c>
      <c r="G1414" s="42">
        <v>11327.5</v>
      </c>
      <c r="H1414" s="42">
        <f t="shared" si="22"/>
        <v>0</v>
      </c>
      <c r="I1414" s="644"/>
    </row>
    <row r="1415" spans="1:9" x14ac:dyDescent="0.25">
      <c r="A1415" s="355"/>
      <c r="B1415" s="254" t="s">
        <v>1273</v>
      </c>
      <c r="C1415" s="322" t="s">
        <v>3863</v>
      </c>
      <c r="D1415" s="190" t="s">
        <v>11</v>
      </c>
      <c r="E1415" s="210">
        <v>7031</v>
      </c>
      <c r="F1415" s="368">
        <v>41850</v>
      </c>
      <c r="G1415" s="42">
        <v>7031</v>
      </c>
      <c r="H1415" s="42">
        <f t="shared" ref="H1415:H1478" si="23">E1415-G1415</f>
        <v>0</v>
      </c>
      <c r="I1415" s="644" t="s">
        <v>65</v>
      </c>
    </row>
    <row r="1416" spans="1:9" x14ac:dyDescent="0.25">
      <c r="A1416" s="355"/>
      <c r="B1416" s="254" t="s">
        <v>1274</v>
      </c>
      <c r="C1416" s="322" t="s">
        <v>3863</v>
      </c>
      <c r="D1416" s="190" t="s">
        <v>34</v>
      </c>
      <c r="E1416" s="210">
        <v>1925.5</v>
      </c>
      <c r="F1416" s="368">
        <v>41841</v>
      </c>
      <c r="G1416" s="42">
        <v>1925.5</v>
      </c>
      <c r="H1416" s="42">
        <f t="shared" si="23"/>
        <v>0</v>
      </c>
      <c r="I1416" s="644" t="s">
        <v>27</v>
      </c>
    </row>
    <row r="1417" spans="1:9" x14ac:dyDescent="0.25">
      <c r="A1417" s="355"/>
      <c r="B1417" s="254" t="s">
        <v>1275</v>
      </c>
      <c r="C1417" s="322" t="s">
        <v>3863</v>
      </c>
      <c r="D1417" s="190" t="s">
        <v>29</v>
      </c>
      <c r="E1417" s="210">
        <v>3607</v>
      </c>
      <c r="F1417" s="368">
        <v>41841</v>
      </c>
      <c r="G1417" s="42">
        <v>3607</v>
      </c>
      <c r="H1417" s="42">
        <f t="shared" si="23"/>
        <v>0</v>
      </c>
      <c r="I1417" s="644" t="s">
        <v>27</v>
      </c>
    </row>
    <row r="1418" spans="1:9" x14ac:dyDescent="0.25">
      <c r="A1418" s="355"/>
      <c r="B1418" s="254" t="s">
        <v>1276</v>
      </c>
      <c r="C1418" s="322" t="s">
        <v>3863</v>
      </c>
      <c r="D1418" s="190" t="s">
        <v>47</v>
      </c>
      <c r="E1418" s="210">
        <v>3770</v>
      </c>
      <c r="F1418" s="368">
        <v>41841</v>
      </c>
      <c r="G1418" s="42">
        <v>3770</v>
      </c>
      <c r="H1418" s="42">
        <f t="shared" si="23"/>
        <v>0</v>
      </c>
      <c r="I1418" s="644" t="s">
        <v>27</v>
      </c>
    </row>
    <row r="1419" spans="1:9" x14ac:dyDescent="0.25">
      <c r="A1419" s="355"/>
      <c r="B1419" s="254" t="s">
        <v>1277</v>
      </c>
      <c r="C1419" s="322" t="s">
        <v>3863</v>
      </c>
      <c r="D1419" s="190" t="s">
        <v>57</v>
      </c>
      <c r="E1419" s="210">
        <v>2115</v>
      </c>
      <c r="F1419" s="368">
        <v>41841</v>
      </c>
      <c r="G1419" s="42">
        <v>2115</v>
      </c>
      <c r="H1419" s="42">
        <f t="shared" si="23"/>
        <v>0</v>
      </c>
      <c r="I1419" s="644" t="s">
        <v>27</v>
      </c>
    </row>
    <row r="1420" spans="1:9" x14ac:dyDescent="0.25">
      <c r="A1420" s="355"/>
      <c r="B1420" s="254" t="s">
        <v>1278</v>
      </c>
      <c r="C1420" s="322" t="s">
        <v>3863</v>
      </c>
      <c r="D1420" s="190" t="s">
        <v>3950</v>
      </c>
      <c r="E1420" s="210">
        <v>3960</v>
      </c>
      <c r="F1420" s="368">
        <v>41841</v>
      </c>
      <c r="G1420" s="42">
        <v>3960</v>
      </c>
      <c r="H1420" s="42">
        <f t="shared" si="23"/>
        <v>0</v>
      </c>
      <c r="I1420" s="644" t="s">
        <v>27</v>
      </c>
    </row>
    <row r="1421" spans="1:9" x14ac:dyDescent="0.25">
      <c r="A1421" s="355"/>
      <c r="B1421" s="254" t="s">
        <v>1279</v>
      </c>
      <c r="C1421" s="322" t="s">
        <v>3863</v>
      </c>
      <c r="D1421" s="190" t="s">
        <v>111</v>
      </c>
      <c r="E1421" s="210">
        <v>4625</v>
      </c>
      <c r="F1421" s="368">
        <v>41840</v>
      </c>
      <c r="G1421" s="42">
        <v>4625</v>
      </c>
      <c r="H1421" s="42">
        <f t="shared" si="23"/>
        <v>0</v>
      </c>
      <c r="I1421" s="644" t="s">
        <v>21</v>
      </c>
    </row>
    <row r="1422" spans="1:9" x14ac:dyDescent="0.25">
      <c r="A1422" s="355"/>
      <c r="B1422" s="254" t="s">
        <v>1281</v>
      </c>
      <c r="C1422" s="322" t="s">
        <v>3863</v>
      </c>
      <c r="D1422" s="190" t="s">
        <v>42</v>
      </c>
      <c r="E1422" s="210">
        <v>1620</v>
      </c>
      <c r="F1422" s="368">
        <v>41850</v>
      </c>
      <c r="G1422" s="42">
        <v>1620</v>
      </c>
      <c r="H1422" s="42">
        <f t="shared" si="23"/>
        <v>0</v>
      </c>
      <c r="I1422" s="644" t="s">
        <v>21</v>
      </c>
    </row>
    <row r="1423" spans="1:9" x14ac:dyDescent="0.25">
      <c r="A1423" s="355"/>
      <c r="B1423" s="254" t="s">
        <v>1282</v>
      </c>
      <c r="C1423" s="322" t="s">
        <v>3863</v>
      </c>
      <c r="D1423" s="190" t="s">
        <v>43</v>
      </c>
      <c r="E1423" s="210">
        <v>1620</v>
      </c>
      <c r="F1423" s="368">
        <v>41850</v>
      </c>
      <c r="G1423" s="42">
        <v>1620</v>
      </c>
      <c r="H1423" s="42">
        <f t="shared" si="23"/>
        <v>0</v>
      </c>
      <c r="I1423" s="644" t="s">
        <v>21</v>
      </c>
    </row>
    <row r="1424" spans="1:9" x14ac:dyDescent="0.25">
      <c r="A1424" s="355"/>
      <c r="B1424" s="254" t="s">
        <v>1283</v>
      </c>
      <c r="C1424" s="322" t="s">
        <v>3863</v>
      </c>
      <c r="D1424" s="190" t="s">
        <v>44</v>
      </c>
      <c r="E1424" s="210">
        <v>8100</v>
      </c>
      <c r="F1424" s="368">
        <v>41850</v>
      </c>
      <c r="G1424" s="42">
        <v>8100</v>
      </c>
      <c r="H1424" s="42">
        <f t="shared" si="23"/>
        <v>0</v>
      </c>
      <c r="I1424" s="644" t="s">
        <v>21</v>
      </c>
    </row>
    <row r="1425" spans="1:9" x14ac:dyDescent="0.25">
      <c r="A1425" s="355"/>
      <c r="B1425" s="254" t="s">
        <v>1284</v>
      </c>
      <c r="C1425" s="322" t="s">
        <v>3863</v>
      </c>
      <c r="D1425" s="190" t="s">
        <v>1778</v>
      </c>
      <c r="E1425" s="210">
        <v>2357</v>
      </c>
      <c r="F1425" s="368">
        <v>41841</v>
      </c>
      <c r="G1425" s="42">
        <v>2357</v>
      </c>
      <c r="H1425" s="42">
        <f t="shared" si="23"/>
        <v>0</v>
      </c>
      <c r="I1425" s="644" t="s">
        <v>27</v>
      </c>
    </row>
    <row r="1426" spans="1:9" x14ac:dyDescent="0.25">
      <c r="A1426" s="355"/>
      <c r="B1426" s="254" t="s">
        <v>1285</v>
      </c>
      <c r="C1426" s="322" t="s">
        <v>3863</v>
      </c>
      <c r="D1426" s="190" t="s">
        <v>3951</v>
      </c>
      <c r="E1426" s="210">
        <v>2348.3200000000002</v>
      </c>
      <c r="F1426" s="368">
        <v>41841</v>
      </c>
      <c r="G1426" s="42">
        <v>2348.3200000000002</v>
      </c>
      <c r="H1426" s="42">
        <f t="shared" si="23"/>
        <v>0</v>
      </c>
      <c r="I1426" s="644" t="s">
        <v>27</v>
      </c>
    </row>
    <row r="1427" spans="1:9" x14ac:dyDescent="0.25">
      <c r="A1427" s="355"/>
      <c r="B1427" s="254" t="s">
        <v>1286</v>
      </c>
      <c r="C1427" s="322" t="s">
        <v>3863</v>
      </c>
      <c r="D1427" s="190" t="s">
        <v>215</v>
      </c>
      <c r="E1427" s="210">
        <v>631</v>
      </c>
      <c r="F1427" s="368">
        <v>41840</v>
      </c>
      <c r="G1427" s="42">
        <v>631</v>
      </c>
      <c r="H1427" s="42">
        <f t="shared" si="23"/>
        <v>0</v>
      </c>
      <c r="I1427" s="644"/>
    </row>
    <row r="1428" spans="1:9" x14ac:dyDescent="0.25">
      <c r="A1428" s="355"/>
      <c r="B1428" s="254" t="s">
        <v>1287</v>
      </c>
      <c r="C1428" s="322" t="s">
        <v>3863</v>
      </c>
      <c r="D1428" s="190" t="s">
        <v>237</v>
      </c>
      <c r="E1428" s="210">
        <v>12640</v>
      </c>
      <c r="F1428" s="368">
        <v>41840</v>
      </c>
      <c r="G1428" s="42">
        <v>12640</v>
      </c>
      <c r="H1428" s="42">
        <f t="shared" si="23"/>
        <v>0</v>
      </c>
      <c r="I1428" s="644" t="s">
        <v>21</v>
      </c>
    </row>
    <row r="1429" spans="1:9" x14ac:dyDescent="0.25">
      <c r="A1429" s="355"/>
      <c r="B1429" s="254" t="s">
        <v>1288</v>
      </c>
      <c r="C1429" s="322" t="s">
        <v>3863</v>
      </c>
      <c r="D1429" s="190" t="s">
        <v>250</v>
      </c>
      <c r="E1429" s="210">
        <v>27086.400000000001</v>
      </c>
      <c r="F1429" s="368">
        <v>41840</v>
      </c>
      <c r="G1429" s="42">
        <v>27086.400000000001</v>
      </c>
      <c r="H1429" s="42">
        <f t="shared" si="23"/>
        <v>0</v>
      </c>
      <c r="I1429" s="644"/>
    </row>
    <row r="1430" spans="1:9" x14ac:dyDescent="0.25">
      <c r="A1430" s="355"/>
      <c r="B1430" s="254" t="s">
        <v>1290</v>
      </c>
      <c r="C1430" s="322" t="s">
        <v>3863</v>
      </c>
      <c r="D1430" s="190" t="s">
        <v>136</v>
      </c>
      <c r="E1430" s="210">
        <v>2851.2</v>
      </c>
      <c r="F1430" s="368">
        <v>41840</v>
      </c>
      <c r="G1430" s="42">
        <v>2851.2</v>
      </c>
      <c r="H1430" s="42">
        <f t="shared" si="23"/>
        <v>0</v>
      </c>
      <c r="I1430" s="644"/>
    </row>
    <row r="1431" spans="1:9" x14ac:dyDescent="0.25">
      <c r="A1431" s="355"/>
      <c r="B1431" s="254" t="s">
        <v>1292</v>
      </c>
      <c r="C1431" s="322" t="s">
        <v>3863</v>
      </c>
      <c r="D1431" s="190" t="s">
        <v>130</v>
      </c>
      <c r="E1431" s="210">
        <v>8482</v>
      </c>
      <c r="F1431" s="368">
        <v>41843</v>
      </c>
      <c r="G1431" s="42">
        <v>8482</v>
      </c>
      <c r="H1431" s="42">
        <f t="shared" si="23"/>
        <v>0</v>
      </c>
      <c r="I1431" s="644"/>
    </row>
    <row r="1432" spans="1:9" x14ac:dyDescent="0.25">
      <c r="A1432" s="355"/>
      <c r="B1432" s="254" t="s">
        <v>1293</v>
      </c>
      <c r="C1432" s="322" t="s">
        <v>3863</v>
      </c>
      <c r="D1432" s="190" t="s">
        <v>106</v>
      </c>
      <c r="E1432" s="210">
        <v>147918</v>
      </c>
      <c r="F1432" s="368">
        <v>41844</v>
      </c>
      <c r="G1432" s="42">
        <v>147918</v>
      </c>
      <c r="H1432" s="42">
        <f t="shared" si="23"/>
        <v>0</v>
      </c>
      <c r="I1432" s="644"/>
    </row>
    <row r="1433" spans="1:9" x14ac:dyDescent="0.25">
      <c r="A1433" s="355"/>
      <c r="B1433" s="254" t="s">
        <v>1295</v>
      </c>
      <c r="C1433" s="322" t="s">
        <v>3863</v>
      </c>
      <c r="D1433" s="190" t="s">
        <v>106</v>
      </c>
      <c r="E1433" s="210">
        <v>201946</v>
      </c>
      <c r="F1433" s="368">
        <v>41844</v>
      </c>
      <c r="G1433" s="42">
        <v>201946</v>
      </c>
      <c r="H1433" s="42">
        <f t="shared" si="23"/>
        <v>0</v>
      </c>
      <c r="I1433" s="644"/>
    </row>
    <row r="1434" spans="1:9" ht="24" customHeight="1" x14ac:dyDescent="0.25">
      <c r="A1434" s="355"/>
      <c r="B1434" s="254" t="s">
        <v>1296</v>
      </c>
      <c r="C1434" s="322" t="s">
        <v>3863</v>
      </c>
      <c r="D1434" s="190" t="s">
        <v>106</v>
      </c>
      <c r="E1434" s="210">
        <v>510870</v>
      </c>
      <c r="F1434" s="386" t="s">
        <v>4040</v>
      </c>
      <c r="G1434" s="219">
        <v>510870</v>
      </c>
      <c r="H1434" s="42">
        <f t="shared" si="23"/>
        <v>0</v>
      </c>
      <c r="I1434" s="644"/>
    </row>
    <row r="1435" spans="1:9" x14ac:dyDescent="0.25">
      <c r="A1435" s="355"/>
      <c r="B1435" s="254" t="s">
        <v>1297</v>
      </c>
      <c r="C1435" s="322" t="s">
        <v>3863</v>
      </c>
      <c r="D1435" s="190" t="s">
        <v>3312</v>
      </c>
      <c r="E1435" s="210">
        <v>13338.5</v>
      </c>
      <c r="F1435" s="368">
        <v>41841</v>
      </c>
      <c r="G1435" s="42">
        <v>13338.5</v>
      </c>
      <c r="H1435" s="42">
        <f t="shared" si="23"/>
        <v>0</v>
      </c>
      <c r="I1435" s="644" t="s">
        <v>65</v>
      </c>
    </row>
    <row r="1436" spans="1:9" x14ac:dyDescent="0.25">
      <c r="A1436" s="355"/>
      <c r="B1436" s="254" t="s">
        <v>1298</v>
      </c>
      <c r="C1436" s="322" t="s">
        <v>3863</v>
      </c>
      <c r="D1436" s="190" t="s">
        <v>8</v>
      </c>
      <c r="E1436" s="210">
        <v>841.6</v>
      </c>
      <c r="F1436" s="368">
        <v>41840</v>
      </c>
      <c r="G1436" s="42">
        <v>841.6</v>
      </c>
      <c r="H1436" s="42">
        <f t="shared" si="23"/>
        <v>0</v>
      </c>
      <c r="I1436" s="644"/>
    </row>
    <row r="1437" spans="1:9" x14ac:dyDescent="0.25">
      <c r="A1437" s="355"/>
      <c r="B1437" s="254" t="s">
        <v>1299</v>
      </c>
      <c r="C1437" s="322" t="s">
        <v>3863</v>
      </c>
      <c r="D1437" s="190" t="s">
        <v>25</v>
      </c>
      <c r="E1437" s="210">
        <v>12232</v>
      </c>
      <c r="F1437" s="368">
        <v>41841</v>
      </c>
      <c r="G1437" s="42">
        <v>12232</v>
      </c>
      <c r="H1437" s="42">
        <f t="shared" si="23"/>
        <v>0</v>
      </c>
      <c r="I1437" s="644" t="s">
        <v>65</v>
      </c>
    </row>
    <row r="1438" spans="1:9" x14ac:dyDescent="0.25">
      <c r="A1438" s="355"/>
      <c r="B1438" s="254" t="s">
        <v>1300</v>
      </c>
      <c r="C1438" s="322" t="s">
        <v>3863</v>
      </c>
      <c r="D1438" s="190" t="s">
        <v>3115</v>
      </c>
      <c r="E1438" s="210">
        <v>1219</v>
      </c>
      <c r="F1438" s="368">
        <v>41841</v>
      </c>
      <c r="G1438" s="42">
        <v>1219</v>
      </c>
      <c r="H1438" s="42">
        <f t="shared" si="23"/>
        <v>0</v>
      </c>
      <c r="I1438" s="644" t="s">
        <v>65</v>
      </c>
    </row>
    <row r="1439" spans="1:9" x14ac:dyDescent="0.25">
      <c r="A1439" s="355"/>
      <c r="B1439" s="254" t="s">
        <v>1301</v>
      </c>
      <c r="C1439" s="322" t="s">
        <v>3863</v>
      </c>
      <c r="D1439" s="190" t="s">
        <v>11</v>
      </c>
      <c r="E1439" s="210">
        <v>6910</v>
      </c>
      <c r="F1439" s="368">
        <v>41850</v>
      </c>
      <c r="G1439" s="42">
        <v>6910</v>
      </c>
      <c r="H1439" s="42">
        <f t="shared" si="23"/>
        <v>0</v>
      </c>
      <c r="I1439" s="644" t="s">
        <v>65</v>
      </c>
    </row>
    <row r="1440" spans="1:9" x14ac:dyDescent="0.25">
      <c r="A1440" s="355"/>
      <c r="B1440" s="254" t="s">
        <v>1303</v>
      </c>
      <c r="C1440" s="322" t="s">
        <v>3863</v>
      </c>
      <c r="D1440" s="190" t="s">
        <v>1878</v>
      </c>
      <c r="E1440" s="210">
        <v>6993</v>
      </c>
      <c r="F1440" s="368">
        <v>41840</v>
      </c>
      <c r="G1440" s="42">
        <v>6993</v>
      </c>
      <c r="H1440" s="42">
        <f t="shared" si="23"/>
        <v>0</v>
      </c>
      <c r="I1440" s="644"/>
    </row>
    <row r="1441" spans="1:9" x14ac:dyDescent="0.25">
      <c r="A1441" s="355"/>
      <c r="B1441" s="254" t="s">
        <v>1304</v>
      </c>
      <c r="C1441" s="322" t="s">
        <v>3863</v>
      </c>
      <c r="D1441" s="190" t="s">
        <v>180</v>
      </c>
      <c r="E1441" s="210">
        <v>12589</v>
      </c>
      <c r="F1441" s="368">
        <v>41841</v>
      </c>
      <c r="G1441" s="42">
        <v>12589</v>
      </c>
      <c r="H1441" s="42">
        <f t="shared" si="23"/>
        <v>0</v>
      </c>
      <c r="I1441" s="644" t="s">
        <v>65</v>
      </c>
    </row>
    <row r="1442" spans="1:9" x14ac:dyDescent="0.25">
      <c r="A1442" s="355"/>
      <c r="B1442" s="254" t="s">
        <v>1305</v>
      </c>
      <c r="C1442" s="322" t="s">
        <v>3863</v>
      </c>
      <c r="D1442" s="190" t="s">
        <v>64</v>
      </c>
      <c r="E1442" s="210">
        <v>8389</v>
      </c>
      <c r="F1442" s="368">
        <v>41841</v>
      </c>
      <c r="G1442" s="42">
        <v>8389</v>
      </c>
      <c r="H1442" s="42">
        <f t="shared" si="23"/>
        <v>0</v>
      </c>
      <c r="I1442" s="644" t="s">
        <v>65</v>
      </c>
    </row>
    <row r="1443" spans="1:9" x14ac:dyDescent="0.25">
      <c r="A1443" s="355"/>
      <c r="B1443" s="254" t="s">
        <v>1307</v>
      </c>
      <c r="C1443" s="322" t="s">
        <v>3863</v>
      </c>
      <c r="D1443" s="190" t="s">
        <v>1030</v>
      </c>
      <c r="E1443" s="210">
        <v>9430.5</v>
      </c>
      <c r="F1443" s="368">
        <v>41840</v>
      </c>
      <c r="G1443" s="42">
        <v>9430.5</v>
      </c>
      <c r="H1443" s="42">
        <f t="shared" si="23"/>
        <v>0</v>
      </c>
      <c r="I1443" s="644"/>
    </row>
    <row r="1444" spans="1:9" x14ac:dyDescent="0.25">
      <c r="A1444" s="355"/>
      <c r="B1444" s="254" t="s">
        <v>1308</v>
      </c>
      <c r="C1444" s="322" t="s">
        <v>3863</v>
      </c>
      <c r="D1444" s="190" t="s">
        <v>321</v>
      </c>
      <c r="E1444" s="210">
        <v>2706</v>
      </c>
      <c r="F1444" s="368">
        <v>41840</v>
      </c>
      <c r="G1444" s="42">
        <v>2706</v>
      </c>
      <c r="H1444" s="42">
        <f t="shared" si="23"/>
        <v>0</v>
      </c>
      <c r="I1444" s="644"/>
    </row>
    <row r="1445" spans="1:9" x14ac:dyDescent="0.25">
      <c r="A1445" s="355"/>
      <c r="B1445" s="254" t="s">
        <v>1309</v>
      </c>
      <c r="C1445" s="322" t="s">
        <v>3863</v>
      </c>
      <c r="D1445" s="190" t="s">
        <v>52</v>
      </c>
      <c r="E1445" s="210">
        <v>4002</v>
      </c>
      <c r="F1445" s="368">
        <v>41841</v>
      </c>
      <c r="G1445" s="42">
        <v>4002</v>
      </c>
      <c r="H1445" s="42">
        <f t="shared" si="23"/>
        <v>0</v>
      </c>
      <c r="I1445" s="646" t="s">
        <v>3920</v>
      </c>
    </row>
    <row r="1446" spans="1:9" x14ac:dyDescent="0.25">
      <c r="A1446" s="355"/>
      <c r="B1446" s="254" t="s">
        <v>1310</v>
      </c>
      <c r="C1446" s="322" t="s">
        <v>3863</v>
      </c>
      <c r="D1446" s="190" t="s">
        <v>51</v>
      </c>
      <c r="E1446" s="210">
        <v>2387.6</v>
      </c>
      <c r="F1446" s="368">
        <v>41840</v>
      </c>
      <c r="G1446" s="42">
        <v>2387.6</v>
      </c>
      <c r="H1446" s="42">
        <f t="shared" si="23"/>
        <v>0</v>
      </c>
      <c r="I1446" s="644"/>
    </row>
    <row r="1447" spans="1:9" x14ac:dyDescent="0.25">
      <c r="A1447" s="355"/>
      <c r="B1447" s="254" t="s">
        <v>1311</v>
      </c>
      <c r="C1447" s="322" t="s">
        <v>3863</v>
      </c>
      <c r="D1447" s="190" t="s">
        <v>8</v>
      </c>
      <c r="E1447" s="210">
        <v>530</v>
      </c>
      <c r="F1447" s="368">
        <v>41840</v>
      </c>
      <c r="G1447" s="42">
        <v>530</v>
      </c>
      <c r="H1447" s="42">
        <f t="shared" si="23"/>
        <v>0</v>
      </c>
      <c r="I1447" s="644"/>
    </row>
    <row r="1448" spans="1:9" x14ac:dyDescent="0.25">
      <c r="A1448" s="355"/>
      <c r="B1448" s="254" t="s">
        <v>1312</v>
      </c>
      <c r="C1448" s="322" t="s">
        <v>3863</v>
      </c>
      <c r="D1448" s="190" t="s">
        <v>3794</v>
      </c>
      <c r="E1448" s="210">
        <v>304.5</v>
      </c>
      <c r="F1448" s="368">
        <v>41840</v>
      </c>
      <c r="G1448" s="42">
        <v>304.5</v>
      </c>
      <c r="H1448" s="42">
        <f t="shared" si="23"/>
        <v>0</v>
      </c>
      <c r="I1448" s="644"/>
    </row>
    <row r="1449" spans="1:9" x14ac:dyDescent="0.25">
      <c r="A1449" s="355"/>
      <c r="B1449" s="254" t="s">
        <v>1314</v>
      </c>
      <c r="C1449" s="322" t="s">
        <v>3863</v>
      </c>
      <c r="D1449" s="190" t="s">
        <v>152</v>
      </c>
      <c r="E1449" s="210">
        <v>8011</v>
      </c>
      <c r="F1449" s="381" t="s">
        <v>4523</v>
      </c>
      <c r="G1449" s="42">
        <v>8011</v>
      </c>
      <c r="H1449" s="42">
        <f t="shared" si="23"/>
        <v>0</v>
      </c>
      <c r="I1449" s="644"/>
    </row>
    <row r="1450" spans="1:9" x14ac:dyDescent="0.25">
      <c r="A1450" s="355">
        <v>41841</v>
      </c>
      <c r="B1450" s="254" t="s">
        <v>1315</v>
      </c>
      <c r="C1450" s="322" t="s">
        <v>3863</v>
      </c>
      <c r="D1450" s="190" t="s">
        <v>250</v>
      </c>
      <c r="E1450" s="210">
        <v>21902</v>
      </c>
      <c r="F1450" s="368">
        <v>41841</v>
      </c>
      <c r="G1450" s="42">
        <v>21902</v>
      </c>
      <c r="H1450" s="42">
        <f t="shared" si="23"/>
        <v>0</v>
      </c>
      <c r="I1450" s="621" t="s">
        <v>3952</v>
      </c>
    </row>
    <row r="1451" spans="1:9" x14ac:dyDescent="0.25">
      <c r="A1451" s="355"/>
      <c r="B1451" s="254" t="s">
        <v>1317</v>
      </c>
      <c r="C1451" s="322" t="s">
        <v>3863</v>
      </c>
      <c r="D1451" s="190" t="s">
        <v>189</v>
      </c>
      <c r="E1451" s="210">
        <v>24322.2</v>
      </c>
      <c r="F1451" s="383" t="s">
        <v>4559</v>
      </c>
      <c r="G1451" s="42">
        <v>24322.2</v>
      </c>
      <c r="H1451" s="42">
        <f t="shared" si="23"/>
        <v>0</v>
      </c>
      <c r="I1451" s="623" t="s">
        <v>3952</v>
      </c>
    </row>
    <row r="1452" spans="1:9" x14ac:dyDescent="0.25">
      <c r="A1452" s="355"/>
      <c r="B1452" s="254" t="s">
        <v>1318</v>
      </c>
      <c r="C1452" s="322" t="s">
        <v>3863</v>
      </c>
      <c r="D1452" s="190" t="s">
        <v>123</v>
      </c>
      <c r="E1452" s="210">
        <v>4921</v>
      </c>
      <c r="F1452" s="381" t="s">
        <v>4478</v>
      </c>
      <c r="G1452" s="42">
        <v>4921</v>
      </c>
      <c r="H1452" s="42">
        <f t="shared" si="23"/>
        <v>0</v>
      </c>
      <c r="I1452" s="621"/>
    </row>
    <row r="1453" spans="1:9" x14ac:dyDescent="0.25">
      <c r="A1453" s="355"/>
      <c r="B1453" s="254" t="s">
        <v>1319</v>
      </c>
      <c r="C1453" s="322" t="s">
        <v>3863</v>
      </c>
      <c r="D1453" s="190" t="s">
        <v>34</v>
      </c>
      <c r="E1453" s="210">
        <v>2360</v>
      </c>
      <c r="F1453" s="368">
        <v>41841</v>
      </c>
      <c r="G1453" s="42">
        <v>2360</v>
      </c>
      <c r="H1453" s="42">
        <f t="shared" si="23"/>
        <v>0</v>
      </c>
      <c r="I1453" s="621" t="s">
        <v>30</v>
      </c>
    </row>
    <row r="1454" spans="1:9" x14ac:dyDescent="0.25">
      <c r="A1454" s="355"/>
      <c r="B1454" s="254" t="s">
        <v>1322</v>
      </c>
      <c r="C1454" s="322" t="s">
        <v>3863</v>
      </c>
      <c r="D1454" s="190" t="s">
        <v>29</v>
      </c>
      <c r="E1454" s="210">
        <v>6612</v>
      </c>
      <c r="F1454" s="368">
        <v>41841</v>
      </c>
      <c r="G1454" s="42">
        <v>6612</v>
      </c>
      <c r="H1454" s="42">
        <f t="shared" si="23"/>
        <v>0</v>
      </c>
      <c r="I1454" s="621" t="s">
        <v>30</v>
      </c>
    </row>
    <row r="1455" spans="1:9" x14ac:dyDescent="0.25">
      <c r="A1455" s="354"/>
      <c r="B1455" s="254" t="s">
        <v>1323</v>
      </c>
      <c r="C1455" s="322" t="s">
        <v>3863</v>
      </c>
      <c r="D1455" s="190" t="s">
        <v>349</v>
      </c>
      <c r="E1455" s="210">
        <v>3646</v>
      </c>
      <c r="F1455" s="368">
        <v>41841</v>
      </c>
      <c r="G1455" s="42">
        <v>3646</v>
      </c>
      <c r="H1455" s="42">
        <f t="shared" si="23"/>
        <v>0</v>
      </c>
      <c r="I1455" s="621"/>
    </row>
    <row r="1456" spans="1:9" x14ac:dyDescent="0.25">
      <c r="A1456" s="355"/>
      <c r="B1456" s="254" t="s">
        <v>1324</v>
      </c>
      <c r="C1456" s="322" t="s">
        <v>3863</v>
      </c>
      <c r="D1456" s="190" t="s">
        <v>42</v>
      </c>
      <c r="E1456" s="210">
        <v>3360</v>
      </c>
      <c r="F1456" s="368">
        <v>41850</v>
      </c>
      <c r="G1456" s="42">
        <v>3360</v>
      </c>
      <c r="H1456" s="42">
        <f t="shared" si="23"/>
        <v>0</v>
      </c>
      <c r="I1456" s="621" t="s">
        <v>30</v>
      </c>
    </row>
    <row r="1457" spans="1:9" x14ac:dyDescent="0.25">
      <c r="A1457" s="355"/>
      <c r="B1457" s="254" t="s">
        <v>1325</v>
      </c>
      <c r="C1457" s="322" t="s">
        <v>3863</v>
      </c>
      <c r="D1457" s="190" t="s">
        <v>43</v>
      </c>
      <c r="E1457" s="210">
        <v>3360</v>
      </c>
      <c r="F1457" s="368">
        <v>41850</v>
      </c>
      <c r="G1457" s="42">
        <v>3360</v>
      </c>
      <c r="H1457" s="42">
        <f t="shared" si="23"/>
        <v>0</v>
      </c>
      <c r="I1457" s="621" t="s">
        <v>30</v>
      </c>
    </row>
    <row r="1458" spans="1:9" x14ac:dyDescent="0.25">
      <c r="A1458" s="355"/>
      <c r="B1458" s="254" t="s">
        <v>1326</v>
      </c>
      <c r="C1458" s="322" t="s">
        <v>3863</v>
      </c>
      <c r="D1458" s="190" t="s">
        <v>44</v>
      </c>
      <c r="E1458" s="210">
        <v>5600</v>
      </c>
      <c r="F1458" s="368">
        <v>41850</v>
      </c>
      <c r="G1458" s="42">
        <v>5600</v>
      </c>
      <c r="H1458" s="42">
        <f t="shared" si="23"/>
        <v>0</v>
      </c>
      <c r="I1458" s="621" t="s">
        <v>21</v>
      </c>
    </row>
    <row r="1459" spans="1:9" x14ac:dyDescent="0.25">
      <c r="A1459" s="355"/>
      <c r="B1459" s="254" t="s">
        <v>1327</v>
      </c>
      <c r="C1459" s="322" t="s">
        <v>3863</v>
      </c>
      <c r="D1459" s="190" t="s">
        <v>66</v>
      </c>
      <c r="E1459" s="210">
        <v>1986</v>
      </c>
      <c r="F1459" s="368">
        <v>41841</v>
      </c>
      <c r="G1459" s="42">
        <v>1986</v>
      </c>
      <c r="H1459" s="42">
        <f t="shared" si="23"/>
        <v>0</v>
      </c>
      <c r="I1459" s="621" t="s">
        <v>21</v>
      </c>
    </row>
    <row r="1460" spans="1:9" x14ac:dyDescent="0.25">
      <c r="A1460" s="355"/>
      <c r="B1460" s="254" t="s">
        <v>1329</v>
      </c>
      <c r="C1460" s="322" t="s">
        <v>3863</v>
      </c>
      <c r="D1460" s="190" t="s">
        <v>176</v>
      </c>
      <c r="E1460" s="210">
        <v>4683</v>
      </c>
      <c r="F1460" s="368">
        <v>41841</v>
      </c>
      <c r="G1460" s="42">
        <v>4683</v>
      </c>
      <c r="H1460" s="42">
        <f t="shared" si="23"/>
        <v>0</v>
      </c>
      <c r="I1460" s="621" t="s">
        <v>27</v>
      </c>
    </row>
    <row r="1461" spans="1:9" x14ac:dyDescent="0.25">
      <c r="A1461" s="355"/>
      <c r="B1461" s="254" t="s">
        <v>1330</v>
      </c>
      <c r="C1461" s="322" t="s">
        <v>3863</v>
      </c>
      <c r="D1461" s="190" t="s">
        <v>32</v>
      </c>
      <c r="E1461" s="210">
        <v>15439</v>
      </c>
      <c r="F1461" s="368">
        <v>41841</v>
      </c>
      <c r="G1461" s="42">
        <v>15439</v>
      </c>
      <c r="H1461" s="42">
        <f t="shared" si="23"/>
        <v>0</v>
      </c>
      <c r="I1461" s="621" t="s">
        <v>30</v>
      </c>
    </row>
    <row r="1462" spans="1:9" x14ac:dyDescent="0.25">
      <c r="A1462" s="355"/>
      <c r="B1462" s="254" t="s">
        <v>1331</v>
      </c>
      <c r="C1462" s="322" t="s">
        <v>3863</v>
      </c>
      <c r="D1462" s="190" t="s">
        <v>130</v>
      </c>
      <c r="E1462" s="210">
        <v>9853.5</v>
      </c>
      <c r="F1462" s="368">
        <v>41843</v>
      </c>
      <c r="G1462" s="42">
        <v>9853.5</v>
      </c>
      <c r="H1462" s="42">
        <f t="shared" si="23"/>
        <v>0</v>
      </c>
      <c r="I1462" s="621" t="s">
        <v>21</v>
      </c>
    </row>
    <row r="1463" spans="1:9" x14ac:dyDescent="0.25">
      <c r="A1463" s="355"/>
      <c r="B1463" s="254" t="s">
        <v>1332</v>
      </c>
      <c r="C1463" s="322" t="s">
        <v>3863</v>
      </c>
      <c r="D1463" s="190" t="s">
        <v>105</v>
      </c>
      <c r="E1463" s="210">
        <v>4169</v>
      </c>
      <c r="F1463" s="368">
        <v>41841</v>
      </c>
      <c r="G1463" s="42">
        <v>4169</v>
      </c>
      <c r="H1463" s="42">
        <f t="shared" si="23"/>
        <v>0</v>
      </c>
      <c r="I1463" s="621"/>
    </row>
    <row r="1464" spans="1:9" x14ac:dyDescent="0.25">
      <c r="A1464" s="355"/>
      <c r="B1464" s="254" t="s">
        <v>1333</v>
      </c>
      <c r="C1464" s="322" t="s">
        <v>3863</v>
      </c>
      <c r="D1464" s="190" t="s">
        <v>2701</v>
      </c>
      <c r="E1464" s="210">
        <v>6853</v>
      </c>
      <c r="F1464" s="368">
        <v>41841</v>
      </c>
      <c r="G1464" s="42">
        <v>6853</v>
      </c>
      <c r="H1464" s="42">
        <f t="shared" si="23"/>
        <v>0</v>
      </c>
      <c r="I1464" s="621" t="s">
        <v>27</v>
      </c>
    </row>
    <row r="1465" spans="1:9" x14ac:dyDescent="0.25">
      <c r="A1465" s="355"/>
      <c r="B1465" s="254" t="s">
        <v>1335</v>
      </c>
      <c r="C1465" s="322" t="s">
        <v>3863</v>
      </c>
      <c r="D1465" s="190" t="s">
        <v>14</v>
      </c>
      <c r="E1465" s="210">
        <v>9118</v>
      </c>
      <c r="F1465" s="368">
        <v>41841</v>
      </c>
      <c r="G1465" s="42">
        <v>9118</v>
      </c>
      <c r="H1465" s="42">
        <f t="shared" si="23"/>
        <v>0</v>
      </c>
      <c r="I1465" s="621"/>
    </row>
    <row r="1466" spans="1:9" x14ac:dyDescent="0.25">
      <c r="A1466" s="355"/>
      <c r="B1466" s="254" t="s">
        <v>1336</v>
      </c>
      <c r="C1466" s="322" t="s">
        <v>3863</v>
      </c>
      <c r="D1466" s="190" t="s">
        <v>47</v>
      </c>
      <c r="E1466" s="210">
        <v>2308</v>
      </c>
      <c r="F1466" s="368">
        <v>41841</v>
      </c>
      <c r="G1466" s="42">
        <v>2308</v>
      </c>
      <c r="H1466" s="42">
        <f t="shared" si="23"/>
        <v>0</v>
      </c>
      <c r="I1466" s="621" t="s">
        <v>30</v>
      </c>
    </row>
    <row r="1467" spans="1:9" x14ac:dyDescent="0.25">
      <c r="A1467" s="355"/>
      <c r="B1467" s="254" t="s">
        <v>1337</v>
      </c>
      <c r="C1467" s="322" t="s">
        <v>3863</v>
      </c>
      <c r="D1467" s="190" t="s">
        <v>1778</v>
      </c>
      <c r="E1467" s="210">
        <v>1254</v>
      </c>
      <c r="F1467" s="368">
        <v>41841</v>
      </c>
      <c r="G1467" s="42">
        <v>1254</v>
      </c>
      <c r="H1467" s="42">
        <f t="shared" si="23"/>
        <v>0</v>
      </c>
      <c r="I1467" s="621" t="s">
        <v>30</v>
      </c>
    </row>
    <row r="1468" spans="1:9" x14ac:dyDescent="0.25">
      <c r="A1468" s="355"/>
      <c r="B1468" s="254" t="s">
        <v>1338</v>
      </c>
      <c r="C1468" s="322" t="s">
        <v>3863</v>
      </c>
      <c r="D1468" s="190" t="s">
        <v>307</v>
      </c>
      <c r="E1468" s="210">
        <v>9240</v>
      </c>
      <c r="F1468" s="368">
        <v>41841</v>
      </c>
      <c r="G1468" s="42">
        <v>9240</v>
      </c>
      <c r="H1468" s="42">
        <f t="shared" si="23"/>
        <v>0</v>
      </c>
      <c r="I1468" s="621" t="s">
        <v>27</v>
      </c>
    </row>
    <row r="1469" spans="1:9" x14ac:dyDescent="0.25">
      <c r="A1469" s="355"/>
      <c r="B1469" s="254" t="s">
        <v>1339</v>
      </c>
      <c r="C1469" s="322" t="s">
        <v>3863</v>
      </c>
      <c r="D1469" s="190" t="s">
        <v>111</v>
      </c>
      <c r="E1469" s="210">
        <v>4320</v>
      </c>
      <c r="F1469" s="368">
        <v>41841</v>
      </c>
      <c r="G1469" s="42">
        <v>4320</v>
      </c>
      <c r="H1469" s="42">
        <f t="shared" si="23"/>
        <v>0</v>
      </c>
      <c r="I1469" s="621" t="s">
        <v>21</v>
      </c>
    </row>
    <row r="1470" spans="1:9" x14ac:dyDescent="0.25">
      <c r="A1470" s="355"/>
      <c r="B1470" s="254" t="s">
        <v>1340</v>
      </c>
      <c r="C1470" s="322" t="s">
        <v>3863</v>
      </c>
      <c r="D1470" s="190" t="s">
        <v>55</v>
      </c>
      <c r="E1470" s="210">
        <v>10788</v>
      </c>
      <c r="F1470" s="368">
        <v>41841</v>
      </c>
      <c r="G1470" s="42">
        <v>10788</v>
      </c>
      <c r="H1470" s="42">
        <f t="shared" si="23"/>
        <v>0</v>
      </c>
      <c r="I1470" s="621"/>
    </row>
    <row r="1471" spans="1:9" x14ac:dyDescent="0.25">
      <c r="A1471" s="355"/>
      <c r="B1471" s="254" t="s">
        <v>1342</v>
      </c>
      <c r="C1471" s="322" t="s">
        <v>3863</v>
      </c>
      <c r="D1471" s="190" t="s">
        <v>96</v>
      </c>
      <c r="E1471" s="210">
        <v>61905</v>
      </c>
      <c r="F1471" s="369" t="s">
        <v>3953</v>
      </c>
      <c r="G1471" s="42">
        <v>61905</v>
      </c>
      <c r="H1471" s="42">
        <f t="shared" si="23"/>
        <v>0</v>
      </c>
      <c r="I1471" s="621" t="s">
        <v>2847</v>
      </c>
    </row>
    <row r="1472" spans="1:9" x14ac:dyDescent="0.25">
      <c r="A1472" s="355"/>
      <c r="B1472" s="254" t="s">
        <v>1343</v>
      </c>
      <c r="C1472" s="322" t="s">
        <v>3863</v>
      </c>
      <c r="D1472" s="190" t="s">
        <v>183</v>
      </c>
      <c r="E1472" s="210">
        <v>45269</v>
      </c>
      <c r="F1472" s="368">
        <v>41842</v>
      </c>
      <c r="G1472" s="42">
        <v>45269</v>
      </c>
      <c r="H1472" s="42">
        <f t="shared" si="23"/>
        <v>0</v>
      </c>
      <c r="I1472" s="621" t="s">
        <v>30</v>
      </c>
    </row>
    <row r="1473" spans="1:9" x14ac:dyDescent="0.25">
      <c r="A1473" s="355"/>
      <c r="B1473" s="254" t="s">
        <v>1345</v>
      </c>
      <c r="C1473" s="322" t="s">
        <v>3863</v>
      </c>
      <c r="D1473" s="190" t="s">
        <v>52</v>
      </c>
      <c r="E1473" s="210">
        <v>281</v>
      </c>
      <c r="F1473" s="368">
        <v>41841</v>
      </c>
      <c r="G1473" s="42">
        <v>281</v>
      </c>
      <c r="H1473" s="42">
        <f t="shared" si="23"/>
        <v>0</v>
      </c>
      <c r="I1473" s="621" t="s">
        <v>21</v>
      </c>
    </row>
    <row r="1474" spans="1:9" x14ac:dyDescent="0.25">
      <c r="A1474" s="355"/>
      <c r="B1474" s="254" t="s">
        <v>1347</v>
      </c>
      <c r="C1474" s="322" t="s">
        <v>3863</v>
      </c>
      <c r="D1474" s="190" t="s">
        <v>3954</v>
      </c>
      <c r="E1474" s="210">
        <v>2783</v>
      </c>
      <c r="F1474" s="368">
        <v>41841</v>
      </c>
      <c r="G1474" s="42">
        <v>2783</v>
      </c>
      <c r="H1474" s="42">
        <f t="shared" si="23"/>
        <v>0</v>
      </c>
      <c r="I1474" s="621"/>
    </row>
    <row r="1475" spans="1:9" x14ac:dyDescent="0.25">
      <c r="A1475" s="355"/>
      <c r="B1475" s="254" t="s">
        <v>1348</v>
      </c>
      <c r="C1475" s="322" t="s">
        <v>3863</v>
      </c>
      <c r="D1475" s="190" t="s">
        <v>83</v>
      </c>
      <c r="E1475" s="210">
        <v>1286</v>
      </c>
      <c r="F1475" s="368">
        <v>41842</v>
      </c>
      <c r="G1475" s="42">
        <v>1286</v>
      </c>
      <c r="H1475" s="42">
        <f t="shared" si="23"/>
        <v>0</v>
      </c>
      <c r="I1475" s="621" t="s">
        <v>21</v>
      </c>
    </row>
    <row r="1476" spans="1:9" x14ac:dyDescent="0.25">
      <c r="A1476" s="355"/>
      <c r="B1476" s="254" t="s">
        <v>1349</v>
      </c>
      <c r="C1476" s="322" t="s">
        <v>3863</v>
      </c>
      <c r="D1476" s="190" t="s">
        <v>50</v>
      </c>
      <c r="E1476" s="210">
        <v>3686</v>
      </c>
      <c r="F1476" s="368">
        <v>41841</v>
      </c>
      <c r="G1476" s="42">
        <v>3686</v>
      </c>
      <c r="H1476" s="42">
        <f t="shared" si="23"/>
        <v>0</v>
      </c>
      <c r="I1476" s="621"/>
    </row>
    <row r="1477" spans="1:9" x14ac:dyDescent="0.25">
      <c r="A1477" s="355"/>
      <c r="B1477" s="254" t="s">
        <v>1351</v>
      </c>
      <c r="C1477" s="322" t="s">
        <v>3863</v>
      </c>
      <c r="D1477" s="190" t="s">
        <v>11</v>
      </c>
      <c r="E1477" s="210">
        <v>35548</v>
      </c>
      <c r="F1477" s="370">
        <v>41862</v>
      </c>
      <c r="G1477" s="219">
        <v>35548</v>
      </c>
      <c r="H1477" s="42">
        <f t="shared" si="23"/>
        <v>0</v>
      </c>
      <c r="I1477" s="621" t="s">
        <v>65</v>
      </c>
    </row>
    <row r="1478" spans="1:9" x14ac:dyDescent="0.25">
      <c r="A1478" s="355"/>
      <c r="B1478" s="254" t="s">
        <v>1352</v>
      </c>
      <c r="C1478" s="322" t="s">
        <v>3863</v>
      </c>
      <c r="D1478" s="190" t="s">
        <v>3312</v>
      </c>
      <c r="E1478" s="210">
        <v>4088</v>
      </c>
      <c r="F1478" s="368">
        <v>41843</v>
      </c>
      <c r="G1478" s="42">
        <v>4088</v>
      </c>
      <c r="H1478" s="42">
        <f t="shared" si="23"/>
        <v>0</v>
      </c>
      <c r="I1478" s="621" t="s">
        <v>65</v>
      </c>
    </row>
    <row r="1479" spans="1:9" x14ac:dyDescent="0.25">
      <c r="A1479" s="355"/>
      <c r="B1479" s="254" t="s">
        <v>1354</v>
      </c>
      <c r="C1479" s="322" t="s">
        <v>3863</v>
      </c>
      <c r="D1479" s="190" t="s">
        <v>16</v>
      </c>
      <c r="E1479" s="210">
        <v>121456.5</v>
      </c>
      <c r="F1479" s="368">
        <v>41844</v>
      </c>
      <c r="G1479" s="42">
        <v>121456.5</v>
      </c>
      <c r="H1479" s="42">
        <f t="shared" ref="H1479:H1542" si="24">E1479-G1479</f>
        <v>0</v>
      </c>
      <c r="I1479" s="621" t="s">
        <v>3955</v>
      </c>
    </row>
    <row r="1480" spans="1:9" x14ac:dyDescent="0.25">
      <c r="A1480" s="355"/>
      <c r="B1480" s="254" t="s">
        <v>1355</v>
      </c>
      <c r="C1480" s="322" t="s">
        <v>3863</v>
      </c>
      <c r="D1480" s="190" t="s">
        <v>188</v>
      </c>
      <c r="E1480" s="210">
        <v>6054</v>
      </c>
      <c r="F1480" s="368">
        <v>41841</v>
      </c>
      <c r="G1480" s="42">
        <v>6054</v>
      </c>
      <c r="H1480" s="42">
        <f t="shared" si="24"/>
        <v>0</v>
      </c>
      <c r="I1480" s="621"/>
    </row>
    <row r="1481" spans="1:9" ht="23.25" x14ac:dyDescent="0.25">
      <c r="A1481" s="355"/>
      <c r="B1481" s="254" t="s">
        <v>1357</v>
      </c>
      <c r="C1481" s="322" t="s">
        <v>3863</v>
      </c>
      <c r="D1481" s="190" t="s">
        <v>180</v>
      </c>
      <c r="E1481" s="210">
        <v>33637</v>
      </c>
      <c r="F1481" s="373" t="s">
        <v>3956</v>
      </c>
      <c r="G1481" s="42">
        <v>33637</v>
      </c>
      <c r="H1481" s="42">
        <f t="shared" si="24"/>
        <v>0</v>
      </c>
      <c r="I1481" s="621" t="s">
        <v>65</v>
      </c>
    </row>
    <row r="1482" spans="1:9" x14ac:dyDescent="0.25">
      <c r="A1482" s="355"/>
      <c r="B1482" s="254" t="s">
        <v>1358</v>
      </c>
      <c r="C1482" s="322" t="s">
        <v>3863</v>
      </c>
      <c r="D1482" s="190" t="s">
        <v>3115</v>
      </c>
      <c r="E1482" s="210">
        <v>8148</v>
      </c>
      <c r="F1482" s="369" t="s">
        <v>3957</v>
      </c>
      <c r="G1482" s="229">
        <v>8148</v>
      </c>
      <c r="H1482" s="229">
        <f t="shared" si="24"/>
        <v>0</v>
      </c>
      <c r="I1482" s="621" t="s">
        <v>65</v>
      </c>
    </row>
    <row r="1483" spans="1:9" x14ac:dyDescent="0.25">
      <c r="A1483" s="355"/>
      <c r="B1483" s="254" t="s">
        <v>1360</v>
      </c>
      <c r="C1483" s="322" t="s">
        <v>3863</v>
      </c>
      <c r="D1483" s="190" t="s">
        <v>321</v>
      </c>
      <c r="E1483" s="210">
        <v>1299</v>
      </c>
      <c r="F1483" s="368">
        <v>41841</v>
      </c>
      <c r="G1483" s="42">
        <v>1299</v>
      </c>
      <c r="H1483" s="42">
        <f t="shared" si="24"/>
        <v>0</v>
      </c>
      <c r="I1483" s="621"/>
    </row>
    <row r="1484" spans="1:9" x14ac:dyDescent="0.25">
      <c r="A1484" s="355"/>
      <c r="B1484" s="254" t="s">
        <v>1361</v>
      </c>
      <c r="C1484" s="322" t="s">
        <v>3863</v>
      </c>
      <c r="D1484" s="190" t="s">
        <v>260</v>
      </c>
      <c r="E1484" s="210">
        <v>3222</v>
      </c>
      <c r="F1484" s="368">
        <v>41841</v>
      </c>
      <c r="G1484" s="42">
        <v>3222</v>
      </c>
      <c r="H1484" s="42">
        <f t="shared" si="24"/>
        <v>0</v>
      </c>
      <c r="I1484" s="621" t="s">
        <v>3952</v>
      </c>
    </row>
    <row r="1485" spans="1:9" x14ac:dyDescent="0.25">
      <c r="A1485" s="355"/>
      <c r="B1485" s="254" t="s">
        <v>1363</v>
      </c>
      <c r="C1485" s="322" t="s">
        <v>3863</v>
      </c>
      <c r="D1485" s="190" t="s">
        <v>1607</v>
      </c>
      <c r="E1485" s="210">
        <v>5676.25</v>
      </c>
      <c r="F1485" s="368">
        <v>41841</v>
      </c>
      <c r="G1485" s="42">
        <v>5676.25</v>
      </c>
      <c r="H1485" s="42">
        <f t="shared" si="24"/>
        <v>0</v>
      </c>
      <c r="I1485" s="621"/>
    </row>
    <row r="1486" spans="1:9" x14ac:dyDescent="0.25">
      <c r="A1486" s="355"/>
      <c r="B1486" s="254" t="s">
        <v>1364</v>
      </c>
      <c r="C1486" s="322" t="s">
        <v>3863</v>
      </c>
      <c r="D1486" s="190" t="s">
        <v>1515</v>
      </c>
      <c r="E1486" s="210">
        <v>14778.5</v>
      </c>
      <c r="F1486" s="368">
        <v>41843</v>
      </c>
      <c r="G1486" s="42">
        <v>14778.5</v>
      </c>
      <c r="H1486" s="42">
        <f t="shared" si="24"/>
        <v>0</v>
      </c>
      <c r="I1486" s="621" t="s">
        <v>65</v>
      </c>
    </row>
    <row r="1487" spans="1:9" x14ac:dyDescent="0.25">
      <c r="A1487" s="355"/>
      <c r="B1487" s="254" t="s">
        <v>1365</v>
      </c>
      <c r="C1487" s="322" t="s">
        <v>3863</v>
      </c>
      <c r="D1487" s="190" t="s">
        <v>412</v>
      </c>
      <c r="E1487" s="210">
        <v>924.15</v>
      </c>
      <c r="F1487" s="368">
        <v>41841</v>
      </c>
      <c r="G1487" s="42">
        <v>924.15</v>
      </c>
      <c r="H1487" s="42">
        <f t="shared" si="24"/>
        <v>0</v>
      </c>
      <c r="I1487" s="621" t="s">
        <v>3952</v>
      </c>
    </row>
    <row r="1488" spans="1:9" ht="23.25" x14ac:dyDescent="0.25">
      <c r="A1488" s="355"/>
      <c r="B1488" s="254" t="s">
        <v>1366</v>
      </c>
      <c r="C1488" s="322" t="s">
        <v>3863</v>
      </c>
      <c r="D1488" s="190" t="s">
        <v>28</v>
      </c>
      <c r="E1488" s="210">
        <v>11316</v>
      </c>
      <c r="F1488" s="411" t="s">
        <v>4471</v>
      </c>
      <c r="G1488" s="42">
        <v>11316</v>
      </c>
      <c r="H1488" s="42">
        <f t="shared" si="24"/>
        <v>0</v>
      </c>
      <c r="I1488" s="621"/>
    </row>
    <row r="1489" spans="1:9" x14ac:dyDescent="0.25">
      <c r="A1489" s="355"/>
      <c r="B1489" s="254" t="s">
        <v>1367</v>
      </c>
      <c r="C1489" s="322" t="s">
        <v>3863</v>
      </c>
      <c r="D1489" s="196" t="s">
        <v>3108</v>
      </c>
      <c r="E1489" s="215">
        <v>0</v>
      </c>
      <c r="F1489" s="368"/>
      <c r="G1489" s="42"/>
      <c r="H1489" s="42">
        <f t="shared" si="24"/>
        <v>0</v>
      </c>
      <c r="I1489" s="621" t="s">
        <v>324</v>
      </c>
    </row>
    <row r="1490" spans="1:9" x14ac:dyDescent="0.25">
      <c r="A1490" s="355"/>
      <c r="B1490" s="254" t="s">
        <v>1369</v>
      </c>
      <c r="C1490" s="322" t="s">
        <v>3863</v>
      </c>
      <c r="D1490" s="190" t="s">
        <v>535</v>
      </c>
      <c r="E1490" s="210">
        <v>230</v>
      </c>
      <c r="F1490" s="368">
        <v>41841</v>
      </c>
      <c r="G1490" s="42">
        <v>230</v>
      </c>
      <c r="H1490" s="42">
        <f t="shared" si="24"/>
        <v>0</v>
      </c>
      <c r="I1490" s="621"/>
    </row>
    <row r="1491" spans="1:9" x14ac:dyDescent="0.25">
      <c r="A1491" s="355"/>
      <c r="B1491" s="254" t="s">
        <v>1370</v>
      </c>
      <c r="C1491" s="322" t="s">
        <v>3863</v>
      </c>
      <c r="D1491" s="190" t="s">
        <v>349</v>
      </c>
      <c r="E1491" s="210">
        <v>236.5</v>
      </c>
      <c r="F1491" s="368">
        <v>41841</v>
      </c>
      <c r="G1491" s="42">
        <v>236.5</v>
      </c>
      <c r="H1491" s="42">
        <f t="shared" si="24"/>
        <v>0</v>
      </c>
      <c r="I1491" s="621"/>
    </row>
    <row r="1492" spans="1:9" x14ac:dyDescent="0.25">
      <c r="A1492" s="355"/>
      <c r="B1492" s="254" t="s">
        <v>1371</v>
      </c>
      <c r="C1492" s="322" t="s">
        <v>3863</v>
      </c>
      <c r="D1492" s="190" t="s">
        <v>3958</v>
      </c>
      <c r="E1492" s="210">
        <v>2548.5</v>
      </c>
      <c r="F1492" s="368">
        <v>41842</v>
      </c>
      <c r="G1492" s="42">
        <v>2548.5</v>
      </c>
      <c r="H1492" s="42">
        <f t="shared" si="24"/>
        <v>0</v>
      </c>
      <c r="I1492" s="621" t="s">
        <v>3952</v>
      </c>
    </row>
    <row r="1493" spans="1:9" x14ac:dyDescent="0.25">
      <c r="A1493" s="355"/>
      <c r="B1493" s="254" t="s">
        <v>1373</v>
      </c>
      <c r="C1493" s="322" t="s">
        <v>3863</v>
      </c>
      <c r="D1493" s="190" t="s">
        <v>560</v>
      </c>
      <c r="E1493" s="210">
        <v>15948.5</v>
      </c>
      <c r="F1493" s="368">
        <v>41842</v>
      </c>
      <c r="G1493" s="42">
        <v>15948.5</v>
      </c>
      <c r="H1493" s="42">
        <f t="shared" si="24"/>
        <v>0</v>
      </c>
      <c r="I1493" s="621" t="s">
        <v>3952</v>
      </c>
    </row>
    <row r="1494" spans="1:9" x14ac:dyDescent="0.25">
      <c r="A1494" s="355"/>
      <c r="B1494" s="254" t="s">
        <v>1374</v>
      </c>
      <c r="C1494" s="322" t="s">
        <v>3863</v>
      </c>
      <c r="D1494" s="190" t="s">
        <v>78</v>
      </c>
      <c r="E1494" s="210">
        <v>3251</v>
      </c>
      <c r="F1494" s="368">
        <v>41842</v>
      </c>
      <c r="G1494" s="42">
        <v>3251</v>
      </c>
      <c r="H1494" s="42">
        <f t="shared" si="24"/>
        <v>0</v>
      </c>
      <c r="I1494" s="621" t="s">
        <v>3952</v>
      </c>
    </row>
    <row r="1495" spans="1:9" x14ac:dyDescent="0.25">
      <c r="A1495" s="355"/>
      <c r="B1495" s="254" t="s">
        <v>1375</v>
      </c>
      <c r="C1495" s="322" t="s">
        <v>3863</v>
      </c>
      <c r="D1495" s="190" t="s">
        <v>3959</v>
      </c>
      <c r="E1495" s="210">
        <v>551.20000000000005</v>
      </c>
      <c r="F1495" s="371" t="s">
        <v>3960</v>
      </c>
      <c r="G1495" s="42">
        <v>551.20000000000005</v>
      </c>
      <c r="H1495" s="42">
        <f t="shared" si="24"/>
        <v>0</v>
      </c>
      <c r="I1495" s="621" t="s">
        <v>3952</v>
      </c>
    </row>
    <row r="1496" spans="1:9" x14ac:dyDescent="0.25">
      <c r="A1496" s="355"/>
      <c r="B1496" s="254" t="s">
        <v>1377</v>
      </c>
      <c r="C1496" s="322" t="s">
        <v>3863</v>
      </c>
      <c r="D1496" s="190" t="s">
        <v>233</v>
      </c>
      <c r="E1496" s="210">
        <v>1546.5</v>
      </c>
      <c r="F1496" s="368">
        <v>41842</v>
      </c>
      <c r="G1496" s="42">
        <v>1546.5</v>
      </c>
      <c r="H1496" s="42">
        <f t="shared" si="24"/>
        <v>0</v>
      </c>
      <c r="I1496" s="621" t="s">
        <v>3952</v>
      </c>
    </row>
    <row r="1497" spans="1:9" x14ac:dyDescent="0.25">
      <c r="A1497" s="355"/>
      <c r="B1497" s="254" t="s">
        <v>1378</v>
      </c>
      <c r="C1497" s="322" t="s">
        <v>3863</v>
      </c>
      <c r="D1497" s="190" t="s">
        <v>51</v>
      </c>
      <c r="E1497" s="210">
        <v>3069</v>
      </c>
      <c r="F1497" s="381" t="s">
        <v>4509</v>
      </c>
      <c r="G1497" s="42">
        <v>3069</v>
      </c>
      <c r="H1497" s="42">
        <f t="shared" si="24"/>
        <v>0</v>
      </c>
      <c r="I1497" s="621" t="s">
        <v>3952</v>
      </c>
    </row>
    <row r="1498" spans="1:9" x14ac:dyDescent="0.25">
      <c r="A1498" s="355"/>
      <c r="B1498" s="254" t="s">
        <v>1379</v>
      </c>
      <c r="C1498" s="322" t="s">
        <v>3863</v>
      </c>
      <c r="D1498" s="190" t="s">
        <v>136</v>
      </c>
      <c r="E1498" s="210">
        <v>903</v>
      </c>
      <c r="F1498" s="368">
        <v>41841</v>
      </c>
      <c r="G1498" s="42">
        <v>903</v>
      </c>
      <c r="H1498" s="42">
        <f t="shared" si="24"/>
        <v>0</v>
      </c>
      <c r="I1498" s="621"/>
    </row>
    <row r="1499" spans="1:9" x14ac:dyDescent="0.25">
      <c r="A1499" s="355"/>
      <c r="B1499" s="254" t="s">
        <v>1381</v>
      </c>
      <c r="C1499" s="322" t="s">
        <v>3863</v>
      </c>
      <c r="D1499" s="190" t="s">
        <v>74</v>
      </c>
      <c r="E1499" s="210">
        <v>564</v>
      </c>
      <c r="F1499" s="368">
        <v>41841</v>
      </c>
      <c r="G1499" s="42">
        <v>564</v>
      </c>
      <c r="H1499" s="42">
        <f t="shared" si="24"/>
        <v>0</v>
      </c>
      <c r="I1499" s="621"/>
    </row>
    <row r="1500" spans="1:9" x14ac:dyDescent="0.25">
      <c r="A1500" s="355"/>
      <c r="B1500" s="254" t="s">
        <v>1383</v>
      </c>
      <c r="C1500" s="322" t="s">
        <v>3863</v>
      </c>
      <c r="D1500" s="190" t="s">
        <v>396</v>
      </c>
      <c r="E1500" s="210">
        <v>478.5</v>
      </c>
      <c r="F1500" s="368">
        <v>41841</v>
      </c>
      <c r="G1500" s="42">
        <v>478.5</v>
      </c>
      <c r="H1500" s="42">
        <f t="shared" si="24"/>
        <v>0</v>
      </c>
      <c r="I1500" s="621"/>
    </row>
    <row r="1501" spans="1:9" x14ac:dyDescent="0.25">
      <c r="A1501" s="355"/>
      <c r="B1501" s="254" t="s">
        <v>1386</v>
      </c>
      <c r="C1501" s="322" t="s">
        <v>3863</v>
      </c>
      <c r="D1501" s="190" t="s">
        <v>358</v>
      </c>
      <c r="E1501" s="210">
        <v>107849.44</v>
      </c>
      <c r="F1501" s="369" t="s">
        <v>4075</v>
      </c>
      <c r="G1501" s="42">
        <v>107849.44</v>
      </c>
      <c r="H1501" s="42">
        <f t="shared" si="24"/>
        <v>0</v>
      </c>
      <c r="I1501" s="621" t="s">
        <v>162</v>
      </c>
    </row>
    <row r="1502" spans="1:9" x14ac:dyDescent="0.25">
      <c r="A1502" s="355"/>
      <c r="B1502" s="254" t="s">
        <v>1387</v>
      </c>
      <c r="C1502" s="322" t="s">
        <v>3863</v>
      </c>
      <c r="D1502" s="190" t="s">
        <v>160</v>
      </c>
      <c r="E1502" s="210">
        <v>62686</v>
      </c>
      <c r="F1502" s="370" t="s">
        <v>3961</v>
      </c>
      <c r="G1502" s="42">
        <v>62686</v>
      </c>
      <c r="H1502" s="42">
        <f t="shared" si="24"/>
        <v>0</v>
      </c>
      <c r="I1502" s="621" t="s">
        <v>162</v>
      </c>
    </row>
    <row r="1503" spans="1:9" x14ac:dyDescent="0.25">
      <c r="A1503" s="355"/>
      <c r="B1503" s="254" t="s">
        <v>1388</v>
      </c>
      <c r="C1503" s="322" t="s">
        <v>3863</v>
      </c>
      <c r="D1503" s="190" t="s">
        <v>564</v>
      </c>
      <c r="E1503" s="210">
        <v>7562</v>
      </c>
      <c r="F1503" s="370" t="s">
        <v>3962</v>
      </c>
      <c r="G1503" s="42">
        <v>7562</v>
      </c>
      <c r="H1503" s="42">
        <f t="shared" si="24"/>
        <v>0</v>
      </c>
      <c r="I1503" s="621" t="s">
        <v>162</v>
      </c>
    </row>
    <row r="1504" spans="1:9" x14ac:dyDescent="0.25">
      <c r="A1504" s="355"/>
      <c r="B1504" s="254" t="s">
        <v>1389</v>
      </c>
      <c r="C1504" s="322" t="s">
        <v>3863</v>
      </c>
      <c r="D1504" s="190" t="s">
        <v>370</v>
      </c>
      <c r="E1504" s="210">
        <v>102066.2</v>
      </c>
      <c r="F1504" s="368">
        <v>41843</v>
      </c>
      <c r="G1504" s="42">
        <v>102066.2</v>
      </c>
      <c r="H1504" s="42">
        <f t="shared" si="24"/>
        <v>0</v>
      </c>
      <c r="I1504" s="621" t="s">
        <v>162</v>
      </c>
    </row>
    <row r="1505" spans="1:9" x14ac:dyDescent="0.25">
      <c r="A1505" s="355"/>
      <c r="B1505" s="254" t="s">
        <v>1391</v>
      </c>
      <c r="C1505" s="322" t="s">
        <v>3863</v>
      </c>
      <c r="D1505" s="190" t="s">
        <v>163</v>
      </c>
      <c r="E1505" s="210">
        <v>13666.54</v>
      </c>
      <c r="F1505" s="368">
        <v>41843</v>
      </c>
      <c r="G1505" s="42">
        <v>13666.54</v>
      </c>
      <c r="H1505" s="42">
        <f t="shared" si="24"/>
        <v>0</v>
      </c>
      <c r="I1505" s="621" t="s">
        <v>162</v>
      </c>
    </row>
    <row r="1506" spans="1:9" x14ac:dyDescent="0.25">
      <c r="A1506" s="355"/>
      <c r="B1506" s="254" t="s">
        <v>1392</v>
      </c>
      <c r="C1506" s="322" t="s">
        <v>3863</v>
      </c>
      <c r="D1506" s="190" t="s">
        <v>199</v>
      </c>
      <c r="E1506" s="210">
        <v>12000.5</v>
      </c>
      <c r="F1506" s="368">
        <v>41843</v>
      </c>
      <c r="G1506" s="42">
        <v>12000.5</v>
      </c>
      <c r="H1506" s="42">
        <f t="shared" si="24"/>
        <v>0</v>
      </c>
      <c r="I1506" s="621" t="s">
        <v>162</v>
      </c>
    </row>
    <row r="1507" spans="1:9" x14ac:dyDescent="0.25">
      <c r="A1507" s="355"/>
      <c r="B1507" s="254" t="s">
        <v>1393</v>
      </c>
      <c r="C1507" s="322" t="s">
        <v>3863</v>
      </c>
      <c r="D1507" s="190" t="s">
        <v>250</v>
      </c>
      <c r="E1507" s="210">
        <v>3997.5</v>
      </c>
      <c r="F1507" s="368">
        <v>41843</v>
      </c>
      <c r="G1507" s="42">
        <v>3997.5</v>
      </c>
      <c r="H1507" s="42">
        <f t="shared" si="24"/>
        <v>0</v>
      </c>
      <c r="I1507" s="621" t="s">
        <v>162</v>
      </c>
    </row>
    <row r="1508" spans="1:9" x14ac:dyDescent="0.25">
      <c r="A1508" s="355"/>
      <c r="B1508" s="254" t="s">
        <v>1394</v>
      </c>
      <c r="C1508" s="322" t="s">
        <v>3863</v>
      </c>
      <c r="D1508" s="190" t="s">
        <v>168</v>
      </c>
      <c r="E1508" s="210">
        <v>9159.5</v>
      </c>
      <c r="F1508" s="368">
        <v>41843</v>
      </c>
      <c r="G1508" s="42">
        <v>9159.5</v>
      </c>
      <c r="H1508" s="42">
        <f t="shared" si="24"/>
        <v>0</v>
      </c>
      <c r="I1508" s="621" t="s">
        <v>162</v>
      </c>
    </row>
    <row r="1509" spans="1:9" x14ac:dyDescent="0.25">
      <c r="A1509" s="355"/>
      <c r="B1509" s="254" t="s">
        <v>1396</v>
      </c>
      <c r="C1509" s="322" t="s">
        <v>3863</v>
      </c>
      <c r="D1509" s="190" t="s">
        <v>3963</v>
      </c>
      <c r="E1509" s="210">
        <v>45823.1</v>
      </c>
      <c r="F1509" s="381" t="s">
        <v>4487</v>
      </c>
      <c r="G1509" s="42">
        <v>45823.1</v>
      </c>
      <c r="H1509" s="42">
        <f t="shared" si="24"/>
        <v>0</v>
      </c>
      <c r="I1509" s="621" t="s">
        <v>162</v>
      </c>
    </row>
    <row r="1510" spans="1:9" x14ac:dyDescent="0.25">
      <c r="A1510" s="355"/>
      <c r="B1510" s="254" t="s">
        <v>1398</v>
      </c>
      <c r="C1510" s="322" t="s">
        <v>3863</v>
      </c>
      <c r="D1510" s="190" t="s">
        <v>272</v>
      </c>
      <c r="E1510" s="210">
        <v>4356</v>
      </c>
      <c r="F1510" s="370" t="s">
        <v>4470</v>
      </c>
      <c r="G1510" s="42">
        <v>4356</v>
      </c>
      <c r="H1510" s="42">
        <f t="shared" si="24"/>
        <v>0</v>
      </c>
      <c r="I1510" s="621" t="s">
        <v>162</v>
      </c>
    </row>
    <row r="1511" spans="1:9" x14ac:dyDescent="0.25">
      <c r="A1511" s="355"/>
      <c r="B1511" s="254" t="s">
        <v>1399</v>
      </c>
      <c r="C1511" s="322" t="s">
        <v>3863</v>
      </c>
      <c r="D1511" s="190" t="s">
        <v>269</v>
      </c>
      <c r="E1511" s="210">
        <v>3223</v>
      </c>
      <c r="F1511" s="368">
        <v>41843</v>
      </c>
      <c r="G1511" s="42">
        <v>3223</v>
      </c>
      <c r="H1511" s="42">
        <f t="shared" si="24"/>
        <v>0</v>
      </c>
      <c r="I1511" s="621" t="s">
        <v>162</v>
      </c>
    </row>
    <row r="1512" spans="1:9" x14ac:dyDescent="0.25">
      <c r="A1512" s="355"/>
      <c r="B1512" s="254" t="s">
        <v>1400</v>
      </c>
      <c r="C1512" s="322" t="s">
        <v>3863</v>
      </c>
      <c r="D1512" s="190" t="s">
        <v>147</v>
      </c>
      <c r="E1512" s="210">
        <v>1348.5</v>
      </c>
      <c r="F1512" s="368">
        <v>41844</v>
      </c>
      <c r="G1512" s="42">
        <v>1348.5</v>
      </c>
      <c r="H1512" s="42">
        <f t="shared" si="24"/>
        <v>0</v>
      </c>
      <c r="I1512" s="621"/>
    </row>
    <row r="1513" spans="1:9" x14ac:dyDescent="0.25">
      <c r="A1513" s="355"/>
      <c r="B1513" s="254" t="s">
        <v>1401</v>
      </c>
      <c r="C1513" s="322" t="s">
        <v>3863</v>
      </c>
      <c r="D1513" s="190" t="s">
        <v>175</v>
      </c>
      <c r="E1513" s="210">
        <v>17884.66</v>
      </c>
      <c r="F1513" s="370" t="s">
        <v>3964</v>
      </c>
      <c r="G1513" s="42">
        <v>17884.66</v>
      </c>
      <c r="H1513" s="42">
        <f t="shared" si="24"/>
        <v>0</v>
      </c>
      <c r="I1513" s="621" t="s">
        <v>162</v>
      </c>
    </row>
    <row r="1514" spans="1:9" x14ac:dyDescent="0.25">
      <c r="A1514" s="355"/>
      <c r="B1514" s="254" t="s">
        <v>1403</v>
      </c>
      <c r="C1514" s="322" t="s">
        <v>3863</v>
      </c>
      <c r="D1514" s="190" t="s">
        <v>169</v>
      </c>
      <c r="E1514" s="210">
        <v>12607.2</v>
      </c>
      <c r="F1514" s="368">
        <v>41843</v>
      </c>
      <c r="G1514" s="42">
        <v>12607.2</v>
      </c>
      <c r="H1514" s="42">
        <f t="shared" si="24"/>
        <v>0</v>
      </c>
      <c r="I1514" s="621" t="s">
        <v>162</v>
      </c>
    </row>
    <row r="1515" spans="1:9" x14ac:dyDescent="0.25">
      <c r="A1515" s="355"/>
      <c r="B1515" s="254" t="s">
        <v>1405</v>
      </c>
      <c r="C1515" s="322" t="s">
        <v>3863</v>
      </c>
      <c r="D1515" s="190" t="s">
        <v>14</v>
      </c>
      <c r="E1515" s="210">
        <v>8180</v>
      </c>
      <c r="F1515" s="368">
        <v>41842</v>
      </c>
      <c r="G1515" s="42">
        <v>8180</v>
      </c>
      <c r="H1515" s="42">
        <f t="shared" si="24"/>
        <v>0</v>
      </c>
      <c r="I1515" s="621" t="s">
        <v>12</v>
      </c>
    </row>
    <row r="1516" spans="1:9" x14ac:dyDescent="0.25">
      <c r="A1516" s="355"/>
      <c r="B1516" s="254" t="s">
        <v>1406</v>
      </c>
      <c r="C1516" s="322" t="s">
        <v>3863</v>
      </c>
      <c r="D1516" s="190" t="s">
        <v>152</v>
      </c>
      <c r="E1516" s="210">
        <v>6360</v>
      </c>
      <c r="F1516" s="368">
        <v>41841</v>
      </c>
      <c r="G1516" s="42">
        <v>6360</v>
      </c>
      <c r="H1516" s="42">
        <f t="shared" si="24"/>
        <v>0</v>
      </c>
      <c r="I1516" s="621"/>
    </row>
    <row r="1517" spans="1:9" x14ac:dyDescent="0.25">
      <c r="A1517" s="355"/>
      <c r="B1517" s="254" t="s">
        <v>1407</v>
      </c>
      <c r="C1517" s="322" t="s">
        <v>3863</v>
      </c>
      <c r="D1517" s="190" t="s">
        <v>260</v>
      </c>
      <c r="E1517" s="210">
        <v>1280</v>
      </c>
      <c r="F1517" s="368">
        <v>41841</v>
      </c>
      <c r="G1517" s="42">
        <v>1280</v>
      </c>
      <c r="H1517" s="42">
        <f t="shared" si="24"/>
        <v>0</v>
      </c>
      <c r="I1517" s="621"/>
    </row>
    <row r="1518" spans="1:9" x14ac:dyDescent="0.25">
      <c r="A1518" s="355"/>
      <c r="B1518" s="254" t="s">
        <v>1409</v>
      </c>
      <c r="C1518" s="322" t="s">
        <v>3863</v>
      </c>
      <c r="D1518" s="190" t="s">
        <v>16</v>
      </c>
      <c r="E1518" s="210">
        <v>20018.400000000001</v>
      </c>
      <c r="F1518" s="368">
        <v>41844</v>
      </c>
      <c r="G1518" s="42">
        <v>20018.400000000001</v>
      </c>
      <c r="H1518" s="42">
        <f t="shared" si="24"/>
        <v>0</v>
      </c>
      <c r="I1518" s="621" t="s">
        <v>27</v>
      </c>
    </row>
    <row r="1519" spans="1:9" x14ac:dyDescent="0.25">
      <c r="A1519" s="355"/>
      <c r="B1519" s="254" t="s">
        <v>1410</v>
      </c>
      <c r="C1519" s="322" t="s">
        <v>3863</v>
      </c>
      <c r="D1519" s="190" t="s">
        <v>3134</v>
      </c>
      <c r="E1519" s="210">
        <v>4953.2</v>
      </c>
      <c r="F1519" s="370" t="s">
        <v>4014</v>
      </c>
      <c r="G1519" s="219">
        <v>4953.2</v>
      </c>
      <c r="H1519" s="42">
        <f t="shared" si="24"/>
        <v>0</v>
      </c>
      <c r="I1519" s="621"/>
    </row>
    <row r="1520" spans="1:9" x14ac:dyDescent="0.25">
      <c r="A1520" s="355"/>
      <c r="B1520" s="254" t="s">
        <v>1411</v>
      </c>
      <c r="C1520" s="322" t="s">
        <v>3863</v>
      </c>
      <c r="D1520" s="190" t="s">
        <v>358</v>
      </c>
      <c r="E1520" s="210">
        <v>2964</v>
      </c>
      <c r="F1520" s="368">
        <v>41843</v>
      </c>
      <c r="G1520" s="42">
        <v>2964</v>
      </c>
      <c r="H1520" s="42">
        <f t="shared" si="24"/>
        <v>0</v>
      </c>
      <c r="I1520" s="621" t="s">
        <v>162</v>
      </c>
    </row>
    <row r="1521" spans="1:9" x14ac:dyDescent="0.25">
      <c r="A1521" s="355">
        <v>41842</v>
      </c>
      <c r="B1521" s="254" t="s">
        <v>1413</v>
      </c>
      <c r="C1521" s="322" t="s">
        <v>3863</v>
      </c>
      <c r="D1521" s="20" t="s">
        <v>44</v>
      </c>
      <c r="E1521" s="213">
        <v>4480</v>
      </c>
      <c r="F1521" s="368">
        <v>41850</v>
      </c>
      <c r="G1521" s="42">
        <v>4480</v>
      </c>
      <c r="H1521" s="42">
        <f t="shared" si="24"/>
        <v>0</v>
      </c>
      <c r="I1521" s="622" t="s">
        <v>3952</v>
      </c>
    </row>
    <row r="1522" spans="1:9" x14ac:dyDescent="0.25">
      <c r="A1522" s="355"/>
      <c r="B1522" s="254" t="s">
        <v>1414</v>
      </c>
      <c r="C1522" s="322" t="s">
        <v>3863</v>
      </c>
      <c r="D1522" s="20" t="s">
        <v>250</v>
      </c>
      <c r="E1522" s="213">
        <v>17395.7</v>
      </c>
      <c r="F1522" s="368">
        <v>41842</v>
      </c>
      <c r="G1522" s="42">
        <v>17395.7</v>
      </c>
      <c r="H1522" s="42">
        <f t="shared" si="24"/>
        <v>0</v>
      </c>
      <c r="I1522" s="217" t="s">
        <v>30</v>
      </c>
    </row>
    <row r="1523" spans="1:9" x14ac:dyDescent="0.25">
      <c r="A1523" s="355"/>
      <c r="B1523" s="254" t="s">
        <v>1415</v>
      </c>
      <c r="C1523" s="322" t="s">
        <v>3863</v>
      </c>
      <c r="D1523" s="20" t="s">
        <v>28</v>
      </c>
      <c r="E1523" s="213">
        <v>502</v>
      </c>
      <c r="F1523" s="370" t="s">
        <v>4469</v>
      </c>
      <c r="G1523" s="42">
        <v>502</v>
      </c>
      <c r="H1523" s="42">
        <f t="shared" si="24"/>
        <v>0</v>
      </c>
      <c r="I1523" s="622"/>
    </row>
    <row r="1524" spans="1:9" x14ac:dyDescent="0.25">
      <c r="A1524" s="355"/>
      <c r="B1524" s="254" t="s">
        <v>1417</v>
      </c>
      <c r="C1524" s="322" t="s">
        <v>3863</v>
      </c>
      <c r="D1524" s="20" t="s">
        <v>260</v>
      </c>
      <c r="E1524" s="213">
        <v>1944</v>
      </c>
      <c r="F1524" s="368">
        <v>41842</v>
      </c>
      <c r="G1524" s="42">
        <v>1944</v>
      </c>
      <c r="H1524" s="42">
        <f t="shared" si="24"/>
        <v>0</v>
      </c>
      <c r="I1524" s="217" t="s">
        <v>3583</v>
      </c>
    </row>
    <row r="1525" spans="1:9" x14ac:dyDescent="0.25">
      <c r="A1525" s="355"/>
      <c r="B1525" s="254" t="s">
        <v>1418</v>
      </c>
      <c r="C1525" s="322" t="s">
        <v>3863</v>
      </c>
      <c r="D1525" s="20" t="s">
        <v>576</v>
      </c>
      <c r="E1525" s="213">
        <v>2049</v>
      </c>
      <c r="F1525" s="368">
        <v>41842</v>
      </c>
      <c r="G1525" s="42">
        <v>2049</v>
      </c>
      <c r="H1525" s="42">
        <f t="shared" si="24"/>
        <v>0</v>
      </c>
      <c r="I1525" s="622" t="s">
        <v>27</v>
      </c>
    </row>
    <row r="1526" spans="1:9" x14ac:dyDescent="0.25">
      <c r="A1526" s="355"/>
      <c r="B1526" s="254" t="s">
        <v>1419</v>
      </c>
      <c r="C1526" s="322" t="s">
        <v>3863</v>
      </c>
      <c r="D1526" s="20" t="s">
        <v>3163</v>
      </c>
      <c r="E1526" s="213">
        <v>20189</v>
      </c>
      <c r="F1526" s="368">
        <v>41842</v>
      </c>
      <c r="G1526" s="42">
        <v>20189</v>
      </c>
      <c r="H1526" s="42">
        <f t="shared" si="24"/>
        <v>0</v>
      </c>
      <c r="I1526" s="622" t="s">
        <v>12</v>
      </c>
    </row>
    <row r="1527" spans="1:9" x14ac:dyDescent="0.25">
      <c r="A1527" s="355"/>
      <c r="B1527" s="254" t="s">
        <v>1421</v>
      </c>
      <c r="C1527" s="322" t="s">
        <v>3863</v>
      </c>
      <c r="D1527" s="20" t="s">
        <v>123</v>
      </c>
      <c r="E1527" s="213">
        <v>5798</v>
      </c>
      <c r="F1527" s="381" t="s">
        <v>4477</v>
      </c>
      <c r="G1527" s="42">
        <v>5798</v>
      </c>
      <c r="H1527" s="42">
        <f t="shared" si="24"/>
        <v>0</v>
      </c>
      <c r="I1527" s="622"/>
    </row>
    <row r="1528" spans="1:9" x14ac:dyDescent="0.25">
      <c r="A1528" s="355"/>
      <c r="B1528" s="254" t="s">
        <v>1422</v>
      </c>
      <c r="C1528" s="322" t="s">
        <v>3863</v>
      </c>
      <c r="D1528" s="20" t="s">
        <v>2600</v>
      </c>
      <c r="E1528" s="213">
        <v>17271</v>
      </c>
      <c r="F1528" s="368">
        <v>41842</v>
      </c>
      <c r="G1528" s="42">
        <v>17271</v>
      </c>
      <c r="H1528" s="42">
        <f t="shared" si="24"/>
        <v>0</v>
      </c>
      <c r="I1528" s="622" t="s">
        <v>27</v>
      </c>
    </row>
    <row r="1529" spans="1:9" x14ac:dyDescent="0.25">
      <c r="A1529" s="355"/>
      <c r="B1529" s="254" t="s">
        <v>1424</v>
      </c>
      <c r="C1529" s="322" t="s">
        <v>3863</v>
      </c>
      <c r="D1529" s="20" t="s">
        <v>55</v>
      </c>
      <c r="E1529" s="213">
        <v>4735</v>
      </c>
      <c r="F1529" s="368">
        <v>41842</v>
      </c>
      <c r="G1529" s="42">
        <v>4735</v>
      </c>
      <c r="H1529" s="42">
        <f t="shared" si="24"/>
        <v>0</v>
      </c>
      <c r="I1529" s="622"/>
    </row>
    <row r="1530" spans="1:9" x14ac:dyDescent="0.25">
      <c r="A1530" s="355"/>
      <c r="B1530" s="254" t="s">
        <v>1425</v>
      </c>
      <c r="C1530" s="322" t="s">
        <v>3863</v>
      </c>
      <c r="D1530" s="20" t="s">
        <v>257</v>
      </c>
      <c r="E1530" s="213">
        <v>13809</v>
      </c>
      <c r="F1530" s="368">
        <v>41842</v>
      </c>
      <c r="G1530" s="42">
        <v>13809</v>
      </c>
      <c r="H1530" s="42">
        <f t="shared" si="24"/>
        <v>0</v>
      </c>
      <c r="I1530" s="622" t="s">
        <v>27</v>
      </c>
    </row>
    <row r="1531" spans="1:9" x14ac:dyDescent="0.25">
      <c r="A1531" s="355"/>
      <c r="B1531" s="254" t="s">
        <v>1426</v>
      </c>
      <c r="C1531" s="322" t="s">
        <v>3863</v>
      </c>
      <c r="D1531" s="20" t="s">
        <v>307</v>
      </c>
      <c r="E1531" s="213">
        <v>9005</v>
      </c>
      <c r="F1531" s="368">
        <v>41842</v>
      </c>
      <c r="G1531" s="42">
        <v>9005</v>
      </c>
      <c r="H1531" s="42">
        <f t="shared" si="24"/>
        <v>0</v>
      </c>
      <c r="I1531" s="622" t="s">
        <v>27</v>
      </c>
    </row>
    <row r="1532" spans="1:9" x14ac:dyDescent="0.25">
      <c r="A1532" s="355"/>
      <c r="B1532" s="254" t="s">
        <v>1427</v>
      </c>
      <c r="C1532" s="322" t="s">
        <v>3863</v>
      </c>
      <c r="D1532" s="20" t="s">
        <v>1693</v>
      </c>
      <c r="E1532" s="213">
        <v>3337</v>
      </c>
      <c r="F1532" s="368">
        <v>41842</v>
      </c>
      <c r="G1532" s="42">
        <v>3337</v>
      </c>
      <c r="H1532" s="42">
        <f t="shared" si="24"/>
        <v>0</v>
      </c>
      <c r="I1532" s="622"/>
    </row>
    <row r="1533" spans="1:9" x14ac:dyDescent="0.25">
      <c r="A1533" s="355"/>
      <c r="B1533" s="254" t="s">
        <v>1428</v>
      </c>
      <c r="C1533" s="322" t="s">
        <v>3863</v>
      </c>
      <c r="D1533" s="20" t="s">
        <v>34</v>
      </c>
      <c r="E1533" s="213">
        <v>1821</v>
      </c>
      <c r="F1533" s="368">
        <v>41842</v>
      </c>
      <c r="G1533" s="42">
        <v>1821</v>
      </c>
      <c r="H1533" s="42">
        <f t="shared" si="24"/>
        <v>0</v>
      </c>
      <c r="I1533" s="622" t="s">
        <v>30</v>
      </c>
    </row>
    <row r="1534" spans="1:9" x14ac:dyDescent="0.25">
      <c r="A1534" s="355"/>
      <c r="B1534" s="254" t="s">
        <v>1429</v>
      </c>
      <c r="C1534" s="322" t="s">
        <v>3863</v>
      </c>
      <c r="D1534" s="20" t="s">
        <v>130</v>
      </c>
      <c r="E1534" s="213">
        <v>6650</v>
      </c>
      <c r="F1534" s="368">
        <v>41844</v>
      </c>
      <c r="G1534" s="42">
        <v>6650</v>
      </c>
      <c r="H1534" s="42">
        <f t="shared" si="24"/>
        <v>0</v>
      </c>
      <c r="I1534" s="622" t="s">
        <v>3952</v>
      </c>
    </row>
    <row r="1535" spans="1:9" x14ac:dyDescent="0.25">
      <c r="A1535" s="355"/>
      <c r="B1535" s="254" t="s">
        <v>1430</v>
      </c>
      <c r="C1535" s="322" t="s">
        <v>3863</v>
      </c>
      <c r="D1535" s="20" t="s">
        <v>1778</v>
      </c>
      <c r="E1535" s="213">
        <v>1120</v>
      </c>
      <c r="F1535" s="368">
        <v>41842</v>
      </c>
      <c r="G1535" s="42">
        <v>1120</v>
      </c>
      <c r="H1535" s="42">
        <f t="shared" si="24"/>
        <v>0</v>
      </c>
      <c r="I1535" s="622" t="s">
        <v>30</v>
      </c>
    </row>
    <row r="1536" spans="1:9" x14ac:dyDescent="0.25">
      <c r="A1536" s="355"/>
      <c r="B1536" s="254" t="s">
        <v>1431</v>
      </c>
      <c r="C1536" s="322" t="s">
        <v>3863</v>
      </c>
      <c r="D1536" s="20" t="s">
        <v>47</v>
      </c>
      <c r="E1536" s="213">
        <v>1554</v>
      </c>
      <c r="F1536" s="368">
        <v>41842</v>
      </c>
      <c r="G1536" s="42">
        <v>1554</v>
      </c>
      <c r="H1536" s="42">
        <f t="shared" si="24"/>
        <v>0</v>
      </c>
      <c r="I1536" s="622" t="s">
        <v>30</v>
      </c>
    </row>
    <row r="1537" spans="1:9" x14ac:dyDescent="0.25">
      <c r="A1537" s="355"/>
      <c r="B1537" s="254" t="s">
        <v>1432</v>
      </c>
      <c r="C1537" s="322" t="s">
        <v>3863</v>
      </c>
      <c r="D1537" s="20" t="s">
        <v>188</v>
      </c>
      <c r="E1537" s="213">
        <v>6719</v>
      </c>
      <c r="F1537" s="369" t="s">
        <v>3965</v>
      </c>
      <c r="G1537" s="42">
        <v>6719</v>
      </c>
      <c r="H1537" s="42">
        <f t="shared" si="24"/>
        <v>0</v>
      </c>
      <c r="I1537" s="622" t="s">
        <v>3920</v>
      </c>
    </row>
    <row r="1538" spans="1:9" x14ac:dyDescent="0.25">
      <c r="A1538" s="355"/>
      <c r="B1538" s="254" t="s">
        <v>1433</v>
      </c>
      <c r="C1538" s="322" t="s">
        <v>3863</v>
      </c>
      <c r="D1538" s="20" t="s">
        <v>29</v>
      </c>
      <c r="E1538" s="213">
        <v>3471</v>
      </c>
      <c r="F1538" s="368">
        <v>41842</v>
      </c>
      <c r="G1538" s="42">
        <v>3471</v>
      </c>
      <c r="H1538" s="42">
        <f t="shared" si="24"/>
        <v>0</v>
      </c>
      <c r="I1538" s="622" t="s">
        <v>30</v>
      </c>
    </row>
    <row r="1539" spans="1:9" x14ac:dyDescent="0.25">
      <c r="A1539" s="355"/>
      <c r="B1539" s="254" t="s">
        <v>1435</v>
      </c>
      <c r="C1539" s="322" t="s">
        <v>3863</v>
      </c>
      <c r="D1539" s="20" t="s">
        <v>119</v>
      </c>
      <c r="E1539" s="213">
        <v>3230.5</v>
      </c>
      <c r="F1539" s="368">
        <v>41842</v>
      </c>
      <c r="G1539" s="42">
        <v>3230.5</v>
      </c>
      <c r="H1539" s="42">
        <f t="shared" si="24"/>
        <v>0</v>
      </c>
      <c r="I1539" s="622" t="s">
        <v>27</v>
      </c>
    </row>
    <row r="1540" spans="1:9" x14ac:dyDescent="0.25">
      <c r="A1540" s="355"/>
      <c r="B1540" s="254" t="s">
        <v>1436</v>
      </c>
      <c r="C1540" s="322" t="s">
        <v>3863</v>
      </c>
      <c r="D1540" s="20" t="s">
        <v>124</v>
      </c>
      <c r="E1540" s="213">
        <v>7089</v>
      </c>
      <c r="F1540" s="368">
        <v>41842</v>
      </c>
      <c r="G1540" s="42">
        <v>7089</v>
      </c>
      <c r="H1540" s="42">
        <f t="shared" si="24"/>
        <v>0</v>
      </c>
      <c r="I1540" s="622" t="s">
        <v>30</v>
      </c>
    </row>
    <row r="1541" spans="1:9" x14ac:dyDescent="0.25">
      <c r="A1541" s="355"/>
      <c r="B1541" s="254" t="s">
        <v>1437</v>
      </c>
      <c r="C1541" s="322" t="s">
        <v>3863</v>
      </c>
      <c r="D1541" s="20" t="s">
        <v>47</v>
      </c>
      <c r="E1541" s="213">
        <v>2553</v>
      </c>
      <c r="F1541" s="368">
        <v>41842</v>
      </c>
      <c r="G1541" s="42">
        <v>2553</v>
      </c>
      <c r="H1541" s="42">
        <f t="shared" si="24"/>
        <v>0</v>
      </c>
      <c r="I1541" s="622" t="s">
        <v>30</v>
      </c>
    </row>
    <row r="1542" spans="1:9" x14ac:dyDescent="0.25">
      <c r="A1542" s="355"/>
      <c r="B1542" s="254" t="s">
        <v>1438</v>
      </c>
      <c r="C1542" s="322" t="s">
        <v>3863</v>
      </c>
      <c r="D1542" s="20" t="s">
        <v>183</v>
      </c>
      <c r="E1542" s="213">
        <v>52387</v>
      </c>
      <c r="F1542" s="368">
        <v>41842</v>
      </c>
      <c r="G1542" s="42">
        <v>52387</v>
      </c>
      <c r="H1542" s="42">
        <f t="shared" si="24"/>
        <v>0</v>
      </c>
      <c r="I1542" s="622" t="s">
        <v>30</v>
      </c>
    </row>
    <row r="1543" spans="1:9" x14ac:dyDescent="0.25">
      <c r="A1543" s="355"/>
      <c r="B1543" s="254" t="s">
        <v>1439</v>
      </c>
      <c r="C1543" s="322" t="s">
        <v>3863</v>
      </c>
      <c r="D1543" s="20" t="s">
        <v>36</v>
      </c>
      <c r="E1543" s="213">
        <v>10817.5</v>
      </c>
      <c r="F1543" s="368">
        <v>41842</v>
      </c>
      <c r="G1543" s="42">
        <v>10817.5</v>
      </c>
      <c r="H1543" s="42">
        <f t="shared" ref="H1543:H1606" si="25">E1543-G1543</f>
        <v>0</v>
      </c>
      <c r="I1543" s="622" t="s">
        <v>27</v>
      </c>
    </row>
    <row r="1544" spans="1:9" x14ac:dyDescent="0.25">
      <c r="A1544" s="355"/>
      <c r="B1544" s="254" t="s">
        <v>1440</v>
      </c>
      <c r="C1544" s="322" t="s">
        <v>3863</v>
      </c>
      <c r="D1544" s="20" t="s">
        <v>338</v>
      </c>
      <c r="E1544" s="213">
        <v>594</v>
      </c>
      <c r="F1544" s="368">
        <v>41842</v>
      </c>
      <c r="G1544" s="42">
        <v>594</v>
      </c>
      <c r="H1544" s="42">
        <f t="shared" si="25"/>
        <v>0</v>
      </c>
      <c r="I1544" s="622" t="s">
        <v>30</v>
      </c>
    </row>
    <row r="1545" spans="1:9" x14ac:dyDescent="0.25">
      <c r="A1545" s="355"/>
      <c r="B1545" s="254" t="s">
        <v>1441</v>
      </c>
      <c r="C1545" s="322" t="s">
        <v>3863</v>
      </c>
      <c r="D1545" s="20" t="s">
        <v>189</v>
      </c>
      <c r="E1545" s="213">
        <v>18867</v>
      </c>
      <c r="F1545" s="368">
        <v>41851</v>
      </c>
      <c r="G1545" s="42">
        <v>18867</v>
      </c>
      <c r="H1545" s="42">
        <f t="shared" si="25"/>
        <v>0</v>
      </c>
      <c r="I1545" s="622" t="s">
        <v>12</v>
      </c>
    </row>
    <row r="1546" spans="1:9" x14ac:dyDescent="0.25">
      <c r="A1546" s="355"/>
      <c r="B1546" s="254" t="s">
        <v>1442</v>
      </c>
      <c r="C1546" s="322" t="s">
        <v>3863</v>
      </c>
      <c r="D1546" s="20" t="s">
        <v>32</v>
      </c>
      <c r="E1546" s="213">
        <v>10332</v>
      </c>
      <c r="F1546" s="368">
        <v>41842</v>
      </c>
      <c r="G1546" s="42">
        <v>10332</v>
      </c>
      <c r="H1546" s="42">
        <f t="shared" si="25"/>
        <v>0</v>
      </c>
      <c r="I1546" s="622" t="s">
        <v>30</v>
      </c>
    </row>
    <row r="1547" spans="1:9" x14ac:dyDescent="0.25">
      <c r="A1547" s="355"/>
      <c r="B1547" s="254" t="s">
        <v>1444</v>
      </c>
      <c r="C1547" s="322" t="s">
        <v>3863</v>
      </c>
      <c r="D1547" s="20" t="s">
        <v>22</v>
      </c>
      <c r="E1547" s="213">
        <v>1949</v>
      </c>
      <c r="F1547" s="370" t="s">
        <v>4468</v>
      </c>
      <c r="G1547" s="42">
        <v>1949</v>
      </c>
      <c r="H1547" s="42">
        <f t="shared" si="25"/>
        <v>0</v>
      </c>
      <c r="I1547" s="622"/>
    </row>
    <row r="1548" spans="1:9" x14ac:dyDescent="0.25">
      <c r="A1548" s="355"/>
      <c r="B1548" s="254" t="s">
        <v>1445</v>
      </c>
      <c r="C1548" s="322" t="s">
        <v>3863</v>
      </c>
      <c r="D1548" s="20" t="s">
        <v>100</v>
      </c>
      <c r="E1548" s="213">
        <v>30427.599999999999</v>
      </c>
      <c r="F1548" s="368">
        <v>41843</v>
      </c>
      <c r="G1548" s="42">
        <v>30427.599999999999</v>
      </c>
      <c r="H1548" s="42">
        <f t="shared" si="25"/>
        <v>0</v>
      </c>
      <c r="I1548" s="622" t="s">
        <v>3952</v>
      </c>
    </row>
    <row r="1549" spans="1:9" x14ac:dyDescent="0.25">
      <c r="A1549" s="355"/>
      <c r="B1549" s="254" t="s">
        <v>1446</v>
      </c>
      <c r="C1549" s="322" t="s">
        <v>3863</v>
      </c>
      <c r="D1549" s="295" t="s">
        <v>3108</v>
      </c>
      <c r="E1549" s="296">
        <v>0</v>
      </c>
      <c r="F1549" s="368"/>
      <c r="G1549" s="42"/>
      <c r="H1549" s="42">
        <f t="shared" si="25"/>
        <v>0</v>
      </c>
      <c r="I1549" s="622" t="s">
        <v>3952</v>
      </c>
    </row>
    <row r="1550" spans="1:9" x14ac:dyDescent="0.25">
      <c r="A1550" s="355"/>
      <c r="B1550" s="254" t="s">
        <v>1447</v>
      </c>
      <c r="C1550" s="322" t="s">
        <v>3863</v>
      </c>
      <c r="D1550" s="20" t="s">
        <v>396</v>
      </c>
      <c r="E1550" s="213">
        <v>468</v>
      </c>
      <c r="F1550" s="368">
        <v>41842</v>
      </c>
      <c r="G1550" s="42">
        <v>468</v>
      </c>
      <c r="H1550" s="42">
        <f t="shared" si="25"/>
        <v>0</v>
      </c>
      <c r="I1550" s="622"/>
    </row>
    <row r="1551" spans="1:9" x14ac:dyDescent="0.25">
      <c r="A1551" s="355"/>
      <c r="B1551" s="254" t="s">
        <v>1448</v>
      </c>
      <c r="C1551" s="322" t="s">
        <v>3863</v>
      </c>
      <c r="D1551" s="20" t="s">
        <v>149</v>
      </c>
      <c r="E1551" s="213">
        <v>6072</v>
      </c>
      <c r="F1551" s="381" t="s">
        <v>4467</v>
      </c>
      <c r="G1551" s="42">
        <v>6072</v>
      </c>
      <c r="H1551" s="42">
        <f t="shared" si="25"/>
        <v>0</v>
      </c>
      <c r="I1551" s="622" t="s">
        <v>3952</v>
      </c>
    </row>
    <row r="1552" spans="1:9" x14ac:dyDescent="0.25">
      <c r="A1552" s="355"/>
      <c r="B1552" s="254" t="s">
        <v>1449</v>
      </c>
      <c r="C1552" s="322" t="s">
        <v>3863</v>
      </c>
      <c r="D1552" s="20" t="s">
        <v>240</v>
      </c>
      <c r="E1552" s="213">
        <v>54484.5</v>
      </c>
      <c r="F1552" s="370" t="s">
        <v>4042</v>
      </c>
      <c r="G1552" s="42">
        <v>54484.5</v>
      </c>
      <c r="H1552" s="42">
        <f t="shared" si="25"/>
        <v>0</v>
      </c>
      <c r="I1552" s="622" t="s">
        <v>3952</v>
      </c>
    </row>
    <row r="1553" spans="1:9" x14ac:dyDescent="0.25">
      <c r="A1553" s="355"/>
      <c r="B1553" s="254" t="s">
        <v>1451</v>
      </c>
      <c r="C1553" s="322" t="s">
        <v>3863</v>
      </c>
      <c r="D1553" s="20" t="s">
        <v>215</v>
      </c>
      <c r="E1553" s="213">
        <v>5858.6</v>
      </c>
      <c r="F1553" s="370" t="s">
        <v>4466</v>
      </c>
      <c r="G1553" s="42">
        <v>5858.6</v>
      </c>
      <c r="H1553" s="42">
        <f t="shared" si="25"/>
        <v>0</v>
      </c>
      <c r="I1553" s="622"/>
    </row>
    <row r="1554" spans="1:9" x14ac:dyDescent="0.25">
      <c r="A1554" s="355"/>
      <c r="B1554" s="254" t="s">
        <v>1453</v>
      </c>
      <c r="C1554" s="322" t="s">
        <v>3863</v>
      </c>
      <c r="D1554" s="20" t="s">
        <v>544</v>
      </c>
      <c r="E1554" s="213">
        <v>11748</v>
      </c>
      <c r="F1554" s="368">
        <v>41843</v>
      </c>
      <c r="G1554" s="42">
        <v>11748</v>
      </c>
      <c r="H1554" s="42">
        <f t="shared" si="25"/>
        <v>0</v>
      </c>
      <c r="I1554" s="622" t="s">
        <v>3952</v>
      </c>
    </row>
    <row r="1555" spans="1:9" x14ac:dyDescent="0.25">
      <c r="A1555" s="355"/>
      <c r="B1555" s="254" t="s">
        <v>1454</v>
      </c>
      <c r="C1555" s="322" t="s">
        <v>3863</v>
      </c>
      <c r="D1555" s="20" t="s">
        <v>74</v>
      </c>
      <c r="E1555" s="213">
        <v>638.5</v>
      </c>
      <c r="F1555" s="368">
        <v>41842</v>
      </c>
      <c r="G1555" s="42">
        <v>638.5</v>
      </c>
      <c r="H1555" s="42">
        <f t="shared" si="25"/>
        <v>0</v>
      </c>
      <c r="I1555" s="622"/>
    </row>
    <row r="1556" spans="1:9" x14ac:dyDescent="0.25">
      <c r="A1556" s="355"/>
      <c r="B1556" s="254" t="s">
        <v>1455</v>
      </c>
      <c r="C1556" s="322" t="s">
        <v>3863</v>
      </c>
      <c r="D1556" s="20" t="s">
        <v>51</v>
      </c>
      <c r="E1556" s="213">
        <v>1194</v>
      </c>
      <c r="F1556" s="415" t="s">
        <v>4507</v>
      </c>
      <c r="G1556" s="42">
        <v>1194</v>
      </c>
      <c r="H1556" s="42">
        <f t="shared" si="25"/>
        <v>0</v>
      </c>
      <c r="I1556" s="622"/>
    </row>
    <row r="1557" spans="1:9" x14ac:dyDescent="0.25">
      <c r="A1557" s="355"/>
      <c r="B1557" s="254" t="s">
        <v>1456</v>
      </c>
      <c r="C1557" s="322" t="s">
        <v>3863</v>
      </c>
      <c r="D1557" s="20" t="s">
        <v>244</v>
      </c>
      <c r="E1557" s="213">
        <v>30531</v>
      </c>
      <c r="F1557" s="370" t="s">
        <v>4035</v>
      </c>
      <c r="G1557" s="219">
        <v>30531</v>
      </c>
      <c r="H1557" s="42">
        <f t="shared" si="25"/>
        <v>0</v>
      </c>
      <c r="I1557" s="622" t="s">
        <v>3952</v>
      </c>
    </row>
    <row r="1558" spans="1:9" x14ac:dyDescent="0.25">
      <c r="A1558" s="355"/>
      <c r="B1558" s="254" t="s">
        <v>1457</v>
      </c>
      <c r="C1558" s="322" t="s">
        <v>3863</v>
      </c>
      <c r="D1558" s="20" t="s">
        <v>92</v>
      </c>
      <c r="E1558" s="213">
        <v>3391.2</v>
      </c>
      <c r="F1558" s="368">
        <v>41843</v>
      </c>
      <c r="G1558" s="42">
        <v>3391.2</v>
      </c>
      <c r="H1558" s="42">
        <f t="shared" si="25"/>
        <v>0</v>
      </c>
      <c r="I1558" s="622" t="s">
        <v>3952</v>
      </c>
    </row>
    <row r="1559" spans="1:9" x14ac:dyDescent="0.25">
      <c r="A1559" s="355"/>
      <c r="B1559" s="254" t="s">
        <v>1458</v>
      </c>
      <c r="C1559" s="322" t="s">
        <v>3863</v>
      </c>
      <c r="D1559" s="20" t="s">
        <v>27</v>
      </c>
      <c r="E1559" s="213">
        <v>26298</v>
      </c>
      <c r="F1559" s="368">
        <v>41843</v>
      </c>
      <c r="G1559" s="42">
        <v>26298</v>
      </c>
      <c r="H1559" s="42">
        <f t="shared" si="25"/>
        <v>0</v>
      </c>
      <c r="I1559" s="622" t="s">
        <v>3952</v>
      </c>
    </row>
    <row r="1560" spans="1:9" x14ac:dyDescent="0.25">
      <c r="A1560" s="355"/>
      <c r="B1560" s="254" t="s">
        <v>1459</v>
      </c>
      <c r="C1560" s="322" t="s">
        <v>3863</v>
      </c>
      <c r="D1560" s="20" t="s">
        <v>101</v>
      </c>
      <c r="E1560" s="213">
        <v>34884</v>
      </c>
      <c r="F1560" s="370" t="s">
        <v>4036</v>
      </c>
      <c r="G1560" s="219">
        <v>34884</v>
      </c>
      <c r="H1560" s="42">
        <f t="shared" si="25"/>
        <v>0</v>
      </c>
      <c r="I1560" s="622" t="s">
        <v>3952</v>
      </c>
    </row>
    <row r="1561" spans="1:9" x14ac:dyDescent="0.25">
      <c r="A1561" s="355"/>
      <c r="B1561" s="254" t="s">
        <v>1460</v>
      </c>
      <c r="C1561" s="322" t="s">
        <v>3863</v>
      </c>
      <c r="D1561" s="20" t="s">
        <v>85</v>
      </c>
      <c r="E1561" s="213">
        <v>14284.5</v>
      </c>
      <c r="F1561" s="368">
        <v>41843</v>
      </c>
      <c r="G1561" s="42">
        <v>14284.5</v>
      </c>
      <c r="H1561" s="42">
        <f t="shared" si="25"/>
        <v>0</v>
      </c>
      <c r="I1561" s="622" t="s">
        <v>3952</v>
      </c>
    </row>
    <row r="1562" spans="1:9" x14ac:dyDescent="0.25">
      <c r="A1562" s="355"/>
      <c r="B1562" s="254" t="s">
        <v>1461</v>
      </c>
      <c r="C1562" s="322" t="s">
        <v>3863</v>
      </c>
      <c r="D1562" s="20" t="s">
        <v>16</v>
      </c>
      <c r="E1562" s="213">
        <v>44246.400000000001</v>
      </c>
      <c r="F1562" s="370">
        <v>41865</v>
      </c>
      <c r="G1562" s="219">
        <v>44246.400000000001</v>
      </c>
      <c r="H1562" s="42">
        <f t="shared" si="25"/>
        <v>0</v>
      </c>
      <c r="I1562" s="622"/>
    </row>
    <row r="1563" spans="1:9" x14ac:dyDescent="0.25">
      <c r="A1563" s="355"/>
      <c r="B1563" s="254" t="s">
        <v>1463</v>
      </c>
      <c r="C1563" s="322" t="s">
        <v>3863</v>
      </c>
      <c r="D1563" s="20" t="s">
        <v>1607</v>
      </c>
      <c r="E1563" s="213">
        <v>2901.5</v>
      </c>
      <c r="F1563" s="368">
        <v>41842</v>
      </c>
      <c r="G1563" s="42">
        <v>2901.5</v>
      </c>
      <c r="H1563" s="42">
        <f t="shared" si="25"/>
        <v>0</v>
      </c>
      <c r="I1563" s="622"/>
    </row>
    <row r="1564" spans="1:9" x14ac:dyDescent="0.25">
      <c r="A1564" s="355"/>
      <c r="B1564" s="254" t="s">
        <v>1465</v>
      </c>
      <c r="C1564" s="322" t="s">
        <v>3863</v>
      </c>
      <c r="D1564" s="20" t="s">
        <v>928</v>
      </c>
      <c r="E1564" s="213">
        <v>23429</v>
      </c>
      <c r="F1564" s="368">
        <v>41843</v>
      </c>
      <c r="G1564" s="42">
        <v>23429</v>
      </c>
      <c r="H1564" s="42">
        <f t="shared" si="25"/>
        <v>0</v>
      </c>
      <c r="I1564" s="622" t="s">
        <v>3966</v>
      </c>
    </row>
    <row r="1565" spans="1:9" x14ac:dyDescent="0.25">
      <c r="A1565" s="355"/>
      <c r="B1565" s="254" t="s">
        <v>1466</v>
      </c>
      <c r="C1565" s="322" t="s">
        <v>3863</v>
      </c>
      <c r="D1565" s="295" t="s">
        <v>3108</v>
      </c>
      <c r="E1565" s="296">
        <v>0</v>
      </c>
      <c r="F1565" s="368"/>
      <c r="G1565" s="42"/>
      <c r="H1565" s="42">
        <f t="shared" si="25"/>
        <v>0</v>
      </c>
      <c r="I1565" s="622" t="s">
        <v>3315</v>
      </c>
    </row>
    <row r="1566" spans="1:9" x14ac:dyDescent="0.25">
      <c r="A1566" s="355"/>
      <c r="B1566" s="254" t="s">
        <v>1467</v>
      </c>
      <c r="C1566" s="322" t="s">
        <v>3863</v>
      </c>
      <c r="D1566" s="20" t="s">
        <v>928</v>
      </c>
      <c r="E1566" s="213">
        <v>996</v>
      </c>
      <c r="F1566" s="368">
        <v>41843</v>
      </c>
      <c r="G1566" s="42">
        <v>996</v>
      </c>
      <c r="H1566" s="42">
        <f t="shared" si="25"/>
        <v>0</v>
      </c>
      <c r="I1566" s="622" t="s">
        <v>65</v>
      </c>
    </row>
    <row r="1567" spans="1:9" x14ac:dyDescent="0.25">
      <c r="A1567" s="355"/>
      <c r="B1567" s="254" t="s">
        <v>1468</v>
      </c>
      <c r="C1567" s="322" t="s">
        <v>3863</v>
      </c>
      <c r="D1567" s="20" t="s">
        <v>3332</v>
      </c>
      <c r="E1567" s="213">
        <v>1628</v>
      </c>
      <c r="F1567" s="368">
        <v>41843</v>
      </c>
      <c r="G1567" s="42">
        <v>1628</v>
      </c>
      <c r="H1567" s="42">
        <f t="shared" si="25"/>
        <v>0</v>
      </c>
      <c r="I1567" s="622" t="s">
        <v>65</v>
      </c>
    </row>
    <row r="1568" spans="1:9" x14ac:dyDescent="0.25">
      <c r="A1568" s="355"/>
      <c r="B1568" s="254" t="s">
        <v>1469</v>
      </c>
      <c r="C1568" s="322" t="s">
        <v>3863</v>
      </c>
      <c r="D1568" s="20" t="s">
        <v>3312</v>
      </c>
      <c r="E1568" s="213">
        <v>7272.5</v>
      </c>
      <c r="F1568" s="368">
        <v>41843</v>
      </c>
      <c r="G1568" s="42">
        <v>7272.5</v>
      </c>
      <c r="H1568" s="42">
        <f t="shared" si="25"/>
        <v>0</v>
      </c>
      <c r="I1568" s="622" t="s">
        <v>65</v>
      </c>
    </row>
    <row r="1569" spans="1:9" x14ac:dyDescent="0.25">
      <c r="A1569" s="355"/>
      <c r="B1569" s="254" t="s">
        <v>1470</v>
      </c>
      <c r="C1569" s="322" t="s">
        <v>3863</v>
      </c>
      <c r="D1569" s="295" t="s">
        <v>3108</v>
      </c>
      <c r="E1569" s="296">
        <v>0</v>
      </c>
      <c r="F1569" s="368"/>
      <c r="G1569" s="42"/>
      <c r="H1569" s="42">
        <f t="shared" si="25"/>
        <v>0</v>
      </c>
      <c r="I1569" s="622" t="s">
        <v>324</v>
      </c>
    </row>
    <row r="1570" spans="1:9" x14ac:dyDescent="0.25">
      <c r="A1570" s="355"/>
      <c r="B1570" s="254" t="s">
        <v>1471</v>
      </c>
      <c r="C1570" s="322" t="s">
        <v>3863</v>
      </c>
      <c r="D1570" s="20" t="s">
        <v>180</v>
      </c>
      <c r="E1570" s="213">
        <v>32563.5</v>
      </c>
      <c r="F1570" s="369" t="s">
        <v>3967</v>
      </c>
      <c r="G1570" s="42">
        <v>32563.5</v>
      </c>
      <c r="H1570" s="42">
        <f t="shared" si="25"/>
        <v>0</v>
      </c>
      <c r="I1570" s="622" t="s">
        <v>65</v>
      </c>
    </row>
    <row r="1571" spans="1:9" x14ac:dyDescent="0.25">
      <c r="A1571" s="355"/>
      <c r="B1571" s="254" t="s">
        <v>1472</v>
      </c>
      <c r="C1571" s="322" t="s">
        <v>3863</v>
      </c>
      <c r="D1571" s="20" t="s">
        <v>11</v>
      </c>
      <c r="E1571" s="213">
        <v>56358.400000000001</v>
      </c>
      <c r="F1571" s="370">
        <v>41862</v>
      </c>
      <c r="G1571" s="219">
        <v>56358.400000000001</v>
      </c>
      <c r="H1571" s="42">
        <f t="shared" si="25"/>
        <v>0</v>
      </c>
      <c r="I1571" s="622" t="s">
        <v>65</v>
      </c>
    </row>
    <row r="1572" spans="1:9" x14ac:dyDescent="0.25">
      <c r="A1572" s="355"/>
      <c r="B1572" s="254" t="s">
        <v>1473</v>
      </c>
      <c r="C1572" s="322" t="s">
        <v>3863</v>
      </c>
      <c r="D1572" s="20" t="s">
        <v>8</v>
      </c>
      <c r="E1572" s="213">
        <v>1437.5</v>
      </c>
      <c r="F1572" s="368">
        <v>41842</v>
      </c>
      <c r="G1572" s="42">
        <v>1437.5</v>
      </c>
      <c r="H1572" s="42">
        <f t="shared" si="25"/>
        <v>0</v>
      </c>
      <c r="I1572" s="622"/>
    </row>
    <row r="1573" spans="1:9" x14ac:dyDescent="0.25">
      <c r="A1573" s="355"/>
      <c r="B1573" s="254" t="s">
        <v>1475</v>
      </c>
      <c r="C1573" s="322" t="s">
        <v>3863</v>
      </c>
      <c r="D1573" s="20" t="s">
        <v>8</v>
      </c>
      <c r="E1573" s="213">
        <v>381</v>
      </c>
      <c r="F1573" s="368">
        <v>41842</v>
      </c>
      <c r="G1573" s="42">
        <v>381</v>
      </c>
      <c r="H1573" s="42">
        <f t="shared" si="25"/>
        <v>0</v>
      </c>
      <c r="I1573" s="622"/>
    </row>
    <row r="1574" spans="1:9" x14ac:dyDescent="0.25">
      <c r="A1574" s="355"/>
      <c r="B1574" s="254" t="s">
        <v>1477</v>
      </c>
      <c r="C1574" s="322" t="s">
        <v>3863</v>
      </c>
      <c r="D1574" s="20" t="s">
        <v>233</v>
      </c>
      <c r="E1574" s="213">
        <v>1643.2</v>
      </c>
      <c r="F1574" s="368">
        <v>41843</v>
      </c>
      <c r="G1574" s="42">
        <v>1643.2</v>
      </c>
      <c r="H1574" s="42">
        <f t="shared" si="25"/>
        <v>0</v>
      </c>
      <c r="I1574" s="622" t="s">
        <v>12</v>
      </c>
    </row>
    <row r="1575" spans="1:9" x14ac:dyDescent="0.25">
      <c r="A1575" s="355"/>
      <c r="B1575" s="254" t="s">
        <v>1478</v>
      </c>
      <c r="C1575" s="322" t="s">
        <v>3863</v>
      </c>
      <c r="D1575" s="20" t="s">
        <v>80</v>
      </c>
      <c r="E1575" s="213">
        <v>2357.6</v>
      </c>
      <c r="F1575" s="368">
        <v>41843</v>
      </c>
      <c r="G1575" s="42">
        <v>2357.6</v>
      </c>
      <c r="H1575" s="42">
        <f t="shared" si="25"/>
        <v>0</v>
      </c>
      <c r="I1575" s="622" t="s">
        <v>12</v>
      </c>
    </row>
    <row r="1576" spans="1:9" x14ac:dyDescent="0.25">
      <c r="A1576" s="355"/>
      <c r="B1576" s="254" t="s">
        <v>1479</v>
      </c>
      <c r="C1576" s="322" t="s">
        <v>3863</v>
      </c>
      <c r="D1576" s="20" t="s">
        <v>300</v>
      </c>
      <c r="E1576" s="213">
        <v>1929</v>
      </c>
      <c r="F1576" s="368">
        <v>41843</v>
      </c>
      <c r="G1576" s="42">
        <v>1929</v>
      </c>
      <c r="H1576" s="42">
        <f t="shared" si="25"/>
        <v>0</v>
      </c>
      <c r="I1576" s="622" t="s">
        <v>12</v>
      </c>
    </row>
    <row r="1577" spans="1:9" x14ac:dyDescent="0.25">
      <c r="A1577" s="355"/>
      <c r="B1577" s="254" t="s">
        <v>1480</v>
      </c>
      <c r="C1577" s="322" t="s">
        <v>3863</v>
      </c>
      <c r="D1577" s="20" t="s">
        <v>20</v>
      </c>
      <c r="E1577" s="213">
        <v>3676.5</v>
      </c>
      <c r="F1577" s="368">
        <v>41843</v>
      </c>
      <c r="G1577" s="42">
        <v>3676.5</v>
      </c>
      <c r="H1577" s="42">
        <f t="shared" si="25"/>
        <v>0</v>
      </c>
      <c r="I1577" s="622" t="s">
        <v>12</v>
      </c>
    </row>
    <row r="1578" spans="1:9" x14ac:dyDescent="0.25">
      <c r="A1578" s="355"/>
      <c r="B1578" s="254" t="s">
        <v>1481</v>
      </c>
      <c r="C1578" s="322" t="s">
        <v>3863</v>
      </c>
      <c r="D1578" s="20" t="s">
        <v>78</v>
      </c>
      <c r="E1578" s="213">
        <v>3192</v>
      </c>
      <c r="F1578" s="368">
        <v>41843</v>
      </c>
      <c r="G1578" s="42">
        <v>3192</v>
      </c>
      <c r="H1578" s="42">
        <f t="shared" si="25"/>
        <v>0</v>
      </c>
      <c r="I1578" s="622" t="s">
        <v>12</v>
      </c>
    </row>
    <row r="1579" spans="1:9" x14ac:dyDescent="0.25">
      <c r="A1579" s="355"/>
      <c r="B1579" s="254" t="s">
        <v>1482</v>
      </c>
      <c r="C1579" s="322" t="s">
        <v>3863</v>
      </c>
      <c r="D1579" s="20" t="s">
        <v>257</v>
      </c>
      <c r="E1579" s="213">
        <v>2378</v>
      </c>
      <c r="F1579" s="368">
        <v>41843</v>
      </c>
      <c r="G1579" s="42">
        <v>2378</v>
      </c>
      <c r="H1579" s="42">
        <f t="shared" si="25"/>
        <v>0</v>
      </c>
      <c r="I1579" s="622" t="s">
        <v>12</v>
      </c>
    </row>
    <row r="1580" spans="1:9" x14ac:dyDescent="0.25">
      <c r="A1580" s="355"/>
      <c r="B1580" s="254" t="s">
        <v>1483</v>
      </c>
      <c r="C1580" s="322" t="s">
        <v>3863</v>
      </c>
      <c r="D1580" s="20" t="s">
        <v>14</v>
      </c>
      <c r="E1580" s="213">
        <v>9480</v>
      </c>
      <c r="F1580" s="368">
        <v>41843</v>
      </c>
      <c r="G1580" s="42">
        <v>9480</v>
      </c>
      <c r="H1580" s="42">
        <f t="shared" si="25"/>
        <v>0</v>
      </c>
      <c r="I1580" s="622" t="s">
        <v>12</v>
      </c>
    </row>
    <row r="1581" spans="1:9" x14ac:dyDescent="0.25">
      <c r="A1581" s="355"/>
      <c r="B1581" s="254" t="s">
        <v>1485</v>
      </c>
      <c r="C1581" s="322" t="s">
        <v>3863</v>
      </c>
      <c r="D1581" s="20" t="s">
        <v>28</v>
      </c>
      <c r="E1581" s="213">
        <v>5538.5</v>
      </c>
      <c r="F1581" s="370" t="s">
        <v>4465</v>
      </c>
      <c r="G1581" s="42">
        <v>5538.5</v>
      </c>
      <c r="H1581" s="42">
        <f t="shared" si="25"/>
        <v>0</v>
      </c>
      <c r="I1581" s="622"/>
    </row>
    <row r="1582" spans="1:9" x14ac:dyDescent="0.25">
      <c r="A1582" s="355"/>
      <c r="B1582" s="254" t="s">
        <v>1487</v>
      </c>
      <c r="C1582" s="322" t="s">
        <v>3863</v>
      </c>
      <c r="D1582" s="20" t="s">
        <v>152</v>
      </c>
      <c r="E1582" s="213">
        <v>8036.5</v>
      </c>
      <c r="F1582" s="381" t="s">
        <v>4522</v>
      </c>
      <c r="G1582" s="42">
        <v>8036.5</v>
      </c>
      <c r="H1582" s="42">
        <f t="shared" si="25"/>
        <v>0</v>
      </c>
      <c r="I1582" s="622"/>
    </row>
    <row r="1583" spans="1:9" x14ac:dyDescent="0.25">
      <c r="A1583" s="355"/>
      <c r="B1583" s="254" t="s">
        <v>1488</v>
      </c>
      <c r="C1583" s="322" t="s">
        <v>3863</v>
      </c>
      <c r="D1583" s="20" t="s">
        <v>8</v>
      </c>
      <c r="E1583" s="213">
        <v>4577</v>
      </c>
      <c r="F1583" s="368">
        <v>41842</v>
      </c>
      <c r="G1583" s="42">
        <v>4577</v>
      </c>
      <c r="H1583" s="42">
        <f t="shared" si="25"/>
        <v>0</v>
      </c>
      <c r="I1583" s="622"/>
    </row>
    <row r="1584" spans="1:9" x14ac:dyDescent="0.25">
      <c r="A1584" s="355">
        <v>41843</v>
      </c>
      <c r="B1584" s="254" t="s">
        <v>1489</v>
      </c>
      <c r="C1584" s="322" t="s">
        <v>3863</v>
      </c>
      <c r="D1584" s="190" t="s">
        <v>371</v>
      </c>
      <c r="E1584" s="210">
        <v>1693.5</v>
      </c>
      <c r="F1584" s="368">
        <v>41843</v>
      </c>
      <c r="G1584" s="42">
        <v>1693.5</v>
      </c>
      <c r="H1584" s="42">
        <f t="shared" si="25"/>
        <v>0</v>
      </c>
      <c r="I1584" s="621"/>
    </row>
    <row r="1585" spans="1:9" x14ac:dyDescent="0.25">
      <c r="A1585" s="355"/>
      <c r="B1585" s="254" t="s">
        <v>1492</v>
      </c>
      <c r="C1585" s="322" t="s">
        <v>3863</v>
      </c>
      <c r="D1585" s="190" t="s">
        <v>16</v>
      </c>
      <c r="E1585" s="210">
        <v>170586</v>
      </c>
      <c r="F1585" s="370">
        <v>41865</v>
      </c>
      <c r="G1585" s="219">
        <v>170586</v>
      </c>
      <c r="H1585" s="42">
        <f t="shared" si="25"/>
        <v>0</v>
      </c>
      <c r="I1585" s="623" t="s">
        <v>65</v>
      </c>
    </row>
    <row r="1586" spans="1:9" x14ac:dyDescent="0.25">
      <c r="A1586" s="355"/>
      <c r="B1586" s="254" t="s">
        <v>1493</v>
      </c>
      <c r="C1586" s="322" t="s">
        <v>3863</v>
      </c>
      <c r="D1586" s="190" t="s">
        <v>106</v>
      </c>
      <c r="E1586" s="210">
        <v>229911.5</v>
      </c>
      <c r="F1586" s="371" t="s">
        <v>4037</v>
      </c>
      <c r="G1586" s="42">
        <v>229911.5</v>
      </c>
      <c r="H1586" s="42">
        <f t="shared" si="25"/>
        <v>0</v>
      </c>
      <c r="I1586" s="621" t="s">
        <v>30</v>
      </c>
    </row>
    <row r="1587" spans="1:9" x14ac:dyDescent="0.25">
      <c r="A1587" s="355"/>
      <c r="B1587" s="254" t="s">
        <v>1494</v>
      </c>
      <c r="C1587" s="322" t="s">
        <v>3863</v>
      </c>
      <c r="D1587" s="190" t="s">
        <v>8</v>
      </c>
      <c r="E1587" s="210">
        <v>544</v>
      </c>
      <c r="F1587" s="368">
        <v>41843</v>
      </c>
      <c r="G1587" s="42">
        <v>544</v>
      </c>
      <c r="H1587" s="42">
        <f t="shared" si="25"/>
        <v>0</v>
      </c>
      <c r="I1587" s="623"/>
    </row>
    <row r="1588" spans="1:9" x14ac:dyDescent="0.25">
      <c r="A1588" s="355"/>
      <c r="B1588" s="254" t="s">
        <v>1495</v>
      </c>
      <c r="C1588" s="322" t="s">
        <v>3863</v>
      </c>
      <c r="D1588" s="190" t="s">
        <v>123</v>
      </c>
      <c r="E1588" s="210">
        <v>5944</v>
      </c>
      <c r="F1588" s="381" t="s">
        <v>4495</v>
      </c>
      <c r="G1588" s="42">
        <v>5944</v>
      </c>
      <c r="H1588" s="42">
        <f t="shared" si="25"/>
        <v>0</v>
      </c>
      <c r="I1588" s="621"/>
    </row>
    <row r="1589" spans="1:9" x14ac:dyDescent="0.25">
      <c r="A1589" s="355"/>
      <c r="B1589" s="254" t="s">
        <v>1496</v>
      </c>
      <c r="C1589" s="322" t="s">
        <v>3863</v>
      </c>
      <c r="D1589" s="190" t="s">
        <v>8</v>
      </c>
      <c r="E1589" s="210">
        <v>638</v>
      </c>
      <c r="F1589" s="368">
        <v>41843</v>
      </c>
      <c r="G1589" s="42">
        <v>638</v>
      </c>
      <c r="H1589" s="42">
        <f t="shared" si="25"/>
        <v>0</v>
      </c>
      <c r="I1589" s="621"/>
    </row>
    <row r="1590" spans="1:9" x14ac:dyDescent="0.25">
      <c r="A1590" s="355"/>
      <c r="B1590" s="254" t="s">
        <v>1498</v>
      </c>
      <c r="C1590" s="322" t="s">
        <v>3863</v>
      </c>
      <c r="D1590" s="190" t="s">
        <v>116</v>
      </c>
      <c r="E1590" s="210">
        <v>5937</v>
      </c>
      <c r="F1590" s="381" t="s">
        <v>4421</v>
      </c>
      <c r="G1590" s="42">
        <v>5937</v>
      </c>
      <c r="H1590" s="42">
        <f t="shared" si="25"/>
        <v>0</v>
      </c>
      <c r="I1590" s="621"/>
    </row>
    <row r="1591" spans="1:9" x14ac:dyDescent="0.25">
      <c r="A1591" s="355"/>
      <c r="B1591" s="254" t="s">
        <v>1499</v>
      </c>
      <c r="C1591" s="322" t="s">
        <v>3863</v>
      </c>
      <c r="D1591" s="190" t="s">
        <v>1693</v>
      </c>
      <c r="E1591" s="210">
        <v>3360</v>
      </c>
      <c r="F1591" s="368">
        <v>41843</v>
      </c>
      <c r="G1591" s="42">
        <v>3360</v>
      </c>
      <c r="H1591" s="42">
        <f t="shared" si="25"/>
        <v>0</v>
      </c>
      <c r="I1591" s="621"/>
    </row>
    <row r="1592" spans="1:9" x14ac:dyDescent="0.25">
      <c r="A1592" s="355"/>
      <c r="B1592" s="254" t="s">
        <v>1501</v>
      </c>
      <c r="C1592" s="322" t="s">
        <v>3863</v>
      </c>
      <c r="D1592" s="190" t="s">
        <v>55</v>
      </c>
      <c r="E1592" s="210">
        <v>6275</v>
      </c>
      <c r="F1592" s="368">
        <v>41843</v>
      </c>
      <c r="G1592" s="42">
        <v>6275</v>
      </c>
      <c r="H1592" s="42">
        <f t="shared" si="25"/>
        <v>0</v>
      </c>
      <c r="I1592" s="621"/>
    </row>
    <row r="1593" spans="1:9" x14ac:dyDescent="0.25">
      <c r="A1593" s="355"/>
      <c r="B1593" s="254" t="s">
        <v>1503</v>
      </c>
      <c r="C1593" s="322" t="s">
        <v>3863</v>
      </c>
      <c r="D1593" s="190" t="s">
        <v>13</v>
      </c>
      <c r="E1593" s="210">
        <v>4059</v>
      </c>
      <c r="F1593" s="368">
        <v>41843</v>
      </c>
      <c r="G1593" s="42">
        <v>4059</v>
      </c>
      <c r="H1593" s="42">
        <f t="shared" si="25"/>
        <v>0</v>
      </c>
      <c r="I1593" s="621"/>
    </row>
    <row r="1594" spans="1:9" x14ac:dyDescent="0.25">
      <c r="A1594" s="355"/>
      <c r="B1594" s="254" t="s">
        <v>1504</v>
      </c>
      <c r="C1594" s="322" t="s">
        <v>3863</v>
      </c>
      <c r="D1594" s="190" t="s">
        <v>62</v>
      </c>
      <c r="E1594" s="210">
        <v>23267</v>
      </c>
      <c r="F1594" s="368">
        <v>41843</v>
      </c>
      <c r="G1594" s="42">
        <v>23267</v>
      </c>
      <c r="H1594" s="42">
        <f t="shared" si="25"/>
        <v>0</v>
      </c>
      <c r="I1594" s="621"/>
    </row>
    <row r="1595" spans="1:9" x14ac:dyDescent="0.25">
      <c r="A1595" s="355"/>
      <c r="B1595" s="254" t="s">
        <v>1506</v>
      </c>
      <c r="C1595" s="322" t="s">
        <v>3863</v>
      </c>
      <c r="D1595" s="190" t="s">
        <v>14</v>
      </c>
      <c r="E1595" s="210">
        <v>1680</v>
      </c>
      <c r="F1595" s="368">
        <v>41843</v>
      </c>
      <c r="G1595" s="42">
        <v>1680</v>
      </c>
      <c r="H1595" s="42">
        <f t="shared" si="25"/>
        <v>0</v>
      </c>
      <c r="I1595" s="621"/>
    </row>
    <row r="1596" spans="1:9" x14ac:dyDescent="0.25">
      <c r="A1596" s="355"/>
      <c r="B1596" s="254" t="s">
        <v>1508</v>
      </c>
      <c r="C1596" s="322" t="s">
        <v>3863</v>
      </c>
      <c r="D1596" s="190" t="s">
        <v>260</v>
      </c>
      <c r="E1596" s="210">
        <v>1944</v>
      </c>
      <c r="F1596" s="368">
        <v>41843</v>
      </c>
      <c r="G1596" s="42">
        <v>1944</v>
      </c>
      <c r="H1596" s="42">
        <f t="shared" si="25"/>
        <v>0</v>
      </c>
      <c r="I1596" s="621" t="s">
        <v>162</v>
      </c>
    </row>
    <row r="1597" spans="1:9" x14ac:dyDescent="0.25">
      <c r="A1597" s="355"/>
      <c r="B1597" s="254" t="s">
        <v>1509</v>
      </c>
      <c r="C1597" s="322" t="s">
        <v>3863</v>
      </c>
      <c r="D1597" s="190" t="s">
        <v>8</v>
      </c>
      <c r="E1597" s="210">
        <v>4826</v>
      </c>
      <c r="F1597" s="368">
        <v>41843</v>
      </c>
      <c r="G1597" s="42">
        <v>4826</v>
      </c>
      <c r="H1597" s="42">
        <f t="shared" si="25"/>
        <v>0</v>
      </c>
      <c r="I1597" s="621"/>
    </row>
    <row r="1598" spans="1:9" x14ac:dyDescent="0.25">
      <c r="A1598" s="355"/>
      <c r="B1598" s="254" t="s">
        <v>1510</v>
      </c>
      <c r="C1598" s="322" t="s">
        <v>3863</v>
      </c>
      <c r="D1598" s="190" t="s">
        <v>44</v>
      </c>
      <c r="E1598" s="210">
        <v>5040</v>
      </c>
      <c r="F1598" s="368">
        <v>41850</v>
      </c>
      <c r="G1598" s="42">
        <v>5040</v>
      </c>
      <c r="H1598" s="42">
        <f t="shared" si="25"/>
        <v>0</v>
      </c>
      <c r="I1598" s="621" t="s">
        <v>162</v>
      </c>
    </row>
    <row r="1599" spans="1:9" x14ac:dyDescent="0.25">
      <c r="A1599" s="355"/>
      <c r="B1599" s="254" t="s">
        <v>1511</v>
      </c>
      <c r="C1599" s="322" t="s">
        <v>3863</v>
      </c>
      <c r="D1599" s="190" t="s">
        <v>215</v>
      </c>
      <c r="E1599" s="210">
        <v>4005</v>
      </c>
      <c r="F1599" s="368">
        <v>41843</v>
      </c>
      <c r="G1599" s="42">
        <v>4005</v>
      </c>
      <c r="H1599" s="42">
        <f t="shared" si="25"/>
        <v>0</v>
      </c>
      <c r="I1599" s="621"/>
    </row>
    <row r="1600" spans="1:9" x14ac:dyDescent="0.25">
      <c r="A1600" s="355"/>
      <c r="B1600" s="254" t="s">
        <v>1512</v>
      </c>
      <c r="C1600" s="322" t="s">
        <v>3863</v>
      </c>
      <c r="D1600" s="190" t="s">
        <v>52</v>
      </c>
      <c r="E1600" s="210">
        <v>2772</v>
      </c>
      <c r="F1600" s="368">
        <v>41843</v>
      </c>
      <c r="G1600" s="42">
        <v>2772</v>
      </c>
      <c r="H1600" s="42">
        <f t="shared" si="25"/>
        <v>0</v>
      </c>
      <c r="I1600" s="621" t="s">
        <v>162</v>
      </c>
    </row>
    <row r="1601" spans="1:9" x14ac:dyDescent="0.25">
      <c r="A1601" s="355"/>
      <c r="B1601" s="254" t="s">
        <v>1514</v>
      </c>
      <c r="C1601" s="322" t="s">
        <v>3863</v>
      </c>
      <c r="D1601" s="190" t="s">
        <v>599</v>
      </c>
      <c r="E1601" s="210">
        <v>168</v>
      </c>
      <c r="F1601" s="368">
        <v>41843</v>
      </c>
      <c r="G1601" s="42">
        <v>168</v>
      </c>
      <c r="H1601" s="42">
        <f t="shared" si="25"/>
        <v>0</v>
      </c>
      <c r="I1601" s="621" t="s">
        <v>162</v>
      </c>
    </row>
    <row r="1602" spans="1:9" x14ac:dyDescent="0.25">
      <c r="A1602" s="355"/>
      <c r="B1602" s="254" t="s">
        <v>1517</v>
      </c>
      <c r="C1602" s="322" t="s">
        <v>3863</v>
      </c>
      <c r="D1602" s="190" t="s">
        <v>111</v>
      </c>
      <c r="E1602" s="210">
        <v>5358</v>
      </c>
      <c r="F1602" s="368">
        <v>41843</v>
      </c>
      <c r="G1602" s="42">
        <v>5358</v>
      </c>
      <c r="H1602" s="42">
        <f t="shared" si="25"/>
        <v>0</v>
      </c>
      <c r="I1602" s="621" t="s">
        <v>162</v>
      </c>
    </row>
    <row r="1603" spans="1:9" x14ac:dyDescent="0.25">
      <c r="A1603" s="355"/>
      <c r="B1603" s="254" t="s">
        <v>1518</v>
      </c>
      <c r="C1603" s="322" t="s">
        <v>3863</v>
      </c>
      <c r="D1603" s="190" t="s">
        <v>51</v>
      </c>
      <c r="E1603" s="210">
        <v>2846</v>
      </c>
      <c r="F1603" s="415" t="s">
        <v>4508</v>
      </c>
      <c r="G1603" s="42">
        <v>2846</v>
      </c>
      <c r="H1603" s="42">
        <f t="shared" si="25"/>
        <v>0</v>
      </c>
      <c r="I1603" s="621" t="s">
        <v>162</v>
      </c>
    </row>
    <row r="1604" spans="1:9" x14ac:dyDescent="0.25">
      <c r="A1604" s="355"/>
      <c r="B1604" s="254" t="s">
        <v>1519</v>
      </c>
      <c r="C1604" s="322" t="s">
        <v>3863</v>
      </c>
      <c r="D1604" s="190" t="s">
        <v>66</v>
      </c>
      <c r="E1604" s="210">
        <v>1908</v>
      </c>
      <c r="F1604" s="368">
        <v>41843</v>
      </c>
      <c r="G1604" s="42">
        <v>1908</v>
      </c>
      <c r="H1604" s="42">
        <f t="shared" si="25"/>
        <v>0</v>
      </c>
      <c r="I1604" s="621" t="s">
        <v>162</v>
      </c>
    </row>
    <row r="1605" spans="1:9" x14ac:dyDescent="0.25">
      <c r="A1605" s="355"/>
      <c r="B1605" s="254" t="s">
        <v>1520</v>
      </c>
      <c r="C1605" s="322" t="s">
        <v>3863</v>
      </c>
      <c r="D1605" s="190" t="s">
        <v>136</v>
      </c>
      <c r="E1605" s="210">
        <v>1456</v>
      </c>
      <c r="F1605" s="368">
        <v>41843</v>
      </c>
      <c r="G1605" s="42">
        <v>1456</v>
      </c>
      <c r="H1605" s="42">
        <f t="shared" si="25"/>
        <v>0</v>
      </c>
      <c r="I1605" s="621"/>
    </row>
    <row r="1606" spans="1:9" x14ac:dyDescent="0.25">
      <c r="A1606" s="355"/>
      <c r="B1606" s="254" t="s">
        <v>1521</v>
      </c>
      <c r="C1606" s="322" t="s">
        <v>3863</v>
      </c>
      <c r="D1606" s="190" t="s">
        <v>88</v>
      </c>
      <c r="E1606" s="210">
        <v>3640</v>
      </c>
      <c r="F1606" s="368">
        <v>41843</v>
      </c>
      <c r="G1606" s="42">
        <v>3640</v>
      </c>
      <c r="H1606" s="42">
        <f t="shared" si="25"/>
        <v>0</v>
      </c>
      <c r="I1606" s="621"/>
    </row>
    <row r="1607" spans="1:9" x14ac:dyDescent="0.25">
      <c r="A1607" s="355"/>
      <c r="B1607" s="254" t="s">
        <v>1522</v>
      </c>
      <c r="C1607" s="322" t="s">
        <v>3863</v>
      </c>
      <c r="D1607" s="190" t="s">
        <v>92</v>
      </c>
      <c r="E1607" s="210">
        <v>1522</v>
      </c>
      <c r="F1607" s="368">
        <v>41843</v>
      </c>
      <c r="G1607" s="42">
        <v>1522</v>
      </c>
      <c r="H1607" s="42">
        <f t="shared" ref="H1607:H1670" si="26">E1607-G1607</f>
        <v>0</v>
      </c>
      <c r="I1607" s="621"/>
    </row>
    <row r="1608" spans="1:9" x14ac:dyDescent="0.25">
      <c r="A1608" s="355"/>
      <c r="B1608" s="254" t="s">
        <v>1523</v>
      </c>
      <c r="C1608" s="322" t="s">
        <v>3863</v>
      </c>
      <c r="D1608" s="190" t="s">
        <v>78</v>
      </c>
      <c r="E1608" s="210">
        <v>3371</v>
      </c>
      <c r="F1608" s="368">
        <v>41844</v>
      </c>
      <c r="G1608" s="42">
        <v>3371</v>
      </c>
      <c r="H1608" s="42">
        <f t="shared" si="26"/>
        <v>0</v>
      </c>
      <c r="I1608" s="621" t="s">
        <v>12</v>
      </c>
    </row>
    <row r="1609" spans="1:9" x14ac:dyDescent="0.25">
      <c r="A1609" s="355"/>
      <c r="B1609" s="254" t="s">
        <v>1524</v>
      </c>
      <c r="C1609" s="322" t="s">
        <v>3863</v>
      </c>
      <c r="D1609" s="190" t="s">
        <v>560</v>
      </c>
      <c r="E1609" s="210">
        <v>17995.5</v>
      </c>
      <c r="F1609" s="368">
        <v>41844</v>
      </c>
      <c r="G1609" s="42">
        <v>17995.5</v>
      </c>
      <c r="H1609" s="42">
        <f t="shared" si="26"/>
        <v>0</v>
      </c>
      <c r="I1609" s="621" t="s">
        <v>12</v>
      </c>
    </row>
    <row r="1610" spans="1:9" x14ac:dyDescent="0.25">
      <c r="A1610" s="355"/>
      <c r="B1610" s="254" t="s">
        <v>1526</v>
      </c>
      <c r="C1610" s="322" t="s">
        <v>3863</v>
      </c>
      <c r="D1610" s="190" t="s">
        <v>60</v>
      </c>
      <c r="E1610" s="210">
        <v>4173</v>
      </c>
      <c r="F1610" s="370" t="s">
        <v>4481</v>
      </c>
      <c r="G1610" s="42">
        <v>4173</v>
      </c>
      <c r="H1610" s="42">
        <f t="shared" si="26"/>
        <v>0</v>
      </c>
      <c r="I1610" s="621"/>
    </row>
    <row r="1611" spans="1:9" x14ac:dyDescent="0.25">
      <c r="A1611" s="355"/>
      <c r="B1611" s="254" t="s">
        <v>1527</v>
      </c>
      <c r="C1611" s="322" t="s">
        <v>3863</v>
      </c>
      <c r="D1611" s="190" t="s">
        <v>42</v>
      </c>
      <c r="E1611" s="210">
        <v>2240</v>
      </c>
      <c r="F1611" s="368">
        <v>41850</v>
      </c>
      <c r="G1611" s="42">
        <v>2240</v>
      </c>
      <c r="H1611" s="42">
        <f t="shared" si="26"/>
        <v>0</v>
      </c>
      <c r="I1611" s="621" t="s">
        <v>27</v>
      </c>
    </row>
    <row r="1612" spans="1:9" x14ac:dyDescent="0.25">
      <c r="A1612" s="355"/>
      <c r="B1612" s="254" t="s">
        <v>1528</v>
      </c>
      <c r="C1612" s="322" t="s">
        <v>3863</v>
      </c>
      <c r="D1612" s="190" t="s">
        <v>43</v>
      </c>
      <c r="E1612" s="210">
        <v>1680</v>
      </c>
      <c r="F1612" s="368">
        <v>41850</v>
      </c>
      <c r="G1612" s="42">
        <v>1680</v>
      </c>
      <c r="H1612" s="42">
        <f t="shared" si="26"/>
        <v>0</v>
      </c>
      <c r="I1612" s="621" t="s">
        <v>27</v>
      </c>
    </row>
    <row r="1613" spans="1:9" x14ac:dyDescent="0.25">
      <c r="A1613" s="355"/>
      <c r="B1613" s="254" t="s">
        <v>1529</v>
      </c>
      <c r="C1613" s="322" t="s">
        <v>3863</v>
      </c>
      <c r="D1613" s="190" t="s">
        <v>237</v>
      </c>
      <c r="E1613" s="210">
        <v>8009</v>
      </c>
      <c r="F1613" s="368">
        <v>41844</v>
      </c>
      <c r="G1613" s="42">
        <v>8009</v>
      </c>
      <c r="H1613" s="42">
        <f t="shared" si="26"/>
        <v>0</v>
      </c>
      <c r="I1613" s="621" t="s">
        <v>21</v>
      </c>
    </row>
    <row r="1614" spans="1:9" x14ac:dyDescent="0.25">
      <c r="A1614" s="355"/>
      <c r="B1614" s="254" t="s">
        <v>1530</v>
      </c>
      <c r="C1614" s="322" t="s">
        <v>3863</v>
      </c>
      <c r="D1614" s="190" t="s">
        <v>373</v>
      </c>
      <c r="E1614" s="210">
        <v>40173</v>
      </c>
      <c r="F1614" s="368">
        <v>41844</v>
      </c>
      <c r="G1614" s="42">
        <v>40173</v>
      </c>
      <c r="H1614" s="42">
        <f t="shared" si="26"/>
        <v>0</v>
      </c>
      <c r="I1614" s="621" t="s">
        <v>3952</v>
      </c>
    </row>
    <row r="1615" spans="1:9" x14ac:dyDescent="0.25">
      <c r="A1615" s="355"/>
      <c r="B1615" s="254" t="s">
        <v>1531</v>
      </c>
      <c r="C1615" s="322" t="s">
        <v>3863</v>
      </c>
      <c r="D1615" s="190" t="s">
        <v>8</v>
      </c>
      <c r="E1615" s="210">
        <v>1221</v>
      </c>
      <c r="F1615" s="368">
        <v>41843</v>
      </c>
      <c r="G1615" s="42">
        <v>1221</v>
      </c>
      <c r="H1615" s="42">
        <f t="shared" si="26"/>
        <v>0</v>
      </c>
      <c r="I1615" s="621"/>
    </row>
    <row r="1616" spans="1:9" x14ac:dyDescent="0.25">
      <c r="A1616" s="355"/>
      <c r="B1616" s="254" t="s">
        <v>1532</v>
      </c>
      <c r="C1616" s="322" t="s">
        <v>3863</v>
      </c>
      <c r="D1616" s="190" t="s">
        <v>188</v>
      </c>
      <c r="E1616" s="210">
        <v>8070</v>
      </c>
      <c r="F1616" s="368">
        <v>41846</v>
      </c>
      <c r="G1616" s="42">
        <v>8070</v>
      </c>
      <c r="H1616" s="42">
        <f t="shared" si="26"/>
        <v>0</v>
      </c>
      <c r="I1616" s="621" t="s">
        <v>21</v>
      </c>
    </row>
    <row r="1617" spans="1:9" x14ac:dyDescent="0.25">
      <c r="A1617" s="355"/>
      <c r="B1617" s="254" t="s">
        <v>1533</v>
      </c>
      <c r="C1617" s="322" t="s">
        <v>3863</v>
      </c>
      <c r="D1617" s="190" t="s">
        <v>130</v>
      </c>
      <c r="E1617" s="210">
        <v>6275</v>
      </c>
      <c r="F1617" s="368">
        <v>41844</v>
      </c>
      <c r="G1617" s="42">
        <v>6275</v>
      </c>
      <c r="H1617" s="42">
        <f t="shared" si="26"/>
        <v>0</v>
      </c>
      <c r="I1617" s="621" t="s">
        <v>21</v>
      </c>
    </row>
    <row r="1618" spans="1:9" x14ac:dyDescent="0.25">
      <c r="A1618" s="355"/>
      <c r="B1618" s="254" t="s">
        <v>1534</v>
      </c>
      <c r="C1618" s="322" t="s">
        <v>3863</v>
      </c>
      <c r="D1618" s="190" t="s">
        <v>183</v>
      </c>
      <c r="E1618" s="210">
        <v>49919</v>
      </c>
      <c r="F1618" s="368">
        <v>41844</v>
      </c>
      <c r="G1618" s="42">
        <v>49919</v>
      </c>
      <c r="H1618" s="42">
        <f t="shared" si="26"/>
        <v>0</v>
      </c>
      <c r="I1618" s="621" t="s">
        <v>3952</v>
      </c>
    </row>
    <row r="1619" spans="1:9" x14ac:dyDescent="0.25">
      <c r="A1619" s="355"/>
      <c r="B1619" s="254" t="s">
        <v>1535</v>
      </c>
      <c r="C1619" s="322" t="s">
        <v>3863</v>
      </c>
      <c r="D1619" s="190" t="s">
        <v>147</v>
      </c>
      <c r="E1619" s="210">
        <v>1588</v>
      </c>
      <c r="F1619" s="368">
        <v>41844</v>
      </c>
      <c r="G1619" s="42">
        <v>1588</v>
      </c>
      <c r="H1619" s="42">
        <f t="shared" si="26"/>
        <v>0</v>
      </c>
      <c r="I1619" s="621" t="s">
        <v>12</v>
      </c>
    </row>
    <row r="1620" spans="1:9" x14ac:dyDescent="0.25">
      <c r="A1620" s="355"/>
      <c r="B1620" s="254" t="s">
        <v>1537</v>
      </c>
      <c r="C1620" s="322" t="s">
        <v>3863</v>
      </c>
      <c r="D1620" s="190" t="s">
        <v>250</v>
      </c>
      <c r="E1620" s="210">
        <v>7986</v>
      </c>
      <c r="F1620" s="368">
        <v>41843</v>
      </c>
      <c r="G1620" s="42">
        <v>7986</v>
      </c>
      <c r="H1620" s="42">
        <f t="shared" si="26"/>
        <v>0</v>
      </c>
      <c r="I1620" s="621"/>
    </row>
    <row r="1621" spans="1:9" x14ac:dyDescent="0.25">
      <c r="A1621" s="355"/>
      <c r="B1621" s="254" t="s">
        <v>1538</v>
      </c>
      <c r="C1621" s="322" t="s">
        <v>3863</v>
      </c>
      <c r="D1621" s="190" t="s">
        <v>147</v>
      </c>
      <c r="E1621" s="210">
        <v>1625</v>
      </c>
      <c r="F1621" s="368">
        <v>41844</v>
      </c>
      <c r="G1621" s="42">
        <v>1625</v>
      </c>
      <c r="H1621" s="42">
        <f t="shared" si="26"/>
        <v>0</v>
      </c>
      <c r="I1621" s="621" t="s">
        <v>12</v>
      </c>
    </row>
    <row r="1622" spans="1:9" x14ac:dyDescent="0.25">
      <c r="A1622" s="355"/>
      <c r="B1622" s="254" t="s">
        <v>1539</v>
      </c>
      <c r="C1622" s="322" t="s">
        <v>3863</v>
      </c>
      <c r="D1622" s="190" t="s">
        <v>147</v>
      </c>
      <c r="E1622" s="210">
        <v>1639</v>
      </c>
      <c r="F1622" s="368">
        <v>41844</v>
      </c>
      <c r="G1622" s="42">
        <v>1639</v>
      </c>
      <c r="H1622" s="42">
        <f t="shared" si="26"/>
        <v>0</v>
      </c>
      <c r="I1622" s="621" t="s">
        <v>12</v>
      </c>
    </row>
    <row r="1623" spans="1:9" x14ac:dyDescent="0.25">
      <c r="A1623" s="355"/>
      <c r="B1623" s="254" t="s">
        <v>1541</v>
      </c>
      <c r="C1623" s="322" t="s">
        <v>3863</v>
      </c>
      <c r="D1623" s="190" t="s">
        <v>147</v>
      </c>
      <c r="E1623" s="210">
        <v>1558</v>
      </c>
      <c r="F1623" s="368">
        <v>41844</v>
      </c>
      <c r="G1623" s="42">
        <v>1558</v>
      </c>
      <c r="H1623" s="42">
        <f t="shared" si="26"/>
        <v>0</v>
      </c>
      <c r="I1623" s="621" t="s">
        <v>12</v>
      </c>
    </row>
    <row r="1624" spans="1:9" x14ac:dyDescent="0.25">
      <c r="A1624" s="355"/>
      <c r="B1624" s="254" t="s">
        <v>1542</v>
      </c>
      <c r="C1624" s="322" t="s">
        <v>3863</v>
      </c>
      <c r="D1624" s="190" t="s">
        <v>147</v>
      </c>
      <c r="E1624" s="210">
        <v>1587</v>
      </c>
      <c r="F1624" s="368">
        <v>41844</v>
      </c>
      <c r="G1624" s="42">
        <v>1587</v>
      </c>
      <c r="H1624" s="42">
        <f t="shared" si="26"/>
        <v>0</v>
      </c>
      <c r="I1624" s="621" t="s">
        <v>12</v>
      </c>
    </row>
    <row r="1625" spans="1:9" x14ac:dyDescent="0.25">
      <c r="A1625" s="355"/>
      <c r="B1625" s="254" t="s">
        <v>1543</v>
      </c>
      <c r="C1625" s="322" t="s">
        <v>3863</v>
      </c>
      <c r="D1625" s="190" t="s">
        <v>147</v>
      </c>
      <c r="E1625" s="210">
        <v>1497</v>
      </c>
      <c r="F1625" s="368">
        <v>41844</v>
      </c>
      <c r="G1625" s="42">
        <v>1497</v>
      </c>
      <c r="H1625" s="42">
        <f t="shared" si="26"/>
        <v>0</v>
      </c>
      <c r="I1625" s="621" t="s">
        <v>12</v>
      </c>
    </row>
    <row r="1626" spans="1:9" x14ac:dyDescent="0.25">
      <c r="A1626" s="355"/>
      <c r="B1626" s="254" t="s">
        <v>1544</v>
      </c>
      <c r="C1626" s="322" t="s">
        <v>3863</v>
      </c>
      <c r="D1626" s="190" t="s">
        <v>176</v>
      </c>
      <c r="E1626" s="210">
        <v>4250</v>
      </c>
      <c r="F1626" s="368">
        <v>41844</v>
      </c>
      <c r="G1626" s="42">
        <v>4250</v>
      </c>
      <c r="H1626" s="42">
        <f t="shared" si="26"/>
        <v>0</v>
      </c>
      <c r="I1626" s="621" t="s">
        <v>12</v>
      </c>
    </row>
    <row r="1627" spans="1:9" x14ac:dyDescent="0.25">
      <c r="A1627" s="355"/>
      <c r="B1627" s="254" t="s">
        <v>1545</v>
      </c>
      <c r="C1627" s="322" t="s">
        <v>3863</v>
      </c>
      <c r="D1627" s="190" t="s">
        <v>110</v>
      </c>
      <c r="E1627" s="210">
        <v>57101</v>
      </c>
      <c r="F1627" s="370">
        <v>41853</v>
      </c>
      <c r="G1627" s="219">
        <v>57101</v>
      </c>
      <c r="H1627" s="42">
        <f t="shared" si="26"/>
        <v>0</v>
      </c>
      <c r="I1627" s="621" t="s">
        <v>3952</v>
      </c>
    </row>
    <row r="1628" spans="1:9" x14ac:dyDescent="0.25">
      <c r="A1628" s="355"/>
      <c r="B1628" s="254" t="s">
        <v>1546</v>
      </c>
      <c r="C1628" s="322" t="s">
        <v>3863</v>
      </c>
      <c r="D1628" s="190" t="s">
        <v>8</v>
      </c>
      <c r="E1628" s="210">
        <v>1021</v>
      </c>
      <c r="F1628" s="368">
        <v>41843</v>
      </c>
      <c r="G1628" s="42">
        <v>1021</v>
      </c>
      <c r="H1628" s="42">
        <f t="shared" si="26"/>
        <v>0</v>
      </c>
      <c r="I1628" s="621"/>
    </row>
    <row r="1629" spans="1:9" x14ac:dyDescent="0.25">
      <c r="A1629" s="355"/>
      <c r="B1629" s="254" t="s">
        <v>1547</v>
      </c>
      <c r="C1629" s="322" t="s">
        <v>3863</v>
      </c>
      <c r="D1629" s="190" t="s">
        <v>8</v>
      </c>
      <c r="E1629" s="210">
        <v>781</v>
      </c>
      <c r="F1629" s="368">
        <v>41843</v>
      </c>
      <c r="G1629" s="42">
        <v>781</v>
      </c>
      <c r="H1629" s="42">
        <f t="shared" si="26"/>
        <v>0</v>
      </c>
      <c r="I1629" s="621"/>
    </row>
    <row r="1630" spans="1:9" x14ac:dyDescent="0.25">
      <c r="A1630" s="355"/>
      <c r="B1630" s="254" t="s">
        <v>1548</v>
      </c>
      <c r="C1630" s="322" t="s">
        <v>3863</v>
      </c>
      <c r="D1630" s="190" t="s">
        <v>8</v>
      </c>
      <c r="E1630" s="210">
        <v>129</v>
      </c>
      <c r="F1630" s="368">
        <v>41843</v>
      </c>
      <c r="G1630" s="42">
        <v>129</v>
      </c>
      <c r="H1630" s="42">
        <f t="shared" si="26"/>
        <v>0</v>
      </c>
      <c r="I1630" s="621"/>
    </row>
    <row r="1631" spans="1:9" x14ac:dyDescent="0.25">
      <c r="A1631" s="355"/>
      <c r="B1631" s="254" t="s">
        <v>1549</v>
      </c>
      <c r="C1631" s="322" t="s">
        <v>3863</v>
      </c>
      <c r="D1631" s="20" t="s">
        <v>3968</v>
      </c>
      <c r="E1631" s="210">
        <v>20527.5</v>
      </c>
      <c r="F1631" s="370">
        <v>41855</v>
      </c>
      <c r="G1631" s="219">
        <v>20527.5</v>
      </c>
      <c r="H1631" s="42">
        <f t="shared" si="26"/>
        <v>0</v>
      </c>
      <c r="I1631" s="621"/>
    </row>
    <row r="1632" spans="1:9" x14ac:dyDescent="0.25">
      <c r="A1632" s="355"/>
      <c r="B1632" s="254" t="s">
        <v>1550</v>
      </c>
      <c r="C1632" s="322" t="s">
        <v>3863</v>
      </c>
      <c r="D1632" s="190" t="s">
        <v>8</v>
      </c>
      <c r="E1632" s="210">
        <v>235</v>
      </c>
      <c r="F1632" s="368">
        <v>41843</v>
      </c>
      <c r="G1632" s="42">
        <v>235</v>
      </c>
      <c r="H1632" s="42">
        <f t="shared" si="26"/>
        <v>0</v>
      </c>
      <c r="I1632" s="621"/>
    </row>
    <row r="1633" spans="1:9" x14ac:dyDescent="0.25">
      <c r="A1633" s="355"/>
      <c r="B1633" s="254" t="s">
        <v>1551</v>
      </c>
      <c r="C1633" s="322" t="s">
        <v>3863</v>
      </c>
      <c r="D1633" s="190" t="s">
        <v>307</v>
      </c>
      <c r="E1633" s="210">
        <v>10643</v>
      </c>
      <c r="F1633" s="370" t="s">
        <v>3969</v>
      </c>
      <c r="G1633" s="42">
        <v>10643</v>
      </c>
      <c r="H1633" s="42">
        <f t="shared" si="26"/>
        <v>0</v>
      </c>
      <c r="I1633" s="621" t="s">
        <v>12</v>
      </c>
    </row>
    <row r="1634" spans="1:9" x14ac:dyDescent="0.25">
      <c r="A1634" s="355"/>
      <c r="B1634" s="254" t="s">
        <v>1552</v>
      </c>
      <c r="C1634" s="322" t="s">
        <v>3863</v>
      </c>
      <c r="D1634" s="190" t="s">
        <v>1607</v>
      </c>
      <c r="E1634" s="210">
        <v>5289</v>
      </c>
      <c r="F1634" s="368">
        <v>41843</v>
      </c>
      <c r="G1634" s="42">
        <v>5289</v>
      </c>
      <c r="H1634" s="42">
        <f t="shared" si="26"/>
        <v>0</v>
      </c>
      <c r="I1634" s="621"/>
    </row>
    <row r="1635" spans="1:9" x14ac:dyDescent="0.25">
      <c r="A1635" s="355"/>
      <c r="B1635" s="254" t="s">
        <v>1554</v>
      </c>
      <c r="C1635" s="322" t="s">
        <v>3863</v>
      </c>
      <c r="D1635" s="190" t="s">
        <v>2111</v>
      </c>
      <c r="E1635" s="210">
        <v>764</v>
      </c>
      <c r="F1635" s="368">
        <v>41844</v>
      </c>
      <c r="G1635" s="42">
        <v>764</v>
      </c>
      <c r="H1635" s="42">
        <f t="shared" si="26"/>
        <v>0</v>
      </c>
      <c r="I1635" s="621" t="s">
        <v>12</v>
      </c>
    </row>
    <row r="1636" spans="1:9" x14ac:dyDescent="0.25">
      <c r="A1636" s="355"/>
      <c r="B1636" s="254" t="s">
        <v>1555</v>
      </c>
      <c r="C1636" s="322" t="s">
        <v>3863</v>
      </c>
      <c r="D1636" s="190" t="s">
        <v>338</v>
      </c>
      <c r="E1636" s="210">
        <v>522.5</v>
      </c>
      <c r="F1636" s="368">
        <v>41844</v>
      </c>
      <c r="G1636" s="42">
        <v>522.5</v>
      </c>
      <c r="H1636" s="42">
        <f t="shared" si="26"/>
        <v>0</v>
      </c>
      <c r="I1636" s="621" t="s">
        <v>30</v>
      </c>
    </row>
    <row r="1637" spans="1:9" x14ac:dyDescent="0.25">
      <c r="A1637" s="355"/>
      <c r="B1637" s="254" t="s">
        <v>1556</v>
      </c>
      <c r="C1637" s="322" t="s">
        <v>3863</v>
      </c>
      <c r="D1637" s="190" t="s">
        <v>34</v>
      </c>
      <c r="E1637" s="210">
        <v>3822</v>
      </c>
      <c r="F1637" s="368">
        <v>41844</v>
      </c>
      <c r="G1637" s="42">
        <v>3822</v>
      </c>
      <c r="H1637" s="42">
        <f t="shared" si="26"/>
        <v>0</v>
      </c>
      <c r="I1637" s="621" t="s">
        <v>30</v>
      </c>
    </row>
    <row r="1638" spans="1:9" x14ac:dyDescent="0.25">
      <c r="A1638" s="355"/>
      <c r="B1638" s="254" t="s">
        <v>1557</v>
      </c>
      <c r="C1638" s="322" t="s">
        <v>3863</v>
      </c>
      <c r="D1638" s="190" t="s">
        <v>34</v>
      </c>
      <c r="E1638" s="210">
        <v>1983.5</v>
      </c>
      <c r="F1638" s="370" t="s">
        <v>4485</v>
      </c>
      <c r="G1638" s="42">
        <v>1983.5</v>
      </c>
      <c r="H1638" s="42">
        <f t="shared" si="26"/>
        <v>0</v>
      </c>
      <c r="I1638" s="621" t="s">
        <v>30</v>
      </c>
    </row>
    <row r="1639" spans="1:9" x14ac:dyDescent="0.25">
      <c r="A1639" s="355"/>
      <c r="B1639" s="254" t="s">
        <v>1558</v>
      </c>
      <c r="C1639" s="322" t="s">
        <v>3863</v>
      </c>
      <c r="D1639" s="190" t="s">
        <v>307</v>
      </c>
      <c r="E1639" s="210">
        <v>6205</v>
      </c>
      <c r="F1639" s="370" t="s">
        <v>3969</v>
      </c>
      <c r="G1639" s="42">
        <v>6205</v>
      </c>
      <c r="H1639" s="42">
        <f t="shared" si="26"/>
        <v>0</v>
      </c>
      <c r="I1639" s="621" t="s">
        <v>12</v>
      </c>
    </row>
    <row r="1640" spans="1:9" x14ac:dyDescent="0.25">
      <c r="A1640" s="355"/>
      <c r="B1640" s="254" t="s">
        <v>1559</v>
      </c>
      <c r="C1640" s="322" t="s">
        <v>3863</v>
      </c>
      <c r="D1640" s="190" t="s">
        <v>1778</v>
      </c>
      <c r="E1640" s="210">
        <v>1639</v>
      </c>
      <c r="F1640" s="370" t="s">
        <v>4484</v>
      </c>
      <c r="G1640" s="42">
        <v>1639</v>
      </c>
      <c r="H1640" s="42">
        <f t="shared" si="26"/>
        <v>0</v>
      </c>
      <c r="I1640" s="621" t="s">
        <v>30</v>
      </c>
    </row>
    <row r="1641" spans="1:9" x14ac:dyDescent="0.25">
      <c r="A1641" s="355"/>
      <c r="B1641" s="254" t="s">
        <v>1560</v>
      </c>
      <c r="C1641" s="322" t="s">
        <v>3863</v>
      </c>
      <c r="D1641" s="190" t="s">
        <v>80</v>
      </c>
      <c r="E1641" s="210">
        <v>3060</v>
      </c>
      <c r="F1641" s="368">
        <v>41844</v>
      </c>
      <c r="G1641" s="42">
        <v>3060</v>
      </c>
      <c r="H1641" s="42">
        <f t="shared" si="26"/>
        <v>0</v>
      </c>
      <c r="I1641" s="621" t="s">
        <v>12</v>
      </c>
    </row>
    <row r="1642" spans="1:9" x14ac:dyDescent="0.25">
      <c r="A1642" s="355"/>
      <c r="B1642" s="254" t="s">
        <v>1561</v>
      </c>
      <c r="C1642" s="322" t="s">
        <v>3863</v>
      </c>
      <c r="D1642" s="190" t="s">
        <v>57</v>
      </c>
      <c r="E1642" s="210">
        <v>1830</v>
      </c>
      <c r="F1642" s="368">
        <v>41844</v>
      </c>
      <c r="G1642" s="42">
        <v>1830</v>
      </c>
      <c r="H1642" s="42">
        <f t="shared" si="26"/>
        <v>0</v>
      </c>
      <c r="I1642" s="621" t="s">
        <v>30</v>
      </c>
    </row>
    <row r="1643" spans="1:9" x14ac:dyDescent="0.25">
      <c r="A1643" s="355"/>
      <c r="B1643" s="254" t="s">
        <v>1563</v>
      </c>
      <c r="C1643" s="322" t="s">
        <v>3863</v>
      </c>
      <c r="D1643" s="190" t="s">
        <v>237</v>
      </c>
      <c r="E1643" s="210">
        <v>514</v>
      </c>
      <c r="F1643" s="368">
        <v>41843</v>
      </c>
      <c r="G1643" s="42">
        <v>514</v>
      </c>
      <c r="H1643" s="42">
        <f t="shared" si="26"/>
        <v>0</v>
      </c>
      <c r="I1643" s="621"/>
    </row>
    <row r="1644" spans="1:9" x14ac:dyDescent="0.25">
      <c r="A1644" s="354"/>
      <c r="B1644" s="254" t="s">
        <v>1564</v>
      </c>
      <c r="C1644" s="322" t="s">
        <v>3863</v>
      </c>
      <c r="D1644" s="190" t="s">
        <v>2600</v>
      </c>
      <c r="E1644" s="210">
        <v>23153.5</v>
      </c>
      <c r="F1644" s="368">
        <v>41844</v>
      </c>
      <c r="G1644" s="42">
        <v>23153.5</v>
      </c>
      <c r="H1644" s="42">
        <f t="shared" si="26"/>
        <v>0</v>
      </c>
      <c r="I1644" s="621" t="s">
        <v>12</v>
      </c>
    </row>
    <row r="1645" spans="1:9" x14ac:dyDescent="0.25">
      <c r="A1645" s="355"/>
      <c r="B1645" s="254" t="s">
        <v>1565</v>
      </c>
      <c r="C1645" s="322" t="s">
        <v>3863</v>
      </c>
      <c r="D1645" s="190" t="s">
        <v>32</v>
      </c>
      <c r="E1645" s="210">
        <v>9246</v>
      </c>
      <c r="F1645" s="368">
        <v>41844</v>
      </c>
      <c r="G1645" s="42">
        <v>9246</v>
      </c>
      <c r="H1645" s="42">
        <f t="shared" si="26"/>
        <v>0</v>
      </c>
      <c r="I1645" s="621" t="s">
        <v>30</v>
      </c>
    </row>
    <row r="1646" spans="1:9" x14ac:dyDescent="0.25">
      <c r="A1646" s="355"/>
      <c r="B1646" s="254" t="s">
        <v>1566</v>
      </c>
      <c r="C1646" s="322" t="s">
        <v>3863</v>
      </c>
      <c r="D1646" s="190" t="s">
        <v>78</v>
      </c>
      <c r="E1646" s="210">
        <v>672</v>
      </c>
      <c r="F1646" s="368">
        <v>41844</v>
      </c>
      <c r="G1646" s="42">
        <v>672</v>
      </c>
      <c r="H1646" s="42">
        <f t="shared" si="26"/>
        <v>0</v>
      </c>
      <c r="I1646" s="621" t="s">
        <v>12</v>
      </c>
    </row>
    <row r="1647" spans="1:9" x14ac:dyDescent="0.25">
      <c r="A1647" s="355"/>
      <c r="B1647" s="254" t="s">
        <v>1567</v>
      </c>
      <c r="C1647" s="322" t="s">
        <v>3863</v>
      </c>
      <c r="D1647" s="190" t="s">
        <v>32</v>
      </c>
      <c r="E1647" s="210">
        <v>1982</v>
      </c>
      <c r="F1647" s="368">
        <v>41844</v>
      </c>
      <c r="G1647" s="42">
        <v>1982</v>
      </c>
      <c r="H1647" s="42">
        <f t="shared" si="26"/>
        <v>0</v>
      </c>
      <c r="I1647" s="621" t="s">
        <v>30</v>
      </c>
    </row>
    <row r="1648" spans="1:9" x14ac:dyDescent="0.25">
      <c r="A1648" s="355"/>
      <c r="B1648" s="254" t="s">
        <v>1568</v>
      </c>
      <c r="C1648" s="322" t="s">
        <v>3863</v>
      </c>
      <c r="D1648" s="190" t="s">
        <v>189</v>
      </c>
      <c r="E1648" s="210">
        <v>18480</v>
      </c>
      <c r="F1648" s="370" t="s">
        <v>4572</v>
      </c>
      <c r="G1648" s="42">
        <v>18480</v>
      </c>
      <c r="H1648" s="42">
        <f t="shared" si="26"/>
        <v>0</v>
      </c>
      <c r="I1648" s="621" t="s">
        <v>21</v>
      </c>
    </row>
    <row r="1649" spans="1:9" x14ac:dyDescent="0.25">
      <c r="A1649" s="355"/>
      <c r="B1649" s="254" t="s">
        <v>1569</v>
      </c>
      <c r="C1649" s="322" t="s">
        <v>3863</v>
      </c>
      <c r="D1649" s="190" t="s">
        <v>59</v>
      </c>
      <c r="E1649" s="210">
        <v>37959</v>
      </c>
      <c r="F1649" s="370" t="s">
        <v>3970</v>
      </c>
      <c r="G1649" s="42">
        <v>37959</v>
      </c>
      <c r="H1649" s="42">
        <f t="shared" si="26"/>
        <v>0</v>
      </c>
      <c r="I1649" s="621" t="s">
        <v>21</v>
      </c>
    </row>
    <row r="1650" spans="1:9" x14ac:dyDescent="0.25">
      <c r="A1650" s="355"/>
      <c r="B1650" s="254" t="s">
        <v>1570</v>
      </c>
      <c r="C1650" s="322" t="s">
        <v>3863</v>
      </c>
      <c r="D1650" s="190" t="s">
        <v>28</v>
      </c>
      <c r="E1650" s="210">
        <v>3818</v>
      </c>
      <c r="F1650" s="368">
        <v>41843</v>
      </c>
      <c r="G1650" s="42">
        <v>3818</v>
      </c>
      <c r="H1650" s="42">
        <f t="shared" si="26"/>
        <v>0</v>
      </c>
      <c r="I1650" s="621"/>
    </row>
    <row r="1651" spans="1:9" x14ac:dyDescent="0.25">
      <c r="A1651" s="355"/>
      <c r="B1651" s="254" t="s">
        <v>1571</v>
      </c>
      <c r="C1651" s="322" t="s">
        <v>3863</v>
      </c>
      <c r="D1651" s="190" t="s">
        <v>3312</v>
      </c>
      <c r="E1651" s="210">
        <v>8008</v>
      </c>
      <c r="F1651" s="368">
        <v>41844</v>
      </c>
      <c r="G1651" s="42">
        <v>8008</v>
      </c>
      <c r="H1651" s="42">
        <f t="shared" si="26"/>
        <v>0</v>
      </c>
      <c r="I1651" s="621" t="s">
        <v>65</v>
      </c>
    </row>
    <row r="1652" spans="1:9" x14ac:dyDescent="0.25">
      <c r="A1652" s="355"/>
      <c r="B1652" s="254" t="s">
        <v>1573</v>
      </c>
      <c r="C1652" s="322" t="s">
        <v>3863</v>
      </c>
      <c r="D1652" s="190" t="s">
        <v>180</v>
      </c>
      <c r="E1652" s="210">
        <v>38372</v>
      </c>
      <c r="F1652" s="369" t="s">
        <v>3971</v>
      </c>
      <c r="G1652" s="42">
        <v>38372</v>
      </c>
      <c r="H1652" s="42">
        <f t="shared" si="26"/>
        <v>0</v>
      </c>
      <c r="I1652" s="621"/>
    </row>
    <row r="1653" spans="1:9" x14ac:dyDescent="0.25">
      <c r="A1653" s="355"/>
      <c r="B1653" s="254" t="s">
        <v>1574</v>
      </c>
      <c r="C1653" s="322" t="s">
        <v>3863</v>
      </c>
      <c r="D1653" s="190" t="s">
        <v>3480</v>
      </c>
      <c r="E1653" s="210">
        <v>2856.5</v>
      </c>
      <c r="F1653" s="368">
        <v>41844</v>
      </c>
      <c r="G1653" s="42">
        <v>2856.5</v>
      </c>
      <c r="H1653" s="42">
        <f t="shared" si="26"/>
        <v>0</v>
      </c>
      <c r="I1653" s="621" t="s">
        <v>65</v>
      </c>
    </row>
    <row r="1654" spans="1:9" x14ac:dyDescent="0.25">
      <c r="A1654" s="355"/>
      <c r="B1654" s="254" t="s">
        <v>1575</v>
      </c>
      <c r="C1654" s="322" t="s">
        <v>3863</v>
      </c>
      <c r="D1654" s="190" t="s">
        <v>11</v>
      </c>
      <c r="E1654" s="210">
        <v>56157</v>
      </c>
      <c r="F1654" s="370">
        <v>41862</v>
      </c>
      <c r="G1654" s="219">
        <v>56157</v>
      </c>
      <c r="H1654" s="42">
        <f t="shared" si="26"/>
        <v>0</v>
      </c>
      <c r="I1654" s="621" t="s">
        <v>65</v>
      </c>
    </row>
    <row r="1655" spans="1:9" x14ac:dyDescent="0.25">
      <c r="A1655" s="355"/>
      <c r="B1655" s="254" t="s">
        <v>1576</v>
      </c>
      <c r="C1655" s="322" t="s">
        <v>3863</v>
      </c>
      <c r="D1655" s="190" t="s">
        <v>188</v>
      </c>
      <c r="E1655" s="210">
        <v>1072</v>
      </c>
      <c r="F1655" s="368">
        <v>41844</v>
      </c>
      <c r="G1655" s="42">
        <v>1072</v>
      </c>
      <c r="H1655" s="42">
        <f t="shared" si="26"/>
        <v>0</v>
      </c>
      <c r="I1655" s="621" t="s">
        <v>21</v>
      </c>
    </row>
    <row r="1656" spans="1:9" x14ac:dyDescent="0.25">
      <c r="A1656" s="363">
        <v>41844</v>
      </c>
      <c r="B1656" s="254" t="s">
        <v>1577</v>
      </c>
      <c r="C1656" s="322" t="s">
        <v>3863</v>
      </c>
      <c r="D1656" s="190" t="s">
        <v>14</v>
      </c>
      <c r="E1656" s="210">
        <v>12113.5</v>
      </c>
      <c r="F1656" s="368">
        <v>41844</v>
      </c>
      <c r="G1656" s="42">
        <v>12113.5</v>
      </c>
      <c r="H1656" s="42">
        <f t="shared" si="26"/>
        <v>0</v>
      </c>
      <c r="I1656" s="621" t="s">
        <v>2847</v>
      </c>
    </row>
    <row r="1657" spans="1:9" x14ac:dyDescent="0.25">
      <c r="A1657" s="363">
        <v>41844</v>
      </c>
      <c r="B1657" s="254" t="s">
        <v>1578</v>
      </c>
      <c r="C1657" s="322" t="s">
        <v>3863</v>
      </c>
      <c r="D1657" s="190" t="s">
        <v>330</v>
      </c>
      <c r="E1657" s="210">
        <v>6042</v>
      </c>
      <c r="F1657" s="368">
        <v>41844</v>
      </c>
      <c r="G1657" s="42">
        <v>6042</v>
      </c>
      <c r="H1657" s="42">
        <f t="shared" si="26"/>
        <v>0</v>
      </c>
      <c r="I1657" s="623" t="s">
        <v>2847</v>
      </c>
    </row>
    <row r="1658" spans="1:9" x14ac:dyDescent="0.25">
      <c r="A1658" s="363">
        <v>41844</v>
      </c>
      <c r="B1658" s="254" t="s">
        <v>1579</v>
      </c>
      <c r="C1658" s="322" t="s">
        <v>3863</v>
      </c>
      <c r="D1658" s="190" t="s">
        <v>152</v>
      </c>
      <c r="E1658" s="210">
        <v>5760</v>
      </c>
      <c r="F1658" s="381" t="s">
        <v>4521</v>
      </c>
      <c r="G1658" s="42">
        <v>5760</v>
      </c>
      <c r="H1658" s="42">
        <f t="shared" si="26"/>
        <v>0</v>
      </c>
      <c r="I1658" s="621"/>
    </row>
    <row r="1659" spans="1:9" x14ac:dyDescent="0.25">
      <c r="A1659" s="363">
        <v>41844</v>
      </c>
      <c r="B1659" s="254" t="s">
        <v>1580</v>
      </c>
      <c r="C1659" s="322" t="s">
        <v>3863</v>
      </c>
      <c r="D1659" s="190" t="s">
        <v>28</v>
      </c>
      <c r="E1659" s="210">
        <v>3664.5</v>
      </c>
      <c r="F1659" s="370" t="s">
        <v>4510</v>
      </c>
      <c r="G1659" s="42">
        <v>3664.5</v>
      </c>
      <c r="H1659" s="42">
        <f t="shared" si="26"/>
        <v>0</v>
      </c>
      <c r="I1659" s="621"/>
    </row>
    <row r="1660" spans="1:9" x14ac:dyDescent="0.25">
      <c r="A1660" s="363">
        <v>41844</v>
      </c>
      <c r="B1660" s="254" t="s">
        <v>1581</v>
      </c>
      <c r="C1660" s="322" t="s">
        <v>3863</v>
      </c>
      <c r="D1660" s="190" t="s">
        <v>123</v>
      </c>
      <c r="E1660" s="210">
        <v>7898</v>
      </c>
      <c r="F1660" s="407" t="s">
        <v>4533</v>
      </c>
      <c r="G1660" s="42">
        <v>7898</v>
      </c>
      <c r="H1660" s="42">
        <f t="shared" si="26"/>
        <v>0</v>
      </c>
      <c r="I1660" s="621"/>
    </row>
    <row r="1661" spans="1:9" x14ac:dyDescent="0.25">
      <c r="A1661" s="363">
        <v>41844</v>
      </c>
      <c r="B1661" s="254" t="s">
        <v>1582</v>
      </c>
      <c r="C1661" s="322" t="s">
        <v>3863</v>
      </c>
      <c r="D1661" s="190" t="s">
        <v>124</v>
      </c>
      <c r="E1661" s="210">
        <v>12516</v>
      </c>
      <c r="F1661" s="368">
        <v>41844</v>
      </c>
      <c r="G1661" s="42">
        <v>12516</v>
      </c>
      <c r="H1661" s="42">
        <f t="shared" si="26"/>
        <v>0</v>
      </c>
      <c r="I1661" s="621" t="s">
        <v>30</v>
      </c>
    </row>
    <row r="1662" spans="1:9" x14ac:dyDescent="0.25">
      <c r="A1662" s="363">
        <v>41844</v>
      </c>
      <c r="B1662" s="254" t="s">
        <v>1583</v>
      </c>
      <c r="C1662" s="322" t="s">
        <v>3863</v>
      </c>
      <c r="D1662" s="190" t="s">
        <v>250</v>
      </c>
      <c r="E1662" s="210">
        <v>11551</v>
      </c>
      <c r="F1662" s="368">
        <v>41844</v>
      </c>
      <c r="G1662" s="42">
        <v>11551</v>
      </c>
      <c r="H1662" s="42">
        <f t="shared" si="26"/>
        <v>0</v>
      </c>
      <c r="I1662" s="621" t="s">
        <v>30</v>
      </c>
    </row>
    <row r="1663" spans="1:9" x14ac:dyDescent="0.25">
      <c r="A1663" s="363">
        <v>41844</v>
      </c>
      <c r="B1663" s="254" t="s">
        <v>1584</v>
      </c>
      <c r="C1663" s="322" t="s">
        <v>3863</v>
      </c>
      <c r="D1663" s="190" t="s">
        <v>47</v>
      </c>
      <c r="E1663" s="210">
        <v>4488</v>
      </c>
      <c r="F1663" s="368">
        <v>41844</v>
      </c>
      <c r="G1663" s="42">
        <v>4488</v>
      </c>
      <c r="H1663" s="42">
        <f t="shared" si="26"/>
        <v>0</v>
      </c>
      <c r="I1663" s="621" t="s">
        <v>30</v>
      </c>
    </row>
    <row r="1664" spans="1:9" x14ac:dyDescent="0.25">
      <c r="A1664" s="363">
        <v>41844</v>
      </c>
      <c r="B1664" s="254" t="s">
        <v>1586</v>
      </c>
      <c r="C1664" s="322" t="s">
        <v>3863</v>
      </c>
      <c r="D1664" s="190" t="s">
        <v>32</v>
      </c>
      <c r="E1664" s="210">
        <v>10875</v>
      </c>
      <c r="F1664" s="368">
        <v>41844</v>
      </c>
      <c r="G1664" s="42">
        <v>10875</v>
      </c>
      <c r="H1664" s="42">
        <f t="shared" si="26"/>
        <v>0</v>
      </c>
      <c r="I1664" s="621" t="s">
        <v>30</v>
      </c>
    </row>
    <row r="1665" spans="1:9" x14ac:dyDescent="0.25">
      <c r="A1665" s="363">
        <v>41844</v>
      </c>
      <c r="B1665" s="254" t="s">
        <v>1587</v>
      </c>
      <c r="C1665" s="322" t="s">
        <v>3863</v>
      </c>
      <c r="D1665" s="190" t="s">
        <v>3115</v>
      </c>
      <c r="E1665" s="210">
        <v>8275</v>
      </c>
      <c r="F1665" s="369" t="s">
        <v>3972</v>
      </c>
      <c r="G1665" s="42">
        <v>8275</v>
      </c>
      <c r="H1665" s="42">
        <f t="shared" si="26"/>
        <v>0</v>
      </c>
      <c r="I1665" s="621"/>
    </row>
    <row r="1666" spans="1:9" x14ac:dyDescent="0.25">
      <c r="A1666" s="363">
        <v>41844</v>
      </c>
      <c r="B1666" s="254" t="s">
        <v>1589</v>
      </c>
      <c r="C1666" s="322" t="s">
        <v>3863</v>
      </c>
      <c r="D1666" s="190" t="s">
        <v>34</v>
      </c>
      <c r="E1666" s="210">
        <v>2220</v>
      </c>
      <c r="F1666" s="381" t="s">
        <v>4501</v>
      </c>
      <c r="G1666" s="42">
        <v>2220</v>
      </c>
      <c r="H1666" s="42">
        <f t="shared" si="26"/>
        <v>0</v>
      </c>
      <c r="I1666" s="621" t="s">
        <v>30</v>
      </c>
    </row>
    <row r="1667" spans="1:9" x14ac:dyDescent="0.25">
      <c r="A1667" s="363">
        <v>41844</v>
      </c>
      <c r="B1667" s="254" t="s">
        <v>1591</v>
      </c>
      <c r="C1667" s="322" t="s">
        <v>3863</v>
      </c>
      <c r="D1667" s="190" t="s">
        <v>57</v>
      </c>
      <c r="E1667" s="210">
        <v>1260</v>
      </c>
      <c r="F1667" s="368">
        <v>41844</v>
      </c>
      <c r="G1667" s="42">
        <v>1260</v>
      </c>
      <c r="H1667" s="42">
        <f t="shared" si="26"/>
        <v>0</v>
      </c>
      <c r="I1667" s="621" t="s">
        <v>30</v>
      </c>
    </row>
    <row r="1668" spans="1:9" x14ac:dyDescent="0.25">
      <c r="A1668" s="363">
        <v>41844</v>
      </c>
      <c r="B1668" s="254" t="s">
        <v>1592</v>
      </c>
      <c r="C1668" s="322" t="s">
        <v>3863</v>
      </c>
      <c r="D1668" s="190" t="s">
        <v>29</v>
      </c>
      <c r="E1668" s="210">
        <v>4905</v>
      </c>
      <c r="F1668" s="368">
        <v>41844</v>
      </c>
      <c r="G1668" s="42">
        <v>4905</v>
      </c>
      <c r="H1668" s="42">
        <f t="shared" si="26"/>
        <v>0</v>
      </c>
      <c r="I1668" s="621" t="s">
        <v>30</v>
      </c>
    </row>
    <row r="1669" spans="1:9" x14ac:dyDescent="0.25">
      <c r="A1669" s="363">
        <v>41844</v>
      </c>
      <c r="B1669" s="254" t="s">
        <v>1593</v>
      </c>
      <c r="C1669" s="322" t="s">
        <v>3863</v>
      </c>
      <c r="D1669" s="190" t="s">
        <v>111</v>
      </c>
      <c r="E1669" s="210">
        <v>5574.5</v>
      </c>
      <c r="F1669" s="368">
        <v>41844</v>
      </c>
      <c r="G1669" s="42">
        <v>5574.5</v>
      </c>
      <c r="H1669" s="42">
        <f t="shared" si="26"/>
        <v>0</v>
      </c>
      <c r="I1669" s="621" t="s">
        <v>3952</v>
      </c>
    </row>
    <row r="1670" spans="1:9" x14ac:dyDescent="0.25">
      <c r="A1670" s="363">
        <v>41844</v>
      </c>
      <c r="B1670" s="254" t="s">
        <v>1594</v>
      </c>
      <c r="C1670" s="322" t="s">
        <v>3863</v>
      </c>
      <c r="D1670" s="190" t="s">
        <v>409</v>
      </c>
      <c r="E1670" s="210">
        <v>1815.5</v>
      </c>
      <c r="F1670" s="368">
        <v>41844</v>
      </c>
      <c r="G1670" s="42">
        <v>1815.5</v>
      </c>
      <c r="H1670" s="42">
        <f t="shared" si="26"/>
        <v>0</v>
      </c>
      <c r="I1670" s="621"/>
    </row>
    <row r="1671" spans="1:9" x14ac:dyDescent="0.25">
      <c r="A1671" s="363">
        <v>41844</v>
      </c>
      <c r="B1671" s="254" t="s">
        <v>1595</v>
      </c>
      <c r="C1671" s="322" t="s">
        <v>3863</v>
      </c>
      <c r="D1671" s="190" t="s">
        <v>1778</v>
      </c>
      <c r="E1671" s="210">
        <v>1140</v>
      </c>
      <c r="F1671" s="368">
        <v>41844</v>
      </c>
      <c r="G1671" s="42">
        <v>1140</v>
      </c>
      <c r="H1671" s="42">
        <f t="shared" ref="H1671:H1734" si="27">E1671-G1671</f>
        <v>0</v>
      </c>
      <c r="I1671" s="621" t="s">
        <v>30</v>
      </c>
    </row>
    <row r="1672" spans="1:9" x14ac:dyDescent="0.25">
      <c r="A1672" s="363">
        <v>41844</v>
      </c>
      <c r="B1672" s="254" t="s">
        <v>1596</v>
      </c>
      <c r="C1672" s="322" t="s">
        <v>3863</v>
      </c>
      <c r="D1672" s="190" t="s">
        <v>287</v>
      </c>
      <c r="E1672" s="210">
        <v>3054</v>
      </c>
      <c r="F1672" s="381" t="s">
        <v>4497</v>
      </c>
      <c r="G1672" s="42">
        <v>3054</v>
      </c>
      <c r="H1672" s="42">
        <f t="shared" si="27"/>
        <v>0</v>
      </c>
      <c r="I1672" s="621" t="s">
        <v>30</v>
      </c>
    </row>
    <row r="1673" spans="1:9" x14ac:dyDescent="0.25">
      <c r="A1673" s="363">
        <v>41844</v>
      </c>
      <c r="B1673" s="254" t="s">
        <v>1597</v>
      </c>
      <c r="C1673" s="322" t="s">
        <v>3863</v>
      </c>
      <c r="D1673" s="190" t="s">
        <v>1778</v>
      </c>
      <c r="E1673" s="210">
        <v>285</v>
      </c>
      <c r="F1673" s="368">
        <v>41844</v>
      </c>
      <c r="G1673" s="42">
        <v>285</v>
      </c>
      <c r="H1673" s="42">
        <f t="shared" si="27"/>
        <v>0</v>
      </c>
      <c r="I1673" s="621" t="s">
        <v>30</v>
      </c>
    </row>
    <row r="1674" spans="1:9" x14ac:dyDescent="0.25">
      <c r="A1674" s="363">
        <v>41844</v>
      </c>
      <c r="B1674" s="254" t="s">
        <v>1598</v>
      </c>
      <c r="C1674" s="322" t="s">
        <v>3863</v>
      </c>
      <c r="D1674" s="190" t="s">
        <v>260</v>
      </c>
      <c r="E1674" s="210">
        <v>3240</v>
      </c>
      <c r="F1674" s="368">
        <v>41844</v>
      </c>
      <c r="G1674" s="42">
        <v>3240</v>
      </c>
      <c r="H1674" s="42">
        <f t="shared" si="27"/>
        <v>0</v>
      </c>
      <c r="I1674" s="621" t="s">
        <v>3952</v>
      </c>
    </row>
    <row r="1675" spans="1:9" x14ac:dyDescent="0.25">
      <c r="A1675" s="363">
        <v>41844</v>
      </c>
      <c r="B1675" s="254" t="s">
        <v>1599</v>
      </c>
      <c r="C1675" s="322" t="s">
        <v>3863</v>
      </c>
      <c r="D1675" s="190" t="s">
        <v>50</v>
      </c>
      <c r="E1675" s="210">
        <v>6798</v>
      </c>
      <c r="F1675" s="368">
        <v>41844</v>
      </c>
      <c r="G1675" s="42">
        <v>6798</v>
      </c>
      <c r="H1675" s="42">
        <f t="shared" si="27"/>
        <v>0</v>
      </c>
      <c r="I1675" s="621"/>
    </row>
    <row r="1676" spans="1:9" x14ac:dyDescent="0.25">
      <c r="A1676" s="363">
        <v>41844</v>
      </c>
      <c r="B1676" s="254" t="s">
        <v>1601</v>
      </c>
      <c r="C1676" s="322" t="s">
        <v>3863</v>
      </c>
      <c r="D1676" s="190" t="s">
        <v>44</v>
      </c>
      <c r="E1676" s="210">
        <v>5040</v>
      </c>
      <c r="F1676" s="368">
        <v>41850</v>
      </c>
      <c r="G1676" s="42">
        <v>5040</v>
      </c>
      <c r="H1676" s="42">
        <f t="shared" si="27"/>
        <v>0</v>
      </c>
      <c r="I1676" s="621" t="s">
        <v>3952</v>
      </c>
    </row>
    <row r="1677" spans="1:9" x14ac:dyDescent="0.25">
      <c r="A1677" s="363">
        <v>41844</v>
      </c>
      <c r="B1677" s="254" t="s">
        <v>1602</v>
      </c>
      <c r="C1677" s="322" t="s">
        <v>3863</v>
      </c>
      <c r="D1677" s="190" t="s">
        <v>52</v>
      </c>
      <c r="E1677" s="210">
        <v>3652</v>
      </c>
      <c r="F1677" s="368">
        <v>41844</v>
      </c>
      <c r="G1677" s="42">
        <v>3652</v>
      </c>
      <c r="H1677" s="42">
        <f t="shared" si="27"/>
        <v>0</v>
      </c>
      <c r="I1677" s="621" t="s">
        <v>3952</v>
      </c>
    </row>
    <row r="1678" spans="1:9" x14ac:dyDescent="0.25">
      <c r="A1678" s="363">
        <v>41844</v>
      </c>
      <c r="B1678" s="254" t="s">
        <v>1603</v>
      </c>
      <c r="C1678" s="322" t="s">
        <v>3863</v>
      </c>
      <c r="D1678" s="190" t="s">
        <v>66</v>
      </c>
      <c r="E1678" s="210">
        <v>1968</v>
      </c>
      <c r="F1678" s="368">
        <v>41844</v>
      </c>
      <c r="G1678" s="42">
        <v>1968</v>
      </c>
      <c r="H1678" s="42">
        <f t="shared" si="27"/>
        <v>0</v>
      </c>
      <c r="I1678" s="621" t="s">
        <v>30</v>
      </c>
    </row>
    <row r="1679" spans="1:9" x14ac:dyDescent="0.25">
      <c r="A1679" s="363">
        <v>41844</v>
      </c>
      <c r="B1679" s="254" t="s">
        <v>1604</v>
      </c>
      <c r="C1679" s="322" t="s">
        <v>3863</v>
      </c>
      <c r="D1679" s="190" t="s">
        <v>58</v>
      </c>
      <c r="E1679" s="210">
        <v>949</v>
      </c>
      <c r="F1679" s="368">
        <v>41844</v>
      </c>
      <c r="G1679" s="42">
        <v>949</v>
      </c>
      <c r="H1679" s="42">
        <f t="shared" si="27"/>
        <v>0</v>
      </c>
      <c r="I1679" s="621" t="s">
        <v>30</v>
      </c>
    </row>
    <row r="1680" spans="1:9" x14ac:dyDescent="0.25">
      <c r="A1680" s="363">
        <v>41844</v>
      </c>
      <c r="B1680" s="254" t="s">
        <v>1605</v>
      </c>
      <c r="C1680" s="322" t="s">
        <v>3863</v>
      </c>
      <c r="D1680" s="190" t="s">
        <v>55</v>
      </c>
      <c r="E1680" s="210">
        <v>6655</v>
      </c>
      <c r="F1680" s="368">
        <v>41844</v>
      </c>
      <c r="G1680" s="42">
        <v>6655</v>
      </c>
      <c r="H1680" s="42">
        <f t="shared" si="27"/>
        <v>0</v>
      </c>
      <c r="I1680" s="621"/>
    </row>
    <row r="1681" spans="1:9" x14ac:dyDescent="0.25">
      <c r="A1681" s="363">
        <v>41844</v>
      </c>
      <c r="B1681" s="254" t="s">
        <v>1606</v>
      </c>
      <c r="C1681" s="322" t="s">
        <v>3863</v>
      </c>
      <c r="D1681" s="190" t="s">
        <v>13</v>
      </c>
      <c r="E1681" s="210">
        <v>3319</v>
      </c>
      <c r="F1681" s="368">
        <v>41844</v>
      </c>
      <c r="G1681" s="42">
        <v>3319</v>
      </c>
      <c r="H1681" s="42">
        <f t="shared" si="27"/>
        <v>0</v>
      </c>
      <c r="I1681" s="621"/>
    </row>
    <row r="1682" spans="1:9" x14ac:dyDescent="0.25">
      <c r="A1682" s="363">
        <v>41844</v>
      </c>
      <c r="B1682" s="254" t="s">
        <v>1608</v>
      </c>
      <c r="C1682" s="322" t="s">
        <v>3863</v>
      </c>
      <c r="D1682" s="190" t="s">
        <v>1693</v>
      </c>
      <c r="E1682" s="210">
        <v>3461</v>
      </c>
      <c r="F1682" s="368">
        <v>41844</v>
      </c>
      <c r="G1682" s="42">
        <v>3461</v>
      </c>
      <c r="H1682" s="42">
        <f t="shared" si="27"/>
        <v>0</v>
      </c>
      <c r="I1682" s="621"/>
    </row>
    <row r="1683" spans="1:9" x14ac:dyDescent="0.25">
      <c r="A1683" s="363">
        <v>41844</v>
      </c>
      <c r="B1683" s="254" t="s">
        <v>1610</v>
      </c>
      <c r="C1683" s="322" t="s">
        <v>3863</v>
      </c>
      <c r="D1683" s="190" t="s">
        <v>189</v>
      </c>
      <c r="E1683" s="210">
        <v>18823.599999999999</v>
      </c>
      <c r="F1683" s="370" t="s">
        <v>4573</v>
      </c>
      <c r="G1683" s="42">
        <v>18823.599999999999</v>
      </c>
      <c r="H1683" s="42">
        <f t="shared" si="27"/>
        <v>0</v>
      </c>
      <c r="I1683" s="621" t="s">
        <v>21</v>
      </c>
    </row>
    <row r="1684" spans="1:9" x14ac:dyDescent="0.25">
      <c r="A1684" s="363">
        <v>41844</v>
      </c>
      <c r="B1684" s="254" t="s">
        <v>1611</v>
      </c>
      <c r="C1684" s="322" t="s">
        <v>3863</v>
      </c>
      <c r="D1684" s="190" t="s">
        <v>1693</v>
      </c>
      <c r="E1684" s="210">
        <v>996</v>
      </c>
      <c r="F1684" s="368">
        <v>41844</v>
      </c>
      <c r="G1684" s="42">
        <v>996</v>
      </c>
      <c r="H1684" s="42">
        <f t="shared" si="27"/>
        <v>0</v>
      </c>
      <c r="I1684" s="621"/>
    </row>
    <row r="1685" spans="1:9" x14ac:dyDescent="0.25">
      <c r="A1685" s="363">
        <v>41844</v>
      </c>
      <c r="B1685" s="254" t="s">
        <v>1612</v>
      </c>
      <c r="C1685" s="322" t="s">
        <v>3863</v>
      </c>
      <c r="D1685" s="190" t="s">
        <v>18</v>
      </c>
      <c r="E1685" s="210">
        <v>3710</v>
      </c>
      <c r="F1685" s="368">
        <v>41844</v>
      </c>
      <c r="G1685" s="42">
        <v>3710</v>
      </c>
      <c r="H1685" s="42">
        <f t="shared" si="27"/>
        <v>0</v>
      </c>
      <c r="I1685" s="621"/>
    </row>
    <row r="1686" spans="1:9" x14ac:dyDescent="0.25">
      <c r="A1686" s="363">
        <v>41844</v>
      </c>
      <c r="B1686" s="254" t="s">
        <v>1613</v>
      </c>
      <c r="C1686" s="322" t="s">
        <v>3863</v>
      </c>
      <c r="D1686" s="190" t="s">
        <v>12</v>
      </c>
      <c r="E1686" s="210">
        <v>307.5</v>
      </c>
      <c r="F1686" s="368">
        <v>41844</v>
      </c>
      <c r="G1686" s="42">
        <v>307.5</v>
      </c>
      <c r="H1686" s="42">
        <f t="shared" si="27"/>
        <v>0</v>
      </c>
      <c r="I1686" s="621"/>
    </row>
    <row r="1687" spans="1:9" x14ac:dyDescent="0.25">
      <c r="A1687" s="363">
        <v>41844</v>
      </c>
      <c r="B1687" s="254" t="s">
        <v>1614</v>
      </c>
      <c r="C1687" s="322" t="s">
        <v>3863</v>
      </c>
      <c r="D1687" s="190" t="s">
        <v>163</v>
      </c>
      <c r="E1687" s="210">
        <v>3471.5</v>
      </c>
      <c r="F1687" s="368">
        <v>41844</v>
      </c>
      <c r="G1687" s="42">
        <v>3471.5</v>
      </c>
      <c r="H1687" s="42">
        <f t="shared" si="27"/>
        <v>0</v>
      </c>
      <c r="I1687" s="621"/>
    </row>
    <row r="1688" spans="1:9" x14ac:dyDescent="0.25">
      <c r="A1688" s="363">
        <v>41844</v>
      </c>
      <c r="B1688" s="254" t="s">
        <v>1615</v>
      </c>
      <c r="C1688" s="322" t="s">
        <v>3863</v>
      </c>
      <c r="D1688" s="190" t="s">
        <v>3310</v>
      </c>
      <c r="E1688" s="210">
        <v>200</v>
      </c>
      <c r="F1688" s="368">
        <v>41844</v>
      </c>
      <c r="G1688" s="42">
        <v>200</v>
      </c>
      <c r="H1688" s="42">
        <f t="shared" si="27"/>
        <v>0</v>
      </c>
      <c r="I1688" s="621"/>
    </row>
    <row r="1689" spans="1:9" x14ac:dyDescent="0.25">
      <c r="A1689" s="363">
        <v>41844</v>
      </c>
      <c r="B1689" s="254" t="s">
        <v>1617</v>
      </c>
      <c r="C1689" s="322" t="s">
        <v>3863</v>
      </c>
      <c r="D1689" s="190" t="s">
        <v>188</v>
      </c>
      <c r="E1689" s="210">
        <v>11084.1</v>
      </c>
      <c r="F1689" s="368">
        <v>41848</v>
      </c>
      <c r="G1689" s="42">
        <v>11084.1</v>
      </c>
      <c r="H1689" s="42">
        <f t="shared" si="27"/>
        <v>0</v>
      </c>
      <c r="I1689" s="622"/>
    </row>
    <row r="1690" spans="1:9" x14ac:dyDescent="0.25">
      <c r="A1690" s="363">
        <v>41844</v>
      </c>
      <c r="B1690" s="254" t="s">
        <v>1619</v>
      </c>
      <c r="C1690" s="322" t="s">
        <v>3863</v>
      </c>
      <c r="D1690" s="190" t="s">
        <v>80</v>
      </c>
      <c r="E1690" s="210">
        <v>2568</v>
      </c>
      <c r="F1690" s="368">
        <v>41845</v>
      </c>
      <c r="G1690" s="42">
        <v>2568</v>
      </c>
      <c r="H1690" s="42">
        <f t="shared" si="27"/>
        <v>0</v>
      </c>
      <c r="I1690" s="621" t="s">
        <v>27</v>
      </c>
    </row>
    <row r="1691" spans="1:9" ht="15.75" x14ac:dyDescent="0.25">
      <c r="A1691" s="363">
        <v>41844</v>
      </c>
      <c r="B1691" s="347" t="s">
        <v>1620</v>
      </c>
      <c r="C1691" s="204" t="s">
        <v>3973</v>
      </c>
      <c r="D1691" s="190" t="s">
        <v>78</v>
      </c>
      <c r="E1691" s="210">
        <v>3080</v>
      </c>
      <c r="F1691" s="368">
        <v>41845</v>
      </c>
      <c r="G1691" s="42">
        <v>3080</v>
      </c>
      <c r="H1691" s="42">
        <f t="shared" si="27"/>
        <v>0</v>
      </c>
      <c r="I1691" s="621" t="s">
        <v>27</v>
      </c>
    </row>
    <row r="1692" spans="1:9" ht="15.75" x14ac:dyDescent="0.25">
      <c r="A1692" s="363">
        <v>41844</v>
      </c>
      <c r="B1692" s="347" t="s">
        <v>1623</v>
      </c>
      <c r="C1692" s="204" t="s">
        <v>3973</v>
      </c>
      <c r="D1692" s="190" t="s">
        <v>3974</v>
      </c>
      <c r="E1692" s="210">
        <v>340</v>
      </c>
      <c r="F1692" s="368">
        <v>41845</v>
      </c>
      <c r="G1692" s="42">
        <v>340</v>
      </c>
      <c r="H1692" s="42">
        <f t="shared" si="27"/>
        <v>0</v>
      </c>
      <c r="I1692" s="621" t="s">
        <v>27</v>
      </c>
    </row>
    <row r="1693" spans="1:9" ht="15.75" x14ac:dyDescent="0.25">
      <c r="A1693" s="363">
        <v>41844</v>
      </c>
      <c r="B1693" s="347" t="s">
        <v>1624</v>
      </c>
      <c r="C1693" s="204" t="s">
        <v>3973</v>
      </c>
      <c r="D1693" s="190" t="s">
        <v>176</v>
      </c>
      <c r="E1693" s="210">
        <v>3882</v>
      </c>
      <c r="F1693" s="368">
        <v>41844</v>
      </c>
      <c r="G1693" s="42">
        <v>3882</v>
      </c>
      <c r="H1693" s="42">
        <f t="shared" si="27"/>
        <v>0</v>
      </c>
      <c r="I1693" s="621" t="s">
        <v>162</v>
      </c>
    </row>
    <row r="1694" spans="1:9" ht="15.75" x14ac:dyDescent="0.25">
      <c r="A1694" s="363">
        <v>41844</v>
      </c>
      <c r="B1694" s="347" t="s">
        <v>1625</v>
      </c>
      <c r="C1694" s="204" t="s">
        <v>3973</v>
      </c>
      <c r="D1694" s="190" t="s">
        <v>3630</v>
      </c>
      <c r="E1694" s="210">
        <v>3915</v>
      </c>
      <c r="F1694" s="368">
        <v>41844</v>
      </c>
      <c r="G1694" s="42">
        <v>3915</v>
      </c>
      <c r="H1694" s="42">
        <f t="shared" si="27"/>
        <v>0</v>
      </c>
      <c r="I1694" s="621" t="s">
        <v>2847</v>
      </c>
    </row>
    <row r="1695" spans="1:9" ht="15.75" x14ac:dyDescent="0.25">
      <c r="A1695" s="363">
        <v>41844</v>
      </c>
      <c r="B1695" s="347" t="s">
        <v>1626</v>
      </c>
      <c r="C1695" s="204" t="s">
        <v>3973</v>
      </c>
      <c r="D1695" s="190" t="s">
        <v>68</v>
      </c>
      <c r="E1695" s="210">
        <v>234</v>
      </c>
      <c r="F1695" s="368">
        <v>41844</v>
      </c>
      <c r="G1695" s="42">
        <v>234</v>
      </c>
      <c r="H1695" s="42">
        <f t="shared" si="27"/>
        <v>0</v>
      </c>
      <c r="I1695" s="621"/>
    </row>
    <row r="1696" spans="1:9" ht="15.75" x14ac:dyDescent="0.25">
      <c r="A1696" s="363">
        <v>41844</v>
      </c>
      <c r="B1696" s="347" t="s">
        <v>1628</v>
      </c>
      <c r="C1696" s="204" t="s">
        <v>3973</v>
      </c>
      <c r="D1696" s="190" t="s">
        <v>8</v>
      </c>
      <c r="E1696" s="210">
        <v>710</v>
      </c>
      <c r="F1696" s="368">
        <v>41844</v>
      </c>
      <c r="G1696" s="42">
        <v>710</v>
      </c>
      <c r="H1696" s="42">
        <f t="shared" si="27"/>
        <v>0</v>
      </c>
      <c r="I1696" s="621"/>
    </row>
    <row r="1697" spans="1:9" ht="15.75" x14ac:dyDescent="0.25">
      <c r="A1697" s="363">
        <v>41844</v>
      </c>
      <c r="B1697" s="347" t="s">
        <v>1630</v>
      </c>
      <c r="C1697" s="204" t="s">
        <v>3973</v>
      </c>
      <c r="D1697" s="190" t="s">
        <v>49</v>
      </c>
      <c r="E1697" s="210">
        <v>297</v>
      </c>
      <c r="F1697" s="368">
        <v>41844</v>
      </c>
      <c r="G1697" s="42">
        <v>297</v>
      </c>
      <c r="H1697" s="42">
        <f t="shared" si="27"/>
        <v>0</v>
      </c>
      <c r="I1697" s="621"/>
    </row>
    <row r="1698" spans="1:9" ht="15.75" x14ac:dyDescent="0.25">
      <c r="A1698" s="363">
        <v>41844</v>
      </c>
      <c r="B1698" s="347" t="s">
        <v>1631</v>
      </c>
      <c r="C1698" s="204" t="s">
        <v>3973</v>
      </c>
      <c r="D1698" s="190" t="s">
        <v>130</v>
      </c>
      <c r="E1698" s="210">
        <v>7744</v>
      </c>
      <c r="F1698" s="368">
        <v>41846</v>
      </c>
      <c r="G1698" s="42">
        <v>7744</v>
      </c>
      <c r="H1698" s="42">
        <f t="shared" si="27"/>
        <v>0</v>
      </c>
      <c r="I1698" s="621" t="s">
        <v>21</v>
      </c>
    </row>
    <row r="1699" spans="1:9" ht="15.75" x14ac:dyDescent="0.25">
      <c r="A1699" s="363">
        <v>41844</v>
      </c>
      <c r="B1699" s="347" t="s">
        <v>1632</v>
      </c>
      <c r="C1699" s="204" t="s">
        <v>3973</v>
      </c>
      <c r="D1699" s="190" t="s">
        <v>3975</v>
      </c>
      <c r="E1699" s="210">
        <v>5029</v>
      </c>
      <c r="F1699" s="368">
        <v>41845</v>
      </c>
      <c r="G1699" s="42">
        <v>5029</v>
      </c>
      <c r="H1699" s="42">
        <f t="shared" si="27"/>
        <v>0</v>
      </c>
      <c r="I1699" s="621" t="s">
        <v>27</v>
      </c>
    </row>
    <row r="1700" spans="1:9" ht="15.75" x14ac:dyDescent="0.25">
      <c r="A1700" s="363">
        <v>41844</v>
      </c>
      <c r="B1700" s="347" t="s">
        <v>1633</v>
      </c>
      <c r="C1700" s="204" t="s">
        <v>3973</v>
      </c>
      <c r="D1700" s="20" t="s">
        <v>68</v>
      </c>
      <c r="E1700" s="210">
        <v>240</v>
      </c>
      <c r="F1700" s="368">
        <v>41845</v>
      </c>
      <c r="G1700" s="42">
        <v>240</v>
      </c>
      <c r="H1700" s="42">
        <f t="shared" si="27"/>
        <v>0</v>
      </c>
      <c r="I1700" s="621" t="s">
        <v>65</v>
      </c>
    </row>
    <row r="1701" spans="1:9" ht="15.75" x14ac:dyDescent="0.25">
      <c r="A1701" s="363">
        <v>41844</v>
      </c>
      <c r="B1701" s="347" t="s">
        <v>1635</v>
      </c>
      <c r="C1701" s="204" t="s">
        <v>3973</v>
      </c>
      <c r="D1701" s="190" t="s">
        <v>62</v>
      </c>
      <c r="E1701" s="210">
        <v>16045.6</v>
      </c>
      <c r="F1701" s="368">
        <v>41848</v>
      </c>
      <c r="G1701" s="42">
        <v>16045.6</v>
      </c>
      <c r="H1701" s="42">
        <f t="shared" si="27"/>
        <v>0</v>
      </c>
      <c r="I1701" s="621" t="s">
        <v>65</v>
      </c>
    </row>
    <row r="1702" spans="1:9" ht="15.75" x14ac:dyDescent="0.25">
      <c r="A1702" s="363">
        <v>41844</v>
      </c>
      <c r="B1702" s="347" t="s">
        <v>1637</v>
      </c>
      <c r="C1702" s="204" t="s">
        <v>3973</v>
      </c>
      <c r="D1702" s="196" t="s">
        <v>3108</v>
      </c>
      <c r="E1702" s="215">
        <v>0</v>
      </c>
      <c r="F1702" s="368"/>
      <c r="G1702" s="42"/>
      <c r="H1702" s="42">
        <f t="shared" si="27"/>
        <v>0</v>
      </c>
      <c r="I1702" s="621" t="s">
        <v>3976</v>
      </c>
    </row>
    <row r="1703" spans="1:9" ht="15.75" x14ac:dyDescent="0.25">
      <c r="A1703" s="363">
        <v>41844</v>
      </c>
      <c r="B1703" s="347" t="s">
        <v>1638</v>
      </c>
      <c r="C1703" s="204" t="s">
        <v>3973</v>
      </c>
      <c r="D1703" s="190" t="s">
        <v>22</v>
      </c>
      <c r="E1703" s="210">
        <v>1566</v>
      </c>
      <c r="F1703" s="370" t="s">
        <v>4504</v>
      </c>
      <c r="G1703" s="42">
        <v>1566</v>
      </c>
      <c r="H1703" s="42">
        <f t="shared" si="27"/>
        <v>0</v>
      </c>
      <c r="I1703" s="621"/>
    </row>
    <row r="1704" spans="1:9" ht="15.75" x14ac:dyDescent="0.25">
      <c r="A1704" s="363">
        <v>41844</v>
      </c>
      <c r="B1704" s="347" t="s">
        <v>1639</v>
      </c>
      <c r="C1704" s="204" t="s">
        <v>3973</v>
      </c>
      <c r="D1704" s="190" t="s">
        <v>25</v>
      </c>
      <c r="E1704" s="210">
        <v>12131.6</v>
      </c>
      <c r="F1704" s="368">
        <v>41845</v>
      </c>
      <c r="G1704" s="42">
        <v>12131.6</v>
      </c>
      <c r="H1704" s="42">
        <f t="shared" si="27"/>
        <v>0</v>
      </c>
      <c r="I1704" s="621" t="s">
        <v>65</v>
      </c>
    </row>
    <row r="1705" spans="1:9" ht="15.75" x14ac:dyDescent="0.25">
      <c r="A1705" s="363">
        <v>41844</v>
      </c>
      <c r="B1705" s="347" t="s">
        <v>1640</v>
      </c>
      <c r="C1705" s="204" t="s">
        <v>3973</v>
      </c>
      <c r="D1705" s="190" t="s">
        <v>2920</v>
      </c>
      <c r="E1705" s="210">
        <v>10079</v>
      </c>
      <c r="F1705" s="368">
        <v>41844</v>
      </c>
      <c r="G1705" s="42">
        <v>10079</v>
      </c>
      <c r="H1705" s="42">
        <f t="shared" si="27"/>
        <v>0</v>
      </c>
      <c r="I1705" s="621"/>
    </row>
    <row r="1706" spans="1:9" ht="15.75" x14ac:dyDescent="0.25">
      <c r="A1706" s="363">
        <v>41844</v>
      </c>
      <c r="B1706" s="347" t="s">
        <v>1641</v>
      </c>
      <c r="C1706" s="204" t="s">
        <v>3973</v>
      </c>
      <c r="D1706" s="190" t="s">
        <v>8</v>
      </c>
      <c r="E1706" s="210">
        <v>2777.5</v>
      </c>
      <c r="F1706" s="368">
        <v>41844</v>
      </c>
      <c r="G1706" s="42">
        <v>2777.5</v>
      </c>
      <c r="H1706" s="42">
        <f t="shared" si="27"/>
        <v>0</v>
      </c>
      <c r="I1706" s="621"/>
    </row>
    <row r="1707" spans="1:9" ht="15.75" x14ac:dyDescent="0.25">
      <c r="A1707" s="363">
        <v>41844</v>
      </c>
      <c r="B1707" s="347" t="s">
        <v>1642</v>
      </c>
      <c r="C1707" s="204" t="s">
        <v>3973</v>
      </c>
      <c r="D1707" s="190" t="s">
        <v>3312</v>
      </c>
      <c r="E1707" s="210">
        <v>10733</v>
      </c>
      <c r="F1707" s="368">
        <v>41845</v>
      </c>
      <c r="G1707" s="42">
        <v>10733</v>
      </c>
      <c r="H1707" s="42">
        <f t="shared" si="27"/>
        <v>0</v>
      </c>
      <c r="I1707" s="621" t="s">
        <v>65</v>
      </c>
    </row>
    <row r="1708" spans="1:9" ht="15.75" x14ac:dyDescent="0.25">
      <c r="A1708" s="363">
        <v>41844</v>
      </c>
      <c r="B1708" s="347" t="s">
        <v>1643</v>
      </c>
      <c r="C1708" s="204" t="s">
        <v>3973</v>
      </c>
      <c r="D1708" s="190" t="s">
        <v>1515</v>
      </c>
      <c r="E1708" s="210">
        <v>19997.8</v>
      </c>
      <c r="F1708" s="368">
        <v>41845</v>
      </c>
      <c r="G1708" s="42">
        <v>19997.8</v>
      </c>
      <c r="H1708" s="42">
        <f t="shared" si="27"/>
        <v>0</v>
      </c>
      <c r="I1708" s="621" t="s">
        <v>65</v>
      </c>
    </row>
    <row r="1709" spans="1:9" ht="15.75" x14ac:dyDescent="0.25">
      <c r="A1709" s="363">
        <v>41844</v>
      </c>
      <c r="B1709" s="347" t="s">
        <v>1644</v>
      </c>
      <c r="C1709" s="204" t="s">
        <v>3973</v>
      </c>
      <c r="D1709" s="190" t="s">
        <v>11</v>
      </c>
      <c r="E1709" s="210">
        <v>71948.800000000003</v>
      </c>
      <c r="F1709" s="381" t="s">
        <v>4505</v>
      </c>
      <c r="G1709" s="219">
        <v>71948.800000000003</v>
      </c>
      <c r="H1709" s="42">
        <f t="shared" si="27"/>
        <v>0</v>
      </c>
      <c r="I1709" s="621" t="s">
        <v>65</v>
      </c>
    </row>
    <row r="1710" spans="1:9" ht="15.75" x14ac:dyDescent="0.25">
      <c r="A1710" s="363">
        <v>41844</v>
      </c>
      <c r="B1710" s="347" t="s">
        <v>1645</v>
      </c>
      <c r="C1710" s="204" t="s">
        <v>3973</v>
      </c>
      <c r="D1710" s="190" t="s">
        <v>180</v>
      </c>
      <c r="E1710" s="210">
        <v>28623</v>
      </c>
      <c r="F1710" s="368">
        <v>41849</v>
      </c>
      <c r="G1710" s="42">
        <v>28623</v>
      </c>
      <c r="H1710" s="42">
        <f t="shared" si="27"/>
        <v>0</v>
      </c>
      <c r="I1710" s="621" t="s">
        <v>65</v>
      </c>
    </row>
    <row r="1711" spans="1:9" ht="15.75" x14ac:dyDescent="0.25">
      <c r="A1711" s="363">
        <v>41844</v>
      </c>
      <c r="B1711" s="347" t="s">
        <v>1646</v>
      </c>
      <c r="C1711" s="204" t="s">
        <v>3973</v>
      </c>
      <c r="D1711" s="190" t="s">
        <v>2519</v>
      </c>
      <c r="E1711" s="210">
        <v>1971.5</v>
      </c>
      <c r="F1711" s="368">
        <v>41844</v>
      </c>
      <c r="G1711" s="42">
        <v>1971.5</v>
      </c>
      <c r="H1711" s="42">
        <f t="shared" si="27"/>
        <v>0</v>
      </c>
      <c r="I1711" s="621"/>
    </row>
    <row r="1712" spans="1:9" ht="15.75" x14ac:dyDescent="0.25">
      <c r="A1712" s="363">
        <v>41844</v>
      </c>
      <c r="B1712" s="347" t="s">
        <v>1647</v>
      </c>
      <c r="C1712" s="204" t="s">
        <v>3973</v>
      </c>
      <c r="D1712" s="190" t="s">
        <v>2519</v>
      </c>
      <c r="E1712" s="210">
        <v>718.5</v>
      </c>
      <c r="F1712" s="368">
        <v>41844</v>
      </c>
      <c r="G1712" s="42">
        <v>718.5</v>
      </c>
      <c r="H1712" s="42">
        <f t="shared" si="27"/>
        <v>0</v>
      </c>
      <c r="I1712" s="621"/>
    </row>
    <row r="1713" spans="1:9" ht="15.75" x14ac:dyDescent="0.25">
      <c r="A1713" s="363">
        <v>41844</v>
      </c>
      <c r="B1713" s="347" t="s">
        <v>1648</v>
      </c>
      <c r="C1713" s="204" t="s">
        <v>3973</v>
      </c>
      <c r="D1713" s="190" t="s">
        <v>304</v>
      </c>
      <c r="E1713" s="210">
        <v>22937</v>
      </c>
      <c r="F1713" s="368">
        <v>41845</v>
      </c>
      <c r="G1713" s="42">
        <v>22937</v>
      </c>
      <c r="H1713" s="42">
        <f t="shared" si="27"/>
        <v>0</v>
      </c>
      <c r="I1713" s="621" t="s">
        <v>27</v>
      </c>
    </row>
    <row r="1714" spans="1:9" ht="15.75" x14ac:dyDescent="0.25">
      <c r="A1714" s="363">
        <v>41844</v>
      </c>
      <c r="B1714" s="347" t="s">
        <v>1650</v>
      </c>
      <c r="C1714" s="204" t="s">
        <v>3973</v>
      </c>
      <c r="D1714" s="190" t="s">
        <v>51</v>
      </c>
      <c r="E1714" s="210">
        <v>1801</v>
      </c>
      <c r="F1714" s="370" t="s">
        <v>4506</v>
      </c>
      <c r="G1714" s="42">
        <v>1801</v>
      </c>
      <c r="H1714" s="42">
        <f t="shared" si="27"/>
        <v>0</v>
      </c>
      <c r="I1714" s="621"/>
    </row>
    <row r="1715" spans="1:9" ht="15.75" x14ac:dyDescent="0.25">
      <c r="A1715" s="363">
        <v>41844</v>
      </c>
      <c r="B1715" s="347" t="s">
        <v>1651</v>
      </c>
      <c r="C1715" s="204" t="s">
        <v>3973</v>
      </c>
      <c r="D1715" s="190" t="s">
        <v>20</v>
      </c>
      <c r="E1715" s="210">
        <v>3412</v>
      </c>
      <c r="F1715" s="368">
        <v>41845</v>
      </c>
      <c r="G1715" s="42">
        <v>3412</v>
      </c>
      <c r="H1715" s="42">
        <f t="shared" si="27"/>
        <v>0</v>
      </c>
      <c r="I1715" s="621" t="s">
        <v>27</v>
      </c>
    </row>
    <row r="1716" spans="1:9" ht="15.75" x14ac:dyDescent="0.25">
      <c r="A1716" s="363">
        <v>41844</v>
      </c>
      <c r="B1716" s="347" t="s">
        <v>1652</v>
      </c>
      <c r="C1716" s="204" t="s">
        <v>3973</v>
      </c>
      <c r="D1716" s="190" t="s">
        <v>1607</v>
      </c>
      <c r="E1716" s="210">
        <v>3967</v>
      </c>
      <c r="F1716" s="368">
        <v>41844</v>
      </c>
      <c r="G1716" s="42">
        <v>3967</v>
      </c>
      <c r="H1716" s="42">
        <f t="shared" si="27"/>
        <v>0</v>
      </c>
      <c r="I1716" s="621"/>
    </row>
    <row r="1717" spans="1:9" ht="15.75" x14ac:dyDescent="0.25">
      <c r="A1717" s="363">
        <v>41844</v>
      </c>
      <c r="B1717" s="347" t="s">
        <v>1653</v>
      </c>
      <c r="C1717" s="204" t="s">
        <v>3973</v>
      </c>
      <c r="D1717" s="190" t="s">
        <v>8</v>
      </c>
      <c r="E1717" s="210">
        <v>587</v>
      </c>
      <c r="F1717" s="368">
        <v>41844</v>
      </c>
      <c r="G1717" s="42">
        <v>587</v>
      </c>
      <c r="H1717" s="42">
        <f t="shared" si="27"/>
        <v>0</v>
      </c>
      <c r="I1717" s="621"/>
    </row>
    <row r="1718" spans="1:9" ht="15.75" x14ac:dyDescent="0.25">
      <c r="A1718" s="363">
        <v>41844</v>
      </c>
      <c r="B1718" s="347" t="s">
        <v>1656</v>
      </c>
      <c r="C1718" s="204" t="s">
        <v>3973</v>
      </c>
      <c r="D1718" s="190" t="s">
        <v>312</v>
      </c>
      <c r="E1718" s="210">
        <v>9059.6</v>
      </c>
      <c r="F1718" s="369" t="s">
        <v>3977</v>
      </c>
      <c r="G1718" s="42">
        <v>9059.6</v>
      </c>
      <c r="H1718" s="42">
        <f t="shared" si="27"/>
        <v>0</v>
      </c>
      <c r="I1718" s="621" t="s">
        <v>27</v>
      </c>
    </row>
    <row r="1719" spans="1:9" ht="15.75" x14ac:dyDescent="0.25">
      <c r="A1719" s="363">
        <v>41844</v>
      </c>
      <c r="B1719" s="347" t="s">
        <v>1657</v>
      </c>
      <c r="C1719" s="204" t="s">
        <v>3973</v>
      </c>
      <c r="D1719" s="190" t="s">
        <v>307</v>
      </c>
      <c r="E1719" s="210">
        <v>6084.5</v>
      </c>
      <c r="F1719" s="370" t="s">
        <v>4525</v>
      </c>
      <c r="G1719" s="42">
        <v>6084.5</v>
      </c>
      <c r="H1719" s="42">
        <f t="shared" si="27"/>
        <v>0</v>
      </c>
      <c r="I1719" s="621" t="s">
        <v>27</v>
      </c>
    </row>
    <row r="1720" spans="1:9" ht="15.75" x14ac:dyDescent="0.25">
      <c r="A1720" s="363">
        <v>41844</v>
      </c>
      <c r="B1720" s="347" t="s">
        <v>1658</v>
      </c>
      <c r="C1720" s="204" t="s">
        <v>3973</v>
      </c>
      <c r="D1720" s="190" t="s">
        <v>8</v>
      </c>
      <c r="E1720" s="210">
        <v>1010</v>
      </c>
      <c r="F1720" s="370" t="s">
        <v>4518</v>
      </c>
      <c r="G1720" s="42">
        <v>1010</v>
      </c>
      <c r="H1720" s="42">
        <f t="shared" si="27"/>
        <v>0</v>
      </c>
      <c r="I1720" s="621"/>
    </row>
    <row r="1721" spans="1:9" ht="15.75" x14ac:dyDescent="0.25">
      <c r="A1721" s="363">
        <v>41844</v>
      </c>
      <c r="B1721" s="347" t="s">
        <v>1659</v>
      </c>
      <c r="C1721" s="204" t="s">
        <v>3973</v>
      </c>
      <c r="D1721" s="190" t="s">
        <v>3978</v>
      </c>
      <c r="E1721" s="210">
        <v>40827</v>
      </c>
      <c r="F1721" s="368">
        <v>41845</v>
      </c>
      <c r="G1721" s="42">
        <v>40827</v>
      </c>
      <c r="H1721" s="42">
        <f t="shared" si="27"/>
        <v>0</v>
      </c>
      <c r="I1721" s="621" t="s">
        <v>12</v>
      </c>
    </row>
    <row r="1722" spans="1:9" ht="15.75" x14ac:dyDescent="0.25">
      <c r="A1722" s="363">
        <v>41844</v>
      </c>
      <c r="B1722" s="347" t="s">
        <v>1660</v>
      </c>
      <c r="C1722" s="204" t="s">
        <v>3973</v>
      </c>
      <c r="D1722" s="196" t="s">
        <v>3108</v>
      </c>
      <c r="E1722" s="215">
        <v>0</v>
      </c>
      <c r="F1722" s="368"/>
      <c r="G1722" s="42"/>
      <c r="H1722" s="42">
        <f t="shared" si="27"/>
        <v>0</v>
      </c>
      <c r="I1722" s="621" t="s">
        <v>3979</v>
      </c>
    </row>
    <row r="1723" spans="1:9" ht="15.75" x14ac:dyDescent="0.25">
      <c r="A1723" s="363">
        <v>41844</v>
      </c>
      <c r="B1723" s="347" t="s">
        <v>1661</v>
      </c>
      <c r="C1723" s="204" t="s">
        <v>3973</v>
      </c>
      <c r="D1723" s="190" t="s">
        <v>3178</v>
      </c>
      <c r="E1723" s="210">
        <v>18078</v>
      </c>
      <c r="F1723" s="368">
        <v>41850</v>
      </c>
      <c r="G1723" s="42">
        <v>18078</v>
      </c>
      <c r="H1723" s="42">
        <f t="shared" si="27"/>
        <v>0</v>
      </c>
      <c r="I1723" s="621" t="s">
        <v>12</v>
      </c>
    </row>
    <row r="1724" spans="1:9" ht="15.75" x14ac:dyDescent="0.25">
      <c r="A1724" s="363">
        <v>41844</v>
      </c>
      <c r="B1724" s="347" t="s">
        <v>1662</v>
      </c>
      <c r="C1724" s="204" t="s">
        <v>3973</v>
      </c>
      <c r="D1724" s="190" t="s">
        <v>91</v>
      </c>
      <c r="E1724" s="210">
        <v>11952</v>
      </c>
      <c r="F1724" s="368">
        <v>41845</v>
      </c>
      <c r="G1724" s="42">
        <v>11952</v>
      </c>
      <c r="H1724" s="42">
        <f t="shared" si="27"/>
        <v>0</v>
      </c>
      <c r="I1724" s="621" t="s">
        <v>12</v>
      </c>
    </row>
    <row r="1725" spans="1:9" ht="15.75" x14ac:dyDescent="0.25">
      <c r="A1725" s="363">
        <v>41844</v>
      </c>
      <c r="B1725" s="347" t="s">
        <v>1663</v>
      </c>
      <c r="C1725" s="204" t="s">
        <v>3973</v>
      </c>
      <c r="D1725" s="190" t="s">
        <v>88</v>
      </c>
      <c r="E1725" s="210">
        <v>3279</v>
      </c>
      <c r="F1725" s="368">
        <v>41845</v>
      </c>
      <c r="G1725" s="42">
        <v>3279</v>
      </c>
      <c r="H1725" s="42">
        <f t="shared" si="27"/>
        <v>0</v>
      </c>
      <c r="I1725" s="621" t="s">
        <v>12</v>
      </c>
    </row>
    <row r="1726" spans="1:9" ht="15.75" x14ac:dyDescent="0.25">
      <c r="A1726" s="363">
        <v>41844</v>
      </c>
      <c r="B1726" s="347" t="s">
        <v>1664</v>
      </c>
      <c r="C1726" s="204" t="s">
        <v>3973</v>
      </c>
      <c r="D1726" s="190" t="s">
        <v>16</v>
      </c>
      <c r="E1726" s="210">
        <v>370576.8</v>
      </c>
      <c r="F1726" s="370">
        <v>41865</v>
      </c>
      <c r="G1726" s="219">
        <v>370576.8</v>
      </c>
      <c r="H1726" s="42">
        <f t="shared" si="27"/>
        <v>0</v>
      </c>
      <c r="I1726" s="621"/>
    </row>
    <row r="1727" spans="1:9" ht="15.75" x14ac:dyDescent="0.25">
      <c r="A1727" s="363">
        <v>41844</v>
      </c>
      <c r="B1727" s="347" t="s">
        <v>1665</v>
      </c>
      <c r="C1727" s="204" t="s">
        <v>3973</v>
      </c>
      <c r="D1727" s="190" t="s">
        <v>240</v>
      </c>
      <c r="E1727" s="210">
        <v>58387.1</v>
      </c>
      <c r="F1727" s="370" t="s">
        <v>4059</v>
      </c>
      <c r="G1727" s="42">
        <v>58387.1</v>
      </c>
      <c r="H1727" s="42">
        <f t="shared" si="27"/>
        <v>0</v>
      </c>
      <c r="I1727" s="621" t="s">
        <v>12</v>
      </c>
    </row>
    <row r="1728" spans="1:9" ht="15.75" x14ac:dyDescent="0.25">
      <c r="A1728" s="363">
        <v>41844</v>
      </c>
      <c r="B1728" s="347" t="s">
        <v>1666</v>
      </c>
      <c r="C1728" s="204" t="s">
        <v>3973</v>
      </c>
      <c r="D1728" s="196" t="s">
        <v>3108</v>
      </c>
      <c r="E1728" s="215">
        <v>0</v>
      </c>
      <c r="F1728" s="368"/>
      <c r="G1728" s="42"/>
      <c r="H1728" s="42">
        <f t="shared" si="27"/>
        <v>0</v>
      </c>
      <c r="I1728" s="621" t="s">
        <v>3980</v>
      </c>
    </row>
    <row r="1729" spans="1:9" ht="15.75" x14ac:dyDescent="0.25">
      <c r="A1729" s="363">
        <v>41844</v>
      </c>
      <c r="B1729" s="347" t="s">
        <v>1667</v>
      </c>
      <c r="C1729" s="204" t="s">
        <v>3973</v>
      </c>
      <c r="D1729" s="190" t="s">
        <v>85</v>
      </c>
      <c r="E1729" s="210">
        <v>5597.4</v>
      </c>
      <c r="F1729" s="368">
        <v>41845</v>
      </c>
      <c r="G1729" s="42">
        <v>5597.4</v>
      </c>
      <c r="H1729" s="42">
        <f t="shared" si="27"/>
        <v>0</v>
      </c>
      <c r="I1729" s="621" t="s">
        <v>12</v>
      </c>
    </row>
    <row r="1730" spans="1:9" ht="15.75" x14ac:dyDescent="0.25">
      <c r="A1730" s="363">
        <v>41844</v>
      </c>
      <c r="B1730" s="347" t="s">
        <v>1668</v>
      </c>
      <c r="C1730" s="204" t="s">
        <v>3973</v>
      </c>
      <c r="D1730" s="190" t="s">
        <v>28</v>
      </c>
      <c r="E1730" s="210">
        <v>9541</v>
      </c>
      <c r="F1730" s="370" t="s">
        <v>4529</v>
      </c>
      <c r="G1730" s="42">
        <v>9541</v>
      </c>
      <c r="H1730" s="42">
        <f t="shared" si="27"/>
        <v>0</v>
      </c>
      <c r="I1730" s="621"/>
    </row>
    <row r="1731" spans="1:9" ht="15.75" x14ac:dyDescent="0.25">
      <c r="A1731" s="363">
        <v>41844</v>
      </c>
      <c r="B1731" s="347" t="s">
        <v>1670</v>
      </c>
      <c r="C1731" s="204" t="s">
        <v>3973</v>
      </c>
      <c r="D1731" s="190" t="s">
        <v>92</v>
      </c>
      <c r="E1731" s="210">
        <v>24957</v>
      </c>
      <c r="F1731" s="368">
        <v>41845</v>
      </c>
      <c r="G1731" s="42">
        <v>24957</v>
      </c>
      <c r="H1731" s="42">
        <f t="shared" si="27"/>
        <v>0</v>
      </c>
      <c r="I1731" s="621" t="s">
        <v>12</v>
      </c>
    </row>
    <row r="1732" spans="1:9" ht="15.75" x14ac:dyDescent="0.25">
      <c r="A1732" s="363">
        <v>41844</v>
      </c>
      <c r="B1732" s="347" t="s">
        <v>1672</v>
      </c>
      <c r="C1732" s="204" t="s">
        <v>3973</v>
      </c>
      <c r="D1732" s="190" t="s">
        <v>1096</v>
      </c>
      <c r="E1732" s="210">
        <v>10851.4</v>
      </c>
      <c r="F1732" s="368">
        <v>41844</v>
      </c>
      <c r="G1732" s="42">
        <v>10851.4</v>
      </c>
      <c r="H1732" s="42">
        <f t="shared" si="27"/>
        <v>0</v>
      </c>
      <c r="I1732" s="621"/>
    </row>
    <row r="1733" spans="1:9" ht="15.75" x14ac:dyDescent="0.25">
      <c r="A1733" s="363">
        <v>41844</v>
      </c>
      <c r="B1733" s="347" t="s">
        <v>1673</v>
      </c>
      <c r="C1733" s="204" t="s">
        <v>3973</v>
      </c>
      <c r="D1733" s="190" t="s">
        <v>101</v>
      </c>
      <c r="E1733" s="210">
        <v>19764</v>
      </c>
      <c r="F1733" s="370" t="s">
        <v>4032</v>
      </c>
      <c r="G1733" s="219">
        <v>19764</v>
      </c>
      <c r="H1733" s="42">
        <f t="shared" si="27"/>
        <v>0</v>
      </c>
      <c r="I1733" s="621" t="s">
        <v>12</v>
      </c>
    </row>
    <row r="1734" spans="1:9" ht="15.75" x14ac:dyDescent="0.25">
      <c r="A1734" s="363">
        <v>41844</v>
      </c>
      <c r="B1734" s="347" t="s">
        <v>1674</v>
      </c>
      <c r="C1734" s="204" t="s">
        <v>3973</v>
      </c>
      <c r="D1734" s="190" t="s">
        <v>520</v>
      </c>
      <c r="E1734" s="210">
        <v>147</v>
      </c>
      <c r="F1734" s="368">
        <v>41844</v>
      </c>
      <c r="G1734" s="42">
        <v>147</v>
      </c>
      <c r="H1734" s="42">
        <f t="shared" si="27"/>
        <v>0</v>
      </c>
      <c r="I1734" s="621"/>
    </row>
    <row r="1735" spans="1:9" ht="15.75" x14ac:dyDescent="0.25">
      <c r="A1735" s="363">
        <v>41844</v>
      </c>
      <c r="B1735" s="347" t="s">
        <v>1675</v>
      </c>
      <c r="C1735" s="204" t="s">
        <v>3973</v>
      </c>
      <c r="D1735" s="190" t="s">
        <v>180</v>
      </c>
      <c r="E1735" s="210">
        <v>11289</v>
      </c>
      <c r="F1735" s="368">
        <v>41844</v>
      </c>
      <c r="G1735" s="42">
        <v>11289</v>
      </c>
      <c r="H1735" s="42">
        <f t="shared" ref="H1735:H1798" si="28">E1735-G1735</f>
        <v>0</v>
      </c>
      <c r="I1735" s="621"/>
    </row>
    <row r="1736" spans="1:9" ht="15.75" x14ac:dyDescent="0.25">
      <c r="A1736" s="363">
        <v>41844</v>
      </c>
      <c r="B1736" s="347" t="s">
        <v>1676</v>
      </c>
      <c r="C1736" s="204" t="s">
        <v>3973</v>
      </c>
      <c r="D1736" s="190" t="s">
        <v>725</v>
      </c>
      <c r="E1736" s="210">
        <v>3617</v>
      </c>
      <c r="F1736" s="368">
        <v>41845</v>
      </c>
      <c r="G1736" s="42">
        <v>3617</v>
      </c>
      <c r="H1736" s="42">
        <f t="shared" si="28"/>
        <v>0</v>
      </c>
      <c r="I1736" s="621"/>
    </row>
    <row r="1737" spans="1:9" ht="15.75" x14ac:dyDescent="0.25">
      <c r="A1737" s="363">
        <v>41844</v>
      </c>
      <c r="B1737" s="347" t="s">
        <v>1677</v>
      </c>
      <c r="C1737" s="204" t="s">
        <v>3973</v>
      </c>
      <c r="D1737" s="190" t="s">
        <v>240</v>
      </c>
      <c r="E1737" s="210">
        <v>33833.800000000003</v>
      </c>
      <c r="F1737" s="370" t="s">
        <v>4043</v>
      </c>
      <c r="G1737" s="219">
        <v>33833.800000000003</v>
      </c>
      <c r="H1737" s="42">
        <f t="shared" si="28"/>
        <v>0</v>
      </c>
      <c r="I1737" s="621" t="s">
        <v>12</v>
      </c>
    </row>
    <row r="1738" spans="1:9" ht="15.75" x14ac:dyDescent="0.25">
      <c r="A1738" s="363">
        <v>41844</v>
      </c>
      <c r="B1738" s="347" t="s">
        <v>1679</v>
      </c>
      <c r="C1738" s="204" t="s">
        <v>3973</v>
      </c>
      <c r="D1738" s="20" t="s">
        <v>12</v>
      </c>
      <c r="E1738" s="213">
        <v>77</v>
      </c>
      <c r="F1738" s="368">
        <v>41845</v>
      </c>
      <c r="G1738" s="42">
        <v>77</v>
      </c>
      <c r="H1738" s="42">
        <f t="shared" si="28"/>
        <v>0</v>
      </c>
      <c r="I1738" s="621" t="s">
        <v>12</v>
      </c>
    </row>
    <row r="1739" spans="1:9" ht="15.75" x14ac:dyDescent="0.25">
      <c r="A1739" s="363">
        <v>41844</v>
      </c>
      <c r="B1739" s="347" t="s">
        <v>1680</v>
      </c>
      <c r="C1739" s="204" t="s">
        <v>3973</v>
      </c>
      <c r="D1739" s="190" t="s">
        <v>8</v>
      </c>
      <c r="E1739" s="210">
        <v>495.6</v>
      </c>
      <c r="F1739" s="368">
        <v>41844</v>
      </c>
      <c r="G1739" s="42">
        <v>495.6</v>
      </c>
      <c r="H1739" s="42">
        <f t="shared" si="28"/>
        <v>0</v>
      </c>
      <c r="I1739" s="621"/>
    </row>
    <row r="1740" spans="1:9" ht="15.75" x14ac:dyDescent="0.25">
      <c r="A1740" s="363">
        <v>41844</v>
      </c>
      <c r="B1740" s="347" t="s">
        <v>1681</v>
      </c>
      <c r="C1740" s="204" t="s">
        <v>3973</v>
      </c>
      <c r="D1740" s="190" t="s">
        <v>106</v>
      </c>
      <c r="E1740" s="210">
        <v>76076</v>
      </c>
      <c r="F1740" s="368">
        <v>41849</v>
      </c>
      <c r="G1740" s="42">
        <v>76076</v>
      </c>
      <c r="H1740" s="42">
        <f t="shared" si="28"/>
        <v>0</v>
      </c>
      <c r="I1740" s="621"/>
    </row>
    <row r="1741" spans="1:9" ht="15.75" x14ac:dyDescent="0.25">
      <c r="A1741" s="363">
        <v>41844</v>
      </c>
      <c r="B1741" s="347" t="s">
        <v>1682</v>
      </c>
      <c r="C1741" s="204" t="s">
        <v>3973</v>
      </c>
      <c r="D1741" s="190" t="s">
        <v>63</v>
      </c>
      <c r="E1741" s="210">
        <v>2372</v>
      </c>
      <c r="F1741" s="368">
        <v>41845</v>
      </c>
      <c r="G1741" s="42">
        <v>2372</v>
      </c>
      <c r="H1741" s="42">
        <f t="shared" si="28"/>
        <v>0</v>
      </c>
      <c r="I1741" s="621" t="s">
        <v>21</v>
      </c>
    </row>
    <row r="1742" spans="1:9" ht="15.75" x14ac:dyDescent="0.25">
      <c r="A1742" s="363">
        <v>41844</v>
      </c>
      <c r="B1742" s="347" t="s">
        <v>1683</v>
      </c>
      <c r="C1742" s="204" t="s">
        <v>3973</v>
      </c>
      <c r="D1742" s="190" t="s">
        <v>106</v>
      </c>
      <c r="E1742" s="210">
        <v>197200</v>
      </c>
      <c r="F1742" s="368">
        <v>41849</v>
      </c>
      <c r="G1742" s="42">
        <v>197200</v>
      </c>
      <c r="H1742" s="42">
        <f t="shared" si="28"/>
        <v>0</v>
      </c>
      <c r="I1742" s="621" t="s">
        <v>21</v>
      </c>
    </row>
    <row r="1743" spans="1:9" ht="15.75" x14ac:dyDescent="0.25">
      <c r="A1743" s="363">
        <v>41844</v>
      </c>
      <c r="B1743" s="347" t="s">
        <v>1684</v>
      </c>
      <c r="C1743" s="204" t="s">
        <v>3973</v>
      </c>
      <c r="D1743" s="190" t="s">
        <v>106</v>
      </c>
      <c r="E1743" s="210">
        <v>269450</v>
      </c>
      <c r="F1743" s="368">
        <v>41847</v>
      </c>
      <c r="G1743" s="42">
        <v>269450</v>
      </c>
      <c r="H1743" s="42">
        <f t="shared" si="28"/>
        <v>0</v>
      </c>
      <c r="I1743" s="621" t="s">
        <v>21</v>
      </c>
    </row>
    <row r="1744" spans="1:9" ht="15.75" x14ac:dyDescent="0.25">
      <c r="A1744" s="363">
        <v>41844</v>
      </c>
      <c r="B1744" s="347" t="s">
        <v>1685</v>
      </c>
      <c r="C1744" s="204" t="s">
        <v>3973</v>
      </c>
      <c r="D1744" s="190" t="s">
        <v>14</v>
      </c>
      <c r="E1744" s="210">
        <v>16266</v>
      </c>
      <c r="F1744" s="368">
        <v>41845</v>
      </c>
      <c r="G1744" s="42">
        <v>16266</v>
      </c>
      <c r="H1744" s="42">
        <f t="shared" si="28"/>
        <v>0</v>
      </c>
      <c r="I1744" s="621" t="s">
        <v>3952</v>
      </c>
    </row>
    <row r="1745" spans="1:12" ht="15.75" x14ac:dyDescent="0.25">
      <c r="A1745" s="363">
        <v>41844</v>
      </c>
      <c r="B1745" s="347" t="s">
        <v>1686</v>
      </c>
      <c r="C1745" s="204" t="s">
        <v>3973</v>
      </c>
      <c r="D1745" s="190" t="s">
        <v>250</v>
      </c>
      <c r="E1745" s="210">
        <v>1064.5</v>
      </c>
      <c r="F1745" s="368">
        <v>41844</v>
      </c>
      <c r="G1745" s="42">
        <v>1064.5</v>
      </c>
      <c r="H1745" s="42">
        <f t="shared" si="28"/>
        <v>0</v>
      </c>
      <c r="I1745" s="621"/>
    </row>
    <row r="1746" spans="1:12" ht="15.75" x14ac:dyDescent="0.25">
      <c r="A1746" s="363">
        <v>41844</v>
      </c>
      <c r="B1746" s="347" t="s">
        <v>1687</v>
      </c>
      <c r="C1746" s="204" t="s">
        <v>3973</v>
      </c>
      <c r="D1746" s="190" t="s">
        <v>250</v>
      </c>
      <c r="E1746" s="210">
        <v>1293</v>
      </c>
      <c r="F1746" s="368">
        <v>41844</v>
      </c>
      <c r="G1746" s="42">
        <v>1293</v>
      </c>
      <c r="H1746" s="42">
        <f t="shared" si="28"/>
        <v>0</v>
      </c>
      <c r="I1746" s="621"/>
    </row>
    <row r="1747" spans="1:12" ht="15.75" x14ac:dyDescent="0.25">
      <c r="A1747" s="355">
        <v>41845</v>
      </c>
      <c r="B1747" s="347" t="s">
        <v>1688</v>
      </c>
      <c r="C1747" s="204" t="s">
        <v>3973</v>
      </c>
      <c r="D1747" s="190" t="s">
        <v>272</v>
      </c>
      <c r="E1747" s="210">
        <v>10797.6</v>
      </c>
      <c r="F1747" s="370" t="s">
        <v>4511</v>
      </c>
      <c r="G1747" s="42">
        <v>10797.6</v>
      </c>
      <c r="H1747" s="42">
        <f t="shared" si="28"/>
        <v>0</v>
      </c>
      <c r="I1747" s="621" t="s">
        <v>162</v>
      </c>
    </row>
    <row r="1748" spans="1:12" ht="15.75" x14ac:dyDescent="0.25">
      <c r="A1748" s="355">
        <v>41845</v>
      </c>
      <c r="B1748" s="347" t="s">
        <v>1689</v>
      </c>
      <c r="C1748" s="204" t="s">
        <v>3973</v>
      </c>
      <c r="D1748" s="190" t="s">
        <v>250</v>
      </c>
      <c r="E1748" s="210">
        <v>3938</v>
      </c>
      <c r="F1748" s="368">
        <v>41846</v>
      </c>
      <c r="G1748" s="42">
        <v>3938</v>
      </c>
      <c r="H1748" s="42">
        <f t="shared" si="28"/>
        <v>0</v>
      </c>
      <c r="I1748" s="623" t="s">
        <v>162</v>
      </c>
    </row>
    <row r="1749" spans="1:12" ht="15.75" x14ac:dyDescent="0.25">
      <c r="A1749" s="355">
        <v>41845</v>
      </c>
      <c r="B1749" s="347" t="s">
        <v>1690</v>
      </c>
      <c r="C1749" s="204" t="s">
        <v>3973</v>
      </c>
      <c r="D1749" s="190" t="s">
        <v>172</v>
      </c>
      <c r="E1749" s="210">
        <v>6032</v>
      </c>
      <c r="F1749" s="368">
        <v>41846</v>
      </c>
      <c r="G1749" s="42">
        <v>6032</v>
      </c>
      <c r="H1749" s="42">
        <f t="shared" si="28"/>
        <v>0</v>
      </c>
      <c r="I1749" s="621" t="s">
        <v>162</v>
      </c>
    </row>
    <row r="1750" spans="1:12" ht="15.75" x14ac:dyDescent="0.25">
      <c r="A1750" s="355">
        <v>41845</v>
      </c>
      <c r="B1750" s="347" t="s">
        <v>1691</v>
      </c>
      <c r="C1750" s="204" t="s">
        <v>3973</v>
      </c>
      <c r="D1750" s="190" t="s">
        <v>606</v>
      </c>
      <c r="E1750" s="210">
        <v>2432</v>
      </c>
      <c r="F1750" s="368">
        <v>41846</v>
      </c>
      <c r="G1750" s="42">
        <v>2432</v>
      </c>
      <c r="H1750" s="42">
        <f t="shared" si="28"/>
        <v>0</v>
      </c>
      <c r="I1750" s="623" t="s">
        <v>162</v>
      </c>
    </row>
    <row r="1751" spans="1:12" ht="15.75" x14ac:dyDescent="0.25">
      <c r="A1751" s="355">
        <v>41845</v>
      </c>
      <c r="B1751" s="347" t="s">
        <v>1692</v>
      </c>
      <c r="C1751" s="204" t="s">
        <v>3973</v>
      </c>
      <c r="D1751" s="190" t="s">
        <v>269</v>
      </c>
      <c r="E1751" s="210">
        <v>8177</v>
      </c>
      <c r="F1751" s="368">
        <v>41846</v>
      </c>
      <c r="G1751" s="42">
        <v>8177</v>
      </c>
      <c r="H1751" s="42">
        <f t="shared" si="28"/>
        <v>0</v>
      </c>
      <c r="I1751" s="623" t="s">
        <v>162</v>
      </c>
    </row>
    <row r="1752" spans="1:12" ht="15.75" x14ac:dyDescent="0.25">
      <c r="A1752" s="355">
        <v>41845</v>
      </c>
      <c r="B1752" s="347" t="s">
        <v>1694</v>
      </c>
      <c r="C1752" s="204" t="s">
        <v>3973</v>
      </c>
      <c r="D1752" s="190" t="s">
        <v>358</v>
      </c>
      <c r="E1752" s="210">
        <v>48218.52</v>
      </c>
      <c r="F1752" s="368">
        <v>41846</v>
      </c>
      <c r="G1752" s="42">
        <v>48218.52</v>
      </c>
      <c r="H1752" s="42">
        <f t="shared" si="28"/>
        <v>0</v>
      </c>
      <c r="I1752" s="621" t="s">
        <v>162</v>
      </c>
    </row>
    <row r="1753" spans="1:12" ht="15.75" x14ac:dyDescent="0.25">
      <c r="A1753" s="355">
        <v>41845</v>
      </c>
      <c r="B1753" s="347" t="s">
        <v>1696</v>
      </c>
      <c r="C1753" s="204" t="s">
        <v>3973</v>
      </c>
      <c r="D1753" s="190" t="s">
        <v>3963</v>
      </c>
      <c r="E1753" s="210">
        <v>7528.4</v>
      </c>
      <c r="F1753" s="370" t="s">
        <v>4555</v>
      </c>
      <c r="G1753" s="42">
        <v>7528.4</v>
      </c>
      <c r="H1753" s="42">
        <f t="shared" si="28"/>
        <v>0</v>
      </c>
      <c r="I1753" s="621" t="s">
        <v>162</v>
      </c>
    </row>
    <row r="1754" spans="1:12" ht="15.75" x14ac:dyDescent="0.25">
      <c r="A1754" s="355">
        <v>41845</v>
      </c>
      <c r="B1754" s="347" t="s">
        <v>1697</v>
      </c>
      <c r="C1754" s="204" t="s">
        <v>3973</v>
      </c>
      <c r="D1754" s="190" t="s">
        <v>163</v>
      </c>
      <c r="E1754" s="210">
        <v>16088.4</v>
      </c>
      <c r="F1754" s="368">
        <v>41846</v>
      </c>
      <c r="G1754" s="42">
        <v>16088.4</v>
      </c>
      <c r="H1754" s="42">
        <f t="shared" si="28"/>
        <v>0</v>
      </c>
      <c r="I1754" s="621" t="s">
        <v>162</v>
      </c>
    </row>
    <row r="1755" spans="1:12" ht="15.75" x14ac:dyDescent="0.25">
      <c r="A1755" s="355">
        <v>41845</v>
      </c>
      <c r="B1755" s="347" t="s">
        <v>1698</v>
      </c>
      <c r="C1755" s="204" t="s">
        <v>3973</v>
      </c>
      <c r="D1755" s="190" t="s">
        <v>160</v>
      </c>
      <c r="E1755" s="210">
        <v>179451.2</v>
      </c>
      <c r="F1755" s="370" t="s">
        <v>4023</v>
      </c>
      <c r="G1755" s="219">
        <v>179451.2</v>
      </c>
      <c r="H1755" s="42">
        <f t="shared" si="28"/>
        <v>0</v>
      </c>
      <c r="I1755" s="621" t="s">
        <v>162</v>
      </c>
    </row>
    <row r="1756" spans="1:12" ht="45.75" x14ac:dyDescent="0.25">
      <c r="A1756" s="355">
        <v>41845</v>
      </c>
      <c r="B1756" s="347" t="s">
        <v>1700</v>
      </c>
      <c r="C1756" s="204" t="s">
        <v>3973</v>
      </c>
      <c r="D1756" s="190" t="s">
        <v>160</v>
      </c>
      <c r="E1756" s="210">
        <v>10386.74</v>
      </c>
      <c r="F1756" s="395" t="s">
        <v>4327</v>
      </c>
      <c r="G1756" s="219">
        <v>10386.74</v>
      </c>
      <c r="H1756" s="42">
        <f t="shared" si="28"/>
        <v>0</v>
      </c>
      <c r="I1756" s="622" t="s">
        <v>162</v>
      </c>
      <c r="J1756" s="28"/>
      <c r="K1756" s="28"/>
      <c r="L1756" s="28"/>
    </row>
    <row r="1757" spans="1:12" ht="15.75" x14ac:dyDescent="0.25">
      <c r="A1757" s="355">
        <v>41845</v>
      </c>
      <c r="B1757" s="347" t="s">
        <v>1701</v>
      </c>
      <c r="C1757" s="204" t="s">
        <v>3973</v>
      </c>
      <c r="D1757" s="190" t="s">
        <v>370</v>
      </c>
      <c r="E1757" s="210">
        <v>7893.6</v>
      </c>
      <c r="F1757" s="368">
        <v>41846</v>
      </c>
      <c r="G1757" s="42">
        <v>7893.6</v>
      </c>
      <c r="H1757" s="42">
        <f t="shared" si="28"/>
        <v>0</v>
      </c>
      <c r="I1757" s="621" t="s">
        <v>162</v>
      </c>
    </row>
    <row r="1758" spans="1:12" ht="15.75" x14ac:dyDescent="0.25">
      <c r="A1758" s="355">
        <v>41845</v>
      </c>
      <c r="B1758" s="347" t="s">
        <v>1702</v>
      </c>
      <c r="C1758" s="204" t="s">
        <v>3973</v>
      </c>
      <c r="D1758" s="190" t="s">
        <v>484</v>
      </c>
      <c r="E1758" s="210">
        <v>4071</v>
      </c>
      <c r="F1758" s="368">
        <v>41845</v>
      </c>
      <c r="G1758" s="42">
        <v>4071</v>
      </c>
      <c r="H1758" s="42">
        <f t="shared" si="28"/>
        <v>0</v>
      </c>
      <c r="I1758" s="621"/>
    </row>
    <row r="1759" spans="1:12" ht="15.75" x14ac:dyDescent="0.25">
      <c r="A1759" s="355">
        <v>41845</v>
      </c>
      <c r="B1759" s="347" t="s">
        <v>1703</v>
      </c>
      <c r="C1759" s="204" t="s">
        <v>3973</v>
      </c>
      <c r="D1759" s="190" t="s">
        <v>484</v>
      </c>
      <c r="E1759" s="210">
        <v>200</v>
      </c>
      <c r="F1759" s="368">
        <v>41845</v>
      </c>
      <c r="G1759" s="42">
        <v>200</v>
      </c>
      <c r="H1759" s="42">
        <f t="shared" si="28"/>
        <v>0</v>
      </c>
      <c r="I1759" s="621"/>
    </row>
    <row r="1760" spans="1:12" ht="15.75" x14ac:dyDescent="0.25">
      <c r="A1760" s="355">
        <v>41845</v>
      </c>
      <c r="B1760" s="347" t="s">
        <v>1704</v>
      </c>
      <c r="C1760" s="204" t="s">
        <v>3973</v>
      </c>
      <c r="D1760" s="190" t="s">
        <v>152</v>
      </c>
      <c r="E1760" s="210">
        <v>7624</v>
      </c>
      <c r="F1760" s="381" t="s">
        <v>4512</v>
      </c>
      <c r="G1760" s="42">
        <v>7624</v>
      </c>
      <c r="H1760" s="42">
        <f t="shared" si="28"/>
        <v>0</v>
      </c>
      <c r="I1760" s="621"/>
    </row>
    <row r="1761" spans="1:9" ht="15.75" x14ac:dyDescent="0.25">
      <c r="A1761" s="355">
        <v>41845</v>
      </c>
      <c r="B1761" s="347" t="s">
        <v>1705</v>
      </c>
      <c r="C1761" s="204" t="s">
        <v>3973</v>
      </c>
      <c r="D1761" s="190" t="s">
        <v>160</v>
      </c>
      <c r="E1761" s="210">
        <v>5060</v>
      </c>
      <c r="F1761" s="370" t="s">
        <v>4058</v>
      </c>
      <c r="G1761" s="42">
        <v>5060</v>
      </c>
      <c r="H1761" s="42">
        <f t="shared" si="28"/>
        <v>0</v>
      </c>
      <c r="I1761" s="621" t="s">
        <v>162</v>
      </c>
    </row>
    <row r="1762" spans="1:9" ht="15.75" x14ac:dyDescent="0.25">
      <c r="A1762" s="355">
        <v>41845</v>
      </c>
      <c r="B1762" s="347" t="s">
        <v>1706</v>
      </c>
      <c r="C1762" s="204" t="s">
        <v>3973</v>
      </c>
      <c r="D1762" s="190" t="s">
        <v>339</v>
      </c>
      <c r="E1762" s="210">
        <v>1013</v>
      </c>
      <c r="F1762" s="368">
        <v>41845</v>
      </c>
      <c r="G1762" s="42">
        <v>1013</v>
      </c>
      <c r="H1762" s="42">
        <f t="shared" si="28"/>
        <v>0</v>
      </c>
      <c r="I1762" s="621"/>
    </row>
    <row r="1763" spans="1:9" ht="15.75" x14ac:dyDescent="0.25">
      <c r="A1763" s="355">
        <v>41845</v>
      </c>
      <c r="B1763" s="347" t="s">
        <v>1707</v>
      </c>
      <c r="C1763" s="204" t="s">
        <v>3973</v>
      </c>
      <c r="D1763" s="190" t="s">
        <v>733</v>
      </c>
      <c r="E1763" s="210">
        <v>1412</v>
      </c>
      <c r="F1763" s="368">
        <v>41845</v>
      </c>
      <c r="G1763" s="42">
        <v>1412</v>
      </c>
      <c r="H1763" s="42">
        <f t="shared" si="28"/>
        <v>0</v>
      </c>
      <c r="I1763" s="621"/>
    </row>
    <row r="1764" spans="1:9" ht="15.75" x14ac:dyDescent="0.25">
      <c r="A1764" s="355">
        <v>41845</v>
      </c>
      <c r="B1764" s="347" t="s">
        <v>1708</v>
      </c>
      <c r="C1764" s="204" t="s">
        <v>3973</v>
      </c>
      <c r="D1764" s="190" t="s">
        <v>123</v>
      </c>
      <c r="E1764" s="210">
        <v>2824.5</v>
      </c>
      <c r="F1764" s="407" t="s">
        <v>4532</v>
      </c>
      <c r="G1764" s="42">
        <v>2824.5</v>
      </c>
      <c r="H1764" s="42">
        <f t="shared" si="28"/>
        <v>0</v>
      </c>
      <c r="I1764" s="621"/>
    </row>
    <row r="1765" spans="1:9" ht="15.75" x14ac:dyDescent="0.25">
      <c r="A1765" s="355">
        <v>41845</v>
      </c>
      <c r="B1765" s="347" t="s">
        <v>1709</v>
      </c>
      <c r="C1765" s="204" t="s">
        <v>3973</v>
      </c>
      <c r="D1765" s="190" t="s">
        <v>50</v>
      </c>
      <c r="E1765" s="210">
        <v>4060</v>
      </c>
      <c r="F1765" s="368">
        <v>41845</v>
      </c>
      <c r="G1765" s="42">
        <v>4060</v>
      </c>
      <c r="H1765" s="42">
        <f t="shared" si="28"/>
        <v>0</v>
      </c>
      <c r="I1765" s="621"/>
    </row>
    <row r="1766" spans="1:9" ht="15.75" x14ac:dyDescent="0.25">
      <c r="A1766" s="355">
        <v>41845</v>
      </c>
      <c r="B1766" s="347" t="s">
        <v>1711</v>
      </c>
      <c r="C1766" s="204" t="s">
        <v>3973</v>
      </c>
      <c r="D1766" s="20" t="s">
        <v>110</v>
      </c>
      <c r="E1766" s="210">
        <v>55175</v>
      </c>
      <c r="F1766" s="370">
        <v>41853</v>
      </c>
      <c r="G1766" s="219">
        <v>55175</v>
      </c>
      <c r="H1766" s="42">
        <f t="shared" si="28"/>
        <v>0</v>
      </c>
      <c r="I1766" s="621" t="s">
        <v>30</v>
      </c>
    </row>
    <row r="1767" spans="1:9" ht="15.75" x14ac:dyDescent="0.25">
      <c r="A1767" s="355">
        <v>41845</v>
      </c>
      <c r="B1767" s="347" t="s">
        <v>1712</v>
      </c>
      <c r="C1767" s="204" t="s">
        <v>3973</v>
      </c>
      <c r="D1767" s="190" t="s">
        <v>111</v>
      </c>
      <c r="E1767" s="210">
        <v>5050</v>
      </c>
      <c r="F1767" s="368">
        <v>41845</v>
      </c>
      <c r="G1767" s="42">
        <v>5050</v>
      </c>
      <c r="H1767" s="42">
        <f t="shared" si="28"/>
        <v>0</v>
      </c>
      <c r="I1767" s="621" t="s">
        <v>27</v>
      </c>
    </row>
    <row r="1768" spans="1:9" ht="15.75" x14ac:dyDescent="0.25">
      <c r="A1768" s="355">
        <v>41845</v>
      </c>
      <c r="B1768" s="347" t="s">
        <v>1713</v>
      </c>
      <c r="C1768" s="204" t="s">
        <v>3973</v>
      </c>
      <c r="D1768" s="190" t="s">
        <v>260</v>
      </c>
      <c r="E1768" s="210">
        <v>4704</v>
      </c>
      <c r="F1768" s="368">
        <v>41845</v>
      </c>
      <c r="G1768" s="42">
        <v>4704</v>
      </c>
      <c r="H1768" s="42">
        <f t="shared" si="28"/>
        <v>0</v>
      </c>
      <c r="I1768" s="621" t="s">
        <v>27</v>
      </c>
    </row>
    <row r="1769" spans="1:9" ht="15.75" x14ac:dyDescent="0.25">
      <c r="A1769" s="355">
        <v>41845</v>
      </c>
      <c r="B1769" s="347" t="s">
        <v>1714</v>
      </c>
      <c r="C1769" s="204" t="s">
        <v>3973</v>
      </c>
      <c r="D1769" s="190" t="s">
        <v>66</v>
      </c>
      <c r="E1769" s="210">
        <v>1905</v>
      </c>
      <c r="F1769" s="368">
        <v>41845</v>
      </c>
      <c r="G1769" s="42">
        <v>1905</v>
      </c>
      <c r="H1769" s="42">
        <f t="shared" si="28"/>
        <v>0</v>
      </c>
      <c r="I1769" s="621" t="s">
        <v>27</v>
      </c>
    </row>
    <row r="1770" spans="1:9" ht="15.75" x14ac:dyDescent="0.25">
      <c r="A1770" s="355">
        <v>41845</v>
      </c>
      <c r="B1770" s="347" t="s">
        <v>1715</v>
      </c>
      <c r="C1770" s="204" t="s">
        <v>3973</v>
      </c>
      <c r="D1770" s="190" t="s">
        <v>47</v>
      </c>
      <c r="E1770" s="210">
        <v>3013</v>
      </c>
      <c r="F1770" s="368">
        <v>41846</v>
      </c>
      <c r="G1770" s="42">
        <v>3013</v>
      </c>
      <c r="H1770" s="42">
        <f t="shared" si="28"/>
        <v>0</v>
      </c>
      <c r="I1770" s="621" t="s">
        <v>30</v>
      </c>
    </row>
    <row r="1771" spans="1:9" ht="15.75" x14ac:dyDescent="0.25">
      <c r="A1771" s="355">
        <v>41845</v>
      </c>
      <c r="B1771" s="347" t="s">
        <v>1716</v>
      </c>
      <c r="C1771" s="204" t="s">
        <v>3973</v>
      </c>
      <c r="D1771" s="190" t="s">
        <v>1693</v>
      </c>
      <c r="E1771" s="210">
        <v>2654.5</v>
      </c>
      <c r="F1771" s="368">
        <v>41845</v>
      </c>
      <c r="G1771" s="42">
        <v>2654.5</v>
      </c>
      <c r="H1771" s="42">
        <f t="shared" si="28"/>
        <v>0</v>
      </c>
      <c r="I1771" s="621"/>
    </row>
    <row r="1772" spans="1:9" ht="15.75" x14ac:dyDescent="0.25">
      <c r="A1772" s="355">
        <v>41845</v>
      </c>
      <c r="B1772" s="347" t="s">
        <v>1717</v>
      </c>
      <c r="C1772" s="204" t="s">
        <v>3973</v>
      </c>
      <c r="D1772" s="190" t="s">
        <v>287</v>
      </c>
      <c r="E1772" s="210">
        <v>2493</v>
      </c>
      <c r="F1772" s="381" t="s">
        <v>4515</v>
      </c>
      <c r="G1772" s="42">
        <v>2493</v>
      </c>
      <c r="H1772" s="42">
        <f t="shared" si="28"/>
        <v>0</v>
      </c>
      <c r="I1772" s="621" t="s">
        <v>30</v>
      </c>
    </row>
    <row r="1773" spans="1:9" ht="15.75" x14ac:dyDescent="0.25">
      <c r="A1773" s="355">
        <v>41845</v>
      </c>
      <c r="B1773" s="347" t="s">
        <v>1718</v>
      </c>
      <c r="C1773" s="204" t="s">
        <v>3973</v>
      </c>
      <c r="D1773" s="190" t="s">
        <v>269</v>
      </c>
      <c r="E1773" s="210">
        <v>2548.5</v>
      </c>
      <c r="F1773" s="381" t="s">
        <v>4516</v>
      </c>
      <c r="G1773" s="42">
        <v>2548.5</v>
      </c>
      <c r="H1773" s="42">
        <f t="shared" si="28"/>
        <v>0</v>
      </c>
      <c r="I1773" s="621" t="s">
        <v>30</v>
      </c>
    </row>
    <row r="1774" spans="1:9" ht="15.75" x14ac:dyDescent="0.25">
      <c r="A1774" s="355">
        <v>41845</v>
      </c>
      <c r="B1774" s="347" t="s">
        <v>1719</v>
      </c>
      <c r="C1774" s="204" t="s">
        <v>3973</v>
      </c>
      <c r="D1774" s="190" t="s">
        <v>29</v>
      </c>
      <c r="E1774" s="210">
        <v>3999</v>
      </c>
      <c r="F1774" s="368">
        <v>41846</v>
      </c>
      <c r="G1774" s="42">
        <v>3999</v>
      </c>
      <c r="H1774" s="42">
        <f t="shared" si="28"/>
        <v>0</v>
      </c>
      <c r="I1774" s="621" t="s">
        <v>30</v>
      </c>
    </row>
    <row r="1775" spans="1:9" ht="15.75" x14ac:dyDescent="0.25">
      <c r="A1775" s="355">
        <v>41845</v>
      </c>
      <c r="B1775" s="347" t="s">
        <v>1720</v>
      </c>
      <c r="C1775" s="204" t="s">
        <v>3973</v>
      </c>
      <c r="D1775" s="190" t="s">
        <v>58</v>
      </c>
      <c r="E1775" s="210">
        <v>2505.4</v>
      </c>
      <c r="F1775" s="368">
        <v>41846</v>
      </c>
      <c r="G1775" s="42">
        <v>2505.4</v>
      </c>
      <c r="H1775" s="42">
        <f t="shared" si="28"/>
        <v>0</v>
      </c>
      <c r="I1775" s="621" t="s">
        <v>30</v>
      </c>
    </row>
    <row r="1776" spans="1:9" ht="15.75" x14ac:dyDescent="0.25">
      <c r="A1776" s="355">
        <v>41845</v>
      </c>
      <c r="B1776" s="347" t="s">
        <v>1721</v>
      </c>
      <c r="C1776" s="204" t="s">
        <v>3973</v>
      </c>
      <c r="D1776" s="190" t="s">
        <v>8</v>
      </c>
      <c r="E1776" s="210">
        <v>1862</v>
      </c>
      <c r="F1776" s="368">
        <v>41845</v>
      </c>
      <c r="G1776" s="42">
        <v>1862</v>
      </c>
      <c r="H1776" s="42">
        <f t="shared" si="28"/>
        <v>0</v>
      </c>
      <c r="I1776" s="621"/>
    </row>
    <row r="1777" spans="1:9" ht="15.75" x14ac:dyDescent="0.25">
      <c r="A1777" s="355">
        <v>41845</v>
      </c>
      <c r="B1777" s="347" t="s">
        <v>1723</v>
      </c>
      <c r="C1777" s="204" t="s">
        <v>3973</v>
      </c>
      <c r="D1777" s="190" t="s">
        <v>338</v>
      </c>
      <c r="E1777" s="210">
        <v>529.1</v>
      </c>
      <c r="F1777" s="368">
        <v>41846</v>
      </c>
      <c r="G1777" s="42">
        <v>529.1</v>
      </c>
      <c r="H1777" s="42">
        <f t="shared" si="28"/>
        <v>0</v>
      </c>
      <c r="I1777" s="621" t="s">
        <v>30</v>
      </c>
    </row>
    <row r="1778" spans="1:9" ht="15.75" x14ac:dyDescent="0.25">
      <c r="A1778" s="355">
        <v>41845</v>
      </c>
      <c r="B1778" s="347" t="s">
        <v>1724</v>
      </c>
      <c r="C1778" s="204" t="s">
        <v>3973</v>
      </c>
      <c r="D1778" s="190" t="s">
        <v>8</v>
      </c>
      <c r="E1778" s="210">
        <v>5985</v>
      </c>
      <c r="F1778" s="368">
        <v>41845</v>
      </c>
      <c r="G1778" s="42">
        <v>5985</v>
      </c>
      <c r="H1778" s="42">
        <f t="shared" si="28"/>
        <v>0</v>
      </c>
      <c r="I1778" s="621"/>
    </row>
    <row r="1779" spans="1:9" ht="15.75" x14ac:dyDescent="0.25">
      <c r="A1779" s="355">
        <v>41845</v>
      </c>
      <c r="B1779" s="347" t="s">
        <v>1725</v>
      </c>
      <c r="C1779" s="204" t="s">
        <v>3973</v>
      </c>
      <c r="D1779" s="190" t="s">
        <v>51</v>
      </c>
      <c r="E1779" s="210">
        <v>2424.6</v>
      </c>
      <c r="F1779" s="407" t="s">
        <v>4538</v>
      </c>
      <c r="G1779" s="42">
        <v>2424.6</v>
      </c>
      <c r="H1779" s="42">
        <f t="shared" si="28"/>
        <v>0</v>
      </c>
      <c r="I1779" s="621" t="s">
        <v>27</v>
      </c>
    </row>
    <row r="1780" spans="1:9" ht="15.75" x14ac:dyDescent="0.25">
      <c r="A1780" s="355">
        <v>41845</v>
      </c>
      <c r="B1780" s="347" t="s">
        <v>1726</v>
      </c>
      <c r="C1780" s="204" t="s">
        <v>3973</v>
      </c>
      <c r="D1780" s="190" t="s">
        <v>44</v>
      </c>
      <c r="E1780" s="210">
        <v>6720</v>
      </c>
      <c r="F1780" s="370">
        <v>41857</v>
      </c>
      <c r="G1780" s="219">
        <v>6720</v>
      </c>
      <c r="H1780" s="42">
        <f t="shared" si="28"/>
        <v>0</v>
      </c>
      <c r="I1780" s="621" t="s">
        <v>27</v>
      </c>
    </row>
    <row r="1781" spans="1:9" ht="15.75" x14ac:dyDescent="0.25">
      <c r="A1781" s="355">
        <v>41845</v>
      </c>
      <c r="B1781" s="347" t="s">
        <v>1727</v>
      </c>
      <c r="C1781" s="204" t="s">
        <v>3973</v>
      </c>
      <c r="D1781" s="190" t="s">
        <v>42</v>
      </c>
      <c r="E1781" s="210">
        <v>3920</v>
      </c>
      <c r="F1781" s="370">
        <v>41857</v>
      </c>
      <c r="G1781" s="219">
        <v>3920</v>
      </c>
      <c r="H1781" s="42">
        <f t="shared" si="28"/>
        <v>0</v>
      </c>
      <c r="I1781" s="621" t="s">
        <v>27</v>
      </c>
    </row>
    <row r="1782" spans="1:9" ht="15.75" x14ac:dyDescent="0.25">
      <c r="A1782" s="355">
        <v>41845</v>
      </c>
      <c r="B1782" s="347" t="s">
        <v>1728</v>
      </c>
      <c r="C1782" s="204" t="s">
        <v>3973</v>
      </c>
      <c r="D1782" s="190" t="s">
        <v>43</v>
      </c>
      <c r="E1782" s="210">
        <v>3360</v>
      </c>
      <c r="F1782" s="370">
        <v>41857</v>
      </c>
      <c r="G1782" s="219">
        <v>3360</v>
      </c>
      <c r="H1782" s="42">
        <f t="shared" si="28"/>
        <v>0</v>
      </c>
      <c r="I1782" s="621" t="s">
        <v>27</v>
      </c>
    </row>
    <row r="1783" spans="1:9" ht="15.75" x14ac:dyDescent="0.25">
      <c r="A1783" s="355">
        <v>41845</v>
      </c>
      <c r="B1783" s="347" t="s">
        <v>1731</v>
      </c>
      <c r="C1783" s="204" t="s">
        <v>3973</v>
      </c>
      <c r="D1783" s="190" t="s">
        <v>57</v>
      </c>
      <c r="E1783" s="210">
        <v>1830</v>
      </c>
      <c r="F1783" s="368">
        <v>41846</v>
      </c>
      <c r="G1783" s="42">
        <v>1830</v>
      </c>
      <c r="H1783" s="42">
        <f t="shared" si="28"/>
        <v>0</v>
      </c>
      <c r="I1783" s="621" t="s">
        <v>30</v>
      </c>
    </row>
    <row r="1784" spans="1:9" ht="15.75" x14ac:dyDescent="0.25">
      <c r="A1784" s="355">
        <v>41845</v>
      </c>
      <c r="B1784" s="347" t="s">
        <v>1733</v>
      </c>
      <c r="C1784" s="204" t="s">
        <v>3973</v>
      </c>
      <c r="D1784" s="20" t="s">
        <v>54</v>
      </c>
      <c r="E1784" s="210">
        <v>10218.15</v>
      </c>
      <c r="F1784" s="368">
        <v>41846</v>
      </c>
      <c r="G1784" s="42">
        <v>10218.15</v>
      </c>
      <c r="H1784" s="42">
        <f t="shared" si="28"/>
        <v>0</v>
      </c>
      <c r="I1784" s="621" t="s">
        <v>30</v>
      </c>
    </row>
    <row r="1785" spans="1:9" ht="15.75" x14ac:dyDescent="0.25">
      <c r="A1785" s="355">
        <v>41845</v>
      </c>
      <c r="B1785" s="347" t="s">
        <v>1734</v>
      </c>
      <c r="C1785" s="204" t="s">
        <v>3973</v>
      </c>
      <c r="D1785" s="190" t="s">
        <v>1778</v>
      </c>
      <c r="E1785" s="210">
        <v>1995</v>
      </c>
      <c r="F1785" s="368">
        <v>41846</v>
      </c>
      <c r="G1785" s="42">
        <v>1995</v>
      </c>
      <c r="H1785" s="42">
        <f t="shared" si="28"/>
        <v>0</v>
      </c>
      <c r="I1785" s="621" t="s">
        <v>30</v>
      </c>
    </row>
    <row r="1786" spans="1:9" ht="15.75" x14ac:dyDescent="0.25">
      <c r="A1786" s="355">
        <v>41845</v>
      </c>
      <c r="B1786" s="347" t="s">
        <v>1735</v>
      </c>
      <c r="C1786" s="204" t="s">
        <v>3973</v>
      </c>
      <c r="D1786" s="190" t="s">
        <v>32</v>
      </c>
      <c r="E1786" s="210">
        <v>9616</v>
      </c>
      <c r="F1786" s="368">
        <v>41846</v>
      </c>
      <c r="G1786" s="42">
        <v>9616</v>
      </c>
      <c r="H1786" s="42">
        <f t="shared" si="28"/>
        <v>0</v>
      </c>
      <c r="I1786" s="621" t="s">
        <v>30</v>
      </c>
    </row>
    <row r="1787" spans="1:9" ht="15.75" x14ac:dyDescent="0.25">
      <c r="A1787" s="355">
        <v>41845</v>
      </c>
      <c r="B1787" s="347" t="s">
        <v>1736</v>
      </c>
      <c r="C1787" s="204" t="s">
        <v>3973</v>
      </c>
      <c r="D1787" s="190" t="s">
        <v>3981</v>
      </c>
      <c r="E1787" s="210">
        <v>2688</v>
      </c>
      <c r="F1787" s="368">
        <v>41845</v>
      </c>
      <c r="G1787" s="42">
        <v>2688</v>
      </c>
      <c r="H1787" s="42">
        <f t="shared" si="28"/>
        <v>0</v>
      </c>
      <c r="I1787" s="621" t="s">
        <v>3952</v>
      </c>
    </row>
    <row r="1788" spans="1:9" ht="15.75" x14ac:dyDescent="0.25">
      <c r="A1788" s="355">
        <v>41845</v>
      </c>
      <c r="B1788" s="347" t="s">
        <v>1738</v>
      </c>
      <c r="C1788" s="204" t="s">
        <v>3973</v>
      </c>
      <c r="D1788" s="190" t="s">
        <v>49</v>
      </c>
      <c r="E1788" s="210">
        <v>868</v>
      </c>
      <c r="F1788" s="368">
        <v>41845</v>
      </c>
      <c r="G1788" s="42">
        <v>868</v>
      </c>
      <c r="H1788" s="42">
        <f t="shared" si="28"/>
        <v>0</v>
      </c>
      <c r="I1788" s="621"/>
    </row>
    <row r="1789" spans="1:9" ht="15.75" x14ac:dyDescent="0.25">
      <c r="A1789" s="355">
        <v>41845</v>
      </c>
      <c r="B1789" s="347" t="s">
        <v>1739</v>
      </c>
      <c r="C1789" s="204" t="s">
        <v>3973</v>
      </c>
      <c r="D1789" s="190" t="s">
        <v>62</v>
      </c>
      <c r="E1789" s="210">
        <v>27429.599999999999</v>
      </c>
      <c r="F1789" s="369" t="s">
        <v>3982</v>
      </c>
      <c r="G1789" s="42">
        <v>27429.599999999999</v>
      </c>
      <c r="H1789" s="42">
        <f t="shared" si="28"/>
        <v>0</v>
      </c>
      <c r="I1789" s="621" t="s">
        <v>65</v>
      </c>
    </row>
    <row r="1790" spans="1:9" ht="15.75" x14ac:dyDescent="0.25">
      <c r="A1790" s="355">
        <v>41845</v>
      </c>
      <c r="B1790" s="347" t="s">
        <v>1741</v>
      </c>
      <c r="C1790" s="204" t="s">
        <v>3973</v>
      </c>
      <c r="D1790" s="190" t="s">
        <v>373</v>
      </c>
      <c r="E1790" s="210">
        <v>37179.08</v>
      </c>
      <c r="F1790" s="368">
        <v>41846</v>
      </c>
      <c r="G1790" s="42">
        <v>37179.08</v>
      </c>
      <c r="H1790" s="42">
        <f t="shared" si="28"/>
        <v>0</v>
      </c>
      <c r="I1790" s="621" t="s">
        <v>12</v>
      </c>
    </row>
    <row r="1791" spans="1:9" ht="15.75" x14ac:dyDescent="0.25">
      <c r="A1791" s="355">
        <v>41845</v>
      </c>
      <c r="B1791" s="347" t="s">
        <v>1743</v>
      </c>
      <c r="C1791" s="204" t="s">
        <v>3973</v>
      </c>
      <c r="D1791" s="190" t="s">
        <v>244</v>
      </c>
      <c r="E1791" s="210">
        <v>16191.5</v>
      </c>
      <c r="F1791" s="370" t="s">
        <v>4012</v>
      </c>
      <c r="G1791" s="219">
        <v>16191.5</v>
      </c>
      <c r="H1791" s="42">
        <f t="shared" si="28"/>
        <v>0</v>
      </c>
      <c r="I1791" s="621" t="s">
        <v>12</v>
      </c>
    </row>
    <row r="1792" spans="1:9" ht="15.75" x14ac:dyDescent="0.25">
      <c r="A1792" s="355">
        <v>41845</v>
      </c>
      <c r="B1792" s="347" t="s">
        <v>1744</v>
      </c>
      <c r="C1792" s="204" t="s">
        <v>3973</v>
      </c>
      <c r="D1792" s="190" t="s">
        <v>3312</v>
      </c>
      <c r="E1792" s="210">
        <v>15246</v>
      </c>
      <c r="F1792" s="368">
        <v>41846</v>
      </c>
      <c r="G1792" s="42">
        <v>15246</v>
      </c>
      <c r="H1792" s="42">
        <f t="shared" si="28"/>
        <v>0</v>
      </c>
      <c r="I1792" s="621" t="s">
        <v>65</v>
      </c>
    </row>
    <row r="1793" spans="1:9" ht="15.75" x14ac:dyDescent="0.25">
      <c r="A1793" s="355">
        <v>41845</v>
      </c>
      <c r="B1793" s="347" t="s">
        <v>1745</v>
      </c>
      <c r="C1793" s="204" t="s">
        <v>3973</v>
      </c>
      <c r="D1793" s="190" t="s">
        <v>2435</v>
      </c>
      <c r="E1793" s="210">
        <v>5712</v>
      </c>
      <c r="F1793" s="368">
        <v>41846</v>
      </c>
      <c r="G1793" s="42">
        <v>5712</v>
      </c>
      <c r="H1793" s="42">
        <f t="shared" si="28"/>
        <v>0</v>
      </c>
      <c r="I1793" s="621" t="s">
        <v>30</v>
      </c>
    </row>
    <row r="1794" spans="1:9" ht="15.75" x14ac:dyDescent="0.25">
      <c r="A1794" s="355">
        <v>41845</v>
      </c>
      <c r="B1794" s="347" t="s">
        <v>1746</v>
      </c>
      <c r="C1794" s="204" t="s">
        <v>3973</v>
      </c>
      <c r="D1794" s="190" t="s">
        <v>3115</v>
      </c>
      <c r="E1794" s="210">
        <v>11906.2</v>
      </c>
      <c r="F1794" s="369" t="s">
        <v>3983</v>
      </c>
      <c r="G1794" s="42">
        <v>11906.2</v>
      </c>
      <c r="H1794" s="42">
        <f t="shared" si="28"/>
        <v>0</v>
      </c>
      <c r="I1794" s="621" t="s">
        <v>65</v>
      </c>
    </row>
    <row r="1795" spans="1:9" ht="15.75" x14ac:dyDescent="0.25">
      <c r="A1795" s="355">
        <v>41845</v>
      </c>
      <c r="B1795" s="347" t="s">
        <v>1748</v>
      </c>
      <c r="C1795" s="204" t="s">
        <v>3973</v>
      </c>
      <c r="D1795" s="190" t="s">
        <v>11</v>
      </c>
      <c r="E1795" s="210">
        <v>71803.600000000006</v>
      </c>
      <c r="F1795" s="370">
        <v>41862</v>
      </c>
      <c r="G1795" s="219">
        <v>71803.600000000006</v>
      </c>
      <c r="H1795" s="42">
        <f t="shared" si="28"/>
        <v>0</v>
      </c>
      <c r="I1795" s="621" t="s">
        <v>65</v>
      </c>
    </row>
    <row r="1796" spans="1:9" ht="15.75" x14ac:dyDescent="0.25">
      <c r="A1796" s="355">
        <v>41845</v>
      </c>
      <c r="B1796" s="347" t="s">
        <v>1750</v>
      </c>
      <c r="C1796" s="204" t="s">
        <v>3973</v>
      </c>
      <c r="D1796" s="190" t="s">
        <v>3981</v>
      </c>
      <c r="E1796" s="210">
        <v>367.5</v>
      </c>
      <c r="F1796" s="368">
        <v>41845</v>
      </c>
      <c r="G1796" s="42">
        <v>367.5</v>
      </c>
      <c r="H1796" s="42">
        <f t="shared" si="28"/>
        <v>0</v>
      </c>
      <c r="I1796" s="621" t="s">
        <v>3952</v>
      </c>
    </row>
    <row r="1797" spans="1:9" ht="15.75" x14ac:dyDescent="0.25">
      <c r="A1797" s="355">
        <v>41845</v>
      </c>
      <c r="B1797" s="347" t="s">
        <v>1752</v>
      </c>
      <c r="C1797" s="204" t="s">
        <v>3973</v>
      </c>
      <c r="D1797" s="190" t="s">
        <v>180</v>
      </c>
      <c r="E1797" s="210">
        <v>23594</v>
      </c>
      <c r="F1797" s="368">
        <v>41849</v>
      </c>
      <c r="G1797" s="42">
        <v>23594</v>
      </c>
      <c r="H1797" s="42">
        <f t="shared" si="28"/>
        <v>0</v>
      </c>
      <c r="I1797" s="621" t="s">
        <v>65</v>
      </c>
    </row>
    <row r="1798" spans="1:9" ht="15.75" x14ac:dyDescent="0.25">
      <c r="A1798" s="355">
        <v>41845</v>
      </c>
      <c r="B1798" s="347" t="s">
        <v>1753</v>
      </c>
      <c r="C1798" s="204" t="s">
        <v>3973</v>
      </c>
      <c r="D1798" s="190" t="s">
        <v>2519</v>
      </c>
      <c r="E1798" s="210">
        <v>6030.6</v>
      </c>
      <c r="F1798" s="368">
        <v>41846</v>
      </c>
      <c r="G1798" s="42">
        <v>6030.6</v>
      </c>
      <c r="H1798" s="42">
        <f t="shared" si="28"/>
        <v>0</v>
      </c>
      <c r="I1798" s="621" t="s">
        <v>65</v>
      </c>
    </row>
    <row r="1799" spans="1:9" ht="15.75" x14ac:dyDescent="0.25">
      <c r="A1799" s="355">
        <v>41845</v>
      </c>
      <c r="B1799" s="347" t="s">
        <v>1754</v>
      </c>
      <c r="C1799" s="204" t="s">
        <v>3973</v>
      </c>
      <c r="D1799" s="190" t="s">
        <v>55</v>
      </c>
      <c r="E1799" s="210">
        <v>9858.6</v>
      </c>
      <c r="F1799" s="368">
        <v>41845</v>
      </c>
      <c r="G1799" s="42">
        <v>9858.6</v>
      </c>
      <c r="H1799" s="42">
        <f t="shared" ref="H1799:H1862" si="29">E1799-G1799</f>
        <v>0</v>
      </c>
      <c r="I1799" s="621"/>
    </row>
    <row r="1800" spans="1:9" ht="15.75" x14ac:dyDescent="0.25">
      <c r="A1800" s="355">
        <v>41845</v>
      </c>
      <c r="B1800" s="347" t="s">
        <v>1755</v>
      </c>
      <c r="C1800" s="204" t="s">
        <v>3973</v>
      </c>
      <c r="D1800" s="190" t="s">
        <v>11</v>
      </c>
      <c r="E1800" s="210">
        <v>2537</v>
      </c>
      <c r="F1800" s="370">
        <v>41862</v>
      </c>
      <c r="G1800" s="219">
        <v>2537</v>
      </c>
      <c r="H1800" s="42">
        <f t="shared" si="29"/>
        <v>0</v>
      </c>
      <c r="I1800" s="621" t="s">
        <v>65</v>
      </c>
    </row>
    <row r="1801" spans="1:9" ht="15.75" x14ac:dyDescent="0.25">
      <c r="A1801" s="355">
        <v>41845</v>
      </c>
      <c r="B1801" s="347" t="s">
        <v>1756</v>
      </c>
      <c r="C1801" s="204" t="s">
        <v>3973</v>
      </c>
      <c r="D1801" s="190" t="s">
        <v>1607</v>
      </c>
      <c r="E1801" s="210">
        <v>4489.5</v>
      </c>
      <c r="F1801" s="368">
        <v>41845</v>
      </c>
      <c r="G1801" s="42">
        <v>4489.5</v>
      </c>
      <c r="H1801" s="42">
        <f t="shared" si="29"/>
        <v>0</v>
      </c>
      <c r="I1801" s="621"/>
    </row>
    <row r="1802" spans="1:9" ht="15.75" x14ac:dyDescent="0.25">
      <c r="A1802" s="355">
        <v>41845</v>
      </c>
      <c r="B1802" s="347" t="s">
        <v>1757</v>
      </c>
      <c r="C1802" s="204" t="s">
        <v>3973</v>
      </c>
      <c r="D1802" s="190" t="s">
        <v>348</v>
      </c>
      <c r="E1802" s="210">
        <v>925.5</v>
      </c>
      <c r="F1802" s="368">
        <v>41846</v>
      </c>
      <c r="G1802" s="42">
        <v>925.5</v>
      </c>
      <c r="H1802" s="42">
        <f t="shared" si="29"/>
        <v>0</v>
      </c>
      <c r="I1802" s="621" t="s">
        <v>12</v>
      </c>
    </row>
    <row r="1803" spans="1:9" ht="15.75" x14ac:dyDescent="0.25">
      <c r="A1803" s="355">
        <v>41845</v>
      </c>
      <c r="B1803" s="347" t="s">
        <v>1758</v>
      </c>
      <c r="C1803" s="204" t="s">
        <v>3973</v>
      </c>
      <c r="D1803" s="190" t="s">
        <v>3924</v>
      </c>
      <c r="E1803" s="210">
        <v>1641.6</v>
      </c>
      <c r="F1803" s="368">
        <v>41846</v>
      </c>
      <c r="G1803" s="54">
        <v>1641.6</v>
      </c>
      <c r="H1803" s="42">
        <f t="shared" si="29"/>
        <v>0</v>
      </c>
      <c r="I1803" s="621" t="s">
        <v>12</v>
      </c>
    </row>
    <row r="1804" spans="1:9" ht="15.75" x14ac:dyDescent="0.25">
      <c r="A1804" s="355">
        <v>41845</v>
      </c>
      <c r="B1804" s="347" t="s">
        <v>1759</v>
      </c>
      <c r="C1804" s="204" t="s">
        <v>3973</v>
      </c>
      <c r="D1804" s="190" t="s">
        <v>885</v>
      </c>
      <c r="E1804" s="210">
        <v>781</v>
      </c>
      <c r="F1804" s="368">
        <v>41846</v>
      </c>
      <c r="G1804" s="54">
        <v>781</v>
      </c>
      <c r="H1804" s="42">
        <f t="shared" si="29"/>
        <v>0</v>
      </c>
      <c r="I1804" s="621" t="s">
        <v>12</v>
      </c>
    </row>
    <row r="1805" spans="1:9" ht="15.75" x14ac:dyDescent="0.25">
      <c r="A1805" s="355">
        <v>41845</v>
      </c>
      <c r="B1805" s="347" t="s">
        <v>1760</v>
      </c>
      <c r="C1805" s="204" t="s">
        <v>3973</v>
      </c>
      <c r="D1805" s="190" t="s">
        <v>250</v>
      </c>
      <c r="E1805" s="210">
        <v>13280.6</v>
      </c>
      <c r="F1805" s="368">
        <v>41846</v>
      </c>
      <c r="G1805" s="54">
        <v>13280.6</v>
      </c>
      <c r="H1805" s="42">
        <f t="shared" si="29"/>
        <v>0</v>
      </c>
      <c r="I1805" s="621" t="s">
        <v>21</v>
      </c>
    </row>
    <row r="1806" spans="1:9" ht="15.75" x14ac:dyDescent="0.25">
      <c r="A1806" s="355">
        <v>41845</v>
      </c>
      <c r="B1806" s="347" t="s">
        <v>1761</v>
      </c>
      <c r="C1806" s="204" t="s">
        <v>3973</v>
      </c>
      <c r="D1806" s="190" t="s">
        <v>237</v>
      </c>
      <c r="E1806" s="210">
        <v>8778</v>
      </c>
      <c r="F1806" s="368">
        <v>41845</v>
      </c>
      <c r="G1806" s="42">
        <v>8778</v>
      </c>
      <c r="H1806" s="42">
        <f t="shared" si="29"/>
        <v>0</v>
      </c>
      <c r="I1806" s="621" t="s">
        <v>21</v>
      </c>
    </row>
    <row r="1807" spans="1:9" ht="15.75" x14ac:dyDescent="0.25">
      <c r="A1807" s="355">
        <v>41845</v>
      </c>
      <c r="B1807" s="347" t="s">
        <v>1762</v>
      </c>
      <c r="C1807" s="204" t="s">
        <v>3973</v>
      </c>
      <c r="D1807" s="190" t="s">
        <v>193</v>
      </c>
      <c r="E1807" s="210">
        <v>5539.2</v>
      </c>
      <c r="F1807" s="368">
        <v>41849</v>
      </c>
      <c r="G1807" s="42">
        <v>5539.2</v>
      </c>
      <c r="H1807" s="42">
        <f t="shared" si="29"/>
        <v>0</v>
      </c>
      <c r="I1807" s="621" t="s">
        <v>12</v>
      </c>
    </row>
    <row r="1808" spans="1:9" ht="15.75" x14ac:dyDescent="0.25">
      <c r="A1808" s="355">
        <v>41845</v>
      </c>
      <c r="B1808" s="347" t="s">
        <v>1763</v>
      </c>
      <c r="C1808" s="204" t="s">
        <v>3973</v>
      </c>
      <c r="D1808" s="190" t="s">
        <v>188</v>
      </c>
      <c r="E1808" s="210">
        <v>12568</v>
      </c>
      <c r="F1808" s="369" t="s">
        <v>3984</v>
      </c>
      <c r="G1808" s="42">
        <v>12568</v>
      </c>
      <c r="H1808" s="42">
        <f t="shared" si="29"/>
        <v>0</v>
      </c>
      <c r="I1808" s="621"/>
    </row>
    <row r="1809" spans="1:9" ht="15.75" x14ac:dyDescent="0.25">
      <c r="A1809" s="355">
        <v>41845</v>
      </c>
      <c r="B1809" s="347" t="s">
        <v>1764</v>
      </c>
      <c r="C1809" s="204" t="s">
        <v>3973</v>
      </c>
      <c r="D1809" s="190" t="s">
        <v>130</v>
      </c>
      <c r="E1809" s="210">
        <v>6604</v>
      </c>
      <c r="F1809" s="369" t="s">
        <v>3985</v>
      </c>
      <c r="G1809" s="42">
        <v>6604</v>
      </c>
      <c r="H1809" s="42">
        <f t="shared" si="29"/>
        <v>0</v>
      </c>
      <c r="I1809" s="621" t="s">
        <v>21</v>
      </c>
    </row>
    <row r="1810" spans="1:9" ht="15.75" x14ac:dyDescent="0.25">
      <c r="A1810" s="355">
        <v>41845</v>
      </c>
      <c r="B1810" s="347" t="s">
        <v>1765</v>
      </c>
      <c r="C1810" s="204" t="s">
        <v>3973</v>
      </c>
      <c r="D1810" s="190" t="s">
        <v>18</v>
      </c>
      <c r="E1810" s="210">
        <v>2037</v>
      </c>
      <c r="F1810" s="368">
        <v>41845</v>
      </c>
      <c r="G1810" s="42">
        <v>2037</v>
      </c>
      <c r="H1810" s="42">
        <f t="shared" si="29"/>
        <v>0</v>
      </c>
      <c r="I1810" s="621"/>
    </row>
    <row r="1811" spans="1:9" ht="15.75" x14ac:dyDescent="0.25">
      <c r="A1811" s="355">
        <v>41845</v>
      </c>
      <c r="B1811" s="347" t="s">
        <v>1766</v>
      </c>
      <c r="C1811" s="204" t="s">
        <v>3973</v>
      </c>
      <c r="D1811" s="190" t="s">
        <v>80</v>
      </c>
      <c r="E1811" s="210">
        <v>2150.5</v>
      </c>
      <c r="F1811" s="368">
        <v>41846</v>
      </c>
      <c r="G1811" s="42">
        <v>2150.5</v>
      </c>
      <c r="H1811" s="42">
        <f t="shared" si="29"/>
        <v>0</v>
      </c>
      <c r="I1811" s="621" t="s">
        <v>12</v>
      </c>
    </row>
    <row r="1812" spans="1:9" ht="15.75" x14ac:dyDescent="0.25">
      <c r="A1812" s="355">
        <v>41845</v>
      </c>
      <c r="B1812" s="347" t="s">
        <v>1767</v>
      </c>
      <c r="C1812" s="204" t="s">
        <v>3973</v>
      </c>
      <c r="D1812" s="190" t="s">
        <v>2108</v>
      </c>
      <c r="E1812" s="210">
        <v>2938.5</v>
      </c>
      <c r="F1812" s="368">
        <v>41846</v>
      </c>
      <c r="G1812" s="42">
        <v>2938.5</v>
      </c>
      <c r="H1812" s="42">
        <f t="shared" si="29"/>
        <v>0</v>
      </c>
      <c r="I1812" s="621"/>
    </row>
    <row r="1813" spans="1:9" ht="15.75" x14ac:dyDescent="0.25">
      <c r="A1813" s="355">
        <v>41845</v>
      </c>
      <c r="B1813" s="347" t="s">
        <v>1768</v>
      </c>
      <c r="C1813" s="204" t="s">
        <v>3973</v>
      </c>
      <c r="D1813" s="190" t="s">
        <v>78</v>
      </c>
      <c r="E1813" s="210">
        <v>4241.5</v>
      </c>
      <c r="F1813" s="368">
        <v>41846</v>
      </c>
      <c r="G1813" s="42">
        <v>4241.5</v>
      </c>
      <c r="H1813" s="42">
        <f t="shared" si="29"/>
        <v>0</v>
      </c>
      <c r="I1813" s="621" t="s">
        <v>12</v>
      </c>
    </row>
    <row r="1814" spans="1:9" ht="15.75" x14ac:dyDescent="0.25">
      <c r="A1814" s="355">
        <v>41845</v>
      </c>
      <c r="B1814" s="347" t="s">
        <v>1769</v>
      </c>
      <c r="C1814" s="204" t="s">
        <v>3973</v>
      </c>
      <c r="D1814" s="190" t="s">
        <v>233</v>
      </c>
      <c r="E1814" s="210">
        <v>1404</v>
      </c>
      <c r="F1814" s="368">
        <v>41846</v>
      </c>
      <c r="G1814" s="42">
        <v>1404</v>
      </c>
      <c r="H1814" s="42">
        <f t="shared" si="29"/>
        <v>0</v>
      </c>
      <c r="I1814" s="621" t="s">
        <v>12</v>
      </c>
    </row>
    <row r="1815" spans="1:9" ht="15.75" x14ac:dyDescent="0.25">
      <c r="A1815" s="355">
        <v>41845</v>
      </c>
      <c r="B1815" s="347" t="s">
        <v>1771</v>
      </c>
      <c r="C1815" s="204" t="s">
        <v>3973</v>
      </c>
      <c r="D1815" s="190" t="s">
        <v>189</v>
      </c>
      <c r="E1815" s="210">
        <v>32172.5</v>
      </c>
      <c r="F1815" s="370" t="s">
        <v>4572</v>
      </c>
      <c r="G1815" s="42">
        <v>32172.5</v>
      </c>
      <c r="H1815" s="42">
        <f t="shared" si="29"/>
        <v>0</v>
      </c>
      <c r="I1815" s="621" t="s">
        <v>21</v>
      </c>
    </row>
    <row r="1816" spans="1:9" ht="15.75" x14ac:dyDescent="0.25">
      <c r="A1816" s="355">
        <v>41845</v>
      </c>
      <c r="B1816" s="347" t="s">
        <v>1772</v>
      </c>
      <c r="C1816" s="204" t="s">
        <v>3973</v>
      </c>
      <c r="D1816" s="190" t="s">
        <v>435</v>
      </c>
      <c r="E1816" s="210">
        <v>497</v>
      </c>
      <c r="F1816" s="368">
        <v>41845</v>
      </c>
      <c r="G1816" s="42">
        <v>497</v>
      </c>
      <c r="H1816" s="42">
        <f t="shared" si="29"/>
        <v>0</v>
      </c>
      <c r="I1816" s="621"/>
    </row>
    <row r="1817" spans="1:9" ht="15.75" x14ac:dyDescent="0.25">
      <c r="A1817" s="355">
        <v>41845</v>
      </c>
      <c r="B1817" s="347" t="s">
        <v>1773</v>
      </c>
      <c r="C1817" s="204" t="s">
        <v>3973</v>
      </c>
      <c r="D1817" s="190" t="s">
        <v>307</v>
      </c>
      <c r="E1817" s="210">
        <v>6350.5</v>
      </c>
      <c r="F1817" s="370" t="s">
        <v>4565</v>
      </c>
      <c r="G1817" s="42">
        <v>6350.5</v>
      </c>
      <c r="H1817" s="42">
        <f t="shared" si="29"/>
        <v>0</v>
      </c>
      <c r="I1817" s="621" t="s">
        <v>12</v>
      </c>
    </row>
    <row r="1818" spans="1:9" ht="15.75" x14ac:dyDescent="0.25">
      <c r="A1818" s="355">
        <v>41845</v>
      </c>
      <c r="B1818" s="347" t="s">
        <v>1774</v>
      </c>
      <c r="C1818" s="204" t="s">
        <v>3973</v>
      </c>
      <c r="D1818" s="190" t="s">
        <v>163</v>
      </c>
      <c r="E1818" s="210">
        <v>1108.2</v>
      </c>
      <c r="F1818" s="368">
        <v>41845</v>
      </c>
      <c r="G1818" s="42">
        <v>1108.2</v>
      </c>
      <c r="H1818" s="42">
        <f t="shared" si="29"/>
        <v>0</v>
      </c>
      <c r="I1818" s="621"/>
    </row>
    <row r="1819" spans="1:9" ht="15.75" x14ac:dyDescent="0.25">
      <c r="A1819" s="355">
        <v>41845</v>
      </c>
      <c r="B1819" s="347" t="s">
        <v>1775</v>
      </c>
      <c r="C1819" s="204" t="s">
        <v>3973</v>
      </c>
      <c r="D1819" s="190" t="s">
        <v>136</v>
      </c>
      <c r="E1819" s="210">
        <v>2705</v>
      </c>
      <c r="F1819" s="368">
        <v>41845</v>
      </c>
      <c r="G1819" s="42">
        <v>2705</v>
      </c>
      <c r="H1819" s="42">
        <f t="shared" si="29"/>
        <v>0</v>
      </c>
      <c r="I1819" s="621"/>
    </row>
    <row r="1820" spans="1:9" ht="15.75" x14ac:dyDescent="0.25">
      <c r="A1820" s="355">
        <v>41845</v>
      </c>
      <c r="B1820" s="347" t="s">
        <v>1777</v>
      </c>
      <c r="C1820" s="204" t="s">
        <v>3973</v>
      </c>
      <c r="D1820" s="190" t="s">
        <v>51</v>
      </c>
      <c r="E1820" s="210">
        <v>1098</v>
      </c>
      <c r="F1820" s="407" t="s">
        <v>4539</v>
      </c>
      <c r="G1820" s="42">
        <v>1098</v>
      </c>
      <c r="H1820" s="42">
        <f t="shared" si="29"/>
        <v>0</v>
      </c>
      <c r="I1820" s="621"/>
    </row>
    <row r="1821" spans="1:9" ht="15.75" x14ac:dyDescent="0.25">
      <c r="A1821" s="355">
        <v>41845</v>
      </c>
      <c r="B1821" s="347" t="s">
        <v>1779</v>
      </c>
      <c r="C1821" s="204" t="s">
        <v>3973</v>
      </c>
      <c r="D1821" s="190" t="s">
        <v>8</v>
      </c>
      <c r="E1821" s="210">
        <v>350</v>
      </c>
      <c r="F1821" s="368">
        <v>41845</v>
      </c>
      <c r="G1821" s="42">
        <v>350</v>
      </c>
      <c r="H1821" s="42">
        <f t="shared" si="29"/>
        <v>0</v>
      </c>
      <c r="I1821" s="621"/>
    </row>
    <row r="1822" spans="1:9" ht="15.75" x14ac:dyDescent="0.25">
      <c r="A1822" s="355">
        <v>41845</v>
      </c>
      <c r="B1822" s="347" t="s">
        <v>1780</v>
      </c>
      <c r="C1822" s="204" t="s">
        <v>3973</v>
      </c>
      <c r="D1822" s="190" t="s">
        <v>1878</v>
      </c>
      <c r="E1822" s="210">
        <v>9086</v>
      </c>
      <c r="F1822" s="368">
        <v>41845</v>
      </c>
      <c r="G1822" s="42">
        <v>9086</v>
      </c>
      <c r="H1822" s="42">
        <f t="shared" si="29"/>
        <v>0</v>
      </c>
      <c r="I1822" s="621"/>
    </row>
    <row r="1823" spans="1:9" ht="15.75" x14ac:dyDescent="0.25">
      <c r="A1823" s="355">
        <v>41845</v>
      </c>
      <c r="B1823" s="347" t="s">
        <v>1781</v>
      </c>
      <c r="C1823" s="204" t="s">
        <v>3973</v>
      </c>
      <c r="D1823" s="190" t="s">
        <v>28</v>
      </c>
      <c r="E1823" s="210">
        <v>16762.5</v>
      </c>
      <c r="F1823" s="370" t="s">
        <v>4528</v>
      </c>
      <c r="G1823" s="42">
        <v>16762.5</v>
      </c>
      <c r="H1823" s="42">
        <f t="shared" si="29"/>
        <v>0</v>
      </c>
      <c r="I1823" s="621"/>
    </row>
    <row r="1824" spans="1:9" ht="15.75" x14ac:dyDescent="0.25">
      <c r="A1824" s="355">
        <v>41845</v>
      </c>
      <c r="B1824" s="347" t="s">
        <v>1782</v>
      </c>
      <c r="C1824" s="204" t="s">
        <v>3973</v>
      </c>
      <c r="D1824" s="190" t="s">
        <v>28</v>
      </c>
      <c r="E1824" s="210">
        <v>1121</v>
      </c>
      <c r="F1824" s="370" t="s">
        <v>4527</v>
      </c>
      <c r="G1824" s="42">
        <v>1121</v>
      </c>
      <c r="H1824" s="42">
        <f t="shared" si="29"/>
        <v>0</v>
      </c>
      <c r="I1824" s="621"/>
    </row>
    <row r="1825" spans="1:9" ht="15.75" x14ac:dyDescent="0.25">
      <c r="A1825" s="355">
        <v>41845</v>
      </c>
      <c r="B1825" s="347" t="s">
        <v>1783</v>
      </c>
      <c r="C1825" s="204" t="s">
        <v>3973</v>
      </c>
      <c r="D1825" s="190" t="s">
        <v>2578</v>
      </c>
      <c r="E1825" s="210">
        <v>857.5</v>
      </c>
      <c r="F1825" s="368">
        <v>41845</v>
      </c>
      <c r="G1825" s="42">
        <v>857.5</v>
      </c>
      <c r="H1825" s="42">
        <f t="shared" si="29"/>
        <v>0</v>
      </c>
      <c r="I1825" s="621" t="s">
        <v>27</v>
      </c>
    </row>
    <row r="1826" spans="1:9" ht="15.75" x14ac:dyDescent="0.25">
      <c r="A1826" s="355">
        <v>41845</v>
      </c>
      <c r="B1826" s="347" t="s">
        <v>1784</v>
      </c>
      <c r="C1826" s="204" t="s">
        <v>3973</v>
      </c>
      <c r="D1826" s="190" t="s">
        <v>74</v>
      </c>
      <c r="E1826" s="210">
        <v>953</v>
      </c>
      <c r="F1826" s="370" t="s">
        <v>4517</v>
      </c>
      <c r="G1826" s="42">
        <v>953</v>
      </c>
      <c r="H1826" s="42">
        <f t="shared" si="29"/>
        <v>0</v>
      </c>
      <c r="I1826" s="621"/>
    </row>
    <row r="1827" spans="1:9" ht="15.75" x14ac:dyDescent="0.25">
      <c r="A1827" s="355">
        <v>41845</v>
      </c>
      <c r="B1827" s="347" t="s">
        <v>1785</v>
      </c>
      <c r="C1827" s="204" t="s">
        <v>3973</v>
      </c>
      <c r="D1827" s="190" t="s">
        <v>180</v>
      </c>
      <c r="E1827" s="210">
        <v>17723.099999999999</v>
      </c>
      <c r="F1827" s="368">
        <v>41845</v>
      </c>
      <c r="G1827" s="42">
        <v>17723.099999999999</v>
      </c>
      <c r="H1827" s="42">
        <f t="shared" si="29"/>
        <v>0</v>
      </c>
      <c r="I1827" s="621"/>
    </row>
    <row r="1828" spans="1:9" ht="15.75" x14ac:dyDescent="0.25">
      <c r="A1828" s="355">
        <v>41845</v>
      </c>
      <c r="B1828" s="347" t="s">
        <v>1786</v>
      </c>
      <c r="C1828" s="204" t="s">
        <v>3973</v>
      </c>
      <c r="D1828" s="190" t="s">
        <v>8</v>
      </c>
      <c r="E1828" s="210">
        <v>245.5</v>
      </c>
      <c r="F1828" s="368">
        <v>41845</v>
      </c>
      <c r="G1828" s="42">
        <v>245.5</v>
      </c>
      <c r="H1828" s="42">
        <f t="shared" si="29"/>
        <v>0</v>
      </c>
      <c r="I1828" s="621"/>
    </row>
    <row r="1829" spans="1:9" ht="15.75" x14ac:dyDescent="0.25">
      <c r="A1829" s="355">
        <v>41845</v>
      </c>
      <c r="B1829" s="347" t="s">
        <v>1787</v>
      </c>
      <c r="C1829" s="204" t="s">
        <v>3973</v>
      </c>
      <c r="D1829" s="190" t="s">
        <v>575</v>
      </c>
      <c r="E1829" s="210">
        <v>4339.5</v>
      </c>
      <c r="F1829" s="368">
        <v>41845</v>
      </c>
      <c r="G1829" s="42">
        <v>4339.5</v>
      </c>
      <c r="H1829" s="42">
        <f t="shared" si="29"/>
        <v>0</v>
      </c>
      <c r="I1829" s="621"/>
    </row>
    <row r="1830" spans="1:9" ht="15.75" x14ac:dyDescent="0.25">
      <c r="A1830" s="355">
        <v>41845</v>
      </c>
      <c r="B1830" s="347" t="s">
        <v>1788</v>
      </c>
      <c r="C1830" s="204" t="s">
        <v>3973</v>
      </c>
      <c r="D1830" s="190" t="s">
        <v>28</v>
      </c>
      <c r="E1830" s="210">
        <v>3201</v>
      </c>
      <c r="F1830" s="370" t="s">
        <v>4526</v>
      </c>
      <c r="G1830" s="42">
        <v>3201</v>
      </c>
      <c r="H1830" s="42">
        <f t="shared" si="29"/>
        <v>0</v>
      </c>
      <c r="I1830" s="621"/>
    </row>
    <row r="1831" spans="1:9" ht="15.75" x14ac:dyDescent="0.25">
      <c r="A1831" s="355">
        <v>41845</v>
      </c>
      <c r="B1831" s="347" t="s">
        <v>1789</v>
      </c>
      <c r="C1831" s="204" t="s">
        <v>3973</v>
      </c>
      <c r="D1831" s="190" t="s">
        <v>396</v>
      </c>
      <c r="E1831" s="210">
        <v>619</v>
      </c>
      <c r="F1831" s="368">
        <v>41845</v>
      </c>
      <c r="G1831" s="42">
        <v>619</v>
      </c>
      <c r="H1831" s="42">
        <f t="shared" si="29"/>
        <v>0</v>
      </c>
      <c r="I1831" s="621"/>
    </row>
    <row r="1832" spans="1:9" ht="15.75" x14ac:dyDescent="0.25">
      <c r="A1832" s="355">
        <v>41845</v>
      </c>
      <c r="B1832" s="347" t="s">
        <v>1790</v>
      </c>
      <c r="C1832" s="204" t="s">
        <v>3973</v>
      </c>
      <c r="D1832" s="190" t="s">
        <v>49</v>
      </c>
      <c r="E1832" s="210">
        <v>286.39999999999998</v>
      </c>
      <c r="F1832" s="368">
        <v>41845</v>
      </c>
      <c r="G1832" s="42">
        <v>286.39999999999998</v>
      </c>
      <c r="H1832" s="42">
        <f t="shared" si="29"/>
        <v>0</v>
      </c>
      <c r="I1832" s="621"/>
    </row>
    <row r="1833" spans="1:9" ht="15.75" x14ac:dyDescent="0.25">
      <c r="A1833" s="355">
        <v>41845</v>
      </c>
      <c r="B1833" s="347" t="s">
        <v>1792</v>
      </c>
      <c r="C1833" s="204" t="s">
        <v>3973</v>
      </c>
      <c r="D1833" s="190" t="s">
        <v>14</v>
      </c>
      <c r="E1833" s="210">
        <v>16827.2</v>
      </c>
      <c r="F1833" s="368">
        <v>41846</v>
      </c>
      <c r="G1833" s="42">
        <v>16827.2</v>
      </c>
      <c r="H1833" s="42">
        <f t="shared" si="29"/>
        <v>0</v>
      </c>
      <c r="I1833" s="621" t="s">
        <v>21</v>
      </c>
    </row>
    <row r="1834" spans="1:9" ht="15.75" x14ac:dyDescent="0.25">
      <c r="A1834" s="355">
        <v>41845</v>
      </c>
      <c r="B1834" s="347" t="s">
        <v>1793</v>
      </c>
      <c r="C1834" s="204" t="s">
        <v>3973</v>
      </c>
      <c r="D1834" s="190" t="s">
        <v>152</v>
      </c>
      <c r="E1834" s="210">
        <v>7671.2</v>
      </c>
      <c r="F1834" s="368">
        <v>41845</v>
      </c>
      <c r="G1834" s="42">
        <v>7671.2</v>
      </c>
      <c r="H1834" s="42">
        <f t="shared" si="29"/>
        <v>0</v>
      </c>
      <c r="I1834" s="621"/>
    </row>
    <row r="1835" spans="1:9" ht="15.75" x14ac:dyDescent="0.25">
      <c r="A1835" s="355">
        <v>41845</v>
      </c>
      <c r="B1835" s="347" t="s">
        <v>1794</v>
      </c>
      <c r="C1835" s="204" t="s">
        <v>3973</v>
      </c>
      <c r="D1835" s="190" t="s">
        <v>152</v>
      </c>
      <c r="E1835" s="210">
        <v>120</v>
      </c>
      <c r="F1835" s="368">
        <v>41845</v>
      </c>
      <c r="G1835" s="42">
        <v>120</v>
      </c>
      <c r="H1835" s="42">
        <f t="shared" si="29"/>
        <v>0</v>
      </c>
      <c r="I1835" s="621"/>
    </row>
    <row r="1836" spans="1:9" ht="15.75" x14ac:dyDescent="0.25">
      <c r="A1836" s="355">
        <v>41846</v>
      </c>
      <c r="B1836" s="347" t="s">
        <v>1795</v>
      </c>
      <c r="C1836" s="204" t="s">
        <v>3973</v>
      </c>
      <c r="D1836" s="190" t="s">
        <v>115</v>
      </c>
      <c r="E1836" s="210">
        <v>680</v>
      </c>
      <c r="F1836" s="368">
        <v>41846</v>
      </c>
      <c r="G1836" s="42">
        <v>680</v>
      </c>
      <c r="H1836" s="42">
        <f t="shared" si="29"/>
        <v>0</v>
      </c>
      <c r="I1836" s="636"/>
    </row>
    <row r="1837" spans="1:9" ht="15.75" x14ac:dyDescent="0.25">
      <c r="A1837" s="363">
        <v>41846</v>
      </c>
      <c r="B1837" s="347" t="s">
        <v>1796</v>
      </c>
      <c r="C1837" s="204" t="s">
        <v>3973</v>
      </c>
      <c r="D1837" s="190" t="s">
        <v>3353</v>
      </c>
      <c r="E1837" s="210">
        <v>1851</v>
      </c>
      <c r="F1837" s="368">
        <v>41846</v>
      </c>
      <c r="G1837" s="42">
        <v>1851</v>
      </c>
      <c r="H1837" s="42">
        <f t="shared" si="29"/>
        <v>0</v>
      </c>
      <c r="I1837" s="636"/>
    </row>
    <row r="1838" spans="1:9" ht="15.75" x14ac:dyDescent="0.25">
      <c r="A1838" s="363">
        <v>41846</v>
      </c>
      <c r="B1838" s="347" t="s">
        <v>1797</v>
      </c>
      <c r="C1838" s="204" t="s">
        <v>3973</v>
      </c>
      <c r="D1838" s="190" t="s">
        <v>733</v>
      </c>
      <c r="E1838" s="210">
        <v>713</v>
      </c>
      <c r="F1838" s="368">
        <v>41846</v>
      </c>
      <c r="G1838" s="42">
        <v>713</v>
      </c>
      <c r="H1838" s="42">
        <f t="shared" si="29"/>
        <v>0</v>
      </c>
      <c r="I1838" s="636"/>
    </row>
    <row r="1839" spans="1:9" ht="15.75" x14ac:dyDescent="0.25">
      <c r="A1839" s="363">
        <v>41846</v>
      </c>
      <c r="B1839" s="347" t="s">
        <v>1798</v>
      </c>
      <c r="C1839" s="204" t="s">
        <v>3973</v>
      </c>
      <c r="D1839" s="190" t="s">
        <v>25</v>
      </c>
      <c r="E1839" s="210">
        <v>9296</v>
      </c>
      <c r="F1839" s="368">
        <v>41846</v>
      </c>
      <c r="G1839" s="42">
        <v>9296</v>
      </c>
      <c r="H1839" s="42">
        <f t="shared" si="29"/>
        <v>0</v>
      </c>
      <c r="I1839" s="636"/>
    </row>
    <row r="1840" spans="1:9" ht="15.75" x14ac:dyDescent="0.25">
      <c r="A1840" s="363">
        <v>41846</v>
      </c>
      <c r="B1840" s="347" t="s">
        <v>1799</v>
      </c>
      <c r="C1840" s="204" t="s">
        <v>3973</v>
      </c>
      <c r="D1840" s="190" t="s">
        <v>8</v>
      </c>
      <c r="E1840" s="210">
        <v>652</v>
      </c>
      <c r="F1840" s="368">
        <v>41846</v>
      </c>
      <c r="G1840" s="42">
        <v>652</v>
      </c>
      <c r="H1840" s="42">
        <f t="shared" si="29"/>
        <v>0</v>
      </c>
      <c r="I1840" s="636"/>
    </row>
    <row r="1841" spans="1:9" ht="15.75" x14ac:dyDescent="0.25">
      <c r="A1841" s="363">
        <v>41846</v>
      </c>
      <c r="B1841" s="347" t="s">
        <v>1800</v>
      </c>
      <c r="C1841" s="204" t="s">
        <v>3973</v>
      </c>
      <c r="D1841" s="190" t="s">
        <v>339</v>
      </c>
      <c r="E1841" s="210">
        <v>187</v>
      </c>
      <c r="F1841" s="368">
        <v>41846</v>
      </c>
      <c r="G1841" s="42">
        <v>187</v>
      </c>
      <c r="H1841" s="42">
        <f t="shared" si="29"/>
        <v>0</v>
      </c>
      <c r="I1841" s="636"/>
    </row>
    <row r="1842" spans="1:9" ht="15.75" x14ac:dyDescent="0.25">
      <c r="A1842" s="363">
        <v>41846</v>
      </c>
      <c r="B1842" s="347" t="s">
        <v>1801</v>
      </c>
      <c r="C1842" s="204" t="s">
        <v>3973</v>
      </c>
      <c r="D1842" s="190" t="s">
        <v>124</v>
      </c>
      <c r="E1842" s="210">
        <v>13819.6</v>
      </c>
      <c r="F1842" s="368">
        <v>41846</v>
      </c>
      <c r="G1842" s="42">
        <v>13819.6</v>
      </c>
      <c r="H1842" s="42">
        <f t="shared" si="29"/>
        <v>0</v>
      </c>
      <c r="I1842" s="636"/>
    </row>
    <row r="1843" spans="1:9" ht="15.75" x14ac:dyDescent="0.25">
      <c r="A1843" s="363">
        <v>41846</v>
      </c>
      <c r="B1843" s="347" t="s">
        <v>1802</v>
      </c>
      <c r="C1843" s="204" t="s">
        <v>3973</v>
      </c>
      <c r="D1843" s="190" t="s">
        <v>373</v>
      </c>
      <c r="E1843" s="210">
        <v>925.5</v>
      </c>
      <c r="F1843" s="368">
        <v>41846</v>
      </c>
      <c r="G1843" s="42">
        <v>925.5</v>
      </c>
      <c r="H1843" s="42">
        <f t="shared" si="29"/>
        <v>0</v>
      </c>
      <c r="I1843" s="636"/>
    </row>
    <row r="1844" spans="1:9" ht="15.75" x14ac:dyDescent="0.25">
      <c r="A1844" s="363">
        <v>41846</v>
      </c>
      <c r="B1844" s="347" t="s">
        <v>1803</v>
      </c>
      <c r="C1844" s="204" t="s">
        <v>3973</v>
      </c>
      <c r="D1844" s="190" t="s">
        <v>34</v>
      </c>
      <c r="E1844" s="210">
        <v>2112</v>
      </c>
      <c r="F1844" s="381" t="s">
        <v>4530</v>
      </c>
      <c r="G1844" s="42">
        <v>2112</v>
      </c>
      <c r="H1844" s="42">
        <f t="shared" si="29"/>
        <v>0</v>
      </c>
      <c r="I1844" s="636"/>
    </row>
    <row r="1845" spans="1:9" ht="15.75" x14ac:dyDescent="0.25">
      <c r="A1845" s="363">
        <v>41846</v>
      </c>
      <c r="B1845" s="347" t="s">
        <v>1804</v>
      </c>
      <c r="C1845" s="204" t="s">
        <v>3973</v>
      </c>
      <c r="D1845" s="190" t="s">
        <v>123</v>
      </c>
      <c r="E1845" s="210">
        <v>6458.5</v>
      </c>
      <c r="F1845" s="415" t="s">
        <v>4546</v>
      </c>
      <c r="G1845" s="42">
        <v>6458.5</v>
      </c>
      <c r="H1845" s="42">
        <f t="shared" si="29"/>
        <v>0</v>
      </c>
      <c r="I1845" s="636"/>
    </row>
    <row r="1846" spans="1:9" ht="15.75" x14ac:dyDescent="0.25">
      <c r="A1846" s="363">
        <v>41846</v>
      </c>
      <c r="B1846" s="347" t="s">
        <v>1805</v>
      </c>
      <c r="C1846" s="204" t="s">
        <v>3973</v>
      </c>
      <c r="D1846" s="190" t="s">
        <v>29</v>
      </c>
      <c r="E1846" s="210">
        <v>6531</v>
      </c>
      <c r="F1846" s="368">
        <v>41846</v>
      </c>
      <c r="G1846" s="42">
        <v>6531</v>
      </c>
      <c r="H1846" s="42">
        <f t="shared" si="29"/>
        <v>0</v>
      </c>
      <c r="I1846" s="636"/>
    </row>
    <row r="1847" spans="1:9" ht="15.75" x14ac:dyDescent="0.25">
      <c r="A1847" s="363">
        <v>41846</v>
      </c>
      <c r="B1847" s="347" t="s">
        <v>1806</v>
      </c>
      <c r="C1847" s="204" t="s">
        <v>3973</v>
      </c>
      <c r="D1847" s="190" t="s">
        <v>47</v>
      </c>
      <c r="E1847" s="210">
        <v>3742</v>
      </c>
      <c r="F1847" s="368">
        <v>41846</v>
      </c>
      <c r="G1847" s="42">
        <v>3742</v>
      </c>
      <c r="H1847" s="42">
        <f t="shared" si="29"/>
        <v>0</v>
      </c>
      <c r="I1847" s="636"/>
    </row>
    <row r="1848" spans="1:9" ht="15.75" x14ac:dyDescent="0.25">
      <c r="A1848" s="363">
        <v>41846</v>
      </c>
      <c r="B1848" s="347" t="s">
        <v>1807</v>
      </c>
      <c r="C1848" s="204" t="s">
        <v>3973</v>
      </c>
      <c r="D1848" s="190" t="s">
        <v>130</v>
      </c>
      <c r="E1848" s="210">
        <v>14257</v>
      </c>
      <c r="F1848" s="368">
        <v>41847</v>
      </c>
      <c r="G1848" s="42">
        <v>14257</v>
      </c>
      <c r="H1848" s="42">
        <f t="shared" si="29"/>
        <v>0</v>
      </c>
      <c r="I1848" s="636"/>
    </row>
    <row r="1849" spans="1:9" ht="15.75" x14ac:dyDescent="0.25">
      <c r="A1849" s="363">
        <v>41846</v>
      </c>
      <c r="B1849" s="347" t="s">
        <v>1808</v>
      </c>
      <c r="C1849" s="204" t="s">
        <v>3973</v>
      </c>
      <c r="D1849" s="190" t="s">
        <v>188</v>
      </c>
      <c r="E1849" s="210">
        <v>7736</v>
      </c>
      <c r="F1849" s="368">
        <v>41851</v>
      </c>
      <c r="G1849" s="42">
        <v>7736</v>
      </c>
      <c r="H1849" s="42">
        <f t="shared" si="29"/>
        <v>0</v>
      </c>
      <c r="I1849" s="636"/>
    </row>
    <row r="1850" spans="1:9" ht="15.75" x14ac:dyDescent="0.25">
      <c r="A1850" s="363">
        <v>41846</v>
      </c>
      <c r="B1850" s="347" t="s">
        <v>1809</v>
      </c>
      <c r="C1850" s="204" t="s">
        <v>3973</v>
      </c>
      <c r="D1850" s="190" t="s">
        <v>287</v>
      </c>
      <c r="E1850" s="210">
        <v>4132</v>
      </c>
      <c r="F1850" s="381" t="s">
        <v>4535</v>
      </c>
      <c r="G1850" s="42">
        <v>4132</v>
      </c>
      <c r="H1850" s="42">
        <f t="shared" si="29"/>
        <v>0</v>
      </c>
      <c r="I1850" s="636"/>
    </row>
    <row r="1851" spans="1:9" ht="15.75" x14ac:dyDescent="0.25">
      <c r="A1851" s="363">
        <v>41846</v>
      </c>
      <c r="B1851" s="347" t="s">
        <v>1811</v>
      </c>
      <c r="C1851" s="204" t="s">
        <v>3973</v>
      </c>
      <c r="D1851" s="190" t="s">
        <v>55</v>
      </c>
      <c r="E1851" s="210">
        <v>9125</v>
      </c>
      <c r="F1851" s="368">
        <v>41846</v>
      </c>
      <c r="G1851" s="42">
        <v>9125</v>
      </c>
      <c r="H1851" s="42">
        <f t="shared" si="29"/>
        <v>0</v>
      </c>
      <c r="I1851" s="636"/>
    </row>
    <row r="1852" spans="1:9" ht="15.75" x14ac:dyDescent="0.25">
      <c r="A1852" s="363">
        <v>41846</v>
      </c>
      <c r="B1852" s="347" t="s">
        <v>1812</v>
      </c>
      <c r="C1852" s="204" t="s">
        <v>3973</v>
      </c>
      <c r="D1852" s="190" t="s">
        <v>260</v>
      </c>
      <c r="E1852" s="210">
        <v>3380</v>
      </c>
      <c r="F1852" s="368">
        <v>41846</v>
      </c>
      <c r="G1852" s="42">
        <v>3380</v>
      </c>
      <c r="H1852" s="42">
        <f t="shared" si="29"/>
        <v>0</v>
      </c>
      <c r="I1852" s="636"/>
    </row>
    <row r="1853" spans="1:9" ht="15.75" x14ac:dyDescent="0.25">
      <c r="A1853" s="363">
        <v>41846</v>
      </c>
      <c r="B1853" s="347" t="s">
        <v>1813</v>
      </c>
      <c r="C1853" s="204" t="s">
        <v>3973</v>
      </c>
      <c r="D1853" s="190" t="s">
        <v>108</v>
      </c>
      <c r="E1853" s="210">
        <v>8243.5</v>
      </c>
      <c r="F1853" s="368">
        <v>41846</v>
      </c>
      <c r="G1853" s="42">
        <v>8243.5</v>
      </c>
      <c r="H1853" s="42">
        <f t="shared" si="29"/>
        <v>0</v>
      </c>
      <c r="I1853" s="636"/>
    </row>
    <row r="1854" spans="1:9" ht="15.75" x14ac:dyDescent="0.25">
      <c r="A1854" s="363">
        <v>41846</v>
      </c>
      <c r="B1854" s="347" t="s">
        <v>1815</v>
      </c>
      <c r="C1854" s="204" t="s">
        <v>3973</v>
      </c>
      <c r="D1854" s="190" t="s">
        <v>3163</v>
      </c>
      <c r="E1854" s="210">
        <v>22948</v>
      </c>
      <c r="F1854" s="370">
        <v>41853</v>
      </c>
      <c r="G1854" s="219">
        <v>22948</v>
      </c>
      <c r="H1854" s="42">
        <f t="shared" si="29"/>
        <v>0</v>
      </c>
      <c r="I1854" s="636"/>
    </row>
    <row r="1855" spans="1:9" ht="15.75" x14ac:dyDescent="0.25">
      <c r="A1855" s="363">
        <v>41846</v>
      </c>
      <c r="B1855" s="347" t="s">
        <v>1816</v>
      </c>
      <c r="C1855" s="204" t="s">
        <v>3973</v>
      </c>
      <c r="D1855" s="190" t="s">
        <v>1778</v>
      </c>
      <c r="E1855" s="210">
        <v>3397</v>
      </c>
      <c r="F1855" s="368">
        <v>41846</v>
      </c>
      <c r="G1855" s="42">
        <v>3397</v>
      </c>
      <c r="H1855" s="42">
        <f t="shared" si="29"/>
        <v>0</v>
      </c>
      <c r="I1855" s="636"/>
    </row>
    <row r="1856" spans="1:9" ht="15.75" x14ac:dyDescent="0.25">
      <c r="A1856" s="363">
        <v>41846</v>
      </c>
      <c r="B1856" s="347" t="s">
        <v>1817</v>
      </c>
      <c r="C1856" s="204" t="s">
        <v>3973</v>
      </c>
      <c r="D1856" s="190" t="s">
        <v>44</v>
      </c>
      <c r="E1856" s="210">
        <v>9520</v>
      </c>
      <c r="F1856" s="370">
        <v>41857</v>
      </c>
      <c r="G1856" s="219">
        <v>9520</v>
      </c>
      <c r="H1856" s="42">
        <f t="shared" si="29"/>
        <v>0</v>
      </c>
      <c r="I1856" s="636"/>
    </row>
    <row r="1857" spans="1:9" ht="15.75" x14ac:dyDescent="0.25">
      <c r="A1857" s="363">
        <v>41846</v>
      </c>
      <c r="B1857" s="347" t="s">
        <v>1819</v>
      </c>
      <c r="C1857" s="204" t="s">
        <v>3973</v>
      </c>
      <c r="D1857" s="190" t="s">
        <v>250</v>
      </c>
      <c r="E1857" s="210">
        <v>23216</v>
      </c>
      <c r="F1857" s="368">
        <v>41846</v>
      </c>
      <c r="G1857" s="42">
        <v>23216</v>
      </c>
      <c r="H1857" s="42">
        <f t="shared" si="29"/>
        <v>0</v>
      </c>
      <c r="I1857" s="636"/>
    </row>
    <row r="1858" spans="1:9" ht="15.75" x14ac:dyDescent="0.25">
      <c r="A1858" s="363">
        <v>41846</v>
      </c>
      <c r="B1858" s="347" t="s">
        <v>1821</v>
      </c>
      <c r="C1858" s="204" t="s">
        <v>3973</v>
      </c>
      <c r="D1858" s="190" t="s">
        <v>189</v>
      </c>
      <c r="E1858" s="210">
        <v>15971</v>
      </c>
      <c r="F1858" s="368">
        <v>41846</v>
      </c>
      <c r="G1858" s="42">
        <v>15971</v>
      </c>
      <c r="H1858" s="42">
        <f t="shared" si="29"/>
        <v>0</v>
      </c>
      <c r="I1858" s="636"/>
    </row>
    <row r="1859" spans="1:9" ht="15.75" x14ac:dyDescent="0.25">
      <c r="A1859" s="363">
        <v>41846</v>
      </c>
      <c r="B1859" s="347" t="s">
        <v>1822</v>
      </c>
      <c r="C1859" s="204" t="s">
        <v>3973</v>
      </c>
      <c r="D1859" s="190" t="s">
        <v>66</v>
      </c>
      <c r="E1859" s="210">
        <v>1932</v>
      </c>
      <c r="F1859" s="368">
        <v>41846</v>
      </c>
      <c r="G1859" s="42">
        <v>1932</v>
      </c>
      <c r="H1859" s="42">
        <f t="shared" si="29"/>
        <v>0</v>
      </c>
      <c r="I1859" s="636"/>
    </row>
    <row r="1860" spans="1:9" ht="15.75" x14ac:dyDescent="0.25">
      <c r="A1860" s="363">
        <v>41846</v>
      </c>
      <c r="B1860" s="347" t="s">
        <v>1823</v>
      </c>
      <c r="C1860" s="204" t="s">
        <v>3973</v>
      </c>
      <c r="D1860" s="190" t="s">
        <v>32</v>
      </c>
      <c r="E1860" s="210">
        <v>9796.5</v>
      </c>
      <c r="F1860" s="368">
        <v>41846</v>
      </c>
      <c r="G1860" s="42">
        <v>9796.5</v>
      </c>
      <c r="H1860" s="42">
        <f t="shared" si="29"/>
        <v>0</v>
      </c>
      <c r="I1860" s="636"/>
    </row>
    <row r="1861" spans="1:9" ht="15.75" x14ac:dyDescent="0.25">
      <c r="A1861" s="363">
        <v>41846</v>
      </c>
      <c r="B1861" s="347" t="s">
        <v>1825</v>
      </c>
      <c r="C1861" s="204" t="s">
        <v>3973</v>
      </c>
      <c r="D1861" s="190" t="s">
        <v>57</v>
      </c>
      <c r="E1861" s="210">
        <v>1140</v>
      </c>
      <c r="F1861" s="368">
        <v>41846</v>
      </c>
      <c r="G1861" s="42">
        <v>1140</v>
      </c>
      <c r="H1861" s="42">
        <f t="shared" si="29"/>
        <v>0</v>
      </c>
      <c r="I1861" s="636"/>
    </row>
    <row r="1862" spans="1:9" ht="15.75" x14ac:dyDescent="0.25">
      <c r="A1862" s="363">
        <v>41846</v>
      </c>
      <c r="B1862" s="347" t="s">
        <v>1826</v>
      </c>
      <c r="C1862" s="204" t="s">
        <v>3973</v>
      </c>
      <c r="D1862" s="190" t="s">
        <v>52</v>
      </c>
      <c r="E1862" s="210">
        <v>4683.5</v>
      </c>
      <c r="F1862" s="368">
        <v>41846</v>
      </c>
      <c r="G1862" s="42">
        <v>4683.5</v>
      </c>
      <c r="H1862" s="42">
        <f t="shared" si="29"/>
        <v>0</v>
      </c>
      <c r="I1862" s="636"/>
    </row>
    <row r="1863" spans="1:9" ht="15.75" x14ac:dyDescent="0.25">
      <c r="A1863" s="363">
        <v>41846</v>
      </c>
      <c r="B1863" s="347" t="s">
        <v>1827</v>
      </c>
      <c r="C1863" s="204" t="s">
        <v>3973</v>
      </c>
      <c r="D1863" s="190" t="s">
        <v>105</v>
      </c>
      <c r="E1863" s="210">
        <v>4004</v>
      </c>
      <c r="F1863" s="368">
        <v>41846</v>
      </c>
      <c r="G1863" s="42">
        <v>4004</v>
      </c>
      <c r="H1863" s="42">
        <f t="shared" ref="H1863:H1926" si="30">E1863-G1863</f>
        <v>0</v>
      </c>
      <c r="I1863" s="636"/>
    </row>
    <row r="1864" spans="1:9" ht="15.75" x14ac:dyDescent="0.25">
      <c r="A1864" s="363">
        <v>41846</v>
      </c>
      <c r="B1864" s="347" t="s">
        <v>1829</v>
      </c>
      <c r="C1864" s="204" t="s">
        <v>3973</v>
      </c>
      <c r="D1864" s="20" t="s">
        <v>183</v>
      </c>
      <c r="E1864" s="210">
        <v>41171</v>
      </c>
      <c r="F1864" s="368">
        <v>41850</v>
      </c>
      <c r="G1864" s="42">
        <v>41171</v>
      </c>
      <c r="H1864" s="42">
        <f t="shared" si="30"/>
        <v>0</v>
      </c>
      <c r="I1864" s="621"/>
    </row>
    <row r="1865" spans="1:9" ht="15.75" x14ac:dyDescent="0.25">
      <c r="A1865" s="363">
        <v>41846</v>
      </c>
      <c r="B1865" s="347" t="s">
        <v>1830</v>
      </c>
      <c r="C1865" s="204" t="s">
        <v>3973</v>
      </c>
      <c r="D1865" s="190" t="s">
        <v>111</v>
      </c>
      <c r="E1865" s="210">
        <v>5244</v>
      </c>
      <c r="F1865" s="368">
        <v>41846</v>
      </c>
      <c r="G1865" s="42">
        <v>5244</v>
      </c>
      <c r="H1865" s="42">
        <f t="shared" si="30"/>
        <v>0</v>
      </c>
      <c r="I1865" s="636"/>
    </row>
    <row r="1866" spans="1:9" ht="15.75" x14ac:dyDescent="0.25">
      <c r="A1866" s="363">
        <v>41846</v>
      </c>
      <c r="B1866" s="347" t="s">
        <v>1832</v>
      </c>
      <c r="C1866" s="204" t="s">
        <v>3973</v>
      </c>
      <c r="D1866" s="190" t="s">
        <v>16</v>
      </c>
      <c r="E1866" s="210">
        <v>92241.2</v>
      </c>
      <c r="F1866" s="370">
        <v>41865</v>
      </c>
      <c r="G1866" s="219">
        <v>92241.2</v>
      </c>
      <c r="H1866" s="42">
        <f t="shared" si="30"/>
        <v>0</v>
      </c>
      <c r="I1866" s="636"/>
    </row>
    <row r="1867" spans="1:9" ht="15.75" x14ac:dyDescent="0.25">
      <c r="A1867" s="363">
        <v>41846</v>
      </c>
      <c r="B1867" s="347" t="s">
        <v>1833</v>
      </c>
      <c r="C1867" s="204" t="s">
        <v>3973</v>
      </c>
      <c r="D1867" s="190" t="s">
        <v>176</v>
      </c>
      <c r="E1867" s="210">
        <v>5913</v>
      </c>
      <c r="F1867" s="368">
        <v>41846</v>
      </c>
      <c r="G1867" s="42">
        <v>5913</v>
      </c>
      <c r="H1867" s="42">
        <f t="shared" si="30"/>
        <v>0</v>
      </c>
      <c r="I1867" s="636"/>
    </row>
    <row r="1868" spans="1:9" ht="15.75" x14ac:dyDescent="0.25">
      <c r="A1868" s="363">
        <v>41846</v>
      </c>
      <c r="B1868" s="347" t="s">
        <v>1834</v>
      </c>
      <c r="C1868" s="204" t="s">
        <v>3973</v>
      </c>
      <c r="D1868" s="190" t="s">
        <v>12</v>
      </c>
      <c r="E1868" s="210">
        <v>201</v>
      </c>
      <c r="F1868" s="368">
        <v>41846</v>
      </c>
      <c r="G1868" s="42">
        <v>201</v>
      </c>
      <c r="H1868" s="42">
        <f t="shared" si="30"/>
        <v>0</v>
      </c>
      <c r="I1868" s="636"/>
    </row>
    <row r="1869" spans="1:9" ht="15.75" x14ac:dyDescent="0.25">
      <c r="A1869" s="363">
        <v>41846</v>
      </c>
      <c r="B1869" s="347" t="s">
        <v>1835</v>
      </c>
      <c r="C1869" s="204" t="s">
        <v>3973</v>
      </c>
      <c r="D1869" s="190" t="s">
        <v>1693</v>
      </c>
      <c r="E1869" s="210">
        <v>2118</v>
      </c>
      <c r="F1869" s="381" t="s">
        <v>4536</v>
      </c>
      <c r="G1869" s="42">
        <v>2118</v>
      </c>
      <c r="H1869" s="42">
        <f t="shared" si="30"/>
        <v>0</v>
      </c>
      <c r="I1869" s="636"/>
    </row>
    <row r="1870" spans="1:9" ht="15.75" x14ac:dyDescent="0.25">
      <c r="A1870" s="363">
        <v>41846</v>
      </c>
      <c r="B1870" s="347" t="s">
        <v>1837</v>
      </c>
      <c r="C1870" s="204" t="s">
        <v>3973</v>
      </c>
      <c r="D1870" s="190" t="s">
        <v>215</v>
      </c>
      <c r="E1870" s="210">
        <v>3627</v>
      </c>
      <c r="F1870" s="368">
        <v>41846</v>
      </c>
      <c r="G1870" s="42">
        <v>3627</v>
      </c>
      <c r="H1870" s="42">
        <f t="shared" si="30"/>
        <v>0</v>
      </c>
      <c r="I1870" s="636"/>
    </row>
    <row r="1871" spans="1:9" ht="15.75" x14ac:dyDescent="0.25">
      <c r="A1871" s="363">
        <v>41846</v>
      </c>
      <c r="B1871" s="347" t="s">
        <v>1838</v>
      </c>
      <c r="C1871" s="204" t="s">
        <v>3973</v>
      </c>
      <c r="D1871" s="190" t="s">
        <v>338</v>
      </c>
      <c r="E1871" s="210">
        <v>694</v>
      </c>
      <c r="F1871" s="368">
        <v>41846</v>
      </c>
      <c r="G1871" s="42">
        <v>694</v>
      </c>
      <c r="H1871" s="42">
        <f t="shared" si="30"/>
        <v>0</v>
      </c>
      <c r="I1871" s="636"/>
    </row>
    <row r="1872" spans="1:9" ht="15.75" x14ac:dyDescent="0.25">
      <c r="A1872" s="363">
        <v>41846</v>
      </c>
      <c r="B1872" s="347" t="s">
        <v>1839</v>
      </c>
      <c r="C1872" s="204" t="s">
        <v>3973</v>
      </c>
      <c r="D1872" s="190" t="s">
        <v>106</v>
      </c>
      <c r="E1872" s="210">
        <v>12900</v>
      </c>
      <c r="F1872" s="370">
        <v>41855</v>
      </c>
      <c r="G1872" s="219">
        <v>12900</v>
      </c>
      <c r="H1872" s="42">
        <f t="shared" si="30"/>
        <v>0</v>
      </c>
      <c r="I1872" s="636"/>
    </row>
    <row r="1873" spans="1:9" ht="15.75" x14ac:dyDescent="0.25">
      <c r="A1873" s="363">
        <v>41846</v>
      </c>
      <c r="B1873" s="347" t="s">
        <v>1840</v>
      </c>
      <c r="C1873" s="204" t="s">
        <v>3973</v>
      </c>
      <c r="D1873" s="190" t="s">
        <v>80</v>
      </c>
      <c r="E1873" s="210">
        <v>2231.5</v>
      </c>
      <c r="F1873" s="368">
        <v>41848</v>
      </c>
      <c r="G1873" s="42">
        <v>2231.5</v>
      </c>
      <c r="H1873" s="42">
        <f t="shared" si="30"/>
        <v>0</v>
      </c>
      <c r="I1873" s="636"/>
    </row>
    <row r="1874" spans="1:9" ht="15.75" x14ac:dyDescent="0.25">
      <c r="A1874" s="363">
        <v>41846</v>
      </c>
      <c r="B1874" s="347" t="s">
        <v>1843</v>
      </c>
      <c r="C1874" s="204" t="s">
        <v>3973</v>
      </c>
      <c r="D1874" s="190" t="s">
        <v>78</v>
      </c>
      <c r="E1874" s="210">
        <v>7311.5</v>
      </c>
      <c r="F1874" s="368">
        <v>41848</v>
      </c>
      <c r="G1874" s="42">
        <v>7311.5</v>
      </c>
      <c r="H1874" s="42">
        <f t="shared" si="30"/>
        <v>0</v>
      </c>
      <c r="I1874" s="636"/>
    </row>
    <row r="1875" spans="1:9" ht="15.75" x14ac:dyDescent="0.25">
      <c r="A1875" s="363">
        <v>41846</v>
      </c>
      <c r="B1875" s="347" t="s">
        <v>1844</v>
      </c>
      <c r="C1875" s="204" t="s">
        <v>3973</v>
      </c>
      <c r="D1875" s="190" t="s">
        <v>307</v>
      </c>
      <c r="E1875" s="210">
        <v>5187</v>
      </c>
      <c r="F1875" s="370" t="s">
        <v>4566</v>
      </c>
      <c r="G1875" s="42">
        <v>5187</v>
      </c>
      <c r="H1875" s="42">
        <f t="shared" si="30"/>
        <v>0</v>
      </c>
      <c r="I1875" s="636"/>
    </row>
    <row r="1876" spans="1:9" ht="15.75" x14ac:dyDescent="0.25">
      <c r="A1876" s="363">
        <v>41846</v>
      </c>
      <c r="B1876" s="347" t="s">
        <v>1845</v>
      </c>
      <c r="C1876" s="204" t="s">
        <v>3973</v>
      </c>
      <c r="D1876" s="190" t="s">
        <v>349</v>
      </c>
      <c r="E1876" s="210">
        <v>6699</v>
      </c>
      <c r="F1876" s="368">
        <v>41848</v>
      </c>
      <c r="G1876" s="42">
        <v>6699</v>
      </c>
      <c r="H1876" s="42">
        <f t="shared" si="30"/>
        <v>0</v>
      </c>
      <c r="I1876" s="636"/>
    </row>
    <row r="1877" spans="1:9" ht="15.75" x14ac:dyDescent="0.25">
      <c r="A1877" s="363">
        <v>41846</v>
      </c>
      <c r="B1877" s="347" t="s">
        <v>1846</v>
      </c>
      <c r="C1877" s="204" t="s">
        <v>3973</v>
      </c>
      <c r="D1877" s="190" t="s">
        <v>99</v>
      </c>
      <c r="E1877" s="210">
        <v>925.5</v>
      </c>
      <c r="F1877" s="368">
        <v>41848</v>
      </c>
      <c r="G1877" s="42">
        <v>925.5</v>
      </c>
      <c r="H1877" s="42">
        <f t="shared" si="30"/>
        <v>0</v>
      </c>
      <c r="I1877" s="636"/>
    </row>
    <row r="1878" spans="1:9" ht="15.75" x14ac:dyDescent="0.25">
      <c r="A1878" s="363">
        <v>41846</v>
      </c>
      <c r="B1878" s="347" t="s">
        <v>1847</v>
      </c>
      <c r="C1878" s="204" t="s">
        <v>3973</v>
      </c>
      <c r="D1878" s="190" t="s">
        <v>769</v>
      </c>
      <c r="E1878" s="210">
        <v>5562</v>
      </c>
      <c r="F1878" s="368">
        <v>41846</v>
      </c>
      <c r="G1878" s="42">
        <v>5562</v>
      </c>
      <c r="H1878" s="42">
        <f t="shared" si="30"/>
        <v>0</v>
      </c>
      <c r="I1878" s="636"/>
    </row>
    <row r="1879" spans="1:9" ht="15.75" x14ac:dyDescent="0.25">
      <c r="A1879" s="363">
        <v>41846</v>
      </c>
      <c r="B1879" s="347" t="s">
        <v>1849</v>
      </c>
      <c r="C1879" s="204" t="s">
        <v>3973</v>
      </c>
      <c r="D1879" s="190" t="s">
        <v>233</v>
      </c>
      <c r="E1879" s="210">
        <v>1113</v>
      </c>
      <c r="F1879" s="368">
        <v>41848</v>
      </c>
      <c r="G1879" s="42">
        <v>1113</v>
      </c>
      <c r="H1879" s="42">
        <f t="shared" si="30"/>
        <v>0</v>
      </c>
      <c r="I1879" s="636"/>
    </row>
    <row r="1880" spans="1:9" ht="15.75" x14ac:dyDescent="0.25">
      <c r="A1880" s="363">
        <v>41846</v>
      </c>
      <c r="B1880" s="347" t="s">
        <v>1851</v>
      </c>
      <c r="C1880" s="204" t="s">
        <v>3973</v>
      </c>
      <c r="D1880" s="190" t="s">
        <v>193</v>
      </c>
      <c r="E1880" s="210">
        <v>16777</v>
      </c>
      <c r="F1880" s="371" t="s">
        <v>4039</v>
      </c>
      <c r="G1880" s="42">
        <v>16777</v>
      </c>
      <c r="H1880" s="42">
        <f t="shared" si="30"/>
        <v>0</v>
      </c>
      <c r="I1880" s="636"/>
    </row>
    <row r="1881" spans="1:9" ht="15.75" x14ac:dyDescent="0.25">
      <c r="A1881" s="363">
        <v>41846</v>
      </c>
      <c r="B1881" s="347" t="s">
        <v>1852</v>
      </c>
      <c r="C1881" s="204" t="s">
        <v>3973</v>
      </c>
      <c r="D1881" s="190" t="s">
        <v>2108</v>
      </c>
      <c r="E1881" s="210">
        <v>16952</v>
      </c>
      <c r="F1881" s="368">
        <v>41848</v>
      </c>
      <c r="G1881" s="42">
        <v>16952</v>
      </c>
      <c r="H1881" s="42">
        <f t="shared" si="30"/>
        <v>0</v>
      </c>
      <c r="I1881" s="636"/>
    </row>
    <row r="1882" spans="1:9" ht="15.75" x14ac:dyDescent="0.25">
      <c r="A1882" s="363">
        <v>41846</v>
      </c>
      <c r="B1882" s="347" t="s">
        <v>1853</v>
      </c>
      <c r="C1882" s="204" t="s">
        <v>3973</v>
      </c>
      <c r="D1882" s="190" t="s">
        <v>435</v>
      </c>
      <c r="E1882" s="210">
        <v>548.1</v>
      </c>
      <c r="F1882" s="370" t="s">
        <v>4537</v>
      </c>
      <c r="G1882" s="42">
        <v>548.1</v>
      </c>
      <c r="H1882" s="42">
        <f t="shared" si="30"/>
        <v>0</v>
      </c>
      <c r="I1882" s="636"/>
    </row>
    <row r="1883" spans="1:9" ht="15.75" x14ac:dyDescent="0.25">
      <c r="A1883" s="363">
        <v>41846</v>
      </c>
      <c r="B1883" s="347" t="s">
        <v>1854</v>
      </c>
      <c r="C1883" s="204" t="s">
        <v>3973</v>
      </c>
      <c r="D1883" s="190" t="s">
        <v>51</v>
      </c>
      <c r="E1883" s="210">
        <v>1740</v>
      </c>
      <c r="F1883" s="370" t="s">
        <v>4540</v>
      </c>
      <c r="G1883" s="42">
        <v>1740</v>
      </c>
      <c r="H1883" s="42">
        <f t="shared" si="30"/>
        <v>0</v>
      </c>
      <c r="I1883" s="636"/>
    </row>
    <row r="1884" spans="1:9" ht="15.75" x14ac:dyDescent="0.25">
      <c r="A1884" s="363">
        <v>41846</v>
      </c>
      <c r="B1884" s="347" t="s">
        <v>1855</v>
      </c>
      <c r="C1884" s="204" t="s">
        <v>3973</v>
      </c>
      <c r="D1884" s="190" t="s">
        <v>560</v>
      </c>
      <c r="E1884" s="210">
        <v>21808</v>
      </c>
      <c r="F1884" s="368">
        <v>41846</v>
      </c>
      <c r="G1884" s="42">
        <v>21808</v>
      </c>
      <c r="H1884" s="42">
        <f t="shared" si="30"/>
        <v>0</v>
      </c>
      <c r="I1884" s="636"/>
    </row>
    <row r="1885" spans="1:9" ht="15.75" x14ac:dyDescent="0.25">
      <c r="A1885" s="363">
        <v>41846</v>
      </c>
      <c r="B1885" s="347" t="s">
        <v>1856</v>
      </c>
      <c r="C1885" s="204" t="s">
        <v>3973</v>
      </c>
      <c r="D1885" s="190" t="s">
        <v>560</v>
      </c>
      <c r="E1885" s="210">
        <v>522</v>
      </c>
      <c r="F1885" s="368">
        <v>41846</v>
      </c>
      <c r="G1885" s="42">
        <v>522</v>
      </c>
      <c r="H1885" s="42">
        <f t="shared" si="30"/>
        <v>0</v>
      </c>
      <c r="I1885" s="636"/>
    </row>
    <row r="1886" spans="1:9" ht="15.75" x14ac:dyDescent="0.25">
      <c r="A1886" s="363">
        <v>41846</v>
      </c>
      <c r="B1886" s="347" t="s">
        <v>1858</v>
      </c>
      <c r="C1886" s="204" t="s">
        <v>3973</v>
      </c>
      <c r="D1886" s="20" t="s">
        <v>928</v>
      </c>
      <c r="E1886" s="210">
        <v>21836</v>
      </c>
      <c r="F1886" s="368">
        <v>41848</v>
      </c>
      <c r="G1886" s="42">
        <v>21836</v>
      </c>
      <c r="H1886" s="42">
        <f t="shared" si="30"/>
        <v>0</v>
      </c>
      <c r="I1886" s="636"/>
    </row>
    <row r="1887" spans="1:9" ht="15.75" x14ac:dyDescent="0.25">
      <c r="A1887" s="363">
        <v>41846</v>
      </c>
      <c r="B1887" s="347" t="s">
        <v>1859</v>
      </c>
      <c r="C1887" s="204" t="s">
        <v>3973</v>
      </c>
      <c r="D1887" s="20" t="s">
        <v>3312</v>
      </c>
      <c r="E1887" s="210">
        <v>14703</v>
      </c>
      <c r="F1887" s="368">
        <v>41848</v>
      </c>
      <c r="G1887" s="42">
        <v>14703</v>
      </c>
      <c r="H1887" s="42">
        <f t="shared" si="30"/>
        <v>0</v>
      </c>
      <c r="I1887" s="636"/>
    </row>
    <row r="1888" spans="1:9" ht="15.75" x14ac:dyDescent="0.25">
      <c r="A1888" s="363">
        <v>41846</v>
      </c>
      <c r="B1888" s="347" t="s">
        <v>1860</v>
      </c>
      <c r="C1888" s="204" t="s">
        <v>3973</v>
      </c>
      <c r="D1888" s="20" t="s">
        <v>11</v>
      </c>
      <c r="E1888" s="210">
        <v>82125.5</v>
      </c>
      <c r="F1888" s="370">
        <v>41868</v>
      </c>
      <c r="G1888" s="219">
        <v>82125.5</v>
      </c>
      <c r="H1888" s="42">
        <f t="shared" si="30"/>
        <v>0</v>
      </c>
      <c r="I1888" s="636"/>
    </row>
    <row r="1889" spans="1:10" ht="15.75" x14ac:dyDescent="0.25">
      <c r="A1889" s="363">
        <v>41846</v>
      </c>
      <c r="B1889" s="347" t="s">
        <v>1861</v>
      </c>
      <c r="C1889" s="204" t="s">
        <v>3973</v>
      </c>
      <c r="D1889" s="20" t="s">
        <v>898</v>
      </c>
      <c r="E1889" s="210">
        <v>22306.2</v>
      </c>
      <c r="F1889" s="369" t="s">
        <v>3986</v>
      </c>
      <c r="G1889" s="42">
        <v>22306.2</v>
      </c>
      <c r="H1889" s="42">
        <f t="shared" si="30"/>
        <v>0</v>
      </c>
      <c r="I1889" s="636"/>
    </row>
    <row r="1890" spans="1:10" ht="15.75" x14ac:dyDescent="0.25">
      <c r="A1890" s="363">
        <v>41846</v>
      </c>
      <c r="B1890" s="347" t="s">
        <v>1862</v>
      </c>
      <c r="C1890" s="204" t="s">
        <v>3973</v>
      </c>
      <c r="D1890" s="20" t="s">
        <v>62</v>
      </c>
      <c r="E1890" s="210">
        <v>28579</v>
      </c>
      <c r="F1890" s="381" t="s">
        <v>4564</v>
      </c>
      <c r="G1890" s="42">
        <v>28579</v>
      </c>
      <c r="H1890" s="42">
        <f t="shared" si="30"/>
        <v>0</v>
      </c>
      <c r="I1890" s="636"/>
    </row>
    <row r="1891" spans="1:10" ht="15.75" x14ac:dyDescent="0.25">
      <c r="A1891" s="363">
        <v>41846</v>
      </c>
      <c r="B1891" s="347" t="s">
        <v>1863</v>
      </c>
      <c r="C1891" s="204" t="s">
        <v>3973</v>
      </c>
      <c r="D1891" s="20" t="s">
        <v>371</v>
      </c>
      <c r="E1891" s="210">
        <v>11570.5</v>
      </c>
      <c r="F1891" s="368">
        <v>41848</v>
      </c>
      <c r="G1891" s="42">
        <v>11570.5</v>
      </c>
      <c r="H1891" s="42">
        <f t="shared" si="30"/>
        <v>0</v>
      </c>
      <c r="I1891" s="636"/>
    </row>
    <row r="1892" spans="1:10" ht="15.75" x14ac:dyDescent="0.25">
      <c r="A1892" s="363">
        <v>41846</v>
      </c>
      <c r="B1892" s="347" t="s">
        <v>1865</v>
      </c>
      <c r="C1892" s="204" t="s">
        <v>3973</v>
      </c>
      <c r="D1892" s="190" t="s">
        <v>136</v>
      </c>
      <c r="E1892" s="210">
        <v>2988</v>
      </c>
      <c r="F1892" s="368">
        <v>41846</v>
      </c>
      <c r="G1892" s="42">
        <v>2988</v>
      </c>
      <c r="H1892" s="42">
        <f t="shared" si="30"/>
        <v>0</v>
      </c>
      <c r="I1892" s="636"/>
      <c r="J1892" s="108"/>
    </row>
    <row r="1893" spans="1:10" ht="15.75" x14ac:dyDescent="0.25">
      <c r="A1893" s="363">
        <v>41846</v>
      </c>
      <c r="B1893" s="347" t="s">
        <v>1866</v>
      </c>
      <c r="C1893" s="204" t="s">
        <v>3973</v>
      </c>
      <c r="D1893" s="190" t="s">
        <v>136</v>
      </c>
      <c r="E1893" s="210">
        <v>585</v>
      </c>
      <c r="F1893" s="368">
        <v>41846</v>
      </c>
      <c r="G1893" s="42">
        <v>585</v>
      </c>
      <c r="H1893" s="42">
        <f t="shared" si="30"/>
        <v>0</v>
      </c>
      <c r="I1893" s="222"/>
      <c r="J1893" s="108"/>
    </row>
    <row r="1894" spans="1:10" ht="15.75" x14ac:dyDescent="0.25">
      <c r="A1894" s="363">
        <v>41846</v>
      </c>
      <c r="B1894" s="347" t="s">
        <v>1867</v>
      </c>
      <c r="C1894" s="204" t="s">
        <v>3973</v>
      </c>
      <c r="D1894" s="190" t="s">
        <v>3987</v>
      </c>
      <c r="E1894" s="210">
        <v>10263.6</v>
      </c>
      <c r="F1894" s="370">
        <v>41856</v>
      </c>
      <c r="G1894" s="219">
        <v>10263.6</v>
      </c>
      <c r="H1894" s="42">
        <f t="shared" si="30"/>
        <v>0</v>
      </c>
      <c r="I1894" s="636"/>
      <c r="J1894" s="108"/>
    </row>
    <row r="1895" spans="1:10" ht="15.75" x14ac:dyDescent="0.25">
      <c r="A1895" s="363">
        <v>41846</v>
      </c>
      <c r="B1895" s="347" t="s">
        <v>1868</v>
      </c>
      <c r="C1895" s="204" t="s">
        <v>3973</v>
      </c>
      <c r="D1895" s="190" t="s">
        <v>523</v>
      </c>
      <c r="E1895" s="210">
        <v>16658</v>
      </c>
      <c r="F1895" s="370">
        <v>41857</v>
      </c>
      <c r="G1895" s="219">
        <v>16658</v>
      </c>
      <c r="H1895" s="42">
        <f t="shared" si="30"/>
        <v>0</v>
      </c>
      <c r="I1895" s="637"/>
      <c r="J1895" s="207"/>
    </row>
    <row r="1896" spans="1:10" ht="15.75" x14ac:dyDescent="0.25">
      <c r="A1896" s="363">
        <v>41846</v>
      </c>
      <c r="B1896" s="347" t="s">
        <v>1869</v>
      </c>
      <c r="C1896" s="204" t="s">
        <v>3973</v>
      </c>
      <c r="D1896" s="190" t="s">
        <v>39</v>
      </c>
      <c r="E1896" s="210">
        <v>8091.8</v>
      </c>
      <c r="F1896" s="381" t="s">
        <v>4913</v>
      </c>
      <c r="G1896" s="219">
        <v>8091.8</v>
      </c>
      <c r="H1896" s="42">
        <f t="shared" si="30"/>
        <v>0</v>
      </c>
      <c r="I1896" s="636"/>
      <c r="J1896" s="108"/>
    </row>
    <row r="1897" spans="1:10" ht="15.75" x14ac:dyDescent="0.25">
      <c r="A1897" s="363">
        <v>41846</v>
      </c>
      <c r="B1897" s="347" t="s">
        <v>1871</v>
      </c>
      <c r="C1897" s="204" t="s">
        <v>3973</v>
      </c>
      <c r="D1897" s="190" t="s">
        <v>18</v>
      </c>
      <c r="E1897" s="210">
        <v>2892</v>
      </c>
      <c r="F1897" s="368">
        <v>41846</v>
      </c>
      <c r="G1897" s="42">
        <v>2892</v>
      </c>
      <c r="H1897" s="42">
        <f t="shared" si="30"/>
        <v>0</v>
      </c>
      <c r="I1897" s="638"/>
      <c r="J1897" s="336"/>
    </row>
    <row r="1898" spans="1:10" ht="15.75" x14ac:dyDescent="0.25">
      <c r="A1898" s="363">
        <v>41846</v>
      </c>
      <c r="B1898" s="347" t="s">
        <v>1872</v>
      </c>
      <c r="C1898" s="204" t="s">
        <v>3973</v>
      </c>
      <c r="D1898" s="190" t="s">
        <v>307</v>
      </c>
      <c r="E1898" s="210">
        <v>2679</v>
      </c>
      <c r="F1898" s="370" t="s">
        <v>4566</v>
      </c>
      <c r="G1898" s="42">
        <v>2679</v>
      </c>
      <c r="H1898" s="42">
        <f t="shared" si="30"/>
        <v>0</v>
      </c>
      <c r="I1898" s="636"/>
      <c r="J1898" s="108"/>
    </row>
    <row r="1899" spans="1:10" ht="15.75" x14ac:dyDescent="0.25">
      <c r="A1899" s="363">
        <v>41846</v>
      </c>
      <c r="B1899" s="347" t="s">
        <v>1873</v>
      </c>
      <c r="C1899" s="204" t="s">
        <v>3973</v>
      </c>
      <c r="D1899" s="190" t="s">
        <v>250</v>
      </c>
      <c r="E1899" s="210">
        <v>16797</v>
      </c>
      <c r="F1899" s="368">
        <v>41848</v>
      </c>
      <c r="G1899" s="42">
        <v>16797</v>
      </c>
      <c r="H1899" s="42">
        <f t="shared" si="30"/>
        <v>0</v>
      </c>
      <c r="I1899" s="636"/>
      <c r="J1899" s="108"/>
    </row>
    <row r="1900" spans="1:10" ht="15.75" x14ac:dyDescent="0.25">
      <c r="A1900" s="363">
        <v>41846</v>
      </c>
      <c r="B1900" s="347" t="s">
        <v>1874</v>
      </c>
      <c r="C1900" s="204" t="s">
        <v>3973</v>
      </c>
      <c r="D1900" s="190" t="s">
        <v>106</v>
      </c>
      <c r="E1900" s="210">
        <v>522210</v>
      </c>
      <c r="F1900" s="370">
        <v>41858</v>
      </c>
      <c r="G1900" s="219">
        <v>522210</v>
      </c>
      <c r="H1900" s="42">
        <f t="shared" si="30"/>
        <v>0</v>
      </c>
      <c r="I1900" s="636"/>
      <c r="J1900" s="108"/>
    </row>
    <row r="1901" spans="1:10" ht="15.75" x14ac:dyDescent="0.25">
      <c r="A1901" s="363">
        <v>41846</v>
      </c>
      <c r="B1901" s="347" t="s">
        <v>1875</v>
      </c>
      <c r="C1901" s="204" t="s">
        <v>3973</v>
      </c>
      <c r="D1901" s="190" t="s">
        <v>101</v>
      </c>
      <c r="E1901" s="210">
        <v>2437</v>
      </c>
      <c r="F1901" s="368">
        <v>41848</v>
      </c>
      <c r="G1901" s="42">
        <v>2437</v>
      </c>
      <c r="H1901" s="42">
        <f t="shared" si="30"/>
        <v>0</v>
      </c>
      <c r="I1901" s="636"/>
      <c r="J1901" s="108"/>
    </row>
    <row r="1902" spans="1:10" ht="15.75" x14ac:dyDescent="0.25">
      <c r="A1902" s="363">
        <v>41846</v>
      </c>
      <c r="B1902" s="347" t="s">
        <v>1876</v>
      </c>
      <c r="C1902" s="204" t="s">
        <v>3973</v>
      </c>
      <c r="D1902" s="190" t="s">
        <v>28</v>
      </c>
      <c r="E1902" s="210">
        <v>4949.5</v>
      </c>
      <c r="F1902" s="370" t="s">
        <v>4542</v>
      </c>
      <c r="G1902" s="42">
        <v>4949.5</v>
      </c>
      <c r="H1902" s="42">
        <f t="shared" si="30"/>
        <v>0</v>
      </c>
      <c r="I1902" s="636"/>
      <c r="J1902" s="108"/>
    </row>
    <row r="1903" spans="1:10" ht="15.75" x14ac:dyDescent="0.25">
      <c r="A1903" s="363">
        <v>41846</v>
      </c>
      <c r="B1903" s="347" t="s">
        <v>1877</v>
      </c>
      <c r="C1903" s="204" t="s">
        <v>3973</v>
      </c>
      <c r="D1903" s="190" t="s">
        <v>14</v>
      </c>
      <c r="E1903" s="210">
        <v>9500</v>
      </c>
      <c r="F1903" s="368">
        <v>41848</v>
      </c>
      <c r="G1903" s="42">
        <v>9500</v>
      </c>
      <c r="H1903" s="42">
        <f t="shared" si="30"/>
        <v>0</v>
      </c>
      <c r="I1903" s="636"/>
      <c r="J1903" s="108"/>
    </row>
    <row r="1904" spans="1:10" ht="15.75" x14ac:dyDescent="0.25">
      <c r="A1904" s="363">
        <v>41846</v>
      </c>
      <c r="B1904" s="347" t="s">
        <v>1879</v>
      </c>
      <c r="C1904" s="204" t="s">
        <v>3973</v>
      </c>
      <c r="D1904" s="190" t="s">
        <v>28</v>
      </c>
      <c r="E1904" s="210">
        <v>1524</v>
      </c>
      <c r="F1904" s="370" t="s">
        <v>4541</v>
      </c>
      <c r="G1904" s="42">
        <v>1524</v>
      </c>
      <c r="H1904" s="42">
        <f t="shared" si="30"/>
        <v>0</v>
      </c>
      <c r="I1904" s="636"/>
      <c r="J1904" s="108"/>
    </row>
    <row r="1905" spans="1:10" ht="15.75" x14ac:dyDescent="0.25">
      <c r="A1905" s="355">
        <v>41847</v>
      </c>
      <c r="B1905" s="347" t="s">
        <v>1880</v>
      </c>
      <c r="C1905" s="204" t="s">
        <v>3973</v>
      </c>
      <c r="D1905" s="196" t="s">
        <v>3108</v>
      </c>
      <c r="E1905" s="215">
        <v>0</v>
      </c>
      <c r="F1905" s="368"/>
      <c r="G1905" s="42"/>
      <c r="H1905" s="42">
        <f t="shared" si="30"/>
        <v>0</v>
      </c>
      <c r="I1905" s="636"/>
      <c r="J1905" s="108"/>
    </row>
    <row r="1906" spans="1:10" ht="15.75" x14ac:dyDescent="0.25">
      <c r="A1906" s="355">
        <v>41847</v>
      </c>
      <c r="B1906" s="347" t="s">
        <v>1881</v>
      </c>
      <c r="C1906" s="204" t="s">
        <v>3973</v>
      </c>
      <c r="D1906" s="190" t="s">
        <v>648</v>
      </c>
      <c r="E1906" s="210">
        <v>4659</v>
      </c>
      <c r="F1906" s="368">
        <v>41847</v>
      </c>
      <c r="G1906" s="42">
        <v>4659</v>
      </c>
      <c r="H1906" s="42">
        <f t="shared" si="30"/>
        <v>0</v>
      </c>
      <c r="I1906" s="636"/>
      <c r="J1906" s="108"/>
    </row>
    <row r="1907" spans="1:10" ht="15.75" x14ac:dyDescent="0.25">
      <c r="A1907" s="355">
        <v>41847</v>
      </c>
      <c r="B1907" s="347" t="s">
        <v>1882</v>
      </c>
      <c r="C1907" s="204" t="s">
        <v>3973</v>
      </c>
      <c r="D1907" s="190" t="s">
        <v>8</v>
      </c>
      <c r="E1907" s="210">
        <v>1106</v>
      </c>
      <c r="F1907" s="368">
        <v>41847</v>
      </c>
      <c r="G1907" s="42">
        <v>1106</v>
      </c>
      <c r="H1907" s="42">
        <f t="shared" si="30"/>
        <v>0</v>
      </c>
      <c r="I1907" s="636"/>
      <c r="J1907" s="108"/>
    </row>
    <row r="1908" spans="1:10" ht="15.75" x14ac:dyDescent="0.25">
      <c r="A1908" s="355">
        <v>41847</v>
      </c>
      <c r="B1908" s="347" t="s">
        <v>1883</v>
      </c>
      <c r="C1908" s="204" t="s">
        <v>3973</v>
      </c>
      <c r="D1908" s="190" t="s">
        <v>8</v>
      </c>
      <c r="E1908" s="210">
        <v>967</v>
      </c>
      <c r="F1908" s="368">
        <v>41847</v>
      </c>
      <c r="G1908" s="42">
        <v>967</v>
      </c>
      <c r="H1908" s="42">
        <f t="shared" si="30"/>
        <v>0</v>
      </c>
      <c r="I1908" s="636"/>
      <c r="J1908" s="108"/>
    </row>
    <row r="1909" spans="1:10" ht="15.75" x14ac:dyDescent="0.25">
      <c r="A1909" s="355">
        <v>41847</v>
      </c>
      <c r="B1909" s="347" t="s">
        <v>1885</v>
      </c>
      <c r="C1909" s="204" t="s">
        <v>3973</v>
      </c>
      <c r="D1909" s="190" t="s">
        <v>100</v>
      </c>
      <c r="E1909" s="210">
        <v>28682</v>
      </c>
      <c r="F1909" s="368">
        <v>41848</v>
      </c>
      <c r="G1909" s="42">
        <v>28682</v>
      </c>
      <c r="H1909" s="42">
        <f t="shared" si="30"/>
        <v>0</v>
      </c>
      <c r="I1909" s="636"/>
      <c r="J1909" s="108"/>
    </row>
    <row r="1910" spans="1:10" ht="15.75" x14ac:dyDescent="0.25">
      <c r="A1910" s="355">
        <v>41847</v>
      </c>
      <c r="B1910" s="347" t="s">
        <v>1886</v>
      </c>
      <c r="C1910" s="204" t="s">
        <v>3973</v>
      </c>
      <c r="D1910" s="190" t="s">
        <v>130</v>
      </c>
      <c r="E1910" s="210">
        <v>9755</v>
      </c>
      <c r="F1910" s="368">
        <v>41848</v>
      </c>
      <c r="G1910" s="42">
        <v>9755</v>
      </c>
      <c r="H1910" s="42">
        <f t="shared" si="30"/>
        <v>0</v>
      </c>
      <c r="I1910" s="636"/>
      <c r="J1910" s="108"/>
    </row>
    <row r="1911" spans="1:10" ht="15.75" x14ac:dyDescent="0.25">
      <c r="A1911" s="355">
        <v>41847</v>
      </c>
      <c r="B1911" s="347" t="s">
        <v>1888</v>
      </c>
      <c r="C1911" s="204" t="s">
        <v>3973</v>
      </c>
      <c r="D1911" s="190" t="s">
        <v>188</v>
      </c>
      <c r="E1911" s="210">
        <v>9252</v>
      </c>
      <c r="F1911" s="370">
        <v>41853</v>
      </c>
      <c r="G1911" s="219">
        <v>9252</v>
      </c>
      <c r="H1911" s="42">
        <f t="shared" si="30"/>
        <v>0</v>
      </c>
      <c r="I1911" s="636"/>
      <c r="J1911" s="108"/>
    </row>
    <row r="1912" spans="1:10" ht="15.75" x14ac:dyDescent="0.25">
      <c r="A1912" s="355">
        <v>41847</v>
      </c>
      <c r="B1912" s="347" t="s">
        <v>1889</v>
      </c>
      <c r="C1912" s="204" t="s">
        <v>3973</v>
      </c>
      <c r="D1912" s="190" t="s">
        <v>599</v>
      </c>
      <c r="E1912" s="210">
        <v>9520</v>
      </c>
      <c r="F1912" s="370">
        <v>41857</v>
      </c>
      <c r="G1912" s="219">
        <v>9520</v>
      </c>
      <c r="H1912" s="42">
        <f t="shared" si="30"/>
        <v>0</v>
      </c>
      <c r="I1912" s="636"/>
      <c r="J1912" s="108"/>
    </row>
    <row r="1913" spans="1:10" ht="15.75" x14ac:dyDescent="0.25">
      <c r="A1913" s="355">
        <v>41847</v>
      </c>
      <c r="B1913" s="347" t="s">
        <v>1890</v>
      </c>
      <c r="C1913" s="204" t="s">
        <v>3973</v>
      </c>
      <c r="D1913" s="190" t="s">
        <v>52</v>
      </c>
      <c r="E1913" s="210">
        <v>3700.5</v>
      </c>
      <c r="F1913" s="368">
        <v>41848</v>
      </c>
      <c r="G1913" s="42">
        <v>3700.5</v>
      </c>
      <c r="H1913" s="42">
        <f t="shared" si="30"/>
        <v>0</v>
      </c>
      <c r="I1913" s="636"/>
      <c r="J1913" s="108"/>
    </row>
    <row r="1914" spans="1:10" ht="15.75" x14ac:dyDescent="0.25">
      <c r="A1914" s="355">
        <v>41847</v>
      </c>
      <c r="B1914" s="347" t="s">
        <v>1891</v>
      </c>
      <c r="C1914" s="204" t="s">
        <v>3973</v>
      </c>
      <c r="D1914" s="190" t="s">
        <v>49</v>
      </c>
      <c r="E1914" s="210">
        <v>1278</v>
      </c>
      <c r="F1914" s="368">
        <v>41847</v>
      </c>
      <c r="G1914" s="42">
        <v>1278</v>
      </c>
      <c r="H1914" s="42">
        <f t="shared" si="30"/>
        <v>0</v>
      </c>
      <c r="I1914" s="636"/>
      <c r="J1914" s="108"/>
    </row>
    <row r="1915" spans="1:10" ht="15.75" x14ac:dyDescent="0.25">
      <c r="A1915" s="355">
        <v>41847</v>
      </c>
      <c r="B1915" s="347" t="s">
        <v>1892</v>
      </c>
      <c r="C1915" s="204" t="s">
        <v>3973</v>
      </c>
      <c r="D1915" s="190" t="s">
        <v>8</v>
      </c>
      <c r="E1915" s="210">
        <v>250</v>
      </c>
      <c r="F1915" s="368">
        <v>41847</v>
      </c>
      <c r="G1915" s="42">
        <v>250</v>
      </c>
      <c r="H1915" s="42">
        <f t="shared" si="30"/>
        <v>0</v>
      </c>
      <c r="I1915" s="636"/>
      <c r="J1915" s="108"/>
    </row>
    <row r="1916" spans="1:10" ht="15.75" x14ac:dyDescent="0.25">
      <c r="A1916" s="355">
        <v>41847</v>
      </c>
      <c r="B1916" s="347" t="s">
        <v>1893</v>
      </c>
      <c r="C1916" s="204" t="s">
        <v>3973</v>
      </c>
      <c r="D1916" s="190" t="s">
        <v>111</v>
      </c>
      <c r="E1916" s="210">
        <v>4491.5</v>
      </c>
      <c r="F1916" s="368">
        <v>41848</v>
      </c>
      <c r="G1916" s="42">
        <v>4491.5</v>
      </c>
      <c r="H1916" s="42">
        <f t="shared" si="30"/>
        <v>0</v>
      </c>
      <c r="I1916" s="636"/>
      <c r="J1916" s="108"/>
    </row>
    <row r="1917" spans="1:10" ht="15.75" x14ac:dyDescent="0.25">
      <c r="A1917" s="355">
        <v>41847</v>
      </c>
      <c r="B1917" s="347" t="s">
        <v>1895</v>
      </c>
      <c r="C1917" s="204" t="s">
        <v>3973</v>
      </c>
      <c r="D1917" s="190" t="s">
        <v>18</v>
      </c>
      <c r="E1917" s="210">
        <v>4778</v>
      </c>
      <c r="F1917" s="368">
        <v>41847</v>
      </c>
      <c r="G1917" s="42">
        <v>4778</v>
      </c>
      <c r="H1917" s="42">
        <f t="shared" si="30"/>
        <v>0</v>
      </c>
      <c r="I1917" s="636"/>
      <c r="J1917" s="108"/>
    </row>
    <row r="1918" spans="1:10" ht="15.75" x14ac:dyDescent="0.25">
      <c r="A1918" s="355">
        <v>41847</v>
      </c>
      <c r="B1918" s="347" t="s">
        <v>1896</v>
      </c>
      <c r="C1918" s="204" t="s">
        <v>3973</v>
      </c>
      <c r="D1918" s="190" t="s">
        <v>85</v>
      </c>
      <c r="E1918" s="210">
        <v>13777</v>
      </c>
      <c r="F1918" s="368">
        <v>41848</v>
      </c>
      <c r="G1918" s="42">
        <v>13777</v>
      </c>
      <c r="H1918" s="42">
        <f t="shared" si="30"/>
        <v>0</v>
      </c>
      <c r="I1918" s="636"/>
      <c r="J1918" s="108"/>
    </row>
    <row r="1919" spans="1:10" ht="15.75" x14ac:dyDescent="0.25">
      <c r="A1919" s="355">
        <v>41847</v>
      </c>
      <c r="B1919" s="347" t="s">
        <v>1897</v>
      </c>
      <c r="C1919" s="204" t="s">
        <v>3973</v>
      </c>
      <c r="D1919" s="190" t="s">
        <v>215</v>
      </c>
      <c r="E1919" s="210">
        <v>372</v>
      </c>
      <c r="F1919" s="368">
        <v>41847</v>
      </c>
      <c r="G1919" s="42">
        <v>372</v>
      </c>
      <c r="H1919" s="42">
        <f t="shared" si="30"/>
        <v>0</v>
      </c>
      <c r="I1919" s="636"/>
      <c r="J1919" s="108"/>
    </row>
    <row r="1920" spans="1:10" ht="15.75" x14ac:dyDescent="0.25">
      <c r="A1920" s="355">
        <v>41847</v>
      </c>
      <c r="B1920" s="347" t="s">
        <v>1898</v>
      </c>
      <c r="C1920" s="204" t="s">
        <v>3973</v>
      </c>
      <c r="D1920" s="190" t="s">
        <v>27</v>
      </c>
      <c r="E1920" s="210">
        <v>49434</v>
      </c>
      <c r="F1920" s="368">
        <v>41848</v>
      </c>
      <c r="G1920" s="42">
        <v>49434</v>
      </c>
      <c r="H1920" s="42">
        <f t="shared" si="30"/>
        <v>0</v>
      </c>
      <c r="I1920" s="636"/>
      <c r="J1920" s="108"/>
    </row>
    <row r="1921" spans="1:10" ht="15.75" x14ac:dyDescent="0.25">
      <c r="A1921" s="355">
        <v>41847</v>
      </c>
      <c r="B1921" s="347" t="s">
        <v>1899</v>
      </c>
      <c r="C1921" s="204" t="s">
        <v>3973</v>
      </c>
      <c r="D1921" s="190" t="s">
        <v>88</v>
      </c>
      <c r="E1921" s="210">
        <v>3172</v>
      </c>
      <c r="F1921" s="368">
        <v>41849</v>
      </c>
      <c r="G1921" s="42">
        <v>3172</v>
      </c>
      <c r="H1921" s="42">
        <f t="shared" si="30"/>
        <v>0</v>
      </c>
      <c r="I1921" s="621"/>
      <c r="J1921" s="108"/>
    </row>
    <row r="1922" spans="1:10" ht="15.75" x14ac:dyDescent="0.25">
      <c r="A1922" s="355">
        <v>41847</v>
      </c>
      <c r="B1922" s="347" t="s">
        <v>1901</v>
      </c>
      <c r="C1922" s="204" t="s">
        <v>3973</v>
      </c>
      <c r="D1922" s="190" t="s">
        <v>8</v>
      </c>
      <c r="E1922" s="210">
        <v>6218</v>
      </c>
      <c r="F1922" s="368">
        <v>41847</v>
      </c>
      <c r="G1922" s="42">
        <v>6218</v>
      </c>
      <c r="H1922" s="42">
        <f t="shared" si="30"/>
        <v>0</v>
      </c>
      <c r="I1922" s="621"/>
      <c r="J1922" s="108"/>
    </row>
    <row r="1923" spans="1:10" ht="15.75" x14ac:dyDescent="0.25">
      <c r="A1923" s="355">
        <v>41847</v>
      </c>
      <c r="B1923" s="347" t="s">
        <v>1903</v>
      </c>
      <c r="C1923" s="204" t="s">
        <v>3973</v>
      </c>
      <c r="D1923" s="190" t="s">
        <v>237</v>
      </c>
      <c r="E1923" s="210">
        <v>13322.25</v>
      </c>
      <c r="F1923" s="368">
        <v>41848</v>
      </c>
      <c r="G1923" s="42">
        <v>13322.25</v>
      </c>
      <c r="H1923" s="42">
        <f t="shared" si="30"/>
        <v>0</v>
      </c>
      <c r="I1923" s="621"/>
      <c r="J1923" s="108"/>
    </row>
    <row r="1924" spans="1:10" ht="15.75" x14ac:dyDescent="0.25">
      <c r="A1924" s="355">
        <v>41847</v>
      </c>
      <c r="B1924" s="347" t="s">
        <v>1904</v>
      </c>
      <c r="C1924" s="204" t="s">
        <v>3973</v>
      </c>
      <c r="D1924" s="190" t="s">
        <v>55</v>
      </c>
      <c r="E1924" s="210">
        <v>6184.2</v>
      </c>
      <c r="F1924" s="368">
        <v>41848</v>
      </c>
      <c r="G1924" s="42">
        <v>6184.2</v>
      </c>
      <c r="H1924" s="42">
        <f t="shared" si="30"/>
        <v>0</v>
      </c>
      <c r="I1924" s="621"/>
      <c r="J1924" s="108"/>
    </row>
    <row r="1925" spans="1:10" ht="15.75" x14ac:dyDescent="0.25">
      <c r="A1925" s="355">
        <v>41847</v>
      </c>
      <c r="B1925" s="347" t="s">
        <v>1905</v>
      </c>
      <c r="C1925" s="204" t="s">
        <v>3973</v>
      </c>
      <c r="D1925" s="190" t="s">
        <v>59</v>
      </c>
      <c r="E1925" s="210">
        <v>2610.6</v>
      </c>
      <c r="F1925" s="370" t="s">
        <v>4550</v>
      </c>
      <c r="G1925" s="42">
        <v>2610.6</v>
      </c>
      <c r="H1925" s="42">
        <f t="shared" si="30"/>
        <v>0</v>
      </c>
      <c r="I1925" s="621"/>
      <c r="J1925" s="108"/>
    </row>
    <row r="1926" spans="1:10" ht="15.75" x14ac:dyDescent="0.25">
      <c r="A1926" s="355">
        <v>41847</v>
      </c>
      <c r="B1926" s="347" t="s">
        <v>1906</v>
      </c>
      <c r="C1926" s="204" t="s">
        <v>3973</v>
      </c>
      <c r="D1926" s="190" t="s">
        <v>3692</v>
      </c>
      <c r="E1926" s="210">
        <v>11138</v>
      </c>
      <c r="F1926" s="415" t="s">
        <v>4543</v>
      </c>
      <c r="G1926" s="42">
        <v>11138</v>
      </c>
      <c r="H1926" s="42">
        <f t="shared" si="30"/>
        <v>0</v>
      </c>
      <c r="I1926" s="621"/>
      <c r="J1926" s="108"/>
    </row>
    <row r="1927" spans="1:10" ht="15.75" x14ac:dyDescent="0.25">
      <c r="A1927" s="355">
        <v>41847</v>
      </c>
      <c r="B1927" s="347" t="s">
        <v>1907</v>
      </c>
      <c r="C1927" s="204" t="s">
        <v>3973</v>
      </c>
      <c r="D1927" s="196" t="s">
        <v>3108</v>
      </c>
      <c r="E1927" s="215">
        <v>0</v>
      </c>
      <c r="F1927" s="368"/>
      <c r="G1927" s="42"/>
      <c r="H1927" s="42">
        <f t="shared" ref="H1927:H1990" si="31">E1927-G1927</f>
        <v>0</v>
      </c>
      <c r="I1927" s="621"/>
      <c r="J1927" s="108"/>
    </row>
    <row r="1928" spans="1:10" ht="15.75" x14ac:dyDescent="0.25">
      <c r="A1928" s="355">
        <v>41847</v>
      </c>
      <c r="B1928" s="347" t="s">
        <v>1908</v>
      </c>
      <c r="C1928" s="204" t="s">
        <v>3973</v>
      </c>
      <c r="D1928" s="190" t="s">
        <v>180</v>
      </c>
      <c r="E1928" s="210">
        <v>33900</v>
      </c>
      <c r="F1928" s="369" t="s">
        <v>3988</v>
      </c>
      <c r="G1928" s="42">
        <f>9663+24237</f>
        <v>33900</v>
      </c>
      <c r="H1928" s="42">
        <f t="shared" si="31"/>
        <v>0</v>
      </c>
      <c r="I1928" s="621"/>
      <c r="J1928" s="108"/>
    </row>
    <row r="1929" spans="1:10" ht="15.75" x14ac:dyDescent="0.25">
      <c r="A1929" s="355">
        <v>41847</v>
      </c>
      <c r="B1929" s="347" t="s">
        <v>1910</v>
      </c>
      <c r="C1929" s="204" t="s">
        <v>3973</v>
      </c>
      <c r="D1929" s="190" t="s">
        <v>32</v>
      </c>
      <c r="E1929" s="210">
        <v>5869</v>
      </c>
      <c r="F1929" s="368">
        <v>41848</v>
      </c>
      <c r="G1929" s="42">
        <v>5869</v>
      </c>
      <c r="H1929" s="42">
        <f t="shared" si="31"/>
        <v>0</v>
      </c>
      <c r="I1929" s="621"/>
      <c r="J1929" s="108"/>
    </row>
    <row r="1930" spans="1:10" ht="15.75" x14ac:dyDescent="0.25">
      <c r="A1930" s="355">
        <v>41847</v>
      </c>
      <c r="B1930" s="347" t="s">
        <v>1911</v>
      </c>
      <c r="C1930" s="204" t="s">
        <v>3973</v>
      </c>
      <c r="D1930" s="190" t="s">
        <v>176</v>
      </c>
      <c r="E1930" s="210">
        <v>6844.5</v>
      </c>
      <c r="F1930" s="368">
        <v>41848</v>
      </c>
      <c r="G1930" s="42">
        <v>6844.5</v>
      </c>
      <c r="H1930" s="42">
        <f t="shared" si="31"/>
        <v>0</v>
      </c>
      <c r="I1930" s="621"/>
      <c r="J1930" s="108"/>
    </row>
    <row r="1931" spans="1:10" ht="15.75" x14ac:dyDescent="0.25">
      <c r="A1931" s="355">
        <v>41847</v>
      </c>
      <c r="B1931" s="347" t="s">
        <v>1913</v>
      </c>
      <c r="C1931" s="204" t="s">
        <v>3973</v>
      </c>
      <c r="D1931" s="190" t="s">
        <v>74</v>
      </c>
      <c r="E1931" s="210">
        <v>3385.5</v>
      </c>
      <c r="F1931" s="368">
        <v>41847</v>
      </c>
      <c r="G1931" s="42">
        <v>3385.5</v>
      </c>
      <c r="H1931" s="42">
        <f t="shared" si="31"/>
        <v>0</v>
      </c>
      <c r="I1931" s="621"/>
      <c r="J1931" s="108"/>
    </row>
    <row r="1932" spans="1:10" ht="15.75" x14ac:dyDescent="0.25">
      <c r="A1932" s="355">
        <v>41847</v>
      </c>
      <c r="B1932" s="347" t="s">
        <v>1914</v>
      </c>
      <c r="C1932" s="204" t="s">
        <v>3973</v>
      </c>
      <c r="D1932" s="190" t="s">
        <v>1778</v>
      </c>
      <c r="E1932" s="210">
        <v>3101</v>
      </c>
      <c r="F1932" s="368">
        <v>41848</v>
      </c>
      <c r="G1932" s="42">
        <v>3101</v>
      </c>
      <c r="H1932" s="42">
        <f t="shared" si="31"/>
        <v>0</v>
      </c>
      <c r="I1932" s="621"/>
      <c r="J1932" s="108"/>
    </row>
    <row r="1933" spans="1:10" ht="15.75" x14ac:dyDescent="0.25">
      <c r="A1933" s="355">
        <v>41847</v>
      </c>
      <c r="B1933" s="347" t="s">
        <v>1916</v>
      </c>
      <c r="C1933" s="204" t="s">
        <v>3973</v>
      </c>
      <c r="D1933" s="190" t="s">
        <v>47</v>
      </c>
      <c r="E1933" s="210">
        <v>1296</v>
      </c>
      <c r="F1933" s="368">
        <v>41848</v>
      </c>
      <c r="G1933" s="42">
        <v>1296</v>
      </c>
      <c r="H1933" s="42">
        <f t="shared" si="31"/>
        <v>0</v>
      </c>
      <c r="I1933" s="621"/>
      <c r="J1933" s="108"/>
    </row>
    <row r="1934" spans="1:10" ht="15.75" x14ac:dyDescent="0.25">
      <c r="A1934" s="355">
        <v>41847</v>
      </c>
      <c r="B1934" s="347" t="s">
        <v>1917</v>
      </c>
      <c r="C1934" s="204" t="s">
        <v>3973</v>
      </c>
      <c r="D1934" s="190" t="s">
        <v>599</v>
      </c>
      <c r="E1934" s="210">
        <v>3640</v>
      </c>
      <c r="F1934" s="370">
        <v>41857</v>
      </c>
      <c r="G1934" s="219">
        <v>3640</v>
      </c>
      <c r="H1934" s="42">
        <f t="shared" si="31"/>
        <v>0</v>
      </c>
      <c r="I1934" s="621"/>
      <c r="J1934" s="108"/>
    </row>
    <row r="1935" spans="1:10" ht="15.75" x14ac:dyDescent="0.25">
      <c r="A1935" s="355">
        <v>41847</v>
      </c>
      <c r="B1935" s="347" t="s">
        <v>1918</v>
      </c>
      <c r="C1935" s="204" t="s">
        <v>3973</v>
      </c>
      <c r="D1935" s="190" t="s">
        <v>43</v>
      </c>
      <c r="E1935" s="210">
        <v>2240</v>
      </c>
      <c r="F1935" s="370">
        <v>41857</v>
      </c>
      <c r="G1935" s="219">
        <v>2240</v>
      </c>
      <c r="H1935" s="42">
        <f t="shared" si="31"/>
        <v>0</v>
      </c>
      <c r="I1935" s="621"/>
      <c r="J1935" s="108"/>
    </row>
    <row r="1936" spans="1:10" ht="15.75" x14ac:dyDescent="0.25">
      <c r="A1936" s="355">
        <v>41847</v>
      </c>
      <c r="B1936" s="347" t="s">
        <v>1919</v>
      </c>
      <c r="C1936" s="204" t="s">
        <v>3973</v>
      </c>
      <c r="D1936" s="190" t="s">
        <v>3989</v>
      </c>
      <c r="E1936" s="210">
        <v>1184</v>
      </c>
      <c r="F1936" s="368">
        <v>41848</v>
      </c>
      <c r="G1936" s="42">
        <v>1184</v>
      </c>
      <c r="H1936" s="42">
        <f t="shared" si="31"/>
        <v>0</v>
      </c>
      <c r="I1936" s="621"/>
      <c r="J1936" s="108"/>
    </row>
    <row r="1937" spans="1:10" ht="15.75" x14ac:dyDescent="0.25">
      <c r="A1937" s="355">
        <v>41847</v>
      </c>
      <c r="B1937" s="347" t="s">
        <v>1920</v>
      </c>
      <c r="C1937" s="204" t="s">
        <v>3973</v>
      </c>
      <c r="D1937" s="190" t="s">
        <v>29</v>
      </c>
      <c r="E1937" s="210">
        <v>6156</v>
      </c>
      <c r="F1937" s="368">
        <v>41848</v>
      </c>
      <c r="G1937" s="42">
        <v>6156</v>
      </c>
      <c r="H1937" s="42">
        <f t="shared" si="31"/>
        <v>0</v>
      </c>
      <c r="I1937" s="621"/>
      <c r="J1937" s="108"/>
    </row>
    <row r="1938" spans="1:10" ht="15.75" x14ac:dyDescent="0.25">
      <c r="A1938" s="355">
        <v>41847</v>
      </c>
      <c r="B1938" s="347" t="s">
        <v>1921</v>
      </c>
      <c r="C1938" s="204" t="s">
        <v>3973</v>
      </c>
      <c r="D1938" s="196" t="s">
        <v>3108</v>
      </c>
      <c r="E1938" s="215">
        <v>0</v>
      </c>
      <c r="F1938" s="368"/>
      <c r="G1938" s="42"/>
      <c r="H1938" s="42">
        <f t="shared" si="31"/>
        <v>0</v>
      </c>
      <c r="I1938" s="621"/>
      <c r="J1938" s="108"/>
    </row>
    <row r="1939" spans="1:10" ht="15.75" x14ac:dyDescent="0.25">
      <c r="A1939" s="355">
        <v>41847</v>
      </c>
      <c r="B1939" s="347" t="s">
        <v>1922</v>
      </c>
      <c r="C1939" s="204" t="s">
        <v>3973</v>
      </c>
      <c r="D1939" s="190" t="s">
        <v>34</v>
      </c>
      <c r="E1939" s="210">
        <v>2517</v>
      </c>
      <c r="F1939" s="370" t="s">
        <v>4547</v>
      </c>
      <c r="G1939" s="42">
        <v>2517</v>
      </c>
      <c r="H1939" s="42">
        <f t="shared" si="31"/>
        <v>0</v>
      </c>
      <c r="I1939" s="621"/>
      <c r="J1939" s="108"/>
    </row>
    <row r="1940" spans="1:10" ht="15.75" x14ac:dyDescent="0.25">
      <c r="A1940" s="355">
        <v>41847</v>
      </c>
      <c r="B1940" s="347" t="s">
        <v>1923</v>
      </c>
      <c r="C1940" s="204" t="s">
        <v>3973</v>
      </c>
      <c r="D1940" s="20" t="s">
        <v>287</v>
      </c>
      <c r="E1940" s="210">
        <v>3597</v>
      </c>
      <c r="F1940" s="368">
        <v>41848</v>
      </c>
      <c r="G1940" s="42">
        <v>3597</v>
      </c>
      <c r="H1940" s="42">
        <f t="shared" si="31"/>
        <v>0</v>
      </c>
      <c r="I1940" s="621"/>
      <c r="J1940" s="108"/>
    </row>
    <row r="1941" spans="1:10" ht="15.75" x14ac:dyDescent="0.25">
      <c r="A1941" s="355">
        <v>41847</v>
      </c>
      <c r="B1941" s="347" t="s">
        <v>1924</v>
      </c>
      <c r="C1941" s="204" t="s">
        <v>3973</v>
      </c>
      <c r="D1941" s="20" t="s">
        <v>250</v>
      </c>
      <c r="E1941" s="210">
        <v>32560</v>
      </c>
      <c r="F1941" s="368">
        <v>41847</v>
      </c>
      <c r="G1941" s="42">
        <v>32560</v>
      </c>
      <c r="H1941" s="42">
        <f t="shared" si="31"/>
        <v>0</v>
      </c>
      <c r="I1941" s="621"/>
      <c r="J1941" s="108"/>
    </row>
    <row r="1942" spans="1:10" ht="15.75" x14ac:dyDescent="0.25">
      <c r="A1942" s="355">
        <v>41847</v>
      </c>
      <c r="B1942" s="347" t="s">
        <v>1925</v>
      </c>
      <c r="C1942" s="204" t="s">
        <v>3973</v>
      </c>
      <c r="D1942" s="20" t="s">
        <v>123</v>
      </c>
      <c r="E1942" s="210">
        <v>3390</v>
      </c>
      <c r="F1942" s="407" t="s">
        <v>4545</v>
      </c>
      <c r="G1942" s="42">
        <v>3390</v>
      </c>
      <c r="H1942" s="42">
        <f t="shared" si="31"/>
        <v>0</v>
      </c>
      <c r="I1942" s="621"/>
      <c r="J1942" s="108"/>
    </row>
    <row r="1943" spans="1:10" ht="15.75" x14ac:dyDescent="0.25">
      <c r="A1943" s="355">
        <v>41847</v>
      </c>
      <c r="B1943" s="347" t="s">
        <v>1926</v>
      </c>
      <c r="C1943" s="204" t="s">
        <v>3973</v>
      </c>
      <c r="D1943" s="20" t="s">
        <v>8</v>
      </c>
      <c r="E1943" s="210">
        <v>610.5</v>
      </c>
      <c r="F1943" s="368">
        <v>41847</v>
      </c>
      <c r="G1943" s="42">
        <v>610.5</v>
      </c>
      <c r="H1943" s="42">
        <f t="shared" si="31"/>
        <v>0</v>
      </c>
      <c r="I1943" s="621"/>
      <c r="J1943" s="108"/>
    </row>
    <row r="1944" spans="1:10" ht="15.75" x14ac:dyDescent="0.25">
      <c r="A1944" s="355">
        <v>41847</v>
      </c>
      <c r="B1944" s="347" t="s">
        <v>1928</v>
      </c>
      <c r="C1944" s="204" t="s">
        <v>3973</v>
      </c>
      <c r="D1944" s="20" t="s">
        <v>129</v>
      </c>
      <c r="E1944" s="210">
        <v>264</v>
      </c>
      <c r="F1944" s="368">
        <v>41847</v>
      </c>
      <c r="G1944" s="42">
        <v>264</v>
      </c>
      <c r="H1944" s="42">
        <f t="shared" si="31"/>
        <v>0</v>
      </c>
      <c r="I1944" s="621"/>
      <c r="J1944" s="108"/>
    </row>
    <row r="1945" spans="1:10" ht="15.75" x14ac:dyDescent="0.25">
      <c r="A1945" s="355">
        <v>41847</v>
      </c>
      <c r="B1945" s="347" t="s">
        <v>1930</v>
      </c>
      <c r="C1945" s="204" t="s">
        <v>3973</v>
      </c>
      <c r="D1945" s="20" t="s">
        <v>1607</v>
      </c>
      <c r="E1945" s="210">
        <v>3004</v>
      </c>
      <c r="F1945" s="368">
        <v>41847</v>
      </c>
      <c r="G1945" s="42">
        <v>3004</v>
      </c>
      <c r="H1945" s="42">
        <f t="shared" si="31"/>
        <v>0</v>
      </c>
      <c r="I1945" s="621"/>
      <c r="J1945" s="108"/>
    </row>
    <row r="1946" spans="1:10" ht="15.75" x14ac:dyDescent="0.25">
      <c r="A1946" s="355">
        <v>41847</v>
      </c>
      <c r="B1946" s="347" t="s">
        <v>1931</v>
      </c>
      <c r="C1946" s="204" t="s">
        <v>3973</v>
      </c>
      <c r="D1946" s="20" t="s">
        <v>3990</v>
      </c>
      <c r="E1946" s="210">
        <v>301</v>
      </c>
      <c r="F1946" s="368">
        <v>41847</v>
      </c>
      <c r="G1946" s="42">
        <v>301</v>
      </c>
      <c r="H1946" s="42">
        <f t="shared" si="31"/>
        <v>0</v>
      </c>
      <c r="I1946" s="621"/>
      <c r="J1946" s="108"/>
    </row>
    <row r="1947" spans="1:10" ht="15.75" x14ac:dyDescent="0.25">
      <c r="A1947" s="355">
        <v>41847</v>
      </c>
      <c r="B1947" s="347" t="s">
        <v>1932</v>
      </c>
      <c r="C1947" s="204" t="s">
        <v>3973</v>
      </c>
      <c r="D1947" s="20" t="s">
        <v>8</v>
      </c>
      <c r="E1947" s="210">
        <v>1140</v>
      </c>
      <c r="F1947" s="368">
        <v>41847</v>
      </c>
      <c r="G1947" s="42">
        <v>1140</v>
      </c>
      <c r="H1947" s="42">
        <f t="shared" si="31"/>
        <v>0</v>
      </c>
      <c r="I1947" s="621"/>
      <c r="J1947" s="108"/>
    </row>
    <row r="1948" spans="1:10" ht="15.75" x14ac:dyDescent="0.25">
      <c r="A1948" s="355">
        <v>41847</v>
      </c>
      <c r="B1948" s="347" t="s">
        <v>1934</v>
      </c>
      <c r="C1948" s="204" t="s">
        <v>3973</v>
      </c>
      <c r="D1948" s="20" t="s">
        <v>260</v>
      </c>
      <c r="E1948" s="210">
        <v>1386</v>
      </c>
      <c r="F1948" s="368">
        <v>41847</v>
      </c>
      <c r="G1948" s="42">
        <v>1386</v>
      </c>
      <c r="H1948" s="42">
        <f t="shared" si="31"/>
        <v>0</v>
      </c>
      <c r="I1948" s="621"/>
      <c r="J1948" s="108"/>
    </row>
    <row r="1949" spans="1:10" ht="15.75" x14ac:dyDescent="0.25">
      <c r="A1949" s="355">
        <v>41847</v>
      </c>
      <c r="B1949" s="347" t="s">
        <v>1935</v>
      </c>
      <c r="C1949" s="204" t="s">
        <v>3973</v>
      </c>
      <c r="D1949" s="20" t="s">
        <v>3312</v>
      </c>
      <c r="E1949" s="210">
        <v>14367</v>
      </c>
      <c r="F1949" s="368">
        <v>41848</v>
      </c>
      <c r="G1949" s="42">
        <v>14367</v>
      </c>
      <c r="H1949" s="42">
        <f t="shared" si="31"/>
        <v>0</v>
      </c>
      <c r="I1949" s="621"/>
      <c r="J1949" s="108"/>
    </row>
    <row r="1950" spans="1:10" ht="15.75" x14ac:dyDescent="0.25">
      <c r="A1950" s="355">
        <v>41847</v>
      </c>
      <c r="B1950" s="347" t="s">
        <v>1936</v>
      </c>
      <c r="C1950" s="204" t="s">
        <v>3973</v>
      </c>
      <c r="D1950" s="20" t="s">
        <v>3115</v>
      </c>
      <c r="E1950" s="210">
        <v>10020</v>
      </c>
      <c r="F1950" s="369" t="s">
        <v>3991</v>
      </c>
      <c r="G1950" s="42">
        <v>10020</v>
      </c>
      <c r="H1950" s="42">
        <f t="shared" si="31"/>
        <v>0</v>
      </c>
      <c r="I1950" s="621"/>
      <c r="J1950" s="108"/>
    </row>
    <row r="1951" spans="1:10" ht="15.75" x14ac:dyDescent="0.25">
      <c r="A1951" s="355">
        <v>41847</v>
      </c>
      <c r="B1951" s="347" t="s">
        <v>1937</v>
      </c>
      <c r="C1951" s="204" t="s">
        <v>3973</v>
      </c>
      <c r="D1951" s="20" t="s">
        <v>51</v>
      </c>
      <c r="E1951" s="210">
        <v>1851</v>
      </c>
      <c r="F1951" s="368">
        <v>41847</v>
      </c>
      <c r="G1951" s="42">
        <v>1851</v>
      </c>
      <c r="H1951" s="42">
        <f t="shared" si="31"/>
        <v>0</v>
      </c>
      <c r="I1951" s="621"/>
      <c r="J1951" s="108"/>
    </row>
    <row r="1952" spans="1:10" ht="15.75" x14ac:dyDescent="0.25">
      <c r="A1952" s="355">
        <v>41847</v>
      </c>
      <c r="B1952" s="347" t="s">
        <v>1938</v>
      </c>
      <c r="C1952" s="204" t="s">
        <v>3973</v>
      </c>
      <c r="D1952" s="20" t="s">
        <v>11</v>
      </c>
      <c r="E1952" s="210">
        <v>61572</v>
      </c>
      <c r="F1952" s="381" t="s">
        <v>4064</v>
      </c>
      <c r="G1952" s="219">
        <v>61572</v>
      </c>
      <c r="H1952" s="42">
        <f t="shared" si="31"/>
        <v>0</v>
      </c>
      <c r="I1952" s="621"/>
      <c r="J1952" s="108"/>
    </row>
    <row r="1953" spans="1:10" ht="15.75" x14ac:dyDescent="0.25">
      <c r="A1953" s="355">
        <v>41847</v>
      </c>
      <c r="B1953" s="347" t="s">
        <v>1939</v>
      </c>
      <c r="C1953" s="204" t="s">
        <v>3973</v>
      </c>
      <c r="D1953" s="20" t="s">
        <v>3992</v>
      </c>
      <c r="E1953" s="210">
        <v>553</v>
      </c>
      <c r="F1953" s="368">
        <v>41847</v>
      </c>
      <c r="G1953" s="42">
        <v>553</v>
      </c>
      <c r="H1953" s="42">
        <f t="shared" si="31"/>
        <v>0</v>
      </c>
      <c r="I1953" s="621"/>
      <c r="J1953" s="108"/>
    </row>
    <row r="1954" spans="1:10" ht="15.75" x14ac:dyDescent="0.25">
      <c r="A1954" s="355">
        <v>41847</v>
      </c>
      <c r="B1954" s="347" t="s">
        <v>1940</v>
      </c>
      <c r="C1954" s="204" t="s">
        <v>3973</v>
      </c>
      <c r="D1954" s="190" t="s">
        <v>28</v>
      </c>
      <c r="E1954" s="210">
        <v>1701.5</v>
      </c>
      <c r="F1954" s="370" t="s">
        <v>4544</v>
      </c>
      <c r="G1954" s="42">
        <v>1701.5</v>
      </c>
      <c r="H1954" s="42">
        <f t="shared" si="31"/>
        <v>0</v>
      </c>
      <c r="I1954" s="621"/>
      <c r="J1954" s="108"/>
    </row>
    <row r="1955" spans="1:10" ht="15.75" x14ac:dyDescent="0.25">
      <c r="A1955" s="355">
        <v>41847</v>
      </c>
      <c r="B1955" s="347" t="s">
        <v>1941</v>
      </c>
      <c r="C1955" s="204" t="s">
        <v>3973</v>
      </c>
      <c r="D1955" s="190" t="s">
        <v>133</v>
      </c>
      <c r="E1955" s="210">
        <v>20720</v>
      </c>
      <c r="F1955" s="368">
        <v>41847</v>
      </c>
      <c r="G1955" s="42">
        <v>20720</v>
      </c>
      <c r="H1955" s="42">
        <f t="shared" si="31"/>
        <v>0</v>
      </c>
      <c r="I1955" s="621"/>
      <c r="J1955" s="108"/>
    </row>
    <row r="1956" spans="1:10" ht="15.75" x14ac:dyDescent="0.25">
      <c r="A1956" s="355">
        <v>41847</v>
      </c>
      <c r="B1956" s="347" t="s">
        <v>1943</v>
      </c>
      <c r="C1956" s="204" t="s">
        <v>3973</v>
      </c>
      <c r="D1956" s="190" t="s">
        <v>180</v>
      </c>
      <c r="E1956" s="210">
        <v>1450</v>
      </c>
      <c r="F1956" s="368">
        <v>41847</v>
      </c>
      <c r="G1956" s="42">
        <v>1450</v>
      </c>
      <c r="H1956" s="42">
        <f t="shared" si="31"/>
        <v>0</v>
      </c>
      <c r="I1956" s="621"/>
      <c r="J1956" s="108"/>
    </row>
    <row r="1957" spans="1:10" ht="15.75" x14ac:dyDescent="0.25">
      <c r="A1957" s="355">
        <v>41847</v>
      </c>
      <c r="B1957" s="347" t="s">
        <v>1944</v>
      </c>
      <c r="C1957" s="204" t="s">
        <v>3973</v>
      </c>
      <c r="D1957" s="190" t="s">
        <v>14</v>
      </c>
      <c r="E1957" s="210">
        <v>6984</v>
      </c>
      <c r="F1957" s="368">
        <v>41849</v>
      </c>
      <c r="G1957" s="42">
        <v>6984</v>
      </c>
      <c r="H1957" s="42">
        <f t="shared" si="31"/>
        <v>0</v>
      </c>
      <c r="I1957" s="621"/>
      <c r="J1957" s="108"/>
    </row>
    <row r="1958" spans="1:10" ht="15.75" x14ac:dyDescent="0.25">
      <c r="A1958" s="355">
        <v>41847</v>
      </c>
      <c r="B1958" s="347" t="s">
        <v>1945</v>
      </c>
      <c r="C1958" s="204" t="s">
        <v>3973</v>
      </c>
      <c r="D1958" s="190" t="s">
        <v>1030</v>
      </c>
      <c r="E1958" s="210">
        <v>11648</v>
      </c>
      <c r="F1958" s="368">
        <v>41847</v>
      </c>
      <c r="G1958" s="42">
        <v>11648</v>
      </c>
      <c r="H1958" s="42">
        <f t="shared" si="31"/>
        <v>0</v>
      </c>
      <c r="I1958" s="621"/>
      <c r="J1958" s="108"/>
    </row>
    <row r="1959" spans="1:10" ht="15.75" x14ac:dyDescent="0.25">
      <c r="A1959" s="355">
        <v>41847</v>
      </c>
      <c r="B1959" s="347" t="s">
        <v>1946</v>
      </c>
      <c r="C1959" s="204" t="s">
        <v>3973</v>
      </c>
      <c r="D1959" s="190" t="s">
        <v>8</v>
      </c>
      <c r="E1959" s="210">
        <v>696</v>
      </c>
      <c r="F1959" s="368">
        <v>41847</v>
      </c>
      <c r="G1959" s="42">
        <v>696</v>
      </c>
      <c r="H1959" s="42">
        <f t="shared" si="31"/>
        <v>0</v>
      </c>
      <c r="I1959" s="621"/>
      <c r="J1959" s="108"/>
    </row>
    <row r="1960" spans="1:10" ht="15.75" x14ac:dyDescent="0.25">
      <c r="A1960" s="355">
        <v>41847</v>
      </c>
      <c r="B1960" s="347" t="s">
        <v>1948</v>
      </c>
      <c r="C1960" s="204" t="s">
        <v>3973</v>
      </c>
      <c r="D1960" s="190" t="s">
        <v>18</v>
      </c>
      <c r="E1960" s="210">
        <v>2927.5</v>
      </c>
      <c r="F1960" s="368">
        <v>41847</v>
      </c>
      <c r="G1960" s="42">
        <v>2927.5</v>
      </c>
      <c r="H1960" s="42">
        <f t="shared" si="31"/>
        <v>0</v>
      </c>
      <c r="I1960" s="621"/>
      <c r="J1960" s="108"/>
    </row>
    <row r="1961" spans="1:10" ht="15.75" x14ac:dyDescent="0.25">
      <c r="A1961" s="363">
        <v>41848</v>
      </c>
      <c r="B1961" s="347" t="s">
        <v>1949</v>
      </c>
      <c r="C1961" s="204" t="s">
        <v>3973</v>
      </c>
      <c r="D1961" s="190" t="s">
        <v>152</v>
      </c>
      <c r="E1961" s="210">
        <v>8432.5</v>
      </c>
      <c r="F1961" s="368">
        <v>41848</v>
      </c>
      <c r="G1961" s="42">
        <v>8432.5</v>
      </c>
      <c r="H1961" s="42">
        <f t="shared" si="31"/>
        <v>0</v>
      </c>
      <c r="I1961" s="621"/>
      <c r="J1961" s="108"/>
    </row>
    <row r="1962" spans="1:10" ht="15.75" x14ac:dyDescent="0.25">
      <c r="A1962" s="363">
        <v>41848</v>
      </c>
      <c r="B1962" s="347" t="s">
        <v>1950</v>
      </c>
      <c r="C1962" s="204" t="s">
        <v>3973</v>
      </c>
      <c r="D1962" s="190" t="s">
        <v>106</v>
      </c>
      <c r="E1962" s="210">
        <v>4547.5</v>
      </c>
      <c r="F1962" s="370">
        <v>41855</v>
      </c>
      <c r="G1962" s="219">
        <v>4547.5</v>
      </c>
      <c r="H1962" s="42">
        <f t="shared" si="31"/>
        <v>0</v>
      </c>
      <c r="I1962" s="623" t="s">
        <v>65</v>
      </c>
      <c r="J1962" s="108"/>
    </row>
    <row r="1963" spans="1:10" ht="15.75" x14ac:dyDescent="0.25">
      <c r="A1963" s="363">
        <v>41848</v>
      </c>
      <c r="B1963" s="347" t="s">
        <v>1951</v>
      </c>
      <c r="C1963" s="204" t="s">
        <v>3973</v>
      </c>
      <c r="D1963" s="190" t="s">
        <v>96</v>
      </c>
      <c r="E1963" s="210">
        <v>62554</v>
      </c>
      <c r="F1963" s="368">
        <v>41848</v>
      </c>
      <c r="G1963" s="42">
        <v>62554</v>
      </c>
      <c r="H1963" s="42">
        <f t="shared" si="31"/>
        <v>0</v>
      </c>
      <c r="I1963" s="621" t="s">
        <v>27</v>
      </c>
    </row>
    <row r="1964" spans="1:10" ht="15.75" x14ac:dyDescent="0.25">
      <c r="A1964" s="363">
        <v>41848</v>
      </c>
      <c r="B1964" s="347" t="s">
        <v>1953</v>
      </c>
      <c r="C1964" s="204" t="s">
        <v>3973</v>
      </c>
      <c r="D1964" s="190" t="s">
        <v>269</v>
      </c>
      <c r="E1964" s="210">
        <v>1560</v>
      </c>
      <c r="F1964" s="368">
        <v>41848</v>
      </c>
      <c r="G1964" s="42">
        <v>1560</v>
      </c>
      <c r="H1964" s="42">
        <f t="shared" si="31"/>
        <v>0</v>
      </c>
      <c r="I1964" s="621"/>
    </row>
    <row r="1965" spans="1:10" ht="15.75" x14ac:dyDescent="0.25">
      <c r="A1965" s="363">
        <v>41848</v>
      </c>
      <c r="B1965" s="347" t="s">
        <v>1954</v>
      </c>
      <c r="C1965" s="204" t="s">
        <v>3973</v>
      </c>
      <c r="D1965" s="190" t="s">
        <v>28</v>
      </c>
      <c r="E1965" s="210">
        <v>8731</v>
      </c>
      <c r="F1965" s="370" t="s">
        <v>4548</v>
      </c>
      <c r="G1965" s="42">
        <v>8731</v>
      </c>
      <c r="H1965" s="42">
        <f t="shared" si="31"/>
        <v>0</v>
      </c>
      <c r="I1965" s="621"/>
    </row>
    <row r="1966" spans="1:10" ht="15.75" x14ac:dyDescent="0.25">
      <c r="A1966" s="363">
        <v>41848</v>
      </c>
      <c r="B1966" s="347" t="s">
        <v>1955</v>
      </c>
      <c r="C1966" s="204" t="s">
        <v>3973</v>
      </c>
      <c r="D1966" s="190" t="s">
        <v>32</v>
      </c>
      <c r="E1966" s="210">
        <v>6314.5</v>
      </c>
      <c r="F1966" s="368">
        <v>41848</v>
      </c>
      <c r="G1966" s="42">
        <v>6314.5</v>
      </c>
      <c r="H1966" s="42">
        <f t="shared" si="31"/>
        <v>0</v>
      </c>
      <c r="I1966" s="621" t="s">
        <v>12</v>
      </c>
    </row>
    <row r="1967" spans="1:10" ht="15.75" x14ac:dyDescent="0.25">
      <c r="A1967" s="363">
        <v>41848</v>
      </c>
      <c r="B1967" s="347" t="s">
        <v>1956</v>
      </c>
      <c r="C1967" s="204" t="s">
        <v>3973</v>
      </c>
      <c r="D1967" s="190" t="s">
        <v>43</v>
      </c>
      <c r="E1967" s="210">
        <v>3360</v>
      </c>
      <c r="F1967" s="370">
        <v>41857</v>
      </c>
      <c r="G1967" s="219">
        <v>3360</v>
      </c>
      <c r="H1967" s="42">
        <f t="shared" si="31"/>
        <v>0</v>
      </c>
      <c r="I1967" s="621" t="s">
        <v>12</v>
      </c>
    </row>
    <row r="1968" spans="1:10" ht="15.75" x14ac:dyDescent="0.25">
      <c r="A1968" s="363">
        <v>41848</v>
      </c>
      <c r="B1968" s="347" t="s">
        <v>1957</v>
      </c>
      <c r="C1968" s="204" t="s">
        <v>3973</v>
      </c>
      <c r="D1968" s="190" t="s">
        <v>373</v>
      </c>
      <c r="E1968" s="210">
        <v>42733.5</v>
      </c>
      <c r="F1968" s="368">
        <v>41848</v>
      </c>
      <c r="G1968" s="42">
        <v>42733.5</v>
      </c>
      <c r="H1968" s="42">
        <f t="shared" si="31"/>
        <v>0</v>
      </c>
      <c r="I1968" s="621" t="s">
        <v>12</v>
      </c>
    </row>
    <row r="1969" spans="1:9" ht="15.75" x14ac:dyDescent="0.25">
      <c r="A1969" s="363">
        <v>41848</v>
      </c>
      <c r="B1969" s="347" t="s">
        <v>1958</v>
      </c>
      <c r="C1969" s="204" t="s">
        <v>3973</v>
      </c>
      <c r="D1969" s="190" t="s">
        <v>34</v>
      </c>
      <c r="E1969" s="210">
        <v>1833</v>
      </c>
      <c r="F1969" s="368">
        <v>41848</v>
      </c>
      <c r="G1969" s="42">
        <v>1833</v>
      </c>
      <c r="H1969" s="42">
        <f t="shared" si="31"/>
        <v>0</v>
      </c>
      <c r="I1969" s="621" t="s">
        <v>12</v>
      </c>
    </row>
    <row r="1970" spans="1:9" ht="15.75" x14ac:dyDescent="0.25">
      <c r="A1970" s="363">
        <v>41848</v>
      </c>
      <c r="B1970" s="347" t="s">
        <v>1959</v>
      </c>
      <c r="C1970" s="204" t="s">
        <v>3973</v>
      </c>
      <c r="D1970" s="190" t="s">
        <v>42</v>
      </c>
      <c r="E1970" s="210">
        <v>3360</v>
      </c>
      <c r="F1970" s="370">
        <v>41857</v>
      </c>
      <c r="G1970" s="219">
        <v>3360</v>
      </c>
      <c r="H1970" s="42">
        <f t="shared" si="31"/>
        <v>0</v>
      </c>
      <c r="I1970" s="621" t="s">
        <v>12</v>
      </c>
    </row>
    <row r="1971" spans="1:9" ht="15.75" x14ac:dyDescent="0.25">
      <c r="A1971" s="363">
        <v>41848</v>
      </c>
      <c r="B1971" s="347" t="s">
        <v>1960</v>
      </c>
      <c r="C1971" s="204" t="s">
        <v>3973</v>
      </c>
      <c r="D1971" s="190" t="s">
        <v>44</v>
      </c>
      <c r="E1971" s="210">
        <v>5040</v>
      </c>
      <c r="F1971" s="370">
        <v>41857</v>
      </c>
      <c r="G1971" s="219">
        <v>5040</v>
      </c>
      <c r="H1971" s="42">
        <f t="shared" si="31"/>
        <v>0</v>
      </c>
      <c r="I1971" s="621" t="s">
        <v>3952</v>
      </c>
    </row>
    <row r="1972" spans="1:9" ht="15.75" x14ac:dyDescent="0.25">
      <c r="A1972" s="363">
        <v>41848</v>
      </c>
      <c r="B1972" s="347" t="s">
        <v>1961</v>
      </c>
      <c r="C1972" s="204" t="s">
        <v>3973</v>
      </c>
      <c r="D1972" s="190" t="s">
        <v>57</v>
      </c>
      <c r="E1972" s="210">
        <v>1545</v>
      </c>
      <c r="F1972" s="368">
        <v>41848</v>
      </c>
      <c r="G1972" s="42">
        <v>1545</v>
      </c>
      <c r="H1972" s="42">
        <f t="shared" si="31"/>
        <v>0</v>
      </c>
      <c r="I1972" s="621" t="s">
        <v>12</v>
      </c>
    </row>
    <row r="1973" spans="1:9" ht="15.75" x14ac:dyDescent="0.25">
      <c r="A1973" s="363">
        <v>41848</v>
      </c>
      <c r="B1973" s="347" t="s">
        <v>1962</v>
      </c>
      <c r="C1973" s="204" t="s">
        <v>3973</v>
      </c>
      <c r="D1973" s="190" t="s">
        <v>123</v>
      </c>
      <c r="E1973" s="210">
        <v>3487.5</v>
      </c>
      <c r="F1973" s="415" t="s">
        <v>4567</v>
      </c>
      <c r="G1973" s="42">
        <v>3487.5</v>
      </c>
      <c r="H1973" s="42">
        <f t="shared" si="31"/>
        <v>0</v>
      </c>
      <c r="I1973" s="621"/>
    </row>
    <row r="1974" spans="1:9" ht="15.75" x14ac:dyDescent="0.25">
      <c r="A1974" s="363">
        <v>41848</v>
      </c>
      <c r="B1974" s="347" t="s">
        <v>1963</v>
      </c>
      <c r="C1974" s="204" t="s">
        <v>3973</v>
      </c>
      <c r="D1974" s="190" t="s">
        <v>338</v>
      </c>
      <c r="E1974" s="210">
        <v>494</v>
      </c>
      <c r="F1974" s="368">
        <v>41848</v>
      </c>
      <c r="G1974" s="42">
        <v>494</v>
      </c>
      <c r="H1974" s="42">
        <f t="shared" si="31"/>
        <v>0</v>
      </c>
      <c r="I1974" s="621" t="s">
        <v>12</v>
      </c>
    </row>
    <row r="1975" spans="1:9" ht="15.75" x14ac:dyDescent="0.25">
      <c r="A1975" s="363">
        <v>41848</v>
      </c>
      <c r="B1975" s="347" t="s">
        <v>1964</v>
      </c>
      <c r="C1975" s="204" t="s">
        <v>3973</v>
      </c>
      <c r="D1975" s="190" t="s">
        <v>116</v>
      </c>
      <c r="E1975" s="210">
        <v>1736</v>
      </c>
      <c r="F1975" s="368">
        <v>41848</v>
      </c>
      <c r="G1975" s="42">
        <v>1736</v>
      </c>
      <c r="H1975" s="42">
        <f t="shared" si="31"/>
        <v>0</v>
      </c>
      <c r="I1975" s="621"/>
    </row>
    <row r="1976" spans="1:9" ht="15.75" x14ac:dyDescent="0.25">
      <c r="A1976" s="363">
        <v>41848</v>
      </c>
      <c r="B1976" s="347" t="s">
        <v>1965</v>
      </c>
      <c r="C1976" s="204" t="s">
        <v>3973</v>
      </c>
      <c r="D1976" s="190" t="s">
        <v>2904</v>
      </c>
      <c r="E1976" s="210">
        <v>1064</v>
      </c>
      <c r="F1976" s="368">
        <v>41848</v>
      </c>
      <c r="G1976" s="42">
        <v>1064</v>
      </c>
      <c r="H1976" s="42">
        <f t="shared" si="31"/>
        <v>0</v>
      </c>
      <c r="I1976" s="621"/>
    </row>
    <row r="1977" spans="1:9" ht="15.75" x14ac:dyDescent="0.25">
      <c r="A1977" s="363">
        <v>41848</v>
      </c>
      <c r="B1977" s="347" t="s">
        <v>1966</v>
      </c>
      <c r="C1977" s="204" t="s">
        <v>3973</v>
      </c>
      <c r="D1977" s="190" t="s">
        <v>29</v>
      </c>
      <c r="E1977" s="210">
        <v>5004</v>
      </c>
      <c r="F1977" s="368">
        <v>41848</v>
      </c>
      <c r="G1977" s="42">
        <v>5004</v>
      </c>
      <c r="H1977" s="42">
        <f t="shared" si="31"/>
        <v>0</v>
      </c>
      <c r="I1977" s="621" t="s">
        <v>12</v>
      </c>
    </row>
    <row r="1978" spans="1:9" ht="15.75" x14ac:dyDescent="0.25">
      <c r="A1978" s="363">
        <v>41848</v>
      </c>
      <c r="B1978" s="347" t="s">
        <v>1968</v>
      </c>
      <c r="C1978" s="204" t="s">
        <v>3973</v>
      </c>
      <c r="D1978" s="20" t="s">
        <v>307</v>
      </c>
      <c r="E1978" s="210">
        <v>8082.5</v>
      </c>
      <c r="F1978" s="368">
        <v>41851</v>
      </c>
      <c r="G1978" s="42">
        <v>8082.5</v>
      </c>
      <c r="H1978" s="42">
        <f t="shared" si="31"/>
        <v>0</v>
      </c>
      <c r="I1978" s="621" t="s">
        <v>65</v>
      </c>
    </row>
    <row r="1979" spans="1:9" ht="15.75" x14ac:dyDescent="0.25">
      <c r="A1979" s="363">
        <v>41848</v>
      </c>
      <c r="B1979" s="347" t="s">
        <v>1969</v>
      </c>
      <c r="C1979" s="204" t="s">
        <v>3973</v>
      </c>
      <c r="D1979" s="190" t="s">
        <v>66</v>
      </c>
      <c r="E1979" s="210">
        <v>1554</v>
      </c>
      <c r="F1979" s="368">
        <v>41848</v>
      </c>
      <c r="G1979" s="42">
        <v>1554</v>
      </c>
      <c r="H1979" s="42">
        <f t="shared" si="31"/>
        <v>0</v>
      </c>
      <c r="I1979" s="621" t="s">
        <v>12</v>
      </c>
    </row>
    <row r="1980" spans="1:9" ht="15.75" x14ac:dyDescent="0.25">
      <c r="A1980" s="363">
        <v>41848</v>
      </c>
      <c r="B1980" s="347" t="s">
        <v>1970</v>
      </c>
      <c r="C1980" s="204" t="s">
        <v>3973</v>
      </c>
      <c r="D1980" s="190" t="s">
        <v>51</v>
      </c>
      <c r="E1980" s="210">
        <v>3052.5</v>
      </c>
      <c r="F1980" s="368">
        <v>41848</v>
      </c>
      <c r="G1980" s="42">
        <v>3052.5</v>
      </c>
      <c r="H1980" s="42">
        <f t="shared" si="31"/>
        <v>0</v>
      </c>
      <c r="I1980" s="621" t="s">
        <v>3952</v>
      </c>
    </row>
    <row r="1981" spans="1:9" ht="15.75" x14ac:dyDescent="0.25">
      <c r="A1981" s="363">
        <v>41848</v>
      </c>
      <c r="B1981" s="347" t="s">
        <v>1971</v>
      </c>
      <c r="C1981" s="204" t="s">
        <v>3973</v>
      </c>
      <c r="D1981" s="190" t="s">
        <v>47</v>
      </c>
      <c r="E1981" s="210">
        <v>5184</v>
      </c>
      <c r="F1981" s="368">
        <v>41848</v>
      </c>
      <c r="G1981" s="42">
        <v>5184</v>
      </c>
      <c r="H1981" s="42">
        <f t="shared" si="31"/>
        <v>0</v>
      </c>
      <c r="I1981" s="621" t="s">
        <v>12</v>
      </c>
    </row>
    <row r="1982" spans="1:9" ht="15.75" x14ac:dyDescent="0.25">
      <c r="A1982" s="363">
        <v>41848</v>
      </c>
      <c r="B1982" s="347" t="s">
        <v>1973</v>
      </c>
      <c r="C1982" s="204" t="s">
        <v>3973</v>
      </c>
      <c r="D1982" s="190" t="s">
        <v>111</v>
      </c>
      <c r="E1982" s="210">
        <v>5002.5</v>
      </c>
      <c r="F1982" s="368">
        <v>41848</v>
      </c>
      <c r="G1982" s="42">
        <v>5002.5</v>
      </c>
      <c r="H1982" s="42">
        <f t="shared" si="31"/>
        <v>0</v>
      </c>
      <c r="I1982" s="621" t="s">
        <v>3952</v>
      </c>
    </row>
    <row r="1983" spans="1:9" ht="15.75" x14ac:dyDescent="0.25">
      <c r="A1983" s="363">
        <v>41848</v>
      </c>
      <c r="B1983" s="347" t="s">
        <v>1974</v>
      </c>
      <c r="C1983" s="204" t="s">
        <v>3973</v>
      </c>
      <c r="D1983" s="190" t="s">
        <v>66</v>
      </c>
      <c r="E1983" s="210">
        <v>2004</v>
      </c>
      <c r="F1983" s="368">
        <v>41848</v>
      </c>
      <c r="G1983" s="42">
        <v>2004</v>
      </c>
      <c r="H1983" s="42">
        <f t="shared" si="31"/>
        <v>0</v>
      </c>
      <c r="I1983" s="621" t="s">
        <v>3952</v>
      </c>
    </row>
    <row r="1984" spans="1:9" ht="15.75" x14ac:dyDescent="0.25">
      <c r="A1984" s="363">
        <v>41848</v>
      </c>
      <c r="B1984" s="347" t="s">
        <v>1976</v>
      </c>
      <c r="C1984" s="204" t="s">
        <v>3973</v>
      </c>
      <c r="D1984" s="190" t="s">
        <v>52</v>
      </c>
      <c r="E1984" s="210">
        <v>2962.7</v>
      </c>
      <c r="F1984" s="368">
        <v>41848</v>
      </c>
      <c r="G1984" s="42">
        <v>2962.7</v>
      </c>
      <c r="H1984" s="42">
        <f t="shared" si="31"/>
        <v>0</v>
      </c>
      <c r="I1984" s="621" t="s">
        <v>3952</v>
      </c>
    </row>
    <row r="1985" spans="1:9" ht="15.75" x14ac:dyDescent="0.25">
      <c r="A1985" s="363">
        <v>41848</v>
      </c>
      <c r="B1985" s="347" t="s">
        <v>1977</v>
      </c>
      <c r="C1985" s="204" t="s">
        <v>3973</v>
      </c>
      <c r="D1985" s="190" t="s">
        <v>1778</v>
      </c>
      <c r="E1985" s="210">
        <v>1345.2</v>
      </c>
      <c r="F1985" s="368">
        <v>41848</v>
      </c>
      <c r="G1985" s="42">
        <v>1345.2</v>
      </c>
      <c r="H1985" s="42">
        <f t="shared" si="31"/>
        <v>0</v>
      </c>
      <c r="I1985" s="621" t="s">
        <v>12</v>
      </c>
    </row>
    <row r="1986" spans="1:9" ht="15.75" x14ac:dyDescent="0.25">
      <c r="A1986" s="363">
        <v>41848</v>
      </c>
      <c r="B1986" s="347" t="s">
        <v>1978</v>
      </c>
      <c r="C1986" s="204" t="s">
        <v>3973</v>
      </c>
      <c r="D1986" s="190" t="s">
        <v>55</v>
      </c>
      <c r="E1986" s="210">
        <v>8370.5</v>
      </c>
      <c r="F1986" s="368">
        <v>41848</v>
      </c>
      <c r="G1986" s="42">
        <v>8370.5</v>
      </c>
      <c r="H1986" s="42">
        <f t="shared" si="31"/>
        <v>0</v>
      </c>
      <c r="I1986" s="621"/>
    </row>
    <row r="1987" spans="1:9" ht="15.75" x14ac:dyDescent="0.25">
      <c r="A1987" s="363">
        <v>41848</v>
      </c>
      <c r="B1987" s="347" t="s">
        <v>1980</v>
      </c>
      <c r="C1987" s="204" t="s">
        <v>3973</v>
      </c>
      <c r="D1987" s="190" t="s">
        <v>1693</v>
      </c>
      <c r="E1987" s="210">
        <v>4446</v>
      </c>
      <c r="F1987" s="368">
        <v>41848</v>
      </c>
      <c r="G1987" s="42">
        <v>4446</v>
      </c>
      <c r="H1987" s="42">
        <f t="shared" si="31"/>
        <v>0</v>
      </c>
      <c r="I1987" s="621"/>
    </row>
    <row r="1988" spans="1:9" ht="15.75" x14ac:dyDescent="0.25">
      <c r="A1988" s="363">
        <v>41848</v>
      </c>
      <c r="B1988" s="347" t="s">
        <v>1981</v>
      </c>
      <c r="C1988" s="204" t="s">
        <v>3973</v>
      </c>
      <c r="D1988" s="190" t="s">
        <v>2519</v>
      </c>
      <c r="E1988" s="210">
        <v>1200</v>
      </c>
      <c r="F1988" s="368">
        <v>41848</v>
      </c>
      <c r="G1988" s="42">
        <v>1200</v>
      </c>
      <c r="H1988" s="42">
        <f t="shared" si="31"/>
        <v>0</v>
      </c>
      <c r="I1988" s="621"/>
    </row>
    <row r="1989" spans="1:9" ht="15.75" x14ac:dyDescent="0.25">
      <c r="A1989" s="363">
        <v>41848</v>
      </c>
      <c r="B1989" s="347" t="s">
        <v>1982</v>
      </c>
      <c r="C1989" s="204" t="s">
        <v>3973</v>
      </c>
      <c r="D1989" s="190" t="s">
        <v>62</v>
      </c>
      <c r="E1989" s="210">
        <v>958.4</v>
      </c>
      <c r="F1989" s="368">
        <v>41848</v>
      </c>
      <c r="G1989" s="42">
        <v>958.4</v>
      </c>
      <c r="H1989" s="42">
        <f t="shared" si="31"/>
        <v>0</v>
      </c>
      <c r="I1989" s="621"/>
    </row>
    <row r="1990" spans="1:9" ht="15.75" x14ac:dyDescent="0.25">
      <c r="A1990" s="363">
        <v>41848</v>
      </c>
      <c r="B1990" s="347" t="s">
        <v>1983</v>
      </c>
      <c r="C1990" s="204" t="s">
        <v>3973</v>
      </c>
      <c r="D1990" s="190" t="s">
        <v>250</v>
      </c>
      <c r="E1990" s="210">
        <v>23334.5</v>
      </c>
      <c r="F1990" s="368">
        <v>41848</v>
      </c>
      <c r="G1990" s="42">
        <v>23334.5</v>
      </c>
      <c r="H1990" s="42">
        <f t="shared" si="31"/>
        <v>0</v>
      </c>
      <c r="I1990" s="621"/>
    </row>
    <row r="1991" spans="1:9" ht="15.75" x14ac:dyDescent="0.25">
      <c r="A1991" s="363">
        <v>41848</v>
      </c>
      <c r="B1991" s="347" t="s">
        <v>1984</v>
      </c>
      <c r="C1991" s="204" t="s">
        <v>3973</v>
      </c>
      <c r="D1991" s="190" t="s">
        <v>13</v>
      </c>
      <c r="E1991" s="210">
        <v>3035</v>
      </c>
      <c r="F1991" s="368">
        <v>41848</v>
      </c>
      <c r="G1991" s="42">
        <v>3035</v>
      </c>
      <c r="H1991" s="42">
        <f t="shared" ref="H1991:H2054" si="32">E1991-G1991</f>
        <v>0</v>
      </c>
      <c r="I1991" s="621"/>
    </row>
    <row r="1992" spans="1:9" ht="15.75" x14ac:dyDescent="0.25">
      <c r="A1992" s="363">
        <v>41848</v>
      </c>
      <c r="B1992" s="347" t="s">
        <v>1985</v>
      </c>
      <c r="C1992" s="204" t="s">
        <v>3973</v>
      </c>
      <c r="D1992" s="190" t="s">
        <v>130</v>
      </c>
      <c r="E1992" s="210">
        <v>10263</v>
      </c>
      <c r="F1992" s="368">
        <v>41851</v>
      </c>
      <c r="G1992" s="42">
        <v>10263</v>
      </c>
      <c r="H1992" s="42">
        <f t="shared" si="32"/>
        <v>0</v>
      </c>
      <c r="I1992" s="621" t="s">
        <v>21</v>
      </c>
    </row>
    <row r="1993" spans="1:9" ht="15.75" x14ac:dyDescent="0.25">
      <c r="A1993" s="363">
        <v>41848</v>
      </c>
      <c r="B1993" s="347" t="s">
        <v>1986</v>
      </c>
      <c r="C1993" s="204" t="s">
        <v>3973</v>
      </c>
      <c r="D1993" s="190" t="s">
        <v>22</v>
      </c>
      <c r="E1993" s="210">
        <v>2262</v>
      </c>
      <c r="F1993" s="381" t="s">
        <v>4549</v>
      </c>
      <c r="G1993" s="42">
        <v>2262</v>
      </c>
      <c r="H1993" s="42">
        <f t="shared" si="32"/>
        <v>0</v>
      </c>
      <c r="I1993" s="621"/>
    </row>
    <row r="1994" spans="1:9" ht="15.75" x14ac:dyDescent="0.25">
      <c r="A1994" s="363">
        <v>41848</v>
      </c>
      <c r="B1994" s="347" t="s">
        <v>1987</v>
      </c>
      <c r="C1994" s="204" t="s">
        <v>3973</v>
      </c>
      <c r="D1994" s="190" t="s">
        <v>237</v>
      </c>
      <c r="E1994" s="210">
        <v>8325</v>
      </c>
      <c r="F1994" s="368">
        <v>41848</v>
      </c>
      <c r="G1994" s="42">
        <v>8325</v>
      </c>
      <c r="H1994" s="42">
        <f t="shared" si="32"/>
        <v>0</v>
      </c>
      <c r="I1994" s="621" t="s">
        <v>21</v>
      </c>
    </row>
    <row r="1995" spans="1:9" ht="15.75" x14ac:dyDescent="0.25">
      <c r="A1995" s="363">
        <v>41848</v>
      </c>
      <c r="B1995" s="347" t="s">
        <v>1989</v>
      </c>
      <c r="C1995" s="204" t="s">
        <v>3973</v>
      </c>
      <c r="D1995" s="190" t="s">
        <v>16</v>
      </c>
      <c r="E1995" s="210">
        <v>77153</v>
      </c>
      <c r="F1995" s="370">
        <v>41865</v>
      </c>
      <c r="G1995" s="219">
        <v>77153</v>
      </c>
      <c r="H1995" s="42">
        <f t="shared" si="32"/>
        <v>0</v>
      </c>
      <c r="I1995" s="621"/>
    </row>
    <row r="1996" spans="1:9" ht="15.75" x14ac:dyDescent="0.25">
      <c r="A1996" s="363">
        <v>41848</v>
      </c>
      <c r="B1996" s="347" t="s">
        <v>1991</v>
      </c>
      <c r="C1996" s="204" t="s">
        <v>3973</v>
      </c>
      <c r="D1996" s="190" t="s">
        <v>188</v>
      </c>
      <c r="E1996" s="210">
        <v>3133</v>
      </c>
      <c r="F1996" s="368">
        <v>41848</v>
      </c>
      <c r="G1996" s="42">
        <v>3133</v>
      </c>
      <c r="H1996" s="42">
        <f t="shared" si="32"/>
        <v>0</v>
      </c>
      <c r="I1996" s="621" t="s">
        <v>21</v>
      </c>
    </row>
    <row r="1997" spans="1:9" ht="15.75" x14ac:dyDescent="0.25">
      <c r="A1997" s="363">
        <v>41848</v>
      </c>
      <c r="B1997" s="347" t="s">
        <v>1992</v>
      </c>
      <c r="C1997" s="204" t="s">
        <v>3973</v>
      </c>
      <c r="D1997" s="190" t="s">
        <v>59</v>
      </c>
      <c r="E1997" s="210">
        <v>22101</v>
      </c>
      <c r="F1997" s="370" t="s">
        <v>4550</v>
      </c>
      <c r="G1997" s="42">
        <v>22101</v>
      </c>
      <c r="H1997" s="42">
        <f t="shared" si="32"/>
        <v>0</v>
      </c>
      <c r="I1997" s="621" t="s">
        <v>21</v>
      </c>
    </row>
    <row r="1998" spans="1:9" ht="15.75" x14ac:dyDescent="0.25">
      <c r="A1998" s="363">
        <v>41848</v>
      </c>
      <c r="B1998" s="347" t="s">
        <v>1994</v>
      </c>
      <c r="C1998" s="204" t="s">
        <v>3973</v>
      </c>
      <c r="D1998" s="190" t="s">
        <v>74</v>
      </c>
      <c r="E1998" s="210">
        <v>4439.3999999999996</v>
      </c>
      <c r="F1998" s="368">
        <v>41848</v>
      </c>
      <c r="G1998" s="42">
        <v>4439.3999999999996</v>
      </c>
      <c r="H1998" s="42">
        <f t="shared" si="32"/>
        <v>0</v>
      </c>
      <c r="I1998" s="621"/>
    </row>
    <row r="1999" spans="1:9" ht="15.75" x14ac:dyDescent="0.25">
      <c r="A1999" s="363">
        <v>41848</v>
      </c>
      <c r="B1999" s="347" t="s">
        <v>1996</v>
      </c>
      <c r="C1999" s="204" t="s">
        <v>3973</v>
      </c>
      <c r="D1999" s="20" t="s">
        <v>3993</v>
      </c>
      <c r="E1999" s="210">
        <v>13953.5</v>
      </c>
      <c r="F1999" s="370">
        <v>41856</v>
      </c>
      <c r="G1999" s="219">
        <v>13953.5</v>
      </c>
      <c r="H1999" s="42">
        <f t="shared" si="32"/>
        <v>0</v>
      </c>
      <c r="I1999" s="621" t="s">
        <v>21</v>
      </c>
    </row>
    <row r="2000" spans="1:9" ht="15.75" x14ac:dyDescent="0.25">
      <c r="A2000" s="363">
        <v>41848</v>
      </c>
      <c r="B2000" s="347" t="s">
        <v>1997</v>
      </c>
      <c r="C2000" s="204" t="s">
        <v>3973</v>
      </c>
      <c r="D2000" s="190" t="s">
        <v>1607</v>
      </c>
      <c r="E2000" s="210">
        <v>3152</v>
      </c>
      <c r="F2000" s="368">
        <v>41848</v>
      </c>
      <c r="G2000" s="42">
        <v>3152</v>
      </c>
      <c r="H2000" s="42">
        <f t="shared" si="32"/>
        <v>0</v>
      </c>
      <c r="I2000" s="621"/>
    </row>
    <row r="2001" spans="1:9" ht="15.75" x14ac:dyDescent="0.25">
      <c r="A2001" s="363">
        <v>41848</v>
      </c>
      <c r="B2001" s="347" t="s">
        <v>1998</v>
      </c>
      <c r="C2001" s="204" t="s">
        <v>3973</v>
      </c>
      <c r="D2001" s="190" t="s">
        <v>260</v>
      </c>
      <c r="E2001" s="210">
        <v>1944</v>
      </c>
      <c r="F2001" s="368">
        <v>41849</v>
      </c>
      <c r="G2001" s="42">
        <v>1944</v>
      </c>
      <c r="H2001" s="42">
        <f t="shared" si="32"/>
        <v>0</v>
      </c>
      <c r="I2001" s="621" t="s">
        <v>3952</v>
      </c>
    </row>
    <row r="2002" spans="1:9" ht="15.75" x14ac:dyDescent="0.25">
      <c r="A2002" s="363">
        <v>41848</v>
      </c>
      <c r="B2002" s="347" t="s">
        <v>2000</v>
      </c>
      <c r="C2002" s="204" t="s">
        <v>3973</v>
      </c>
      <c r="D2002" s="190" t="s">
        <v>3994</v>
      </c>
      <c r="E2002" s="210">
        <v>7888</v>
      </c>
      <c r="F2002" s="368">
        <v>41849</v>
      </c>
      <c r="G2002" s="42">
        <v>7888</v>
      </c>
      <c r="H2002" s="42">
        <f t="shared" si="32"/>
        <v>0</v>
      </c>
      <c r="I2002" s="621" t="s">
        <v>3952</v>
      </c>
    </row>
    <row r="2003" spans="1:9" ht="15.75" x14ac:dyDescent="0.25">
      <c r="A2003" s="363">
        <v>41848</v>
      </c>
      <c r="B2003" s="347" t="s">
        <v>2002</v>
      </c>
      <c r="C2003" s="204" t="s">
        <v>3973</v>
      </c>
      <c r="D2003" s="190" t="s">
        <v>3995</v>
      </c>
      <c r="E2003" s="210">
        <v>1533.5</v>
      </c>
      <c r="F2003" s="368">
        <v>41849</v>
      </c>
      <c r="G2003" s="42">
        <v>1533.5</v>
      </c>
      <c r="H2003" s="42">
        <f t="shared" si="32"/>
        <v>0</v>
      </c>
      <c r="I2003" s="621" t="s">
        <v>3952</v>
      </c>
    </row>
    <row r="2004" spans="1:9" ht="15.75" x14ac:dyDescent="0.25">
      <c r="A2004" s="363">
        <v>41848</v>
      </c>
      <c r="B2004" s="347" t="s">
        <v>2004</v>
      </c>
      <c r="C2004" s="204" t="s">
        <v>3973</v>
      </c>
      <c r="D2004" s="190" t="s">
        <v>233</v>
      </c>
      <c r="E2004" s="210">
        <v>832</v>
      </c>
      <c r="F2004" s="368">
        <v>41849</v>
      </c>
      <c r="G2004" s="42">
        <v>832</v>
      </c>
      <c r="H2004" s="42">
        <f t="shared" si="32"/>
        <v>0</v>
      </c>
      <c r="I2004" s="621" t="s">
        <v>3952</v>
      </c>
    </row>
    <row r="2005" spans="1:9" ht="15.75" x14ac:dyDescent="0.25">
      <c r="A2005" s="363">
        <v>41848</v>
      </c>
      <c r="B2005" s="347" t="s">
        <v>2005</v>
      </c>
      <c r="C2005" s="204" t="s">
        <v>3973</v>
      </c>
      <c r="D2005" s="20" t="s">
        <v>2600</v>
      </c>
      <c r="E2005" s="210">
        <v>11941.6</v>
      </c>
      <c r="F2005" s="368">
        <v>41849</v>
      </c>
      <c r="G2005" s="42">
        <v>11941.6</v>
      </c>
      <c r="H2005" s="42">
        <f t="shared" si="32"/>
        <v>0</v>
      </c>
      <c r="I2005" s="621" t="s">
        <v>3952</v>
      </c>
    </row>
    <row r="2006" spans="1:9" ht="15.75" x14ac:dyDescent="0.25">
      <c r="A2006" s="363">
        <v>41848</v>
      </c>
      <c r="B2006" s="347" t="s">
        <v>2008</v>
      </c>
      <c r="C2006" s="204" t="s">
        <v>3973</v>
      </c>
      <c r="D2006" s="190" t="s">
        <v>3996</v>
      </c>
      <c r="E2006" s="210">
        <v>2196.5</v>
      </c>
      <c r="F2006" s="407" t="s">
        <v>4562</v>
      </c>
      <c r="G2006" s="42">
        <v>2196.5</v>
      </c>
      <c r="H2006" s="42">
        <f t="shared" si="32"/>
        <v>0</v>
      </c>
      <c r="I2006" s="621"/>
    </row>
    <row r="2007" spans="1:9" ht="15.75" x14ac:dyDescent="0.25">
      <c r="A2007" s="363">
        <v>41848</v>
      </c>
      <c r="B2007" s="347" t="s">
        <v>2010</v>
      </c>
      <c r="C2007" s="204" t="s">
        <v>3973</v>
      </c>
      <c r="D2007" s="190" t="s">
        <v>80</v>
      </c>
      <c r="E2007" s="210">
        <v>2324</v>
      </c>
      <c r="F2007" s="368">
        <v>41849</v>
      </c>
      <c r="G2007" s="42">
        <v>2324</v>
      </c>
      <c r="H2007" s="42">
        <f t="shared" si="32"/>
        <v>0</v>
      </c>
      <c r="I2007" s="621" t="s">
        <v>3952</v>
      </c>
    </row>
    <row r="2008" spans="1:9" ht="15.75" x14ac:dyDescent="0.25">
      <c r="A2008" s="363">
        <v>41848</v>
      </c>
      <c r="B2008" s="347" t="s">
        <v>2012</v>
      </c>
      <c r="C2008" s="204" t="s">
        <v>3973</v>
      </c>
      <c r="D2008" s="190" t="s">
        <v>78</v>
      </c>
      <c r="E2008" s="210">
        <v>2867.2</v>
      </c>
      <c r="F2008" s="368">
        <v>41849</v>
      </c>
      <c r="G2008" s="42">
        <v>2867.2</v>
      </c>
      <c r="H2008" s="42">
        <f t="shared" si="32"/>
        <v>0</v>
      </c>
      <c r="I2008" s="621" t="s">
        <v>3952</v>
      </c>
    </row>
    <row r="2009" spans="1:9" ht="15.75" x14ac:dyDescent="0.25">
      <c r="A2009" s="363">
        <v>41848</v>
      </c>
      <c r="B2009" s="347" t="s">
        <v>2013</v>
      </c>
      <c r="C2009" s="204" t="s">
        <v>3973</v>
      </c>
      <c r="D2009" s="190" t="s">
        <v>8</v>
      </c>
      <c r="E2009" s="210">
        <v>620.5</v>
      </c>
      <c r="F2009" s="368">
        <v>41848</v>
      </c>
      <c r="G2009" s="42">
        <v>620.5</v>
      </c>
      <c r="H2009" s="42">
        <f t="shared" si="32"/>
        <v>0</v>
      </c>
      <c r="I2009" s="621"/>
    </row>
    <row r="2010" spans="1:9" ht="15.75" x14ac:dyDescent="0.25">
      <c r="A2010" s="363">
        <v>41848</v>
      </c>
      <c r="B2010" s="347" t="s">
        <v>2014</v>
      </c>
      <c r="C2010" s="204" t="s">
        <v>3973</v>
      </c>
      <c r="D2010" s="190" t="s">
        <v>462</v>
      </c>
      <c r="E2010" s="210">
        <v>1260</v>
      </c>
      <c r="F2010" s="368">
        <v>41849</v>
      </c>
      <c r="G2010" s="42">
        <v>1260</v>
      </c>
      <c r="H2010" s="42">
        <f t="shared" si="32"/>
        <v>0</v>
      </c>
      <c r="I2010" s="621" t="s">
        <v>65</v>
      </c>
    </row>
    <row r="2011" spans="1:9" ht="15.75" x14ac:dyDescent="0.25">
      <c r="A2011" s="363">
        <v>41848</v>
      </c>
      <c r="B2011" s="347" t="s">
        <v>2015</v>
      </c>
      <c r="C2011" s="204" t="s">
        <v>3973</v>
      </c>
      <c r="D2011" s="190" t="s">
        <v>25</v>
      </c>
      <c r="E2011" s="210">
        <v>10443</v>
      </c>
      <c r="F2011" s="368">
        <v>41849</v>
      </c>
      <c r="G2011" s="42">
        <v>10443</v>
      </c>
      <c r="H2011" s="42">
        <f t="shared" si="32"/>
        <v>0</v>
      </c>
      <c r="I2011" s="621" t="s">
        <v>65</v>
      </c>
    </row>
    <row r="2012" spans="1:9" ht="15.75" x14ac:dyDescent="0.25">
      <c r="A2012" s="363">
        <v>41848</v>
      </c>
      <c r="B2012" s="347" t="s">
        <v>2017</v>
      </c>
      <c r="C2012" s="204" t="s">
        <v>3973</v>
      </c>
      <c r="D2012" s="196" t="s">
        <v>3108</v>
      </c>
      <c r="E2012" s="215">
        <v>0</v>
      </c>
      <c r="F2012" s="368"/>
      <c r="G2012" s="42"/>
      <c r="H2012" s="42">
        <f t="shared" si="32"/>
        <v>0</v>
      </c>
      <c r="I2012" s="621" t="s">
        <v>324</v>
      </c>
    </row>
    <row r="2013" spans="1:9" ht="15.75" x14ac:dyDescent="0.25">
      <c r="A2013" s="363">
        <v>41848</v>
      </c>
      <c r="B2013" s="347" t="s">
        <v>2018</v>
      </c>
      <c r="C2013" s="204" t="s">
        <v>3973</v>
      </c>
      <c r="D2013" s="190" t="s">
        <v>3115</v>
      </c>
      <c r="E2013" s="210">
        <v>342</v>
      </c>
      <c r="F2013" s="369" t="s">
        <v>3997</v>
      </c>
      <c r="G2013" s="42">
        <v>342</v>
      </c>
      <c r="H2013" s="42">
        <f t="shared" si="32"/>
        <v>0</v>
      </c>
      <c r="I2013" s="621" t="s">
        <v>65</v>
      </c>
    </row>
    <row r="2014" spans="1:9" ht="15.75" x14ac:dyDescent="0.25">
      <c r="A2014" s="363">
        <v>41848</v>
      </c>
      <c r="B2014" s="347" t="s">
        <v>2019</v>
      </c>
      <c r="C2014" s="204" t="s">
        <v>3973</v>
      </c>
      <c r="D2014" s="190" t="s">
        <v>180</v>
      </c>
      <c r="E2014" s="210">
        <v>38508</v>
      </c>
      <c r="F2014" s="381" t="s">
        <v>4016</v>
      </c>
      <c r="G2014" s="219">
        <v>38508</v>
      </c>
      <c r="H2014" s="42">
        <f t="shared" si="32"/>
        <v>0</v>
      </c>
      <c r="I2014" s="621" t="s">
        <v>65</v>
      </c>
    </row>
    <row r="2015" spans="1:9" ht="15.75" x14ac:dyDescent="0.25">
      <c r="A2015" s="363">
        <v>41848</v>
      </c>
      <c r="B2015" s="347" t="s">
        <v>2020</v>
      </c>
      <c r="C2015" s="204" t="s">
        <v>3973</v>
      </c>
      <c r="D2015" s="190" t="s">
        <v>3651</v>
      </c>
      <c r="E2015" s="210">
        <v>1632.5</v>
      </c>
      <c r="F2015" s="368">
        <v>41849</v>
      </c>
      <c r="G2015" s="42">
        <v>1632.5</v>
      </c>
      <c r="H2015" s="42">
        <f t="shared" si="32"/>
        <v>0</v>
      </c>
      <c r="I2015" s="621" t="s">
        <v>65</v>
      </c>
    </row>
    <row r="2016" spans="1:9" ht="15.75" x14ac:dyDescent="0.25">
      <c r="A2016" s="363">
        <v>41848</v>
      </c>
      <c r="B2016" s="347" t="s">
        <v>2021</v>
      </c>
      <c r="C2016" s="204" t="s">
        <v>3973</v>
      </c>
      <c r="D2016" s="190" t="s">
        <v>28</v>
      </c>
      <c r="E2016" s="210">
        <v>7980</v>
      </c>
      <c r="F2016" s="368">
        <v>41848</v>
      </c>
      <c r="G2016" s="42">
        <v>7980</v>
      </c>
      <c r="H2016" s="42">
        <f t="shared" si="32"/>
        <v>0</v>
      </c>
      <c r="I2016" s="621"/>
    </row>
    <row r="2017" spans="1:9" ht="15.75" x14ac:dyDescent="0.25">
      <c r="A2017" s="363">
        <v>41848</v>
      </c>
      <c r="B2017" s="347" t="s">
        <v>2022</v>
      </c>
      <c r="C2017" s="204" t="s">
        <v>3973</v>
      </c>
      <c r="D2017" s="190" t="s">
        <v>3134</v>
      </c>
      <c r="E2017" s="210">
        <v>4210</v>
      </c>
      <c r="F2017" s="370" t="s">
        <v>4015</v>
      </c>
      <c r="G2017" s="219">
        <v>4210</v>
      </c>
      <c r="H2017" s="42">
        <f t="shared" si="32"/>
        <v>0</v>
      </c>
      <c r="I2017" s="621"/>
    </row>
    <row r="2018" spans="1:9" ht="15.75" x14ac:dyDescent="0.25">
      <c r="A2018" s="363">
        <v>41848</v>
      </c>
      <c r="B2018" s="347" t="s">
        <v>2024</v>
      </c>
      <c r="C2018" s="204" t="s">
        <v>3973</v>
      </c>
      <c r="D2018" s="190" t="s">
        <v>8</v>
      </c>
      <c r="E2018" s="210">
        <v>309.5</v>
      </c>
      <c r="F2018" s="368">
        <v>41848</v>
      </c>
      <c r="G2018" s="42">
        <v>309.5</v>
      </c>
      <c r="H2018" s="42">
        <f t="shared" si="32"/>
        <v>0</v>
      </c>
      <c r="I2018" s="621"/>
    </row>
    <row r="2019" spans="1:9" ht="15.75" x14ac:dyDescent="0.25">
      <c r="A2019" s="363">
        <v>41848</v>
      </c>
      <c r="B2019" s="347" t="s">
        <v>2025</v>
      </c>
      <c r="C2019" s="204" t="s">
        <v>3973</v>
      </c>
      <c r="D2019" s="190" t="s">
        <v>3606</v>
      </c>
      <c r="E2019" s="210">
        <v>17945.2</v>
      </c>
      <c r="F2019" s="368">
        <v>41848</v>
      </c>
      <c r="G2019" s="42">
        <v>17945.2</v>
      </c>
      <c r="H2019" s="42">
        <f t="shared" si="32"/>
        <v>0</v>
      </c>
      <c r="I2019" s="621"/>
    </row>
    <row r="2020" spans="1:9" ht="15.75" x14ac:dyDescent="0.25">
      <c r="A2020" s="363">
        <v>41848</v>
      </c>
      <c r="B2020" s="347" t="s">
        <v>2026</v>
      </c>
      <c r="C2020" s="204" t="s">
        <v>3973</v>
      </c>
      <c r="D2020" s="190" t="s">
        <v>396</v>
      </c>
      <c r="E2020" s="210">
        <v>608.5</v>
      </c>
      <c r="F2020" s="368">
        <v>41848</v>
      </c>
      <c r="G2020" s="42">
        <v>608.5</v>
      </c>
      <c r="H2020" s="42">
        <f t="shared" si="32"/>
        <v>0</v>
      </c>
      <c r="I2020" s="621"/>
    </row>
    <row r="2021" spans="1:9" ht="15.75" x14ac:dyDescent="0.25">
      <c r="A2021" s="363">
        <v>41848</v>
      </c>
      <c r="B2021" s="347" t="s">
        <v>2027</v>
      </c>
      <c r="C2021" s="204" t="s">
        <v>3973</v>
      </c>
      <c r="D2021" s="190" t="s">
        <v>152</v>
      </c>
      <c r="E2021" s="210">
        <v>7129.5</v>
      </c>
      <c r="F2021" s="368">
        <v>41848</v>
      </c>
      <c r="G2021" s="42">
        <v>7129.5</v>
      </c>
      <c r="H2021" s="42">
        <f t="shared" si="32"/>
        <v>0</v>
      </c>
      <c r="I2021" s="621"/>
    </row>
    <row r="2022" spans="1:9" ht="15.75" x14ac:dyDescent="0.25">
      <c r="A2022" s="355">
        <v>41849</v>
      </c>
      <c r="B2022" s="347" t="s">
        <v>2028</v>
      </c>
      <c r="C2022" s="204" t="s">
        <v>3973</v>
      </c>
      <c r="D2022" s="20" t="s">
        <v>434</v>
      </c>
      <c r="E2022" s="213">
        <v>4848.5</v>
      </c>
      <c r="F2022" s="370">
        <v>41865</v>
      </c>
      <c r="G2022" s="219">
        <v>4848.5</v>
      </c>
      <c r="H2022" s="42">
        <f t="shared" si="32"/>
        <v>0</v>
      </c>
      <c r="I2022" s="622"/>
    </row>
    <row r="2023" spans="1:9" ht="15.75" x14ac:dyDescent="0.25">
      <c r="A2023" s="355">
        <v>41849</v>
      </c>
      <c r="B2023" s="347" t="s">
        <v>2029</v>
      </c>
      <c r="C2023" s="204" t="s">
        <v>3973</v>
      </c>
      <c r="D2023" s="20" t="s">
        <v>19</v>
      </c>
      <c r="E2023" s="213">
        <v>71380</v>
      </c>
      <c r="F2023" s="368">
        <v>41851</v>
      </c>
      <c r="G2023" s="42">
        <v>71380</v>
      </c>
      <c r="H2023" s="42">
        <f t="shared" si="32"/>
        <v>0</v>
      </c>
      <c r="I2023" s="217" t="s">
        <v>12</v>
      </c>
    </row>
    <row r="2024" spans="1:9" ht="15.75" x14ac:dyDescent="0.25">
      <c r="A2024" s="355">
        <v>41849</v>
      </c>
      <c r="B2024" s="347" t="s">
        <v>2030</v>
      </c>
      <c r="C2024" s="204" t="s">
        <v>3973</v>
      </c>
      <c r="D2024" s="295" t="s">
        <v>3108</v>
      </c>
      <c r="E2024" s="296">
        <v>0</v>
      </c>
      <c r="F2024" s="368"/>
      <c r="G2024" s="42"/>
      <c r="H2024" s="42">
        <f t="shared" si="32"/>
        <v>0</v>
      </c>
      <c r="I2024" s="622" t="s">
        <v>3998</v>
      </c>
    </row>
    <row r="2025" spans="1:9" ht="15.75" x14ac:dyDescent="0.25">
      <c r="A2025" s="355">
        <v>41849</v>
      </c>
      <c r="B2025" s="347" t="s">
        <v>2032</v>
      </c>
      <c r="C2025" s="204" t="s">
        <v>3973</v>
      </c>
      <c r="D2025" s="20" t="s">
        <v>14</v>
      </c>
      <c r="E2025" s="213">
        <v>10280</v>
      </c>
      <c r="F2025" s="368">
        <v>41849</v>
      </c>
      <c r="G2025" s="42">
        <v>10280</v>
      </c>
      <c r="H2025" s="42">
        <f t="shared" si="32"/>
        <v>0</v>
      </c>
      <c r="I2025" s="217" t="s">
        <v>12</v>
      </c>
    </row>
    <row r="2026" spans="1:9" ht="15.75" x14ac:dyDescent="0.25">
      <c r="A2026" s="355">
        <v>41849</v>
      </c>
      <c r="B2026" s="347" t="s">
        <v>2033</v>
      </c>
      <c r="C2026" s="204" t="s">
        <v>3973</v>
      </c>
      <c r="D2026" s="20" t="s">
        <v>3557</v>
      </c>
      <c r="E2026" s="213">
        <v>45150</v>
      </c>
      <c r="F2026" s="370" t="s">
        <v>4552</v>
      </c>
      <c r="G2026" s="42">
        <v>45150</v>
      </c>
      <c r="H2026" s="42">
        <f t="shared" si="32"/>
        <v>0</v>
      </c>
      <c r="I2026" s="622"/>
    </row>
    <row r="2027" spans="1:9" ht="15.75" x14ac:dyDescent="0.25">
      <c r="A2027" s="355">
        <v>41849</v>
      </c>
      <c r="B2027" s="347" t="s">
        <v>2034</v>
      </c>
      <c r="C2027" s="204" t="s">
        <v>3973</v>
      </c>
      <c r="D2027" s="20" t="s">
        <v>3163</v>
      </c>
      <c r="E2027" s="213">
        <v>17248</v>
      </c>
      <c r="F2027" s="368">
        <v>41849</v>
      </c>
      <c r="G2027" s="42">
        <v>17248</v>
      </c>
      <c r="H2027" s="42">
        <f t="shared" si="32"/>
        <v>0</v>
      </c>
      <c r="I2027" s="622" t="s">
        <v>21</v>
      </c>
    </row>
    <row r="2028" spans="1:9" ht="15.75" x14ac:dyDescent="0.25">
      <c r="A2028" s="355">
        <v>41849</v>
      </c>
      <c r="B2028" s="347" t="s">
        <v>2036</v>
      </c>
      <c r="C2028" s="204" t="s">
        <v>3973</v>
      </c>
      <c r="D2028" s="20" t="s">
        <v>23</v>
      </c>
      <c r="E2028" s="213">
        <v>869</v>
      </c>
      <c r="F2028" s="368">
        <v>41849</v>
      </c>
      <c r="G2028" s="42">
        <v>869</v>
      </c>
      <c r="H2028" s="42">
        <f t="shared" si="32"/>
        <v>0</v>
      </c>
      <c r="I2028" s="622"/>
    </row>
    <row r="2029" spans="1:9" ht="15.75" x14ac:dyDescent="0.25">
      <c r="A2029" s="355">
        <v>41849</v>
      </c>
      <c r="B2029" s="347" t="s">
        <v>2037</v>
      </c>
      <c r="C2029" s="204" t="s">
        <v>3973</v>
      </c>
      <c r="D2029" s="20" t="s">
        <v>44</v>
      </c>
      <c r="E2029" s="213">
        <v>5600</v>
      </c>
      <c r="F2029" s="370">
        <v>41850</v>
      </c>
      <c r="G2029" s="219">
        <v>5600</v>
      </c>
      <c r="H2029" s="42">
        <f t="shared" si="32"/>
        <v>0</v>
      </c>
      <c r="I2029" s="622" t="s">
        <v>12</v>
      </c>
    </row>
    <row r="2030" spans="1:9" ht="15.75" x14ac:dyDescent="0.25">
      <c r="A2030" s="355">
        <v>41849</v>
      </c>
      <c r="B2030" s="347" t="s">
        <v>2038</v>
      </c>
      <c r="C2030" s="204" t="s">
        <v>3973</v>
      </c>
      <c r="D2030" s="20" t="s">
        <v>260</v>
      </c>
      <c r="E2030" s="213">
        <v>2028</v>
      </c>
      <c r="F2030" s="368">
        <v>41849</v>
      </c>
      <c r="G2030" s="42">
        <v>2028</v>
      </c>
      <c r="H2030" s="42">
        <f t="shared" si="32"/>
        <v>0</v>
      </c>
      <c r="I2030" s="622" t="s">
        <v>12</v>
      </c>
    </row>
    <row r="2031" spans="1:9" ht="15.75" x14ac:dyDescent="0.25">
      <c r="A2031" s="355">
        <v>41849</v>
      </c>
      <c r="B2031" s="347" t="s">
        <v>2039</v>
      </c>
      <c r="C2031" s="204" t="s">
        <v>3973</v>
      </c>
      <c r="D2031" s="20" t="s">
        <v>149</v>
      </c>
      <c r="E2031" s="213">
        <v>16503</v>
      </c>
      <c r="F2031" s="370">
        <v>41855</v>
      </c>
      <c r="G2031" s="219">
        <v>16503</v>
      </c>
      <c r="H2031" s="42">
        <f t="shared" si="32"/>
        <v>0</v>
      </c>
      <c r="I2031" s="622" t="s">
        <v>27</v>
      </c>
    </row>
    <row r="2032" spans="1:9" ht="15.75" x14ac:dyDescent="0.25">
      <c r="A2032" s="355">
        <v>41849</v>
      </c>
      <c r="B2032" s="347" t="s">
        <v>2040</v>
      </c>
      <c r="C2032" s="204" t="s">
        <v>3973</v>
      </c>
      <c r="D2032" s="20" t="s">
        <v>92</v>
      </c>
      <c r="E2032" s="213">
        <v>4379</v>
      </c>
      <c r="F2032" s="368">
        <v>41850</v>
      </c>
      <c r="G2032" s="42">
        <v>4379</v>
      </c>
      <c r="H2032" s="42">
        <f t="shared" si="32"/>
        <v>0</v>
      </c>
      <c r="I2032" s="622" t="s">
        <v>27</v>
      </c>
    </row>
    <row r="2033" spans="1:9" ht="15.75" x14ac:dyDescent="0.25">
      <c r="A2033" s="355">
        <v>41849</v>
      </c>
      <c r="B2033" s="347" t="s">
        <v>2042</v>
      </c>
      <c r="C2033" s="204" t="s">
        <v>3973</v>
      </c>
      <c r="D2033" s="20" t="s">
        <v>245</v>
      </c>
      <c r="E2033" s="213">
        <v>17899</v>
      </c>
      <c r="F2033" s="368">
        <v>41850</v>
      </c>
      <c r="G2033" s="42">
        <v>17899</v>
      </c>
      <c r="H2033" s="42">
        <f t="shared" si="32"/>
        <v>0</v>
      </c>
      <c r="I2033" s="622" t="s">
        <v>27</v>
      </c>
    </row>
    <row r="2034" spans="1:9" ht="15.75" x14ac:dyDescent="0.25">
      <c r="A2034" s="355">
        <v>41849</v>
      </c>
      <c r="B2034" s="347" t="s">
        <v>2043</v>
      </c>
      <c r="C2034" s="204" t="s">
        <v>3973</v>
      </c>
      <c r="D2034" s="20" t="s">
        <v>85</v>
      </c>
      <c r="E2034" s="213">
        <v>8701</v>
      </c>
      <c r="F2034" s="368">
        <v>41850</v>
      </c>
      <c r="G2034" s="42">
        <v>8701</v>
      </c>
      <c r="H2034" s="42">
        <f t="shared" si="32"/>
        <v>0</v>
      </c>
      <c r="I2034" s="622" t="s">
        <v>27</v>
      </c>
    </row>
    <row r="2035" spans="1:9" ht="15.75" x14ac:dyDescent="0.25">
      <c r="A2035" s="355">
        <v>41849</v>
      </c>
      <c r="B2035" s="347" t="s">
        <v>2044</v>
      </c>
      <c r="C2035" s="204" t="s">
        <v>3973</v>
      </c>
      <c r="D2035" s="20" t="s">
        <v>101</v>
      </c>
      <c r="E2035" s="213">
        <v>27993</v>
      </c>
      <c r="F2035" s="370" t="s">
        <v>4060</v>
      </c>
      <c r="G2035" s="42">
        <v>27993</v>
      </c>
      <c r="H2035" s="42">
        <f t="shared" si="32"/>
        <v>0</v>
      </c>
      <c r="I2035" s="622" t="s">
        <v>27</v>
      </c>
    </row>
    <row r="2036" spans="1:9" ht="15.75" x14ac:dyDescent="0.25">
      <c r="A2036" s="355">
        <v>41849</v>
      </c>
      <c r="B2036" s="347" t="s">
        <v>2046</v>
      </c>
      <c r="C2036" s="204" t="s">
        <v>3973</v>
      </c>
      <c r="D2036" s="20" t="s">
        <v>244</v>
      </c>
      <c r="E2036" s="213">
        <v>28517</v>
      </c>
      <c r="F2036" s="370" t="s">
        <v>4061</v>
      </c>
      <c r="G2036" s="42">
        <v>28517</v>
      </c>
      <c r="H2036" s="42">
        <f t="shared" si="32"/>
        <v>0</v>
      </c>
      <c r="I2036" s="622" t="s">
        <v>27</v>
      </c>
    </row>
    <row r="2037" spans="1:9" ht="15.75" x14ac:dyDescent="0.25">
      <c r="A2037" s="355">
        <v>41849</v>
      </c>
      <c r="B2037" s="347" t="s">
        <v>2047</v>
      </c>
      <c r="C2037" s="204" t="s">
        <v>3973</v>
      </c>
      <c r="D2037" s="20" t="s">
        <v>240</v>
      </c>
      <c r="E2037" s="213">
        <v>57867</v>
      </c>
      <c r="F2037" s="370" t="s">
        <v>4065</v>
      </c>
      <c r="G2037" s="219">
        <v>57867</v>
      </c>
      <c r="H2037" s="42">
        <f t="shared" si="32"/>
        <v>0</v>
      </c>
      <c r="I2037" s="622" t="s">
        <v>27</v>
      </c>
    </row>
    <row r="2038" spans="1:9" ht="15.75" x14ac:dyDescent="0.25">
      <c r="A2038" s="355">
        <v>41849</v>
      </c>
      <c r="B2038" s="347" t="s">
        <v>2048</v>
      </c>
      <c r="C2038" s="204" t="s">
        <v>3973</v>
      </c>
      <c r="D2038" s="20" t="s">
        <v>111</v>
      </c>
      <c r="E2038" s="213">
        <v>4994</v>
      </c>
      <c r="F2038" s="368">
        <v>41849</v>
      </c>
      <c r="G2038" s="42">
        <v>4994</v>
      </c>
      <c r="H2038" s="42">
        <f t="shared" si="32"/>
        <v>0</v>
      </c>
      <c r="I2038" s="622" t="s">
        <v>12</v>
      </c>
    </row>
    <row r="2039" spans="1:9" ht="15.75" x14ac:dyDescent="0.25">
      <c r="A2039" s="355">
        <v>41849</v>
      </c>
      <c r="B2039" s="347" t="s">
        <v>2049</v>
      </c>
      <c r="C2039" s="204" t="s">
        <v>3973</v>
      </c>
      <c r="D2039" s="20" t="s">
        <v>330</v>
      </c>
      <c r="E2039" s="213">
        <v>6571.5</v>
      </c>
      <c r="F2039" s="368">
        <v>41849</v>
      </c>
      <c r="G2039" s="42">
        <v>6571.5</v>
      </c>
      <c r="H2039" s="42">
        <f t="shared" si="32"/>
        <v>0</v>
      </c>
      <c r="I2039" s="622" t="s">
        <v>12</v>
      </c>
    </row>
    <row r="2040" spans="1:9" ht="15.75" x14ac:dyDescent="0.25">
      <c r="A2040" s="355">
        <v>41849</v>
      </c>
      <c r="B2040" s="347" t="s">
        <v>2050</v>
      </c>
      <c r="C2040" s="204" t="s">
        <v>3973</v>
      </c>
      <c r="D2040" s="20" t="s">
        <v>245</v>
      </c>
      <c r="E2040" s="213">
        <v>6020.5</v>
      </c>
      <c r="F2040" s="368">
        <v>41850</v>
      </c>
      <c r="G2040" s="42">
        <v>6020.5</v>
      </c>
      <c r="H2040" s="42">
        <f t="shared" si="32"/>
        <v>0</v>
      </c>
      <c r="I2040" s="622" t="s">
        <v>27</v>
      </c>
    </row>
    <row r="2041" spans="1:9" ht="15.75" x14ac:dyDescent="0.25">
      <c r="A2041" s="355">
        <v>41849</v>
      </c>
      <c r="B2041" s="347" t="s">
        <v>2051</v>
      </c>
      <c r="C2041" s="204" t="s">
        <v>3973</v>
      </c>
      <c r="D2041" s="20" t="s">
        <v>88</v>
      </c>
      <c r="E2041" s="213">
        <v>3032</v>
      </c>
      <c r="F2041" s="368">
        <v>41850</v>
      </c>
      <c r="G2041" s="42">
        <v>3032</v>
      </c>
      <c r="H2041" s="42">
        <f t="shared" si="32"/>
        <v>0</v>
      </c>
      <c r="I2041" s="622" t="s">
        <v>27</v>
      </c>
    </row>
    <row r="2042" spans="1:9" ht="15.75" x14ac:dyDescent="0.25">
      <c r="A2042" s="355">
        <v>41849</v>
      </c>
      <c r="B2042" s="347" t="s">
        <v>2052</v>
      </c>
      <c r="C2042" s="204" t="s">
        <v>3973</v>
      </c>
      <c r="D2042" s="20" t="s">
        <v>57</v>
      </c>
      <c r="E2042" s="213">
        <v>1260</v>
      </c>
      <c r="F2042" s="368">
        <v>41849</v>
      </c>
      <c r="G2042" s="42">
        <v>1260</v>
      </c>
      <c r="H2042" s="42">
        <f t="shared" si="32"/>
        <v>0</v>
      </c>
      <c r="I2042" s="622" t="s">
        <v>30</v>
      </c>
    </row>
    <row r="2043" spans="1:9" ht="15.75" x14ac:dyDescent="0.25">
      <c r="A2043" s="355">
        <v>41849</v>
      </c>
      <c r="B2043" s="347" t="s">
        <v>2053</v>
      </c>
      <c r="C2043" s="204" t="s">
        <v>3973</v>
      </c>
      <c r="D2043" s="20" t="s">
        <v>32</v>
      </c>
      <c r="E2043" s="213">
        <v>8219</v>
      </c>
      <c r="F2043" s="368">
        <v>41849</v>
      </c>
      <c r="G2043" s="42">
        <v>8219</v>
      </c>
      <c r="H2043" s="42">
        <f t="shared" si="32"/>
        <v>0</v>
      </c>
      <c r="I2043" s="622" t="s">
        <v>30</v>
      </c>
    </row>
    <row r="2044" spans="1:9" ht="15.75" x14ac:dyDescent="0.25">
      <c r="A2044" s="355">
        <v>41849</v>
      </c>
      <c r="B2044" s="347" t="s">
        <v>2054</v>
      </c>
      <c r="C2044" s="204" t="s">
        <v>3973</v>
      </c>
      <c r="D2044" s="20" t="s">
        <v>36</v>
      </c>
      <c r="E2044" s="213">
        <v>8325</v>
      </c>
      <c r="F2044" s="368">
        <v>41849</v>
      </c>
      <c r="G2044" s="42">
        <v>8325</v>
      </c>
      <c r="H2044" s="42">
        <f t="shared" si="32"/>
        <v>0</v>
      </c>
      <c r="I2044" s="622" t="s">
        <v>12</v>
      </c>
    </row>
    <row r="2045" spans="1:9" ht="15.75" x14ac:dyDescent="0.25">
      <c r="A2045" s="355">
        <v>41849</v>
      </c>
      <c r="B2045" s="347" t="s">
        <v>2055</v>
      </c>
      <c r="C2045" s="204" t="s">
        <v>3973</v>
      </c>
      <c r="D2045" s="20" t="s">
        <v>52</v>
      </c>
      <c r="E2045" s="213">
        <v>3071</v>
      </c>
      <c r="F2045" s="368">
        <v>41849</v>
      </c>
      <c r="G2045" s="42">
        <v>3071</v>
      </c>
      <c r="H2045" s="42">
        <f t="shared" si="32"/>
        <v>0</v>
      </c>
      <c r="I2045" s="622" t="s">
        <v>12</v>
      </c>
    </row>
    <row r="2046" spans="1:9" ht="15.75" x14ac:dyDescent="0.25">
      <c r="A2046" s="355">
        <v>41849</v>
      </c>
      <c r="B2046" s="347" t="s">
        <v>2056</v>
      </c>
      <c r="C2046" s="204" t="s">
        <v>3973</v>
      </c>
      <c r="D2046" s="20" t="s">
        <v>54</v>
      </c>
      <c r="E2046" s="213">
        <v>9217.5</v>
      </c>
      <c r="F2046" s="368">
        <v>41849</v>
      </c>
      <c r="G2046" s="42">
        <v>9217.5</v>
      </c>
      <c r="H2046" s="42">
        <f t="shared" si="32"/>
        <v>0</v>
      </c>
      <c r="I2046" s="622" t="s">
        <v>30</v>
      </c>
    </row>
    <row r="2047" spans="1:9" ht="15.75" x14ac:dyDescent="0.25">
      <c r="A2047" s="355">
        <v>41849</v>
      </c>
      <c r="B2047" s="347" t="s">
        <v>2057</v>
      </c>
      <c r="C2047" s="204" t="s">
        <v>3973</v>
      </c>
      <c r="D2047" s="20" t="s">
        <v>124</v>
      </c>
      <c r="E2047" s="213">
        <v>7097.5</v>
      </c>
      <c r="F2047" s="368">
        <v>41849</v>
      </c>
      <c r="G2047" s="42">
        <v>7097.5</v>
      </c>
      <c r="H2047" s="42">
        <f t="shared" si="32"/>
        <v>0</v>
      </c>
      <c r="I2047" s="622" t="s">
        <v>30</v>
      </c>
    </row>
    <row r="2048" spans="1:9" ht="15.75" x14ac:dyDescent="0.25">
      <c r="A2048" s="355">
        <v>41849</v>
      </c>
      <c r="B2048" s="347" t="s">
        <v>2058</v>
      </c>
      <c r="C2048" s="204" t="s">
        <v>3973</v>
      </c>
      <c r="D2048" s="20" t="s">
        <v>55</v>
      </c>
      <c r="E2048" s="213">
        <v>500</v>
      </c>
      <c r="F2048" s="368">
        <v>41849</v>
      </c>
      <c r="G2048" s="42">
        <v>500</v>
      </c>
      <c r="H2048" s="42">
        <f t="shared" si="32"/>
        <v>0</v>
      </c>
      <c r="I2048" s="622"/>
    </row>
    <row r="2049" spans="1:11" ht="15.75" x14ac:dyDescent="0.25">
      <c r="A2049" s="355">
        <v>41849</v>
      </c>
      <c r="B2049" s="347" t="s">
        <v>2059</v>
      </c>
      <c r="C2049" s="204" t="s">
        <v>3973</v>
      </c>
      <c r="D2049" s="20" t="s">
        <v>130</v>
      </c>
      <c r="E2049" s="213">
        <v>4934</v>
      </c>
      <c r="F2049" s="368">
        <v>41850</v>
      </c>
      <c r="G2049" s="42">
        <v>4934</v>
      </c>
      <c r="H2049" s="42">
        <f t="shared" si="32"/>
        <v>0</v>
      </c>
      <c r="I2049" s="622" t="s">
        <v>21</v>
      </c>
    </row>
    <row r="2050" spans="1:11" ht="15.75" x14ac:dyDescent="0.25">
      <c r="A2050" s="355">
        <v>41849</v>
      </c>
      <c r="B2050" s="347" t="s">
        <v>2060</v>
      </c>
      <c r="C2050" s="204" t="s">
        <v>3973</v>
      </c>
      <c r="D2050" s="20" t="s">
        <v>29</v>
      </c>
      <c r="E2050" s="213">
        <v>4827</v>
      </c>
      <c r="F2050" s="368">
        <v>41849</v>
      </c>
      <c r="G2050" s="42">
        <v>4827</v>
      </c>
      <c r="H2050" s="42">
        <f t="shared" si="32"/>
        <v>0</v>
      </c>
      <c r="I2050" s="622" t="s">
        <v>30</v>
      </c>
    </row>
    <row r="2051" spans="1:11" ht="15.75" x14ac:dyDescent="0.25">
      <c r="A2051" s="355">
        <v>41849</v>
      </c>
      <c r="B2051" s="347" t="s">
        <v>2061</v>
      </c>
      <c r="C2051" s="204" t="s">
        <v>3973</v>
      </c>
      <c r="D2051" s="20" t="s">
        <v>58</v>
      </c>
      <c r="E2051" s="213">
        <v>1338</v>
      </c>
      <c r="F2051" s="368">
        <v>41849</v>
      </c>
      <c r="G2051" s="42">
        <v>1338</v>
      </c>
      <c r="H2051" s="42">
        <f t="shared" si="32"/>
        <v>0</v>
      </c>
      <c r="I2051" s="622" t="s">
        <v>30</v>
      </c>
    </row>
    <row r="2052" spans="1:11" ht="15.75" x14ac:dyDescent="0.25">
      <c r="A2052" s="355">
        <v>41849</v>
      </c>
      <c r="B2052" s="347" t="s">
        <v>2063</v>
      </c>
      <c r="C2052" s="204" t="s">
        <v>3973</v>
      </c>
      <c r="D2052" s="20" t="s">
        <v>1693</v>
      </c>
      <c r="E2052" s="213">
        <v>3762</v>
      </c>
      <c r="F2052" s="368">
        <v>41849</v>
      </c>
      <c r="G2052" s="42">
        <v>3762</v>
      </c>
      <c r="H2052" s="42">
        <f t="shared" si="32"/>
        <v>0</v>
      </c>
      <c r="I2052" s="622"/>
    </row>
    <row r="2053" spans="1:11" ht="15.75" x14ac:dyDescent="0.25">
      <c r="A2053" s="355">
        <v>41849</v>
      </c>
      <c r="B2053" s="347" t="s">
        <v>2065</v>
      </c>
      <c r="C2053" s="204" t="s">
        <v>3973</v>
      </c>
      <c r="D2053" s="20" t="s">
        <v>3978</v>
      </c>
      <c r="E2053" s="213">
        <v>42817</v>
      </c>
      <c r="F2053" s="371" t="s">
        <v>3999</v>
      </c>
      <c r="G2053" s="42">
        <v>42817</v>
      </c>
      <c r="H2053" s="42">
        <f t="shared" si="32"/>
        <v>0</v>
      </c>
      <c r="I2053" s="622" t="s">
        <v>27</v>
      </c>
      <c r="J2053" s="101" t="s">
        <v>4000</v>
      </c>
      <c r="K2053" s="101"/>
    </row>
    <row r="2054" spans="1:11" ht="15.75" x14ac:dyDescent="0.25">
      <c r="A2054" s="355">
        <v>41849</v>
      </c>
      <c r="B2054" s="347" t="s">
        <v>2066</v>
      </c>
      <c r="C2054" s="204" t="s">
        <v>3973</v>
      </c>
      <c r="D2054" s="20" t="s">
        <v>307</v>
      </c>
      <c r="E2054" s="213">
        <v>9330</v>
      </c>
      <c r="F2054" s="368">
        <v>41850</v>
      </c>
      <c r="G2054" s="42">
        <v>9330</v>
      </c>
      <c r="H2054" s="42">
        <f t="shared" si="32"/>
        <v>0</v>
      </c>
      <c r="I2054" s="622" t="s">
        <v>3952</v>
      </c>
    </row>
    <row r="2055" spans="1:11" ht="15.75" x14ac:dyDescent="0.25">
      <c r="A2055" s="355">
        <v>41849</v>
      </c>
      <c r="B2055" s="347" t="s">
        <v>2067</v>
      </c>
      <c r="C2055" s="204" t="s">
        <v>3973</v>
      </c>
      <c r="D2055" s="20" t="s">
        <v>34</v>
      </c>
      <c r="E2055" s="213">
        <v>1668</v>
      </c>
      <c r="F2055" s="370" t="s">
        <v>4557</v>
      </c>
      <c r="G2055" s="42">
        <v>1668</v>
      </c>
      <c r="H2055" s="42">
        <f t="shared" ref="H2055:H2118" si="33">E2055-G2055</f>
        <v>0</v>
      </c>
      <c r="I2055" s="622"/>
    </row>
    <row r="2056" spans="1:11" ht="15.75" x14ac:dyDescent="0.25">
      <c r="A2056" s="355">
        <v>41849</v>
      </c>
      <c r="B2056" s="347" t="s">
        <v>2068</v>
      </c>
      <c r="C2056" s="204" t="s">
        <v>3973</v>
      </c>
      <c r="D2056" s="20" t="s">
        <v>176</v>
      </c>
      <c r="E2056" s="213">
        <v>6378</v>
      </c>
      <c r="F2056" s="368">
        <v>41850</v>
      </c>
      <c r="G2056" s="42">
        <v>6378</v>
      </c>
      <c r="H2056" s="42">
        <f t="shared" si="33"/>
        <v>0</v>
      </c>
      <c r="I2056" s="622" t="s">
        <v>3952</v>
      </c>
    </row>
    <row r="2057" spans="1:11" ht="15.75" x14ac:dyDescent="0.25">
      <c r="A2057" s="355">
        <v>41849</v>
      </c>
      <c r="B2057" s="347" t="s">
        <v>2069</v>
      </c>
      <c r="C2057" s="204" t="s">
        <v>3973</v>
      </c>
      <c r="D2057" s="20" t="s">
        <v>8</v>
      </c>
      <c r="E2057" s="213">
        <v>771</v>
      </c>
      <c r="F2057" s="368">
        <v>41849</v>
      </c>
      <c r="G2057" s="42">
        <v>771</v>
      </c>
      <c r="H2057" s="42">
        <f t="shared" si="33"/>
        <v>0</v>
      </c>
      <c r="I2057" s="622"/>
    </row>
    <row r="2058" spans="1:11" ht="15.75" x14ac:dyDescent="0.25">
      <c r="A2058" s="355">
        <v>41849</v>
      </c>
      <c r="B2058" s="347" t="s">
        <v>2070</v>
      </c>
      <c r="C2058" s="204" t="s">
        <v>3973</v>
      </c>
      <c r="D2058" s="20" t="s">
        <v>257</v>
      </c>
      <c r="E2058" s="213">
        <v>17291</v>
      </c>
      <c r="F2058" s="368">
        <v>41850</v>
      </c>
      <c r="G2058" s="42">
        <v>17291</v>
      </c>
      <c r="H2058" s="42">
        <f t="shared" si="33"/>
        <v>0</v>
      </c>
      <c r="I2058" s="622" t="s">
        <v>3952</v>
      </c>
    </row>
    <row r="2059" spans="1:11" ht="15.75" x14ac:dyDescent="0.25">
      <c r="A2059" s="355">
        <v>41849</v>
      </c>
      <c r="B2059" s="347" t="s">
        <v>2072</v>
      </c>
      <c r="C2059" s="204" t="s">
        <v>3973</v>
      </c>
      <c r="D2059" s="20" t="s">
        <v>74</v>
      </c>
      <c r="E2059" s="213">
        <v>2907</v>
      </c>
      <c r="F2059" s="368">
        <v>41849</v>
      </c>
      <c r="G2059" s="42">
        <v>2907</v>
      </c>
      <c r="H2059" s="42">
        <f t="shared" si="33"/>
        <v>0</v>
      </c>
      <c r="I2059" s="622"/>
    </row>
    <row r="2060" spans="1:11" ht="15.75" x14ac:dyDescent="0.25">
      <c r="A2060" s="355">
        <v>41849</v>
      </c>
      <c r="B2060" s="347" t="s">
        <v>2073</v>
      </c>
      <c r="C2060" s="204" t="s">
        <v>3973</v>
      </c>
      <c r="D2060" s="20" t="s">
        <v>36</v>
      </c>
      <c r="E2060" s="213">
        <v>16744</v>
      </c>
      <c r="F2060" s="368">
        <v>41850</v>
      </c>
      <c r="G2060" s="42">
        <v>16744</v>
      </c>
      <c r="H2060" s="42">
        <f t="shared" si="33"/>
        <v>0</v>
      </c>
      <c r="I2060" s="622" t="s">
        <v>3952</v>
      </c>
    </row>
    <row r="2061" spans="1:11" ht="15.75" x14ac:dyDescent="0.25">
      <c r="A2061" s="355">
        <v>41849</v>
      </c>
      <c r="B2061" s="347" t="s">
        <v>2074</v>
      </c>
      <c r="C2061" s="204" t="s">
        <v>3973</v>
      </c>
      <c r="D2061" s="20" t="s">
        <v>250</v>
      </c>
      <c r="E2061" s="213">
        <v>28369</v>
      </c>
      <c r="F2061" s="368">
        <v>41849</v>
      </c>
      <c r="G2061" s="42">
        <v>28369</v>
      </c>
      <c r="H2061" s="42">
        <f t="shared" si="33"/>
        <v>0</v>
      </c>
      <c r="I2061" s="622"/>
    </row>
    <row r="2062" spans="1:11" ht="15.75" x14ac:dyDescent="0.25">
      <c r="A2062" s="355">
        <v>41849</v>
      </c>
      <c r="B2062" s="347" t="s">
        <v>2077</v>
      </c>
      <c r="C2062" s="204" t="s">
        <v>3973</v>
      </c>
      <c r="D2062" s="20" t="s">
        <v>250</v>
      </c>
      <c r="E2062" s="213">
        <v>296</v>
      </c>
      <c r="F2062" s="368">
        <v>41849</v>
      </c>
      <c r="G2062" s="42">
        <v>296</v>
      </c>
      <c r="H2062" s="42">
        <f t="shared" si="33"/>
        <v>0</v>
      </c>
      <c r="I2062" s="622"/>
    </row>
    <row r="2063" spans="1:11" ht="15.75" x14ac:dyDescent="0.25">
      <c r="A2063" s="355">
        <v>41849</v>
      </c>
      <c r="B2063" s="347" t="s">
        <v>2078</v>
      </c>
      <c r="C2063" s="204" t="s">
        <v>3973</v>
      </c>
      <c r="D2063" s="20" t="s">
        <v>76</v>
      </c>
      <c r="E2063" s="213">
        <v>5367</v>
      </c>
      <c r="F2063" s="368">
        <v>41850</v>
      </c>
      <c r="G2063" s="42">
        <v>5367</v>
      </c>
      <c r="H2063" s="42">
        <f t="shared" si="33"/>
        <v>0</v>
      </c>
      <c r="I2063" s="622" t="s">
        <v>3952</v>
      </c>
    </row>
    <row r="2064" spans="1:11" ht="15.75" x14ac:dyDescent="0.25">
      <c r="A2064" s="355">
        <v>41849</v>
      </c>
      <c r="B2064" s="347" t="s">
        <v>2079</v>
      </c>
      <c r="C2064" s="204" t="s">
        <v>3973</v>
      </c>
      <c r="D2064" s="20" t="s">
        <v>27</v>
      </c>
      <c r="E2064" s="213">
        <v>11952</v>
      </c>
      <c r="F2064" s="370">
        <v>41857</v>
      </c>
      <c r="G2064" s="219">
        <v>11952</v>
      </c>
      <c r="H2064" s="42">
        <f t="shared" si="33"/>
        <v>0</v>
      </c>
      <c r="I2064" s="622" t="s">
        <v>27</v>
      </c>
    </row>
    <row r="2065" spans="1:9" ht="15.75" x14ac:dyDescent="0.25">
      <c r="A2065" s="355">
        <v>41849</v>
      </c>
      <c r="B2065" s="347" t="s">
        <v>2081</v>
      </c>
      <c r="C2065" s="204" t="s">
        <v>3973</v>
      </c>
      <c r="D2065" s="20" t="s">
        <v>4001</v>
      </c>
      <c r="E2065" s="213">
        <v>5756</v>
      </c>
      <c r="F2065" s="368">
        <v>41849</v>
      </c>
      <c r="G2065" s="42">
        <v>5756</v>
      </c>
      <c r="H2065" s="42">
        <f t="shared" si="33"/>
        <v>0</v>
      </c>
      <c r="I2065" s="622"/>
    </row>
    <row r="2066" spans="1:9" ht="15.75" x14ac:dyDescent="0.25">
      <c r="A2066" s="355">
        <v>41849</v>
      </c>
      <c r="B2066" s="347" t="s">
        <v>2082</v>
      </c>
      <c r="C2066" s="204" t="s">
        <v>3973</v>
      </c>
      <c r="D2066" s="20" t="s">
        <v>136</v>
      </c>
      <c r="E2066" s="213">
        <v>1401.8</v>
      </c>
      <c r="F2066" s="368">
        <v>41849</v>
      </c>
      <c r="G2066" s="42">
        <v>1401.8</v>
      </c>
      <c r="H2066" s="42">
        <f t="shared" si="33"/>
        <v>0</v>
      </c>
      <c r="I2066" s="622"/>
    </row>
    <row r="2067" spans="1:9" ht="15.75" x14ac:dyDescent="0.25">
      <c r="A2067" s="355">
        <v>41849</v>
      </c>
      <c r="B2067" s="347" t="s">
        <v>2083</v>
      </c>
      <c r="C2067" s="204" t="s">
        <v>3973</v>
      </c>
      <c r="D2067" s="20" t="s">
        <v>106</v>
      </c>
      <c r="E2067" s="213">
        <v>91860</v>
      </c>
      <c r="F2067" s="370">
        <v>41855</v>
      </c>
      <c r="G2067" s="219">
        <v>91860</v>
      </c>
      <c r="H2067" s="42">
        <f t="shared" si="33"/>
        <v>0</v>
      </c>
      <c r="I2067" s="622"/>
    </row>
    <row r="2068" spans="1:9" ht="15.75" x14ac:dyDescent="0.25">
      <c r="A2068" s="355">
        <v>41849</v>
      </c>
      <c r="B2068" s="347" t="s">
        <v>2084</v>
      </c>
      <c r="C2068" s="204" t="s">
        <v>3973</v>
      </c>
      <c r="D2068" s="20" t="s">
        <v>549</v>
      </c>
      <c r="E2068" s="213">
        <v>51595.9</v>
      </c>
      <c r="F2068" s="371" t="s">
        <v>4002</v>
      </c>
      <c r="G2068" s="42">
        <v>51595.9</v>
      </c>
      <c r="H2068" s="42">
        <f t="shared" si="33"/>
        <v>0</v>
      </c>
      <c r="I2068" s="622" t="s">
        <v>65</v>
      </c>
    </row>
    <row r="2069" spans="1:9" ht="15.75" x14ac:dyDescent="0.25">
      <c r="A2069" s="355">
        <v>41849</v>
      </c>
      <c r="B2069" s="347" t="s">
        <v>2085</v>
      </c>
      <c r="C2069" s="204" t="s">
        <v>3973</v>
      </c>
      <c r="D2069" s="20" t="s">
        <v>250</v>
      </c>
      <c r="E2069" s="213">
        <v>22785.200000000001</v>
      </c>
      <c r="F2069" s="383" t="s">
        <v>4026</v>
      </c>
      <c r="G2069" s="219">
        <v>22785.200000000001</v>
      </c>
      <c r="H2069" s="42">
        <f t="shared" si="33"/>
        <v>0</v>
      </c>
      <c r="I2069" s="622" t="s">
        <v>65</v>
      </c>
    </row>
    <row r="2070" spans="1:9" ht="15.75" x14ac:dyDescent="0.25">
      <c r="A2070" s="355">
        <v>41849</v>
      </c>
      <c r="B2070" s="347" t="s">
        <v>2087</v>
      </c>
      <c r="C2070" s="204" t="s">
        <v>3973</v>
      </c>
      <c r="D2070" s="20" t="s">
        <v>106</v>
      </c>
      <c r="E2070" s="213">
        <v>161680</v>
      </c>
      <c r="F2070" s="370">
        <v>41855</v>
      </c>
      <c r="G2070" s="219">
        <v>161680</v>
      </c>
      <c r="H2070" s="42">
        <f t="shared" si="33"/>
        <v>0</v>
      </c>
      <c r="I2070" s="622"/>
    </row>
    <row r="2071" spans="1:9" ht="15.75" x14ac:dyDescent="0.25">
      <c r="A2071" s="355">
        <v>41849</v>
      </c>
      <c r="B2071" s="347" t="s">
        <v>2088</v>
      </c>
      <c r="C2071" s="204" t="s">
        <v>3973</v>
      </c>
      <c r="D2071" s="20" t="s">
        <v>215</v>
      </c>
      <c r="E2071" s="213">
        <v>3698</v>
      </c>
      <c r="F2071" s="368">
        <v>41849</v>
      </c>
      <c r="G2071" s="42">
        <v>3698</v>
      </c>
      <c r="H2071" s="42">
        <f t="shared" si="33"/>
        <v>0</v>
      </c>
      <c r="I2071" s="622"/>
    </row>
    <row r="2072" spans="1:9" ht="15.75" x14ac:dyDescent="0.25">
      <c r="A2072" s="355">
        <v>41849</v>
      </c>
      <c r="B2072" s="347" t="s">
        <v>2089</v>
      </c>
      <c r="C2072" s="204" t="s">
        <v>3973</v>
      </c>
      <c r="D2072" s="20" t="s">
        <v>16</v>
      </c>
      <c r="E2072" s="213">
        <v>152634.79999999999</v>
      </c>
      <c r="F2072" s="370">
        <v>41865</v>
      </c>
      <c r="G2072" s="219">
        <v>152634.79999999999</v>
      </c>
      <c r="H2072" s="42">
        <f t="shared" si="33"/>
        <v>0</v>
      </c>
      <c r="I2072" s="622"/>
    </row>
    <row r="2073" spans="1:9" ht="15.75" x14ac:dyDescent="0.25">
      <c r="A2073" s="355">
        <v>41849</v>
      </c>
      <c r="B2073" s="347" t="s">
        <v>2090</v>
      </c>
      <c r="C2073" s="204" t="s">
        <v>3973</v>
      </c>
      <c r="D2073" s="20" t="s">
        <v>1607</v>
      </c>
      <c r="E2073" s="213">
        <v>4060.2</v>
      </c>
      <c r="F2073" s="368">
        <v>41849</v>
      </c>
      <c r="G2073" s="42">
        <v>4060.2</v>
      </c>
      <c r="H2073" s="42">
        <f t="shared" si="33"/>
        <v>0</v>
      </c>
      <c r="I2073" s="622"/>
    </row>
    <row r="2074" spans="1:9" ht="15.75" x14ac:dyDescent="0.25">
      <c r="A2074" s="355">
        <v>41849</v>
      </c>
      <c r="B2074" s="347" t="s">
        <v>2091</v>
      </c>
      <c r="C2074" s="204" t="s">
        <v>3973</v>
      </c>
      <c r="D2074" s="20" t="s">
        <v>396</v>
      </c>
      <c r="E2074" s="213">
        <v>559</v>
      </c>
      <c r="F2074" s="368">
        <v>41849</v>
      </c>
      <c r="G2074" s="42">
        <v>559</v>
      </c>
      <c r="H2074" s="42">
        <f t="shared" si="33"/>
        <v>0</v>
      </c>
      <c r="I2074" s="622"/>
    </row>
    <row r="2075" spans="1:9" ht="15.75" x14ac:dyDescent="0.25">
      <c r="A2075" s="355">
        <v>41849</v>
      </c>
      <c r="B2075" s="347" t="s">
        <v>2092</v>
      </c>
      <c r="C2075" s="204" t="s">
        <v>3973</v>
      </c>
      <c r="D2075" s="20" t="s">
        <v>215</v>
      </c>
      <c r="E2075" s="213">
        <v>5549</v>
      </c>
      <c r="F2075" s="370" t="s">
        <v>4551</v>
      </c>
      <c r="G2075" s="42">
        <v>5549</v>
      </c>
      <c r="H2075" s="42">
        <f t="shared" si="33"/>
        <v>0</v>
      </c>
      <c r="I2075" s="622"/>
    </row>
    <row r="2076" spans="1:9" ht="15.75" x14ac:dyDescent="0.25">
      <c r="A2076" s="355">
        <v>41849</v>
      </c>
      <c r="B2076" s="347" t="s">
        <v>2093</v>
      </c>
      <c r="C2076" s="204" t="s">
        <v>3973</v>
      </c>
      <c r="D2076" s="20" t="s">
        <v>215</v>
      </c>
      <c r="E2076" s="213">
        <v>319</v>
      </c>
      <c r="F2076" s="370" t="s">
        <v>4551</v>
      </c>
      <c r="G2076" s="42">
        <v>319</v>
      </c>
      <c r="H2076" s="42">
        <f t="shared" si="33"/>
        <v>0</v>
      </c>
      <c r="I2076" s="622"/>
    </row>
    <row r="2077" spans="1:9" ht="15.75" x14ac:dyDescent="0.25">
      <c r="A2077" s="355">
        <v>41849</v>
      </c>
      <c r="B2077" s="347" t="s">
        <v>2094</v>
      </c>
      <c r="C2077" s="204" t="s">
        <v>3973</v>
      </c>
      <c r="D2077" s="20" t="s">
        <v>180</v>
      </c>
      <c r="E2077" s="213">
        <v>24540</v>
      </c>
      <c r="F2077" s="381" t="s">
        <v>4027</v>
      </c>
      <c r="G2077" s="219">
        <v>24540</v>
      </c>
      <c r="H2077" s="42">
        <f t="shared" si="33"/>
        <v>0</v>
      </c>
      <c r="I2077" s="622" t="s">
        <v>21</v>
      </c>
    </row>
    <row r="2078" spans="1:9" ht="15.75" x14ac:dyDescent="0.25">
      <c r="A2078" s="355">
        <v>41849</v>
      </c>
      <c r="B2078" s="347" t="s">
        <v>2095</v>
      </c>
      <c r="C2078" s="204" t="s">
        <v>3973</v>
      </c>
      <c r="D2078" s="20" t="s">
        <v>3115</v>
      </c>
      <c r="E2078" s="213">
        <v>8321.5</v>
      </c>
      <c r="F2078" s="368">
        <v>41849</v>
      </c>
      <c r="G2078" s="42">
        <v>8321.5</v>
      </c>
      <c r="H2078" s="42">
        <f t="shared" si="33"/>
        <v>0</v>
      </c>
      <c r="I2078" s="622" t="s">
        <v>21</v>
      </c>
    </row>
    <row r="2079" spans="1:9" ht="15.75" x14ac:dyDescent="0.25">
      <c r="A2079" s="355">
        <v>41849</v>
      </c>
      <c r="B2079" s="347" t="s">
        <v>2097</v>
      </c>
      <c r="C2079" s="204" t="s">
        <v>3973</v>
      </c>
      <c r="D2079" s="20" t="s">
        <v>51</v>
      </c>
      <c r="E2079" s="213">
        <v>1272</v>
      </c>
      <c r="F2079" s="368">
        <v>41849</v>
      </c>
      <c r="G2079" s="42">
        <v>1272</v>
      </c>
      <c r="H2079" s="42">
        <f t="shared" si="33"/>
        <v>0</v>
      </c>
      <c r="I2079" s="622"/>
    </row>
    <row r="2080" spans="1:9" ht="15.75" x14ac:dyDescent="0.25">
      <c r="A2080" s="355">
        <v>41849</v>
      </c>
      <c r="B2080" s="347" t="s">
        <v>2098</v>
      </c>
      <c r="C2080" s="204" t="s">
        <v>3973</v>
      </c>
      <c r="D2080" s="20" t="s">
        <v>25</v>
      </c>
      <c r="E2080" s="213">
        <v>6997.1</v>
      </c>
      <c r="F2080" s="368">
        <v>41849</v>
      </c>
      <c r="G2080" s="42">
        <v>6997.1</v>
      </c>
      <c r="H2080" s="42">
        <f t="shared" si="33"/>
        <v>0</v>
      </c>
      <c r="I2080" s="622" t="s">
        <v>21</v>
      </c>
    </row>
    <row r="2081" spans="1:9" ht="15.75" x14ac:dyDescent="0.25">
      <c r="A2081" s="355">
        <v>41849</v>
      </c>
      <c r="B2081" s="347" t="s">
        <v>2100</v>
      </c>
      <c r="C2081" s="204" t="s">
        <v>3973</v>
      </c>
      <c r="D2081" s="20" t="s">
        <v>2423</v>
      </c>
      <c r="E2081" s="213">
        <v>17939.5</v>
      </c>
      <c r="F2081" s="368">
        <v>41849</v>
      </c>
      <c r="G2081" s="42">
        <v>17939.5</v>
      </c>
      <c r="H2081" s="42">
        <f t="shared" si="33"/>
        <v>0</v>
      </c>
      <c r="I2081" s="622" t="s">
        <v>21</v>
      </c>
    </row>
    <row r="2082" spans="1:9" ht="15.75" x14ac:dyDescent="0.25">
      <c r="A2082" s="355">
        <v>41849</v>
      </c>
      <c r="B2082" s="347" t="s">
        <v>2102</v>
      </c>
      <c r="C2082" s="204" t="s">
        <v>3973</v>
      </c>
      <c r="D2082" s="20" t="s">
        <v>74</v>
      </c>
      <c r="E2082" s="213">
        <v>829.5</v>
      </c>
      <c r="F2082" s="368">
        <v>41849</v>
      </c>
      <c r="G2082" s="42">
        <v>829.5</v>
      </c>
      <c r="H2082" s="42">
        <f t="shared" si="33"/>
        <v>0</v>
      </c>
      <c r="I2082" s="622"/>
    </row>
    <row r="2083" spans="1:9" ht="15.75" x14ac:dyDescent="0.25">
      <c r="A2083" s="355">
        <v>41849</v>
      </c>
      <c r="B2083" s="347" t="s">
        <v>2103</v>
      </c>
      <c r="C2083" s="204" t="s">
        <v>3973</v>
      </c>
      <c r="D2083" s="20" t="s">
        <v>63</v>
      </c>
      <c r="E2083" s="213">
        <v>2833.5</v>
      </c>
      <c r="F2083" s="368">
        <v>41849</v>
      </c>
      <c r="G2083" s="42">
        <v>2833.5</v>
      </c>
      <c r="H2083" s="42">
        <f t="shared" si="33"/>
        <v>0</v>
      </c>
      <c r="I2083" s="622" t="s">
        <v>21</v>
      </c>
    </row>
    <row r="2084" spans="1:9" ht="15.75" x14ac:dyDescent="0.25">
      <c r="A2084" s="355">
        <v>41849</v>
      </c>
      <c r="B2084" s="347" t="s">
        <v>2104</v>
      </c>
      <c r="C2084" s="204" t="s">
        <v>3973</v>
      </c>
      <c r="D2084" s="20" t="s">
        <v>250</v>
      </c>
      <c r="E2084" s="213">
        <v>13897.5</v>
      </c>
      <c r="F2084" s="368">
        <v>41849</v>
      </c>
      <c r="G2084" s="42">
        <v>13897.5</v>
      </c>
      <c r="H2084" s="42">
        <f t="shared" si="33"/>
        <v>0</v>
      </c>
      <c r="I2084" s="622" t="s">
        <v>105</v>
      </c>
    </row>
    <row r="2085" spans="1:9" ht="15.75" x14ac:dyDescent="0.25">
      <c r="A2085" s="355">
        <v>41849</v>
      </c>
      <c r="B2085" s="347" t="s">
        <v>2106</v>
      </c>
      <c r="C2085" s="204" t="s">
        <v>3973</v>
      </c>
      <c r="D2085" s="20" t="s">
        <v>233</v>
      </c>
      <c r="E2085" s="213">
        <v>1269</v>
      </c>
      <c r="F2085" s="368">
        <v>41850</v>
      </c>
      <c r="G2085" s="42">
        <v>1269</v>
      </c>
      <c r="H2085" s="42">
        <f t="shared" si="33"/>
        <v>0</v>
      </c>
      <c r="I2085" s="622" t="s">
        <v>12</v>
      </c>
    </row>
    <row r="2086" spans="1:9" ht="15.75" x14ac:dyDescent="0.25">
      <c r="A2086" s="355">
        <v>41849</v>
      </c>
      <c r="B2086" s="347" t="s">
        <v>2107</v>
      </c>
      <c r="C2086" s="204" t="s">
        <v>3973</v>
      </c>
      <c r="D2086" s="20" t="s">
        <v>99</v>
      </c>
      <c r="E2086" s="213">
        <v>1778.5</v>
      </c>
      <c r="F2086" s="368">
        <v>41850</v>
      </c>
      <c r="G2086" s="42">
        <v>1778.5</v>
      </c>
      <c r="H2086" s="42">
        <f t="shared" si="33"/>
        <v>0</v>
      </c>
      <c r="I2086" s="622" t="s">
        <v>12</v>
      </c>
    </row>
    <row r="2087" spans="1:9" ht="15.75" x14ac:dyDescent="0.25">
      <c r="A2087" s="355">
        <v>41849</v>
      </c>
      <c r="B2087" s="347" t="s">
        <v>2109</v>
      </c>
      <c r="C2087" s="204" t="s">
        <v>3973</v>
      </c>
      <c r="D2087" s="20" t="s">
        <v>80</v>
      </c>
      <c r="E2087" s="213">
        <v>2576.5</v>
      </c>
      <c r="F2087" s="368">
        <v>41850</v>
      </c>
      <c r="G2087" s="42">
        <v>2576.5</v>
      </c>
      <c r="H2087" s="42">
        <f t="shared" si="33"/>
        <v>0</v>
      </c>
      <c r="I2087" s="622" t="s">
        <v>12</v>
      </c>
    </row>
    <row r="2088" spans="1:9" ht="15.75" x14ac:dyDescent="0.25">
      <c r="A2088" s="355">
        <v>41849</v>
      </c>
      <c r="B2088" s="347" t="s">
        <v>2110</v>
      </c>
      <c r="C2088" s="204" t="s">
        <v>3973</v>
      </c>
      <c r="D2088" s="20" t="s">
        <v>2108</v>
      </c>
      <c r="E2088" s="213">
        <v>23612</v>
      </c>
      <c r="F2088" s="368">
        <v>41850</v>
      </c>
      <c r="G2088" s="42">
        <v>23612</v>
      </c>
      <c r="H2088" s="42">
        <f t="shared" si="33"/>
        <v>0</v>
      </c>
      <c r="I2088" s="622" t="s">
        <v>12</v>
      </c>
    </row>
    <row r="2089" spans="1:9" ht="15.75" x14ac:dyDescent="0.25">
      <c r="A2089" s="355">
        <v>41849</v>
      </c>
      <c r="B2089" s="347" t="s">
        <v>2112</v>
      </c>
      <c r="C2089" s="204" t="s">
        <v>3973</v>
      </c>
      <c r="D2089" s="20" t="s">
        <v>78</v>
      </c>
      <c r="E2089" s="213">
        <v>3044</v>
      </c>
      <c r="F2089" s="368">
        <v>41850</v>
      </c>
      <c r="G2089" s="42">
        <v>3044</v>
      </c>
      <c r="H2089" s="42">
        <f t="shared" si="33"/>
        <v>0</v>
      </c>
      <c r="I2089" s="622" t="s">
        <v>12</v>
      </c>
    </row>
    <row r="2090" spans="1:9" ht="15.75" x14ac:dyDescent="0.25">
      <c r="A2090" s="355">
        <v>41849</v>
      </c>
      <c r="B2090" s="347" t="s">
        <v>2115</v>
      </c>
      <c r="C2090" s="204" t="s">
        <v>3973</v>
      </c>
      <c r="D2090" s="20" t="s">
        <v>20</v>
      </c>
      <c r="E2090" s="213">
        <v>6007</v>
      </c>
      <c r="F2090" s="368">
        <v>41850</v>
      </c>
      <c r="G2090" s="42">
        <v>6007</v>
      </c>
      <c r="H2090" s="42">
        <f t="shared" si="33"/>
        <v>0</v>
      </c>
      <c r="I2090" s="622" t="s">
        <v>12</v>
      </c>
    </row>
    <row r="2091" spans="1:9" ht="15.75" x14ac:dyDescent="0.25">
      <c r="A2091" s="355">
        <v>41849</v>
      </c>
      <c r="B2091" s="347" t="s">
        <v>2117</v>
      </c>
      <c r="C2091" s="204" t="s">
        <v>3973</v>
      </c>
      <c r="D2091" s="20" t="s">
        <v>14</v>
      </c>
      <c r="E2091" s="213">
        <v>10077</v>
      </c>
      <c r="F2091" s="368">
        <v>41850</v>
      </c>
      <c r="G2091" s="42">
        <v>10077</v>
      </c>
      <c r="H2091" s="42">
        <f t="shared" si="33"/>
        <v>0</v>
      </c>
      <c r="I2091" s="622" t="s">
        <v>12</v>
      </c>
    </row>
    <row r="2092" spans="1:9" ht="15.75" x14ac:dyDescent="0.25">
      <c r="A2092" s="355">
        <v>41849</v>
      </c>
      <c r="B2092" s="347" t="s">
        <v>2118</v>
      </c>
      <c r="C2092" s="204" t="s">
        <v>3973</v>
      </c>
      <c r="D2092" s="20" t="s">
        <v>175</v>
      </c>
      <c r="E2092" s="213">
        <v>22389.91</v>
      </c>
      <c r="F2092" s="370" t="s">
        <v>4003</v>
      </c>
      <c r="G2092" s="42">
        <v>22389.91</v>
      </c>
      <c r="H2092" s="42">
        <f t="shared" si="33"/>
        <v>0</v>
      </c>
      <c r="I2092" s="622" t="s">
        <v>162</v>
      </c>
    </row>
    <row r="2093" spans="1:9" ht="15.75" x14ac:dyDescent="0.25">
      <c r="A2093" s="355">
        <v>41849</v>
      </c>
      <c r="B2093" s="347" t="s">
        <v>2119</v>
      </c>
      <c r="C2093" s="204" t="s">
        <v>3973</v>
      </c>
      <c r="D2093" s="20" t="s">
        <v>199</v>
      </c>
      <c r="E2093" s="213">
        <v>9652.4</v>
      </c>
      <c r="F2093" s="368">
        <v>41851</v>
      </c>
      <c r="G2093" s="42">
        <v>9652.4</v>
      </c>
      <c r="H2093" s="42">
        <f t="shared" si="33"/>
        <v>0</v>
      </c>
      <c r="I2093" s="622" t="s">
        <v>162</v>
      </c>
    </row>
    <row r="2094" spans="1:9" ht="15.75" x14ac:dyDescent="0.25">
      <c r="A2094" s="355">
        <v>41849</v>
      </c>
      <c r="B2094" s="347" t="s">
        <v>2121</v>
      </c>
      <c r="C2094" s="204" t="s">
        <v>3973</v>
      </c>
      <c r="D2094" s="20" t="s">
        <v>160</v>
      </c>
      <c r="E2094" s="213">
        <v>147595.74</v>
      </c>
      <c r="F2094" s="370" t="s">
        <v>4004</v>
      </c>
      <c r="G2094" s="42">
        <v>147595.74</v>
      </c>
      <c r="H2094" s="42">
        <f t="shared" si="33"/>
        <v>0</v>
      </c>
      <c r="I2094" s="622" t="s">
        <v>162</v>
      </c>
    </row>
    <row r="2095" spans="1:9" ht="15.75" x14ac:dyDescent="0.25">
      <c r="A2095" s="355">
        <v>41849</v>
      </c>
      <c r="B2095" s="347" t="s">
        <v>2122</v>
      </c>
      <c r="C2095" s="204" t="s">
        <v>3973</v>
      </c>
      <c r="D2095" s="20" t="s">
        <v>564</v>
      </c>
      <c r="E2095" s="213">
        <v>5802</v>
      </c>
      <c r="F2095" s="368">
        <v>41851</v>
      </c>
      <c r="G2095" s="42">
        <v>5802</v>
      </c>
      <c r="H2095" s="42">
        <f t="shared" si="33"/>
        <v>0</v>
      </c>
      <c r="I2095" s="622" t="s">
        <v>162</v>
      </c>
    </row>
    <row r="2096" spans="1:9" ht="15.75" x14ac:dyDescent="0.25">
      <c r="A2096" s="355">
        <v>41849</v>
      </c>
      <c r="B2096" s="347" t="s">
        <v>2123</v>
      </c>
      <c r="C2096" s="204" t="s">
        <v>3973</v>
      </c>
      <c r="D2096" s="20" t="s">
        <v>168</v>
      </c>
      <c r="E2096" s="213">
        <v>34083.599999999999</v>
      </c>
      <c r="F2096" s="368">
        <v>41851</v>
      </c>
      <c r="G2096" s="42">
        <v>34083.599999999999</v>
      </c>
      <c r="H2096" s="42">
        <f t="shared" si="33"/>
        <v>0</v>
      </c>
      <c r="I2096" s="622" t="s">
        <v>162</v>
      </c>
    </row>
    <row r="2097" spans="1:10" ht="15.75" x14ac:dyDescent="0.25">
      <c r="A2097" s="355">
        <v>41849</v>
      </c>
      <c r="B2097" s="347" t="s">
        <v>2124</v>
      </c>
      <c r="C2097" s="204" t="s">
        <v>3973</v>
      </c>
      <c r="D2097" s="20" t="s">
        <v>420</v>
      </c>
      <c r="E2097" s="213">
        <v>6303.5</v>
      </c>
      <c r="F2097" s="368">
        <v>41851</v>
      </c>
      <c r="G2097" s="42">
        <v>6303.5</v>
      </c>
      <c r="H2097" s="42">
        <f t="shared" si="33"/>
        <v>0</v>
      </c>
      <c r="I2097" s="622" t="s">
        <v>162</v>
      </c>
    </row>
    <row r="2098" spans="1:10" ht="15.75" x14ac:dyDescent="0.25">
      <c r="A2098" s="355">
        <v>41849</v>
      </c>
      <c r="B2098" s="347" t="s">
        <v>2125</v>
      </c>
      <c r="C2098" s="204" t="s">
        <v>3973</v>
      </c>
      <c r="D2098" s="20" t="s">
        <v>178</v>
      </c>
      <c r="E2098" s="213">
        <v>44404.06</v>
      </c>
      <c r="F2098" s="371" t="s">
        <v>4005</v>
      </c>
      <c r="G2098" s="42">
        <v>44404.06</v>
      </c>
      <c r="H2098" s="42">
        <f t="shared" si="33"/>
        <v>0</v>
      </c>
      <c r="I2098" s="622" t="s">
        <v>162</v>
      </c>
    </row>
    <row r="2099" spans="1:10" ht="15.75" x14ac:dyDescent="0.25">
      <c r="A2099" s="355">
        <v>41849</v>
      </c>
      <c r="B2099" s="347" t="s">
        <v>2126</v>
      </c>
      <c r="C2099" s="204" t="s">
        <v>3973</v>
      </c>
      <c r="D2099" s="20" t="s">
        <v>4034</v>
      </c>
      <c r="E2099" s="213">
        <v>3073.5</v>
      </c>
      <c r="F2099" s="370" t="s">
        <v>4033</v>
      </c>
      <c r="G2099" s="219">
        <v>3073.5</v>
      </c>
      <c r="H2099" s="42">
        <f t="shared" si="33"/>
        <v>0</v>
      </c>
      <c r="I2099" s="622" t="s">
        <v>162</v>
      </c>
    </row>
    <row r="2100" spans="1:10" ht="15.75" x14ac:dyDescent="0.25">
      <c r="A2100" s="355">
        <v>41849</v>
      </c>
      <c r="B2100" s="347" t="s">
        <v>2127</v>
      </c>
      <c r="C2100" s="204" t="s">
        <v>3973</v>
      </c>
      <c r="D2100" s="20" t="s">
        <v>358</v>
      </c>
      <c r="E2100" s="213">
        <v>23327.25</v>
      </c>
      <c r="F2100" s="368">
        <v>41851</v>
      </c>
      <c r="G2100" s="42">
        <v>23327.25</v>
      </c>
      <c r="H2100" s="42">
        <f t="shared" si="33"/>
        <v>0</v>
      </c>
      <c r="I2100" s="622" t="s">
        <v>162</v>
      </c>
    </row>
    <row r="2101" spans="1:10" ht="15.75" x14ac:dyDescent="0.25">
      <c r="A2101" s="355">
        <v>41849</v>
      </c>
      <c r="B2101" s="347" t="s">
        <v>2128</v>
      </c>
      <c r="C2101" s="204" t="s">
        <v>3973</v>
      </c>
      <c r="D2101" s="20" t="s">
        <v>3928</v>
      </c>
      <c r="E2101" s="213">
        <v>11906.2</v>
      </c>
      <c r="F2101" s="370" t="s">
        <v>4006</v>
      </c>
      <c r="G2101" s="42">
        <v>11906.2</v>
      </c>
      <c r="H2101" s="42">
        <f t="shared" si="33"/>
        <v>0</v>
      </c>
      <c r="I2101" s="622" t="s">
        <v>162</v>
      </c>
      <c r="J2101" s="1"/>
    </row>
    <row r="2102" spans="1:10" ht="15.75" x14ac:dyDescent="0.25">
      <c r="A2102" s="355">
        <v>41849</v>
      </c>
      <c r="B2102" s="347" t="s">
        <v>2129</v>
      </c>
      <c r="C2102" s="204" t="s">
        <v>3973</v>
      </c>
      <c r="D2102" s="20" t="s">
        <v>163</v>
      </c>
      <c r="E2102" s="213">
        <v>6966</v>
      </c>
      <c r="F2102" s="368">
        <v>41851</v>
      </c>
      <c r="G2102" s="42">
        <v>6966</v>
      </c>
      <c r="H2102" s="42">
        <f t="shared" si="33"/>
        <v>0</v>
      </c>
      <c r="I2102" s="622" t="s">
        <v>162</v>
      </c>
      <c r="J2102" s="1"/>
    </row>
    <row r="2103" spans="1:10" ht="15.75" x14ac:dyDescent="0.25">
      <c r="A2103" s="355">
        <v>41849</v>
      </c>
      <c r="B2103" s="347" t="s">
        <v>2130</v>
      </c>
      <c r="C2103" s="204" t="s">
        <v>3973</v>
      </c>
      <c r="D2103" s="20" t="s">
        <v>28</v>
      </c>
      <c r="E2103" s="213">
        <v>3980</v>
      </c>
      <c r="F2103" s="370" t="s">
        <v>4561</v>
      </c>
      <c r="G2103" s="42">
        <v>3980</v>
      </c>
      <c r="H2103" s="42">
        <f t="shared" si="33"/>
        <v>0</v>
      </c>
      <c r="I2103" s="622"/>
      <c r="J2103" s="1"/>
    </row>
    <row r="2104" spans="1:10" ht="15.75" x14ac:dyDescent="0.25">
      <c r="A2104" s="355">
        <v>41849</v>
      </c>
      <c r="B2104" s="347" t="s">
        <v>2131</v>
      </c>
      <c r="C2104" s="204" t="s">
        <v>3973</v>
      </c>
      <c r="D2104" s="20" t="s">
        <v>152</v>
      </c>
      <c r="E2104" s="213">
        <v>6235</v>
      </c>
      <c r="F2104" s="368">
        <v>41849</v>
      </c>
      <c r="G2104" s="42">
        <v>6235</v>
      </c>
      <c r="H2104" s="42">
        <f t="shared" si="33"/>
        <v>0</v>
      </c>
      <c r="I2104" s="622"/>
      <c r="J2104" s="1"/>
    </row>
    <row r="2105" spans="1:10" ht="15.75" x14ac:dyDescent="0.25">
      <c r="A2105" s="363">
        <v>41850</v>
      </c>
      <c r="B2105" s="347" t="s">
        <v>2132</v>
      </c>
      <c r="C2105" s="204" t="s">
        <v>3973</v>
      </c>
      <c r="D2105" s="190" t="s">
        <v>435</v>
      </c>
      <c r="E2105" s="210">
        <v>3152.5</v>
      </c>
      <c r="F2105" s="407" t="s">
        <v>4554</v>
      </c>
      <c r="G2105" s="42">
        <v>3152.5</v>
      </c>
      <c r="H2105" s="42">
        <f t="shared" si="33"/>
        <v>0</v>
      </c>
      <c r="I2105" s="621"/>
      <c r="J2105" s="1"/>
    </row>
    <row r="2106" spans="1:10" ht="15.75" x14ac:dyDescent="0.25">
      <c r="A2106" s="363">
        <v>41850</v>
      </c>
      <c r="B2106" s="347" t="s">
        <v>2134</v>
      </c>
      <c r="C2106" s="204" t="s">
        <v>3973</v>
      </c>
      <c r="D2106" s="190" t="s">
        <v>269</v>
      </c>
      <c r="E2106" s="210">
        <v>3581</v>
      </c>
      <c r="F2106" s="368">
        <v>41850</v>
      </c>
      <c r="G2106" s="42">
        <v>3581</v>
      </c>
      <c r="H2106" s="42">
        <f t="shared" si="33"/>
        <v>0</v>
      </c>
      <c r="I2106" s="623"/>
      <c r="J2106" s="1"/>
    </row>
    <row r="2107" spans="1:10" ht="15.75" x14ac:dyDescent="0.25">
      <c r="A2107" s="363">
        <v>41850</v>
      </c>
      <c r="B2107" s="347" t="s">
        <v>2135</v>
      </c>
      <c r="C2107" s="204" t="s">
        <v>3973</v>
      </c>
      <c r="D2107" s="190" t="s">
        <v>36</v>
      </c>
      <c r="E2107" s="210">
        <v>6578</v>
      </c>
      <c r="F2107" s="368">
        <v>41850</v>
      </c>
      <c r="G2107" s="42">
        <v>6578</v>
      </c>
      <c r="H2107" s="42">
        <f t="shared" si="33"/>
        <v>0</v>
      </c>
      <c r="I2107" s="621"/>
      <c r="J2107" s="1"/>
    </row>
    <row r="2108" spans="1:10" ht="15.75" x14ac:dyDescent="0.25">
      <c r="A2108" s="363">
        <v>41850</v>
      </c>
      <c r="B2108" s="347" t="s">
        <v>2136</v>
      </c>
      <c r="C2108" s="204" t="s">
        <v>3973</v>
      </c>
      <c r="D2108" s="190" t="s">
        <v>123</v>
      </c>
      <c r="E2108" s="210">
        <v>2615</v>
      </c>
      <c r="F2108" s="381" t="s">
        <v>4568</v>
      </c>
      <c r="G2108" s="42">
        <v>2615</v>
      </c>
      <c r="H2108" s="42">
        <f t="shared" si="33"/>
        <v>0</v>
      </c>
      <c r="I2108" s="621"/>
      <c r="J2108" s="1"/>
    </row>
    <row r="2109" spans="1:10" ht="15.75" x14ac:dyDescent="0.25">
      <c r="A2109" s="363">
        <v>41850</v>
      </c>
      <c r="B2109" s="347" t="s">
        <v>2137</v>
      </c>
      <c r="C2109" s="204" t="s">
        <v>3973</v>
      </c>
      <c r="D2109" s="190" t="s">
        <v>11</v>
      </c>
      <c r="E2109" s="210">
        <v>59325</v>
      </c>
      <c r="F2109" s="370">
        <v>41869</v>
      </c>
      <c r="G2109" s="219">
        <v>59325</v>
      </c>
      <c r="H2109" s="42">
        <f t="shared" si="33"/>
        <v>0</v>
      </c>
      <c r="I2109" s="621" t="s">
        <v>65</v>
      </c>
      <c r="J2109" s="1"/>
    </row>
    <row r="2110" spans="1:10" ht="15.75" x14ac:dyDescent="0.25">
      <c r="A2110" s="363">
        <v>41850</v>
      </c>
      <c r="B2110" s="347" t="s">
        <v>2138</v>
      </c>
      <c r="C2110" s="204" t="s">
        <v>3973</v>
      </c>
      <c r="D2110" s="190" t="s">
        <v>58</v>
      </c>
      <c r="E2110" s="210">
        <v>1702</v>
      </c>
      <c r="F2110" s="368">
        <v>41850</v>
      </c>
      <c r="G2110" s="42">
        <v>1702</v>
      </c>
      <c r="H2110" s="42">
        <f t="shared" si="33"/>
        <v>0</v>
      </c>
      <c r="I2110" s="621" t="s">
        <v>30</v>
      </c>
      <c r="J2110" s="1"/>
    </row>
    <row r="2111" spans="1:10" ht="15.75" x14ac:dyDescent="0.25">
      <c r="A2111" s="363">
        <v>41850</v>
      </c>
      <c r="B2111" s="347" t="s">
        <v>2139</v>
      </c>
      <c r="C2111" s="204" t="s">
        <v>3973</v>
      </c>
      <c r="D2111" s="190" t="s">
        <v>8</v>
      </c>
      <c r="E2111" s="210">
        <v>850.5</v>
      </c>
      <c r="F2111" s="368">
        <v>41850</v>
      </c>
      <c r="G2111" s="42">
        <v>850.5</v>
      </c>
      <c r="H2111" s="42">
        <f t="shared" si="33"/>
        <v>0</v>
      </c>
      <c r="I2111" s="621"/>
      <c r="J2111" s="1"/>
    </row>
    <row r="2112" spans="1:10" ht="15.75" x14ac:dyDescent="0.25">
      <c r="A2112" s="363">
        <v>41850</v>
      </c>
      <c r="B2112" s="347" t="s">
        <v>2140</v>
      </c>
      <c r="C2112" s="204" t="s">
        <v>3973</v>
      </c>
      <c r="D2112" s="190" t="s">
        <v>260</v>
      </c>
      <c r="E2112" s="210">
        <v>2728</v>
      </c>
      <c r="F2112" s="368">
        <v>41850</v>
      </c>
      <c r="G2112" s="42">
        <v>2728</v>
      </c>
      <c r="H2112" s="42">
        <f t="shared" si="33"/>
        <v>0</v>
      </c>
      <c r="I2112" s="621" t="s">
        <v>3952</v>
      </c>
      <c r="J2112" s="1"/>
    </row>
    <row r="2113" spans="1:10" ht="15.75" x14ac:dyDescent="0.25">
      <c r="A2113" s="363">
        <v>41850</v>
      </c>
      <c r="B2113" s="347" t="s">
        <v>2141</v>
      </c>
      <c r="C2113" s="204" t="s">
        <v>3973</v>
      </c>
      <c r="D2113" s="190" t="s">
        <v>116</v>
      </c>
      <c r="E2113" s="210">
        <v>4584</v>
      </c>
      <c r="F2113" s="368">
        <v>41850</v>
      </c>
      <c r="G2113" s="42">
        <v>4584</v>
      </c>
      <c r="H2113" s="42">
        <f t="shared" si="33"/>
        <v>0</v>
      </c>
      <c r="I2113" s="621"/>
      <c r="J2113" s="1"/>
    </row>
    <row r="2114" spans="1:10" ht="15.75" x14ac:dyDescent="0.25">
      <c r="A2114" s="363">
        <v>41850</v>
      </c>
      <c r="B2114" s="347" t="s">
        <v>2142</v>
      </c>
      <c r="C2114" s="204" t="s">
        <v>3973</v>
      </c>
      <c r="D2114" s="190" t="s">
        <v>116</v>
      </c>
      <c r="E2114" s="210">
        <v>364</v>
      </c>
      <c r="F2114" s="368">
        <v>41850</v>
      </c>
      <c r="G2114" s="42">
        <v>364</v>
      </c>
      <c r="H2114" s="42">
        <f t="shared" si="33"/>
        <v>0</v>
      </c>
      <c r="I2114" s="621"/>
      <c r="J2114" s="1"/>
    </row>
    <row r="2115" spans="1:10" ht="15.75" x14ac:dyDescent="0.25">
      <c r="A2115" s="363">
        <v>41850</v>
      </c>
      <c r="B2115" s="347" t="s">
        <v>2143</v>
      </c>
      <c r="C2115" s="204" t="s">
        <v>3973</v>
      </c>
      <c r="D2115" s="190" t="s">
        <v>52</v>
      </c>
      <c r="E2115" s="210">
        <v>3248</v>
      </c>
      <c r="F2115" s="368">
        <v>41850</v>
      </c>
      <c r="G2115" s="42">
        <v>3248</v>
      </c>
      <c r="H2115" s="42">
        <f t="shared" si="33"/>
        <v>0</v>
      </c>
      <c r="I2115" s="621" t="s">
        <v>3952</v>
      </c>
      <c r="J2115" s="1"/>
    </row>
    <row r="2116" spans="1:10" ht="15.75" x14ac:dyDescent="0.25">
      <c r="A2116" s="363">
        <v>41850</v>
      </c>
      <c r="B2116" s="347" t="s">
        <v>2144</v>
      </c>
      <c r="C2116" s="204" t="s">
        <v>3973</v>
      </c>
      <c r="D2116" s="190" t="s">
        <v>111</v>
      </c>
      <c r="E2116" s="210">
        <v>4698</v>
      </c>
      <c r="F2116" s="368">
        <v>41850</v>
      </c>
      <c r="G2116" s="42">
        <v>4698</v>
      </c>
      <c r="H2116" s="42">
        <f t="shared" si="33"/>
        <v>0</v>
      </c>
      <c r="I2116" s="621" t="s">
        <v>3952</v>
      </c>
      <c r="J2116" s="1"/>
    </row>
    <row r="2117" spans="1:10" ht="15.75" x14ac:dyDescent="0.25">
      <c r="A2117" s="363">
        <v>41850</v>
      </c>
      <c r="B2117" s="347" t="s">
        <v>2145</v>
      </c>
      <c r="C2117" s="204" t="s">
        <v>3973</v>
      </c>
      <c r="D2117" s="190" t="s">
        <v>44</v>
      </c>
      <c r="E2117" s="210">
        <v>5700</v>
      </c>
      <c r="F2117" s="370">
        <v>41857</v>
      </c>
      <c r="G2117" s="219">
        <v>5700</v>
      </c>
      <c r="H2117" s="42">
        <f t="shared" si="33"/>
        <v>0</v>
      </c>
      <c r="I2117" s="621" t="s">
        <v>3952</v>
      </c>
      <c r="J2117" s="1"/>
    </row>
    <row r="2118" spans="1:10" ht="15.75" x14ac:dyDescent="0.25">
      <c r="A2118" s="363">
        <v>41850</v>
      </c>
      <c r="B2118" s="347" t="s">
        <v>2146</v>
      </c>
      <c r="C2118" s="204" t="s">
        <v>3973</v>
      </c>
      <c r="D2118" s="190" t="s">
        <v>42</v>
      </c>
      <c r="E2118" s="210">
        <v>3360</v>
      </c>
      <c r="F2118" s="370">
        <v>41857</v>
      </c>
      <c r="G2118" s="219">
        <v>3360</v>
      </c>
      <c r="H2118" s="42">
        <f t="shared" si="33"/>
        <v>0</v>
      </c>
      <c r="I2118" s="621" t="s">
        <v>30</v>
      </c>
      <c r="J2118" s="1"/>
    </row>
    <row r="2119" spans="1:10" ht="15.75" x14ac:dyDescent="0.25">
      <c r="A2119" s="363">
        <v>41850</v>
      </c>
      <c r="B2119" s="347" t="s">
        <v>2147</v>
      </c>
      <c r="C2119" s="204" t="s">
        <v>3973</v>
      </c>
      <c r="D2119" s="190" t="s">
        <v>43</v>
      </c>
      <c r="E2119" s="210">
        <v>3920</v>
      </c>
      <c r="F2119" s="370">
        <v>41857</v>
      </c>
      <c r="G2119" s="219">
        <v>3920</v>
      </c>
      <c r="H2119" s="42">
        <f t="shared" ref="H2119:H2252" si="34">E2119-G2119</f>
        <v>0</v>
      </c>
      <c r="I2119" s="621" t="s">
        <v>30</v>
      </c>
      <c r="J2119" s="1"/>
    </row>
    <row r="2120" spans="1:10" ht="15.75" x14ac:dyDescent="0.25">
      <c r="A2120" s="363">
        <v>41850</v>
      </c>
      <c r="B2120" s="347" t="s">
        <v>2148</v>
      </c>
      <c r="C2120" s="204" t="s">
        <v>3973</v>
      </c>
      <c r="D2120" s="190" t="s">
        <v>66</v>
      </c>
      <c r="E2120" s="210">
        <v>2022</v>
      </c>
      <c r="F2120" s="368">
        <v>41850</v>
      </c>
      <c r="G2120" s="42">
        <v>2022</v>
      </c>
      <c r="H2120" s="42">
        <f t="shared" si="34"/>
        <v>0</v>
      </c>
      <c r="I2120" s="621" t="s">
        <v>3952</v>
      </c>
      <c r="J2120" s="1"/>
    </row>
    <row r="2121" spans="1:10" ht="15.75" x14ac:dyDescent="0.25">
      <c r="A2121" s="363">
        <v>41850</v>
      </c>
      <c r="B2121" s="347" t="s">
        <v>2149</v>
      </c>
      <c r="C2121" s="204" t="s">
        <v>3973</v>
      </c>
      <c r="D2121" s="190" t="s">
        <v>2830</v>
      </c>
      <c r="E2121" s="210">
        <v>2337</v>
      </c>
      <c r="F2121" s="368">
        <v>41851</v>
      </c>
      <c r="G2121" s="42">
        <v>2337</v>
      </c>
      <c r="H2121" s="42">
        <f t="shared" si="34"/>
        <v>0</v>
      </c>
      <c r="I2121" s="621" t="s">
        <v>30</v>
      </c>
      <c r="J2121" s="1"/>
    </row>
    <row r="2122" spans="1:10" ht="15.75" x14ac:dyDescent="0.25">
      <c r="A2122" s="363">
        <v>41850</v>
      </c>
      <c r="B2122" s="347" t="s">
        <v>2150</v>
      </c>
      <c r="C2122" s="204" t="s">
        <v>3973</v>
      </c>
      <c r="D2122" s="190" t="s">
        <v>51</v>
      </c>
      <c r="E2122" s="210">
        <v>928</v>
      </c>
      <c r="F2122" s="368">
        <v>41850</v>
      </c>
      <c r="G2122" s="42">
        <v>928</v>
      </c>
      <c r="H2122" s="42">
        <f t="shared" si="34"/>
        <v>0</v>
      </c>
      <c r="I2122" s="621"/>
      <c r="J2122" s="1"/>
    </row>
    <row r="2123" spans="1:10" ht="15.75" x14ac:dyDescent="0.25">
      <c r="A2123" s="363">
        <v>41850</v>
      </c>
      <c r="B2123" s="347" t="s">
        <v>2151</v>
      </c>
      <c r="C2123" s="204" t="s">
        <v>3973</v>
      </c>
      <c r="D2123" s="190" t="s">
        <v>57</v>
      </c>
      <c r="E2123" s="210">
        <v>1260</v>
      </c>
      <c r="F2123" s="368">
        <v>41850</v>
      </c>
      <c r="G2123" s="42">
        <v>1260</v>
      </c>
      <c r="H2123" s="42">
        <f t="shared" si="34"/>
        <v>0</v>
      </c>
      <c r="I2123" s="621" t="s">
        <v>30</v>
      </c>
      <c r="J2123" s="1"/>
    </row>
    <row r="2124" spans="1:10" ht="15.75" x14ac:dyDescent="0.25">
      <c r="A2124" s="363">
        <v>41850</v>
      </c>
      <c r="B2124" s="347" t="s">
        <v>2152</v>
      </c>
      <c r="C2124" s="204" t="s">
        <v>3973</v>
      </c>
      <c r="D2124" s="190" t="s">
        <v>287</v>
      </c>
      <c r="E2124" s="210">
        <v>2649</v>
      </c>
      <c r="F2124" s="381" t="s">
        <v>4556</v>
      </c>
      <c r="G2124" s="42">
        <v>2649</v>
      </c>
      <c r="H2124" s="42">
        <f t="shared" si="34"/>
        <v>0</v>
      </c>
      <c r="I2124" s="621"/>
      <c r="J2124" s="1"/>
    </row>
    <row r="2125" spans="1:10" ht="15.75" x14ac:dyDescent="0.25">
      <c r="A2125" s="363">
        <v>41850</v>
      </c>
      <c r="B2125" s="347" t="s">
        <v>2153</v>
      </c>
      <c r="C2125" s="204" t="s">
        <v>3973</v>
      </c>
      <c r="D2125" s="190" t="s">
        <v>490</v>
      </c>
      <c r="E2125" s="210">
        <v>1248</v>
      </c>
      <c r="F2125" s="368">
        <v>41850</v>
      </c>
      <c r="G2125" s="42">
        <v>1248</v>
      </c>
      <c r="H2125" s="42">
        <f t="shared" si="34"/>
        <v>0</v>
      </c>
      <c r="I2125" s="621" t="s">
        <v>30</v>
      </c>
      <c r="J2125" s="1"/>
    </row>
    <row r="2126" spans="1:10" ht="15.75" x14ac:dyDescent="0.25">
      <c r="A2126" s="363">
        <v>41850</v>
      </c>
      <c r="B2126" s="347" t="s">
        <v>2155</v>
      </c>
      <c r="C2126" s="204" t="s">
        <v>3973</v>
      </c>
      <c r="D2126" s="190" t="s">
        <v>29</v>
      </c>
      <c r="E2126" s="210">
        <v>5097</v>
      </c>
      <c r="F2126" s="368">
        <v>41850</v>
      </c>
      <c r="G2126" s="42">
        <v>5097</v>
      </c>
      <c r="H2126" s="42">
        <f t="shared" si="34"/>
        <v>0</v>
      </c>
      <c r="I2126" s="621" t="s">
        <v>30</v>
      </c>
      <c r="J2126" s="1"/>
    </row>
    <row r="2127" spans="1:10" ht="15.75" x14ac:dyDescent="0.25">
      <c r="A2127" s="363">
        <v>41850</v>
      </c>
      <c r="B2127" s="347" t="s">
        <v>2156</v>
      </c>
      <c r="C2127" s="204" t="s">
        <v>3973</v>
      </c>
      <c r="D2127" s="190" t="s">
        <v>66</v>
      </c>
      <c r="E2127" s="210">
        <v>1539</v>
      </c>
      <c r="F2127" s="368">
        <v>41850</v>
      </c>
      <c r="G2127" s="42">
        <v>1539</v>
      </c>
      <c r="H2127" s="42">
        <f t="shared" si="34"/>
        <v>0</v>
      </c>
      <c r="I2127" s="621" t="s">
        <v>27</v>
      </c>
      <c r="J2127" s="1"/>
    </row>
    <row r="2128" spans="1:10" ht="15.75" x14ac:dyDescent="0.25">
      <c r="A2128" s="363">
        <v>41850</v>
      </c>
      <c r="B2128" s="347" t="s">
        <v>2157</v>
      </c>
      <c r="C2128" s="204" t="s">
        <v>3973</v>
      </c>
      <c r="D2128" s="190" t="s">
        <v>188</v>
      </c>
      <c r="E2128" s="210">
        <v>7609</v>
      </c>
      <c r="F2128" s="370">
        <v>41853</v>
      </c>
      <c r="G2128" s="219">
        <v>7609</v>
      </c>
      <c r="H2128" s="42">
        <f t="shared" si="34"/>
        <v>0</v>
      </c>
      <c r="I2128" s="621" t="s">
        <v>21</v>
      </c>
      <c r="J2128" s="1"/>
    </row>
    <row r="2129" spans="1:10" ht="15.75" x14ac:dyDescent="0.25">
      <c r="A2129" s="363">
        <v>41850</v>
      </c>
      <c r="B2129" s="347" t="s">
        <v>2159</v>
      </c>
      <c r="C2129" s="204" t="s">
        <v>3973</v>
      </c>
      <c r="D2129" s="190" t="s">
        <v>130</v>
      </c>
      <c r="E2129" s="210">
        <v>5910</v>
      </c>
      <c r="F2129" s="368">
        <v>41851</v>
      </c>
      <c r="G2129" s="42">
        <v>5910</v>
      </c>
      <c r="H2129" s="42">
        <f t="shared" si="34"/>
        <v>0</v>
      </c>
      <c r="I2129" s="621" t="s">
        <v>21</v>
      </c>
      <c r="J2129" s="1"/>
    </row>
    <row r="2130" spans="1:10" ht="15.75" x14ac:dyDescent="0.25">
      <c r="A2130" s="363">
        <v>41850</v>
      </c>
      <c r="B2130" s="347" t="s">
        <v>2160</v>
      </c>
      <c r="C2130" s="204" t="s">
        <v>3973</v>
      </c>
      <c r="D2130" s="190" t="s">
        <v>34</v>
      </c>
      <c r="E2130" s="210">
        <v>2454</v>
      </c>
      <c r="F2130" s="381" t="s">
        <v>4558</v>
      </c>
      <c r="G2130" s="42">
        <v>2454</v>
      </c>
      <c r="H2130" s="42">
        <f t="shared" si="34"/>
        <v>0</v>
      </c>
      <c r="I2130" s="621" t="s">
        <v>30</v>
      </c>
      <c r="J2130" s="1"/>
    </row>
    <row r="2131" spans="1:10" ht="15.75" x14ac:dyDescent="0.25">
      <c r="A2131" s="363">
        <v>41850</v>
      </c>
      <c r="B2131" s="347" t="s">
        <v>2161</v>
      </c>
      <c r="C2131" s="204" t="s">
        <v>3973</v>
      </c>
      <c r="D2131" s="190" t="s">
        <v>32</v>
      </c>
      <c r="E2131" s="210">
        <v>11640</v>
      </c>
      <c r="F2131" s="368">
        <v>41850</v>
      </c>
      <c r="G2131" s="42">
        <v>11640</v>
      </c>
      <c r="H2131" s="42">
        <f t="shared" si="34"/>
        <v>0</v>
      </c>
      <c r="I2131" s="621" t="s">
        <v>30</v>
      </c>
      <c r="J2131" s="1"/>
    </row>
    <row r="2132" spans="1:10" ht="15.75" x14ac:dyDescent="0.25">
      <c r="A2132" s="363">
        <v>41850</v>
      </c>
      <c r="B2132" s="347" t="s">
        <v>2162</v>
      </c>
      <c r="C2132" s="204" t="s">
        <v>3973</v>
      </c>
      <c r="D2132" s="190" t="s">
        <v>163</v>
      </c>
      <c r="E2132" s="210">
        <v>9114</v>
      </c>
      <c r="F2132" s="368">
        <v>41851</v>
      </c>
      <c r="G2132" s="42">
        <v>9114</v>
      </c>
      <c r="H2132" s="42">
        <f t="shared" si="34"/>
        <v>0</v>
      </c>
      <c r="I2132" s="621" t="s">
        <v>21</v>
      </c>
      <c r="J2132" s="1"/>
    </row>
    <row r="2133" spans="1:10" ht="15.75" x14ac:dyDescent="0.25">
      <c r="A2133" s="363">
        <v>41850</v>
      </c>
      <c r="B2133" s="347" t="s">
        <v>2163</v>
      </c>
      <c r="C2133" s="204" t="s">
        <v>3973</v>
      </c>
      <c r="D2133" s="190" t="s">
        <v>8</v>
      </c>
      <c r="E2133" s="210">
        <v>4611</v>
      </c>
      <c r="F2133" s="368">
        <v>41850</v>
      </c>
      <c r="G2133" s="42">
        <v>4611</v>
      </c>
      <c r="H2133" s="42">
        <f t="shared" si="34"/>
        <v>0</v>
      </c>
      <c r="I2133" s="621"/>
      <c r="J2133" s="1"/>
    </row>
    <row r="2134" spans="1:10" ht="15.75" x14ac:dyDescent="0.25">
      <c r="A2134" s="363">
        <v>41850</v>
      </c>
      <c r="B2134" s="347" t="s">
        <v>2164</v>
      </c>
      <c r="C2134" s="204" t="s">
        <v>3973</v>
      </c>
      <c r="D2134" s="190" t="s">
        <v>176</v>
      </c>
      <c r="E2134" s="210">
        <v>3853</v>
      </c>
      <c r="F2134" s="368">
        <v>41850</v>
      </c>
      <c r="G2134" s="42">
        <v>3853</v>
      </c>
      <c r="H2134" s="42">
        <f t="shared" si="34"/>
        <v>0</v>
      </c>
      <c r="I2134" s="621" t="s">
        <v>27</v>
      </c>
      <c r="J2134" s="1"/>
    </row>
    <row r="2135" spans="1:10" ht="15.75" x14ac:dyDescent="0.25">
      <c r="A2135" s="363">
        <v>41850</v>
      </c>
      <c r="B2135" s="347" t="s">
        <v>2165</v>
      </c>
      <c r="C2135" s="204" t="s">
        <v>3973</v>
      </c>
      <c r="D2135" s="190" t="s">
        <v>1778</v>
      </c>
      <c r="E2135" s="210">
        <v>1909.5</v>
      </c>
      <c r="F2135" s="368">
        <v>41850</v>
      </c>
      <c r="G2135" s="42">
        <v>1909.5</v>
      </c>
      <c r="H2135" s="42">
        <f t="shared" si="34"/>
        <v>0</v>
      </c>
      <c r="I2135" s="621" t="s">
        <v>30</v>
      </c>
      <c r="J2135" s="1"/>
    </row>
    <row r="2136" spans="1:10" ht="15.75" x14ac:dyDescent="0.25">
      <c r="A2136" s="363">
        <v>41850</v>
      </c>
      <c r="B2136" s="347" t="s">
        <v>2166</v>
      </c>
      <c r="C2136" s="204" t="s">
        <v>3973</v>
      </c>
      <c r="D2136" s="190" t="s">
        <v>189</v>
      </c>
      <c r="E2136" s="210">
        <v>12061</v>
      </c>
      <c r="F2136" s="370">
        <v>41858</v>
      </c>
      <c r="G2136" s="219">
        <v>12061</v>
      </c>
      <c r="H2136" s="42">
        <f t="shared" si="34"/>
        <v>0</v>
      </c>
      <c r="I2136" s="621" t="s">
        <v>21</v>
      </c>
      <c r="J2136" s="1"/>
    </row>
    <row r="2137" spans="1:10" ht="15.75" x14ac:dyDescent="0.25">
      <c r="A2137" s="363">
        <v>41850</v>
      </c>
      <c r="B2137" s="347" t="s">
        <v>2167</v>
      </c>
      <c r="C2137" s="204" t="s">
        <v>3973</v>
      </c>
      <c r="D2137" s="190" t="s">
        <v>1693</v>
      </c>
      <c r="E2137" s="210">
        <v>2719</v>
      </c>
      <c r="F2137" s="368">
        <v>41850</v>
      </c>
      <c r="G2137" s="42">
        <v>2719</v>
      </c>
      <c r="H2137" s="42">
        <f t="shared" si="34"/>
        <v>0</v>
      </c>
      <c r="I2137" s="621"/>
      <c r="J2137" s="1"/>
    </row>
    <row r="2138" spans="1:10" ht="15.75" x14ac:dyDescent="0.25">
      <c r="A2138" s="363">
        <v>41850</v>
      </c>
      <c r="B2138" s="347" t="s">
        <v>2168</v>
      </c>
      <c r="C2138" s="204" t="s">
        <v>3973</v>
      </c>
      <c r="D2138" s="190" t="s">
        <v>55</v>
      </c>
      <c r="E2138" s="210">
        <v>1906</v>
      </c>
      <c r="F2138" s="368">
        <v>41850</v>
      </c>
      <c r="G2138" s="42">
        <v>1906</v>
      </c>
      <c r="H2138" s="42">
        <f t="shared" si="34"/>
        <v>0</v>
      </c>
      <c r="I2138" s="621"/>
      <c r="J2138" s="1"/>
    </row>
    <row r="2139" spans="1:10" ht="15.75" x14ac:dyDescent="0.25">
      <c r="A2139" s="363">
        <v>41850</v>
      </c>
      <c r="B2139" s="347" t="s">
        <v>2170</v>
      </c>
      <c r="C2139" s="204" t="s">
        <v>3973</v>
      </c>
      <c r="D2139" s="190" t="s">
        <v>130</v>
      </c>
      <c r="E2139" s="210">
        <v>2448</v>
      </c>
      <c r="F2139" s="368">
        <v>41851</v>
      </c>
      <c r="G2139" s="42">
        <v>2448</v>
      </c>
      <c r="H2139" s="42">
        <f t="shared" si="34"/>
        <v>0</v>
      </c>
      <c r="I2139" s="621" t="s">
        <v>21</v>
      </c>
      <c r="J2139" s="1"/>
    </row>
    <row r="2140" spans="1:10" ht="15.75" x14ac:dyDescent="0.25">
      <c r="A2140" s="363">
        <v>41850</v>
      </c>
      <c r="B2140" s="347" t="s">
        <v>2172</v>
      </c>
      <c r="C2140" s="204" t="s">
        <v>3973</v>
      </c>
      <c r="D2140" s="190" t="s">
        <v>16</v>
      </c>
      <c r="E2140" s="210">
        <v>11341</v>
      </c>
      <c r="F2140" s="370">
        <v>41865</v>
      </c>
      <c r="G2140" s="219">
        <v>11341</v>
      </c>
      <c r="H2140" s="42">
        <f t="shared" si="34"/>
        <v>0</v>
      </c>
      <c r="I2140" s="621"/>
      <c r="J2140" s="1"/>
    </row>
    <row r="2141" spans="1:10" ht="15.75" x14ac:dyDescent="0.25">
      <c r="A2141" s="363">
        <v>41850</v>
      </c>
      <c r="B2141" s="347" t="s">
        <v>2173</v>
      </c>
      <c r="C2141" s="204" t="s">
        <v>3973</v>
      </c>
      <c r="D2141" s="190" t="s">
        <v>62</v>
      </c>
      <c r="E2141" s="210">
        <v>21789</v>
      </c>
      <c r="F2141" s="368">
        <v>41850</v>
      </c>
      <c r="G2141" s="42">
        <v>21789</v>
      </c>
      <c r="H2141" s="42">
        <f t="shared" si="34"/>
        <v>0</v>
      </c>
      <c r="I2141" s="621"/>
      <c r="J2141" s="1"/>
    </row>
    <row r="2142" spans="1:10" ht="15.75" x14ac:dyDescent="0.25">
      <c r="A2142" s="363">
        <v>41850</v>
      </c>
      <c r="B2142" s="347" t="s">
        <v>2174</v>
      </c>
      <c r="C2142" s="204" t="s">
        <v>3973</v>
      </c>
      <c r="D2142" s="190" t="s">
        <v>250</v>
      </c>
      <c r="E2142" s="210">
        <v>27280</v>
      </c>
      <c r="F2142" s="368">
        <v>41850</v>
      </c>
      <c r="G2142" s="42">
        <v>27280</v>
      </c>
      <c r="H2142" s="42">
        <f t="shared" si="34"/>
        <v>0</v>
      </c>
      <c r="I2142" s="621"/>
      <c r="J2142" s="1"/>
    </row>
    <row r="2143" spans="1:10" ht="15.75" x14ac:dyDescent="0.25">
      <c r="A2143" s="363">
        <v>41850</v>
      </c>
      <c r="B2143" s="347" t="s">
        <v>2176</v>
      </c>
      <c r="C2143" s="204" t="s">
        <v>3973</v>
      </c>
      <c r="D2143" s="190" t="s">
        <v>1607</v>
      </c>
      <c r="E2143" s="210">
        <v>3407</v>
      </c>
      <c r="F2143" s="368">
        <v>41850</v>
      </c>
      <c r="G2143" s="42">
        <v>3407</v>
      </c>
      <c r="H2143" s="42">
        <f t="shared" si="34"/>
        <v>0</v>
      </c>
      <c r="I2143" s="621"/>
      <c r="J2143" s="1"/>
    </row>
    <row r="2144" spans="1:10" ht="15.75" x14ac:dyDescent="0.25">
      <c r="A2144" s="363">
        <v>41850</v>
      </c>
      <c r="B2144" s="347" t="s">
        <v>2177</v>
      </c>
      <c r="C2144" s="204" t="s">
        <v>3973</v>
      </c>
      <c r="D2144" s="190" t="s">
        <v>648</v>
      </c>
      <c r="E2144" s="210">
        <v>1281.5</v>
      </c>
      <c r="F2144" s="368">
        <v>41850</v>
      </c>
      <c r="G2144" s="42">
        <v>1281.5</v>
      </c>
      <c r="H2144" s="42">
        <f t="shared" si="34"/>
        <v>0</v>
      </c>
      <c r="I2144" s="621"/>
      <c r="J2144" s="1"/>
    </row>
    <row r="2145" spans="1:10" ht="15.75" x14ac:dyDescent="0.25">
      <c r="A2145" s="363">
        <v>41850</v>
      </c>
      <c r="B2145" s="347" t="s">
        <v>2178</v>
      </c>
      <c r="C2145" s="204" t="s">
        <v>3973</v>
      </c>
      <c r="D2145" s="190" t="s">
        <v>60</v>
      </c>
      <c r="E2145" s="210">
        <v>1848</v>
      </c>
      <c r="F2145" s="370" t="s">
        <v>4560</v>
      </c>
      <c r="G2145" s="219">
        <v>1848</v>
      </c>
      <c r="H2145" s="42">
        <f t="shared" si="34"/>
        <v>0</v>
      </c>
      <c r="I2145" s="621"/>
      <c r="J2145" s="1"/>
    </row>
    <row r="2146" spans="1:10" ht="15.75" x14ac:dyDescent="0.25">
      <c r="A2146" s="363">
        <v>41850</v>
      </c>
      <c r="B2146" s="347" t="s">
        <v>2180</v>
      </c>
      <c r="C2146" s="204" t="s">
        <v>3973</v>
      </c>
      <c r="D2146" s="190" t="s">
        <v>136</v>
      </c>
      <c r="E2146" s="210">
        <v>886</v>
      </c>
      <c r="F2146" s="368">
        <v>41850</v>
      </c>
      <c r="G2146" s="42">
        <v>886</v>
      </c>
      <c r="H2146" s="42">
        <f t="shared" si="34"/>
        <v>0</v>
      </c>
      <c r="I2146" s="621"/>
      <c r="J2146" s="1"/>
    </row>
    <row r="2147" spans="1:10" ht="15.75" x14ac:dyDescent="0.25">
      <c r="A2147" s="363">
        <v>41850</v>
      </c>
      <c r="B2147" s="347" t="s">
        <v>2181</v>
      </c>
      <c r="C2147" s="204" t="s">
        <v>3973</v>
      </c>
      <c r="D2147" s="190" t="s">
        <v>8</v>
      </c>
      <c r="E2147" s="210">
        <v>444</v>
      </c>
      <c r="F2147" s="368">
        <v>41850</v>
      </c>
      <c r="G2147" s="42">
        <v>444</v>
      </c>
      <c r="H2147" s="42">
        <f t="shared" si="34"/>
        <v>0</v>
      </c>
      <c r="I2147" s="621"/>
      <c r="J2147" s="1"/>
    </row>
    <row r="2148" spans="1:10" ht="15.75" x14ac:dyDescent="0.25">
      <c r="A2148" s="363">
        <v>41850</v>
      </c>
      <c r="B2148" s="347" t="s">
        <v>2182</v>
      </c>
      <c r="C2148" s="204" t="s">
        <v>3973</v>
      </c>
      <c r="D2148" s="190" t="s">
        <v>133</v>
      </c>
      <c r="E2148" s="210">
        <v>28145</v>
      </c>
      <c r="F2148" s="368">
        <v>41850</v>
      </c>
      <c r="G2148" s="42">
        <v>28145</v>
      </c>
      <c r="H2148" s="42">
        <f t="shared" si="34"/>
        <v>0</v>
      </c>
      <c r="I2148" s="621"/>
      <c r="J2148" s="1"/>
    </row>
    <row r="2149" spans="1:10" ht="15.75" x14ac:dyDescent="0.25">
      <c r="A2149" s="363">
        <v>41850</v>
      </c>
      <c r="B2149" s="347" t="s">
        <v>2184</v>
      </c>
      <c r="C2149" s="204" t="s">
        <v>3973</v>
      </c>
      <c r="D2149" s="190" t="s">
        <v>2600</v>
      </c>
      <c r="E2149" s="210">
        <v>24284</v>
      </c>
      <c r="F2149" s="368">
        <v>41851</v>
      </c>
      <c r="G2149" s="42">
        <v>24284</v>
      </c>
      <c r="H2149" s="42">
        <f t="shared" si="34"/>
        <v>0</v>
      </c>
      <c r="I2149" s="621" t="s">
        <v>27</v>
      </c>
      <c r="J2149" s="1"/>
    </row>
    <row r="2150" spans="1:10" ht="15.75" x14ac:dyDescent="0.25">
      <c r="A2150" s="363">
        <v>41850</v>
      </c>
      <c r="B2150" s="347" t="s">
        <v>2185</v>
      </c>
      <c r="C2150" s="204" t="s">
        <v>3973</v>
      </c>
      <c r="D2150" s="190" t="s">
        <v>163</v>
      </c>
      <c r="E2150" s="210">
        <v>7157</v>
      </c>
      <c r="F2150" s="368">
        <v>41851</v>
      </c>
      <c r="G2150" s="42">
        <v>7157</v>
      </c>
      <c r="H2150" s="42">
        <f t="shared" si="34"/>
        <v>0</v>
      </c>
      <c r="I2150" s="621" t="s">
        <v>21</v>
      </c>
      <c r="J2150" s="1"/>
    </row>
    <row r="2151" spans="1:10" ht="15.75" x14ac:dyDescent="0.25">
      <c r="A2151" s="363">
        <v>41850</v>
      </c>
      <c r="B2151" s="347" t="s">
        <v>2186</v>
      </c>
      <c r="C2151" s="204" t="s">
        <v>3973</v>
      </c>
      <c r="D2151" s="190" t="s">
        <v>233</v>
      </c>
      <c r="E2151" s="210">
        <v>716.5</v>
      </c>
      <c r="F2151" s="368">
        <v>41851</v>
      </c>
      <c r="G2151" s="42">
        <v>716.5</v>
      </c>
      <c r="H2151" s="42">
        <f t="shared" si="34"/>
        <v>0</v>
      </c>
      <c r="I2151" s="621" t="s">
        <v>27</v>
      </c>
      <c r="J2151" s="1"/>
    </row>
    <row r="2152" spans="1:10" ht="15.75" x14ac:dyDescent="0.25">
      <c r="A2152" s="363">
        <v>41850</v>
      </c>
      <c r="B2152" s="347" t="s">
        <v>2187</v>
      </c>
      <c r="C2152" s="204" t="s">
        <v>3973</v>
      </c>
      <c r="D2152" s="190" t="s">
        <v>79</v>
      </c>
      <c r="E2152" s="210">
        <v>15904</v>
      </c>
      <c r="F2152" s="370">
        <v>41853</v>
      </c>
      <c r="G2152" s="219">
        <v>15904</v>
      </c>
      <c r="H2152" s="42">
        <f t="shared" si="34"/>
        <v>0</v>
      </c>
      <c r="I2152" s="621" t="s">
        <v>21</v>
      </c>
      <c r="J2152" s="1"/>
    </row>
    <row r="2153" spans="1:10" ht="15.75" x14ac:dyDescent="0.25">
      <c r="A2153" s="363">
        <v>41850</v>
      </c>
      <c r="B2153" s="347" t="s">
        <v>2188</v>
      </c>
      <c r="C2153" s="204" t="s">
        <v>3973</v>
      </c>
      <c r="D2153" s="190" t="s">
        <v>885</v>
      </c>
      <c r="E2153" s="210">
        <v>834</v>
      </c>
      <c r="F2153" s="368">
        <v>41851</v>
      </c>
      <c r="G2153" s="42">
        <v>834</v>
      </c>
      <c r="H2153" s="42">
        <f t="shared" si="34"/>
        <v>0</v>
      </c>
      <c r="I2153" s="621" t="s">
        <v>27</v>
      </c>
      <c r="J2153" s="1"/>
    </row>
    <row r="2154" spans="1:10" ht="15.75" x14ac:dyDescent="0.25">
      <c r="A2154" s="363">
        <v>41850</v>
      </c>
      <c r="B2154" s="347" t="s">
        <v>2189</v>
      </c>
      <c r="C2154" s="204" t="s">
        <v>3973</v>
      </c>
      <c r="D2154" s="190" t="s">
        <v>3924</v>
      </c>
      <c r="E2154" s="210">
        <v>1736</v>
      </c>
      <c r="F2154" s="368">
        <v>41851</v>
      </c>
      <c r="G2154" s="42">
        <v>1736</v>
      </c>
      <c r="H2154" s="42">
        <f t="shared" si="34"/>
        <v>0</v>
      </c>
      <c r="I2154" s="621" t="s">
        <v>27</v>
      </c>
      <c r="J2154" s="1"/>
    </row>
    <row r="2155" spans="1:10" ht="15.75" x14ac:dyDescent="0.25">
      <c r="A2155" s="363">
        <v>41850</v>
      </c>
      <c r="B2155" s="347" t="s">
        <v>2190</v>
      </c>
      <c r="C2155" s="204" t="s">
        <v>3973</v>
      </c>
      <c r="D2155" s="190" t="s">
        <v>560</v>
      </c>
      <c r="E2155" s="210">
        <v>1772</v>
      </c>
      <c r="F2155" s="368">
        <v>41851</v>
      </c>
      <c r="G2155" s="42">
        <v>1772</v>
      </c>
      <c r="H2155" s="42">
        <f t="shared" si="34"/>
        <v>0</v>
      </c>
      <c r="I2155" s="621" t="s">
        <v>27</v>
      </c>
      <c r="J2155" s="1"/>
    </row>
    <row r="2156" spans="1:10" ht="15.75" x14ac:dyDescent="0.25">
      <c r="A2156" s="363">
        <v>41850</v>
      </c>
      <c r="B2156" s="347" t="s">
        <v>2191</v>
      </c>
      <c r="C2156" s="204" t="s">
        <v>3973</v>
      </c>
      <c r="D2156" s="190" t="s">
        <v>18</v>
      </c>
      <c r="E2156" s="210">
        <v>590</v>
      </c>
      <c r="F2156" s="368">
        <v>41850</v>
      </c>
      <c r="G2156" s="42">
        <v>590</v>
      </c>
      <c r="H2156" s="42">
        <f t="shared" si="34"/>
        <v>0</v>
      </c>
      <c r="I2156" s="621"/>
      <c r="J2156" s="1"/>
    </row>
    <row r="2157" spans="1:10" ht="15.75" x14ac:dyDescent="0.25">
      <c r="A2157" s="363">
        <v>41850</v>
      </c>
      <c r="B2157" s="347" t="s">
        <v>2192</v>
      </c>
      <c r="C2157" s="204" t="s">
        <v>3973</v>
      </c>
      <c r="D2157" s="190" t="s">
        <v>260</v>
      </c>
      <c r="E2157" s="210">
        <v>1214</v>
      </c>
      <c r="F2157" s="368">
        <v>41851</v>
      </c>
      <c r="G2157" s="42">
        <v>1214</v>
      </c>
      <c r="H2157" s="42">
        <f t="shared" si="34"/>
        <v>0</v>
      </c>
      <c r="I2157" s="621" t="s">
        <v>27</v>
      </c>
      <c r="J2157" s="1"/>
    </row>
    <row r="2158" spans="1:10" ht="15.75" x14ac:dyDescent="0.25">
      <c r="A2158" s="363">
        <v>41850</v>
      </c>
      <c r="B2158" s="347" t="s">
        <v>2193</v>
      </c>
      <c r="C2158" s="204" t="s">
        <v>3973</v>
      </c>
      <c r="D2158" s="190" t="s">
        <v>78</v>
      </c>
      <c r="E2158" s="210">
        <v>3555</v>
      </c>
      <c r="F2158" s="368">
        <v>41851</v>
      </c>
      <c r="G2158" s="42">
        <v>3555</v>
      </c>
      <c r="H2158" s="42">
        <f t="shared" si="34"/>
        <v>0</v>
      </c>
      <c r="I2158" s="621" t="s">
        <v>27</v>
      </c>
      <c r="J2158" s="1"/>
    </row>
    <row r="2159" spans="1:10" ht="15.75" x14ac:dyDescent="0.25">
      <c r="A2159" s="363">
        <v>41850</v>
      </c>
      <c r="B2159" s="347" t="s">
        <v>2194</v>
      </c>
      <c r="C2159" s="204" t="s">
        <v>3973</v>
      </c>
      <c r="D2159" s="190" t="s">
        <v>80</v>
      </c>
      <c r="E2159" s="210">
        <v>2186</v>
      </c>
      <c r="F2159" s="368">
        <v>41851</v>
      </c>
      <c r="G2159" s="42">
        <v>2186</v>
      </c>
      <c r="H2159" s="42">
        <f t="shared" si="34"/>
        <v>0</v>
      </c>
      <c r="I2159" s="621" t="s">
        <v>27</v>
      </c>
      <c r="J2159" s="1"/>
    </row>
    <row r="2160" spans="1:10" ht="15.75" x14ac:dyDescent="0.25">
      <c r="A2160" s="363">
        <v>41850</v>
      </c>
      <c r="B2160" s="347" t="s">
        <v>2195</v>
      </c>
      <c r="C2160" s="204" t="s">
        <v>3973</v>
      </c>
      <c r="D2160" s="190" t="s">
        <v>180</v>
      </c>
      <c r="E2160" s="210">
        <v>26459</v>
      </c>
      <c r="F2160" s="381" t="s">
        <v>4081</v>
      </c>
      <c r="G2160" s="219">
        <v>26459</v>
      </c>
      <c r="H2160" s="42">
        <f t="shared" si="34"/>
        <v>0</v>
      </c>
      <c r="I2160" s="621" t="s">
        <v>65</v>
      </c>
      <c r="J2160" s="1"/>
    </row>
    <row r="2161" spans="1:10" ht="15.75" x14ac:dyDescent="0.25">
      <c r="A2161" s="363">
        <v>41850</v>
      </c>
      <c r="B2161" s="347" t="s">
        <v>2197</v>
      </c>
      <c r="C2161" s="204" t="s">
        <v>3973</v>
      </c>
      <c r="D2161" s="190" t="s">
        <v>435</v>
      </c>
      <c r="E2161" s="210">
        <v>6662</v>
      </c>
      <c r="F2161" s="415" t="s">
        <v>4563</v>
      </c>
      <c r="G2161" s="42">
        <v>6662</v>
      </c>
      <c r="H2161" s="42">
        <f t="shared" si="34"/>
        <v>0</v>
      </c>
      <c r="I2161" s="621"/>
      <c r="J2161" s="1"/>
    </row>
    <row r="2162" spans="1:10" ht="15.75" x14ac:dyDescent="0.25">
      <c r="A2162" s="363">
        <v>41850</v>
      </c>
      <c r="B2162" s="347" t="s">
        <v>2199</v>
      </c>
      <c r="C2162" s="204" t="s">
        <v>3973</v>
      </c>
      <c r="D2162" s="190" t="s">
        <v>648</v>
      </c>
      <c r="E2162" s="210">
        <v>21659</v>
      </c>
      <c r="F2162" s="368">
        <v>41851</v>
      </c>
      <c r="G2162" s="42">
        <v>21659</v>
      </c>
      <c r="H2162" s="42">
        <f t="shared" si="34"/>
        <v>0</v>
      </c>
      <c r="I2162" s="621" t="s">
        <v>65</v>
      </c>
      <c r="J2162" s="1"/>
    </row>
    <row r="2163" spans="1:10" ht="15.75" x14ac:dyDescent="0.25">
      <c r="A2163" s="363">
        <v>41850</v>
      </c>
      <c r="B2163" s="347" t="s">
        <v>2200</v>
      </c>
      <c r="C2163" s="204" t="s">
        <v>3973</v>
      </c>
      <c r="D2163" s="190" t="s">
        <v>3480</v>
      </c>
      <c r="E2163" s="210">
        <v>2991.5</v>
      </c>
      <c r="F2163" s="368">
        <v>41851</v>
      </c>
      <c r="G2163" s="42">
        <v>2991.5</v>
      </c>
      <c r="H2163" s="42">
        <f t="shared" si="34"/>
        <v>0</v>
      </c>
      <c r="I2163" s="621" t="s">
        <v>65</v>
      </c>
      <c r="J2163" s="1"/>
    </row>
    <row r="2164" spans="1:10" ht="15.75" x14ac:dyDescent="0.25">
      <c r="A2164" s="363">
        <v>41850</v>
      </c>
      <c r="B2164" s="347" t="s">
        <v>2201</v>
      </c>
      <c r="C2164" s="204" t="s">
        <v>3973</v>
      </c>
      <c r="D2164" s="190" t="s">
        <v>3476</v>
      </c>
      <c r="E2164" s="210">
        <v>4194</v>
      </c>
      <c r="F2164" s="368">
        <v>41850</v>
      </c>
      <c r="G2164" s="42">
        <v>4194</v>
      </c>
      <c r="H2164" s="42">
        <f t="shared" si="34"/>
        <v>0</v>
      </c>
      <c r="I2164" s="621"/>
      <c r="J2164" s="1"/>
    </row>
    <row r="2165" spans="1:10" ht="15.75" x14ac:dyDescent="0.25">
      <c r="A2165" s="363">
        <v>41850</v>
      </c>
      <c r="B2165" s="347" t="s">
        <v>2203</v>
      </c>
      <c r="C2165" s="204" t="s">
        <v>3973</v>
      </c>
      <c r="D2165" s="190" t="s">
        <v>16</v>
      </c>
      <c r="E2165" s="210">
        <v>14333</v>
      </c>
      <c r="F2165" s="370">
        <v>41865</v>
      </c>
      <c r="G2165" s="219">
        <v>14333</v>
      </c>
      <c r="H2165" s="42">
        <f t="shared" si="34"/>
        <v>0</v>
      </c>
      <c r="I2165" s="621" t="s">
        <v>3952</v>
      </c>
      <c r="J2165" s="1"/>
    </row>
    <row r="2166" spans="1:10" ht="15.75" x14ac:dyDescent="0.25">
      <c r="A2166" s="363">
        <v>41850</v>
      </c>
      <c r="B2166" s="347" t="s">
        <v>2205</v>
      </c>
      <c r="C2166" s="204" t="s">
        <v>3973</v>
      </c>
      <c r="D2166" s="190" t="s">
        <v>152</v>
      </c>
      <c r="E2166" s="210">
        <v>5706</v>
      </c>
      <c r="F2166" s="368">
        <v>41850</v>
      </c>
      <c r="G2166" s="42">
        <v>5706</v>
      </c>
      <c r="H2166" s="42">
        <f t="shared" si="34"/>
        <v>0</v>
      </c>
      <c r="I2166" s="621"/>
      <c r="J2166" s="1"/>
    </row>
    <row r="2167" spans="1:10" ht="15.75" x14ac:dyDescent="0.25">
      <c r="A2167" s="363">
        <v>41850</v>
      </c>
      <c r="B2167" s="347" t="s">
        <v>2206</v>
      </c>
      <c r="C2167" s="204" t="s">
        <v>3973</v>
      </c>
      <c r="D2167" s="190" t="s">
        <v>110</v>
      </c>
      <c r="E2167" s="210">
        <v>54268</v>
      </c>
      <c r="F2167" s="383" t="s">
        <v>4017</v>
      </c>
      <c r="G2167" s="219">
        <v>54268</v>
      </c>
      <c r="H2167" s="42">
        <f t="shared" si="34"/>
        <v>0</v>
      </c>
      <c r="I2167" s="621" t="s">
        <v>30</v>
      </c>
      <c r="J2167" s="1"/>
    </row>
    <row r="2168" spans="1:10" ht="15.75" x14ac:dyDescent="0.25">
      <c r="A2168" s="355">
        <v>41851</v>
      </c>
      <c r="B2168" s="347" t="s">
        <v>2207</v>
      </c>
      <c r="C2168" s="204" t="s">
        <v>3973</v>
      </c>
      <c r="D2168" s="20" t="s">
        <v>4007</v>
      </c>
      <c r="E2168" s="213">
        <v>23486.5</v>
      </c>
      <c r="F2168" s="368">
        <v>41851</v>
      </c>
      <c r="G2168" s="42">
        <v>23486.5</v>
      </c>
      <c r="H2168" s="42">
        <f t="shared" si="34"/>
        <v>0</v>
      </c>
      <c r="I2168" s="622"/>
      <c r="J2168" s="1"/>
    </row>
    <row r="2169" spans="1:10" ht="15.75" x14ac:dyDescent="0.25">
      <c r="A2169" s="355">
        <v>41851</v>
      </c>
      <c r="B2169" s="347" t="s">
        <v>2208</v>
      </c>
      <c r="C2169" s="204" t="s">
        <v>3973</v>
      </c>
      <c r="D2169" s="20" t="s">
        <v>106</v>
      </c>
      <c r="E2169" s="213">
        <v>172334</v>
      </c>
      <c r="F2169" s="370">
        <v>41855</v>
      </c>
      <c r="G2169" s="219">
        <v>172334</v>
      </c>
      <c r="H2169" s="42">
        <f t="shared" si="34"/>
        <v>0</v>
      </c>
      <c r="I2169" s="217"/>
      <c r="J2169" s="1"/>
    </row>
    <row r="2170" spans="1:10" ht="15.75" x14ac:dyDescent="0.25">
      <c r="A2170" s="355">
        <v>41851</v>
      </c>
      <c r="B2170" s="347" t="s">
        <v>2209</v>
      </c>
      <c r="C2170" s="204" t="s">
        <v>3973</v>
      </c>
      <c r="D2170" s="20" t="s">
        <v>250</v>
      </c>
      <c r="E2170" s="213">
        <v>31961</v>
      </c>
      <c r="F2170" s="368">
        <v>41851</v>
      </c>
      <c r="G2170" s="42">
        <v>31961</v>
      </c>
      <c r="H2170" s="42">
        <f t="shared" si="34"/>
        <v>0</v>
      </c>
      <c r="I2170" s="622" t="s">
        <v>30</v>
      </c>
      <c r="J2170" s="1"/>
    </row>
    <row r="2171" spans="1:10" ht="15.75" x14ac:dyDescent="0.25">
      <c r="A2171" s="355">
        <v>41851</v>
      </c>
      <c r="B2171" s="347" t="s">
        <v>2210</v>
      </c>
      <c r="C2171" s="204" t="s">
        <v>3973</v>
      </c>
      <c r="D2171" s="20" t="s">
        <v>28</v>
      </c>
      <c r="E2171" s="213">
        <v>13430</v>
      </c>
      <c r="F2171" s="368">
        <v>41851</v>
      </c>
      <c r="G2171" s="42">
        <v>13430</v>
      </c>
      <c r="H2171" s="42">
        <f t="shared" si="34"/>
        <v>0</v>
      </c>
      <c r="I2171" s="622"/>
      <c r="J2171" s="1"/>
    </row>
    <row r="2172" spans="1:10" ht="15.75" x14ac:dyDescent="0.25">
      <c r="A2172" s="355">
        <v>41851</v>
      </c>
      <c r="B2172" s="347" t="s">
        <v>2211</v>
      </c>
      <c r="C2172" s="204" t="s">
        <v>3973</v>
      </c>
      <c r="D2172" s="20" t="s">
        <v>269</v>
      </c>
      <c r="E2172" s="213">
        <v>4877</v>
      </c>
      <c r="F2172" s="368">
        <v>41851</v>
      </c>
      <c r="G2172" s="42">
        <v>4877</v>
      </c>
      <c r="H2172" s="42">
        <f t="shared" si="34"/>
        <v>0</v>
      </c>
      <c r="I2172" s="622"/>
      <c r="J2172" s="1"/>
    </row>
    <row r="2173" spans="1:10" ht="15.75" x14ac:dyDescent="0.25">
      <c r="A2173" s="355">
        <v>41851</v>
      </c>
      <c r="B2173" s="347" t="s">
        <v>2212</v>
      </c>
      <c r="C2173" s="204" t="s">
        <v>3973</v>
      </c>
      <c r="D2173" s="20" t="s">
        <v>123</v>
      </c>
      <c r="E2173" s="213">
        <v>4024</v>
      </c>
      <c r="F2173" s="370">
        <v>41852</v>
      </c>
      <c r="G2173" s="219">
        <v>4024</v>
      </c>
      <c r="H2173" s="42">
        <f t="shared" si="34"/>
        <v>0</v>
      </c>
      <c r="I2173" s="622"/>
      <c r="J2173" s="1"/>
    </row>
    <row r="2174" spans="1:10" ht="15.75" x14ac:dyDescent="0.25">
      <c r="A2174" s="355">
        <v>41851</v>
      </c>
      <c r="B2174" s="347" t="s">
        <v>2213</v>
      </c>
      <c r="C2174" s="204" t="s">
        <v>3973</v>
      </c>
      <c r="D2174" s="20" t="s">
        <v>3115</v>
      </c>
      <c r="E2174" s="213">
        <v>11253</v>
      </c>
      <c r="F2174" s="381" t="s">
        <v>4018</v>
      </c>
      <c r="G2174" s="219">
        <v>11253</v>
      </c>
      <c r="H2174" s="42">
        <f t="shared" si="34"/>
        <v>0</v>
      </c>
      <c r="I2174" s="622"/>
      <c r="J2174" s="1"/>
    </row>
    <row r="2175" spans="1:10" ht="15.75" x14ac:dyDescent="0.25">
      <c r="A2175" s="355">
        <v>41851</v>
      </c>
      <c r="B2175" s="347" t="s">
        <v>2214</v>
      </c>
      <c r="C2175" s="204" t="s">
        <v>3973</v>
      </c>
      <c r="D2175" s="20" t="s">
        <v>307</v>
      </c>
      <c r="E2175" s="213">
        <v>5346.5</v>
      </c>
      <c r="F2175" s="368">
        <v>41851</v>
      </c>
      <c r="G2175" s="42">
        <v>5346.5</v>
      </c>
      <c r="H2175" s="42">
        <f t="shared" si="34"/>
        <v>0</v>
      </c>
      <c r="I2175" s="622" t="s">
        <v>3952</v>
      </c>
      <c r="J2175" s="1"/>
    </row>
    <row r="2176" spans="1:10" ht="15.75" x14ac:dyDescent="0.25">
      <c r="A2176" s="355">
        <v>41851</v>
      </c>
      <c r="B2176" s="347" t="s">
        <v>2215</v>
      </c>
      <c r="C2176" s="204" t="s">
        <v>3973</v>
      </c>
      <c r="D2176" s="20" t="s">
        <v>318</v>
      </c>
      <c r="E2176" s="213">
        <v>5276</v>
      </c>
      <c r="F2176" s="368">
        <v>41851</v>
      </c>
      <c r="G2176" s="42">
        <v>5276</v>
      </c>
      <c r="H2176" s="42">
        <f t="shared" si="34"/>
        <v>0</v>
      </c>
      <c r="I2176" s="622"/>
      <c r="J2176" s="1"/>
    </row>
    <row r="2177" spans="1:10" ht="15.75" x14ac:dyDescent="0.25">
      <c r="A2177" s="355">
        <v>41851</v>
      </c>
      <c r="B2177" s="347" t="s">
        <v>2216</v>
      </c>
      <c r="C2177" s="204" t="s">
        <v>3973</v>
      </c>
      <c r="D2177" s="20" t="s">
        <v>8</v>
      </c>
      <c r="E2177" s="213">
        <v>5838</v>
      </c>
      <c r="F2177" s="368">
        <v>41851</v>
      </c>
      <c r="G2177" s="42">
        <v>5838</v>
      </c>
      <c r="H2177" s="42">
        <f t="shared" si="34"/>
        <v>0</v>
      </c>
      <c r="I2177" s="622"/>
      <c r="J2177" s="1"/>
    </row>
    <row r="2178" spans="1:10" ht="15.75" x14ac:dyDescent="0.25">
      <c r="A2178" s="355">
        <v>41851</v>
      </c>
      <c r="B2178" s="347" t="s">
        <v>2217</v>
      </c>
      <c r="C2178" s="204" t="s">
        <v>3973</v>
      </c>
      <c r="D2178" s="20" t="s">
        <v>50</v>
      </c>
      <c r="E2178" s="213">
        <v>8241</v>
      </c>
      <c r="F2178" s="368">
        <v>41851</v>
      </c>
      <c r="G2178" s="42">
        <v>8241</v>
      </c>
      <c r="H2178" s="42">
        <f t="shared" si="34"/>
        <v>0</v>
      </c>
      <c r="I2178" s="622"/>
      <c r="J2178" s="1"/>
    </row>
    <row r="2179" spans="1:10" ht="15.75" x14ac:dyDescent="0.25">
      <c r="A2179" s="355">
        <v>41851</v>
      </c>
      <c r="B2179" s="347" t="s">
        <v>2218</v>
      </c>
      <c r="C2179" s="204" t="s">
        <v>3973</v>
      </c>
      <c r="D2179" s="20" t="s">
        <v>1693</v>
      </c>
      <c r="E2179" s="213">
        <v>2297</v>
      </c>
      <c r="F2179" s="368">
        <v>41851</v>
      </c>
      <c r="G2179" s="42">
        <v>2297</v>
      </c>
      <c r="H2179" s="42">
        <f t="shared" si="34"/>
        <v>0</v>
      </c>
      <c r="I2179" s="622"/>
      <c r="J2179" s="1"/>
    </row>
    <row r="2180" spans="1:10" ht="15.75" x14ac:dyDescent="0.25">
      <c r="A2180" s="355">
        <v>41851</v>
      </c>
      <c r="B2180" s="347" t="s">
        <v>2221</v>
      </c>
      <c r="C2180" s="204" t="s">
        <v>3973</v>
      </c>
      <c r="D2180" s="20" t="s">
        <v>55</v>
      </c>
      <c r="E2180" s="213">
        <v>694</v>
      </c>
      <c r="F2180" s="368">
        <v>41851</v>
      </c>
      <c r="G2180" s="42">
        <v>694</v>
      </c>
      <c r="H2180" s="42">
        <f t="shared" si="34"/>
        <v>0</v>
      </c>
      <c r="I2180" s="622"/>
      <c r="J2180" s="1"/>
    </row>
    <row r="2181" spans="1:10" ht="15.75" x14ac:dyDescent="0.25">
      <c r="A2181" s="355">
        <v>41851</v>
      </c>
      <c r="B2181" s="347" t="s">
        <v>2223</v>
      </c>
      <c r="C2181" s="204" t="s">
        <v>3973</v>
      </c>
      <c r="D2181" s="20" t="s">
        <v>250</v>
      </c>
      <c r="E2181" s="213">
        <v>9875</v>
      </c>
      <c r="F2181" s="368">
        <v>41851</v>
      </c>
      <c r="G2181" s="42">
        <v>9875</v>
      </c>
      <c r="H2181" s="42">
        <f t="shared" si="34"/>
        <v>0</v>
      </c>
      <c r="I2181" s="622" t="s">
        <v>30</v>
      </c>
      <c r="J2181" s="1"/>
    </row>
    <row r="2182" spans="1:10" ht="15.75" x14ac:dyDescent="0.25">
      <c r="A2182" s="355">
        <v>41851</v>
      </c>
      <c r="B2182" s="347" t="s">
        <v>2224</v>
      </c>
      <c r="C2182" s="204" t="s">
        <v>3973</v>
      </c>
      <c r="D2182" s="20" t="s">
        <v>312</v>
      </c>
      <c r="E2182" s="213">
        <v>6829</v>
      </c>
      <c r="F2182" s="368">
        <v>41851</v>
      </c>
      <c r="G2182" s="42">
        <v>6829</v>
      </c>
      <c r="H2182" s="42">
        <f t="shared" si="34"/>
        <v>0</v>
      </c>
      <c r="I2182" s="622" t="s">
        <v>65</v>
      </c>
      <c r="J2182" s="1"/>
    </row>
    <row r="2183" spans="1:10" ht="15.75" x14ac:dyDescent="0.25">
      <c r="A2183" s="355">
        <v>41851</v>
      </c>
      <c r="B2183" s="347" t="s">
        <v>2226</v>
      </c>
      <c r="C2183" s="204" t="s">
        <v>3973</v>
      </c>
      <c r="D2183" s="20" t="s">
        <v>124</v>
      </c>
      <c r="E2183" s="213">
        <v>10485</v>
      </c>
      <c r="F2183" s="368">
        <v>41851</v>
      </c>
      <c r="G2183" s="42">
        <v>10485</v>
      </c>
      <c r="H2183" s="42">
        <f t="shared" si="34"/>
        <v>0</v>
      </c>
      <c r="I2183" s="622" t="s">
        <v>30</v>
      </c>
      <c r="J2183" s="1"/>
    </row>
    <row r="2184" spans="1:10" ht="15.75" x14ac:dyDescent="0.25">
      <c r="A2184" s="355">
        <v>41851</v>
      </c>
      <c r="B2184" s="347" t="s">
        <v>2227</v>
      </c>
      <c r="C2184" s="204" t="s">
        <v>3973</v>
      </c>
      <c r="D2184" s="20" t="s">
        <v>34</v>
      </c>
      <c r="E2184" s="213">
        <v>1794</v>
      </c>
      <c r="F2184" s="370" t="s">
        <v>4570</v>
      </c>
      <c r="G2184" s="42">
        <v>1794</v>
      </c>
      <c r="H2184" s="42">
        <f t="shared" si="34"/>
        <v>0</v>
      </c>
      <c r="I2184" s="622" t="s">
        <v>30</v>
      </c>
      <c r="J2184" s="1"/>
    </row>
    <row r="2185" spans="1:10" ht="15.75" x14ac:dyDescent="0.25">
      <c r="A2185" s="355">
        <v>41851</v>
      </c>
      <c r="B2185" s="347" t="s">
        <v>2228</v>
      </c>
      <c r="C2185" s="204" t="s">
        <v>3973</v>
      </c>
      <c r="D2185" s="20" t="s">
        <v>287</v>
      </c>
      <c r="E2185" s="213">
        <v>2592</v>
      </c>
      <c r="F2185" s="381" t="s">
        <v>4569</v>
      </c>
      <c r="G2185" s="42">
        <v>2592</v>
      </c>
      <c r="H2185" s="42">
        <f t="shared" si="34"/>
        <v>0</v>
      </c>
      <c r="I2185" s="622" t="s">
        <v>30</v>
      </c>
      <c r="J2185" s="1"/>
    </row>
    <row r="2186" spans="1:10" ht="15.75" x14ac:dyDescent="0.25">
      <c r="A2186" s="355">
        <v>41851</v>
      </c>
      <c r="B2186" s="347" t="s">
        <v>2229</v>
      </c>
      <c r="C2186" s="204" t="s">
        <v>3973</v>
      </c>
      <c r="D2186" s="20" t="s">
        <v>29</v>
      </c>
      <c r="E2186" s="213">
        <v>4860</v>
      </c>
      <c r="F2186" s="368">
        <v>41851</v>
      </c>
      <c r="G2186" s="42">
        <v>4860</v>
      </c>
      <c r="H2186" s="42">
        <f t="shared" si="34"/>
        <v>0</v>
      </c>
      <c r="I2186" s="622" t="s">
        <v>30</v>
      </c>
      <c r="J2186" s="1"/>
    </row>
    <row r="2187" spans="1:10" ht="15.75" x14ac:dyDescent="0.25">
      <c r="A2187" s="355">
        <v>41851</v>
      </c>
      <c r="B2187" s="347" t="s">
        <v>2230</v>
      </c>
      <c r="C2187" s="204" t="s">
        <v>3973</v>
      </c>
      <c r="D2187" s="20" t="s">
        <v>1778</v>
      </c>
      <c r="E2187" s="213">
        <v>1764</v>
      </c>
      <c r="F2187" s="415" t="s">
        <v>4579</v>
      </c>
      <c r="G2187" s="42">
        <v>1764</v>
      </c>
      <c r="H2187" s="42">
        <f t="shared" si="34"/>
        <v>0</v>
      </c>
      <c r="I2187" s="622" t="s">
        <v>30</v>
      </c>
      <c r="J2187" s="1"/>
    </row>
    <row r="2188" spans="1:10" ht="15.75" x14ac:dyDescent="0.25">
      <c r="A2188" s="355">
        <v>41851</v>
      </c>
      <c r="B2188" s="347" t="s">
        <v>2231</v>
      </c>
      <c r="C2188" s="204" t="s">
        <v>3973</v>
      </c>
      <c r="D2188" s="20" t="s">
        <v>18</v>
      </c>
      <c r="E2188" s="213">
        <v>678</v>
      </c>
      <c r="F2188" s="368">
        <v>41851</v>
      </c>
      <c r="G2188" s="42">
        <v>678</v>
      </c>
      <c r="H2188" s="42">
        <f t="shared" si="34"/>
        <v>0</v>
      </c>
      <c r="I2188" s="622" t="s">
        <v>30</v>
      </c>
      <c r="J2188" s="1"/>
    </row>
    <row r="2189" spans="1:10" ht="15.75" x14ac:dyDescent="0.25">
      <c r="A2189" s="355">
        <v>41851</v>
      </c>
      <c r="B2189" s="347" t="s">
        <v>2232</v>
      </c>
      <c r="C2189" s="204" t="s">
        <v>3973</v>
      </c>
      <c r="D2189" s="20" t="s">
        <v>58</v>
      </c>
      <c r="E2189" s="213">
        <v>1041.5</v>
      </c>
      <c r="F2189" s="368">
        <v>41851</v>
      </c>
      <c r="G2189" s="42">
        <v>1041.5</v>
      </c>
      <c r="H2189" s="42">
        <f t="shared" si="34"/>
        <v>0</v>
      </c>
      <c r="I2189" s="622" t="s">
        <v>30</v>
      </c>
      <c r="J2189" s="1"/>
    </row>
    <row r="2190" spans="1:10" ht="15.75" x14ac:dyDescent="0.25">
      <c r="A2190" s="355">
        <v>41851</v>
      </c>
      <c r="B2190" s="347" t="s">
        <v>2233</v>
      </c>
      <c r="C2190" s="204" t="s">
        <v>3973</v>
      </c>
      <c r="D2190" s="20" t="s">
        <v>32</v>
      </c>
      <c r="E2190" s="213">
        <v>12797</v>
      </c>
      <c r="F2190" s="368">
        <v>41851</v>
      </c>
      <c r="G2190" s="42">
        <v>12797</v>
      </c>
      <c r="H2190" s="42">
        <f t="shared" si="34"/>
        <v>0</v>
      </c>
      <c r="I2190" s="622" t="s">
        <v>30</v>
      </c>
      <c r="J2190" s="1"/>
    </row>
    <row r="2191" spans="1:10" ht="15.75" x14ac:dyDescent="0.25">
      <c r="A2191" s="355">
        <v>41851</v>
      </c>
      <c r="B2191" s="347" t="s">
        <v>2234</v>
      </c>
      <c r="C2191" s="204" t="s">
        <v>3973</v>
      </c>
      <c r="D2191" s="20" t="s">
        <v>12</v>
      </c>
      <c r="E2191" s="213">
        <v>21798</v>
      </c>
      <c r="F2191" s="381" t="s">
        <v>4571</v>
      </c>
      <c r="G2191" s="42">
        <v>21798</v>
      </c>
      <c r="H2191" s="42">
        <f t="shared" si="34"/>
        <v>0</v>
      </c>
      <c r="I2191" s="622"/>
      <c r="J2191" s="1"/>
    </row>
    <row r="2192" spans="1:10" ht="15.75" x14ac:dyDescent="0.25">
      <c r="A2192" s="355">
        <v>41851</v>
      </c>
      <c r="B2192" s="347" t="s">
        <v>2235</v>
      </c>
      <c r="C2192" s="204" t="s">
        <v>3973</v>
      </c>
      <c r="D2192" s="20" t="s">
        <v>188</v>
      </c>
      <c r="E2192" s="213">
        <v>8016</v>
      </c>
      <c r="F2192" s="370">
        <v>41855</v>
      </c>
      <c r="G2192" s="219">
        <v>8016</v>
      </c>
      <c r="H2192" s="42">
        <f t="shared" si="34"/>
        <v>0</v>
      </c>
      <c r="I2192" s="622"/>
      <c r="J2192" s="1"/>
    </row>
    <row r="2193" spans="1:10" ht="15.75" x14ac:dyDescent="0.25">
      <c r="A2193" s="355">
        <v>41851</v>
      </c>
      <c r="B2193" s="347" t="s">
        <v>2236</v>
      </c>
      <c r="C2193" s="204" t="s">
        <v>3973</v>
      </c>
      <c r="D2193" s="20" t="s">
        <v>4008</v>
      </c>
      <c r="E2193" s="213">
        <v>1016</v>
      </c>
      <c r="F2193" s="368">
        <v>41851</v>
      </c>
      <c r="G2193" s="42">
        <v>1016</v>
      </c>
      <c r="H2193" s="42">
        <f t="shared" si="34"/>
        <v>0</v>
      </c>
      <c r="I2193" s="622" t="s">
        <v>30</v>
      </c>
      <c r="J2193" s="1"/>
    </row>
    <row r="2194" spans="1:10" ht="15.75" x14ac:dyDescent="0.25">
      <c r="A2194" s="355">
        <v>41851</v>
      </c>
      <c r="B2194" s="347" t="s">
        <v>2238</v>
      </c>
      <c r="C2194" s="204" t="s">
        <v>3973</v>
      </c>
      <c r="D2194" s="20" t="s">
        <v>4009</v>
      </c>
      <c r="E2194" s="213">
        <v>1624</v>
      </c>
      <c r="F2194" s="368">
        <v>41851</v>
      </c>
      <c r="G2194" s="42">
        <v>1624</v>
      </c>
      <c r="H2194" s="42">
        <f t="shared" si="34"/>
        <v>0</v>
      </c>
      <c r="I2194" s="622" t="s">
        <v>30</v>
      </c>
      <c r="J2194" s="1"/>
    </row>
    <row r="2195" spans="1:10" ht="15.75" x14ac:dyDescent="0.25">
      <c r="A2195" s="355">
        <v>41851</v>
      </c>
      <c r="B2195" s="347" t="s">
        <v>2239</v>
      </c>
      <c r="C2195" s="204" t="s">
        <v>3973</v>
      </c>
      <c r="D2195" s="20" t="s">
        <v>111</v>
      </c>
      <c r="E2195" s="213">
        <v>5579.5</v>
      </c>
      <c r="F2195" s="368" t="s">
        <v>4577</v>
      </c>
      <c r="G2195" s="42">
        <v>5579.5</v>
      </c>
      <c r="H2195" s="42">
        <f t="shared" si="34"/>
        <v>0</v>
      </c>
      <c r="I2195" s="622" t="s">
        <v>12</v>
      </c>
      <c r="J2195" s="1"/>
    </row>
    <row r="2196" spans="1:10" ht="15.75" x14ac:dyDescent="0.25">
      <c r="A2196" s="355">
        <v>41851</v>
      </c>
      <c r="B2196" s="347" t="s">
        <v>2240</v>
      </c>
      <c r="C2196" s="204" t="s">
        <v>3973</v>
      </c>
      <c r="D2196" s="20" t="s">
        <v>52</v>
      </c>
      <c r="E2196" s="213">
        <v>677</v>
      </c>
      <c r="F2196" s="368">
        <v>41851</v>
      </c>
      <c r="G2196" s="42">
        <v>677</v>
      </c>
      <c r="H2196" s="42">
        <f t="shared" si="34"/>
        <v>0</v>
      </c>
      <c r="I2196" s="622" t="s">
        <v>12</v>
      </c>
      <c r="J2196" s="1"/>
    </row>
    <row r="2197" spans="1:10" ht="15.75" x14ac:dyDescent="0.25">
      <c r="A2197" s="355">
        <v>41851</v>
      </c>
      <c r="B2197" s="347" t="s">
        <v>2241</v>
      </c>
      <c r="C2197" s="204" t="s">
        <v>3973</v>
      </c>
      <c r="D2197" s="20" t="s">
        <v>769</v>
      </c>
      <c r="E2197" s="213">
        <v>3563</v>
      </c>
      <c r="F2197" s="368">
        <v>41851</v>
      </c>
      <c r="G2197" s="42">
        <v>3563</v>
      </c>
      <c r="H2197" s="42">
        <f t="shared" si="34"/>
        <v>0</v>
      </c>
      <c r="I2197" s="622" t="s">
        <v>12</v>
      </c>
      <c r="J2197" s="1"/>
    </row>
    <row r="2198" spans="1:10" ht="15.75" x14ac:dyDescent="0.25">
      <c r="A2198" s="355">
        <v>41851</v>
      </c>
      <c r="B2198" s="347" t="s">
        <v>2242</v>
      </c>
      <c r="C2198" s="204" t="s">
        <v>3973</v>
      </c>
      <c r="D2198" s="20" t="s">
        <v>183</v>
      </c>
      <c r="E2198" s="213">
        <v>16225.5</v>
      </c>
      <c r="F2198" s="370">
        <v>41852</v>
      </c>
      <c r="G2198" s="219">
        <v>16225.5</v>
      </c>
      <c r="H2198" s="42">
        <f t="shared" si="34"/>
        <v>0</v>
      </c>
      <c r="I2198" s="622" t="s">
        <v>30</v>
      </c>
      <c r="J2198" s="1"/>
    </row>
    <row r="2199" spans="1:10" ht="15.75" x14ac:dyDescent="0.25">
      <c r="A2199" s="355">
        <v>41851</v>
      </c>
      <c r="B2199" s="347" t="s">
        <v>2243</v>
      </c>
      <c r="C2199" s="204" t="s">
        <v>3973</v>
      </c>
      <c r="D2199" s="20" t="s">
        <v>130</v>
      </c>
      <c r="E2199" s="213">
        <v>9202</v>
      </c>
      <c r="F2199" s="370">
        <v>41855</v>
      </c>
      <c r="G2199" s="219">
        <v>9202</v>
      </c>
      <c r="H2199" s="42">
        <f t="shared" si="34"/>
        <v>0</v>
      </c>
      <c r="I2199" s="622" t="s">
        <v>21</v>
      </c>
      <c r="J2199" s="1"/>
    </row>
    <row r="2200" spans="1:10" ht="15.75" x14ac:dyDescent="0.25">
      <c r="A2200" s="355">
        <v>41851</v>
      </c>
      <c r="B2200" s="347" t="s">
        <v>2244</v>
      </c>
      <c r="C2200" s="204" t="s">
        <v>3973</v>
      </c>
      <c r="D2200" s="20" t="s">
        <v>260</v>
      </c>
      <c r="E2200" s="213">
        <v>2728</v>
      </c>
      <c r="F2200" s="368">
        <v>41851</v>
      </c>
      <c r="G2200" s="229">
        <v>2728</v>
      </c>
      <c r="H2200" s="42">
        <f t="shared" si="34"/>
        <v>0</v>
      </c>
      <c r="I2200" s="622" t="s">
        <v>12</v>
      </c>
      <c r="J2200" s="1"/>
    </row>
    <row r="2201" spans="1:10" ht="15.75" x14ac:dyDescent="0.25">
      <c r="A2201" s="355">
        <v>41851</v>
      </c>
      <c r="B2201" s="347" t="s">
        <v>2245</v>
      </c>
      <c r="C2201" s="204" t="s">
        <v>3973</v>
      </c>
      <c r="D2201" s="20" t="s">
        <v>237</v>
      </c>
      <c r="E2201" s="213">
        <v>9376</v>
      </c>
      <c r="F2201" s="368">
        <v>41851</v>
      </c>
      <c r="G2201" s="229">
        <v>9376</v>
      </c>
      <c r="H2201" s="42">
        <f t="shared" si="34"/>
        <v>0</v>
      </c>
      <c r="I2201" s="622" t="s">
        <v>21</v>
      </c>
      <c r="J2201" s="1"/>
    </row>
    <row r="2202" spans="1:10" ht="15.75" x14ac:dyDescent="0.25">
      <c r="A2202" s="355">
        <v>41851</v>
      </c>
      <c r="B2202" s="347" t="s">
        <v>2246</v>
      </c>
      <c r="C2202" s="204" t="s">
        <v>3973</v>
      </c>
      <c r="D2202" s="20" t="s">
        <v>1030</v>
      </c>
      <c r="E2202" s="213">
        <v>7307</v>
      </c>
      <c r="F2202" s="368">
        <v>41851</v>
      </c>
      <c r="G2202" s="229">
        <v>7307</v>
      </c>
      <c r="H2202" s="42">
        <f t="shared" si="34"/>
        <v>0</v>
      </c>
      <c r="I2202" s="622"/>
      <c r="J2202" s="1"/>
    </row>
    <row r="2203" spans="1:10" ht="15.75" x14ac:dyDescent="0.25">
      <c r="A2203" s="355">
        <v>41851</v>
      </c>
      <c r="B2203" s="347" t="s">
        <v>2247</v>
      </c>
      <c r="C2203" s="204" t="s">
        <v>3973</v>
      </c>
      <c r="D2203" s="20" t="s">
        <v>304</v>
      </c>
      <c r="E2203" s="213">
        <v>2925</v>
      </c>
      <c r="F2203" s="370">
        <v>41852</v>
      </c>
      <c r="G2203" s="219">
        <v>2925</v>
      </c>
      <c r="H2203" s="42">
        <f t="shared" si="34"/>
        <v>0</v>
      </c>
      <c r="I2203" s="622" t="s">
        <v>3952</v>
      </c>
      <c r="J2203" s="1"/>
    </row>
    <row r="2204" spans="1:10" ht="15.75" x14ac:dyDescent="0.25">
      <c r="A2204" s="355">
        <v>41851</v>
      </c>
      <c r="B2204" s="347" t="s">
        <v>2248</v>
      </c>
      <c r="C2204" s="204" t="s">
        <v>3973</v>
      </c>
      <c r="D2204" s="20" t="s">
        <v>769</v>
      </c>
      <c r="E2204" s="213">
        <v>4591</v>
      </c>
      <c r="F2204" s="368">
        <v>41851</v>
      </c>
      <c r="G2204" s="42">
        <v>4591</v>
      </c>
      <c r="H2204" s="42">
        <f t="shared" si="34"/>
        <v>0</v>
      </c>
      <c r="I2204" s="622"/>
      <c r="J2204" s="1"/>
    </row>
    <row r="2205" spans="1:10" ht="15.75" x14ac:dyDescent="0.25">
      <c r="A2205" s="355">
        <v>41851</v>
      </c>
      <c r="B2205" s="347" t="s">
        <v>2249</v>
      </c>
      <c r="C2205" s="204" t="s">
        <v>3973</v>
      </c>
      <c r="D2205" s="20" t="s">
        <v>59</v>
      </c>
      <c r="E2205" s="213">
        <v>2387</v>
      </c>
      <c r="F2205" s="370">
        <v>41853</v>
      </c>
      <c r="G2205" s="219">
        <v>2387</v>
      </c>
      <c r="H2205" s="42">
        <f t="shared" si="34"/>
        <v>0</v>
      </c>
      <c r="I2205" s="622" t="s">
        <v>21</v>
      </c>
      <c r="J2205" s="1"/>
    </row>
    <row r="2206" spans="1:10" ht="15.75" x14ac:dyDescent="0.25">
      <c r="A2206" s="355">
        <v>41851</v>
      </c>
      <c r="B2206" s="347" t="s">
        <v>2250</v>
      </c>
      <c r="C2206" s="204" t="s">
        <v>3973</v>
      </c>
      <c r="D2206" s="20" t="s">
        <v>44</v>
      </c>
      <c r="E2206" s="213">
        <v>7280</v>
      </c>
      <c r="F2206" s="370">
        <v>41857</v>
      </c>
      <c r="G2206" s="219">
        <v>7280</v>
      </c>
      <c r="H2206" s="42">
        <f t="shared" si="34"/>
        <v>0</v>
      </c>
      <c r="I2206" s="622" t="s">
        <v>12</v>
      </c>
      <c r="J2206" s="1"/>
    </row>
    <row r="2207" spans="1:10" ht="15.75" x14ac:dyDescent="0.25">
      <c r="A2207" s="355">
        <v>41851</v>
      </c>
      <c r="B2207" s="347" t="s">
        <v>2251</v>
      </c>
      <c r="C2207" s="204" t="s">
        <v>3973</v>
      </c>
      <c r="D2207" s="20" t="s">
        <v>3676</v>
      </c>
      <c r="E2207" s="213">
        <v>10107</v>
      </c>
      <c r="F2207" s="368">
        <v>41851</v>
      </c>
      <c r="G2207" s="42">
        <v>10107</v>
      </c>
      <c r="H2207" s="42">
        <f t="shared" si="34"/>
        <v>0</v>
      </c>
      <c r="I2207" s="622"/>
      <c r="J2207" s="1"/>
    </row>
    <row r="2208" spans="1:10" ht="15.75" x14ac:dyDescent="0.25">
      <c r="A2208" s="355">
        <v>41851</v>
      </c>
      <c r="B2208" s="347" t="s">
        <v>2253</v>
      </c>
      <c r="C2208" s="204" t="s">
        <v>3973</v>
      </c>
      <c r="D2208" s="20" t="s">
        <v>80</v>
      </c>
      <c r="E2208" s="213">
        <v>2722</v>
      </c>
      <c r="F2208" s="370" t="s">
        <v>4576</v>
      </c>
      <c r="G2208" s="219">
        <v>2722</v>
      </c>
      <c r="H2208" s="42">
        <f t="shared" si="34"/>
        <v>0</v>
      </c>
      <c r="I2208" s="622" t="s">
        <v>3952</v>
      </c>
      <c r="J2208" s="1"/>
    </row>
    <row r="2209" spans="1:10" ht="15.75" x14ac:dyDescent="0.25">
      <c r="A2209" s="355">
        <v>41851</v>
      </c>
      <c r="B2209" s="347" t="s">
        <v>2254</v>
      </c>
      <c r="C2209" s="204" t="s">
        <v>3973</v>
      </c>
      <c r="D2209" s="20" t="s">
        <v>176</v>
      </c>
      <c r="E2209" s="213">
        <v>3716.5</v>
      </c>
      <c r="F2209" s="370">
        <v>41852</v>
      </c>
      <c r="G2209" s="219">
        <v>3716.5</v>
      </c>
      <c r="H2209" s="42">
        <f t="shared" si="34"/>
        <v>0</v>
      </c>
      <c r="I2209" s="622" t="s">
        <v>3952</v>
      </c>
      <c r="J2209" s="1"/>
    </row>
    <row r="2210" spans="1:10" ht="15.75" x14ac:dyDescent="0.25">
      <c r="A2210" s="355">
        <v>41851</v>
      </c>
      <c r="B2210" s="347" t="s">
        <v>2255</v>
      </c>
      <c r="C2210" s="204" t="s">
        <v>3973</v>
      </c>
      <c r="D2210" s="20" t="s">
        <v>99</v>
      </c>
      <c r="E2210" s="213">
        <v>2776.3</v>
      </c>
      <c r="F2210" s="370">
        <v>41852</v>
      </c>
      <c r="G2210" s="219">
        <v>2776.3</v>
      </c>
      <c r="H2210" s="42">
        <f t="shared" si="34"/>
        <v>0</v>
      </c>
      <c r="I2210" s="622" t="s">
        <v>3952</v>
      </c>
      <c r="J2210" s="1"/>
    </row>
    <row r="2211" spans="1:10" ht="15.75" x14ac:dyDescent="0.25">
      <c r="A2211" s="355">
        <v>41851</v>
      </c>
      <c r="B2211" s="347" t="s">
        <v>2257</v>
      </c>
      <c r="C2211" s="204" t="s">
        <v>3973</v>
      </c>
      <c r="D2211" s="20" t="s">
        <v>78</v>
      </c>
      <c r="E2211" s="213">
        <v>3375</v>
      </c>
      <c r="F2211" s="370">
        <v>41852</v>
      </c>
      <c r="G2211" s="219">
        <v>3375</v>
      </c>
      <c r="H2211" s="42">
        <f t="shared" si="34"/>
        <v>0</v>
      </c>
      <c r="I2211" s="622" t="s">
        <v>3952</v>
      </c>
      <c r="J2211" s="1"/>
    </row>
    <row r="2212" spans="1:10" ht="15.75" x14ac:dyDescent="0.25">
      <c r="A2212" s="355">
        <v>41851</v>
      </c>
      <c r="B2212" s="347" t="s">
        <v>2258</v>
      </c>
      <c r="C2212" s="204" t="s">
        <v>3973</v>
      </c>
      <c r="D2212" s="20" t="s">
        <v>3676</v>
      </c>
      <c r="E2212" s="213">
        <v>181.5</v>
      </c>
      <c r="F2212" s="368">
        <v>41851</v>
      </c>
      <c r="G2212" s="42">
        <v>181.5</v>
      </c>
      <c r="H2212" s="42">
        <f t="shared" si="34"/>
        <v>0</v>
      </c>
      <c r="I2212" s="622"/>
      <c r="J2212" s="1"/>
    </row>
    <row r="2213" spans="1:10" ht="15.75" x14ac:dyDescent="0.25">
      <c r="A2213" s="355">
        <v>41851</v>
      </c>
      <c r="B2213" s="347" t="s">
        <v>2259</v>
      </c>
      <c r="C2213" s="204" t="s">
        <v>3973</v>
      </c>
      <c r="D2213" s="20" t="s">
        <v>19</v>
      </c>
      <c r="E2213" s="213">
        <v>12342.5</v>
      </c>
      <c r="F2213" s="368">
        <v>41851</v>
      </c>
      <c r="G2213" s="42">
        <v>12342.5</v>
      </c>
      <c r="H2213" s="42">
        <f t="shared" si="34"/>
        <v>0</v>
      </c>
      <c r="I2213" s="622" t="s">
        <v>162</v>
      </c>
      <c r="J2213" s="1"/>
    </row>
    <row r="2214" spans="1:10" ht="15.75" x14ac:dyDescent="0.25">
      <c r="A2214" s="355">
        <v>41851</v>
      </c>
      <c r="B2214" s="347" t="s">
        <v>2261</v>
      </c>
      <c r="C2214" s="204" t="s">
        <v>3973</v>
      </c>
      <c r="D2214" s="20" t="s">
        <v>106</v>
      </c>
      <c r="E2214" s="213">
        <v>84154.2</v>
      </c>
      <c r="F2214" s="370">
        <v>41855</v>
      </c>
      <c r="G2214" s="219">
        <v>84154.2</v>
      </c>
      <c r="H2214" s="42">
        <f t="shared" si="34"/>
        <v>0</v>
      </c>
      <c r="I2214" s="622" t="s">
        <v>27</v>
      </c>
      <c r="J2214" s="1"/>
    </row>
    <row r="2215" spans="1:10" ht="15.75" x14ac:dyDescent="0.25">
      <c r="A2215" s="355">
        <v>41851</v>
      </c>
      <c r="B2215" s="347" t="s">
        <v>2262</v>
      </c>
      <c r="C2215" s="204" t="s">
        <v>3973</v>
      </c>
      <c r="D2215" s="20" t="s">
        <v>508</v>
      </c>
      <c r="E2215" s="213">
        <v>28470.5</v>
      </c>
      <c r="F2215" s="370" t="s">
        <v>4574</v>
      </c>
      <c r="G2215" s="42">
        <v>28470.5</v>
      </c>
      <c r="H2215" s="42">
        <f t="shared" si="34"/>
        <v>0</v>
      </c>
      <c r="I2215" s="622"/>
      <c r="J2215" s="1"/>
    </row>
    <row r="2216" spans="1:10" ht="15.75" x14ac:dyDescent="0.25">
      <c r="A2216" s="355">
        <v>41851</v>
      </c>
      <c r="B2216" s="347" t="s">
        <v>2263</v>
      </c>
      <c r="C2216" s="204" t="s">
        <v>3973</v>
      </c>
      <c r="D2216" s="20" t="s">
        <v>51</v>
      </c>
      <c r="E2216" s="213">
        <v>3583.2</v>
      </c>
      <c r="F2216" s="368">
        <v>41851</v>
      </c>
      <c r="G2216" s="42">
        <v>3583.2</v>
      </c>
      <c r="H2216" s="42">
        <f t="shared" si="34"/>
        <v>0</v>
      </c>
      <c r="I2216" s="622" t="s">
        <v>30</v>
      </c>
      <c r="J2216" s="1"/>
    </row>
    <row r="2217" spans="1:10" ht="15.75" x14ac:dyDescent="0.25">
      <c r="A2217" s="355">
        <v>41851</v>
      </c>
      <c r="B2217" s="347" t="s">
        <v>2264</v>
      </c>
      <c r="C2217" s="204" t="s">
        <v>3973</v>
      </c>
      <c r="D2217" s="20" t="s">
        <v>260</v>
      </c>
      <c r="E2217" s="213">
        <v>700</v>
      </c>
      <c r="F2217" s="370">
        <v>41852</v>
      </c>
      <c r="G2217" s="219">
        <v>700</v>
      </c>
      <c r="H2217" s="42">
        <f t="shared" si="34"/>
        <v>0</v>
      </c>
      <c r="I2217" s="622" t="s">
        <v>27</v>
      </c>
      <c r="J2217" s="1"/>
    </row>
    <row r="2218" spans="1:10" ht="15.75" x14ac:dyDescent="0.25">
      <c r="A2218" s="355">
        <v>41851</v>
      </c>
      <c r="B2218" s="347" t="s">
        <v>2265</v>
      </c>
      <c r="C2218" s="204" t="s">
        <v>3973</v>
      </c>
      <c r="D2218" s="20" t="s">
        <v>725</v>
      </c>
      <c r="E2218" s="213">
        <v>4500</v>
      </c>
      <c r="F2218" s="370">
        <v>41854</v>
      </c>
      <c r="G2218" s="219">
        <v>4500</v>
      </c>
      <c r="H2218" s="42">
        <f t="shared" si="34"/>
        <v>0</v>
      </c>
      <c r="I2218" s="622"/>
      <c r="J2218" s="1"/>
    </row>
    <row r="2219" spans="1:10" ht="15.75" x14ac:dyDescent="0.25">
      <c r="A2219" s="355">
        <v>41851</v>
      </c>
      <c r="B2219" s="347" t="s">
        <v>2266</v>
      </c>
      <c r="C2219" s="204" t="s">
        <v>3973</v>
      </c>
      <c r="D2219" s="20" t="s">
        <v>11</v>
      </c>
      <c r="E2219" s="213">
        <v>81059</v>
      </c>
      <c r="F2219" s="370">
        <v>41869</v>
      </c>
      <c r="G2219" s="219">
        <v>81059</v>
      </c>
      <c r="H2219" s="42">
        <f t="shared" si="34"/>
        <v>0</v>
      </c>
      <c r="I2219" s="622" t="s">
        <v>65</v>
      </c>
      <c r="J2219" s="1"/>
    </row>
    <row r="2220" spans="1:10" ht="15.75" x14ac:dyDescent="0.25">
      <c r="A2220" s="355">
        <v>41851</v>
      </c>
      <c r="B2220" s="347" t="s">
        <v>2267</v>
      </c>
      <c r="C2220" s="204" t="s">
        <v>3973</v>
      </c>
      <c r="D2220" s="20" t="s">
        <v>66</v>
      </c>
      <c r="E2220" s="213">
        <v>1860</v>
      </c>
      <c r="F2220" s="368">
        <v>41851</v>
      </c>
      <c r="G2220" s="42">
        <v>1860</v>
      </c>
      <c r="H2220" s="42">
        <f t="shared" si="34"/>
        <v>0</v>
      </c>
      <c r="I2220" s="622"/>
      <c r="J2220" s="1"/>
    </row>
    <row r="2221" spans="1:10" ht="15.75" x14ac:dyDescent="0.25">
      <c r="A2221" s="355">
        <v>41851</v>
      </c>
      <c r="B2221" s="347" t="s">
        <v>2268</v>
      </c>
      <c r="C2221" s="204" t="s">
        <v>3973</v>
      </c>
      <c r="D2221" s="20" t="s">
        <v>435</v>
      </c>
      <c r="E2221" s="213">
        <v>4209.6000000000004</v>
      </c>
      <c r="F2221" s="381" t="s">
        <v>4575</v>
      </c>
      <c r="G2221" s="42">
        <v>4209.6000000000004</v>
      </c>
      <c r="H2221" s="42">
        <f t="shared" si="34"/>
        <v>0</v>
      </c>
      <c r="I2221" s="622"/>
      <c r="J2221" s="1"/>
    </row>
    <row r="2222" spans="1:10" ht="15.75" x14ac:dyDescent="0.25">
      <c r="A2222" s="355">
        <v>41851</v>
      </c>
      <c r="B2222" s="347" t="s">
        <v>2269</v>
      </c>
      <c r="C2222" s="204" t="s">
        <v>3973</v>
      </c>
      <c r="D2222" s="20" t="s">
        <v>8</v>
      </c>
      <c r="E2222" s="213">
        <v>2106</v>
      </c>
      <c r="F2222" s="368">
        <v>41851</v>
      </c>
      <c r="G2222" s="42">
        <v>2106</v>
      </c>
      <c r="H2222" s="42">
        <f t="shared" si="34"/>
        <v>0</v>
      </c>
      <c r="I2222" s="622"/>
      <c r="J2222" s="1"/>
    </row>
    <row r="2223" spans="1:10" ht="15.75" x14ac:dyDescent="0.25">
      <c r="A2223" s="355">
        <v>41851</v>
      </c>
      <c r="B2223" s="347" t="s">
        <v>2271</v>
      </c>
      <c r="C2223" s="204" t="s">
        <v>3973</v>
      </c>
      <c r="D2223" s="20" t="s">
        <v>123</v>
      </c>
      <c r="E2223" s="213">
        <v>400</v>
      </c>
      <c r="F2223" s="368">
        <v>41851</v>
      </c>
      <c r="G2223" s="42">
        <v>400</v>
      </c>
      <c r="H2223" s="42">
        <f t="shared" si="34"/>
        <v>0</v>
      </c>
      <c r="I2223" s="622"/>
      <c r="J2223" s="1"/>
    </row>
    <row r="2224" spans="1:10" ht="34.5" x14ac:dyDescent="0.25">
      <c r="A2224" s="355">
        <v>41851</v>
      </c>
      <c r="B2224" s="347" t="s">
        <v>2272</v>
      </c>
      <c r="C2224" s="204" t="s">
        <v>3973</v>
      </c>
      <c r="D2224" s="20" t="s">
        <v>180</v>
      </c>
      <c r="E2224" s="213">
        <v>25830.5</v>
      </c>
      <c r="F2224" s="411" t="s">
        <v>4580</v>
      </c>
      <c r="G2224" s="219">
        <v>25830.5</v>
      </c>
      <c r="H2224" s="42">
        <f t="shared" si="34"/>
        <v>0</v>
      </c>
      <c r="I2224" s="622" t="s">
        <v>12</v>
      </c>
      <c r="J2224" s="1"/>
    </row>
    <row r="2225" spans="1:10" ht="15.75" x14ac:dyDescent="0.25">
      <c r="A2225" s="355">
        <v>41851</v>
      </c>
      <c r="B2225" s="347" t="s">
        <v>2274</v>
      </c>
      <c r="C2225" s="204" t="s">
        <v>3973</v>
      </c>
      <c r="D2225" s="20" t="s">
        <v>16</v>
      </c>
      <c r="E2225" s="213">
        <v>255058.5</v>
      </c>
      <c r="F2225" s="370">
        <v>41865</v>
      </c>
      <c r="G2225" s="219">
        <v>255058.5</v>
      </c>
      <c r="H2225" s="42">
        <f t="shared" si="34"/>
        <v>0</v>
      </c>
      <c r="I2225" s="622"/>
      <c r="J2225" s="1"/>
    </row>
    <row r="2226" spans="1:10" ht="15.75" x14ac:dyDescent="0.25">
      <c r="A2226" s="355">
        <v>41851</v>
      </c>
      <c r="B2226" s="347" t="s">
        <v>2275</v>
      </c>
      <c r="C2226" s="204" t="s">
        <v>3973</v>
      </c>
      <c r="D2226" s="20" t="s">
        <v>648</v>
      </c>
      <c r="E2226" s="213">
        <v>8580</v>
      </c>
      <c r="F2226" s="370">
        <v>41852</v>
      </c>
      <c r="G2226" s="219">
        <v>8580</v>
      </c>
      <c r="H2226" s="42">
        <f t="shared" si="34"/>
        <v>0</v>
      </c>
      <c r="I2226" s="622" t="s">
        <v>12</v>
      </c>
      <c r="J2226" s="1"/>
    </row>
    <row r="2227" spans="1:10" ht="15.75" x14ac:dyDescent="0.25">
      <c r="A2227" s="355">
        <v>41851</v>
      </c>
      <c r="B2227" s="347" t="s">
        <v>2276</v>
      </c>
      <c r="C2227" s="204" t="s">
        <v>3973</v>
      </c>
      <c r="D2227" s="20" t="s">
        <v>396</v>
      </c>
      <c r="E2227" s="213">
        <v>7774</v>
      </c>
      <c r="F2227" s="368">
        <v>41851</v>
      </c>
      <c r="G2227" s="42">
        <v>7774</v>
      </c>
      <c r="H2227" s="42">
        <f t="shared" si="34"/>
        <v>0</v>
      </c>
      <c r="I2227" s="622"/>
      <c r="J2227" s="1"/>
    </row>
    <row r="2228" spans="1:10" ht="15.75" x14ac:dyDescent="0.25">
      <c r="A2228" s="355">
        <v>41851</v>
      </c>
      <c r="B2228" s="347" t="s">
        <v>2277</v>
      </c>
      <c r="C2228" s="204" t="s">
        <v>3973</v>
      </c>
      <c r="D2228" s="20" t="s">
        <v>62</v>
      </c>
      <c r="E2228" s="213">
        <v>14364</v>
      </c>
      <c r="F2228" s="370">
        <v>41854</v>
      </c>
      <c r="G2228" s="219">
        <v>14364</v>
      </c>
      <c r="H2228" s="42">
        <f t="shared" si="34"/>
        <v>0</v>
      </c>
      <c r="I2228" s="622" t="s">
        <v>12</v>
      </c>
      <c r="J2228" s="1"/>
    </row>
    <row r="2229" spans="1:10" ht="15.75" x14ac:dyDescent="0.25">
      <c r="A2229" s="355">
        <v>41851</v>
      </c>
      <c r="B2229" s="347" t="s">
        <v>2278</v>
      </c>
      <c r="C2229" s="204" t="s">
        <v>3973</v>
      </c>
      <c r="D2229" s="20" t="s">
        <v>11</v>
      </c>
      <c r="E2229" s="213">
        <v>9268.2000000000007</v>
      </c>
      <c r="F2229" s="370">
        <v>41869</v>
      </c>
      <c r="G2229" s="219">
        <v>9268.2000000000007</v>
      </c>
      <c r="H2229" s="42">
        <f t="shared" si="34"/>
        <v>0</v>
      </c>
      <c r="I2229" s="622" t="s">
        <v>12</v>
      </c>
      <c r="J2229" s="1"/>
    </row>
    <row r="2230" spans="1:10" ht="15.75" x14ac:dyDescent="0.25">
      <c r="A2230" s="355">
        <v>41851</v>
      </c>
      <c r="B2230" s="347" t="s">
        <v>2279</v>
      </c>
      <c r="C2230" s="204" t="s">
        <v>3973</v>
      </c>
      <c r="D2230" s="20" t="s">
        <v>28</v>
      </c>
      <c r="E2230" s="213">
        <v>7774</v>
      </c>
      <c r="F2230" s="368">
        <v>41851</v>
      </c>
      <c r="G2230" s="42">
        <v>7774</v>
      </c>
      <c r="H2230" s="42">
        <f t="shared" si="34"/>
        <v>0</v>
      </c>
      <c r="I2230" s="622"/>
      <c r="J2230" s="1"/>
    </row>
    <row r="2231" spans="1:10" ht="15.75" x14ac:dyDescent="0.25">
      <c r="A2231" s="355">
        <v>41851</v>
      </c>
      <c r="B2231" s="347" t="s">
        <v>2280</v>
      </c>
      <c r="C2231" s="204" t="s">
        <v>3973</v>
      </c>
      <c r="D2231" s="20" t="s">
        <v>18</v>
      </c>
      <c r="E2231" s="213">
        <v>1066</v>
      </c>
      <c r="F2231" s="368">
        <v>41851</v>
      </c>
      <c r="G2231" s="42">
        <v>1066</v>
      </c>
      <c r="H2231" s="42">
        <f t="shared" si="34"/>
        <v>0</v>
      </c>
      <c r="I2231" s="622"/>
      <c r="J2231" s="1"/>
    </row>
    <row r="2232" spans="1:10" ht="15.75" x14ac:dyDescent="0.25">
      <c r="A2232" s="355">
        <v>41851</v>
      </c>
      <c r="B2232" s="347" t="s">
        <v>2282</v>
      </c>
      <c r="C2232" s="204" t="s">
        <v>3973</v>
      </c>
      <c r="D2232" s="20" t="s">
        <v>74</v>
      </c>
      <c r="E2232" s="213">
        <v>1981.5</v>
      </c>
      <c r="F2232" s="368">
        <v>41851</v>
      </c>
      <c r="G2232" s="42">
        <v>1981.5</v>
      </c>
      <c r="H2232" s="42">
        <f t="shared" si="34"/>
        <v>0</v>
      </c>
      <c r="I2232" s="622"/>
      <c r="J2232" s="1"/>
    </row>
    <row r="2233" spans="1:10" ht="15.75" x14ac:dyDescent="0.25">
      <c r="A2233" s="355">
        <v>41851</v>
      </c>
      <c r="B2233" s="347" t="s">
        <v>2283</v>
      </c>
      <c r="C2233" s="204" t="s">
        <v>3973</v>
      </c>
      <c r="D2233" s="20" t="s">
        <v>14</v>
      </c>
      <c r="E2233" s="213">
        <v>13668</v>
      </c>
      <c r="F2233" s="370">
        <v>41852</v>
      </c>
      <c r="G2233" s="219">
        <v>13668</v>
      </c>
      <c r="H2233" s="42">
        <f t="shared" si="34"/>
        <v>0</v>
      </c>
      <c r="I2233" s="622" t="s">
        <v>21</v>
      </c>
      <c r="J2233" s="1"/>
    </row>
    <row r="2234" spans="1:10" ht="15.75" x14ac:dyDescent="0.25">
      <c r="A2234" s="355">
        <v>41851</v>
      </c>
      <c r="B2234" s="347" t="s">
        <v>2285</v>
      </c>
      <c r="C2234" s="204" t="s">
        <v>3973</v>
      </c>
      <c r="D2234" s="20" t="s">
        <v>8</v>
      </c>
      <c r="E2234" s="213">
        <v>532</v>
      </c>
      <c r="F2234" s="368">
        <v>41851</v>
      </c>
      <c r="G2234" s="42">
        <v>532</v>
      </c>
      <c r="H2234" s="42">
        <f t="shared" si="34"/>
        <v>0</v>
      </c>
      <c r="I2234" s="622"/>
      <c r="J2234" s="1"/>
    </row>
    <row r="2235" spans="1:10" ht="15.75" x14ac:dyDescent="0.25">
      <c r="A2235" s="355">
        <v>41851</v>
      </c>
      <c r="B2235" s="347" t="s">
        <v>2286</v>
      </c>
      <c r="C2235" s="204" t="s">
        <v>3973</v>
      </c>
      <c r="D2235" s="20" t="s">
        <v>2714</v>
      </c>
      <c r="E2235" s="213">
        <v>12813</v>
      </c>
      <c r="F2235" s="370">
        <v>41852</v>
      </c>
      <c r="G2235" s="219">
        <v>12813</v>
      </c>
      <c r="H2235" s="42">
        <f t="shared" si="34"/>
        <v>0</v>
      </c>
      <c r="I2235" s="622" t="s">
        <v>21</v>
      </c>
      <c r="J2235" s="1"/>
    </row>
    <row r="2236" spans="1:10" ht="15.75" x14ac:dyDescent="0.25">
      <c r="A2236" s="355">
        <v>41851</v>
      </c>
      <c r="B2236" s="347" t="s">
        <v>2287</v>
      </c>
      <c r="C2236" s="204" t="s">
        <v>3973</v>
      </c>
      <c r="D2236" s="20" t="s">
        <v>152</v>
      </c>
      <c r="E2236" s="213">
        <v>6935.5</v>
      </c>
      <c r="F2236" s="368">
        <v>41851</v>
      </c>
      <c r="G2236" s="42">
        <v>6935.5</v>
      </c>
      <c r="H2236" s="42">
        <f t="shared" si="34"/>
        <v>0</v>
      </c>
      <c r="I2236" s="622"/>
      <c r="J2236" s="1"/>
    </row>
    <row r="2237" spans="1:10" ht="15.75" x14ac:dyDescent="0.25">
      <c r="A2237" s="355">
        <v>41851</v>
      </c>
      <c r="B2237" s="347" t="s">
        <v>2289</v>
      </c>
      <c r="C2237" s="204" t="s">
        <v>3973</v>
      </c>
      <c r="D2237" s="20" t="s">
        <v>484</v>
      </c>
      <c r="E2237" s="213">
        <v>1078.5</v>
      </c>
      <c r="F2237" s="368">
        <v>41851</v>
      </c>
      <c r="G2237" s="42">
        <v>1078.5</v>
      </c>
      <c r="H2237" s="42">
        <f t="shared" si="34"/>
        <v>0</v>
      </c>
      <c r="I2237" s="622"/>
      <c r="J2237" s="1"/>
    </row>
    <row r="2238" spans="1:10" ht="15.75" x14ac:dyDescent="0.25">
      <c r="A2238" s="355">
        <v>41851</v>
      </c>
      <c r="B2238" s="347" t="s">
        <v>2291</v>
      </c>
      <c r="C2238" s="204" t="s">
        <v>3973</v>
      </c>
      <c r="D2238" s="20" t="s">
        <v>553</v>
      </c>
      <c r="E2238" s="213">
        <v>11452</v>
      </c>
      <c r="F2238" s="370">
        <v>41855</v>
      </c>
      <c r="G2238" s="219">
        <v>11452</v>
      </c>
      <c r="H2238" s="42">
        <f t="shared" si="34"/>
        <v>0</v>
      </c>
      <c r="I2238" s="622" t="s">
        <v>162</v>
      </c>
      <c r="J2238" s="1"/>
    </row>
    <row r="2239" spans="1:10" ht="15.75" x14ac:dyDescent="0.25">
      <c r="A2239" s="355">
        <v>41851</v>
      </c>
      <c r="B2239" s="347" t="s">
        <v>2292</v>
      </c>
      <c r="C2239" s="204" t="s">
        <v>3973</v>
      </c>
      <c r="D2239" s="20" t="s">
        <v>250</v>
      </c>
      <c r="E2239" s="213">
        <v>1279.3399999999999</v>
      </c>
      <c r="F2239" s="370">
        <v>41855</v>
      </c>
      <c r="G2239" s="219">
        <v>1279.3399999999999</v>
      </c>
      <c r="H2239" s="42">
        <f t="shared" si="34"/>
        <v>0</v>
      </c>
      <c r="I2239" s="622" t="s">
        <v>162</v>
      </c>
      <c r="J2239" s="1"/>
    </row>
    <row r="2240" spans="1:10" ht="15.75" x14ac:dyDescent="0.25">
      <c r="A2240" s="355">
        <v>41851</v>
      </c>
      <c r="B2240" s="347" t="s">
        <v>2294</v>
      </c>
      <c r="C2240" s="204" t="s">
        <v>3973</v>
      </c>
      <c r="D2240" s="20" t="s">
        <v>3928</v>
      </c>
      <c r="E2240" s="213">
        <v>27639</v>
      </c>
      <c r="F2240" s="370" t="s">
        <v>4578</v>
      </c>
      <c r="G2240" s="219">
        <v>27639</v>
      </c>
      <c r="H2240" s="42">
        <f t="shared" si="34"/>
        <v>0</v>
      </c>
      <c r="I2240" s="622" t="s">
        <v>162</v>
      </c>
      <c r="J2240" s="1"/>
    </row>
    <row r="2241" spans="1:10" ht="15.75" x14ac:dyDescent="0.25">
      <c r="A2241" s="355">
        <v>41851</v>
      </c>
      <c r="B2241" s="347" t="s">
        <v>2296</v>
      </c>
      <c r="C2241" s="204" t="s">
        <v>3973</v>
      </c>
      <c r="D2241" s="20" t="s">
        <v>160</v>
      </c>
      <c r="E2241" s="213">
        <v>211457.59</v>
      </c>
      <c r="F2241" s="370" t="s">
        <v>4024</v>
      </c>
      <c r="G2241" s="219">
        <v>211457.59</v>
      </c>
      <c r="H2241" s="42">
        <f t="shared" si="34"/>
        <v>0</v>
      </c>
      <c r="I2241" s="622" t="s">
        <v>162</v>
      </c>
      <c r="J2241" s="1"/>
    </row>
    <row r="2242" spans="1:10" ht="15.75" x14ac:dyDescent="0.25">
      <c r="A2242" s="355">
        <v>41851</v>
      </c>
      <c r="B2242" s="347" t="s">
        <v>2297</v>
      </c>
      <c r="C2242" s="204" t="s">
        <v>3973</v>
      </c>
      <c r="D2242" s="20" t="s">
        <v>160</v>
      </c>
      <c r="E2242" s="213">
        <v>78411.360000000001</v>
      </c>
      <c r="F2242" s="370" t="s">
        <v>4024</v>
      </c>
      <c r="G2242" s="219">
        <v>78411.360000000001</v>
      </c>
      <c r="H2242" s="42">
        <f t="shared" si="34"/>
        <v>0</v>
      </c>
      <c r="I2242" s="622" t="s">
        <v>162</v>
      </c>
      <c r="J2242" s="1"/>
    </row>
    <row r="2243" spans="1:10" ht="15.75" x14ac:dyDescent="0.25">
      <c r="A2243" s="355">
        <v>41851</v>
      </c>
      <c r="B2243" s="347" t="s">
        <v>2298</v>
      </c>
      <c r="C2243" s="204" t="s">
        <v>3973</v>
      </c>
      <c r="D2243" s="20" t="s">
        <v>163</v>
      </c>
      <c r="E2243" s="213">
        <v>2537.1999999999998</v>
      </c>
      <c r="F2243" s="370">
        <v>41855</v>
      </c>
      <c r="G2243" s="219">
        <v>2537.1999999999998</v>
      </c>
      <c r="H2243" s="42">
        <f t="shared" si="34"/>
        <v>0</v>
      </c>
      <c r="I2243" s="622" t="s">
        <v>162</v>
      </c>
      <c r="J2243" s="1"/>
    </row>
    <row r="2244" spans="1:10" ht="15.75" x14ac:dyDescent="0.25">
      <c r="A2244" s="355">
        <v>41851</v>
      </c>
      <c r="B2244" s="347" t="s">
        <v>2299</v>
      </c>
      <c r="C2244" s="204" t="s">
        <v>3973</v>
      </c>
      <c r="D2244" s="20" t="s">
        <v>358</v>
      </c>
      <c r="E2244" s="213">
        <v>28824.25</v>
      </c>
      <c r="F2244" s="370">
        <v>41855</v>
      </c>
      <c r="G2244" s="219">
        <v>28824.25</v>
      </c>
      <c r="H2244" s="42">
        <f t="shared" si="34"/>
        <v>0</v>
      </c>
      <c r="I2244" s="622" t="s">
        <v>162</v>
      </c>
      <c r="J2244" s="1"/>
    </row>
    <row r="2245" spans="1:10" ht="15.75" x14ac:dyDescent="0.25">
      <c r="A2245" s="355">
        <v>41851</v>
      </c>
      <c r="B2245" s="347" t="s">
        <v>2301</v>
      </c>
      <c r="C2245" s="204" t="s">
        <v>3973</v>
      </c>
      <c r="D2245" s="295" t="s">
        <v>3108</v>
      </c>
      <c r="E2245" s="296">
        <v>0</v>
      </c>
      <c r="F2245" s="368"/>
      <c r="G2245" s="42"/>
      <c r="H2245" s="42">
        <f t="shared" si="34"/>
        <v>0</v>
      </c>
      <c r="I2245" s="622" t="s">
        <v>324</v>
      </c>
      <c r="J2245" s="1"/>
    </row>
    <row r="2246" spans="1:10" ht="15.75" x14ac:dyDescent="0.25">
      <c r="A2246" s="355">
        <v>41851</v>
      </c>
      <c r="B2246" s="347" t="s">
        <v>2302</v>
      </c>
      <c r="C2246" s="204" t="s">
        <v>3973</v>
      </c>
      <c r="D2246" s="20" t="s">
        <v>269</v>
      </c>
      <c r="E2246" s="213">
        <v>11160.5</v>
      </c>
      <c r="F2246" s="368">
        <v>41851</v>
      </c>
      <c r="G2246" s="42">
        <v>11160.5</v>
      </c>
      <c r="H2246" s="42">
        <f t="shared" si="34"/>
        <v>0</v>
      </c>
      <c r="I2246" s="622"/>
      <c r="J2246" s="1"/>
    </row>
    <row r="2247" spans="1:10" ht="15.75" x14ac:dyDescent="0.25">
      <c r="A2247" s="355">
        <v>41851</v>
      </c>
      <c r="B2247" s="347" t="s">
        <v>2303</v>
      </c>
      <c r="C2247" s="204" t="s">
        <v>3973</v>
      </c>
      <c r="D2247" s="20" t="s">
        <v>434</v>
      </c>
      <c r="E2247" s="213">
        <v>3735.2</v>
      </c>
      <c r="F2247" s="370">
        <v>41865</v>
      </c>
      <c r="G2247" s="219">
        <v>3735.2</v>
      </c>
      <c r="H2247" s="42">
        <f t="shared" si="34"/>
        <v>0</v>
      </c>
      <c r="I2247" s="622"/>
      <c r="J2247" s="1"/>
    </row>
    <row r="2248" spans="1:10" ht="15.75" x14ac:dyDescent="0.25">
      <c r="A2248" s="355">
        <v>41851</v>
      </c>
      <c r="B2248" s="347" t="s">
        <v>2305</v>
      </c>
      <c r="C2248" s="204" t="s">
        <v>3973</v>
      </c>
      <c r="D2248" s="20" t="s">
        <v>199</v>
      </c>
      <c r="E2248" s="213">
        <v>6000.5</v>
      </c>
      <c r="F2248" s="370">
        <v>41855</v>
      </c>
      <c r="G2248" s="219">
        <v>6000.5</v>
      </c>
      <c r="H2248" s="42">
        <f t="shared" si="34"/>
        <v>0</v>
      </c>
      <c r="I2248" s="622" t="s">
        <v>162</v>
      </c>
      <c r="J2248" s="1"/>
    </row>
    <row r="2249" spans="1:10" ht="15.75" x14ac:dyDescent="0.25">
      <c r="A2249" s="355"/>
      <c r="B2249" s="347"/>
      <c r="C2249" s="204"/>
      <c r="D2249" s="20" t="s">
        <v>1902</v>
      </c>
      <c r="E2249" s="348"/>
      <c r="F2249" s="368"/>
      <c r="G2249" s="42"/>
      <c r="H2249" s="42">
        <f t="shared" si="34"/>
        <v>0</v>
      </c>
      <c r="I2249" s="621"/>
      <c r="J2249" s="1"/>
    </row>
    <row r="2250" spans="1:10" x14ac:dyDescent="0.25">
      <c r="A2250" s="355"/>
      <c r="B2250" s="188"/>
      <c r="C2250" s="193"/>
      <c r="D2250" s="33" t="s">
        <v>1902</v>
      </c>
      <c r="E2250" s="201"/>
      <c r="F2250" s="368"/>
      <c r="G2250" s="34"/>
      <c r="H2250" s="34">
        <f t="shared" si="34"/>
        <v>0</v>
      </c>
    </row>
    <row r="2251" spans="1:10" ht="15.75" x14ac:dyDescent="0.25">
      <c r="A2251" s="355"/>
      <c r="B2251" s="188"/>
      <c r="C2251" s="200"/>
      <c r="D2251" s="265" t="s">
        <v>1902</v>
      </c>
      <c r="E2251" s="349"/>
      <c r="F2251" s="31"/>
      <c r="G2251" s="238"/>
      <c r="H2251" s="34">
        <f t="shared" si="34"/>
        <v>0</v>
      </c>
    </row>
    <row r="2252" spans="1:10" ht="15.75" x14ac:dyDescent="0.25">
      <c r="A2252" s="355"/>
      <c r="B2252" s="188"/>
      <c r="C2252" s="200"/>
      <c r="D2252" s="265"/>
      <c r="E2252" s="349"/>
      <c r="F2252" s="31"/>
      <c r="G2252" s="238"/>
      <c r="H2252" s="34">
        <f t="shared" si="34"/>
        <v>0</v>
      </c>
    </row>
    <row r="2253" spans="1:10" ht="15.75" thickBot="1" x14ac:dyDescent="0.3">
      <c r="D2253" s="268"/>
      <c r="E2253" s="270"/>
      <c r="F2253" s="388"/>
      <c r="G2253" s="270"/>
      <c r="H2253" s="351"/>
    </row>
    <row r="2254" spans="1:10" ht="15.75" thickTop="1" x14ac:dyDescent="0.25">
      <c r="A2254" s="365"/>
      <c r="B2254" s="273"/>
      <c r="C2254" s="274"/>
      <c r="D2254" s="114"/>
      <c r="E2254" s="277">
        <f>SUM(E4:E2253)</f>
        <v>31101939.619999997</v>
      </c>
      <c r="F2254" s="389"/>
      <c r="G2254" s="619">
        <f>SUM(G4:G2252)</f>
        <v>31064340.719999999</v>
      </c>
      <c r="H2254" s="351"/>
    </row>
    <row r="2255" spans="1:10" ht="15.75" thickBot="1" x14ac:dyDescent="0.3">
      <c r="A2255" s="365"/>
      <c r="B2255" s="273"/>
      <c r="C2255" s="274"/>
      <c r="D2255" s="114"/>
      <c r="E2255" s="280"/>
      <c r="F2255" s="389"/>
      <c r="G2255" s="620"/>
      <c r="H2255" s="351"/>
    </row>
    <row r="2256" spans="1:10" x14ac:dyDescent="0.25">
      <c r="A2256" s="365"/>
      <c r="B2256" s="273"/>
      <c r="C2256" s="274"/>
      <c r="D2256" s="114"/>
      <c r="E2256" s="281"/>
      <c r="F2256" s="389"/>
      <c r="G2256" s="281"/>
      <c r="H2256" s="351"/>
    </row>
    <row r="2257" spans="1:9" ht="31.5" x14ac:dyDescent="0.25">
      <c r="A2257" s="365"/>
      <c r="B2257" s="273"/>
      <c r="C2257" s="274"/>
      <c r="D2257" s="28"/>
      <c r="E2257" s="352" t="s">
        <v>746</v>
      </c>
      <c r="F2257" s="389"/>
      <c r="G2257" s="283" t="s">
        <v>747</v>
      </c>
      <c r="H2257" s="351"/>
    </row>
    <row r="2258" spans="1:9" x14ac:dyDescent="0.25">
      <c r="A2258" s="365"/>
      <c r="B2258" s="273"/>
      <c r="C2258" s="274"/>
      <c r="D2258" s="114"/>
      <c r="E2258" s="281"/>
      <c r="F2258" s="389"/>
      <c r="G2258" s="281"/>
      <c r="H2258" s="351"/>
      <c r="I2258" s="21"/>
    </row>
    <row r="2259" spans="1:9" x14ac:dyDescent="0.25">
      <c r="A2259" s="365"/>
      <c r="B2259" s="273"/>
      <c r="C2259" s="274"/>
      <c r="D2259" s="114"/>
      <c r="E2259" s="281"/>
      <c r="F2259" s="389"/>
      <c r="G2259" s="281"/>
      <c r="H2259" s="351"/>
      <c r="I2259" s="21"/>
    </row>
    <row r="2260" spans="1:9" x14ac:dyDescent="0.25">
      <c r="A2260" s="365"/>
      <c r="B2260" s="273"/>
      <c r="C2260" s="274"/>
      <c r="D2260" s="114"/>
      <c r="E2260" s="281"/>
      <c r="F2260" s="389"/>
      <c r="G2260" s="281"/>
      <c r="H2260" s="351"/>
      <c r="I2260" s="21"/>
    </row>
    <row r="2261" spans="1:9" ht="21" x14ac:dyDescent="0.35">
      <c r="A2261" s="365"/>
      <c r="B2261" s="273"/>
      <c r="C2261" s="274"/>
      <c r="D2261" s="114"/>
      <c r="E2261" s="832">
        <f>E2254-G2254</f>
        <v>37598.89999999851</v>
      </c>
      <c r="F2261" s="833"/>
      <c r="G2261" s="833"/>
      <c r="H2261" s="351"/>
      <c r="I2261" s="21"/>
    </row>
    <row r="2262" spans="1:9" x14ac:dyDescent="0.25">
      <c r="A2262" s="365"/>
      <c r="B2262" s="273"/>
      <c r="C2262" s="274"/>
      <c r="D2262" s="114"/>
      <c r="E2262" s="281"/>
      <c r="F2262" s="389"/>
      <c r="G2262" s="281"/>
      <c r="H2262" s="351"/>
      <c r="I2262" s="21"/>
    </row>
    <row r="2263" spans="1:9" ht="18.75" x14ac:dyDescent="0.3">
      <c r="A2263" s="365"/>
      <c r="B2263" s="273"/>
      <c r="C2263" s="274"/>
      <c r="D2263" s="114"/>
      <c r="E2263" s="845" t="s">
        <v>2573</v>
      </c>
      <c r="F2263" s="845"/>
      <c r="G2263" s="845"/>
      <c r="H2263" s="351"/>
      <c r="I2263" s="21"/>
    </row>
    <row r="2264" spans="1:9" x14ac:dyDescent="0.25">
      <c r="A2264" s="365"/>
      <c r="B2264" s="273"/>
      <c r="C2264" s="274"/>
      <c r="D2264" s="114"/>
      <c r="E2264" s="281"/>
      <c r="F2264" s="389"/>
      <c r="G2264" s="281"/>
      <c r="H2264" s="351"/>
      <c r="I2264" s="21"/>
    </row>
    <row r="2265" spans="1:9" x14ac:dyDescent="0.25">
      <c r="A2265" s="365"/>
      <c r="B2265" s="273"/>
      <c r="C2265" s="274"/>
      <c r="D2265" s="114"/>
      <c r="E2265" s="281"/>
      <c r="F2265" s="389"/>
      <c r="G2265" s="281"/>
      <c r="H2265" s="351"/>
      <c r="I2265" s="21"/>
    </row>
    <row r="2266" spans="1:9" x14ac:dyDescent="0.25">
      <c r="A2266" s="365"/>
      <c r="B2266" s="273"/>
      <c r="C2266" s="274"/>
      <c r="D2266" s="114"/>
      <c r="E2266" s="281"/>
      <c r="F2266" s="389"/>
      <c r="G2266" s="281"/>
      <c r="H2266" s="351"/>
      <c r="I2266" s="21"/>
    </row>
  </sheetData>
  <mergeCells count="3">
    <mergeCell ref="A1:F1"/>
    <mergeCell ref="E2261:G2261"/>
    <mergeCell ref="E2263:G2263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K2307"/>
  <sheetViews>
    <sheetView topLeftCell="A38" workbookViewId="0">
      <selection activeCell="G44" sqref="G44"/>
    </sheetView>
  </sheetViews>
  <sheetFormatPr baseColWidth="10" defaultRowHeight="23.25" x14ac:dyDescent="0.35"/>
  <cols>
    <col min="1" max="1" width="11.28515625" style="266" customWidth="1"/>
    <col min="2" max="2" width="9.28515625" style="78" customWidth="1"/>
    <col min="3" max="3" width="5.5703125" style="267" customWidth="1"/>
    <col min="4" max="4" width="30.85546875" style="21" customWidth="1"/>
    <col min="5" max="5" width="14.7109375" style="285" customWidth="1"/>
    <col min="6" max="6" width="22" style="390" customWidth="1"/>
    <col min="7" max="7" width="26.7109375" style="285" bestFit="1" customWidth="1"/>
    <col min="8" max="8" width="15.28515625" style="643" customWidth="1"/>
    <col min="9" max="9" width="11.42578125" style="28"/>
    <col min="10" max="16384" width="11.42578125" style="21"/>
  </cols>
  <sheetData>
    <row r="1" spans="1:9" x14ac:dyDescent="0.35">
      <c r="A1" s="844" t="s">
        <v>4083</v>
      </c>
      <c r="B1" s="844"/>
      <c r="C1" s="844"/>
      <c r="D1" s="844"/>
      <c r="E1" s="844"/>
      <c r="F1" s="844"/>
      <c r="G1" s="177"/>
    </row>
    <row r="2" spans="1:9" ht="36" thickBot="1" x14ac:dyDescent="0.4">
      <c r="A2" s="179" t="s">
        <v>1</v>
      </c>
      <c r="B2" s="180" t="s">
        <v>2</v>
      </c>
      <c r="C2" s="181"/>
      <c r="D2" s="182" t="s">
        <v>1128</v>
      </c>
      <c r="E2" s="340" t="s">
        <v>4</v>
      </c>
      <c r="F2" s="366" t="s">
        <v>5</v>
      </c>
      <c r="G2" s="252" t="s">
        <v>6</v>
      </c>
      <c r="H2" s="651" t="s">
        <v>7</v>
      </c>
    </row>
    <row r="3" spans="1:9" ht="15.75" thickTop="1" x14ac:dyDescent="0.25">
      <c r="A3" s="187">
        <v>41852</v>
      </c>
      <c r="B3" s="188" t="s">
        <v>2306</v>
      </c>
      <c r="C3" s="324" t="s">
        <v>3973</v>
      </c>
      <c r="D3" s="190" t="s">
        <v>4084</v>
      </c>
      <c r="E3" s="210">
        <v>7540</v>
      </c>
      <c r="F3" s="368">
        <v>41866</v>
      </c>
      <c r="G3" s="42">
        <v>7540</v>
      </c>
      <c r="H3" s="36">
        <f>E3-G3</f>
        <v>0</v>
      </c>
      <c r="I3" s="621" t="s">
        <v>12</v>
      </c>
    </row>
    <row r="4" spans="1:9" ht="15" x14ac:dyDescent="0.25">
      <c r="A4" s="187">
        <v>41852</v>
      </c>
      <c r="B4" s="193" t="s">
        <v>2307</v>
      </c>
      <c r="C4" s="324" t="s">
        <v>3973</v>
      </c>
      <c r="D4" s="190" t="s">
        <v>42</v>
      </c>
      <c r="E4" s="210">
        <v>4640</v>
      </c>
      <c r="F4" s="368">
        <v>41866</v>
      </c>
      <c r="G4" s="42">
        <v>4640</v>
      </c>
      <c r="H4" s="36">
        <f>E4-G4</f>
        <v>0</v>
      </c>
      <c r="I4" s="623" t="s">
        <v>30</v>
      </c>
    </row>
    <row r="5" spans="1:9" ht="15" x14ac:dyDescent="0.25">
      <c r="A5" s="187">
        <v>41852</v>
      </c>
      <c r="B5" s="193" t="s">
        <v>4085</v>
      </c>
      <c r="C5" s="324" t="s">
        <v>3973</v>
      </c>
      <c r="D5" s="190" t="s">
        <v>43</v>
      </c>
      <c r="E5" s="210">
        <v>2900</v>
      </c>
      <c r="F5" s="368">
        <v>41866</v>
      </c>
      <c r="G5" s="42">
        <v>2900</v>
      </c>
      <c r="H5" s="36">
        <f t="shared" ref="H5:H68" si="0">E5-G5</f>
        <v>0</v>
      </c>
      <c r="I5" s="621" t="s">
        <v>30</v>
      </c>
    </row>
    <row r="6" spans="1:9" ht="15" x14ac:dyDescent="0.25">
      <c r="A6" s="187">
        <v>41852</v>
      </c>
      <c r="B6" s="193" t="s">
        <v>2309</v>
      </c>
      <c r="C6" s="324" t="s">
        <v>3973</v>
      </c>
      <c r="D6" s="190" t="s">
        <v>260</v>
      </c>
      <c r="E6" s="210">
        <v>4732</v>
      </c>
      <c r="F6" s="368">
        <v>41853</v>
      </c>
      <c r="G6" s="42">
        <v>4732</v>
      </c>
      <c r="H6" s="36">
        <f t="shared" si="0"/>
        <v>0</v>
      </c>
      <c r="I6" s="621"/>
    </row>
    <row r="7" spans="1:9" ht="15" x14ac:dyDescent="0.25">
      <c r="A7" s="187">
        <v>41852</v>
      </c>
      <c r="B7" s="193" t="s">
        <v>2310</v>
      </c>
      <c r="C7" s="324" t="s">
        <v>3973</v>
      </c>
      <c r="D7" s="190" t="s">
        <v>250</v>
      </c>
      <c r="E7" s="210">
        <v>46538</v>
      </c>
      <c r="F7" s="368">
        <v>41852</v>
      </c>
      <c r="G7" s="42">
        <v>46538</v>
      </c>
      <c r="H7" s="36">
        <f t="shared" si="0"/>
        <v>0</v>
      </c>
      <c r="I7" s="621" t="s">
        <v>3952</v>
      </c>
    </row>
    <row r="8" spans="1:9" ht="15" x14ac:dyDescent="0.25">
      <c r="A8" s="187">
        <v>41852</v>
      </c>
      <c r="B8" s="193" t="s">
        <v>2312</v>
      </c>
      <c r="C8" s="324" t="s">
        <v>3973</v>
      </c>
      <c r="D8" s="190" t="s">
        <v>147</v>
      </c>
      <c r="E8" s="210">
        <v>178821</v>
      </c>
      <c r="F8" s="368">
        <v>41857</v>
      </c>
      <c r="G8" s="42">
        <v>178821</v>
      </c>
      <c r="H8" s="36">
        <f t="shared" si="0"/>
        <v>0</v>
      </c>
      <c r="I8" s="621" t="s">
        <v>30</v>
      </c>
    </row>
    <row r="9" spans="1:9" ht="15" x14ac:dyDescent="0.25">
      <c r="A9" s="187">
        <v>41852</v>
      </c>
      <c r="B9" s="193" t="s">
        <v>2313</v>
      </c>
      <c r="C9" s="324" t="s">
        <v>3973</v>
      </c>
      <c r="D9" s="190" t="s">
        <v>19</v>
      </c>
      <c r="E9" s="210">
        <v>5988</v>
      </c>
      <c r="F9" s="368">
        <v>41852</v>
      </c>
      <c r="G9" s="42">
        <v>5988</v>
      </c>
      <c r="H9" s="36">
        <f t="shared" si="0"/>
        <v>0</v>
      </c>
      <c r="I9" s="621" t="s">
        <v>65</v>
      </c>
    </row>
    <row r="10" spans="1:9" ht="15" x14ac:dyDescent="0.25">
      <c r="A10" s="187">
        <v>41852</v>
      </c>
      <c r="B10" s="193" t="s">
        <v>2314</v>
      </c>
      <c r="C10" s="324" t="s">
        <v>3973</v>
      </c>
      <c r="D10" s="190" t="s">
        <v>371</v>
      </c>
      <c r="E10" s="210">
        <v>6248</v>
      </c>
      <c r="F10" s="368">
        <v>41852</v>
      </c>
      <c r="G10" s="42">
        <v>6248</v>
      </c>
      <c r="H10" s="36">
        <f t="shared" si="0"/>
        <v>0</v>
      </c>
      <c r="I10" s="621"/>
    </row>
    <row r="11" spans="1:9" ht="15" x14ac:dyDescent="0.25">
      <c r="A11" s="187">
        <v>41852</v>
      </c>
      <c r="B11" s="193" t="s">
        <v>2316</v>
      </c>
      <c r="C11" s="324" t="s">
        <v>3973</v>
      </c>
      <c r="D11" s="190" t="s">
        <v>371</v>
      </c>
      <c r="E11" s="210">
        <v>377</v>
      </c>
      <c r="F11" s="368">
        <v>41852</v>
      </c>
      <c r="G11" s="42">
        <v>377</v>
      </c>
      <c r="H11" s="36">
        <f t="shared" si="0"/>
        <v>0</v>
      </c>
      <c r="I11" s="621"/>
    </row>
    <row r="12" spans="1:9" ht="15" x14ac:dyDescent="0.25">
      <c r="A12" s="187">
        <v>41852</v>
      </c>
      <c r="B12" s="193" t="s">
        <v>2317</v>
      </c>
      <c r="C12" s="324" t="s">
        <v>3973</v>
      </c>
      <c r="D12" s="190" t="s">
        <v>123</v>
      </c>
      <c r="E12" s="210">
        <v>2990</v>
      </c>
      <c r="F12" s="368">
        <v>41854</v>
      </c>
      <c r="G12" s="42">
        <v>2990</v>
      </c>
      <c r="H12" s="36">
        <f t="shared" si="0"/>
        <v>0</v>
      </c>
      <c r="I12" s="621"/>
    </row>
    <row r="13" spans="1:9" ht="15" x14ac:dyDescent="0.25">
      <c r="A13" s="187">
        <v>41852</v>
      </c>
      <c r="B13" s="193" t="s">
        <v>2318</v>
      </c>
      <c r="C13" s="324" t="s">
        <v>3973</v>
      </c>
      <c r="D13" s="190" t="s">
        <v>517</v>
      </c>
      <c r="E13" s="210">
        <v>1120</v>
      </c>
      <c r="F13" s="368">
        <v>41852</v>
      </c>
      <c r="G13" s="42">
        <v>1120</v>
      </c>
      <c r="H13" s="36">
        <f t="shared" si="0"/>
        <v>0</v>
      </c>
      <c r="I13" s="621"/>
    </row>
    <row r="14" spans="1:9" ht="15" x14ac:dyDescent="0.25">
      <c r="A14" s="187">
        <v>41852</v>
      </c>
      <c r="B14" s="193" t="s">
        <v>2319</v>
      </c>
      <c r="C14" s="324" t="s">
        <v>3973</v>
      </c>
      <c r="D14" s="190" t="s">
        <v>8</v>
      </c>
      <c r="E14" s="210">
        <v>205</v>
      </c>
      <c r="F14" s="368">
        <v>41852</v>
      </c>
      <c r="G14" s="42">
        <v>205</v>
      </c>
      <c r="H14" s="36">
        <f t="shared" si="0"/>
        <v>0</v>
      </c>
      <c r="I14" s="621"/>
    </row>
    <row r="15" spans="1:9" ht="15" x14ac:dyDescent="0.25">
      <c r="A15" s="187">
        <v>41852</v>
      </c>
      <c r="B15" s="193" t="s">
        <v>2320</v>
      </c>
      <c r="C15" s="324" t="s">
        <v>3973</v>
      </c>
      <c r="D15" s="190" t="s">
        <v>116</v>
      </c>
      <c r="E15" s="210">
        <v>4238</v>
      </c>
      <c r="F15" s="368">
        <v>41852</v>
      </c>
      <c r="G15" s="42">
        <v>4238</v>
      </c>
      <c r="H15" s="36">
        <f t="shared" si="0"/>
        <v>0</v>
      </c>
      <c r="I15" s="621"/>
    </row>
    <row r="16" spans="1:9" ht="15" x14ac:dyDescent="0.25">
      <c r="A16" s="187">
        <v>41852</v>
      </c>
      <c r="B16" s="193" t="s">
        <v>2321</v>
      </c>
      <c r="C16" s="324" t="s">
        <v>3973</v>
      </c>
      <c r="D16" s="190" t="s">
        <v>16</v>
      </c>
      <c r="E16" s="210">
        <v>266139</v>
      </c>
      <c r="F16" s="368">
        <v>41865</v>
      </c>
      <c r="G16" s="42">
        <v>266139</v>
      </c>
      <c r="H16" s="36">
        <f t="shared" si="0"/>
        <v>0</v>
      </c>
      <c r="I16" s="621" t="s">
        <v>27</v>
      </c>
    </row>
    <row r="17" spans="1:9" ht="15" x14ac:dyDescent="0.25">
      <c r="A17" s="187">
        <v>41852</v>
      </c>
      <c r="B17" s="193" t="s">
        <v>2322</v>
      </c>
      <c r="C17" s="324" t="s">
        <v>3973</v>
      </c>
      <c r="D17" s="190" t="s">
        <v>133</v>
      </c>
      <c r="E17" s="210">
        <v>2589</v>
      </c>
      <c r="F17" s="368">
        <v>41852</v>
      </c>
      <c r="G17" s="42">
        <v>2589</v>
      </c>
      <c r="H17" s="36">
        <f t="shared" si="0"/>
        <v>0</v>
      </c>
      <c r="I17" s="621"/>
    </row>
    <row r="18" spans="1:9" ht="15" x14ac:dyDescent="0.25">
      <c r="A18" s="187">
        <v>41852</v>
      </c>
      <c r="B18" s="193" t="s">
        <v>2324</v>
      </c>
      <c r="C18" s="324" t="s">
        <v>3973</v>
      </c>
      <c r="D18" s="190" t="s">
        <v>105</v>
      </c>
      <c r="E18" s="210">
        <v>3830</v>
      </c>
      <c r="F18" s="368">
        <v>41852</v>
      </c>
      <c r="G18" s="42">
        <v>3830</v>
      </c>
      <c r="H18" s="36">
        <f t="shared" si="0"/>
        <v>0</v>
      </c>
      <c r="I18" s="621"/>
    </row>
    <row r="19" spans="1:9" ht="15" x14ac:dyDescent="0.25">
      <c r="A19" s="187">
        <v>41852</v>
      </c>
      <c r="B19" s="193" t="s">
        <v>2325</v>
      </c>
      <c r="C19" s="324" t="s">
        <v>3973</v>
      </c>
      <c r="D19" s="190" t="s">
        <v>189</v>
      </c>
      <c r="E19" s="210">
        <v>20800</v>
      </c>
      <c r="F19" s="368">
        <v>41867</v>
      </c>
      <c r="G19" s="42">
        <v>20800</v>
      </c>
      <c r="H19" s="36">
        <f t="shared" si="0"/>
        <v>0</v>
      </c>
      <c r="I19" s="621" t="s">
        <v>21</v>
      </c>
    </row>
    <row r="20" spans="1:9" ht="15" x14ac:dyDescent="0.25">
      <c r="A20" s="187">
        <v>41852</v>
      </c>
      <c r="B20" s="193" t="s">
        <v>2326</v>
      </c>
      <c r="C20" s="324" t="s">
        <v>3973</v>
      </c>
      <c r="D20" s="190" t="s">
        <v>52</v>
      </c>
      <c r="E20" s="210">
        <v>3857</v>
      </c>
      <c r="F20" s="368">
        <v>41852</v>
      </c>
      <c r="G20" s="42">
        <v>3857</v>
      </c>
      <c r="H20" s="36">
        <f t="shared" si="0"/>
        <v>0</v>
      </c>
      <c r="I20" s="621" t="s">
        <v>12</v>
      </c>
    </row>
    <row r="21" spans="1:9" ht="15" x14ac:dyDescent="0.25">
      <c r="A21" s="187">
        <v>41852</v>
      </c>
      <c r="B21" s="193" t="s">
        <v>2327</v>
      </c>
      <c r="C21" s="324" t="s">
        <v>3973</v>
      </c>
      <c r="D21" s="190" t="s">
        <v>2830</v>
      </c>
      <c r="E21" s="210">
        <v>2677</v>
      </c>
      <c r="F21" s="368">
        <v>41852</v>
      </c>
      <c r="G21" s="42">
        <v>2677</v>
      </c>
      <c r="H21" s="36">
        <f t="shared" si="0"/>
        <v>0</v>
      </c>
      <c r="I21" s="621" t="s">
        <v>12</v>
      </c>
    </row>
    <row r="22" spans="1:9" ht="15" x14ac:dyDescent="0.25">
      <c r="A22" s="187">
        <v>41852</v>
      </c>
      <c r="B22" s="193" t="s">
        <v>2329</v>
      </c>
      <c r="C22" s="324" t="s">
        <v>3973</v>
      </c>
      <c r="D22" s="190" t="s">
        <v>111</v>
      </c>
      <c r="E22" s="210">
        <v>5173.5</v>
      </c>
      <c r="F22" s="368">
        <v>41852</v>
      </c>
      <c r="G22" s="42">
        <v>5173.5</v>
      </c>
      <c r="H22" s="36">
        <f t="shared" si="0"/>
        <v>0</v>
      </c>
      <c r="I22" s="621" t="s">
        <v>12</v>
      </c>
    </row>
    <row r="23" spans="1:9" ht="15" x14ac:dyDescent="0.25">
      <c r="A23" s="187">
        <v>41852</v>
      </c>
      <c r="B23" s="193" t="s">
        <v>2330</v>
      </c>
      <c r="C23" s="324" t="s">
        <v>3973</v>
      </c>
      <c r="D23" s="190" t="s">
        <v>1607</v>
      </c>
      <c r="E23" s="210">
        <v>6196</v>
      </c>
      <c r="F23" s="368">
        <v>41852</v>
      </c>
      <c r="G23" s="42">
        <v>6196</v>
      </c>
      <c r="H23" s="36">
        <f t="shared" si="0"/>
        <v>0</v>
      </c>
      <c r="I23" s="621"/>
    </row>
    <row r="24" spans="1:9" ht="15" x14ac:dyDescent="0.25">
      <c r="A24" s="187">
        <v>41852</v>
      </c>
      <c r="B24" s="193" t="s">
        <v>2331</v>
      </c>
      <c r="C24" s="324" t="s">
        <v>3973</v>
      </c>
      <c r="D24" s="190" t="s">
        <v>478</v>
      </c>
      <c r="E24" s="210">
        <v>20160</v>
      </c>
      <c r="F24" s="368">
        <v>41852</v>
      </c>
      <c r="G24" s="42">
        <v>20160</v>
      </c>
      <c r="H24" s="36">
        <f t="shared" si="0"/>
        <v>0</v>
      </c>
      <c r="I24" s="621" t="s">
        <v>21</v>
      </c>
    </row>
    <row r="25" spans="1:9" ht="15" x14ac:dyDescent="0.25">
      <c r="A25" s="187">
        <v>41852</v>
      </c>
      <c r="B25" s="193" t="s">
        <v>2332</v>
      </c>
      <c r="C25" s="324" t="s">
        <v>3973</v>
      </c>
      <c r="D25" s="190" t="s">
        <v>188</v>
      </c>
      <c r="E25" s="210">
        <v>8912.5</v>
      </c>
      <c r="F25" s="368">
        <v>41856</v>
      </c>
      <c r="G25" s="42">
        <v>8912.5</v>
      </c>
      <c r="H25" s="36">
        <f t="shared" si="0"/>
        <v>0</v>
      </c>
      <c r="I25" s="621"/>
    </row>
    <row r="26" spans="1:9" ht="15" x14ac:dyDescent="0.25">
      <c r="A26" s="187">
        <v>41852</v>
      </c>
      <c r="B26" s="193" t="s">
        <v>2333</v>
      </c>
      <c r="C26" s="324" t="s">
        <v>3973</v>
      </c>
      <c r="D26" s="190" t="s">
        <v>130</v>
      </c>
      <c r="E26" s="210">
        <v>4900</v>
      </c>
      <c r="F26" s="368">
        <v>41852</v>
      </c>
      <c r="G26" s="42">
        <v>4900</v>
      </c>
      <c r="H26" s="36">
        <f t="shared" si="0"/>
        <v>0</v>
      </c>
      <c r="I26" s="621" t="s">
        <v>21</v>
      </c>
    </row>
    <row r="27" spans="1:9" ht="15" x14ac:dyDescent="0.25">
      <c r="A27" s="187">
        <v>41852</v>
      </c>
      <c r="B27" s="193" t="s">
        <v>2334</v>
      </c>
      <c r="C27" s="324" t="s">
        <v>3973</v>
      </c>
      <c r="D27" s="190" t="s">
        <v>648</v>
      </c>
      <c r="E27" s="210">
        <v>1371</v>
      </c>
      <c r="F27" s="368">
        <v>41852</v>
      </c>
      <c r="G27" s="42">
        <v>1371</v>
      </c>
      <c r="H27" s="36">
        <f t="shared" si="0"/>
        <v>0</v>
      </c>
      <c r="I27" s="621"/>
    </row>
    <row r="28" spans="1:9" ht="15" x14ac:dyDescent="0.25">
      <c r="A28" s="187">
        <v>41852</v>
      </c>
      <c r="B28" s="193" t="s">
        <v>2335</v>
      </c>
      <c r="C28" s="324" t="s">
        <v>3973</v>
      </c>
      <c r="D28" s="190" t="s">
        <v>12</v>
      </c>
      <c r="E28" s="210">
        <v>40711</v>
      </c>
      <c r="F28" s="368">
        <v>41852</v>
      </c>
      <c r="G28" s="42">
        <v>40711</v>
      </c>
      <c r="H28" s="36">
        <f t="shared" si="0"/>
        <v>0</v>
      </c>
      <c r="I28" s="621"/>
    </row>
    <row r="29" spans="1:9" ht="15" x14ac:dyDescent="0.25">
      <c r="A29" s="187">
        <v>41852</v>
      </c>
      <c r="B29" s="193" t="s">
        <v>2336</v>
      </c>
      <c r="C29" s="324" t="s">
        <v>3973</v>
      </c>
      <c r="D29" s="190" t="s">
        <v>32</v>
      </c>
      <c r="E29" s="210">
        <v>13953.5</v>
      </c>
      <c r="F29" s="368">
        <v>41853</v>
      </c>
      <c r="G29" s="42">
        <v>13953.5</v>
      </c>
      <c r="H29" s="36">
        <f t="shared" si="0"/>
        <v>0</v>
      </c>
      <c r="I29" s="621" t="s">
        <v>30</v>
      </c>
    </row>
    <row r="30" spans="1:9" ht="15" x14ac:dyDescent="0.25">
      <c r="A30" s="187">
        <v>41852</v>
      </c>
      <c r="B30" s="193" t="s">
        <v>2337</v>
      </c>
      <c r="C30" s="324" t="s">
        <v>3973</v>
      </c>
      <c r="D30" s="190" t="s">
        <v>29</v>
      </c>
      <c r="E30" s="210">
        <v>9002.5</v>
      </c>
      <c r="F30" s="368">
        <v>41853</v>
      </c>
      <c r="G30" s="42">
        <v>9002.5</v>
      </c>
      <c r="H30" s="36">
        <f t="shared" si="0"/>
        <v>0</v>
      </c>
      <c r="I30" s="621" t="s">
        <v>30</v>
      </c>
    </row>
    <row r="31" spans="1:9" ht="15" x14ac:dyDescent="0.25">
      <c r="A31" s="187">
        <v>41852</v>
      </c>
      <c r="B31" s="193" t="s">
        <v>2338</v>
      </c>
      <c r="C31" s="324" t="s">
        <v>3973</v>
      </c>
      <c r="D31" s="190" t="s">
        <v>62</v>
      </c>
      <c r="E31" s="210">
        <v>22427</v>
      </c>
      <c r="F31" s="368">
        <v>41854</v>
      </c>
      <c r="G31" s="42">
        <v>22427</v>
      </c>
      <c r="H31" s="36">
        <f t="shared" si="0"/>
        <v>0</v>
      </c>
      <c r="I31" s="621" t="s">
        <v>30</v>
      </c>
    </row>
    <row r="32" spans="1:9" ht="15" x14ac:dyDescent="0.25">
      <c r="A32" s="187">
        <v>41852</v>
      </c>
      <c r="B32" s="193" t="s">
        <v>2340</v>
      </c>
      <c r="C32" s="324" t="s">
        <v>3973</v>
      </c>
      <c r="D32" s="190" t="s">
        <v>287</v>
      </c>
      <c r="E32" s="210">
        <v>3227</v>
      </c>
      <c r="F32" s="368">
        <v>41853</v>
      </c>
      <c r="G32" s="42">
        <v>3227</v>
      </c>
      <c r="H32" s="36">
        <f t="shared" si="0"/>
        <v>0</v>
      </c>
      <c r="I32" s="621" t="s">
        <v>30</v>
      </c>
    </row>
    <row r="33" spans="1:9" ht="15" x14ac:dyDescent="0.25">
      <c r="A33" s="187">
        <v>41852</v>
      </c>
      <c r="B33" s="193" t="s">
        <v>2341</v>
      </c>
      <c r="C33" s="324" t="s">
        <v>3973</v>
      </c>
      <c r="D33" s="190" t="s">
        <v>928</v>
      </c>
      <c r="E33" s="210">
        <v>25508.5</v>
      </c>
      <c r="F33" s="368">
        <v>41853</v>
      </c>
      <c r="G33" s="42">
        <v>25508.5</v>
      </c>
      <c r="H33" s="36">
        <f t="shared" si="0"/>
        <v>0</v>
      </c>
      <c r="I33" s="621" t="s">
        <v>65</v>
      </c>
    </row>
    <row r="34" spans="1:9" ht="15" x14ac:dyDescent="0.25">
      <c r="A34" s="187">
        <v>41852</v>
      </c>
      <c r="B34" s="193" t="s">
        <v>2342</v>
      </c>
      <c r="C34" s="324" t="s">
        <v>3973</v>
      </c>
      <c r="D34" s="190" t="s">
        <v>34</v>
      </c>
      <c r="E34" s="210">
        <v>2573</v>
      </c>
      <c r="F34" s="368">
        <v>41853</v>
      </c>
      <c r="G34" s="42">
        <v>2573</v>
      </c>
      <c r="H34" s="36">
        <f t="shared" si="0"/>
        <v>0</v>
      </c>
      <c r="I34" s="621" t="s">
        <v>30</v>
      </c>
    </row>
    <row r="35" spans="1:9" ht="15" x14ac:dyDescent="0.25">
      <c r="A35" s="187">
        <v>41852</v>
      </c>
      <c r="B35" s="193" t="s">
        <v>2343</v>
      </c>
      <c r="C35" s="324" t="s">
        <v>3973</v>
      </c>
      <c r="D35" s="190" t="s">
        <v>338</v>
      </c>
      <c r="E35" s="210">
        <v>556</v>
      </c>
      <c r="F35" s="368">
        <v>41853</v>
      </c>
      <c r="G35" s="42">
        <v>556</v>
      </c>
      <c r="H35" s="36">
        <f t="shared" si="0"/>
        <v>0</v>
      </c>
      <c r="I35" s="621" t="s">
        <v>30</v>
      </c>
    </row>
    <row r="36" spans="1:9" ht="15" x14ac:dyDescent="0.25">
      <c r="A36" s="187">
        <v>41852</v>
      </c>
      <c r="B36" s="193" t="s">
        <v>2344</v>
      </c>
      <c r="C36" s="324" t="s">
        <v>3973</v>
      </c>
      <c r="D36" s="190" t="s">
        <v>54</v>
      </c>
      <c r="E36" s="210">
        <v>8328</v>
      </c>
      <c r="F36" s="368">
        <v>41852</v>
      </c>
      <c r="G36" s="42">
        <v>8328</v>
      </c>
      <c r="H36" s="36">
        <f t="shared" si="0"/>
        <v>0</v>
      </c>
      <c r="I36" s="621" t="s">
        <v>30</v>
      </c>
    </row>
    <row r="37" spans="1:9" ht="15" x14ac:dyDescent="0.25">
      <c r="A37" s="187">
        <v>41852</v>
      </c>
      <c r="B37" s="193" t="s">
        <v>2345</v>
      </c>
      <c r="C37" s="324" t="s">
        <v>3973</v>
      </c>
      <c r="D37" s="190" t="s">
        <v>57</v>
      </c>
      <c r="E37" s="210">
        <v>2440</v>
      </c>
      <c r="F37" s="368">
        <v>41853</v>
      </c>
      <c r="G37" s="42">
        <v>2440</v>
      </c>
      <c r="H37" s="36">
        <f t="shared" si="0"/>
        <v>0</v>
      </c>
      <c r="I37" s="621" t="s">
        <v>30</v>
      </c>
    </row>
    <row r="38" spans="1:9" ht="15" x14ac:dyDescent="0.25">
      <c r="A38" s="187">
        <v>41852</v>
      </c>
      <c r="B38" s="193" t="s">
        <v>2346</v>
      </c>
      <c r="C38" s="324" t="s">
        <v>3973</v>
      </c>
      <c r="D38" s="190" t="s">
        <v>47</v>
      </c>
      <c r="E38" s="210">
        <v>3210</v>
      </c>
      <c r="F38" s="368">
        <v>41853</v>
      </c>
      <c r="G38" s="42">
        <v>3210</v>
      </c>
      <c r="H38" s="36">
        <f t="shared" si="0"/>
        <v>0</v>
      </c>
      <c r="I38" s="621" t="s">
        <v>30</v>
      </c>
    </row>
    <row r="39" spans="1:9" ht="15" x14ac:dyDescent="0.25">
      <c r="A39" s="187">
        <v>41852</v>
      </c>
      <c r="B39" s="193" t="s">
        <v>2347</v>
      </c>
      <c r="C39" s="324" t="s">
        <v>3973</v>
      </c>
      <c r="D39" s="190" t="s">
        <v>1385</v>
      </c>
      <c r="E39" s="210">
        <v>6099</v>
      </c>
      <c r="F39" s="368">
        <v>41853</v>
      </c>
      <c r="G39" s="42">
        <v>6099</v>
      </c>
      <c r="H39" s="36">
        <f t="shared" si="0"/>
        <v>0</v>
      </c>
      <c r="I39" s="621" t="s">
        <v>30</v>
      </c>
    </row>
    <row r="40" spans="1:9" ht="15" x14ac:dyDescent="0.25">
      <c r="A40" s="187">
        <v>41852</v>
      </c>
      <c r="B40" s="193" t="s">
        <v>2348</v>
      </c>
      <c r="C40" s="324" t="s">
        <v>3973</v>
      </c>
      <c r="D40" s="190" t="s">
        <v>3115</v>
      </c>
      <c r="E40" s="210">
        <v>12200</v>
      </c>
      <c r="F40" s="369" t="s">
        <v>4086</v>
      </c>
      <c r="G40" s="42">
        <v>12200</v>
      </c>
      <c r="H40" s="36">
        <f t="shared" si="0"/>
        <v>0</v>
      </c>
      <c r="I40" s="621" t="s">
        <v>65</v>
      </c>
    </row>
    <row r="41" spans="1:9" ht="15" x14ac:dyDescent="0.25">
      <c r="A41" s="187">
        <v>41852</v>
      </c>
      <c r="B41" s="193" t="s">
        <v>1129</v>
      </c>
      <c r="C41" s="324" t="s">
        <v>3973</v>
      </c>
      <c r="D41" s="190" t="s">
        <v>25</v>
      </c>
      <c r="E41" s="210">
        <v>5058.5</v>
      </c>
      <c r="F41" s="368">
        <v>41853</v>
      </c>
      <c r="G41" s="42">
        <v>5058.5</v>
      </c>
      <c r="H41" s="36">
        <f t="shared" si="0"/>
        <v>0</v>
      </c>
      <c r="I41" s="621" t="s">
        <v>65</v>
      </c>
    </row>
    <row r="42" spans="1:9" ht="15" x14ac:dyDescent="0.25">
      <c r="A42" s="187">
        <v>41852</v>
      </c>
      <c r="B42" s="193" t="s">
        <v>1130</v>
      </c>
      <c r="C42" s="324" t="s">
        <v>3973</v>
      </c>
      <c r="D42" s="190" t="s">
        <v>648</v>
      </c>
      <c r="E42" s="210">
        <v>5556</v>
      </c>
      <c r="F42" s="368">
        <v>41853</v>
      </c>
      <c r="G42" s="42">
        <v>5556</v>
      </c>
      <c r="H42" s="36">
        <f t="shared" si="0"/>
        <v>0</v>
      </c>
      <c r="I42" s="621" t="s">
        <v>65</v>
      </c>
    </row>
    <row r="43" spans="1:9" ht="15" x14ac:dyDescent="0.25">
      <c r="A43" s="187">
        <v>41852</v>
      </c>
      <c r="B43" s="193" t="s">
        <v>1131</v>
      </c>
      <c r="C43" s="324" t="s">
        <v>3973</v>
      </c>
      <c r="D43" s="190" t="s">
        <v>1778</v>
      </c>
      <c r="E43" s="210">
        <v>2146</v>
      </c>
      <c r="F43" s="368">
        <v>41853</v>
      </c>
      <c r="G43" s="42">
        <v>2146</v>
      </c>
      <c r="H43" s="36">
        <f t="shared" si="0"/>
        <v>0</v>
      </c>
      <c r="I43" s="621" t="s">
        <v>30</v>
      </c>
    </row>
    <row r="44" spans="1:9" ht="15" x14ac:dyDescent="0.25">
      <c r="A44" s="187">
        <v>41852</v>
      </c>
      <c r="B44" s="193" t="s">
        <v>1132</v>
      </c>
      <c r="C44" s="324" t="s">
        <v>3973</v>
      </c>
      <c r="D44" s="190" t="s">
        <v>180</v>
      </c>
      <c r="E44" s="210">
        <v>35199.4</v>
      </c>
      <c r="F44" s="441" t="s">
        <v>6780</v>
      </c>
      <c r="G44" s="62">
        <f>3000+2500+2500+2500+4000+4000+4000+8500+4199.4</f>
        <v>35199.4</v>
      </c>
      <c r="H44" s="36">
        <f t="shared" si="0"/>
        <v>0</v>
      </c>
      <c r="I44" s="621" t="s">
        <v>65</v>
      </c>
    </row>
    <row r="45" spans="1:9" ht="15" x14ac:dyDescent="0.25">
      <c r="A45" s="187">
        <v>41852</v>
      </c>
      <c r="B45" s="193" t="s">
        <v>1133</v>
      </c>
      <c r="C45" s="324" t="s">
        <v>3973</v>
      </c>
      <c r="D45" s="190" t="s">
        <v>51</v>
      </c>
      <c r="E45" s="210">
        <v>2311</v>
      </c>
      <c r="F45" s="368">
        <v>41852</v>
      </c>
      <c r="G45" s="42">
        <v>2311</v>
      </c>
      <c r="H45" s="36">
        <f t="shared" si="0"/>
        <v>0</v>
      </c>
      <c r="I45" s="621"/>
    </row>
    <row r="46" spans="1:9" ht="15" x14ac:dyDescent="0.25">
      <c r="A46" s="187">
        <v>41852</v>
      </c>
      <c r="B46" s="193" t="s">
        <v>1134</v>
      </c>
      <c r="C46" s="324" t="s">
        <v>3973</v>
      </c>
      <c r="D46" s="190" t="s">
        <v>136</v>
      </c>
      <c r="E46" s="210">
        <v>2867.5</v>
      </c>
      <c r="F46" s="368">
        <v>41852</v>
      </c>
      <c r="G46" s="42">
        <v>2867.5</v>
      </c>
      <c r="H46" s="36">
        <f t="shared" si="0"/>
        <v>0</v>
      </c>
      <c r="I46" s="621"/>
    </row>
    <row r="47" spans="1:9" ht="15" x14ac:dyDescent="0.25">
      <c r="A47" s="187">
        <v>41852</v>
      </c>
      <c r="B47" s="193" t="s">
        <v>1135</v>
      </c>
      <c r="C47" s="324" t="s">
        <v>3973</v>
      </c>
      <c r="D47" s="190" t="s">
        <v>8</v>
      </c>
      <c r="E47" s="210">
        <v>10467</v>
      </c>
      <c r="F47" s="368">
        <v>41852</v>
      </c>
      <c r="G47" s="42">
        <v>10467</v>
      </c>
      <c r="H47" s="36">
        <f t="shared" si="0"/>
        <v>0</v>
      </c>
      <c r="I47" s="621"/>
    </row>
    <row r="48" spans="1:9" ht="15" x14ac:dyDescent="0.25">
      <c r="A48" s="187">
        <v>41852</v>
      </c>
      <c r="B48" s="193" t="s">
        <v>1136</v>
      </c>
      <c r="C48" s="324" t="s">
        <v>3973</v>
      </c>
      <c r="D48" s="190" t="s">
        <v>36</v>
      </c>
      <c r="E48" s="210">
        <v>11507.44</v>
      </c>
      <c r="F48" s="371" t="s">
        <v>4087</v>
      </c>
      <c r="G48" s="42">
        <v>11507.44</v>
      </c>
      <c r="H48" s="36">
        <f t="shared" si="0"/>
        <v>0</v>
      </c>
      <c r="I48" s="621" t="s">
        <v>3952</v>
      </c>
    </row>
    <row r="49" spans="1:9" ht="15" x14ac:dyDescent="0.25">
      <c r="A49" s="187">
        <v>41852</v>
      </c>
      <c r="B49" s="193" t="s">
        <v>1137</v>
      </c>
      <c r="C49" s="324" t="s">
        <v>3973</v>
      </c>
      <c r="D49" s="190" t="s">
        <v>2929</v>
      </c>
      <c r="E49" s="210">
        <v>2408</v>
      </c>
      <c r="F49" s="368">
        <v>41852</v>
      </c>
      <c r="G49" s="42">
        <v>2408</v>
      </c>
      <c r="H49" s="36">
        <f t="shared" si="0"/>
        <v>0</v>
      </c>
      <c r="I49" s="621"/>
    </row>
    <row r="50" spans="1:9" ht="15" x14ac:dyDescent="0.25">
      <c r="A50" s="187">
        <v>41852</v>
      </c>
      <c r="B50" s="193" t="s">
        <v>1138</v>
      </c>
      <c r="C50" s="324" t="s">
        <v>3973</v>
      </c>
      <c r="D50" s="190" t="s">
        <v>233</v>
      </c>
      <c r="E50" s="210">
        <v>1502</v>
      </c>
      <c r="F50" s="368">
        <v>41853</v>
      </c>
      <c r="G50" s="42">
        <v>1502</v>
      </c>
      <c r="H50" s="36">
        <f t="shared" si="0"/>
        <v>0</v>
      </c>
      <c r="I50" s="621" t="s">
        <v>3952</v>
      </c>
    </row>
    <row r="51" spans="1:9" ht="15" x14ac:dyDescent="0.25">
      <c r="A51" s="187">
        <v>41852</v>
      </c>
      <c r="B51" s="193" t="s">
        <v>1139</v>
      </c>
      <c r="C51" s="324" t="s">
        <v>3973</v>
      </c>
      <c r="D51" s="190" t="s">
        <v>8</v>
      </c>
      <c r="E51" s="210">
        <v>640</v>
      </c>
      <c r="F51" s="368">
        <v>41852</v>
      </c>
      <c r="G51" s="42">
        <v>640</v>
      </c>
      <c r="H51" s="36">
        <f t="shared" si="0"/>
        <v>0</v>
      </c>
      <c r="I51" s="621"/>
    </row>
    <row r="52" spans="1:9" ht="15" x14ac:dyDescent="0.25">
      <c r="A52" s="187">
        <v>41852</v>
      </c>
      <c r="B52" s="193" t="s">
        <v>1140</v>
      </c>
      <c r="C52" s="324" t="s">
        <v>3973</v>
      </c>
      <c r="D52" s="190" t="s">
        <v>78</v>
      </c>
      <c r="E52" s="210">
        <v>5743</v>
      </c>
      <c r="F52" s="368">
        <v>41853</v>
      </c>
      <c r="G52" s="42">
        <v>5743</v>
      </c>
      <c r="H52" s="36">
        <f t="shared" si="0"/>
        <v>0</v>
      </c>
      <c r="I52" s="621" t="s">
        <v>3952</v>
      </c>
    </row>
    <row r="53" spans="1:9" ht="15" x14ac:dyDescent="0.25">
      <c r="A53" s="187">
        <v>41852</v>
      </c>
      <c r="B53" s="193" t="s">
        <v>1141</v>
      </c>
      <c r="C53" s="324" t="s">
        <v>3973</v>
      </c>
      <c r="D53" s="190" t="s">
        <v>39</v>
      </c>
      <c r="E53" s="210">
        <v>10620</v>
      </c>
      <c r="F53" s="368">
        <v>41860</v>
      </c>
      <c r="G53" s="42">
        <v>10620</v>
      </c>
      <c r="H53" s="36">
        <f t="shared" si="0"/>
        <v>0</v>
      </c>
      <c r="I53" s="621"/>
    </row>
    <row r="54" spans="1:9" ht="15" x14ac:dyDescent="0.25">
      <c r="A54" s="187">
        <v>41852</v>
      </c>
      <c r="B54" s="193" t="s">
        <v>1142</v>
      </c>
      <c r="C54" s="324" t="s">
        <v>3973</v>
      </c>
      <c r="D54" s="190" t="s">
        <v>80</v>
      </c>
      <c r="E54" s="210">
        <v>3150</v>
      </c>
      <c r="F54" s="368">
        <v>41853</v>
      </c>
      <c r="G54" s="42">
        <v>3150</v>
      </c>
      <c r="H54" s="36">
        <f t="shared" si="0"/>
        <v>0</v>
      </c>
      <c r="I54" s="621" t="s">
        <v>3952</v>
      </c>
    </row>
    <row r="55" spans="1:9" ht="15" x14ac:dyDescent="0.25">
      <c r="A55" s="187">
        <v>41852</v>
      </c>
      <c r="B55" s="193" t="s">
        <v>1143</v>
      </c>
      <c r="C55" s="324" t="s">
        <v>3973</v>
      </c>
      <c r="D55" s="190" t="s">
        <v>330</v>
      </c>
      <c r="E55" s="210">
        <v>3689.2</v>
      </c>
      <c r="F55" s="368">
        <v>41853</v>
      </c>
      <c r="G55" s="42">
        <v>3689.2</v>
      </c>
      <c r="H55" s="36">
        <f t="shared" si="0"/>
        <v>0</v>
      </c>
      <c r="I55" s="621" t="s">
        <v>3952</v>
      </c>
    </row>
    <row r="56" spans="1:9" ht="15" x14ac:dyDescent="0.25">
      <c r="A56" s="187">
        <v>41852</v>
      </c>
      <c r="B56" s="193" t="s">
        <v>1144</v>
      </c>
      <c r="C56" s="324" t="s">
        <v>3973</v>
      </c>
      <c r="D56" s="190" t="s">
        <v>508</v>
      </c>
      <c r="E56" s="210">
        <v>29499</v>
      </c>
      <c r="F56" s="368">
        <v>41852</v>
      </c>
      <c r="G56" s="42">
        <v>29499</v>
      </c>
      <c r="H56" s="36">
        <f t="shared" si="0"/>
        <v>0</v>
      </c>
      <c r="I56" s="621"/>
    </row>
    <row r="57" spans="1:9" ht="15" x14ac:dyDescent="0.25">
      <c r="A57" s="187">
        <v>41852</v>
      </c>
      <c r="B57" s="193" t="s">
        <v>1145</v>
      </c>
      <c r="C57" s="324" t="s">
        <v>3973</v>
      </c>
      <c r="D57" s="190" t="s">
        <v>307</v>
      </c>
      <c r="E57" s="210">
        <v>7706</v>
      </c>
      <c r="F57" s="368">
        <v>41853</v>
      </c>
      <c r="G57" s="42">
        <v>7706</v>
      </c>
      <c r="H57" s="36">
        <f t="shared" si="0"/>
        <v>0</v>
      </c>
      <c r="I57" s="621" t="s">
        <v>45</v>
      </c>
    </row>
    <row r="58" spans="1:9" ht="15" x14ac:dyDescent="0.25">
      <c r="A58" s="187">
        <v>41852</v>
      </c>
      <c r="B58" s="193" t="s">
        <v>1146</v>
      </c>
      <c r="C58" s="324" t="s">
        <v>3973</v>
      </c>
      <c r="D58" s="190" t="s">
        <v>348</v>
      </c>
      <c r="E58" s="210">
        <v>925</v>
      </c>
      <c r="F58" s="368">
        <v>41853</v>
      </c>
      <c r="G58" s="42">
        <v>925</v>
      </c>
      <c r="H58" s="36">
        <f t="shared" si="0"/>
        <v>0</v>
      </c>
      <c r="I58" s="621" t="s">
        <v>3952</v>
      </c>
    </row>
    <row r="59" spans="1:9" ht="15" x14ac:dyDescent="0.25">
      <c r="A59" s="187">
        <v>41852</v>
      </c>
      <c r="B59" s="193" t="s">
        <v>1147</v>
      </c>
      <c r="C59" s="324" t="s">
        <v>3973</v>
      </c>
      <c r="D59" s="190" t="s">
        <v>2929</v>
      </c>
      <c r="E59" s="210">
        <v>537</v>
      </c>
      <c r="F59" s="368">
        <v>41852</v>
      </c>
      <c r="G59" s="42">
        <v>537</v>
      </c>
      <c r="H59" s="36">
        <f t="shared" si="0"/>
        <v>0</v>
      </c>
      <c r="I59" s="621"/>
    </row>
    <row r="60" spans="1:9" ht="15" x14ac:dyDescent="0.25">
      <c r="A60" s="187">
        <v>41852</v>
      </c>
      <c r="B60" s="193" t="s">
        <v>1148</v>
      </c>
      <c r="C60" s="324" t="s">
        <v>3973</v>
      </c>
      <c r="D60" s="190" t="s">
        <v>176</v>
      </c>
      <c r="E60" s="210">
        <v>6030</v>
      </c>
      <c r="F60" s="368">
        <v>41853</v>
      </c>
      <c r="G60" s="42">
        <v>6030</v>
      </c>
      <c r="H60" s="36">
        <f t="shared" si="0"/>
        <v>0</v>
      </c>
      <c r="I60" s="621" t="s">
        <v>3952</v>
      </c>
    </row>
    <row r="61" spans="1:9" ht="15" x14ac:dyDescent="0.25">
      <c r="A61" s="187">
        <v>41852</v>
      </c>
      <c r="B61" s="193" t="s">
        <v>1149</v>
      </c>
      <c r="C61" s="324" t="s">
        <v>3973</v>
      </c>
      <c r="D61" s="190" t="s">
        <v>560</v>
      </c>
      <c r="E61" s="210">
        <v>14467</v>
      </c>
      <c r="F61" s="369" t="s">
        <v>4088</v>
      </c>
      <c r="G61" s="42">
        <v>14467</v>
      </c>
      <c r="H61" s="36">
        <f t="shared" si="0"/>
        <v>0</v>
      </c>
      <c r="I61" s="621" t="s">
        <v>3952</v>
      </c>
    </row>
    <row r="62" spans="1:9" ht="15" x14ac:dyDescent="0.25">
      <c r="A62" s="187">
        <v>41852</v>
      </c>
      <c r="B62" s="193" t="s">
        <v>1150</v>
      </c>
      <c r="C62" s="324" t="s">
        <v>3973</v>
      </c>
      <c r="D62" s="190" t="s">
        <v>3287</v>
      </c>
      <c r="E62" s="210">
        <v>12733</v>
      </c>
      <c r="F62" s="368">
        <v>41852</v>
      </c>
      <c r="G62" s="42">
        <v>12733</v>
      </c>
      <c r="H62" s="36">
        <f t="shared" si="0"/>
        <v>0</v>
      </c>
      <c r="I62" s="621"/>
    </row>
    <row r="63" spans="1:9" ht="15" x14ac:dyDescent="0.25">
      <c r="A63" s="187">
        <v>41852</v>
      </c>
      <c r="B63" s="193" t="s">
        <v>1151</v>
      </c>
      <c r="C63" s="324" t="s">
        <v>3973</v>
      </c>
      <c r="D63" s="190" t="s">
        <v>508</v>
      </c>
      <c r="E63" s="210">
        <v>10846</v>
      </c>
      <c r="F63" s="368">
        <v>41852</v>
      </c>
      <c r="G63" s="42">
        <v>10846</v>
      </c>
      <c r="H63" s="36">
        <f t="shared" si="0"/>
        <v>0</v>
      </c>
      <c r="I63" s="621"/>
    </row>
    <row r="64" spans="1:9" ht="15" x14ac:dyDescent="0.25">
      <c r="A64" s="187">
        <v>41852</v>
      </c>
      <c r="B64" s="193" t="s">
        <v>1152</v>
      </c>
      <c r="C64" s="324" t="s">
        <v>3973</v>
      </c>
      <c r="D64" s="190" t="s">
        <v>79</v>
      </c>
      <c r="E64" s="210">
        <v>18065.599999999999</v>
      </c>
      <c r="F64" s="371" t="s">
        <v>4089</v>
      </c>
      <c r="G64" s="42">
        <v>18065.599999999999</v>
      </c>
      <c r="H64" s="36">
        <f t="shared" si="0"/>
        <v>0</v>
      </c>
      <c r="I64" s="621" t="s">
        <v>12</v>
      </c>
    </row>
    <row r="65" spans="1:9" ht="15" x14ac:dyDescent="0.25">
      <c r="A65" s="187">
        <v>41852</v>
      </c>
      <c r="B65" s="193" t="s">
        <v>1153</v>
      </c>
      <c r="C65" s="324" t="s">
        <v>3973</v>
      </c>
      <c r="D65" s="190" t="s">
        <v>4090</v>
      </c>
      <c r="E65" s="210">
        <v>921</v>
      </c>
      <c r="F65" s="368">
        <v>41853</v>
      </c>
      <c r="G65" s="42">
        <v>921</v>
      </c>
      <c r="H65" s="36">
        <f t="shared" si="0"/>
        <v>0</v>
      </c>
      <c r="I65" s="621" t="s">
        <v>12</v>
      </c>
    </row>
    <row r="66" spans="1:9" ht="15" x14ac:dyDescent="0.25">
      <c r="A66" s="187">
        <v>41852</v>
      </c>
      <c r="B66" s="193" t="s">
        <v>1154</v>
      </c>
      <c r="C66" s="324" t="s">
        <v>3973</v>
      </c>
      <c r="D66" s="190" t="s">
        <v>14</v>
      </c>
      <c r="E66" s="210">
        <v>16495</v>
      </c>
      <c r="F66" s="369" t="s">
        <v>4091</v>
      </c>
      <c r="G66" s="42">
        <v>16495</v>
      </c>
      <c r="H66" s="36">
        <f t="shared" si="0"/>
        <v>0</v>
      </c>
      <c r="I66" s="621" t="s">
        <v>12</v>
      </c>
    </row>
    <row r="67" spans="1:9" ht="15" x14ac:dyDescent="0.25">
      <c r="A67" s="187">
        <v>41852</v>
      </c>
      <c r="B67" s="193" t="s">
        <v>1156</v>
      </c>
      <c r="C67" s="324" t="s">
        <v>3973</v>
      </c>
      <c r="D67" s="190" t="s">
        <v>49</v>
      </c>
      <c r="E67" s="210">
        <v>492</v>
      </c>
      <c r="F67" s="368">
        <v>41852</v>
      </c>
      <c r="G67" s="42">
        <v>492</v>
      </c>
      <c r="H67" s="18">
        <f t="shared" si="0"/>
        <v>0</v>
      </c>
      <c r="I67" s="621"/>
    </row>
    <row r="68" spans="1:9" ht="15" x14ac:dyDescent="0.25">
      <c r="A68" s="187">
        <v>41852</v>
      </c>
      <c r="B68" s="193" t="s">
        <v>1157</v>
      </c>
      <c r="C68" s="324" t="s">
        <v>3973</v>
      </c>
      <c r="D68" s="190" t="s">
        <v>28</v>
      </c>
      <c r="E68" s="210">
        <v>1243</v>
      </c>
      <c r="F68" s="368">
        <v>41852</v>
      </c>
      <c r="G68" s="42">
        <v>1243</v>
      </c>
      <c r="H68" s="36">
        <f t="shared" si="0"/>
        <v>0</v>
      </c>
      <c r="I68" s="621"/>
    </row>
    <row r="69" spans="1:9" ht="15" x14ac:dyDescent="0.25">
      <c r="A69" s="187">
        <v>41852</v>
      </c>
      <c r="B69" s="193" t="s">
        <v>1158</v>
      </c>
      <c r="C69" s="324" t="s">
        <v>3973</v>
      </c>
      <c r="D69" s="190" t="s">
        <v>18</v>
      </c>
      <c r="E69" s="210">
        <v>1762</v>
      </c>
      <c r="F69" s="368">
        <v>41852</v>
      </c>
      <c r="G69" s="42">
        <v>1762</v>
      </c>
      <c r="H69" s="18">
        <f t="shared" ref="H69" si="1">E69-G69</f>
        <v>0</v>
      </c>
      <c r="I69" s="621"/>
    </row>
    <row r="70" spans="1:9" ht="15" x14ac:dyDescent="0.25">
      <c r="A70" s="187">
        <v>41852</v>
      </c>
      <c r="B70" s="193" t="s">
        <v>1159</v>
      </c>
      <c r="C70" s="324" t="s">
        <v>3973</v>
      </c>
      <c r="D70" s="190" t="s">
        <v>74</v>
      </c>
      <c r="E70" s="210">
        <v>1454</v>
      </c>
      <c r="F70" s="368">
        <v>41852</v>
      </c>
      <c r="G70" s="42">
        <v>1454</v>
      </c>
      <c r="H70" s="36">
        <f>E70-G70</f>
        <v>0</v>
      </c>
      <c r="I70" s="621"/>
    </row>
    <row r="71" spans="1:9" ht="15" x14ac:dyDescent="0.25">
      <c r="A71" s="187">
        <v>41852</v>
      </c>
      <c r="B71" s="193" t="s">
        <v>1160</v>
      </c>
      <c r="C71" s="324" t="s">
        <v>3973</v>
      </c>
      <c r="D71" s="190" t="s">
        <v>74</v>
      </c>
      <c r="E71" s="210">
        <v>40</v>
      </c>
      <c r="F71" s="368">
        <v>41852</v>
      </c>
      <c r="G71" s="42">
        <v>40</v>
      </c>
      <c r="H71" s="36">
        <f>E71-G71</f>
        <v>0</v>
      </c>
      <c r="I71" s="621"/>
    </row>
    <row r="72" spans="1:9" ht="15" x14ac:dyDescent="0.25">
      <c r="A72" s="187">
        <v>41852</v>
      </c>
      <c r="B72" s="193" t="s">
        <v>1161</v>
      </c>
      <c r="C72" s="324" t="s">
        <v>3973</v>
      </c>
      <c r="D72" s="190" t="s">
        <v>63</v>
      </c>
      <c r="E72" s="210">
        <v>2592</v>
      </c>
      <c r="F72" s="368">
        <v>41853</v>
      </c>
      <c r="G72" s="42">
        <v>2592</v>
      </c>
      <c r="H72" s="36">
        <f t="shared" ref="H72:H132" si="2">E72-G72</f>
        <v>0</v>
      </c>
      <c r="I72" s="621" t="s">
        <v>21</v>
      </c>
    </row>
    <row r="73" spans="1:9" ht="15" x14ac:dyDescent="0.25">
      <c r="A73" s="187">
        <v>41852</v>
      </c>
      <c r="B73" s="193" t="s">
        <v>1163</v>
      </c>
      <c r="C73" s="324" t="s">
        <v>3973</v>
      </c>
      <c r="D73" s="190" t="s">
        <v>152</v>
      </c>
      <c r="E73" s="210">
        <v>7026</v>
      </c>
      <c r="F73" s="368">
        <v>41852</v>
      </c>
      <c r="G73" s="42">
        <v>7026</v>
      </c>
      <c r="H73" s="36">
        <f t="shared" si="2"/>
        <v>0</v>
      </c>
      <c r="I73" s="621"/>
    </row>
    <row r="74" spans="1:9" ht="15" x14ac:dyDescent="0.25">
      <c r="A74" s="187">
        <v>41852</v>
      </c>
      <c r="B74" s="193" t="s">
        <v>1164</v>
      </c>
      <c r="C74" s="324" t="s">
        <v>3973</v>
      </c>
      <c r="D74" s="190" t="s">
        <v>137</v>
      </c>
      <c r="E74" s="210">
        <v>10085</v>
      </c>
      <c r="F74" s="368">
        <v>41852</v>
      </c>
      <c r="G74" s="42">
        <v>10085</v>
      </c>
      <c r="H74" s="36">
        <f t="shared" si="2"/>
        <v>0</v>
      </c>
      <c r="I74" s="621"/>
    </row>
    <row r="75" spans="1:9" ht="15" x14ac:dyDescent="0.25">
      <c r="A75" s="397">
        <v>41853</v>
      </c>
      <c r="B75" s="193" t="s">
        <v>1166</v>
      </c>
      <c r="C75" s="324" t="s">
        <v>3973</v>
      </c>
      <c r="D75" s="20" t="s">
        <v>100</v>
      </c>
      <c r="E75" s="213">
        <v>17664.5</v>
      </c>
      <c r="F75" s="368">
        <v>41853</v>
      </c>
      <c r="G75" s="42">
        <v>17664.5</v>
      </c>
      <c r="H75" s="36">
        <f t="shared" si="2"/>
        <v>0</v>
      </c>
      <c r="I75" s="622" t="s">
        <v>27</v>
      </c>
    </row>
    <row r="76" spans="1:9" ht="15" x14ac:dyDescent="0.25">
      <c r="A76" s="397">
        <v>41853</v>
      </c>
      <c r="B76" s="193" t="s">
        <v>1167</v>
      </c>
      <c r="C76" s="324" t="s">
        <v>3973</v>
      </c>
      <c r="D76" s="20" t="s">
        <v>250</v>
      </c>
      <c r="E76" s="213">
        <v>42686</v>
      </c>
      <c r="F76" s="368">
        <v>41853</v>
      </c>
      <c r="G76" s="42">
        <v>42686</v>
      </c>
      <c r="H76" s="36">
        <f t="shared" si="2"/>
        <v>0</v>
      </c>
      <c r="I76" s="217" t="s">
        <v>3952</v>
      </c>
    </row>
    <row r="77" spans="1:9" ht="15" x14ac:dyDescent="0.25">
      <c r="A77" s="397">
        <v>41853</v>
      </c>
      <c r="B77" s="193" t="s">
        <v>1168</v>
      </c>
      <c r="C77" s="324" t="s">
        <v>3973</v>
      </c>
      <c r="D77" s="20" t="s">
        <v>101</v>
      </c>
      <c r="E77" s="213">
        <v>58738.5</v>
      </c>
      <c r="F77" s="370" t="s">
        <v>4092</v>
      </c>
      <c r="G77" s="42">
        <v>58738.5</v>
      </c>
      <c r="H77" s="36">
        <f t="shared" si="2"/>
        <v>0</v>
      </c>
      <c r="I77" s="622" t="s">
        <v>27</v>
      </c>
    </row>
    <row r="78" spans="1:9" ht="15" x14ac:dyDescent="0.25">
      <c r="A78" s="397">
        <v>41853</v>
      </c>
      <c r="B78" s="193" t="s">
        <v>1169</v>
      </c>
      <c r="C78" s="324" t="s">
        <v>3973</v>
      </c>
      <c r="D78" s="20" t="s">
        <v>44</v>
      </c>
      <c r="E78" s="213">
        <v>11600</v>
      </c>
      <c r="F78" s="368">
        <v>41866</v>
      </c>
      <c r="G78" s="42">
        <v>11600</v>
      </c>
      <c r="H78" s="36">
        <f t="shared" si="2"/>
        <v>0</v>
      </c>
      <c r="I78" s="622" t="s">
        <v>30</v>
      </c>
    </row>
    <row r="79" spans="1:9" ht="15" x14ac:dyDescent="0.25">
      <c r="A79" s="397">
        <v>41853</v>
      </c>
      <c r="B79" s="193" t="s">
        <v>1170</v>
      </c>
      <c r="C79" s="324" t="s">
        <v>3973</v>
      </c>
      <c r="D79" s="20" t="s">
        <v>544</v>
      </c>
      <c r="E79" s="213">
        <v>2940</v>
      </c>
      <c r="F79" s="368">
        <v>41855</v>
      </c>
      <c r="G79" s="42">
        <v>2940</v>
      </c>
      <c r="H79" s="36">
        <f t="shared" si="2"/>
        <v>0</v>
      </c>
      <c r="I79" s="217" t="s">
        <v>27</v>
      </c>
    </row>
    <row r="80" spans="1:9" ht="15" x14ac:dyDescent="0.25">
      <c r="A80" s="397">
        <v>41853</v>
      </c>
      <c r="B80" s="193" t="s">
        <v>1172</v>
      </c>
      <c r="C80" s="324" t="s">
        <v>3973</v>
      </c>
      <c r="D80" s="20" t="s">
        <v>108</v>
      </c>
      <c r="E80" s="213">
        <v>7182.5</v>
      </c>
      <c r="F80" s="368">
        <v>41853</v>
      </c>
      <c r="G80" s="42">
        <v>7182.5</v>
      </c>
      <c r="H80" s="36">
        <f t="shared" si="2"/>
        <v>0</v>
      </c>
      <c r="I80" s="622"/>
    </row>
    <row r="81" spans="1:9" ht="15" x14ac:dyDescent="0.25">
      <c r="A81" s="397">
        <v>41853</v>
      </c>
      <c r="B81" s="193" t="s">
        <v>1174</v>
      </c>
      <c r="C81" s="324" t="s">
        <v>3973</v>
      </c>
      <c r="D81" s="398" t="s">
        <v>240</v>
      </c>
      <c r="E81" s="213">
        <v>70792</v>
      </c>
      <c r="F81" s="370" t="s">
        <v>4093</v>
      </c>
      <c r="G81" s="42">
        <v>70792</v>
      </c>
      <c r="H81" s="36">
        <f t="shared" si="2"/>
        <v>0</v>
      </c>
      <c r="I81" s="622" t="s">
        <v>27</v>
      </c>
    </row>
    <row r="82" spans="1:9" ht="15" x14ac:dyDescent="0.25">
      <c r="A82" s="397">
        <v>41853</v>
      </c>
      <c r="B82" s="193" t="s">
        <v>1175</v>
      </c>
      <c r="C82" s="324" t="s">
        <v>3973</v>
      </c>
      <c r="D82" s="20" t="s">
        <v>149</v>
      </c>
      <c r="E82" s="213">
        <v>17002.5</v>
      </c>
      <c r="F82" s="368">
        <v>41857</v>
      </c>
      <c r="G82" s="42">
        <v>17002.5</v>
      </c>
      <c r="H82" s="36">
        <f t="shared" si="2"/>
        <v>0</v>
      </c>
      <c r="I82" s="622" t="s">
        <v>27</v>
      </c>
    </row>
    <row r="83" spans="1:9" ht="15" x14ac:dyDescent="0.25">
      <c r="A83" s="397">
        <v>41853</v>
      </c>
      <c r="B83" s="193" t="s">
        <v>1176</v>
      </c>
      <c r="C83" s="324" t="s">
        <v>3973</v>
      </c>
      <c r="D83" s="20" t="s">
        <v>85</v>
      </c>
      <c r="E83" s="213">
        <v>5916</v>
      </c>
      <c r="F83" s="368">
        <v>41855</v>
      </c>
      <c r="G83" s="42">
        <v>5916</v>
      </c>
      <c r="H83" s="36">
        <f t="shared" si="2"/>
        <v>0</v>
      </c>
      <c r="I83" s="622" t="s">
        <v>27</v>
      </c>
    </row>
    <row r="84" spans="1:9" ht="15" x14ac:dyDescent="0.25">
      <c r="A84" s="397">
        <v>41853</v>
      </c>
      <c r="B84" s="193" t="s">
        <v>1177</v>
      </c>
      <c r="C84" s="324" t="s">
        <v>3973</v>
      </c>
      <c r="D84" s="20" t="s">
        <v>92</v>
      </c>
      <c r="E84" s="213">
        <v>9647</v>
      </c>
      <c r="F84" s="368">
        <v>41855</v>
      </c>
      <c r="G84" s="42">
        <v>9647</v>
      </c>
      <c r="H84" s="36">
        <f t="shared" si="2"/>
        <v>0</v>
      </c>
      <c r="I84" s="622" t="s">
        <v>27</v>
      </c>
    </row>
    <row r="85" spans="1:9" ht="15" x14ac:dyDescent="0.25">
      <c r="A85" s="397">
        <v>41853</v>
      </c>
      <c r="B85" s="193" t="s">
        <v>1178</v>
      </c>
      <c r="C85" s="324" t="s">
        <v>3973</v>
      </c>
      <c r="D85" s="20" t="s">
        <v>269</v>
      </c>
      <c r="E85" s="213">
        <v>2645</v>
      </c>
      <c r="F85" s="368">
        <v>41853</v>
      </c>
      <c r="G85" s="42">
        <v>2645</v>
      </c>
      <c r="H85" s="36">
        <f t="shared" si="2"/>
        <v>0</v>
      </c>
      <c r="I85" s="622"/>
    </row>
    <row r="86" spans="1:9" ht="15" x14ac:dyDescent="0.25">
      <c r="A86" s="397">
        <v>41853</v>
      </c>
      <c r="B86" s="193" t="s">
        <v>1179</v>
      </c>
      <c r="C86" s="324" t="s">
        <v>3973</v>
      </c>
      <c r="D86" s="20" t="s">
        <v>106</v>
      </c>
      <c r="E86" s="213">
        <v>33621.199999999997</v>
      </c>
      <c r="F86" s="368">
        <v>41862</v>
      </c>
      <c r="G86" s="42">
        <v>33621.199999999997</v>
      </c>
      <c r="H86" s="36">
        <f t="shared" si="2"/>
        <v>0</v>
      </c>
      <c r="I86" s="622" t="s">
        <v>21</v>
      </c>
    </row>
    <row r="87" spans="1:9" ht="15" x14ac:dyDescent="0.25">
      <c r="A87" s="397">
        <v>41853</v>
      </c>
      <c r="B87" s="193" t="s">
        <v>1180</v>
      </c>
      <c r="C87" s="324" t="s">
        <v>3973</v>
      </c>
      <c r="D87" s="20" t="s">
        <v>3163</v>
      </c>
      <c r="E87" s="213">
        <v>20721</v>
      </c>
      <c r="F87" s="368">
        <v>41856</v>
      </c>
      <c r="G87" s="229">
        <v>20721</v>
      </c>
      <c r="H87" s="36">
        <f t="shared" si="2"/>
        <v>0</v>
      </c>
      <c r="I87" s="622" t="s">
        <v>3952</v>
      </c>
    </row>
    <row r="88" spans="1:9" ht="15" x14ac:dyDescent="0.25">
      <c r="A88" s="397">
        <v>41853</v>
      </c>
      <c r="B88" s="193" t="s">
        <v>1181</v>
      </c>
      <c r="C88" s="324" t="s">
        <v>3973</v>
      </c>
      <c r="D88" s="20" t="s">
        <v>34</v>
      </c>
      <c r="E88" s="213">
        <v>3187</v>
      </c>
      <c r="F88" s="368">
        <v>41854</v>
      </c>
      <c r="G88" s="42">
        <v>3187</v>
      </c>
      <c r="H88" s="36">
        <f t="shared" si="2"/>
        <v>0</v>
      </c>
      <c r="I88" s="622" t="s">
        <v>30</v>
      </c>
    </row>
    <row r="89" spans="1:9" ht="15" x14ac:dyDescent="0.25">
      <c r="A89" s="397">
        <v>41853</v>
      </c>
      <c r="B89" s="193" t="s">
        <v>1182</v>
      </c>
      <c r="C89" s="324" t="s">
        <v>3973</v>
      </c>
      <c r="D89" s="20" t="s">
        <v>508</v>
      </c>
      <c r="E89" s="213">
        <v>1619</v>
      </c>
      <c r="F89" s="368">
        <v>41853</v>
      </c>
      <c r="G89" s="42">
        <v>1619</v>
      </c>
      <c r="H89" s="36">
        <f t="shared" si="2"/>
        <v>0</v>
      </c>
      <c r="I89" s="622"/>
    </row>
    <row r="90" spans="1:9" ht="15" x14ac:dyDescent="0.25">
      <c r="A90" s="397">
        <v>41853</v>
      </c>
      <c r="B90" s="193" t="s">
        <v>1183</v>
      </c>
      <c r="C90" s="324" t="s">
        <v>3973</v>
      </c>
      <c r="D90" s="20" t="s">
        <v>19</v>
      </c>
      <c r="E90" s="213">
        <v>16109</v>
      </c>
      <c r="F90" s="368">
        <v>41853</v>
      </c>
      <c r="G90" s="42">
        <v>16109</v>
      </c>
      <c r="H90" s="36">
        <f t="shared" si="2"/>
        <v>0</v>
      </c>
      <c r="I90" s="622" t="s">
        <v>12</v>
      </c>
    </row>
    <row r="91" spans="1:9" ht="15" x14ac:dyDescent="0.25">
      <c r="A91" s="397">
        <v>41853</v>
      </c>
      <c r="B91" s="193" t="s">
        <v>1184</v>
      </c>
      <c r="C91" s="324" t="s">
        <v>3973</v>
      </c>
      <c r="D91" s="20" t="s">
        <v>244</v>
      </c>
      <c r="E91" s="213">
        <v>34316</v>
      </c>
      <c r="F91" s="370" t="s">
        <v>4094</v>
      </c>
      <c r="G91" s="42">
        <v>34316</v>
      </c>
      <c r="H91" s="36">
        <f t="shared" si="2"/>
        <v>0</v>
      </c>
      <c r="I91" s="622" t="s">
        <v>27</v>
      </c>
    </row>
    <row r="92" spans="1:9" ht="15" x14ac:dyDescent="0.25">
      <c r="A92" s="397">
        <v>41853</v>
      </c>
      <c r="B92" s="193" t="s">
        <v>1185</v>
      </c>
      <c r="C92" s="324" t="s">
        <v>3973</v>
      </c>
      <c r="D92" s="20" t="s">
        <v>8</v>
      </c>
      <c r="E92" s="213">
        <v>1851</v>
      </c>
      <c r="F92" s="368">
        <v>41853</v>
      </c>
      <c r="G92" s="42">
        <v>1851</v>
      </c>
      <c r="H92" s="36">
        <f t="shared" si="2"/>
        <v>0</v>
      </c>
      <c r="I92" s="622"/>
    </row>
    <row r="93" spans="1:9" ht="15" x14ac:dyDescent="0.25">
      <c r="A93" s="397">
        <v>41853</v>
      </c>
      <c r="B93" s="193" t="s">
        <v>1186</v>
      </c>
      <c r="C93" s="324" t="s">
        <v>3973</v>
      </c>
      <c r="D93" s="20" t="s">
        <v>149</v>
      </c>
      <c r="E93" s="213">
        <v>6448</v>
      </c>
      <c r="F93" s="368">
        <v>41855</v>
      </c>
      <c r="G93" s="42">
        <v>6448</v>
      </c>
      <c r="H93" s="36">
        <f t="shared" si="2"/>
        <v>0</v>
      </c>
      <c r="I93" s="622" t="s">
        <v>27</v>
      </c>
    </row>
    <row r="94" spans="1:9" ht="15" x14ac:dyDescent="0.25">
      <c r="A94" s="397">
        <v>41853</v>
      </c>
      <c r="B94" s="193" t="s">
        <v>1187</v>
      </c>
      <c r="C94" s="324" t="s">
        <v>3973</v>
      </c>
      <c r="D94" s="20" t="s">
        <v>215</v>
      </c>
      <c r="E94" s="213">
        <v>3537.5</v>
      </c>
      <c r="F94" s="368">
        <v>41853</v>
      </c>
      <c r="G94" s="42">
        <v>3537.5</v>
      </c>
      <c r="H94" s="36">
        <f t="shared" si="2"/>
        <v>0</v>
      </c>
      <c r="I94" s="622"/>
    </row>
    <row r="95" spans="1:9" ht="15" x14ac:dyDescent="0.25">
      <c r="A95" s="397">
        <v>41853</v>
      </c>
      <c r="B95" s="193" t="s">
        <v>1188</v>
      </c>
      <c r="C95" s="324" t="s">
        <v>3973</v>
      </c>
      <c r="D95" s="20" t="s">
        <v>237</v>
      </c>
      <c r="E95" s="213">
        <v>11456.7</v>
      </c>
      <c r="F95" s="368">
        <v>41853</v>
      </c>
      <c r="G95" s="42">
        <v>11456.7</v>
      </c>
      <c r="H95" s="36">
        <f t="shared" si="2"/>
        <v>0</v>
      </c>
      <c r="I95" s="622" t="s">
        <v>21</v>
      </c>
    </row>
    <row r="96" spans="1:9" ht="15" x14ac:dyDescent="0.25">
      <c r="A96" s="397">
        <v>41853</v>
      </c>
      <c r="B96" s="193" t="s">
        <v>1189</v>
      </c>
      <c r="C96" s="324" t="s">
        <v>3973</v>
      </c>
      <c r="D96" s="20" t="s">
        <v>70</v>
      </c>
      <c r="E96" s="213">
        <v>7150</v>
      </c>
      <c r="F96" s="368">
        <v>41855</v>
      </c>
      <c r="G96" s="42">
        <v>7150</v>
      </c>
      <c r="H96" s="36">
        <f t="shared" si="2"/>
        <v>0</v>
      </c>
      <c r="I96" s="622"/>
    </row>
    <row r="97" spans="1:9" ht="15" x14ac:dyDescent="0.25">
      <c r="A97" s="397">
        <v>41853</v>
      </c>
      <c r="B97" s="193" t="s">
        <v>1190</v>
      </c>
      <c r="C97" s="324" t="s">
        <v>3973</v>
      </c>
      <c r="D97" s="20" t="s">
        <v>754</v>
      </c>
      <c r="E97" s="213">
        <v>3208.5</v>
      </c>
      <c r="F97" s="368">
        <v>41853</v>
      </c>
      <c r="G97" s="42">
        <v>3208.5</v>
      </c>
      <c r="H97" s="36">
        <f t="shared" si="2"/>
        <v>0</v>
      </c>
      <c r="I97" s="622"/>
    </row>
    <row r="98" spans="1:9" ht="15" x14ac:dyDescent="0.25">
      <c r="A98" s="397">
        <v>41853</v>
      </c>
      <c r="B98" s="193" t="s">
        <v>1191</v>
      </c>
      <c r="C98" s="324" t="s">
        <v>3973</v>
      </c>
      <c r="D98" s="20" t="s">
        <v>130</v>
      </c>
      <c r="E98" s="213">
        <v>15266</v>
      </c>
      <c r="F98" s="368">
        <v>41854</v>
      </c>
      <c r="G98" s="42">
        <v>15266</v>
      </c>
      <c r="H98" s="36">
        <f t="shared" si="2"/>
        <v>0</v>
      </c>
      <c r="I98" s="622" t="s">
        <v>21</v>
      </c>
    </row>
    <row r="99" spans="1:9" ht="15" x14ac:dyDescent="0.25">
      <c r="A99" s="397">
        <v>41853</v>
      </c>
      <c r="B99" s="193" t="s">
        <v>1192</v>
      </c>
      <c r="C99" s="324" t="s">
        <v>3973</v>
      </c>
      <c r="D99" s="20" t="s">
        <v>36</v>
      </c>
      <c r="E99" s="213">
        <v>3797</v>
      </c>
      <c r="F99" s="368">
        <v>41853</v>
      </c>
      <c r="G99" s="42">
        <v>3797</v>
      </c>
      <c r="H99" s="36">
        <f t="shared" si="2"/>
        <v>0</v>
      </c>
      <c r="I99" s="622"/>
    </row>
    <row r="100" spans="1:9" ht="15" x14ac:dyDescent="0.25">
      <c r="A100" s="397">
        <v>41853</v>
      </c>
      <c r="B100" s="193" t="s">
        <v>1193</v>
      </c>
      <c r="C100" s="324" t="s">
        <v>3973</v>
      </c>
      <c r="D100" s="20" t="s">
        <v>108</v>
      </c>
      <c r="E100" s="213">
        <v>576</v>
      </c>
      <c r="F100" s="368">
        <v>41853</v>
      </c>
      <c r="G100" s="42">
        <v>576</v>
      </c>
      <c r="H100" s="36">
        <f t="shared" si="2"/>
        <v>0</v>
      </c>
      <c r="I100" s="622"/>
    </row>
    <row r="101" spans="1:9" ht="15" x14ac:dyDescent="0.25">
      <c r="A101" s="397">
        <v>41853</v>
      </c>
      <c r="B101" s="193" t="s">
        <v>1194</v>
      </c>
      <c r="C101" s="324" t="s">
        <v>3973</v>
      </c>
      <c r="D101" s="20" t="s">
        <v>59</v>
      </c>
      <c r="E101" s="213">
        <v>31397</v>
      </c>
      <c r="F101" s="368">
        <v>41853</v>
      </c>
      <c r="G101" s="42">
        <v>31397</v>
      </c>
      <c r="H101" s="36">
        <f t="shared" si="2"/>
        <v>0</v>
      </c>
      <c r="I101" s="622" t="s">
        <v>21</v>
      </c>
    </row>
    <row r="102" spans="1:9" ht="15" x14ac:dyDescent="0.25">
      <c r="A102" s="397">
        <v>41853</v>
      </c>
      <c r="B102" s="193" t="s">
        <v>1195</v>
      </c>
      <c r="C102" s="324" t="s">
        <v>3973</v>
      </c>
      <c r="D102" s="20" t="s">
        <v>13</v>
      </c>
      <c r="E102" s="213">
        <v>7341.5</v>
      </c>
      <c r="F102" s="368">
        <v>41853</v>
      </c>
      <c r="G102" s="42">
        <v>7341.5</v>
      </c>
      <c r="H102" s="36">
        <f t="shared" si="2"/>
        <v>0</v>
      </c>
      <c r="I102" s="622"/>
    </row>
    <row r="103" spans="1:9" ht="15" x14ac:dyDescent="0.25">
      <c r="A103" s="397">
        <v>41853</v>
      </c>
      <c r="B103" s="193" t="s">
        <v>1196</v>
      </c>
      <c r="C103" s="324" t="s">
        <v>3973</v>
      </c>
      <c r="D103" s="20" t="s">
        <v>8</v>
      </c>
      <c r="E103" s="213">
        <v>5706</v>
      </c>
      <c r="F103" s="368">
        <v>41853</v>
      </c>
      <c r="G103" s="42">
        <v>5706</v>
      </c>
      <c r="H103" s="36">
        <f t="shared" si="2"/>
        <v>0</v>
      </c>
      <c r="I103" s="622"/>
    </row>
    <row r="104" spans="1:9" ht="15" x14ac:dyDescent="0.25">
      <c r="A104" s="397">
        <v>41853</v>
      </c>
      <c r="B104" s="193" t="s">
        <v>1197</v>
      </c>
      <c r="C104" s="324" t="s">
        <v>3973</v>
      </c>
      <c r="D104" s="295" t="s">
        <v>3108</v>
      </c>
      <c r="E104" s="296">
        <v>0</v>
      </c>
      <c r="F104" s="368"/>
      <c r="G104" s="42"/>
      <c r="H104" s="36">
        <f t="shared" si="2"/>
        <v>0</v>
      </c>
      <c r="I104" s="622" t="s">
        <v>4095</v>
      </c>
    </row>
    <row r="105" spans="1:9" ht="15" x14ac:dyDescent="0.25">
      <c r="A105" s="397">
        <v>41853</v>
      </c>
      <c r="B105" s="193" t="s">
        <v>1199</v>
      </c>
      <c r="C105" s="324" t="s">
        <v>3973</v>
      </c>
      <c r="D105" s="20" t="s">
        <v>8</v>
      </c>
      <c r="E105" s="213">
        <v>4039</v>
      </c>
      <c r="F105" s="368">
        <v>41853</v>
      </c>
      <c r="G105" s="42">
        <v>4039</v>
      </c>
      <c r="H105" s="36">
        <f t="shared" si="2"/>
        <v>0</v>
      </c>
      <c r="I105" s="622"/>
    </row>
    <row r="106" spans="1:9" ht="15" x14ac:dyDescent="0.25">
      <c r="A106" s="397">
        <v>41853</v>
      </c>
      <c r="B106" s="193" t="s">
        <v>1200</v>
      </c>
      <c r="C106" s="324" t="s">
        <v>3973</v>
      </c>
      <c r="D106" s="20" t="s">
        <v>307</v>
      </c>
      <c r="E106" s="213">
        <v>9416.5</v>
      </c>
      <c r="F106" s="368">
        <v>41855</v>
      </c>
      <c r="G106" s="42">
        <v>9416.5</v>
      </c>
      <c r="H106" s="36">
        <f t="shared" si="2"/>
        <v>0</v>
      </c>
      <c r="I106" s="622" t="s">
        <v>65</v>
      </c>
    </row>
    <row r="107" spans="1:9" ht="15" x14ac:dyDescent="0.25">
      <c r="A107" s="397">
        <v>41853</v>
      </c>
      <c r="B107" s="193" t="s">
        <v>1201</v>
      </c>
      <c r="C107" s="324" t="s">
        <v>3973</v>
      </c>
      <c r="D107" s="20" t="s">
        <v>1693</v>
      </c>
      <c r="E107" s="213">
        <v>4013</v>
      </c>
      <c r="F107" s="368">
        <v>41853</v>
      </c>
      <c r="G107" s="42">
        <v>4013</v>
      </c>
      <c r="H107" s="36">
        <f t="shared" si="2"/>
        <v>0</v>
      </c>
      <c r="I107" s="622"/>
    </row>
    <row r="108" spans="1:9" ht="15" x14ac:dyDescent="0.25">
      <c r="A108" s="397">
        <v>41853</v>
      </c>
      <c r="B108" s="193" t="s">
        <v>1203</v>
      </c>
      <c r="C108" s="324" t="s">
        <v>3973</v>
      </c>
      <c r="D108" s="20" t="s">
        <v>123</v>
      </c>
      <c r="E108" s="213">
        <v>2297</v>
      </c>
      <c r="F108" s="368">
        <v>41853</v>
      </c>
      <c r="G108" s="42">
        <v>2297</v>
      </c>
      <c r="H108" s="36">
        <f t="shared" si="2"/>
        <v>0</v>
      </c>
      <c r="I108" s="622"/>
    </row>
    <row r="109" spans="1:9" ht="15" x14ac:dyDescent="0.25">
      <c r="A109" s="397">
        <v>41853</v>
      </c>
      <c r="B109" s="193" t="s">
        <v>1205</v>
      </c>
      <c r="C109" s="324" t="s">
        <v>3973</v>
      </c>
      <c r="D109" s="20" t="s">
        <v>188</v>
      </c>
      <c r="E109" s="213">
        <v>12063.6</v>
      </c>
      <c r="F109" s="368">
        <v>41859</v>
      </c>
      <c r="G109" s="42">
        <v>12063.6</v>
      </c>
      <c r="H109" s="36">
        <f t="shared" si="2"/>
        <v>0</v>
      </c>
      <c r="I109" s="622" t="s">
        <v>21</v>
      </c>
    </row>
    <row r="110" spans="1:9" ht="15" x14ac:dyDescent="0.25">
      <c r="A110" s="397">
        <v>41853</v>
      </c>
      <c r="B110" s="193" t="s">
        <v>1206</v>
      </c>
      <c r="C110" s="324" t="s">
        <v>3973</v>
      </c>
      <c r="D110" s="20" t="s">
        <v>176</v>
      </c>
      <c r="E110" s="213">
        <v>8830</v>
      </c>
      <c r="F110" s="368">
        <v>41854</v>
      </c>
      <c r="G110" s="42">
        <v>8830</v>
      </c>
      <c r="H110" s="36">
        <f t="shared" si="2"/>
        <v>0</v>
      </c>
      <c r="I110" s="622" t="s">
        <v>65</v>
      </c>
    </row>
    <row r="111" spans="1:9" ht="15" x14ac:dyDescent="0.25">
      <c r="A111" s="397">
        <v>41853</v>
      </c>
      <c r="B111" s="193" t="s">
        <v>1207</v>
      </c>
      <c r="C111" s="324" t="s">
        <v>3973</v>
      </c>
      <c r="D111" s="20" t="s">
        <v>55</v>
      </c>
      <c r="E111" s="213">
        <v>1596</v>
      </c>
      <c r="F111" s="368">
        <v>41853</v>
      </c>
      <c r="G111" s="42">
        <v>1596</v>
      </c>
      <c r="H111" s="36">
        <f t="shared" si="2"/>
        <v>0</v>
      </c>
      <c r="I111" s="622"/>
    </row>
    <row r="112" spans="1:9" ht="15" x14ac:dyDescent="0.25">
      <c r="A112" s="397">
        <v>41853</v>
      </c>
      <c r="B112" s="193" t="s">
        <v>1208</v>
      </c>
      <c r="C112" s="324" t="s">
        <v>3973</v>
      </c>
      <c r="D112" s="20" t="s">
        <v>36</v>
      </c>
      <c r="E112" s="213">
        <v>5530</v>
      </c>
      <c r="F112" s="368">
        <v>41854</v>
      </c>
      <c r="G112" s="42">
        <v>5530</v>
      </c>
      <c r="H112" s="36">
        <f t="shared" si="2"/>
        <v>0</v>
      </c>
      <c r="I112" s="622" t="s">
        <v>65</v>
      </c>
    </row>
    <row r="113" spans="1:9" ht="15" x14ac:dyDescent="0.25">
      <c r="A113" s="397">
        <v>41853</v>
      </c>
      <c r="B113" s="193" t="s">
        <v>1209</v>
      </c>
      <c r="C113" s="324" t="s">
        <v>3973</v>
      </c>
      <c r="D113" s="20" t="s">
        <v>147</v>
      </c>
      <c r="E113" s="213">
        <v>397</v>
      </c>
      <c r="F113" s="368">
        <v>41854</v>
      </c>
      <c r="G113" s="42">
        <v>397</v>
      </c>
      <c r="H113" s="36">
        <f t="shared" si="2"/>
        <v>0</v>
      </c>
      <c r="I113" s="622" t="s">
        <v>65</v>
      </c>
    </row>
    <row r="114" spans="1:9" ht="15" x14ac:dyDescent="0.25">
      <c r="A114" s="397">
        <v>41853</v>
      </c>
      <c r="B114" s="193" t="s">
        <v>1210</v>
      </c>
      <c r="C114" s="324" t="s">
        <v>3973</v>
      </c>
      <c r="D114" s="20" t="s">
        <v>373</v>
      </c>
      <c r="E114" s="213">
        <v>44213</v>
      </c>
      <c r="F114" s="368">
        <v>41854</v>
      </c>
      <c r="G114" s="42">
        <v>44213</v>
      </c>
      <c r="H114" s="36">
        <f t="shared" si="2"/>
        <v>0</v>
      </c>
      <c r="I114" s="622" t="s">
        <v>30</v>
      </c>
    </row>
    <row r="115" spans="1:9" ht="15" x14ac:dyDescent="0.25">
      <c r="A115" s="397">
        <v>41853</v>
      </c>
      <c r="B115" s="193" t="s">
        <v>1211</v>
      </c>
      <c r="C115" s="324" t="s">
        <v>3973</v>
      </c>
      <c r="D115" s="20" t="s">
        <v>66</v>
      </c>
      <c r="E115" s="213">
        <v>2214</v>
      </c>
      <c r="F115" s="368">
        <v>41854</v>
      </c>
      <c r="G115" s="42">
        <v>2214</v>
      </c>
      <c r="H115" s="36">
        <f t="shared" si="2"/>
        <v>0</v>
      </c>
      <c r="I115" s="622" t="s">
        <v>65</v>
      </c>
    </row>
    <row r="116" spans="1:9" ht="15" x14ac:dyDescent="0.25">
      <c r="A116" s="397">
        <v>41853</v>
      </c>
      <c r="B116" s="193" t="s">
        <v>1212</v>
      </c>
      <c r="C116" s="324" t="s">
        <v>3973</v>
      </c>
      <c r="D116" s="20" t="s">
        <v>29</v>
      </c>
      <c r="E116" s="213">
        <v>9222.5</v>
      </c>
      <c r="F116" s="368">
        <v>41854</v>
      </c>
      <c r="G116" s="42">
        <v>9222.5</v>
      </c>
      <c r="H116" s="36">
        <f t="shared" si="2"/>
        <v>0</v>
      </c>
      <c r="I116" s="622" t="s">
        <v>30</v>
      </c>
    </row>
    <row r="117" spans="1:9" ht="15" x14ac:dyDescent="0.25">
      <c r="A117" s="397">
        <v>41853</v>
      </c>
      <c r="B117" s="193" t="s">
        <v>1214</v>
      </c>
      <c r="C117" s="324" t="s">
        <v>3973</v>
      </c>
      <c r="D117" s="20" t="s">
        <v>8</v>
      </c>
      <c r="E117" s="213">
        <v>720</v>
      </c>
      <c r="F117" s="368">
        <v>41853</v>
      </c>
      <c r="G117" s="42">
        <v>720</v>
      </c>
      <c r="H117" s="36">
        <f t="shared" si="2"/>
        <v>0</v>
      </c>
      <c r="I117" s="622"/>
    </row>
    <row r="118" spans="1:9" ht="15" x14ac:dyDescent="0.25">
      <c r="A118" s="397">
        <v>41853</v>
      </c>
      <c r="B118" s="193" t="s">
        <v>1215</v>
      </c>
      <c r="C118" s="324" t="s">
        <v>3973</v>
      </c>
      <c r="D118" s="20" t="s">
        <v>57</v>
      </c>
      <c r="E118" s="213">
        <v>2320</v>
      </c>
      <c r="F118" s="368">
        <v>41854</v>
      </c>
      <c r="G118" s="42">
        <v>2320</v>
      </c>
      <c r="H118" s="36">
        <f t="shared" si="2"/>
        <v>0</v>
      </c>
      <c r="I118" s="622" t="s">
        <v>30</v>
      </c>
    </row>
    <row r="119" spans="1:9" ht="15" x14ac:dyDescent="0.25">
      <c r="A119" s="397">
        <v>41853</v>
      </c>
      <c r="B119" s="193" t="s">
        <v>1216</v>
      </c>
      <c r="C119" s="324" t="s">
        <v>3973</v>
      </c>
      <c r="D119" s="20" t="s">
        <v>111</v>
      </c>
      <c r="E119" s="213">
        <v>6136</v>
      </c>
      <c r="F119" s="368">
        <v>41854</v>
      </c>
      <c r="G119" s="42">
        <v>6136</v>
      </c>
      <c r="H119" s="36">
        <f t="shared" si="2"/>
        <v>0</v>
      </c>
      <c r="I119" s="622" t="s">
        <v>65</v>
      </c>
    </row>
    <row r="120" spans="1:9" ht="15" x14ac:dyDescent="0.25">
      <c r="A120" s="397">
        <v>41853</v>
      </c>
      <c r="B120" s="193" t="s">
        <v>1217</v>
      </c>
      <c r="C120" s="324" t="s">
        <v>3973</v>
      </c>
      <c r="D120" s="20" t="s">
        <v>52</v>
      </c>
      <c r="E120" s="213">
        <v>4222.3999999999996</v>
      </c>
      <c r="F120" s="368">
        <v>41854</v>
      </c>
      <c r="G120" s="42">
        <v>4222.3999999999996</v>
      </c>
      <c r="H120" s="36">
        <f t="shared" si="2"/>
        <v>0</v>
      </c>
      <c r="I120" s="622" t="s">
        <v>65</v>
      </c>
    </row>
    <row r="121" spans="1:9" ht="15" x14ac:dyDescent="0.25">
      <c r="A121" s="397">
        <v>41853</v>
      </c>
      <c r="B121" s="193" t="s">
        <v>1218</v>
      </c>
      <c r="C121" s="324" t="s">
        <v>3973</v>
      </c>
      <c r="D121" s="20" t="s">
        <v>260</v>
      </c>
      <c r="E121" s="213">
        <v>4135.6000000000004</v>
      </c>
      <c r="F121" s="368">
        <v>41854</v>
      </c>
      <c r="G121" s="42">
        <v>4135.6000000000004</v>
      </c>
      <c r="H121" s="36">
        <f t="shared" si="2"/>
        <v>0</v>
      </c>
      <c r="I121" s="622" t="s">
        <v>65</v>
      </c>
    </row>
    <row r="122" spans="1:9" ht="15" x14ac:dyDescent="0.25">
      <c r="A122" s="397">
        <v>41853</v>
      </c>
      <c r="B122" s="193" t="s">
        <v>1220</v>
      </c>
      <c r="C122" s="324" t="s">
        <v>3973</v>
      </c>
      <c r="D122" s="20" t="s">
        <v>124</v>
      </c>
      <c r="E122" s="213">
        <v>13467.6</v>
      </c>
      <c r="F122" s="368">
        <v>41854</v>
      </c>
      <c r="G122" s="42">
        <v>13467.6</v>
      </c>
      <c r="H122" s="36">
        <f t="shared" si="2"/>
        <v>0</v>
      </c>
      <c r="I122" s="622" t="s">
        <v>30</v>
      </c>
    </row>
    <row r="123" spans="1:9" ht="15" x14ac:dyDescent="0.25">
      <c r="A123" s="397">
        <v>41853</v>
      </c>
      <c r="B123" s="193" t="s">
        <v>1221</v>
      </c>
      <c r="C123" s="324" t="s">
        <v>3973</v>
      </c>
      <c r="D123" s="20" t="s">
        <v>2169</v>
      </c>
      <c r="E123" s="213">
        <v>1227.5999999999999</v>
      </c>
      <c r="F123" s="368">
        <v>41854</v>
      </c>
      <c r="G123" s="42">
        <v>1227.5999999999999</v>
      </c>
      <c r="H123" s="36">
        <f t="shared" si="2"/>
        <v>0</v>
      </c>
      <c r="I123" s="622" t="s">
        <v>30</v>
      </c>
    </row>
    <row r="124" spans="1:9" ht="15" x14ac:dyDescent="0.25">
      <c r="A124" s="397">
        <v>41853</v>
      </c>
      <c r="B124" s="193" t="s">
        <v>1222</v>
      </c>
      <c r="C124" s="324" t="s">
        <v>3973</v>
      </c>
      <c r="D124" s="20" t="s">
        <v>769</v>
      </c>
      <c r="E124" s="213">
        <v>6891</v>
      </c>
      <c r="F124" s="368">
        <v>41853</v>
      </c>
      <c r="G124" s="42">
        <v>6891</v>
      </c>
      <c r="H124" s="36">
        <f t="shared" si="2"/>
        <v>0</v>
      </c>
      <c r="I124" s="622"/>
    </row>
    <row r="125" spans="1:9" ht="15" x14ac:dyDescent="0.25">
      <c r="A125" s="397">
        <v>41853</v>
      </c>
      <c r="B125" s="193" t="s">
        <v>1223</v>
      </c>
      <c r="C125" s="324" t="s">
        <v>3973</v>
      </c>
      <c r="D125" s="20" t="s">
        <v>1778</v>
      </c>
      <c r="E125" s="213">
        <v>3583.6</v>
      </c>
      <c r="F125" s="368">
        <v>41854</v>
      </c>
      <c r="G125" s="42">
        <v>3583.6</v>
      </c>
      <c r="H125" s="36">
        <f t="shared" si="2"/>
        <v>0</v>
      </c>
      <c r="I125" s="622" t="s">
        <v>30</v>
      </c>
    </row>
    <row r="126" spans="1:9" ht="15" x14ac:dyDescent="0.25">
      <c r="A126" s="397">
        <v>41853</v>
      </c>
      <c r="B126" s="193" t="s">
        <v>1225</v>
      </c>
      <c r="C126" s="324" t="s">
        <v>3973</v>
      </c>
      <c r="D126" s="20" t="s">
        <v>287</v>
      </c>
      <c r="E126" s="213">
        <v>4470.2</v>
      </c>
      <c r="F126" s="368">
        <v>41854</v>
      </c>
      <c r="G126" s="42">
        <v>4470.2</v>
      </c>
      <c r="H126" s="36">
        <f t="shared" si="2"/>
        <v>0</v>
      </c>
      <c r="I126" s="622" t="s">
        <v>30</v>
      </c>
    </row>
    <row r="127" spans="1:9" ht="15" x14ac:dyDescent="0.25">
      <c r="A127" s="397">
        <v>41853</v>
      </c>
      <c r="B127" s="193" t="s">
        <v>1226</v>
      </c>
      <c r="C127" s="324" t="s">
        <v>3973</v>
      </c>
      <c r="D127" s="20" t="s">
        <v>29</v>
      </c>
      <c r="E127" s="213">
        <v>2185.5</v>
      </c>
      <c r="F127" s="368">
        <v>41854</v>
      </c>
      <c r="G127" s="42">
        <v>2185.5</v>
      </c>
      <c r="H127" s="36">
        <f t="shared" si="2"/>
        <v>0</v>
      </c>
      <c r="I127" s="622" t="s">
        <v>30</v>
      </c>
    </row>
    <row r="128" spans="1:9" ht="15" x14ac:dyDescent="0.25">
      <c r="A128" s="397">
        <v>41853</v>
      </c>
      <c r="B128" s="193" t="s">
        <v>1227</v>
      </c>
      <c r="C128" s="324" t="s">
        <v>3973</v>
      </c>
      <c r="D128" s="20" t="s">
        <v>78</v>
      </c>
      <c r="E128" s="213">
        <v>8510.5</v>
      </c>
      <c r="F128" s="368">
        <v>41854</v>
      </c>
      <c r="G128" s="42">
        <v>8510.5</v>
      </c>
      <c r="H128" s="36">
        <f t="shared" si="2"/>
        <v>0</v>
      </c>
      <c r="I128" s="622" t="s">
        <v>65</v>
      </c>
    </row>
    <row r="129" spans="1:9" ht="15" x14ac:dyDescent="0.25">
      <c r="A129" s="397">
        <v>41853</v>
      </c>
      <c r="B129" s="193" t="s">
        <v>1228</v>
      </c>
      <c r="C129" s="324" t="s">
        <v>3973</v>
      </c>
      <c r="D129" s="20" t="s">
        <v>32</v>
      </c>
      <c r="E129" s="213">
        <v>6979.2</v>
      </c>
      <c r="F129" s="368">
        <v>41854</v>
      </c>
      <c r="G129" s="42">
        <v>6979.2</v>
      </c>
      <c r="H129" s="36">
        <f t="shared" si="2"/>
        <v>0</v>
      </c>
      <c r="I129" s="622"/>
    </row>
    <row r="130" spans="1:9" ht="15" x14ac:dyDescent="0.25">
      <c r="A130" s="397">
        <v>41853</v>
      </c>
      <c r="B130" s="193" t="s">
        <v>1230</v>
      </c>
      <c r="C130" s="324" t="s">
        <v>3973</v>
      </c>
      <c r="D130" s="20" t="s">
        <v>80</v>
      </c>
      <c r="E130" s="213">
        <v>2726</v>
      </c>
      <c r="F130" s="368">
        <v>41854</v>
      </c>
      <c r="G130" s="42">
        <v>2726</v>
      </c>
      <c r="H130" s="36">
        <f t="shared" si="2"/>
        <v>0</v>
      </c>
      <c r="I130" s="622" t="s">
        <v>65</v>
      </c>
    </row>
    <row r="131" spans="1:9" ht="15" x14ac:dyDescent="0.25">
      <c r="A131" s="397">
        <v>41853</v>
      </c>
      <c r="B131" s="193" t="s">
        <v>1231</v>
      </c>
      <c r="C131" s="324" t="s">
        <v>3973</v>
      </c>
      <c r="D131" s="20" t="s">
        <v>349</v>
      </c>
      <c r="E131" s="213">
        <v>5972.1</v>
      </c>
      <c r="F131" s="368">
        <v>41854</v>
      </c>
      <c r="G131" s="42">
        <v>5972.1</v>
      </c>
      <c r="H131" s="36">
        <f t="shared" si="2"/>
        <v>0</v>
      </c>
      <c r="I131" s="622" t="s">
        <v>65</v>
      </c>
    </row>
    <row r="132" spans="1:9" ht="15" x14ac:dyDescent="0.25">
      <c r="A132" s="397">
        <v>41853</v>
      </c>
      <c r="B132" s="193" t="s">
        <v>1232</v>
      </c>
      <c r="C132" s="324" t="s">
        <v>3973</v>
      </c>
      <c r="D132" s="20" t="s">
        <v>49</v>
      </c>
      <c r="E132" s="213">
        <v>1652</v>
      </c>
      <c r="F132" s="368">
        <v>41853</v>
      </c>
      <c r="G132" s="42">
        <v>1652</v>
      </c>
      <c r="H132" s="18">
        <f t="shared" si="2"/>
        <v>0</v>
      </c>
      <c r="I132" s="622"/>
    </row>
    <row r="133" spans="1:9" ht="15" x14ac:dyDescent="0.25">
      <c r="A133" s="397">
        <v>41853</v>
      </c>
      <c r="B133" s="193" t="s">
        <v>1233</v>
      </c>
      <c r="C133" s="324" t="s">
        <v>3973</v>
      </c>
      <c r="D133" s="20" t="s">
        <v>49</v>
      </c>
      <c r="E133" s="213">
        <v>433</v>
      </c>
      <c r="F133" s="368">
        <v>41853</v>
      </c>
      <c r="G133" s="42">
        <v>433</v>
      </c>
      <c r="H133" s="36">
        <f>E133-G133</f>
        <v>0</v>
      </c>
      <c r="I133" s="622"/>
    </row>
    <row r="134" spans="1:9" ht="15" x14ac:dyDescent="0.25">
      <c r="A134" s="397">
        <v>41853</v>
      </c>
      <c r="B134" s="193" t="s">
        <v>1234</v>
      </c>
      <c r="C134" s="324" t="s">
        <v>3973</v>
      </c>
      <c r="D134" s="20" t="s">
        <v>4096</v>
      </c>
      <c r="E134" s="213">
        <v>1593</v>
      </c>
      <c r="F134" s="368">
        <v>41853</v>
      </c>
      <c r="G134" s="42">
        <v>1593</v>
      </c>
      <c r="H134" s="36">
        <f>E134-G134</f>
        <v>0</v>
      </c>
      <c r="I134" s="622" t="s">
        <v>3952</v>
      </c>
    </row>
    <row r="135" spans="1:9" ht="15" x14ac:dyDescent="0.25">
      <c r="A135" s="397">
        <v>41853</v>
      </c>
      <c r="B135" s="193" t="s">
        <v>1236</v>
      </c>
      <c r="C135" s="324" t="s">
        <v>3973</v>
      </c>
      <c r="D135" s="20" t="s">
        <v>233</v>
      </c>
      <c r="E135" s="213">
        <v>1159.5999999999999</v>
      </c>
      <c r="F135" s="368">
        <v>41854</v>
      </c>
      <c r="G135" s="42">
        <v>1159.5999999999999</v>
      </c>
      <c r="H135" s="36">
        <f t="shared" ref="H135:H198" si="3">E135-G135</f>
        <v>0</v>
      </c>
      <c r="I135" s="622" t="s">
        <v>65</v>
      </c>
    </row>
    <row r="136" spans="1:9" ht="15" x14ac:dyDescent="0.25">
      <c r="A136" s="397">
        <v>41853</v>
      </c>
      <c r="B136" s="193" t="s">
        <v>1237</v>
      </c>
      <c r="C136" s="324" t="s">
        <v>3973</v>
      </c>
      <c r="D136" s="20" t="s">
        <v>351</v>
      </c>
      <c r="E136" s="213">
        <v>2910.42</v>
      </c>
      <c r="F136" s="368">
        <v>41854</v>
      </c>
      <c r="G136" s="42">
        <v>2910.42</v>
      </c>
      <c r="H136" s="36">
        <f t="shared" si="3"/>
        <v>0</v>
      </c>
      <c r="I136" s="622" t="s">
        <v>65</v>
      </c>
    </row>
    <row r="137" spans="1:9" ht="15" x14ac:dyDescent="0.25">
      <c r="A137" s="397">
        <v>41853</v>
      </c>
      <c r="B137" s="193" t="s">
        <v>1239</v>
      </c>
      <c r="C137" s="324" t="s">
        <v>3973</v>
      </c>
      <c r="D137" s="20" t="s">
        <v>689</v>
      </c>
      <c r="E137" s="213">
        <v>8057</v>
      </c>
      <c r="F137" s="368">
        <v>41854</v>
      </c>
      <c r="G137" s="42">
        <v>8057</v>
      </c>
      <c r="H137" s="36">
        <f t="shared" si="3"/>
        <v>0</v>
      </c>
      <c r="I137" s="622" t="s">
        <v>65</v>
      </c>
    </row>
    <row r="138" spans="1:9" ht="15" x14ac:dyDescent="0.25">
      <c r="A138" s="397">
        <v>41853</v>
      </c>
      <c r="B138" s="193" t="s">
        <v>1240</v>
      </c>
      <c r="C138" s="324" t="s">
        <v>3973</v>
      </c>
      <c r="D138" s="20" t="s">
        <v>435</v>
      </c>
      <c r="E138" s="213">
        <v>6640</v>
      </c>
      <c r="F138" s="368">
        <v>41853</v>
      </c>
      <c r="G138" s="42">
        <v>6640</v>
      </c>
      <c r="H138" s="36">
        <f t="shared" si="3"/>
        <v>0</v>
      </c>
      <c r="I138" s="622"/>
    </row>
    <row r="139" spans="1:9" ht="15" x14ac:dyDescent="0.25">
      <c r="A139" s="397">
        <v>41853</v>
      </c>
      <c r="B139" s="193" t="s">
        <v>1242</v>
      </c>
      <c r="C139" s="324" t="s">
        <v>3973</v>
      </c>
      <c r="D139" s="20" t="s">
        <v>435</v>
      </c>
      <c r="E139" s="213">
        <v>565.5</v>
      </c>
      <c r="F139" s="368">
        <v>41853</v>
      </c>
      <c r="G139" s="42">
        <v>565.5</v>
      </c>
      <c r="H139" s="36">
        <f t="shared" si="3"/>
        <v>0</v>
      </c>
      <c r="I139" s="622"/>
    </row>
    <row r="140" spans="1:9" ht="15" x14ac:dyDescent="0.25">
      <c r="A140" s="397">
        <v>41853</v>
      </c>
      <c r="B140" s="193" t="s">
        <v>1243</v>
      </c>
      <c r="C140" s="324" t="s">
        <v>3973</v>
      </c>
      <c r="D140" s="20" t="s">
        <v>106</v>
      </c>
      <c r="E140" s="213">
        <v>5172</v>
      </c>
      <c r="F140" s="368">
        <v>41859</v>
      </c>
      <c r="G140" s="42">
        <v>5172</v>
      </c>
      <c r="H140" s="36">
        <f t="shared" si="3"/>
        <v>0</v>
      </c>
      <c r="I140" s="622"/>
    </row>
    <row r="141" spans="1:9" ht="15" x14ac:dyDescent="0.25">
      <c r="A141" s="397">
        <v>41853</v>
      </c>
      <c r="B141" s="193" t="s">
        <v>1244</v>
      </c>
      <c r="C141" s="324" t="s">
        <v>3973</v>
      </c>
      <c r="D141" s="20" t="s">
        <v>51</v>
      </c>
      <c r="E141" s="213">
        <v>3289.5</v>
      </c>
      <c r="F141" s="368">
        <v>41853</v>
      </c>
      <c r="G141" s="42">
        <v>3289.5</v>
      </c>
      <c r="H141" s="36">
        <f t="shared" si="3"/>
        <v>0</v>
      </c>
      <c r="I141" s="622"/>
    </row>
    <row r="142" spans="1:9" ht="15" x14ac:dyDescent="0.25">
      <c r="A142" s="397">
        <v>41853</v>
      </c>
      <c r="B142" s="193" t="s">
        <v>1245</v>
      </c>
      <c r="C142" s="324" t="s">
        <v>3973</v>
      </c>
      <c r="D142" s="295" t="s">
        <v>3108</v>
      </c>
      <c r="E142" s="296">
        <v>0</v>
      </c>
      <c r="F142" s="368"/>
      <c r="G142" s="42"/>
      <c r="H142" s="36">
        <f t="shared" si="3"/>
        <v>0</v>
      </c>
      <c r="I142" s="622" t="s">
        <v>81</v>
      </c>
    </row>
    <row r="143" spans="1:9" ht="15" x14ac:dyDescent="0.25">
      <c r="A143" s="397">
        <v>41853</v>
      </c>
      <c r="B143" s="193" t="s">
        <v>1246</v>
      </c>
      <c r="C143" s="324" t="s">
        <v>3973</v>
      </c>
      <c r="D143" s="20" t="s">
        <v>136</v>
      </c>
      <c r="E143" s="213">
        <v>3469</v>
      </c>
      <c r="F143" s="368">
        <v>41853</v>
      </c>
      <c r="G143" s="42">
        <v>3469</v>
      </c>
      <c r="H143" s="36">
        <f t="shared" si="3"/>
        <v>0</v>
      </c>
      <c r="I143" s="622"/>
    </row>
    <row r="144" spans="1:9" ht="15" x14ac:dyDescent="0.25">
      <c r="A144" s="397">
        <v>41853</v>
      </c>
      <c r="B144" s="193" t="s">
        <v>1247</v>
      </c>
      <c r="C144" s="324" t="s">
        <v>3973</v>
      </c>
      <c r="D144" s="20" t="s">
        <v>16</v>
      </c>
      <c r="E144" s="213">
        <v>82282.5</v>
      </c>
      <c r="F144" s="368">
        <v>41865</v>
      </c>
      <c r="G144" s="42">
        <v>82282.5</v>
      </c>
      <c r="H144" s="36">
        <f t="shared" si="3"/>
        <v>0</v>
      </c>
      <c r="I144" s="622" t="s">
        <v>12</v>
      </c>
    </row>
    <row r="145" spans="1:9" ht="15" x14ac:dyDescent="0.25">
      <c r="A145" s="397">
        <v>41853</v>
      </c>
      <c r="B145" s="193" t="s">
        <v>1248</v>
      </c>
      <c r="C145" s="324" t="s">
        <v>3973</v>
      </c>
      <c r="D145" s="20" t="s">
        <v>8</v>
      </c>
      <c r="E145" s="213">
        <v>1542</v>
      </c>
      <c r="F145" s="368">
        <v>41853</v>
      </c>
      <c r="G145" s="42">
        <v>1542</v>
      </c>
      <c r="H145" s="36">
        <f t="shared" si="3"/>
        <v>0</v>
      </c>
      <c r="I145" s="622"/>
    </row>
    <row r="146" spans="1:9" ht="15" x14ac:dyDescent="0.25">
      <c r="A146" s="397">
        <v>41853</v>
      </c>
      <c r="B146" s="193" t="s">
        <v>1249</v>
      </c>
      <c r="C146" s="324" t="s">
        <v>3973</v>
      </c>
      <c r="D146" s="20" t="s">
        <v>250</v>
      </c>
      <c r="E146" s="213">
        <v>13113</v>
      </c>
      <c r="F146" s="368">
        <v>41853</v>
      </c>
      <c r="G146" s="42">
        <v>13113</v>
      </c>
      <c r="H146" s="36">
        <f t="shared" si="3"/>
        <v>0</v>
      </c>
      <c r="I146" s="622"/>
    </row>
    <row r="147" spans="1:9" ht="15" x14ac:dyDescent="0.25">
      <c r="A147" s="397">
        <v>41853</v>
      </c>
      <c r="B147" s="193" t="s">
        <v>1250</v>
      </c>
      <c r="C147" s="324" t="s">
        <v>3973</v>
      </c>
      <c r="D147" s="20" t="s">
        <v>62</v>
      </c>
      <c r="E147" s="213">
        <v>23343.5</v>
      </c>
      <c r="F147" s="368">
        <v>41854</v>
      </c>
      <c r="G147" s="42">
        <v>23343.5</v>
      </c>
      <c r="H147" s="36">
        <f t="shared" si="3"/>
        <v>0</v>
      </c>
      <c r="I147" s="622" t="s">
        <v>3952</v>
      </c>
    </row>
    <row r="148" spans="1:9" ht="15" x14ac:dyDescent="0.25">
      <c r="A148" s="397">
        <v>41853</v>
      </c>
      <c r="B148" s="193" t="s">
        <v>1251</v>
      </c>
      <c r="C148" s="324" t="s">
        <v>3973</v>
      </c>
      <c r="D148" s="295" t="s">
        <v>3108</v>
      </c>
      <c r="E148" s="296">
        <v>0</v>
      </c>
      <c r="F148" s="368"/>
      <c r="G148" s="42"/>
      <c r="H148" s="36">
        <f t="shared" si="3"/>
        <v>0</v>
      </c>
      <c r="I148" s="622" t="s">
        <v>324</v>
      </c>
    </row>
    <row r="149" spans="1:9" ht="15" x14ac:dyDescent="0.25">
      <c r="A149" s="397">
        <v>41853</v>
      </c>
      <c r="B149" s="193" t="s">
        <v>1252</v>
      </c>
      <c r="C149" s="324" t="s">
        <v>3973</v>
      </c>
      <c r="D149" s="20" t="s">
        <v>14</v>
      </c>
      <c r="E149" s="213">
        <v>16750</v>
      </c>
      <c r="F149" s="368">
        <v>41854</v>
      </c>
      <c r="G149" s="42">
        <v>16750</v>
      </c>
      <c r="H149" s="36">
        <f t="shared" si="3"/>
        <v>0</v>
      </c>
      <c r="I149" s="622" t="s">
        <v>12</v>
      </c>
    </row>
    <row r="150" spans="1:9" ht="15" x14ac:dyDescent="0.25">
      <c r="A150" s="397">
        <v>41853</v>
      </c>
      <c r="B150" s="193" t="s">
        <v>1253</v>
      </c>
      <c r="C150" s="324" t="s">
        <v>3973</v>
      </c>
      <c r="D150" s="20" t="s">
        <v>8</v>
      </c>
      <c r="E150" s="213">
        <v>242</v>
      </c>
      <c r="F150" s="368">
        <v>41853</v>
      </c>
      <c r="G150" s="42">
        <v>242</v>
      </c>
      <c r="H150" s="36">
        <f t="shared" si="3"/>
        <v>0</v>
      </c>
      <c r="I150" s="622"/>
    </row>
    <row r="151" spans="1:9" ht="15" x14ac:dyDescent="0.25">
      <c r="A151" s="397">
        <v>41853</v>
      </c>
      <c r="B151" s="193" t="s">
        <v>1255</v>
      </c>
      <c r="C151" s="324" t="s">
        <v>3973</v>
      </c>
      <c r="D151" s="20" t="s">
        <v>110</v>
      </c>
      <c r="E151" s="213">
        <v>119190</v>
      </c>
      <c r="F151" s="368">
        <v>41859</v>
      </c>
      <c r="G151" s="42">
        <v>119190</v>
      </c>
      <c r="H151" s="36">
        <f t="shared" si="3"/>
        <v>0</v>
      </c>
      <c r="I151" s="622" t="s">
        <v>12</v>
      </c>
    </row>
    <row r="152" spans="1:9" ht="15" x14ac:dyDescent="0.25">
      <c r="A152" s="397">
        <v>41853</v>
      </c>
      <c r="B152" s="193" t="s">
        <v>1256</v>
      </c>
      <c r="C152" s="324" t="s">
        <v>3973</v>
      </c>
      <c r="D152" s="20" t="s">
        <v>180</v>
      </c>
      <c r="E152" s="213">
        <v>17782.5</v>
      </c>
      <c r="F152" s="368">
        <v>41854</v>
      </c>
      <c r="G152" s="42">
        <v>17782.5</v>
      </c>
      <c r="H152" s="36">
        <f t="shared" si="3"/>
        <v>0</v>
      </c>
      <c r="I152" s="622" t="s">
        <v>3952</v>
      </c>
    </row>
    <row r="153" spans="1:9" ht="15" x14ac:dyDescent="0.25">
      <c r="A153" s="397">
        <v>41853</v>
      </c>
      <c r="B153" s="193" t="s">
        <v>1257</v>
      </c>
      <c r="C153" s="324" t="s">
        <v>3973</v>
      </c>
      <c r="D153" s="20" t="s">
        <v>396</v>
      </c>
      <c r="E153" s="213">
        <v>377</v>
      </c>
      <c r="F153" s="368">
        <v>41853</v>
      </c>
      <c r="G153" s="42">
        <v>377</v>
      </c>
      <c r="H153" s="36">
        <f t="shared" si="3"/>
        <v>0</v>
      </c>
      <c r="I153" s="622"/>
    </row>
    <row r="154" spans="1:9" ht="15" x14ac:dyDescent="0.25">
      <c r="A154" s="397">
        <v>41853</v>
      </c>
      <c r="B154" s="193" t="s">
        <v>1258</v>
      </c>
      <c r="C154" s="324" t="s">
        <v>3973</v>
      </c>
      <c r="D154" s="20" t="s">
        <v>8</v>
      </c>
      <c r="E154" s="213">
        <v>509</v>
      </c>
      <c r="F154" s="368">
        <v>41853</v>
      </c>
      <c r="G154" s="42">
        <v>509</v>
      </c>
      <c r="H154" s="36">
        <f t="shared" si="3"/>
        <v>0</v>
      </c>
      <c r="I154" s="622"/>
    </row>
    <row r="155" spans="1:9" ht="15" x14ac:dyDescent="0.25">
      <c r="A155" s="397">
        <v>41853</v>
      </c>
      <c r="B155" s="193" t="s">
        <v>1259</v>
      </c>
      <c r="C155" s="324" t="s">
        <v>3973</v>
      </c>
      <c r="D155" s="20" t="s">
        <v>25</v>
      </c>
      <c r="E155" s="213">
        <v>5034.5</v>
      </c>
      <c r="F155" s="368">
        <v>41854</v>
      </c>
      <c r="G155" s="42">
        <v>5034.5</v>
      </c>
      <c r="H155" s="36">
        <f t="shared" si="3"/>
        <v>0</v>
      </c>
      <c r="I155" s="622" t="s">
        <v>3952</v>
      </c>
    </row>
    <row r="156" spans="1:9" s="28" customFormat="1" ht="15" x14ac:dyDescent="0.25">
      <c r="A156" s="397">
        <v>41853</v>
      </c>
      <c r="B156" s="193" t="s">
        <v>1260</v>
      </c>
      <c r="C156" s="324" t="s">
        <v>3973</v>
      </c>
      <c r="D156" s="20" t="s">
        <v>28</v>
      </c>
      <c r="E156" s="213">
        <v>6188.7</v>
      </c>
      <c r="F156" s="368">
        <v>41853</v>
      </c>
      <c r="G156" s="42">
        <v>6188.7</v>
      </c>
      <c r="H156" s="36">
        <f t="shared" si="3"/>
        <v>0</v>
      </c>
      <c r="I156" s="622"/>
    </row>
    <row r="157" spans="1:9" s="28" customFormat="1" ht="15" x14ac:dyDescent="0.25">
      <c r="A157" s="397">
        <v>41853</v>
      </c>
      <c r="B157" s="193" t="s">
        <v>1261</v>
      </c>
      <c r="C157" s="324" t="s">
        <v>3973</v>
      </c>
      <c r="D157" s="20" t="s">
        <v>3115</v>
      </c>
      <c r="E157" s="213">
        <v>9250.4</v>
      </c>
      <c r="F157" s="368">
        <v>41854</v>
      </c>
      <c r="G157" s="42">
        <v>9250.4</v>
      </c>
      <c r="H157" s="36">
        <f t="shared" si="3"/>
        <v>0</v>
      </c>
      <c r="I157" s="622" t="s">
        <v>3952</v>
      </c>
    </row>
    <row r="158" spans="1:9" s="28" customFormat="1" ht="15" x14ac:dyDescent="0.25">
      <c r="A158" s="397">
        <v>41853</v>
      </c>
      <c r="B158" s="193" t="s">
        <v>1262</v>
      </c>
      <c r="C158" s="324" t="s">
        <v>3973</v>
      </c>
      <c r="D158" s="20" t="s">
        <v>28</v>
      </c>
      <c r="E158" s="213">
        <v>1083.5</v>
      </c>
      <c r="F158" s="368">
        <v>41853</v>
      </c>
      <c r="G158" s="42">
        <v>1083.5</v>
      </c>
      <c r="H158" s="36">
        <f t="shared" si="3"/>
        <v>0</v>
      </c>
      <c r="I158" s="622"/>
    </row>
    <row r="159" spans="1:9" s="28" customFormat="1" ht="15" x14ac:dyDescent="0.25">
      <c r="A159" s="397">
        <v>41853</v>
      </c>
      <c r="B159" s="193" t="s">
        <v>1263</v>
      </c>
      <c r="C159" s="324" t="s">
        <v>3973</v>
      </c>
      <c r="D159" s="20" t="s">
        <v>8</v>
      </c>
      <c r="E159" s="213">
        <v>2899</v>
      </c>
      <c r="F159" s="368">
        <v>41853</v>
      </c>
      <c r="G159" s="42">
        <v>2899</v>
      </c>
      <c r="H159" s="36">
        <f t="shared" si="3"/>
        <v>0</v>
      </c>
      <c r="I159" s="622"/>
    </row>
    <row r="160" spans="1:9" s="28" customFormat="1" ht="15" x14ac:dyDescent="0.25">
      <c r="A160" s="397">
        <v>41853</v>
      </c>
      <c r="B160" s="193" t="s">
        <v>1264</v>
      </c>
      <c r="C160" s="324" t="s">
        <v>3973</v>
      </c>
      <c r="D160" s="20" t="s">
        <v>180</v>
      </c>
      <c r="E160" s="213">
        <v>29842</v>
      </c>
      <c r="F160" s="368">
        <v>41853</v>
      </c>
      <c r="G160" s="42">
        <v>29842</v>
      </c>
      <c r="H160" s="36">
        <f t="shared" si="3"/>
        <v>0</v>
      </c>
      <c r="I160" s="622"/>
    </row>
    <row r="161" spans="1:9" s="28" customFormat="1" ht="15" x14ac:dyDescent="0.25">
      <c r="A161" s="397">
        <v>41853</v>
      </c>
      <c r="B161" s="193" t="s">
        <v>1265</v>
      </c>
      <c r="C161" s="324" t="s">
        <v>3973</v>
      </c>
      <c r="D161" s="20" t="s">
        <v>18</v>
      </c>
      <c r="E161" s="213">
        <v>1063.5</v>
      </c>
      <c r="F161" s="368">
        <v>41853</v>
      </c>
      <c r="G161" s="42">
        <v>1063.5</v>
      </c>
      <c r="H161" s="36">
        <f t="shared" si="3"/>
        <v>0</v>
      </c>
      <c r="I161" s="622"/>
    </row>
    <row r="162" spans="1:9" s="28" customFormat="1" ht="15" x14ac:dyDescent="0.25">
      <c r="A162" s="192">
        <v>41854</v>
      </c>
      <c r="B162" s="193" t="s">
        <v>1266</v>
      </c>
      <c r="C162" s="324" t="s">
        <v>3973</v>
      </c>
      <c r="D162" s="20" t="s">
        <v>665</v>
      </c>
      <c r="E162" s="213">
        <v>31479</v>
      </c>
      <c r="F162" s="368">
        <v>41854</v>
      </c>
      <c r="G162" s="42">
        <v>31479</v>
      </c>
      <c r="H162" s="36">
        <f t="shared" si="3"/>
        <v>0</v>
      </c>
      <c r="I162" s="622" t="s">
        <v>21</v>
      </c>
    </row>
    <row r="163" spans="1:9" s="28" customFormat="1" ht="15" x14ac:dyDescent="0.25">
      <c r="A163" s="192">
        <v>41854</v>
      </c>
      <c r="B163" s="193" t="s">
        <v>1267</v>
      </c>
      <c r="C163" s="324" t="s">
        <v>3973</v>
      </c>
      <c r="D163" s="20" t="s">
        <v>147</v>
      </c>
      <c r="E163" s="213">
        <v>59481.3</v>
      </c>
      <c r="F163" s="368">
        <v>41857</v>
      </c>
      <c r="G163" s="42">
        <v>59481.3</v>
      </c>
      <c r="H163" s="36">
        <f t="shared" si="3"/>
        <v>0</v>
      </c>
      <c r="I163" s="217"/>
    </row>
    <row r="164" spans="1:9" s="28" customFormat="1" ht="15" x14ac:dyDescent="0.25">
      <c r="A164" s="192">
        <v>41854</v>
      </c>
      <c r="B164" s="193" t="s">
        <v>1268</v>
      </c>
      <c r="C164" s="324" t="s">
        <v>3973</v>
      </c>
      <c r="D164" s="20" t="s">
        <v>136</v>
      </c>
      <c r="E164" s="213">
        <v>2873</v>
      </c>
      <c r="F164" s="368">
        <v>41854</v>
      </c>
      <c r="G164" s="42">
        <v>2873</v>
      </c>
      <c r="H164" s="36">
        <f t="shared" si="3"/>
        <v>0</v>
      </c>
      <c r="I164" s="622"/>
    </row>
    <row r="165" spans="1:9" s="28" customFormat="1" ht="15" x14ac:dyDescent="0.25">
      <c r="A165" s="192">
        <v>41854</v>
      </c>
      <c r="B165" s="193" t="s">
        <v>1269</v>
      </c>
      <c r="C165" s="324" t="s">
        <v>3973</v>
      </c>
      <c r="D165" s="20" t="s">
        <v>733</v>
      </c>
      <c r="E165" s="213">
        <v>138</v>
      </c>
      <c r="F165" s="368">
        <v>41854</v>
      </c>
      <c r="G165" s="42">
        <v>138</v>
      </c>
      <c r="H165" s="36">
        <f t="shared" si="3"/>
        <v>0</v>
      </c>
      <c r="I165" s="217"/>
    </row>
    <row r="166" spans="1:9" s="28" customFormat="1" ht="15" x14ac:dyDescent="0.25">
      <c r="A166" s="192">
        <v>41854</v>
      </c>
      <c r="B166" s="193" t="s">
        <v>1270</v>
      </c>
      <c r="C166" s="324" t="s">
        <v>3973</v>
      </c>
      <c r="D166" s="20" t="s">
        <v>517</v>
      </c>
      <c r="E166" s="213">
        <v>2626</v>
      </c>
      <c r="F166" s="368">
        <v>41854</v>
      </c>
      <c r="G166" s="42">
        <v>2626</v>
      </c>
      <c r="H166" s="36">
        <f t="shared" si="3"/>
        <v>0</v>
      </c>
      <c r="I166" s="622"/>
    </row>
    <row r="167" spans="1:9" ht="15" x14ac:dyDescent="0.25">
      <c r="A167" s="192">
        <v>41854</v>
      </c>
      <c r="B167" s="193" t="s">
        <v>1271</v>
      </c>
      <c r="C167" s="324" t="s">
        <v>3973</v>
      </c>
      <c r="D167" s="20" t="s">
        <v>8</v>
      </c>
      <c r="E167" s="213">
        <v>438.5</v>
      </c>
      <c r="F167" s="368">
        <v>41854</v>
      </c>
      <c r="G167" s="42">
        <v>438.5</v>
      </c>
      <c r="H167" s="36">
        <f t="shared" si="3"/>
        <v>0</v>
      </c>
      <c r="I167" s="217"/>
    </row>
    <row r="168" spans="1:9" ht="15" x14ac:dyDescent="0.25">
      <c r="A168" s="192">
        <v>41854</v>
      </c>
      <c r="B168" s="193" t="s">
        <v>1272</v>
      </c>
      <c r="C168" s="324" t="s">
        <v>3973</v>
      </c>
      <c r="D168" s="20" t="s">
        <v>8</v>
      </c>
      <c r="E168" s="213">
        <v>1065</v>
      </c>
      <c r="F168" s="368">
        <v>41854</v>
      </c>
      <c r="G168" s="42">
        <v>1065</v>
      </c>
      <c r="H168" s="36">
        <f t="shared" si="3"/>
        <v>0</v>
      </c>
      <c r="I168" s="622"/>
    </row>
    <row r="169" spans="1:9" ht="15" x14ac:dyDescent="0.25">
      <c r="A169" s="192">
        <v>41854</v>
      </c>
      <c r="B169" s="193" t="s">
        <v>1273</v>
      </c>
      <c r="C169" s="324" t="s">
        <v>3973</v>
      </c>
      <c r="D169" s="20" t="s">
        <v>694</v>
      </c>
      <c r="E169" s="213">
        <v>38487</v>
      </c>
      <c r="F169" s="368">
        <v>41855</v>
      </c>
      <c r="G169" s="42">
        <v>38487</v>
      </c>
      <c r="H169" s="36">
        <f t="shared" si="3"/>
        <v>0</v>
      </c>
      <c r="I169" s="622" t="s">
        <v>21</v>
      </c>
    </row>
    <row r="170" spans="1:9" ht="15" x14ac:dyDescent="0.25">
      <c r="A170" s="192">
        <v>41854</v>
      </c>
      <c r="B170" s="193" t="s">
        <v>1274</v>
      </c>
      <c r="C170" s="324" t="s">
        <v>3973</v>
      </c>
      <c r="D170" s="20" t="s">
        <v>123</v>
      </c>
      <c r="E170" s="213">
        <v>8440</v>
      </c>
      <c r="F170" s="368">
        <v>41856</v>
      </c>
      <c r="G170" s="42">
        <v>8440</v>
      </c>
      <c r="H170" s="36">
        <f t="shared" si="3"/>
        <v>0</v>
      </c>
      <c r="I170" s="622"/>
    </row>
    <row r="171" spans="1:9" ht="15" x14ac:dyDescent="0.25">
      <c r="A171" s="192">
        <v>41854</v>
      </c>
      <c r="B171" s="193" t="s">
        <v>1275</v>
      </c>
      <c r="C171" s="324" t="s">
        <v>3973</v>
      </c>
      <c r="D171" s="20" t="s">
        <v>136</v>
      </c>
      <c r="E171" s="213">
        <v>841</v>
      </c>
      <c r="F171" s="368">
        <v>41854</v>
      </c>
      <c r="G171" s="42">
        <v>841</v>
      </c>
      <c r="H171" s="36">
        <f t="shared" si="3"/>
        <v>0</v>
      </c>
      <c r="I171" s="622"/>
    </row>
    <row r="172" spans="1:9" ht="15" x14ac:dyDescent="0.25">
      <c r="A172" s="192">
        <v>41854</v>
      </c>
      <c r="B172" s="193" t="s">
        <v>1276</v>
      </c>
      <c r="C172" s="324" t="s">
        <v>3973</v>
      </c>
      <c r="D172" s="20" t="s">
        <v>130</v>
      </c>
      <c r="E172" s="213">
        <v>10189.5</v>
      </c>
      <c r="F172" s="368">
        <v>41855</v>
      </c>
      <c r="G172" s="42">
        <v>10189.5</v>
      </c>
      <c r="H172" s="36">
        <f t="shared" si="3"/>
        <v>0</v>
      </c>
      <c r="I172" s="622" t="s">
        <v>21</v>
      </c>
    </row>
    <row r="173" spans="1:9" ht="15" x14ac:dyDescent="0.25">
      <c r="A173" s="192">
        <v>41854</v>
      </c>
      <c r="B173" s="193" t="s">
        <v>1277</v>
      </c>
      <c r="C173" s="324" t="s">
        <v>3973</v>
      </c>
      <c r="D173" s="20" t="s">
        <v>188</v>
      </c>
      <c r="E173" s="213">
        <v>12441.6</v>
      </c>
      <c r="F173" s="368">
        <v>41855</v>
      </c>
      <c r="G173" s="42">
        <v>12441.6</v>
      </c>
      <c r="H173" s="36">
        <f t="shared" si="3"/>
        <v>0</v>
      </c>
      <c r="I173" s="622" t="s">
        <v>21</v>
      </c>
    </row>
    <row r="174" spans="1:9" ht="15" x14ac:dyDescent="0.25">
      <c r="A174" s="192">
        <v>41854</v>
      </c>
      <c r="B174" s="193" t="s">
        <v>1278</v>
      </c>
      <c r="C174" s="324" t="s">
        <v>3973</v>
      </c>
      <c r="D174" s="20" t="s">
        <v>44</v>
      </c>
      <c r="E174" s="213">
        <v>10440</v>
      </c>
      <c r="F174" s="368">
        <v>41866</v>
      </c>
      <c r="G174" s="42">
        <v>10440</v>
      </c>
      <c r="H174" s="36">
        <f t="shared" si="3"/>
        <v>0</v>
      </c>
      <c r="I174" s="622" t="s">
        <v>12</v>
      </c>
    </row>
    <row r="175" spans="1:9" ht="15" x14ac:dyDescent="0.25">
      <c r="A175" s="192">
        <v>41854</v>
      </c>
      <c r="B175" s="193" t="s">
        <v>1279</v>
      </c>
      <c r="C175" s="324" t="s">
        <v>3973</v>
      </c>
      <c r="D175" s="20" t="s">
        <v>34</v>
      </c>
      <c r="E175" s="213">
        <v>2319</v>
      </c>
      <c r="F175" s="368">
        <v>41855</v>
      </c>
      <c r="G175" s="42">
        <v>2319</v>
      </c>
      <c r="H175" s="36">
        <f t="shared" si="3"/>
        <v>0</v>
      </c>
      <c r="I175" s="622" t="s">
        <v>12</v>
      </c>
    </row>
    <row r="176" spans="1:9" ht="15" x14ac:dyDescent="0.25">
      <c r="A176" s="192">
        <v>41854</v>
      </c>
      <c r="B176" s="193" t="s">
        <v>1281</v>
      </c>
      <c r="C176" s="324" t="s">
        <v>3973</v>
      </c>
      <c r="D176" s="20" t="s">
        <v>287</v>
      </c>
      <c r="E176" s="213">
        <v>3025.6</v>
      </c>
      <c r="F176" s="368">
        <v>41855</v>
      </c>
      <c r="G176" s="42">
        <v>3025.6</v>
      </c>
      <c r="H176" s="36">
        <f t="shared" si="3"/>
        <v>0</v>
      </c>
      <c r="I176" s="622" t="s">
        <v>12</v>
      </c>
    </row>
    <row r="177" spans="1:9" ht="15" x14ac:dyDescent="0.25">
      <c r="A177" s="192">
        <v>41854</v>
      </c>
      <c r="B177" s="193" t="s">
        <v>1282</v>
      </c>
      <c r="C177" s="324" t="s">
        <v>3973</v>
      </c>
      <c r="D177" s="20" t="s">
        <v>29</v>
      </c>
      <c r="E177" s="213">
        <v>6113.2</v>
      </c>
      <c r="F177" s="368">
        <v>41855</v>
      </c>
      <c r="G177" s="42">
        <v>6113.2</v>
      </c>
      <c r="H177" s="36">
        <f t="shared" si="3"/>
        <v>0</v>
      </c>
      <c r="I177" s="622" t="s">
        <v>12</v>
      </c>
    </row>
    <row r="178" spans="1:9" ht="15" x14ac:dyDescent="0.25">
      <c r="A178" s="192">
        <v>41854</v>
      </c>
      <c r="B178" s="193" t="s">
        <v>1283</v>
      </c>
      <c r="C178" s="324" t="s">
        <v>3973</v>
      </c>
      <c r="D178" s="20" t="s">
        <v>111</v>
      </c>
      <c r="E178" s="213">
        <v>4389.6000000000004</v>
      </c>
      <c r="F178" s="368">
        <v>41855</v>
      </c>
      <c r="G178" s="42">
        <v>4389.6000000000004</v>
      </c>
      <c r="H178" s="36">
        <f t="shared" si="3"/>
        <v>0</v>
      </c>
      <c r="I178" s="622" t="s">
        <v>12</v>
      </c>
    </row>
    <row r="179" spans="1:9" ht="15" x14ac:dyDescent="0.25">
      <c r="A179" s="192">
        <v>41854</v>
      </c>
      <c r="B179" s="193" t="s">
        <v>1284</v>
      </c>
      <c r="C179" s="324" t="s">
        <v>3973</v>
      </c>
      <c r="D179" s="20" t="s">
        <v>55</v>
      </c>
      <c r="E179" s="213">
        <v>13522</v>
      </c>
      <c r="F179" s="369" t="s">
        <v>4097</v>
      </c>
      <c r="G179" s="42">
        <v>13522</v>
      </c>
      <c r="H179" s="36">
        <f t="shared" si="3"/>
        <v>0</v>
      </c>
      <c r="I179" s="622"/>
    </row>
    <row r="180" spans="1:9" ht="15" x14ac:dyDescent="0.25">
      <c r="A180" s="192">
        <v>41854</v>
      </c>
      <c r="B180" s="193" t="s">
        <v>1285</v>
      </c>
      <c r="C180" s="324" t="s">
        <v>3973</v>
      </c>
      <c r="D180" s="20" t="s">
        <v>43</v>
      </c>
      <c r="E180" s="213">
        <v>1740</v>
      </c>
      <c r="F180" s="368">
        <v>41857</v>
      </c>
      <c r="G180" s="42">
        <v>1740</v>
      </c>
      <c r="H180" s="36">
        <f t="shared" si="3"/>
        <v>0</v>
      </c>
      <c r="I180" s="622" t="s">
        <v>12</v>
      </c>
    </row>
    <row r="181" spans="1:9" ht="15" x14ac:dyDescent="0.25">
      <c r="A181" s="192">
        <v>41854</v>
      </c>
      <c r="B181" s="193" t="s">
        <v>1286</v>
      </c>
      <c r="C181" s="324" t="s">
        <v>3973</v>
      </c>
      <c r="D181" s="20" t="s">
        <v>42</v>
      </c>
      <c r="E181" s="213">
        <v>2900</v>
      </c>
      <c r="F181" s="368">
        <v>41866</v>
      </c>
      <c r="G181" s="42">
        <v>2900</v>
      </c>
      <c r="H181" s="36">
        <f t="shared" si="3"/>
        <v>0</v>
      </c>
      <c r="I181" s="622" t="s">
        <v>12</v>
      </c>
    </row>
    <row r="182" spans="1:9" ht="15" x14ac:dyDescent="0.25">
      <c r="A182" s="192">
        <v>41854</v>
      </c>
      <c r="B182" s="193" t="s">
        <v>1287</v>
      </c>
      <c r="C182" s="324" t="s">
        <v>3973</v>
      </c>
      <c r="D182" s="20" t="s">
        <v>1778</v>
      </c>
      <c r="E182" s="213">
        <v>3059</v>
      </c>
      <c r="F182" s="368">
        <v>41855</v>
      </c>
      <c r="G182" s="42">
        <v>3059</v>
      </c>
      <c r="H182" s="36">
        <f t="shared" si="3"/>
        <v>0</v>
      </c>
      <c r="I182" s="622" t="s">
        <v>12</v>
      </c>
    </row>
    <row r="183" spans="1:9" ht="15" x14ac:dyDescent="0.25">
      <c r="A183" s="192">
        <v>41854</v>
      </c>
      <c r="B183" s="193" t="s">
        <v>1288</v>
      </c>
      <c r="C183" s="324" t="s">
        <v>3973</v>
      </c>
      <c r="D183" s="20" t="s">
        <v>176</v>
      </c>
      <c r="E183" s="213">
        <v>5485</v>
      </c>
      <c r="F183" s="368">
        <v>41855</v>
      </c>
      <c r="G183" s="42">
        <v>5485</v>
      </c>
      <c r="H183" s="36">
        <f t="shared" si="3"/>
        <v>0</v>
      </c>
      <c r="I183" s="622" t="s">
        <v>12</v>
      </c>
    </row>
    <row r="184" spans="1:9" ht="15" x14ac:dyDescent="0.25">
      <c r="A184" s="192">
        <v>41854</v>
      </c>
      <c r="B184" s="193" t="s">
        <v>1290</v>
      </c>
      <c r="C184" s="324" t="s">
        <v>3973</v>
      </c>
      <c r="D184" s="20" t="s">
        <v>250</v>
      </c>
      <c r="E184" s="213">
        <v>30050</v>
      </c>
      <c r="F184" s="368">
        <v>41854</v>
      </c>
      <c r="G184" s="42">
        <v>30050</v>
      </c>
      <c r="H184" s="36">
        <f t="shared" si="3"/>
        <v>0</v>
      </c>
      <c r="I184" s="622"/>
    </row>
    <row r="185" spans="1:9" ht="15" x14ac:dyDescent="0.25">
      <c r="A185" s="192">
        <v>41854</v>
      </c>
      <c r="B185" s="193" t="s">
        <v>1292</v>
      </c>
      <c r="C185" s="324" t="s">
        <v>3973</v>
      </c>
      <c r="D185" s="20" t="s">
        <v>250</v>
      </c>
      <c r="E185" s="213">
        <v>475</v>
      </c>
      <c r="F185" s="368">
        <v>41854</v>
      </c>
      <c r="G185" s="42">
        <v>475</v>
      </c>
      <c r="H185" s="36">
        <f t="shared" si="3"/>
        <v>0</v>
      </c>
      <c r="I185" s="622"/>
    </row>
    <row r="186" spans="1:9" ht="15" x14ac:dyDescent="0.25">
      <c r="A186" s="192">
        <v>41854</v>
      </c>
      <c r="B186" s="193" t="s">
        <v>1293</v>
      </c>
      <c r="C186" s="324" t="s">
        <v>3973</v>
      </c>
      <c r="D186" s="20" t="s">
        <v>136</v>
      </c>
      <c r="E186" s="213">
        <v>1696</v>
      </c>
      <c r="F186" s="368">
        <v>41854</v>
      </c>
      <c r="G186" s="42">
        <v>1696</v>
      </c>
      <c r="H186" s="36">
        <f t="shared" si="3"/>
        <v>0</v>
      </c>
      <c r="I186" s="622"/>
    </row>
    <row r="187" spans="1:9" ht="15" x14ac:dyDescent="0.25">
      <c r="A187" s="192">
        <v>41854</v>
      </c>
      <c r="B187" s="193" t="s">
        <v>1295</v>
      </c>
      <c r="C187" s="324" t="s">
        <v>3973</v>
      </c>
      <c r="D187" s="20" t="s">
        <v>133</v>
      </c>
      <c r="E187" s="213">
        <v>17858</v>
      </c>
      <c r="F187" s="368">
        <v>41854</v>
      </c>
      <c r="G187" s="42">
        <v>17858</v>
      </c>
      <c r="H187" s="36">
        <f t="shared" si="3"/>
        <v>0</v>
      </c>
      <c r="I187" s="622"/>
    </row>
    <row r="188" spans="1:9" ht="15" x14ac:dyDescent="0.25">
      <c r="A188" s="192">
        <v>41854</v>
      </c>
      <c r="B188" s="193" t="s">
        <v>1296</v>
      </c>
      <c r="C188" s="324" t="s">
        <v>3973</v>
      </c>
      <c r="D188" s="20" t="s">
        <v>65</v>
      </c>
      <c r="E188" s="213">
        <v>1262</v>
      </c>
      <c r="F188" s="368">
        <v>41854</v>
      </c>
      <c r="G188" s="42">
        <v>1262</v>
      </c>
      <c r="H188" s="36">
        <f t="shared" si="3"/>
        <v>0</v>
      </c>
      <c r="I188" s="622"/>
    </row>
    <row r="189" spans="1:9" ht="15" x14ac:dyDescent="0.25">
      <c r="A189" s="192">
        <v>41854</v>
      </c>
      <c r="B189" s="193" t="s">
        <v>1297</v>
      </c>
      <c r="C189" s="324" t="s">
        <v>3973</v>
      </c>
      <c r="D189" s="20" t="s">
        <v>51</v>
      </c>
      <c r="E189" s="213">
        <v>2184</v>
      </c>
      <c r="F189" s="368">
        <v>41854</v>
      </c>
      <c r="G189" s="42">
        <v>2184</v>
      </c>
      <c r="H189" s="36">
        <f t="shared" si="3"/>
        <v>0</v>
      </c>
      <c r="I189" s="622"/>
    </row>
    <row r="190" spans="1:9" ht="15" x14ac:dyDescent="0.25">
      <c r="A190" s="192">
        <v>41854</v>
      </c>
      <c r="B190" s="193" t="s">
        <v>1298</v>
      </c>
      <c r="C190" s="324" t="s">
        <v>3973</v>
      </c>
      <c r="D190" s="20" t="s">
        <v>25</v>
      </c>
      <c r="E190" s="213">
        <v>21090.5</v>
      </c>
      <c r="F190" s="371" t="s">
        <v>4098</v>
      </c>
      <c r="G190" s="42">
        <v>21090.5</v>
      </c>
      <c r="H190" s="36">
        <f t="shared" si="3"/>
        <v>0</v>
      </c>
      <c r="I190" s="622" t="s">
        <v>65</v>
      </c>
    </row>
    <row r="191" spans="1:9" ht="15" x14ac:dyDescent="0.25">
      <c r="A191" s="192">
        <v>41854</v>
      </c>
      <c r="B191" s="193" t="s">
        <v>1299</v>
      </c>
      <c r="C191" s="324" t="s">
        <v>3973</v>
      </c>
      <c r="D191" s="20" t="s">
        <v>11</v>
      </c>
      <c r="E191" s="213">
        <v>32143.200000000001</v>
      </c>
      <c r="F191" s="368">
        <v>41869</v>
      </c>
      <c r="G191" s="42">
        <v>32143.200000000001</v>
      </c>
      <c r="H191" s="36">
        <f t="shared" si="3"/>
        <v>0</v>
      </c>
      <c r="I191" s="622" t="s">
        <v>65</v>
      </c>
    </row>
    <row r="192" spans="1:9" ht="15" x14ac:dyDescent="0.25">
      <c r="A192" s="192">
        <v>41854</v>
      </c>
      <c r="B192" s="193" t="s">
        <v>1300</v>
      </c>
      <c r="C192" s="324" t="s">
        <v>3973</v>
      </c>
      <c r="D192" s="20" t="s">
        <v>3115</v>
      </c>
      <c r="E192" s="213">
        <v>9748</v>
      </c>
      <c r="F192" s="368">
        <v>41855</v>
      </c>
      <c r="G192" s="42">
        <v>9748</v>
      </c>
      <c r="H192" s="36">
        <f t="shared" si="3"/>
        <v>0</v>
      </c>
      <c r="I192" s="622" t="s">
        <v>65</v>
      </c>
    </row>
    <row r="193" spans="1:9" ht="15" x14ac:dyDescent="0.25">
      <c r="A193" s="192">
        <v>41854</v>
      </c>
      <c r="B193" s="193" t="s">
        <v>1301</v>
      </c>
      <c r="C193" s="324" t="s">
        <v>3973</v>
      </c>
      <c r="D193" s="20" t="s">
        <v>180</v>
      </c>
      <c r="E193" s="213">
        <v>24407</v>
      </c>
      <c r="F193" s="368">
        <v>41855</v>
      </c>
      <c r="G193" s="42">
        <v>24407</v>
      </c>
      <c r="H193" s="36">
        <f t="shared" si="3"/>
        <v>0</v>
      </c>
      <c r="I193" s="622" t="s">
        <v>65</v>
      </c>
    </row>
    <row r="194" spans="1:9" ht="15" x14ac:dyDescent="0.25">
      <c r="A194" s="192">
        <v>41854</v>
      </c>
      <c r="B194" s="193" t="s">
        <v>1303</v>
      </c>
      <c r="C194" s="324" t="s">
        <v>3973</v>
      </c>
      <c r="D194" s="20" t="s">
        <v>115</v>
      </c>
      <c r="E194" s="213">
        <v>187</v>
      </c>
      <c r="F194" s="368">
        <v>41854</v>
      </c>
      <c r="G194" s="42">
        <v>187</v>
      </c>
      <c r="H194" s="36">
        <f t="shared" si="3"/>
        <v>0</v>
      </c>
      <c r="I194" s="622"/>
    </row>
    <row r="195" spans="1:9" ht="15" x14ac:dyDescent="0.25">
      <c r="A195" s="192">
        <v>41854</v>
      </c>
      <c r="B195" s="193" t="s">
        <v>1304</v>
      </c>
      <c r="C195" s="324" t="s">
        <v>3973</v>
      </c>
      <c r="D195" s="20" t="s">
        <v>269</v>
      </c>
      <c r="E195" s="213">
        <v>727</v>
      </c>
      <c r="F195" s="368">
        <v>41854</v>
      </c>
      <c r="G195" s="42">
        <v>727</v>
      </c>
      <c r="H195" s="36">
        <f t="shared" si="3"/>
        <v>0</v>
      </c>
      <c r="I195" s="622"/>
    </row>
    <row r="196" spans="1:9" ht="15" x14ac:dyDescent="0.25">
      <c r="A196" s="192">
        <v>41854</v>
      </c>
      <c r="B196" s="193" t="s">
        <v>1305</v>
      </c>
      <c r="C196" s="324" t="s">
        <v>3973</v>
      </c>
      <c r="D196" s="20" t="s">
        <v>28</v>
      </c>
      <c r="E196" s="213">
        <v>1382</v>
      </c>
      <c r="F196" s="368">
        <v>41854</v>
      </c>
      <c r="G196" s="42">
        <v>1382</v>
      </c>
      <c r="H196" s="36">
        <f t="shared" si="3"/>
        <v>0</v>
      </c>
      <c r="I196" s="622"/>
    </row>
    <row r="197" spans="1:9" ht="15" x14ac:dyDescent="0.25">
      <c r="A197" s="192">
        <v>41854</v>
      </c>
      <c r="B197" s="193" t="s">
        <v>1307</v>
      </c>
      <c r="C197" s="324" t="s">
        <v>3973</v>
      </c>
      <c r="D197" s="20" t="s">
        <v>1030</v>
      </c>
      <c r="E197" s="213">
        <v>11331.6</v>
      </c>
      <c r="F197" s="368">
        <v>41854</v>
      </c>
      <c r="G197" s="42">
        <v>11331.6</v>
      </c>
      <c r="H197" s="36">
        <f t="shared" si="3"/>
        <v>0</v>
      </c>
      <c r="I197" s="622"/>
    </row>
    <row r="198" spans="1:9" ht="15" x14ac:dyDescent="0.25">
      <c r="A198" s="192">
        <v>41854</v>
      </c>
      <c r="B198" s="193" t="s">
        <v>1308</v>
      </c>
      <c r="C198" s="324" t="s">
        <v>3973</v>
      </c>
      <c r="D198" s="20" t="s">
        <v>18</v>
      </c>
      <c r="E198" s="213">
        <v>1922</v>
      </c>
      <c r="F198" s="368">
        <v>41854</v>
      </c>
      <c r="G198" s="42">
        <v>1922</v>
      </c>
      <c r="H198" s="36">
        <f t="shared" si="3"/>
        <v>0</v>
      </c>
      <c r="I198" s="622"/>
    </row>
    <row r="199" spans="1:9" ht="15" x14ac:dyDescent="0.25">
      <c r="A199" s="192">
        <v>41854</v>
      </c>
      <c r="B199" s="193" t="s">
        <v>1309</v>
      </c>
      <c r="C199" s="324" t="s">
        <v>3973</v>
      </c>
      <c r="D199" s="20" t="s">
        <v>36</v>
      </c>
      <c r="E199" s="213">
        <v>9829</v>
      </c>
      <c r="F199" s="368">
        <v>41854</v>
      </c>
      <c r="G199" s="42">
        <v>9829</v>
      </c>
      <c r="H199" s="36">
        <f t="shared" ref="H199:H262" si="4">E199-G199</f>
        <v>0</v>
      </c>
      <c r="I199" s="622"/>
    </row>
    <row r="200" spans="1:9" ht="15" x14ac:dyDescent="0.25">
      <c r="A200" s="192">
        <v>41854</v>
      </c>
      <c r="B200" s="193" t="s">
        <v>1310</v>
      </c>
      <c r="C200" s="324" t="s">
        <v>3973</v>
      </c>
      <c r="D200" s="20" t="s">
        <v>152</v>
      </c>
      <c r="E200" s="213">
        <v>7624</v>
      </c>
      <c r="F200" s="368">
        <v>41854</v>
      </c>
      <c r="G200" s="42">
        <v>7624</v>
      </c>
      <c r="H200" s="36">
        <f t="shared" si="4"/>
        <v>0</v>
      </c>
      <c r="I200" s="622"/>
    </row>
    <row r="201" spans="1:9" ht="15" x14ac:dyDescent="0.25">
      <c r="A201" s="397">
        <v>41855</v>
      </c>
      <c r="B201" s="193" t="s">
        <v>1311</v>
      </c>
      <c r="C201" s="324" t="s">
        <v>3973</v>
      </c>
      <c r="D201" s="20" t="s">
        <v>52</v>
      </c>
      <c r="E201" s="213">
        <v>4933</v>
      </c>
      <c r="F201" s="368">
        <v>41855</v>
      </c>
      <c r="G201" s="42">
        <v>4933</v>
      </c>
      <c r="H201" s="36">
        <f t="shared" si="4"/>
        <v>0</v>
      </c>
      <c r="I201" s="622" t="s">
        <v>21</v>
      </c>
    </row>
    <row r="202" spans="1:9" ht="15" x14ac:dyDescent="0.25">
      <c r="A202" s="397">
        <v>41855</v>
      </c>
      <c r="B202" s="193" t="s">
        <v>1312</v>
      </c>
      <c r="C202" s="324" t="s">
        <v>3973</v>
      </c>
      <c r="D202" s="20" t="s">
        <v>19</v>
      </c>
      <c r="E202" s="213">
        <v>19373</v>
      </c>
      <c r="F202" s="368">
        <v>41855</v>
      </c>
      <c r="G202" s="42">
        <v>19373</v>
      </c>
      <c r="H202" s="36">
        <f t="shared" si="4"/>
        <v>0</v>
      </c>
      <c r="I202" s="217" t="s">
        <v>12</v>
      </c>
    </row>
    <row r="203" spans="1:9" ht="15" x14ac:dyDescent="0.25">
      <c r="A203" s="397">
        <v>41855</v>
      </c>
      <c r="B203" s="193" t="s">
        <v>1314</v>
      </c>
      <c r="C203" s="324" t="s">
        <v>3973</v>
      </c>
      <c r="D203" s="20" t="s">
        <v>25</v>
      </c>
      <c r="E203" s="213">
        <v>2308</v>
      </c>
      <c r="F203" s="368">
        <v>41855</v>
      </c>
      <c r="G203" s="42">
        <v>2308</v>
      </c>
      <c r="H203" s="36">
        <f t="shared" si="4"/>
        <v>0</v>
      </c>
      <c r="I203" s="622"/>
    </row>
    <row r="204" spans="1:9" ht="15" x14ac:dyDescent="0.25">
      <c r="A204" s="397">
        <v>41855</v>
      </c>
      <c r="B204" s="193" t="s">
        <v>1315</v>
      </c>
      <c r="C204" s="324" t="s">
        <v>3973</v>
      </c>
      <c r="D204" s="20" t="s">
        <v>28</v>
      </c>
      <c r="E204" s="213">
        <v>10788</v>
      </c>
      <c r="F204" s="368">
        <v>41855</v>
      </c>
      <c r="G204" s="42">
        <v>10788</v>
      </c>
      <c r="H204" s="36">
        <f t="shared" si="4"/>
        <v>0</v>
      </c>
      <c r="I204" s="217"/>
    </row>
    <row r="205" spans="1:9" ht="15" x14ac:dyDescent="0.25">
      <c r="A205" s="397">
        <v>41855</v>
      </c>
      <c r="B205" s="193" t="s">
        <v>1317</v>
      </c>
      <c r="C205" s="324" t="s">
        <v>3973</v>
      </c>
      <c r="D205" s="20" t="s">
        <v>212</v>
      </c>
      <c r="E205" s="213">
        <v>2336.6999999999998</v>
      </c>
      <c r="F205" s="368">
        <v>41855</v>
      </c>
      <c r="G205" s="42">
        <v>2336.6999999999998</v>
      </c>
      <c r="H205" s="18">
        <f t="shared" si="4"/>
        <v>0</v>
      </c>
      <c r="I205" s="622"/>
    </row>
    <row r="206" spans="1:9" ht="15" x14ac:dyDescent="0.25">
      <c r="A206" s="397">
        <v>41855</v>
      </c>
      <c r="B206" s="193" t="s">
        <v>1318</v>
      </c>
      <c r="C206" s="324" t="s">
        <v>3973</v>
      </c>
      <c r="D206" s="20" t="s">
        <v>269</v>
      </c>
      <c r="E206" s="213">
        <v>3468</v>
      </c>
      <c r="F206" s="368">
        <v>41855</v>
      </c>
      <c r="G206" s="42">
        <v>3468</v>
      </c>
      <c r="H206" s="18">
        <f t="shared" si="4"/>
        <v>0</v>
      </c>
      <c r="I206" s="622"/>
    </row>
    <row r="207" spans="1:9" ht="15" x14ac:dyDescent="0.25">
      <c r="A207" s="397">
        <v>41855</v>
      </c>
      <c r="B207" s="193" t="s">
        <v>1319</v>
      </c>
      <c r="C207" s="324" t="s">
        <v>3973</v>
      </c>
      <c r="D207" s="20" t="s">
        <v>123</v>
      </c>
      <c r="E207" s="213">
        <v>4515</v>
      </c>
      <c r="F207" s="368">
        <v>41855</v>
      </c>
      <c r="G207" s="42">
        <v>4515</v>
      </c>
      <c r="H207" s="18">
        <f t="shared" si="4"/>
        <v>0</v>
      </c>
      <c r="I207" s="622"/>
    </row>
    <row r="208" spans="1:9" ht="15" x14ac:dyDescent="0.25">
      <c r="A208" s="397">
        <v>41855</v>
      </c>
      <c r="B208" s="193" t="s">
        <v>1322</v>
      </c>
      <c r="C208" s="324" t="s">
        <v>3973</v>
      </c>
      <c r="D208" s="295" t="s">
        <v>3108</v>
      </c>
      <c r="E208" s="296">
        <v>0</v>
      </c>
      <c r="F208" s="368"/>
      <c r="G208" s="42"/>
      <c r="H208" s="18">
        <f t="shared" si="4"/>
        <v>0</v>
      </c>
      <c r="I208" s="622" t="s">
        <v>324</v>
      </c>
    </row>
    <row r="209" spans="1:9" ht="15" x14ac:dyDescent="0.25">
      <c r="A209" s="397">
        <v>41855</v>
      </c>
      <c r="B209" s="193" t="s">
        <v>1323</v>
      </c>
      <c r="C209" s="324" t="s">
        <v>3973</v>
      </c>
      <c r="D209" s="20" t="s">
        <v>19</v>
      </c>
      <c r="E209" s="213">
        <v>3630</v>
      </c>
      <c r="F209" s="368">
        <v>41855</v>
      </c>
      <c r="G209" s="42">
        <v>3630</v>
      </c>
      <c r="H209" s="18">
        <f t="shared" si="4"/>
        <v>0</v>
      </c>
      <c r="I209" s="622" t="s">
        <v>12</v>
      </c>
    </row>
    <row r="210" spans="1:9" ht="15" x14ac:dyDescent="0.25">
      <c r="A210" s="397">
        <v>41855</v>
      </c>
      <c r="B210" s="193" t="s">
        <v>1324</v>
      </c>
      <c r="C210" s="324" t="s">
        <v>3973</v>
      </c>
      <c r="D210" s="20" t="s">
        <v>96</v>
      </c>
      <c r="E210" s="213">
        <v>46340</v>
      </c>
      <c r="F210" s="368">
        <v>41863</v>
      </c>
      <c r="G210" s="42">
        <v>46340</v>
      </c>
      <c r="H210" s="18">
        <f t="shared" si="4"/>
        <v>0</v>
      </c>
      <c r="I210" s="622" t="s">
        <v>27</v>
      </c>
    </row>
    <row r="211" spans="1:9" ht="15" x14ac:dyDescent="0.25">
      <c r="A211" s="397">
        <v>41855</v>
      </c>
      <c r="B211" s="193" t="s">
        <v>1325</v>
      </c>
      <c r="C211" s="324" t="s">
        <v>3973</v>
      </c>
      <c r="D211" s="20" t="s">
        <v>8</v>
      </c>
      <c r="E211" s="213">
        <v>462</v>
      </c>
      <c r="F211" s="368">
        <v>41855</v>
      </c>
      <c r="G211" s="42">
        <v>462</v>
      </c>
      <c r="H211" s="18">
        <f t="shared" si="4"/>
        <v>0</v>
      </c>
      <c r="I211" s="622"/>
    </row>
    <row r="212" spans="1:9" ht="15" x14ac:dyDescent="0.25">
      <c r="A212" s="397">
        <v>41855</v>
      </c>
      <c r="B212" s="193" t="s">
        <v>1326</v>
      </c>
      <c r="C212" s="324" t="s">
        <v>3973</v>
      </c>
      <c r="D212" s="20" t="s">
        <v>8</v>
      </c>
      <c r="E212" s="213">
        <v>6192</v>
      </c>
      <c r="F212" s="368">
        <v>41855</v>
      </c>
      <c r="G212" s="42">
        <v>6192</v>
      </c>
      <c r="H212" s="18">
        <f t="shared" si="4"/>
        <v>0</v>
      </c>
      <c r="I212" s="622"/>
    </row>
    <row r="213" spans="1:9" ht="15" x14ac:dyDescent="0.25">
      <c r="A213" s="397">
        <v>41855</v>
      </c>
      <c r="B213" s="193" t="s">
        <v>1327</v>
      </c>
      <c r="C213" s="324" t="s">
        <v>3973</v>
      </c>
      <c r="D213" s="20" t="s">
        <v>74</v>
      </c>
      <c r="E213" s="213">
        <v>7318</v>
      </c>
      <c r="F213" s="368">
        <v>41855</v>
      </c>
      <c r="G213" s="42">
        <v>7318</v>
      </c>
      <c r="H213" s="18">
        <f t="shared" si="4"/>
        <v>0</v>
      </c>
      <c r="I213" s="622"/>
    </row>
    <row r="214" spans="1:9" ht="15" x14ac:dyDescent="0.25">
      <c r="A214" s="397">
        <v>41855</v>
      </c>
      <c r="B214" s="193" t="s">
        <v>1329</v>
      </c>
      <c r="C214" s="324" t="s">
        <v>3973</v>
      </c>
      <c r="D214" s="20" t="s">
        <v>3163</v>
      </c>
      <c r="E214" s="213">
        <v>35241</v>
      </c>
      <c r="F214" s="368">
        <v>41880</v>
      </c>
      <c r="G214" s="42">
        <v>35241</v>
      </c>
      <c r="H214" s="18">
        <f t="shared" si="4"/>
        <v>0</v>
      </c>
      <c r="I214" s="622" t="s">
        <v>21</v>
      </c>
    </row>
    <row r="215" spans="1:9" ht="15" x14ac:dyDescent="0.25">
      <c r="A215" s="397">
        <v>41855</v>
      </c>
      <c r="B215" s="193" t="s">
        <v>1330</v>
      </c>
      <c r="C215" s="324" t="s">
        <v>3973</v>
      </c>
      <c r="D215" s="20" t="s">
        <v>189</v>
      </c>
      <c r="E215" s="213">
        <v>31498</v>
      </c>
      <c r="F215" s="368">
        <v>41862</v>
      </c>
      <c r="G215" s="42">
        <v>31498</v>
      </c>
      <c r="H215" s="18">
        <f t="shared" si="4"/>
        <v>0</v>
      </c>
      <c r="I215" s="622" t="s">
        <v>21</v>
      </c>
    </row>
    <row r="216" spans="1:9" ht="15" x14ac:dyDescent="0.25">
      <c r="A216" s="397">
        <v>41855</v>
      </c>
      <c r="B216" s="193" t="s">
        <v>1331</v>
      </c>
      <c r="C216" s="324" t="s">
        <v>3973</v>
      </c>
      <c r="D216" s="20" t="s">
        <v>478</v>
      </c>
      <c r="E216" s="213">
        <v>46212.4</v>
      </c>
      <c r="F216" s="371" t="s">
        <v>4099</v>
      </c>
      <c r="G216" s="42">
        <v>46212.4</v>
      </c>
      <c r="H216" s="18">
        <f t="shared" si="4"/>
        <v>0</v>
      </c>
      <c r="I216" s="622" t="s">
        <v>27</v>
      </c>
    </row>
    <row r="217" spans="1:9" ht="15" x14ac:dyDescent="0.25">
      <c r="A217" s="397">
        <v>41855</v>
      </c>
      <c r="B217" s="193" t="s">
        <v>1332</v>
      </c>
      <c r="C217" s="324" t="s">
        <v>3973</v>
      </c>
      <c r="D217" s="20" t="s">
        <v>237</v>
      </c>
      <c r="E217" s="213">
        <v>13624</v>
      </c>
      <c r="F217" s="368">
        <v>41855</v>
      </c>
      <c r="G217" s="42">
        <v>13624</v>
      </c>
      <c r="H217" s="18">
        <f t="shared" si="4"/>
        <v>0</v>
      </c>
      <c r="I217" s="622" t="s">
        <v>21</v>
      </c>
    </row>
    <row r="218" spans="1:9" ht="15" x14ac:dyDescent="0.25">
      <c r="A218" s="397">
        <v>41855</v>
      </c>
      <c r="B218" s="193" t="s">
        <v>1333</v>
      </c>
      <c r="C218" s="324" t="s">
        <v>3973</v>
      </c>
      <c r="D218" s="20" t="s">
        <v>665</v>
      </c>
      <c r="E218" s="213">
        <v>23801</v>
      </c>
      <c r="F218" s="368">
        <v>41856</v>
      </c>
      <c r="G218" s="42">
        <v>23801</v>
      </c>
      <c r="H218" s="18">
        <f t="shared" si="4"/>
        <v>0</v>
      </c>
      <c r="I218" s="622" t="s">
        <v>27</v>
      </c>
    </row>
    <row r="219" spans="1:9" ht="15" x14ac:dyDescent="0.25">
      <c r="A219" s="397">
        <v>41855</v>
      </c>
      <c r="B219" s="193" t="s">
        <v>1335</v>
      </c>
      <c r="C219" s="324" t="s">
        <v>3973</v>
      </c>
      <c r="D219" s="20" t="s">
        <v>188</v>
      </c>
      <c r="E219" s="213">
        <v>7877</v>
      </c>
      <c r="F219" s="368">
        <v>41858</v>
      </c>
      <c r="G219" s="42">
        <v>7877</v>
      </c>
      <c r="H219" s="18">
        <f t="shared" si="4"/>
        <v>0</v>
      </c>
      <c r="I219" s="622" t="s">
        <v>21</v>
      </c>
    </row>
    <row r="220" spans="1:9" ht="15" x14ac:dyDescent="0.25">
      <c r="A220" s="397">
        <v>41855</v>
      </c>
      <c r="B220" s="193" t="s">
        <v>1336</v>
      </c>
      <c r="C220" s="324" t="s">
        <v>3973</v>
      </c>
      <c r="D220" s="20" t="s">
        <v>130</v>
      </c>
      <c r="E220" s="213">
        <v>4114</v>
      </c>
      <c r="F220" s="368">
        <v>41855</v>
      </c>
      <c r="G220" s="42">
        <v>4114</v>
      </c>
      <c r="H220" s="18">
        <f t="shared" si="4"/>
        <v>0</v>
      </c>
      <c r="I220" s="622"/>
    </row>
    <row r="221" spans="1:9" ht="15" x14ac:dyDescent="0.25">
      <c r="A221" s="397">
        <v>41855</v>
      </c>
      <c r="B221" s="193" t="s">
        <v>1337</v>
      </c>
      <c r="C221" s="324" t="s">
        <v>3973</v>
      </c>
      <c r="D221" s="20" t="s">
        <v>55</v>
      </c>
      <c r="E221" s="213">
        <v>1445.6</v>
      </c>
      <c r="F221" s="368">
        <v>41855</v>
      </c>
      <c r="G221" s="42">
        <v>1445.6</v>
      </c>
      <c r="H221" s="18">
        <f t="shared" si="4"/>
        <v>0</v>
      </c>
      <c r="I221" s="622"/>
    </row>
    <row r="222" spans="1:9" ht="15" x14ac:dyDescent="0.25">
      <c r="A222" s="397">
        <v>41855</v>
      </c>
      <c r="B222" s="193" t="s">
        <v>1338</v>
      </c>
      <c r="C222" s="324" t="s">
        <v>3973</v>
      </c>
      <c r="D222" s="20" t="s">
        <v>8</v>
      </c>
      <c r="E222" s="213">
        <v>4438.6000000000004</v>
      </c>
      <c r="F222" s="368">
        <v>41855</v>
      </c>
      <c r="G222" s="42">
        <v>4438.6000000000004</v>
      </c>
      <c r="H222" s="18">
        <f t="shared" si="4"/>
        <v>0</v>
      </c>
      <c r="I222" s="622"/>
    </row>
    <row r="223" spans="1:9" ht="15" x14ac:dyDescent="0.25">
      <c r="A223" s="397">
        <v>41855</v>
      </c>
      <c r="B223" s="193" t="s">
        <v>1339</v>
      </c>
      <c r="C223" s="324" t="s">
        <v>3973</v>
      </c>
      <c r="D223" s="20" t="s">
        <v>55</v>
      </c>
      <c r="E223" s="213">
        <v>6424</v>
      </c>
      <c r="F223" s="368">
        <v>41856</v>
      </c>
      <c r="G223" s="42">
        <v>6424</v>
      </c>
      <c r="H223" s="18">
        <f t="shared" si="4"/>
        <v>0</v>
      </c>
      <c r="I223" s="622"/>
    </row>
    <row r="224" spans="1:9" ht="15" x14ac:dyDescent="0.25">
      <c r="A224" s="397">
        <v>41855</v>
      </c>
      <c r="B224" s="193" t="s">
        <v>1340</v>
      </c>
      <c r="C224" s="324" t="s">
        <v>3973</v>
      </c>
      <c r="D224" s="20" t="s">
        <v>44</v>
      </c>
      <c r="E224" s="213">
        <v>5220</v>
      </c>
      <c r="F224" s="368">
        <v>41866</v>
      </c>
      <c r="G224" s="42">
        <v>5220</v>
      </c>
      <c r="H224" s="18">
        <f t="shared" si="4"/>
        <v>0</v>
      </c>
      <c r="I224" s="622" t="s">
        <v>12</v>
      </c>
    </row>
    <row r="225" spans="1:9" ht="15" x14ac:dyDescent="0.25">
      <c r="A225" s="397">
        <v>41855</v>
      </c>
      <c r="B225" s="193" t="s">
        <v>1342</v>
      </c>
      <c r="C225" s="324" t="s">
        <v>3973</v>
      </c>
      <c r="D225" s="20" t="s">
        <v>42</v>
      </c>
      <c r="E225" s="213">
        <v>3480</v>
      </c>
      <c r="F225" s="368">
        <v>41866</v>
      </c>
      <c r="G225" s="42">
        <v>3480</v>
      </c>
      <c r="H225" s="18">
        <f t="shared" si="4"/>
        <v>0</v>
      </c>
      <c r="I225" s="622" t="s">
        <v>12</v>
      </c>
    </row>
    <row r="226" spans="1:9" ht="15" x14ac:dyDescent="0.25">
      <c r="A226" s="397">
        <v>41855</v>
      </c>
      <c r="B226" s="193" t="s">
        <v>1343</v>
      </c>
      <c r="C226" s="324" t="s">
        <v>3973</v>
      </c>
      <c r="D226" s="20" t="s">
        <v>43</v>
      </c>
      <c r="E226" s="213">
        <v>2900</v>
      </c>
      <c r="F226" s="368">
        <v>41866</v>
      </c>
      <c r="G226" s="42">
        <v>2900</v>
      </c>
      <c r="H226" s="18">
        <f t="shared" si="4"/>
        <v>0</v>
      </c>
      <c r="I226" s="622" t="s">
        <v>12</v>
      </c>
    </row>
    <row r="227" spans="1:9" ht="15" x14ac:dyDescent="0.25">
      <c r="A227" s="397">
        <v>41855</v>
      </c>
      <c r="B227" s="193" t="s">
        <v>1345</v>
      </c>
      <c r="C227" s="324" t="s">
        <v>3973</v>
      </c>
      <c r="D227" s="20" t="s">
        <v>260</v>
      </c>
      <c r="E227" s="213">
        <v>3400</v>
      </c>
      <c r="F227" s="368">
        <v>41855</v>
      </c>
      <c r="G227" s="42">
        <v>3400</v>
      </c>
      <c r="H227" s="18">
        <f t="shared" si="4"/>
        <v>0</v>
      </c>
      <c r="I227" s="622" t="s">
        <v>12</v>
      </c>
    </row>
    <row r="228" spans="1:9" ht="15" x14ac:dyDescent="0.25">
      <c r="A228" s="397">
        <v>41855</v>
      </c>
      <c r="B228" s="193" t="s">
        <v>1347</v>
      </c>
      <c r="C228" s="324" t="s">
        <v>3973</v>
      </c>
      <c r="D228" s="20" t="s">
        <v>52</v>
      </c>
      <c r="E228" s="213">
        <v>264</v>
      </c>
      <c r="F228" s="368">
        <v>41855</v>
      </c>
      <c r="G228" s="42">
        <v>264</v>
      </c>
      <c r="H228" s="18">
        <f t="shared" si="4"/>
        <v>0</v>
      </c>
      <c r="I228" s="622" t="s">
        <v>12</v>
      </c>
    </row>
    <row r="229" spans="1:9" ht="15" x14ac:dyDescent="0.25">
      <c r="A229" s="397">
        <v>41855</v>
      </c>
      <c r="B229" s="193" t="s">
        <v>1348</v>
      </c>
      <c r="C229" s="324" t="s">
        <v>3973</v>
      </c>
      <c r="D229" s="20" t="s">
        <v>250</v>
      </c>
      <c r="E229" s="213">
        <v>27877</v>
      </c>
      <c r="F229" s="368">
        <v>41855</v>
      </c>
      <c r="G229" s="42">
        <v>27877</v>
      </c>
      <c r="H229" s="18">
        <f t="shared" si="4"/>
        <v>0</v>
      </c>
      <c r="I229" s="622"/>
    </row>
    <row r="230" spans="1:9" ht="15" x14ac:dyDescent="0.25">
      <c r="A230" s="397">
        <v>41855</v>
      </c>
      <c r="B230" s="193" t="s">
        <v>1349</v>
      </c>
      <c r="C230" s="324" t="s">
        <v>3973</v>
      </c>
      <c r="D230" s="20" t="s">
        <v>564</v>
      </c>
      <c r="E230" s="213">
        <v>3717</v>
      </c>
      <c r="F230" s="368">
        <v>41855</v>
      </c>
      <c r="G230" s="42">
        <v>3717</v>
      </c>
      <c r="H230" s="18">
        <f t="shared" si="4"/>
        <v>0</v>
      </c>
      <c r="I230" s="622"/>
    </row>
    <row r="231" spans="1:9" ht="15" x14ac:dyDescent="0.25">
      <c r="A231" s="397">
        <v>41855</v>
      </c>
      <c r="B231" s="193" t="s">
        <v>1351</v>
      </c>
      <c r="C231" s="324" t="s">
        <v>3973</v>
      </c>
      <c r="D231" s="20" t="s">
        <v>215</v>
      </c>
      <c r="E231" s="213">
        <v>520</v>
      </c>
      <c r="F231" s="368">
        <v>41855</v>
      </c>
      <c r="G231" s="42">
        <v>520</v>
      </c>
      <c r="H231" s="18">
        <f t="shared" si="4"/>
        <v>0</v>
      </c>
      <c r="I231" s="622"/>
    </row>
    <row r="232" spans="1:9" ht="15" x14ac:dyDescent="0.25">
      <c r="A232" s="397">
        <v>41855</v>
      </c>
      <c r="B232" s="193" t="s">
        <v>1352</v>
      </c>
      <c r="C232" s="324" t="s">
        <v>3973</v>
      </c>
      <c r="D232" s="20" t="s">
        <v>66</v>
      </c>
      <c r="E232" s="213">
        <v>1869</v>
      </c>
      <c r="F232" s="368">
        <v>41855</v>
      </c>
      <c r="G232" s="42">
        <v>1869</v>
      </c>
      <c r="H232" s="18">
        <f t="shared" si="4"/>
        <v>0</v>
      </c>
      <c r="I232" s="622" t="s">
        <v>12</v>
      </c>
    </row>
    <row r="233" spans="1:9" ht="15" x14ac:dyDescent="0.25">
      <c r="A233" s="397">
        <v>41855</v>
      </c>
      <c r="B233" s="193" t="s">
        <v>1354</v>
      </c>
      <c r="C233" s="324" t="s">
        <v>3973</v>
      </c>
      <c r="D233" s="20" t="s">
        <v>215</v>
      </c>
      <c r="E233" s="213">
        <v>40</v>
      </c>
      <c r="F233" s="368">
        <v>41855</v>
      </c>
      <c r="G233" s="42">
        <v>40</v>
      </c>
      <c r="H233" s="18">
        <f t="shared" si="4"/>
        <v>0</v>
      </c>
      <c r="I233" s="622"/>
    </row>
    <row r="234" spans="1:9" ht="15" x14ac:dyDescent="0.25">
      <c r="A234" s="397">
        <v>41855</v>
      </c>
      <c r="B234" s="193" t="s">
        <v>1355</v>
      </c>
      <c r="C234" s="324" t="s">
        <v>3973</v>
      </c>
      <c r="D234" s="20" t="s">
        <v>1607</v>
      </c>
      <c r="E234" s="213">
        <v>2542</v>
      </c>
      <c r="F234" s="368">
        <v>41855</v>
      </c>
      <c r="G234" s="42">
        <v>2542</v>
      </c>
      <c r="H234" s="18">
        <f t="shared" si="4"/>
        <v>0</v>
      </c>
      <c r="I234" s="622" t="s">
        <v>12</v>
      </c>
    </row>
    <row r="235" spans="1:9" ht="15" x14ac:dyDescent="0.25">
      <c r="A235" s="397">
        <v>41855</v>
      </c>
      <c r="B235" s="193" t="s">
        <v>1357</v>
      </c>
      <c r="C235" s="324" t="s">
        <v>3973</v>
      </c>
      <c r="D235" s="20" t="s">
        <v>111</v>
      </c>
      <c r="E235" s="213">
        <v>3888</v>
      </c>
      <c r="F235" s="368">
        <v>41855</v>
      </c>
      <c r="G235" s="42">
        <v>3888</v>
      </c>
      <c r="H235" s="18">
        <f t="shared" si="4"/>
        <v>0</v>
      </c>
      <c r="I235" s="622" t="s">
        <v>12</v>
      </c>
    </row>
    <row r="236" spans="1:9" ht="15" x14ac:dyDescent="0.25">
      <c r="A236" s="397">
        <v>41855</v>
      </c>
      <c r="B236" s="193" t="s">
        <v>1358</v>
      </c>
      <c r="C236" s="324" t="s">
        <v>3973</v>
      </c>
      <c r="D236" s="20" t="s">
        <v>51</v>
      </c>
      <c r="E236" s="213">
        <v>2789</v>
      </c>
      <c r="F236" s="368">
        <v>41855</v>
      </c>
      <c r="G236" s="42">
        <v>2789</v>
      </c>
      <c r="H236" s="18">
        <f t="shared" si="4"/>
        <v>0</v>
      </c>
      <c r="I236" s="622" t="s">
        <v>12</v>
      </c>
    </row>
    <row r="237" spans="1:9" ht="15" x14ac:dyDescent="0.25">
      <c r="A237" s="397">
        <v>41855</v>
      </c>
      <c r="B237" s="193" t="s">
        <v>1360</v>
      </c>
      <c r="C237" s="324" t="s">
        <v>3973</v>
      </c>
      <c r="D237" s="20" t="s">
        <v>304</v>
      </c>
      <c r="E237" s="213">
        <v>23830</v>
      </c>
      <c r="F237" s="368">
        <v>41856</v>
      </c>
      <c r="G237" s="42">
        <v>23830</v>
      </c>
      <c r="H237" s="18">
        <f t="shared" si="4"/>
        <v>0</v>
      </c>
      <c r="I237" s="622" t="s">
        <v>30</v>
      </c>
    </row>
    <row r="238" spans="1:9" ht="15" x14ac:dyDescent="0.25">
      <c r="A238" s="397">
        <v>41855</v>
      </c>
      <c r="B238" s="193" t="s">
        <v>1361</v>
      </c>
      <c r="C238" s="324" t="s">
        <v>3973</v>
      </c>
      <c r="D238" s="20" t="s">
        <v>2563</v>
      </c>
      <c r="E238" s="213">
        <v>530.5</v>
      </c>
      <c r="F238" s="368">
        <v>41856</v>
      </c>
      <c r="G238" s="42">
        <v>530.5</v>
      </c>
      <c r="H238" s="18">
        <f t="shared" si="4"/>
        <v>0</v>
      </c>
      <c r="I238" s="622" t="s">
        <v>30</v>
      </c>
    </row>
    <row r="239" spans="1:9" ht="15" x14ac:dyDescent="0.25">
      <c r="A239" s="397">
        <v>41855</v>
      </c>
      <c r="B239" s="193" t="s">
        <v>1363</v>
      </c>
      <c r="C239" s="324" t="s">
        <v>3973</v>
      </c>
      <c r="D239" s="20" t="s">
        <v>176</v>
      </c>
      <c r="E239" s="213">
        <v>5170.1499999999996</v>
      </c>
      <c r="F239" s="368">
        <v>41856</v>
      </c>
      <c r="G239" s="42">
        <v>5170.1499999999996</v>
      </c>
      <c r="H239" s="18">
        <f t="shared" si="4"/>
        <v>0</v>
      </c>
      <c r="I239" s="622" t="s">
        <v>30</v>
      </c>
    </row>
    <row r="240" spans="1:9" ht="15" x14ac:dyDescent="0.25">
      <c r="A240" s="397">
        <v>41855</v>
      </c>
      <c r="B240" s="193" t="s">
        <v>1364</v>
      </c>
      <c r="C240" s="324" t="s">
        <v>3973</v>
      </c>
      <c r="D240" s="20" t="s">
        <v>78</v>
      </c>
      <c r="E240" s="213">
        <v>3300</v>
      </c>
      <c r="F240" s="368">
        <v>41856</v>
      </c>
      <c r="G240" s="42">
        <v>3300</v>
      </c>
      <c r="H240" s="18">
        <f t="shared" si="4"/>
        <v>0</v>
      </c>
      <c r="I240" s="622" t="s">
        <v>30</v>
      </c>
    </row>
    <row r="241" spans="1:9" ht="15" x14ac:dyDescent="0.25">
      <c r="A241" s="397">
        <v>41855</v>
      </c>
      <c r="B241" s="193" t="s">
        <v>1365</v>
      </c>
      <c r="C241" s="324" t="s">
        <v>3973</v>
      </c>
      <c r="D241" s="20" t="s">
        <v>80</v>
      </c>
      <c r="E241" s="213">
        <v>2302.5</v>
      </c>
      <c r="F241" s="368">
        <v>41856</v>
      </c>
      <c r="G241" s="42">
        <v>2302.5</v>
      </c>
      <c r="H241" s="18">
        <f t="shared" si="4"/>
        <v>0</v>
      </c>
      <c r="I241" s="622" t="s">
        <v>30</v>
      </c>
    </row>
    <row r="242" spans="1:9" ht="15" x14ac:dyDescent="0.25">
      <c r="A242" s="397">
        <v>41855</v>
      </c>
      <c r="B242" s="193" t="s">
        <v>1366</v>
      </c>
      <c r="C242" s="324" t="s">
        <v>3973</v>
      </c>
      <c r="D242" s="20" t="s">
        <v>54</v>
      </c>
      <c r="E242" s="213">
        <v>10171</v>
      </c>
      <c r="F242" s="368">
        <v>41858</v>
      </c>
      <c r="G242" s="42">
        <v>10171</v>
      </c>
      <c r="H242" s="18">
        <f t="shared" si="4"/>
        <v>0</v>
      </c>
      <c r="I242" s="622" t="s">
        <v>30</v>
      </c>
    </row>
    <row r="243" spans="1:9" ht="15" x14ac:dyDescent="0.25">
      <c r="A243" s="397">
        <v>41855</v>
      </c>
      <c r="B243" s="193" t="s">
        <v>1367</v>
      </c>
      <c r="C243" s="324" t="s">
        <v>3973</v>
      </c>
      <c r="D243" s="20" t="s">
        <v>349</v>
      </c>
      <c r="E243" s="213">
        <v>734.5</v>
      </c>
      <c r="F243" s="368">
        <v>41856</v>
      </c>
      <c r="G243" s="42">
        <v>734.5</v>
      </c>
      <c r="H243" s="18">
        <f t="shared" si="4"/>
        <v>0</v>
      </c>
      <c r="I243" s="622" t="s">
        <v>30</v>
      </c>
    </row>
    <row r="244" spans="1:9" ht="15" x14ac:dyDescent="0.25">
      <c r="A244" s="397">
        <v>41855</v>
      </c>
      <c r="B244" s="193" t="s">
        <v>1369</v>
      </c>
      <c r="C244" s="324" t="s">
        <v>3973</v>
      </c>
      <c r="D244" s="20" t="s">
        <v>1778</v>
      </c>
      <c r="E244" s="213">
        <v>1593</v>
      </c>
      <c r="F244" s="368">
        <v>41856</v>
      </c>
      <c r="G244" s="42">
        <v>1593</v>
      </c>
      <c r="H244" s="18">
        <f t="shared" si="4"/>
        <v>0</v>
      </c>
      <c r="I244" s="622" t="s">
        <v>30</v>
      </c>
    </row>
    <row r="245" spans="1:9" ht="15" x14ac:dyDescent="0.25">
      <c r="A245" s="397">
        <v>41855</v>
      </c>
      <c r="B245" s="193" t="s">
        <v>1370</v>
      </c>
      <c r="C245" s="324" t="s">
        <v>3973</v>
      </c>
      <c r="D245" s="20" t="s">
        <v>57</v>
      </c>
      <c r="E245" s="213">
        <v>1160</v>
      </c>
      <c r="F245" s="368">
        <v>41856</v>
      </c>
      <c r="G245" s="42">
        <v>1160</v>
      </c>
      <c r="H245" s="18">
        <f t="shared" si="4"/>
        <v>0</v>
      </c>
      <c r="I245" s="622" t="s">
        <v>30</v>
      </c>
    </row>
    <row r="246" spans="1:9" ht="15" x14ac:dyDescent="0.25">
      <c r="A246" s="397">
        <v>41855</v>
      </c>
      <c r="B246" s="193" t="s">
        <v>1371</v>
      </c>
      <c r="C246" s="324" t="s">
        <v>3973</v>
      </c>
      <c r="D246" s="20" t="s">
        <v>307</v>
      </c>
      <c r="E246" s="213">
        <v>6988.2</v>
      </c>
      <c r="F246" s="368">
        <v>41856</v>
      </c>
      <c r="G246" s="42">
        <v>6988.2</v>
      </c>
      <c r="H246" s="18">
        <f t="shared" si="4"/>
        <v>0</v>
      </c>
      <c r="I246" s="622" t="s">
        <v>30</v>
      </c>
    </row>
    <row r="247" spans="1:9" ht="15" x14ac:dyDescent="0.25">
      <c r="A247" s="397">
        <v>41855</v>
      </c>
      <c r="B247" s="193" t="s">
        <v>1373</v>
      </c>
      <c r="C247" s="324" t="s">
        <v>3973</v>
      </c>
      <c r="D247" s="20" t="s">
        <v>338</v>
      </c>
      <c r="E247" s="213">
        <v>767</v>
      </c>
      <c r="F247" s="368">
        <v>41856</v>
      </c>
      <c r="G247" s="42">
        <v>767</v>
      </c>
      <c r="H247" s="18">
        <f t="shared" si="4"/>
        <v>0</v>
      </c>
      <c r="I247" s="622" t="s">
        <v>30</v>
      </c>
    </row>
    <row r="248" spans="1:9" ht="15" x14ac:dyDescent="0.25">
      <c r="A248" s="397">
        <v>41855</v>
      </c>
      <c r="B248" s="193" t="s">
        <v>1374</v>
      </c>
      <c r="C248" s="324" t="s">
        <v>3973</v>
      </c>
      <c r="D248" s="20" t="s">
        <v>32</v>
      </c>
      <c r="E248" s="213">
        <v>9945.6</v>
      </c>
      <c r="F248" s="368">
        <v>41856</v>
      </c>
      <c r="G248" s="42">
        <v>9945.6</v>
      </c>
      <c r="H248" s="18">
        <f t="shared" si="4"/>
        <v>0</v>
      </c>
      <c r="I248" s="622" t="s">
        <v>30</v>
      </c>
    </row>
    <row r="249" spans="1:9" ht="15" x14ac:dyDescent="0.25">
      <c r="A249" s="397">
        <v>41855</v>
      </c>
      <c r="B249" s="193" t="s">
        <v>1375</v>
      </c>
      <c r="C249" s="324" t="s">
        <v>3973</v>
      </c>
      <c r="D249" s="20" t="s">
        <v>99</v>
      </c>
      <c r="E249" s="213">
        <v>1296</v>
      </c>
      <c r="F249" s="368">
        <v>41856</v>
      </c>
      <c r="G249" s="42">
        <v>1296</v>
      </c>
      <c r="H249" s="18">
        <f t="shared" si="4"/>
        <v>0</v>
      </c>
      <c r="I249" s="622" t="s">
        <v>30</v>
      </c>
    </row>
    <row r="250" spans="1:9" ht="15" x14ac:dyDescent="0.25">
      <c r="A250" s="397">
        <v>41855</v>
      </c>
      <c r="B250" s="193" t="s">
        <v>1377</v>
      </c>
      <c r="C250" s="324" t="s">
        <v>3973</v>
      </c>
      <c r="D250" s="20" t="s">
        <v>58</v>
      </c>
      <c r="E250" s="213">
        <v>490.5</v>
      </c>
      <c r="F250" s="368">
        <v>41856</v>
      </c>
      <c r="G250" s="42">
        <v>490.5</v>
      </c>
      <c r="H250" s="18">
        <f t="shared" si="4"/>
        <v>0</v>
      </c>
      <c r="I250" s="622" t="s">
        <v>30</v>
      </c>
    </row>
    <row r="251" spans="1:9" ht="15" x14ac:dyDescent="0.25">
      <c r="A251" s="397">
        <v>41855</v>
      </c>
      <c r="B251" s="193" t="s">
        <v>1378</v>
      </c>
      <c r="C251" s="324" t="s">
        <v>3973</v>
      </c>
      <c r="D251" s="20" t="s">
        <v>179</v>
      </c>
      <c r="E251" s="213">
        <v>21211</v>
      </c>
      <c r="F251" s="368">
        <v>41862</v>
      </c>
      <c r="G251" s="42">
        <v>21211</v>
      </c>
      <c r="H251" s="18">
        <f t="shared" si="4"/>
        <v>0</v>
      </c>
      <c r="I251" s="622" t="s">
        <v>4100</v>
      </c>
    </row>
    <row r="252" spans="1:9" ht="15" x14ac:dyDescent="0.25">
      <c r="A252" s="397">
        <v>41855</v>
      </c>
      <c r="B252" s="193" t="s">
        <v>1379</v>
      </c>
      <c r="C252" s="324" t="s">
        <v>3973</v>
      </c>
      <c r="D252" s="20" t="s">
        <v>250</v>
      </c>
      <c r="E252" s="213">
        <v>13986</v>
      </c>
      <c r="F252" s="368">
        <v>41859</v>
      </c>
      <c r="G252" s="42">
        <v>13986</v>
      </c>
      <c r="H252" s="18">
        <f t="shared" si="4"/>
        <v>0</v>
      </c>
      <c r="I252" s="622" t="s">
        <v>27</v>
      </c>
    </row>
    <row r="253" spans="1:9" ht="15" x14ac:dyDescent="0.25">
      <c r="A253" s="397">
        <v>41855</v>
      </c>
      <c r="B253" s="193" t="s">
        <v>1381</v>
      </c>
      <c r="C253" s="324" t="s">
        <v>3973</v>
      </c>
      <c r="D253" s="20" t="s">
        <v>96</v>
      </c>
      <c r="E253" s="213">
        <v>17421</v>
      </c>
      <c r="F253" s="368">
        <v>41863</v>
      </c>
      <c r="G253" s="42">
        <v>17421</v>
      </c>
      <c r="H253" s="18">
        <f t="shared" si="4"/>
        <v>0</v>
      </c>
      <c r="I253" s="622" t="s">
        <v>27</v>
      </c>
    </row>
    <row r="254" spans="1:9" ht="15" x14ac:dyDescent="0.25">
      <c r="A254" s="397">
        <v>41855</v>
      </c>
      <c r="B254" s="193" t="s">
        <v>1383</v>
      </c>
      <c r="C254" s="324" t="s">
        <v>3973</v>
      </c>
      <c r="D254" s="20" t="s">
        <v>233</v>
      </c>
      <c r="E254" s="213">
        <v>920.4</v>
      </c>
      <c r="F254" s="368">
        <v>41856</v>
      </c>
      <c r="G254" s="42">
        <v>920.4</v>
      </c>
      <c r="H254" s="18">
        <f t="shared" si="4"/>
        <v>0</v>
      </c>
      <c r="I254" s="622" t="s">
        <v>30</v>
      </c>
    </row>
    <row r="255" spans="1:9" ht="15" x14ac:dyDescent="0.25">
      <c r="A255" s="397">
        <v>41855</v>
      </c>
      <c r="B255" s="193" t="s">
        <v>1386</v>
      </c>
      <c r="C255" s="324" t="s">
        <v>3973</v>
      </c>
      <c r="D255" s="20" t="s">
        <v>689</v>
      </c>
      <c r="E255" s="213">
        <v>7908.3</v>
      </c>
      <c r="F255" s="368">
        <v>41856</v>
      </c>
      <c r="G255" s="42">
        <v>7908.3</v>
      </c>
      <c r="H255" s="18">
        <f t="shared" si="4"/>
        <v>0</v>
      </c>
      <c r="I255" s="622" t="s">
        <v>30</v>
      </c>
    </row>
    <row r="256" spans="1:9" ht="15" x14ac:dyDescent="0.25">
      <c r="A256" s="397">
        <v>41855</v>
      </c>
      <c r="B256" s="193" t="s">
        <v>1387</v>
      </c>
      <c r="C256" s="324" t="s">
        <v>3973</v>
      </c>
      <c r="D256" s="20" t="s">
        <v>34</v>
      </c>
      <c r="E256" s="213">
        <v>2474</v>
      </c>
      <c r="F256" s="368">
        <v>41856</v>
      </c>
      <c r="G256" s="42">
        <v>2474</v>
      </c>
      <c r="H256" s="18">
        <f t="shared" si="4"/>
        <v>0</v>
      </c>
      <c r="I256" s="622" t="s">
        <v>30</v>
      </c>
    </row>
    <row r="257" spans="1:9" ht="15" x14ac:dyDescent="0.25">
      <c r="A257" s="397">
        <v>41855</v>
      </c>
      <c r="B257" s="193" t="s">
        <v>1388</v>
      </c>
      <c r="C257" s="324" t="s">
        <v>3973</v>
      </c>
      <c r="D257" s="20" t="s">
        <v>29</v>
      </c>
      <c r="E257" s="213">
        <v>8556</v>
      </c>
      <c r="F257" s="381" t="s">
        <v>4553</v>
      </c>
      <c r="G257" s="42">
        <v>8556</v>
      </c>
      <c r="H257" s="18">
        <f t="shared" si="4"/>
        <v>0</v>
      </c>
      <c r="I257" s="622" t="s">
        <v>30</v>
      </c>
    </row>
    <row r="258" spans="1:9" ht="15" x14ac:dyDescent="0.25">
      <c r="A258" s="397">
        <v>41855</v>
      </c>
      <c r="B258" s="193" t="s">
        <v>1389</v>
      </c>
      <c r="C258" s="324" t="s">
        <v>3973</v>
      </c>
      <c r="D258" s="20" t="s">
        <v>215</v>
      </c>
      <c r="E258" s="213">
        <v>4449.2</v>
      </c>
      <c r="F258" s="368">
        <v>41855</v>
      </c>
      <c r="G258" s="42">
        <v>4449.2</v>
      </c>
      <c r="H258" s="18">
        <f t="shared" si="4"/>
        <v>0</v>
      </c>
      <c r="I258" s="622"/>
    </row>
    <row r="259" spans="1:9" ht="15" x14ac:dyDescent="0.25">
      <c r="A259" s="397">
        <v>41855</v>
      </c>
      <c r="B259" s="193" t="s">
        <v>1391</v>
      </c>
      <c r="C259" s="324" t="s">
        <v>3973</v>
      </c>
      <c r="D259" s="20" t="s">
        <v>215</v>
      </c>
      <c r="E259" s="213">
        <v>1935</v>
      </c>
      <c r="F259" s="368">
        <v>41855</v>
      </c>
      <c r="G259" s="42">
        <v>1935</v>
      </c>
      <c r="H259" s="18">
        <f t="shared" si="4"/>
        <v>0</v>
      </c>
      <c r="I259" s="622"/>
    </row>
    <row r="260" spans="1:9" ht="15" x14ac:dyDescent="0.25">
      <c r="A260" s="397">
        <v>41855</v>
      </c>
      <c r="B260" s="193" t="s">
        <v>1392</v>
      </c>
      <c r="C260" s="324" t="s">
        <v>3973</v>
      </c>
      <c r="D260" s="20" t="s">
        <v>51</v>
      </c>
      <c r="E260" s="213">
        <v>702</v>
      </c>
      <c r="F260" s="368">
        <v>41855</v>
      </c>
      <c r="G260" s="42">
        <v>702</v>
      </c>
      <c r="H260" s="18">
        <f t="shared" si="4"/>
        <v>0</v>
      </c>
      <c r="I260" s="622"/>
    </row>
    <row r="261" spans="1:9" ht="15" x14ac:dyDescent="0.25">
      <c r="A261" s="397">
        <v>41855</v>
      </c>
      <c r="B261" s="193" t="s">
        <v>1393</v>
      </c>
      <c r="C261" s="324" t="s">
        <v>3973</v>
      </c>
      <c r="D261" s="20" t="s">
        <v>39</v>
      </c>
      <c r="E261" s="213">
        <v>35831.519999999997</v>
      </c>
      <c r="F261" s="368">
        <v>41860</v>
      </c>
      <c r="G261" s="42">
        <v>35831.521000000001</v>
      </c>
      <c r="H261" s="18">
        <f t="shared" si="4"/>
        <v>-1.0000000038417056E-3</v>
      </c>
      <c r="I261" s="622"/>
    </row>
    <row r="262" spans="1:9" ht="15" x14ac:dyDescent="0.25">
      <c r="A262" s="397">
        <v>41855</v>
      </c>
      <c r="B262" s="193" t="s">
        <v>1394</v>
      </c>
      <c r="C262" s="324" t="s">
        <v>3973</v>
      </c>
      <c r="D262" s="295" t="s">
        <v>3108</v>
      </c>
      <c r="E262" s="296">
        <v>0</v>
      </c>
      <c r="F262" s="368"/>
      <c r="G262" s="42"/>
      <c r="H262" s="18">
        <f t="shared" si="4"/>
        <v>0</v>
      </c>
      <c r="I262" s="622" t="s">
        <v>4101</v>
      </c>
    </row>
    <row r="263" spans="1:9" ht="15" x14ac:dyDescent="0.25">
      <c r="A263" s="397">
        <v>41855</v>
      </c>
      <c r="B263" s="193" t="s">
        <v>1396</v>
      </c>
      <c r="C263" s="324" t="s">
        <v>3973</v>
      </c>
      <c r="D263" s="20" t="s">
        <v>39</v>
      </c>
      <c r="E263" s="213">
        <v>127091.5</v>
      </c>
      <c r="F263" s="370" t="s">
        <v>4102</v>
      </c>
      <c r="G263" s="42">
        <v>127091.5</v>
      </c>
      <c r="H263" s="18">
        <f t="shared" ref="H263:H326" si="5">E263-G263</f>
        <v>0</v>
      </c>
      <c r="I263" s="622"/>
    </row>
    <row r="264" spans="1:9" ht="15" x14ac:dyDescent="0.25">
      <c r="A264" s="397">
        <v>41855</v>
      </c>
      <c r="B264" s="193" t="s">
        <v>1398</v>
      </c>
      <c r="C264" s="324" t="s">
        <v>3973</v>
      </c>
      <c r="D264" s="20" t="s">
        <v>8</v>
      </c>
      <c r="E264" s="213">
        <v>812.5</v>
      </c>
      <c r="F264" s="368">
        <v>41855</v>
      </c>
      <c r="G264" s="42">
        <v>812.5</v>
      </c>
      <c r="H264" s="18">
        <f t="shared" si="5"/>
        <v>0</v>
      </c>
      <c r="I264" s="622"/>
    </row>
    <row r="265" spans="1:9" ht="15" x14ac:dyDescent="0.25">
      <c r="A265" s="397">
        <v>41855</v>
      </c>
      <c r="B265" s="193" t="s">
        <v>1399</v>
      </c>
      <c r="C265" s="324" t="s">
        <v>3973</v>
      </c>
      <c r="D265" s="20" t="s">
        <v>115</v>
      </c>
      <c r="E265" s="213">
        <v>117.6</v>
      </c>
      <c r="F265" s="368">
        <v>41855</v>
      </c>
      <c r="G265" s="42">
        <v>117.6</v>
      </c>
      <c r="H265" s="18">
        <f t="shared" si="5"/>
        <v>0</v>
      </c>
      <c r="I265" s="622"/>
    </row>
    <row r="266" spans="1:9" ht="15" x14ac:dyDescent="0.25">
      <c r="A266" s="397">
        <v>41855</v>
      </c>
      <c r="B266" s="193" t="s">
        <v>1400</v>
      </c>
      <c r="C266" s="324" t="s">
        <v>3973</v>
      </c>
      <c r="D266" s="20" t="s">
        <v>508</v>
      </c>
      <c r="E266" s="213">
        <v>29464</v>
      </c>
      <c r="F266" s="368">
        <v>41855</v>
      </c>
      <c r="G266" s="42">
        <v>29464</v>
      </c>
      <c r="H266" s="18">
        <f t="shared" si="5"/>
        <v>0</v>
      </c>
      <c r="I266" s="622"/>
    </row>
    <row r="267" spans="1:9" ht="15" x14ac:dyDescent="0.25">
      <c r="A267" s="397">
        <v>41855</v>
      </c>
      <c r="B267" s="193" t="s">
        <v>1401</v>
      </c>
      <c r="C267" s="324" t="s">
        <v>3973</v>
      </c>
      <c r="D267" s="20" t="s">
        <v>665</v>
      </c>
      <c r="E267" s="213">
        <v>6576</v>
      </c>
      <c r="F267" s="368">
        <v>41855</v>
      </c>
      <c r="G267" s="42">
        <v>6576</v>
      </c>
      <c r="H267" s="18">
        <f t="shared" si="5"/>
        <v>0</v>
      </c>
      <c r="I267" s="622"/>
    </row>
    <row r="268" spans="1:9" ht="15" x14ac:dyDescent="0.25">
      <c r="A268" s="397">
        <v>41855</v>
      </c>
      <c r="B268" s="193" t="s">
        <v>1403</v>
      </c>
      <c r="C268" s="324" t="s">
        <v>3973</v>
      </c>
      <c r="D268" s="20" t="s">
        <v>435</v>
      </c>
      <c r="E268" s="213">
        <v>3022.5</v>
      </c>
      <c r="F268" s="368">
        <v>41855</v>
      </c>
      <c r="G268" s="42">
        <v>3022.5</v>
      </c>
      <c r="H268" s="18">
        <f t="shared" si="5"/>
        <v>0</v>
      </c>
      <c r="I268" s="622"/>
    </row>
    <row r="269" spans="1:9" ht="15" x14ac:dyDescent="0.25">
      <c r="A269" s="397">
        <v>41855</v>
      </c>
      <c r="B269" s="193" t="s">
        <v>1405</v>
      </c>
      <c r="C269" s="324" t="s">
        <v>3973</v>
      </c>
      <c r="D269" s="20" t="s">
        <v>107</v>
      </c>
      <c r="E269" s="213">
        <v>75076.649999999994</v>
      </c>
      <c r="F269" s="368">
        <v>41855</v>
      </c>
      <c r="G269" s="42">
        <v>75076.649999999994</v>
      </c>
      <c r="H269" s="18">
        <f t="shared" si="5"/>
        <v>0</v>
      </c>
      <c r="I269" s="622"/>
    </row>
    <row r="270" spans="1:9" ht="15" x14ac:dyDescent="0.25">
      <c r="A270" s="397">
        <v>41855</v>
      </c>
      <c r="B270" s="193" t="s">
        <v>1406</v>
      </c>
      <c r="C270" s="324" t="s">
        <v>3973</v>
      </c>
      <c r="D270" s="20" t="s">
        <v>11</v>
      </c>
      <c r="E270" s="213">
        <v>39009.599999999999</v>
      </c>
      <c r="F270" s="368">
        <v>41881</v>
      </c>
      <c r="G270" s="42">
        <v>39009.599999999999</v>
      </c>
      <c r="H270" s="18">
        <f t="shared" si="5"/>
        <v>0</v>
      </c>
      <c r="I270" s="622" t="s">
        <v>65</v>
      </c>
    </row>
    <row r="271" spans="1:9" ht="15" x14ac:dyDescent="0.25">
      <c r="A271" s="397">
        <v>41855</v>
      </c>
      <c r="B271" s="193" t="s">
        <v>1407</v>
      </c>
      <c r="C271" s="324" t="s">
        <v>3973</v>
      </c>
      <c r="D271" s="20" t="s">
        <v>180</v>
      </c>
      <c r="E271" s="213">
        <v>25813.1</v>
      </c>
      <c r="F271" s="381" t="s">
        <v>4331</v>
      </c>
      <c r="G271" s="42">
        <v>25813.1</v>
      </c>
      <c r="H271" s="18">
        <f t="shared" si="5"/>
        <v>0</v>
      </c>
      <c r="I271" s="622" t="s">
        <v>65</v>
      </c>
    </row>
    <row r="272" spans="1:9" ht="15" x14ac:dyDescent="0.25">
      <c r="A272" s="397">
        <v>41855</v>
      </c>
      <c r="B272" s="193" t="s">
        <v>1409</v>
      </c>
      <c r="C272" s="324" t="s">
        <v>3973</v>
      </c>
      <c r="D272" s="20" t="s">
        <v>3651</v>
      </c>
      <c r="E272" s="213">
        <v>1608</v>
      </c>
      <c r="F272" s="368">
        <v>41856</v>
      </c>
      <c r="G272" s="42">
        <v>1608</v>
      </c>
      <c r="H272" s="18">
        <f t="shared" si="5"/>
        <v>0</v>
      </c>
      <c r="I272" s="622" t="s">
        <v>65</v>
      </c>
    </row>
    <row r="273" spans="1:11" ht="15" x14ac:dyDescent="0.25">
      <c r="A273" s="397">
        <v>41855</v>
      </c>
      <c r="B273" s="193" t="s">
        <v>1410</v>
      </c>
      <c r="C273" s="324" t="s">
        <v>3973</v>
      </c>
      <c r="D273" s="20" t="s">
        <v>25</v>
      </c>
      <c r="E273" s="213">
        <v>12460</v>
      </c>
      <c r="F273" s="368">
        <v>41856</v>
      </c>
      <c r="G273" s="42">
        <v>12460</v>
      </c>
      <c r="H273" s="18">
        <f t="shared" si="5"/>
        <v>0</v>
      </c>
      <c r="I273" s="622" t="s">
        <v>65</v>
      </c>
    </row>
    <row r="274" spans="1:11" ht="15" x14ac:dyDescent="0.25">
      <c r="A274" s="397">
        <v>41855</v>
      </c>
      <c r="B274" s="193" t="s">
        <v>1411</v>
      </c>
      <c r="C274" s="324" t="s">
        <v>3973</v>
      </c>
      <c r="D274" s="20" t="s">
        <v>3115</v>
      </c>
      <c r="E274" s="213">
        <v>6014</v>
      </c>
      <c r="F274" s="368">
        <v>41856</v>
      </c>
      <c r="G274" s="42">
        <v>6014</v>
      </c>
      <c r="H274" s="18">
        <f t="shared" si="5"/>
        <v>0</v>
      </c>
      <c r="I274" s="622" t="s">
        <v>65</v>
      </c>
    </row>
    <row r="275" spans="1:11" ht="15" x14ac:dyDescent="0.25">
      <c r="A275" s="397">
        <v>41855</v>
      </c>
      <c r="B275" s="193" t="s">
        <v>1413</v>
      </c>
      <c r="C275" s="324" t="s">
        <v>3973</v>
      </c>
      <c r="D275" s="20" t="s">
        <v>136</v>
      </c>
      <c r="E275" s="213">
        <v>1176</v>
      </c>
      <c r="F275" s="368">
        <v>41855</v>
      </c>
      <c r="G275" s="42">
        <v>1176</v>
      </c>
      <c r="H275" s="18">
        <f t="shared" si="5"/>
        <v>0</v>
      </c>
      <c r="I275" s="622"/>
    </row>
    <row r="276" spans="1:11" ht="15" x14ac:dyDescent="0.25">
      <c r="A276" s="397">
        <v>41855</v>
      </c>
      <c r="B276" s="193" t="s">
        <v>1414</v>
      </c>
      <c r="C276" s="324" t="s">
        <v>3973</v>
      </c>
      <c r="D276" s="20" t="s">
        <v>18</v>
      </c>
      <c r="E276" s="213">
        <v>1647</v>
      </c>
      <c r="F276" s="368">
        <v>41855</v>
      </c>
      <c r="G276" s="42">
        <v>1647</v>
      </c>
      <c r="H276" s="18">
        <f t="shared" si="5"/>
        <v>0</v>
      </c>
      <c r="I276" s="622"/>
    </row>
    <row r="277" spans="1:11" ht="15" x14ac:dyDescent="0.25">
      <c r="A277" s="397">
        <v>41855</v>
      </c>
      <c r="B277" s="193" t="s">
        <v>1415</v>
      </c>
      <c r="C277" s="324" t="s">
        <v>3973</v>
      </c>
      <c r="D277" s="20" t="s">
        <v>3134</v>
      </c>
      <c r="E277" s="213">
        <v>8434.2999999999993</v>
      </c>
      <c r="F277" s="370" t="s">
        <v>4103</v>
      </c>
      <c r="G277" s="42">
        <v>8434.2999999999993</v>
      </c>
      <c r="H277" s="18">
        <f t="shared" si="5"/>
        <v>0</v>
      </c>
      <c r="I277" s="622"/>
    </row>
    <row r="278" spans="1:11" ht="15" x14ac:dyDescent="0.25">
      <c r="A278" s="397">
        <v>41855</v>
      </c>
      <c r="B278" s="193" t="s">
        <v>1417</v>
      </c>
      <c r="C278" s="324" t="s">
        <v>3973</v>
      </c>
      <c r="D278" s="20" t="s">
        <v>1030</v>
      </c>
      <c r="E278" s="213">
        <v>39603.599999999999</v>
      </c>
      <c r="F278" s="368">
        <v>41855</v>
      </c>
      <c r="G278" s="42">
        <v>39603.599999999999</v>
      </c>
      <c r="H278" s="18">
        <f t="shared" si="5"/>
        <v>0</v>
      </c>
      <c r="I278" s="622"/>
    </row>
    <row r="279" spans="1:11" ht="15" x14ac:dyDescent="0.25">
      <c r="A279" s="397">
        <v>41855</v>
      </c>
      <c r="B279" s="193" t="s">
        <v>1418</v>
      </c>
      <c r="C279" s="324" t="s">
        <v>3973</v>
      </c>
      <c r="D279" s="20" t="s">
        <v>160</v>
      </c>
      <c r="E279" s="213">
        <v>93455.62</v>
      </c>
      <c r="F279" s="370" t="s">
        <v>4104</v>
      </c>
      <c r="G279" s="42">
        <v>93455.62</v>
      </c>
      <c r="H279" s="18">
        <f t="shared" si="5"/>
        <v>0</v>
      </c>
      <c r="I279" s="622" t="s">
        <v>162</v>
      </c>
    </row>
    <row r="280" spans="1:11" ht="15" x14ac:dyDescent="0.25">
      <c r="A280" s="397">
        <v>41855</v>
      </c>
      <c r="B280" s="193" t="s">
        <v>1419</v>
      </c>
      <c r="C280" s="324" t="s">
        <v>3973</v>
      </c>
      <c r="D280" s="20" t="s">
        <v>665</v>
      </c>
      <c r="E280" s="213">
        <v>5231.5</v>
      </c>
      <c r="F280" s="368">
        <v>41858</v>
      </c>
      <c r="G280" s="42">
        <v>5231.5</v>
      </c>
      <c r="H280" s="18">
        <f t="shared" si="5"/>
        <v>0</v>
      </c>
      <c r="I280" s="622" t="s">
        <v>162</v>
      </c>
    </row>
    <row r="281" spans="1:11" ht="15" x14ac:dyDescent="0.25">
      <c r="A281" s="397">
        <v>41855</v>
      </c>
      <c r="B281" s="193" t="s">
        <v>1421</v>
      </c>
      <c r="C281" s="324" t="s">
        <v>3973</v>
      </c>
      <c r="D281" s="20" t="s">
        <v>135</v>
      </c>
      <c r="E281" s="213">
        <v>13696.5</v>
      </c>
      <c r="F281" s="368">
        <v>41858</v>
      </c>
      <c r="G281" s="42">
        <v>13696.5</v>
      </c>
      <c r="H281" s="18">
        <f t="shared" si="5"/>
        <v>0</v>
      </c>
      <c r="I281" s="622" t="s">
        <v>162</v>
      </c>
    </row>
    <row r="282" spans="1:11" ht="15" x14ac:dyDescent="0.25">
      <c r="A282" s="397">
        <v>41855</v>
      </c>
      <c r="B282" s="193" t="s">
        <v>1422</v>
      </c>
      <c r="C282" s="324" t="s">
        <v>3973</v>
      </c>
      <c r="D282" s="20" t="s">
        <v>164</v>
      </c>
      <c r="E282" s="213">
        <v>8310</v>
      </c>
      <c r="F282" s="370" t="s">
        <v>4105</v>
      </c>
      <c r="G282" s="42">
        <v>8310</v>
      </c>
      <c r="H282" s="18">
        <f t="shared" si="5"/>
        <v>0</v>
      </c>
      <c r="I282" s="622" t="s">
        <v>162</v>
      </c>
    </row>
    <row r="283" spans="1:11" ht="15" x14ac:dyDescent="0.25">
      <c r="A283" s="397">
        <v>41855</v>
      </c>
      <c r="B283" s="193" t="s">
        <v>1424</v>
      </c>
      <c r="C283" s="324" t="s">
        <v>3973</v>
      </c>
      <c r="D283" s="20" t="s">
        <v>545</v>
      </c>
      <c r="E283" s="213">
        <v>5414</v>
      </c>
      <c r="F283" s="370" t="s">
        <v>4106</v>
      </c>
      <c r="G283" s="42">
        <v>5414</v>
      </c>
      <c r="H283" s="18">
        <f t="shared" si="5"/>
        <v>0</v>
      </c>
      <c r="I283" s="622" t="s">
        <v>162</v>
      </c>
    </row>
    <row r="284" spans="1:11" ht="34.5" x14ac:dyDescent="0.25">
      <c r="A284" s="397">
        <v>41855</v>
      </c>
      <c r="B284" s="193" t="s">
        <v>1425</v>
      </c>
      <c r="C284" s="324" t="s">
        <v>3973</v>
      </c>
      <c r="D284" s="20" t="s">
        <v>3928</v>
      </c>
      <c r="E284" s="213">
        <v>36488</v>
      </c>
      <c r="F284" s="410" t="s">
        <v>4328</v>
      </c>
      <c r="G284" s="42">
        <v>36488</v>
      </c>
      <c r="H284" s="18">
        <f t="shared" si="5"/>
        <v>0</v>
      </c>
      <c r="I284" s="622" t="s">
        <v>162</v>
      </c>
      <c r="J284" s="28"/>
      <c r="K284" s="28"/>
    </row>
    <row r="285" spans="1:11" ht="15" x14ac:dyDescent="0.25">
      <c r="A285" s="397">
        <v>41855</v>
      </c>
      <c r="B285" s="193" t="s">
        <v>1426</v>
      </c>
      <c r="C285" s="324" t="s">
        <v>3973</v>
      </c>
      <c r="D285" s="20" t="s">
        <v>370</v>
      </c>
      <c r="E285" s="213">
        <v>62330.1</v>
      </c>
      <c r="F285" s="368">
        <v>41858</v>
      </c>
      <c r="G285" s="42">
        <v>62330.1</v>
      </c>
      <c r="H285" s="18">
        <f t="shared" si="5"/>
        <v>0</v>
      </c>
      <c r="I285" s="622" t="s">
        <v>162</v>
      </c>
    </row>
    <row r="286" spans="1:11" ht="15" x14ac:dyDescent="0.25">
      <c r="A286" s="397">
        <v>41855</v>
      </c>
      <c r="B286" s="193" t="s">
        <v>1427</v>
      </c>
      <c r="C286" s="324" t="s">
        <v>3973</v>
      </c>
      <c r="D286" s="295" t="s">
        <v>3108</v>
      </c>
      <c r="E286" s="296">
        <v>0</v>
      </c>
      <c r="F286" s="368"/>
      <c r="G286" s="42"/>
      <c r="H286" s="18">
        <f t="shared" si="5"/>
        <v>0</v>
      </c>
      <c r="I286" s="622" t="s">
        <v>324</v>
      </c>
    </row>
    <row r="287" spans="1:11" ht="15" x14ac:dyDescent="0.25">
      <c r="A287" s="397">
        <v>41855</v>
      </c>
      <c r="B287" s="193" t="s">
        <v>1428</v>
      </c>
      <c r="C287" s="324" t="s">
        <v>3973</v>
      </c>
      <c r="D287" s="20" t="s">
        <v>168</v>
      </c>
      <c r="E287" s="213">
        <v>16382</v>
      </c>
      <c r="F287" s="368">
        <v>41858</v>
      </c>
      <c r="G287" s="42">
        <v>16382</v>
      </c>
      <c r="H287" s="18">
        <f t="shared" si="5"/>
        <v>0</v>
      </c>
      <c r="I287" s="622" t="s">
        <v>162</v>
      </c>
    </row>
    <row r="288" spans="1:11" ht="15" x14ac:dyDescent="0.25">
      <c r="A288" s="397">
        <v>41855</v>
      </c>
      <c r="B288" s="193" t="s">
        <v>1429</v>
      </c>
      <c r="C288" s="324" t="s">
        <v>3973</v>
      </c>
      <c r="D288" s="20" t="s">
        <v>269</v>
      </c>
      <c r="E288" s="213">
        <v>7241</v>
      </c>
      <c r="F288" s="368">
        <v>41858</v>
      </c>
      <c r="G288" s="42">
        <v>7241</v>
      </c>
      <c r="H288" s="18">
        <f t="shared" si="5"/>
        <v>0</v>
      </c>
      <c r="I288" s="622" t="s">
        <v>162</v>
      </c>
    </row>
    <row r="289" spans="1:9" ht="15" x14ac:dyDescent="0.25">
      <c r="A289" s="397">
        <v>41855</v>
      </c>
      <c r="B289" s="193" t="s">
        <v>1430</v>
      </c>
      <c r="C289" s="324" t="s">
        <v>3973</v>
      </c>
      <c r="D289" s="20" t="s">
        <v>175</v>
      </c>
      <c r="E289" s="213">
        <v>28919</v>
      </c>
      <c r="F289" s="370" t="s">
        <v>4107</v>
      </c>
      <c r="G289" s="42">
        <v>28919</v>
      </c>
      <c r="H289" s="18">
        <f t="shared" si="5"/>
        <v>0</v>
      </c>
      <c r="I289" s="622" t="s">
        <v>162</v>
      </c>
    </row>
    <row r="290" spans="1:9" ht="15" x14ac:dyDescent="0.25">
      <c r="A290" s="397">
        <v>41855</v>
      </c>
      <c r="B290" s="193" t="s">
        <v>1431</v>
      </c>
      <c r="C290" s="324" t="s">
        <v>3973</v>
      </c>
      <c r="D290" s="20" t="s">
        <v>175</v>
      </c>
      <c r="E290" s="213">
        <v>13183.35</v>
      </c>
      <c r="F290" s="370" t="s">
        <v>4107</v>
      </c>
      <c r="G290" s="42">
        <v>13183.35</v>
      </c>
      <c r="H290" s="18">
        <f t="shared" si="5"/>
        <v>0</v>
      </c>
      <c r="I290" s="622" t="s">
        <v>162</v>
      </c>
    </row>
    <row r="291" spans="1:9" ht="15" x14ac:dyDescent="0.25">
      <c r="A291" s="397">
        <v>41855</v>
      </c>
      <c r="B291" s="193" t="s">
        <v>1432</v>
      </c>
      <c r="C291" s="324" t="s">
        <v>3973</v>
      </c>
      <c r="D291" s="20" t="s">
        <v>8</v>
      </c>
      <c r="E291" s="213">
        <v>1190</v>
      </c>
      <c r="F291" s="368">
        <v>41855</v>
      </c>
      <c r="G291" s="42">
        <v>1190</v>
      </c>
      <c r="H291" s="18">
        <f t="shared" si="5"/>
        <v>0</v>
      </c>
      <c r="I291" s="622"/>
    </row>
    <row r="292" spans="1:9" ht="15" x14ac:dyDescent="0.25">
      <c r="A292" s="397">
        <v>41855</v>
      </c>
      <c r="B292" s="193" t="s">
        <v>1433</v>
      </c>
      <c r="C292" s="324" t="s">
        <v>3973</v>
      </c>
      <c r="D292" s="20" t="s">
        <v>4108</v>
      </c>
      <c r="E292" s="213">
        <v>2610.6</v>
      </c>
      <c r="F292" s="368">
        <v>41858</v>
      </c>
      <c r="G292" s="42">
        <v>2610.6</v>
      </c>
      <c r="H292" s="18">
        <f t="shared" si="5"/>
        <v>0</v>
      </c>
      <c r="I292" s="622" t="s">
        <v>162</v>
      </c>
    </row>
    <row r="293" spans="1:9" ht="15" x14ac:dyDescent="0.25">
      <c r="A293" s="397">
        <v>41855</v>
      </c>
      <c r="B293" s="193" t="s">
        <v>1435</v>
      </c>
      <c r="C293" s="324" t="s">
        <v>3973</v>
      </c>
      <c r="D293" s="20" t="s">
        <v>180</v>
      </c>
      <c r="E293" s="213">
        <v>16261.55</v>
      </c>
      <c r="F293" s="368">
        <v>41855</v>
      </c>
      <c r="G293" s="42">
        <v>16261.55</v>
      </c>
      <c r="H293" s="18">
        <f t="shared" si="5"/>
        <v>0</v>
      </c>
      <c r="I293" s="622"/>
    </row>
    <row r="294" spans="1:9" ht="15" x14ac:dyDescent="0.25">
      <c r="A294" s="397">
        <v>41855</v>
      </c>
      <c r="B294" s="193" t="s">
        <v>1436</v>
      </c>
      <c r="C294" s="324" t="s">
        <v>3973</v>
      </c>
      <c r="D294" s="20" t="s">
        <v>4109</v>
      </c>
      <c r="E294" s="213">
        <v>11172</v>
      </c>
      <c r="F294" s="368">
        <v>41855</v>
      </c>
      <c r="G294" s="42">
        <v>11172</v>
      </c>
      <c r="H294" s="18">
        <f t="shared" si="5"/>
        <v>0</v>
      </c>
      <c r="I294" s="622"/>
    </row>
    <row r="295" spans="1:9" ht="15" x14ac:dyDescent="0.25">
      <c r="A295" s="397">
        <v>41855</v>
      </c>
      <c r="B295" s="193" t="s">
        <v>1437</v>
      </c>
      <c r="C295" s="324" t="s">
        <v>3973</v>
      </c>
      <c r="D295" s="20" t="s">
        <v>14</v>
      </c>
      <c r="E295" s="213">
        <v>10050</v>
      </c>
      <c r="F295" s="369" t="s">
        <v>4110</v>
      </c>
      <c r="G295" s="42">
        <v>10050</v>
      </c>
      <c r="H295" s="18">
        <f t="shared" si="5"/>
        <v>0</v>
      </c>
      <c r="I295" s="622"/>
    </row>
    <row r="296" spans="1:9" ht="15" x14ac:dyDescent="0.25">
      <c r="A296" s="397">
        <v>41855</v>
      </c>
      <c r="B296" s="193" t="s">
        <v>1438</v>
      </c>
      <c r="C296" s="324" t="s">
        <v>3973</v>
      </c>
      <c r="D296" s="20" t="s">
        <v>44</v>
      </c>
      <c r="E296" s="213">
        <v>5800</v>
      </c>
      <c r="F296" s="368">
        <v>41866</v>
      </c>
      <c r="G296" s="42">
        <v>5800</v>
      </c>
      <c r="H296" s="18">
        <f t="shared" si="5"/>
        <v>0</v>
      </c>
      <c r="I296" s="622"/>
    </row>
    <row r="297" spans="1:9" ht="15" x14ac:dyDescent="0.25">
      <c r="A297" s="397">
        <v>41855</v>
      </c>
      <c r="B297" s="193" t="s">
        <v>1439</v>
      </c>
      <c r="C297" s="324" t="s">
        <v>3973</v>
      </c>
      <c r="D297" s="20" t="s">
        <v>152</v>
      </c>
      <c r="E297" s="213">
        <v>120</v>
      </c>
      <c r="F297" s="368">
        <v>41855</v>
      </c>
      <c r="G297" s="42">
        <v>120</v>
      </c>
      <c r="H297" s="18">
        <f t="shared" si="5"/>
        <v>0</v>
      </c>
      <c r="I297" s="622"/>
    </row>
    <row r="298" spans="1:9" ht="15" x14ac:dyDescent="0.25">
      <c r="A298" s="397">
        <v>41855</v>
      </c>
      <c r="B298" s="193" t="s">
        <v>1440</v>
      </c>
      <c r="C298" s="324" t="s">
        <v>3973</v>
      </c>
      <c r="D298" s="20" t="s">
        <v>152</v>
      </c>
      <c r="E298" s="213">
        <v>6691</v>
      </c>
      <c r="F298" s="368">
        <v>41855</v>
      </c>
      <c r="G298" s="42">
        <v>6691</v>
      </c>
      <c r="H298" s="18">
        <f t="shared" si="5"/>
        <v>0</v>
      </c>
      <c r="I298" s="622"/>
    </row>
    <row r="299" spans="1:9" ht="15" x14ac:dyDescent="0.25">
      <c r="A299" s="397">
        <v>41855</v>
      </c>
      <c r="B299" s="193" t="s">
        <v>1441</v>
      </c>
      <c r="C299" s="324" t="s">
        <v>3973</v>
      </c>
      <c r="D299" s="20" t="s">
        <v>435</v>
      </c>
      <c r="E299" s="213">
        <v>22245.599999999999</v>
      </c>
      <c r="F299" s="368">
        <v>41855</v>
      </c>
      <c r="G299" s="42">
        <v>22245.599999999999</v>
      </c>
      <c r="H299" s="18">
        <f t="shared" si="5"/>
        <v>0</v>
      </c>
      <c r="I299" s="622"/>
    </row>
    <row r="300" spans="1:9" ht="15" x14ac:dyDescent="0.25">
      <c r="A300" s="397">
        <v>41855</v>
      </c>
      <c r="B300" s="193" t="s">
        <v>1442</v>
      </c>
      <c r="C300" s="324" t="s">
        <v>3973</v>
      </c>
      <c r="D300" s="20" t="s">
        <v>435</v>
      </c>
      <c r="E300" s="213">
        <v>3445</v>
      </c>
      <c r="F300" s="368">
        <v>41855</v>
      </c>
      <c r="G300" s="42">
        <v>3445</v>
      </c>
      <c r="H300" s="18">
        <f t="shared" si="5"/>
        <v>0</v>
      </c>
      <c r="I300" s="622"/>
    </row>
    <row r="301" spans="1:9" ht="15" x14ac:dyDescent="0.25">
      <c r="A301" s="192">
        <v>41856</v>
      </c>
      <c r="B301" s="193" t="s">
        <v>1444</v>
      </c>
      <c r="C301" s="324" t="s">
        <v>3973</v>
      </c>
      <c r="D301" s="190" t="s">
        <v>3521</v>
      </c>
      <c r="E301" s="210">
        <v>2181.5</v>
      </c>
      <c r="F301" s="368">
        <v>41856</v>
      </c>
      <c r="G301" s="42">
        <v>2181.5</v>
      </c>
      <c r="H301" s="18">
        <f t="shared" si="5"/>
        <v>0</v>
      </c>
      <c r="I301" s="621"/>
    </row>
    <row r="302" spans="1:9" ht="15" x14ac:dyDescent="0.25">
      <c r="A302" s="192">
        <v>41856</v>
      </c>
      <c r="B302" s="193" t="s">
        <v>1445</v>
      </c>
      <c r="C302" s="324" t="s">
        <v>3973</v>
      </c>
      <c r="D302" s="190" t="s">
        <v>147</v>
      </c>
      <c r="E302" s="210">
        <v>16953.599999999999</v>
      </c>
      <c r="F302" s="368">
        <v>41858</v>
      </c>
      <c r="G302" s="42">
        <v>16953.599999999999</v>
      </c>
      <c r="H302" s="18">
        <f t="shared" si="5"/>
        <v>0</v>
      </c>
      <c r="I302" s="623" t="s">
        <v>162</v>
      </c>
    </row>
    <row r="303" spans="1:9" ht="15" x14ac:dyDescent="0.25">
      <c r="A303" s="192">
        <v>41856</v>
      </c>
      <c r="B303" s="193" t="s">
        <v>1446</v>
      </c>
      <c r="C303" s="324" t="s">
        <v>3973</v>
      </c>
      <c r="D303" s="190" t="s">
        <v>106</v>
      </c>
      <c r="E303" s="210">
        <v>439650</v>
      </c>
      <c r="F303" s="368">
        <v>41866</v>
      </c>
      <c r="G303" s="42">
        <v>439650</v>
      </c>
      <c r="H303" s="18">
        <f t="shared" si="5"/>
        <v>0</v>
      </c>
      <c r="I303" s="621"/>
    </row>
    <row r="304" spans="1:9" ht="15" x14ac:dyDescent="0.25">
      <c r="A304" s="192">
        <v>41856</v>
      </c>
      <c r="B304" s="193" t="s">
        <v>1447</v>
      </c>
      <c r="C304" s="324" t="s">
        <v>3973</v>
      </c>
      <c r="D304" s="190" t="s">
        <v>106</v>
      </c>
      <c r="E304" s="210">
        <v>127458</v>
      </c>
      <c r="F304" s="368">
        <v>41862</v>
      </c>
      <c r="G304" s="42">
        <v>127458</v>
      </c>
      <c r="H304" s="18">
        <f t="shared" si="5"/>
        <v>0</v>
      </c>
      <c r="I304" s="623"/>
    </row>
    <row r="305" spans="1:9" ht="15" x14ac:dyDescent="0.25">
      <c r="A305" s="192">
        <v>41856</v>
      </c>
      <c r="B305" s="193" t="s">
        <v>1448</v>
      </c>
      <c r="C305" s="324" t="s">
        <v>3973</v>
      </c>
      <c r="D305" s="190" t="s">
        <v>18</v>
      </c>
      <c r="E305" s="210">
        <v>2024</v>
      </c>
      <c r="F305" s="368">
        <v>41856</v>
      </c>
      <c r="G305" s="42">
        <v>2024</v>
      </c>
      <c r="H305" s="18">
        <f t="shared" si="5"/>
        <v>0</v>
      </c>
      <c r="I305" s="621"/>
    </row>
    <row r="306" spans="1:9" ht="15" x14ac:dyDescent="0.25">
      <c r="A306" s="192">
        <v>41856</v>
      </c>
      <c r="B306" s="193" t="s">
        <v>1449</v>
      </c>
      <c r="C306" s="324" t="s">
        <v>3973</v>
      </c>
      <c r="D306" s="190" t="s">
        <v>106</v>
      </c>
      <c r="E306" s="210">
        <v>113922.15</v>
      </c>
      <c r="F306" s="368">
        <v>41862</v>
      </c>
      <c r="G306" s="42">
        <v>113922.15</v>
      </c>
      <c r="H306" s="18">
        <f t="shared" si="5"/>
        <v>0</v>
      </c>
      <c r="I306" s="621"/>
    </row>
    <row r="307" spans="1:9" ht="15" x14ac:dyDescent="0.25">
      <c r="A307" s="192">
        <v>41856</v>
      </c>
      <c r="B307" s="193" t="s">
        <v>1451</v>
      </c>
      <c r="C307" s="324" t="s">
        <v>3973</v>
      </c>
      <c r="D307" s="190" t="s">
        <v>16</v>
      </c>
      <c r="E307" s="210">
        <v>144743.5</v>
      </c>
      <c r="F307" s="368">
        <v>41865</v>
      </c>
      <c r="G307" s="42">
        <v>144743.5</v>
      </c>
      <c r="H307" s="18">
        <f t="shared" si="5"/>
        <v>0</v>
      </c>
      <c r="I307" s="621"/>
    </row>
    <row r="308" spans="1:9" ht="15" x14ac:dyDescent="0.25">
      <c r="A308" s="192">
        <v>41856</v>
      </c>
      <c r="B308" s="193" t="s">
        <v>1453</v>
      </c>
      <c r="C308" s="324" t="s">
        <v>3973</v>
      </c>
      <c r="D308" s="190" t="s">
        <v>733</v>
      </c>
      <c r="E308" s="210">
        <v>1773.5</v>
      </c>
      <c r="F308" s="368">
        <v>41856</v>
      </c>
      <c r="G308" s="42">
        <v>1773.5</v>
      </c>
      <c r="H308" s="18">
        <f t="shared" si="5"/>
        <v>0</v>
      </c>
      <c r="I308" s="621"/>
    </row>
    <row r="309" spans="1:9" ht="15" x14ac:dyDescent="0.25">
      <c r="A309" s="192">
        <v>41856</v>
      </c>
      <c r="B309" s="193" t="s">
        <v>1454</v>
      </c>
      <c r="C309" s="324" t="s">
        <v>3973</v>
      </c>
      <c r="D309" s="190" t="s">
        <v>123</v>
      </c>
      <c r="E309" s="210">
        <v>3602</v>
      </c>
      <c r="F309" s="368">
        <v>41857</v>
      </c>
      <c r="G309" s="42">
        <v>3602</v>
      </c>
      <c r="H309" s="18">
        <f t="shared" si="5"/>
        <v>0</v>
      </c>
      <c r="I309" s="621"/>
    </row>
    <row r="310" spans="1:9" ht="15" x14ac:dyDescent="0.25">
      <c r="A310" s="192">
        <v>41856</v>
      </c>
      <c r="B310" s="193" t="s">
        <v>1455</v>
      </c>
      <c r="C310" s="324" t="s">
        <v>3973</v>
      </c>
      <c r="D310" s="190" t="s">
        <v>3987</v>
      </c>
      <c r="E310" s="210">
        <v>19816</v>
      </c>
      <c r="F310" s="368">
        <v>41859</v>
      </c>
      <c r="G310" s="42">
        <v>19816</v>
      </c>
      <c r="H310" s="18">
        <f t="shared" si="5"/>
        <v>0</v>
      </c>
      <c r="I310" s="621"/>
    </row>
    <row r="311" spans="1:9" ht="15" x14ac:dyDescent="0.25">
      <c r="A311" s="192">
        <v>41856</v>
      </c>
      <c r="B311" s="193" t="s">
        <v>1456</v>
      </c>
      <c r="C311" s="324" t="s">
        <v>3973</v>
      </c>
      <c r="D311" s="190" t="s">
        <v>19</v>
      </c>
      <c r="E311" s="210">
        <v>23000</v>
      </c>
      <c r="F311" s="371" t="s">
        <v>4111</v>
      </c>
      <c r="G311" s="42">
        <v>23000</v>
      </c>
      <c r="H311" s="18">
        <f t="shared" si="5"/>
        <v>0</v>
      </c>
      <c r="I311" s="621"/>
    </row>
    <row r="312" spans="1:9" ht="15" x14ac:dyDescent="0.25">
      <c r="A312" s="192">
        <v>41856</v>
      </c>
      <c r="B312" s="193" t="s">
        <v>1457</v>
      </c>
      <c r="C312" s="324" t="s">
        <v>3973</v>
      </c>
      <c r="D312" s="190" t="s">
        <v>106</v>
      </c>
      <c r="E312" s="210">
        <v>5000</v>
      </c>
      <c r="F312" s="368">
        <v>41859</v>
      </c>
      <c r="G312" s="42">
        <v>5000</v>
      </c>
      <c r="H312" s="18">
        <f t="shared" si="5"/>
        <v>0</v>
      </c>
      <c r="I312" s="621"/>
    </row>
    <row r="313" spans="1:9" ht="15" x14ac:dyDescent="0.25">
      <c r="A313" s="192">
        <v>41856</v>
      </c>
      <c r="B313" s="193" t="s">
        <v>1458</v>
      </c>
      <c r="C313" s="324" t="s">
        <v>3973</v>
      </c>
      <c r="D313" s="190" t="s">
        <v>2169</v>
      </c>
      <c r="E313" s="210">
        <v>3330</v>
      </c>
      <c r="F313" s="368">
        <v>41856</v>
      </c>
      <c r="G313" s="42">
        <v>3330</v>
      </c>
      <c r="H313" s="18">
        <f t="shared" si="5"/>
        <v>0</v>
      </c>
      <c r="I313" s="621"/>
    </row>
    <row r="314" spans="1:9" ht="15" x14ac:dyDescent="0.25">
      <c r="A314" s="192">
        <v>41856</v>
      </c>
      <c r="B314" s="193" t="s">
        <v>1459</v>
      </c>
      <c r="C314" s="324" t="s">
        <v>3973</v>
      </c>
      <c r="D314" s="190" t="s">
        <v>55</v>
      </c>
      <c r="E314" s="210">
        <v>1824</v>
      </c>
      <c r="F314" s="368">
        <v>41856</v>
      </c>
      <c r="G314" s="42">
        <v>1824</v>
      </c>
      <c r="H314" s="18">
        <f t="shared" si="5"/>
        <v>0</v>
      </c>
      <c r="I314" s="621"/>
    </row>
    <row r="315" spans="1:9" ht="15" x14ac:dyDescent="0.25">
      <c r="A315" s="192">
        <v>41856</v>
      </c>
      <c r="B315" s="193" t="s">
        <v>1460</v>
      </c>
      <c r="C315" s="324" t="s">
        <v>3973</v>
      </c>
      <c r="D315" s="190" t="s">
        <v>250</v>
      </c>
      <c r="E315" s="210">
        <v>29622.5</v>
      </c>
      <c r="F315" s="368">
        <v>41856</v>
      </c>
      <c r="G315" s="42">
        <v>29622.5</v>
      </c>
      <c r="H315" s="18">
        <f t="shared" si="5"/>
        <v>0</v>
      </c>
      <c r="I315" s="621"/>
    </row>
    <row r="316" spans="1:9" ht="15" x14ac:dyDescent="0.25">
      <c r="A316" s="192">
        <v>41856</v>
      </c>
      <c r="B316" s="193" t="s">
        <v>1461</v>
      </c>
      <c r="C316" s="324" t="s">
        <v>3973</v>
      </c>
      <c r="D316" s="190" t="s">
        <v>12</v>
      </c>
      <c r="E316" s="210">
        <v>332.5</v>
      </c>
      <c r="F316" s="368">
        <v>41856</v>
      </c>
      <c r="G316" s="42">
        <v>332.5</v>
      </c>
      <c r="H316" s="18">
        <f t="shared" si="5"/>
        <v>0</v>
      </c>
      <c r="I316" s="621"/>
    </row>
    <row r="317" spans="1:9" ht="15" x14ac:dyDescent="0.25">
      <c r="A317" s="192">
        <v>41856</v>
      </c>
      <c r="B317" s="193" t="s">
        <v>1463</v>
      </c>
      <c r="C317" s="324" t="s">
        <v>3973</v>
      </c>
      <c r="D317" s="190" t="s">
        <v>694</v>
      </c>
      <c r="E317" s="210">
        <v>37638.5</v>
      </c>
      <c r="F317" s="368">
        <v>41856</v>
      </c>
      <c r="G317" s="42">
        <v>37638.5</v>
      </c>
      <c r="H317" s="18">
        <f t="shared" si="5"/>
        <v>0</v>
      </c>
      <c r="I317" s="621" t="s">
        <v>12</v>
      </c>
    </row>
    <row r="318" spans="1:9" ht="15" x14ac:dyDescent="0.25">
      <c r="A318" s="192">
        <v>41856</v>
      </c>
      <c r="B318" s="193" t="s">
        <v>1465</v>
      </c>
      <c r="C318" s="324" t="s">
        <v>3973</v>
      </c>
      <c r="D318" s="190" t="s">
        <v>16</v>
      </c>
      <c r="E318" s="210">
        <v>3004</v>
      </c>
      <c r="F318" s="368">
        <v>41865</v>
      </c>
      <c r="G318" s="42">
        <v>3004</v>
      </c>
      <c r="H318" s="18">
        <f t="shared" si="5"/>
        <v>0</v>
      </c>
      <c r="I318" s="621"/>
    </row>
    <row r="319" spans="1:9" ht="15" x14ac:dyDescent="0.25">
      <c r="A319" s="192">
        <v>41856</v>
      </c>
      <c r="B319" s="193" t="s">
        <v>1466</v>
      </c>
      <c r="C319" s="324" t="s">
        <v>3973</v>
      </c>
      <c r="D319" s="190" t="s">
        <v>57</v>
      </c>
      <c r="E319" s="210">
        <v>1500</v>
      </c>
      <c r="F319" s="368">
        <v>41857</v>
      </c>
      <c r="G319" s="42">
        <v>1500</v>
      </c>
      <c r="H319" s="18">
        <f t="shared" si="5"/>
        <v>0</v>
      </c>
      <c r="I319" s="621" t="s">
        <v>30</v>
      </c>
    </row>
    <row r="320" spans="1:9" ht="15" x14ac:dyDescent="0.25">
      <c r="A320" s="192">
        <v>41856</v>
      </c>
      <c r="B320" s="193" t="s">
        <v>1467</v>
      </c>
      <c r="C320" s="324" t="s">
        <v>3973</v>
      </c>
      <c r="D320" s="190" t="s">
        <v>1778</v>
      </c>
      <c r="E320" s="210">
        <v>1534</v>
      </c>
      <c r="F320" s="368">
        <v>41857</v>
      </c>
      <c r="G320" s="42">
        <v>1534</v>
      </c>
      <c r="H320" s="18">
        <f t="shared" si="5"/>
        <v>0</v>
      </c>
      <c r="I320" s="621" t="s">
        <v>30</v>
      </c>
    </row>
    <row r="321" spans="1:9" ht="15" x14ac:dyDescent="0.25">
      <c r="A321" s="192">
        <v>41856</v>
      </c>
      <c r="B321" s="193" t="s">
        <v>1468</v>
      </c>
      <c r="C321" s="324" t="s">
        <v>3973</v>
      </c>
      <c r="D321" s="190" t="s">
        <v>373</v>
      </c>
      <c r="E321" s="210">
        <v>925</v>
      </c>
      <c r="F321" s="368">
        <v>41857</v>
      </c>
      <c r="G321" s="42">
        <v>925</v>
      </c>
      <c r="H321" s="18">
        <f t="shared" si="5"/>
        <v>0</v>
      </c>
      <c r="I321" s="621" t="s">
        <v>30</v>
      </c>
    </row>
    <row r="322" spans="1:9" ht="15" x14ac:dyDescent="0.25">
      <c r="A322" s="192">
        <v>41856</v>
      </c>
      <c r="B322" s="193" t="s">
        <v>1469</v>
      </c>
      <c r="C322" s="324" t="s">
        <v>3973</v>
      </c>
      <c r="D322" s="190" t="s">
        <v>147</v>
      </c>
      <c r="E322" s="210">
        <v>8315</v>
      </c>
      <c r="F322" s="368">
        <v>41857</v>
      </c>
      <c r="G322" s="42">
        <v>8315</v>
      </c>
      <c r="H322" s="18">
        <f t="shared" si="5"/>
        <v>0</v>
      </c>
      <c r="I322" s="621" t="s">
        <v>3952</v>
      </c>
    </row>
    <row r="323" spans="1:9" ht="15" x14ac:dyDescent="0.25">
      <c r="A323" s="192">
        <v>41856</v>
      </c>
      <c r="B323" s="193" t="s">
        <v>1470</v>
      </c>
      <c r="C323" s="324" t="s">
        <v>3973</v>
      </c>
      <c r="D323" s="190" t="s">
        <v>52</v>
      </c>
      <c r="E323" s="210">
        <v>4166</v>
      </c>
      <c r="F323" s="368">
        <v>41856</v>
      </c>
      <c r="G323" s="42">
        <v>4166</v>
      </c>
      <c r="H323" s="18">
        <f t="shared" si="5"/>
        <v>0</v>
      </c>
      <c r="I323" s="621" t="s">
        <v>12</v>
      </c>
    </row>
    <row r="324" spans="1:9" ht="15" x14ac:dyDescent="0.25">
      <c r="A324" s="192">
        <v>41856</v>
      </c>
      <c r="B324" s="193" t="s">
        <v>1471</v>
      </c>
      <c r="C324" s="324" t="s">
        <v>3973</v>
      </c>
      <c r="D324" s="190" t="s">
        <v>111</v>
      </c>
      <c r="E324" s="210">
        <v>4386</v>
      </c>
      <c r="F324" s="368">
        <v>41856</v>
      </c>
      <c r="G324" s="42">
        <v>4386</v>
      </c>
      <c r="H324" s="18">
        <f t="shared" si="5"/>
        <v>0</v>
      </c>
      <c r="I324" s="621" t="s">
        <v>12</v>
      </c>
    </row>
    <row r="325" spans="1:9" ht="15" x14ac:dyDescent="0.25">
      <c r="A325" s="192">
        <v>41856</v>
      </c>
      <c r="B325" s="193" t="s">
        <v>1472</v>
      </c>
      <c r="C325" s="324" t="s">
        <v>3973</v>
      </c>
      <c r="D325" s="190" t="s">
        <v>215</v>
      </c>
      <c r="E325" s="210">
        <v>4269</v>
      </c>
      <c r="F325" s="368">
        <v>41856</v>
      </c>
      <c r="G325" s="42">
        <v>4269</v>
      </c>
      <c r="H325" s="18">
        <f t="shared" si="5"/>
        <v>0</v>
      </c>
      <c r="I325" s="621"/>
    </row>
    <row r="326" spans="1:9" ht="15" x14ac:dyDescent="0.25">
      <c r="A326" s="192">
        <v>41856</v>
      </c>
      <c r="B326" s="193" t="s">
        <v>1473</v>
      </c>
      <c r="C326" s="324" t="s">
        <v>3973</v>
      </c>
      <c r="D326" s="190" t="s">
        <v>260</v>
      </c>
      <c r="E326" s="210">
        <v>2040</v>
      </c>
      <c r="F326" s="368">
        <v>41856</v>
      </c>
      <c r="G326" s="42">
        <v>2040</v>
      </c>
      <c r="H326" s="18">
        <f t="shared" si="5"/>
        <v>0</v>
      </c>
      <c r="I326" s="621" t="s">
        <v>12</v>
      </c>
    </row>
    <row r="327" spans="1:9" ht="15" x14ac:dyDescent="0.25">
      <c r="A327" s="192">
        <v>41856</v>
      </c>
      <c r="B327" s="193" t="s">
        <v>1475</v>
      </c>
      <c r="C327" s="324" t="s">
        <v>3973</v>
      </c>
      <c r="D327" s="190" t="s">
        <v>560</v>
      </c>
      <c r="E327" s="210">
        <v>13309.5</v>
      </c>
      <c r="F327" s="368">
        <v>41857</v>
      </c>
      <c r="G327" s="42">
        <v>13309.5</v>
      </c>
      <c r="H327" s="18">
        <f t="shared" ref="H327:H390" si="6">E327-G327</f>
        <v>0</v>
      </c>
      <c r="I327" s="621" t="s">
        <v>3952</v>
      </c>
    </row>
    <row r="328" spans="1:9" ht="15" x14ac:dyDescent="0.25">
      <c r="A328" s="192">
        <v>41856</v>
      </c>
      <c r="B328" s="193" t="s">
        <v>1477</v>
      </c>
      <c r="C328" s="324" t="s">
        <v>3973</v>
      </c>
      <c r="D328" s="190" t="s">
        <v>32</v>
      </c>
      <c r="E328" s="210">
        <v>17787</v>
      </c>
      <c r="F328" s="368">
        <v>41857</v>
      </c>
      <c r="G328" s="42">
        <v>17787</v>
      </c>
      <c r="H328" s="18">
        <f t="shared" si="6"/>
        <v>0</v>
      </c>
      <c r="I328" s="621" t="s">
        <v>30</v>
      </c>
    </row>
    <row r="329" spans="1:9" ht="15" x14ac:dyDescent="0.25">
      <c r="A329" s="192">
        <v>41856</v>
      </c>
      <c r="B329" s="193" t="s">
        <v>1478</v>
      </c>
      <c r="C329" s="324" t="s">
        <v>3973</v>
      </c>
      <c r="D329" s="190" t="s">
        <v>189</v>
      </c>
      <c r="E329" s="210">
        <v>14528</v>
      </c>
      <c r="F329" s="370" t="s">
        <v>4112</v>
      </c>
      <c r="G329" s="42">
        <v>14528</v>
      </c>
      <c r="H329" s="18">
        <f t="shared" si="6"/>
        <v>0</v>
      </c>
      <c r="I329" s="621" t="s">
        <v>21</v>
      </c>
    </row>
    <row r="330" spans="1:9" ht="15" x14ac:dyDescent="0.25">
      <c r="A330" s="192">
        <v>41856</v>
      </c>
      <c r="B330" s="193" t="s">
        <v>1479</v>
      </c>
      <c r="C330" s="324" t="s">
        <v>3973</v>
      </c>
      <c r="D330" s="190" t="s">
        <v>130</v>
      </c>
      <c r="E330" s="210">
        <v>7881</v>
      </c>
      <c r="F330" s="368">
        <v>41858</v>
      </c>
      <c r="G330" s="42">
        <v>7881</v>
      </c>
      <c r="H330" s="18">
        <f t="shared" si="6"/>
        <v>0</v>
      </c>
      <c r="I330" s="621" t="s">
        <v>21</v>
      </c>
    </row>
    <row r="331" spans="1:9" ht="15" x14ac:dyDescent="0.25">
      <c r="A331" s="192">
        <v>41856</v>
      </c>
      <c r="B331" s="193" t="s">
        <v>1480</v>
      </c>
      <c r="C331" s="324" t="s">
        <v>3973</v>
      </c>
      <c r="D331" s="190" t="s">
        <v>188</v>
      </c>
      <c r="E331" s="210">
        <v>346</v>
      </c>
      <c r="F331" s="368">
        <v>41858</v>
      </c>
      <c r="G331" s="42">
        <v>346</v>
      </c>
      <c r="H331" s="18">
        <f t="shared" si="6"/>
        <v>0</v>
      </c>
      <c r="I331" s="621" t="s">
        <v>21</v>
      </c>
    </row>
    <row r="332" spans="1:9" ht="15" x14ac:dyDescent="0.25">
      <c r="A332" s="192">
        <v>41856</v>
      </c>
      <c r="B332" s="193" t="s">
        <v>1481</v>
      </c>
      <c r="C332" s="324" t="s">
        <v>3973</v>
      </c>
      <c r="D332" s="190" t="s">
        <v>292</v>
      </c>
      <c r="E332" s="210">
        <v>2731</v>
      </c>
      <c r="F332" s="368">
        <v>41857</v>
      </c>
      <c r="G332" s="42">
        <v>2731</v>
      </c>
      <c r="H332" s="18">
        <f t="shared" si="6"/>
        <v>0</v>
      </c>
      <c r="I332" s="621" t="s">
        <v>30</v>
      </c>
    </row>
    <row r="333" spans="1:9" ht="15" x14ac:dyDescent="0.25">
      <c r="A333" s="192">
        <v>41856</v>
      </c>
      <c r="B333" s="193" t="s">
        <v>1482</v>
      </c>
      <c r="C333" s="324" t="s">
        <v>3973</v>
      </c>
      <c r="D333" s="190" t="s">
        <v>248</v>
      </c>
      <c r="E333" s="210">
        <v>588.5</v>
      </c>
      <c r="F333" s="368">
        <v>41856</v>
      </c>
      <c r="G333" s="42">
        <v>588.5</v>
      </c>
      <c r="H333" s="18">
        <f t="shared" si="6"/>
        <v>0</v>
      </c>
      <c r="I333" s="621" t="s">
        <v>12</v>
      </c>
    </row>
    <row r="334" spans="1:9" ht="15" x14ac:dyDescent="0.25">
      <c r="A334" s="192">
        <v>41856</v>
      </c>
      <c r="B334" s="193" t="s">
        <v>1483</v>
      </c>
      <c r="C334" s="324" t="s">
        <v>3973</v>
      </c>
      <c r="D334" s="190" t="s">
        <v>287</v>
      </c>
      <c r="E334" s="210">
        <v>3788</v>
      </c>
      <c r="F334" s="368">
        <v>41857</v>
      </c>
      <c r="G334" s="42">
        <v>3788</v>
      </c>
      <c r="H334" s="18">
        <f t="shared" si="6"/>
        <v>0</v>
      </c>
      <c r="I334" s="621" t="s">
        <v>30</v>
      </c>
    </row>
    <row r="335" spans="1:9" ht="15" x14ac:dyDescent="0.25">
      <c r="A335" s="192">
        <v>41856</v>
      </c>
      <c r="B335" s="193" t="s">
        <v>1485</v>
      </c>
      <c r="C335" s="324" t="s">
        <v>3973</v>
      </c>
      <c r="D335" s="190" t="s">
        <v>4113</v>
      </c>
      <c r="E335" s="210">
        <v>2480</v>
      </c>
      <c r="F335" s="368">
        <v>41857</v>
      </c>
      <c r="G335" s="42">
        <v>2480</v>
      </c>
      <c r="H335" s="18">
        <f t="shared" si="6"/>
        <v>0</v>
      </c>
      <c r="I335" s="621" t="s">
        <v>30</v>
      </c>
    </row>
    <row r="336" spans="1:9" ht="15" x14ac:dyDescent="0.25">
      <c r="A336" s="192">
        <v>41856</v>
      </c>
      <c r="B336" s="193" t="s">
        <v>1487</v>
      </c>
      <c r="C336" s="324" t="s">
        <v>3973</v>
      </c>
      <c r="D336" s="190" t="s">
        <v>29</v>
      </c>
      <c r="E336" s="210">
        <v>5509</v>
      </c>
      <c r="F336" s="368">
        <v>41857</v>
      </c>
      <c r="G336" s="42">
        <v>5509</v>
      </c>
      <c r="H336" s="18">
        <f t="shared" si="6"/>
        <v>0</v>
      </c>
      <c r="I336" s="621" t="s">
        <v>30</v>
      </c>
    </row>
    <row r="337" spans="1:9" ht="15" x14ac:dyDescent="0.25">
      <c r="A337" s="192">
        <v>41856</v>
      </c>
      <c r="B337" s="193" t="s">
        <v>1488</v>
      </c>
      <c r="C337" s="324" t="s">
        <v>3973</v>
      </c>
      <c r="D337" s="190" t="s">
        <v>257</v>
      </c>
      <c r="E337" s="210">
        <v>16334</v>
      </c>
      <c r="F337" s="368">
        <v>41857</v>
      </c>
      <c r="G337" s="42">
        <v>16334</v>
      </c>
      <c r="H337" s="18">
        <f t="shared" si="6"/>
        <v>0</v>
      </c>
      <c r="I337" s="621" t="s">
        <v>3952</v>
      </c>
    </row>
    <row r="338" spans="1:9" ht="15" x14ac:dyDescent="0.25">
      <c r="A338" s="192">
        <v>41856</v>
      </c>
      <c r="B338" s="193" t="s">
        <v>1489</v>
      </c>
      <c r="C338" s="324" t="s">
        <v>3973</v>
      </c>
      <c r="D338" s="190" t="s">
        <v>250</v>
      </c>
      <c r="E338" s="210">
        <v>10822.5</v>
      </c>
      <c r="F338" s="368">
        <v>41857</v>
      </c>
      <c r="G338" s="42">
        <v>10822.5</v>
      </c>
      <c r="H338" s="18">
        <f t="shared" si="6"/>
        <v>0</v>
      </c>
      <c r="I338" s="621" t="s">
        <v>30</v>
      </c>
    </row>
    <row r="339" spans="1:9" ht="15" x14ac:dyDescent="0.25">
      <c r="A339" s="192">
        <v>41856</v>
      </c>
      <c r="B339" s="193" t="s">
        <v>1492</v>
      </c>
      <c r="C339" s="324" t="s">
        <v>3973</v>
      </c>
      <c r="D339" s="399" t="s">
        <v>4114</v>
      </c>
      <c r="E339" s="215">
        <v>0</v>
      </c>
      <c r="F339" s="400" t="s">
        <v>4115</v>
      </c>
      <c r="G339" s="42"/>
      <c r="H339" s="18">
        <f t="shared" si="6"/>
        <v>0</v>
      </c>
      <c r="I339" s="621" t="s">
        <v>3952</v>
      </c>
    </row>
    <row r="340" spans="1:9" ht="15" x14ac:dyDescent="0.25">
      <c r="A340" s="192">
        <v>41856</v>
      </c>
      <c r="B340" s="193" t="s">
        <v>1493</v>
      </c>
      <c r="C340" s="324" t="s">
        <v>3973</v>
      </c>
      <c r="D340" s="190" t="s">
        <v>307</v>
      </c>
      <c r="E340" s="210">
        <v>5871</v>
      </c>
      <c r="F340" s="370" t="s">
        <v>4116</v>
      </c>
      <c r="G340" s="42">
        <v>5871</v>
      </c>
      <c r="H340" s="18">
        <f t="shared" si="6"/>
        <v>0</v>
      </c>
      <c r="I340" s="621" t="s">
        <v>3952</v>
      </c>
    </row>
    <row r="341" spans="1:9" ht="15" x14ac:dyDescent="0.25">
      <c r="A341" s="192">
        <v>41856</v>
      </c>
      <c r="B341" s="193" t="s">
        <v>1494</v>
      </c>
      <c r="C341" s="324" t="s">
        <v>3973</v>
      </c>
      <c r="D341" s="295" t="s">
        <v>3108</v>
      </c>
      <c r="E341" s="296">
        <v>0</v>
      </c>
      <c r="F341" s="368"/>
      <c r="G341" s="42"/>
      <c r="H341" s="18">
        <f t="shared" si="6"/>
        <v>0</v>
      </c>
      <c r="I341" s="622"/>
    </row>
    <row r="342" spans="1:9" ht="15" x14ac:dyDescent="0.25">
      <c r="A342" s="192">
        <v>41856</v>
      </c>
      <c r="B342" s="193" t="s">
        <v>1495</v>
      </c>
      <c r="C342" s="324" t="s">
        <v>3973</v>
      </c>
      <c r="D342" s="190" t="s">
        <v>80</v>
      </c>
      <c r="E342" s="210">
        <v>2175.5</v>
      </c>
      <c r="F342" s="368">
        <v>41857</v>
      </c>
      <c r="G342" s="42">
        <v>2175.5</v>
      </c>
      <c r="H342" s="18">
        <f t="shared" si="6"/>
        <v>0</v>
      </c>
      <c r="I342" s="621" t="s">
        <v>3952</v>
      </c>
    </row>
    <row r="343" spans="1:9" ht="15" x14ac:dyDescent="0.25">
      <c r="A343" s="192">
        <v>41856</v>
      </c>
      <c r="B343" s="193" t="s">
        <v>1496</v>
      </c>
      <c r="C343" s="324" t="s">
        <v>3973</v>
      </c>
      <c r="D343" s="190" t="s">
        <v>47</v>
      </c>
      <c r="E343" s="210">
        <v>40</v>
      </c>
      <c r="F343" s="368">
        <v>41857</v>
      </c>
      <c r="G343" s="42">
        <v>40</v>
      </c>
      <c r="H343" s="18">
        <f t="shared" si="6"/>
        <v>0</v>
      </c>
      <c r="I343" s="621" t="s">
        <v>30</v>
      </c>
    </row>
    <row r="344" spans="1:9" ht="15" x14ac:dyDescent="0.25">
      <c r="A344" s="192">
        <v>41856</v>
      </c>
      <c r="B344" s="193" t="s">
        <v>1498</v>
      </c>
      <c r="C344" s="324" t="s">
        <v>3973</v>
      </c>
      <c r="D344" s="190" t="s">
        <v>304</v>
      </c>
      <c r="E344" s="210">
        <v>23789</v>
      </c>
      <c r="F344" s="368">
        <v>41857</v>
      </c>
      <c r="G344" s="42">
        <v>23789</v>
      </c>
      <c r="H344" s="18">
        <f t="shared" si="6"/>
        <v>0</v>
      </c>
      <c r="I344" s="621" t="s">
        <v>3952</v>
      </c>
    </row>
    <row r="345" spans="1:9" ht="15" x14ac:dyDescent="0.25">
      <c r="A345" s="192">
        <v>41856</v>
      </c>
      <c r="B345" s="193" t="s">
        <v>1499</v>
      </c>
      <c r="C345" s="324" t="s">
        <v>3973</v>
      </c>
      <c r="D345" s="190" t="s">
        <v>11</v>
      </c>
      <c r="E345" s="210">
        <v>50044</v>
      </c>
      <c r="F345" s="368">
        <v>41881</v>
      </c>
      <c r="G345" s="42">
        <v>50044</v>
      </c>
      <c r="H345" s="18">
        <f t="shared" si="6"/>
        <v>0</v>
      </c>
      <c r="I345" s="621" t="s">
        <v>65</v>
      </c>
    </row>
    <row r="346" spans="1:9" ht="15" x14ac:dyDescent="0.25">
      <c r="A346" s="192">
        <v>41856</v>
      </c>
      <c r="B346" s="193" t="s">
        <v>1501</v>
      </c>
      <c r="C346" s="324" t="s">
        <v>3973</v>
      </c>
      <c r="D346" s="190" t="s">
        <v>115</v>
      </c>
      <c r="E346" s="210">
        <v>125</v>
      </c>
      <c r="F346" s="368">
        <v>41856</v>
      </c>
      <c r="G346" s="42">
        <v>125</v>
      </c>
      <c r="H346" s="18">
        <f t="shared" si="6"/>
        <v>0</v>
      </c>
      <c r="I346" s="621"/>
    </row>
    <row r="347" spans="1:9" ht="15" x14ac:dyDescent="0.25">
      <c r="A347" s="192">
        <v>41856</v>
      </c>
      <c r="B347" s="193" t="s">
        <v>1503</v>
      </c>
      <c r="C347" s="324" t="s">
        <v>3973</v>
      </c>
      <c r="D347" s="190" t="s">
        <v>435</v>
      </c>
      <c r="E347" s="210">
        <v>2901.6</v>
      </c>
      <c r="F347" s="368">
        <v>41856</v>
      </c>
      <c r="G347" s="42">
        <v>2901.6</v>
      </c>
      <c r="H347" s="18">
        <f t="shared" si="6"/>
        <v>0</v>
      </c>
      <c r="I347" s="621"/>
    </row>
    <row r="348" spans="1:9" ht="15" x14ac:dyDescent="0.25">
      <c r="A348" s="192">
        <v>41856</v>
      </c>
      <c r="B348" s="193" t="s">
        <v>1504</v>
      </c>
      <c r="C348" s="324" t="s">
        <v>3973</v>
      </c>
      <c r="D348" s="190" t="s">
        <v>176</v>
      </c>
      <c r="E348" s="210">
        <v>10111</v>
      </c>
      <c r="F348" s="368">
        <v>41857</v>
      </c>
      <c r="G348" s="42">
        <v>10111</v>
      </c>
      <c r="H348" s="18">
        <f t="shared" si="6"/>
        <v>0</v>
      </c>
      <c r="I348" s="621" t="s">
        <v>3952</v>
      </c>
    </row>
    <row r="349" spans="1:9" ht="15" x14ac:dyDescent="0.25">
      <c r="A349" s="192">
        <v>41856</v>
      </c>
      <c r="B349" s="193" t="s">
        <v>1506</v>
      </c>
      <c r="C349" s="324" t="s">
        <v>3973</v>
      </c>
      <c r="D349" s="190" t="s">
        <v>233</v>
      </c>
      <c r="E349" s="210">
        <v>616.20000000000005</v>
      </c>
      <c r="F349" s="368">
        <v>41857</v>
      </c>
      <c r="G349" s="42">
        <v>616.20000000000005</v>
      </c>
      <c r="H349" s="18">
        <f t="shared" si="6"/>
        <v>0</v>
      </c>
      <c r="I349" s="621" t="s">
        <v>3952</v>
      </c>
    </row>
    <row r="350" spans="1:9" ht="15" x14ac:dyDescent="0.25">
      <c r="A350" s="192">
        <v>41856</v>
      </c>
      <c r="B350" s="193" t="s">
        <v>1508</v>
      </c>
      <c r="C350" s="324" t="s">
        <v>3973</v>
      </c>
      <c r="D350" s="190" t="s">
        <v>928</v>
      </c>
      <c r="E350" s="210">
        <v>25842.5</v>
      </c>
      <c r="F350" s="368">
        <v>41857</v>
      </c>
      <c r="G350" s="42">
        <v>25842.5</v>
      </c>
      <c r="H350" s="18">
        <f t="shared" si="6"/>
        <v>0</v>
      </c>
      <c r="I350" s="621" t="s">
        <v>65</v>
      </c>
    </row>
    <row r="351" spans="1:9" ht="15" x14ac:dyDescent="0.25">
      <c r="A351" s="192">
        <v>41856</v>
      </c>
      <c r="B351" s="193" t="s">
        <v>1509</v>
      </c>
      <c r="C351" s="324" t="s">
        <v>3973</v>
      </c>
      <c r="D351" s="190" t="s">
        <v>435</v>
      </c>
      <c r="E351" s="210">
        <v>166.5</v>
      </c>
      <c r="F351" s="368">
        <v>41856</v>
      </c>
      <c r="G351" s="42">
        <v>166.5</v>
      </c>
      <c r="H351" s="18">
        <f t="shared" si="6"/>
        <v>0</v>
      </c>
      <c r="I351" s="621"/>
    </row>
    <row r="352" spans="1:9" ht="15" x14ac:dyDescent="0.25">
      <c r="A352" s="192">
        <v>41856</v>
      </c>
      <c r="B352" s="193" t="s">
        <v>1510</v>
      </c>
      <c r="C352" s="324" t="s">
        <v>3973</v>
      </c>
      <c r="D352" s="20" t="s">
        <v>180</v>
      </c>
      <c r="E352" s="213">
        <v>19128</v>
      </c>
      <c r="F352" s="368">
        <v>41857</v>
      </c>
      <c r="G352" s="42">
        <v>19128</v>
      </c>
      <c r="H352" s="18">
        <f t="shared" si="6"/>
        <v>0</v>
      </c>
      <c r="I352" s="622" t="s">
        <v>65</v>
      </c>
    </row>
    <row r="353" spans="1:9" ht="15" x14ac:dyDescent="0.25">
      <c r="A353" s="192">
        <v>41856</v>
      </c>
      <c r="B353" s="193" t="s">
        <v>1511</v>
      </c>
      <c r="C353" s="324" t="s">
        <v>3973</v>
      </c>
      <c r="D353" s="190" t="s">
        <v>136</v>
      </c>
      <c r="E353" s="210">
        <v>1256.5</v>
      </c>
      <c r="F353" s="368">
        <v>41856</v>
      </c>
      <c r="G353" s="42">
        <v>1256.5</v>
      </c>
      <c r="H353" s="18">
        <f t="shared" si="6"/>
        <v>0</v>
      </c>
      <c r="I353" s="621"/>
    </row>
    <row r="354" spans="1:9" ht="15" x14ac:dyDescent="0.25">
      <c r="A354" s="192">
        <v>41856</v>
      </c>
      <c r="B354" s="193" t="s">
        <v>1512</v>
      </c>
      <c r="C354" s="324" t="s">
        <v>3973</v>
      </c>
      <c r="D354" s="190" t="s">
        <v>1607</v>
      </c>
      <c r="E354" s="210">
        <v>3280.4</v>
      </c>
      <c r="F354" s="368">
        <v>41856</v>
      </c>
      <c r="G354" s="42">
        <v>3280.4</v>
      </c>
      <c r="H354" s="18">
        <f t="shared" si="6"/>
        <v>0</v>
      </c>
      <c r="I354" s="621"/>
    </row>
    <row r="355" spans="1:9" ht="15" x14ac:dyDescent="0.25">
      <c r="A355" s="192">
        <v>41856</v>
      </c>
      <c r="B355" s="193" t="s">
        <v>1514</v>
      </c>
      <c r="C355" s="324" t="s">
        <v>3973</v>
      </c>
      <c r="D355" s="190" t="s">
        <v>3115</v>
      </c>
      <c r="E355" s="210">
        <v>6287</v>
      </c>
      <c r="F355" s="368">
        <v>41857</v>
      </c>
      <c r="G355" s="42">
        <v>6287</v>
      </c>
      <c r="H355" s="18">
        <f t="shared" si="6"/>
        <v>0</v>
      </c>
      <c r="I355" s="621" t="s">
        <v>65</v>
      </c>
    </row>
    <row r="356" spans="1:9" ht="15" x14ac:dyDescent="0.25">
      <c r="A356" s="192">
        <v>41856</v>
      </c>
      <c r="B356" s="193" t="s">
        <v>1517</v>
      </c>
      <c r="C356" s="324" t="s">
        <v>3973</v>
      </c>
      <c r="D356" s="190" t="s">
        <v>508</v>
      </c>
      <c r="E356" s="210">
        <v>29162.5</v>
      </c>
      <c r="F356" s="368">
        <v>41856</v>
      </c>
      <c r="G356" s="42">
        <v>29162.5</v>
      </c>
      <c r="H356" s="18">
        <f t="shared" si="6"/>
        <v>0</v>
      </c>
      <c r="I356" s="621"/>
    </row>
    <row r="357" spans="1:9" ht="15" x14ac:dyDescent="0.25">
      <c r="A357" s="192">
        <v>41856</v>
      </c>
      <c r="B357" s="193" t="s">
        <v>1518</v>
      </c>
      <c r="C357" s="324" t="s">
        <v>3973</v>
      </c>
      <c r="D357" s="190" t="s">
        <v>8</v>
      </c>
      <c r="E357" s="210">
        <v>2195</v>
      </c>
      <c r="F357" s="368">
        <v>41856</v>
      </c>
      <c r="G357" s="42">
        <v>2195</v>
      </c>
      <c r="H357" s="18">
        <f t="shared" si="6"/>
        <v>0</v>
      </c>
      <c r="I357" s="621"/>
    </row>
    <row r="358" spans="1:9" ht="15" x14ac:dyDescent="0.25">
      <c r="A358" s="192">
        <v>41856</v>
      </c>
      <c r="B358" s="193" t="s">
        <v>1519</v>
      </c>
      <c r="C358" s="324" t="s">
        <v>3973</v>
      </c>
      <c r="D358" s="190" t="s">
        <v>51</v>
      </c>
      <c r="E358" s="210">
        <v>1200</v>
      </c>
      <c r="F358" s="368">
        <v>41856</v>
      </c>
      <c r="G358" s="42">
        <v>1200</v>
      </c>
      <c r="H358" s="18">
        <f t="shared" si="6"/>
        <v>0</v>
      </c>
      <c r="I358" s="621"/>
    </row>
    <row r="359" spans="1:9" ht="15" x14ac:dyDescent="0.25">
      <c r="A359" s="192">
        <v>41856</v>
      </c>
      <c r="B359" s="193" t="s">
        <v>1520</v>
      </c>
      <c r="C359" s="324" t="s">
        <v>3973</v>
      </c>
      <c r="D359" s="20" t="s">
        <v>240</v>
      </c>
      <c r="E359" s="210">
        <v>57522.2</v>
      </c>
      <c r="F359" s="370" t="s">
        <v>4117</v>
      </c>
      <c r="G359" s="42">
        <v>57522.2</v>
      </c>
      <c r="H359" s="18">
        <f t="shared" si="6"/>
        <v>0</v>
      </c>
      <c r="I359" s="621" t="s">
        <v>27</v>
      </c>
    </row>
    <row r="360" spans="1:9" ht="15" x14ac:dyDescent="0.25">
      <c r="A360" s="192">
        <v>41856</v>
      </c>
      <c r="B360" s="193" t="s">
        <v>1521</v>
      </c>
      <c r="C360" s="324" t="s">
        <v>3973</v>
      </c>
      <c r="D360" s="190" t="s">
        <v>8</v>
      </c>
      <c r="E360" s="210">
        <v>2505</v>
      </c>
      <c r="F360" s="368">
        <v>41856</v>
      </c>
      <c r="G360" s="42">
        <v>2505</v>
      </c>
      <c r="H360" s="18">
        <f t="shared" si="6"/>
        <v>0</v>
      </c>
      <c r="I360" s="621"/>
    </row>
    <row r="361" spans="1:9" ht="15" x14ac:dyDescent="0.25">
      <c r="A361" s="192">
        <v>41856</v>
      </c>
      <c r="B361" s="193" t="s">
        <v>1522</v>
      </c>
      <c r="C361" s="324" t="s">
        <v>3973</v>
      </c>
      <c r="D361" s="20" t="s">
        <v>244</v>
      </c>
      <c r="E361" s="210">
        <v>27078.5</v>
      </c>
      <c r="F361" s="370" t="s">
        <v>4118</v>
      </c>
      <c r="G361" s="42">
        <v>27078.5</v>
      </c>
      <c r="H361" s="18">
        <f t="shared" si="6"/>
        <v>0</v>
      </c>
      <c r="I361" s="621" t="s">
        <v>27</v>
      </c>
    </row>
    <row r="362" spans="1:9" ht="15" x14ac:dyDescent="0.25">
      <c r="A362" s="192">
        <v>41856</v>
      </c>
      <c r="B362" s="193" t="s">
        <v>1523</v>
      </c>
      <c r="C362" s="324" t="s">
        <v>3973</v>
      </c>
      <c r="D362" s="20" t="s">
        <v>101</v>
      </c>
      <c r="E362" s="210">
        <v>45252.55</v>
      </c>
      <c r="F362" s="370" t="s">
        <v>4119</v>
      </c>
      <c r="G362" s="42">
        <v>45252.55</v>
      </c>
      <c r="H362" s="18">
        <f t="shared" si="6"/>
        <v>0</v>
      </c>
      <c r="I362" s="621" t="s">
        <v>27</v>
      </c>
    </row>
    <row r="363" spans="1:9" ht="15" x14ac:dyDescent="0.25">
      <c r="A363" s="192">
        <v>41856</v>
      </c>
      <c r="B363" s="193" t="s">
        <v>1524</v>
      </c>
      <c r="C363" s="324" t="s">
        <v>3973</v>
      </c>
      <c r="D363" s="190" t="s">
        <v>27</v>
      </c>
      <c r="E363" s="210">
        <v>626</v>
      </c>
      <c r="F363" s="368">
        <v>41857</v>
      </c>
      <c r="G363" s="42">
        <v>626</v>
      </c>
      <c r="H363" s="18">
        <f t="shared" si="6"/>
        <v>0</v>
      </c>
      <c r="I363" s="621" t="s">
        <v>27</v>
      </c>
    </row>
    <row r="364" spans="1:9" ht="15" x14ac:dyDescent="0.25">
      <c r="A364" s="192">
        <v>41856</v>
      </c>
      <c r="B364" s="193" t="s">
        <v>1526</v>
      </c>
      <c r="C364" s="324" t="s">
        <v>3973</v>
      </c>
      <c r="D364" s="190" t="s">
        <v>99</v>
      </c>
      <c r="E364" s="210">
        <v>926</v>
      </c>
      <c r="F364" s="368">
        <v>41857</v>
      </c>
      <c r="G364" s="42">
        <v>926</v>
      </c>
      <c r="H364" s="18">
        <f t="shared" si="6"/>
        <v>0</v>
      </c>
      <c r="I364" s="621" t="s">
        <v>27</v>
      </c>
    </row>
    <row r="365" spans="1:9" ht="15" x14ac:dyDescent="0.25">
      <c r="A365" s="192">
        <v>41856</v>
      </c>
      <c r="B365" s="193" t="s">
        <v>1527</v>
      </c>
      <c r="C365" s="324" t="s">
        <v>3973</v>
      </c>
      <c r="D365" s="190" t="s">
        <v>245</v>
      </c>
      <c r="E365" s="210">
        <v>33132.5</v>
      </c>
      <c r="F365" s="368">
        <v>41857</v>
      </c>
      <c r="G365" s="42">
        <v>33132.5</v>
      </c>
      <c r="H365" s="18">
        <f t="shared" si="6"/>
        <v>0</v>
      </c>
      <c r="I365" s="621" t="s">
        <v>27</v>
      </c>
    </row>
    <row r="366" spans="1:9" ht="15" x14ac:dyDescent="0.25">
      <c r="A366" s="192">
        <v>41856</v>
      </c>
      <c r="B366" s="193" t="s">
        <v>1528</v>
      </c>
      <c r="C366" s="324" t="s">
        <v>3973</v>
      </c>
      <c r="D366" s="190" t="s">
        <v>149</v>
      </c>
      <c r="E366" s="210">
        <v>17580</v>
      </c>
      <c r="F366" s="368">
        <v>41860</v>
      </c>
      <c r="G366" s="42">
        <v>17580</v>
      </c>
      <c r="H366" s="18">
        <f t="shared" si="6"/>
        <v>0</v>
      </c>
      <c r="I366" s="621" t="s">
        <v>27</v>
      </c>
    </row>
    <row r="367" spans="1:9" ht="15" x14ac:dyDescent="0.25">
      <c r="A367" s="192">
        <v>41856</v>
      </c>
      <c r="B367" s="193" t="s">
        <v>1529</v>
      </c>
      <c r="C367" s="324" t="s">
        <v>3973</v>
      </c>
      <c r="D367" s="190" t="s">
        <v>28</v>
      </c>
      <c r="E367" s="210">
        <v>8955</v>
      </c>
      <c r="F367" s="368">
        <v>41856</v>
      </c>
      <c r="G367" s="42">
        <v>8955</v>
      </c>
      <c r="H367" s="18">
        <f t="shared" si="6"/>
        <v>0</v>
      </c>
      <c r="I367" s="621"/>
    </row>
    <row r="368" spans="1:9" ht="15" x14ac:dyDescent="0.25">
      <c r="A368" s="192">
        <v>41856</v>
      </c>
      <c r="B368" s="193" t="s">
        <v>1530</v>
      </c>
      <c r="C368" s="324" t="s">
        <v>3973</v>
      </c>
      <c r="D368" s="190" t="s">
        <v>92</v>
      </c>
      <c r="E368" s="210">
        <v>6547.2</v>
      </c>
      <c r="F368" s="368">
        <v>41857</v>
      </c>
      <c r="G368" s="42">
        <v>6547.2</v>
      </c>
      <c r="H368" s="18">
        <f t="shared" si="6"/>
        <v>0</v>
      </c>
      <c r="I368" s="621" t="s">
        <v>27</v>
      </c>
    </row>
    <row r="369" spans="1:9" ht="15" x14ac:dyDescent="0.25">
      <c r="A369" s="192">
        <v>41856</v>
      </c>
      <c r="B369" s="193" t="s">
        <v>1531</v>
      </c>
      <c r="C369" s="324" t="s">
        <v>3973</v>
      </c>
      <c r="D369" s="196" t="s">
        <v>4120</v>
      </c>
      <c r="E369" s="215">
        <v>0</v>
      </c>
      <c r="F369" s="400" t="s">
        <v>4115</v>
      </c>
      <c r="G369" s="42"/>
      <c r="H369" s="18">
        <f t="shared" si="6"/>
        <v>0</v>
      </c>
      <c r="I369" s="621" t="s">
        <v>27</v>
      </c>
    </row>
    <row r="370" spans="1:9" ht="15" x14ac:dyDescent="0.25">
      <c r="A370" s="192">
        <v>41856</v>
      </c>
      <c r="B370" s="193" t="s">
        <v>1532</v>
      </c>
      <c r="C370" s="324" t="s">
        <v>3973</v>
      </c>
      <c r="D370" s="190" t="s">
        <v>882</v>
      </c>
      <c r="E370" s="210">
        <v>37943.040000000001</v>
      </c>
      <c r="F370" s="368">
        <v>41882</v>
      </c>
      <c r="G370" s="42">
        <v>37943.040000000001</v>
      </c>
      <c r="H370" s="18">
        <f t="shared" si="6"/>
        <v>0</v>
      </c>
      <c r="I370" s="621" t="s">
        <v>21</v>
      </c>
    </row>
    <row r="371" spans="1:9" ht="15" x14ac:dyDescent="0.25">
      <c r="A371" s="192">
        <v>41856</v>
      </c>
      <c r="B371" s="193" t="s">
        <v>1533</v>
      </c>
      <c r="C371" s="324" t="s">
        <v>3973</v>
      </c>
      <c r="D371" s="20" t="s">
        <v>180</v>
      </c>
      <c r="E371" s="213">
        <v>3706.6</v>
      </c>
      <c r="F371" s="368">
        <v>41856</v>
      </c>
      <c r="G371" s="42">
        <v>3706.6</v>
      </c>
      <c r="H371" s="18">
        <f t="shared" si="6"/>
        <v>0</v>
      </c>
      <c r="I371" s="622"/>
    </row>
    <row r="372" spans="1:9" ht="15" x14ac:dyDescent="0.25">
      <c r="A372" s="192">
        <v>41856</v>
      </c>
      <c r="B372" s="193" t="s">
        <v>1534</v>
      </c>
      <c r="C372" s="324" t="s">
        <v>3973</v>
      </c>
      <c r="D372" s="190" t="s">
        <v>74</v>
      </c>
      <c r="E372" s="210">
        <v>60</v>
      </c>
      <c r="F372" s="368">
        <v>41856</v>
      </c>
      <c r="G372" s="42">
        <v>60</v>
      </c>
      <c r="H372" s="18">
        <f t="shared" si="6"/>
        <v>0</v>
      </c>
      <c r="I372" s="621"/>
    </row>
    <row r="373" spans="1:9" ht="15" x14ac:dyDescent="0.25">
      <c r="A373" s="192">
        <v>41856</v>
      </c>
      <c r="B373" s="193" t="s">
        <v>1535</v>
      </c>
      <c r="C373" s="324" t="s">
        <v>3973</v>
      </c>
      <c r="D373" s="190" t="s">
        <v>152</v>
      </c>
      <c r="E373" s="210">
        <v>7839</v>
      </c>
      <c r="F373" s="368">
        <v>41856</v>
      </c>
      <c r="G373" s="42">
        <v>7839</v>
      </c>
      <c r="H373" s="18">
        <f t="shared" si="6"/>
        <v>0</v>
      </c>
      <c r="I373" s="621"/>
    </row>
    <row r="374" spans="1:9" ht="15" x14ac:dyDescent="0.25">
      <c r="A374" s="192">
        <v>41856</v>
      </c>
      <c r="B374" s="193" t="s">
        <v>1537</v>
      </c>
      <c r="C374" s="324" t="s">
        <v>3973</v>
      </c>
      <c r="D374" s="190" t="s">
        <v>74</v>
      </c>
      <c r="E374" s="210">
        <v>81</v>
      </c>
      <c r="F374" s="368">
        <v>41856</v>
      </c>
      <c r="G374" s="42">
        <v>81</v>
      </c>
      <c r="H374" s="18">
        <f t="shared" si="6"/>
        <v>0</v>
      </c>
      <c r="I374" s="621"/>
    </row>
    <row r="375" spans="1:9" ht="15" x14ac:dyDescent="0.25">
      <c r="A375" s="397">
        <v>41857</v>
      </c>
      <c r="B375" s="193" t="s">
        <v>1538</v>
      </c>
      <c r="C375" s="324" t="s">
        <v>3973</v>
      </c>
      <c r="D375" s="20" t="s">
        <v>14</v>
      </c>
      <c r="E375" s="213">
        <v>9956</v>
      </c>
      <c r="F375" s="369" t="s">
        <v>4121</v>
      </c>
      <c r="G375" s="42">
        <v>9956</v>
      </c>
      <c r="H375" s="18">
        <f t="shared" si="6"/>
        <v>0</v>
      </c>
      <c r="I375" s="622" t="s">
        <v>12</v>
      </c>
    </row>
    <row r="376" spans="1:9" ht="15" x14ac:dyDescent="0.25">
      <c r="A376" s="397">
        <v>41857</v>
      </c>
      <c r="B376" s="193" t="s">
        <v>1539</v>
      </c>
      <c r="C376" s="324" t="s">
        <v>3973</v>
      </c>
      <c r="D376" s="190" t="s">
        <v>269</v>
      </c>
      <c r="E376" s="210">
        <v>7217.5</v>
      </c>
      <c r="F376" s="368">
        <v>41857</v>
      </c>
      <c r="G376" s="42">
        <v>7217.5</v>
      </c>
      <c r="H376" s="18">
        <f t="shared" si="6"/>
        <v>0</v>
      </c>
      <c r="I376" s="623"/>
    </row>
    <row r="377" spans="1:9" ht="15" x14ac:dyDescent="0.25">
      <c r="A377" s="397">
        <v>41857</v>
      </c>
      <c r="B377" s="193" t="s">
        <v>1541</v>
      </c>
      <c r="C377" s="324" t="s">
        <v>3973</v>
      </c>
      <c r="D377" s="190" t="s">
        <v>351</v>
      </c>
      <c r="E377" s="210">
        <v>1422</v>
      </c>
      <c r="F377" s="368">
        <v>41857</v>
      </c>
      <c r="G377" s="42">
        <v>1422</v>
      </c>
      <c r="H377" s="18">
        <f t="shared" si="6"/>
        <v>0</v>
      </c>
      <c r="I377" s="621"/>
    </row>
    <row r="378" spans="1:9" ht="15" x14ac:dyDescent="0.25">
      <c r="A378" s="397">
        <v>41857</v>
      </c>
      <c r="B378" s="193" t="s">
        <v>1542</v>
      </c>
      <c r="C378" s="324" t="s">
        <v>3973</v>
      </c>
      <c r="D378" s="190" t="s">
        <v>260</v>
      </c>
      <c r="E378" s="210">
        <v>2040</v>
      </c>
      <c r="F378" s="368">
        <v>41857</v>
      </c>
      <c r="G378" s="42">
        <v>2040</v>
      </c>
      <c r="H378" s="18">
        <f t="shared" si="6"/>
        <v>0</v>
      </c>
      <c r="I378" s="623" t="s">
        <v>1071</v>
      </c>
    </row>
    <row r="379" spans="1:9" ht="15" x14ac:dyDescent="0.25">
      <c r="A379" s="397">
        <v>41857</v>
      </c>
      <c r="B379" s="193" t="s">
        <v>1543</v>
      </c>
      <c r="C379" s="324" t="s">
        <v>3973</v>
      </c>
      <c r="D379" s="190" t="s">
        <v>44</v>
      </c>
      <c r="E379" s="210">
        <v>6960</v>
      </c>
      <c r="F379" s="368">
        <v>41866</v>
      </c>
      <c r="G379" s="42">
        <v>6960</v>
      </c>
      <c r="H379" s="18">
        <f t="shared" si="6"/>
        <v>0</v>
      </c>
      <c r="I379" s="621" t="s">
        <v>3952</v>
      </c>
    </row>
    <row r="380" spans="1:9" ht="15" x14ac:dyDescent="0.25">
      <c r="A380" s="397">
        <v>41857</v>
      </c>
      <c r="B380" s="193" t="s">
        <v>1544</v>
      </c>
      <c r="C380" s="324" t="s">
        <v>3973</v>
      </c>
      <c r="D380" s="190" t="s">
        <v>42</v>
      </c>
      <c r="E380" s="210">
        <v>3480</v>
      </c>
      <c r="F380" s="368">
        <v>41866</v>
      </c>
      <c r="G380" s="42">
        <v>3480</v>
      </c>
      <c r="H380" s="18">
        <f t="shared" si="6"/>
        <v>0</v>
      </c>
      <c r="I380" s="621" t="s">
        <v>30</v>
      </c>
    </row>
    <row r="381" spans="1:9" ht="15" x14ac:dyDescent="0.25">
      <c r="A381" s="397">
        <v>41857</v>
      </c>
      <c r="B381" s="193" t="s">
        <v>1545</v>
      </c>
      <c r="C381" s="324" t="s">
        <v>3973</v>
      </c>
      <c r="D381" s="190" t="s">
        <v>123</v>
      </c>
      <c r="E381" s="210">
        <v>10458</v>
      </c>
      <c r="F381" s="368">
        <v>41860</v>
      </c>
      <c r="G381" s="42">
        <v>10458</v>
      </c>
      <c r="H381" s="18">
        <f t="shared" si="6"/>
        <v>0</v>
      </c>
      <c r="I381" s="621"/>
    </row>
    <row r="382" spans="1:9" ht="15" x14ac:dyDescent="0.25">
      <c r="A382" s="397">
        <v>41857</v>
      </c>
      <c r="B382" s="193" t="s">
        <v>1546</v>
      </c>
      <c r="C382" s="324" t="s">
        <v>3973</v>
      </c>
      <c r="D382" s="190" t="s">
        <v>116</v>
      </c>
      <c r="E382" s="210">
        <v>7041</v>
      </c>
      <c r="F382" s="368">
        <v>41857</v>
      </c>
      <c r="G382" s="42">
        <v>7041</v>
      </c>
      <c r="H382" s="18">
        <f t="shared" si="6"/>
        <v>0</v>
      </c>
      <c r="I382" s="621"/>
    </row>
    <row r="383" spans="1:9" ht="15" x14ac:dyDescent="0.25">
      <c r="A383" s="397">
        <v>41857</v>
      </c>
      <c r="B383" s="193" t="s">
        <v>1547</v>
      </c>
      <c r="C383" s="324" t="s">
        <v>3973</v>
      </c>
      <c r="D383" s="190" t="s">
        <v>57</v>
      </c>
      <c r="E383" s="210">
        <v>1800</v>
      </c>
      <c r="F383" s="368">
        <v>41858</v>
      </c>
      <c r="G383" s="42">
        <v>1800</v>
      </c>
      <c r="H383" s="18">
        <f t="shared" si="6"/>
        <v>0</v>
      </c>
      <c r="I383" s="621" t="s">
        <v>30</v>
      </c>
    </row>
    <row r="384" spans="1:9" ht="15" x14ac:dyDescent="0.25">
      <c r="A384" s="397">
        <v>41857</v>
      </c>
      <c r="B384" s="193" t="s">
        <v>1548</v>
      </c>
      <c r="C384" s="324" t="s">
        <v>3973</v>
      </c>
      <c r="D384" s="190" t="s">
        <v>189</v>
      </c>
      <c r="E384" s="210">
        <v>2274</v>
      </c>
      <c r="F384" s="368">
        <v>41877</v>
      </c>
      <c r="G384" s="42">
        <v>2274</v>
      </c>
      <c r="H384" s="18">
        <f t="shared" si="6"/>
        <v>0</v>
      </c>
      <c r="I384" s="621"/>
    </row>
    <row r="385" spans="1:9" ht="15" x14ac:dyDescent="0.25">
      <c r="A385" s="397">
        <v>41857</v>
      </c>
      <c r="B385" s="193" t="s">
        <v>1549</v>
      </c>
      <c r="C385" s="324" t="s">
        <v>3973</v>
      </c>
      <c r="D385" s="190" t="s">
        <v>250</v>
      </c>
      <c r="E385" s="210">
        <v>24336</v>
      </c>
      <c r="F385" s="368">
        <v>41857</v>
      </c>
      <c r="G385" s="42">
        <v>24336</v>
      </c>
      <c r="H385" s="18">
        <f t="shared" si="6"/>
        <v>0</v>
      </c>
      <c r="I385" s="621" t="s">
        <v>21</v>
      </c>
    </row>
    <row r="386" spans="1:9" ht="15" x14ac:dyDescent="0.25">
      <c r="A386" s="397">
        <v>41857</v>
      </c>
      <c r="B386" s="193" t="s">
        <v>1550</v>
      </c>
      <c r="C386" s="324" t="s">
        <v>3973</v>
      </c>
      <c r="D386" s="190" t="s">
        <v>4122</v>
      </c>
      <c r="E386" s="210">
        <v>8077</v>
      </c>
      <c r="F386" s="368">
        <v>41857</v>
      </c>
      <c r="G386" s="42">
        <v>8077</v>
      </c>
      <c r="H386" s="18">
        <f t="shared" si="6"/>
        <v>0</v>
      </c>
      <c r="I386" s="621"/>
    </row>
    <row r="387" spans="1:9" ht="15" x14ac:dyDescent="0.25">
      <c r="A387" s="397">
        <v>41857</v>
      </c>
      <c r="B387" s="193" t="s">
        <v>1551</v>
      </c>
      <c r="C387" s="324" t="s">
        <v>3973</v>
      </c>
      <c r="D387" s="190" t="s">
        <v>32</v>
      </c>
      <c r="E387" s="210">
        <v>17044</v>
      </c>
      <c r="F387" s="368">
        <v>41858</v>
      </c>
      <c r="G387" s="42">
        <v>17044</v>
      </c>
      <c r="H387" s="18">
        <f t="shared" si="6"/>
        <v>0</v>
      </c>
      <c r="I387" s="621" t="s">
        <v>30</v>
      </c>
    </row>
    <row r="388" spans="1:9" ht="15" x14ac:dyDescent="0.25">
      <c r="A388" s="397">
        <v>41857</v>
      </c>
      <c r="B388" s="193" t="s">
        <v>1552</v>
      </c>
      <c r="C388" s="324" t="s">
        <v>3973</v>
      </c>
      <c r="D388" s="190" t="s">
        <v>39</v>
      </c>
      <c r="E388" s="210">
        <v>24225</v>
      </c>
      <c r="F388" s="370" t="s">
        <v>4337</v>
      </c>
      <c r="G388" s="219">
        <v>24225</v>
      </c>
      <c r="H388" s="18">
        <f t="shared" si="6"/>
        <v>0</v>
      </c>
      <c r="I388" s="621"/>
    </row>
    <row r="389" spans="1:9" ht="15" x14ac:dyDescent="0.25">
      <c r="A389" s="397">
        <v>41857</v>
      </c>
      <c r="B389" s="193" t="s">
        <v>1554</v>
      </c>
      <c r="C389" s="324" t="s">
        <v>3973</v>
      </c>
      <c r="D389" s="190" t="s">
        <v>28</v>
      </c>
      <c r="E389" s="210">
        <v>4158</v>
      </c>
      <c r="F389" s="368">
        <v>41857</v>
      </c>
      <c r="G389" s="42">
        <v>4158</v>
      </c>
      <c r="H389" s="18">
        <f t="shared" si="6"/>
        <v>0</v>
      </c>
      <c r="I389" s="621"/>
    </row>
    <row r="390" spans="1:9" ht="15" x14ac:dyDescent="0.25">
      <c r="A390" s="397">
        <v>41857</v>
      </c>
      <c r="B390" s="193" t="s">
        <v>1555</v>
      </c>
      <c r="C390" s="324" t="s">
        <v>3973</v>
      </c>
      <c r="D390" s="190" t="s">
        <v>183</v>
      </c>
      <c r="E390" s="210">
        <v>6860</v>
      </c>
      <c r="F390" s="368">
        <v>41858</v>
      </c>
      <c r="G390" s="42">
        <v>6860</v>
      </c>
      <c r="H390" s="18">
        <f t="shared" si="6"/>
        <v>0</v>
      </c>
      <c r="I390" s="621" t="s">
        <v>30</v>
      </c>
    </row>
    <row r="391" spans="1:9" ht="15" x14ac:dyDescent="0.25">
      <c r="A391" s="397">
        <v>41857</v>
      </c>
      <c r="B391" s="193" t="s">
        <v>1556</v>
      </c>
      <c r="C391" s="324" t="s">
        <v>3973</v>
      </c>
      <c r="D391" s="190" t="s">
        <v>16</v>
      </c>
      <c r="E391" s="210">
        <v>312380</v>
      </c>
      <c r="F391" s="368">
        <v>41865</v>
      </c>
      <c r="G391" s="42">
        <v>312380</v>
      </c>
      <c r="H391" s="18">
        <f t="shared" ref="H391:H454" si="7">E391-G391</f>
        <v>0</v>
      </c>
      <c r="I391" s="621"/>
    </row>
    <row r="392" spans="1:9" ht="15" x14ac:dyDescent="0.25">
      <c r="A392" s="397">
        <v>41857</v>
      </c>
      <c r="B392" s="193" t="s">
        <v>1557</v>
      </c>
      <c r="C392" s="324" t="s">
        <v>3973</v>
      </c>
      <c r="D392" s="190" t="s">
        <v>1778</v>
      </c>
      <c r="E392" s="210">
        <v>1320</v>
      </c>
      <c r="F392" s="368">
        <v>41858</v>
      </c>
      <c r="G392" s="42">
        <v>1320</v>
      </c>
      <c r="H392" s="18">
        <f t="shared" si="7"/>
        <v>0</v>
      </c>
      <c r="I392" s="621" t="s">
        <v>30</v>
      </c>
    </row>
    <row r="393" spans="1:9" ht="15" x14ac:dyDescent="0.25">
      <c r="A393" s="397">
        <v>41857</v>
      </c>
      <c r="B393" s="193" t="s">
        <v>1558</v>
      </c>
      <c r="C393" s="324" t="s">
        <v>3973</v>
      </c>
      <c r="D393" s="190" t="s">
        <v>8</v>
      </c>
      <c r="E393" s="210">
        <v>276.5</v>
      </c>
      <c r="F393" s="368">
        <v>41857</v>
      </c>
      <c r="G393" s="42">
        <v>276.5</v>
      </c>
      <c r="H393" s="18">
        <f t="shared" si="7"/>
        <v>0</v>
      </c>
      <c r="I393" s="621"/>
    </row>
    <row r="394" spans="1:9" ht="15" x14ac:dyDescent="0.25">
      <c r="A394" s="397">
        <v>41857</v>
      </c>
      <c r="B394" s="193" t="s">
        <v>1559</v>
      </c>
      <c r="C394" s="324" t="s">
        <v>3973</v>
      </c>
      <c r="D394" s="190" t="s">
        <v>34</v>
      </c>
      <c r="E394" s="210">
        <v>2502</v>
      </c>
      <c r="F394" s="368">
        <v>41858</v>
      </c>
      <c r="G394" s="42">
        <v>2502</v>
      </c>
      <c r="H394" s="18">
        <f t="shared" si="7"/>
        <v>0</v>
      </c>
      <c r="I394" s="621" t="s">
        <v>30</v>
      </c>
    </row>
    <row r="395" spans="1:9" ht="15" x14ac:dyDescent="0.25">
      <c r="A395" s="397">
        <v>41857</v>
      </c>
      <c r="B395" s="193" t="s">
        <v>1560</v>
      </c>
      <c r="C395" s="324" t="s">
        <v>3973</v>
      </c>
      <c r="D395" s="190" t="s">
        <v>373</v>
      </c>
      <c r="E395" s="210">
        <v>4136</v>
      </c>
      <c r="F395" s="368">
        <v>41858</v>
      </c>
      <c r="G395" s="42">
        <v>4136</v>
      </c>
      <c r="H395" s="18">
        <f t="shared" si="7"/>
        <v>0</v>
      </c>
      <c r="I395" s="621" t="s">
        <v>30</v>
      </c>
    </row>
    <row r="396" spans="1:9" ht="15" x14ac:dyDescent="0.25">
      <c r="A396" s="397">
        <v>41857</v>
      </c>
      <c r="B396" s="193" t="s">
        <v>1561</v>
      </c>
      <c r="C396" s="324" t="s">
        <v>3973</v>
      </c>
      <c r="D396" s="190" t="s">
        <v>52</v>
      </c>
      <c r="E396" s="210">
        <v>3181</v>
      </c>
      <c r="F396" s="368">
        <v>41857</v>
      </c>
      <c r="G396" s="42">
        <v>3181</v>
      </c>
      <c r="H396" s="18">
        <f t="shared" si="7"/>
        <v>0</v>
      </c>
      <c r="I396" s="621" t="s">
        <v>3952</v>
      </c>
    </row>
    <row r="397" spans="1:9" ht="15" x14ac:dyDescent="0.25">
      <c r="A397" s="397">
        <v>41857</v>
      </c>
      <c r="B397" s="193" t="s">
        <v>1563</v>
      </c>
      <c r="C397" s="324" t="s">
        <v>3973</v>
      </c>
      <c r="D397" s="190" t="s">
        <v>66</v>
      </c>
      <c r="E397" s="210">
        <v>1758</v>
      </c>
      <c r="F397" s="368">
        <v>41857</v>
      </c>
      <c r="G397" s="42">
        <v>1758</v>
      </c>
      <c r="H397" s="18">
        <f t="shared" si="7"/>
        <v>0</v>
      </c>
      <c r="I397" s="621" t="s">
        <v>3952</v>
      </c>
    </row>
    <row r="398" spans="1:9" ht="15" x14ac:dyDescent="0.25">
      <c r="A398" s="397">
        <v>41857</v>
      </c>
      <c r="B398" s="193" t="s">
        <v>1564</v>
      </c>
      <c r="C398" s="324" t="s">
        <v>3973</v>
      </c>
      <c r="D398" s="190" t="s">
        <v>62</v>
      </c>
      <c r="E398" s="210">
        <v>19978</v>
      </c>
      <c r="F398" s="368">
        <v>41857</v>
      </c>
      <c r="G398" s="42">
        <v>19978</v>
      </c>
      <c r="H398" s="18">
        <f t="shared" si="7"/>
        <v>0</v>
      </c>
      <c r="I398" s="621"/>
    </row>
    <row r="399" spans="1:9" ht="15" x14ac:dyDescent="0.25">
      <c r="A399" s="397">
        <v>41857</v>
      </c>
      <c r="B399" s="193" t="s">
        <v>1565</v>
      </c>
      <c r="C399" s="324" t="s">
        <v>3973</v>
      </c>
      <c r="D399" s="190" t="s">
        <v>2830</v>
      </c>
      <c r="E399" s="210">
        <v>1643</v>
      </c>
      <c r="F399" s="368">
        <v>41857</v>
      </c>
      <c r="G399" s="42">
        <v>1643</v>
      </c>
      <c r="H399" s="18">
        <f t="shared" si="7"/>
        <v>0</v>
      </c>
      <c r="I399" s="621" t="s">
        <v>3952</v>
      </c>
    </row>
    <row r="400" spans="1:9" ht="15" x14ac:dyDescent="0.25">
      <c r="A400" s="397">
        <v>41857</v>
      </c>
      <c r="B400" s="193" t="s">
        <v>1566</v>
      </c>
      <c r="C400" s="324" t="s">
        <v>3973</v>
      </c>
      <c r="D400" s="190" t="s">
        <v>111</v>
      </c>
      <c r="E400" s="210">
        <v>3621</v>
      </c>
      <c r="F400" s="368">
        <v>41857</v>
      </c>
      <c r="G400" s="42">
        <v>3621</v>
      </c>
      <c r="H400" s="18">
        <f t="shared" si="7"/>
        <v>0</v>
      </c>
      <c r="I400" s="621" t="s">
        <v>3952</v>
      </c>
    </row>
    <row r="401" spans="1:9" ht="15" x14ac:dyDescent="0.25">
      <c r="A401" s="397">
        <v>41857</v>
      </c>
      <c r="B401" s="193" t="s">
        <v>1567</v>
      </c>
      <c r="C401" s="324" t="s">
        <v>3973</v>
      </c>
      <c r="D401" s="190" t="s">
        <v>29</v>
      </c>
      <c r="E401" s="210">
        <v>4684</v>
      </c>
      <c r="F401" s="368">
        <v>41858</v>
      </c>
      <c r="G401" s="42">
        <v>4684</v>
      </c>
      <c r="H401" s="18">
        <f t="shared" si="7"/>
        <v>0</v>
      </c>
      <c r="I401" s="621" t="s">
        <v>30</v>
      </c>
    </row>
    <row r="402" spans="1:9" ht="15" x14ac:dyDescent="0.25">
      <c r="A402" s="397">
        <v>41857</v>
      </c>
      <c r="B402" s="193" t="s">
        <v>1568</v>
      </c>
      <c r="C402" s="324" t="s">
        <v>3973</v>
      </c>
      <c r="D402" s="190" t="s">
        <v>136</v>
      </c>
      <c r="E402" s="210">
        <v>162</v>
      </c>
      <c r="F402" s="368">
        <v>41857</v>
      </c>
      <c r="G402" s="42">
        <v>162</v>
      </c>
      <c r="H402" s="18">
        <f t="shared" si="7"/>
        <v>0</v>
      </c>
      <c r="I402" s="621"/>
    </row>
    <row r="403" spans="1:9" ht="15" x14ac:dyDescent="0.25">
      <c r="A403" s="397">
        <v>41857</v>
      </c>
      <c r="B403" s="193" t="s">
        <v>1569</v>
      </c>
      <c r="C403" s="324" t="s">
        <v>3973</v>
      </c>
      <c r="D403" s="190" t="s">
        <v>237</v>
      </c>
      <c r="E403" s="210">
        <v>11995</v>
      </c>
      <c r="F403" s="368">
        <v>41857</v>
      </c>
      <c r="G403" s="42">
        <v>11995</v>
      </c>
      <c r="H403" s="18">
        <f t="shared" si="7"/>
        <v>0</v>
      </c>
      <c r="I403" s="621" t="s">
        <v>21</v>
      </c>
    </row>
    <row r="404" spans="1:9" ht="15" x14ac:dyDescent="0.25">
      <c r="A404" s="397">
        <v>41857</v>
      </c>
      <c r="B404" s="193" t="s">
        <v>1570</v>
      </c>
      <c r="C404" s="324" t="s">
        <v>3973</v>
      </c>
      <c r="D404" s="190" t="s">
        <v>130</v>
      </c>
      <c r="E404" s="210">
        <v>6844</v>
      </c>
      <c r="F404" s="368">
        <v>41858</v>
      </c>
      <c r="G404" s="42">
        <v>6844</v>
      </c>
      <c r="H404" s="18">
        <f t="shared" si="7"/>
        <v>0</v>
      </c>
      <c r="I404" s="621" t="s">
        <v>21</v>
      </c>
    </row>
    <row r="405" spans="1:9" ht="15" x14ac:dyDescent="0.25">
      <c r="A405" s="397">
        <v>41857</v>
      </c>
      <c r="B405" s="193" t="s">
        <v>1571</v>
      </c>
      <c r="C405" s="324" t="s">
        <v>3973</v>
      </c>
      <c r="D405" s="190" t="s">
        <v>60</v>
      </c>
      <c r="E405" s="210">
        <v>3497</v>
      </c>
      <c r="F405" s="370" t="s">
        <v>4123</v>
      </c>
      <c r="G405" s="42">
        <v>3497</v>
      </c>
      <c r="H405" s="18">
        <f t="shared" si="7"/>
        <v>0</v>
      </c>
      <c r="I405" s="621"/>
    </row>
    <row r="406" spans="1:9" ht="15" x14ac:dyDescent="0.25">
      <c r="A406" s="397">
        <v>41857</v>
      </c>
      <c r="B406" s="193" t="s">
        <v>1573</v>
      </c>
      <c r="C406" s="324" t="s">
        <v>3973</v>
      </c>
      <c r="D406" s="190" t="s">
        <v>1607</v>
      </c>
      <c r="E406" s="210">
        <v>5798</v>
      </c>
      <c r="F406" s="368">
        <v>41857</v>
      </c>
      <c r="G406" s="42">
        <v>5798</v>
      </c>
      <c r="H406" s="18">
        <f t="shared" si="7"/>
        <v>0</v>
      </c>
      <c r="I406" s="621"/>
    </row>
    <row r="407" spans="1:9" ht="15" x14ac:dyDescent="0.25">
      <c r="A407" s="397">
        <v>41857</v>
      </c>
      <c r="B407" s="193" t="s">
        <v>1574</v>
      </c>
      <c r="C407" s="324" t="s">
        <v>3973</v>
      </c>
      <c r="D407" s="190" t="s">
        <v>106</v>
      </c>
      <c r="E407" s="210">
        <v>167754</v>
      </c>
      <c r="F407" s="368">
        <v>41862</v>
      </c>
      <c r="G407" s="42">
        <v>167754</v>
      </c>
      <c r="H407" s="18">
        <f t="shared" si="7"/>
        <v>0</v>
      </c>
      <c r="I407" s="621"/>
    </row>
    <row r="408" spans="1:9" ht="15" x14ac:dyDescent="0.25">
      <c r="A408" s="397">
        <v>41857</v>
      </c>
      <c r="B408" s="193" t="s">
        <v>1575</v>
      </c>
      <c r="C408" s="324" t="s">
        <v>3973</v>
      </c>
      <c r="D408" s="190" t="s">
        <v>163</v>
      </c>
      <c r="E408" s="210">
        <v>777</v>
      </c>
      <c r="F408" s="368">
        <v>41857</v>
      </c>
      <c r="G408" s="42">
        <v>777</v>
      </c>
      <c r="H408" s="18">
        <f t="shared" si="7"/>
        <v>0</v>
      </c>
      <c r="I408" s="621"/>
    </row>
    <row r="409" spans="1:9" ht="15" x14ac:dyDescent="0.25">
      <c r="A409" s="397">
        <v>41857</v>
      </c>
      <c r="B409" s="193" t="s">
        <v>1576</v>
      </c>
      <c r="C409" s="324" t="s">
        <v>3973</v>
      </c>
      <c r="D409" s="190" t="s">
        <v>35</v>
      </c>
      <c r="E409" s="210">
        <v>16161.5</v>
      </c>
      <c r="F409" s="368">
        <v>41857</v>
      </c>
      <c r="G409" s="42">
        <v>16161.5</v>
      </c>
      <c r="H409" s="18">
        <f t="shared" si="7"/>
        <v>0</v>
      </c>
      <c r="I409" s="621"/>
    </row>
    <row r="410" spans="1:9" ht="15" x14ac:dyDescent="0.25">
      <c r="A410" s="397">
        <v>41857</v>
      </c>
      <c r="B410" s="193" t="s">
        <v>1577</v>
      </c>
      <c r="C410" s="324" t="s">
        <v>3973</v>
      </c>
      <c r="D410" s="190" t="s">
        <v>49</v>
      </c>
      <c r="E410" s="210">
        <v>1325.5</v>
      </c>
      <c r="F410" s="368">
        <v>41857</v>
      </c>
      <c r="G410" s="42">
        <v>1325.5</v>
      </c>
      <c r="H410" s="18">
        <f t="shared" si="7"/>
        <v>0</v>
      </c>
      <c r="I410" s="621"/>
    </row>
    <row r="411" spans="1:9" ht="15" x14ac:dyDescent="0.25">
      <c r="A411" s="397">
        <v>41857</v>
      </c>
      <c r="B411" s="193" t="s">
        <v>1578</v>
      </c>
      <c r="C411" s="324" t="s">
        <v>3973</v>
      </c>
      <c r="D411" s="190" t="s">
        <v>180</v>
      </c>
      <c r="E411" s="210">
        <v>23027.7</v>
      </c>
      <c r="F411" s="371" t="s">
        <v>4124</v>
      </c>
      <c r="G411" s="42">
        <v>23027.7</v>
      </c>
      <c r="H411" s="18">
        <f t="shared" si="7"/>
        <v>0</v>
      </c>
      <c r="I411" s="621" t="s">
        <v>27</v>
      </c>
    </row>
    <row r="412" spans="1:9" ht="15" x14ac:dyDescent="0.25">
      <c r="A412" s="397">
        <v>41857</v>
      </c>
      <c r="B412" s="193" t="s">
        <v>1579</v>
      </c>
      <c r="C412" s="324" t="s">
        <v>3973</v>
      </c>
      <c r="D412" s="190" t="s">
        <v>25</v>
      </c>
      <c r="E412" s="210">
        <v>5764.5</v>
      </c>
      <c r="F412" s="368">
        <v>41858</v>
      </c>
      <c r="G412" s="42">
        <v>5764.5</v>
      </c>
      <c r="H412" s="18">
        <f t="shared" si="7"/>
        <v>0</v>
      </c>
      <c r="I412" s="621" t="s">
        <v>27</v>
      </c>
    </row>
    <row r="413" spans="1:9" ht="15" x14ac:dyDescent="0.25">
      <c r="A413" s="397">
        <v>41857</v>
      </c>
      <c r="B413" s="193" t="s">
        <v>1580</v>
      </c>
      <c r="C413" s="324" t="s">
        <v>3973</v>
      </c>
      <c r="D413" s="190" t="s">
        <v>3115</v>
      </c>
      <c r="E413" s="210">
        <v>6063</v>
      </c>
      <c r="F413" s="368">
        <v>41858</v>
      </c>
      <c r="G413" s="42">
        <v>6063</v>
      </c>
      <c r="H413" s="18">
        <f t="shared" si="7"/>
        <v>0</v>
      </c>
      <c r="I413" s="621" t="s">
        <v>27</v>
      </c>
    </row>
    <row r="414" spans="1:9" ht="15" x14ac:dyDescent="0.25">
      <c r="A414" s="397">
        <v>41857</v>
      </c>
      <c r="B414" s="193" t="s">
        <v>1581</v>
      </c>
      <c r="C414" s="324" t="s">
        <v>3973</v>
      </c>
      <c r="D414" s="190" t="s">
        <v>3480</v>
      </c>
      <c r="E414" s="210">
        <v>2937.5</v>
      </c>
      <c r="F414" s="368">
        <v>41858</v>
      </c>
      <c r="G414" s="42">
        <v>2937.5</v>
      </c>
      <c r="H414" s="18">
        <f t="shared" si="7"/>
        <v>0</v>
      </c>
      <c r="I414" s="621" t="s">
        <v>27</v>
      </c>
    </row>
    <row r="415" spans="1:9" ht="15" x14ac:dyDescent="0.25">
      <c r="A415" s="397">
        <v>41857</v>
      </c>
      <c r="B415" s="193" t="s">
        <v>1582</v>
      </c>
      <c r="C415" s="324" t="s">
        <v>3973</v>
      </c>
      <c r="D415" s="196" t="s">
        <v>3108</v>
      </c>
      <c r="E415" s="215">
        <v>0</v>
      </c>
      <c r="F415" s="368"/>
      <c r="G415" s="42"/>
      <c r="H415" s="18">
        <f t="shared" si="7"/>
        <v>0</v>
      </c>
      <c r="I415" s="648" t="s">
        <v>4125</v>
      </c>
    </row>
    <row r="416" spans="1:9" ht="15" x14ac:dyDescent="0.25">
      <c r="A416" s="397">
        <v>41857</v>
      </c>
      <c r="B416" s="193" t="s">
        <v>1583</v>
      </c>
      <c r="C416" s="324" t="s">
        <v>3973</v>
      </c>
      <c r="D416" s="190" t="s">
        <v>8</v>
      </c>
      <c r="E416" s="210">
        <v>582</v>
      </c>
      <c r="F416" s="368">
        <v>41857</v>
      </c>
      <c r="G416" s="42">
        <v>582</v>
      </c>
      <c r="H416" s="18">
        <f t="shared" si="7"/>
        <v>0</v>
      </c>
      <c r="I416" s="621"/>
    </row>
    <row r="417" spans="1:9" ht="15" x14ac:dyDescent="0.25">
      <c r="A417" s="397">
        <v>41857</v>
      </c>
      <c r="B417" s="193" t="s">
        <v>1584</v>
      </c>
      <c r="C417" s="324" t="s">
        <v>3973</v>
      </c>
      <c r="D417" s="190" t="s">
        <v>8</v>
      </c>
      <c r="E417" s="210">
        <v>1689.7</v>
      </c>
      <c r="F417" s="368">
        <v>41857</v>
      </c>
      <c r="G417" s="42">
        <v>1689.7</v>
      </c>
      <c r="H417" s="18">
        <f t="shared" si="7"/>
        <v>0</v>
      </c>
      <c r="I417" s="621"/>
    </row>
    <row r="418" spans="1:9" ht="15" x14ac:dyDescent="0.25">
      <c r="A418" s="397">
        <v>41857</v>
      </c>
      <c r="B418" s="193" t="s">
        <v>1586</v>
      </c>
      <c r="C418" s="324" t="s">
        <v>3973</v>
      </c>
      <c r="D418" s="190" t="s">
        <v>8</v>
      </c>
      <c r="E418" s="210">
        <v>11411.4</v>
      </c>
      <c r="F418" s="368">
        <v>41857</v>
      </c>
      <c r="G418" s="42">
        <v>11411.4</v>
      </c>
      <c r="H418" s="18">
        <f t="shared" si="7"/>
        <v>0</v>
      </c>
      <c r="I418" s="621"/>
    </row>
    <row r="419" spans="1:9" ht="15" x14ac:dyDescent="0.25">
      <c r="A419" s="397">
        <v>41857</v>
      </c>
      <c r="B419" s="193" t="s">
        <v>1587</v>
      </c>
      <c r="C419" s="324" t="s">
        <v>3973</v>
      </c>
      <c r="D419" s="190" t="s">
        <v>8</v>
      </c>
      <c r="E419" s="210">
        <v>4368</v>
      </c>
      <c r="F419" s="368">
        <v>41857</v>
      </c>
      <c r="G419" s="42">
        <v>4368</v>
      </c>
      <c r="H419" s="18">
        <f t="shared" si="7"/>
        <v>0</v>
      </c>
      <c r="I419" s="621"/>
    </row>
    <row r="420" spans="1:9" ht="15" x14ac:dyDescent="0.25">
      <c r="A420" s="397">
        <v>41857</v>
      </c>
      <c r="B420" s="193" t="s">
        <v>1589</v>
      </c>
      <c r="C420" s="324" t="s">
        <v>3973</v>
      </c>
      <c r="D420" s="190" t="s">
        <v>59</v>
      </c>
      <c r="E420" s="210">
        <v>29664.15</v>
      </c>
      <c r="F420" s="383" t="s">
        <v>4126</v>
      </c>
      <c r="G420" s="42">
        <v>29664.15</v>
      </c>
      <c r="H420" s="18">
        <f t="shared" si="7"/>
        <v>0</v>
      </c>
      <c r="I420" s="621" t="s">
        <v>21</v>
      </c>
    </row>
    <row r="421" spans="1:9" ht="15" x14ac:dyDescent="0.25">
      <c r="A421" s="397">
        <v>41857</v>
      </c>
      <c r="B421" s="193" t="s">
        <v>1591</v>
      </c>
      <c r="C421" s="324" t="s">
        <v>3973</v>
      </c>
      <c r="D421" s="190" t="s">
        <v>79</v>
      </c>
      <c r="E421" s="210">
        <v>10673.6</v>
      </c>
      <c r="F421" s="371" t="s">
        <v>4127</v>
      </c>
      <c r="G421" s="42">
        <v>10673.6</v>
      </c>
      <c r="H421" s="18">
        <f t="shared" si="7"/>
        <v>0</v>
      </c>
      <c r="I421" s="621" t="s">
        <v>21</v>
      </c>
    </row>
    <row r="422" spans="1:9" ht="15" x14ac:dyDescent="0.25">
      <c r="A422" s="397">
        <v>41857</v>
      </c>
      <c r="B422" s="193" t="s">
        <v>1592</v>
      </c>
      <c r="C422" s="324" t="s">
        <v>3973</v>
      </c>
      <c r="D422" s="190" t="s">
        <v>43</v>
      </c>
      <c r="E422" s="210">
        <v>2320</v>
      </c>
      <c r="F422" s="368">
        <v>41866</v>
      </c>
      <c r="G422" s="42">
        <v>2320</v>
      </c>
      <c r="H422" s="18">
        <f t="shared" si="7"/>
        <v>0</v>
      </c>
      <c r="I422" s="621" t="s">
        <v>30</v>
      </c>
    </row>
    <row r="423" spans="1:9" ht="15" x14ac:dyDescent="0.25">
      <c r="A423" s="397">
        <v>41857</v>
      </c>
      <c r="B423" s="193" t="s">
        <v>1593</v>
      </c>
      <c r="C423" s="324" t="s">
        <v>3973</v>
      </c>
      <c r="D423" s="190" t="s">
        <v>304</v>
      </c>
      <c r="E423" s="210">
        <v>19710</v>
      </c>
      <c r="F423" s="368">
        <v>41858</v>
      </c>
      <c r="G423" s="42">
        <v>19710</v>
      </c>
      <c r="H423" s="18">
        <f t="shared" si="7"/>
        <v>0</v>
      </c>
      <c r="I423" s="621" t="s">
        <v>3952</v>
      </c>
    </row>
    <row r="424" spans="1:9" ht="15" x14ac:dyDescent="0.25">
      <c r="A424" s="397">
        <v>41857</v>
      </c>
      <c r="B424" s="193" t="s">
        <v>1594</v>
      </c>
      <c r="C424" s="324" t="s">
        <v>3973</v>
      </c>
      <c r="D424" s="190" t="s">
        <v>233</v>
      </c>
      <c r="E424" s="210">
        <v>875</v>
      </c>
      <c r="F424" s="368">
        <v>41858</v>
      </c>
      <c r="G424" s="42">
        <v>875</v>
      </c>
      <c r="H424" s="18">
        <f t="shared" si="7"/>
        <v>0</v>
      </c>
      <c r="I424" s="621" t="s">
        <v>3952</v>
      </c>
    </row>
    <row r="425" spans="1:9" ht="15" x14ac:dyDescent="0.25">
      <c r="A425" s="397">
        <v>41857</v>
      </c>
      <c r="B425" s="193" t="s">
        <v>1595</v>
      </c>
      <c r="C425" s="324" t="s">
        <v>3973</v>
      </c>
      <c r="D425" s="190" t="s">
        <v>28</v>
      </c>
      <c r="E425" s="210">
        <v>8291</v>
      </c>
      <c r="F425" s="368">
        <v>41857</v>
      </c>
      <c r="G425" s="42">
        <v>8291</v>
      </c>
      <c r="H425" s="18">
        <f t="shared" si="7"/>
        <v>0</v>
      </c>
      <c r="I425" s="621"/>
    </row>
    <row r="426" spans="1:9" ht="15" x14ac:dyDescent="0.25">
      <c r="A426" s="397">
        <v>41857</v>
      </c>
      <c r="B426" s="193" t="s">
        <v>1596</v>
      </c>
      <c r="C426" s="324" t="s">
        <v>3973</v>
      </c>
      <c r="D426" s="190" t="s">
        <v>80</v>
      </c>
      <c r="E426" s="210">
        <v>3009</v>
      </c>
      <c r="F426" s="368">
        <v>41858</v>
      </c>
      <c r="G426" s="42">
        <v>3009</v>
      </c>
      <c r="H426" s="18">
        <f t="shared" si="7"/>
        <v>0</v>
      </c>
      <c r="I426" s="621" t="s">
        <v>3952</v>
      </c>
    </row>
    <row r="427" spans="1:9" ht="15" x14ac:dyDescent="0.25">
      <c r="A427" s="397">
        <v>41857</v>
      </c>
      <c r="B427" s="193" t="s">
        <v>1597</v>
      </c>
      <c r="C427" s="324" t="s">
        <v>3973</v>
      </c>
      <c r="D427" s="190" t="s">
        <v>307</v>
      </c>
      <c r="E427" s="210">
        <v>5563</v>
      </c>
      <c r="F427" s="368">
        <v>41858</v>
      </c>
      <c r="G427" s="42">
        <v>5563</v>
      </c>
      <c r="H427" s="18">
        <f t="shared" si="7"/>
        <v>0</v>
      </c>
      <c r="I427" s="621" t="s">
        <v>3952</v>
      </c>
    </row>
    <row r="428" spans="1:9" ht="15" x14ac:dyDescent="0.25">
      <c r="A428" s="397">
        <v>41857</v>
      </c>
      <c r="B428" s="193" t="s">
        <v>1598</v>
      </c>
      <c r="C428" s="324" t="s">
        <v>3973</v>
      </c>
      <c r="D428" s="190" t="s">
        <v>4128</v>
      </c>
      <c r="E428" s="210">
        <v>854.5</v>
      </c>
      <c r="F428" s="368">
        <v>41858</v>
      </c>
      <c r="G428" s="42">
        <v>854.5</v>
      </c>
      <c r="H428" s="18">
        <f t="shared" si="7"/>
        <v>0</v>
      </c>
      <c r="I428" s="621" t="s">
        <v>3952</v>
      </c>
    </row>
    <row r="429" spans="1:9" ht="15" x14ac:dyDescent="0.25">
      <c r="A429" s="397">
        <v>41857</v>
      </c>
      <c r="B429" s="193" t="s">
        <v>1599</v>
      </c>
      <c r="C429" s="324" t="s">
        <v>3973</v>
      </c>
      <c r="D429" s="190" t="s">
        <v>51</v>
      </c>
      <c r="E429" s="210">
        <v>2901</v>
      </c>
      <c r="F429" s="368">
        <v>41858</v>
      </c>
      <c r="G429" s="42">
        <v>2901</v>
      </c>
      <c r="H429" s="18">
        <f t="shared" si="7"/>
        <v>0</v>
      </c>
      <c r="I429" s="621" t="s">
        <v>3952</v>
      </c>
    </row>
    <row r="430" spans="1:9" ht="15" x14ac:dyDescent="0.25">
      <c r="A430" s="397">
        <v>41857</v>
      </c>
      <c r="B430" s="193" t="s">
        <v>1601</v>
      </c>
      <c r="C430" s="324" t="s">
        <v>3973</v>
      </c>
      <c r="D430" s="190" t="s">
        <v>189</v>
      </c>
      <c r="E430" s="210">
        <v>9145</v>
      </c>
      <c r="F430" s="368">
        <v>41869</v>
      </c>
      <c r="G430" s="42">
        <v>9145</v>
      </c>
      <c r="H430" s="199">
        <f t="shared" si="7"/>
        <v>0</v>
      </c>
      <c r="I430" s="621" t="s">
        <v>21</v>
      </c>
    </row>
    <row r="431" spans="1:9" ht="15" x14ac:dyDescent="0.25">
      <c r="A431" s="397">
        <v>41857</v>
      </c>
      <c r="B431" s="193" t="s">
        <v>1602</v>
      </c>
      <c r="C431" s="324" t="s">
        <v>3973</v>
      </c>
      <c r="D431" s="190" t="s">
        <v>180</v>
      </c>
      <c r="E431" s="210">
        <v>12059</v>
      </c>
      <c r="F431" s="368">
        <v>41857</v>
      </c>
      <c r="G431" s="42">
        <v>12059</v>
      </c>
      <c r="H431" s="18">
        <f t="shared" si="7"/>
        <v>0</v>
      </c>
      <c r="I431" s="621"/>
    </row>
    <row r="432" spans="1:9" ht="15" x14ac:dyDescent="0.25">
      <c r="A432" s="397">
        <v>41857</v>
      </c>
      <c r="B432" s="193" t="s">
        <v>1603</v>
      </c>
      <c r="C432" s="324" t="s">
        <v>3973</v>
      </c>
      <c r="D432" s="190" t="s">
        <v>19</v>
      </c>
      <c r="E432" s="210">
        <v>61793</v>
      </c>
      <c r="F432" s="369" t="s">
        <v>4129</v>
      </c>
      <c r="G432" s="42">
        <v>61793</v>
      </c>
      <c r="H432" s="18">
        <f t="shared" si="7"/>
        <v>0</v>
      </c>
      <c r="I432" s="621"/>
    </row>
    <row r="433" spans="1:9" ht="15" x14ac:dyDescent="0.25">
      <c r="A433" s="397">
        <v>41857</v>
      </c>
      <c r="B433" s="193" t="s">
        <v>1604</v>
      </c>
      <c r="C433" s="324" t="s">
        <v>3973</v>
      </c>
      <c r="D433" s="190" t="s">
        <v>44</v>
      </c>
      <c r="E433" s="210">
        <v>5800</v>
      </c>
      <c r="F433" s="368">
        <v>41866</v>
      </c>
      <c r="G433" s="42">
        <v>5800</v>
      </c>
      <c r="H433" s="18">
        <f t="shared" si="7"/>
        <v>0</v>
      </c>
      <c r="I433" s="621" t="s">
        <v>65</v>
      </c>
    </row>
    <row r="434" spans="1:9" ht="15" x14ac:dyDescent="0.25">
      <c r="A434" s="397">
        <v>41857</v>
      </c>
      <c r="B434" s="193" t="s">
        <v>1605</v>
      </c>
      <c r="C434" s="324" t="s">
        <v>3973</v>
      </c>
      <c r="D434" s="190" t="s">
        <v>330</v>
      </c>
      <c r="E434" s="210">
        <v>5600</v>
      </c>
      <c r="F434" s="368">
        <v>41858</v>
      </c>
      <c r="G434" s="42">
        <v>5600</v>
      </c>
      <c r="H434" s="18">
        <f t="shared" si="7"/>
        <v>0</v>
      </c>
      <c r="I434" s="621" t="s">
        <v>65</v>
      </c>
    </row>
    <row r="435" spans="1:9" ht="15" x14ac:dyDescent="0.25">
      <c r="A435" s="397">
        <v>41857</v>
      </c>
      <c r="B435" s="193" t="s">
        <v>1606</v>
      </c>
      <c r="C435" s="324" t="s">
        <v>3973</v>
      </c>
      <c r="D435" s="20" t="s">
        <v>152</v>
      </c>
      <c r="E435" s="210">
        <v>5706</v>
      </c>
      <c r="F435" s="368">
        <v>41857</v>
      </c>
      <c r="G435" s="42">
        <v>5706</v>
      </c>
      <c r="H435" s="18">
        <f t="shared" si="7"/>
        <v>0</v>
      </c>
      <c r="I435" s="621"/>
    </row>
    <row r="436" spans="1:9" ht="15" x14ac:dyDescent="0.25">
      <c r="A436" s="397">
        <v>41857</v>
      </c>
      <c r="B436" s="193" t="s">
        <v>1608</v>
      </c>
      <c r="C436" s="324" t="s">
        <v>3973</v>
      </c>
      <c r="D436" s="190" t="s">
        <v>152</v>
      </c>
      <c r="E436" s="210">
        <v>922</v>
      </c>
      <c r="F436" s="368">
        <v>41857</v>
      </c>
      <c r="G436" s="42">
        <v>922</v>
      </c>
      <c r="H436" s="18">
        <f t="shared" si="7"/>
        <v>0</v>
      </c>
      <c r="I436" s="621"/>
    </row>
    <row r="437" spans="1:9" ht="15" x14ac:dyDescent="0.25">
      <c r="A437" s="192">
        <v>41858</v>
      </c>
      <c r="B437" s="193" t="s">
        <v>1610</v>
      </c>
      <c r="C437" s="324" t="s">
        <v>3973</v>
      </c>
      <c r="D437" s="20" t="s">
        <v>137</v>
      </c>
      <c r="E437" s="213">
        <v>14387</v>
      </c>
      <c r="F437" s="368">
        <v>41858</v>
      </c>
      <c r="G437" s="42">
        <v>14387</v>
      </c>
      <c r="H437" s="18">
        <f t="shared" si="7"/>
        <v>0</v>
      </c>
      <c r="I437" s="622"/>
    </row>
    <row r="438" spans="1:9" ht="15" x14ac:dyDescent="0.25">
      <c r="A438" s="192">
        <v>41858</v>
      </c>
      <c r="B438" s="193" t="s">
        <v>1611</v>
      </c>
      <c r="C438" s="324" t="s">
        <v>3973</v>
      </c>
      <c r="D438" s="20" t="s">
        <v>3611</v>
      </c>
      <c r="E438" s="213">
        <v>41622</v>
      </c>
      <c r="F438" s="368">
        <v>41881</v>
      </c>
      <c r="G438" s="42">
        <v>41622</v>
      </c>
      <c r="H438" s="18">
        <f t="shared" si="7"/>
        <v>0</v>
      </c>
      <c r="I438" s="217" t="s">
        <v>4130</v>
      </c>
    </row>
    <row r="439" spans="1:9" ht="15" x14ac:dyDescent="0.25">
      <c r="A439" s="192">
        <v>41858</v>
      </c>
      <c r="B439" s="193" t="s">
        <v>1612</v>
      </c>
      <c r="C439" s="324" t="s">
        <v>3973</v>
      </c>
      <c r="D439" s="20" t="s">
        <v>269</v>
      </c>
      <c r="E439" s="213">
        <v>7881.5</v>
      </c>
      <c r="F439" s="368">
        <v>41858</v>
      </c>
      <c r="G439" s="42">
        <v>7881.5</v>
      </c>
      <c r="H439" s="18">
        <f t="shared" si="7"/>
        <v>0</v>
      </c>
      <c r="I439" s="622"/>
    </row>
    <row r="440" spans="1:9" ht="15" x14ac:dyDescent="0.25">
      <c r="A440" s="192">
        <v>41858</v>
      </c>
      <c r="B440" s="193" t="s">
        <v>1613</v>
      </c>
      <c r="C440" s="324" t="s">
        <v>3973</v>
      </c>
      <c r="D440" s="20" t="s">
        <v>3310</v>
      </c>
      <c r="E440" s="213">
        <v>378</v>
      </c>
      <c r="F440" s="368">
        <v>41858</v>
      </c>
      <c r="G440" s="42">
        <v>378</v>
      </c>
      <c r="H440" s="18">
        <f t="shared" si="7"/>
        <v>0</v>
      </c>
      <c r="I440" s="217"/>
    </row>
    <row r="441" spans="1:9" ht="15" x14ac:dyDescent="0.25">
      <c r="A441" s="192">
        <v>41858</v>
      </c>
      <c r="B441" s="193" t="s">
        <v>1614</v>
      </c>
      <c r="C441" s="324" t="s">
        <v>3973</v>
      </c>
      <c r="D441" s="20" t="s">
        <v>269</v>
      </c>
      <c r="E441" s="213">
        <v>3369</v>
      </c>
      <c r="F441" s="368">
        <v>41858</v>
      </c>
      <c r="G441" s="42">
        <v>3369</v>
      </c>
      <c r="H441" s="18">
        <f t="shared" si="7"/>
        <v>0</v>
      </c>
      <c r="I441" s="622"/>
    </row>
    <row r="442" spans="1:9" ht="15" x14ac:dyDescent="0.25">
      <c r="A442" s="192">
        <v>41858</v>
      </c>
      <c r="B442" s="193" t="s">
        <v>1615</v>
      </c>
      <c r="C442" s="324" t="s">
        <v>3973</v>
      </c>
      <c r="D442" s="20" t="s">
        <v>250</v>
      </c>
      <c r="E442" s="213">
        <v>29402</v>
      </c>
      <c r="F442" s="368">
        <v>41858</v>
      </c>
      <c r="G442" s="42">
        <v>29402</v>
      </c>
      <c r="H442" s="18">
        <f t="shared" si="7"/>
        <v>0</v>
      </c>
      <c r="I442" s="622" t="s">
        <v>21</v>
      </c>
    </row>
    <row r="443" spans="1:9" ht="15" x14ac:dyDescent="0.25">
      <c r="A443" s="192">
        <v>41858</v>
      </c>
      <c r="B443" s="193" t="s">
        <v>1617</v>
      </c>
      <c r="C443" s="324" t="s">
        <v>3973</v>
      </c>
      <c r="D443" s="20" t="s">
        <v>11</v>
      </c>
      <c r="E443" s="213">
        <v>65820.5</v>
      </c>
      <c r="F443" s="368">
        <v>41881</v>
      </c>
      <c r="G443" s="42">
        <v>65820.5</v>
      </c>
      <c r="H443" s="18">
        <f t="shared" si="7"/>
        <v>0</v>
      </c>
      <c r="I443" s="622" t="s">
        <v>65</v>
      </c>
    </row>
    <row r="444" spans="1:9" ht="15" x14ac:dyDescent="0.25">
      <c r="A444" s="192">
        <v>41858</v>
      </c>
      <c r="B444" s="193" t="s">
        <v>1619</v>
      </c>
      <c r="C444" s="324" t="s">
        <v>3973</v>
      </c>
      <c r="D444" s="20" t="s">
        <v>23</v>
      </c>
      <c r="E444" s="213">
        <v>471</v>
      </c>
      <c r="F444" s="368">
        <v>41858</v>
      </c>
      <c r="G444" s="42">
        <v>471</v>
      </c>
      <c r="H444" s="18">
        <f t="shared" si="7"/>
        <v>0</v>
      </c>
      <c r="I444" s="622"/>
    </row>
    <row r="445" spans="1:9" ht="15" x14ac:dyDescent="0.25">
      <c r="A445" s="192">
        <v>41858</v>
      </c>
      <c r="B445" s="254" t="s">
        <v>1620</v>
      </c>
      <c r="C445" s="322" t="s">
        <v>4131</v>
      </c>
      <c r="D445" s="20" t="s">
        <v>478</v>
      </c>
      <c r="E445" s="213">
        <v>24110</v>
      </c>
      <c r="F445" s="368">
        <v>41859</v>
      </c>
      <c r="G445" s="42">
        <v>24110</v>
      </c>
      <c r="H445" s="18">
        <f t="shared" si="7"/>
        <v>0</v>
      </c>
      <c r="I445" s="622" t="s">
        <v>12</v>
      </c>
    </row>
    <row r="446" spans="1:9" ht="15" x14ac:dyDescent="0.25">
      <c r="A446" s="192">
        <v>41858</v>
      </c>
      <c r="B446" s="254" t="s">
        <v>1623</v>
      </c>
      <c r="C446" s="322" t="s">
        <v>4131</v>
      </c>
      <c r="D446" s="20" t="s">
        <v>13</v>
      </c>
      <c r="E446" s="213">
        <v>3611</v>
      </c>
      <c r="F446" s="368">
        <v>41858</v>
      </c>
      <c r="G446" s="42">
        <v>3611</v>
      </c>
      <c r="H446" s="18">
        <f t="shared" si="7"/>
        <v>0</v>
      </c>
      <c r="I446" s="622"/>
    </row>
    <row r="447" spans="1:9" ht="45.75" x14ac:dyDescent="0.25">
      <c r="A447" s="192">
        <v>41858</v>
      </c>
      <c r="B447" s="254" t="s">
        <v>1624</v>
      </c>
      <c r="C447" s="322" t="s">
        <v>4131</v>
      </c>
      <c r="D447" s="20" t="s">
        <v>250</v>
      </c>
      <c r="E447" s="213">
        <v>30956.799999999999</v>
      </c>
      <c r="F447" s="411" t="s">
        <v>4383</v>
      </c>
      <c r="G447" s="219">
        <f>10024+20932.8</f>
        <v>30956.799999999999</v>
      </c>
      <c r="H447" s="18">
        <f t="shared" si="7"/>
        <v>0</v>
      </c>
      <c r="I447" s="622" t="s">
        <v>12</v>
      </c>
    </row>
    <row r="448" spans="1:9" ht="15" x14ac:dyDescent="0.25">
      <c r="A448" s="192">
        <v>41858</v>
      </c>
      <c r="B448" s="254" t="s">
        <v>1625</v>
      </c>
      <c r="C448" s="322" t="s">
        <v>4131</v>
      </c>
      <c r="D448" s="20" t="s">
        <v>123</v>
      </c>
      <c r="E448" s="213">
        <v>5474</v>
      </c>
      <c r="F448" s="368">
        <v>41858</v>
      </c>
      <c r="G448" s="42">
        <v>5474</v>
      </c>
      <c r="H448" s="18">
        <f t="shared" si="7"/>
        <v>0</v>
      </c>
      <c r="I448" s="622"/>
    </row>
    <row r="449" spans="1:9" ht="15" x14ac:dyDescent="0.25">
      <c r="A449" s="192">
        <v>41858</v>
      </c>
      <c r="B449" s="254" t="s">
        <v>1626</v>
      </c>
      <c r="C449" s="322" t="s">
        <v>4131</v>
      </c>
      <c r="D449" s="20" t="s">
        <v>2431</v>
      </c>
      <c r="E449" s="213">
        <v>5586.6</v>
      </c>
      <c r="F449" s="368">
        <v>41858</v>
      </c>
      <c r="G449" s="42">
        <v>5586.6</v>
      </c>
      <c r="H449" s="18">
        <f t="shared" si="7"/>
        <v>0</v>
      </c>
      <c r="I449" s="622"/>
    </row>
    <row r="450" spans="1:9" ht="15" x14ac:dyDescent="0.25">
      <c r="A450" s="192">
        <v>41858</v>
      </c>
      <c r="B450" s="254" t="s">
        <v>1628</v>
      </c>
      <c r="C450" s="322" t="s">
        <v>4131</v>
      </c>
      <c r="D450" s="20" t="s">
        <v>14</v>
      </c>
      <c r="E450" s="213">
        <v>10050</v>
      </c>
      <c r="F450" s="368">
        <v>41859</v>
      </c>
      <c r="G450" s="42">
        <v>10050</v>
      </c>
      <c r="H450" s="18">
        <f t="shared" si="7"/>
        <v>0</v>
      </c>
      <c r="I450" s="622" t="s">
        <v>162</v>
      </c>
    </row>
    <row r="451" spans="1:9" ht="15" x14ac:dyDescent="0.25">
      <c r="A451" s="192">
        <v>41858</v>
      </c>
      <c r="B451" s="254" t="s">
        <v>1630</v>
      </c>
      <c r="C451" s="322" t="s">
        <v>4131</v>
      </c>
      <c r="D451" s="20" t="s">
        <v>50</v>
      </c>
      <c r="E451" s="213">
        <v>8038</v>
      </c>
      <c r="F451" s="368">
        <v>41858</v>
      </c>
      <c r="G451" s="42">
        <v>8038</v>
      </c>
      <c r="H451" s="18">
        <f t="shared" si="7"/>
        <v>0</v>
      </c>
      <c r="I451" s="622"/>
    </row>
    <row r="452" spans="1:9" ht="15" x14ac:dyDescent="0.25">
      <c r="A452" s="192">
        <v>41858</v>
      </c>
      <c r="B452" s="254" t="s">
        <v>1631</v>
      </c>
      <c r="C452" s="322" t="s">
        <v>4131</v>
      </c>
      <c r="D452" s="20" t="s">
        <v>720</v>
      </c>
      <c r="E452" s="213">
        <v>3150</v>
      </c>
      <c r="F452" s="368">
        <v>41881</v>
      </c>
      <c r="G452" s="42">
        <v>3150</v>
      </c>
      <c r="H452" s="18">
        <f t="shared" si="7"/>
        <v>0</v>
      </c>
      <c r="I452" s="622"/>
    </row>
    <row r="453" spans="1:9" ht="15" x14ac:dyDescent="0.25">
      <c r="A453" s="192">
        <v>41858</v>
      </c>
      <c r="B453" s="254" t="s">
        <v>1632</v>
      </c>
      <c r="C453" s="322" t="s">
        <v>4131</v>
      </c>
      <c r="D453" s="20" t="s">
        <v>260</v>
      </c>
      <c r="E453" s="213">
        <v>3400</v>
      </c>
      <c r="F453" s="368">
        <v>41858</v>
      </c>
      <c r="G453" s="42">
        <v>3400</v>
      </c>
      <c r="H453" s="18">
        <f t="shared" si="7"/>
        <v>0</v>
      </c>
      <c r="I453" s="622" t="s">
        <v>21</v>
      </c>
    </row>
    <row r="454" spans="1:9" ht="15" x14ac:dyDescent="0.25">
      <c r="A454" s="192">
        <v>41858</v>
      </c>
      <c r="B454" s="254" t="s">
        <v>1633</v>
      </c>
      <c r="C454" s="322" t="s">
        <v>4131</v>
      </c>
      <c r="D454" s="20" t="s">
        <v>111</v>
      </c>
      <c r="E454" s="213">
        <v>4896</v>
      </c>
      <c r="F454" s="368">
        <v>41858</v>
      </c>
      <c r="G454" s="42">
        <v>4896</v>
      </c>
      <c r="H454" s="18">
        <f t="shared" si="7"/>
        <v>0</v>
      </c>
      <c r="I454" s="622" t="s">
        <v>21</v>
      </c>
    </row>
    <row r="455" spans="1:9" ht="15" x14ac:dyDescent="0.25">
      <c r="A455" s="192">
        <v>41858</v>
      </c>
      <c r="B455" s="254" t="s">
        <v>1635</v>
      </c>
      <c r="C455" s="322" t="s">
        <v>4131</v>
      </c>
      <c r="D455" s="20" t="s">
        <v>80</v>
      </c>
      <c r="E455" s="213">
        <v>2220</v>
      </c>
      <c r="F455" s="368">
        <v>41859</v>
      </c>
      <c r="G455" s="42">
        <v>2220</v>
      </c>
      <c r="H455" s="18">
        <f t="shared" ref="H455:H518" si="8">E455-G455</f>
        <v>0</v>
      </c>
      <c r="I455" s="622" t="s">
        <v>30</v>
      </c>
    </row>
    <row r="456" spans="1:9" ht="15" x14ac:dyDescent="0.25">
      <c r="A456" s="192">
        <v>41858</v>
      </c>
      <c r="B456" s="254" t="s">
        <v>1637</v>
      </c>
      <c r="C456" s="322" t="s">
        <v>4131</v>
      </c>
      <c r="D456" s="20" t="s">
        <v>78</v>
      </c>
      <c r="E456" s="213">
        <v>4602</v>
      </c>
      <c r="F456" s="368">
        <v>41859</v>
      </c>
      <c r="G456" s="42">
        <v>4602</v>
      </c>
      <c r="H456" s="18">
        <f t="shared" si="8"/>
        <v>0</v>
      </c>
      <c r="I456" s="622" t="s">
        <v>30</v>
      </c>
    </row>
    <row r="457" spans="1:9" ht="15" x14ac:dyDescent="0.25">
      <c r="A457" s="192">
        <v>41858</v>
      </c>
      <c r="B457" s="254" t="s">
        <v>1638</v>
      </c>
      <c r="C457" s="322" t="s">
        <v>4131</v>
      </c>
      <c r="D457" s="20" t="s">
        <v>176</v>
      </c>
      <c r="E457" s="213">
        <v>3590.15</v>
      </c>
      <c r="F457" s="368">
        <v>41859</v>
      </c>
      <c r="G457" s="42">
        <v>3590.15</v>
      </c>
      <c r="H457" s="18">
        <f t="shared" si="8"/>
        <v>0</v>
      </c>
      <c r="I457" s="622" t="s">
        <v>30</v>
      </c>
    </row>
    <row r="458" spans="1:9" ht="15" x14ac:dyDescent="0.25">
      <c r="A458" s="192">
        <v>41858</v>
      </c>
      <c r="B458" s="254" t="s">
        <v>1639</v>
      </c>
      <c r="C458" s="322" t="s">
        <v>4131</v>
      </c>
      <c r="D458" s="20" t="s">
        <v>307</v>
      </c>
      <c r="E458" s="213">
        <v>6407</v>
      </c>
      <c r="F458" s="368">
        <v>41859</v>
      </c>
      <c r="G458" s="42">
        <v>6407</v>
      </c>
      <c r="H458" s="18">
        <f t="shared" si="8"/>
        <v>0</v>
      </c>
      <c r="I458" s="622" t="s">
        <v>30</v>
      </c>
    </row>
    <row r="459" spans="1:9" ht="15" x14ac:dyDescent="0.25">
      <c r="A459" s="192">
        <v>41858</v>
      </c>
      <c r="B459" s="254" t="s">
        <v>1640</v>
      </c>
      <c r="C459" s="322" t="s">
        <v>4131</v>
      </c>
      <c r="D459" s="20" t="s">
        <v>560</v>
      </c>
      <c r="E459" s="213">
        <v>13549</v>
      </c>
      <c r="F459" s="368">
        <v>41861</v>
      </c>
      <c r="G459" s="42">
        <v>13549</v>
      </c>
      <c r="H459" s="18">
        <f t="shared" si="8"/>
        <v>0</v>
      </c>
      <c r="I459" s="622" t="s">
        <v>30</v>
      </c>
    </row>
    <row r="460" spans="1:9" ht="15" x14ac:dyDescent="0.25">
      <c r="A460" s="192">
        <v>41858</v>
      </c>
      <c r="B460" s="254" t="s">
        <v>1641</v>
      </c>
      <c r="C460" s="322" t="s">
        <v>4131</v>
      </c>
      <c r="D460" s="20" t="s">
        <v>689</v>
      </c>
      <c r="E460" s="213">
        <v>6393.6</v>
      </c>
      <c r="F460" s="368">
        <v>41859</v>
      </c>
      <c r="G460" s="42">
        <v>6393.6</v>
      </c>
      <c r="H460" s="18">
        <f t="shared" si="8"/>
        <v>0</v>
      </c>
      <c r="I460" s="622" t="s">
        <v>30</v>
      </c>
    </row>
    <row r="461" spans="1:9" ht="15" x14ac:dyDescent="0.25">
      <c r="A461" s="192">
        <v>41858</v>
      </c>
      <c r="B461" s="254" t="s">
        <v>1642</v>
      </c>
      <c r="C461" s="322" t="s">
        <v>4131</v>
      </c>
      <c r="D461" s="20" t="s">
        <v>233</v>
      </c>
      <c r="E461" s="213">
        <v>1050.5</v>
      </c>
      <c r="F461" s="368">
        <v>41859</v>
      </c>
      <c r="G461" s="42">
        <v>1050.5</v>
      </c>
      <c r="H461" s="18">
        <f t="shared" si="8"/>
        <v>0</v>
      </c>
      <c r="I461" s="622" t="s">
        <v>30</v>
      </c>
    </row>
    <row r="462" spans="1:9" ht="15" x14ac:dyDescent="0.25">
      <c r="A462" s="192">
        <v>41858</v>
      </c>
      <c r="B462" s="254" t="s">
        <v>1643</v>
      </c>
      <c r="C462" s="322" t="s">
        <v>4131</v>
      </c>
      <c r="D462" s="20" t="s">
        <v>124</v>
      </c>
      <c r="E462" s="213">
        <v>11553.6</v>
      </c>
      <c r="F462" s="368">
        <v>41859</v>
      </c>
      <c r="G462" s="42">
        <v>11553.6</v>
      </c>
      <c r="H462" s="18">
        <f t="shared" si="8"/>
        <v>0</v>
      </c>
      <c r="I462" s="622" t="s">
        <v>30</v>
      </c>
    </row>
    <row r="463" spans="1:9" ht="15" x14ac:dyDescent="0.25">
      <c r="A463" s="192">
        <v>41858</v>
      </c>
      <c r="B463" s="254" t="s">
        <v>1644</v>
      </c>
      <c r="C463" s="322" t="s">
        <v>4131</v>
      </c>
      <c r="D463" s="20" t="s">
        <v>57</v>
      </c>
      <c r="E463" s="213">
        <v>1500</v>
      </c>
      <c r="F463" s="368">
        <v>41859</v>
      </c>
      <c r="G463" s="42">
        <v>1500</v>
      </c>
      <c r="H463" s="18">
        <f t="shared" si="8"/>
        <v>0</v>
      </c>
      <c r="I463" s="622" t="s">
        <v>30</v>
      </c>
    </row>
    <row r="464" spans="1:9" ht="15" x14ac:dyDescent="0.25">
      <c r="A464" s="192">
        <v>41858</v>
      </c>
      <c r="B464" s="254" t="s">
        <v>1645</v>
      </c>
      <c r="C464" s="322" t="s">
        <v>4131</v>
      </c>
      <c r="D464" s="20" t="s">
        <v>32</v>
      </c>
      <c r="E464" s="213">
        <v>11535</v>
      </c>
      <c r="F464" s="368">
        <v>41859</v>
      </c>
      <c r="G464" s="42">
        <v>11535</v>
      </c>
      <c r="H464" s="18">
        <f t="shared" si="8"/>
        <v>0</v>
      </c>
      <c r="I464" s="622" t="s">
        <v>30</v>
      </c>
    </row>
    <row r="465" spans="1:9" ht="15" x14ac:dyDescent="0.25">
      <c r="A465" s="192">
        <v>41858</v>
      </c>
      <c r="B465" s="254" t="s">
        <v>1646</v>
      </c>
      <c r="C465" s="322" t="s">
        <v>4131</v>
      </c>
      <c r="D465" s="20" t="s">
        <v>1778</v>
      </c>
      <c r="E465" s="213">
        <v>1500</v>
      </c>
      <c r="F465" s="368">
        <v>41859</v>
      </c>
      <c r="G465" s="42">
        <v>1500</v>
      </c>
      <c r="H465" s="18">
        <f t="shared" si="8"/>
        <v>0</v>
      </c>
      <c r="I465" s="622" t="s">
        <v>30</v>
      </c>
    </row>
    <row r="466" spans="1:9" ht="15" x14ac:dyDescent="0.25">
      <c r="A466" s="192">
        <v>41858</v>
      </c>
      <c r="B466" s="254" t="s">
        <v>1647</v>
      </c>
      <c r="C466" s="322" t="s">
        <v>4131</v>
      </c>
      <c r="D466" s="20" t="s">
        <v>269</v>
      </c>
      <c r="E466" s="213">
        <v>2303.5</v>
      </c>
      <c r="F466" s="368">
        <v>41859</v>
      </c>
      <c r="G466" s="42">
        <v>2303.5</v>
      </c>
      <c r="H466" s="18">
        <f t="shared" si="8"/>
        <v>0</v>
      </c>
      <c r="I466" s="622" t="s">
        <v>30</v>
      </c>
    </row>
    <row r="467" spans="1:9" ht="15" x14ac:dyDescent="0.25">
      <c r="A467" s="192">
        <v>41858</v>
      </c>
      <c r="B467" s="254" t="s">
        <v>1648</v>
      </c>
      <c r="C467" s="322" t="s">
        <v>4131</v>
      </c>
      <c r="D467" s="20" t="s">
        <v>29</v>
      </c>
      <c r="E467" s="213">
        <v>5301</v>
      </c>
      <c r="F467" s="368">
        <v>41859</v>
      </c>
      <c r="G467" s="42">
        <v>5301</v>
      </c>
      <c r="H467" s="18">
        <f t="shared" si="8"/>
        <v>0</v>
      </c>
      <c r="I467" s="622" t="s">
        <v>30</v>
      </c>
    </row>
    <row r="468" spans="1:9" ht="15" x14ac:dyDescent="0.25">
      <c r="A468" s="192">
        <v>41858</v>
      </c>
      <c r="B468" s="254" t="s">
        <v>1650</v>
      </c>
      <c r="C468" s="322" t="s">
        <v>4131</v>
      </c>
      <c r="D468" s="295" t="s">
        <v>3108</v>
      </c>
      <c r="E468" s="296">
        <v>0</v>
      </c>
      <c r="F468" s="368"/>
      <c r="G468" s="42"/>
      <c r="H468" s="18">
        <f t="shared" si="8"/>
        <v>0</v>
      </c>
      <c r="I468" s="622"/>
    </row>
    <row r="469" spans="1:9" ht="15" x14ac:dyDescent="0.25">
      <c r="A469" s="192">
        <v>41858</v>
      </c>
      <c r="B469" s="254" t="s">
        <v>1651</v>
      </c>
      <c r="C469" s="322" t="s">
        <v>4131</v>
      </c>
      <c r="D469" s="20" t="s">
        <v>106</v>
      </c>
      <c r="E469" s="213">
        <v>7938</v>
      </c>
      <c r="F469" s="368">
        <v>41862</v>
      </c>
      <c r="G469" s="42">
        <v>7938</v>
      </c>
      <c r="H469" s="18">
        <f t="shared" si="8"/>
        <v>0</v>
      </c>
      <c r="I469" s="622"/>
    </row>
    <row r="470" spans="1:9" ht="15" x14ac:dyDescent="0.25">
      <c r="A470" s="192">
        <v>41858</v>
      </c>
      <c r="B470" s="254" t="s">
        <v>1652</v>
      </c>
      <c r="C470" s="322" t="s">
        <v>4131</v>
      </c>
      <c r="D470" s="20" t="s">
        <v>374</v>
      </c>
      <c r="E470" s="213">
        <v>8088</v>
      </c>
      <c r="F470" s="368">
        <v>41858</v>
      </c>
      <c r="G470" s="42">
        <v>8088</v>
      </c>
      <c r="H470" s="18">
        <f t="shared" si="8"/>
        <v>0</v>
      </c>
      <c r="I470" s="622"/>
    </row>
    <row r="471" spans="1:9" ht="15" x14ac:dyDescent="0.25">
      <c r="A471" s="192">
        <v>41858</v>
      </c>
      <c r="B471" s="254" t="s">
        <v>1653</v>
      </c>
      <c r="C471" s="322" t="s">
        <v>4131</v>
      </c>
      <c r="D471" s="20" t="s">
        <v>374</v>
      </c>
      <c r="E471" s="213">
        <v>4284</v>
      </c>
      <c r="F471" s="368">
        <v>41858</v>
      </c>
      <c r="G471" s="42">
        <v>4284</v>
      </c>
      <c r="H471" s="18">
        <f t="shared" si="8"/>
        <v>0</v>
      </c>
      <c r="I471" s="622"/>
    </row>
    <row r="472" spans="1:9" ht="15" x14ac:dyDescent="0.25">
      <c r="A472" s="192">
        <v>41858</v>
      </c>
      <c r="B472" s="254" t="s">
        <v>1656</v>
      </c>
      <c r="C472" s="322" t="s">
        <v>4131</v>
      </c>
      <c r="D472" s="20" t="s">
        <v>250</v>
      </c>
      <c r="E472" s="213">
        <v>11227.5</v>
      </c>
      <c r="F472" s="368">
        <v>41858</v>
      </c>
      <c r="G472" s="42">
        <v>11227.5</v>
      </c>
      <c r="H472" s="18">
        <f t="shared" si="8"/>
        <v>0</v>
      </c>
      <c r="I472" s="622"/>
    </row>
    <row r="473" spans="1:9" ht="15" x14ac:dyDescent="0.25">
      <c r="A473" s="192">
        <v>41858</v>
      </c>
      <c r="B473" s="254" t="s">
        <v>1657</v>
      </c>
      <c r="C473" s="322" t="s">
        <v>4131</v>
      </c>
      <c r="D473" s="20" t="s">
        <v>250</v>
      </c>
      <c r="E473" s="213">
        <v>603</v>
      </c>
      <c r="F473" s="368">
        <v>41858</v>
      </c>
      <c r="G473" s="42">
        <v>603</v>
      </c>
      <c r="H473" s="18">
        <f t="shared" si="8"/>
        <v>0</v>
      </c>
      <c r="I473" s="622"/>
    </row>
    <row r="474" spans="1:9" ht="15" x14ac:dyDescent="0.25">
      <c r="A474" s="192">
        <v>41858</v>
      </c>
      <c r="B474" s="254" t="s">
        <v>1658</v>
      </c>
      <c r="C474" s="322" t="s">
        <v>4131</v>
      </c>
      <c r="D474" s="20" t="s">
        <v>312</v>
      </c>
      <c r="E474" s="213">
        <v>6000</v>
      </c>
      <c r="F474" s="368">
        <v>41858</v>
      </c>
      <c r="G474" s="42">
        <v>6000</v>
      </c>
      <c r="H474" s="18">
        <f t="shared" si="8"/>
        <v>0</v>
      </c>
      <c r="I474" s="622" t="s">
        <v>21</v>
      </c>
    </row>
    <row r="475" spans="1:9" ht="15" x14ac:dyDescent="0.25">
      <c r="A475" s="192">
        <v>41858</v>
      </c>
      <c r="B475" s="254" t="s">
        <v>1659</v>
      </c>
      <c r="C475" s="322" t="s">
        <v>4131</v>
      </c>
      <c r="D475" s="20" t="s">
        <v>66</v>
      </c>
      <c r="E475" s="213">
        <v>1843.2</v>
      </c>
      <c r="F475" s="368">
        <v>41858</v>
      </c>
      <c r="G475" s="42">
        <v>1843.2</v>
      </c>
      <c r="H475" s="18">
        <f t="shared" si="8"/>
        <v>0</v>
      </c>
      <c r="I475" s="622" t="s">
        <v>21</v>
      </c>
    </row>
    <row r="476" spans="1:9" ht="15" x14ac:dyDescent="0.25">
      <c r="A476" s="192">
        <v>41858</v>
      </c>
      <c r="B476" s="254" t="s">
        <v>1660</v>
      </c>
      <c r="C476" s="322" t="s">
        <v>4131</v>
      </c>
      <c r="D476" s="20" t="s">
        <v>188</v>
      </c>
      <c r="E476" s="213">
        <v>9062.5</v>
      </c>
      <c r="F476" s="368">
        <v>41862</v>
      </c>
      <c r="G476" s="42">
        <v>9062.5</v>
      </c>
      <c r="H476" s="18">
        <f t="shared" si="8"/>
        <v>0</v>
      </c>
      <c r="I476" s="622"/>
    </row>
    <row r="477" spans="1:9" ht="15" x14ac:dyDescent="0.25">
      <c r="A477" s="192">
        <v>41858</v>
      </c>
      <c r="B477" s="254" t="s">
        <v>1661</v>
      </c>
      <c r="C477" s="322" t="s">
        <v>4131</v>
      </c>
      <c r="D477" s="20" t="s">
        <v>55</v>
      </c>
      <c r="E477" s="213">
        <v>6005.5</v>
      </c>
      <c r="F477" s="368">
        <v>41858</v>
      </c>
      <c r="G477" s="42">
        <v>6005.5</v>
      </c>
      <c r="H477" s="18">
        <f t="shared" si="8"/>
        <v>0</v>
      </c>
      <c r="I477" s="622"/>
    </row>
    <row r="478" spans="1:9" ht="15" x14ac:dyDescent="0.25">
      <c r="A478" s="192">
        <v>41858</v>
      </c>
      <c r="B478" s="254" t="s">
        <v>1662</v>
      </c>
      <c r="C478" s="322" t="s">
        <v>4131</v>
      </c>
      <c r="D478" s="20" t="s">
        <v>130</v>
      </c>
      <c r="E478" s="213">
        <v>9957</v>
      </c>
      <c r="F478" s="369" t="s">
        <v>4132</v>
      </c>
      <c r="G478" s="42">
        <v>9957</v>
      </c>
      <c r="H478" s="18">
        <f t="shared" si="8"/>
        <v>0</v>
      </c>
      <c r="I478" s="622"/>
    </row>
    <row r="479" spans="1:9" ht="15" x14ac:dyDescent="0.25">
      <c r="A479" s="192">
        <v>41858</v>
      </c>
      <c r="B479" s="254" t="s">
        <v>1663</v>
      </c>
      <c r="C479" s="322" t="s">
        <v>4131</v>
      </c>
      <c r="D479" s="20" t="s">
        <v>287</v>
      </c>
      <c r="E479" s="213">
        <v>2108</v>
      </c>
      <c r="F479" s="368">
        <v>41859</v>
      </c>
      <c r="G479" s="42">
        <v>2108</v>
      </c>
      <c r="H479" s="18">
        <f t="shared" si="8"/>
        <v>0</v>
      </c>
      <c r="I479" s="622" t="s">
        <v>30</v>
      </c>
    </row>
    <row r="480" spans="1:9" ht="15" x14ac:dyDescent="0.25">
      <c r="A480" s="192">
        <v>41858</v>
      </c>
      <c r="B480" s="254" t="s">
        <v>1664</v>
      </c>
      <c r="C480" s="322" t="s">
        <v>4131</v>
      </c>
      <c r="D480" s="20" t="s">
        <v>188</v>
      </c>
      <c r="E480" s="213">
        <v>5214</v>
      </c>
      <c r="F480" s="368">
        <v>41859</v>
      </c>
      <c r="G480" s="42">
        <v>5214</v>
      </c>
      <c r="H480" s="18">
        <f t="shared" si="8"/>
        <v>0</v>
      </c>
      <c r="I480" s="622"/>
    </row>
    <row r="481" spans="1:9" ht="15" x14ac:dyDescent="0.25">
      <c r="A481" s="192">
        <v>41858</v>
      </c>
      <c r="B481" s="254" t="s">
        <v>1665</v>
      </c>
      <c r="C481" s="322" t="s">
        <v>4131</v>
      </c>
      <c r="D481" s="20" t="s">
        <v>22</v>
      </c>
      <c r="E481" s="213">
        <v>1804</v>
      </c>
      <c r="F481" s="368">
        <v>41858</v>
      </c>
      <c r="G481" s="42">
        <v>1804</v>
      </c>
      <c r="H481" s="18">
        <f t="shared" si="8"/>
        <v>0</v>
      </c>
      <c r="I481" s="622"/>
    </row>
    <row r="482" spans="1:9" ht="15" x14ac:dyDescent="0.25">
      <c r="A482" s="192">
        <v>41858</v>
      </c>
      <c r="B482" s="254" t="s">
        <v>1666</v>
      </c>
      <c r="C482" s="322" t="s">
        <v>4131</v>
      </c>
      <c r="D482" s="20" t="s">
        <v>189</v>
      </c>
      <c r="E482" s="213">
        <v>24061.599999999999</v>
      </c>
      <c r="F482" s="368">
        <v>41869</v>
      </c>
      <c r="G482" s="42">
        <v>24061.599999999999</v>
      </c>
      <c r="H482" s="18">
        <f t="shared" si="8"/>
        <v>0</v>
      </c>
      <c r="I482" s="622" t="s">
        <v>21</v>
      </c>
    </row>
    <row r="483" spans="1:9" ht="15" x14ac:dyDescent="0.25">
      <c r="A483" s="192">
        <v>41858</v>
      </c>
      <c r="B483" s="254" t="s">
        <v>1667</v>
      </c>
      <c r="C483" s="322" t="s">
        <v>4131</v>
      </c>
      <c r="D483" s="20" t="s">
        <v>396</v>
      </c>
      <c r="E483" s="213">
        <v>743.6</v>
      </c>
      <c r="F483" s="368">
        <v>41858</v>
      </c>
      <c r="G483" s="42">
        <v>743.6</v>
      </c>
      <c r="H483" s="18">
        <f t="shared" si="8"/>
        <v>0</v>
      </c>
      <c r="I483" s="622"/>
    </row>
    <row r="484" spans="1:9" ht="15" x14ac:dyDescent="0.25">
      <c r="A484" s="192">
        <v>41858</v>
      </c>
      <c r="B484" s="254" t="s">
        <v>1668</v>
      </c>
      <c r="C484" s="322" t="s">
        <v>4131</v>
      </c>
      <c r="D484" s="20" t="s">
        <v>8</v>
      </c>
      <c r="E484" s="213">
        <v>3957.5</v>
      </c>
      <c r="F484" s="368">
        <v>41858</v>
      </c>
      <c r="G484" s="42">
        <v>3957.5</v>
      </c>
      <c r="H484" s="18">
        <f t="shared" si="8"/>
        <v>0</v>
      </c>
      <c r="I484" s="622"/>
    </row>
    <row r="485" spans="1:9" ht="15" x14ac:dyDescent="0.25">
      <c r="A485" s="192">
        <v>41858</v>
      </c>
      <c r="B485" s="254" t="s">
        <v>1670</v>
      </c>
      <c r="C485" s="322" t="s">
        <v>4131</v>
      </c>
      <c r="D485" s="20" t="s">
        <v>130</v>
      </c>
      <c r="E485" s="213">
        <v>1166</v>
      </c>
      <c r="F485" s="368">
        <v>41858</v>
      </c>
      <c r="G485" s="42">
        <v>1166</v>
      </c>
      <c r="H485" s="18">
        <f t="shared" si="8"/>
        <v>0</v>
      </c>
      <c r="I485" s="622" t="s">
        <v>21</v>
      </c>
    </row>
    <row r="486" spans="1:9" ht="15" x14ac:dyDescent="0.25">
      <c r="A486" s="192">
        <v>41858</v>
      </c>
      <c r="B486" s="254" t="s">
        <v>1672</v>
      </c>
      <c r="C486" s="322" t="s">
        <v>4131</v>
      </c>
      <c r="D486" s="20" t="s">
        <v>508</v>
      </c>
      <c r="E486" s="213">
        <v>29807</v>
      </c>
      <c r="F486" s="368">
        <v>41858</v>
      </c>
      <c r="G486" s="42">
        <v>29807</v>
      </c>
      <c r="H486" s="18">
        <f t="shared" si="8"/>
        <v>0</v>
      </c>
      <c r="I486" s="622"/>
    </row>
    <row r="487" spans="1:9" ht="15" x14ac:dyDescent="0.25">
      <c r="A487" s="192">
        <v>41858</v>
      </c>
      <c r="B487" s="254" t="s">
        <v>1673</v>
      </c>
      <c r="C487" s="322" t="s">
        <v>4131</v>
      </c>
      <c r="D487" s="20" t="s">
        <v>2920</v>
      </c>
      <c r="E487" s="213">
        <v>12454</v>
      </c>
      <c r="F487" s="368">
        <v>41858</v>
      </c>
      <c r="G487" s="42">
        <v>12454</v>
      </c>
      <c r="H487" s="18">
        <f t="shared" si="8"/>
        <v>0</v>
      </c>
      <c r="I487" s="622"/>
    </row>
    <row r="488" spans="1:9" ht="15" x14ac:dyDescent="0.25">
      <c r="A488" s="192">
        <v>41858</v>
      </c>
      <c r="B488" s="254" t="s">
        <v>1674</v>
      </c>
      <c r="C488" s="322" t="s">
        <v>4131</v>
      </c>
      <c r="D488" s="20" t="s">
        <v>1607</v>
      </c>
      <c r="E488" s="213">
        <v>4465</v>
      </c>
      <c r="F488" s="368">
        <v>41858</v>
      </c>
      <c r="G488" s="42">
        <v>4465</v>
      </c>
      <c r="H488" s="18">
        <f t="shared" si="8"/>
        <v>0</v>
      </c>
      <c r="I488" s="622"/>
    </row>
    <row r="489" spans="1:9" ht="15" x14ac:dyDescent="0.25">
      <c r="A489" s="192">
        <v>41858</v>
      </c>
      <c r="B489" s="254" t="s">
        <v>1675</v>
      </c>
      <c r="C489" s="322" t="s">
        <v>4131</v>
      </c>
      <c r="D489" s="20" t="s">
        <v>51</v>
      </c>
      <c r="E489" s="213">
        <v>1305</v>
      </c>
      <c r="F489" s="368">
        <v>41858</v>
      </c>
      <c r="G489" s="42">
        <v>1305</v>
      </c>
      <c r="H489" s="18">
        <f t="shared" si="8"/>
        <v>0</v>
      </c>
      <c r="I489" s="622"/>
    </row>
    <row r="490" spans="1:9" ht="15" x14ac:dyDescent="0.25">
      <c r="A490" s="192">
        <v>41858</v>
      </c>
      <c r="B490" s="254" t="s">
        <v>1676</v>
      </c>
      <c r="C490" s="322" t="s">
        <v>4131</v>
      </c>
      <c r="D490" s="20" t="s">
        <v>4133</v>
      </c>
      <c r="E490" s="213">
        <v>671</v>
      </c>
      <c r="F490" s="368">
        <v>41858</v>
      </c>
      <c r="G490" s="42">
        <v>671</v>
      </c>
      <c r="H490" s="18">
        <f t="shared" si="8"/>
        <v>0</v>
      </c>
      <c r="I490" s="622"/>
    </row>
    <row r="491" spans="1:9" ht="15" x14ac:dyDescent="0.25">
      <c r="A491" s="192">
        <v>41858</v>
      </c>
      <c r="B491" s="254" t="s">
        <v>1677</v>
      </c>
      <c r="C491" s="322" t="s">
        <v>4131</v>
      </c>
      <c r="D491" s="20" t="s">
        <v>3928</v>
      </c>
      <c r="E491" s="213">
        <v>68506</v>
      </c>
      <c r="F491" s="370" t="s">
        <v>4134</v>
      </c>
      <c r="G491" s="42">
        <v>68506</v>
      </c>
      <c r="H491" s="18">
        <f t="shared" si="8"/>
        <v>0</v>
      </c>
      <c r="I491" s="622" t="s">
        <v>162</v>
      </c>
    </row>
    <row r="492" spans="1:9" ht="15" x14ac:dyDescent="0.25">
      <c r="A492" s="192">
        <v>41858</v>
      </c>
      <c r="B492" s="254" t="s">
        <v>1679</v>
      </c>
      <c r="C492" s="322" t="s">
        <v>4131</v>
      </c>
      <c r="D492" s="20" t="s">
        <v>160</v>
      </c>
      <c r="E492" s="213">
        <v>5060</v>
      </c>
      <c r="F492" s="408" t="s">
        <v>4325</v>
      </c>
      <c r="G492" s="42">
        <v>5060</v>
      </c>
      <c r="H492" s="18">
        <f t="shared" si="8"/>
        <v>0</v>
      </c>
      <c r="I492" s="622" t="s">
        <v>162</v>
      </c>
    </row>
    <row r="493" spans="1:9" ht="15" x14ac:dyDescent="0.25">
      <c r="A493" s="192">
        <v>41858</v>
      </c>
      <c r="B493" s="254" t="s">
        <v>1680</v>
      </c>
      <c r="C493" s="322" t="s">
        <v>4131</v>
      </c>
      <c r="D493" s="20" t="s">
        <v>199</v>
      </c>
      <c r="E493" s="213">
        <v>1690</v>
      </c>
      <c r="F493" s="368">
        <v>41860</v>
      </c>
      <c r="G493" s="42">
        <v>1690</v>
      </c>
      <c r="H493" s="18">
        <f t="shared" si="8"/>
        <v>0</v>
      </c>
      <c r="I493" s="622"/>
    </row>
    <row r="494" spans="1:9" ht="15" x14ac:dyDescent="0.25">
      <c r="A494" s="192">
        <v>41858</v>
      </c>
      <c r="B494" s="254" t="s">
        <v>1681</v>
      </c>
      <c r="C494" s="322" t="s">
        <v>4131</v>
      </c>
      <c r="D494" s="20" t="s">
        <v>135</v>
      </c>
      <c r="E494" s="213">
        <v>11591.6</v>
      </c>
      <c r="F494" s="368">
        <v>41860</v>
      </c>
      <c r="G494" s="42">
        <v>11591.6</v>
      </c>
      <c r="H494" s="18">
        <f t="shared" si="8"/>
        <v>0</v>
      </c>
      <c r="I494" s="622" t="s">
        <v>162</v>
      </c>
    </row>
    <row r="495" spans="1:9" ht="15" x14ac:dyDescent="0.25">
      <c r="A495" s="192">
        <v>41858</v>
      </c>
      <c r="B495" s="254" t="s">
        <v>1682</v>
      </c>
      <c r="C495" s="322" t="s">
        <v>4131</v>
      </c>
      <c r="D495" s="20" t="s">
        <v>370</v>
      </c>
      <c r="E495" s="213">
        <v>3938.4</v>
      </c>
      <c r="F495" s="368">
        <v>41860</v>
      </c>
      <c r="G495" s="42">
        <v>3938.4</v>
      </c>
      <c r="H495" s="18">
        <f t="shared" si="8"/>
        <v>0</v>
      </c>
      <c r="I495" s="622" t="s">
        <v>162</v>
      </c>
    </row>
    <row r="496" spans="1:9" ht="15" x14ac:dyDescent="0.25">
      <c r="A496" s="192">
        <v>41858</v>
      </c>
      <c r="B496" s="254" t="s">
        <v>1683</v>
      </c>
      <c r="C496" s="322" t="s">
        <v>4131</v>
      </c>
      <c r="D496" s="20" t="s">
        <v>420</v>
      </c>
      <c r="E496" s="213">
        <v>9789.1</v>
      </c>
      <c r="F496" s="368">
        <v>41860</v>
      </c>
      <c r="G496" s="42">
        <v>9789.1</v>
      </c>
      <c r="H496" s="18">
        <f t="shared" si="8"/>
        <v>0</v>
      </c>
      <c r="I496" s="622" t="s">
        <v>162</v>
      </c>
    </row>
    <row r="497" spans="1:9" ht="15" x14ac:dyDescent="0.25">
      <c r="A497" s="192">
        <v>41858</v>
      </c>
      <c r="B497" s="254" t="s">
        <v>1684</v>
      </c>
      <c r="C497" s="322" t="s">
        <v>4131</v>
      </c>
      <c r="D497" s="20" t="s">
        <v>3928</v>
      </c>
      <c r="E497" s="213">
        <v>2662</v>
      </c>
      <c r="F497" s="409" t="s">
        <v>4326</v>
      </c>
      <c r="G497" s="42">
        <v>2662</v>
      </c>
      <c r="H497" s="18">
        <f t="shared" si="8"/>
        <v>0</v>
      </c>
      <c r="I497" s="622" t="s">
        <v>162</v>
      </c>
    </row>
    <row r="498" spans="1:9" ht="15" x14ac:dyDescent="0.25">
      <c r="A498" s="192">
        <v>41858</v>
      </c>
      <c r="B498" s="254" t="s">
        <v>1685</v>
      </c>
      <c r="C498" s="322" t="s">
        <v>4131</v>
      </c>
      <c r="D498" s="20" t="s">
        <v>168</v>
      </c>
      <c r="E498" s="213">
        <v>28159.3</v>
      </c>
      <c r="F498" s="368">
        <v>41860</v>
      </c>
      <c r="G498" s="42">
        <v>28159.3</v>
      </c>
      <c r="H498" s="18">
        <f t="shared" si="8"/>
        <v>0</v>
      </c>
      <c r="I498" s="622" t="s">
        <v>162</v>
      </c>
    </row>
    <row r="499" spans="1:9" ht="15" x14ac:dyDescent="0.25">
      <c r="A499" s="192">
        <v>41858</v>
      </c>
      <c r="B499" s="254" t="s">
        <v>1686</v>
      </c>
      <c r="C499" s="322" t="s">
        <v>4131</v>
      </c>
      <c r="D499" s="20" t="s">
        <v>163</v>
      </c>
      <c r="E499" s="213">
        <v>1392</v>
      </c>
      <c r="F499" s="368">
        <v>41860</v>
      </c>
      <c r="G499" s="42">
        <v>1392</v>
      </c>
      <c r="H499" s="18">
        <f t="shared" si="8"/>
        <v>0</v>
      </c>
      <c r="I499" s="622" t="s">
        <v>162</v>
      </c>
    </row>
    <row r="500" spans="1:9" ht="15" x14ac:dyDescent="0.25">
      <c r="A500" s="192">
        <v>41858</v>
      </c>
      <c r="B500" s="254" t="s">
        <v>1687</v>
      </c>
      <c r="C500" s="322" t="s">
        <v>4131</v>
      </c>
      <c r="D500" s="20" t="s">
        <v>160</v>
      </c>
      <c r="E500" s="213">
        <v>205117.58</v>
      </c>
      <c r="F500" s="370" t="s">
        <v>4135</v>
      </c>
      <c r="G500" s="42">
        <v>205117.58</v>
      </c>
      <c r="H500" s="18">
        <f t="shared" si="8"/>
        <v>0</v>
      </c>
      <c r="I500" s="622" t="s">
        <v>162</v>
      </c>
    </row>
    <row r="501" spans="1:9" ht="15" x14ac:dyDescent="0.25">
      <c r="A501" s="192">
        <v>41858</v>
      </c>
      <c r="B501" s="254" t="s">
        <v>1688</v>
      </c>
      <c r="C501" s="322" t="s">
        <v>4131</v>
      </c>
      <c r="D501" s="20" t="s">
        <v>160</v>
      </c>
      <c r="E501" s="213">
        <v>18325.5</v>
      </c>
      <c r="F501" s="370" t="s">
        <v>4135</v>
      </c>
      <c r="G501" s="42">
        <v>18325.5</v>
      </c>
      <c r="H501" s="18">
        <f t="shared" si="8"/>
        <v>0</v>
      </c>
      <c r="I501" s="622" t="s">
        <v>162</v>
      </c>
    </row>
    <row r="502" spans="1:9" ht="15" x14ac:dyDescent="0.25">
      <c r="A502" s="192">
        <v>41858</v>
      </c>
      <c r="B502" s="254" t="s">
        <v>1689</v>
      </c>
      <c r="C502" s="322" t="s">
        <v>4131</v>
      </c>
      <c r="D502" s="20" t="s">
        <v>333</v>
      </c>
      <c r="E502" s="213">
        <v>1124</v>
      </c>
      <c r="F502" s="368">
        <v>41858</v>
      </c>
      <c r="G502" s="42">
        <v>1124</v>
      </c>
      <c r="H502" s="18">
        <f t="shared" si="8"/>
        <v>0</v>
      </c>
      <c r="I502" s="622"/>
    </row>
    <row r="503" spans="1:9" ht="15" x14ac:dyDescent="0.25">
      <c r="A503" s="192">
        <v>41858</v>
      </c>
      <c r="B503" s="254" t="s">
        <v>1690</v>
      </c>
      <c r="C503" s="322" t="s">
        <v>4131</v>
      </c>
      <c r="D503" s="20" t="s">
        <v>62</v>
      </c>
      <c r="E503" s="213">
        <v>11795.2</v>
      </c>
      <c r="F503" s="368">
        <v>41859</v>
      </c>
      <c r="G503" s="42">
        <v>11795.2</v>
      </c>
      <c r="H503" s="18">
        <f t="shared" si="8"/>
        <v>0</v>
      </c>
      <c r="I503" s="622" t="s">
        <v>65</v>
      </c>
    </row>
    <row r="504" spans="1:9" ht="15" x14ac:dyDescent="0.25">
      <c r="A504" s="192">
        <v>41858</v>
      </c>
      <c r="B504" s="254" t="s">
        <v>1691</v>
      </c>
      <c r="C504" s="322" t="s">
        <v>4131</v>
      </c>
      <c r="D504" s="20" t="s">
        <v>180</v>
      </c>
      <c r="E504" s="213">
        <v>21523</v>
      </c>
      <c r="F504" s="368">
        <v>41859</v>
      </c>
      <c r="G504" s="42">
        <v>21523</v>
      </c>
      <c r="H504" s="18">
        <f t="shared" si="8"/>
        <v>0</v>
      </c>
      <c r="I504" s="622" t="s">
        <v>65</v>
      </c>
    </row>
    <row r="505" spans="1:9" ht="15" x14ac:dyDescent="0.25">
      <c r="A505" s="192">
        <v>41858</v>
      </c>
      <c r="B505" s="254" t="s">
        <v>1692</v>
      </c>
      <c r="C505" s="322" t="s">
        <v>4131</v>
      </c>
      <c r="D505" s="20" t="s">
        <v>3115</v>
      </c>
      <c r="E505" s="213">
        <v>14106</v>
      </c>
      <c r="F505" s="368">
        <v>41859</v>
      </c>
      <c r="G505" s="42">
        <v>14106</v>
      </c>
      <c r="H505" s="18">
        <f t="shared" si="8"/>
        <v>0</v>
      </c>
      <c r="I505" s="622" t="s">
        <v>65</v>
      </c>
    </row>
    <row r="506" spans="1:9" ht="15" x14ac:dyDescent="0.25">
      <c r="A506" s="192">
        <v>41858</v>
      </c>
      <c r="B506" s="254" t="s">
        <v>1694</v>
      </c>
      <c r="C506" s="322" t="s">
        <v>4131</v>
      </c>
      <c r="D506" s="20" t="s">
        <v>333</v>
      </c>
      <c r="E506" s="213">
        <v>577</v>
      </c>
      <c r="F506" s="368">
        <v>41858</v>
      </c>
      <c r="G506" s="42">
        <v>577</v>
      </c>
      <c r="H506" s="18">
        <f t="shared" si="8"/>
        <v>0</v>
      </c>
      <c r="I506" s="622"/>
    </row>
    <row r="507" spans="1:9" ht="15" x14ac:dyDescent="0.25">
      <c r="A507" s="192">
        <v>41858</v>
      </c>
      <c r="B507" s="254" t="s">
        <v>1696</v>
      </c>
      <c r="C507" s="322" t="s">
        <v>4131</v>
      </c>
      <c r="D507" s="20" t="s">
        <v>4034</v>
      </c>
      <c r="E507" s="213">
        <v>26460.2</v>
      </c>
      <c r="F507" s="370" t="s">
        <v>4136</v>
      </c>
      <c r="G507" s="42">
        <v>26460.2</v>
      </c>
      <c r="H507" s="18">
        <f t="shared" si="8"/>
        <v>0</v>
      </c>
      <c r="I507" s="622" t="s">
        <v>162</v>
      </c>
    </row>
    <row r="508" spans="1:9" ht="15" x14ac:dyDescent="0.25">
      <c r="A508" s="192">
        <v>41858</v>
      </c>
      <c r="B508" s="254" t="s">
        <v>1697</v>
      </c>
      <c r="C508" s="322" t="s">
        <v>4131</v>
      </c>
      <c r="D508" s="20" t="s">
        <v>180</v>
      </c>
      <c r="E508" s="213">
        <v>14578</v>
      </c>
      <c r="F508" s="368">
        <v>41858</v>
      </c>
      <c r="G508" s="42">
        <v>14578</v>
      </c>
      <c r="H508" s="18">
        <f t="shared" si="8"/>
        <v>0</v>
      </c>
      <c r="I508" s="622"/>
    </row>
    <row r="509" spans="1:9" ht="15" x14ac:dyDescent="0.25">
      <c r="A509" s="192">
        <v>41858</v>
      </c>
      <c r="B509" s="254" t="s">
        <v>1698</v>
      </c>
      <c r="C509" s="322" t="s">
        <v>4131</v>
      </c>
      <c r="D509" s="20" t="s">
        <v>8</v>
      </c>
      <c r="E509" s="213">
        <v>498.5</v>
      </c>
      <c r="F509" s="368">
        <v>41858</v>
      </c>
      <c r="G509" s="42">
        <v>498.5</v>
      </c>
      <c r="H509" s="18">
        <f t="shared" si="8"/>
        <v>0</v>
      </c>
      <c r="I509" s="622"/>
    </row>
    <row r="510" spans="1:9" ht="15" x14ac:dyDescent="0.25">
      <c r="A510" s="192">
        <v>41858</v>
      </c>
      <c r="B510" s="254" t="s">
        <v>1700</v>
      </c>
      <c r="C510" s="322" t="s">
        <v>4131</v>
      </c>
      <c r="D510" s="20" t="s">
        <v>39</v>
      </c>
      <c r="E510" s="213">
        <v>54040.5</v>
      </c>
      <c r="F510" s="370" t="s">
        <v>4137</v>
      </c>
      <c r="G510" s="42">
        <v>54040.5</v>
      </c>
      <c r="H510" s="18">
        <f t="shared" si="8"/>
        <v>0</v>
      </c>
      <c r="I510" s="622" t="s">
        <v>27</v>
      </c>
    </row>
    <row r="511" spans="1:9" ht="15" x14ac:dyDescent="0.25">
      <c r="A511" s="192">
        <v>41858</v>
      </c>
      <c r="B511" s="254" t="s">
        <v>1701</v>
      </c>
      <c r="C511" s="322" t="s">
        <v>4131</v>
      </c>
      <c r="D511" s="20" t="s">
        <v>160</v>
      </c>
      <c r="E511" s="213">
        <v>1841.5</v>
      </c>
      <c r="F511" s="370" t="s">
        <v>4135</v>
      </c>
      <c r="G511" s="42">
        <v>1841.5</v>
      </c>
      <c r="H511" s="18">
        <f t="shared" si="8"/>
        <v>0</v>
      </c>
      <c r="I511" s="622" t="s">
        <v>162</v>
      </c>
    </row>
    <row r="512" spans="1:9" ht="15" x14ac:dyDescent="0.25">
      <c r="A512" s="192">
        <v>41858</v>
      </c>
      <c r="B512" s="254" t="s">
        <v>1702</v>
      </c>
      <c r="C512" s="322" t="s">
        <v>4131</v>
      </c>
      <c r="D512" s="20" t="s">
        <v>11</v>
      </c>
      <c r="E512" s="213">
        <v>31081.200000000001</v>
      </c>
      <c r="F512" s="368">
        <v>41881</v>
      </c>
      <c r="G512" s="42">
        <v>31081.200000000001</v>
      </c>
      <c r="H512" s="18">
        <f t="shared" si="8"/>
        <v>0</v>
      </c>
      <c r="I512" s="622" t="s">
        <v>65</v>
      </c>
    </row>
    <row r="513" spans="1:9" ht="15" x14ac:dyDescent="0.25">
      <c r="A513" s="397">
        <v>41859</v>
      </c>
      <c r="B513" s="254" t="s">
        <v>1703</v>
      </c>
      <c r="C513" s="322" t="s">
        <v>4131</v>
      </c>
      <c r="D513" s="190" t="s">
        <v>152</v>
      </c>
      <c r="E513" s="210">
        <v>7589</v>
      </c>
      <c r="F513" s="368">
        <v>41859</v>
      </c>
      <c r="G513" s="42">
        <v>7589</v>
      </c>
      <c r="H513" s="18">
        <f t="shared" si="8"/>
        <v>0</v>
      </c>
      <c r="I513" s="621"/>
    </row>
    <row r="514" spans="1:9" ht="15" x14ac:dyDescent="0.25">
      <c r="A514" s="397">
        <v>41859</v>
      </c>
      <c r="B514" s="254" t="s">
        <v>1704</v>
      </c>
      <c r="C514" s="322" t="s">
        <v>4131</v>
      </c>
      <c r="D514" s="190" t="s">
        <v>44</v>
      </c>
      <c r="E514" s="210">
        <v>6960</v>
      </c>
      <c r="F514" s="368">
        <v>41871</v>
      </c>
      <c r="G514" s="42">
        <v>6960</v>
      </c>
      <c r="H514" s="18">
        <f t="shared" si="8"/>
        <v>0</v>
      </c>
      <c r="I514" s="623" t="s">
        <v>12</v>
      </c>
    </row>
    <row r="515" spans="1:9" ht="15" x14ac:dyDescent="0.25">
      <c r="A515" s="397">
        <v>41859</v>
      </c>
      <c r="B515" s="254" t="s">
        <v>1705</v>
      </c>
      <c r="C515" s="322" t="s">
        <v>4131</v>
      </c>
      <c r="D515" s="190" t="s">
        <v>14</v>
      </c>
      <c r="E515" s="210">
        <v>10050</v>
      </c>
      <c r="F515" s="368">
        <v>41860</v>
      </c>
      <c r="G515" s="42">
        <v>10050</v>
      </c>
      <c r="H515" s="18">
        <f t="shared" si="8"/>
        <v>0</v>
      </c>
      <c r="I515" s="623" t="s">
        <v>21</v>
      </c>
    </row>
    <row r="516" spans="1:9" ht="15" x14ac:dyDescent="0.25">
      <c r="A516" s="397">
        <v>41859</v>
      </c>
      <c r="B516" s="254" t="s">
        <v>1706</v>
      </c>
      <c r="C516" s="322" t="s">
        <v>4131</v>
      </c>
      <c r="D516" s="190" t="s">
        <v>63</v>
      </c>
      <c r="E516" s="210">
        <v>2658</v>
      </c>
      <c r="F516" s="368">
        <v>41859</v>
      </c>
      <c r="G516" s="42">
        <v>2658</v>
      </c>
      <c r="H516" s="18">
        <f t="shared" si="8"/>
        <v>0</v>
      </c>
      <c r="I516" s="621" t="s">
        <v>21</v>
      </c>
    </row>
    <row r="517" spans="1:9" ht="15" x14ac:dyDescent="0.25">
      <c r="A517" s="397">
        <v>41859</v>
      </c>
      <c r="B517" s="254" t="s">
        <v>1707</v>
      </c>
      <c r="C517" s="322" t="s">
        <v>4131</v>
      </c>
      <c r="D517" s="190" t="s">
        <v>269</v>
      </c>
      <c r="E517" s="210">
        <v>5016</v>
      </c>
      <c r="F517" s="368">
        <v>41859</v>
      </c>
      <c r="G517" s="42">
        <v>5016</v>
      </c>
      <c r="H517" s="18">
        <f t="shared" si="8"/>
        <v>0</v>
      </c>
      <c r="I517" s="621"/>
    </row>
    <row r="518" spans="1:9" ht="15" x14ac:dyDescent="0.25">
      <c r="A518" s="397">
        <v>41859</v>
      </c>
      <c r="B518" s="254" t="s">
        <v>1708</v>
      </c>
      <c r="C518" s="322" t="s">
        <v>4131</v>
      </c>
      <c r="D518" s="190" t="s">
        <v>3987</v>
      </c>
      <c r="E518" s="210">
        <v>45626</v>
      </c>
      <c r="F518" s="368">
        <v>41860</v>
      </c>
      <c r="G518" s="42">
        <v>45626</v>
      </c>
      <c r="H518" s="18">
        <f t="shared" si="8"/>
        <v>0</v>
      </c>
      <c r="I518" s="621"/>
    </row>
    <row r="519" spans="1:9" ht="15" x14ac:dyDescent="0.25">
      <c r="A519" s="397">
        <v>41859</v>
      </c>
      <c r="B519" s="254" t="s">
        <v>1709</v>
      </c>
      <c r="C519" s="322" t="s">
        <v>4131</v>
      </c>
      <c r="D519" s="190" t="s">
        <v>19</v>
      </c>
      <c r="E519" s="210">
        <v>15260</v>
      </c>
      <c r="F519" s="368">
        <v>41859</v>
      </c>
      <c r="G519" s="42">
        <v>15260</v>
      </c>
      <c r="H519" s="18">
        <f t="shared" ref="H519:H582" si="9">E519-G519</f>
        <v>0</v>
      </c>
      <c r="I519" s="621"/>
    </row>
    <row r="520" spans="1:9" ht="15" x14ac:dyDescent="0.25">
      <c r="A520" s="397">
        <v>41859</v>
      </c>
      <c r="B520" s="254" t="s">
        <v>1711</v>
      </c>
      <c r="C520" s="322" t="s">
        <v>4131</v>
      </c>
      <c r="D520" s="190" t="s">
        <v>648</v>
      </c>
      <c r="E520" s="210">
        <v>6159</v>
      </c>
      <c r="F520" s="368">
        <v>41859</v>
      </c>
      <c r="G520" s="42">
        <v>6159</v>
      </c>
      <c r="H520" s="18">
        <f t="shared" si="9"/>
        <v>0</v>
      </c>
      <c r="I520" s="621"/>
    </row>
    <row r="521" spans="1:9" ht="15" x14ac:dyDescent="0.25">
      <c r="A521" s="397">
        <v>41859</v>
      </c>
      <c r="B521" s="254" t="s">
        <v>1712</v>
      </c>
      <c r="C521" s="322" t="s">
        <v>4131</v>
      </c>
      <c r="D521" s="190" t="s">
        <v>8</v>
      </c>
      <c r="E521" s="210">
        <v>1343</v>
      </c>
      <c r="F521" s="368">
        <v>41859</v>
      </c>
      <c r="G521" s="42">
        <v>1343</v>
      </c>
      <c r="H521" s="18">
        <f t="shared" si="9"/>
        <v>0</v>
      </c>
      <c r="I521" s="621"/>
    </row>
    <row r="522" spans="1:9" ht="15" x14ac:dyDescent="0.25">
      <c r="A522" s="397">
        <v>41859</v>
      </c>
      <c r="B522" s="254" t="s">
        <v>1713</v>
      </c>
      <c r="C522" s="322" t="s">
        <v>4131</v>
      </c>
      <c r="D522" s="190" t="s">
        <v>8</v>
      </c>
      <c r="E522" s="210">
        <v>174</v>
      </c>
      <c r="F522" s="368">
        <v>41859</v>
      </c>
      <c r="G522" s="42">
        <v>174</v>
      </c>
      <c r="H522" s="18">
        <f t="shared" si="9"/>
        <v>0</v>
      </c>
      <c r="I522" s="621"/>
    </row>
    <row r="523" spans="1:9" ht="15" x14ac:dyDescent="0.25">
      <c r="A523" s="397">
        <v>41859</v>
      </c>
      <c r="B523" s="254" t="s">
        <v>1714</v>
      </c>
      <c r="C523" s="322" t="s">
        <v>4131</v>
      </c>
      <c r="D523" s="190" t="s">
        <v>13</v>
      </c>
      <c r="E523" s="210">
        <v>4932</v>
      </c>
      <c r="F523" s="368">
        <v>41859</v>
      </c>
      <c r="G523" s="42">
        <v>4932</v>
      </c>
      <c r="H523" s="18">
        <f t="shared" si="9"/>
        <v>0</v>
      </c>
      <c r="I523" s="621"/>
    </row>
    <row r="524" spans="1:9" ht="15" x14ac:dyDescent="0.25">
      <c r="A524" s="397">
        <v>41859</v>
      </c>
      <c r="B524" s="254" t="s">
        <v>1715</v>
      </c>
      <c r="C524" s="322" t="s">
        <v>4131</v>
      </c>
      <c r="D524" s="190" t="s">
        <v>116</v>
      </c>
      <c r="E524" s="210">
        <v>2875</v>
      </c>
      <c r="F524" s="368">
        <v>41859</v>
      </c>
      <c r="G524" s="42">
        <v>2875</v>
      </c>
      <c r="H524" s="18">
        <f t="shared" si="9"/>
        <v>0</v>
      </c>
      <c r="I524" s="621"/>
    </row>
    <row r="525" spans="1:9" ht="15" x14ac:dyDescent="0.25">
      <c r="A525" s="397">
        <v>41859</v>
      </c>
      <c r="B525" s="254" t="s">
        <v>1716</v>
      </c>
      <c r="C525" s="322" t="s">
        <v>4131</v>
      </c>
      <c r="D525" s="190" t="s">
        <v>8</v>
      </c>
      <c r="E525" s="210">
        <v>6221.5</v>
      </c>
      <c r="F525" s="368">
        <v>41859</v>
      </c>
      <c r="G525" s="42">
        <v>6221.5</v>
      </c>
      <c r="H525" s="18">
        <f t="shared" si="9"/>
        <v>0</v>
      </c>
      <c r="I525" s="621"/>
    </row>
    <row r="526" spans="1:9" ht="15" x14ac:dyDescent="0.25">
      <c r="A526" s="397">
        <v>41859</v>
      </c>
      <c r="B526" s="254" t="s">
        <v>1717</v>
      </c>
      <c r="C526" s="322" t="s">
        <v>4131</v>
      </c>
      <c r="D526" s="190" t="s">
        <v>55</v>
      </c>
      <c r="E526" s="210">
        <v>446</v>
      </c>
      <c r="F526" s="368">
        <v>41859</v>
      </c>
      <c r="G526" s="42">
        <v>446</v>
      </c>
      <c r="H526" s="18">
        <f t="shared" si="9"/>
        <v>0</v>
      </c>
      <c r="I526" s="621"/>
    </row>
    <row r="527" spans="1:9" ht="15" x14ac:dyDescent="0.25">
      <c r="A527" s="397">
        <v>41859</v>
      </c>
      <c r="B527" s="254" t="s">
        <v>1718</v>
      </c>
      <c r="C527" s="322" t="s">
        <v>4131</v>
      </c>
      <c r="D527" s="190" t="s">
        <v>123</v>
      </c>
      <c r="E527" s="210">
        <v>1732</v>
      </c>
      <c r="F527" s="368">
        <v>41859</v>
      </c>
      <c r="G527" s="42">
        <v>1732</v>
      </c>
      <c r="H527" s="18">
        <f t="shared" si="9"/>
        <v>0</v>
      </c>
      <c r="I527" s="621"/>
    </row>
    <row r="528" spans="1:9" ht="15" x14ac:dyDescent="0.25">
      <c r="A528" s="397">
        <v>41859</v>
      </c>
      <c r="B528" s="254" t="s">
        <v>1719</v>
      </c>
      <c r="C528" s="322" t="s">
        <v>4131</v>
      </c>
      <c r="D528" s="190" t="s">
        <v>250</v>
      </c>
      <c r="E528" s="210">
        <v>29465</v>
      </c>
      <c r="F528" s="368">
        <v>41859</v>
      </c>
      <c r="G528" s="42">
        <v>29465</v>
      </c>
      <c r="H528" s="18">
        <f t="shared" si="9"/>
        <v>0</v>
      </c>
      <c r="I528" s="621" t="s">
        <v>3952</v>
      </c>
    </row>
    <row r="529" spans="1:9" ht="15" x14ac:dyDescent="0.25">
      <c r="A529" s="397">
        <v>41859</v>
      </c>
      <c r="B529" s="254" t="s">
        <v>1720</v>
      </c>
      <c r="C529" s="322" t="s">
        <v>4131</v>
      </c>
      <c r="D529" s="196" t="s">
        <v>3108</v>
      </c>
      <c r="E529" s="215">
        <v>0</v>
      </c>
      <c r="F529" s="368"/>
      <c r="G529" s="42"/>
      <c r="H529" s="18">
        <f t="shared" si="9"/>
        <v>0</v>
      </c>
      <c r="I529" s="621" t="s">
        <v>324</v>
      </c>
    </row>
    <row r="530" spans="1:9" ht="15" x14ac:dyDescent="0.25">
      <c r="A530" s="397">
        <v>41859</v>
      </c>
      <c r="B530" s="254" t="s">
        <v>1721</v>
      </c>
      <c r="C530" s="322" t="s">
        <v>4131</v>
      </c>
      <c r="D530" s="190" t="s">
        <v>14</v>
      </c>
      <c r="E530" s="210">
        <v>3296</v>
      </c>
      <c r="F530" s="368">
        <v>41859</v>
      </c>
      <c r="G530" s="42">
        <v>3296</v>
      </c>
      <c r="H530" s="18">
        <f t="shared" si="9"/>
        <v>0</v>
      </c>
      <c r="I530" s="621"/>
    </row>
    <row r="531" spans="1:9" ht="15" x14ac:dyDescent="0.25">
      <c r="A531" s="397">
        <v>41859</v>
      </c>
      <c r="B531" s="254" t="s">
        <v>1723</v>
      </c>
      <c r="C531" s="322" t="s">
        <v>4131</v>
      </c>
      <c r="D531" s="190" t="s">
        <v>260</v>
      </c>
      <c r="E531" s="210">
        <v>4740</v>
      </c>
      <c r="F531" s="368">
        <v>41859</v>
      </c>
      <c r="G531" s="42">
        <v>4740</v>
      </c>
      <c r="H531" s="18">
        <f t="shared" si="9"/>
        <v>0</v>
      </c>
      <c r="I531" s="621" t="s">
        <v>65</v>
      </c>
    </row>
    <row r="532" spans="1:9" ht="15" x14ac:dyDescent="0.25">
      <c r="A532" s="397">
        <v>41859</v>
      </c>
      <c r="B532" s="254" t="s">
        <v>1724</v>
      </c>
      <c r="C532" s="322" t="s">
        <v>4131</v>
      </c>
      <c r="D532" s="190" t="s">
        <v>8</v>
      </c>
      <c r="E532" s="210">
        <v>5644</v>
      </c>
      <c r="F532" s="368">
        <v>41859</v>
      </c>
      <c r="G532" s="42">
        <v>5644</v>
      </c>
      <c r="H532" s="18">
        <f t="shared" si="9"/>
        <v>0</v>
      </c>
      <c r="I532" s="621"/>
    </row>
    <row r="533" spans="1:9" ht="15" x14ac:dyDescent="0.25">
      <c r="A533" s="397">
        <v>41859</v>
      </c>
      <c r="B533" s="254" t="s">
        <v>1725</v>
      </c>
      <c r="C533" s="322" t="s">
        <v>4131</v>
      </c>
      <c r="D533" s="190" t="s">
        <v>8</v>
      </c>
      <c r="E533" s="210">
        <v>371</v>
      </c>
      <c r="F533" s="368">
        <v>41859</v>
      </c>
      <c r="G533" s="42">
        <v>371</v>
      </c>
      <c r="H533" s="18">
        <f t="shared" si="9"/>
        <v>0</v>
      </c>
      <c r="I533" s="621"/>
    </row>
    <row r="534" spans="1:9" ht="15" x14ac:dyDescent="0.25">
      <c r="A534" s="397">
        <v>41859</v>
      </c>
      <c r="B534" s="254" t="s">
        <v>1726</v>
      </c>
      <c r="C534" s="322" t="s">
        <v>4131</v>
      </c>
      <c r="D534" s="190" t="s">
        <v>147</v>
      </c>
      <c r="E534" s="210">
        <v>111060</v>
      </c>
      <c r="F534" s="368">
        <v>41862</v>
      </c>
      <c r="G534" s="42">
        <v>111060</v>
      </c>
      <c r="H534" s="18">
        <f t="shared" si="9"/>
        <v>0</v>
      </c>
      <c r="I534" s="621" t="s">
        <v>12</v>
      </c>
    </row>
    <row r="535" spans="1:9" ht="15" x14ac:dyDescent="0.25">
      <c r="A535" s="397">
        <v>41859</v>
      </c>
      <c r="B535" s="254" t="s">
        <v>1727</v>
      </c>
      <c r="C535" s="322" t="s">
        <v>4131</v>
      </c>
      <c r="D535" s="190" t="s">
        <v>8</v>
      </c>
      <c r="E535" s="210">
        <v>228</v>
      </c>
      <c r="F535" s="368">
        <v>41859</v>
      </c>
      <c r="G535" s="42">
        <v>228</v>
      </c>
      <c r="H535" s="18">
        <f t="shared" si="9"/>
        <v>0</v>
      </c>
      <c r="I535" s="621"/>
    </row>
    <row r="536" spans="1:9" ht="15" x14ac:dyDescent="0.25">
      <c r="A536" s="397">
        <v>41859</v>
      </c>
      <c r="B536" s="254" t="s">
        <v>1728</v>
      </c>
      <c r="C536" s="322" t="s">
        <v>4131</v>
      </c>
      <c r="D536" s="190" t="s">
        <v>3287</v>
      </c>
      <c r="E536" s="210">
        <v>11921.65</v>
      </c>
      <c r="F536" s="368">
        <v>41859</v>
      </c>
      <c r="G536" s="42">
        <v>11921.65</v>
      </c>
      <c r="H536" s="18">
        <f t="shared" si="9"/>
        <v>0</v>
      </c>
      <c r="I536" s="621"/>
    </row>
    <row r="537" spans="1:9" ht="15" x14ac:dyDescent="0.25">
      <c r="A537" s="397">
        <v>41859</v>
      </c>
      <c r="B537" s="254" t="s">
        <v>1731</v>
      </c>
      <c r="C537" s="322" t="s">
        <v>4131</v>
      </c>
      <c r="D537" s="190" t="s">
        <v>52</v>
      </c>
      <c r="E537" s="210">
        <v>3396</v>
      </c>
      <c r="F537" s="368">
        <v>41859</v>
      </c>
      <c r="G537" s="42">
        <v>3396</v>
      </c>
      <c r="H537" s="18">
        <f t="shared" si="9"/>
        <v>0</v>
      </c>
      <c r="I537" s="621" t="s">
        <v>65</v>
      </c>
    </row>
    <row r="538" spans="1:9" ht="15" x14ac:dyDescent="0.25">
      <c r="A538" s="397">
        <v>41859</v>
      </c>
      <c r="B538" s="254" t="s">
        <v>1733</v>
      </c>
      <c r="C538" s="322" t="s">
        <v>4131</v>
      </c>
      <c r="D538" s="190" t="s">
        <v>55</v>
      </c>
      <c r="E538" s="210">
        <v>10014</v>
      </c>
      <c r="F538" s="368">
        <v>41859</v>
      </c>
      <c r="G538" s="42">
        <v>10014</v>
      </c>
      <c r="H538" s="18">
        <f t="shared" si="9"/>
        <v>0</v>
      </c>
      <c r="I538" s="621"/>
    </row>
    <row r="539" spans="1:9" ht="15" x14ac:dyDescent="0.25">
      <c r="A539" s="397">
        <v>41859</v>
      </c>
      <c r="B539" s="254" t="s">
        <v>1734</v>
      </c>
      <c r="C539" s="322" t="s">
        <v>4131</v>
      </c>
      <c r="D539" s="190" t="s">
        <v>14</v>
      </c>
      <c r="E539" s="210">
        <v>2680</v>
      </c>
      <c r="F539" s="368">
        <v>41859</v>
      </c>
      <c r="G539" s="42">
        <v>2680</v>
      </c>
      <c r="H539" s="18">
        <f t="shared" si="9"/>
        <v>0</v>
      </c>
      <c r="I539" s="621"/>
    </row>
    <row r="540" spans="1:9" ht="15" x14ac:dyDescent="0.25">
      <c r="A540" s="397">
        <v>41859</v>
      </c>
      <c r="B540" s="254" t="s">
        <v>1735</v>
      </c>
      <c r="C540" s="322" t="s">
        <v>4131</v>
      </c>
      <c r="D540" s="190" t="s">
        <v>34</v>
      </c>
      <c r="E540" s="210">
        <v>2337</v>
      </c>
      <c r="F540" s="368">
        <v>41859</v>
      </c>
      <c r="G540" s="42">
        <v>2337</v>
      </c>
      <c r="H540" s="18">
        <f t="shared" si="9"/>
        <v>0</v>
      </c>
      <c r="I540" s="621" t="s">
        <v>30</v>
      </c>
    </row>
    <row r="541" spans="1:9" ht="15" x14ac:dyDescent="0.25">
      <c r="A541" s="397">
        <v>41859</v>
      </c>
      <c r="B541" s="254" t="s">
        <v>1736</v>
      </c>
      <c r="C541" s="322" t="s">
        <v>4131</v>
      </c>
      <c r="D541" s="190" t="s">
        <v>287</v>
      </c>
      <c r="E541" s="210">
        <v>2650</v>
      </c>
      <c r="F541" s="368">
        <v>41859</v>
      </c>
      <c r="G541" s="42">
        <v>2650</v>
      </c>
      <c r="H541" s="18">
        <f t="shared" si="9"/>
        <v>0</v>
      </c>
      <c r="I541" s="621" t="s">
        <v>30</v>
      </c>
    </row>
    <row r="542" spans="1:9" ht="15" x14ac:dyDescent="0.25">
      <c r="A542" s="397">
        <v>41859</v>
      </c>
      <c r="B542" s="254" t="s">
        <v>1738</v>
      </c>
      <c r="C542" s="322" t="s">
        <v>4131</v>
      </c>
      <c r="D542" s="190" t="s">
        <v>66</v>
      </c>
      <c r="E542" s="210">
        <v>2470</v>
      </c>
      <c r="F542" s="368">
        <v>41859</v>
      </c>
      <c r="G542" s="42">
        <v>2470</v>
      </c>
      <c r="H542" s="18">
        <f t="shared" si="9"/>
        <v>0</v>
      </c>
      <c r="I542" s="621" t="s">
        <v>65</v>
      </c>
    </row>
    <row r="543" spans="1:9" ht="15" x14ac:dyDescent="0.25">
      <c r="A543" s="397">
        <v>41859</v>
      </c>
      <c r="B543" s="254" t="s">
        <v>1739</v>
      </c>
      <c r="C543" s="322" t="s">
        <v>4131</v>
      </c>
      <c r="D543" s="190" t="s">
        <v>111</v>
      </c>
      <c r="E543" s="210">
        <v>4248</v>
      </c>
      <c r="F543" s="368">
        <v>41859</v>
      </c>
      <c r="G543" s="42">
        <v>4248</v>
      </c>
      <c r="H543" s="18">
        <f t="shared" si="9"/>
        <v>0</v>
      </c>
      <c r="I543" s="621" t="s">
        <v>65</v>
      </c>
    </row>
    <row r="544" spans="1:9" ht="15" x14ac:dyDescent="0.25">
      <c r="A544" s="397">
        <v>41859</v>
      </c>
      <c r="B544" s="254" t="s">
        <v>1741</v>
      </c>
      <c r="C544" s="322" t="s">
        <v>4131</v>
      </c>
      <c r="D544" s="190" t="s">
        <v>29</v>
      </c>
      <c r="E544" s="210">
        <v>4495</v>
      </c>
      <c r="F544" s="368">
        <v>41859</v>
      </c>
      <c r="G544" s="42">
        <v>4495</v>
      </c>
      <c r="H544" s="18">
        <f t="shared" si="9"/>
        <v>0</v>
      </c>
      <c r="I544" s="621" t="s">
        <v>30</v>
      </c>
    </row>
    <row r="545" spans="1:9" ht="15" x14ac:dyDescent="0.25">
      <c r="A545" s="397">
        <v>41859</v>
      </c>
      <c r="B545" s="254" t="s">
        <v>1743</v>
      </c>
      <c r="C545" s="322" t="s">
        <v>4131</v>
      </c>
      <c r="D545" s="190" t="s">
        <v>316</v>
      </c>
      <c r="E545" s="210">
        <v>300</v>
      </c>
      <c r="F545" s="368">
        <v>41859</v>
      </c>
      <c r="G545" s="42">
        <v>300</v>
      </c>
      <c r="H545" s="18">
        <f t="shared" si="9"/>
        <v>0</v>
      </c>
      <c r="I545" s="621" t="s">
        <v>30</v>
      </c>
    </row>
    <row r="546" spans="1:9" ht="15" x14ac:dyDescent="0.25">
      <c r="A546" s="397">
        <v>41859</v>
      </c>
      <c r="B546" s="254" t="s">
        <v>1744</v>
      </c>
      <c r="C546" s="322" t="s">
        <v>4131</v>
      </c>
      <c r="D546" s="190" t="s">
        <v>28</v>
      </c>
      <c r="E546" s="210">
        <v>4280</v>
      </c>
      <c r="F546" s="368">
        <v>41859</v>
      </c>
      <c r="G546" s="42">
        <v>4280</v>
      </c>
      <c r="H546" s="18">
        <f t="shared" si="9"/>
        <v>0</v>
      </c>
      <c r="I546" s="621"/>
    </row>
    <row r="547" spans="1:9" ht="15" x14ac:dyDescent="0.25">
      <c r="A547" s="397">
        <v>41859</v>
      </c>
      <c r="B547" s="254" t="s">
        <v>1745</v>
      </c>
      <c r="C547" s="322" t="s">
        <v>4131</v>
      </c>
      <c r="D547" s="190" t="s">
        <v>43</v>
      </c>
      <c r="E547" s="210">
        <v>2900</v>
      </c>
      <c r="F547" s="369" t="s">
        <v>4138</v>
      </c>
      <c r="G547" s="42">
        <v>2900</v>
      </c>
      <c r="H547" s="18">
        <f t="shared" si="9"/>
        <v>0</v>
      </c>
      <c r="I547" s="621" t="s">
        <v>30</v>
      </c>
    </row>
    <row r="548" spans="1:9" ht="15" x14ac:dyDescent="0.25">
      <c r="A548" s="397">
        <v>41859</v>
      </c>
      <c r="B548" s="254" t="s">
        <v>1746</v>
      </c>
      <c r="C548" s="322" t="s">
        <v>4131</v>
      </c>
      <c r="D548" s="190" t="s">
        <v>42</v>
      </c>
      <c r="E548" s="210">
        <v>4060</v>
      </c>
      <c r="F548" s="368">
        <v>41871</v>
      </c>
      <c r="G548" s="42">
        <v>4060</v>
      </c>
      <c r="H548" s="18">
        <f t="shared" si="9"/>
        <v>0</v>
      </c>
      <c r="I548" s="621" t="s">
        <v>30</v>
      </c>
    </row>
    <row r="549" spans="1:9" ht="15" x14ac:dyDescent="0.25">
      <c r="A549" s="397">
        <v>41859</v>
      </c>
      <c r="B549" s="254" t="s">
        <v>1748</v>
      </c>
      <c r="C549" s="322" t="s">
        <v>4131</v>
      </c>
      <c r="D549" s="190" t="s">
        <v>338</v>
      </c>
      <c r="E549" s="210">
        <v>550</v>
      </c>
      <c r="F549" s="368">
        <v>41859</v>
      </c>
      <c r="G549" s="42">
        <v>550</v>
      </c>
      <c r="H549" s="18">
        <f t="shared" si="9"/>
        <v>0</v>
      </c>
      <c r="I549" s="621" t="s">
        <v>30</v>
      </c>
    </row>
    <row r="550" spans="1:9" ht="15" x14ac:dyDescent="0.25">
      <c r="A550" s="397">
        <v>41859</v>
      </c>
      <c r="B550" s="254" t="s">
        <v>1750</v>
      </c>
      <c r="C550" s="322" t="s">
        <v>4131</v>
      </c>
      <c r="D550" s="190" t="s">
        <v>106</v>
      </c>
      <c r="E550" s="210">
        <v>15491.3</v>
      </c>
      <c r="F550" s="368">
        <v>41862</v>
      </c>
      <c r="G550" s="42">
        <v>15491.3</v>
      </c>
      <c r="H550" s="18">
        <f t="shared" si="9"/>
        <v>0</v>
      </c>
      <c r="I550" s="621"/>
    </row>
    <row r="551" spans="1:9" ht="15" x14ac:dyDescent="0.25">
      <c r="A551" s="397">
        <v>41859</v>
      </c>
      <c r="B551" s="254" t="s">
        <v>1752</v>
      </c>
      <c r="C551" s="322" t="s">
        <v>4131</v>
      </c>
      <c r="D551" s="190" t="s">
        <v>8</v>
      </c>
      <c r="E551" s="210">
        <v>4658.2</v>
      </c>
      <c r="F551" s="368">
        <v>41859</v>
      </c>
      <c r="G551" s="42">
        <v>4658.2</v>
      </c>
      <c r="H551" s="18">
        <f t="shared" si="9"/>
        <v>0</v>
      </c>
      <c r="I551" s="621"/>
    </row>
    <row r="552" spans="1:9" ht="15" x14ac:dyDescent="0.25">
      <c r="A552" s="397">
        <v>41859</v>
      </c>
      <c r="B552" s="254" t="s">
        <v>1753</v>
      </c>
      <c r="C552" s="322" t="s">
        <v>4131</v>
      </c>
      <c r="D552" s="190" t="s">
        <v>8</v>
      </c>
      <c r="E552" s="210">
        <v>251</v>
      </c>
      <c r="F552" s="368">
        <v>41859</v>
      </c>
      <c r="G552" s="42">
        <v>251</v>
      </c>
      <c r="H552" s="18">
        <f t="shared" si="9"/>
        <v>0</v>
      </c>
      <c r="I552" s="621"/>
    </row>
    <row r="553" spans="1:9" ht="15" x14ac:dyDescent="0.25">
      <c r="A553" s="397">
        <v>41859</v>
      </c>
      <c r="B553" s="254" t="s">
        <v>1754</v>
      </c>
      <c r="C553" s="322" t="s">
        <v>4131</v>
      </c>
      <c r="D553" s="190" t="s">
        <v>58</v>
      </c>
      <c r="E553" s="210">
        <v>1333.56</v>
      </c>
      <c r="F553" s="368">
        <v>41859</v>
      </c>
      <c r="G553" s="42">
        <v>1333.56</v>
      </c>
      <c r="H553" s="18">
        <f t="shared" si="9"/>
        <v>0</v>
      </c>
      <c r="I553" s="621" t="s">
        <v>30</v>
      </c>
    </row>
    <row r="554" spans="1:9" ht="15" x14ac:dyDescent="0.25">
      <c r="A554" s="397">
        <v>41859</v>
      </c>
      <c r="B554" s="254" t="s">
        <v>1755</v>
      </c>
      <c r="C554" s="322" t="s">
        <v>4131</v>
      </c>
      <c r="D554" s="190" t="s">
        <v>2169</v>
      </c>
      <c r="E554" s="210">
        <v>1231</v>
      </c>
      <c r="F554" s="368">
        <v>41859</v>
      </c>
      <c r="G554" s="42">
        <v>1231</v>
      </c>
      <c r="H554" s="18">
        <f t="shared" si="9"/>
        <v>0</v>
      </c>
      <c r="I554" s="621" t="s">
        <v>30</v>
      </c>
    </row>
    <row r="555" spans="1:9" ht="15" x14ac:dyDescent="0.25">
      <c r="A555" s="397">
        <v>41859</v>
      </c>
      <c r="B555" s="254" t="s">
        <v>1756</v>
      </c>
      <c r="C555" s="322" t="s">
        <v>4131</v>
      </c>
      <c r="D555" s="190" t="s">
        <v>57</v>
      </c>
      <c r="E555" s="210">
        <v>2100</v>
      </c>
      <c r="F555" s="368">
        <v>41859</v>
      </c>
      <c r="G555" s="42">
        <v>2100</v>
      </c>
      <c r="H555" s="18">
        <f t="shared" si="9"/>
        <v>0</v>
      </c>
      <c r="I555" s="621" t="s">
        <v>30</v>
      </c>
    </row>
    <row r="556" spans="1:9" ht="15" x14ac:dyDescent="0.25">
      <c r="A556" s="397">
        <v>41859</v>
      </c>
      <c r="B556" s="254" t="s">
        <v>1757</v>
      </c>
      <c r="C556" s="322" t="s">
        <v>4131</v>
      </c>
      <c r="D556" s="190" t="s">
        <v>1778</v>
      </c>
      <c r="E556" s="210">
        <v>1800</v>
      </c>
      <c r="F556" s="368">
        <v>41859</v>
      </c>
      <c r="G556" s="42">
        <v>1800</v>
      </c>
      <c r="H556" s="18">
        <f t="shared" si="9"/>
        <v>0</v>
      </c>
      <c r="I556" s="621" t="s">
        <v>30</v>
      </c>
    </row>
    <row r="557" spans="1:9" ht="15" x14ac:dyDescent="0.25">
      <c r="A557" s="397">
        <v>41859</v>
      </c>
      <c r="B557" s="254" t="s">
        <v>1758</v>
      </c>
      <c r="C557" s="322" t="s">
        <v>4131</v>
      </c>
      <c r="D557" s="190" t="s">
        <v>188</v>
      </c>
      <c r="E557" s="210">
        <v>6283.4</v>
      </c>
      <c r="F557" s="368">
        <v>41860</v>
      </c>
      <c r="G557" s="42">
        <v>6283.4</v>
      </c>
      <c r="H557" s="18">
        <f t="shared" si="9"/>
        <v>0</v>
      </c>
      <c r="I557" s="621"/>
    </row>
    <row r="558" spans="1:9" ht="15" x14ac:dyDescent="0.25">
      <c r="A558" s="397">
        <v>41859</v>
      </c>
      <c r="B558" s="254" t="s">
        <v>1759</v>
      </c>
      <c r="C558" s="322" t="s">
        <v>4131</v>
      </c>
      <c r="D558" s="190" t="s">
        <v>183</v>
      </c>
      <c r="E558" s="210">
        <v>12836</v>
      </c>
      <c r="F558" s="368">
        <v>41859</v>
      </c>
      <c r="G558" s="42">
        <v>12836</v>
      </c>
      <c r="H558" s="18">
        <f t="shared" si="9"/>
        <v>0</v>
      </c>
      <c r="I558" s="621" t="s">
        <v>30</v>
      </c>
    </row>
    <row r="559" spans="1:9" ht="15" x14ac:dyDescent="0.25">
      <c r="A559" s="397">
        <v>41859</v>
      </c>
      <c r="B559" s="254" t="s">
        <v>1760</v>
      </c>
      <c r="C559" s="322" t="s">
        <v>4131</v>
      </c>
      <c r="D559" s="190" t="s">
        <v>2519</v>
      </c>
      <c r="E559" s="210">
        <v>1701</v>
      </c>
      <c r="F559" s="368">
        <v>41859</v>
      </c>
      <c r="G559" s="42">
        <v>1701</v>
      </c>
      <c r="H559" s="18">
        <f t="shared" si="9"/>
        <v>0</v>
      </c>
      <c r="I559" s="621"/>
    </row>
    <row r="560" spans="1:9" ht="15" x14ac:dyDescent="0.25">
      <c r="A560" s="397">
        <v>41859</v>
      </c>
      <c r="B560" s="254" t="s">
        <v>1761</v>
      </c>
      <c r="C560" s="322" t="s">
        <v>4131</v>
      </c>
      <c r="D560" s="190" t="s">
        <v>2519</v>
      </c>
      <c r="E560" s="210">
        <v>762</v>
      </c>
      <c r="F560" s="368">
        <v>41859</v>
      </c>
      <c r="G560" s="42">
        <v>762</v>
      </c>
      <c r="H560" s="18">
        <f t="shared" si="9"/>
        <v>0</v>
      </c>
      <c r="I560" s="621"/>
    </row>
    <row r="561" spans="1:9" ht="15" x14ac:dyDescent="0.25">
      <c r="A561" s="397">
        <v>41859</v>
      </c>
      <c r="B561" s="254" t="s">
        <v>1762</v>
      </c>
      <c r="C561" s="322" t="s">
        <v>4131</v>
      </c>
      <c r="D561" s="190" t="s">
        <v>87</v>
      </c>
      <c r="E561" s="210">
        <v>6100</v>
      </c>
      <c r="F561" s="368">
        <v>41860</v>
      </c>
      <c r="G561" s="42">
        <v>6100</v>
      </c>
      <c r="H561" s="18">
        <f t="shared" si="9"/>
        <v>0</v>
      </c>
      <c r="I561" s="621" t="s">
        <v>12</v>
      </c>
    </row>
    <row r="562" spans="1:9" ht="15" x14ac:dyDescent="0.25">
      <c r="A562" s="397">
        <v>41859</v>
      </c>
      <c r="B562" s="254" t="s">
        <v>1763</v>
      </c>
      <c r="C562" s="322" t="s">
        <v>4131</v>
      </c>
      <c r="D562" s="190" t="s">
        <v>189</v>
      </c>
      <c r="E562" s="210">
        <v>12931</v>
      </c>
      <c r="F562" s="368">
        <v>41869</v>
      </c>
      <c r="G562" s="293">
        <v>12031</v>
      </c>
      <c r="H562" s="640">
        <f t="shared" si="9"/>
        <v>900</v>
      </c>
      <c r="I562" s="621" t="s">
        <v>21</v>
      </c>
    </row>
    <row r="563" spans="1:9" ht="15" x14ac:dyDescent="0.25">
      <c r="A563" s="397">
        <v>41859</v>
      </c>
      <c r="B563" s="254" t="s">
        <v>1764</v>
      </c>
      <c r="C563" s="322" t="s">
        <v>4131</v>
      </c>
      <c r="D563" s="190" t="s">
        <v>147</v>
      </c>
      <c r="E563" s="210">
        <v>712.5</v>
      </c>
      <c r="F563" s="368">
        <v>41860</v>
      </c>
      <c r="G563" s="42">
        <v>712.5</v>
      </c>
      <c r="H563" s="18">
        <f t="shared" si="9"/>
        <v>0</v>
      </c>
      <c r="I563" s="621" t="s">
        <v>12</v>
      </c>
    </row>
    <row r="564" spans="1:9" ht="15" x14ac:dyDescent="0.25">
      <c r="A564" s="397">
        <v>41859</v>
      </c>
      <c r="B564" s="254" t="s">
        <v>1765</v>
      </c>
      <c r="C564" s="322" t="s">
        <v>4131</v>
      </c>
      <c r="D564" s="190" t="s">
        <v>147</v>
      </c>
      <c r="E564" s="210">
        <v>855</v>
      </c>
      <c r="F564" s="368">
        <v>41860</v>
      </c>
      <c r="G564" s="42">
        <v>855</v>
      </c>
      <c r="H564" s="18">
        <f t="shared" si="9"/>
        <v>0</v>
      </c>
      <c r="I564" s="621" t="s">
        <v>12</v>
      </c>
    </row>
    <row r="565" spans="1:9" ht="15" x14ac:dyDescent="0.25">
      <c r="A565" s="397">
        <v>41859</v>
      </c>
      <c r="B565" s="254" t="s">
        <v>1766</v>
      </c>
      <c r="C565" s="322" t="s">
        <v>4131</v>
      </c>
      <c r="D565" s="190" t="s">
        <v>76</v>
      </c>
      <c r="E565" s="210">
        <v>4378</v>
      </c>
      <c r="F565" s="368">
        <v>41860</v>
      </c>
      <c r="G565" s="42">
        <v>4378</v>
      </c>
      <c r="H565" s="18">
        <f t="shared" si="9"/>
        <v>0</v>
      </c>
      <c r="I565" s="621" t="s">
        <v>12</v>
      </c>
    </row>
    <row r="566" spans="1:9" ht="15" x14ac:dyDescent="0.25">
      <c r="A566" s="397">
        <v>41859</v>
      </c>
      <c r="B566" s="254" t="s">
        <v>1767</v>
      </c>
      <c r="C566" s="322" t="s">
        <v>4131</v>
      </c>
      <c r="D566" s="190" t="s">
        <v>147</v>
      </c>
      <c r="E566" s="210">
        <v>570</v>
      </c>
      <c r="F566" s="368">
        <v>41860</v>
      </c>
      <c r="G566" s="42">
        <v>570</v>
      </c>
      <c r="H566" s="18">
        <f t="shared" si="9"/>
        <v>0</v>
      </c>
      <c r="I566" s="621" t="s">
        <v>12</v>
      </c>
    </row>
    <row r="567" spans="1:9" ht="15" x14ac:dyDescent="0.25">
      <c r="A567" s="397">
        <v>41859</v>
      </c>
      <c r="B567" s="254" t="s">
        <v>1768</v>
      </c>
      <c r="C567" s="322" t="s">
        <v>4131</v>
      </c>
      <c r="D567" s="190" t="s">
        <v>147</v>
      </c>
      <c r="E567" s="210">
        <v>855</v>
      </c>
      <c r="F567" s="368">
        <v>41860</v>
      </c>
      <c r="G567" s="42">
        <v>855</v>
      </c>
      <c r="H567" s="18">
        <f t="shared" si="9"/>
        <v>0</v>
      </c>
      <c r="I567" s="621" t="s">
        <v>12</v>
      </c>
    </row>
    <row r="568" spans="1:9" ht="15" x14ac:dyDescent="0.25">
      <c r="A568" s="397">
        <v>41859</v>
      </c>
      <c r="B568" s="254" t="s">
        <v>1769</v>
      </c>
      <c r="C568" s="322" t="s">
        <v>4131</v>
      </c>
      <c r="D568" s="190" t="s">
        <v>130</v>
      </c>
      <c r="E568" s="210">
        <v>7176</v>
      </c>
      <c r="F568" s="368">
        <v>41862</v>
      </c>
      <c r="G568" s="42">
        <v>7176</v>
      </c>
      <c r="H568" s="18">
        <f t="shared" si="9"/>
        <v>0</v>
      </c>
      <c r="I568" s="621" t="s">
        <v>21</v>
      </c>
    </row>
    <row r="569" spans="1:9" ht="15" x14ac:dyDescent="0.25">
      <c r="A569" s="397">
        <v>41859</v>
      </c>
      <c r="B569" s="254" t="s">
        <v>1771</v>
      </c>
      <c r="C569" s="322" t="s">
        <v>4131</v>
      </c>
      <c r="D569" s="190" t="s">
        <v>147</v>
      </c>
      <c r="E569" s="210">
        <v>1140</v>
      </c>
      <c r="F569" s="368">
        <v>41860</v>
      </c>
      <c r="G569" s="42">
        <v>1140</v>
      </c>
      <c r="H569" s="18">
        <f t="shared" si="9"/>
        <v>0</v>
      </c>
      <c r="I569" s="621" t="s">
        <v>12</v>
      </c>
    </row>
    <row r="570" spans="1:9" ht="15" x14ac:dyDescent="0.25">
      <c r="A570" s="397">
        <v>41859</v>
      </c>
      <c r="B570" s="254" t="s">
        <v>1772</v>
      </c>
      <c r="C570" s="322" t="s">
        <v>4131</v>
      </c>
      <c r="D570" s="190" t="s">
        <v>147</v>
      </c>
      <c r="E570" s="210">
        <v>1282.5</v>
      </c>
      <c r="F570" s="368">
        <v>41860</v>
      </c>
      <c r="G570" s="42">
        <v>1282.5</v>
      </c>
      <c r="H570" s="18">
        <f t="shared" si="9"/>
        <v>0</v>
      </c>
      <c r="I570" s="621" t="s">
        <v>12</v>
      </c>
    </row>
    <row r="571" spans="1:9" ht="15" x14ac:dyDescent="0.25">
      <c r="A571" s="397">
        <v>41859</v>
      </c>
      <c r="B571" s="254" t="s">
        <v>1773</v>
      </c>
      <c r="C571" s="322" t="s">
        <v>4131</v>
      </c>
      <c r="D571" s="190" t="s">
        <v>147</v>
      </c>
      <c r="E571" s="210">
        <v>997.5</v>
      </c>
      <c r="F571" s="368">
        <v>41860</v>
      </c>
      <c r="G571" s="42">
        <v>997.5</v>
      </c>
      <c r="H571" s="18">
        <f t="shared" si="9"/>
        <v>0</v>
      </c>
      <c r="I571" s="621" t="s">
        <v>12</v>
      </c>
    </row>
    <row r="572" spans="1:9" ht="15" x14ac:dyDescent="0.25">
      <c r="A572" s="397">
        <v>41859</v>
      </c>
      <c r="B572" s="254" t="s">
        <v>1774</v>
      </c>
      <c r="C572" s="322" t="s">
        <v>4131</v>
      </c>
      <c r="D572" s="190" t="s">
        <v>147</v>
      </c>
      <c r="E572" s="210">
        <v>1140</v>
      </c>
      <c r="F572" s="368">
        <v>41860</v>
      </c>
      <c r="G572" s="42">
        <v>1140</v>
      </c>
      <c r="H572" s="18">
        <f t="shared" si="9"/>
        <v>0</v>
      </c>
      <c r="I572" s="621" t="s">
        <v>12</v>
      </c>
    </row>
    <row r="573" spans="1:9" ht="15" x14ac:dyDescent="0.25">
      <c r="A573" s="397">
        <v>41859</v>
      </c>
      <c r="B573" s="254" t="s">
        <v>1775</v>
      </c>
      <c r="C573" s="322" t="s">
        <v>4131</v>
      </c>
      <c r="D573" s="190" t="s">
        <v>147</v>
      </c>
      <c r="E573" s="210">
        <v>855</v>
      </c>
      <c r="F573" s="368">
        <v>41860</v>
      </c>
      <c r="G573" s="42">
        <v>855</v>
      </c>
      <c r="H573" s="18">
        <f t="shared" si="9"/>
        <v>0</v>
      </c>
      <c r="I573" s="621" t="s">
        <v>12</v>
      </c>
    </row>
    <row r="574" spans="1:9" ht="15" x14ac:dyDescent="0.25">
      <c r="A574" s="397">
        <v>41859</v>
      </c>
      <c r="B574" s="254" t="s">
        <v>1777</v>
      </c>
      <c r="C574" s="322" t="s">
        <v>4131</v>
      </c>
      <c r="D574" s="190" t="s">
        <v>147</v>
      </c>
      <c r="E574" s="210">
        <v>849.5</v>
      </c>
      <c r="F574" s="368">
        <v>41860</v>
      </c>
      <c r="G574" s="42">
        <v>849.5</v>
      </c>
      <c r="H574" s="18">
        <f t="shared" si="9"/>
        <v>0</v>
      </c>
      <c r="I574" s="621" t="s">
        <v>12</v>
      </c>
    </row>
    <row r="575" spans="1:9" ht="15" x14ac:dyDescent="0.25">
      <c r="A575" s="397">
        <v>41859</v>
      </c>
      <c r="B575" s="254" t="s">
        <v>1779</v>
      </c>
      <c r="C575" s="322" t="s">
        <v>4131</v>
      </c>
      <c r="D575" s="190" t="s">
        <v>147</v>
      </c>
      <c r="E575" s="210">
        <v>849.5</v>
      </c>
      <c r="F575" s="368">
        <v>41860</v>
      </c>
      <c r="G575" s="42">
        <v>849.5</v>
      </c>
      <c r="H575" s="18">
        <f t="shared" si="9"/>
        <v>0</v>
      </c>
      <c r="I575" s="621" t="s">
        <v>12</v>
      </c>
    </row>
    <row r="576" spans="1:9" ht="15" x14ac:dyDescent="0.25">
      <c r="A576" s="397">
        <v>41859</v>
      </c>
      <c r="B576" s="254" t="s">
        <v>1780</v>
      </c>
      <c r="C576" s="322" t="s">
        <v>4131</v>
      </c>
      <c r="D576" s="190" t="s">
        <v>176</v>
      </c>
      <c r="E576" s="210">
        <v>11210</v>
      </c>
      <c r="F576" s="368">
        <v>41860</v>
      </c>
      <c r="G576" s="42">
        <v>11210</v>
      </c>
      <c r="H576" s="18">
        <f t="shared" si="9"/>
        <v>0</v>
      </c>
      <c r="I576" s="621" t="s">
        <v>12</v>
      </c>
    </row>
    <row r="577" spans="1:9" ht="15" x14ac:dyDescent="0.25">
      <c r="A577" s="397">
        <v>41859</v>
      </c>
      <c r="B577" s="254" t="s">
        <v>1781</v>
      </c>
      <c r="C577" s="322" t="s">
        <v>4131</v>
      </c>
      <c r="D577" s="190" t="s">
        <v>1607</v>
      </c>
      <c r="E577" s="210">
        <v>5594</v>
      </c>
      <c r="F577" s="368">
        <v>41859</v>
      </c>
      <c r="G577" s="42">
        <v>5594</v>
      </c>
      <c r="H577" s="18">
        <f t="shared" si="9"/>
        <v>0</v>
      </c>
      <c r="I577" s="621" t="s">
        <v>4139</v>
      </c>
    </row>
    <row r="578" spans="1:9" ht="15" x14ac:dyDescent="0.25">
      <c r="A578" s="397">
        <v>41859</v>
      </c>
      <c r="B578" s="254" t="s">
        <v>1782</v>
      </c>
      <c r="C578" s="322" t="s">
        <v>4131</v>
      </c>
      <c r="D578" s="190" t="s">
        <v>16</v>
      </c>
      <c r="E578" s="210">
        <v>226574.8</v>
      </c>
      <c r="F578" s="368">
        <v>41865</v>
      </c>
      <c r="G578" s="42">
        <v>226574.8</v>
      </c>
      <c r="H578" s="18">
        <f t="shared" si="9"/>
        <v>0</v>
      </c>
      <c r="I578" s="621"/>
    </row>
    <row r="579" spans="1:9" ht="15" x14ac:dyDescent="0.25">
      <c r="A579" s="397">
        <v>41859</v>
      </c>
      <c r="B579" s="254" t="s">
        <v>1783</v>
      </c>
      <c r="C579" s="322" t="s">
        <v>4131</v>
      </c>
      <c r="D579" s="190" t="s">
        <v>3115</v>
      </c>
      <c r="E579" s="210">
        <v>11858</v>
      </c>
      <c r="F579" s="369" t="s">
        <v>4140</v>
      </c>
      <c r="G579" s="42">
        <v>11858</v>
      </c>
      <c r="H579" s="18">
        <f t="shared" si="9"/>
        <v>0</v>
      </c>
      <c r="I579" s="621" t="s">
        <v>27</v>
      </c>
    </row>
    <row r="580" spans="1:9" ht="15" x14ac:dyDescent="0.25">
      <c r="A580" s="397">
        <v>41859</v>
      </c>
      <c r="B580" s="254" t="s">
        <v>1784</v>
      </c>
      <c r="C580" s="322" t="s">
        <v>4131</v>
      </c>
      <c r="D580" s="190" t="s">
        <v>25</v>
      </c>
      <c r="E580" s="210">
        <v>8567</v>
      </c>
      <c r="F580" s="371" t="s">
        <v>4141</v>
      </c>
      <c r="G580" s="42">
        <v>8567</v>
      </c>
      <c r="H580" s="18">
        <f t="shared" si="9"/>
        <v>0</v>
      </c>
      <c r="I580" s="621" t="s">
        <v>27</v>
      </c>
    </row>
    <row r="581" spans="1:9" ht="15" x14ac:dyDescent="0.25">
      <c r="A581" s="397">
        <v>41859</v>
      </c>
      <c r="B581" s="254" t="s">
        <v>1785</v>
      </c>
      <c r="C581" s="322" t="s">
        <v>4131</v>
      </c>
      <c r="D581" s="190" t="s">
        <v>3113</v>
      </c>
      <c r="E581" s="210">
        <v>5400.4</v>
      </c>
      <c r="F581" s="368">
        <v>41865</v>
      </c>
      <c r="G581" s="42">
        <v>5400.4</v>
      </c>
      <c r="H581" s="18">
        <f t="shared" si="9"/>
        <v>0</v>
      </c>
      <c r="I581" s="621"/>
    </row>
    <row r="582" spans="1:9" ht="15" x14ac:dyDescent="0.25">
      <c r="A582" s="397">
        <v>41859</v>
      </c>
      <c r="B582" s="254" t="s">
        <v>1786</v>
      </c>
      <c r="C582" s="322" t="s">
        <v>4131</v>
      </c>
      <c r="D582" s="196" t="s">
        <v>3108</v>
      </c>
      <c r="E582" s="215">
        <v>0</v>
      </c>
      <c r="F582" s="368"/>
      <c r="G582" s="42"/>
      <c r="H582" s="18">
        <f t="shared" si="9"/>
        <v>0</v>
      </c>
      <c r="I582" s="621" t="s">
        <v>512</v>
      </c>
    </row>
    <row r="583" spans="1:9" ht="15" x14ac:dyDescent="0.25">
      <c r="A583" s="397">
        <v>41859</v>
      </c>
      <c r="B583" s="254" t="s">
        <v>1787</v>
      </c>
      <c r="C583" s="322" t="s">
        <v>4131</v>
      </c>
      <c r="D583" s="190" t="s">
        <v>180</v>
      </c>
      <c r="E583" s="210">
        <v>16496</v>
      </c>
      <c r="F583" s="368">
        <v>41860</v>
      </c>
      <c r="G583" s="42">
        <v>16496</v>
      </c>
      <c r="H583" s="18">
        <f t="shared" ref="H583:H646" si="10">E583-G583</f>
        <v>0</v>
      </c>
      <c r="I583" s="621" t="s">
        <v>27</v>
      </c>
    </row>
    <row r="584" spans="1:9" ht="15" x14ac:dyDescent="0.25">
      <c r="A584" s="397">
        <v>41859</v>
      </c>
      <c r="B584" s="254" t="s">
        <v>1788</v>
      </c>
      <c r="C584" s="322" t="s">
        <v>4131</v>
      </c>
      <c r="D584" s="190" t="s">
        <v>250</v>
      </c>
      <c r="E584" s="210">
        <v>24891.3</v>
      </c>
      <c r="F584" s="368">
        <v>41859</v>
      </c>
      <c r="G584" s="42">
        <v>24891.3</v>
      </c>
      <c r="H584" s="18">
        <f t="shared" si="10"/>
        <v>0</v>
      </c>
      <c r="I584" s="621"/>
    </row>
    <row r="585" spans="1:9" ht="15" x14ac:dyDescent="0.25">
      <c r="A585" s="397">
        <v>41859</v>
      </c>
      <c r="B585" s="254" t="s">
        <v>1789</v>
      </c>
      <c r="C585" s="322" t="s">
        <v>4131</v>
      </c>
      <c r="D585" s="190" t="s">
        <v>51</v>
      </c>
      <c r="E585" s="210">
        <v>3270</v>
      </c>
      <c r="F585" s="369" t="s">
        <v>4142</v>
      </c>
      <c r="G585" s="42">
        <v>3270</v>
      </c>
      <c r="H585" s="18">
        <f t="shared" si="10"/>
        <v>0</v>
      </c>
      <c r="I585" s="621"/>
    </row>
    <row r="586" spans="1:9" ht="15" x14ac:dyDescent="0.25">
      <c r="A586" s="397">
        <v>41859</v>
      </c>
      <c r="B586" s="254" t="s">
        <v>1790</v>
      </c>
      <c r="C586" s="322" t="s">
        <v>4131</v>
      </c>
      <c r="D586" s="190" t="s">
        <v>62</v>
      </c>
      <c r="E586" s="210">
        <v>32574</v>
      </c>
      <c r="F586" s="368">
        <v>41860</v>
      </c>
      <c r="G586" s="42">
        <v>32574</v>
      </c>
      <c r="H586" s="18">
        <f t="shared" si="10"/>
        <v>0</v>
      </c>
      <c r="I586" s="621" t="s">
        <v>27</v>
      </c>
    </row>
    <row r="587" spans="1:9" ht="15" x14ac:dyDescent="0.25">
      <c r="A587" s="397">
        <v>41859</v>
      </c>
      <c r="B587" s="254" t="s">
        <v>1792</v>
      </c>
      <c r="C587" s="322" t="s">
        <v>4131</v>
      </c>
      <c r="D587" s="190" t="s">
        <v>508</v>
      </c>
      <c r="E587" s="210">
        <v>26680</v>
      </c>
      <c r="F587" s="368">
        <v>41859</v>
      </c>
      <c r="G587" s="42">
        <v>26680</v>
      </c>
      <c r="H587" s="18">
        <f t="shared" si="10"/>
        <v>0</v>
      </c>
      <c r="I587" s="621"/>
    </row>
    <row r="588" spans="1:9" ht="15" x14ac:dyDescent="0.25">
      <c r="A588" s="397">
        <v>41859</v>
      </c>
      <c r="B588" s="254" t="s">
        <v>1793</v>
      </c>
      <c r="C588" s="322" t="s">
        <v>4131</v>
      </c>
      <c r="D588" s="190" t="s">
        <v>2519</v>
      </c>
      <c r="E588" s="210">
        <v>7787</v>
      </c>
      <c r="F588" s="368">
        <v>41860</v>
      </c>
      <c r="G588" s="42">
        <v>7787</v>
      </c>
      <c r="H588" s="18">
        <f t="shared" si="10"/>
        <v>0</v>
      </c>
      <c r="I588" s="621" t="s">
        <v>27</v>
      </c>
    </row>
    <row r="589" spans="1:9" ht="15" x14ac:dyDescent="0.25">
      <c r="A589" s="397">
        <v>41859</v>
      </c>
      <c r="B589" s="254" t="s">
        <v>1794</v>
      </c>
      <c r="C589" s="322" t="s">
        <v>4131</v>
      </c>
      <c r="D589" s="190" t="s">
        <v>240</v>
      </c>
      <c r="E589" s="210">
        <v>130729.4</v>
      </c>
      <c r="F589" s="370" t="s">
        <v>4143</v>
      </c>
      <c r="G589" s="42">
        <v>130729.4</v>
      </c>
      <c r="H589" s="18">
        <f t="shared" si="10"/>
        <v>0</v>
      </c>
      <c r="I589" s="621" t="s">
        <v>3952</v>
      </c>
    </row>
    <row r="590" spans="1:9" ht="15" x14ac:dyDescent="0.25">
      <c r="A590" s="397">
        <v>41859</v>
      </c>
      <c r="B590" s="254" t="s">
        <v>1795</v>
      </c>
      <c r="C590" s="322" t="s">
        <v>4131</v>
      </c>
      <c r="D590" s="190" t="s">
        <v>985</v>
      </c>
      <c r="E590" s="210">
        <v>5581.5</v>
      </c>
      <c r="F590" s="368">
        <v>41859</v>
      </c>
      <c r="G590" s="42">
        <v>5581.5</v>
      </c>
      <c r="H590" s="18">
        <f t="shared" si="10"/>
        <v>0</v>
      </c>
      <c r="I590" s="621"/>
    </row>
    <row r="591" spans="1:9" ht="15" x14ac:dyDescent="0.25">
      <c r="A591" s="397">
        <v>41859</v>
      </c>
      <c r="B591" s="254" t="s">
        <v>1796</v>
      </c>
      <c r="C591" s="322" t="s">
        <v>4131</v>
      </c>
      <c r="D591" s="190" t="s">
        <v>245</v>
      </c>
      <c r="E591" s="210">
        <v>40378.6</v>
      </c>
      <c r="F591" s="368">
        <v>41860</v>
      </c>
      <c r="G591" s="42">
        <v>40378.6</v>
      </c>
      <c r="H591" s="18">
        <f t="shared" si="10"/>
        <v>0</v>
      </c>
      <c r="I591" s="621" t="s">
        <v>3952</v>
      </c>
    </row>
    <row r="592" spans="1:9" ht="15" x14ac:dyDescent="0.25">
      <c r="A592" s="397">
        <v>41859</v>
      </c>
      <c r="B592" s="254" t="s">
        <v>1797</v>
      </c>
      <c r="C592" s="322" t="s">
        <v>4131</v>
      </c>
      <c r="D592" s="190" t="s">
        <v>149</v>
      </c>
      <c r="E592" s="210">
        <v>23286.2</v>
      </c>
      <c r="F592" s="368">
        <v>41864</v>
      </c>
      <c r="G592" s="42">
        <v>23286.2</v>
      </c>
      <c r="H592" s="18">
        <f t="shared" si="10"/>
        <v>0</v>
      </c>
      <c r="I592" s="621" t="s">
        <v>3952</v>
      </c>
    </row>
    <row r="593" spans="1:9" ht="15" x14ac:dyDescent="0.25">
      <c r="A593" s="397">
        <v>41859</v>
      </c>
      <c r="B593" s="254" t="s">
        <v>1798</v>
      </c>
      <c r="C593" s="322" t="s">
        <v>4131</v>
      </c>
      <c r="D593" s="190" t="s">
        <v>91</v>
      </c>
      <c r="E593" s="210">
        <v>6150.5</v>
      </c>
      <c r="F593" s="368">
        <v>41860</v>
      </c>
      <c r="G593" s="42">
        <v>6150.5</v>
      </c>
      <c r="H593" s="18">
        <f t="shared" si="10"/>
        <v>0</v>
      </c>
      <c r="I593" s="621" t="s">
        <v>3952</v>
      </c>
    </row>
    <row r="594" spans="1:9" ht="15" x14ac:dyDescent="0.25">
      <c r="A594" s="397">
        <v>41859</v>
      </c>
      <c r="B594" s="254" t="s">
        <v>1799</v>
      </c>
      <c r="C594" s="322" t="s">
        <v>4131</v>
      </c>
      <c r="D594" s="190" t="s">
        <v>92</v>
      </c>
      <c r="E594" s="210">
        <v>9399.2000000000007</v>
      </c>
      <c r="F594" s="368">
        <v>41860</v>
      </c>
      <c r="G594" s="42">
        <v>9399.2000000000007</v>
      </c>
      <c r="H594" s="18">
        <f t="shared" si="10"/>
        <v>0</v>
      </c>
      <c r="I594" s="621" t="s">
        <v>3952</v>
      </c>
    </row>
    <row r="595" spans="1:9" ht="15" x14ac:dyDescent="0.25">
      <c r="A595" s="397">
        <v>41859</v>
      </c>
      <c r="B595" s="254" t="s">
        <v>1800</v>
      </c>
      <c r="C595" s="322" t="s">
        <v>4131</v>
      </c>
      <c r="D595" s="190" t="s">
        <v>4144</v>
      </c>
      <c r="E595" s="210">
        <v>149.6</v>
      </c>
      <c r="F595" s="368">
        <v>41859</v>
      </c>
      <c r="G595" s="42">
        <v>149.6</v>
      </c>
      <c r="H595" s="18">
        <f t="shared" si="10"/>
        <v>0</v>
      </c>
      <c r="I595" s="621"/>
    </row>
    <row r="596" spans="1:9" ht="15" x14ac:dyDescent="0.25">
      <c r="A596" s="397">
        <v>41859</v>
      </c>
      <c r="B596" s="254" t="s">
        <v>1801</v>
      </c>
      <c r="C596" s="322" t="s">
        <v>4131</v>
      </c>
      <c r="D596" s="190" t="s">
        <v>136</v>
      </c>
      <c r="E596" s="210">
        <v>2630</v>
      </c>
      <c r="F596" s="368">
        <v>41859</v>
      </c>
      <c r="G596" s="42">
        <v>2630</v>
      </c>
      <c r="H596" s="18">
        <f t="shared" si="10"/>
        <v>0</v>
      </c>
      <c r="I596" s="621"/>
    </row>
    <row r="597" spans="1:9" ht="15" x14ac:dyDescent="0.25">
      <c r="A597" s="397">
        <v>41859</v>
      </c>
      <c r="B597" s="254" t="s">
        <v>1802</v>
      </c>
      <c r="C597" s="322" t="s">
        <v>4131</v>
      </c>
      <c r="D597" s="190" t="s">
        <v>244</v>
      </c>
      <c r="E597" s="210">
        <v>30141.5</v>
      </c>
      <c r="F597" s="370" t="s">
        <v>4145</v>
      </c>
      <c r="G597" s="42">
        <v>30141.5</v>
      </c>
      <c r="H597" s="18">
        <f t="shared" si="10"/>
        <v>0</v>
      </c>
      <c r="I597" s="621" t="s">
        <v>217</v>
      </c>
    </row>
    <row r="598" spans="1:9" ht="15" x14ac:dyDescent="0.25">
      <c r="A598" s="397">
        <v>41859</v>
      </c>
      <c r="B598" s="254" t="s">
        <v>1803</v>
      </c>
      <c r="C598" s="322" t="s">
        <v>4131</v>
      </c>
      <c r="D598" s="190" t="s">
        <v>101</v>
      </c>
      <c r="E598" s="210">
        <v>122741</v>
      </c>
      <c r="F598" s="370" t="s">
        <v>4146</v>
      </c>
      <c r="G598" s="42">
        <v>122741</v>
      </c>
      <c r="H598" s="18">
        <f t="shared" si="10"/>
        <v>0</v>
      </c>
      <c r="I598" s="621" t="s">
        <v>217</v>
      </c>
    </row>
    <row r="599" spans="1:9" ht="15" x14ac:dyDescent="0.25">
      <c r="A599" s="397">
        <v>41859</v>
      </c>
      <c r="B599" s="254" t="s">
        <v>1804</v>
      </c>
      <c r="C599" s="322" t="s">
        <v>4131</v>
      </c>
      <c r="D599" s="196" t="s">
        <v>4147</v>
      </c>
      <c r="E599" s="215">
        <v>0</v>
      </c>
      <c r="F599" s="400" t="s">
        <v>4148</v>
      </c>
      <c r="G599" s="42"/>
      <c r="H599" s="18">
        <f t="shared" si="10"/>
        <v>0</v>
      </c>
      <c r="I599" s="621" t="s">
        <v>217</v>
      </c>
    </row>
    <row r="600" spans="1:9" ht="15" x14ac:dyDescent="0.25">
      <c r="A600" s="397">
        <v>41859</v>
      </c>
      <c r="B600" s="254" t="s">
        <v>1805</v>
      </c>
      <c r="C600" s="322" t="s">
        <v>4131</v>
      </c>
      <c r="D600" s="190" t="s">
        <v>2582</v>
      </c>
      <c r="E600" s="210">
        <v>10565</v>
      </c>
      <c r="F600" s="368">
        <v>41859</v>
      </c>
      <c r="G600" s="42">
        <v>10565</v>
      </c>
      <c r="H600" s="18">
        <f t="shared" si="10"/>
        <v>0</v>
      </c>
      <c r="I600" s="621"/>
    </row>
    <row r="601" spans="1:9" ht="15" x14ac:dyDescent="0.25">
      <c r="A601" s="397">
        <v>41859</v>
      </c>
      <c r="B601" s="254" t="s">
        <v>1806</v>
      </c>
      <c r="C601" s="322" t="s">
        <v>4131</v>
      </c>
      <c r="D601" s="190" t="s">
        <v>2582</v>
      </c>
      <c r="E601" s="210">
        <v>646.79999999999995</v>
      </c>
      <c r="F601" s="368">
        <v>41859</v>
      </c>
      <c r="G601" s="42">
        <v>646.79999999999995</v>
      </c>
      <c r="H601" s="18">
        <f t="shared" si="10"/>
        <v>0</v>
      </c>
      <c r="I601" s="621"/>
    </row>
    <row r="602" spans="1:9" ht="15" x14ac:dyDescent="0.25">
      <c r="A602" s="397">
        <v>41859</v>
      </c>
      <c r="B602" s="254" t="s">
        <v>1807</v>
      </c>
      <c r="C602" s="322" t="s">
        <v>4131</v>
      </c>
      <c r="D602" s="190" t="s">
        <v>110</v>
      </c>
      <c r="E602" s="210">
        <v>57837.7</v>
      </c>
      <c r="F602" s="371" t="s">
        <v>4149</v>
      </c>
      <c r="G602" s="42">
        <v>57837.7</v>
      </c>
      <c r="H602" s="18">
        <f t="shared" si="10"/>
        <v>0</v>
      </c>
      <c r="I602" s="621" t="s">
        <v>21</v>
      </c>
    </row>
    <row r="603" spans="1:9" ht="15" x14ac:dyDescent="0.25">
      <c r="A603" s="397">
        <v>41859</v>
      </c>
      <c r="B603" s="254" t="s">
        <v>1808</v>
      </c>
      <c r="C603" s="322" t="s">
        <v>4131</v>
      </c>
      <c r="D603" s="190" t="s">
        <v>348</v>
      </c>
      <c r="E603" s="210">
        <v>1034.5</v>
      </c>
      <c r="F603" s="368">
        <v>41860</v>
      </c>
      <c r="G603" s="42">
        <v>1034.5</v>
      </c>
      <c r="H603" s="18">
        <f t="shared" si="10"/>
        <v>0</v>
      </c>
      <c r="I603" s="621" t="s">
        <v>21</v>
      </c>
    </row>
    <row r="604" spans="1:9" ht="15" x14ac:dyDescent="0.25">
      <c r="A604" s="397">
        <v>41859</v>
      </c>
      <c r="B604" s="254" t="s">
        <v>1809</v>
      </c>
      <c r="C604" s="322" t="s">
        <v>4131</v>
      </c>
      <c r="D604" s="190" t="s">
        <v>498</v>
      </c>
      <c r="E604" s="210">
        <v>1308</v>
      </c>
      <c r="F604" s="368">
        <v>41860</v>
      </c>
      <c r="G604" s="42">
        <v>1308</v>
      </c>
      <c r="H604" s="18">
        <f t="shared" si="10"/>
        <v>0</v>
      </c>
      <c r="I604" s="621" t="s">
        <v>21</v>
      </c>
    </row>
    <row r="605" spans="1:9" ht="15" x14ac:dyDescent="0.25">
      <c r="A605" s="397">
        <v>41859</v>
      </c>
      <c r="B605" s="254" t="s">
        <v>1811</v>
      </c>
      <c r="C605" s="322" t="s">
        <v>4131</v>
      </c>
      <c r="D605" s="190" t="s">
        <v>78</v>
      </c>
      <c r="E605" s="210">
        <v>4031</v>
      </c>
      <c r="F605" s="368">
        <v>41860</v>
      </c>
      <c r="G605" s="42">
        <v>4031</v>
      </c>
      <c r="H605" s="18">
        <f t="shared" si="10"/>
        <v>0</v>
      </c>
      <c r="I605" s="621" t="s">
        <v>21</v>
      </c>
    </row>
    <row r="606" spans="1:9" ht="15" x14ac:dyDescent="0.25">
      <c r="A606" s="397">
        <v>41859</v>
      </c>
      <c r="B606" s="254" t="s">
        <v>1812</v>
      </c>
      <c r="C606" s="322" t="s">
        <v>4131</v>
      </c>
      <c r="D606" s="190" t="s">
        <v>233</v>
      </c>
      <c r="E606" s="210">
        <v>1305.5</v>
      </c>
      <c r="F606" s="368">
        <v>41860</v>
      </c>
      <c r="G606" s="42">
        <v>1305.5</v>
      </c>
      <c r="H606" s="18">
        <f t="shared" si="10"/>
        <v>0</v>
      </c>
      <c r="I606" s="621" t="s">
        <v>21</v>
      </c>
    </row>
    <row r="607" spans="1:9" ht="15" x14ac:dyDescent="0.25">
      <c r="A607" s="397">
        <v>41859</v>
      </c>
      <c r="B607" s="254" t="s">
        <v>1813</v>
      </c>
      <c r="C607" s="322" t="s">
        <v>4131</v>
      </c>
      <c r="D607" s="190" t="s">
        <v>80</v>
      </c>
      <c r="E607" s="210">
        <v>2484</v>
      </c>
      <c r="F607" s="368">
        <v>41860</v>
      </c>
      <c r="G607" s="42">
        <v>2484</v>
      </c>
      <c r="H607" s="18">
        <f t="shared" si="10"/>
        <v>0</v>
      </c>
      <c r="I607" s="621" t="s">
        <v>21</v>
      </c>
    </row>
    <row r="608" spans="1:9" ht="15" x14ac:dyDescent="0.25">
      <c r="A608" s="397">
        <v>41859</v>
      </c>
      <c r="B608" s="254" t="s">
        <v>1815</v>
      </c>
      <c r="C608" s="322" t="s">
        <v>4131</v>
      </c>
      <c r="D608" s="190" t="s">
        <v>11</v>
      </c>
      <c r="E608" s="210">
        <v>48108.6</v>
      </c>
      <c r="F608" s="368">
        <v>41881</v>
      </c>
      <c r="G608" s="42">
        <v>48108.6</v>
      </c>
      <c r="H608" s="18">
        <f t="shared" si="10"/>
        <v>0</v>
      </c>
      <c r="I608" s="621"/>
    </row>
    <row r="609" spans="1:9" ht="15" x14ac:dyDescent="0.25">
      <c r="A609" s="397">
        <v>41859</v>
      </c>
      <c r="B609" s="254" t="s">
        <v>1816</v>
      </c>
      <c r="C609" s="322" t="s">
        <v>4131</v>
      </c>
      <c r="D609" s="190" t="s">
        <v>473</v>
      </c>
      <c r="E609" s="210">
        <v>6691.5</v>
      </c>
      <c r="F609" s="368">
        <v>41859</v>
      </c>
      <c r="G609" s="42">
        <v>6691.5</v>
      </c>
      <c r="H609" s="18">
        <f t="shared" si="10"/>
        <v>0</v>
      </c>
      <c r="I609" s="621"/>
    </row>
    <row r="610" spans="1:9" ht="15" x14ac:dyDescent="0.25">
      <c r="A610" s="397">
        <v>41859</v>
      </c>
      <c r="B610" s="254" t="s">
        <v>1817</v>
      </c>
      <c r="C610" s="322" t="s">
        <v>4131</v>
      </c>
      <c r="D610" s="190" t="s">
        <v>74</v>
      </c>
      <c r="E610" s="210">
        <v>2071.5</v>
      </c>
      <c r="F610" s="368">
        <v>41859</v>
      </c>
      <c r="G610" s="42">
        <v>2071.5</v>
      </c>
      <c r="H610" s="18">
        <f t="shared" si="10"/>
        <v>0</v>
      </c>
      <c r="I610" s="621"/>
    </row>
    <row r="611" spans="1:9" ht="15" x14ac:dyDescent="0.25">
      <c r="A611" s="397">
        <v>41859</v>
      </c>
      <c r="B611" s="254" t="s">
        <v>1819</v>
      </c>
      <c r="C611" s="322" t="s">
        <v>4131</v>
      </c>
      <c r="D611" s="190" t="s">
        <v>3521</v>
      </c>
      <c r="E611" s="210">
        <v>2166</v>
      </c>
      <c r="F611" s="368">
        <v>41859</v>
      </c>
      <c r="G611" s="42">
        <v>2166</v>
      </c>
      <c r="H611" s="18">
        <f t="shared" si="10"/>
        <v>0</v>
      </c>
      <c r="I611" s="621"/>
    </row>
    <row r="612" spans="1:9" ht="15" x14ac:dyDescent="0.25">
      <c r="A612" s="397">
        <v>41859</v>
      </c>
      <c r="B612" s="254" t="s">
        <v>1821</v>
      </c>
      <c r="C612" s="322" t="s">
        <v>4131</v>
      </c>
      <c r="D612" s="190" t="s">
        <v>490</v>
      </c>
      <c r="E612" s="210">
        <v>1134.5999999999999</v>
      </c>
      <c r="F612" s="368">
        <v>41862</v>
      </c>
      <c r="G612" s="42">
        <v>1134.5999999999999</v>
      </c>
      <c r="H612" s="18">
        <f t="shared" si="10"/>
        <v>0</v>
      </c>
      <c r="I612" s="621" t="s">
        <v>30</v>
      </c>
    </row>
    <row r="613" spans="1:9" ht="15" x14ac:dyDescent="0.25">
      <c r="A613" s="397">
        <v>41859</v>
      </c>
      <c r="B613" s="254" t="s">
        <v>1822</v>
      </c>
      <c r="C613" s="322" t="s">
        <v>4131</v>
      </c>
      <c r="D613" s="190" t="s">
        <v>180</v>
      </c>
      <c r="E613" s="210">
        <v>16402</v>
      </c>
      <c r="F613" s="368">
        <v>41859</v>
      </c>
      <c r="G613" s="42">
        <v>16402</v>
      </c>
      <c r="H613" s="18">
        <f t="shared" si="10"/>
        <v>0</v>
      </c>
      <c r="I613" s="621"/>
    </row>
    <row r="614" spans="1:9" ht="15" x14ac:dyDescent="0.25">
      <c r="A614" s="397">
        <v>41859</v>
      </c>
      <c r="B614" s="254" t="s">
        <v>1823</v>
      </c>
      <c r="C614" s="322" t="s">
        <v>4131</v>
      </c>
      <c r="D614" s="190" t="s">
        <v>19</v>
      </c>
      <c r="E614" s="210">
        <v>67878.8</v>
      </c>
      <c r="F614" s="369" t="s">
        <v>4375</v>
      </c>
      <c r="G614" s="42">
        <v>67878.8</v>
      </c>
      <c r="H614" s="18">
        <f t="shared" si="10"/>
        <v>0</v>
      </c>
      <c r="I614" s="621" t="s">
        <v>30</v>
      </c>
    </row>
    <row r="615" spans="1:9" ht="15" x14ac:dyDescent="0.25">
      <c r="A615" s="397">
        <v>41859</v>
      </c>
      <c r="B615" s="254" t="s">
        <v>1825</v>
      </c>
      <c r="C615" s="322" t="s">
        <v>4131</v>
      </c>
      <c r="D615" s="190" t="s">
        <v>152</v>
      </c>
      <c r="E615" s="210">
        <v>8169.6</v>
      </c>
      <c r="F615" s="368">
        <v>41859</v>
      </c>
      <c r="G615" s="42">
        <v>8169.6</v>
      </c>
      <c r="H615" s="18">
        <f t="shared" si="10"/>
        <v>0</v>
      </c>
      <c r="I615" s="621"/>
    </row>
    <row r="616" spans="1:9" ht="15" x14ac:dyDescent="0.25">
      <c r="A616" s="397">
        <v>41859</v>
      </c>
      <c r="B616" s="254" t="s">
        <v>1826</v>
      </c>
      <c r="C616" s="322" t="s">
        <v>4131</v>
      </c>
      <c r="D616" s="190" t="s">
        <v>14</v>
      </c>
      <c r="E616" s="210">
        <v>16050</v>
      </c>
      <c r="F616" s="368">
        <v>41861</v>
      </c>
      <c r="G616" s="42">
        <v>16050</v>
      </c>
      <c r="H616" s="18">
        <f t="shared" si="10"/>
        <v>0</v>
      </c>
      <c r="I616" s="621" t="s">
        <v>30</v>
      </c>
    </row>
    <row r="617" spans="1:9" ht="15" x14ac:dyDescent="0.25">
      <c r="A617" s="397">
        <v>41859</v>
      </c>
      <c r="B617" s="254" t="s">
        <v>1827</v>
      </c>
      <c r="C617" s="322" t="s">
        <v>4131</v>
      </c>
      <c r="D617" s="190" t="s">
        <v>44</v>
      </c>
      <c r="E617" s="210">
        <v>9860</v>
      </c>
      <c r="F617" s="368">
        <v>41871</v>
      </c>
      <c r="G617" s="42">
        <v>9860</v>
      </c>
      <c r="H617" s="18">
        <f t="shared" si="10"/>
        <v>0</v>
      </c>
      <c r="I617" s="621" t="s">
        <v>12</v>
      </c>
    </row>
    <row r="618" spans="1:9" ht="15" x14ac:dyDescent="0.25">
      <c r="A618" s="192">
        <v>41860</v>
      </c>
      <c r="B618" s="254" t="s">
        <v>1829</v>
      </c>
      <c r="C618" s="322" t="s">
        <v>4131</v>
      </c>
      <c r="D618" s="20" t="s">
        <v>106</v>
      </c>
      <c r="E618" s="213">
        <v>13065.5</v>
      </c>
      <c r="F618" s="368">
        <v>41866</v>
      </c>
      <c r="G618" s="42">
        <v>13065.5</v>
      </c>
      <c r="H618" s="18">
        <f t="shared" si="10"/>
        <v>0</v>
      </c>
      <c r="I618" s="622" t="s">
        <v>12</v>
      </c>
    </row>
    <row r="619" spans="1:9" ht="15" x14ac:dyDescent="0.25">
      <c r="A619" s="192">
        <v>41860</v>
      </c>
      <c r="B619" s="254" t="s">
        <v>1830</v>
      </c>
      <c r="C619" s="322" t="s">
        <v>4131</v>
      </c>
      <c r="D619" s="20" t="s">
        <v>3987</v>
      </c>
      <c r="E619" s="213">
        <v>18509.5</v>
      </c>
      <c r="F619" s="368">
        <v>41861</v>
      </c>
      <c r="G619" s="42">
        <v>18509.5</v>
      </c>
      <c r="H619" s="18">
        <f t="shared" si="10"/>
        <v>0</v>
      </c>
      <c r="I619" s="622" t="s">
        <v>12</v>
      </c>
    </row>
    <row r="620" spans="1:9" ht="15" x14ac:dyDescent="0.25">
      <c r="A620" s="192">
        <v>41860</v>
      </c>
      <c r="B620" s="254" t="s">
        <v>1832</v>
      </c>
      <c r="C620" s="322" t="s">
        <v>4131</v>
      </c>
      <c r="D620" s="295" t="s">
        <v>3108</v>
      </c>
      <c r="E620" s="296">
        <v>0</v>
      </c>
      <c r="F620" s="368"/>
      <c r="G620" s="42"/>
      <c r="H620" s="18">
        <f t="shared" si="10"/>
        <v>0</v>
      </c>
      <c r="I620" s="622" t="s">
        <v>3527</v>
      </c>
    </row>
    <row r="621" spans="1:9" ht="15" x14ac:dyDescent="0.25">
      <c r="A621" s="192">
        <v>41860</v>
      </c>
      <c r="B621" s="254" t="s">
        <v>1833</v>
      </c>
      <c r="C621" s="322" t="s">
        <v>4131</v>
      </c>
      <c r="D621" s="20" t="s">
        <v>28</v>
      </c>
      <c r="E621" s="213">
        <v>5050</v>
      </c>
      <c r="F621" s="368">
        <v>41860</v>
      </c>
      <c r="G621" s="42">
        <v>5050</v>
      </c>
      <c r="H621" s="18">
        <f t="shared" si="10"/>
        <v>0</v>
      </c>
      <c r="I621" s="622"/>
    </row>
    <row r="622" spans="1:9" ht="15" x14ac:dyDescent="0.25">
      <c r="A622" s="192">
        <v>41860</v>
      </c>
      <c r="B622" s="254" t="s">
        <v>1834</v>
      </c>
      <c r="C622" s="322" t="s">
        <v>4131</v>
      </c>
      <c r="D622" s="20" t="s">
        <v>250</v>
      </c>
      <c r="E622" s="213">
        <v>29975</v>
      </c>
      <c r="F622" s="368">
        <v>41860</v>
      </c>
      <c r="G622" s="42">
        <v>29975</v>
      </c>
      <c r="H622" s="18">
        <f t="shared" si="10"/>
        <v>0</v>
      </c>
      <c r="I622" s="622" t="s">
        <v>30</v>
      </c>
    </row>
    <row r="623" spans="1:9" ht="15" x14ac:dyDescent="0.25">
      <c r="A623" s="192">
        <v>41860</v>
      </c>
      <c r="B623" s="254" t="s">
        <v>1835</v>
      </c>
      <c r="C623" s="322" t="s">
        <v>4131</v>
      </c>
      <c r="D623" s="20" t="s">
        <v>13</v>
      </c>
      <c r="E623" s="213">
        <v>10030</v>
      </c>
      <c r="F623" s="368">
        <v>41860</v>
      </c>
      <c r="G623" s="42">
        <v>10030</v>
      </c>
      <c r="H623" s="18">
        <f t="shared" si="10"/>
        <v>0</v>
      </c>
      <c r="I623" s="622"/>
    </row>
    <row r="624" spans="1:9" ht="15" x14ac:dyDescent="0.25">
      <c r="A624" s="192">
        <v>41860</v>
      </c>
      <c r="B624" s="254" t="s">
        <v>1837</v>
      </c>
      <c r="C624" s="322" t="s">
        <v>4131</v>
      </c>
      <c r="D624" s="20" t="s">
        <v>16</v>
      </c>
      <c r="E624" s="213">
        <v>190982.8</v>
      </c>
      <c r="F624" s="368">
        <v>41872</v>
      </c>
      <c r="G624" s="42">
        <v>190982.8</v>
      </c>
      <c r="H624" s="18">
        <f t="shared" si="10"/>
        <v>0</v>
      </c>
      <c r="I624" s="622" t="s">
        <v>65</v>
      </c>
    </row>
    <row r="625" spans="1:9" ht="15" x14ac:dyDescent="0.25">
      <c r="A625" s="192">
        <v>41860</v>
      </c>
      <c r="B625" s="254" t="s">
        <v>1838</v>
      </c>
      <c r="C625" s="322" t="s">
        <v>4131</v>
      </c>
      <c r="D625" s="20" t="s">
        <v>374</v>
      </c>
      <c r="E625" s="213">
        <v>9701.5</v>
      </c>
      <c r="F625" s="368">
        <v>41860</v>
      </c>
      <c r="G625" s="42">
        <v>9701.5</v>
      </c>
      <c r="H625" s="18">
        <f t="shared" si="10"/>
        <v>0</v>
      </c>
      <c r="I625" s="622"/>
    </row>
    <row r="626" spans="1:9" ht="15" x14ac:dyDescent="0.25">
      <c r="A626" s="192">
        <v>41860</v>
      </c>
      <c r="B626" s="254" t="s">
        <v>1839</v>
      </c>
      <c r="C626" s="322" t="s">
        <v>4131</v>
      </c>
      <c r="D626" s="20" t="s">
        <v>260</v>
      </c>
      <c r="E626" s="213">
        <v>3400</v>
      </c>
      <c r="F626" s="368">
        <v>41860</v>
      </c>
      <c r="G626" s="42">
        <v>3400</v>
      </c>
      <c r="H626" s="18">
        <f t="shared" si="10"/>
        <v>0</v>
      </c>
      <c r="I626" s="622" t="s">
        <v>12</v>
      </c>
    </row>
    <row r="627" spans="1:9" ht="15" x14ac:dyDescent="0.25">
      <c r="A627" s="192">
        <v>41860</v>
      </c>
      <c r="B627" s="254" t="s">
        <v>1840</v>
      </c>
      <c r="C627" s="322" t="s">
        <v>4131</v>
      </c>
      <c r="D627" s="20" t="s">
        <v>123</v>
      </c>
      <c r="E627" s="213">
        <v>7433</v>
      </c>
      <c r="F627" s="368">
        <v>41864</v>
      </c>
      <c r="G627" s="42">
        <v>7433</v>
      </c>
      <c r="H627" s="18">
        <f t="shared" si="10"/>
        <v>0</v>
      </c>
      <c r="I627" s="622"/>
    </row>
    <row r="628" spans="1:9" ht="15" x14ac:dyDescent="0.25">
      <c r="A628" s="192">
        <v>41860</v>
      </c>
      <c r="B628" s="254" t="s">
        <v>1843</v>
      </c>
      <c r="C628" s="322" t="s">
        <v>4131</v>
      </c>
      <c r="D628" s="20" t="s">
        <v>55</v>
      </c>
      <c r="E628" s="213">
        <v>10132</v>
      </c>
      <c r="F628" s="368">
        <v>41860</v>
      </c>
      <c r="G628" s="42">
        <v>10132</v>
      </c>
      <c r="H628" s="18">
        <f t="shared" si="10"/>
        <v>0</v>
      </c>
      <c r="I628" s="622"/>
    </row>
    <row r="629" spans="1:9" ht="15" x14ac:dyDescent="0.25">
      <c r="A629" s="192">
        <v>41860</v>
      </c>
      <c r="B629" s="254" t="s">
        <v>1844</v>
      </c>
      <c r="C629" s="322" t="s">
        <v>4131</v>
      </c>
      <c r="D629" s="20" t="s">
        <v>180</v>
      </c>
      <c r="E629" s="213">
        <v>24095.5</v>
      </c>
      <c r="F629" s="368">
        <v>41860</v>
      </c>
      <c r="G629" s="42">
        <v>24095.5</v>
      </c>
      <c r="H629" s="18">
        <f t="shared" si="10"/>
        <v>0</v>
      </c>
      <c r="I629" s="622" t="s">
        <v>2847</v>
      </c>
    </row>
    <row r="630" spans="1:9" ht="15" x14ac:dyDescent="0.25">
      <c r="A630" s="192">
        <v>41860</v>
      </c>
      <c r="B630" s="254" t="s">
        <v>1845</v>
      </c>
      <c r="C630" s="322" t="s">
        <v>4131</v>
      </c>
      <c r="D630" s="20" t="s">
        <v>52</v>
      </c>
      <c r="E630" s="213">
        <v>2754</v>
      </c>
      <c r="F630" s="368">
        <v>41860</v>
      </c>
      <c r="G630" s="42">
        <v>2754</v>
      </c>
      <c r="H630" s="18">
        <f t="shared" si="10"/>
        <v>0</v>
      </c>
      <c r="I630" s="622" t="s">
        <v>12</v>
      </c>
    </row>
    <row r="631" spans="1:9" ht="15" x14ac:dyDescent="0.25">
      <c r="A631" s="192">
        <v>41860</v>
      </c>
      <c r="B631" s="254" t="s">
        <v>1846</v>
      </c>
      <c r="C631" s="322" t="s">
        <v>4131</v>
      </c>
      <c r="D631" s="295" t="s">
        <v>3108</v>
      </c>
      <c r="E631" s="296">
        <v>0</v>
      </c>
      <c r="F631" s="368"/>
      <c r="G631" s="42"/>
      <c r="H631" s="18">
        <f t="shared" si="10"/>
        <v>0</v>
      </c>
      <c r="I631" s="622" t="s">
        <v>4150</v>
      </c>
    </row>
    <row r="632" spans="1:9" ht="15" x14ac:dyDescent="0.25">
      <c r="A632" s="192">
        <v>41860</v>
      </c>
      <c r="B632" s="254" t="s">
        <v>1847</v>
      </c>
      <c r="C632" s="322" t="s">
        <v>4131</v>
      </c>
      <c r="D632" s="20" t="s">
        <v>111</v>
      </c>
      <c r="E632" s="213">
        <v>5552</v>
      </c>
      <c r="F632" s="368">
        <v>41860</v>
      </c>
      <c r="G632" s="42">
        <v>5552</v>
      </c>
      <c r="H632" s="18">
        <f t="shared" si="10"/>
        <v>0</v>
      </c>
      <c r="I632" s="622" t="s">
        <v>12</v>
      </c>
    </row>
    <row r="633" spans="1:9" ht="15" x14ac:dyDescent="0.25">
      <c r="A633" s="192">
        <v>41860</v>
      </c>
      <c r="B633" s="254" t="s">
        <v>1849</v>
      </c>
      <c r="C633" s="322" t="s">
        <v>4131</v>
      </c>
      <c r="D633" s="20" t="s">
        <v>535</v>
      </c>
      <c r="E633" s="213">
        <v>2785.5</v>
      </c>
      <c r="F633" s="368">
        <v>41860</v>
      </c>
      <c r="G633" s="42">
        <v>2785.5</v>
      </c>
      <c r="H633" s="18">
        <f t="shared" si="10"/>
        <v>0</v>
      </c>
      <c r="I633" s="622"/>
    </row>
    <row r="634" spans="1:9" ht="15" x14ac:dyDescent="0.25">
      <c r="A634" s="192">
        <v>41860</v>
      </c>
      <c r="B634" s="254" t="s">
        <v>1851</v>
      </c>
      <c r="C634" s="322" t="s">
        <v>4131</v>
      </c>
      <c r="D634" s="20" t="s">
        <v>188</v>
      </c>
      <c r="E634" s="213">
        <v>21346</v>
      </c>
      <c r="F634" s="369" t="s">
        <v>4151</v>
      </c>
      <c r="G634" s="42">
        <v>21346</v>
      </c>
      <c r="H634" s="18">
        <f t="shared" si="10"/>
        <v>0</v>
      </c>
      <c r="I634" s="622" t="s">
        <v>3920</v>
      </c>
    </row>
    <row r="635" spans="1:9" ht="15" x14ac:dyDescent="0.25">
      <c r="A635" s="192">
        <v>41860</v>
      </c>
      <c r="B635" s="254" t="s">
        <v>1852</v>
      </c>
      <c r="C635" s="322" t="s">
        <v>4131</v>
      </c>
      <c r="D635" s="20" t="s">
        <v>8</v>
      </c>
      <c r="E635" s="213">
        <v>769.6</v>
      </c>
      <c r="F635" s="368">
        <v>41860</v>
      </c>
      <c r="G635" s="42">
        <v>769.6</v>
      </c>
      <c r="H635" s="18">
        <f t="shared" si="10"/>
        <v>0</v>
      </c>
      <c r="I635" s="622"/>
    </row>
    <row r="636" spans="1:9" ht="15" x14ac:dyDescent="0.25">
      <c r="A636" s="192">
        <v>41860</v>
      </c>
      <c r="B636" s="254" t="s">
        <v>1853</v>
      </c>
      <c r="C636" s="322" t="s">
        <v>4131</v>
      </c>
      <c r="D636" s="20" t="s">
        <v>8</v>
      </c>
      <c r="E636" s="213">
        <v>4098.5</v>
      </c>
      <c r="F636" s="368">
        <v>41860</v>
      </c>
      <c r="G636" s="42">
        <v>4098.5</v>
      </c>
      <c r="H636" s="18">
        <f t="shared" si="10"/>
        <v>0</v>
      </c>
      <c r="I636" s="622"/>
    </row>
    <row r="637" spans="1:9" ht="15" x14ac:dyDescent="0.25">
      <c r="A637" s="192">
        <v>41860</v>
      </c>
      <c r="B637" s="254" t="s">
        <v>1854</v>
      </c>
      <c r="C637" s="322" t="s">
        <v>4131</v>
      </c>
      <c r="D637" s="20" t="s">
        <v>250</v>
      </c>
      <c r="E637" s="213">
        <v>8767</v>
      </c>
      <c r="F637" s="368">
        <v>41860</v>
      </c>
      <c r="G637" s="42">
        <v>8767</v>
      </c>
      <c r="H637" s="18">
        <f t="shared" si="10"/>
        <v>0</v>
      </c>
      <c r="I637" s="622"/>
    </row>
    <row r="638" spans="1:9" ht="15" x14ac:dyDescent="0.25">
      <c r="A638" s="192">
        <v>41860</v>
      </c>
      <c r="B638" s="254" t="s">
        <v>1855</v>
      </c>
      <c r="C638" s="322" t="s">
        <v>4131</v>
      </c>
      <c r="D638" s="20" t="s">
        <v>8</v>
      </c>
      <c r="E638" s="213">
        <v>505</v>
      </c>
      <c r="F638" s="368">
        <v>41860</v>
      </c>
      <c r="G638" s="42">
        <v>505</v>
      </c>
      <c r="H638" s="18">
        <f t="shared" si="10"/>
        <v>0</v>
      </c>
      <c r="I638" s="622"/>
    </row>
    <row r="639" spans="1:9" ht="15" x14ac:dyDescent="0.25">
      <c r="A639" s="192">
        <v>41860</v>
      </c>
      <c r="B639" s="254" t="s">
        <v>1856</v>
      </c>
      <c r="C639" s="322" t="s">
        <v>4131</v>
      </c>
      <c r="D639" s="20" t="s">
        <v>237</v>
      </c>
      <c r="E639" s="213">
        <v>10616</v>
      </c>
      <c r="F639" s="368">
        <v>41860</v>
      </c>
      <c r="G639" s="42">
        <v>10616</v>
      </c>
      <c r="H639" s="18">
        <f t="shared" si="10"/>
        <v>0</v>
      </c>
      <c r="I639" s="622" t="s">
        <v>21</v>
      </c>
    </row>
    <row r="640" spans="1:9" ht="15" x14ac:dyDescent="0.25">
      <c r="A640" s="192">
        <v>41860</v>
      </c>
      <c r="B640" s="254" t="s">
        <v>1858</v>
      </c>
      <c r="C640" s="322" t="s">
        <v>4131</v>
      </c>
      <c r="D640" s="20" t="s">
        <v>130</v>
      </c>
      <c r="E640" s="213">
        <v>12592</v>
      </c>
      <c r="F640" s="369" t="s">
        <v>4152</v>
      </c>
      <c r="G640" s="42">
        <v>12592</v>
      </c>
      <c r="H640" s="18">
        <f t="shared" si="10"/>
        <v>0</v>
      </c>
      <c r="I640" s="622" t="s">
        <v>21</v>
      </c>
    </row>
    <row r="641" spans="1:9" ht="15" x14ac:dyDescent="0.25">
      <c r="A641" s="192">
        <v>41860</v>
      </c>
      <c r="B641" s="254" t="s">
        <v>1859</v>
      </c>
      <c r="C641" s="322" t="s">
        <v>4131</v>
      </c>
      <c r="D641" s="20" t="s">
        <v>373</v>
      </c>
      <c r="E641" s="213">
        <v>5241.5</v>
      </c>
      <c r="F641" s="368">
        <v>41862</v>
      </c>
      <c r="G641" s="42">
        <v>5241.5</v>
      </c>
      <c r="H641" s="18">
        <f t="shared" si="10"/>
        <v>0</v>
      </c>
      <c r="I641" s="622" t="s">
        <v>30</v>
      </c>
    </row>
    <row r="642" spans="1:9" ht="15" x14ac:dyDescent="0.25">
      <c r="A642" s="192">
        <v>41860</v>
      </c>
      <c r="B642" s="254" t="s">
        <v>1860</v>
      </c>
      <c r="C642" s="322" t="s">
        <v>4131</v>
      </c>
      <c r="D642" s="20" t="s">
        <v>34</v>
      </c>
      <c r="E642" s="213">
        <v>2715</v>
      </c>
      <c r="F642" s="368">
        <v>41862</v>
      </c>
      <c r="G642" s="42">
        <v>2715</v>
      </c>
      <c r="H642" s="18">
        <f t="shared" si="10"/>
        <v>0</v>
      </c>
      <c r="I642" s="622" t="s">
        <v>30</v>
      </c>
    </row>
    <row r="643" spans="1:9" ht="15" x14ac:dyDescent="0.25">
      <c r="A643" s="192">
        <v>41860</v>
      </c>
      <c r="B643" s="254" t="s">
        <v>1861</v>
      </c>
      <c r="C643" s="322" t="s">
        <v>4131</v>
      </c>
      <c r="D643" s="20" t="s">
        <v>8</v>
      </c>
      <c r="E643" s="213">
        <v>1061</v>
      </c>
      <c r="F643" s="368">
        <v>41860</v>
      </c>
      <c r="G643" s="42">
        <v>1061</v>
      </c>
      <c r="H643" s="18">
        <f t="shared" si="10"/>
        <v>0</v>
      </c>
      <c r="I643" s="622"/>
    </row>
    <row r="644" spans="1:9" ht="15" x14ac:dyDescent="0.25">
      <c r="A644" s="192">
        <v>41860</v>
      </c>
      <c r="B644" s="254" t="s">
        <v>1862</v>
      </c>
      <c r="C644" s="322" t="s">
        <v>4131</v>
      </c>
      <c r="D644" s="20" t="s">
        <v>287</v>
      </c>
      <c r="E644" s="213">
        <v>3952</v>
      </c>
      <c r="F644" s="368">
        <v>41862</v>
      </c>
      <c r="G644" s="42">
        <v>3952</v>
      </c>
      <c r="H644" s="18">
        <f t="shared" si="10"/>
        <v>0</v>
      </c>
      <c r="I644" s="622" t="s">
        <v>30</v>
      </c>
    </row>
    <row r="645" spans="1:9" ht="15" x14ac:dyDescent="0.25">
      <c r="A645" s="192">
        <v>41860</v>
      </c>
      <c r="B645" s="254" t="s">
        <v>1863</v>
      </c>
      <c r="C645" s="322" t="s">
        <v>4131</v>
      </c>
      <c r="D645" s="20" t="s">
        <v>74</v>
      </c>
      <c r="E645" s="213">
        <v>8306</v>
      </c>
      <c r="F645" s="368">
        <v>41860</v>
      </c>
      <c r="G645" s="42">
        <v>8306</v>
      </c>
      <c r="H645" s="18">
        <f t="shared" si="10"/>
        <v>0</v>
      </c>
      <c r="I645" s="622"/>
    </row>
    <row r="646" spans="1:9" ht="15" x14ac:dyDescent="0.25">
      <c r="A646" s="192">
        <v>41860</v>
      </c>
      <c r="B646" s="254" t="s">
        <v>1865</v>
      </c>
      <c r="C646" s="322" t="s">
        <v>4131</v>
      </c>
      <c r="D646" s="20" t="s">
        <v>29</v>
      </c>
      <c r="E646" s="213">
        <v>4923</v>
      </c>
      <c r="F646" s="368">
        <v>41862</v>
      </c>
      <c r="G646" s="42">
        <v>4923</v>
      </c>
      <c r="H646" s="18">
        <f t="shared" si="10"/>
        <v>0</v>
      </c>
      <c r="I646" s="622" t="s">
        <v>30</v>
      </c>
    </row>
    <row r="647" spans="1:9" ht="15" x14ac:dyDescent="0.25">
      <c r="A647" s="192">
        <v>41860</v>
      </c>
      <c r="B647" s="254" t="s">
        <v>1866</v>
      </c>
      <c r="C647" s="322" t="s">
        <v>4131</v>
      </c>
      <c r="D647" s="20" t="s">
        <v>250</v>
      </c>
      <c r="E647" s="213">
        <v>12876</v>
      </c>
      <c r="F647" s="368">
        <v>41860</v>
      </c>
      <c r="G647" s="42">
        <v>12876</v>
      </c>
      <c r="H647" s="18">
        <f t="shared" ref="H647:H710" si="11">E647-G647</f>
        <v>0</v>
      </c>
      <c r="I647" s="622"/>
    </row>
    <row r="648" spans="1:9" ht="15" x14ac:dyDescent="0.25">
      <c r="A648" s="192">
        <v>41860</v>
      </c>
      <c r="B648" s="254" t="s">
        <v>1867</v>
      </c>
      <c r="C648" s="322" t="s">
        <v>4131</v>
      </c>
      <c r="D648" s="20" t="s">
        <v>57</v>
      </c>
      <c r="E648" s="213">
        <v>2100</v>
      </c>
      <c r="F648" s="368">
        <v>41862</v>
      </c>
      <c r="G648" s="42">
        <v>2100</v>
      </c>
      <c r="H648" s="18">
        <f t="shared" si="11"/>
        <v>0</v>
      </c>
      <c r="I648" s="622" t="s">
        <v>30</v>
      </c>
    </row>
    <row r="649" spans="1:9" ht="15" x14ac:dyDescent="0.25">
      <c r="A649" s="192">
        <v>41860</v>
      </c>
      <c r="B649" s="254" t="s">
        <v>1868</v>
      </c>
      <c r="C649" s="322" t="s">
        <v>4131</v>
      </c>
      <c r="D649" s="20" t="s">
        <v>1778</v>
      </c>
      <c r="E649" s="213">
        <v>3841</v>
      </c>
      <c r="F649" s="368">
        <v>41862</v>
      </c>
      <c r="G649" s="42">
        <v>3841</v>
      </c>
      <c r="H649" s="18">
        <f t="shared" si="11"/>
        <v>0</v>
      </c>
      <c r="I649" s="622" t="s">
        <v>30</v>
      </c>
    </row>
    <row r="650" spans="1:9" ht="15" x14ac:dyDescent="0.25">
      <c r="A650" s="192">
        <v>41860</v>
      </c>
      <c r="B650" s="254" t="s">
        <v>1869</v>
      </c>
      <c r="C650" s="322" t="s">
        <v>4131</v>
      </c>
      <c r="D650" s="20" t="s">
        <v>136</v>
      </c>
      <c r="E650" s="213">
        <v>1531</v>
      </c>
      <c r="F650" s="368">
        <v>41860</v>
      </c>
      <c r="G650" s="42">
        <v>1531</v>
      </c>
      <c r="H650" s="18">
        <f t="shared" si="11"/>
        <v>0</v>
      </c>
      <c r="I650" s="622"/>
    </row>
    <row r="651" spans="1:9" ht="15" x14ac:dyDescent="0.25">
      <c r="A651" s="192">
        <v>41860</v>
      </c>
      <c r="B651" s="254" t="s">
        <v>1871</v>
      </c>
      <c r="C651" s="322" t="s">
        <v>4131</v>
      </c>
      <c r="D651" s="20" t="s">
        <v>1607</v>
      </c>
      <c r="E651" s="213">
        <v>3378</v>
      </c>
      <c r="F651" s="368">
        <v>41860</v>
      </c>
      <c r="G651" s="42">
        <v>3378</v>
      </c>
      <c r="H651" s="18">
        <f t="shared" si="11"/>
        <v>0</v>
      </c>
      <c r="I651" s="622"/>
    </row>
    <row r="652" spans="1:9" ht="15" x14ac:dyDescent="0.25">
      <c r="A652" s="192">
        <v>41860</v>
      </c>
      <c r="B652" s="254" t="s">
        <v>1872</v>
      </c>
      <c r="C652" s="322" t="s">
        <v>4131</v>
      </c>
      <c r="D652" s="20" t="s">
        <v>49</v>
      </c>
      <c r="E652" s="213">
        <v>873</v>
      </c>
      <c r="F652" s="368">
        <v>41860</v>
      </c>
      <c r="G652" s="42">
        <v>873</v>
      </c>
      <c r="H652" s="18">
        <f t="shared" si="11"/>
        <v>0</v>
      </c>
      <c r="I652" s="622"/>
    </row>
    <row r="653" spans="1:9" ht="15" x14ac:dyDescent="0.25">
      <c r="A653" s="192">
        <v>41860</v>
      </c>
      <c r="B653" s="254" t="s">
        <v>1873</v>
      </c>
      <c r="C653" s="322" t="s">
        <v>4131</v>
      </c>
      <c r="D653" s="20" t="s">
        <v>124</v>
      </c>
      <c r="E653" s="213">
        <v>11710</v>
      </c>
      <c r="F653" s="368">
        <v>41862</v>
      </c>
      <c r="G653" s="42">
        <v>11710</v>
      </c>
      <c r="H653" s="18">
        <f t="shared" si="11"/>
        <v>0</v>
      </c>
      <c r="I653" s="622" t="s">
        <v>30</v>
      </c>
    </row>
    <row r="654" spans="1:9" ht="15" x14ac:dyDescent="0.25">
      <c r="A654" s="192">
        <v>41860</v>
      </c>
      <c r="B654" s="254" t="s">
        <v>1874</v>
      </c>
      <c r="C654" s="322" t="s">
        <v>4131</v>
      </c>
      <c r="D654" s="20" t="s">
        <v>87</v>
      </c>
      <c r="E654" s="213">
        <v>7275</v>
      </c>
      <c r="F654" s="368">
        <v>41862</v>
      </c>
      <c r="G654" s="42">
        <v>7275</v>
      </c>
      <c r="H654" s="18">
        <f t="shared" si="11"/>
        <v>0</v>
      </c>
      <c r="I654" s="622" t="s">
        <v>30</v>
      </c>
    </row>
    <row r="655" spans="1:9" ht="15" x14ac:dyDescent="0.25">
      <c r="A655" s="192">
        <v>41860</v>
      </c>
      <c r="B655" s="254" t="s">
        <v>1875</v>
      </c>
      <c r="C655" s="322" t="s">
        <v>4131</v>
      </c>
      <c r="D655" s="20" t="s">
        <v>147</v>
      </c>
      <c r="E655" s="213">
        <v>16309</v>
      </c>
      <c r="F655" s="368">
        <v>41862</v>
      </c>
      <c r="G655" s="42">
        <v>16309</v>
      </c>
      <c r="H655" s="18">
        <f t="shared" si="11"/>
        <v>0</v>
      </c>
      <c r="I655" s="622"/>
    </row>
    <row r="656" spans="1:9" ht="15" x14ac:dyDescent="0.25">
      <c r="A656" s="192">
        <v>41860</v>
      </c>
      <c r="B656" s="254" t="s">
        <v>1876</v>
      </c>
      <c r="C656" s="322" t="s">
        <v>4131</v>
      </c>
      <c r="D656" s="20" t="s">
        <v>176</v>
      </c>
      <c r="E656" s="213">
        <v>3592</v>
      </c>
      <c r="F656" s="371" t="s">
        <v>4153</v>
      </c>
      <c r="G656" s="42">
        <v>3592</v>
      </c>
      <c r="H656" s="18">
        <f t="shared" si="11"/>
        <v>0</v>
      </c>
      <c r="I656" s="622" t="s">
        <v>30</v>
      </c>
    </row>
    <row r="657" spans="1:9" ht="15" x14ac:dyDescent="0.25">
      <c r="A657" s="192">
        <v>41860</v>
      </c>
      <c r="B657" s="254" t="s">
        <v>1877</v>
      </c>
      <c r="C657" s="322" t="s">
        <v>4131</v>
      </c>
      <c r="D657" s="20" t="s">
        <v>107</v>
      </c>
      <c r="E657" s="213">
        <v>23649</v>
      </c>
      <c r="F657" s="368">
        <v>41860</v>
      </c>
      <c r="G657" s="42">
        <v>23649</v>
      </c>
      <c r="H657" s="18">
        <f t="shared" si="11"/>
        <v>0</v>
      </c>
      <c r="I657" s="622"/>
    </row>
    <row r="658" spans="1:9" ht="15" x14ac:dyDescent="0.25">
      <c r="A658" s="192">
        <v>41860</v>
      </c>
      <c r="B658" s="254" t="s">
        <v>1879</v>
      </c>
      <c r="C658" s="322" t="s">
        <v>4131</v>
      </c>
      <c r="D658" s="20" t="s">
        <v>8</v>
      </c>
      <c r="E658" s="213">
        <v>356</v>
      </c>
      <c r="F658" s="368">
        <v>41860</v>
      </c>
      <c r="G658" s="42">
        <v>356</v>
      </c>
      <c r="H658" s="18">
        <f t="shared" si="11"/>
        <v>0</v>
      </c>
      <c r="I658" s="622"/>
    </row>
    <row r="659" spans="1:9" ht="15" x14ac:dyDescent="0.25">
      <c r="A659" s="192">
        <v>41860</v>
      </c>
      <c r="B659" s="254" t="s">
        <v>1880</v>
      </c>
      <c r="C659" s="322" t="s">
        <v>4131</v>
      </c>
      <c r="D659" s="20" t="s">
        <v>51</v>
      </c>
      <c r="E659" s="213">
        <v>2329</v>
      </c>
      <c r="F659" s="368">
        <v>41860</v>
      </c>
      <c r="G659" s="42">
        <v>2329</v>
      </c>
      <c r="H659" s="18">
        <f t="shared" si="11"/>
        <v>0</v>
      </c>
      <c r="I659" s="622"/>
    </row>
    <row r="660" spans="1:9" ht="15" x14ac:dyDescent="0.25">
      <c r="A660" s="192">
        <v>41860</v>
      </c>
      <c r="B660" s="254" t="s">
        <v>1881</v>
      </c>
      <c r="C660" s="322" t="s">
        <v>4131</v>
      </c>
      <c r="D660" s="20" t="s">
        <v>3312</v>
      </c>
      <c r="E660" s="213">
        <v>16375</v>
      </c>
      <c r="F660" s="368">
        <v>41861</v>
      </c>
      <c r="G660" s="42">
        <v>16375</v>
      </c>
      <c r="H660" s="18">
        <f t="shared" si="11"/>
        <v>0</v>
      </c>
      <c r="I660" s="622" t="s">
        <v>217</v>
      </c>
    </row>
    <row r="661" spans="1:9" ht="15" x14ac:dyDescent="0.25">
      <c r="A661" s="192">
        <v>41860</v>
      </c>
      <c r="B661" s="254" t="s">
        <v>1882</v>
      </c>
      <c r="C661" s="322" t="s">
        <v>4131</v>
      </c>
      <c r="D661" s="20" t="s">
        <v>25</v>
      </c>
      <c r="E661" s="213">
        <v>6018</v>
      </c>
      <c r="F661" s="368">
        <v>41861</v>
      </c>
      <c r="G661" s="42">
        <v>6018</v>
      </c>
      <c r="H661" s="18">
        <f t="shared" si="11"/>
        <v>0</v>
      </c>
      <c r="I661" s="622" t="s">
        <v>217</v>
      </c>
    </row>
    <row r="662" spans="1:9" ht="15" x14ac:dyDescent="0.25">
      <c r="A662" s="192">
        <v>41860</v>
      </c>
      <c r="B662" s="254" t="s">
        <v>1883</v>
      </c>
      <c r="C662" s="322" t="s">
        <v>4131</v>
      </c>
      <c r="D662" s="20" t="s">
        <v>18</v>
      </c>
      <c r="E662" s="213">
        <v>4096</v>
      </c>
      <c r="F662" s="368">
        <v>41860</v>
      </c>
      <c r="G662" s="42">
        <v>4096</v>
      </c>
      <c r="H662" s="18">
        <f t="shared" si="11"/>
        <v>0</v>
      </c>
      <c r="I662" s="622"/>
    </row>
    <row r="663" spans="1:9" ht="15" x14ac:dyDescent="0.25">
      <c r="A663" s="192">
        <v>41860</v>
      </c>
      <c r="B663" s="254" t="s">
        <v>1885</v>
      </c>
      <c r="C663" s="322" t="s">
        <v>4131</v>
      </c>
      <c r="D663" s="20" t="s">
        <v>16</v>
      </c>
      <c r="E663" s="213">
        <v>6104</v>
      </c>
      <c r="F663" s="368">
        <v>41872</v>
      </c>
      <c r="G663" s="42">
        <v>6104</v>
      </c>
      <c r="H663" s="18">
        <f t="shared" si="11"/>
        <v>0</v>
      </c>
      <c r="I663" s="622" t="s">
        <v>12</v>
      </c>
    </row>
    <row r="664" spans="1:9" ht="15" x14ac:dyDescent="0.25">
      <c r="A664" s="192">
        <v>41860</v>
      </c>
      <c r="B664" s="254" t="s">
        <v>1886</v>
      </c>
      <c r="C664" s="322" t="s">
        <v>4131</v>
      </c>
      <c r="D664" s="20" t="s">
        <v>62</v>
      </c>
      <c r="E664" s="213">
        <v>32074</v>
      </c>
      <c r="F664" s="368">
        <v>41861</v>
      </c>
      <c r="G664" s="42">
        <v>32074</v>
      </c>
      <c r="H664" s="18">
        <f t="shared" si="11"/>
        <v>0</v>
      </c>
      <c r="I664" s="622" t="s">
        <v>217</v>
      </c>
    </row>
    <row r="665" spans="1:9" ht="15" x14ac:dyDescent="0.25">
      <c r="A665" s="192">
        <v>41860</v>
      </c>
      <c r="B665" s="254" t="s">
        <v>1888</v>
      </c>
      <c r="C665" s="322" t="s">
        <v>4131</v>
      </c>
      <c r="D665" s="20" t="s">
        <v>560</v>
      </c>
      <c r="E665" s="213">
        <v>14062.2</v>
      </c>
      <c r="F665" s="368">
        <v>41861</v>
      </c>
      <c r="G665" s="42">
        <v>14062.2</v>
      </c>
      <c r="H665" s="18">
        <f t="shared" si="11"/>
        <v>0</v>
      </c>
      <c r="I665" s="622" t="s">
        <v>12</v>
      </c>
    </row>
    <row r="666" spans="1:9" ht="15" x14ac:dyDescent="0.25">
      <c r="A666" s="192">
        <v>41860</v>
      </c>
      <c r="B666" s="254" t="s">
        <v>1889</v>
      </c>
      <c r="C666" s="322" t="s">
        <v>4131</v>
      </c>
      <c r="D666" s="20" t="s">
        <v>523</v>
      </c>
      <c r="E666" s="213">
        <v>19472.939999999999</v>
      </c>
      <c r="F666" s="368">
        <v>41868</v>
      </c>
      <c r="G666" s="42">
        <v>19472.939999999999</v>
      </c>
      <c r="H666" s="18">
        <f t="shared" si="11"/>
        <v>0</v>
      </c>
      <c r="I666" s="622" t="s">
        <v>3920</v>
      </c>
    </row>
    <row r="667" spans="1:9" ht="15" x14ac:dyDescent="0.25">
      <c r="A667" s="192">
        <v>41860</v>
      </c>
      <c r="B667" s="254" t="s">
        <v>1890</v>
      </c>
      <c r="C667" s="322" t="s">
        <v>4131</v>
      </c>
      <c r="D667" s="20" t="s">
        <v>3115</v>
      </c>
      <c r="E667" s="213">
        <v>3429</v>
      </c>
      <c r="F667" s="368">
        <v>41861</v>
      </c>
      <c r="G667" s="42">
        <v>3429</v>
      </c>
      <c r="H667" s="18">
        <f t="shared" si="11"/>
        <v>0</v>
      </c>
      <c r="I667" s="622" t="s">
        <v>217</v>
      </c>
    </row>
    <row r="668" spans="1:9" ht="15" x14ac:dyDescent="0.25">
      <c r="A668" s="192">
        <v>41860</v>
      </c>
      <c r="B668" s="254" t="s">
        <v>1891</v>
      </c>
      <c r="C668" s="322" t="s">
        <v>4131</v>
      </c>
      <c r="D668" s="20" t="s">
        <v>78</v>
      </c>
      <c r="E668" s="213">
        <v>7867</v>
      </c>
      <c r="F668" s="368">
        <v>41861</v>
      </c>
      <c r="G668" s="42">
        <v>7867</v>
      </c>
      <c r="H668" s="18">
        <f t="shared" si="11"/>
        <v>0</v>
      </c>
      <c r="I668" s="622" t="s">
        <v>12</v>
      </c>
    </row>
    <row r="669" spans="1:9" ht="15" x14ac:dyDescent="0.25">
      <c r="A669" s="192">
        <v>41860</v>
      </c>
      <c r="B669" s="254" t="s">
        <v>1892</v>
      </c>
      <c r="C669" s="322" t="s">
        <v>4131</v>
      </c>
      <c r="D669" s="20" t="s">
        <v>80</v>
      </c>
      <c r="E669" s="213">
        <v>2457</v>
      </c>
      <c r="F669" s="368">
        <v>41861</v>
      </c>
      <c r="G669" s="42">
        <v>2457</v>
      </c>
      <c r="H669" s="18">
        <f t="shared" si="11"/>
        <v>0</v>
      </c>
      <c r="I669" s="622" t="s">
        <v>12</v>
      </c>
    </row>
    <row r="670" spans="1:9" ht="15" x14ac:dyDescent="0.25">
      <c r="A670" s="192">
        <v>41860</v>
      </c>
      <c r="B670" s="254" t="s">
        <v>1893</v>
      </c>
      <c r="C670" s="322" t="s">
        <v>4131</v>
      </c>
      <c r="D670" s="20" t="s">
        <v>349</v>
      </c>
      <c r="E670" s="213">
        <v>7331.2</v>
      </c>
      <c r="F670" s="368">
        <v>41861</v>
      </c>
      <c r="G670" s="42">
        <v>7331.2</v>
      </c>
      <c r="H670" s="18">
        <f t="shared" si="11"/>
        <v>0</v>
      </c>
      <c r="I670" s="622" t="s">
        <v>12</v>
      </c>
    </row>
    <row r="671" spans="1:9" ht="15" x14ac:dyDescent="0.25">
      <c r="A671" s="192">
        <v>41860</v>
      </c>
      <c r="B671" s="254" t="s">
        <v>1895</v>
      </c>
      <c r="C671" s="322" t="s">
        <v>4131</v>
      </c>
      <c r="D671" s="20" t="s">
        <v>193</v>
      </c>
      <c r="E671" s="213">
        <v>19091.599999999999</v>
      </c>
      <c r="F671" s="368" t="s">
        <v>4154</v>
      </c>
      <c r="G671" s="42">
        <v>19091.599999999999</v>
      </c>
      <c r="H671" s="18">
        <f t="shared" si="11"/>
        <v>0</v>
      </c>
      <c r="I671" s="622" t="s">
        <v>12</v>
      </c>
    </row>
    <row r="672" spans="1:9" ht="15" x14ac:dyDescent="0.25">
      <c r="A672" s="192">
        <v>41860</v>
      </c>
      <c r="B672" s="254" t="s">
        <v>1896</v>
      </c>
      <c r="C672" s="322" t="s">
        <v>4131</v>
      </c>
      <c r="D672" s="295" t="s">
        <v>3108</v>
      </c>
      <c r="E672" s="296">
        <v>0</v>
      </c>
      <c r="F672" s="368"/>
      <c r="G672" s="42"/>
      <c r="H672" s="18">
        <f t="shared" si="11"/>
        <v>0</v>
      </c>
      <c r="I672" s="622" t="s">
        <v>4155</v>
      </c>
    </row>
    <row r="673" spans="1:9" ht="15" x14ac:dyDescent="0.25">
      <c r="A673" s="192">
        <v>41860</v>
      </c>
      <c r="B673" s="254" t="s">
        <v>1897</v>
      </c>
      <c r="C673" s="322" t="s">
        <v>4131</v>
      </c>
      <c r="D673" s="20" t="s">
        <v>136</v>
      </c>
      <c r="E673" s="213">
        <v>2608.1999999999998</v>
      </c>
      <c r="F673" s="368">
        <v>41860</v>
      </c>
      <c r="G673" s="42">
        <v>2608.1999999999998</v>
      </c>
      <c r="H673" s="18">
        <f t="shared" si="11"/>
        <v>0</v>
      </c>
      <c r="I673" s="622"/>
    </row>
    <row r="674" spans="1:9" ht="15" x14ac:dyDescent="0.25">
      <c r="A674" s="192">
        <v>41860</v>
      </c>
      <c r="B674" s="254" t="s">
        <v>1898</v>
      </c>
      <c r="C674" s="322" t="s">
        <v>4131</v>
      </c>
      <c r="D674" s="20" t="s">
        <v>233</v>
      </c>
      <c r="E674" s="213">
        <v>1040</v>
      </c>
      <c r="F674" s="368">
        <v>41861</v>
      </c>
      <c r="G674" s="42">
        <v>1040</v>
      </c>
      <c r="H674" s="18">
        <f t="shared" si="11"/>
        <v>0</v>
      </c>
      <c r="I674" s="622" t="s">
        <v>12</v>
      </c>
    </row>
    <row r="675" spans="1:9" ht="15" x14ac:dyDescent="0.25">
      <c r="A675" s="192">
        <v>41860</v>
      </c>
      <c r="B675" s="254" t="s">
        <v>1899</v>
      </c>
      <c r="C675" s="322" t="s">
        <v>4131</v>
      </c>
      <c r="D675" s="20" t="s">
        <v>2504</v>
      </c>
      <c r="E675" s="213">
        <v>8789</v>
      </c>
      <c r="F675" s="368">
        <v>41860</v>
      </c>
      <c r="G675" s="42">
        <v>8789</v>
      </c>
      <c r="H675" s="18">
        <f t="shared" si="11"/>
        <v>0</v>
      </c>
      <c r="I675" s="622"/>
    </row>
    <row r="676" spans="1:9" ht="15" x14ac:dyDescent="0.25">
      <c r="A676" s="192">
        <v>41860</v>
      </c>
      <c r="B676" s="254" t="s">
        <v>1901</v>
      </c>
      <c r="C676" s="322" t="s">
        <v>4131</v>
      </c>
      <c r="D676" s="20" t="s">
        <v>14</v>
      </c>
      <c r="E676" s="213">
        <v>15606</v>
      </c>
      <c r="F676" s="368">
        <v>41861</v>
      </c>
      <c r="G676" s="293">
        <v>9106</v>
      </c>
      <c r="H676" s="640">
        <f t="shared" si="11"/>
        <v>6500</v>
      </c>
      <c r="I676" s="622" t="s">
        <v>12</v>
      </c>
    </row>
    <row r="677" spans="1:9" ht="15" x14ac:dyDescent="0.25">
      <c r="A677" s="192">
        <v>41860</v>
      </c>
      <c r="B677" s="254" t="s">
        <v>1903</v>
      </c>
      <c r="C677" s="322" t="s">
        <v>4131</v>
      </c>
      <c r="D677" s="20" t="s">
        <v>136</v>
      </c>
      <c r="E677" s="213">
        <v>2990</v>
      </c>
      <c r="F677" s="368">
        <v>41860</v>
      </c>
      <c r="G677" s="42">
        <v>2990</v>
      </c>
      <c r="H677" s="18">
        <f t="shared" si="11"/>
        <v>0</v>
      </c>
      <c r="I677" s="622"/>
    </row>
    <row r="678" spans="1:9" ht="15" x14ac:dyDescent="0.25">
      <c r="A678" s="192">
        <v>41860</v>
      </c>
      <c r="B678" s="254" t="s">
        <v>1904</v>
      </c>
      <c r="C678" s="322" t="s">
        <v>4131</v>
      </c>
      <c r="D678" s="20" t="s">
        <v>910</v>
      </c>
      <c r="E678" s="213">
        <v>24580</v>
      </c>
      <c r="F678" s="368">
        <v>41860</v>
      </c>
      <c r="G678" s="42">
        <v>24580</v>
      </c>
      <c r="H678" s="18">
        <f t="shared" si="11"/>
        <v>0</v>
      </c>
      <c r="I678" s="622"/>
    </row>
    <row r="679" spans="1:9" ht="15" x14ac:dyDescent="0.25">
      <c r="A679" s="192">
        <v>41860</v>
      </c>
      <c r="B679" s="254" t="s">
        <v>1905</v>
      </c>
      <c r="C679" s="322" t="s">
        <v>4131</v>
      </c>
      <c r="D679" s="20" t="s">
        <v>129</v>
      </c>
      <c r="E679" s="213">
        <v>648</v>
      </c>
      <c r="F679" s="368">
        <v>41860</v>
      </c>
      <c r="G679" s="42">
        <v>648</v>
      </c>
      <c r="H679" s="18">
        <f t="shared" si="11"/>
        <v>0</v>
      </c>
      <c r="I679" s="622"/>
    </row>
    <row r="680" spans="1:9" ht="15" x14ac:dyDescent="0.25">
      <c r="A680" s="192">
        <v>41860</v>
      </c>
      <c r="B680" s="254" t="s">
        <v>1906</v>
      </c>
      <c r="C680" s="322" t="s">
        <v>4131</v>
      </c>
      <c r="D680" s="20" t="s">
        <v>28</v>
      </c>
      <c r="E680" s="213">
        <v>1474.5</v>
      </c>
      <c r="F680" s="368">
        <v>41860</v>
      </c>
      <c r="G680" s="42">
        <v>1474.5</v>
      </c>
      <c r="H680" s="18">
        <f t="shared" si="11"/>
        <v>0</v>
      </c>
      <c r="I680" s="622"/>
    </row>
    <row r="681" spans="1:9" ht="15" x14ac:dyDescent="0.25">
      <c r="A681" s="192">
        <v>41860</v>
      </c>
      <c r="B681" s="254" t="s">
        <v>1907</v>
      </c>
      <c r="C681" s="322" t="s">
        <v>4131</v>
      </c>
      <c r="D681" s="20" t="s">
        <v>1607</v>
      </c>
      <c r="E681" s="213">
        <v>300</v>
      </c>
      <c r="F681" s="368">
        <v>41860</v>
      </c>
      <c r="G681" s="42">
        <v>300</v>
      </c>
      <c r="H681" s="18">
        <f t="shared" si="11"/>
        <v>0</v>
      </c>
      <c r="I681" s="622"/>
    </row>
    <row r="682" spans="1:9" ht="15" x14ac:dyDescent="0.25">
      <c r="A682" s="192">
        <v>41860</v>
      </c>
      <c r="B682" s="254" t="s">
        <v>1908</v>
      </c>
      <c r="C682" s="322" t="s">
        <v>4131</v>
      </c>
      <c r="D682" s="20" t="s">
        <v>1607</v>
      </c>
      <c r="E682" s="213">
        <v>300</v>
      </c>
      <c r="F682" s="368">
        <v>41860</v>
      </c>
      <c r="G682" s="42">
        <v>300</v>
      </c>
      <c r="H682" s="18">
        <f t="shared" si="11"/>
        <v>0</v>
      </c>
      <c r="I682" s="622"/>
    </row>
    <row r="683" spans="1:9" ht="15" x14ac:dyDescent="0.25">
      <c r="A683" s="397">
        <v>41861</v>
      </c>
      <c r="B683" s="254" t="s">
        <v>1910</v>
      </c>
      <c r="C683" s="322" t="s">
        <v>4131</v>
      </c>
      <c r="D683" s="190" t="s">
        <v>108</v>
      </c>
      <c r="E683" s="210">
        <v>6364.5</v>
      </c>
      <c r="F683" s="371" t="s">
        <v>4156</v>
      </c>
      <c r="G683" s="42">
        <v>6364.5</v>
      </c>
      <c r="H683" s="18">
        <f t="shared" si="11"/>
        <v>0</v>
      </c>
      <c r="I683" s="621" t="s">
        <v>27</v>
      </c>
    </row>
    <row r="684" spans="1:9" ht="15" x14ac:dyDescent="0.25">
      <c r="A684" s="397">
        <v>41861</v>
      </c>
      <c r="B684" s="254" t="s">
        <v>1911</v>
      </c>
      <c r="C684" s="322" t="s">
        <v>4131</v>
      </c>
      <c r="D684" s="190" t="s">
        <v>14</v>
      </c>
      <c r="E684" s="210">
        <v>2240</v>
      </c>
      <c r="F684" s="371" t="s">
        <v>4157</v>
      </c>
      <c r="G684" s="42">
        <v>2240</v>
      </c>
      <c r="H684" s="18">
        <f t="shared" si="11"/>
        <v>0</v>
      </c>
      <c r="I684" s="621" t="s">
        <v>65</v>
      </c>
    </row>
    <row r="685" spans="1:9" ht="15" x14ac:dyDescent="0.25">
      <c r="A685" s="397">
        <v>41861</v>
      </c>
      <c r="B685" s="254" t="s">
        <v>1913</v>
      </c>
      <c r="C685" s="322" t="s">
        <v>4131</v>
      </c>
      <c r="D685" s="190" t="s">
        <v>8</v>
      </c>
      <c r="E685" s="210">
        <v>956</v>
      </c>
      <c r="F685" s="368">
        <v>41861</v>
      </c>
      <c r="G685" s="42">
        <v>956</v>
      </c>
      <c r="H685" s="18">
        <f t="shared" si="11"/>
        <v>0</v>
      </c>
      <c r="I685" s="621"/>
    </row>
    <row r="686" spans="1:9" ht="15" x14ac:dyDescent="0.25">
      <c r="A686" s="397">
        <v>41861</v>
      </c>
      <c r="B686" s="254" t="s">
        <v>1914</v>
      </c>
      <c r="C686" s="322" t="s">
        <v>4131</v>
      </c>
      <c r="D686" s="190" t="s">
        <v>508</v>
      </c>
      <c r="E686" s="210">
        <v>1359</v>
      </c>
      <c r="F686" s="368">
        <v>41861</v>
      </c>
      <c r="G686" s="42">
        <v>1359</v>
      </c>
      <c r="H686" s="18">
        <f t="shared" si="11"/>
        <v>0</v>
      </c>
      <c r="I686" s="621"/>
    </row>
    <row r="687" spans="1:9" ht="15" x14ac:dyDescent="0.25">
      <c r="A687" s="397">
        <v>41861</v>
      </c>
      <c r="B687" s="254" t="s">
        <v>1916</v>
      </c>
      <c r="C687" s="322" t="s">
        <v>4131</v>
      </c>
      <c r="D687" s="190" t="s">
        <v>116</v>
      </c>
      <c r="E687" s="210">
        <v>1061.5</v>
      </c>
      <c r="F687" s="368">
        <v>41861</v>
      </c>
      <c r="G687" s="42">
        <v>1061.5</v>
      </c>
      <c r="H687" s="18">
        <f t="shared" si="11"/>
        <v>0</v>
      </c>
      <c r="I687" s="621"/>
    </row>
    <row r="688" spans="1:9" ht="15" x14ac:dyDescent="0.25">
      <c r="A688" s="397">
        <v>41861</v>
      </c>
      <c r="B688" s="254" t="s">
        <v>1917</v>
      </c>
      <c r="C688" s="322" t="s">
        <v>4131</v>
      </c>
      <c r="D688" s="190" t="s">
        <v>8</v>
      </c>
      <c r="E688" s="210">
        <v>939.5</v>
      </c>
      <c r="F688" s="368">
        <v>41861</v>
      </c>
      <c r="G688" s="42">
        <v>939.5</v>
      </c>
      <c r="H688" s="18">
        <f t="shared" si="11"/>
        <v>0</v>
      </c>
      <c r="I688" s="621"/>
    </row>
    <row r="689" spans="1:9" ht="15" x14ac:dyDescent="0.25">
      <c r="A689" s="397">
        <v>41861</v>
      </c>
      <c r="B689" s="254" t="s">
        <v>1918</v>
      </c>
      <c r="C689" s="322" t="s">
        <v>4131</v>
      </c>
      <c r="D689" s="190" t="s">
        <v>29</v>
      </c>
      <c r="E689" s="210">
        <v>4761.5</v>
      </c>
      <c r="F689" s="368">
        <v>41862</v>
      </c>
      <c r="G689" s="42">
        <v>4761.5</v>
      </c>
      <c r="H689" s="18">
        <f t="shared" si="11"/>
        <v>0</v>
      </c>
      <c r="I689" s="621" t="s">
        <v>27</v>
      </c>
    </row>
    <row r="690" spans="1:9" ht="15" x14ac:dyDescent="0.25">
      <c r="A690" s="397">
        <v>41861</v>
      </c>
      <c r="B690" s="254" t="s">
        <v>1919</v>
      </c>
      <c r="C690" s="322" t="s">
        <v>4131</v>
      </c>
      <c r="D690" s="190" t="s">
        <v>44</v>
      </c>
      <c r="E690" s="210">
        <v>9280</v>
      </c>
      <c r="F690" s="368">
        <v>41871</v>
      </c>
      <c r="G690" s="42">
        <v>9280</v>
      </c>
      <c r="H690" s="18">
        <f t="shared" si="11"/>
        <v>0</v>
      </c>
      <c r="I690" s="621" t="s">
        <v>21</v>
      </c>
    </row>
    <row r="691" spans="1:9" ht="15" x14ac:dyDescent="0.25">
      <c r="A691" s="397">
        <v>41861</v>
      </c>
      <c r="B691" s="254" t="s">
        <v>1920</v>
      </c>
      <c r="C691" s="322" t="s">
        <v>4131</v>
      </c>
      <c r="D691" s="190" t="s">
        <v>8</v>
      </c>
      <c r="E691" s="210">
        <v>112</v>
      </c>
      <c r="F691" s="368">
        <v>41861</v>
      </c>
      <c r="G691" s="42">
        <v>112</v>
      </c>
      <c r="H691" s="18">
        <f t="shared" si="11"/>
        <v>0</v>
      </c>
      <c r="I691" s="621"/>
    </row>
    <row r="692" spans="1:9" ht="15" x14ac:dyDescent="0.25">
      <c r="A692" s="397">
        <v>41861</v>
      </c>
      <c r="B692" s="254" t="s">
        <v>1921</v>
      </c>
      <c r="C692" s="322" t="s">
        <v>4131</v>
      </c>
      <c r="D692" s="190" t="s">
        <v>43</v>
      </c>
      <c r="E692" s="210">
        <v>1160</v>
      </c>
      <c r="F692" s="368">
        <v>41871</v>
      </c>
      <c r="G692" s="42">
        <v>1160</v>
      </c>
      <c r="H692" s="18">
        <f t="shared" si="11"/>
        <v>0</v>
      </c>
      <c r="I692" s="621" t="s">
        <v>27</v>
      </c>
    </row>
    <row r="693" spans="1:9" ht="15" x14ac:dyDescent="0.25">
      <c r="A693" s="397">
        <v>41861</v>
      </c>
      <c r="B693" s="254" t="s">
        <v>1922</v>
      </c>
      <c r="C693" s="322" t="s">
        <v>4131</v>
      </c>
      <c r="D693" s="190" t="s">
        <v>42</v>
      </c>
      <c r="E693" s="210">
        <v>2320</v>
      </c>
      <c r="F693" s="368">
        <v>41871</v>
      </c>
      <c r="G693" s="42">
        <v>2320</v>
      </c>
      <c r="H693" s="18">
        <f t="shared" si="11"/>
        <v>0</v>
      </c>
      <c r="I693" s="621" t="s">
        <v>27</v>
      </c>
    </row>
    <row r="694" spans="1:9" ht="15" x14ac:dyDescent="0.25">
      <c r="A694" s="397">
        <v>41861</v>
      </c>
      <c r="B694" s="254" t="s">
        <v>1923</v>
      </c>
      <c r="C694" s="322" t="s">
        <v>4131</v>
      </c>
      <c r="D694" s="190" t="s">
        <v>147</v>
      </c>
      <c r="E694" s="210">
        <v>7664</v>
      </c>
      <c r="F694" s="368">
        <v>41865</v>
      </c>
      <c r="G694" s="42">
        <v>7664</v>
      </c>
      <c r="H694" s="18">
        <f t="shared" si="11"/>
        <v>0</v>
      </c>
      <c r="I694" s="621" t="s">
        <v>27</v>
      </c>
    </row>
    <row r="695" spans="1:9" ht="15" x14ac:dyDescent="0.25">
      <c r="A695" s="397">
        <v>41861</v>
      </c>
      <c r="B695" s="254" t="s">
        <v>1924</v>
      </c>
      <c r="C695" s="322" t="s">
        <v>4131</v>
      </c>
      <c r="D695" s="190" t="s">
        <v>3115</v>
      </c>
      <c r="E695" s="210">
        <v>7860</v>
      </c>
      <c r="F695" s="368">
        <v>41861</v>
      </c>
      <c r="G695" s="42">
        <v>7860</v>
      </c>
      <c r="H695" s="18">
        <f t="shared" si="11"/>
        <v>0</v>
      </c>
      <c r="I695" s="621"/>
    </row>
    <row r="696" spans="1:9" ht="15" x14ac:dyDescent="0.25">
      <c r="A696" s="397">
        <v>41861</v>
      </c>
      <c r="B696" s="254" t="s">
        <v>1925</v>
      </c>
      <c r="C696" s="322" t="s">
        <v>4131</v>
      </c>
      <c r="D696" s="190" t="s">
        <v>449</v>
      </c>
      <c r="E696" s="210">
        <v>955</v>
      </c>
      <c r="F696" s="368">
        <v>41862</v>
      </c>
      <c r="G696" s="42">
        <v>955</v>
      </c>
      <c r="H696" s="18">
        <f t="shared" si="11"/>
        <v>0</v>
      </c>
      <c r="I696" s="621" t="s">
        <v>27</v>
      </c>
    </row>
    <row r="697" spans="1:9" ht="15" x14ac:dyDescent="0.25">
      <c r="A697" s="397">
        <v>41861</v>
      </c>
      <c r="B697" s="254" t="s">
        <v>1926</v>
      </c>
      <c r="C697" s="322" t="s">
        <v>4131</v>
      </c>
      <c r="D697" s="190" t="s">
        <v>287</v>
      </c>
      <c r="E697" s="210">
        <v>3032</v>
      </c>
      <c r="F697" s="368">
        <v>41862</v>
      </c>
      <c r="G697" s="42">
        <v>3032</v>
      </c>
      <c r="H697" s="18">
        <f t="shared" si="11"/>
        <v>0</v>
      </c>
      <c r="I697" s="621" t="s">
        <v>27</v>
      </c>
    </row>
    <row r="698" spans="1:9" ht="15" x14ac:dyDescent="0.25">
      <c r="A698" s="397">
        <v>41861</v>
      </c>
      <c r="B698" s="254" t="s">
        <v>1928</v>
      </c>
      <c r="C698" s="322" t="s">
        <v>4131</v>
      </c>
      <c r="D698" s="190" t="s">
        <v>34</v>
      </c>
      <c r="E698" s="210">
        <v>2644</v>
      </c>
      <c r="F698" s="368">
        <v>41862</v>
      </c>
      <c r="G698" s="42">
        <v>2644</v>
      </c>
      <c r="H698" s="18">
        <f t="shared" si="11"/>
        <v>0</v>
      </c>
      <c r="I698" s="621" t="s">
        <v>27</v>
      </c>
    </row>
    <row r="699" spans="1:9" ht="15" x14ac:dyDescent="0.25">
      <c r="A699" s="397">
        <v>41861</v>
      </c>
      <c r="B699" s="254" t="s">
        <v>1930</v>
      </c>
      <c r="C699" s="322" t="s">
        <v>4131</v>
      </c>
      <c r="D699" s="190" t="s">
        <v>321</v>
      </c>
      <c r="E699" s="210">
        <v>1474</v>
      </c>
      <c r="F699" s="368">
        <v>41861</v>
      </c>
      <c r="G699" s="42">
        <v>1474</v>
      </c>
      <c r="H699" s="18">
        <f t="shared" si="11"/>
        <v>0</v>
      </c>
      <c r="I699" s="621"/>
    </row>
    <row r="700" spans="1:9" ht="15" x14ac:dyDescent="0.25">
      <c r="A700" s="397">
        <v>41861</v>
      </c>
      <c r="B700" s="254" t="s">
        <v>1931</v>
      </c>
      <c r="C700" s="322" t="s">
        <v>4131</v>
      </c>
      <c r="D700" s="190" t="s">
        <v>52</v>
      </c>
      <c r="E700" s="210">
        <v>4116</v>
      </c>
      <c r="F700" s="368">
        <v>41861</v>
      </c>
      <c r="G700" s="42">
        <v>4116</v>
      </c>
      <c r="H700" s="18">
        <f t="shared" si="11"/>
        <v>0</v>
      </c>
      <c r="I700" s="621" t="s">
        <v>21</v>
      </c>
    </row>
    <row r="701" spans="1:9" ht="15" x14ac:dyDescent="0.25">
      <c r="A701" s="397">
        <v>41861</v>
      </c>
      <c r="B701" s="254" t="s">
        <v>1932</v>
      </c>
      <c r="C701" s="322" t="s">
        <v>4131</v>
      </c>
      <c r="D701" s="190" t="s">
        <v>13</v>
      </c>
      <c r="E701" s="210">
        <v>9440</v>
      </c>
      <c r="F701" s="368">
        <v>41861</v>
      </c>
      <c r="G701" s="42">
        <v>9440</v>
      </c>
      <c r="H701" s="18">
        <f t="shared" si="11"/>
        <v>0</v>
      </c>
      <c r="I701" s="621"/>
    </row>
    <row r="702" spans="1:9" ht="15" x14ac:dyDescent="0.25">
      <c r="A702" s="397">
        <v>41861</v>
      </c>
      <c r="B702" s="254" t="s">
        <v>1934</v>
      </c>
      <c r="C702" s="322" t="s">
        <v>4131</v>
      </c>
      <c r="D702" s="190" t="s">
        <v>123</v>
      </c>
      <c r="E702" s="210">
        <v>3994.5</v>
      </c>
      <c r="F702" s="368">
        <v>41861</v>
      </c>
      <c r="G702" s="42">
        <v>3994.5</v>
      </c>
      <c r="H702" s="18">
        <f t="shared" si="11"/>
        <v>0</v>
      </c>
      <c r="I702" s="621"/>
    </row>
    <row r="703" spans="1:9" ht="15" x14ac:dyDescent="0.25">
      <c r="A703" s="397">
        <v>41861</v>
      </c>
      <c r="B703" s="254" t="s">
        <v>1935</v>
      </c>
      <c r="C703" s="322" t="s">
        <v>4131</v>
      </c>
      <c r="D703" s="196" t="s">
        <v>3108</v>
      </c>
      <c r="E703" s="215">
        <v>0</v>
      </c>
      <c r="F703" s="368"/>
      <c r="G703" s="42"/>
      <c r="H703" s="18">
        <f t="shared" si="11"/>
        <v>0</v>
      </c>
      <c r="I703" s="621" t="s">
        <v>4158</v>
      </c>
    </row>
    <row r="704" spans="1:9" ht="15" x14ac:dyDescent="0.25">
      <c r="A704" s="397">
        <v>41861</v>
      </c>
      <c r="B704" s="254" t="s">
        <v>1936</v>
      </c>
      <c r="C704" s="322" t="s">
        <v>4131</v>
      </c>
      <c r="D704" s="190" t="s">
        <v>130</v>
      </c>
      <c r="E704" s="210">
        <v>13104</v>
      </c>
      <c r="F704" s="368">
        <v>41864</v>
      </c>
      <c r="G704" s="42">
        <v>13104</v>
      </c>
      <c r="H704" s="18">
        <f t="shared" si="11"/>
        <v>0</v>
      </c>
      <c r="I704" s="621" t="s">
        <v>21</v>
      </c>
    </row>
    <row r="705" spans="1:9" ht="15" x14ac:dyDescent="0.25">
      <c r="A705" s="397">
        <v>41861</v>
      </c>
      <c r="B705" s="254" t="s">
        <v>1937</v>
      </c>
      <c r="C705" s="322" t="s">
        <v>4131</v>
      </c>
      <c r="D705" s="190" t="s">
        <v>180</v>
      </c>
      <c r="E705" s="210">
        <v>17977</v>
      </c>
      <c r="F705" s="368">
        <v>41861</v>
      </c>
      <c r="G705" s="42">
        <v>17977</v>
      </c>
      <c r="H705" s="18">
        <f t="shared" si="11"/>
        <v>0</v>
      </c>
      <c r="I705" s="621" t="s">
        <v>12</v>
      </c>
    </row>
    <row r="706" spans="1:9" ht="15" x14ac:dyDescent="0.25">
      <c r="A706" s="397">
        <v>41861</v>
      </c>
      <c r="B706" s="254" t="s">
        <v>1938</v>
      </c>
      <c r="C706" s="322" t="s">
        <v>4131</v>
      </c>
      <c r="D706" s="190" t="s">
        <v>8</v>
      </c>
      <c r="E706" s="210">
        <v>5997</v>
      </c>
      <c r="F706" s="368">
        <v>41861</v>
      </c>
      <c r="G706" s="42">
        <v>5997</v>
      </c>
      <c r="H706" s="18">
        <f t="shared" si="11"/>
        <v>0</v>
      </c>
      <c r="I706" s="621"/>
    </row>
    <row r="707" spans="1:9" ht="15" x14ac:dyDescent="0.25">
      <c r="A707" s="397">
        <v>41861</v>
      </c>
      <c r="B707" s="254" t="s">
        <v>1939</v>
      </c>
      <c r="C707" s="322" t="s">
        <v>4131</v>
      </c>
      <c r="D707" s="190" t="s">
        <v>18</v>
      </c>
      <c r="E707" s="210">
        <v>3204</v>
      </c>
      <c r="F707" s="368">
        <v>41861</v>
      </c>
      <c r="G707" s="42">
        <v>3204</v>
      </c>
      <c r="H707" s="18">
        <f t="shared" si="11"/>
        <v>0</v>
      </c>
      <c r="I707" s="621"/>
    </row>
    <row r="708" spans="1:9" ht="15" x14ac:dyDescent="0.25">
      <c r="A708" s="397">
        <v>41861</v>
      </c>
      <c r="B708" s="254" t="s">
        <v>1940</v>
      </c>
      <c r="C708" s="322" t="s">
        <v>4131</v>
      </c>
      <c r="D708" s="190" t="s">
        <v>111</v>
      </c>
      <c r="E708" s="210">
        <v>4566.5</v>
      </c>
      <c r="F708" s="368">
        <v>41861</v>
      </c>
      <c r="G708" s="42">
        <v>4566.5</v>
      </c>
      <c r="H708" s="18">
        <f t="shared" si="11"/>
        <v>0</v>
      </c>
      <c r="I708" s="621" t="s">
        <v>4159</v>
      </c>
    </row>
    <row r="709" spans="1:9" ht="15" x14ac:dyDescent="0.25">
      <c r="A709" s="397">
        <v>41861</v>
      </c>
      <c r="B709" s="254" t="s">
        <v>1941</v>
      </c>
      <c r="C709" s="322" t="s">
        <v>4131</v>
      </c>
      <c r="D709" s="190" t="s">
        <v>3312</v>
      </c>
      <c r="E709" s="210">
        <v>14325</v>
      </c>
      <c r="F709" s="368">
        <v>41861</v>
      </c>
      <c r="G709" s="42">
        <v>14325</v>
      </c>
      <c r="H709" s="18">
        <f t="shared" si="11"/>
        <v>0</v>
      </c>
      <c r="I709" s="621" t="s">
        <v>12</v>
      </c>
    </row>
    <row r="710" spans="1:9" ht="15" x14ac:dyDescent="0.25">
      <c r="A710" s="397">
        <v>41861</v>
      </c>
      <c r="B710" s="254" t="s">
        <v>1943</v>
      </c>
      <c r="C710" s="322" t="s">
        <v>4131</v>
      </c>
      <c r="D710" s="190" t="s">
        <v>55</v>
      </c>
      <c r="E710" s="210">
        <v>8666</v>
      </c>
      <c r="F710" s="368">
        <v>41861</v>
      </c>
      <c r="G710" s="42">
        <v>8666</v>
      </c>
      <c r="H710" s="18">
        <f t="shared" si="11"/>
        <v>0</v>
      </c>
      <c r="I710" s="621"/>
    </row>
    <row r="711" spans="1:9" ht="15" x14ac:dyDescent="0.25">
      <c r="A711" s="397">
        <v>41861</v>
      </c>
      <c r="B711" s="254" t="s">
        <v>1944</v>
      </c>
      <c r="C711" s="322" t="s">
        <v>4131</v>
      </c>
      <c r="D711" s="190" t="s">
        <v>250</v>
      </c>
      <c r="E711" s="210">
        <v>24839</v>
      </c>
      <c r="F711" s="368">
        <v>41861</v>
      </c>
      <c r="G711" s="42">
        <v>24839</v>
      </c>
      <c r="H711" s="18">
        <f t="shared" ref="H711:H774" si="12">E711-G711</f>
        <v>0</v>
      </c>
      <c r="I711" s="621"/>
    </row>
    <row r="712" spans="1:9" ht="15" x14ac:dyDescent="0.25">
      <c r="A712" s="397">
        <v>41861</v>
      </c>
      <c r="B712" s="254" t="s">
        <v>1945</v>
      </c>
      <c r="C712" s="322" t="s">
        <v>4131</v>
      </c>
      <c r="D712" s="190" t="s">
        <v>508</v>
      </c>
      <c r="E712" s="210">
        <v>24107</v>
      </c>
      <c r="F712" s="368">
        <v>41861</v>
      </c>
      <c r="G712" s="42">
        <v>24107</v>
      </c>
      <c r="H712" s="18">
        <f t="shared" si="12"/>
        <v>0</v>
      </c>
      <c r="I712" s="621"/>
    </row>
    <row r="713" spans="1:9" ht="15" x14ac:dyDescent="0.25">
      <c r="A713" s="397">
        <v>41861</v>
      </c>
      <c r="B713" s="254" t="s">
        <v>1946</v>
      </c>
      <c r="C713" s="322" t="s">
        <v>4131</v>
      </c>
      <c r="D713" s="190" t="s">
        <v>8</v>
      </c>
      <c r="E713" s="210">
        <v>1139.2</v>
      </c>
      <c r="F713" s="368">
        <v>41861</v>
      </c>
      <c r="G713" s="42">
        <v>1139.2</v>
      </c>
      <c r="H713" s="18">
        <f t="shared" si="12"/>
        <v>0</v>
      </c>
      <c r="I713" s="621"/>
    </row>
    <row r="714" spans="1:9" ht="15" x14ac:dyDescent="0.25">
      <c r="A714" s="397">
        <v>41861</v>
      </c>
      <c r="B714" s="254" t="s">
        <v>1948</v>
      </c>
      <c r="C714" s="322" t="s">
        <v>4131</v>
      </c>
      <c r="D714" s="190" t="s">
        <v>19</v>
      </c>
      <c r="E714" s="210">
        <v>4140</v>
      </c>
      <c r="F714" s="368">
        <v>41861</v>
      </c>
      <c r="G714" s="42">
        <v>4140</v>
      </c>
      <c r="H714" s="18">
        <f t="shared" si="12"/>
        <v>0</v>
      </c>
      <c r="I714" s="621"/>
    </row>
    <row r="715" spans="1:9" ht="15" x14ac:dyDescent="0.25">
      <c r="A715" s="397">
        <v>41861</v>
      </c>
      <c r="B715" s="254" t="s">
        <v>1949</v>
      </c>
      <c r="C715" s="322" t="s">
        <v>4131</v>
      </c>
      <c r="D715" s="190" t="s">
        <v>22</v>
      </c>
      <c r="E715" s="210">
        <v>2415</v>
      </c>
      <c r="F715" s="368">
        <v>41861</v>
      </c>
      <c r="G715" s="42">
        <v>2415</v>
      </c>
      <c r="H715" s="18">
        <f t="shared" si="12"/>
        <v>0</v>
      </c>
      <c r="I715" s="621"/>
    </row>
    <row r="716" spans="1:9" ht="15" x14ac:dyDescent="0.25">
      <c r="A716" s="397">
        <v>41861</v>
      </c>
      <c r="B716" s="254" t="s">
        <v>1950</v>
      </c>
      <c r="C716" s="322" t="s">
        <v>4131</v>
      </c>
      <c r="D716" s="190" t="s">
        <v>4160</v>
      </c>
      <c r="E716" s="210">
        <v>4825</v>
      </c>
      <c r="F716" s="368">
        <v>41861</v>
      </c>
      <c r="G716" s="42">
        <v>4825</v>
      </c>
      <c r="H716" s="18">
        <f t="shared" si="12"/>
        <v>0</v>
      </c>
      <c r="I716" s="621"/>
    </row>
    <row r="717" spans="1:9" ht="15" x14ac:dyDescent="0.25">
      <c r="A717" s="397">
        <v>41861</v>
      </c>
      <c r="B717" s="254" t="s">
        <v>1951</v>
      </c>
      <c r="C717" s="322" t="s">
        <v>4131</v>
      </c>
      <c r="D717" s="190" t="s">
        <v>65</v>
      </c>
      <c r="E717" s="210">
        <v>1159</v>
      </c>
      <c r="F717" s="368">
        <v>41861</v>
      </c>
      <c r="G717" s="42">
        <v>1159</v>
      </c>
      <c r="H717" s="18">
        <f t="shared" si="12"/>
        <v>0</v>
      </c>
      <c r="I717" s="621"/>
    </row>
    <row r="718" spans="1:9" ht="15" x14ac:dyDescent="0.25">
      <c r="A718" s="397">
        <v>41861</v>
      </c>
      <c r="B718" s="254" t="s">
        <v>1953</v>
      </c>
      <c r="C718" s="322" t="s">
        <v>4131</v>
      </c>
      <c r="D718" s="190" t="s">
        <v>51</v>
      </c>
      <c r="E718" s="210">
        <v>2538</v>
      </c>
      <c r="F718" s="368">
        <v>41861</v>
      </c>
      <c r="G718" s="42">
        <v>2538</v>
      </c>
      <c r="H718" s="18">
        <f t="shared" si="12"/>
        <v>0</v>
      </c>
      <c r="I718" s="621"/>
    </row>
    <row r="719" spans="1:9" ht="15" x14ac:dyDescent="0.25">
      <c r="A719" s="397">
        <v>41861</v>
      </c>
      <c r="B719" s="254" t="s">
        <v>1954</v>
      </c>
      <c r="C719" s="322" t="s">
        <v>4131</v>
      </c>
      <c r="D719" s="190" t="s">
        <v>188</v>
      </c>
      <c r="E719" s="210">
        <v>7356.5</v>
      </c>
      <c r="F719" s="368">
        <v>41862</v>
      </c>
      <c r="G719" s="42">
        <v>7356.5</v>
      </c>
      <c r="H719" s="18">
        <f t="shared" si="12"/>
        <v>0</v>
      </c>
      <c r="I719" s="621" t="s">
        <v>21</v>
      </c>
    </row>
    <row r="720" spans="1:9" ht="15" x14ac:dyDescent="0.25">
      <c r="A720" s="397">
        <v>41861</v>
      </c>
      <c r="B720" s="254" t="s">
        <v>1955</v>
      </c>
      <c r="C720" s="322" t="s">
        <v>4131</v>
      </c>
      <c r="D720" s="190" t="s">
        <v>152</v>
      </c>
      <c r="E720" s="210">
        <v>7073.5</v>
      </c>
      <c r="F720" s="368">
        <v>41861</v>
      </c>
      <c r="G720" s="42">
        <v>7073.5</v>
      </c>
      <c r="H720" s="18">
        <f t="shared" si="12"/>
        <v>0</v>
      </c>
      <c r="I720" s="621"/>
    </row>
    <row r="721" spans="1:9" ht="15" x14ac:dyDescent="0.25">
      <c r="A721" s="397">
        <v>41861</v>
      </c>
      <c r="B721" s="254" t="s">
        <v>1956</v>
      </c>
      <c r="C721" s="322" t="s">
        <v>4131</v>
      </c>
      <c r="D721" s="190" t="s">
        <v>180</v>
      </c>
      <c r="E721" s="210">
        <v>17877</v>
      </c>
      <c r="F721" s="368">
        <v>41861</v>
      </c>
      <c r="G721" s="42">
        <v>17877</v>
      </c>
      <c r="H721" s="18">
        <f t="shared" si="12"/>
        <v>0</v>
      </c>
      <c r="I721" s="621"/>
    </row>
    <row r="722" spans="1:9" ht="15" x14ac:dyDescent="0.25">
      <c r="A722" s="397">
        <v>41861</v>
      </c>
      <c r="B722" s="254" t="s">
        <v>1957</v>
      </c>
      <c r="C722" s="322" t="s">
        <v>4131</v>
      </c>
      <c r="D722" s="190" t="s">
        <v>269</v>
      </c>
      <c r="E722" s="210">
        <v>868</v>
      </c>
      <c r="F722" s="368">
        <v>41861</v>
      </c>
      <c r="G722" s="42">
        <v>868</v>
      </c>
      <c r="H722" s="18">
        <f t="shared" si="12"/>
        <v>0</v>
      </c>
      <c r="I722" s="621"/>
    </row>
    <row r="723" spans="1:9" ht="15" x14ac:dyDescent="0.25">
      <c r="A723" s="397">
        <v>41861</v>
      </c>
      <c r="B723" s="254" t="s">
        <v>1958</v>
      </c>
      <c r="C723" s="322" t="s">
        <v>4131</v>
      </c>
      <c r="D723" s="190" t="s">
        <v>985</v>
      </c>
      <c r="E723" s="210">
        <v>5369</v>
      </c>
      <c r="F723" s="368">
        <v>41861</v>
      </c>
      <c r="G723" s="42">
        <v>5369</v>
      </c>
      <c r="H723" s="18">
        <f t="shared" si="12"/>
        <v>0</v>
      </c>
      <c r="I723" s="621"/>
    </row>
    <row r="724" spans="1:9" ht="15" x14ac:dyDescent="0.25">
      <c r="A724" s="192">
        <v>41862</v>
      </c>
      <c r="B724" s="254" t="s">
        <v>1959</v>
      </c>
      <c r="C724" s="322" t="s">
        <v>4131</v>
      </c>
      <c r="D724" s="190" t="s">
        <v>28</v>
      </c>
      <c r="E724" s="210">
        <v>2249</v>
      </c>
      <c r="F724" s="368">
        <v>41862</v>
      </c>
      <c r="G724" s="42">
        <v>2249</v>
      </c>
      <c r="H724" s="18">
        <f t="shared" si="12"/>
        <v>0</v>
      </c>
      <c r="I724" s="621"/>
    </row>
    <row r="725" spans="1:9" ht="15" x14ac:dyDescent="0.25">
      <c r="A725" s="192">
        <v>41862</v>
      </c>
      <c r="B725" s="254" t="s">
        <v>1960</v>
      </c>
      <c r="C725" s="322" t="s">
        <v>4131</v>
      </c>
      <c r="D725" s="190" t="s">
        <v>374</v>
      </c>
      <c r="E725" s="210">
        <v>27592</v>
      </c>
      <c r="F725" s="368">
        <v>41862</v>
      </c>
      <c r="G725" s="42">
        <v>27592</v>
      </c>
      <c r="H725" s="18">
        <f t="shared" si="12"/>
        <v>0</v>
      </c>
      <c r="I725" s="621"/>
    </row>
    <row r="726" spans="1:9" ht="15" x14ac:dyDescent="0.25">
      <c r="A726" s="192">
        <v>41862</v>
      </c>
      <c r="B726" s="254" t="s">
        <v>1961</v>
      </c>
      <c r="C726" s="322" t="s">
        <v>4131</v>
      </c>
      <c r="D726" s="190" t="s">
        <v>16</v>
      </c>
      <c r="E726" s="210">
        <v>265515.8</v>
      </c>
      <c r="F726" s="368">
        <v>41872</v>
      </c>
      <c r="G726" s="42">
        <v>265515.8</v>
      </c>
      <c r="H726" s="18">
        <f t="shared" si="12"/>
        <v>0</v>
      </c>
      <c r="I726" s="621" t="s">
        <v>16</v>
      </c>
    </row>
    <row r="727" spans="1:9" ht="15" x14ac:dyDescent="0.25">
      <c r="A727" s="192">
        <v>41862</v>
      </c>
      <c r="B727" s="254" t="s">
        <v>1962</v>
      </c>
      <c r="C727" s="322" t="s">
        <v>4131</v>
      </c>
      <c r="D727" s="190" t="s">
        <v>106</v>
      </c>
      <c r="E727" s="210">
        <v>21624</v>
      </c>
      <c r="F727" s="368">
        <v>41866</v>
      </c>
      <c r="G727" s="42">
        <v>21624</v>
      </c>
      <c r="H727" s="18">
        <f t="shared" si="12"/>
        <v>0</v>
      </c>
      <c r="I727" s="621" t="s">
        <v>21</v>
      </c>
    </row>
    <row r="728" spans="1:9" ht="15" x14ac:dyDescent="0.25">
      <c r="A728" s="192">
        <v>41862</v>
      </c>
      <c r="B728" s="254" t="s">
        <v>1963</v>
      </c>
      <c r="C728" s="322" t="s">
        <v>4131</v>
      </c>
      <c r="D728" s="190" t="s">
        <v>2431</v>
      </c>
      <c r="E728" s="210">
        <v>998.4</v>
      </c>
      <c r="F728" s="368">
        <v>41865</v>
      </c>
      <c r="G728" s="42">
        <v>998.4</v>
      </c>
      <c r="H728" s="18">
        <f t="shared" si="12"/>
        <v>0</v>
      </c>
      <c r="I728" s="621"/>
    </row>
    <row r="729" spans="1:9" ht="15" x14ac:dyDescent="0.25">
      <c r="A729" s="192">
        <v>41862</v>
      </c>
      <c r="B729" s="254" t="s">
        <v>1964</v>
      </c>
      <c r="C729" s="322" t="s">
        <v>4131</v>
      </c>
      <c r="D729" s="190" t="s">
        <v>14</v>
      </c>
      <c r="E729" s="210">
        <v>2010</v>
      </c>
      <c r="F729" s="368">
        <v>41862</v>
      </c>
      <c r="G729" s="42">
        <v>2010</v>
      </c>
      <c r="H729" s="18">
        <f t="shared" si="12"/>
        <v>0</v>
      </c>
      <c r="I729" s="621"/>
    </row>
    <row r="730" spans="1:9" ht="15" x14ac:dyDescent="0.25">
      <c r="A730" s="192">
        <v>41862</v>
      </c>
      <c r="B730" s="254" t="s">
        <v>1965</v>
      </c>
      <c r="C730" s="322" t="s">
        <v>4131</v>
      </c>
      <c r="D730" s="190" t="s">
        <v>535</v>
      </c>
      <c r="E730" s="210">
        <v>4737.6000000000004</v>
      </c>
      <c r="F730" s="368">
        <v>41862</v>
      </c>
      <c r="G730" s="42">
        <v>4737.6000000000004</v>
      </c>
      <c r="H730" s="18">
        <f t="shared" si="12"/>
        <v>0</v>
      </c>
      <c r="I730" s="621"/>
    </row>
    <row r="731" spans="1:9" ht="15" x14ac:dyDescent="0.25">
      <c r="A731" s="192">
        <v>41862</v>
      </c>
      <c r="B731" s="254" t="s">
        <v>1966</v>
      </c>
      <c r="C731" s="322" t="s">
        <v>4131</v>
      </c>
      <c r="D731" s="190" t="s">
        <v>42</v>
      </c>
      <c r="E731" s="210">
        <v>3480</v>
      </c>
      <c r="F731" s="368">
        <v>41881</v>
      </c>
      <c r="G731" s="42">
        <v>3480</v>
      </c>
      <c r="H731" s="18">
        <f t="shared" si="12"/>
        <v>0</v>
      </c>
      <c r="I731" s="621" t="s">
        <v>30</v>
      </c>
    </row>
    <row r="732" spans="1:9" ht="15" x14ac:dyDescent="0.25">
      <c r="A732" s="192">
        <v>41862</v>
      </c>
      <c r="B732" s="254" t="s">
        <v>1968</v>
      </c>
      <c r="C732" s="322" t="s">
        <v>4131</v>
      </c>
      <c r="D732" s="190" t="s">
        <v>44</v>
      </c>
      <c r="E732" s="210">
        <v>6380</v>
      </c>
      <c r="F732" s="368">
        <v>41871</v>
      </c>
      <c r="G732" s="42">
        <v>6380</v>
      </c>
      <c r="H732" s="18">
        <f t="shared" si="12"/>
        <v>0</v>
      </c>
      <c r="I732" s="636" t="s">
        <v>30</v>
      </c>
    </row>
    <row r="733" spans="1:9" ht="15" x14ac:dyDescent="0.25">
      <c r="A733" s="192">
        <v>41862</v>
      </c>
      <c r="B733" s="254" t="s">
        <v>1969</v>
      </c>
      <c r="C733" s="322" t="s">
        <v>4131</v>
      </c>
      <c r="D733" s="190" t="s">
        <v>13</v>
      </c>
      <c r="E733" s="210">
        <v>4130</v>
      </c>
      <c r="F733" s="368">
        <v>41862</v>
      </c>
      <c r="G733" s="42">
        <v>4130</v>
      </c>
      <c r="H733" s="18">
        <f t="shared" si="12"/>
        <v>0</v>
      </c>
      <c r="I733" s="636"/>
    </row>
    <row r="734" spans="1:9" ht="15" x14ac:dyDescent="0.25">
      <c r="A734" s="192">
        <v>41862</v>
      </c>
      <c r="B734" s="254" t="s">
        <v>1970</v>
      </c>
      <c r="C734" s="322" t="s">
        <v>4131</v>
      </c>
      <c r="D734" s="190" t="s">
        <v>43</v>
      </c>
      <c r="E734" s="210">
        <v>3480</v>
      </c>
      <c r="F734" s="368">
        <v>41871</v>
      </c>
      <c r="G734" s="42">
        <v>3480</v>
      </c>
      <c r="H734" s="18">
        <f t="shared" si="12"/>
        <v>0</v>
      </c>
      <c r="I734" s="636" t="s">
        <v>30</v>
      </c>
    </row>
    <row r="735" spans="1:9" ht="15" x14ac:dyDescent="0.25">
      <c r="A735" s="192">
        <v>41862</v>
      </c>
      <c r="B735" s="254" t="s">
        <v>1971</v>
      </c>
      <c r="C735" s="322" t="s">
        <v>4131</v>
      </c>
      <c r="D735" s="190" t="s">
        <v>57</v>
      </c>
      <c r="E735" s="210">
        <v>1500</v>
      </c>
      <c r="F735" s="368">
        <v>41862</v>
      </c>
      <c r="G735" s="42">
        <v>1500</v>
      </c>
      <c r="H735" s="18">
        <f t="shared" si="12"/>
        <v>0</v>
      </c>
      <c r="I735" s="636" t="s">
        <v>30</v>
      </c>
    </row>
    <row r="736" spans="1:9" ht="15" x14ac:dyDescent="0.25">
      <c r="A736" s="192">
        <v>41862</v>
      </c>
      <c r="B736" s="254" t="s">
        <v>1973</v>
      </c>
      <c r="C736" s="322" t="s">
        <v>4131</v>
      </c>
      <c r="D736" s="190" t="s">
        <v>55</v>
      </c>
      <c r="E736" s="210">
        <v>7146.5</v>
      </c>
      <c r="F736" s="368">
        <v>41862</v>
      </c>
      <c r="G736" s="42">
        <v>7146.5</v>
      </c>
      <c r="H736" s="18">
        <f t="shared" si="12"/>
        <v>0</v>
      </c>
      <c r="I736" s="636"/>
    </row>
    <row r="737" spans="1:9" ht="15" x14ac:dyDescent="0.25">
      <c r="A737" s="192">
        <v>41862</v>
      </c>
      <c r="B737" s="254" t="s">
        <v>1974</v>
      </c>
      <c r="C737" s="322" t="s">
        <v>4131</v>
      </c>
      <c r="D737" s="190" t="s">
        <v>96</v>
      </c>
      <c r="E737" s="210">
        <v>70663</v>
      </c>
      <c r="F737" s="368">
        <v>41863</v>
      </c>
      <c r="G737" s="42">
        <v>70663</v>
      </c>
      <c r="H737" s="18">
        <f t="shared" si="12"/>
        <v>0</v>
      </c>
      <c r="I737" s="636" t="s">
        <v>162</v>
      </c>
    </row>
    <row r="738" spans="1:9" ht="15" x14ac:dyDescent="0.25">
      <c r="A738" s="192">
        <v>41862</v>
      </c>
      <c r="B738" s="254" t="s">
        <v>1976</v>
      </c>
      <c r="C738" s="322" t="s">
        <v>4131</v>
      </c>
      <c r="D738" s="190" t="s">
        <v>396</v>
      </c>
      <c r="E738" s="210">
        <v>575.5</v>
      </c>
      <c r="F738" s="368">
        <v>41862</v>
      </c>
      <c r="G738" s="42">
        <v>575.5</v>
      </c>
      <c r="H738" s="18">
        <f t="shared" si="12"/>
        <v>0</v>
      </c>
      <c r="I738" s="636"/>
    </row>
    <row r="739" spans="1:9" ht="15" x14ac:dyDescent="0.25">
      <c r="A739" s="192">
        <v>41862</v>
      </c>
      <c r="B739" s="254" t="s">
        <v>1977</v>
      </c>
      <c r="C739" s="322" t="s">
        <v>4131</v>
      </c>
      <c r="D739" s="190" t="s">
        <v>51</v>
      </c>
      <c r="E739" s="210">
        <v>3572.8</v>
      </c>
      <c r="F739" s="368">
        <v>41862</v>
      </c>
      <c r="G739" s="42">
        <v>3572.8</v>
      </c>
      <c r="H739" s="18">
        <f t="shared" si="12"/>
        <v>0</v>
      </c>
      <c r="I739" s="636" t="s">
        <v>217</v>
      </c>
    </row>
    <row r="740" spans="1:9" ht="15" x14ac:dyDescent="0.25">
      <c r="A740" s="192">
        <v>41862</v>
      </c>
      <c r="B740" s="254" t="s">
        <v>1978</v>
      </c>
      <c r="C740" s="322" t="s">
        <v>4131</v>
      </c>
      <c r="D740" s="190" t="s">
        <v>52</v>
      </c>
      <c r="E740" s="210">
        <v>2697</v>
      </c>
      <c r="F740" s="368">
        <v>41862</v>
      </c>
      <c r="G740" s="42">
        <v>2697</v>
      </c>
      <c r="H740" s="18">
        <f t="shared" si="12"/>
        <v>0</v>
      </c>
      <c r="I740" s="636" t="s">
        <v>217</v>
      </c>
    </row>
    <row r="741" spans="1:9" ht="15" x14ac:dyDescent="0.25">
      <c r="A741" s="192">
        <v>41862</v>
      </c>
      <c r="B741" s="254" t="s">
        <v>1980</v>
      </c>
      <c r="C741" s="322" t="s">
        <v>4131</v>
      </c>
      <c r="D741" s="190" t="s">
        <v>136</v>
      </c>
      <c r="E741" s="210">
        <v>1678</v>
      </c>
      <c r="F741" s="368">
        <v>41862</v>
      </c>
      <c r="G741" s="42">
        <v>1678</v>
      </c>
      <c r="H741" s="18">
        <f t="shared" si="12"/>
        <v>0</v>
      </c>
      <c r="I741" s="636"/>
    </row>
    <row r="742" spans="1:9" ht="15" x14ac:dyDescent="0.25">
      <c r="A742" s="192">
        <v>41862</v>
      </c>
      <c r="B742" s="254" t="s">
        <v>1981</v>
      </c>
      <c r="C742" s="322" t="s">
        <v>4131</v>
      </c>
      <c r="D742" s="190" t="s">
        <v>3866</v>
      </c>
      <c r="E742" s="210">
        <v>892.1</v>
      </c>
      <c r="F742" s="368">
        <v>41862</v>
      </c>
      <c r="G742" s="42">
        <v>892.1</v>
      </c>
      <c r="H742" s="18">
        <f t="shared" si="12"/>
        <v>0</v>
      </c>
      <c r="I742" s="636"/>
    </row>
    <row r="743" spans="1:9" ht="15" x14ac:dyDescent="0.25">
      <c r="A743" s="192">
        <v>41862</v>
      </c>
      <c r="B743" s="254" t="s">
        <v>1982</v>
      </c>
      <c r="C743" s="322" t="s">
        <v>4131</v>
      </c>
      <c r="D743" s="190" t="s">
        <v>2582</v>
      </c>
      <c r="E743" s="210">
        <v>7686.5</v>
      </c>
      <c r="F743" s="368">
        <v>41862</v>
      </c>
      <c r="G743" s="42">
        <v>7686.5</v>
      </c>
      <c r="H743" s="18">
        <f t="shared" si="12"/>
        <v>0</v>
      </c>
      <c r="I743" s="636"/>
    </row>
    <row r="744" spans="1:9" ht="15" x14ac:dyDescent="0.25">
      <c r="A744" s="192">
        <v>41862</v>
      </c>
      <c r="B744" s="254" t="s">
        <v>1983</v>
      </c>
      <c r="C744" s="322" t="s">
        <v>4131</v>
      </c>
      <c r="D744" s="190" t="s">
        <v>66</v>
      </c>
      <c r="E744" s="210">
        <v>1884.8</v>
      </c>
      <c r="F744" s="368">
        <v>41862</v>
      </c>
      <c r="G744" s="42">
        <v>1884.8</v>
      </c>
      <c r="H744" s="18">
        <f t="shared" si="12"/>
        <v>0</v>
      </c>
      <c r="I744" s="636" t="s">
        <v>217</v>
      </c>
    </row>
    <row r="745" spans="1:9" ht="15" x14ac:dyDescent="0.25">
      <c r="A745" s="192">
        <v>41862</v>
      </c>
      <c r="B745" s="254" t="s">
        <v>1984</v>
      </c>
      <c r="C745" s="322" t="s">
        <v>4131</v>
      </c>
      <c r="D745" s="190" t="s">
        <v>123</v>
      </c>
      <c r="E745" s="210">
        <v>3046</v>
      </c>
      <c r="F745" s="368">
        <v>41863</v>
      </c>
      <c r="G745" s="42">
        <v>3046</v>
      </c>
      <c r="H745" s="18">
        <f t="shared" si="12"/>
        <v>0</v>
      </c>
      <c r="I745" s="636"/>
    </row>
    <row r="746" spans="1:9" ht="15" x14ac:dyDescent="0.25">
      <c r="A746" s="192">
        <v>41862</v>
      </c>
      <c r="B746" s="254" t="s">
        <v>1985</v>
      </c>
      <c r="C746" s="322" t="s">
        <v>4131</v>
      </c>
      <c r="D746" s="190" t="s">
        <v>260</v>
      </c>
      <c r="E746" s="210">
        <v>2720</v>
      </c>
      <c r="F746" s="368">
        <v>41862</v>
      </c>
      <c r="G746" s="42">
        <v>2720</v>
      </c>
      <c r="H746" s="18">
        <f t="shared" si="12"/>
        <v>0</v>
      </c>
      <c r="I746" s="636" t="s">
        <v>217</v>
      </c>
    </row>
    <row r="747" spans="1:9" ht="15" x14ac:dyDescent="0.25">
      <c r="A747" s="192">
        <v>41862</v>
      </c>
      <c r="B747" s="254" t="s">
        <v>1986</v>
      </c>
      <c r="C747" s="322" t="s">
        <v>4131</v>
      </c>
      <c r="D747" s="190" t="s">
        <v>287</v>
      </c>
      <c r="E747" s="210">
        <v>2607</v>
      </c>
      <c r="F747" s="368">
        <v>41862</v>
      </c>
      <c r="G747" s="42">
        <v>2607</v>
      </c>
      <c r="H747" s="18">
        <f t="shared" si="12"/>
        <v>0</v>
      </c>
      <c r="I747" s="636" t="s">
        <v>30</v>
      </c>
    </row>
    <row r="748" spans="1:9" ht="15" x14ac:dyDescent="0.25">
      <c r="A748" s="192">
        <v>41862</v>
      </c>
      <c r="B748" s="254" t="s">
        <v>1987</v>
      </c>
      <c r="C748" s="322" t="s">
        <v>4131</v>
      </c>
      <c r="D748" s="190" t="s">
        <v>34</v>
      </c>
      <c r="E748" s="210">
        <v>2126.5</v>
      </c>
      <c r="F748" s="368">
        <v>41862</v>
      </c>
      <c r="G748" s="42">
        <v>2126.5</v>
      </c>
      <c r="H748" s="18">
        <f t="shared" si="12"/>
        <v>0</v>
      </c>
      <c r="I748" s="636" t="s">
        <v>30</v>
      </c>
    </row>
    <row r="749" spans="1:9" ht="15" x14ac:dyDescent="0.25">
      <c r="A749" s="192">
        <v>41862</v>
      </c>
      <c r="B749" s="254" t="s">
        <v>1989</v>
      </c>
      <c r="C749" s="322" t="s">
        <v>4131</v>
      </c>
      <c r="D749" s="190" t="s">
        <v>29</v>
      </c>
      <c r="E749" s="210">
        <v>5223.5</v>
      </c>
      <c r="F749" s="368">
        <v>41862</v>
      </c>
      <c r="G749" s="42">
        <v>5223.5</v>
      </c>
      <c r="H749" s="18">
        <f t="shared" si="12"/>
        <v>0</v>
      </c>
      <c r="I749" s="636" t="s">
        <v>30</v>
      </c>
    </row>
    <row r="750" spans="1:9" ht="15" x14ac:dyDescent="0.25">
      <c r="A750" s="192">
        <v>41862</v>
      </c>
      <c r="B750" s="254" t="s">
        <v>1991</v>
      </c>
      <c r="C750" s="322" t="s">
        <v>4131</v>
      </c>
      <c r="D750" s="190" t="s">
        <v>11</v>
      </c>
      <c r="E750" s="210">
        <v>38691</v>
      </c>
      <c r="F750" s="368">
        <v>41881</v>
      </c>
      <c r="G750" s="42">
        <v>38691</v>
      </c>
      <c r="H750" s="18">
        <f t="shared" si="12"/>
        <v>0</v>
      </c>
      <c r="I750" s="636" t="s">
        <v>65</v>
      </c>
    </row>
    <row r="751" spans="1:9" ht="15" x14ac:dyDescent="0.25">
      <c r="A751" s="192">
        <v>41862</v>
      </c>
      <c r="B751" s="254" t="s">
        <v>1992</v>
      </c>
      <c r="C751" s="322" t="s">
        <v>4131</v>
      </c>
      <c r="D751" s="190" t="s">
        <v>58</v>
      </c>
      <c r="E751" s="210">
        <v>632</v>
      </c>
      <c r="F751" s="368">
        <v>41862</v>
      </c>
      <c r="G751" s="42">
        <v>632</v>
      </c>
      <c r="H751" s="18">
        <f t="shared" si="12"/>
        <v>0</v>
      </c>
      <c r="I751" s="636" t="s">
        <v>30</v>
      </c>
    </row>
    <row r="752" spans="1:9" ht="15" x14ac:dyDescent="0.25">
      <c r="A752" s="192">
        <v>41862</v>
      </c>
      <c r="B752" s="254" t="s">
        <v>1994</v>
      </c>
      <c r="C752" s="322" t="s">
        <v>4131</v>
      </c>
      <c r="D752" s="190" t="s">
        <v>1778</v>
      </c>
      <c r="E752" s="210">
        <v>1608</v>
      </c>
      <c r="F752" s="368">
        <v>41862</v>
      </c>
      <c r="G752" s="42">
        <v>1608</v>
      </c>
      <c r="H752" s="18">
        <f t="shared" si="12"/>
        <v>0</v>
      </c>
      <c r="I752" s="636" t="s">
        <v>30</v>
      </c>
    </row>
    <row r="753" spans="1:9" ht="15" x14ac:dyDescent="0.25">
      <c r="A753" s="192">
        <v>41862</v>
      </c>
      <c r="B753" s="254" t="s">
        <v>1996</v>
      </c>
      <c r="C753" s="322" t="s">
        <v>4131</v>
      </c>
      <c r="D753" s="196" t="s">
        <v>3108</v>
      </c>
      <c r="E753" s="215">
        <v>0</v>
      </c>
      <c r="F753" s="368"/>
      <c r="G753" s="42"/>
      <c r="H753" s="18">
        <f t="shared" si="12"/>
        <v>0</v>
      </c>
      <c r="I753" s="636" t="s">
        <v>4161</v>
      </c>
    </row>
    <row r="754" spans="1:9" ht="15" x14ac:dyDescent="0.25">
      <c r="A754" s="192">
        <v>41862</v>
      </c>
      <c r="B754" s="254" t="s">
        <v>1997</v>
      </c>
      <c r="C754" s="322" t="s">
        <v>4131</v>
      </c>
      <c r="D754" s="190" t="s">
        <v>66</v>
      </c>
      <c r="E754" s="210">
        <v>1866.2</v>
      </c>
      <c r="F754" s="368">
        <v>41862</v>
      </c>
      <c r="G754" s="42">
        <v>1866.2</v>
      </c>
      <c r="H754" s="18">
        <f t="shared" si="12"/>
        <v>0</v>
      </c>
      <c r="I754" s="636"/>
    </row>
    <row r="755" spans="1:9" ht="15" x14ac:dyDescent="0.25">
      <c r="A755" s="192">
        <v>41862</v>
      </c>
      <c r="B755" s="254" t="s">
        <v>1998</v>
      </c>
      <c r="C755" s="322" t="s">
        <v>4131</v>
      </c>
      <c r="D755" s="190" t="s">
        <v>250</v>
      </c>
      <c r="E755" s="210">
        <v>28690.6</v>
      </c>
      <c r="F755" s="368">
        <v>41862</v>
      </c>
      <c r="G755" s="42">
        <v>28690.6</v>
      </c>
      <c r="H755" s="18">
        <f t="shared" si="12"/>
        <v>0</v>
      </c>
      <c r="I755" s="636"/>
    </row>
    <row r="756" spans="1:9" ht="15" x14ac:dyDescent="0.25">
      <c r="A756" s="192">
        <v>41862</v>
      </c>
      <c r="B756" s="254" t="s">
        <v>2000</v>
      </c>
      <c r="C756" s="322" t="s">
        <v>4131</v>
      </c>
      <c r="D756" s="190" t="s">
        <v>163</v>
      </c>
      <c r="E756" s="210">
        <v>4356</v>
      </c>
      <c r="F756" s="368">
        <v>41862</v>
      </c>
      <c r="G756" s="42">
        <v>4356</v>
      </c>
      <c r="H756" s="18">
        <f t="shared" si="12"/>
        <v>0</v>
      </c>
      <c r="I756" s="636"/>
    </row>
    <row r="757" spans="1:9" ht="15" x14ac:dyDescent="0.25">
      <c r="A757" s="192">
        <v>41862</v>
      </c>
      <c r="B757" s="254" t="s">
        <v>2002</v>
      </c>
      <c r="C757" s="322" t="s">
        <v>4131</v>
      </c>
      <c r="D757" s="190" t="s">
        <v>533</v>
      </c>
      <c r="E757" s="210">
        <v>547</v>
      </c>
      <c r="F757" s="368">
        <v>41862</v>
      </c>
      <c r="G757" s="42">
        <v>547</v>
      </c>
      <c r="H757" s="18">
        <f t="shared" si="12"/>
        <v>0</v>
      </c>
      <c r="I757" s="636"/>
    </row>
    <row r="758" spans="1:9" ht="15" x14ac:dyDescent="0.25">
      <c r="A758" s="192">
        <v>41862</v>
      </c>
      <c r="B758" s="254" t="s">
        <v>2004</v>
      </c>
      <c r="C758" s="322" t="s">
        <v>4131</v>
      </c>
      <c r="D758" s="190" t="s">
        <v>479</v>
      </c>
      <c r="E758" s="210">
        <v>109161</v>
      </c>
      <c r="F758" s="368">
        <v>41863</v>
      </c>
      <c r="G758" s="42">
        <v>109161</v>
      </c>
      <c r="H758" s="18">
        <f t="shared" si="12"/>
        <v>0</v>
      </c>
      <c r="I758" s="636" t="s">
        <v>162</v>
      </c>
    </row>
    <row r="759" spans="1:9" ht="15" x14ac:dyDescent="0.25">
      <c r="A759" s="192">
        <v>41862</v>
      </c>
      <c r="B759" s="254" t="s">
        <v>2005</v>
      </c>
      <c r="C759" s="322" t="s">
        <v>4131</v>
      </c>
      <c r="D759" s="190" t="s">
        <v>8</v>
      </c>
      <c r="E759" s="210">
        <v>687</v>
      </c>
      <c r="F759" s="368">
        <v>41862</v>
      </c>
      <c r="G759" s="42">
        <v>687</v>
      </c>
      <c r="H759" s="18">
        <f t="shared" si="12"/>
        <v>0</v>
      </c>
      <c r="I759" s="636"/>
    </row>
    <row r="760" spans="1:9" ht="15" x14ac:dyDescent="0.25">
      <c r="A760" s="192">
        <v>41862</v>
      </c>
      <c r="B760" s="254" t="s">
        <v>2008</v>
      </c>
      <c r="C760" s="322" t="s">
        <v>4131</v>
      </c>
      <c r="D760" s="190" t="s">
        <v>1607</v>
      </c>
      <c r="E760" s="210">
        <v>2943</v>
      </c>
      <c r="F760" s="368">
        <v>41862</v>
      </c>
      <c r="G760" s="42">
        <v>2943</v>
      </c>
      <c r="H760" s="18">
        <f t="shared" si="12"/>
        <v>0</v>
      </c>
      <c r="I760" s="636"/>
    </row>
    <row r="761" spans="1:9" ht="15" x14ac:dyDescent="0.25">
      <c r="A761" s="192">
        <v>41862</v>
      </c>
      <c r="B761" s="254" t="s">
        <v>2010</v>
      </c>
      <c r="C761" s="322" t="s">
        <v>4131</v>
      </c>
      <c r="D761" s="190" t="s">
        <v>179</v>
      </c>
      <c r="E761" s="210">
        <v>9888</v>
      </c>
      <c r="F761" s="368">
        <v>41862</v>
      </c>
      <c r="G761" s="42">
        <v>9888</v>
      </c>
      <c r="H761" s="18">
        <f t="shared" si="12"/>
        <v>0</v>
      </c>
      <c r="I761" s="636"/>
    </row>
    <row r="762" spans="1:9" ht="15" x14ac:dyDescent="0.25">
      <c r="A762" s="192">
        <v>41862</v>
      </c>
      <c r="B762" s="254" t="s">
        <v>2012</v>
      </c>
      <c r="C762" s="322" t="s">
        <v>4131</v>
      </c>
      <c r="D762" s="190" t="s">
        <v>189</v>
      </c>
      <c r="E762" s="210">
        <v>13440</v>
      </c>
      <c r="F762" s="368">
        <v>41877</v>
      </c>
      <c r="G762" s="42">
        <v>13440</v>
      </c>
      <c r="H762" s="18">
        <f t="shared" si="12"/>
        <v>0</v>
      </c>
      <c r="I762" s="636" t="s">
        <v>21</v>
      </c>
    </row>
    <row r="763" spans="1:9" ht="15" x14ac:dyDescent="0.25">
      <c r="A763" s="192">
        <v>41862</v>
      </c>
      <c r="B763" s="254" t="s">
        <v>2013</v>
      </c>
      <c r="C763" s="322" t="s">
        <v>4131</v>
      </c>
      <c r="D763" s="190" t="s">
        <v>188</v>
      </c>
      <c r="E763" s="210">
        <v>2536.4</v>
      </c>
      <c r="F763" s="368">
        <v>41863</v>
      </c>
      <c r="G763" s="42">
        <v>2536.4</v>
      </c>
      <c r="H763" s="18">
        <f t="shared" si="12"/>
        <v>0</v>
      </c>
      <c r="I763" s="636" t="s">
        <v>21</v>
      </c>
    </row>
    <row r="764" spans="1:9" ht="15" x14ac:dyDescent="0.25">
      <c r="A764" s="192">
        <v>41862</v>
      </c>
      <c r="B764" s="254" t="s">
        <v>2014</v>
      </c>
      <c r="C764" s="322" t="s">
        <v>4131</v>
      </c>
      <c r="D764" s="190" t="s">
        <v>237</v>
      </c>
      <c r="E764" s="210">
        <v>10670</v>
      </c>
      <c r="F764" s="368">
        <v>41862</v>
      </c>
      <c r="G764" s="42">
        <v>10670</v>
      </c>
      <c r="H764" s="18">
        <f t="shared" si="12"/>
        <v>0</v>
      </c>
      <c r="I764" s="636" t="s">
        <v>21</v>
      </c>
    </row>
    <row r="765" spans="1:9" ht="15" x14ac:dyDescent="0.25">
      <c r="A765" s="192">
        <v>41862</v>
      </c>
      <c r="B765" s="254" t="s">
        <v>2015</v>
      </c>
      <c r="C765" s="322" t="s">
        <v>4131</v>
      </c>
      <c r="D765" s="190" t="s">
        <v>130</v>
      </c>
      <c r="E765" s="210">
        <v>6634</v>
      </c>
      <c r="F765" s="368">
        <v>41864</v>
      </c>
      <c r="G765" s="34">
        <v>6634</v>
      </c>
      <c r="H765" s="18">
        <f t="shared" si="12"/>
        <v>0</v>
      </c>
      <c r="I765" s="636" t="s">
        <v>3166</v>
      </c>
    </row>
    <row r="766" spans="1:9" ht="15" x14ac:dyDescent="0.25">
      <c r="A766" s="192">
        <v>41862</v>
      </c>
      <c r="B766" s="254" t="s">
        <v>2017</v>
      </c>
      <c r="C766" s="322" t="s">
        <v>4131</v>
      </c>
      <c r="D766" s="190" t="s">
        <v>188</v>
      </c>
      <c r="E766" s="210">
        <v>382</v>
      </c>
      <c r="F766" s="368">
        <v>41863</v>
      </c>
      <c r="G766" s="34">
        <v>382</v>
      </c>
      <c r="H766" s="18">
        <f t="shared" si="12"/>
        <v>0</v>
      </c>
      <c r="I766" s="636" t="s">
        <v>21</v>
      </c>
    </row>
    <row r="767" spans="1:9" ht="15" x14ac:dyDescent="0.25">
      <c r="A767" s="192">
        <v>41862</v>
      </c>
      <c r="B767" s="254" t="s">
        <v>2018</v>
      </c>
      <c r="C767" s="322" t="s">
        <v>4131</v>
      </c>
      <c r="D767" s="190" t="s">
        <v>78</v>
      </c>
      <c r="E767" s="210">
        <v>2868</v>
      </c>
      <c r="F767" s="368">
        <v>41863</v>
      </c>
      <c r="G767" s="34">
        <v>2868</v>
      </c>
      <c r="H767" s="18">
        <f t="shared" si="12"/>
        <v>0</v>
      </c>
      <c r="I767" s="636" t="s">
        <v>217</v>
      </c>
    </row>
    <row r="768" spans="1:9" ht="15" x14ac:dyDescent="0.25">
      <c r="A768" s="192">
        <v>41862</v>
      </c>
      <c r="B768" s="254" t="s">
        <v>2019</v>
      </c>
      <c r="C768" s="322" t="s">
        <v>4131</v>
      </c>
      <c r="D768" s="190" t="s">
        <v>348</v>
      </c>
      <c r="E768" s="210">
        <v>762</v>
      </c>
      <c r="F768" s="368">
        <v>41863</v>
      </c>
      <c r="G768" s="34">
        <v>762</v>
      </c>
      <c r="H768" s="18">
        <f t="shared" si="12"/>
        <v>0</v>
      </c>
      <c r="I768" s="636" t="s">
        <v>217</v>
      </c>
    </row>
    <row r="769" spans="1:9" ht="15" x14ac:dyDescent="0.25">
      <c r="A769" s="192">
        <v>41862</v>
      </c>
      <c r="B769" s="254" t="s">
        <v>2020</v>
      </c>
      <c r="C769" s="322" t="s">
        <v>4131</v>
      </c>
      <c r="D769" s="190" t="s">
        <v>304</v>
      </c>
      <c r="E769" s="210">
        <v>19901.5</v>
      </c>
      <c r="F769" s="368">
        <v>41863</v>
      </c>
      <c r="G769" s="34">
        <v>19901.5</v>
      </c>
      <c r="H769" s="18">
        <f t="shared" si="12"/>
        <v>0</v>
      </c>
      <c r="I769" s="636" t="s">
        <v>217</v>
      </c>
    </row>
    <row r="770" spans="1:9" ht="15" x14ac:dyDescent="0.25">
      <c r="A770" s="192">
        <v>41862</v>
      </c>
      <c r="B770" s="254" t="s">
        <v>2021</v>
      </c>
      <c r="C770" s="322" t="s">
        <v>4131</v>
      </c>
      <c r="D770" s="190" t="s">
        <v>233</v>
      </c>
      <c r="E770" s="210">
        <v>931</v>
      </c>
      <c r="F770" s="368">
        <v>41863</v>
      </c>
      <c r="G770" s="34">
        <v>931</v>
      </c>
      <c r="H770" s="18">
        <f t="shared" si="12"/>
        <v>0</v>
      </c>
      <c r="I770" s="636" t="s">
        <v>217</v>
      </c>
    </row>
    <row r="771" spans="1:9" ht="15" x14ac:dyDescent="0.25">
      <c r="A771" s="192">
        <v>41862</v>
      </c>
      <c r="B771" s="254" t="s">
        <v>2022</v>
      </c>
      <c r="C771" s="322" t="s">
        <v>4131</v>
      </c>
      <c r="D771" s="190" t="s">
        <v>80</v>
      </c>
      <c r="E771" s="210">
        <v>2124</v>
      </c>
      <c r="F771" s="368">
        <v>41863</v>
      </c>
      <c r="G771" s="34">
        <v>2124</v>
      </c>
      <c r="H771" s="18">
        <f t="shared" si="12"/>
        <v>0</v>
      </c>
      <c r="I771" s="636" t="s">
        <v>217</v>
      </c>
    </row>
    <row r="772" spans="1:9" ht="15" x14ac:dyDescent="0.25">
      <c r="A772" s="192">
        <v>41862</v>
      </c>
      <c r="B772" s="254" t="s">
        <v>2024</v>
      </c>
      <c r="C772" s="322" t="s">
        <v>4131</v>
      </c>
      <c r="D772" s="190" t="s">
        <v>3219</v>
      </c>
      <c r="E772" s="210">
        <v>1020</v>
      </c>
      <c r="F772" s="368">
        <v>41863</v>
      </c>
      <c r="G772" s="34">
        <v>1020</v>
      </c>
      <c r="H772" s="18">
        <f t="shared" si="12"/>
        <v>0</v>
      </c>
      <c r="I772" s="636" t="s">
        <v>217</v>
      </c>
    </row>
    <row r="773" spans="1:9" ht="15" x14ac:dyDescent="0.25">
      <c r="A773" s="192">
        <v>41862</v>
      </c>
      <c r="B773" s="254" t="s">
        <v>2025</v>
      </c>
      <c r="C773" s="322" t="s">
        <v>4131</v>
      </c>
      <c r="D773" s="190" t="s">
        <v>193</v>
      </c>
      <c r="E773" s="210">
        <v>2988</v>
      </c>
      <c r="F773" s="368">
        <v>41863</v>
      </c>
      <c r="G773" s="34">
        <v>2988</v>
      </c>
      <c r="H773" s="18">
        <f t="shared" si="12"/>
        <v>0</v>
      </c>
      <c r="I773" s="636" t="s">
        <v>217</v>
      </c>
    </row>
    <row r="774" spans="1:9" ht="15" x14ac:dyDescent="0.25">
      <c r="A774" s="192">
        <v>41862</v>
      </c>
      <c r="B774" s="254" t="s">
        <v>2026</v>
      </c>
      <c r="C774" s="322" t="s">
        <v>4131</v>
      </c>
      <c r="D774" s="190" t="s">
        <v>374</v>
      </c>
      <c r="E774" s="210">
        <v>9766</v>
      </c>
      <c r="F774" s="368">
        <v>41862</v>
      </c>
      <c r="G774" s="34">
        <v>9766</v>
      </c>
      <c r="H774" s="18">
        <f t="shared" si="12"/>
        <v>0</v>
      </c>
      <c r="I774" s="636"/>
    </row>
    <row r="775" spans="1:9" ht="15" x14ac:dyDescent="0.25">
      <c r="A775" s="192">
        <v>41862</v>
      </c>
      <c r="B775" s="254" t="s">
        <v>2027</v>
      </c>
      <c r="C775" s="322" t="s">
        <v>4131</v>
      </c>
      <c r="D775" s="190" t="s">
        <v>4162</v>
      </c>
      <c r="E775" s="210">
        <v>9496</v>
      </c>
      <c r="F775" s="368">
        <v>41862</v>
      </c>
      <c r="G775" s="34">
        <v>9496</v>
      </c>
      <c r="H775" s="18">
        <f t="shared" ref="H775:H838" si="13">E775-G775</f>
        <v>0</v>
      </c>
      <c r="I775" s="636"/>
    </row>
    <row r="776" spans="1:9" ht="15" x14ac:dyDescent="0.25">
      <c r="A776" s="192">
        <v>41862</v>
      </c>
      <c r="B776" s="254" t="s">
        <v>2028</v>
      </c>
      <c r="C776" s="322" t="s">
        <v>4131</v>
      </c>
      <c r="D776" s="190" t="s">
        <v>928</v>
      </c>
      <c r="E776" s="210">
        <v>26205</v>
      </c>
      <c r="F776" s="368">
        <v>41863</v>
      </c>
      <c r="G776" s="34">
        <v>26205</v>
      </c>
      <c r="H776" s="18">
        <f t="shared" si="13"/>
        <v>0</v>
      </c>
      <c r="I776" s="636" t="s">
        <v>27</v>
      </c>
    </row>
    <row r="777" spans="1:9" ht="15" x14ac:dyDescent="0.25">
      <c r="A777" s="192">
        <v>41862</v>
      </c>
      <c r="B777" s="254" t="s">
        <v>2029</v>
      </c>
      <c r="C777" s="322" t="s">
        <v>4131</v>
      </c>
      <c r="D777" s="190" t="s">
        <v>3134</v>
      </c>
      <c r="E777" s="210">
        <v>5039.3</v>
      </c>
      <c r="F777" s="370" t="s">
        <v>4163</v>
      </c>
      <c r="G777" s="34">
        <v>5039.3</v>
      </c>
      <c r="H777" s="18">
        <f t="shared" si="13"/>
        <v>0</v>
      </c>
      <c r="I777" s="636"/>
    </row>
    <row r="778" spans="1:9" ht="15" x14ac:dyDescent="0.25">
      <c r="A778" s="192">
        <v>41862</v>
      </c>
      <c r="B778" s="254" t="s">
        <v>2030</v>
      </c>
      <c r="C778" s="322" t="s">
        <v>4131</v>
      </c>
      <c r="D778" s="190" t="s">
        <v>68</v>
      </c>
      <c r="E778" s="210">
        <v>150</v>
      </c>
      <c r="F778" s="368">
        <v>41863</v>
      </c>
      <c r="G778" s="34">
        <v>150</v>
      </c>
      <c r="H778" s="18">
        <f t="shared" si="13"/>
        <v>0</v>
      </c>
      <c r="I778" s="636" t="s">
        <v>27</v>
      </c>
    </row>
    <row r="779" spans="1:9" ht="15" x14ac:dyDescent="0.25">
      <c r="A779" s="192">
        <v>41862</v>
      </c>
      <c r="B779" s="254" t="s">
        <v>2032</v>
      </c>
      <c r="C779" s="322" t="s">
        <v>4131</v>
      </c>
      <c r="D779" s="190" t="s">
        <v>74</v>
      </c>
      <c r="E779" s="210">
        <v>8103</v>
      </c>
      <c r="F779" s="368">
        <v>41862</v>
      </c>
      <c r="G779" s="34">
        <v>8103</v>
      </c>
      <c r="H779" s="18">
        <f t="shared" si="13"/>
        <v>0</v>
      </c>
      <c r="I779" s="636"/>
    </row>
    <row r="780" spans="1:9" ht="15" x14ac:dyDescent="0.25">
      <c r="A780" s="192">
        <v>41862</v>
      </c>
      <c r="B780" s="254" t="s">
        <v>2033</v>
      </c>
      <c r="C780" s="322" t="s">
        <v>4131</v>
      </c>
      <c r="D780" s="190" t="s">
        <v>74</v>
      </c>
      <c r="E780" s="210">
        <v>1406.25</v>
      </c>
      <c r="F780" s="368">
        <v>41862</v>
      </c>
      <c r="G780" s="34">
        <v>1406.25</v>
      </c>
      <c r="H780" s="18">
        <f t="shared" si="13"/>
        <v>0</v>
      </c>
      <c r="I780" s="636"/>
    </row>
    <row r="781" spans="1:9" ht="15" x14ac:dyDescent="0.25">
      <c r="A781" s="192">
        <v>41862</v>
      </c>
      <c r="B781" s="254" t="s">
        <v>2034</v>
      </c>
      <c r="C781" s="322" t="s">
        <v>4131</v>
      </c>
      <c r="D781" s="190" t="s">
        <v>70</v>
      </c>
      <c r="E781" s="210">
        <v>13847</v>
      </c>
      <c r="F781" s="368">
        <v>41862</v>
      </c>
      <c r="G781" s="34">
        <v>13847</v>
      </c>
      <c r="H781" s="18">
        <f t="shared" si="13"/>
        <v>0</v>
      </c>
      <c r="I781" s="636"/>
    </row>
    <row r="782" spans="1:9" ht="15" x14ac:dyDescent="0.25">
      <c r="A782" s="192">
        <v>41862</v>
      </c>
      <c r="B782" s="254" t="s">
        <v>2036</v>
      </c>
      <c r="C782" s="322" t="s">
        <v>4131</v>
      </c>
      <c r="D782" s="190" t="s">
        <v>180</v>
      </c>
      <c r="E782" s="210">
        <v>27252.6</v>
      </c>
      <c r="F782" s="368">
        <v>41863</v>
      </c>
      <c r="G782" s="34">
        <v>27252.6</v>
      </c>
      <c r="H782" s="18">
        <f t="shared" si="13"/>
        <v>0</v>
      </c>
      <c r="I782" s="636" t="s">
        <v>12</v>
      </c>
    </row>
    <row r="783" spans="1:9" ht="15" x14ac:dyDescent="0.25">
      <c r="A783" s="192">
        <v>41862</v>
      </c>
      <c r="B783" s="254" t="s">
        <v>2037</v>
      </c>
      <c r="C783" s="322" t="s">
        <v>4131</v>
      </c>
      <c r="D783" s="190" t="s">
        <v>3312</v>
      </c>
      <c r="E783" s="210">
        <v>6060.15</v>
      </c>
      <c r="F783" s="368">
        <v>41863</v>
      </c>
      <c r="G783" s="34">
        <v>6060.15</v>
      </c>
      <c r="H783" s="18">
        <f t="shared" si="13"/>
        <v>0</v>
      </c>
      <c r="I783" s="636" t="s">
        <v>12</v>
      </c>
    </row>
    <row r="784" spans="1:9" ht="15" x14ac:dyDescent="0.25">
      <c r="A784" s="192">
        <v>41862</v>
      </c>
      <c r="B784" s="254" t="s">
        <v>2038</v>
      </c>
      <c r="C784" s="322" t="s">
        <v>4131</v>
      </c>
      <c r="D784" s="190" t="s">
        <v>3651</v>
      </c>
      <c r="E784" s="210">
        <v>1617</v>
      </c>
      <c r="F784" s="368">
        <v>41863</v>
      </c>
      <c r="G784" s="34">
        <v>1617</v>
      </c>
      <c r="H784" s="18">
        <f t="shared" si="13"/>
        <v>0</v>
      </c>
      <c r="I784" s="636" t="s">
        <v>12</v>
      </c>
    </row>
    <row r="785" spans="1:9" ht="15" x14ac:dyDescent="0.25">
      <c r="A785" s="192">
        <v>41862</v>
      </c>
      <c r="B785" s="254" t="s">
        <v>2039</v>
      </c>
      <c r="C785" s="322" t="s">
        <v>4131</v>
      </c>
      <c r="D785" s="190" t="s">
        <v>3115</v>
      </c>
      <c r="E785" s="210">
        <v>12151.7</v>
      </c>
      <c r="F785" s="368">
        <v>41863</v>
      </c>
      <c r="G785" s="34">
        <v>12151.7</v>
      </c>
      <c r="H785" s="18">
        <f t="shared" si="13"/>
        <v>0</v>
      </c>
      <c r="I785" s="636" t="s">
        <v>12</v>
      </c>
    </row>
    <row r="786" spans="1:9" ht="15" x14ac:dyDescent="0.25">
      <c r="A786" s="192">
        <v>41862</v>
      </c>
      <c r="B786" s="254" t="s">
        <v>2040</v>
      </c>
      <c r="C786" s="322" t="s">
        <v>4131</v>
      </c>
      <c r="D786" s="190" t="s">
        <v>2423</v>
      </c>
      <c r="E786" s="210">
        <v>14585.1</v>
      </c>
      <c r="F786" s="368">
        <v>41863</v>
      </c>
      <c r="G786" s="34">
        <v>14585.1</v>
      </c>
      <c r="H786" s="18">
        <f t="shared" si="13"/>
        <v>0</v>
      </c>
      <c r="I786" s="636"/>
    </row>
    <row r="787" spans="1:9" ht="15" x14ac:dyDescent="0.25">
      <c r="A787" s="192">
        <v>41862</v>
      </c>
      <c r="B787" s="254" t="s">
        <v>2042</v>
      </c>
      <c r="C787" s="322" t="s">
        <v>4131</v>
      </c>
      <c r="D787" s="190" t="s">
        <v>44</v>
      </c>
      <c r="E787" s="210">
        <v>5800</v>
      </c>
      <c r="F787" s="368">
        <v>41871</v>
      </c>
      <c r="G787" s="34">
        <v>5800</v>
      </c>
      <c r="H787" s="18">
        <f t="shared" si="13"/>
        <v>0</v>
      </c>
      <c r="I787" s="636" t="s">
        <v>21</v>
      </c>
    </row>
    <row r="788" spans="1:9" ht="15" x14ac:dyDescent="0.25">
      <c r="A788" s="192">
        <v>41862</v>
      </c>
      <c r="B788" s="254" t="s">
        <v>2043</v>
      </c>
      <c r="C788" s="322" t="s">
        <v>4131</v>
      </c>
      <c r="D788" s="190" t="s">
        <v>152</v>
      </c>
      <c r="E788" s="210">
        <v>7589.5</v>
      </c>
      <c r="F788" s="368">
        <v>41862</v>
      </c>
      <c r="G788" s="34">
        <v>7589.5</v>
      </c>
      <c r="H788" s="18">
        <f t="shared" si="13"/>
        <v>0</v>
      </c>
      <c r="I788" s="636"/>
    </row>
    <row r="789" spans="1:9" ht="15" x14ac:dyDescent="0.25">
      <c r="A789" s="192">
        <v>41862</v>
      </c>
      <c r="B789" s="254" t="s">
        <v>2044</v>
      </c>
      <c r="C789" s="322" t="s">
        <v>4131</v>
      </c>
      <c r="D789" s="190" t="s">
        <v>358</v>
      </c>
      <c r="E789" s="210">
        <v>11723.5</v>
      </c>
      <c r="F789" s="368">
        <v>41864</v>
      </c>
      <c r="G789" s="34">
        <v>11723.5</v>
      </c>
      <c r="H789" s="18">
        <f t="shared" si="13"/>
        <v>0</v>
      </c>
      <c r="I789" s="636" t="s">
        <v>162</v>
      </c>
    </row>
    <row r="790" spans="1:9" ht="15" x14ac:dyDescent="0.25">
      <c r="A790" s="192">
        <v>41862</v>
      </c>
      <c r="B790" s="254" t="s">
        <v>2046</v>
      </c>
      <c r="C790" s="322" t="s">
        <v>4131</v>
      </c>
      <c r="D790" s="190" t="s">
        <v>1034</v>
      </c>
      <c r="E790" s="210">
        <v>6933.6</v>
      </c>
      <c r="F790" s="371" t="s">
        <v>4164</v>
      </c>
      <c r="G790" s="34">
        <v>6933.6</v>
      </c>
      <c r="H790" s="18">
        <f t="shared" si="13"/>
        <v>0</v>
      </c>
      <c r="I790" s="636" t="s">
        <v>162</v>
      </c>
    </row>
    <row r="791" spans="1:9" ht="15" x14ac:dyDescent="0.25">
      <c r="A791" s="192">
        <v>41862</v>
      </c>
      <c r="B791" s="254" t="s">
        <v>2047</v>
      </c>
      <c r="C791" s="322" t="s">
        <v>4131</v>
      </c>
      <c r="D791" s="190" t="s">
        <v>4165</v>
      </c>
      <c r="E791" s="210">
        <v>12727</v>
      </c>
      <c r="F791" s="368">
        <v>41864</v>
      </c>
      <c r="G791" s="34">
        <v>12727</v>
      </c>
      <c r="H791" s="18">
        <f t="shared" si="13"/>
        <v>0</v>
      </c>
      <c r="I791" s="636" t="s">
        <v>162</v>
      </c>
    </row>
    <row r="792" spans="1:9" ht="15" x14ac:dyDescent="0.25">
      <c r="A792" s="192">
        <v>41862</v>
      </c>
      <c r="B792" s="254" t="s">
        <v>2048</v>
      </c>
      <c r="C792" s="322" t="s">
        <v>4131</v>
      </c>
      <c r="D792" s="190" t="s">
        <v>160</v>
      </c>
      <c r="E792" s="210">
        <v>114961.59</v>
      </c>
      <c r="F792" s="402" t="s">
        <v>4166</v>
      </c>
      <c r="G792" s="34">
        <v>114961.59</v>
      </c>
      <c r="H792" s="18">
        <f t="shared" si="13"/>
        <v>0</v>
      </c>
      <c r="I792" s="636" t="s">
        <v>162</v>
      </c>
    </row>
    <row r="793" spans="1:9" ht="15" x14ac:dyDescent="0.25">
      <c r="A793" s="192">
        <v>41862</v>
      </c>
      <c r="B793" s="254" t="s">
        <v>2049</v>
      </c>
      <c r="C793" s="322" t="s">
        <v>4131</v>
      </c>
      <c r="D793" s="190" t="s">
        <v>160</v>
      </c>
      <c r="E793" s="210">
        <v>6456</v>
      </c>
      <c r="F793" s="368">
        <v>41865</v>
      </c>
      <c r="G793" s="34">
        <v>6456</v>
      </c>
      <c r="H793" s="18">
        <f t="shared" si="13"/>
        <v>0</v>
      </c>
      <c r="I793" s="636" t="s">
        <v>162</v>
      </c>
    </row>
    <row r="794" spans="1:9" ht="15" x14ac:dyDescent="0.25">
      <c r="A794" s="192">
        <v>41862</v>
      </c>
      <c r="B794" s="254" t="s">
        <v>2050</v>
      </c>
      <c r="C794" s="322" t="s">
        <v>4131</v>
      </c>
      <c r="D794" s="190" t="s">
        <v>175</v>
      </c>
      <c r="E794" s="210">
        <v>15371.74</v>
      </c>
      <c r="F794" s="383" t="s">
        <v>4167</v>
      </c>
      <c r="G794" s="34">
        <v>15371.74</v>
      </c>
      <c r="H794" s="18">
        <f t="shared" si="13"/>
        <v>0</v>
      </c>
      <c r="I794" s="636" t="s">
        <v>162</v>
      </c>
    </row>
    <row r="795" spans="1:9" ht="15" x14ac:dyDescent="0.25">
      <c r="A795" s="192">
        <v>41862</v>
      </c>
      <c r="B795" s="254" t="s">
        <v>2051</v>
      </c>
      <c r="C795" s="322" t="s">
        <v>4131</v>
      </c>
      <c r="D795" s="190" t="s">
        <v>553</v>
      </c>
      <c r="E795" s="210">
        <v>2711.5</v>
      </c>
      <c r="F795" s="368">
        <v>41864</v>
      </c>
      <c r="G795" s="34">
        <v>2711.5</v>
      </c>
      <c r="H795" s="18">
        <f t="shared" si="13"/>
        <v>0</v>
      </c>
      <c r="I795" s="636" t="s">
        <v>162</v>
      </c>
    </row>
    <row r="796" spans="1:9" ht="15" x14ac:dyDescent="0.25">
      <c r="A796" s="192">
        <v>41862</v>
      </c>
      <c r="B796" s="254" t="s">
        <v>2052</v>
      </c>
      <c r="C796" s="322" t="s">
        <v>4131</v>
      </c>
      <c r="D796" s="190" t="s">
        <v>4168</v>
      </c>
      <c r="E796" s="210">
        <v>22409.200000000001</v>
      </c>
      <c r="F796" s="370" t="s">
        <v>4169</v>
      </c>
      <c r="G796" s="34">
        <v>22409.200000000001</v>
      </c>
      <c r="H796" s="18">
        <f t="shared" si="13"/>
        <v>0</v>
      </c>
      <c r="I796" s="636" t="s">
        <v>162</v>
      </c>
    </row>
    <row r="797" spans="1:9" ht="15" x14ac:dyDescent="0.25">
      <c r="A797" s="192">
        <v>41862</v>
      </c>
      <c r="B797" s="254" t="s">
        <v>2053</v>
      </c>
      <c r="C797" s="322" t="s">
        <v>4131</v>
      </c>
      <c r="D797" s="190" t="s">
        <v>4170</v>
      </c>
      <c r="E797" s="210">
        <v>7135</v>
      </c>
      <c r="F797" s="368">
        <v>41864</v>
      </c>
      <c r="G797" s="34">
        <v>7135</v>
      </c>
      <c r="H797" s="18">
        <f t="shared" si="13"/>
        <v>0</v>
      </c>
      <c r="I797" s="636" t="s">
        <v>162</v>
      </c>
    </row>
    <row r="798" spans="1:9" ht="15" x14ac:dyDescent="0.25">
      <c r="A798" s="192">
        <v>41862</v>
      </c>
      <c r="B798" s="254" t="s">
        <v>2054</v>
      </c>
      <c r="C798" s="322" t="s">
        <v>4131</v>
      </c>
      <c r="D798" s="190" t="s">
        <v>168</v>
      </c>
      <c r="E798" s="210">
        <v>19250</v>
      </c>
      <c r="F798" s="368">
        <v>41864</v>
      </c>
      <c r="G798" s="34">
        <v>19250</v>
      </c>
      <c r="H798" s="18">
        <f t="shared" si="13"/>
        <v>0</v>
      </c>
      <c r="I798" s="636" t="s">
        <v>162</v>
      </c>
    </row>
    <row r="799" spans="1:9" ht="15" x14ac:dyDescent="0.25">
      <c r="A799" s="192">
        <v>41862</v>
      </c>
      <c r="B799" s="254" t="s">
        <v>2055</v>
      </c>
      <c r="C799" s="322" t="s">
        <v>4131</v>
      </c>
      <c r="D799" s="190" t="s">
        <v>147</v>
      </c>
      <c r="E799" s="210">
        <v>2257.1999999999998</v>
      </c>
      <c r="F799" s="368">
        <v>41864</v>
      </c>
      <c r="G799" s="34">
        <v>2257.1999999999998</v>
      </c>
      <c r="H799" s="18">
        <f t="shared" si="13"/>
        <v>0</v>
      </c>
      <c r="I799" s="636" t="s">
        <v>162</v>
      </c>
    </row>
    <row r="800" spans="1:9" ht="15" x14ac:dyDescent="0.25">
      <c r="A800" s="192">
        <v>41862</v>
      </c>
      <c r="B800" s="254" t="s">
        <v>2056</v>
      </c>
      <c r="C800" s="322" t="s">
        <v>4131</v>
      </c>
      <c r="D800" s="190" t="s">
        <v>370</v>
      </c>
      <c r="E800" s="210">
        <v>3207.6</v>
      </c>
      <c r="F800" s="368">
        <v>41864</v>
      </c>
      <c r="G800" s="34">
        <v>3207.6</v>
      </c>
      <c r="H800" s="18">
        <f t="shared" si="13"/>
        <v>0</v>
      </c>
      <c r="I800" s="636" t="s">
        <v>162</v>
      </c>
    </row>
    <row r="801" spans="1:9" ht="15" x14ac:dyDescent="0.25">
      <c r="A801" s="192">
        <v>41862</v>
      </c>
      <c r="B801" s="254" t="s">
        <v>2057</v>
      </c>
      <c r="C801" s="322" t="s">
        <v>4131</v>
      </c>
      <c r="D801" s="190" t="s">
        <v>3928</v>
      </c>
      <c r="E801" s="210">
        <v>88416</v>
      </c>
      <c r="F801" s="369" t="s">
        <v>4171</v>
      </c>
      <c r="G801" s="34">
        <v>88416</v>
      </c>
      <c r="H801" s="18">
        <f t="shared" si="13"/>
        <v>0</v>
      </c>
      <c r="I801" s="636" t="s">
        <v>162</v>
      </c>
    </row>
    <row r="802" spans="1:9" ht="15" x14ac:dyDescent="0.25">
      <c r="A802" s="192">
        <v>41862</v>
      </c>
      <c r="B802" s="254" t="s">
        <v>2058</v>
      </c>
      <c r="C802" s="322" t="s">
        <v>4131</v>
      </c>
      <c r="D802" s="190" t="s">
        <v>14</v>
      </c>
      <c r="E802" s="210">
        <v>9503.5</v>
      </c>
      <c r="F802" s="368">
        <v>41862</v>
      </c>
      <c r="G802" s="34">
        <v>9503.5</v>
      </c>
      <c r="H802" s="18">
        <f t="shared" si="13"/>
        <v>0</v>
      </c>
      <c r="I802" s="636"/>
    </row>
    <row r="803" spans="1:9" ht="15" x14ac:dyDescent="0.25">
      <c r="A803" s="192">
        <v>41863</v>
      </c>
      <c r="B803" s="254" t="s">
        <v>2059</v>
      </c>
      <c r="C803" s="322" t="s">
        <v>4131</v>
      </c>
      <c r="D803" s="20" t="s">
        <v>240</v>
      </c>
      <c r="E803" s="238">
        <v>57209</v>
      </c>
      <c r="F803" s="370" t="s">
        <v>4172</v>
      </c>
      <c r="G803" s="34">
        <v>57209</v>
      </c>
      <c r="H803" s="18">
        <f t="shared" si="13"/>
        <v>0</v>
      </c>
      <c r="I803" s="430"/>
    </row>
    <row r="804" spans="1:9" ht="15" x14ac:dyDescent="0.25">
      <c r="A804" s="192">
        <v>41863</v>
      </c>
      <c r="B804" s="254" t="s">
        <v>2060</v>
      </c>
      <c r="C804" s="322" t="s">
        <v>4131</v>
      </c>
      <c r="D804" s="20" t="s">
        <v>244</v>
      </c>
      <c r="E804" s="213">
        <v>29163</v>
      </c>
      <c r="F804" s="370" t="s">
        <v>4173</v>
      </c>
      <c r="G804" s="34">
        <v>29163</v>
      </c>
      <c r="H804" s="18">
        <f t="shared" si="13"/>
        <v>0</v>
      </c>
      <c r="I804" s="430" t="s">
        <v>27</v>
      </c>
    </row>
    <row r="805" spans="1:9" ht="15" x14ac:dyDescent="0.25">
      <c r="A805" s="192">
        <v>41863</v>
      </c>
      <c r="B805" s="254" t="s">
        <v>2061</v>
      </c>
      <c r="C805" s="322" t="s">
        <v>4131</v>
      </c>
      <c r="D805" s="20" t="s">
        <v>101</v>
      </c>
      <c r="E805" s="213">
        <v>41068</v>
      </c>
      <c r="F805" s="370" t="s">
        <v>4174</v>
      </c>
      <c r="G805" s="34">
        <v>41068</v>
      </c>
      <c r="H805" s="18">
        <f t="shared" si="13"/>
        <v>0</v>
      </c>
      <c r="I805" s="430" t="s">
        <v>27</v>
      </c>
    </row>
    <row r="806" spans="1:9" ht="15" x14ac:dyDescent="0.25">
      <c r="A806" s="192">
        <v>41863</v>
      </c>
      <c r="B806" s="254" t="s">
        <v>2063</v>
      </c>
      <c r="C806" s="322" t="s">
        <v>4131</v>
      </c>
      <c r="D806" s="20" t="s">
        <v>245</v>
      </c>
      <c r="E806" s="213">
        <v>21657</v>
      </c>
      <c r="F806" s="368">
        <v>41864</v>
      </c>
      <c r="G806" s="34">
        <v>21657</v>
      </c>
      <c r="H806" s="18">
        <f t="shared" si="13"/>
        <v>0</v>
      </c>
      <c r="I806" s="430" t="s">
        <v>27</v>
      </c>
    </row>
    <row r="807" spans="1:9" ht="15" x14ac:dyDescent="0.25">
      <c r="A807" s="192">
        <v>41863</v>
      </c>
      <c r="B807" s="254" t="s">
        <v>2065</v>
      </c>
      <c r="C807" s="322" t="s">
        <v>4131</v>
      </c>
      <c r="D807" s="20" t="s">
        <v>149</v>
      </c>
      <c r="E807" s="213">
        <v>16177.5</v>
      </c>
      <c r="F807" s="368">
        <v>41867</v>
      </c>
      <c r="G807" s="34">
        <v>16177.5</v>
      </c>
      <c r="H807" s="18">
        <f t="shared" si="13"/>
        <v>0</v>
      </c>
      <c r="I807" s="430" t="s">
        <v>27</v>
      </c>
    </row>
    <row r="808" spans="1:9" ht="15" x14ac:dyDescent="0.25">
      <c r="A808" s="192">
        <v>41863</v>
      </c>
      <c r="B808" s="254" t="s">
        <v>2066</v>
      </c>
      <c r="C808" s="322" t="s">
        <v>4131</v>
      </c>
      <c r="D808" s="20" t="s">
        <v>88</v>
      </c>
      <c r="E808" s="213">
        <v>3282</v>
      </c>
      <c r="F808" s="368">
        <v>41864</v>
      </c>
      <c r="G808" s="34">
        <v>3282</v>
      </c>
      <c r="H808" s="18">
        <f t="shared" si="13"/>
        <v>0</v>
      </c>
      <c r="I808" s="430" t="s">
        <v>27</v>
      </c>
    </row>
    <row r="809" spans="1:9" ht="15" x14ac:dyDescent="0.25">
      <c r="A809" s="192">
        <v>41863</v>
      </c>
      <c r="B809" s="254" t="s">
        <v>2067</v>
      </c>
      <c r="C809" s="322" t="s">
        <v>4131</v>
      </c>
      <c r="D809" s="20" t="s">
        <v>92</v>
      </c>
      <c r="E809" s="213">
        <v>8068</v>
      </c>
      <c r="F809" s="368">
        <v>41864</v>
      </c>
      <c r="G809" s="34">
        <v>8068</v>
      </c>
      <c r="H809" s="18">
        <f t="shared" si="13"/>
        <v>0</v>
      </c>
      <c r="I809" s="430" t="s">
        <v>27</v>
      </c>
    </row>
    <row r="810" spans="1:9" ht="15" x14ac:dyDescent="0.25">
      <c r="A810" s="192">
        <v>41863</v>
      </c>
      <c r="B810" s="254" t="s">
        <v>2068</v>
      </c>
      <c r="C810" s="322" t="s">
        <v>4131</v>
      </c>
      <c r="D810" s="20" t="s">
        <v>99</v>
      </c>
      <c r="E810" s="213">
        <v>1061.5</v>
      </c>
      <c r="F810" s="368">
        <v>41864</v>
      </c>
      <c r="G810" s="34">
        <v>1061.5</v>
      </c>
      <c r="H810" s="18">
        <f t="shared" si="13"/>
        <v>0</v>
      </c>
      <c r="I810" s="430" t="s">
        <v>27</v>
      </c>
    </row>
    <row r="811" spans="1:9" ht="15" x14ac:dyDescent="0.25">
      <c r="A811" s="192">
        <v>41863</v>
      </c>
      <c r="B811" s="254" t="s">
        <v>2069</v>
      </c>
      <c r="C811" s="322" t="s">
        <v>4131</v>
      </c>
      <c r="D811" s="20" t="s">
        <v>91</v>
      </c>
      <c r="E811" s="213">
        <v>8881.5</v>
      </c>
      <c r="F811" s="368">
        <v>41864</v>
      </c>
      <c r="G811" s="34">
        <v>8881.5</v>
      </c>
      <c r="H811" s="18">
        <f t="shared" si="13"/>
        <v>0</v>
      </c>
      <c r="I811" s="430" t="s">
        <v>27</v>
      </c>
    </row>
    <row r="812" spans="1:9" ht="15" x14ac:dyDescent="0.25">
      <c r="A812" s="192">
        <v>41863</v>
      </c>
      <c r="B812" s="254" t="s">
        <v>2070</v>
      </c>
      <c r="C812" s="322" t="s">
        <v>4131</v>
      </c>
      <c r="D812" s="20" t="s">
        <v>27</v>
      </c>
      <c r="E812" s="213">
        <v>6055</v>
      </c>
      <c r="F812" s="368">
        <v>41864</v>
      </c>
      <c r="G812" s="34">
        <v>6055</v>
      </c>
      <c r="H812" s="18">
        <f t="shared" si="13"/>
        <v>0</v>
      </c>
      <c r="I812" s="430" t="s">
        <v>27</v>
      </c>
    </row>
    <row r="813" spans="1:9" ht="15" x14ac:dyDescent="0.25">
      <c r="A813" s="192">
        <v>41863</v>
      </c>
      <c r="B813" s="254" t="s">
        <v>2072</v>
      </c>
      <c r="C813" s="322" t="s">
        <v>4131</v>
      </c>
      <c r="D813" s="20" t="s">
        <v>3287</v>
      </c>
      <c r="E813" s="213">
        <v>7327.5</v>
      </c>
      <c r="F813" s="368">
        <v>41863</v>
      </c>
      <c r="G813" s="34">
        <v>7327.5</v>
      </c>
      <c r="H813" s="18">
        <f t="shared" si="13"/>
        <v>0</v>
      </c>
      <c r="I813" s="430" t="s">
        <v>27</v>
      </c>
    </row>
    <row r="814" spans="1:9" ht="15" x14ac:dyDescent="0.25">
      <c r="A814" s="192">
        <v>41863</v>
      </c>
      <c r="B814" s="254" t="s">
        <v>2073</v>
      </c>
      <c r="C814" s="322" t="s">
        <v>4131</v>
      </c>
      <c r="D814" s="20" t="s">
        <v>62</v>
      </c>
      <c r="E814" s="213">
        <v>7928</v>
      </c>
      <c r="F814" s="368">
        <v>41863</v>
      </c>
      <c r="G814" s="34">
        <v>7928</v>
      </c>
      <c r="H814" s="18">
        <f t="shared" si="13"/>
        <v>0</v>
      </c>
      <c r="I814" s="430"/>
    </row>
    <row r="815" spans="1:9" ht="15" x14ac:dyDescent="0.25">
      <c r="A815" s="192">
        <v>41863</v>
      </c>
      <c r="B815" s="254" t="s">
        <v>2074</v>
      </c>
      <c r="C815" s="322" t="s">
        <v>4131</v>
      </c>
      <c r="D815" s="20" t="s">
        <v>55</v>
      </c>
      <c r="E815" s="213">
        <v>267</v>
      </c>
      <c r="F815" s="368">
        <v>41863</v>
      </c>
      <c r="G815" s="34">
        <v>267</v>
      </c>
      <c r="H815" s="18">
        <f t="shared" si="13"/>
        <v>0</v>
      </c>
      <c r="I815" s="430" t="s">
        <v>217</v>
      </c>
    </row>
    <row r="816" spans="1:9" ht="15" x14ac:dyDescent="0.25">
      <c r="A816" s="192">
        <v>41863</v>
      </c>
      <c r="B816" s="254" t="s">
        <v>2077</v>
      </c>
      <c r="C816" s="322" t="s">
        <v>4131</v>
      </c>
      <c r="D816" s="20" t="s">
        <v>57</v>
      </c>
      <c r="E816" s="213">
        <v>1200</v>
      </c>
      <c r="F816" s="368">
        <v>41864</v>
      </c>
      <c r="G816" s="34">
        <v>1200</v>
      </c>
      <c r="H816" s="18">
        <f t="shared" si="13"/>
        <v>0</v>
      </c>
      <c r="I816" s="430"/>
    </row>
    <row r="817" spans="1:9" ht="15" x14ac:dyDescent="0.25">
      <c r="A817" s="192">
        <v>41863</v>
      </c>
      <c r="B817" s="254" t="s">
        <v>2078</v>
      </c>
      <c r="C817" s="322" t="s">
        <v>4131</v>
      </c>
      <c r="D817" s="20" t="s">
        <v>508</v>
      </c>
      <c r="E817" s="213">
        <v>670</v>
      </c>
      <c r="F817" s="368">
        <v>41863</v>
      </c>
      <c r="G817" s="34">
        <v>670</v>
      </c>
      <c r="H817" s="18">
        <f t="shared" si="13"/>
        <v>0</v>
      </c>
      <c r="I817" s="430" t="s">
        <v>30</v>
      </c>
    </row>
    <row r="818" spans="1:9" ht="15" x14ac:dyDescent="0.25">
      <c r="A818" s="192">
        <v>41863</v>
      </c>
      <c r="B818" s="254" t="s">
        <v>2079</v>
      </c>
      <c r="C818" s="322" t="s">
        <v>4131</v>
      </c>
      <c r="D818" s="20" t="s">
        <v>180</v>
      </c>
      <c r="E818" s="213">
        <v>23034.5</v>
      </c>
      <c r="F818" s="368">
        <v>41863</v>
      </c>
      <c r="G818" s="34">
        <v>23034.5</v>
      </c>
      <c r="H818" s="18">
        <f t="shared" si="13"/>
        <v>0</v>
      </c>
      <c r="I818" s="430"/>
    </row>
    <row r="819" spans="1:9" ht="15" x14ac:dyDescent="0.25">
      <c r="A819" s="192">
        <v>41863</v>
      </c>
      <c r="B819" s="254" t="s">
        <v>2081</v>
      </c>
      <c r="C819" s="322" t="s">
        <v>4131</v>
      </c>
      <c r="D819" s="20" t="s">
        <v>13</v>
      </c>
      <c r="E819" s="213">
        <v>4060</v>
      </c>
      <c r="F819" s="368">
        <v>41863</v>
      </c>
      <c r="G819" s="34">
        <v>4060</v>
      </c>
      <c r="H819" s="18">
        <f t="shared" si="13"/>
        <v>0</v>
      </c>
      <c r="I819" s="430" t="s">
        <v>217</v>
      </c>
    </row>
    <row r="820" spans="1:9" ht="15" x14ac:dyDescent="0.25">
      <c r="A820" s="192">
        <v>41863</v>
      </c>
      <c r="B820" s="254" t="s">
        <v>2082</v>
      </c>
      <c r="C820" s="322" t="s">
        <v>4131</v>
      </c>
      <c r="D820" s="20" t="s">
        <v>124</v>
      </c>
      <c r="E820" s="213">
        <v>7041.9</v>
      </c>
      <c r="F820" s="368">
        <v>41864</v>
      </c>
      <c r="G820" s="34">
        <v>7041.9</v>
      </c>
      <c r="H820" s="18">
        <f t="shared" si="13"/>
        <v>0</v>
      </c>
      <c r="I820" s="430"/>
    </row>
    <row r="821" spans="1:9" ht="15" x14ac:dyDescent="0.25">
      <c r="A821" s="192">
        <v>41863</v>
      </c>
      <c r="B821" s="254" t="s">
        <v>2083</v>
      </c>
      <c r="C821" s="322" t="s">
        <v>4131</v>
      </c>
      <c r="D821" s="20" t="s">
        <v>287</v>
      </c>
      <c r="E821" s="213">
        <v>2257</v>
      </c>
      <c r="F821" s="368">
        <v>41864</v>
      </c>
      <c r="G821" s="34">
        <v>2257</v>
      </c>
      <c r="H821" s="18">
        <f t="shared" si="13"/>
        <v>0</v>
      </c>
      <c r="I821" s="430" t="s">
        <v>30</v>
      </c>
    </row>
    <row r="822" spans="1:9" ht="15" x14ac:dyDescent="0.25">
      <c r="A822" s="192">
        <v>41863</v>
      </c>
      <c r="B822" s="254" t="s">
        <v>2084</v>
      </c>
      <c r="C822" s="322" t="s">
        <v>4131</v>
      </c>
      <c r="D822" s="20" t="s">
        <v>29</v>
      </c>
      <c r="E822" s="213">
        <v>5013</v>
      </c>
      <c r="F822" s="368">
        <v>41864</v>
      </c>
      <c r="G822" s="34">
        <v>5013</v>
      </c>
      <c r="H822" s="18">
        <f t="shared" si="13"/>
        <v>0</v>
      </c>
      <c r="I822" s="430" t="s">
        <v>30</v>
      </c>
    </row>
    <row r="823" spans="1:9" ht="15" x14ac:dyDescent="0.25">
      <c r="A823" s="192">
        <v>41863</v>
      </c>
      <c r="B823" s="254" t="s">
        <v>2085</v>
      </c>
      <c r="C823" s="322" t="s">
        <v>4131</v>
      </c>
      <c r="D823" s="20" t="s">
        <v>137</v>
      </c>
      <c r="E823" s="213">
        <v>936</v>
      </c>
      <c r="F823" s="368">
        <v>41864</v>
      </c>
      <c r="G823" s="34">
        <v>936</v>
      </c>
      <c r="H823" s="18">
        <f t="shared" si="13"/>
        <v>0</v>
      </c>
      <c r="I823" s="430" t="s">
        <v>30</v>
      </c>
    </row>
    <row r="824" spans="1:9" ht="15" x14ac:dyDescent="0.25">
      <c r="A824" s="192">
        <v>41863</v>
      </c>
      <c r="B824" s="254" t="s">
        <v>2087</v>
      </c>
      <c r="C824" s="322" t="s">
        <v>4131</v>
      </c>
      <c r="D824" s="20" t="s">
        <v>123</v>
      </c>
      <c r="E824" s="213">
        <v>4165</v>
      </c>
      <c r="F824" s="368">
        <v>41863</v>
      </c>
      <c r="G824" s="34">
        <v>4165</v>
      </c>
      <c r="H824" s="18">
        <f t="shared" si="13"/>
        <v>0</v>
      </c>
      <c r="I824" s="430" t="s">
        <v>30</v>
      </c>
    </row>
    <row r="825" spans="1:9" ht="15" x14ac:dyDescent="0.25">
      <c r="A825" s="192">
        <v>41863</v>
      </c>
      <c r="B825" s="254" t="s">
        <v>2088</v>
      </c>
      <c r="C825" s="322" t="s">
        <v>4131</v>
      </c>
      <c r="D825" s="20" t="s">
        <v>183</v>
      </c>
      <c r="E825" s="213">
        <v>16841</v>
      </c>
      <c r="F825" s="368">
        <v>41864</v>
      </c>
      <c r="G825" s="34">
        <v>16841</v>
      </c>
      <c r="H825" s="18">
        <f t="shared" si="13"/>
        <v>0</v>
      </c>
      <c r="I825" s="430"/>
    </row>
    <row r="826" spans="1:9" ht="15" x14ac:dyDescent="0.25">
      <c r="A826" s="192">
        <v>41863</v>
      </c>
      <c r="B826" s="254" t="s">
        <v>2089</v>
      </c>
      <c r="C826" s="322" t="s">
        <v>4131</v>
      </c>
      <c r="D826" s="20" t="s">
        <v>8</v>
      </c>
      <c r="E826" s="213">
        <v>451</v>
      </c>
      <c r="F826" s="368">
        <v>41863</v>
      </c>
      <c r="G826" s="34">
        <v>451</v>
      </c>
      <c r="H826" s="18">
        <f t="shared" si="13"/>
        <v>0</v>
      </c>
      <c r="I826" s="430" t="s">
        <v>30</v>
      </c>
    </row>
    <row r="827" spans="1:9" ht="15" x14ac:dyDescent="0.25">
      <c r="A827" s="192">
        <v>41863</v>
      </c>
      <c r="B827" s="254" t="s">
        <v>2090</v>
      </c>
      <c r="C827" s="322" t="s">
        <v>4131</v>
      </c>
      <c r="D827" s="20" t="s">
        <v>338</v>
      </c>
      <c r="E827" s="213">
        <v>675</v>
      </c>
      <c r="F827" s="368">
        <v>41864</v>
      </c>
      <c r="G827" s="34">
        <v>675</v>
      </c>
      <c r="H827" s="18">
        <f t="shared" si="13"/>
        <v>0</v>
      </c>
      <c r="I827" s="430"/>
    </row>
    <row r="828" spans="1:9" ht="15" x14ac:dyDescent="0.25">
      <c r="A828" s="192">
        <v>41863</v>
      </c>
      <c r="B828" s="254" t="s">
        <v>2091</v>
      </c>
      <c r="C828" s="322" t="s">
        <v>4131</v>
      </c>
      <c r="D828" s="20" t="s">
        <v>34</v>
      </c>
      <c r="E828" s="213">
        <v>1934</v>
      </c>
      <c r="F828" s="368">
        <v>41864</v>
      </c>
      <c r="G828" s="34">
        <v>1934</v>
      </c>
      <c r="H828" s="18">
        <f t="shared" si="13"/>
        <v>0</v>
      </c>
      <c r="I828" s="430" t="s">
        <v>30</v>
      </c>
    </row>
    <row r="829" spans="1:9" ht="15" x14ac:dyDescent="0.25">
      <c r="A829" s="192">
        <v>41863</v>
      </c>
      <c r="B829" s="254" t="s">
        <v>2092</v>
      </c>
      <c r="C829" s="322" t="s">
        <v>4131</v>
      </c>
      <c r="D829" s="20" t="s">
        <v>137</v>
      </c>
      <c r="E829" s="213">
        <v>1125</v>
      </c>
      <c r="F829" s="368">
        <v>41864</v>
      </c>
      <c r="G829" s="34">
        <v>1125</v>
      </c>
      <c r="H829" s="18">
        <f t="shared" si="13"/>
        <v>0</v>
      </c>
      <c r="I829" s="430" t="s">
        <v>30</v>
      </c>
    </row>
    <row r="830" spans="1:9" ht="15" x14ac:dyDescent="0.25">
      <c r="A830" s="192">
        <v>41863</v>
      </c>
      <c r="B830" s="254" t="s">
        <v>2093</v>
      </c>
      <c r="C830" s="322" t="s">
        <v>4131</v>
      </c>
      <c r="D830" s="20" t="s">
        <v>74</v>
      </c>
      <c r="E830" s="213">
        <v>80</v>
      </c>
      <c r="F830" s="368">
        <v>41863</v>
      </c>
      <c r="G830" s="34">
        <v>80</v>
      </c>
      <c r="H830" s="18">
        <f t="shared" si="13"/>
        <v>0</v>
      </c>
      <c r="I830" s="430" t="s">
        <v>30</v>
      </c>
    </row>
    <row r="831" spans="1:9" ht="15" x14ac:dyDescent="0.25">
      <c r="A831" s="192">
        <v>41863</v>
      </c>
      <c r="B831" s="254" t="s">
        <v>2094</v>
      </c>
      <c r="C831" s="322" t="s">
        <v>4131</v>
      </c>
      <c r="D831" s="20" t="s">
        <v>1778</v>
      </c>
      <c r="E831" s="213">
        <v>1200</v>
      </c>
      <c r="F831" s="368">
        <v>41864</v>
      </c>
      <c r="G831" s="34">
        <v>1200</v>
      </c>
      <c r="H831" s="18">
        <f t="shared" si="13"/>
        <v>0</v>
      </c>
      <c r="I831" s="430"/>
    </row>
    <row r="832" spans="1:9" ht="15" x14ac:dyDescent="0.25">
      <c r="A832" s="192">
        <v>41863</v>
      </c>
      <c r="B832" s="254" t="s">
        <v>2095</v>
      </c>
      <c r="C832" s="322" t="s">
        <v>4131</v>
      </c>
      <c r="D832" s="20" t="s">
        <v>32</v>
      </c>
      <c r="E832" s="213">
        <v>9239</v>
      </c>
      <c r="F832" s="368">
        <v>41864</v>
      </c>
      <c r="G832" s="34">
        <v>9239</v>
      </c>
      <c r="H832" s="18">
        <f t="shared" si="13"/>
        <v>0</v>
      </c>
      <c r="I832" s="430" t="s">
        <v>30</v>
      </c>
    </row>
    <row r="833" spans="1:9" ht="15" x14ac:dyDescent="0.25">
      <c r="A833" s="192">
        <v>41863</v>
      </c>
      <c r="B833" s="254" t="s">
        <v>2097</v>
      </c>
      <c r="C833" s="322" t="s">
        <v>4131</v>
      </c>
      <c r="D833" s="20" t="s">
        <v>260</v>
      </c>
      <c r="E833" s="213">
        <v>4022</v>
      </c>
      <c r="F833" s="368">
        <v>41864</v>
      </c>
      <c r="G833" s="34">
        <v>4022</v>
      </c>
      <c r="H833" s="18">
        <f t="shared" si="13"/>
        <v>0</v>
      </c>
      <c r="I833" s="430" t="s">
        <v>30</v>
      </c>
    </row>
    <row r="834" spans="1:9" ht="15" x14ac:dyDescent="0.25">
      <c r="A834" s="192">
        <v>41863</v>
      </c>
      <c r="B834" s="254" t="s">
        <v>2098</v>
      </c>
      <c r="C834" s="322" t="s">
        <v>4131</v>
      </c>
      <c r="D834" s="20" t="s">
        <v>250</v>
      </c>
      <c r="E834" s="213">
        <v>32877</v>
      </c>
      <c r="F834" s="368">
        <v>41863</v>
      </c>
      <c r="G834" s="34">
        <v>32877</v>
      </c>
      <c r="H834" s="18">
        <f t="shared" si="13"/>
        <v>0</v>
      </c>
      <c r="I834" s="430" t="s">
        <v>30</v>
      </c>
    </row>
    <row r="835" spans="1:9" ht="15" x14ac:dyDescent="0.25">
      <c r="A835" s="192">
        <v>41863</v>
      </c>
      <c r="B835" s="254" t="s">
        <v>2100</v>
      </c>
      <c r="C835" s="322" t="s">
        <v>4131</v>
      </c>
      <c r="D835" s="20" t="s">
        <v>36</v>
      </c>
      <c r="E835" s="213">
        <v>8209.85</v>
      </c>
      <c r="F835" s="371" t="s">
        <v>4175</v>
      </c>
      <c r="G835" s="34">
        <v>8209.85</v>
      </c>
      <c r="H835" s="18">
        <f t="shared" si="13"/>
        <v>0</v>
      </c>
      <c r="I835" s="430"/>
    </row>
    <row r="836" spans="1:9" ht="15" x14ac:dyDescent="0.25">
      <c r="A836" s="192">
        <v>41863</v>
      </c>
      <c r="B836" s="254" t="s">
        <v>2102</v>
      </c>
      <c r="C836" s="322" t="s">
        <v>4131</v>
      </c>
      <c r="D836" s="20" t="s">
        <v>257</v>
      </c>
      <c r="E836" s="213">
        <v>18365</v>
      </c>
      <c r="F836" s="368">
        <v>41864</v>
      </c>
      <c r="G836" s="34">
        <v>18365</v>
      </c>
      <c r="H836" s="18">
        <f t="shared" si="13"/>
        <v>0</v>
      </c>
      <c r="I836" s="430" t="s">
        <v>65</v>
      </c>
    </row>
    <row r="837" spans="1:9" ht="15" x14ac:dyDescent="0.25">
      <c r="A837" s="192">
        <v>41863</v>
      </c>
      <c r="B837" s="254" t="s">
        <v>2103</v>
      </c>
      <c r="C837" s="322" t="s">
        <v>4131</v>
      </c>
      <c r="D837" s="20" t="s">
        <v>130</v>
      </c>
      <c r="E837" s="213">
        <v>5376.5</v>
      </c>
      <c r="F837" s="368">
        <v>41864</v>
      </c>
      <c r="G837" s="34">
        <v>5376.5</v>
      </c>
      <c r="H837" s="18">
        <f t="shared" si="13"/>
        <v>0</v>
      </c>
      <c r="I837" s="430" t="s">
        <v>65</v>
      </c>
    </row>
    <row r="838" spans="1:9" ht="15" x14ac:dyDescent="0.25">
      <c r="A838" s="192">
        <v>41863</v>
      </c>
      <c r="B838" s="254" t="s">
        <v>2104</v>
      </c>
      <c r="C838" s="322" t="s">
        <v>4131</v>
      </c>
      <c r="D838" s="20" t="s">
        <v>52</v>
      </c>
      <c r="E838" s="213">
        <v>3151</v>
      </c>
      <c r="F838" s="368">
        <v>41863</v>
      </c>
      <c r="G838" s="34">
        <v>3151</v>
      </c>
      <c r="H838" s="18">
        <f t="shared" si="13"/>
        <v>0</v>
      </c>
      <c r="I838" s="430" t="s">
        <v>21</v>
      </c>
    </row>
    <row r="839" spans="1:9" ht="15" x14ac:dyDescent="0.25">
      <c r="A839" s="192">
        <v>41863</v>
      </c>
      <c r="B839" s="254" t="s">
        <v>2106</v>
      </c>
      <c r="C839" s="322" t="s">
        <v>4131</v>
      </c>
      <c r="D839" s="20" t="s">
        <v>22</v>
      </c>
      <c r="E839" s="213">
        <v>1841</v>
      </c>
      <c r="F839" s="368">
        <v>41863</v>
      </c>
      <c r="G839" s="34">
        <v>1841</v>
      </c>
      <c r="H839" s="18">
        <f t="shared" ref="H839:H902" si="14">E839-G839</f>
        <v>0</v>
      </c>
      <c r="I839" s="430" t="s">
        <v>21</v>
      </c>
    </row>
    <row r="840" spans="1:9" ht="15" x14ac:dyDescent="0.25">
      <c r="A840" s="192">
        <v>41863</v>
      </c>
      <c r="B840" s="254" t="s">
        <v>2107</v>
      </c>
      <c r="C840" s="322" t="s">
        <v>4131</v>
      </c>
      <c r="D840" s="20" t="s">
        <v>188</v>
      </c>
      <c r="E840" s="213">
        <v>6177</v>
      </c>
      <c r="F840" s="368">
        <v>41864</v>
      </c>
      <c r="G840" s="42">
        <v>6177</v>
      </c>
      <c r="H840" s="18">
        <f t="shared" si="14"/>
        <v>0</v>
      </c>
      <c r="I840" s="430"/>
    </row>
    <row r="841" spans="1:9" ht="15" x14ac:dyDescent="0.25">
      <c r="A841" s="192">
        <v>41863</v>
      </c>
      <c r="B841" s="254" t="s">
        <v>2109</v>
      </c>
      <c r="C841" s="322" t="s">
        <v>4131</v>
      </c>
      <c r="D841" s="20" t="s">
        <v>80</v>
      </c>
      <c r="E841" s="213">
        <v>2604</v>
      </c>
      <c r="F841" s="368">
        <v>41864</v>
      </c>
      <c r="G841" s="42">
        <v>2604</v>
      </c>
      <c r="H841" s="18">
        <f t="shared" si="14"/>
        <v>0</v>
      </c>
      <c r="I841" s="430" t="s">
        <v>21</v>
      </c>
    </row>
    <row r="842" spans="1:9" ht="15" x14ac:dyDescent="0.25">
      <c r="A842" s="192">
        <v>41863</v>
      </c>
      <c r="B842" s="254" t="s">
        <v>2110</v>
      </c>
      <c r="C842" s="322" t="s">
        <v>4131</v>
      </c>
      <c r="D842" s="20" t="s">
        <v>78</v>
      </c>
      <c r="E842" s="213">
        <v>3120</v>
      </c>
      <c r="F842" s="368">
        <v>41864</v>
      </c>
      <c r="G842" s="42">
        <v>3120</v>
      </c>
      <c r="H842" s="18">
        <f t="shared" si="14"/>
        <v>0</v>
      </c>
      <c r="I842" s="430" t="s">
        <v>65</v>
      </c>
    </row>
    <row r="843" spans="1:9" ht="15" x14ac:dyDescent="0.25">
      <c r="A843" s="192">
        <v>41863</v>
      </c>
      <c r="B843" s="254" t="s">
        <v>2112</v>
      </c>
      <c r="C843" s="322" t="s">
        <v>4131</v>
      </c>
      <c r="D843" s="20" t="s">
        <v>560</v>
      </c>
      <c r="E843" s="213">
        <v>1016</v>
      </c>
      <c r="F843" s="368">
        <v>41864</v>
      </c>
      <c r="G843" s="42">
        <v>1016</v>
      </c>
      <c r="H843" s="18">
        <f t="shared" si="14"/>
        <v>0</v>
      </c>
      <c r="I843" s="430"/>
    </row>
    <row r="844" spans="1:9" ht="15" x14ac:dyDescent="0.25">
      <c r="A844" s="192">
        <v>41863</v>
      </c>
      <c r="B844" s="254" t="s">
        <v>2115</v>
      </c>
      <c r="C844" s="322" t="s">
        <v>4131</v>
      </c>
      <c r="D844" s="20" t="s">
        <v>59</v>
      </c>
      <c r="E844" s="213">
        <v>25311</v>
      </c>
      <c r="F844" s="368">
        <v>41863</v>
      </c>
      <c r="G844" s="34">
        <v>25311</v>
      </c>
      <c r="H844" s="18">
        <f t="shared" si="14"/>
        <v>0</v>
      </c>
      <c r="I844" s="430" t="s">
        <v>65</v>
      </c>
    </row>
    <row r="845" spans="1:9" ht="15" x14ac:dyDescent="0.25">
      <c r="A845" s="192">
        <v>41863</v>
      </c>
      <c r="B845" s="254" t="s">
        <v>2117</v>
      </c>
      <c r="C845" s="322" t="s">
        <v>4131</v>
      </c>
      <c r="D845" s="20" t="s">
        <v>59</v>
      </c>
      <c r="E845" s="213">
        <v>1344</v>
      </c>
      <c r="F845" s="368">
        <v>41863</v>
      </c>
      <c r="G845" s="34">
        <v>1344</v>
      </c>
      <c r="H845" s="18">
        <f t="shared" si="14"/>
        <v>0</v>
      </c>
      <c r="I845" s="430" t="s">
        <v>21</v>
      </c>
    </row>
    <row r="846" spans="1:9" ht="15" x14ac:dyDescent="0.25">
      <c r="A846" s="192">
        <v>41863</v>
      </c>
      <c r="B846" s="254" t="s">
        <v>2118</v>
      </c>
      <c r="C846" s="322" t="s">
        <v>4131</v>
      </c>
      <c r="D846" s="20" t="s">
        <v>396</v>
      </c>
      <c r="E846" s="213">
        <v>563</v>
      </c>
      <c r="F846" s="368">
        <v>41863</v>
      </c>
      <c r="G846" s="34">
        <v>563</v>
      </c>
      <c r="H846" s="18">
        <f t="shared" si="14"/>
        <v>0</v>
      </c>
      <c r="I846" s="430" t="s">
        <v>21</v>
      </c>
    </row>
    <row r="847" spans="1:9" ht="15" x14ac:dyDescent="0.25">
      <c r="A847" s="192">
        <v>41863</v>
      </c>
      <c r="B847" s="254" t="s">
        <v>2119</v>
      </c>
      <c r="C847" s="322" t="s">
        <v>4131</v>
      </c>
      <c r="D847" s="20" t="s">
        <v>136</v>
      </c>
      <c r="E847" s="213">
        <v>1734.5</v>
      </c>
      <c r="F847" s="368">
        <v>41863</v>
      </c>
      <c r="G847" s="34">
        <v>1734.5</v>
      </c>
      <c r="H847" s="18">
        <f t="shared" si="14"/>
        <v>0</v>
      </c>
      <c r="I847" s="430"/>
    </row>
    <row r="848" spans="1:9" ht="15" x14ac:dyDescent="0.25">
      <c r="A848" s="192">
        <v>41863</v>
      </c>
      <c r="B848" s="254" t="s">
        <v>2121</v>
      </c>
      <c r="C848" s="322" t="s">
        <v>4131</v>
      </c>
      <c r="D848" s="20" t="s">
        <v>215</v>
      </c>
      <c r="E848" s="213">
        <v>5989.5</v>
      </c>
      <c r="F848" s="368">
        <v>41863</v>
      </c>
      <c r="G848" s="34">
        <v>5989.5</v>
      </c>
      <c r="H848" s="18">
        <f t="shared" si="14"/>
        <v>0</v>
      </c>
      <c r="I848" s="430"/>
    </row>
    <row r="849" spans="1:9" ht="15" x14ac:dyDescent="0.25">
      <c r="A849" s="192">
        <v>41863</v>
      </c>
      <c r="B849" s="254" t="s">
        <v>2122</v>
      </c>
      <c r="C849" s="322" t="s">
        <v>4131</v>
      </c>
      <c r="D849" s="20" t="s">
        <v>8</v>
      </c>
      <c r="E849" s="213">
        <v>1341.5</v>
      </c>
      <c r="F849" s="368">
        <v>41863</v>
      </c>
      <c r="G849" s="34">
        <v>1341.5</v>
      </c>
      <c r="H849" s="18">
        <f t="shared" si="14"/>
        <v>0</v>
      </c>
      <c r="I849" s="430"/>
    </row>
    <row r="850" spans="1:9" ht="15" x14ac:dyDescent="0.25">
      <c r="A850" s="192">
        <v>41863</v>
      </c>
      <c r="B850" s="254" t="s">
        <v>2123</v>
      </c>
      <c r="C850" s="322" t="s">
        <v>4131</v>
      </c>
      <c r="D850" s="20" t="s">
        <v>1607</v>
      </c>
      <c r="E850" s="213">
        <v>4800.5</v>
      </c>
      <c r="F850" s="368">
        <v>41863</v>
      </c>
      <c r="G850" s="34">
        <v>4800.5</v>
      </c>
      <c r="H850" s="18">
        <f t="shared" si="14"/>
        <v>0</v>
      </c>
      <c r="I850" s="430"/>
    </row>
    <row r="851" spans="1:9" ht="15" x14ac:dyDescent="0.25">
      <c r="A851" s="192">
        <v>41863</v>
      </c>
      <c r="B851" s="254" t="s">
        <v>2124</v>
      </c>
      <c r="C851" s="322" t="s">
        <v>4131</v>
      </c>
      <c r="D851" s="20" t="s">
        <v>2108</v>
      </c>
      <c r="E851" s="213">
        <v>23859.599999999999</v>
      </c>
      <c r="F851" s="368">
        <v>41864</v>
      </c>
      <c r="G851" s="34">
        <v>23859.599999999999</v>
      </c>
      <c r="H851" s="18">
        <f t="shared" si="14"/>
        <v>0</v>
      </c>
      <c r="I851" s="430"/>
    </row>
    <row r="852" spans="1:9" ht="15" x14ac:dyDescent="0.25">
      <c r="A852" s="192">
        <v>41863</v>
      </c>
      <c r="B852" s="254" t="s">
        <v>2125</v>
      </c>
      <c r="C852" s="322" t="s">
        <v>4131</v>
      </c>
      <c r="D852" s="20" t="s">
        <v>508</v>
      </c>
      <c r="E852" s="213">
        <v>29557</v>
      </c>
      <c r="F852" s="368">
        <v>41863</v>
      </c>
      <c r="G852" s="34">
        <v>29557</v>
      </c>
      <c r="H852" s="18">
        <f t="shared" si="14"/>
        <v>0</v>
      </c>
      <c r="I852" s="430"/>
    </row>
    <row r="853" spans="1:9" ht="15" x14ac:dyDescent="0.25">
      <c r="A853" s="192">
        <v>41863</v>
      </c>
      <c r="B853" s="254" t="s">
        <v>2126</v>
      </c>
      <c r="C853" s="322" t="s">
        <v>4131</v>
      </c>
      <c r="D853" s="20" t="s">
        <v>51</v>
      </c>
      <c r="E853" s="213">
        <v>1677</v>
      </c>
      <c r="F853" s="368">
        <v>41863</v>
      </c>
      <c r="G853" s="34">
        <v>1677</v>
      </c>
      <c r="H853" s="18">
        <f t="shared" si="14"/>
        <v>0</v>
      </c>
      <c r="I853" s="430"/>
    </row>
    <row r="854" spans="1:9" ht="15" x14ac:dyDescent="0.25">
      <c r="A854" s="192">
        <v>41863</v>
      </c>
      <c r="B854" s="254" t="s">
        <v>2127</v>
      </c>
      <c r="C854" s="322" t="s">
        <v>4131</v>
      </c>
      <c r="D854" s="20" t="s">
        <v>4176</v>
      </c>
      <c r="E854" s="213">
        <v>3216</v>
      </c>
      <c r="F854" s="368">
        <v>41863</v>
      </c>
      <c r="G854" s="34">
        <v>3216</v>
      </c>
      <c r="H854" s="18">
        <f t="shared" si="14"/>
        <v>0</v>
      </c>
      <c r="I854" s="430"/>
    </row>
    <row r="855" spans="1:9" ht="15" x14ac:dyDescent="0.25">
      <c r="A855" s="192">
        <v>41863</v>
      </c>
      <c r="B855" s="254" t="s">
        <v>2128</v>
      </c>
      <c r="C855" s="322" t="s">
        <v>4131</v>
      </c>
      <c r="D855" s="20" t="s">
        <v>4176</v>
      </c>
      <c r="E855" s="213">
        <v>469</v>
      </c>
      <c r="F855" s="368">
        <v>41863</v>
      </c>
      <c r="G855" s="34">
        <v>469</v>
      </c>
      <c r="H855" s="18">
        <f t="shared" si="14"/>
        <v>0</v>
      </c>
      <c r="I855" s="430"/>
    </row>
    <row r="856" spans="1:9" ht="15" x14ac:dyDescent="0.25">
      <c r="A856" s="192">
        <v>41863</v>
      </c>
      <c r="B856" s="254" t="s">
        <v>2129</v>
      </c>
      <c r="C856" s="322" t="s">
        <v>4131</v>
      </c>
      <c r="D856" s="20" t="s">
        <v>435</v>
      </c>
      <c r="E856" s="213">
        <v>2350</v>
      </c>
      <c r="F856" s="368">
        <v>41863</v>
      </c>
      <c r="G856" s="42">
        <v>2350</v>
      </c>
      <c r="H856" s="18">
        <f t="shared" si="14"/>
        <v>0</v>
      </c>
      <c r="I856" s="430"/>
    </row>
    <row r="857" spans="1:9" ht="15" x14ac:dyDescent="0.25">
      <c r="A857" s="192">
        <v>41863</v>
      </c>
      <c r="B857" s="254" t="s">
        <v>2130</v>
      </c>
      <c r="C857" s="322" t="s">
        <v>4131</v>
      </c>
      <c r="D857" s="20" t="s">
        <v>4177</v>
      </c>
      <c r="E857" s="213">
        <v>3582</v>
      </c>
      <c r="F857" s="368">
        <v>41863</v>
      </c>
      <c r="G857" s="42">
        <v>3582</v>
      </c>
      <c r="H857" s="18">
        <f t="shared" si="14"/>
        <v>0</v>
      </c>
      <c r="I857" s="622"/>
    </row>
    <row r="858" spans="1:9" ht="15" x14ac:dyDescent="0.25">
      <c r="A858" s="192">
        <v>41863</v>
      </c>
      <c r="B858" s="254" t="s">
        <v>2131</v>
      </c>
      <c r="C858" s="322" t="s">
        <v>4131</v>
      </c>
      <c r="D858" s="20" t="s">
        <v>44</v>
      </c>
      <c r="E858" s="213">
        <v>2900</v>
      </c>
      <c r="F858" s="368">
        <v>41871</v>
      </c>
      <c r="G858" s="42">
        <v>2900</v>
      </c>
      <c r="H858" s="18">
        <f t="shared" si="14"/>
        <v>0</v>
      </c>
      <c r="I858" s="622"/>
    </row>
    <row r="859" spans="1:9" ht="15" x14ac:dyDescent="0.25">
      <c r="A859" s="192">
        <v>41863</v>
      </c>
      <c r="B859" s="254" t="s">
        <v>2132</v>
      </c>
      <c r="C859" s="322" t="s">
        <v>4131</v>
      </c>
      <c r="D859" s="20" t="s">
        <v>18</v>
      </c>
      <c r="E859" s="213">
        <v>377.5</v>
      </c>
      <c r="F859" s="368">
        <v>41863</v>
      </c>
      <c r="G859" s="42">
        <v>377.5</v>
      </c>
      <c r="H859" s="18">
        <f t="shared" si="14"/>
        <v>0</v>
      </c>
      <c r="I859" s="622" t="s">
        <v>21</v>
      </c>
    </row>
    <row r="860" spans="1:9" ht="15" x14ac:dyDescent="0.25">
      <c r="A860" s="192">
        <v>41863</v>
      </c>
      <c r="B860" s="254" t="s">
        <v>2134</v>
      </c>
      <c r="C860" s="322" t="s">
        <v>4131</v>
      </c>
      <c r="D860" s="20" t="s">
        <v>3115</v>
      </c>
      <c r="E860" s="238">
        <v>10076.1</v>
      </c>
      <c r="F860" s="368">
        <v>41864</v>
      </c>
      <c r="G860" s="34">
        <v>10076.1</v>
      </c>
      <c r="H860" s="18">
        <f t="shared" si="14"/>
        <v>0</v>
      </c>
      <c r="I860" s="622" t="s">
        <v>217</v>
      </c>
    </row>
    <row r="861" spans="1:9" ht="15" x14ac:dyDescent="0.25">
      <c r="A861" s="192">
        <v>41864</v>
      </c>
      <c r="B861" s="254" t="s">
        <v>2135</v>
      </c>
      <c r="C861" s="322" t="s">
        <v>4131</v>
      </c>
      <c r="D861" s="20" t="s">
        <v>152</v>
      </c>
      <c r="E861" s="213">
        <v>7699.6</v>
      </c>
      <c r="F861" s="368">
        <v>41864</v>
      </c>
      <c r="G861" s="42">
        <v>7699.6</v>
      </c>
      <c r="H861" s="18">
        <f t="shared" si="14"/>
        <v>0</v>
      </c>
      <c r="I861" s="622"/>
    </row>
    <row r="862" spans="1:9" ht="15" x14ac:dyDescent="0.25">
      <c r="A862" s="192">
        <v>41864</v>
      </c>
      <c r="B862" s="254" t="s">
        <v>2136</v>
      </c>
      <c r="C862" s="322" t="s">
        <v>4131</v>
      </c>
      <c r="D862" s="20" t="s">
        <v>3366</v>
      </c>
      <c r="E862" s="213">
        <v>2720</v>
      </c>
      <c r="F862" s="368">
        <v>41864</v>
      </c>
      <c r="G862" s="42">
        <v>2720</v>
      </c>
      <c r="H862" s="18">
        <f t="shared" si="14"/>
        <v>0</v>
      </c>
      <c r="I862" s="217" t="s">
        <v>3583</v>
      </c>
    </row>
    <row r="863" spans="1:9" ht="15" x14ac:dyDescent="0.25">
      <c r="A863" s="192">
        <v>41864</v>
      </c>
      <c r="B863" s="254" t="s">
        <v>2137</v>
      </c>
      <c r="C863" s="322" t="s">
        <v>4131</v>
      </c>
      <c r="D863" s="20" t="s">
        <v>269</v>
      </c>
      <c r="E863" s="213">
        <v>3624</v>
      </c>
      <c r="F863" s="368">
        <v>41864</v>
      </c>
      <c r="G863" s="42">
        <v>3624</v>
      </c>
      <c r="H863" s="18">
        <f t="shared" si="14"/>
        <v>0</v>
      </c>
      <c r="I863" s="622"/>
    </row>
    <row r="864" spans="1:9" ht="15" x14ac:dyDescent="0.25">
      <c r="A864" s="192">
        <v>41864</v>
      </c>
      <c r="B864" s="254" t="s">
        <v>2138</v>
      </c>
      <c r="C864" s="322" t="s">
        <v>4131</v>
      </c>
      <c r="D864" s="20" t="s">
        <v>13</v>
      </c>
      <c r="E864" s="213">
        <v>4350</v>
      </c>
      <c r="F864" s="368">
        <v>41864</v>
      </c>
      <c r="G864" s="42">
        <v>4350</v>
      </c>
      <c r="H864" s="18">
        <f t="shared" si="14"/>
        <v>0</v>
      </c>
      <c r="I864" s="622"/>
    </row>
    <row r="865" spans="1:9" ht="15" x14ac:dyDescent="0.25">
      <c r="A865" s="192">
        <v>41864</v>
      </c>
      <c r="B865" s="254" t="s">
        <v>2139</v>
      </c>
      <c r="C865" s="322" t="s">
        <v>4131</v>
      </c>
      <c r="D865" s="20" t="s">
        <v>123</v>
      </c>
      <c r="E865" s="213">
        <v>4629</v>
      </c>
      <c r="F865" s="368">
        <v>41866</v>
      </c>
      <c r="G865" s="42">
        <v>4629</v>
      </c>
      <c r="H865" s="18">
        <f t="shared" si="14"/>
        <v>0</v>
      </c>
      <c r="I865" s="217" t="s">
        <v>3920</v>
      </c>
    </row>
    <row r="866" spans="1:9" ht="15" x14ac:dyDescent="0.25">
      <c r="A866" s="192">
        <v>41864</v>
      </c>
      <c r="B866" s="254" t="s">
        <v>2140</v>
      </c>
      <c r="C866" s="322" t="s">
        <v>4131</v>
      </c>
      <c r="D866" s="20" t="s">
        <v>478</v>
      </c>
      <c r="E866" s="213">
        <v>27612</v>
      </c>
      <c r="F866" s="371" t="s">
        <v>4178</v>
      </c>
      <c r="G866" s="42">
        <v>27612</v>
      </c>
      <c r="H866" s="18">
        <f t="shared" si="14"/>
        <v>0</v>
      </c>
      <c r="I866" s="622" t="s">
        <v>27</v>
      </c>
    </row>
    <row r="867" spans="1:9" ht="15" x14ac:dyDescent="0.25">
      <c r="A867" s="192">
        <v>41864</v>
      </c>
      <c r="B867" s="254" t="s">
        <v>2141</v>
      </c>
      <c r="C867" s="322" t="s">
        <v>4131</v>
      </c>
      <c r="D867" s="20" t="s">
        <v>8</v>
      </c>
      <c r="E867" s="213">
        <v>417</v>
      </c>
      <c r="F867" s="368">
        <v>41864</v>
      </c>
      <c r="G867" s="42">
        <v>417</v>
      </c>
      <c r="H867" s="18">
        <f t="shared" si="14"/>
        <v>0</v>
      </c>
      <c r="I867" s="622"/>
    </row>
    <row r="868" spans="1:9" ht="15" x14ac:dyDescent="0.25">
      <c r="A868" s="192">
        <v>41864</v>
      </c>
      <c r="B868" s="254" t="s">
        <v>2142</v>
      </c>
      <c r="C868" s="322" t="s">
        <v>4131</v>
      </c>
      <c r="D868" s="20" t="s">
        <v>116</v>
      </c>
      <c r="E868" s="213">
        <v>5678</v>
      </c>
      <c r="F868" s="368">
        <v>41864</v>
      </c>
      <c r="G868" s="42">
        <v>5678</v>
      </c>
      <c r="H868" s="18">
        <f t="shared" si="14"/>
        <v>0</v>
      </c>
      <c r="I868" s="622"/>
    </row>
    <row r="869" spans="1:9" ht="15" x14ac:dyDescent="0.25">
      <c r="A869" s="192">
        <v>41864</v>
      </c>
      <c r="B869" s="254" t="s">
        <v>2143</v>
      </c>
      <c r="C869" s="322" t="s">
        <v>4131</v>
      </c>
      <c r="D869" s="20" t="s">
        <v>233</v>
      </c>
      <c r="E869" s="213">
        <v>1371</v>
      </c>
      <c r="F869" s="368">
        <v>41864</v>
      </c>
      <c r="G869" s="42">
        <v>1371</v>
      </c>
      <c r="H869" s="18">
        <f t="shared" si="14"/>
        <v>0</v>
      </c>
      <c r="I869" s="622"/>
    </row>
    <row r="870" spans="1:9" ht="15" x14ac:dyDescent="0.25">
      <c r="A870" s="192">
        <v>41864</v>
      </c>
      <c r="B870" s="254" t="s">
        <v>2144</v>
      </c>
      <c r="C870" s="322" t="s">
        <v>4131</v>
      </c>
      <c r="D870" s="20" t="s">
        <v>233</v>
      </c>
      <c r="E870" s="213">
        <v>240</v>
      </c>
      <c r="F870" s="368">
        <v>41864</v>
      </c>
      <c r="G870" s="42">
        <v>240</v>
      </c>
      <c r="H870" s="18">
        <f t="shared" si="14"/>
        <v>0</v>
      </c>
      <c r="I870" s="622"/>
    </row>
    <row r="871" spans="1:9" ht="15" x14ac:dyDescent="0.25">
      <c r="A871" s="192">
        <v>41864</v>
      </c>
      <c r="B871" s="254" t="s">
        <v>2145</v>
      </c>
      <c r="C871" s="322" t="s">
        <v>4131</v>
      </c>
      <c r="D871" s="20" t="s">
        <v>250</v>
      </c>
      <c r="E871" s="213">
        <v>23176</v>
      </c>
      <c r="F871" s="368">
        <v>41864</v>
      </c>
      <c r="G871" s="42">
        <v>23176</v>
      </c>
      <c r="H871" s="18">
        <f t="shared" si="14"/>
        <v>0</v>
      </c>
      <c r="I871" s="622" t="s">
        <v>21</v>
      </c>
    </row>
    <row r="872" spans="1:9" ht="15" x14ac:dyDescent="0.25">
      <c r="A872" s="192">
        <v>41864</v>
      </c>
      <c r="B872" s="254" t="s">
        <v>2146</v>
      </c>
      <c r="C872" s="322" t="s">
        <v>4131</v>
      </c>
      <c r="D872" s="20" t="s">
        <v>2504</v>
      </c>
      <c r="E872" s="213">
        <v>7535</v>
      </c>
      <c r="F872" s="368">
        <v>41864</v>
      </c>
      <c r="G872" s="42">
        <v>7535</v>
      </c>
      <c r="H872" s="18">
        <f t="shared" si="14"/>
        <v>0</v>
      </c>
      <c r="I872" s="622"/>
    </row>
    <row r="873" spans="1:9" ht="15" x14ac:dyDescent="0.25">
      <c r="A873" s="192">
        <v>41864</v>
      </c>
      <c r="B873" s="254" t="s">
        <v>2147</v>
      </c>
      <c r="C873" s="322" t="s">
        <v>4131</v>
      </c>
      <c r="D873" s="20" t="s">
        <v>55</v>
      </c>
      <c r="E873" s="213">
        <v>7581</v>
      </c>
      <c r="F873" s="368">
        <v>41864</v>
      </c>
      <c r="G873" s="42">
        <v>7581</v>
      </c>
      <c r="H873" s="18">
        <f t="shared" si="14"/>
        <v>0</v>
      </c>
      <c r="I873" s="622"/>
    </row>
    <row r="874" spans="1:9" ht="15" x14ac:dyDescent="0.25">
      <c r="A874" s="192">
        <v>41864</v>
      </c>
      <c r="B874" s="254" t="s">
        <v>2148</v>
      </c>
      <c r="C874" s="322" t="s">
        <v>4131</v>
      </c>
      <c r="D874" s="20" t="s">
        <v>12</v>
      </c>
      <c r="E874" s="213">
        <v>22705</v>
      </c>
      <c r="F874" s="368">
        <v>41864</v>
      </c>
      <c r="G874" s="42">
        <v>22705</v>
      </c>
      <c r="H874" s="18">
        <f t="shared" si="14"/>
        <v>0</v>
      </c>
      <c r="I874" s="622"/>
    </row>
    <row r="875" spans="1:9" ht="15" x14ac:dyDescent="0.25">
      <c r="A875" s="192">
        <v>41864</v>
      </c>
      <c r="B875" s="254" t="s">
        <v>2149</v>
      </c>
      <c r="C875" s="322" t="s">
        <v>4131</v>
      </c>
      <c r="D875" s="20" t="s">
        <v>43</v>
      </c>
      <c r="E875" s="213">
        <v>2900</v>
      </c>
      <c r="F875" s="368">
        <v>41871</v>
      </c>
      <c r="G875" s="42">
        <v>2900</v>
      </c>
      <c r="H875" s="18">
        <f t="shared" si="14"/>
        <v>0</v>
      </c>
      <c r="I875" s="622" t="s">
        <v>21</v>
      </c>
    </row>
    <row r="876" spans="1:9" ht="15" x14ac:dyDescent="0.25">
      <c r="A876" s="192">
        <v>41864</v>
      </c>
      <c r="B876" s="254" t="s">
        <v>2150</v>
      </c>
      <c r="C876" s="322" t="s">
        <v>4131</v>
      </c>
      <c r="D876" s="20" t="s">
        <v>42</v>
      </c>
      <c r="E876" s="213">
        <v>3480</v>
      </c>
      <c r="F876" s="368">
        <v>41881</v>
      </c>
      <c r="G876" s="34">
        <v>3480</v>
      </c>
      <c r="H876" s="18">
        <f t="shared" si="14"/>
        <v>0</v>
      </c>
      <c r="I876" s="430" t="s">
        <v>30</v>
      </c>
    </row>
    <row r="877" spans="1:9" ht="15" x14ac:dyDescent="0.25">
      <c r="A877" s="192">
        <v>41864</v>
      </c>
      <c r="B877" s="254" t="s">
        <v>2151</v>
      </c>
      <c r="C877" s="322" t="s">
        <v>4131</v>
      </c>
      <c r="D877" s="20" t="s">
        <v>147</v>
      </c>
      <c r="E877" s="213">
        <v>20168.5</v>
      </c>
      <c r="F877" s="368">
        <v>41865</v>
      </c>
      <c r="G877" s="34">
        <v>20168.5</v>
      </c>
      <c r="H877" s="18">
        <f t="shared" si="14"/>
        <v>0</v>
      </c>
      <c r="I877" s="430" t="s">
        <v>30</v>
      </c>
    </row>
    <row r="878" spans="1:9" ht="15" x14ac:dyDescent="0.25">
      <c r="A878" s="192">
        <v>41864</v>
      </c>
      <c r="B878" s="254" t="s">
        <v>2152</v>
      </c>
      <c r="C878" s="322" t="s">
        <v>4131</v>
      </c>
      <c r="D878" s="20" t="s">
        <v>28</v>
      </c>
      <c r="E878" s="213">
        <v>3155</v>
      </c>
      <c r="F878" s="368">
        <v>41864</v>
      </c>
      <c r="G878" s="34">
        <v>3155</v>
      </c>
      <c r="H878" s="18">
        <f t="shared" si="14"/>
        <v>0</v>
      </c>
      <c r="I878" s="430"/>
    </row>
    <row r="879" spans="1:9" ht="15" x14ac:dyDescent="0.25">
      <c r="A879" s="192">
        <v>41864</v>
      </c>
      <c r="B879" s="254" t="s">
        <v>2153</v>
      </c>
      <c r="C879" s="322" t="s">
        <v>4131</v>
      </c>
      <c r="D879" s="20" t="s">
        <v>189</v>
      </c>
      <c r="E879" s="213">
        <v>12787</v>
      </c>
      <c r="F879" s="368">
        <v>41877</v>
      </c>
      <c r="G879" s="34">
        <v>12787</v>
      </c>
      <c r="H879" s="18">
        <f t="shared" si="14"/>
        <v>0</v>
      </c>
      <c r="I879" s="430" t="s">
        <v>21</v>
      </c>
    </row>
    <row r="880" spans="1:9" ht="15" x14ac:dyDescent="0.25">
      <c r="A880" s="192">
        <v>41864</v>
      </c>
      <c r="B880" s="254" t="s">
        <v>2155</v>
      </c>
      <c r="C880" s="322" t="s">
        <v>4131</v>
      </c>
      <c r="D880" s="20" t="s">
        <v>130</v>
      </c>
      <c r="E880" s="213">
        <v>10307</v>
      </c>
      <c r="F880" s="368">
        <v>41867</v>
      </c>
      <c r="G880" s="34">
        <v>10307</v>
      </c>
      <c r="H880" s="18">
        <f t="shared" si="14"/>
        <v>0</v>
      </c>
      <c r="I880" s="430" t="s">
        <v>21</v>
      </c>
    </row>
    <row r="881" spans="1:9" ht="15" x14ac:dyDescent="0.25">
      <c r="A881" s="192">
        <v>41864</v>
      </c>
      <c r="B881" s="254" t="s">
        <v>2156</v>
      </c>
      <c r="C881" s="322" t="s">
        <v>4131</v>
      </c>
      <c r="D881" s="20" t="s">
        <v>34</v>
      </c>
      <c r="E881" s="213">
        <v>2068</v>
      </c>
      <c r="F881" s="368">
        <v>41865</v>
      </c>
      <c r="G881" s="34">
        <v>2068</v>
      </c>
      <c r="H881" s="18">
        <f t="shared" si="14"/>
        <v>0</v>
      </c>
      <c r="I881" s="430" t="s">
        <v>30</v>
      </c>
    </row>
    <row r="882" spans="1:9" ht="15" x14ac:dyDescent="0.25">
      <c r="A882" s="192">
        <v>41864</v>
      </c>
      <c r="B882" s="254" t="s">
        <v>2157</v>
      </c>
      <c r="C882" s="322" t="s">
        <v>4131</v>
      </c>
      <c r="D882" s="20" t="s">
        <v>66</v>
      </c>
      <c r="E882" s="213">
        <v>2224</v>
      </c>
      <c r="F882" s="368">
        <v>41864</v>
      </c>
      <c r="G882" s="34">
        <v>2224</v>
      </c>
      <c r="H882" s="18">
        <f t="shared" si="14"/>
        <v>0</v>
      </c>
      <c r="I882" s="430" t="s">
        <v>21</v>
      </c>
    </row>
    <row r="883" spans="1:9" ht="15" x14ac:dyDescent="0.25">
      <c r="A883" s="192">
        <v>41864</v>
      </c>
      <c r="B883" s="254" t="s">
        <v>2159</v>
      </c>
      <c r="C883" s="322" t="s">
        <v>4131</v>
      </c>
      <c r="D883" s="20" t="s">
        <v>29</v>
      </c>
      <c r="E883" s="213">
        <v>4362</v>
      </c>
      <c r="F883" s="368">
        <v>41865</v>
      </c>
      <c r="G883" s="34">
        <v>4362</v>
      </c>
      <c r="H883" s="18">
        <f t="shared" si="14"/>
        <v>0</v>
      </c>
      <c r="I883" s="430" t="s">
        <v>30</v>
      </c>
    </row>
    <row r="884" spans="1:9" ht="15" x14ac:dyDescent="0.25">
      <c r="A884" s="192">
        <v>41864</v>
      </c>
      <c r="B884" s="254" t="s">
        <v>2160</v>
      </c>
      <c r="C884" s="322" t="s">
        <v>4131</v>
      </c>
      <c r="D884" s="295" t="s">
        <v>3108</v>
      </c>
      <c r="E884" s="296">
        <v>0</v>
      </c>
      <c r="F884" s="368"/>
      <c r="G884" s="34"/>
      <c r="H884" s="18">
        <f t="shared" si="14"/>
        <v>0</v>
      </c>
      <c r="I884" s="430"/>
    </row>
    <row r="885" spans="1:9" ht="15" x14ac:dyDescent="0.25">
      <c r="A885" s="192">
        <v>41864</v>
      </c>
      <c r="B885" s="254" t="s">
        <v>2161</v>
      </c>
      <c r="C885" s="322" t="s">
        <v>4131</v>
      </c>
      <c r="D885" s="20" t="s">
        <v>3612</v>
      </c>
      <c r="E885" s="213">
        <v>46452</v>
      </c>
      <c r="F885" s="368">
        <v>41864</v>
      </c>
      <c r="G885" s="34">
        <v>46452</v>
      </c>
      <c r="H885" s="18">
        <f t="shared" si="14"/>
        <v>0</v>
      </c>
      <c r="I885" s="430"/>
    </row>
    <row r="886" spans="1:9" ht="15" x14ac:dyDescent="0.25">
      <c r="A886" s="192">
        <v>41864</v>
      </c>
      <c r="B886" s="254" t="s">
        <v>2162</v>
      </c>
      <c r="C886" s="322" t="s">
        <v>4131</v>
      </c>
      <c r="D886" s="20" t="s">
        <v>52</v>
      </c>
      <c r="E886" s="213">
        <v>3132</v>
      </c>
      <c r="F886" s="368">
        <v>41864</v>
      </c>
      <c r="G886" s="34">
        <v>3132</v>
      </c>
      <c r="H886" s="18">
        <f t="shared" si="14"/>
        <v>0</v>
      </c>
      <c r="I886" s="430" t="s">
        <v>21</v>
      </c>
    </row>
    <row r="887" spans="1:9" ht="15" x14ac:dyDescent="0.25">
      <c r="A887" s="192">
        <v>41864</v>
      </c>
      <c r="B887" s="254" t="s">
        <v>2163</v>
      </c>
      <c r="C887" s="322" t="s">
        <v>4131</v>
      </c>
      <c r="D887" s="20" t="s">
        <v>3480</v>
      </c>
      <c r="E887" s="213">
        <v>2819</v>
      </c>
      <c r="F887" s="368">
        <v>41864</v>
      </c>
      <c r="G887" s="34">
        <v>2819</v>
      </c>
      <c r="H887" s="18">
        <f t="shared" si="14"/>
        <v>0</v>
      </c>
      <c r="I887" s="430" t="s">
        <v>217</v>
      </c>
    </row>
    <row r="888" spans="1:9" ht="15" x14ac:dyDescent="0.25">
      <c r="A888" s="192">
        <v>41864</v>
      </c>
      <c r="B888" s="254" t="s">
        <v>2164</v>
      </c>
      <c r="C888" s="322" t="s">
        <v>4131</v>
      </c>
      <c r="D888" s="20" t="s">
        <v>51</v>
      </c>
      <c r="E888" s="213">
        <v>3136</v>
      </c>
      <c r="F888" s="368">
        <v>41864</v>
      </c>
      <c r="G888" s="34">
        <v>3136</v>
      </c>
      <c r="H888" s="18">
        <f t="shared" si="14"/>
        <v>0</v>
      </c>
      <c r="I888" s="430" t="s">
        <v>21</v>
      </c>
    </row>
    <row r="889" spans="1:9" ht="15" x14ac:dyDescent="0.25">
      <c r="A889" s="192">
        <v>41864</v>
      </c>
      <c r="B889" s="254" t="s">
        <v>2165</v>
      </c>
      <c r="C889" s="322" t="s">
        <v>4131</v>
      </c>
      <c r="D889" s="20" t="s">
        <v>2519</v>
      </c>
      <c r="E889" s="213">
        <v>4706</v>
      </c>
      <c r="F889" s="368">
        <v>41864</v>
      </c>
      <c r="G889" s="34">
        <v>4706</v>
      </c>
      <c r="H889" s="18">
        <f t="shared" si="14"/>
        <v>0</v>
      </c>
      <c r="I889" s="430" t="s">
        <v>217</v>
      </c>
    </row>
    <row r="890" spans="1:9" ht="15" x14ac:dyDescent="0.25">
      <c r="A890" s="192">
        <v>41864</v>
      </c>
      <c r="B890" s="254" t="s">
        <v>2166</v>
      </c>
      <c r="C890" s="322" t="s">
        <v>4131</v>
      </c>
      <c r="D890" s="20" t="s">
        <v>11</v>
      </c>
      <c r="E890" s="213">
        <v>40701</v>
      </c>
      <c r="F890" s="368">
        <v>41881</v>
      </c>
      <c r="G890" s="34">
        <v>40701</v>
      </c>
      <c r="H890" s="18">
        <f t="shared" si="14"/>
        <v>0</v>
      </c>
      <c r="I890" s="430" t="s">
        <v>217</v>
      </c>
    </row>
    <row r="891" spans="1:9" ht="15" x14ac:dyDescent="0.25">
      <c r="A891" s="192">
        <v>41864</v>
      </c>
      <c r="B891" s="254" t="s">
        <v>2167</v>
      </c>
      <c r="C891" s="322" t="s">
        <v>4131</v>
      </c>
      <c r="D891" s="20" t="s">
        <v>163</v>
      </c>
      <c r="E891" s="213">
        <v>2948</v>
      </c>
      <c r="F891" s="368">
        <v>41864</v>
      </c>
      <c r="G891" s="34">
        <v>2948</v>
      </c>
      <c r="H891" s="18">
        <f t="shared" si="14"/>
        <v>0</v>
      </c>
      <c r="I891" s="430"/>
    </row>
    <row r="892" spans="1:9" ht="15" x14ac:dyDescent="0.25">
      <c r="A892" s="192">
        <v>41864</v>
      </c>
      <c r="B892" s="254" t="s">
        <v>2168</v>
      </c>
      <c r="C892" s="322" t="s">
        <v>4131</v>
      </c>
      <c r="D892" s="20" t="s">
        <v>183</v>
      </c>
      <c r="E892" s="213">
        <v>15672</v>
      </c>
      <c r="F892" s="368">
        <v>41866</v>
      </c>
      <c r="G892" s="34">
        <v>15672</v>
      </c>
      <c r="H892" s="18">
        <f t="shared" si="14"/>
        <v>0</v>
      </c>
      <c r="I892" s="430" t="s">
        <v>30</v>
      </c>
    </row>
    <row r="893" spans="1:9" ht="15" x14ac:dyDescent="0.25">
      <c r="A893" s="192">
        <v>41864</v>
      </c>
      <c r="B893" s="254" t="s">
        <v>2170</v>
      </c>
      <c r="C893" s="322" t="s">
        <v>4131</v>
      </c>
      <c r="D893" s="20" t="s">
        <v>32</v>
      </c>
      <c r="E893" s="213">
        <v>9402</v>
      </c>
      <c r="F893" s="368">
        <v>41865</v>
      </c>
      <c r="G893" s="34">
        <v>9402</v>
      </c>
      <c r="H893" s="18">
        <f t="shared" si="14"/>
        <v>0</v>
      </c>
      <c r="I893" s="430" t="s">
        <v>30</v>
      </c>
    </row>
    <row r="894" spans="1:9" ht="15" x14ac:dyDescent="0.25">
      <c r="A894" s="192">
        <v>41864</v>
      </c>
      <c r="B894" s="254" t="s">
        <v>2172</v>
      </c>
      <c r="C894" s="322" t="s">
        <v>4131</v>
      </c>
      <c r="D894" s="20" t="s">
        <v>233</v>
      </c>
      <c r="E894" s="213">
        <v>998</v>
      </c>
      <c r="F894" s="368">
        <v>41865</v>
      </c>
      <c r="G894" s="34">
        <v>998</v>
      </c>
      <c r="H894" s="18">
        <f t="shared" si="14"/>
        <v>0</v>
      </c>
      <c r="I894" s="430" t="s">
        <v>30</v>
      </c>
    </row>
    <row r="895" spans="1:9" ht="15" x14ac:dyDescent="0.25">
      <c r="A895" s="192">
        <v>41864</v>
      </c>
      <c r="B895" s="254" t="s">
        <v>2173</v>
      </c>
      <c r="C895" s="322" t="s">
        <v>4131</v>
      </c>
      <c r="D895" s="295" t="s">
        <v>3108</v>
      </c>
      <c r="E895" s="296">
        <v>0</v>
      </c>
      <c r="F895" s="368"/>
      <c r="G895" s="34"/>
      <c r="H895" s="18">
        <f t="shared" si="14"/>
        <v>0</v>
      </c>
      <c r="I895" s="430" t="s">
        <v>4179</v>
      </c>
    </row>
    <row r="896" spans="1:9" ht="15" x14ac:dyDescent="0.25">
      <c r="A896" s="192">
        <v>41864</v>
      </c>
      <c r="B896" s="254" t="s">
        <v>2174</v>
      </c>
      <c r="C896" s="322" t="s">
        <v>4131</v>
      </c>
      <c r="D896" s="20" t="s">
        <v>78</v>
      </c>
      <c r="E896" s="213">
        <v>3549</v>
      </c>
      <c r="F896" s="368">
        <v>41865</v>
      </c>
      <c r="G896" s="34">
        <v>3549</v>
      </c>
      <c r="H896" s="18">
        <f t="shared" si="14"/>
        <v>0</v>
      </c>
      <c r="I896" s="430" t="s">
        <v>30</v>
      </c>
    </row>
    <row r="897" spans="1:9" ht="15" x14ac:dyDescent="0.25">
      <c r="A897" s="192">
        <v>41864</v>
      </c>
      <c r="B897" s="254" t="s">
        <v>2176</v>
      </c>
      <c r="C897" s="322" t="s">
        <v>4131</v>
      </c>
      <c r="D897" s="20" t="s">
        <v>250</v>
      </c>
      <c r="E897" s="213">
        <v>5757</v>
      </c>
      <c r="F897" s="368">
        <v>41864</v>
      </c>
      <c r="G897" s="34">
        <v>5757</v>
      </c>
      <c r="H897" s="18">
        <f t="shared" si="14"/>
        <v>0</v>
      </c>
      <c r="I897" s="430"/>
    </row>
    <row r="898" spans="1:9" ht="15" x14ac:dyDescent="0.25">
      <c r="A898" s="192">
        <v>41864</v>
      </c>
      <c r="B898" s="254" t="s">
        <v>2177</v>
      </c>
      <c r="C898" s="322" t="s">
        <v>4131</v>
      </c>
      <c r="D898" s="20" t="s">
        <v>8</v>
      </c>
      <c r="E898" s="213">
        <v>3075</v>
      </c>
      <c r="F898" s="368">
        <v>41864</v>
      </c>
      <c r="G898" s="34">
        <v>3075</v>
      </c>
      <c r="H898" s="18">
        <f t="shared" si="14"/>
        <v>0</v>
      </c>
      <c r="I898" s="430"/>
    </row>
    <row r="899" spans="1:9" ht="15" x14ac:dyDescent="0.25">
      <c r="A899" s="192">
        <v>41864</v>
      </c>
      <c r="B899" s="254" t="s">
        <v>2178</v>
      </c>
      <c r="C899" s="322" t="s">
        <v>4131</v>
      </c>
      <c r="D899" s="20" t="s">
        <v>1515</v>
      </c>
      <c r="E899" s="213">
        <v>22909</v>
      </c>
      <c r="F899" s="368">
        <v>41864</v>
      </c>
      <c r="G899" s="34">
        <v>22909</v>
      </c>
      <c r="H899" s="18">
        <f t="shared" si="14"/>
        <v>0</v>
      </c>
      <c r="I899" s="430" t="s">
        <v>217</v>
      </c>
    </row>
    <row r="900" spans="1:9" ht="15" x14ac:dyDescent="0.25">
      <c r="A900" s="192">
        <v>41864</v>
      </c>
      <c r="B900" s="254" t="s">
        <v>2180</v>
      </c>
      <c r="C900" s="322" t="s">
        <v>4131</v>
      </c>
      <c r="D900" s="20" t="s">
        <v>434</v>
      </c>
      <c r="E900" s="213">
        <v>4427</v>
      </c>
      <c r="F900" s="368">
        <v>41865</v>
      </c>
      <c r="G900" s="34">
        <v>4427</v>
      </c>
      <c r="H900" s="18">
        <f t="shared" si="14"/>
        <v>0</v>
      </c>
      <c r="I900" s="430" t="s">
        <v>217</v>
      </c>
    </row>
    <row r="901" spans="1:9" ht="15" x14ac:dyDescent="0.25">
      <c r="A901" s="192">
        <v>41864</v>
      </c>
      <c r="B901" s="254" t="s">
        <v>2181</v>
      </c>
      <c r="C901" s="322" t="s">
        <v>4131</v>
      </c>
      <c r="D901" s="20" t="s">
        <v>111</v>
      </c>
      <c r="E901" s="213">
        <v>4289</v>
      </c>
      <c r="F901" s="368">
        <v>41864</v>
      </c>
      <c r="G901" s="34">
        <v>4289</v>
      </c>
      <c r="H901" s="18">
        <f t="shared" si="14"/>
        <v>0</v>
      </c>
      <c r="I901" s="430"/>
    </row>
    <row r="902" spans="1:9" ht="15" x14ac:dyDescent="0.25">
      <c r="A902" s="192">
        <v>41864</v>
      </c>
      <c r="B902" s="254" t="s">
        <v>2182</v>
      </c>
      <c r="C902" s="322" t="s">
        <v>4131</v>
      </c>
      <c r="D902" s="20" t="s">
        <v>188</v>
      </c>
      <c r="E902" s="213">
        <v>4743</v>
      </c>
      <c r="F902" s="368">
        <v>41865</v>
      </c>
      <c r="G902" s="34">
        <v>4743</v>
      </c>
      <c r="H902" s="18">
        <f t="shared" si="14"/>
        <v>0</v>
      </c>
      <c r="I902" s="430" t="s">
        <v>3920</v>
      </c>
    </row>
    <row r="903" spans="1:9" ht="15" x14ac:dyDescent="0.25">
      <c r="A903" s="192">
        <v>41864</v>
      </c>
      <c r="B903" s="254" t="s">
        <v>2184</v>
      </c>
      <c r="C903" s="322" t="s">
        <v>4131</v>
      </c>
      <c r="D903" s="20" t="s">
        <v>14</v>
      </c>
      <c r="E903" s="213">
        <v>4284</v>
      </c>
      <c r="F903" s="368">
        <v>41864</v>
      </c>
      <c r="G903" s="34">
        <v>4284</v>
      </c>
      <c r="H903" s="18">
        <f t="shared" ref="H903:H966" si="15">E903-G903</f>
        <v>0</v>
      </c>
      <c r="I903" s="430"/>
    </row>
    <row r="904" spans="1:9" ht="15" x14ac:dyDescent="0.25">
      <c r="A904" s="192">
        <v>41864</v>
      </c>
      <c r="B904" s="254" t="s">
        <v>2185</v>
      </c>
      <c r="C904" s="322" t="s">
        <v>4131</v>
      </c>
      <c r="D904" s="20" t="s">
        <v>8</v>
      </c>
      <c r="E904" s="213">
        <v>465</v>
      </c>
      <c r="F904" s="368">
        <v>41864</v>
      </c>
      <c r="G904" s="34">
        <v>465</v>
      </c>
      <c r="H904" s="18">
        <f t="shared" si="15"/>
        <v>0</v>
      </c>
      <c r="I904" s="430"/>
    </row>
    <row r="905" spans="1:9" ht="15" x14ac:dyDescent="0.25">
      <c r="A905" s="192">
        <v>41864</v>
      </c>
      <c r="B905" s="254" t="s">
        <v>2186</v>
      </c>
      <c r="C905" s="322" t="s">
        <v>4131</v>
      </c>
      <c r="D905" s="20" t="s">
        <v>1607</v>
      </c>
      <c r="E905" s="213">
        <v>2938</v>
      </c>
      <c r="F905" s="368">
        <v>41864</v>
      </c>
      <c r="G905" s="34">
        <v>2938</v>
      </c>
      <c r="H905" s="18">
        <f t="shared" si="15"/>
        <v>0</v>
      </c>
      <c r="I905" s="430"/>
    </row>
    <row r="906" spans="1:9" ht="15" x14ac:dyDescent="0.25">
      <c r="A906" s="192">
        <v>41864</v>
      </c>
      <c r="B906" s="254" t="s">
        <v>2187</v>
      </c>
      <c r="C906" s="322" t="s">
        <v>4131</v>
      </c>
      <c r="D906" s="20" t="s">
        <v>3287</v>
      </c>
      <c r="E906" s="213">
        <v>8944.5</v>
      </c>
      <c r="F906" s="368">
        <v>41864</v>
      </c>
      <c r="G906" s="34">
        <v>8944.5</v>
      </c>
      <c r="H906" s="18">
        <f t="shared" si="15"/>
        <v>0</v>
      </c>
      <c r="I906" s="430"/>
    </row>
    <row r="907" spans="1:9" ht="15" x14ac:dyDescent="0.25">
      <c r="A907" s="192">
        <v>41864</v>
      </c>
      <c r="B907" s="254" t="s">
        <v>2188</v>
      </c>
      <c r="C907" s="322" t="s">
        <v>4131</v>
      </c>
      <c r="D907" s="20" t="s">
        <v>754</v>
      </c>
      <c r="E907" s="213">
        <v>1960</v>
      </c>
      <c r="F907" s="368">
        <v>41864</v>
      </c>
      <c r="G907" s="34">
        <v>1960</v>
      </c>
      <c r="H907" s="18">
        <f t="shared" si="15"/>
        <v>0</v>
      </c>
      <c r="I907" s="430"/>
    </row>
    <row r="908" spans="1:9" ht="15" x14ac:dyDescent="0.25">
      <c r="A908" s="192">
        <v>41864</v>
      </c>
      <c r="B908" s="254" t="s">
        <v>2189</v>
      </c>
      <c r="C908" s="322" t="s">
        <v>4131</v>
      </c>
      <c r="D908" s="20" t="s">
        <v>136</v>
      </c>
      <c r="E908" s="213">
        <v>560</v>
      </c>
      <c r="F908" s="368">
        <v>41864</v>
      </c>
      <c r="G908" s="34">
        <v>560</v>
      </c>
      <c r="H908" s="18">
        <f t="shared" si="15"/>
        <v>0</v>
      </c>
      <c r="I908" s="430"/>
    </row>
    <row r="909" spans="1:9" ht="15" x14ac:dyDescent="0.25">
      <c r="A909" s="192">
        <v>41864</v>
      </c>
      <c r="B909" s="254" t="s">
        <v>2190</v>
      </c>
      <c r="C909" s="322" t="s">
        <v>4131</v>
      </c>
      <c r="D909" s="20" t="s">
        <v>4180</v>
      </c>
      <c r="E909" s="213">
        <v>1185</v>
      </c>
      <c r="F909" s="368">
        <v>41864</v>
      </c>
      <c r="G909" s="34">
        <v>1185</v>
      </c>
      <c r="H909" s="18">
        <f t="shared" si="15"/>
        <v>0</v>
      </c>
      <c r="I909" s="430"/>
    </row>
    <row r="910" spans="1:9" ht="15" x14ac:dyDescent="0.25">
      <c r="A910" s="192">
        <v>41864</v>
      </c>
      <c r="B910" s="254" t="s">
        <v>2191</v>
      </c>
      <c r="C910" s="322" t="s">
        <v>4131</v>
      </c>
      <c r="D910" s="20" t="s">
        <v>304</v>
      </c>
      <c r="E910" s="213">
        <v>23641</v>
      </c>
      <c r="F910" s="368">
        <v>41865</v>
      </c>
      <c r="G910" s="34">
        <v>23641</v>
      </c>
      <c r="H910" s="18">
        <f t="shared" si="15"/>
        <v>0</v>
      </c>
      <c r="I910" s="430" t="s">
        <v>2847</v>
      </c>
    </row>
    <row r="911" spans="1:9" ht="15" x14ac:dyDescent="0.25">
      <c r="A911" s="192">
        <v>41864</v>
      </c>
      <c r="B911" s="254" t="s">
        <v>2192</v>
      </c>
      <c r="C911" s="322" t="s">
        <v>4131</v>
      </c>
      <c r="D911" s="20" t="s">
        <v>66</v>
      </c>
      <c r="E911" s="213">
        <v>1709</v>
      </c>
      <c r="F911" s="368">
        <v>41865</v>
      </c>
      <c r="G911" s="34">
        <v>1709</v>
      </c>
      <c r="H911" s="18">
        <f t="shared" si="15"/>
        <v>0</v>
      </c>
      <c r="I911" s="430" t="s">
        <v>162</v>
      </c>
    </row>
    <row r="912" spans="1:9" ht="15" x14ac:dyDescent="0.25">
      <c r="A912" s="192">
        <v>41864</v>
      </c>
      <c r="B912" s="254" t="s">
        <v>2193</v>
      </c>
      <c r="C912" s="322" t="s">
        <v>4131</v>
      </c>
      <c r="D912" s="20" t="s">
        <v>66</v>
      </c>
      <c r="E912" s="213">
        <v>1696</v>
      </c>
      <c r="F912" s="368">
        <v>41865</v>
      </c>
      <c r="G912" s="34">
        <v>1696</v>
      </c>
      <c r="H912" s="18">
        <f t="shared" si="15"/>
        <v>0</v>
      </c>
      <c r="I912" s="430" t="s">
        <v>162</v>
      </c>
    </row>
    <row r="913" spans="1:9" ht="15" x14ac:dyDescent="0.25">
      <c r="A913" s="192">
        <v>41864</v>
      </c>
      <c r="B913" s="254" t="s">
        <v>2194</v>
      </c>
      <c r="C913" s="322" t="s">
        <v>4131</v>
      </c>
      <c r="D913" s="20" t="s">
        <v>16</v>
      </c>
      <c r="E913" s="213">
        <v>57259</v>
      </c>
      <c r="F913" s="371" t="s">
        <v>4181</v>
      </c>
      <c r="G913" s="34">
        <v>57259</v>
      </c>
      <c r="H913" s="18">
        <f t="shared" si="15"/>
        <v>0</v>
      </c>
      <c r="I913" s="430" t="s">
        <v>2847</v>
      </c>
    </row>
    <row r="914" spans="1:9" ht="15" x14ac:dyDescent="0.25">
      <c r="A914" s="192">
        <v>41864</v>
      </c>
      <c r="B914" s="254" t="s">
        <v>2195</v>
      </c>
      <c r="C914" s="322" t="s">
        <v>4131</v>
      </c>
      <c r="D914" s="20" t="s">
        <v>137</v>
      </c>
      <c r="E914" s="213">
        <v>2686</v>
      </c>
      <c r="F914" s="368">
        <v>41864</v>
      </c>
      <c r="G914" s="34">
        <v>2686</v>
      </c>
      <c r="H914" s="18">
        <f t="shared" si="15"/>
        <v>0</v>
      </c>
      <c r="I914" s="430"/>
    </row>
    <row r="915" spans="1:9" ht="15" x14ac:dyDescent="0.25">
      <c r="A915" s="192">
        <v>41864</v>
      </c>
      <c r="B915" s="254" t="s">
        <v>2197</v>
      </c>
      <c r="C915" s="322" t="s">
        <v>4131</v>
      </c>
      <c r="D915" s="20" t="s">
        <v>50</v>
      </c>
      <c r="E915" s="213">
        <v>8484</v>
      </c>
      <c r="F915" s="368">
        <v>41864</v>
      </c>
      <c r="G915" s="34">
        <v>8484</v>
      </c>
      <c r="H915" s="18">
        <f t="shared" si="15"/>
        <v>0</v>
      </c>
      <c r="I915" s="430"/>
    </row>
    <row r="916" spans="1:9" ht="15" x14ac:dyDescent="0.25">
      <c r="A916" s="192">
        <v>41864</v>
      </c>
      <c r="B916" s="254" t="s">
        <v>2199</v>
      </c>
      <c r="C916" s="322" t="s">
        <v>4131</v>
      </c>
      <c r="D916" s="295" t="s">
        <v>3108</v>
      </c>
      <c r="E916" s="296">
        <v>0</v>
      </c>
      <c r="F916" s="368"/>
      <c r="G916" s="34"/>
      <c r="H916" s="18">
        <f t="shared" si="15"/>
        <v>0</v>
      </c>
      <c r="I916" s="430" t="s">
        <v>4182</v>
      </c>
    </row>
    <row r="917" spans="1:9" ht="15" x14ac:dyDescent="0.25">
      <c r="A917" s="192">
        <v>41864</v>
      </c>
      <c r="B917" s="254" t="s">
        <v>2200</v>
      </c>
      <c r="C917" s="322" t="s">
        <v>4131</v>
      </c>
      <c r="D917" s="20" t="s">
        <v>50</v>
      </c>
      <c r="E917" s="213">
        <v>1102</v>
      </c>
      <c r="F917" s="368">
        <v>41879</v>
      </c>
      <c r="G917" s="34">
        <v>1102</v>
      </c>
      <c r="H917" s="18">
        <f t="shared" si="15"/>
        <v>0</v>
      </c>
      <c r="I917" s="430" t="s">
        <v>3920</v>
      </c>
    </row>
    <row r="918" spans="1:9" ht="15" x14ac:dyDescent="0.25">
      <c r="A918" s="192">
        <v>41864</v>
      </c>
      <c r="B918" s="254" t="s">
        <v>2201</v>
      </c>
      <c r="C918" s="322" t="s">
        <v>4131</v>
      </c>
      <c r="D918" s="20" t="s">
        <v>3521</v>
      </c>
      <c r="E918" s="213">
        <v>1747.5</v>
      </c>
      <c r="F918" s="368">
        <v>41864</v>
      </c>
      <c r="G918" s="34">
        <v>1747.5</v>
      </c>
      <c r="H918" s="18">
        <f t="shared" si="15"/>
        <v>0</v>
      </c>
      <c r="I918" s="430"/>
    </row>
    <row r="919" spans="1:9" ht="15" x14ac:dyDescent="0.25">
      <c r="A919" s="192">
        <v>41864</v>
      </c>
      <c r="B919" s="254" t="s">
        <v>2203</v>
      </c>
      <c r="C919" s="322" t="s">
        <v>4131</v>
      </c>
      <c r="D919" s="20" t="s">
        <v>44</v>
      </c>
      <c r="E919" s="213">
        <v>4480</v>
      </c>
      <c r="F919" s="368">
        <v>41871</v>
      </c>
      <c r="G919" s="34">
        <v>4480</v>
      </c>
      <c r="H919" s="18">
        <f t="shared" si="15"/>
        <v>0</v>
      </c>
      <c r="I919" s="430" t="s">
        <v>65</v>
      </c>
    </row>
    <row r="920" spans="1:9" ht="15" x14ac:dyDescent="0.25">
      <c r="A920" s="192">
        <v>41864</v>
      </c>
      <c r="B920" s="254" t="s">
        <v>2205</v>
      </c>
      <c r="C920" s="322" t="s">
        <v>4131</v>
      </c>
      <c r="D920" s="20" t="s">
        <v>189</v>
      </c>
      <c r="E920" s="213">
        <v>11696</v>
      </c>
      <c r="F920" s="368">
        <v>41877</v>
      </c>
      <c r="G920" s="34">
        <v>11696</v>
      </c>
      <c r="H920" s="18">
        <f t="shared" si="15"/>
        <v>0</v>
      </c>
      <c r="I920" s="430" t="s">
        <v>65</v>
      </c>
    </row>
    <row r="921" spans="1:9" ht="15" x14ac:dyDescent="0.25">
      <c r="A921" s="192">
        <v>41864</v>
      </c>
      <c r="B921" s="254" t="s">
        <v>2206</v>
      </c>
      <c r="C921" s="322" t="s">
        <v>4131</v>
      </c>
      <c r="D921" s="20" t="s">
        <v>8</v>
      </c>
      <c r="E921" s="213">
        <v>52</v>
      </c>
      <c r="F921" s="368">
        <v>41864</v>
      </c>
      <c r="G921" s="34">
        <v>52</v>
      </c>
      <c r="H921" s="18">
        <f t="shared" si="15"/>
        <v>0</v>
      </c>
      <c r="I921" s="430"/>
    </row>
    <row r="922" spans="1:9" ht="15" x14ac:dyDescent="0.25">
      <c r="A922" s="192">
        <v>41865</v>
      </c>
      <c r="B922" s="254" t="s">
        <v>2207</v>
      </c>
      <c r="C922" s="322" t="s">
        <v>4131</v>
      </c>
      <c r="D922" s="190" t="s">
        <v>4183</v>
      </c>
      <c r="E922" s="325">
        <v>7697</v>
      </c>
      <c r="F922" s="368">
        <v>41865</v>
      </c>
      <c r="G922" s="34">
        <v>7697</v>
      </c>
      <c r="H922" s="18">
        <f t="shared" si="15"/>
        <v>0</v>
      </c>
      <c r="I922" s="636"/>
    </row>
    <row r="923" spans="1:9" ht="15" x14ac:dyDescent="0.25">
      <c r="A923" s="192">
        <v>41865</v>
      </c>
      <c r="B923" s="254" t="s">
        <v>2208</v>
      </c>
      <c r="C923" s="322" t="s">
        <v>4131</v>
      </c>
      <c r="D923" s="190" t="s">
        <v>152</v>
      </c>
      <c r="E923" s="210">
        <v>80</v>
      </c>
      <c r="F923" s="368">
        <v>41865</v>
      </c>
      <c r="G923" s="34">
        <v>80</v>
      </c>
      <c r="H923" s="18">
        <f t="shared" si="15"/>
        <v>0</v>
      </c>
      <c r="I923" s="636"/>
    </row>
    <row r="924" spans="1:9" ht="15" x14ac:dyDescent="0.25">
      <c r="A924" s="192">
        <v>41865</v>
      </c>
      <c r="B924" s="254" t="s">
        <v>2209</v>
      </c>
      <c r="C924" s="322" t="s">
        <v>4131</v>
      </c>
      <c r="D924" s="190" t="s">
        <v>330</v>
      </c>
      <c r="E924" s="210">
        <v>6367</v>
      </c>
      <c r="F924" s="368">
        <v>41865</v>
      </c>
      <c r="G924" s="34">
        <v>6367</v>
      </c>
      <c r="H924" s="18">
        <f t="shared" si="15"/>
        <v>0</v>
      </c>
      <c r="I924" s="636" t="s">
        <v>21</v>
      </c>
    </row>
    <row r="925" spans="1:9" ht="15" x14ac:dyDescent="0.25">
      <c r="A925" s="192">
        <v>41865</v>
      </c>
      <c r="B925" s="254" t="s">
        <v>2210</v>
      </c>
      <c r="C925" s="322" t="s">
        <v>4131</v>
      </c>
      <c r="D925" s="190" t="s">
        <v>106</v>
      </c>
      <c r="E925" s="210">
        <v>74147</v>
      </c>
      <c r="F925" s="370">
        <v>41891</v>
      </c>
      <c r="G925" s="40">
        <v>74147</v>
      </c>
      <c r="H925" s="18">
        <f t="shared" si="15"/>
        <v>0</v>
      </c>
      <c r="I925" s="636" t="s">
        <v>27</v>
      </c>
    </row>
    <row r="926" spans="1:9" ht="15" x14ac:dyDescent="0.25">
      <c r="A926" s="192">
        <v>41865</v>
      </c>
      <c r="B926" s="254" t="s">
        <v>2211</v>
      </c>
      <c r="C926" s="322" t="s">
        <v>4131</v>
      </c>
      <c r="D926" s="190" t="s">
        <v>106</v>
      </c>
      <c r="E926" s="210">
        <v>277205</v>
      </c>
      <c r="F926" s="368">
        <v>41867</v>
      </c>
      <c r="G926" s="34">
        <v>277205</v>
      </c>
      <c r="H926" s="18">
        <f t="shared" si="15"/>
        <v>0</v>
      </c>
      <c r="I926" s="636" t="s">
        <v>27</v>
      </c>
    </row>
    <row r="927" spans="1:9" ht="15" x14ac:dyDescent="0.25">
      <c r="A927" s="192">
        <v>41865</v>
      </c>
      <c r="B927" s="254" t="s">
        <v>2212</v>
      </c>
      <c r="C927" s="322" t="s">
        <v>4131</v>
      </c>
      <c r="D927" s="190" t="s">
        <v>106</v>
      </c>
      <c r="E927" s="210">
        <v>562239</v>
      </c>
      <c r="F927" s="368">
        <v>41881</v>
      </c>
      <c r="G927" s="34">
        <v>562239</v>
      </c>
      <c r="H927" s="18">
        <f t="shared" si="15"/>
        <v>0</v>
      </c>
      <c r="I927" s="636" t="s">
        <v>27</v>
      </c>
    </row>
    <row r="928" spans="1:9" ht="15" x14ac:dyDescent="0.25">
      <c r="A928" s="192">
        <v>41865</v>
      </c>
      <c r="B928" s="254" t="s">
        <v>2213</v>
      </c>
      <c r="C928" s="322" t="s">
        <v>4131</v>
      </c>
      <c r="D928" s="190" t="s">
        <v>106</v>
      </c>
      <c r="E928" s="210">
        <v>347140</v>
      </c>
      <c r="F928" s="368">
        <v>41870</v>
      </c>
      <c r="G928" s="42">
        <v>347140</v>
      </c>
      <c r="H928" s="18">
        <f t="shared" si="15"/>
        <v>0</v>
      </c>
      <c r="I928" s="621" t="s">
        <v>27</v>
      </c>
    </row>
    <row r="929" spans="1:9" ht="15" x14ac:dyDescent="0.25">
      <c r="A929" s="192">
        <v>41865</v>
      </c>
      <c r="B929" s="254" t="s">
        <v>2214</v>
      </c>
      <c r="C929" s="322" t="s">
        <v>4131</v>
      </c>
      <c r="D929" s="190" t="s">
        <v>106</v>
      </c>
      <c r="E929" s="210">
        <v>97570</v>
      </c>
      <c r="F929" s="368">
        <v>41867</v>
      </c>
      <c r="G929" s="42">
        <v>97570</v>
      </c>
      <c r="H929" s="18">
        <f t="shared" si="15"/>
        <v>0</v>
      </c>
      <c r="I929" s="621" t="s">
        <v>27</v>
      </c>
    </row>
    <row r="930" spans="1:9" ht="15" x14ac:dyDescent="0.25">
      <c r="A930" s="192">
        <v>41865</v>
      </c>
      <c r="B930" s="254" t="s">
        <v>2215</v>
      </c>
      <c r="C930" s="322" t="s">
        <v>4131</v>
      </c>
      <c r="D930" s="190" t="s">
        <v>250</v>
      </c>
      <c r="E930" s="210">
        <v>28178</v>
      </c>
      <c r="F930" s="368">
        <v>41865</v>
      </c>
      <c r="G930" s="42">
        <v>28178</v>
      </c>
      <c r="H930" s="18">
        <f t="shared" si="15"/>
        <v>0</v>
      </c>
      <c r="I930" s="621" t="s">
        <v>30</v>
      </c>
    </row>
    <row r="931" spans="1:9" ht="15" x14ac:dyDescent="0.25">
      <c r="A931" s="192">
        <v>41865</v>
      </c>
      <c r="B931" s="254" t="s">
        <v>2216</v>
      </c>
      <c r="C931" s="322" t="s">
        <v>4131</v>
      </c>
      <c r="D931" s="196" t="s">
        <v>3108</v>
      </c>
      <c r="E931" s="215">
        <v>0</v>
      </c>
      <c r="F931" s="368"/>
      <c r="G931" s="42"/>
      <c r="H931" s="18">
        <f t="shared" si="15"/>
        <v>0</v>
      </c>
      <c r="I931" s="621" t="s">
        <v>4184</v>
      </c>
    </row>
    <row r="932" spans="1:9" ht="15" x14ac:dyDescent="0.25">
      <c r="A932" s="192">
        <v>41865</v>
      </c>
      <c r="B932" s="254" t="s">
        <v>2217</v>
      </c>
      <c r="C932" s="322" t="s">
        <v>4131</v>
      </c>
      <c r="D932" s="190" t="s">
        <v>50</v>
      </c>
      <c r="E932" s="210">
        <v>5155.5</v>
      </c>
      <c r="F932" s="368">
        <v>41865</v>
      </c>
      <c r="G932" s="42">
        <v>5155.5</v>
      </c>
      <c r="H932" s="18">
        <f t="shared" si="15"/>
        <v>0</v>
      </c>
      <c r="I932" s="621"/>
    </row>
    <row r="933" spans="1:9" ht="15" x14ac:dyDescent="0.25">
      <c r="A933" s="192">
        <v>41865</v>
      </c>
      <c r="B933" s="254" t="s">
        <v>2218</v>
      </c>
      <c r="C933" s="322" t="s">
        <v>4131</v>
      </c>
      <c r="D933" s="190" t="s">
        <v>318</v>
      </c>
      <c r="E933" s="210">
        <v>2035.5</v>
      </c>
      <c r="F933" s="368">
        <v>41865</v>
      </c>
      <c r="G933" s="42">
        <v>2035.5</v>
      </c>
      <c r="H933" s="18">
        <f t="shared" si="15"/>
        <v>0</v>
      </c>
      <c r="I933" s="621"/>
    </row>
    <row r="934" spans="1:9" ht="15" x14ac:dyDescent="0.25">
      <c r="A934" s="192">
        <v>41865</v>
      </c>
      <c r="B934" s="254" t="s">
        <v>2221</v>
      </c>
      <c r="C934" s="322" t="s">
        <v>4131</v>
      </c>
      <c r="D934" s="190" t="s">
        <v>13</v>
      </c>
      <c r="E934" s="210">
        <v>4640</v>
      </c>
      <c r="F934" s="368">
        <v>41865</v>
      </c>
      <c r="G934" s="42">
        <v>4640</v>
      </c>
      <c r="H934" s="18">
        <f t="shared" si="15"/>
        <v>0</v>
      </c>
      <c r="I934" s="621"/>
    </row>
    <row r="935" spans="1:9" ht="15" x14ac:dyDescent="0.25">
      <c r="A935" s="192">
        <v>41865</v>
      </c>
      <c r="B935" s="254" t="s">
        <v>2223</v>
      </c>
      <c r="C935" s="322" t="s">
        <v>4131</v>
      </c>
      <c r="D935" s="190" t="s">
        <v>123</v>
      </c>
      <c r="E935" s="210">
        <v>4275.6000000000004</v>
      </c>
      <c r="F935" s="368">
        <v>41865</v>
      </c>
      <c r="G935" s="42">
        <v>4275.6000000000004</v>
      </c>
      <c r="H935" s="18">
        <f t="shared" si="15"/>
        <v>0</v>
      </c>
      <c r="I935" s="621"/>
    </row>
    <row r="936" spans="1:9" ht="15" x14ac:dyDescent="0.25">
      <c r="A936" s="192">
        <v>41865</v>
      </c>
      <c r="B936" s="254" t="s">
        <v>2224</v>
      </c>
      <c r="C936" s="322" t="s">
        <v>4131</v>
      </c>
      <c r="D936" s="190" t="s">
        <v>250</v>
      </c>
      <c r="E936" s="210">
        <v>11692.5</v>
      </c>
      <c r="F936" s="368">
        <v>41865</v>
      </c>
      <c r="G936" s="42">
        <v>11692.5</v>
      </c>
      <c r="H936" s="18">
        <f t="shared" si="15"/>
        <v>0</v>
      </c>
      <c r="I936" s="621"/>
    </row>
    <row r="937" spans="1:9" ht="15" x14ac:dyDescent="0.25">
      <c r="A937" s="192">
        <v>41865</v>
      </c>
      <c r="B937" s="254" t="s">
        <v>2226</v>
      </c>
      <c r="C937" s="322" t="s">
        <v>4131</v>
      </c>
      <c r="D937" s="190" t="s">
        <v>374</v>
      </c>
      <c r="E937" s="210">
        <v>9576</v>
      </c>
      <c r="F937" s="368">
        <v>41865</v>
      </c>
      <c r="G937" s="42">
        <v>9576</v>
      </c>
      <c r="H937" s="18">
        <f t="shared" si="15"/>
        <v>0</v>
      </c>
      <c r="I937" s="621"/>
    </row>
    <row r="938" spans="1:9" ht="15" x14ac:dyDescent="0.25">
      <c r="A938" s="192">
        <v>41865</v>
      </c>
      <c r="B938" s="254" t="s">
        <v>2227</v>
      </c>
      <c r="C938" s="322" t="s">
        <v>4131</v>
      </c>
      <c r="D938" s="190" t="s">
        <v>216</v>
      </c>
      <c r="E938" s="210">
        <v>4092.5</v>
      </c>
      <c r="F938" s="368">
        <v>41865</v>
      </c>
      <c r="G938" s="42">
        <v>4092.5</v>
      </c>
      <c r="H938" s="18">
        <f t="shared" si="15"/>
        <v>0</v>
      </c>
      <c r="I938" s="621"/>
    </row>
    <row r="939" spans="1:9" ht="15" x14ac:dyDescent="0.25">
      <c r="A939" s="192">
        <v>41865</v>
      </c>
      <c r="B939" s="254" t="s">
        <v>2228</v>
      </c>
      <c r="C939" s="322" t="s">
        <v>4131</v>
      </c>
      <c r="D939" s="190" t="s">
        <v>374</v>
      </c>
      <c r="E939" s="210">
        <v>6000.5</v>
      </c>
      <c r="F939" s="368">
        <v>41865</v>
      </c>
      <c r="G939" s="42">
        <v>6000.5</v>
      </c>
      <c r="H939" s="18">
        <f t="shared" si="15"/>
        <v>0</v>
      </c>
      <c r="I939" s="621"/>
    </row>
    <row r="940" spans="1:9" ht="15" x14ac:dyDescent="0.25">
      <c r="A940" s="192">
        <v>41865</v>
      </c>
      <c r="B940" s="254" t="s">
        <v>2229</v>
      </c>
      <c r="C940" s="322" t="s">
        <v>4131</v>
      </c>
      <c r="D940" s="190" t="s">
        <v>8</v>
      </c>
      <c r="E940" s="210">
        <v>5984.5</v>
      </c>
      <c r="F940" s="368">
        <v>41865</v>
      </c>
      <c r="G940" s="42">
        <v>5984.5</v>
      </c>
      <c r="H940" s="18">
        <f t="shared" si="15"/>
        <v>0</v>
      </c>
      <c r="I940" s="621"/>
    </row>
    <row r="941" spans="1:9" ht="15" x14ac:dyDescent="0.25">
      <c r="A941" s="192">
        <v>41865</v>
      </c>
      <c r="B941" s="254" t="s">
        <v>2230</v>
      </c>
      <c r="C941" s="322" t="s">
        <v>4131</v>
      </c>
      <c r="D941" s="190" t="s">
        <v>55</v>
      </c>
      <c r="E941" s="210">
        <v>7408.5</v>
      </c>
      <c r="F941" s="368">
        <v>41865</v>
      </c>
      <c r="G941" s="42">
        <v>7408.5</v>
      </c>
      <c r="H941" s="18">
        <f t="shared" si="15"/>
        <v>0</v>
      </c>
      <c r="I941" s="621"/>
    </row>
    <row r="942" spans="1:9" ht="15" x14ac:dyDescent="0.25">
      <c r="A942" s="192">
        <v>41865</v>
      </c>
      <c r="B942" s="254" t="s">
        <v>2231</v>
      </c>
      <c r="C942" s="322" t="s">
        <v>4131</v>
      </c>
      <c r="D942" s="190" t="s">
        <v>87</v>
      </c>
      <c r="E942" s="210">
        <v>7075.28</v>
      </c>
      <c r="F942" s="371" t="s">
        <v>4185</v>
      </c>
      <c r="G942" s="42">
        <v>7075.28</v>
      </c>
      <c r="H942" s="18">
        <f t="shared" si="15"/>
        <v>0</v>
      </c>
      <c r="I942" s="621" t="s">
        <v>217</v>
      </c>
    </row>
    <row r="943" spans="1:9" ht="15" x14ac:dyDescent="0.25">
      <c r="A943" s="192">
        <v>41865</v>
      </c>
      <c r="B943" s="254" t="s">
        <v>2232</v>
      </c>
      <c r="C943" s="322" t="s">
        <v>4131</v>
      </c>
      <c r="D943" s="190" t="s">
        <v>233</v>
      </c>
      <c r="E943" s="210">
        <v>1681.6</v>
      </c>
      <c r="F943" s="368">
        <v>41866</v>
      </c>
      <c r="G943" s="42">
        <v>1681.6</v>
      </c>
      <c r="H943" s="18">
        <f t="shared" si="15"/>
        <v>0</v>
      </c>
      <c r="I943" s="621" t="s">
        <v>217</v>
      </c>
    </row>
    <row r="944" spans="1:9" ht="15" x14ac:dyDescent="0.25">
      <c r="A944" s="192">
        <v>41865</v>
      </c>
      <c r="B944" s="254" t="s">
        <v>2233</v>
      </c>
      <c r="C944" s="322" t="s">
        <v>4131</v>
      </c>
      <c r="D944" s="190" t="s">
        <v>953</v>
      </c>
      <c r="E944" s="210">
        <v>5152</v>
      </c>
      <c r="F944" s="368">
        <v>41866</v>
      </c>
      <c r="G944" s="42">
        <v>5152</v>
      </c>
      <c r="H944" s="18">
        <f t="shared" si="15"/>
        <v>0</v>
      </c>
      <c r="I944" s="621" t="s">
        <v>217</v>
      </c>
    </row>
    <row r="945" spans="1:9" ht="15" x14ac:dyDescent="0.25">
      <c r="A945" s="192">
        <v>41865</v>
      </c>
      <c r="B945" s="254" t="s">
        <v>2234</v>
      </c>
      <c r="C945" s="322" t="s">
        <v>4131</v>
      </c>
      <c r="D945" s="190" t="s">
        <v>80</v>
      </c>
      <c r="E945" s="210">
        <v>2532</v>
      </c>
      <c r="F945" s="368">
        <v>41866</v>
      </c>
      <c r="G945" s="42">
        <v>2532</v>
      </c>
      <c r="H945" s="18">
        <f t="shared" si="15"/>
        <v>0</v>
      </c>
      <c r="I945" s="621" t="s">
        <v>217</v>
      </c>
    </row>
    <row r="946" spans="1:9" ht="15" x14ac:dyDescent="0.25">
      <c r="A946" s="192">
        <v>41865</v>
      </c>
      <c r="B946" s="254" t="s">
        <v>2235</v>
      </c>
      <c r="C946" s="322" t="s">
        <v>4131</v>
      </c>
      <c r="D946" s="190" t="s">
        <v>124</v>
      </c>
      <c r="E946" s="210">
        <v>13291</v>
      </c>
      <c r="F946" s="368">
        <v>41866</v>
      </c>
      <c r="G946" s="42">
        <v>13291</v>
      </c>
      <c r="H946" s="18">
        <f t="shared" si="15"/>
        <v>0</v>
      </c>
      <c r="I946" s="621" t="s">
        <v>30</v>
      </c>
    </row>
    <row r="947" spans="1:9" ht="15" x14ac:dyDescent="0.25">
      <c r="A947" s="192">
        <v>41865</v>
      </c>
      <c r="B947" s="254" t="s">
        <v>2236</v>
      </c>
      <c r="C947" s="322" t="s">
        <v>4131</v>
      </c>
      <c r="D947" s="190" t="s">
        <v>99</v>
      </c>
      <c r="E947" s="210">
        <v>1095.0999999999999</v>
      </c>
      <c r="F947" s="368">
        <v>41866</v>
      </c>
      <c r="G947" s="42">
        <v>1095.0999999999999</v>
      </c>
      <c r="H947" s="18">
        <f t="shared" si="15"/>
        <v>0</v>
      </c>
      <c r="I947" s="621" t="s">
        <v>217</v>
      </c>
    </row>
    <row r="948" spans="1:9" ht="15" x14ac:dyDescent="0.25">
      <c r="A948" s="192">
        <v>41865</v>
      </c>
      <c r="B948" s="254" t="s">
        <v>2238</v>
      </c>
      <c r="C948" s="322" t="s">
        <v>4131</v>
      </c>
      <c r="D948" s="190" t="s">
        <v>8</v>
      </c>
      <c r="E948" s="210">
        <v>893</v>
      </c>
      <c r="F948" s="368">
        <v>41865</v>
      </c>
      <c r="G948" s="42">
        <v>893</v>
      </c>
      <c r="H948" s="18">
        <f t="shared" si="15"/>
        <v>0</v>
      </c>
      <c r="I948" s="621"/>
    </row>
    <row r="949" spans="1:9" ht="15" x14ac:dyDescent="0.25">
      <c r="A949" s="192">
        <v>41865</v>
      </c>
      <c r="B949" s="254" t="s">
        <v>2239</v>
      </c>
      <c r="C949" s="322" t="s">
        <v>4131</v>
      </c>
      <c r="D949" s="190" t="s">
        <v>20</v>
      </c>
      <c r="E949" s="210">
        <v>6707</v>
      </c>
      <c r="F949" s="368">
        <v>41866</v>
      </c>
      <c r="G949" s="42">
        <v>6707</v>
      </c>
      <c r="H949" s="18">
        <f t="shared" si="15"/>
        <v>0</v>
      </c>
      <c r="I949" s="621" t="s">
        <v>217</v>
      </c>
    </row>
    <row r="950" spans="1:9" ht="15" x14ac:dyDescent="0.25">
      <c r="A950" s="192">
        <v>41865</v>
      </c>
      <c r="B950" s="254" t="s">
        <v>2240</v>
      </c>
      <c r="C950" s="322" t="s">
        <v>4131</v>
      </c>
      <c r="D950" s="190" t="s">
        <v>231</v>
      </c>
      <c r="E950" s="210">
        <v>600</v>
      </c>
      <c r="F950" s="368">
        <v>41866</v>
      </c>
      <c r="G950" s="42">
        <v>600</v>
      </c>
      <c r="H950" s="18">
        <f t="shared" si="15"/>
        <v>0</v>
      </c>
      <c r="I950" s="621" t="s">
        <v>217</v>
      </c>
    </row>
    <row r="951" spans="1:9" ht="15" x14ac:dyDescent="0.25">
      <c r="A951" s="192">
        <v>41865</v>
      </c>
      <c r="B951" s="254" t="s">
        <v>2241</v>
      </c>
      <c r="C951" s="322" t="s">
        <v>4131</v>
      </c>
      <c r="D951" s="190" t="s">
        <v>28</v>
      </c>
      <c r="E951" s="210">
        <v>11044</v>
      </c>
      <c r="F951" s="368">
        <v>41865</v>
      </c>
      <c r="G951" s="42">
        <v>11044</v>
      </c>
      <c r="H951" s="18">
        <f t="shared" si="15"/>
        <v>0</v>
      </c>
      <c r="I951" s="621"/>
    </row>
    <row r="952" spans="1:9" ht="15" x14ac:dyDescent="0.25">
      <c r="A952" s="192">
        <v>41865</v>
      </c>
      <c r="B952" s="254" t="s">
        <v>2242</v>
      </c>
      <c r="C952" s="322" t="s">
        <v>4131</v>
      </c>
      <c r="D952" s="190" t="s">
        <v>338</v>
      </c>
      <c r="E952" s="210">
        <v>426.4</v>
      </c>
      <c r="F952" s="368">
        <v>41866</v>
      </c>
      <c r="G952" s="42">
        <v>426.4</v>
      </c>
      <c r="H952" s="18">
        <f t="shared" si="15"/>
        <v>0</v>
      </c>
      <c r="I952" s="621" t="s">
        <v>30</v>
      </c>
    </row>
    <row r="953" spans="1:9" ht="15" x14ac:dyDescent="0.25">
      <c r="A953" s="192">
        <v>41865</v>
      </c>
      <c r="B953" s="254" t="s">
        <v>2243</v>
      </c>
      <c r="C953" s="322" t="s">
        <v>4131</v>
      </c>
      <c r="D953" s="190" t="s">
        <v>4170</v>
      </c>
      <c r="E953" s="210">
        <v>3229.5</v>
      </c>
      <c r="F953" s="368">
        <v>41865</v>
      </c>
      <c r="G953" s="42">
        <v>3229.5</v>
      </c>
      <c r="H953" s="18">
        <f t="shared" si="15"/>
        <v>0</v>
      </c>
      <c r="I953" s="621"/>
    </row>
    <row r="954" spans="1:9" ht="15" x14ac:dyDescent="0.25">
      <c r="A954" s="192">
        <v>41865</v>
      </c>
      <c r="B954" s="254" t="s">
        <v>2244</v>
      </c>
      <c r="C954" s="322" t="s">
        <v>4131</v>
      </c>
      <c r="D954" s="190" t="s">
        <v>34</v>
      </c>
      <c r="E954" s="210">
        <v>2384</v>
      </c>
      <c r="F954" s="368">
        <v>41866</v>
      </c>
      <c r="G954" s="42">
        <v>2384</v>
      </c>
      <c r="H954" s="18">
        <f t="shared" si="15"/>
        <v>0</v>
      </c>
      <c r="I954" s="621" t="s">
        <v>30</v>
      </c>
    </row>
    <row r="955" spans="1:9" ht="15" x14ac:dyDescent="0.25">
      <c r="A955" s="192">
        <v>41865</v>
      </c>
      <c r="B955" s="254" t="s">
        <v>2245</v>
      </c>
      <c r="C955" s="322" t="s">
        <v>4131</v>
      </c>
      <c r="D955" s="190" t="s">
        <v>57</v>
      </c>
      <c r="E955" s="210">
        <v>2100</v>
      </c>
      <c r="F955" s="368">
        <v>41866</v>
      </c>
      <c r="G955" s="42">
        <v>2100</v>
      </c>
      <c r="H955" s="18">
        <f t="shared" si="15"/>
        <v>0</v>
      </c>
      <c r="I955" s="621" t="s">
        <v>30</v>
      </c>
    </row>
    <row r="956" spans="1:9" ht="15" x14ac:dyDescent="0.25">
      <c r="A956" s="192">
        <v>41865</v>
      </c>
      <c r="B956" s="254" t="s">
        <v>2246</v>
      </c>
      <c r="C956" s="322" t="s">
        <v>4131</v>
      </c>
      <c r="D956" s="190" t="s">
        <v>348</v>
      </c>
      <c r="E956" s="210">
        <v>1034.5</v>
      </c>
      <c r="F956" s="368">
        <v>41866</v>
      </c>
      <c r="G956" s="42">
        <v>1034.5</v>
      </c>
      <c r="H956" s="18">
        <f t="shared" si="15"/>
        <v>0</v>
      </c>
      <c r="I956" s="621" t="s">
        <v>217</v>
      </c>
    </row>
    <row r="957" spans="1:9" ht="15" x14ac:dyDescent="0.25">
      <c r="A957" s="192">
        <v>41865</v>
      </c>
      <c r="B957" s="254" t="s">
        <v>2247</v>
      </c>
      <c r="C957" s="322" t="s">
        <v>4131</v>
      </c>
      <c r="D957" s="190" t="s">
        <v>1778</v>
      </c>
      <c r="E957" s="210">
        <v>1881</v>
      </c>
      <c r="F957" s="368">
        <v>41866</v>
      </c>
      <c r="G957" s="42">
        <v>1881</v>
      </c>
      <c r="H957" s="18">
        <f t="shared" si="15"/>
        <v>0</v>
      </c>
      <c r="I957" s="621" t="s">
        <v>30</v>
      </c>
    </row>
    <row r="958" spans="1:9" ht="15" x14ac:dyDescent="0.25">
      <c r="A958" s="192">
        <v>41865</v>
      </c>
      <c r="B958" s="254" t="s">
        <v>2248</v>
      </c>
      <c r="C958" s="322" t="s">
        <v>4131</v>
      </c>
      <c r="D958" s="190" t="s">
        <v>250</v>
      </c>
      <c r="E958" s="210">
        <v>3416</v>
      </c>
      <c r="F958" s="368">
        <v>41865</v>
      </c>
      <c r="G958" s="42">
        <v>3416</v>
      </c>
      <c r="H958" s="18">
        <f t="shared" si="15"/>
        <v>0</v>
      </c>
      <c r="I958" s="621" t="s">
        <v>4186</v>
      </c>
    </row>
    <row r="959" spans="1:9" ht="15" x14ac:dyDescent="0.25">
      <c r="A959" s="192">
        <v>41865</v>
      </c>
      <c r="B959" s="254" t="s">
        <v>2249</v>
      </c>
      <c r="C959" s="322" t="s">
        <v>4131</v>
      </c>
      <c r="D959" s="190" t="s">
        <v>29</v>
      </c>
      <c r="E959" s="210">
        <v>9411.6</v>
      </c>
      <c r="F959" s="368">
        <v>41866</v>
      </c>
      <c r="G959" s="42">
        <v>9411.5</v>
      </c>
      <c r="H959" s="18">
        <f t="shared" si="15"/>
        <v>0.1000000000003638</v>
      </c>
      <c r="I959" s="621" t="s">
        <v>30</v>
      </c>
    </row>
    <row r="960" spans="1:9" ht="15" x14ac:dyDescent="0.25">
      <c r="A960" s="192">
        <v>41865</v>
      </c>
      <c r="B960" s="254" t="s">
        <v>2250</v>
      </c>
      <c r="C960" s="322" t="s">
        <v>4131</v>
      </c>
      <c r="D960" s="190" t="s">
        <v>312</v>
      </c>
      <c r="E960" s="210">
        <v>7569.2</v>
      </c>
      <c r="F960" s="368">
        <v>41865</v>
      </c>
      <c r="G960" s="42">
        <v>7569.2</v>
      </c>
      <c r="H960" s="18">
        <f t="shared" si="15"/>
        <v>0</v>
      </c>
      <c r="I960" s="621" t="s">
        <v>12</v>
      </c>
    </row>
    <row r="961" spans="1:9" ht="15" x14ac:dyDescent="0.25">
      <c r="A961" s="192">
        <v>41865</v>
      </c>
      <c r="B961" s="254" t="s">
        <v>2251</v>
      </c>
      <c r="C961" s="322" t="s">
        <v>4131</v>
      </c>
      <c r="D961" s="190" t="s">
        <v>396</v>
      </c>
      <c r="E961" s="210">
        <v>603</v>
      </c>
      <c r="F961" s="368">
        <v>41865</v>
      </c>
      <c r="G961" s="42">
        <v>603</v>
      </c>
      <c r="H961" s="18">
        <f t="shared" si="15"/>
        <v>0</v>
      </c>
      <c r="I961" s="621"/>
    </row>
    <row r="962" spans="1:9" ht="15" x14ac:dyDescent="0.25">
      <c r="A962" s="192">
        <v>41865</v>
      </c>
      <c r="B962" s="254" t="s">
        <v>2253</v>
      </c>
      <c r="C962" s="322" t="s">
        <v>4131</v>
      </c>
      <c r="D962" s="190" t="s">
        <v>32</v>
      </c>
      <c r="E962" s="210">
        <v>9286</v>
      </c>
      <c r="F962" s="368">
        <v>41866</v>
      </c>
      <c r="G962" s="42">
        <v>9286</v>
      </c>
      <c r="H962" s="18">
        <f t="shared" si="15"/>
        <v>0</v>
      </c>
      <c r="I962" s="621" t="s">
        <v>30</v>
      </c>
    </row>
    <row r="963" spans="1:9" ht="15" x14ac:dyDescent="0.25">
      <c r="A963" s="192">
        <v>41865</v>
      </c>
      <c r="B963" s="254" t="s">
        <v>2254</v>
      </c>
      <c r="C963" s="322" t="s">
        <v>4131</v>
      </c>
      <c r="D963" s="190" t="s">
        <v>54</v>
      </c>
      <c r="E963" s="210">
        <v>20455.72</v>
      </c>
      <c r="F963" s="369" t="s">
        <v>4187</v>
      </c>
      <c r="G963" s="42">
        <v>20455.72</v>
      </c>
      <c r="H963" s="18">
        <f t="shared" si="15"/>
        <v>0</v>
      </c>
      <c r="I963" s="621" t="s">
        <v>30</v>
      </c>
    </row>
    <row r="964" spans="1:9" ht="15" x14ac:dyDescent="0.25">
      <c r="A964" s="192">
        <v>41865</v>
      </c>
      <c r="B964" s="254" t="s">
        <v>2255</v>
      </c>
      <c r="C964" s="322" t="s">
        <v>4131</v>
      </c>
      <c r="D964" s="190" t="s">
        <v>287</v>
      </c>
      <c r="E964" s="210">
        <v>2812</v>
      </c>
      <c r="F964" s="368">
        <v>41866</v>
      </c>
      <c r="G964" s="42">
        <v>2812</v>
      </c>
      <c r="H964" s="18">
        <f t="shared" si="15"/>
        <v>0</v>
      </c>
      <c r="I964" s="621" t="s">
        <v>30</v>
      </c>
    </row>
    <row r="965" spans="1:9" ht="15" x14ac:dyDescent="0.25">
      <c r="A965" s="192">
        <v>41865</v>
      </c>
      <c r="B965" s="254" t="s">
        <v>2257</v>
      </c>
      <c r="C965" s="322" t="s">
        <v>4131</v>
      </c>
      <c r="D965" s="190" t="s">
        <v>148</v>
      </c>
      <c r="E965" s="210">
        <v>900</v>
      </c>
      <c r="F965" s="368">
        <v>41866</v>
      </c>
      <c r="G965" s="42">
        <v>900</v>
      </c>
      <c r="H965" s="18">
        <f t="shared" si="15"/>
        <v>0</v>
      </c>
      <c r="I965" s="621" t="s">
        <v>30</v>
      </c>
    </row>
    <row r="966" spans="1:9" ht="15" x14ac:dyDescent="0.25">
      <c r="A966" s="192">
        <v>41865</v>
      </c>
      <c r="B966" s="254" t="s">
        <v>2258</v>
      </c>
      <c r="C966" s="322" t="s">
        <v>4131</v>
      </c>
      <c r="D966" s="190" t="s">
        <v>106</v>
      </c>
      <c r="E966" s="210">
        <v>3360</v>
      </c>
      <c r="F966" s="368">
        <v>41867</v>
      </c>
      <c r="G966" s="42">
        <v>3360</v>
      </c>
      <c r="H966" s="18">
        <f t="shared" si="15"/>
        <v>0</v>
      </c>
      <c r="I966" s="621" t="s">
        <v>12</v>
      </c>
    </row>
    <row r="967" spans="1:9" ht="15" x14ac:dyDescent="0.25">
      <c r="A967" s="192">
        <v>41865</v>
      </c>
      <c r="B967" s="254" t="s">
        <v>2259</v>
      </c>
      <c r="C967" s="322" t="s">
        <v>4131</v>
      </c>
      <c r="D967" s="190" t="s">
        <v>188</v>
      </c>
      <c r="E967" s="210">
        <v>5972.4</v>
      </c>
      <c r="F967" s="368">
        <v>41868</v>
      </c>
      <c r="G967" s="42">
        <v>5972.4</v>
      </c>
      <c r="H967" s="18">
        <f t="shared" ref="H967:H1030" si="16">E967-G967</f>
        <v>0</v>
      </c>
      <c r="I967" s="621" t="s">
        <v>21</v>
      </c>
    </row>
    <row r="968" spans="1:9" ht="15" x14ac:dyDescent="0.25">
      <c r="A968" s="192">
        <v>41865</v>
      </c>
      <c r="B968" s="254" t="s">
        <v>2261</v>
      </c>
      <c r="C968" s="322" t="s">
        <v>4131</v>
      </c>
      <c r="D968" s="190" t="s">
        <v>130</v>
      </c>
      <c r="E968" s="210">
        <v>3691</v>
      </c>
      <c r="F968" s="368">
        <v>41865</v>
      </c>
      <c r="G968" s="42">
        <v>3691</v>
      </c>
      <c r="H968" s="18">
        <f t="shared" si="16"/>
        <v>0</v>
      </c>
      <c r="I968" s="621" t="s">
        <v>21</v>
      </c>
    </row>
    <row r="969" spans="1:9" ht="15" x14ac:dyDescent="0.25">
      <c r="A969" s="192">
        <v>41865</v>
      </c>
      <c r="B969" s="254" t="s">
        <v>2262</v>
      </c>
      <c r="C969" s="322" t="s">
        <v>4131</v>
      </c>
      <c r="D969" s="190" t="s">
        <v>237</v>
      </c>
      <c r="E969" s="210">
        <v>8760.2000000000007</v>
      </c>
      <c r="F969" s="368">
        <v>41865</v>
      </c>
      <c r="G969" s="42">
        <v>8760.2000000000007</v>
      </c>
      <c r="H969" s="18">
        <f t="shared" si="16"/>
        <v>0</v>
      </c>
      <c r="I969" s="621" t="s">
        <v>21</v>
      </c>
    </row>
    <row r="970" spans="1:9" ht="15" x14ac:dyDescent="0.25">
      <c r="A970" s="192">
        <v>41865</v>
      </c>
      <c r="B970" s="254" t="s">
        <v>2263</v>
      </c>
      <c r="C970" s="322" t="s">
        <v>4131</v>
      </c>
      <c r="D970" s="190" t="s">
        <v>59</v>
      </c>
      <c r="E970" s="210">
        <v>1802.5</v>
      </c>
      <c r="F970" s="368">
        <v>41870</v>
      </c>
      <c r="G970" s="42">
        <v>1802.5</v>
      </c>
      <c r="H970" s="18">
        <f t="shared" si="16"/>
        <v>0</v>
      </c>
      <c r="I970" s="621" t="s">
        <v>21</v>
      </c>
    </row>
    <row r="971" spans="1:9" ht="15" x14ac:dyDescent="0.25">
      <c r="A971" s="192">
        <v>41865</v>
      </c>
      <c r="B971" s="254" t="s">
        <v>2264</v>
      </c>
      <c r="C971" s="322" t="s">
        <v>4131</v>
      </c>
      <c r="D971" s="190" t="s">
        <v>4188</v>
      </c>
      <c r="E971" s="210">
        <v>6528.5</v>
      </c>
      <c r="F971" s="368">
        <v>41865</v>
      </c>
      <c r="G971" s="42">
        <v>6528.5</v>
      </c>
      <c r="H971" s="18">
        <f t="shared" si="16"/>
        <v>0</v>
      </c>
      <c r="I971" s="621" t="s">
        <v>21</v>
      </c>
    </row>
    <row r="972" spans="1:9" ht="15" x14ac:dyDescent="0.25">
      <c r="A972" s="192">
        <v>41865</v>
      </c>
      <c r="B972" s="254" t="s">
        <v>2265</v>
      </c>
      <c r="C972" s="322" t="s">
        <v>4131</v>
      </c>
      <c r="D972" s="190" t="s">
        <v>189</v>
      </c>
      <c r="E972" s="210">
        <v>5859</v>
      </c>
      <c r="F972" s="369" t="s">
        <v>4376</v>
      </c>
      <c r="G972" s="42">
        <v>5859</v>
      </c>
      <c r="H972" s="18">
        <f t="shared" si="16"/>
        <v>0</v>
      </c>
      <c r="I972" s="621" t="s">
        <v>21</v>
      </c>
    </row>
    <row r="973" spans="1:9" ht="15" x14ac:dyDescent="0.25">
      <c r="A973" s="192">
        <v>41865</v>
      </c>
      <c r="B973" s="254" t="s">
        <v>2266</v>
      </c>
      <c r="C973" s="322" t="s">
        <v>4131</v>
      </c>
      <c r="D973" s="190" t="s">
        <v>1607</v>
      </c>
      <c r="E973" s="210">
        <v>3808</v>
      </c>
      <c r="F973" s="368">
        <v>41865</v>
      </c>
      <c r="G973" s="42">
        <v>3808</v>
      </c>
      <c r="H973" s="18">
        <f t="shared" si="16"/>
        <v>0</v>
      </c>
      <c r="I973" s="621"/>
    </row>
    <row r="974" spans="1:9" ht="15" x14ac:dyDescent="0.25">
      <c r="A974" s="192">
        <v>41865</v>
      </c>
      <c r="B974" s="254" t="s">
        <v>2267</v>
      </c>
      <c r="C974" s="322" t="s">
        <v>4131</v>
      </c>
      <c r="D974" s="190" t="s">
        <v>4189</v>
      </c>
      <c r="E974" s="210">
        <v>9084.5</v>
      </c>
      <c r="F974" s="368">
        <v>41865</v>
      </c>
      <c r="G974" s="42">
        <v>9084.5</v>
      </c>
      <c r="H974" s="18">
        <f t="shared" si="16"/>
        <v>0</v>
      </c>
      <c r="I974" s="621"/>
    </row>
    <row r="975" spans="1:9" ht="15" x14ac:dyDescent="0.25">
      <c r="A975" s="192">
        <v>41865</v>
      </c>
      <c r="B975" s="254" t="s">
        <v>2268</v>
      </c>
      <c r="C975" s="322" t="s">
        <v>4131</v>
      </c>
      <c r="D975" s="190" t="s">
        <v>3521</v>
      </c>
      <c r="E975" s="210">
        <v>1844</v>
      </c>
      <c r="F975" s="368">
        <v>41865</v>
      </c>
      <c r="G975" s="42">
        <v>1844</v>
      </c>
      <c r="H975" s="18">
        <f t="shared" si="16"/>
        <v>0</v>
      </c>
      <c r="I975" s="621"/>
    </row>
    <row r="976" spans="1:9" ht="15" x14ac:dyDescent="0.25">
      <c r="A976" s="192">
        <v>41865</v>
      </c>
      <c r="B976" s="254" t="s">
        <v>2269</v>
      </c>
      <c r="C976" s="322" t="s">
        <v>4131</v>
      </c>
      <c r="D976" s="190" t="s">
        <v>51</v>
      </c>
      <c r="E976" s="210">
        <v>1347</v>
      </c>
      <c r="F976" s="368">
        <v>41865</v>
      </c>
      <c r="G976" s="42">
        <v>1347</v>
      </c>
      <c r="H976" s="18">
        <f t="shared" si="16"/>
        <v>0</v>
      </c>
      <c r="I976" s="621"/>
    </row>
    <row r="977" spans="1:9" ht="15" x14ac:dyDescent="0.25">
      <c r="A977" s="192">
        <v>41865</v>
      </c>
      <c r="B977" s="254" t="s">
        <v>2271</v>
      </c>
      <c r="C977" s="322" t="s">
        <v>4131</v>
      </c>
      <c r="D977" s="190" t="s">
        <v>51</v>
      </c>
      <c r="E977" s="210">
        <v>728</v>
      </c>
      <c r="F977" s="368">
        <v>41865</v>
      </c>
      <c r="G977" s="42">
        <v>728</v>
      </c>
      <c r="H977" s="18">
        <f t="shared" si="16"/>
        <v>0</v>
      </c>
      <c r="I977" s="621"/>
    </row>
    <row r="978" spans="1:9" ht="15" x14ac:dyDescent="0.25">
      <c r="A978" s="192"/>
      <c r="B978" s="254" t="s">
        <v>2272</v>
      </c>
      <c r="C978" s="322" t="s">
        <v>4131</v>
      </c>
      <c r="D978" s="190" t="s">
        <v>16</v>
      </c>
      <c r="E978" s="210">
        <v>335477.40000000002</v>
      </c>
      <c r="F978" s="368">
        <v>41872</v>
      </c>
      <c r="G978" s="42">
        <v>335477.40000000002</v>
      </c>
      <c r="H978" s="18">
        <f t="shared" si="16"/>
        <v>0</v>
      </c>
      <c r="I978" s="621" t="s">
        <v>162</v>
      </c>
    </row>
    <row r="979" spans="1:9" ht="15" x14ac:dyDescent="0.25">
      <c r="A979" s="192">
        <v>41865</v>
      </c>
      <c r="B979" s="254" t="s">
        <v>2274</v>
      </c>
      <c r="C979" s="322" t="s">
        <v>4131</v>
      </c>
      <c r="D979" s="190" t="s">
        <v>115</v>
      </c>
      <c r="E979" s="210">
        <v>155</v>
      </c>
      <c r="F979" s="368">
        <v>41865</v>
      </c>
      <c r="G979" s="42">
        <v>155</v>
      </c>
      <c r="H979" s="18">
        <f t="shared" si="16"/>
        <v>0</v>
      </c>
      <c r="I979" s="621"/>
    </row>
    <row r="980" spans="1:9" ht="15" x14ac:dyDescent="0.25">
      <c r="A980" s="192">
        <v>41865</v>
      </c>
      <c r="B980" s="254" t="s">
        <v>2275</v>
      </c>
      <c r="C980" s="322" t="s">
        <v>4131</v>
      </c>
      <c r="D980" s="190" t="s">
        <v>28</v>
      </c>
      <c r="E980" s="210">
        <v>799</v>
      </c>
      <c r="F980" s="368">
        <v>41865</v>
      </c>
      <c r="G980" s="42">
        <v>799</v>
      </c>
      <c r="H980" s="18">
        <f t="shared" si="16"/>
        <v>0</v>
      </c>
      <c r="I980" s="621"/>
    </row>
    <row r="981" spans="1:9" ht="15" x14ac:dyDescent="0.25">
      <c r="A981" s="192">
        <v>41865</v>
      </c>
      <c r="B981" s="254" t="s">
        <v>2276</v>
      </c>
      <c r="C981" s="322" t="s">
        <v>4131</v>
      </c>
      <c r="D981" s="196" t="s">
        <v>3108</v>
      </c>
      <c r="E981" s="215">
        <v>0</v>
      </c>
      <c r="F981" s="368"/>
      <c r="G981" s="42"/>
      <c r="H981" s="18">
        <f t="shared" si="16"/>
        <v>0</v>
      </c>
      <c r="I981" s="621" t="s">
        <v>4190</v>
      </c>
    </row>
    <row r="982" spans="1:9" ht="15" x14ac:dyDescent="0.25">
      <c r="A982" s="192">
        <v>41865</v>
      </c>
      <c r="B982" s="254" t="s">
        <v>2277</v>
      </c>
      <c r="C982" s="322" t="s">
        <v>4131</v>
      </c>
      <c r="D982" s="190" t="s">
        <v>180</v>
      </c>
      <c r="E982" s="210">
        <v>2279</v>
      </c>
      <c r="F982" s="368">
        <v>41865</v>
      </c>
      <c r="G982" s="42">
        <v>2279</v>
      </c>
      <c r="H982" s="18">
        <f t="shared" si="16"/>
        <v>0</v>
      </c>
      <c r="I982" s="621"/>
    </row>
    <row r="983" spans="1:9" ht="15" x14ac:dyDescent="0.25">
      <c r="A983" s="192">
        <v>41865</v>
      </c>
      <c r="B983" s="254" t="s">
        <v>2278</v>
      </c>
      <c r="C983" s="322" t="s">
        <v>4131</v>
      </c>
      <c r="D983" s="190" t="s">
        <v>62</v>
      </c>
      <c r="E983" s="210">
        <v>21142.400000000001</v>
      </c>
      <c r="F983" s="368">
        <v>41866</v>
      </c>
      <c r="G983" s="42">
        <v>21142.400000000001</v>
      </c>
      <c r="H983" s="18">
        <f t="shared" si="16"/>
        <v>0</v>
      </c>
      <c r="I983" s="621" t="s">
        <v>65</v>
      </c>
    </row>
    <row r="984" spans="1:9" ht="15" x14ac:dyDescent="0.25">
      <c r="A984" s="192">
        <v>41865</v>
      </c>
      <c r="B984" s="254" t="s">
        <v>2279</v>
      </c>
      <c r="C984" s="322" t="s">
        <v>4131</v>
      </c>
      <c r="D984" s="190" t="s">
        <v>62</v>
      </c>
      <c r="E984" s="210">
        <v>3266.5</v>
      </c>
      <c r="F984" s="368">
        <v>41866</v>
      </c>
      <c r="G984" s="42">
        <v>3266.5</v>
      </c>
      <c r="H984" s="18">
        <f t="shared" si="16"/>
        <v>0</v>
      </c>
      <c r="I984" s="621" t="s">
        <v>65</v>
      </c>
    </row>
    <row r="985" spans="1:9" ht="15" x14ac:dyDescent="0.25">
      <c r="A985" s="192">
        <v>41865</v>
      </c>
      <c r="B985" s="254" t="s">
        <v>2280</v>
      </c>
      <c r="C985" s="322" t="s">
        <v>4131</v>
      </c>
      <c r="D985" s="190" t="s">
        <v>1515</v>
      </c>
      <c r="E985" s="210">
        <v>7854.5</v>
      </c>
      <c r="F985" s="368">
        <v>41866</v>
      </c>
      <c r="G985" s="42">
        <v>7854.5</v>
      </c>
      <c r="H985" s="18">
        <f t="shared" si="16"/>
        <v>0</v>
      </c>
      <c r="I985" s="621" t="s">
        <v>65</v>
      </c>
    </row>
    <row r="986" spans="1:9" ht="15" x14ac:dyDescent="0.25">
      <c r="A986" s="192">
        <v>41865</v>
      </c>
      <c r="B986" s="254" t="s">
        <v>2282</v>
      </c>
      <c r="C986" s="322" t="s">
        <v>4131</v>
      </c>
      <c r="D986" s="190" t="s">
        <v>3115</v>
      </c>
      <c r="E986" s="210">
        <v>13211.5</v>
      </c>
      <c r="F986" s="368">
        <v>41866</v>
      </c>
      <c r="G986" s="42">
        <v>13211.5</v>
      </c>
      <c r="H986" s="18">
        <f t="shared" si="16"/>
        <v>0</v>
      </c>
      <c r="I986" s="621" t="s">
        <v>65</v>
      </c>
    </row>
    <row r="987" spans="1:9" ht="15" x14ac:dyDescent="0.25">
      <c r="A987" s="192">
        <v>41865</v>
      </c>
      <c r="B987" s="254" t="s">
        <v>2283</v>
      </c>
      <c r="C987" s="322" t="s">
        <v>4131</v>
      </c>
      <c r="D987" s="190" t="s">
        <v>44</v>
      </c>
      <c r="E987" s="210">
        <v>8400</v>
      </c>
      <c r="F987" s="368">
        <v>41881</v>
      </c>
      <c r="G987" s="42">
        <v>8400</v>
      </c>
      <c r="H987" s="18">
        <f t="shared" si="16"/>
        <v>0</v>
      </c>
      <c r="I987" s="621" t="s">
        <v>12</v>
      </c>
    </row>
    <row r="988" spans="1:9" ht="15" x14ac:dyDescent="0.25">
      <c r="A988" s="192">
        <v>41865</v>
      </c>
      <c r="B988" s="254" t="s">
        <v>2285</v>
      </c>
      <c r="C988" s="322" t="s">
        <v>4131</v>
      </c>
      <c r="D988" s="190" t="s">
        <v>4191</v>
      </c>
      <c r="E988" s="210">
        <v>4800</v>
      </c>
      <c r="F988" s="368">
        <v>41865</v>
      </c>
      <c r="G988" s="42">
        <v>4800</v>
      </c>
      <c r="H988" s="18">
        <f t="shared" si="16"/>
        <v>0</v>
      </c>
      <c r="I988" s="621"/>
    </row>
    <row r="989" spans="1:9" ht="15" x14ac:dyDescent="0.25">
      <c r="A989" s="192">
        <v>41865</v>
      </c>
      <c r="B989" s="254" t="s">
        <v>2286</v>
      </c>
      <c r="C989" s="322" t="s">
        <v>4131</v>
      </c>
      <c r="D989" s="190" t="s">
        <v>70</v>
      </c>
      <c r="E989" s="210">
        <v>14847</v>
      </c>
      <c r="F989" s="368">
        <v>41865</v>
      </c>
      <c r="G989" s="42">
        <v>14847</v>
      </c>
      <c r="H989" s="18">
        <f t="shared" si="16"/>
        <v>0</v>
      </c>
      <c r="I989" s="621"/>
    </row>
    <row r="990" spans="1:9" ht="15" x14ac:dyDescent="0.25">
      <c r="A990" s="192">
        <v>41865</v>
      </c>
      <c r="B990" s="254" t="s">
        <v>2287</v>
      </c>
      <c r="C990" s="322" t="s">
        <v>4131</v>
      </c>
      <c r="D990" s="190" t="s">
        <v>434</v>
      </c>
      <c r="E990" s="210">
        <v>4328.6000000000004</v>
      </c>
      <c r="F990" s="368">
        <v>41865</v>
      </c>
      <c r="G990" s="42">
        <v>4328.6000000000004</v>
      </c>
      <c r="H990" s="18">
        <f t="shared" si="16"/>
        <v>0</v>
      </c>
      <c r="I990" s="621"/>
    </row>
    <row r="991" spans="1:9" ht="15" x14ac:dyDescent="0.25">
      <c r="A991" s="192">
        <v>41865</v>
      </c>
      <c r="B991" s="254" t="s">
        <v>2289</v>
      </c>
      <c r="C991" s="322" t="s">
        <v>4131</v>
      </c>
      <c r="D991" s="190" t="s">
        <v>2920</v>
      </c>
      <c r="E991" s="210">
        <v>9595</v>
      </c>
      <c r="F991" s="368">
        <v>41865</v>
      </c>
      <c r="G991" s="42">
        <v>9595</v>
      </c>
      <c r="H991" s="18">
        <f t="shared" si="16"/>
        <v>0</v>
      </c>
      <c r="I991" s="621"/>
    </row>
    <row r="992" spans="1:9" ht="15" x14ac:dyDescent="0.25">
      <c r="A992" s="192">
        <v>41865</v>
      </c>
      <c r="B992" s="254" t="s">
        <v>2291</v>
      </c>
      <c r="C992" s="322" t="s">
        <v>4131</v>
      </c>
      <c r="D992" s="190" t="s">
        <v>312</v>
      </c>
      <c r="E992" s="210">
        <v>328</v>
      </c>
      <c r="F992" s="368">
        <v>41866</v>
      </c>
      <c r="G992" s="42">
        <v>328</v>
      </c>
      <c r="H992" s="18">
        <f t="shared" si="16"/>
        <v>0</v>
      </c>
      <c r="I992" s="621" t="s">
        <v>27</v>
      </c>
    </row>
    <row r="993" spans="1:9" ht="15" x14ac:dyDescent="0.25">
      <c r="A993" s="192">
        <v>41866</v>
      </c>
      <c r="B993" s="254" t="s">
        <v>2292</v>
      </c>
      <c r="C993" s="322" t="s">
        <v>4131</v>
      </c>
      <c r="D993" s="190" t="s">
        <v>106</v>
      </c>
      <c r="E993" s="210">
        <v>177670</v>
      </c>
      <c r="F993" s="368">
        <v>41867</v>
      </c>
      <c r="G993" s="42">
        <v>177670</v>
      </c>
      <c r="H993" s="18">
        <f t="shared" si="16"/>
        <v>0</v>
      </c>
      <c r="I993" s="622" t="s">
        <v>12</v>
      </c>
    </row>
    <row r="994" spans="1:9" ht="15" x14ac:dyDescent="0.25">
      <c r="A994" s="192">
        <v>41866</v>
      </c>
      <c r="B994" s="254" t="s">
        <v>2294</v>
      </c>
      <c r="C994" s="322" t="s">
        <v>4131</v>
      </c>
      <c r="D994" s="190" t="s">
        <v>76</v>
      </c>
      <c r="E994" s="210">
        <v>5190</v>
      </c>
      <c r="F994" s="368">
        <v>41866</v>
      </c>
      <c r="G994" s="42">
        <v>5190</v>
      </c>
      <c r="H994" s="18">
        <f t="shared" si="16"/>
        <v>0</v>
      </c>
      <c r="I994" s="622"/>
    </row>
    <row r="995" spans="1:9" ht="15" x14ac:dyDescent="0.25">
      <c r="A995" s="192">
        <v>41866</v>
      </c>
      <c r="B995" s="254" t="s">
        <v>2296</v>
      </c>
      <c r="C995" s="322" t="s">
        <v>4131</v>
      </c>
      <c r="D995" s="190" t="s">
        <v>74</v>
      </c>
      <c r="E995" s="210">
        <v>1081</v>
      </c>
      <c r="F995" s="368">
        <v>41866</v>
      </c>
      <c r="G995" s="42">
        <v>1081</v>
      </c>
      <c r="H995" s="18">
        <f t="shared" si="16"/>
        <v>0</v>
      </c>
      <c r="I995" s="622"/>
    </row>
    <row r="996" spans="1:9" ht="15" x14ac:dyDescent="0.25">
      <c r="A996" s="192">
        <v>41866</v>
      </c>
      <c r="B996" s="254" t="s">
        <v>2297</v>
      </c>
      <c r="C996" s="322" t="s">
        <v>4131</v>
      </c>
      <c r="D996" s="190" t="s">
        <v>152</v>
      </c>
      <c r="E996" s="210">
        <v>7576.5</v>
      </c>
      <c r="F996" s="368">
        <v>41866</v>
      </c>
      <c r="G996" s="42">
        <v>7576.5</v>
      </c>
      <c r="H996" s="18">
        <f t="shared" si="16"/>
        <v>0</v>
      </c>
      <c r="I996" s="622"/>
    </row>
    <row r="997" spans="1:9" ht="15" x14ac:dyDescent="0.25">
      <c r="A997" s="192">
        <v>41866</v>
      </c>
      <c r="B997" s="254" t="s">
        <v>2298</v>
      </c>
      <c r="C997" s="322" t="s">
        <v>4131</v>
      </c>
      <c r="D997" s="190" t="s">
        <v>160</v>
      </c>
      <c r="E997" s="210">
        <v>108892</v>
      </c>
      <c r="F997" s="370" t="s">
        <v>4192</v>
      </c>
      <c r="G997" s="42">
        <v>108892</v>
      </c>
      <c r="H997" s="18">
        <f t="shared" si="16"/>
        <v>0</v>
      </c>
      <c r="I997" s="622" t="s">
        <v>162</v>
      </c>
    </row>
    <row r="998" spans="1:9" ht="15" x14ac:dyDescent="0.25">
      <c r="A998" s="192">
        <v>41866</v>
      </c>
      <c r="B998" s="254" t="s">
        <v>2299</v>
      </c>
      <c r="C998" s="322" t="s">
        <v>4131</v>
      </c>
      <c r="D998" s="190" t="s">
        <v>4193</v>
      </c>
      <c r="E998" s="210">
        <v>9396</v>
      </c>
      <c r="F998" s="370" t="s">
        <v>4194</v>
      </c>
      <c r="G998" s="42">
        <v>9396</v>
      </c>
      <c r="H998" s="18">
        <f t="shared" si="16"/>
        <v>0</v>
      </c>
      <c r="I998" s="622" t="s">
        <v>162</v>
      </c>
    </row>
    <row r="999" spans="1:9" ht="15" x14ac:dyDescent="0.25">
      <c r="A999" s="192">
        <v>41866</v>
      </c>
      <c r="B999" s="254" t="s">
        <v>2301</v>
      </c>
      <c r="C999" s="322" t="s">
        <v>4131</v>
      </c>
      <c r="D999" s="190" t="s">
        <v>19</v>
      </c>
      <c r="E999" s="210">
        <v>360243</v>
      </c>
      <c r="F999" s="595" t="s">
        <v>4912</v>
      </c>
      <c r="G999" s="42">
        <v>360243</v>
      </c>
      <c r="H999" s="18">
        <f t="shared" si="16"/>
        <v>0</v>
      </c>
      <c r="I999" s="622" t="s">
        <v>2133</v>
      </c>
    </row>
    <row r="1000" spans="1:9" ht="15" x14ac:dyDescent="0.25">
      <c r="A1000" s="192">
        <v>41866</v>
      </c>
      <c r="B1000" s="254" t="s">
        <v>2302</v>
      </c>
      <c r="C1000" s="322" t="s">
        <v>4131</v>
      </c>
      <c r="D1000" s="190" t="s">
        <v>553</v>
      </c>
      <c r="E1000" s="210">
        <v>11671.5</v>
      </c>
      <c r="F1000" s="368">
        <v>41867</v>
      </c>
      <c r="G1000" s="42">
        <v>11671.5</v>
      </c>
      <c r="H1000" s="18">
        <f t="shared" si="16"/>
        <v>0</v>
      </c>
      <c r="I1000" s="622" t="s">
        <v>2847</v>
      </c>
    </row>
    <row r="1001" spans="1:9" ht="15" x14ac:dyDescent="0.25">
      <c r="A1001" s="192">
        <v>41866</v>
      </c>
      <c r="B1001" s="254" t="s">
        <v>2303</v>
      </c>
      <c r="C1001" s="322" t="s">
        <v>4131</v>
      </c>
      <c r="D1001" s="190" t="s">
        <v>168</v>
      </c>
      <c r="E1001" s="210">
        <v>19311</v>
      </c>
      <c r="F1001" s="368">
        <v>41867</v>
      </c>
      <c r="G1001" s="42">
        <v>19311</v>
      </c>
      <c r="H1001" s="18">
        <f t="shared" si="16"/>
        <v>0</v>
      </c>
      <c r="I1001" s="622" t="s">
        <v>162</v>
      </c>
    </row>
    <row r="1002" spans="1:9" ht="15" x14ac:dyDescent="0.25">
      <c r="A1002" s="192">
        <v>41866</v>
      </c>
      <c r="B1002" s="254" t="s">
        <v>2305</v>
      </c>
      <c r="C1002" s="322" t="s">
        <v>4131</v>
      </c>
      <c r="D1002" s="190" t="s">
        <v>606</v>
      </c>
      <c r="E1002" s="210">
        <v>1524</v>
      </c>
      <c r="F1002" s="368">
        <v>41867</v>
      </c>
      <c r="G1002" s="42">
        <v>1524</v>
      </c>
      <c r="H1002" s="18">
        <f t="shared" si="16"/>
        <v>0</v>
      </c>
      <c r="I1002" s="622" t="s">
        <v>162</v>
      </c>
    </row>
    <row r="1003" spans="1:9" ht="15" x14ac:dyDescent="0.25">
      <c r="A1003" s="192">
        <v>41866</v>
      </c>
      <c r="B1003" s="254" t="s">
        <v>2306</v>
      </c>
      <c r="C1003" s="322" t="s">
        <v>4131</v>
      </c>
      <c r="D1003" s="190" t="s">
        <v>199</v>
      </c>
      <c r="E1003" s="210">
        <v>5033</v>
      </c>
      <c r="F1003" s="368">
        <v>41867</v>
      </c>
      <c r="G1003" s="42">
        <v>5033</v>
      </c>
      <c r="H1003" s="18">
        <f t="shared" si="16"/>
        <v>0</v>
      </c>
      <c r="I1003" s="622" t="s">
        <v>162</v>
      </c>
    </row>
    <row r="1004" spans="1:9" ht="15" x14ac:dyDescent="0.25">
      <c r="A1004" s="192">
        <v>41866</v>
      </c>
      <c r="B1004" s="254" t="s">
        <v>2307</v>
      </c>
      <c r="C1004" s="322" t="s">
        <v>4131</v>
      </c>
      <c r="D1004" s="190" t="s">
        <v>175</v>
      </c>
      <c r="E1004" s="210">
        <v>19476.759999999998</v>
      </c>
      <c r="F1004" s="403" t="s">
        <v>4195</v>
      </c>
      <c r="G1004" s="42">
        <v>19476.759999999998</v>
      </c>
      <c r="H1004" s="18">
        <f t="shared" si="16"/>
        <v>0</v>
      </c>
      <c r="I1004" s="622" t="s">
        <v>162</v>
      </c>
    </row>
    <row r="1005" spans="1:9" ht="15" x14ac:dyDescent="0.25">
      <c r="A1005" s="192">
        <v>41866</v>
      </c>
      <c r="B1005" s="254" t="s">
        <v>2308</v>
      </c>
      <c r="C1005" s="322" t="s">
        <v>4131</v>
      </c>
      <c r="D1005" s="190" t="s">
        <v>163</v>
      </c>
      <c r="E1005" s="210">
        <v>26753</v>
      </c>
      <c r="F1005" s="369" t="s">
        <v>4196</v>
      </c>
      <c r="G1005" s="42">
        <v>26753</v>
      </c>
      <c r="H1005" s="18">
        <f t="shared" si="16"/>
        <v>0</v>
      </c>
      <c r="I1005" s="622" t="s">
        <v>162</v>
      </c>
    </row>
    <row r="1006" spans="1:9" ht="15" x14ac:dyDescent="0.25">
      <c r="A1006" s="192">
        <v>41866</v>
      </c>
      <c r="B1006" s="254" t="s">
        <v>2309</v>
      </c>
      <c r="C1006" s="322" t="s">
        <v>4131</v>
      </c>
      <c r="D1006" s="190" t="s">
        <v>4197</v>
      </c>
      <c r="E1006" s="210">
        <v>40587</v>
      </c>
      <c r="F1006" s="368">
        <v>41867</v>
      </c>
      <c r="G1006" s="42">
        <v>40587</v>
      </c>
      <c r="H1006" s="18">
        <f t="shared" si="16"/>
        <v>0</v>
      </c>
      <c r="I1006" s="622"/>
    </row>
    <row r="1007" spans="1:9" ht="15" x14ac:dyDescent="0.25">
      <c r="A1007" s="192">
        <v>41866</v>
      </c>
      <c r="B1007" s="254" t="s">
        <v>2310</v>
      </c>
      <c r="C1007" s="322" t="s">
        <v>4131</v>
      </c>
      <c r="D1007" s="190" t="s">
        <v>149</v>
      </c>
      <c r="E1007" s="210">
        <v>21502</v>
      </c>
      <c r="F1007" s="368">
        <v>41869</v>
      </c>
      <c r="G1007" s="42">
        <v>21502</v>
      </c>
      <c r="H1007" s="18">
        <f t="shared" si="16"/>
        <v>0</v>
      </c>
      <c r="I1007" s="622" t="s">
        <v>27</v>
      </c>
    </row>
    <row r="1008" spans="1:9" ht="15" x14ac:dyDescent="0.25">
      <c r="A1008" s="192">
        <v>41866</v>
      </c>
      <c r="B1008" s="254" t="s">
        <v>2312</v>
      </c>
      <c r="C1008" s="322" t="s">
        <v>4131</v>
      </c>
      <c r="D1008" s="190" t="s">
        <v>27</v>
      </c>
      <c r="E1008" s="210">
        <v>28204.5</v>
      </c>
      <c r="F1008" s="368">
        <v>41867</v>
      </c>
      <c r="G1008" s="42">
        <v>28204.5</v>
      </c>
      <c r="H1008" s="18">
        <f t="shared" si="16"/>
        <v>0</v>
      </c>
      <c r="I1008" s="622" t="s">
        <v>27</v>
      </c>
    </row>
    <row r="1009" spans="1:9" ht="15" x14ac:dyDescent="0.25">
      <c r="A1009" s="192">
        <v>41866</v>
      </c>
      <c r="B1009" s="254" t="s">
        <v>2313</v>
      </c>
      <c r="C1009" s="322" t="s">
        <v>4131</v>
      </c>
      <c r="D1009" s="190" t="s">
        <v>88</v>
      </c>
      <c r="E1009" s="210">
        <v>2953</v>
      </c>
      <c r="F1009" s="368">
        <v>41867</v>
      </c>
      <c r="G1009" s="42">
        <v>2953</v>
      </c>
      <c r="H1009" s="18">
        <f t="shared" si="16"/>
        <v>0</v>
      </c>
      <c r="I1009" s="622" t="s">
        <v>27</v>
      </c>
    </row>
    <row r="1010" spans="1:9" ht="15" x14ac:dyDescent="0.25">
      <c r="A1010" s="192">
        <v>41866</v>
      </c>
      <c r="B1010" s="254" t="s">
        <v>2314</v>
      </c>
      <c r="C1010" s="322" t="s">
        <v>4131</v>
      </c>
      <c r="D1010" s="398" t="s">
        <v>101</v>
      </c>
      <c r="E1010" s="210">
        <v>25008</v>
      </c>
      <c r="F1010" s="370" t="s">
        <v>4198</v>
      </c>
      <c r="G1010" s="42">
        <v>25008</v>
      </c>
      <c r="H1010" s="18">
        <f t="shared" si="16"/>
        <v>0</v>
      </c>
      <c r="I1010" s="622" t="s">
        <v>27</v>
      </c>
    </row>
    <row r="1011" spans="1:9" ht="15" x14ac:dyDescent="0.25">
      <c r="A1011" s="192">
        <v>41866</v>
      </c>
      <c r="B1011" s="254" t="s">
        <v>2316</v>
      </c>
      <c r="C1011" s="322" t="s">
        <v>4131</v>
      </c>
      <c r="D1011" s="190" t="s">
        <v>269</v>
      </c>
      <c r="E1011" s="210">
        <v>1619</v>
      </c>
      <c r="F1011" s="368">
        <v>41866</v>
      </c>
      <c r="G1011" s="42">
        <v>1619</v>
      </c>
      <c r="H1011" s="18">
        <f t="shared" si="16"/>
        <v>0</v>
      </c>
      <c r="I1011" s="622"/>
    </row>
    <row r="1012" spans="1:9" ht="15" x14ac:dyDescent="0.25">
      <c r="A1012" s="192">
        <v>41866</v>
      </c>
      <c r="B1012" s="254" t="s">
        <v>2317</v>
      </c>
      <c r="C1012" s="322" t="s">
        <v>4131</v>
      </c>
      <c r="D1012" s="398" t="s">
        <v>244</v>
      </c>
      <c r="E1012" s="210">
        <v>14421</v>
      </c>
      <c r="F1012" s="370" t="s">
        <v>4199</v>
      </c>
      <c r="G1012" s="42">
        <v>14421</v>
      </c>
      <c r="H1012" s="18">
        <f t="shared" si="16"/>
        <v>0</v>
      </c>
      <c r="I1012" s="622" t="s">
        <v>27</v>
      </c>
    </row>
    <row r="1013" spans="1:9" ht="15" x14ac:dyDescent="0.25">
      <c r="A1013" s="192">
        <v>41866</v>
      </c>
      <c r="B1013" s="254" t="s">
        <v>2318</v>
      </c>
      <c r="C1013" s="322" t="s">
        <v>4131</v>
      </c>
      <c r="D1013" s="398" t="s">
        <v>240</v>
      </c>
      <c r="E1013" s="210">
        <v>28883</v>
      </c>
      <c r="F1013" s="370" t="s">
        <v>4200</v>
      </c>
      <c r="G1013" s="42">
        <v>28883</v>
      </c>
      <c r="H1013" s="18">
        <f t="shared" si="16"/>
        <v>0</v>
      </c>
      <c r="I1013" s="622" t="s">
        <v>27</v>
      </c>
    </row>
    <row r="1014" spans="1:9" ht="15" x14ac:dyDescent="0.25">
      <c r="A1014" s="192">
        <v>41866</v>
      </c>
      <c r="B1014" s="254" t="s">
        <v>2319</v>
      </c>
      <c r="C1014" s="322" t="s">
        <v>4131</v>
      </c>
      <c r="D1014" s="190" t="s">
        <v>245</v>
      </c>
      <c r="E1014" s="210">
        <v>34146</v>
      </c>
      <c r="F1014" s="368">
        <v>41867</v>
      </c>
      <c r="G1014" s="42">
        <v>34146</v>
      </c>
      <c r="H1014" s="18">
        <f t="shared" si="16"/>
        <v>0</v>
      </c>
      <c r="I1014" s="622" t="s">
        <v>27</v>
      </c>
    </row>
    <row r="1015" spans="1:9" ht="15" x14ac:dyDescent="0.25">
      <c r="A1015" s="192">
        <v>41866</v>
      </c>
      <c r="B1015" s="254" t="s">
        <v>2320</v>
      </c>
      <c r="C1015" s="322" t="s">
        <v>4131</v>
      </c>
      <c r="D1015" s="190" t="s">
        <v>92</v>
      </c>
      <c r="E1015" s="210">
        <v>6789.5</v>
      </c>
      <c r="F1015" s="368">
        <v>41867</v>
      </c>
      <c r="G1015" s="42">
        <v>6789.5</v>
      </c>
      <c r="H1015" s="18">
        <f t="shared" si="16"/>
        <v>0</v>
      </c>
      <c r="I1015" s="622" t="s">
        <v>27</v>
      </c>
    </row>
    <row r="1016" spans="1:9" ht="15" x14ac:dyDescent="0.25">
      <c r="A1016" s="192">
        <v>41866</v>
      </c>
      <c r="B1016" s="254" t="s">
        <v>2321</v>
      </c>
      <c r="C1016" s="322" t="s">
        <v>4131</v>
      </c>
      <c r="D1016" s="190" t="s">
        <v>250</v>
      </c>
      <c r="E1016" s="210">
        <v>1086</v>
      </c>
      <c r="F1016" s="368">
        <v>41868</v>
      </c>
      <c r="G1016" s="42">
        <v>1086</v>
      </c>
      <c r="H1016" s="18">
        <f t="shared" si="16"/>
        <v>0</v>
      </c>
      <c r="I1016" s="622" t="s">
        <v>27</v>
      </c>
    </row>
    <row r="1017" spans="1:9" ht="15" x14ac:dyDescent="0.25">
      <c r="A1017" s="192">
        <v>41866</v>
      </c>
      <c r="B1017" s="254" t="s">
        <v>2322</v>
      </c>
      <c r="C1017" s="322" t="s">
        <v>4131</v>
      </c>
      <c r="D1017" s="190" t="s">
        <v>64</v>
      </c>
      <c r="E1017" s="210">
        <v>28353</v>
      </c>
      <c r="F1017" s="368">
        <v>41866</v>
      </c>
      <c r="G1017" s="42">
        <v>28353</v>
      </c>
      <c r="H1017" s="18">
        <f t="shared" si="16"/>
        <v>0</v>
      </c>
      <c r="I1017" s="622" t="s">
        <v>217</v>
      </c>
    </row>
    <row r="1018" spans="1:9" ht="15" x14ac:dyDescent="0.25">
      <c r="A1018" s="192">
        <v>41866</v>
      </c>
      <c r="B1018" s="254" t="s">
        <v>2324</v>
      </c>
      <c r="C1018" s="322" t="s">
        <v>4131</v>
      </c>
      <c r="D1018" s="190" t="s">
        <v>99</v>
      </c>
      <c r="E1018" s="210">
        <v>1061</v>
      </c>
      <c r="F1018" s="368">
        <v>41867</v>
      </c>
      <c r="G1018" s="42">
        <v>1061</v>
      </c>
      <c r="H1018" s="18">
        <f t="shared" si="16"/>
        <v>0</v>
      </c>
      <c r="I1018" s="622" t="s">
        <v>27</v>
      </c>
    </row>
    <row r="1019" spans="1:9" ht="15" x14ac:dyDescent="0.25">
      <c r="A1019" s="192">
        <v>41866</v>
      </c>
      <c r="B1019" s="254" t="s">
        <v>2325</v>
      </c>
      <c r="C1019" s="322" t="s">
        <v>4131</v>
      </c>
      <c r="D1019" s="190" t="s">
        <v>250</v>
      </c>
      <c r="E1019" s="210">
        <v>32471.5</v>
      </c>
      <c r="F1019" s="368">
        <v>41866</v>
      </c>
      <c r="G1019" s="42">
        <v>32471.5</v>
      </c>
      <c r="H1019" s="18">
        <f t="shared" si="16"/>
        <v>0</v>
      </c>
      <c r="I1019" s="622" t="s">
        <v>12</v>
      </c>
    </row>
    <row r="1020" spans="1:9" ht="15" x14ac:dyDescent="0.25">
      <c r="A1020" s="192">
        <v>41866</v>
      </c>
      <c r="B1020" s="254" t="s">
        <v>2326</v>
      </c>
      <c r="C1020" s="322" t="s">
        <v>4131</v>
      </c>
      <c r="D1020" s="190" t="s">
        <v>339</v>
      </c>
      <c r="E1020" s="210">
        <v>2836</v>
      </c>
      <c r="F1020" s="368">
        <v>41866</v>
      </c>
      <c r="G1020" s="42">
        <v>2836</v>
      </c>
      <c r="H1020" s="18">
        <f t="shared" si="16"/>
        <v>0</v>
      </c>
      <c r="I1020" s="622"/>
    </row>
    <row r="1021" spans="1:9" ht="15" x14ac:dyDescent="0.25">
      <c r="A1021" s="192">
        <v>41866</v>
      </c>
      <c r="B1021" s="254" t="s">
        <v>2327</v>
      </c>
      <c r="C1021" s="322" t="s">
        <v>4131</v>
      </c>
      <c r="D1021" s="190" t="s">
        <v>508</v>
      </c>
      <c r="E1021" s="210">
        <v>1892</v>
      </c>
      <c r="F1021" s="368">
        <v>41866</v>
      </c>
      <c r="G1021" s="42">
        <v>1892</v>
      </c>
      <c r="H1021" s="18">
        <f t="shared" si="16"/>
        <v>0</v>
      </c>
      <c r="I1021" s="622"/>
    </row>
    <row r="1022" spans="1:9" ht="15" x14ac:dyDescent="0.25">
      <c r="A1022" s="192">
        <v>41866</v>
      </c>
      <c r="B1022" s="254" t="s">
        <v>2329</v>
      </c>
      <c r="C1022" s="322" t="s">
        <v>4131</v>
      </c>
      <c r="D1022" s="190" t="s">
        <v>13</v>
      </c>
      <c r="E1022" s="210">
        <v>5700</v>
      </c>
      <c r="F1022" s="368">
        <v>41866</v>
      </c>
      <c r="G1022" s="42">
        <v>5700</v>
      </c>
      <c r="H1022" s="18">
        <f t="shared" si="16"/>
        <v>0</v>
      </c>
      <c r="I1022" s="622"/>
    </row>
    <row r="1023" spans="1:9" ht="15" x14ac:dyDescent="0.25">
      <c r="A1023" s="192">
        <v>41866</v>
      </c>
      <c r="B1023" s="254" t="s">
        <v>2330</v>
      </c>
      <c r="C1023" s="322" t="s">
        <v>4131</v>
      </c>
      <c r="D1023" s="190" t="s">
        <v>517</v>
      </c>
      <c r="E1023" s="210">
        <v>1010</v>
      </c>
      <c r="F1023" s="368">
        <v>41866</v>
      </c>
      <c r="G1023" s="42">
        <v>1010</v>
      </c>
      <c r="H1023" s="18">
        <f t="shared" si="16"/>
        <v>0</v>
      </c>
      <c r="I1023" s="622"/>
    </row>
    <row r="1024" spans="1:9" ht="15" x14ac:dyDescent="0.25">
      <c r="A1024" s="192">
        <v>41866</v>
      </c>
      <c r="B1024" s="254" t="s">
        <v>2331</v>
      </c>
      <c r="C1024" s="322" t="s">
        <v>4131</v>
      </c>
      <c r="D1024" s="190" t="s">
        <v>28</v>
      </c>
      <c r="E1024" s="210">
        <v>4600</v>
      </c>
      <c r="F1024" s="368">
        <v>41866</v>
      </c>
      <c r="G1024" s="42">
        <v>4600</v>
      </c>
      <c r="H1024" s="18">
        <f t="shared" si="16"/>
        <v>0</v>
      </c>
      <c r="I1024" s="622"/>
    </row>
    <row r="1025" spans="1:9" ht="15" x14ac:dyDescent="0.25">
      <c r="A1025" s="192">
        <v>41866</v>
      </c>
      <c r="B1025" s="254" t="s">
        <v>2332</v>
      </c>
      <c r="C1025" s="322" t="s">
        <v>4131</v>
      </c>
      <c r="D1025" s="190" t="s">
        <v>123</v>
      </c>
      <c r="E1025" s="210">
        <v>11197.5</v>
      </c>
      <c r="F1025" s="368">
        <v>41871</v>
      </c>
      <c r="G1025" s="42">
        <v>11197.5</v>
      </c>
      <c r="H1025" s="18">
        <f t="shared" si="16"/>
        <v>0</v>
      </c>
      <c r="I1025" s="622" t="s">
        <v>3920</v>
      </c>
    </row>
    <row r="1026" spans="1:9" ht="15" x14ac:dyDescent="0.25">
      <c r="A1026" s="192">
        <v>41866</v>
      </c>
      <c r="B1026" s="254" t="s">
        <v>2333</v>
      </c>
      <c r="C1026" s="322" t="s">
        <v>4131</v>
      </c>
      <c r="D1026" s="190" t="s">
        <v>116</v>
      </c>
      <c r="E1026" s="210">
        <v>6297.6</v>
      </c>
      <c r="F1026" s="368">
        <v>41866</v>
      </c>
      <c r="G1026" s="42">
        <v>6297.6</v>
      </c>
      <c r="H1026" s="18">
        <f t="shared" si="16"/>
        <v>0</v>
      </c>
      <c r="I1026" s="622"/>
    </row>
    <row r="1027" spans="1:9" ht="15" x14ac:dyDescent="0.25">
      <c r="A1027" s="192">
        <v>41866</v>
      </c>
      <c r="B1027" s="254" t="s">
        <v>2334</v>
      </c>
      <c r="C1027" s="322" t="s">
        <v>4131</v>
      </c>
      <c r="D1027" s="190" t="s">
        <v>14</v>
      </c>
      <c r="E1027" s="210">
        <v>3946</v>
      </c>
      <c r="F1027" s="368">
        <v>41866</v>
      </c>
      <c r="G1027" s="42">
        <v>3946</v>
      </c>
      <c r="H1027" s="18">
        <f t="shared" si="16"/>
        <v>0</v>
      </c>
      <c r="I1027" s="622"/>
    </row>
    <row r="1028" spans="1:9" ht="15" x14ac:dyDescent="0.25">
      <c r="A1028" s="192">
        <v>41866</v>
      </c>
      <c r="B1028" s="254" t="s">
        <v>2335</v>
      </c>
      <c r="C1028" s="322" t="s">
        <v>4131</v>
      </c>
      <c r="D1028" s="190" t="s">
        <v>287</v>
      </c>
      <c r="E1028" s="210">
        <v>4653</v>
      </c>
      <c r="F1028" s="368">
        <v>41866</v>
      </c>
      <c r="G1028" s="42">
        <v>4653</v>
      </c>
      <c r="H1028" s="18">
        <f t="shared" si="16"/>
        <v>0</v>
      </c>
      <c r="I1028" s="622" t="s">
        <v>65</v>
      </c>
    </row>
    <row r="1029" spans="1:9" ht="15" x14ac:dyDescent="0.25">
      <c r="A1029" s="192">
        <v>41866</v>
      </c>
      <c r="B1029" s="254" t="s">
        <v>2336</v>
      </c>
      <c r="C1029" s="322" t="s">
        <v>4131</v>
      </c>
      <c r="D1029" s="190" t="s">
        <v>52</v>
      </c>
      <c r="E1029" s="210">
        <v>3120</v>
      </c>
      <c r="F1029" s="368">
        <v>41866</v>
      </c>
      <c r="G1029" s="42">
        <v>3120</v>
      </c>
      <c r="H1029" s="18">
        <f t="shared" si="16"/>
        <v>0</v>
      </c>
      <c r="I1029" s="622" t="s">
        <v>65</v>
      </c>
    </row>
    <row r="1030" spans="1:9" ht="15" x14ac:dyDescent="0.25">
      <c r="A1030" s="192">
        <v>41866</v>
      </c>
      <c r="B1030" s="254" t="s">
        <v>2337</v>
      </c>
      <c r="C1030" s="322" t="s">
        <v>4131</v>
      </c>
      <c r="D1030" s="190" t="s">
        <v>66</v>
      </c>
      <c r="E1030" s="210">
        <v>1984</v>
      </c>
      <c r="F1030" s="368">
        <v>41866</v>
      </c>
      <c r="G1030" s="42">
        <v>1984</v>
      </c>
      <c r="H1030" s="18">
        <f t="shared" si="16"/>
        <v>0</v>
      </c>
      <c r="I1030" s="622" t="s">
        <v>65</v>
      </c>
    </row>
    <row r="1031" spans="1:9" ht="15" x14ac:dyDescent="0.25">
      <c r="A1031" s="192">
        <v>41866</v>
      </c>
      <c r="B1031" s="254" t="s">
        <v>2338</v>
      </c>
      <c r="C1031" s="322" t="s">
        <v>4131</v>
      </c>
      <c r="D1031" s="190" t="s">
        <v>58</v>
      </c>
      <c r="E1031" s="210">
        <v>635</v>
      </c>
      <c r="F1031" s="371" t="s">
        <v>4201</v>
      </c>
      <c r="G1031" s="42">
        <v>635</v>
      </c>
      <c r="H1031" s="18">
        <f t="shared" ref="H1031:H1094" si="17">E1031-G1031</f>
        <v>0</v>
      </c>
      <c r="I1031" s="622" t="s">
        <v>12</v>
      </c>
    </row>
    <row r="1032" spans="1:9" ht="15" x14ac:dyDescent="0.25">
      <c r="A1032" s="192">
        <v>41866</v>
      </c>
      <c r="B1032" s="254" t="s">
        <v>2340</v>
      </c>
      <c r="C1032" s="322" t="s">
        <v>4131</v>
      </c>
      <c r="D1032" s="190" t="s">
        <v>57</v>
      </c>
      <c r="E1032" s="210">
        <v>1740</v>
      </c>
      <c r="F1032" s="368">
        <v>41867</v>
      </c>
      <c r="G1032" s="42">
        <v>1740</v>
      </c>
      <c r="H1032" s="18">
        <f t="shared" si="17"/>
        <v>0</v>
      </c>
      <c r="I1032" s="622" t="s">
        <v>12</v>
      </c>
    </row>
    <row r="1033" spans="1:9" ht="15" x14ac:dyDescent="0.25">
      <c r="A1033" s="192">
        <v>41866</v>
      </c>
      <c r="B1033" s="254" t="s">
        <v>2341</v>
      </c>
      <c r="C1033" s="322" t="s">
        <v>4131</v>
      </c>
      <c r="D1033" s="190" t="s">
        <v>490</v>
      </c>
      <c r="E1033" s="210">
        <v>1729</v>
      </c>
      <c r="F1033" s="368">
        <v>41867</v>
      </c>
      <c r="G1033" s="42">
        <v>1729</v>
      </c>
      <c r="H1033" s="18">
        <f t="shared" si="17"/>
        <v>0</v>
      </c>
      <c r="I1033" s="622" t="s">
        <v>12</v>
      </c>
    </row>
    <row r="1034" spans="1:9" ht="15" x14ac:dyDescent="0.25">
      <c r="A1034" s="192">
        <v>41866</v>
      </c>
      <c r="B1034" s="254" t="s">
        <v>2342</v>
      </c>
      <c r="C1034" s="322" t="s">
        <v>4131</v>
      </c>
      <c r="D1034" s="190" t="s">
        <v>34</v>
      </c>
      <c r="E1034" s="210">
        <v>2354</v>
      </c>
      <c r="F1034" s="368">
        <v>41867</v>
      </c>
      <c r="G1034" s="42">
        <v>2354</v>
      </c>
      <c r="H1034" s="18">
        <f t="shared" si="17"/>
        <v>0</v>
      </c>
      <c r="I1034" s="622" t="s">
        <v>12</v>
      </c>
    </row>
    <row r="1035" spans="1:9" ht="15" x14ac:dyDescent="0.25">
      <c r="A1035" s="192">
        <v>41866</v>
      </c>
      <c r="B1035" s="254" t="s">
        <v>2343</v>
      </c>
      <c r="C1035" s="322" t="s">
        <v>4131</v>
      </c>
      <c r="D1035" s="190" t="s">
        <v>237</v>
      </c>
      <c r="E1035" s="210">
        <v>12071.5</v>
      </c>
      <c r="F1035" s="368">
        <v>41867</v>
      </c>
      <c r="G1035" s="42">
        <v>12071.5</v>
      </c>
      <c r="H1035" s="18">
        <f t="shared" si="17"/>
        <v>0</v>
      </c>
      <c r="I1035" s="622" t="s">
        <v>21</v>
      </c>
    </row>
    <row r="1036" spans="1:9" ht="15" x14ac:dyDescent="0.25">
      <c r="A1036" s="192">
        <v>41866</v>
      </c>
      <c r="B1036" s="254" t="s">
        <v>2344</v>
      </c>
      <c r="C1036" s="322" t="s">
        <v>4131</v>
      </c>
      <c r="D1036" s="190" t="s">
        <v>8</v>
      </c>
      <c r="E1036" s="210">
        <v>720</v>
      </c>
      <c r="F1036" s="368">
        <v>41866</v>
      </c>
      <c r="G1036" s="42">
        <v>720</v>
      </c>
      <c r="H1036" s="18">
        <f t="shared" si="17"/>
        <v>0</v>
      </c>
      <c r="I1036" s="622"/>
    </row>
    <row r="1037" spans="1:9" ht="15" x14ac:dyDescent="0.25">
      <c r="A1037" s="192">
        <v>41866</v>
      </c>
      <c r="B1037" s="254" t="s">
        <v>2345</v>
      </c>
      <c r="C1037" s="322" t="s">
        <v>4131</v>
      </c>
      <c r="D1037" s="190" t="s">
        <v>529</v>
      </c>
      <c r="E1037" s="210">
        <v>1305</v>
      </c>
      <c r="F1037" s="368">
        <v>41866</v>
      </c>
      <c r="G1037" s="42">
        <v>1305</v>
      </c>
      <c r="H1037" s="18">
        <f t="shared" si="17"/>
        <v>0</v>
      </c>
      <c r="I1037" s="622" t="s">
        <v>21</v>
      </c>
    </row>
    <row r="1038" spans="1:9" ht="15" x14ac:dyDescent="0.25">
      <c r="A1038" s="192">
        <v>41866</v>
      </c>
      <c r="B1038" s="254" t="s">
        <v>2346</v>
      </c>
      <c r="C1038" s="322" t="s">
        <v>4131</v>
      </c>
      <c r="D1038" s="190" t="s">
        <v>55</v>
      </c>
      <c r="E1038" s="210">
        <v>9187</v>
      </c>
      <c r="F1038" s="368">
        <v>41866</v>
      </c>
      <c r="G1038" s="42">
        <v>9187</v>
      </c>
      <c r="H1038" s="18">
        <f t="shared" si="17"/>
        <v>0</v>
      </c>
      <c r="I1038" s="622"/>
    </row>
    <row r="1039" spans="1:9" ht="15" x14ac:dyDescent="0.25">
      <c r="A1039" s="192">
        <v>41866</v>
      </c>
      <c r="B1039" s="254" t="s">
        <v>2347</v>
      </c>
      <c r="C1039" s="322" t="s">
        <v>4131</v>
      </c>
      <c r="D1039" s="190" t="s">
        <v>44</v>
      </c>
      <c r="E1039" s="210">
        <v>14000</v>
      </c>
      <c r="F1039" s="368">
        <v>41881</v>
      </c>
      <c r="G1039" s="42">
        <v>14000</v>
      </c>
      <c r="H1039" s="18">
        <f t="shared" si="17"/>
        <v>0</v>
      </c>
      <c r="I1039" s="622" t="s">
        <v>65</v>
      </c>
    </row>
    <row r="1040" spans="1:9" ht="15" x14ac:dyDescent="0.25">
      <c r="A1040" s="192">
        <v>41866</v>
      </c>
      <c r="B1040" s="254" t="s">
        <v>2348</v>
      </c>
      <c r="C1040" s="322" t="s">
        <v>4131</v>
      </c>
      <c r="D1040" s="190" t="s">
        <v>842</v>
      </c>
      <c r="E1040" s="210">
        <v>1326</v>
      </c>
      <c r="F1040" s="368">
        <v>41866</v>
      </c>
      <c r="G1040" s="42">
        <v>1326</v>
      </c>
      <c r="H1040" s="18">
        <f t="shared" si="17"/>
        <v>0</v>
      </c>
      <c r="I1040" s="622" t="s">
        <v>65</v>
      </c>
    </row>
    <row r="1041" spans="1:9" ht="15" x14ac:dyDescent="0.25">
      <c r="A1041" s="192">
        <v>41866</v>
      </c>
      <c r="B1041" s="254" t="s">
        <v>1129</v>
      </c>
      <c r="C1041" s="322" t="s">
        <v>4131</v>
      </c>
      <c r="D1041" s="196" t="s">
        <v>3108</v>
      </c>
      <c r="E1041" s="215">
        <v>0</v>
      </c>
      <c r="F1041" s="368"/>
      <c r="G1041" s="42"/>
      <c r="H1041" s="18">
        <f t="shared" si="17"/>
        <v>0</v>
      </c>
      <c r="I1041" s="622" t="s">
        <v>4202</v>
      </c>
    </row>
    <row r="1042" spans="1:9" ht="15" x14ac:dyDescent="0.25">
      <c r="A1042" s="192">
        <v>41866</v>
      </c>
      <c r="B1042" s="254" t="s">
        <v>1130</v>
      </c>
      <c r="C1042" s="322" t="s">
        <v>4131</v>
      </c>
      <c r="D1042" s="190" t="s">
        <v>29</v>
      </c>
      <c r="E1042" s="210">
        <v>7009</v>
      </c>
      <c r="F1042" s="368">
        <v>41867</v>
      </c>
      <c r="G1042" s="42">
        <v>7009</v>
      </c>
      <c r="H1042" s="18">
        <f t="shared" si="17"/>
        <v>0</v>
      </c>
      <c r="I1042" s="622" t="s">
        <v>12</v>
      </c>
    </row>
    <row r="1043" spans="1:9" ht="15" x14ac:dyDescent="0.25">
      <c r="A1043" s="192">
        <v>41866</v>
      </c>
      <c r="B1043" s="254" t="s">
        <v>1131</v>
      </c>
      <c r="C1043" s="322" t="s">
        <v>4131</v>
      </c>
      <c r="D1043" s="190" t="s">
        <v>47</v>
      </c>
      <c r="E1043" s="210">
        <v>200</v>
      </c>
      <c r="F1043" s="368">
        <v>41867</v>
      </c>
      <c r="G1043" s="42">
        <v>200</v>
      </c>
      <c r="H1043" s="18">
        <f t="shared" si="17"/>
        <v>0</v>
      </c>
      <c r="I1043" s="622" t="s">
        <v>12</v>
      </c>
    </row>
    <row r="1044" spans="1:9" ht="15" x14ac:dyDescent="0.25">
      <c r="A1044" s="192">
        <v>41866</v>
      </c>
      <c r="B1044" s="254" t="s">
        <v>1132</v>
      </c>
      <c r="C1044" s="322" t="s">
        <v>4131</v>
      </c>
      <c r="D1044" s="190" t="s">
        <v>8</v>
      </c>
      <c r="E1044" s="210">
        <v>1737</v>
      </c>
      <c r="F1044" s="368">
        <v>41866</v>
      </c>
      <c r="G1044" s="42">
        <v>1737</v>
      </c>
      <c r="H1044" s="18">
        <f t="shared" si="17"/>
        <v>0</v>
      </c>
      <c r="I1044" s="622"/>
    </row>
    <row r="1045" spans="1:9" ht="15.75" x14ac:dyDescent="0.25">
      <c r="A1045" s="192">
        <v>41867</v>
      </c>
      <c r="B1045" s="254" t="s">
        <v>1133</v>
      </c>
      <c r="C1045" s="322" t="s">
        <v>4131</v>
      </c>
      <c r="D1045" s="190" t="s">
        <v>250</v>
      </c>
      <c r="E1045" s="210">
        <v>30495</v>
      </c>
      <c r="F1045" s="368">
        <v>41867</v>
      </c>
      <c r="G1045" s="42">
        <v>30495</v>
      </c>
      <c r="H1045" s="18">
        <f t="shared" si="17"/>
        <v>0</v>
      </c>
      <c r="I1045" s="649"/>
    </row>
    <row r="1046" spans="1:9" ht="15.75" x14ac:dyDescent="0.25">
      <c r="A1046" s="192">
        <v>41867</v>
      </c>
      <c r="B1046" s="254" t="s">
        <v>1134</v>
      </c>
      <c r="C1046" s="322" t="s">
        <v>4131</v>
      </c>
      <c r="D1046" s="190" t="s">
        <v>508</v>
      </c>
      <c r="E1046" s="210">
        <v>5707</v>
      </c>
      <c r="F1046" s="368">
        <v>41867</v>
      </c>
      <c r="G1046" s="42">
        <v>5707</v>
      </c>
      <c r="H1046" s="18">
        <f t="shared" si="17"/>
        <v>0</v>
      </c>
      <c r="I1046" s="649"/>
    </row>
    <row r="1047" spans="1:9" ht="15.75" x14ac:dyDescent="0.25">
      <c r="A1047" s="192">
        <v>41867</v>
      </c>
      <c r="B1047" s="254" t="s">
        <v>1135</v>
      </c>
      <c r="C1047" s="322" t="s">
        <v>4131</v>
      </c>
      <c r="D1047" s="190" t="s">
        <v>576</v>
      </c>
      <c r="E1047" s="210">
        <v>2560</v>
      </c>
      <c r="F1047" s="368">
        <v>41867</v>
      </c>
      <c r="G1047" s="42">
        <v>2560</v>
      </c>
      <c r="H1047" s="18">
        <f t="shared" si="17"/>
        <v>0</v>
      </c>
      <c r="I1047" s="649" t="s">
        <v>65</v>
      </c>
    </row>
    <row r="1048" spans="1:9" ht="15.75" x14ac:dyDescent="0.25">
      <c r="A1048" s="192">
        <v>41867</v>
      </c>
      <c r="B1048" s="254" t="s">
        <v>1136</v>
      </c>
      <c r="C1048" s="322" t="s">
        <v>4131</v>
      </c>
      <c r="D1048" s="190" t="s">
        <v>16</v>
      </c>
      <c r="E1048" s="210">
        <v>273873</v>
      </c>
      <c r="F1048" s="368">
        <v>41872</v>
      </c>
      <c r="G1048" s="42">
        <v>273873</v>
      </c>
      <c r="H1048" s="18">
        <f t="shared" si="17"/>
        <v>0</v>
      </c>
      <c r="I1048" s="649" t="s">
        <v>65</v>
      </c>
    </row>
    <row r="1049" spans="1:9" ht="15.75" x14ac:dyDescent="0.25">
      <c r="A1049" s="192">
        <v>41867</v>
      </c>
      <c r="B1049" s="254" t="s">
        <v>1137</v>
      </c>
      <c r="C1049" s="322" t="s">
        <v>4131</v>
      </c>
      <c r="D1049" s="190" t="s">
        <v>19</v>
      </c>
      <c r="E1049" s="210">
        <v>29874</v>
      </c>
      <c r="F1049" s="368">
        <v>41867</v>
      </c>
      <c r="G1049" s="42">
        <v>29874</v>
      </c>
      <c r="H1049" s="18">
        <f t="shared" si="17"/>
        <v>0</v>
      </c>
      <c r="I1049" s="649" t="s">
        <v>21</v>
      </c>
    </row>
    <row r="1050" spans="1:9" ht="15.75" x14ac:dyDescent="0.25">
      <c r="A1050" s="192">
        <v>41867</v>
      </c>
      <c r="B1050" s="254" t="s">
        <v>1138</v>
      </c>
      <c r="C1050" s="322" t="s">
        <v>4131</v>
      </c>
      <c r="D1050" s="190" t="s">
        <v>13</v>
      </c>
      <c r="E1050" s="210">
        <v>7370</v>
      </c>
      <c r="F1050" s="368">
        <v>41867</v>
      </c>
      <c r="G1050" s="42">
        <v>7370</v>
      </c>
      <c r="H1050" s="18">
        <f t="shared" si="17"/>
        <v>0</v>
      </c>
      <c r="I1050" s="649"/>
    </row>
    <row r="1051" spans="1:9" ht="15.75" x14ac:dyDescent="0.25">
      <c r="A1051" s="192">
        <v>41867</v>
      </c>
      <c r="B1051" s="254" t="s">
        <v>1139</v>
      </c>
      <c r="C1051" s="322" t="s">
        <v>4131</v>
      </c>
      <c r="D1051" s="190" t="s">
        <v>36</v>
      </c>
      <c r="E1051" s="210">
        <v>5882</v>
      </c>
      <c r="F1051" s="368">
        <v>41867</v>
      </c>
      <c r="G1051" s="42">
        <v>5882</v>
      </c>
      <c r="H1051" s="18">
        <f t="shared" si="17"/>
        <v>0</v>
      </c>
      <c r="I1051" s="649" t="s">
        <v>65</v>
      </c>
    </row>
    <row r="1052" spans="1:9" ht="15.75" x14ac:dyDescent="0.25">
      <c r="A1052" s="192">
        <v>41867</v>
      </c>
      <c r="B1052" s="254" t="s">
        <v>1140</v>
      </c>
      <c r="C1052" s="322" t="s">
        <v>4131</v>
      </c>
      <c r="D1052" s="190" t="s">
        <v>374</v>
      </c>
      <c r="E1052" s="210">
        <v>5975.5</v>
      </c>
      <c r="F1052" s="368">
        <v>41867</v>
      </c>
      <c r="G1052" s="42">
        <v>5975.5</v>
      </c>
      <c r="H1052" s="18">
        <f t="shared" si="17"/>
        <v>0</v>
      </c>
      <c r="I1052" s="649"/>
    </row>
    <row r="1053" spans="1:9" ht="15.75" x14ac:dyDescent="0.25">
      <c r="A1053" s="192">
        <v>41867</v>
      </c>
      <c r="B1053" s="254" t="s">
        <v>1141</v>
      </c>
      <c r="C1053" s="322" t="s">
        <v>4131</v>
      </c>
      <c r="D1053" s="190" t="s">
        <v>133</v>
      </c>
      <c r="E1053" s="210">
        <v>2360</v>
      </c>
      <c r="F1053" s="368">
        <v>41867</v>
      </c>
      <c r="G1053" s="42">
        <v>2360</v>
      </c>
      <c r="H1053" s="18">
        <f t="shared" si="17"/>
        <v>0</v>
      </c>
      <c r="I1053" s="649"/>
    </row>
    <row r="1054" spans="1:9" ht="15.75" x14ac:dyDescent="0.25">
      <c r="A1054" s="192">
        <v>41867</v>
      </c>
      <c r="B1054" s="254" t="s">
        <v>1142</v>
      </c>
      <c r="C1054" s="322" t="s">
        <v>4131</v>
      </c>
      <c r="D1054" s="190" t="s">
        <v>130</v>
      </c>
      <c r="E1054" s="210">
        <v>13279</v>
      </c>
      <c r="F1054" s="368">
        <v>41868</v>
      </c>
      <c r="G1054" s="42">
        <v>13279</v>
      </c>
      <c r="H1054" s="18">
        <f t="shared" si="17"/>
        <v>0</v>
      </c>
      <c r="I1054" s="649" t="s">
        <v>217</v>
      </c>
    </row>
    <row r="1055" spans="1:9" ht="15.75" x14ac:dyDescent="0.25">
      <c r="A1055" s="192">
        <v>41867</v>
      </c>
      <c r="B1055" s="254" t="s">
        <v>1143</v>
      </c>
      <c r="C1055" s="322" t="s">
        <v>4131</v>
      </c>
      <c r="D1055" s="190" t="s">
        <v>70</v>
      </c>
      <c r="E1055" s="210">
        <v>14603</v>
      </c>
      <c r="F1055" s="368">
        <v>41867</v>
      </c>
      <c r="G1055" s="42">
        <v>14603</v>
      </c>
      <c r="H1055" s="18">
        <f t="shared" si="17"/>
        <v>0</v>
      </c>
      <c r="I1055" s="649"/>
    </row>
    <row r="1056" spans="1:9" ht="15.75" x14ac:dyDescent="0.25">
      <c r="A1056" s="192">
        <v>41867</v>
      </c>
      <c r="B1056" s="254" t="s">
        <v>1144</v>
      </c>
      <c r="C1056" s="322" t="s">
        <v>4131</v>
      </c>
      <c r="D1056" s="190" t="s">
        <v>502</v>
      </c>
      <c r="E1056" s="210">
        <v>7536</v>
      </c>
      <c r="F1056" s="368">
        <v>41867</v>
      </c>
      <c r="G1056" s="42">
        <v>7536</v>
      </c>
      <c r="H1056" s="18">
        <f t="shared" si="17"/>
        <v>0</v>
      </c>
      <c r="I1056" s="649" t="s">
        <v>217</v>
      </c>
    </row>
    <row r="1057" spans="1:9" ht="15.75" x14ac:dyDescent="0.25">
      <c r="A1057" s="192">
        <v>41867</v>
      </c>
      <c r="B1057" s="254" t="s">
        <v>1145</v>
      </c>
      <c r="C1057" s="322" t="s">
        <v>4131</v>
      </c>
      <c r="D1057" s="190" t="s">
        <v>1778</v>
      </c>
      <c r="E1057" s="210">
        <v>3550</v>
      </c>
      <c r="F1057" s="368">
        <v>41868</v>
      </c>
      <c r="G1057" s="42">
        <v>3550</v>
      </c>
      <c r="H1057" s="18">
        <f t="shared" si="17"/>
        <v>0</v>
      </c>
      <c r="I1057" s="649" t="s">
        <v>30</v>
      </c>
    </row>
    <row r="1058" spans="1:9" ht="15.75" x14ac:dyDescent="0.25">
      <c r="A1058" s="192">
        <v>41867</v>
      </c>
      <c r="B1058" s="254" t="s">
        <v>1146</v>
      </c>
      <c r="C1058" s="322" t="s">
        <v>4131</v>
      </c>
      <c r="D1058" s="190" t="s">
        <v>4203</v>
      </c>
      <c r="E1058" s="210">
        <v>9634</v>
      </c>
      <c r="F1058" s="368">
        <v>41867</v>
      </c>
      <c r="G1058" s="42">
        <v>9634</v>
      </c>
      <c r="H1058" s="18">
        <f t="shared" si="17"/>
        <v>0</v>
      </c>
      <c r="I1058" s="649"/>
    </row>
    <row r="1059" spans="1:9" ht="15.75" x14ac:dyDescent="0.25">
      <c r="A1059" s="192">
        <v>41867</v>
      </c>
      <c r="B1059" s="254" t="s">
        <v>1147</v>
      </c>
      <c r="C1059" s="322" t="s">
        <v>4131</v>
      </c>
      <c r="D1059" s="190" t="s">
        <v>1778</v>
      </c>
      <c r="E1059" s="210">
        <v>196</v>
      </c>
      <c r="F1059" s="368">
        <v>41868</v>
      </c>
      <c r="G1059" s="42">
        <v>196</v>
      </c>
      <c r="H1059" s="18">
        <f t="shared" si="17"/>
        <v>0</v>
      </c>
      <c r="I1059" s="649" t="s">
        <v>30</v>
      </c>
    </row>
    <row r="1060" spans="1:9" ht="15.75" x14ac:dyDescent="0.25">
      <c r="A1060" s="192">
        <v>41867</v>
      </c>
      <c r="B1060" s="254" t="s">
        <v>1148</v>
      </c>
      <c r="C1060" s="322" t="s">
        <v>4131</v>
      </c>
      <c r="D1060" s="190" t="s">
        <v>29</v>
      </c>
      <c r="E1060" s="210">
        <v>7022</v>
      </c>
      <c r="F1060" s="368">
        <v>41868</v>
      </c>
      <c r="G1060" s="42">
        <v>7022</v>
      </c>
      <c r="H1060" s="18">
        <f t="shared" si="17"/>
        <v>0</v>
      </c>
      <c r="I1060" s="649" t="s">
        <v>30</v>
      </c>
    </row>
    <row r="1061" spans="1:9" ht="15.75" x14ac:dyDescent="0.25">
      <c r="A1061" s="192">
        <v>41867</v>
      </c>
      <c r="B1061" s="254" t="s">
        <v>1149</v>
      </c>
      <c r="C1061" s="322" t="s">
        <v>4131</v>
      </c>
      <c r="D1061" s="190" t="s">
        <v>55</v>
      </c>
      <c r="E1061" s="210">
        <v>10821</v>
      </c>
      <c r="F1061" s="368">
        <v>41867</v>
      </c>
      <c r="G1061" s="42">
        <v>10821</v>
      </c>
      <c r="H1061" s="18">
        <f t="shared" si="17"/>
        <v>0</v>
      </c>
      <c r="I1061" s="649"/>
    </row>
    <row r="1062" spans="1:9" ht="15.75" x14ac:dyDescent="0.25">
      <c r="A1062" s="192">
        <v>41867</v>
      </c>
      <c r="B1062" s="254" t="s">
        <v>1150</v>
      </c>
      <c r="C1062" s="322" t="s">
        <v>4131</v>
      </c>
      <c r="D1062" s="190" t="s">
        <v>769</v>
      </c>
      <c r="E1062" s="210">
        <v>4295</v>
      </c>
      <c r="F1062" s="368">
        <v>41868</v>
      </c>
      <c r="G1062" s="42">
        <v>4295</v>
      </c>
      <c r="H1062" s="18">
        <f t="shared" si="17"/>
        <v>0</v>
      </c>
      <c r="I1062" s="649" t="s">
        <v>30</v>
      </c>
    </row>
    <row r="1063" spans="1:9" ht="15.75" x14ac:dyDescent="0.25">
      <c r="A1063" s="192">
        <v>41867</v>
      </c>
      <c r="B1063" s="254" t="s">
        <v>1151</v>
      </c>
      <c r="C1063" s="322" t="s">
        <v>4131</v>
      </c>
      <c r="D1063" s="190" t="s">
        <v>34</v>
      </c>
      <c r="E1063" s="210">
        <v>2006</v>
      </c>
      <c r="F1063" s="368">
        <v>41868</v>
      </c>
      <c r="G1063" s="42">
        <v>2006</v>
      </c>
      <c r="H1063" s="18">
        <f t="shared" si="17"/>
        <v>0</v>
      </c>
      <c r="I1063" s="649" t="s">
        <v>30</v>
      </c>
    </row>
    <row r="1064" spans="1:9" ht="15.75" x14ac:dyDescent="0.25">
      <c r="A1064" s="192">
        <v>41867</v>
      </c>
      <c r="B1064" s="254" t="s">
        <v>1152</v>
      </c>
      <c r="C1064" s="322" t="s">
        <v>4131</v>
      </c>
      <c r="D1064" s="190" t="s">
        <v>58</v>
      </c>
      <c r="E1064" s="210">
        <v>810</v>
      </c>
      <c r="F1064" s="368">
        <v>41868</v>
      </c>
      <c r="G1064" s="42">
        <v>810</v>
      </c>
      <c r="H1064" s="18">
        <f t="shared" si="17"/>
        <v>0</v>
      </c>
      <c r="I1064" s="649" t="s">
        <v>30</v>
      </c>
    </row>
    <row r="1065" spans="1:9" ht="15.75" x14ac:dyDescent="0.25">
      <c r="A1065" s="192">
        <v>41867</v>
      </c>
      <c r="B1065" s="254" t="s">
        <v>1153</v>
      </c>
      <c r="C1065" s="322" t="s">
        <v>4131</v>
      </c>
      <c r="D1065" s="190" t="s">
        <v>8</v>
      </c>
      <c r="E1065" s="210">
        <v>194.5</v>
      </c>
      <c r="F1065" s="368">
        <v>41867</v>
      </c>
      <c r="G1065" s="42">
        <v>194.5</v>
      </c>
      <c r="H1065" s="18">
        <f t="shared" si="17"/>
        <v>0</v>
      </c>
      <c r="I1065" s="649"/>
    </row>
    <row r="1066" spans="1:9" ht="15.75" x14ac:dyDescent="0.25">
      <c r="A1066" s="192">
        <v>41867</v>
      </c>
      <c r="B1066" s="254" t="s">
        <v>1154</v>
      </c>
      <c r="C1066" s="322" t="s">
        <v>4131</v>
      </c>
      <c r="D1066" s="190" t="s">
        <v>124</v>
      </c>
      <c r="E1066" s="210">
        <v>12947</v>
      </c>
      <c r="F1066" s="368">
        <v>41868</v>
      </c>
      <c r="G1066" s="42">
        <v>12947</v>
      </c>
      <c r="H1066" s="18">
        <f t="shared" si="17"/>
        <v>0</v>
      </c>
      <c r="I1066" s="649" t="s">
        <v>30</v>
      </c>
    </row>
    <row r="1067" spans="1:9" ht="15.75" x14ac:dyDescent="0.25">
      <c r="A1067" s="192">
        <v>41867</v>
      </c>
      <c r="B1067" s="254" t="s">
        <v>1156</v>
      </c>
      <c r="C1067" s="322" t="s">
        <v>4131</v>
      </c>
      <c r="D1067" s="190" t="s">
        <v>195</v>
      </c>
      <c r="E1067" s="210">
        <v>2108</v>
      </c>
      <c r="F1067" s="368">
        <v>41868</v>
      </c>
      <c r="G1067" s="42">
        <v>2108</v>
      </c>
      <c r="H1067" s="18">
        <f t="shared" si="17"/>
        <v>0</v>
      </c>
      <c r="I1067" s="649" t="s">
        <v>30</v>
      </c>
    </row>
    <row r="1068" spans="1:9" ht="15.75" x14ac:dyDescent="0.25">
      <c r="A1068" s="192">
        <v>41867</v>
      </c>
      <c r="B1068" s="254" t="s">
        <v>1157</v>
      </c>
      <c r="C1068" s="322" t="s">
        <v>4131</v>
      </c>
      <c r="D1068" s="190" t="s">
        <v>57</v>
      </c>
      <c r="E1068" s="210">
        <v>2280</v>
      </c>
      <c r="F1068" s="368">
        <v>41868</v>
      </c>
      <c r="G1068" s="42">
        <v>2280</v>
      </c>
      <c r="H1068" s="18">
        <f t="shared" si="17"/>
        <v>0</v>
      </c>
      <c r="I1068" s="649" t="s">
        <v>30</v>
      </c>
    </row>
    <row r="1069" spans="1:9" ht="15.75" x14ac:dyDescent="0.25">
      <c r="A1069" s="192">
        <v>41867</v>
      </c>
      <c r="B1069" s="254" t="s">
        <v>1158</v>
      </c>
      <c r="C1069" s="322" t="s">
        <v>4131</v>
      </c>
      <c r="D1069" s="190" t="s">
        <v>163</v>
      </c>
      <c r="E1069" s="210">
        <v>605</v>
      </c>
      <c r="F1069" s="368">
        <v>41867</v>
      </c>
      <c r="G1069" s="42">
        <v>605</v>
      </c>
      <c r="H1069" s="18">
        <f t="shared" si="17"/>
        <v>0</v>
      </c>
      <c r="I1069" s="649"/>
    </row>
    <row r="1070" spans="1:9" ht="15.75" x14ac:dyDescent="0.25">
      <c r="A1070" s="192">
        <v>41867</v>
      </c>
      <c r="B1070" s="254" t="s">
        <v>1159</v>
      </c>
      <c r="C1070" s="322" t="s">
        <v>4131</v>
      </c>
      <c r="D1070" s="190" t="s">
        <v>32</v>
      </c>
      <c r="E1070" s="210">
        <v>5267</v>
      </c>
      <c r="F1070" s="368">
        <v>41868</v>
      </c>
      <c r="G1070" s="42">
        <v>5267</v>
      </c>
      <c r="H1070" s="18">
        <f t="shared" si="17"/>
        <v>0</v>
      </c>
      <c r="I1070" s="649" t="s">
        <v>30</v>
      </c>
    </row>
    <row r="1071" spans="1:9" ht="15.75" x14ac:dyDescent="0.25">
      <c r="A1071" s="192">
        <v>41867</v>
      </c>
      <c r="B1071" s="254" t="s">
        <v>1160</v>
      </c>
      <c r="C1071" s="322" t="s">
        <v>4131</v>
      </c>
      <c r="D1071" s="190" t="s">
        <v>66</v>
      </c>
      <c r="E1071" s="210">
        <v>2229</v>
      </c>
      <c r="F1071" s="368">
        <v>41867</v>
      </c>
      <c r="G1071" s="42">
        <v>2229</v>
      </c>
      <c r="H1071" s="18">
        <f t="shared" si="17"/>
        <v>0</v>
      </c>
      <c r="I1071" s="649" t="s">
        <v>2847</v>
      </c>
    </row>
    <row r="1072" spans="1:9" ht="15.75" x14ac:dyDescent="0.25">
      <c r="A1072" s="192">
        <v>41867</v>
      </c>
      <c r="B1072" s="254" t="s">
        <v>1161</v>
      </c>
      <c r="C1072" s="322" t="s">
        <v>4131</v>
      </c>
      <c r="D1072" s="190" t="s">
        <v>2830</v>
      </c>
      <c r="E1072" s="210">
        <v>2244</v>
      </c>
      <c r="F1072" s="368">
        <v>41867</v>
      </c>
      <c r="G1072" s="42">
        <v>2244</v>
      </c>
      <c r="H1072" s="18">
        <f t="shared" si="17"/>
        <v>0</v>
      </c>
      <c r="I1072" s="649" t="s">
        <v>162</v>
      </c>
    </row>
    <row r="1073" spans="1:9" ht="15.75" x14ac:dyDescent="0.25">
      <c r="A1073" s="192">
        <v>41867</v>
      </c>
      <c r="B1073" s="254" t="s">
        <v>1163</v>
      </c>
      <c r="C1073" s="322" t="s">
        <v>4131</v>
      </c>
      <c r="D1073" s="190" t="s">
        <v>8</v>
      </c>
      <c r="E1073" s="210">
        <v>6074</v>
      </c>
      <c r="F1073" s="368">
        <v>41867</v>
      </c>
      <c r="G1073" s="42">
        <v>6074</v>
      </c>
      <c r="H1073" s="18">
        <f t="shared" si="17"/>
        <v>0</v>
      </c>
      <c r="I1073" s="649"/>
    </row>
    <row r="1074" spans="1:9" ht="15.75" x14ac:dyDescent="0.25">
      <c r="A1074" s="192">
        <v>41867</v>
      </c>
      <c r="B1074" s="254" t="s">
        <v>1164</v>
      </c>
      <c r="C1074" s="322" t="s">
        <v>4131</v>
      </c>
      <c r="D1074" s="190" t="s">
        <v>215</v>
      </c>
      <c r="E1074" s="210">
        <v>229</v>
      </c>
      <c r="F1074" s="368">
        <v>41867</v>
      </c>
      <c r="G1074" s="42">
        <v>229</v>
      </c>
      <c r="H1074" s="18">
        <f t="shared" si="17"/>
        <v>0</v>
      </c>
      <c r="I1074" s="649"/>
    </row>
    <row r="1075" spans="1:9" ht="15.75" x14ac:dyDescent="0.25">
      <c r="A1075" s="192">
        <v>41867</v>
      </c>
      <c r="B1075" s="254" t="s">
        <v>1166</v>
      </c>
      <c r="C1075" s="322" t="s">
        <v>4131</v>
      </c>
      <c r="D1075" s="190" t="s">
        <v>52</v>
      </c>
      <c r="E1075" s="210">
        <v>4917</v>
      </c>
      <c r="F1075" s="368">
        <v>41867</v>
      </c>
      <c r="G1075" s="42">
        <v>4917</v>
      </c>
      <c r="H1075" s="18">
        <f t="shared" si="17"/>
        <v>0</v>
      </c>
      <c r="I1075" s="649" t="s">
        <v>2847</v>
      </c>
    </row>
    <row r="1076" spans="1:9" ht="15.75" x14ac:dyDescent="0.25">
      <c r="A1076" s="192">
        <v>41867</v>
      </c>
      <c r="B1076" s="254" t="s">
        <v>1167</v>
      </c>
      <c r="C1076" s="322" t="s">
        <v>4131</v>
      </c>
      <c r="D1076" s="190" t="s">
        <v>54</v>
      </c>
      <c r="E1076" s="210">
        <v>4644.5</v>
      </c>
      <c r="F1076" s="368">
        <v>41868</v>
      </c>
      <c r="G1076" s="42">
        <v>4644.5</v>
      </c>
      <c r="H1076" s="18">
        <f t="shared" si="17"/>
        <v>0</v>
      </c>
      <c r="I1076" s="649" t="s">
        <v>30</v>
      </c>
    </row>
    <row r="1077" spans="1:9" ht="15.75" x14ac:dyDescent="0.25">
      <c r="A1077" s="192">
        <v>41867</v>
      </c>
      <c r="B1077" s="254" t="s">
        <v>1168</v>
      </c>
      <c r="C1077" s="322" t="s">
        <v>4131</v>
      </c>
      <c r="D1077" s="190" t="s">
        <v>338</v>
      </c>
      <c r="E1077" s="210">
        <v>262</v>
      </c>
      <c r="F1077" s="368">
        <v>41868</v>
      </c>
      <c r="G1077" s="42">
        <v>262</v>
      </c>
      <c r="H1077" s="18">
        <f t="shared" si="17"/>
        <v>0</v>
      </c>
      <c r="I1077" s="649" t="s">
        <v>30</v>
      </c>
    </row>
    <row r="1078" spans="1:9" ht="15.75" x14ac:dyDescent="0.25">
      <c r="A1078" s="192">
        <v>41867</v>
      </c>
      <c r="B1078" s="254" t="s">
        <v>1169</v>
      </c>
      <c r="C1078" s="322" t="s">
        <v>4131</v>
      </c>
      <c r="D1078" s="190" t="s">
        <v>110</v>
      </c>
      <c r="E1078" s="210">
        <v>25630.799999999999</v>
      </c>
      <c r="F1078" s="371" t="s">
        <v>4204</v>
      </c>
      <c r="G1078" s="42">
        <v>25630.799999999999</v>
      </c>
      <c r="H1078" s="18">
        <f t="shared" si="17"/>
        <v>0</v>
      </c>
      <c r="I1078" s="649" t="s">
        <v>30</v>
      </c>
    </row>
    <row r="1079" spans="1:9" ht="15.75" x14ac:dyDescent="0.25">
      <c r="A1079" s="192">
        <v>41867</v>
      </c>
      <c r="B1079" s="254" t="s">
        <v>1170</v>
      </c>
      <c r="C1079" s="322" t="s">
        <v>4131</v>
      </c>
      <c r="D1079" s="190" t="s">
        <v>12</v>
      </c>
      <c r="E1079" s="210">
        <v>308</v>
      </c>
      <c r="F1079" s="368">
        <v>41867</v>
      </c>
      <c r="G1079" s="42">
        <v>308</v>
      </c>
      <c r="H1079" s="18">
        <f t="shared" si="17"/>
        <v>0</v>
      </c>
      <c r="I1079" s="649"/>
    </row>
    <row r="1080" spans="1:9" ht="15.75" x14ac:dyDescent="0.25">
      <c r="A1080" s="192">
        <v>41867</v>
      </c>
      <c r="B1080" s="254" t="s">
        <v>1172</v>
      </c>
      <c r="C1080" s="322" t="s">
        <v>4131</v>
      </c>
      <c r="D1080" s="190" t="s">
        <v>180</v>
      </c>
      <c r="E1080" s="210">
        <v>37312</v>
      </c>
      <c r="F1080" s="371" t="s">
        <v>4205</v>
      </c>
      <c r="G1080" s="42">
        <v>37312</v>
      </c>
      <c r="H1080" s="18">
        <f t="shared" si="17"/>
        <v>0</v>
      </c>
      <c r="I1080" s="649" t="s">
        <v>12</v>
      </c>
    </row>
    <row r="1081" spans="1:9" ht="15.75" x14ac:dyDescent="0.25">
      <c r="A1081" s="192">
        <v>41867</v>
      </c>
      <c r="B1081" s="254" t="s">
        <v>1174</v>
      </c>
      <c r="C1081" s="322" t="s">
        <v>4131</v>
      </c>
      <c r="D1081" s="190" t="s">
        <v>188</v>
      </c>
      <c r="E1081" s="210">
        <v>11606</v>
      </c>
      <c r="F1081" s="368">
        <v>41868</v>
      </c>
      <c r="G1081" s="42">
        <v>11606</v>
      </c>
      <c r="H1081" s="18">
        <f t="shared" si="17"/>
        <v>0</v>
      </c>
      <c r="I1081" s="649" t="s">
        <v>21</v>
      </c>
    </row>
    <row r="1082" spans="1:9" ht="15.75" x14ac:dyDescent="0.25">
      <c r="A1082" s="192">
        <v>41867</v>
      </c>
      <c r="B1082" s="254" t="s">
        <v>1175</v>
      </c>
      <c r="C1082" s="322" t="s">
        <v>4131</v>
      </c>
      <c r="D1082" s="190" t="s">
        <v>79</v>
      </c>
      <c r="E1082" s="210">
        <v>15092</v>
      </c>
      <c r="F1082" s="368">
        <v>41870</v>
      </c>
      <c r="G1082" s="42">
        <v>15092</v>
      </c>
      <c r="H1082" s="18">
        <f t="shared" si="17"/>
        <v>0</v>
      </c>
      <c r="I1082" s="649" t="s">
        <v>21</v>
      </c>
    </row>
    <row r="1083" spans="1:9" ht="15.75" x14ac:dyDescent="0.25">
      <c r="A1083" s="192">
        <v>41867</v>
      </c>
      <c r="B1083" s="254" t="s">
        <v>1176</v>
      </c>
      <c r="C1083" s="322" t="s">
        <v>4131</v>
      </c>
      <c r="D1083" s="190" t="s">
        <v>188</v>
      </c>
      <c r="E1083" s="210">
        <v>2617.6999999999998</v>
      </c>
      <c r="F1083" s="368">
        <v>41868</v>
      </c>
      <c r="G1083" s="42">
        <v>2617.6999999999998</v>
      </c>
      <c r="H1083" s="18">
        <f t="shared" si="17"/>
        <v>0</v>
      </c>
      <c r="I1083" s="649" t="s">
        <v>21</v>
      </c>
    </row>
    <row r="1084" spans="1:9" ht="15.75" x14ac:dyDescent="0.25">
      <c r="A1084" s="192">
        <v>41867</v>
      </c>
      <c r="B1084" s="254" t="s">
        <v>1177</v>
      </c>
      <c r="C1084" s="322" t="s">
        <v>4131</v>
      </c>
      <c r="D1084" s="190" t="s">
        <v>928</v>
      </c>
      <c r="E1084" s="210">
        <v>18111</v>
      </c>
      <c r="F1084" s="368">
        <v>41868</v>
      </c>
      <c r="G1084" s="42">
        <v>18111</v>
      </c>
      <c r="H1084" s="18">
        <f t="shared" si="17"/>
        <v>0</v>
      </c>
      <c r="I1084" s="649" t="s">
        <v>12</v>
      </c>
    </row>
    <row r="1085" spans="1:9" ht="15.75" x14ac:dyDescent="0.25">
      <c r="A1085" s="192">
        <v>41867</v>
      </c>
      <c r="B1085" s="254" t="s">
        <v>1178</v>
      </c>
      <c r="C1085" s="322" t="s">
        <v>4131</v>
      </c>
      <c r="D1085" s="190" t="s">
        <v>3115</v>
      </c>
      <c r="E1085" s="210">
        <v>9001.6</v>
      </c>
      <c r="F1085" s="368">
        <v>41868</v>
      </c>
      <c r="G1085" s="42">
        <v>9001.6</v>
      </c>
      <c r="H1085" s="18">
        <f t="shared" si="17"/>
        <v>0</v>
      </c>
      <c r="I1085" s="649" t="s">
        <v>12</v>
      </c>
    </row>
    <row r="1086" spans="1:9" ht="15.75" x14ac:dyDescent="0.25">
      <c r="A1086" s="192">
        <v>41867</v>
      </c>
      <c r="B1086" s="254" t="s">
        <v>1179</v>
      </c>
      <c r="C1086" s="322" t="s">
        <v>4131</v>
      </c>
      <c r="D1086" s="190" t="s">
        <v>4206</v>
      </c>
      <c r="E1086" s="210">
        <v>1818.3</v>
      </c>
      <c r="F1086" s="368">
        <v>41868</v>
      </c>
      <c r="G1086" s="42">
        <v>1818.3</v>
      </c>
      <c r="H1086" s="18">
        <f t="shared" si="17"/>
        <v>0</v>
      </c>
      <c r="I1086" s="649" t="s">
        <v>12</v>
      </c>
    </row>
    <row r="1087" spans="1:9" ht="15.75" x14ac:dyDescent="0.25">
      <c r="A1087" s="192">
        <v>41867</v>
      </c>
      <c r="B1087" s="254" t="s">
        <v>1180</v>
      </c>
      <c r="C1087" s="322" t="s">
        <v>4131</v>
      </c>
      <c r="D1087" s="190" t="s">
        <v>59</v>
      </c>
      <c r="E1087" s="210">
        <v>3806</v>
      </c>
      <c r="F1087" s="368">
        <v>41870</v>
      </c>
      <c r="G1087" s="42">
        <v>3806</v>
      </c>
      <c r="H1087" s="18">
        <f t="shared" si="17"/>
        <v>0</v>
      </c>
      <c r="I1087" s="649" t="s">
        <v>21</v>
      </c>
    </row>
    <row r="1088" spans="1:9" ht="15.75" x14ac:dyDescent="0.25">
      <c r="A1088" s="192">
        <v>41867</v>
      </c>
      <c r="B1088" s="254" t="s">
        <v>1181</v>
      </c>
      <c r="C1088" s="322" t="s">
        <v>4131</v>
      </c>
      <c r="D1088" s="190" t="s">
        <v>2582</v>
      </c>
      <c r="E1088" s="210">
        <v>4677.3999999999996</v>
      </c>
      <c r="F1088" s="368">
        <v>41868</v>
      </c>
      <c r="G1088" s="42">
        <v>4677.3999999999996</v>
      </c>
      <c r="H1088" s="18">
        <f t="shared" si="17"/>
        <v>0</v>
      </c>
      <c r="I1088" s="649" t="s">
        <v>12</v>
      </c>
    </row>
    <row r="1089" spans="1:9" ht="15.75" x14ac:dyDescent="0.25">
      <c r="A1089" s="192">
        <v>41867</v>
      </c>
      <c r="B1089" s="254" t="s">
        <v>1182</v>
      </c>
      <c r="C1089" s="322" t="s">
        <v>4131</v>
      </c>
      <c r="D1089" s="190" t="s">
        <v>62</v>
      </c>
      <c r="E1089" s="210">
        <v>37750.5</v>
      </c>
      <c r="F1089" s="368">
        <v>41868</v>
      </c>
      <c r="G1089" s="42">
        <v>37750.5</v>
      </c>
      <c r="H1089" s="18">
        <f t="shared" si="17"/>
        <v>0</v>
      </c>
      <c r="I1089" s="649" t="s">
        <v>12</v>
      </c>
    </row>
    <row r="1090" spans="1:9" ht="15.75" x14ac:dyDescent="0.25">
      <c r="A1090" s="192">
        <v>41867</v>
      </c>
      <c r="B1090" s="254" t="s">
        <v>1183</v>
      </c>
      <c r="C1090" s="322" t="s">
        <v>4131</v>
      </c>
      <c r="D1090" s="190" t="s">
        <v>4207</v>
      </c>
      <c r="E1090" s="210">
        <v>14967.5</v>
      </c>
      <c r="F1090" s="368">
        <v>41867</v>
      </c>
      <c r="G1090" s="42">
        <v>14967.5</v>
      </c>
      <c r="H1090" s="18">
        <f t="shared" si="17"/>
        <v>0</v>
      </c>
      <c r="I1090" s="649"/>
    </row>
    <row r="1091" spans="1:9" ht="15.75" x14ac:dyDescent="0.25">
      <c r="A1091" s="192">
        <v>41867</v>
      </c>
      <c r="B1091" s="254" t="s">
        <v>1184</v>
      </c>
      <c r="C1091" s="322" t="s">
        <v>4131</v>
      </c>
      <c r="D1091" s="190" t="s">
        <v>51</v>
      </c>
      <c r="E1091" s="210">
        <v>2833</v>
      </c>
      <c r="F1091" s="368">
        <v>41867</v>
      </c>
      <c r="G1091" s="42">
        <v>2833</v>
      </c>
      <c r="H1091" s="18">
        <f t="shared" si="17"/>
        <v>0</v>
      </c>
      <c r="I1091" s="649"/>
    </row>
    <row r="1092" spans="1:9" ht="15.75" x14ac:dyDescent="0.25">
      <c r="A1092" s="192">
        <v>41867</v>
      </c>
      <c r="B1092" s="254" t="s">
        <v>1185</v>
      </c>
      <c r="C1092" s="322" t="s">
        <v>4131</v>
      </c>
      <c r="D1092" s="190" t="s">
        <v>1607</v>
      </c>
      <c r="E1092" s="210">
        <v>6597</v>
      </c>
      <c r="F1092" s="368">
        <v>41867</v>
      </c>
      <c r="G1092" s="42">
        <v>6597</v>
      </c>
      <c r="H1092" s="18">
        <f t="shared" si="17"/>
        <v>0</v>
      </c>
      <c r="I1092" s="649"/>
    </row>
    <row r="1093" spans="1:9" ht="15.75" x14ac:dyDescent="0.25">
      <c r="A1093" s="192">
        <v>41867</v>
      </c>
      <c r="B1093" s="254" t="s">
        <v>1186</v>
      </c>
      <c r="C1093" s="322" t="s">
        <v>4131</v>
      </c>
      <c r="D1093" s="190" t="s">
        <v>49</v>
      </c>
      <c r="E1093" s="210">
        <v>392.5</v>
      </c>
      <c r="F1093" s="368">
        <v>41867</v>
      </c>
      <c r="G1093" s="42">
        <v>392.5</v>
      </c>
      <c r="H1093" s="18">
        <f t="shared" si="17"/>
        <v>0</v>
      </c>
      <c r="I1093" s="649"/>
    </row>
    <row r="1094" spans="1:9" ht="15.75" x14ac:dyDescent="0.25">
      <c r="A1094" s="192">
        <v>41867</v>
      </c>
      <c r="B1094" s="254" t="s">
        <v>1187</v>
      </c>
      <c r="C1094" s="322" t="s">
        <v>4131</v>
      </c>
      <c r="D1094" s="190" t="s">
        <v>523</v>
      </c>
      <c r="E1094" s="210">
        <v>10813</v>
      </c>
      <c r="F1094" s="368">
        <v>41874</v>
      </c>
      <c r="G1094" s="42">
        <v>10813</v>
      </c>
      <c r="H1094" s="18">
        <f t="shared" si="17"/>
        <v>0</v>
      </c>
      <c r="I1094" s="649"/>
    </row>
    <row r="1095" spans="1:9" ht="15.75" x14ac:dyDescent="0.25">
      <c r="A1095" s="192">
        <v>41867</v>
      </c>
      <c r="B1095" s="254" t="s">
        <v>1188</v>
      </c>
      <c r="C1095" s="322" t="s">
        <v>4131</v>
      </c>
      <c r="D1095" s="190" t="s">
        <v>396</v>
      </c>
      <c r="E1095" s="210">
        <v>365.2</v>
      </c>
      <c r="F1095" s="368">
        <v>41867</v>
      </c>
      <c r="G1095" s="42">
        <v>365.2</v>
      </c>
      <c r="H1095" s="18">
        <f t="shared" ref="H1095:H1158" si="18">E1095-G1095</f>
        <v>0</v>
      </c>
      <c r="I1095" s="649"/>
    </row>
    <row r="1096" spans="1:9" ht="15.75" x14ac:dyDescent="0.25">
      <c r="A1096" s="192">
        <v>41867</v>
      </c>
      <c r="B1096" s="254" t="s">
        <v>1189</v>
      </c>
      <c r="C1096" s="322" t="s">
        <v>4131</v>
      </c>
      <c r="D1096" s="190" t="s">
        <v>2600</v>
      </c>
      <c r="E1096" s="210">
        <v>23244.6</v>
      </c>
      <c r="F1096" s="368">
        <v>41868</v>
      </c>
      <c r="G1096" s="42">
        <v>23244.6</v>
      </c>
      <c r="H1096" s="18">
        <f t="shared" si="18"/>
        <v>0</v>
      </c>
      <c r="I1096" s="649" t="s">
        <v>217</v>
      </c>
    </row>
    <row r="1097" spans="1:9" ht="15.75" x14ac:dyDescent="0.25">
      <c r="A1097" s="192">
        <v>41867</v>
      </c>
      <c r="B1097" s="254" t="s">
        <v>1190</v>
      </c>
      <c r="C1097" s="322" t="s">
        <v>4131</v>
      </c>
      <c r="D1097" s="20" t="s">
        <v>198</v>
      </c>
      <c r="E1097" s="213">
        <v>6744</v>
      </c>
      <c r="F1097" s="368">
        <v>41868</v>
      </c>
      <c r="G1097" s="42">
        <v>6744</v>
      </c>
      <c r="H1097" s="18">
        <f t="shared" si="18"/>
        <v>0</v>
      </c>
      <c r="I1097" s="650" t="s">
        <v>217</v>
      </c>
    </row>
    <row r="1098" spans="1:9" ht="15.75" x14ac:dyDescent="0.25">
      <c r="A1098" s="192">
        <v>41867</v>
      </c>
      <c r="B1098" s="254" t="s">
        <v>1191</v>
      </c>
      <c r="C1098" s="322" t="s">
        <v>4131</v>
      </c>
      <c r="D1098" s="190" t="s">
        <v>78</v>
      </c>
      <c r="E1098" s="210">
        <v>6982.2</v>
      </c>
      <c r="F1098" s="368">
        <v>41868</v>
      </c>
      <c r="G1098" s="42">
        <v>6982.2</v>
      </c>
      <c r="H1098" s="18">
        <f t="shared" si="18"/>
        <v>0</v>
      </c>
      <c r="I1098" s="649" t="s">
        <v>217</v>
      </c>
    </row>
    <row r="1099" spans="1:9" ht="15.75" x14ac:dyDescent="0.25">
      <c r="A1099" s="192">
        <v>41867</v>
      </c>
      <c r="B1099" s="254" t="s">
        <v>1192</v>
      </c>
      <c r="C1099" s="322" t="s">
        <v>4131</v>
      </c>
      <c r="D1099" s="190" t="s">
        <v>234</v>
      </c>
      <c r="E1099" s="210">
        <v>1465.5</v>
      </c>
      <c r="F1099" s="368">
        <v>41868</v>
      </c>
      <c r="G1099" s="42">
        <v>1465.5</v>
      </c>
      <c r="H1099" s="18">
        <f t="shared" si="18"/>
        <v>0</v>
      </c>
      <c r="I1099" s="649" t="s">
        <v>217</v>
      </c>
    </row>
    <row r="1100" spans="1:9" ht="15.75" x14ac:dyDescent="0.25">
      <c r="A1100" s="192">
        <v>41867</v>
      </c>
      <c r="B1100" s="254" t="s">
        <v>1193</v>
      </c>
      <c r="C1100" s="322" t="s">
        <v>4131</v>
      </c>
      <c r="D1100" s="190" t="s">
        <v>80</v>
      </c>
      <c r="E1100" s="210">
        <v>3203.4</v>
      </c>
      <c r="F1100" s="368">
        <v>41868</v>
      </c>
      <c r="G1100" s="42">
        <v>3203.4</v>
      </c>
      <c r="H1100" s="18">
        <f t="shared" si="18"/>
        <v>0</v>
      </c>
      <c r="I1100" s="649" t="s">
        <v>217</v>
      </c>
    </row>
    <row r="1101" spans="1:9" ht="15.75" x14ac:dyDescent="0.25">
      <c r="A1101" s="192">
        <v>41867</v>
      </c>
      <c r="B1101" s="254" t="s">
        <v>1194</v>
      </c>
      <c r="C1101" s="322" t="s">
        <v>4131</v>
      </c>
      <c r="D1101" s="190" t="s">
        <v>233</v>
      </c>
      <c r="E1101" s="210">
        <v>984.4</v>
      </c>
      <c r="F1101" s="368">
        <v>41868</v>
      </c>
      <c r="G1101" s="42">
        <v>984.4</v>
      </c>
      <c r="H1101" s="18">
        <f t="shared" si="18"/>
        <v>0</v>
      </c>
      <c r="I1101" s="649" t="s">
        <v>217</v>
      </c>
    </row>
    <row r="1102" spans="1:9" ht="15.75" x14ac:dyDescent="0.25">
      <c r="A1102" s="192">
        <v>41867</v>
      </c>
      <c r="B1102" s="254" t="s">
        <v>1195</v>
      </c>
      <c r="C1102" s="322" t="s">
        <v>4131</v>
      </c>
      <c r="D1102" s="190" t="s">
        <v>18</v>
      </c>
      <c r="E1102" s="210">
        <v>2691.5</v>
      </c>
      <c r="F1102" s="368">
        <v>41867</v>
      </c>
      <c r="G1102" s="42">
        <v>2691.5</v>
      </c>
      <c r="H1102" s="18">
        <f t="shared" si="18"/>
        <v>0</v>
      </c>
      <c r="I1102" s="649"/>
    </row>
    <row r="1103" spans="1:9" ht="15.75" x14ac:dyDescent="0.25">
      <c r="A1103" s="192">
        <v>41867</v>
      </c>
      <c r="B1103" s="254" t="s">
        <v>1196</v>
      </c>
      <c r="C1103" s="322" t="s">
        <v>4131</v>
      </c>
      <c r="D1103" s="190" t="s">
        <v>133</v>
      </c>
      <c r="E1103" s="210">
        <v>26911</v>
      </c>
      <c r="F1103" s="368">
        <v>41867</v>
      </c>
      <c r="G1103" s="42">
        <v>26911</v>
      </c>
      <c r="H1103" s="18">
        <f t="shared" si="18"/>
        <v>0</v>
      </c>
      <c r="I1103" s="649"/>
    </row>
    <row r="1104" spans="1:9" ht="15.75" x14ac:dyDescent="0.25">
      <c r="A1104" s="192">
        <v>41867</v>
      </c>
      <c r="B1104" s="254" t="s">
        <v>1197</v>
      </c>
      <c r="C1104" s="322" t="s">
        <v>4131</v>
      </c>
      <c r="D1104" s="190" t="s">
        <v>2723</v>
      </c>
      <c r="E1104" s="210">
        <v>1271.5999999999999</v>
      </c>
      <c r="F1104" s="368">
        <v>41868</v>
      </c>
      <c r="G1104" s="42">
        <v>1271.5999999999999</v>
      </c>
      <c r="H1104" s="18">
        <f t="shared" si="18"/>
        <v>0</v>
      </c>
      <c r="I1104" s="649" t="s">
        <v>21</v>
      </c>
    </row>
    <row r="1105" spans="1:9" ht="15.75" x14ac:dyDescent="0.25">
      <c r="A1105" s="192">
        <v>41867</v>
      </c>
      <c r="B1105" s="254" t="s">
        <v>1199</v>
      </c>
      <c r="C1105" s="322" t="s">
        <v>4131</v>
      </c>
      <c r="D1105" s="190" t="s">
        <v>136</v>
      </c>
      <c r="E1105" s="210">
        <v>4873.5</v>
      </c>
      <c r="F1105" s="368">
        <v>41867</v>
      </c>
      <c r="G1105" s="42">
        <v>4873.5</v>
      </c>
      <c r="H1105" s="18">
        <f t="shared" si="18"/>
        <v>0</v>
      </c>
      <c r="I1105" s="649"/>
    </row>
    <row r="1106" spans="1:9" ht="15" x14ac:dyDescent="0.25">
      <c r="A1106" s="192">
        <v>41868</v>
      </c>
      <c r="B1106" s="254" t="s">
        <v>1200</v>
      </c>
      <c r="C1106" s="322" t="s">
        <v>4131</v>
      </c>
      <c r="D1106" s="190" t="s">
        <v>14</v>
      </c>
      <c r="E1106" s="210">
        <v>12087</v>
      </c>
      <c r="F1106" s="368">
        <v>41869</v>
      </c>
      <c r="G1106" s="42">
        <v>12087</v>
      </c>
      <c r="H1106" s="18">
        <f t="shared" si="18"/>
        <v>0</v>
      </c>
      <c r="I1106" s="621" t="s">
        <v>162</v>
      </c>
    </row>
    <row r="1107" spans="1:9" ht="15" x14ac:dyDescent="0.25">
      <c r="A1107" s="192">
        <v>41868</v>
      </c>
      <c r="B1107" s="254" t="s">
        <v>1201</v>
      </c>
      <c r="C1107" s="322" t="s">
        <v>4131</v>
      </c>
      <c r="D1107" s="190" t="s">
        <v>44</v>
      </c>
      <c r="E1107" s="210">
        <v>9520</v>
      </c>
      <c r="F1107" s="368">
        <v>41881</v>
      </c>
      <c r="G1107" s="42">
        <v>9520</v>
      </c>
      <c r="H1107" s="18">
        <f t="shared" si="18"/>
        <v>0</v>
      </c>
      <c r="I1107" s="621" t="s">
        <v>162</v>
      </c>
    </row>
    <row r="1108" spans="1:9" ht="15" x14ac:dyDescent="0.25">
      <c r="A1108" s="192">
        <v>41868</v>
      </c>
      <c r="B1108" s="254" t="s">
        <v>1203</v>
      </c>
      <c r="C1108" s="322" t="s">
        <v>4131</v>
      </c>
      <c r="D1108" s="190" t="s">
        <v>8</v>
      </c>
      <c r="E1108" s="210">
        <v>1450</v>
      </c>
      <c r="F1108" s="368">
        <v>41868</v>
      </c>
      <c r="G1108" s="42">
        <v>1450</v>
      </c>
      <c r="H1108" s="18">
        <f t="shared" si="18"/>
        <v>0</v>
      </c>
      <c r="I1108" s="621" t="s">
        <v>479</v>
      </c>
    </row>
    <row r="1109" spans="1:9" ht="15" x14ac:dyDescent="0.25">
      <c r="A1109" s="192">
        <v>41868</v>
      </c>
      <c r="B1109" s="254" t="s">
        <v>1205</v>
      </c>
      <c r="C1109" s="322" t="s">
        <v>4131</v>
      </c>
      <c r="D1109" s="190" t="s">
        <v>517</v>
      </c>
      <c r="E1109" s="210">
        <v>1479</v>
      </c>
      <c r="F1109" s="368">
        <v>41868</v>
      </c>
      <c r="G1109" s="42">
        <v>1479</v>
      </c>
      <c r="H1109" s="18">
        <f t="shared" si="18"/>
        <v>0</v>
      </c>
      <c r="I1109" s="621"/>
    </row>
    <row r="1110" spans="1:9" ht="15" x14ac:dyDescent="0.25">
      <c r="A1110" s="192">
        <v>41868</v>
      </c>
      <c r="B1110" s="254" t="s">
        <v>1206</v>
      </c>
      <c r="C1110" s="322" t="s">
        <v>4131</v>
      </c>
      <c r="D1110" s="190" t="s">
        <v>254</v>
      </c>
      <c r="E1110" s="210">
        <v>2376</v>
      </c>
      <c r="F1110" s="368">
        <v>41868</v>
      </c>
      <c r="G1110" s="42">
        <v>2376</v>
      </c>
      <c r="H1110" s="18">
        <f t="shared" si="18"/>
        <v>0</v>
      </c>
      <c r="I1110" s="621"/>
    </row>
    <row r="1111" spans="1:9" ht="15" x14ac:dyDescent="0.25">
      <c r="A1111" s="192">
        <v>41868</v>
      </c>
      <c r="B1111" s="254" t="s">
        <v>1207</v>
      </c>
      <c r="C1111" s="322" t="s">
        <v>4131</v>
      </c>
      <c r="D1111" s="190" t="s">
        <v>13</v>
      </c>
      <c r="E1111" s="210">
        <v>6501</v>
      </c>
      <c r="F1111" s="368">
        <v>41868</v>
      </c>
      <c r="G1111" s="42">
        <v>6501</v>
      </c>
      <c r="H1111" s="18">
        <f t="shared" si="18"/>
        <v>0</v>
      </c>
      <c r="I1111" s="621"/>
    </row>
    <row r="1112" spans="1:9" ht="15" x14ac:dyDescent="0.25">
      <c r="A1112" s="192">
        <v>41868</v>
      </c>
      <c r="B1112" s="254" t="s">
        <v>1208</v>
      </c>
      <c r="C1112" s="322" t="s">
        <v>4131</v>
      </c>
      <c r="D1112" s="190" t="s">
        <v>44</v>
      </c>
      <c r="E1112" s="210">
        <v>5400</v>
      </c>
      <c r="F1112" s="371" t="s">
        <v>4208</v>
      </c>
      <c r="G1112" s="42">
        <v>5400</v>
      </c>
      <c r="H1112" s="18">
        <f t="shared" si="18"/>
        <v>0</v>
      </c>
      <c r="I1112" s="621" t="s">
        <v>27</v>
      </c>
    </row>
    <row r="1113" spans="1:9" x14ac:dyDescent="0.25">
      <c r="A1113" s="192">
        <v>41868</v>
      </c>
      <c r="B1113" s="254" t="s">
        <v>1209</v>
      </c>
      <c r="C1113" s="322" t="s">
        <v>4131</v>
      </c>
      <c r="D1113" s="190" t="s">
        <v>43</v>
      </c>
      <c r="E1113" s="210">
        <v>2160</v>
      </c>
      <c r="F1113" s="414" t="s">
        <v>4334</v>
      </c>
      <c r="G1113" s="219">
        <v>2160</v>
      </c>
      <c r="H1113" s="18">
        <f t="shared" si="18"/>
        <v>0</v>
      </c>
      <c r="I1113" s="621" t="s">
        <v>27</v>
      </c>
    </row>
    <row r="1114" spans="1:9" ht="15" x14ac:dyDescent="0.25">
      <c r="A1114" s="192">
        <v>41868</v>
      </c>
      <c r="B1114" s="254" t="s">
        <v>1210</v>
      </c>
      <c r="C1114" s="322" t="s">
        <v>4131</v>
      </c>
      <c r="D1114" s="190" t="s">
        <v>8</v>
      </c>
      <c r="E1114" s="210">
        <v>1186</v>
      </c>
      <c r="F1114" s="368">
        <v>41868</v>
      </c>
      <c r="G1114" s="42">
        <v>1186</v>
      </c>
      <c r="H1114" s="18">
        <f t="shared" si="18"/>
        <v>0</v>
      </c>
      <c r="I1114" s="621"/>
    </row>
    <row r="1115" spans="1:9" ht="15" x14ac:dyDescent="0.25">
      <c r="A1115" s="192">
        <v>41868</v>
      </c>
      <c r="B1115" s="254" t="s">
        <v>1211</v>
      </c>
      <c r="C1115" s="322" t="s">
        <v>4131</v>
      </c>
      <c r="D1115" s="190" t="s">
        <v>8</v>
      </c>
      <c r="E1115" s="210">
        <v>847</v>
      </c>
      <c r="F1115" s="368">
        <v>41868</v>
      </c>
      <c r="G1115" s="42">
        <v>847</v>
      </c>
      <c r="H1115" s="18">
        <f t="shared" si="18"/>
        <v>0</v>
      </c>
      <c r="I1115" s="621"/>
    </row>
    <row r="1116" spans="1:9" x14ac:dyDescent="0.25">
      <c r="A1116" s="192">
        <v>41868</v>
      </c>
      <c r="B1116" s="254" t="s">
        <v>1212</v>
      </c>
      <c r="C1116" s="322" t="s">
        <v>4131</v>
      </c>
      <c r="D1116" s="190" t="s">
        <v>42</v>
      </c>
      <c r="E1116" s="210">
        <v>1350</v>
      </c>
      <c r="F1116" s="414" t="s">
        <v>4335</v>
      </c>
      <c r="G1116" s="219">
        <v>1350</v>
      </c>
      <c r="H1116" s="18">
        <f t="shared" si="18"/>
        <v>0</v>
      </c>
      <c r="I1116" s="621" t="s">
        <v>27</v>
      </c>
    </row>
    <row r="1117" spans="1:9" ht="15" x14ac:dyDescent="0.25">
      <c r="A1117" s="192">
        <v>41868</v>
      </c>
      <c r="B1117" s="254" t="s">
        <v>1214</v>
      </c>
      <c r="C1117" s="322" t="s">
        <v>4131</v>
      </c>
      <c r="D1117" s="190" t="s">
        <v>110</v>
      </c>
      <c r="E1117" s="210">
        <v>26669.599999999999</v>
      </c>
      <c r="F1117" s="370">
        <v>41887</v>
      </c>
      <c r="G1117" s="219">
        <v>26669.599999999999</v>
      </c>
      <c r="H1117" s="18">
        <f t="shared" si="18"/>
        <v>0</v>
      </c>
      <c r="I1117" s="621" t="s">
        <v>27</v>
      </c>
    </row>
    <row r="1118" spans="1:9" ht="15" x14ac:dyDescent="0.25">
      <c r="A1118" s="192">
        <v>41868</v>
      </c>
      <c r="B1118" s="254" t="s">
        <v>1215</v>
      </c>
      <c r="C1118" s="322" t="s">
        <v>4131</v>
      </c>
      <c r="D1118" s="190" t="s">
        <v>3115</v>
      </c>
      <c r="E1118" s="210">
        <v>9035</v>
      </c>
      <c r="F1118" s="368">
        <v>41868</v>
      </c>
      <c r="G1118" s="42">
        <v>9035</v>
      </c>
      <c r="H1118" s="18">
        <f t="shared" si="18"/>
        <v>0</v>
      </c>
      <c r="I1118" s="621"/>
    </row>
    <row r="1119" spans="1:9" ht="15" x14ac:dyDescent="0.25">
      <c r="A1119" s="192">
        <v>41868</v>
      </c>
      <c r="B1119" s="254" t="s">
        <v>1216</v>
      </c>
      <c r="C1119" s="322" t="s">
        <v>4131</v>
      </c>
      <c r="D1119" s="190" t="s">
        <v>186</v>
      </c>
      <c r="E1119" s="210">
        <v>30569</v>
      </c>
      <c r="F1119" s="368">
        <v>41868</v>
      </c>
      <c r="G1119" s="42">
        <v>30569</v>
      </c>
      <c r="H1119" s="18">
        <f t="shared" si="18"/>
        <v>0</v>
      </c>
      <c r="I1119" s="621" t="s">
        <v>21</v>
      </c>
    </row>
    <row r="1120" spans="1:9" ht="15" x14ac:dyDescent="0.25">
      <c r="A1120" s="192">
        <v>41868</v>
      </c>
      <c r="B1120" s="254" t="s">
        <v>1217</v>
      </c>
      <c r="C1120" s="322" t="s">
        <v>4131</v>
      </c>
      <c r="D1120" s="190" t="s">
        <v>136</v>
      </c>
      <c r="E1120" s="210">
        <v>3713</v>
      </c>
      <c r="F1120" s="368">
        <v>41868</v>
      </c>
      <c r="G1120" s="42">
        <v>3713</v>
      </c>
      <c r="H1120" s="18">
        <f t="shared" si="18"/>
        <v>0</v>
      </c>
      <c r="I1120" s="621"/>
    </row>
    <row r="1121" spans="1:9" ht="15" x14ac:dyDescent="0.25">
      <c r="A1121" s="192">
        <v>41868</v>
      </c>
      <c r="B1121" s="254" t="s">
        <v>1218</v>
      </c>
      <c r="C1121" s="322" t="s">
        <v>4131</v>
      </c>
      <c r="D1121" s="190" t="s">
        <v>321</v>
      </c>
      <c r="E1121" s="210">
        <v>2343.6</v>
      </c>
      <c r="F1121" s="368">
        <v>41868</v>
      </c>
      <c r="G1121" s="42">
        <v>2343.6</v>
      </c>
      <c r="H1121" s="18">
        <f t="shared" si="18"/>
        <v>0</v>
      </c>
      <c r="I1121" s="621"/>
    </row>
    <row r="1122" spans="1:9" ht="15" x14ac:dyDescent="0.25">
      <c r="A1122" s="192">
        <v>41868</v>
      </c>
      <c r="B1122" s="254" t="s">
        <v>1220</v>
      </c>
      <c r="C1122" s="322" t="s">
        <v>4131</v>
      </c>
      <c r="D1122" s="190" t="s">
        <v>29</v>
      </c>
      <c r="E1122" s="210">
        <v>6395</v>
      </c>
      <c r="F1122" s="371" t="s">
        <v>4209</v>
      </c>
      <c r="G1122" s="42">
        <v>6395</v>
      </c>
      <c r="H1122" s="18">
        <f t="shared" si="18"/>
        <v>0</v>
      </c>
      <c r="I1122" s="621" t="s">
        <v>4210</v>
      </c>
    </row>
    <row r="1123" spans="1:9" ht="15" x14ac:dyDescent="0.25">
      <c r="A1123" s="192">
        <v>41868</v>
      </c>
      <c r="B1123" s="254" t="s">
        <v>1221</v>
      </c>
      <c r="C1123" s="322" t="s">
        <v>4131</v>
      </c>
      <c r="D1123" s="190" t="s">
        <v>180</v>
      </c>
      <c r="E1123" s="210">
        <v>26489.5</v>
      </c>
      <c r="F1123" s="368">
        <v>41868</v>
      </c>
      <c r="G1123" s="42">
        <v>26489.5</v>
      </c>
      <c r="H1123" s="18">
        <f t="shared" si="18"/>
        <v>0</v>
      </c>
      <c r="I1123" s="621" t="s">
        <v>12</v>
      </c>
    </row>
    <row r="1124" spans="1:9" ht="15" x14ac:dyDescent="0.25">
      <c r="A1124" s="192">
        <v>41868</v>
      </c>
      <c r="B1124" s="254" t="s">
        <v>1222</v>
      </c>
      <c r="C1124" s="322" t="s">
        <v>4131</v>
      </c>
      <c r="D1124" s="190" t="s">
        <v>123</v>
      </c>
      <c r="E1124" s="210">
        <v>3614.5</v>
      </c>
      <c r="F1124" s="368">
        <v>41868</v>
      </c>
      <c r="G1124" s="42">
        <v>3614.5</v>
      </c>
      <c r="H1124" s="18">
        <f t="shared" si="18"/>
        <v>0</v>
      </c>
      <c r="I1124" s="621"/>
    </row>
    <row r="1125" spans="1:9" ht="15" x14ac:dyDescent="0.25">
      <c r="A1125" s="192">
        <v>41868</v>
      </c>
      <c r="B1125" s="254" t="s">
        <v>1223</v>
      </c>
      <c r="C1125" s="322" t="s">
        <v>4131</v>
      </c>
      <c r="D1125" s="190" t="s">
        <v>34</v>
      </c>
      <c r="E1125" s="210">
        <v>2236</v>
      </c>
      <c r="F1125" s="368">
        <v>41868</v>
      </c>
      <c r="G1125" s="42">
        <v>2236</v>
      </c>
      <c r="H1125" s="18">
        <f t="shared" si="18"/>
        <v>0</v>
      </c>
      <c r="I1125" s="621" t="s">
        <v>27</v>
      </c>
    </row>
    <row r="1126" spans="1:9" ht="15" x14ac:dyDescent="0.25">
      <c r="A1126" s="192">
        <v>41868</v>
      </c>
      <c r="B1126" s="254" t="s">
        <v>1225</v>
      </c>
      <c r="C1126" s="322" t="s">
        <v>4131</v>
      </c>
      <c r="D1126" s="190" t="s">
        <v>316</v>
      </c>
      <c r="E1126" s="210">
        <v>300</v>
      </c>
      <c r="F1126" s="368">
        <v>41868</v>
      </c>
      <c r="G1126" s="42">
        <v>300</v>
      </c>
      <c r="H1126" s="18">
        <f t="shared" si="18"/>
        <v>0</v>
      </c>
      <c r="I1126" s="621" t="s">
        <v>27</v>
      </c>
    </row>
    <row r="1127" spans="1:9" ht="15" x14ac:dyDescent="0.25">
      <c r="A1127" s="192">
        <v>41868</v>
      </c>
      <c r="B1127" s="254" t="s">
        <v>1226</v>
      </c>
      <c r="C1127" s="322" t="s">
        <v>4131</v>
      </c>
      <c r="D1127" s="190" t="s">
        <v>188</v>
      </c>
      <c r="E1127" s="210">
        <v>13355.4</v>
      </c>
      <c r="F1127" s="368">
        <v>41870</v>
      </c>
      <c r="G1127" s="42">
        <v>13355.4</v>
      </c>
      <c r="H1127" s="18">
        <f t="shared" si="18"/>
        <v>0</v>
      </c>
      <c r="I1127" s="621" t="s">
        <v>21</v>
      </c>
    </row>
    <row r="1128" spans="1:9" ht="15" x14ac:dyDescent="0.25">
      <c r="A1128" s="192">
        <v>41868</v>
      </c>
      <c r="B1128" s="254" t="s">
        <v>1227</v>
      </c>
      <c r="C1128" s="322" t="s">
        <v>4131</v>
      </c>
      <c r="D1128" s="190" t="s">
        <v>250</v>
      </c>
      <c r="E1128" s="210">
        <v>21852</v>
      </c>
      <c r="F1128" s="368">
        <v>41868</v>
      </c>
      <c r="G1128" s="42">
        <v>21852</v>
      </c>
      <c r="H1128" s="18">
        <f t="shared" si="18"/>
        <v>0</v>
      </c>
      <c r="I1128" s="621" t="s">
        <v>27</v>
      </c>
    </row>
    <row r="1129" spans="1:9" ht="15" x14ac:dyDescent="0.25">
      <c r="A1129" s="192">
        <v>41868</v>
      </c>
      <c r="B1129" s="254" t="s">
        <v>1228</v>
      </c>
      <c r="C1129" s="322" t="s">
        <v>4131</v>
      </c>
      <c r="D1129" s="190" t="s">
        <v>3115</v>
      </c>
      <c r="E1129" s="210">
        <v>3588</v>
      </c>
      <c r="F1129" s="368">
        <v>41868</v>
      </c>
      <c r="G1129" s="42">
        <v>3588</v>
      </c>
      <c r="H1129" s="18">
        <f t="shared" si="18"/>
        <v>0</v>
      </c>
      <c r="I1129" s="621" t="s">
        <v>12</v>
      </c>
    </row>
    <row r="1130" spans="1:9" ht="15" x14ac:dyDescent="0.25">
      <c r="A1130" s="192">
        <v>41868</v>
      </c>
      <c r="B1130" s="254" t="s">
        <v>1230</v>
      </c>
      <c r="C1130" s="322" t="s">
        <v>4131</v>
      </c>
      <c r="D1130" s="190" t="s">
        <v>130</v>
      </c>
      <c r="E1130" s="210">
        <v>10195.6</v>
      </c>
      <c r="F1130" s="368">
        <v>41868</v>
      </c>
      <c r="G1130" s="42">
        <v>10195.6</v>
      </c>
      <c r="H1130" s="18">
        <f t="shared" si="18"/>
        <v>0</v>
      </c>
      <c r="I1130" s="621" t="s">
        <v>21</v>
      </c>
    </row>
    <row r="1131" spans="1:9" ht="15" x14ac:dyDescent="0.25">
      <c r="A1131" s="192">
        <v>41868</v>
      </c>
      <c r="B1131" s="254" t="s">
        <v>1231</v>
      </c>
      <c r="C1131" s="322" t="s">
        <v>4131</v>
      </c>
      <c r="D1131" s="190" t="s">
        <v>287</v>
      </c>
      <c r="E1131" s="210">
        <v>4048.5</v>
      </c>
      <c r="F1131" s="368">
        <v>41868</v>
      </c>
      <c r="G1131" s="42">
        <v>4048.5</v>
      </c>
      <c r="H1131" s="18">
        <f t="shared" si="18"/>
        <v>0</v>
      </c>
      <c r="I1131" s="621" t="s">
        <v>27</v>
      </c>
    </row>
    <row r="1132" spans="1:9" ht="15" x14ac:dyDescent="0.25">
      <c r="A1132" s="192">
        <v>41868</v>
      </c>
      <c r="B1132" s="254" t="s">
        <v>1232</v>
      </c>
      <c r="C1132" s="322" t="s">
        <v>4131</v>
      </c>
      <c r="D1132" s="190" t="s">
        <v>130</v>
      </c>
      <c r="E1132" s="210">
        <v>3048</v>
      </c>
      <c r="F1132" s="368">
        <v>41869</v>
      </c>
      <c r="G1132" s="42">
        <v>3048</v>
      </c>
      <c r="H1132" s="18">
        <f t="shared" si="18"/>
        <v>0</v>
      </c>
      <c r="I1132" s="621" t="s">
        <v>21</v>
      </c>
    </row>
    <row r="1133" spans="1:9" ht="15" x14ac:dyDescent="0.25">
      <c r="A1133" s="192">
        <v>41868</v>
      </c>
      <c r="B1133" s="254" t="s">
        <v>1233</v>
      </c>
      <c r="C1133" s="322" t="s">
        <v>4131</v>
      </c>
      <c r="D1133" s="190" t="s">
        <v>55</v>
      </c>
      <c r="E1133" s="210">
        <v>9966</v>
      </c>
      <c r="F1133" s="368">
        <v>41868</v>
      </c>
      <c r="G1133" s="42">
        <v>9966</v>
      </c>
      <c r="H1133" s="18">
        <f t="shared" si="18"/>
        <v>0</v>
      </c>
      <c r="I1133" s="621"/>
    </row>
    <row r="1134" spans="1:9" ht="15" x14ac:dyDescent="0.25">
      <c r="A1134" s="192">
        <v>41868</v>
      </c>
      <c r="B1134" s="254" t="s">
        <v>1234</v>
      </c>
      <c r="C1134" s="322" t="s">
        <v>4131</v>
      </c>
      <c r="D1134" s="190" t="s">
        <v>16</v>
      </c>
      <c r="E1134" s="210">
        <v>24498</v>
      </c>
      <c r="F1134" s="370">
        <v>41912</v>
      </c>
      <c r="G1134" s="219">
        <v>24498</v>
      </c>
      <c r="H1134" s="18">
        <f t="shared" si="18"/>
        <v>0</v>
      </c>
      <c r="I1134" s="621"/>
    </row>
    <row r="1135" spans="1:9" ht="15" x14ac:dyDescent="0.25">
      <c r="A1135" s="192">
        <v>41868</v>
      </c>
      <c r="B1135" s="254" t="s">
        <v>1236</v>
      </c>
      <c r="C1135" s="322" t="s">
        <v>4131</v>
      </c>
      <c r="D1135" s="190" t="s">
        <v>64</v>
      </c>
      <c r="E1135" s="210">
        <v>9700</v>
      </c>
      <c r="F1135" s="371" t="s">
        <v>4211</v>
      </c>
      <c r="G1135" s="42">
        <v>9700</v>
      </c>
      <c r="H1135" s="18">
        <f t="shared" si="18"/>
        <v>0</v>
      </c>
      <c r="I1135" s="621" t="s">
        <v>12</v>
      </c>
    </row>
    <row r="1136" spans="1:9" ht="15" x14ac:dyDescent="0.25">
      <c r="A1136" s="192">
        <v>41868</v>
      </c>
      <c r="B1136" s="254" t="s">
        <v>1237</v>
      </c>
      <c r="C1136" s="322" t="s">
        <v>4131</v>
      </c>
      <c r="D1136" s="190" t="s">
        <v>22</v>
      </c>
      <c r="E1136" s="210">
        <v>1931.5</v>
      </c>
      <c r="F1136" s="368">
        <v>41868</v>
      </c>
      <c r="G1136" s="42">
        <v>1931.5</v>
      </c>
      <c r="H1136" s="18">
        <f t="shared" si="18"/>
        <v>0</v>
      </c>
      <c r="I1136" s="621"/>
    </row>
    <row r="1137" spans="1:9" ht="15" x14ac:dyDescent="0.25">
      <c r="A1137" s="192">
        <v>41868</v>
      </c>
      <c r="B1137" s="254" t="s">
        <v>1239</v>
      </c>
      <c r="C1137" s="322" t="s">
        <v>4131</v>
      </c>
      <c r="D1137" s="190" t="s">
        <v>8</v>
      </c>
      <c r="E1137" s="210">
        <v>3189</v>
      </c>
      <c r="F1137" s="368">
        <v>41868</v>
      </c>
      <c r="G1137" s="42">
        <v>3189</v>
      </c>
      <c r="H1137" s="18">
        <f t="shared" si="18"/>
        <v>0</v>
      </c>
      <c r="I1137" s="621"/>
    </row>
    <row r="1138" spans="1:9" ht="15" x14ac:dyDescent="0.25">
      <c r="A1138" s="192">
        <v>41868</v>
      </c>
      <c r="B1138" s="254" t="s">
        <v>1240</v>
      </c>
      <c r="C1138" s="322" t="s">
        <v>4131</v>
      </c>
      <c r="D1138" s="190" t="s">
        <v>1607</v>
      </c>
      <c r="E1138" s="210">
        <v>4642</v>
      </c>
      <c r="F1138" s="368">
        <v>41868</v>
      </c>
      <c r="G1138" s="42">
        <v>4642</v>
      </c>
      <c r="H1138" s="18">
        <f t="shared" si="18"/>
        <v>0</v>
      </c>
      <c r="I1138" s="621"/>
    </row>
    <row r="1139" spans="1:9" ht="15" x14ac:dyDescent="0.25">
      <c r="A1139" s="192">
        <v>41868</v>
      </c>
      <c r="B1139" s="254" t="s">
        <v>1242</v>
      </c>
      <c r="C1139" s="322" t="s">
        <v>4131</v>
      </c>
      <c r="D1139" s="190" t="s">
        <v>508</v>
      </c>
      <c r="E1139" s="210">
        <v>26989.200000000001</v>
      </c>
      <c r="F1139" s="368">
        <v>41868</v>
      </c>
      <c r="G1139" s="42">
        <v>26989.200000000001</v>
      </c>
      <c r="H1139" s="18">
        <f t="shared" si="18"/>
        <v>0</v>
      </c>
      <c r="I1139" s="621"/>
    </row>
    <row r="1140" spans="1:9" ht="15" x14ac:dyDescent="0.25">
      <c r="A1140" s="192">
        <v>41868</v>
      </c>
      <c r="B1140" s="254" t="s">
        <v>1243</v>
      </c>
      <c r="C1140" s="322" t="s">
        <v>4131</v>
      </c>
      <c r="D1140" s="190" t="s">
        <v>8</v>
      </c>
      <c r="E1140" s="210">
        <v>1159</v>
      </c>
      <c r="F1140" s="368">
        <v>41868</v>
      </c>
      <c r="G1140" s="42">
        <v>1159</v>
      </c>
      <c r="H1140" s="18">
        <f t="shared" si="18"/>
        <v>0</v>
      </c>
      <c r="I1140" s="621"/>
    </row>
    <row r="1141" spans="1:9" ht="15" x14ac:dyDescent="0.25">
      <c r="A1141" s="192">
        <v>41868</v>
      </c>
      <c r="B1141" s="254" t="s">
        <v>1244</v>
      </c>
      <c r="C1141" s="322" t="s">
        <v>4131</v>
      </c>
      <c r="D1141" s="190" t="s">
        <v>51</v>
      </c>
      <c r="E1141" s="210">
        <v>5950</v>
      </c>
      <c r="F1141" s="368">
        <v>41868</v>
      </c>
      <c r="G1141" s="42">
        <v>5950</v>
      </c>
      <c r="H1141" s="18">
        <f t="shared" si="18"/>
        <v>0</v>
      </c>
      <c r="I1141" s="621"/>
    </row>
    <row r="1142" spans="1:9" ht="15" x14ac:dyDescent="0.25">
      <c r="A1142" s="192">
        <v>41868</v>
      </c>
      <c r="B1142" s="254" t="s">
        <v>1245</v>
      </c>
      <c r="C1142" s="322" t="s">
        <v>4131</v>
      </c>
      <c r="D1142" s="190" t="s">
        <v>8</v>
      </c>
      <c r="E1142" s="210">
        <v>399.6</v>
      </c>
      <c r="F1142" s="368">
        <v>41868</v>
      </c>
      <c r="G1142" s="42">
        <v>399.6</v>
      </c>
      <c r="H1142" s="18">
        <f t="shared" si="18"/>
        <v>0</v>
      </c>
      <c r="I1142" s="621"/>
    </row>
    <row r="1143" spans="1:9" ht="15" x14ac:dyDescent="0.25">
      <c r="A1143" s="192">
        <v>41868</v>
      </c>
      <c r="B1143" s="254" t="s">
        <v>1246</v>
      </c>
      <c r="C1143" s="322" t="s">
        <v>4131</v>
      </c>
      <c r="D1143" s="190" t="s">
        <v>52</v>
      </c>
      <c r="E1143" s="210">
        <v>3648</v>
      </c>
      <c r="F1143" s="368">
        <v>41869</v>
      </c>
      <c r="G1143" s="42">
        <v>3648</v>
      </c>
      <c r="H1143" s="18">
        <f t="shared" si="18"/>
        <v>0</v>
      </c>
      <c r="I1143" s="621" t="s">
        <v>21</v>
      </c>
    </row>
    <row r="1144" spans="1:9" ht="15" x14ac:dyDescent="0.25">
      <c r="A1144" s="192">
        <v>41868</v>
      </c>
      <c r="B1144" s="254" t="s">
        <v>1247</v>
      </c>
      <c r="C1144" s="322" t="s">
        <v>4131</v>
      </c>
      <c r="D1144" s="190" t="s">
        <v>14</v>
      </c>
      <c r="E1144" s="210">
        <v>12240</v>
      </c>
      <c r="F1144" s="368">
        <v>41869</v>
      </c>
      <c r="G1144" s="42">
        <v>12240</v>
      </c>
      <c r="H1144" s="18">
        <f t="shared" si="18"/>
        <v>0</v>
      </c>
      <c r="I1144" s="621" t="s">
        <v>12</v>
      </c>
    </row>
    <row r="1145" spans="1:9" ht="15" x14ac:dyDescent="0.25">
      <c r="A1145" s="192">
        <v>41868</v>
      </c>
      <c r="B1145" s="254" t="s">
        <v>1248</v>
      </c>
      <c r="C1145" s="322" t="s">
        <v>4131</v>
      </c>
      <c r="D1145" s="190" t="s">
        <v>8</v>
      </c>
      <c r="E1145" s="210">
        <v>157.5</v>
      </c>
      <c r="F1145" s="368">
        <v>41868</v>
      </c>
      <c r="G1145" s="42">
        <v>157.5</v>
      </c>
      <c r="H1145" s="18">
        <f t="shared" si="18"/>
        <v>0</v>
      </c>
      <c r="I1145" s="621"/>
    </row>
    <row r="1146" spans="1:9" ht="15" x14ac:dyDescent="0.25">
      <c r="A1146" s="192">
        <v>41868</v>
      </c>
      <c r="B1146" s="254" t="s">
        <v>1249</v>
      </c>
      <c r="C1146" s="322" t="s">
        <v>4131</v>
      </c>
      <c r="D1146" s="190" t="s">
        <v>147</v>
      </c>
      <c r="E1146" s="210">
        <v>11540</v>
      </c>
      <c r="F1146" s="368">
        <v>41869</v>
      </c>
      <c r="G1146" s="42">
        <v>11540</v>
      </c>
      <c r="H1146" s="18">
        <f t="shared" si="18"/>
        <v>0</v>
      </c>
      <c r="I1146" s="621" t="s">
        <v>12</v>
      </c>
    </row>
    <row r="1147" spans="1:9" ht="15" x14ac:dyDescent="0.25">
      <c r="A1147" s="192">
        <v>41868</v>
      </c>
      <c r="B1147" s="254" t="s">
        <v>1250</v>
      </c>
      <c r="C1147" s="322" t="s">
        <v>4131</v>
      </c>
      <c r="D1147" s="190" t="s">
        <v>36</v>
      </c>
      <c r="E1147" s="210">
        <v>18634.5</v>
      </c>
      <c r="F1147" s="368">
        <v>41869</v>
      </c>
      <c r="G1147" s="42">
        <v>18634.5</v>
      </c>
      <c r="H1147" s="18">
        <f t="shared" si="18"/>
        <v>0</v>
      </c>
      <c r="I1147" s="621" t="s">
        <v>21</v>
      </c>
    </row>
    <row r="1148" spans="1:9" ht="15" x14ac:dyDescent="0.25">
      <c r="A1148" s="192">
        <v>41868</v>
      </c>
      <c r="B1148" s="254" t="s">
        <v>1251</v>
      </c>
      <c r="C1148" s="322" t="s">
        <v>4131</v>
      </c>
      <c r="D1148" s="190" t="s">
        <v>152</v>
      </c>
      <c r="E1148" s="210">
        <v>7553.5</v>
      </c>
      <c r="F1148" s="368">
        <v>41868</v>
      </c>
      <c r="G1148" s="42">
        <v>7553.5</v>
      </c>
      <c r="H1148" s="18">
        <f t="shared" si="18"/>
        <v>0</v>
      </c>
      <c r="I1148" s="621"/>
    </row>
    <row r="1149" spans="1:9" ht="15" x14ac:dyDescent="0.25">
      <c r="A1149" s="192">
        <v>41868</v>
      </c>
      <c r="B1149" s="254" t="s">
        <v>1252</v>
      </c>
      <c r="C1149" s="322" t="s">
        <v>4131</v>
      </c>
      <c r="D1149" s="190" t="s">
        <v>147</v>
      </c>
      <c r="E1149" s="210">
        <v>5964</v>
      </c>
      <c r="F1149" s="368">
        <v>41869</v>
      </c>
      <c r="G1149" s="42">
        <v>5964</v>
      </c>
      <c r="H1149" s="18">
        <f t="shared" si="18"/>
        <v>0</v>
      </c>
      <c r="I1149" s="621" t="s">
        <v>12</v>
      </c>
    </row>
    <row r="1150" spans="1:9" ht="15" x14ac:dyDescent="0.25">
      <c r="A1150" s="192">
        <v>41868</v>
      </c>
      <c r="B1150" s="254" t="s">
        <v>1253</v>
      </c>
      <c r="C1150" s="322" t="s">
        <v>4131</v>
      </c>
      <c r="D1150" s="190" t="s">
        <v>28</v>
      </c>
      <c r="E1150" s="210">
        <v>1542</v>
      </c>
      <c r="F1150" s="368">
        <v>41868</v>
      </c>
      <c r="G1150" s="42">
        <v>1542</v>
      </c>
      <c r="H1150" s="18">
        <f t="shared" si="18"/>
        <v>0</v>
      </c>
      <c r="I1150" s="621"/>
    </row>
    <row r="1151" spans="1:9" ht="15" x14ac:dyDescent="0.25">
      <c r="A1151" s="192">
        <v>41869</v>
      </c>
      <c r="B1151" s="254" t="s">
        <v>1255</v>
      </c>
      <c r="C1151" s="322" t="s">
        <v>4131</v>
      </c>
      <c r="D1151" s="190" t="s">
        <v>72</v>
      </c>
      <c r="E1151" s="210">
        <v>202.5</v>
      </c>
      <c r="F1151" s="368">
        <v>41869</v>
      </c>
      <c r="G1151" s="42">
        <v>202.5</v>
      </c>
      <c r="H1151" s="18">
        <f t="shared" si="18"/>
        <v>0</v>
      </c>
      <c r="I1151" s="621"/>
    </row>
    <row r="1152" spans="1:9" ht="15" x14ac:dyDescent="0.25">
      <c r="A1152" s="192">
        <v>41869</v>
      </c>
      <c r="B1152" s="254" t="s">
        <v>1256</v>
      </c>
      <c r="C1152" s="322" t="s">
        <v>4131</v>
      </c>
      <c r="D1152" s="190" t="s">
        <v>8</v>
      </c>
      <c r="E1152" s="210">
        <v>7453.2</v>
      </c>
      <c r="F1152" s="368">
        <v>41869</v>
      </c>
      <c r="G1152" s="42">
        <v>7453.2</v>
      </c>
      <c r="H1152" s="18">
        <f t="shared" si="18"/>
        <v>0</v>
      </c>
      <c r="I1152" s="621"/>
    </row>
    <row r="1153" spans="1:9" ht="15" x14ac:dyDescent="0.25">
      <c r="A1153" s="192">
        <v>41869</v>
      </c>
      <c r="B1153" s="254" t="s">
        <v>1257</v>
      </c>
      <c r="C1153" s="322" t="s">
        <v>4131</v>
      </c>
      <c r="D1153" s="190" t="s">
        <v>8</v>
      </c>
      <c r="E1153" s="210">
        <v>2433.6</v>
      </c>
      <c r="F1153" s="368">
        <v>41869</v>
      </c>
      <c r="G1153" s="42">
        <v>2433.6</v>
      </c>
      <c r="H1153" s="18">
        <f t="shared" si="18"/>
        <v>0</v>
      </c>
      <c r="I1153" s="621"/>
    </row>
    <row r="1154" spans="1:9" ht="15" x14ac:dyDescent="0.25">
      <c r="A1154" s="192">
        <v>41869</v>
      </c>
      <c r="B1154" s="254" t="s">
        <v>1258</v>
      </c>
      <c r="C1154" s="322" t="s">
        <v>4131</v>
      </c>
      <c r="D1154" s="190" t="s">
        <v>28</v>
      </c>
      <c r="E1154" s="210">
        <v>3637.5</v>
      </c>
      <c r="F1154" s="368">
        <v>41869</v>
      </c>
      <c r="G1154" s="42">
        <v>3637.5</v>
      </c>
      <c r="H1154" s="199">
        <f t="shared" si="18"/>
        <v>0</v>
      </c>
      <c r="I1154" s="621"/>
    </row>
    <row r="1155" spans="1:9" ht="15" x14ac:dyDescent="0.25">
      <c r="A1155" s="192">
        <v>41869</v>
      </c>
      <c r="B1155" s="254" t="s">
        <v>1259</v>
      </c>
      <c r="C1155" s="322" t="s">
        <v>4131</v>
      </c>
      <c r="D1155" s="190" t="s">
        <v>186</v>
      </c>
      <c r="E1155" s="210">
        <v>12006.5</v>
      </c>
      <c r="F1155" s="368">
        <v>41869</v>
      </c>
      <c r="G1155" s="42">
        <v>12006.5</v>
      </c>
      <c r="H1155" s="18">
        <f t="shared" si="18"/>
        <v>0</v>
      </c>
      <c r="I1155" s="621"/>
    </row>
    <row r="1156" spans="1:9" ht="15" x14ac:dyDescent="0.25">
      <c r="A1156" s="192">
        <v>41869</v>
      </c>
      <c r="B1156" s="254" t="s">
        <v>1260</v>
      </c>
      <c r="C1156" s="322" t="s">
        <v>4131</v>
      </c>
      <c r="D1156" s="190" t="s">
        <v>92</v>
      </c>
      <c r="E1156" s="210">
        <v>10909.6</v>
      </c>
      <c r="F1156" s="368">
        <v>41869</v>
      </c>
      <c r="G1156" s="42">
        <v>10909.6</v>
      </c>
      <c r="H1156" s="18">
        <f t="shared" si="18"/>
        <v>0</v>
      </c>
      <c r="I1156" s="621" t="s">
        <v>27</v>
      </c>
    </row>
    <row r="1157" spans="1:9" ht="15" x14ac:dyDescent="0.25">
      <c r="A1157" s="192">
        <v>41869</v>
      </c>
      <c r="B1157" s="254" t="s">
        <v>1261</v>
      </c>
      <c r="C1157" s="322" t="s">
        <v>4131</v>
      </c>
      <c r="D1157" s="190" t="s">
        <v>8</v>
      </c>
      <c r="E1157" s="210">
        <v>1064</v>
      </c>
      <c r="F1157" s="368">
        <v>41869</v>
      </c>
      <c r="G1157" s="42">
        <v>1064</v>
      </c>
      <c r="H1157" s="18">
        <f t="shared" si="18"/>
        <v>0</v>
      </c>
      <c r="I1157" s="621"/>
    </row>
    <row r="1158" spans="1:9" ht="15" x14ac:dyDescent="0.25">
      <c r="A1158" s="192">
        <v>41869</v>
      </c>
      <c r="B1158" s="254" t="s">
        <v>1262</v>
      </c>
      <c r="C1158" s="322" t="s">
        <v>4131</v>
      </c>
      <c r="D1158" s="196" t="s">
        <v>3108</v>
      </c>
      <c r="E1158" s="215">
        <v>0</v>
      </c>
      <c r="F1158" s="368"/>
      <c r="G1158" s="42"/>
      <c r="H1158" s="18">
        <f t="shared" si="18"/>
        <v>0</v>
      </c>
      <c r="I1158" s="621" t="s">
        <v>4212</v>
      </c>
    </row>
    <row r="1159" spans="1:9" ht="15" x14ac:dyDescent="0.25">
      <c r="A1159" s="192">
        <v>41869</v>
      </c>
      <c r="B1159" s="254" t="s">
        <v>1263</v>
      </c>
      <c r="C1159" s="322" t="s">
        <v>4131</v>
      </c>
      <c r="D1159" s="190" t="s">
        <v>149</v>
      </c>
      <c r="E1159" s="210">
        <v>21097.200000000001</v>
      </c>
      <c r="F1159" s="368">
        <v>41873</v>
      </c>
      <c r="G1159" s="42">
        <v>21097.200000000001</v>
      </c>
      <c r="H1159" s="18">
        <f t="shared" ref="H1159:H1222" si="19">E1159-G1159</f>
        <v>0</v>
      </c>
      <c r="I1159" s="621"/>
    </row>
    <row r="1160" spans="1:9" ht="15" x14ac:dyDescent="0.25">
      <c r="A1160" s="192">
        <v>41869</v>
      </c>
      <c r="B1160" s="254" t="s">
        <v>1264</v>
      </c>
      <c r="C1160" s="322" t="s">
        <v>4131</v>
      </c>
      <c r="D1160" s="190" t="s">
        <v>27</v>
      </c>
      <c r="E1160" s="210">
        <v>4997.2</v>
      </c>
      <c r="F1160" s="368">
        <v>41869</v>
      </c>
      <c r="G1160" s="42">
        <v>4997.2</v>
      </c>
      <c r="H1160" s="18">
        <f t="shared" si="19"/>
        <v>0</v>
      </c>
      <c r="I1160" s="621"/>
    </row>
    <row r="1161" spans="1:9" ht="15" x14ac:dyDescent="0.25">
      <c r="A1161" s="192">
        <v>41869</v>
      </c>
      <c r="B1161" s="254" t="s">
        <v>1265</v>
      </c>
      <c r="C1161" s="322" t="s">
        <v>4131</v>
      </c>
      <c r="D1161" s="190" t="s">
        <v>91</v>
      </c>
      <c r="E1161" s="210">
        <v>20310.099999999999</v>
      </c>
      <c r="F1161" s="368">
        <v>41869</v>
      </c>
      <c r="G1161" s="42">
        <v>20310.099999999999</v>
      </c>
      <c r="H1161" s="18">
        <f t="shared" si="19"/>
        <v>0</v>
      </c>
      <c r="I1161" s="621"/>
    </row>
    <row r="1162" spans="1:9" ht="15" x14ac:dyDescent="0.25">
      <c r="A1162" s="192">
        <v>41869</v>
      </c>
      <c r="B1162" s="254" t="s">
        <v>1266</v>
      </c>
      <c r="C1162" s="322" t="s">
        <v>4131</v>
      </c>
      <c r="D1162" s="190" t="s">
        <v>189</v>
      </c>
      <c r="E1162" s="210">
        <v>21374.6</v>
      </c>
      <c r="F1162" s="370">
        <v>41883</v>
      </c>
      <c r="G1162" s="219">
        <v>21374.6</v>
      </c>
      <c r="H1162" s="18">
        <f t="shared" si="19"/>
        <v>0</v>
      </c>
      <c r="I1162" s="621"/>
    </row>
    <row r="1163" spans="1:9" ht="15" x14ac:dyDescent="0.25">
      <c r="A1163" s="192">
        <v>41869</v>
      </c>
      <c r="B1163" s="254" t="s">
        <v>1267</v>
      </c>
      <c r="C1163" s="322" t="s">
        <v>4131</v>
      </c>
      <c r="D1163" s="190" t="s">
        <v>321</v>
      </c>
      <c r="E1163" s="210">
        <v>2284</v>
      </c>
      <c r="F1163" s="368">
        <v>41869</v>
      </c>
      <c r="G1163" s="42">
        <v>2284</v>
      </c>
      <c r="H1163" s="18">
        <f t="shared" si="19"/>
        <v>0</v>
      </c>
      <c r="I1163" s="621"/>
    </row>
    <row r="1164" spans="1:9" ht="15" x14ac:dyDescent="0.25">
      <c r="A1164" s="192">
        <v>41869</v>
      </c>
      <c r="B1164" s="254" t="s">
        <v>1268</v>
      </c>
      <c r="C1164" s="322" t="s">
        <v>4131</v>
      </c>
      <c r="D1164" s="190" t="s">
        <v>130</v>
      </c>
      <c r="E1164" s="210">
        <v>9908.7000000000007</v>
      </c>
      <c r="F1164" s="368">
        <v>41870</v>
      </c>
      <c r="G1164" s="42">
        <v>9908.7000000000007</v>
      </c>
      <c r="H1164" s="18">
        <f t="shared" si="19"/>
        <v>0</v>
      </c>
      <c r="I1164" s="621"/>
    </row>
    <row r="1165" spans="1:9" ht="15" x14ac:dyDescent="0.25">
      <c r="A1165" s="192">
        <v>41869</v>
      </c>
      <c r="B1165" s="254" t="s">
        <v>1269</v>
      </c>
      <c r="C1165" s="322" t="s">
        <v>4131</v>
      </c>
      <c r="D1165" s="196" t="s">
        <v>3108</v>
      </c>
      <c r="E1165" s="215">
        <v>0</v>
      </c>
      <c r="F1165" s="368"/>
      <c r="G1165" s="42"/>
      <c r="H1165" s="18">
        <f t="shared" si="19"/>
        <v>0</v>
      </c>
      <c r="I1165" s="621" t="s">
        <v>81</v>
      </c>
    </row>
    <row r="1166" spans="1:9" ht="15" x14ac:dyDescent="0.25">
      <c r="A1166" s="192">
        <v>41869</v>
      </c>
      <c r="B1166" s="254" t="s">
        <v>1270</v>
      </c>
      <c r="C1166" s="322" t="s">
        <v>4131</v>
      </c>
      <c r="D1166" s="190" t="s">
        <v>237</v>
      </c>
      <c r="E1166" s="210">
        <v>894.7</v>
      </c>
      <c r="F1166" s="368">
        <v>41869</v>
      </c>
      <c r="G1166" s="42">
        <v>894.7</v>
      </c>
      <c r="H1166" s="18">
        <f t="shared" si="19"/>
        <v>0</v>
      </c>
      <c r="I1166" s="621"/>
    </row>
    <row r="1167" spans="1:9" ht="15" x14ac:dyDescent="0.25">
      <c r="A1167" s="192">
        <v>41869</v>
      </c>
      <c r="B1167" s="254" t="s">
        <v>1271</v>
      </c>
      <c r="C1167" s="322" t="s">
        <v>4131</v>
      </c>
      <c r="D1167" s="190" t="s">
        <v>188</v>
      </c>
      <c r="E1167" s="210">
        <v>6894</v>
      </c>
      <c r="F1167" s="368">
        <v>41869</v>
      </c>
      <c r="G1167" s="42">
        <v>6894</v>
      </c>
      <c r="H1167" s="18">
        <f t="shared" si="19"/>
        <v>0</v>
      </c>
      <c r="I1167" s="621"/>
    </row>
    <row r="1168" spans="1:9" ht="15" x14ac:dyDescent="0.25">
      <c r="A1168" s="192">
        <v>41869</v>
      </c>
      <c r="B1168" s="254" t="s">
        <v>1272</v>
      </c>
      <c r="C1168" s="322" t="s">
        <v>4131</v>
      </c>
      <c r="D1168" s="190" t="s">
        <v>42</v>
      </c>
      <c r="E1168" s="210">
        <v>3240</v>
      </c>
      <c r="F1168" s="370">
        <v>41885</v>
      </c>
      <c r="G1168" s="219">
        <v>3240</v>
      </c>
      <c r="H1168" s="18">
        <f t="shared" si="19"/>
        <v>0</v>
      </c>
      <c r="I1168" s="621"/>
    </row>
    <row r="1169" spans="1:9" ht="15" x14ac:dyDescent="0.25">
      <c r="A1169" s="192">
        <v>41869</v>
      </c>
      <c r="B1169" s="254" t="s">
        <v>1273</v>
      </c>
      <c r="C1169" s="322" t="s">
        <v>4131</v>
      </c>
      <c r="D1169" s="190" t="s">
        <v>43</v>
      </c>
      <c r="E1169" s="210">
        <v>3240</v>
      </c>
      <c r="F1169" s="370">
        <v>41885</v>
      </c>
      <c r="G1169" s="219">
        <v>3240</v>
      </c>
      <c r="H1169" s="18">
        <f t="shared" si="19"/>
        <v>0</v>
      </c>
      <c r="I1169" s="621"/>
    </row>
    <row r="1170" spans="1:9" ht="15" x14ac:dyDescent="0.25">
      <c r="A1170" s="192">
        <v>41869</v>
      </c>
      <c r="B1170" s="254" t="s">
        <v>1274</v>
      </c>
      <c r="C1170" s="322" t="s">
        <v>4131</v>
      </c>
      <c r="D1170" s="190" t="s">
        <v>57</v>
      </c>
      <c r="E1170" s="210">
        <v>3591</v>
      </c>
      <c r="F1170" s="368">
        <v>41869</v>
      </c>
      <c r="G1170" s="42">
        <v>3591</v>
      </c>
      <c r="H1170" s="18">
        <f t="shared" si="19"/>
        <v>0</v>
      </c>
      <c r="I1170" s="621"/>
    </row>
    <row r="1171" spans="1:9" ht="15" x14ac:dyDescent="0.25">
      <c r="A1171" s="192">
        <v>41869</v>
      </c>
      <c r="B1171" s="254" t="s">
        <v>1275</v>
      </c>
      <c r="C1171" s="322" t="s">
        <v>4131</v>
      </c>
      <c r="D1171" s="190" t="s">
        <v>29</v>
      </c>
      <c r="E1171" s="210">
        <v>6161.7</v>
      </c>
      <c r="F1171" s="368">
        <v>41869</v>
      </c>
      <c r="G1171" s="42">
        <v>6161.7</v>
      </c>
      <c r="H1171" s="18">
        <f t="shared" si="19"/>
        <v>0</v>
      </c>
      <c r="I1171" s="621"/>
    </row>
    <row r="1172" spans="1:9" ht="15" x14ac:dyDescent="0.25">
      <c r="A1172" s="192">
        <v>41869</v>
      </c>
      <c r="B1172" s="254" t="s">
        <v>1276</v>
      </c>
      <c r="C1172" s="322" t="s">
        <v>4131</v>
      </c>
      <c r="D1172" s="190" t="s">
        <v>123</v>
      </c>
      <c r="E1172" s="210">
        <v>5361.2</v>
      </c>
      <c r="F1172" s="368">
        <v>41869</v>
      </c>
      <c r="G1172" s="42">
        <v>5361.2</v>
      </c>
      <c r="H1172" s="18">
        <f t="shared" si="19"/>
        <v>0</v>
      </c>
      <c r="I1172" s="621"/>
    </row>
    <row r="1173" spans="1:9" ht="15" x14ac:dyDescent="0.25">
      <c r="A1173" s="192">
        <v>41869</v>
      </c>
      <c r="B1173" s="254" t="s">
        <v>1277</v>
      </c>
      <c r="C1173" s="322" t="s">
        <v>4131</v>
      </c>
      <c r="D1173" s="190" t="s">
        <v>449</v>
      </c>
      <c r="E1173" s="210">
        <v>590</v>
      </c>
      <c r="F1173" s="368">
        <v>41869</v>
      </c>
      <c r="G1173" s="42">
        <v>590</v>
      </c>
      <c r="H1173" s="18">
        <f t="shared" si="19"/>
        <v>0</v>
      </c>
      <c r="I1173" s="621"/>
    </row>
    <row r="1174" spans="1:9" ht="15" x14ac:dyDescent="0.25">
      <c r="A1174" s="192">
        <v>41869</v>
      </c>
      <c r="B1174" s="254" t="s">
        <v>1278</v>
      </c>
      <c r="C1174" s="322" t="s">
        <v>4131</v>
      </c>
      <c r="D1174" s="190" t="s">
        <v>287</v>
      </c>
      <c r="E1174" s="210">
        <v>2659</v>
      </c>
      <c r="F1174" s="368">
        <v>41869</v>
      </c>
      <c r="G1174" s="42">
        <v>2659</v>
      </c>
      <c r="H1174" s="18">
        <f t="shared" si="19"/>
        <v>0</v>
      </c>
      <c r="I1174" s="621"/>
    </row>
    <row r="1175" spans="1:9" ht="15" x14ac:dyDescent="0.25">
      <c r="A1175" s="192">
        <v>41869</v>
      </c>
      <c r="B1175" s="254" t="s">
        <v>1279</v>
      </c>
      <c r="C1175" s="322" t="s">
        <v>4131</v>
      </c>
      <c r="D1175" s="190" t="s">
        <v>758</v>
      </c>
      <c r="E1175" s="210">
        <v>1983.6</v>
      </c>
      <c r="F1175" s="368">
        <v>41869</v>
      </c>
      <c r="G1175" s="42">
        <v>1983.6</v>
      </c>
      <c r="H1175" s="18">
        <f t="shared" si="19"/>
        <v>0</v>
      </c>
      <c r="I1175" s="621"/>
    </row>
    <row r="1176" spans="1:9" ht="15" x14ac:dyDescent="0.25">
      <c r="A1176" s="192">
        <v>41869</v>
      </c>
      <c r="B1176" s="254" t="s">
        <v>1281</v>
      </c>
      <c r="C1176" s="322" t="s">
        <v>4131</v>
      </c>
      <c r="D1176" s="190" t="s">
        <v>32</v>
      </c>
      <c r="E1176" s="210">
        <v>10823.25</v>
      </c>
      <c r="F1176" s="368">
        <v>41869</v>
      </c>
      <c r="G1176" s="42">
        <v>10823.25</v>
      </c>
      <c r="H1176" s="18">
        <f t="shared" si="19"/>
        <v>0</v>
      </c>
      <c r="I1176" s="621"/>
    </row>
    <row r="1177" spans="1:9" ht="15" x14ac:dyDescent="0.25">
      <c r="A1177" s="192">
        <v>41869</v>
      </c>
      <c r="B1177" s="254" t="s">
        <v>1282</v>
      </c>
      <c r="C1177" s="322" t="s">
        <v>4131</v>
      </c>
      <c r="D1177" s="190" t="s">
        <v>51</v>
      </c>
      <c r="E1177" s="210">
        <v>3147.2</v>
      </c>
      <c r="F1177" s="368">
        <v>41869</v>
      </c>
      <c r="G1177" s="42">
        <v>3147.2</v>
      </c>
      <c r="H1177" s="18">
        <f t="shared" si="19"/>
        <v>0</v>
      </c>
      <c r="I1177" s="621"/>
    </row>
    <row r="1178" spans="1:9" ht="15" x14ac:dyDescent="0.25">
      <c r="A1178" s="192">
        <v>41869</v>
      </c>
      <c r="B1178" s="254" t="s">
        <v>1283</v>
      </c>
      <c r="C1178" s="322" t="s">
        <v>4131</v>
      </c>
      <c r="D1178" s="196" t="s">
        <v>3108</v>
      </c>
      <c r="E1178" s="215">
        <v>0</v>
      </c>
      <c r="F1178" s="368"/>
      <c r="G1178" s="42"/>
      <c r="H1178" s="18">
        <f t="shared" si="19"/>
        <v>0</v>
      </c>
      <c r="I1178" s="621" t="s">
        <v>81</v>
      </c>
    </row>
    <row r="1179" spans="1:9" ht="15" x14ac:dyDescent="0.25">
      <c r="A1179" s="192">
        <v>41869</v>
      </c>
      <c r="B1179" s="254" t="s">
        <v>1284</v>
      </c>
      <c r="C1179" s="322" t="s">
        <v>4131</v>
      </c>
      <c r="D1179" s="196" t="s">
        <v>3108</v>
      </c>
      <c r="E1179" s="215">
        <v>0</v>
      </c>
      <c r="F1179" s="368"/>
      <c r="G1179" s="42"/>
      <c r="H1179" s="18">
        <f t="shared" si="19"/>
        <v>0</v>
      </c>
      <c r="I1179" s="621" t="s">
        <v>81</v>
      </c>
    </row>
    <row r="1180" spans="1:9" ht="15" x14ac:dyDescent="0.25">
      <c r="A1180" s="192">
        <v>41869</v>
      </c>
      <c r="B1180" s="254" t="s">
        <v>1285</v>
      </c>
      <c r="C1180" s="322" t="s">
        <v>4131</v>
      </c>
      <c r="D1180" s="190" t="s">
        <v>250</v>
      </c>
      <c r="E1180" s="210">
        <v>18545.400000000001</v>
      </c>
      <c r="F1180" s="368">
        <v>41869</v>
      </c>
      <c r="G1180" s="42">
        <v>18545.400000000001</v>
      </c>
      <c r="H1180" s="18">
        <f t="shared" si="19"/>
        <v>0</v>
      </c>
      <c r="I1180" s="621"/>
    </row>
    <row r="1181" spans="1:9" ht="15" x14ac:dyDescent="0.25">
      <c r="A1181" s="192">
        <v>41869</v>
      </c>
      <c r="B1181" s="254" t="s">
        <v>1286</v>
      </c>
      <c r="C1181" s="322" t="s">
        <v>4131</v>
      </c>
      <c r="D1181" s="190" t="s">
        <v>4122</v>
      </c>
      <c r="E1181" s="210">
        <v>6901.5</v>
      </c>
      <c r="F1181" s="368">
        <v>41869</v>
      </c>
      <c r="G1181" s="42">
        <v>6901.5</v>
      </c>
      <c r="H1181" s="18">
        <f t="shared" si="19"/>
        <v>0</v>
      </c>
      <c r="I1181" s="621"/>
    </row>
    <row r="1182" spans="1:9" ht="15" x14ac:dyDescent="0.25">
      <c r="A1182" s="192">
        <v>41869</v>
      </c>
      <c r="B1182" s="254" t="s">
        <v>1287</v>
      </c>
      <c r="C1182" s="322" t="s">
        <v>4131</v>
      </c>
      <c r="D1182" s="190" t="s">
        <v>52</v>
      </c>
      <c r="E1182" s="210">
        <v>2935.2</v>
      </c>
      <c r="F1182" s="368">
        <v>41869</v>
      </c>
      <c r="G1182" s="42">
        <v>2935.2</v>
      </c>
      <c r="H1182" s="18">
        <f t="shared" si="19"/>
        <v>0</v>
      </c>
      <c r="I1182" s="621"/>
    </row>
    <row r="1183" spans="1:9" ht="15" x14ac:dyDescent="0.25">
      <c r="A1183" s="192">
        <v>41869</v>
      </c>
      <c r="B1183" s="254" t="s">
        <v>1288</v>
      </c>
      <c r="C1183" s="322" t="s">
        <v>4131</v>
      </c>
      <c r="D1183" s="190" t="s">
        <v>96</v>
      </c>
      <c r="E1183" s="210">
        <v>72473.600000000006</v>
      </c>
      <c r="F1183" s="368">
        <v>41869</v>
      </c>
      <c r="G1183" s="42">
        <v>72473.600000000006</v>
      </c>
      <c r="H1183" s="18">
        <f t="shared" si="19"/>
        <v>0</v>
      </c>
      <c r="I1183" s="621"/>
    </row>
    <row r="1184" spans="1:9" ht="15" x14ac:dyDescent="0.25">
      <c r="A1184" s="192">
        <v>41869</v>
      </c>
      <c r="B1184" s="254" t="s">
        <v>1290</v>
      </c>
      <c r="C1184" s="322" t="s">
        <v>4131</v>
      </c>
      <c r="D1184" s="190" t="s">
        <v>2765</v>
      </c>
      <c r="E1184" s="210">
        <v>921.4</v>
      </c>
      <c r="F1184" s="368">
        <v>41869</v>
      </c>
      <c r="G1184" s="42">
        <v>921.4</v>
      </c>
      <c r="H1184" s="18">
        <f t="shared" si="19"/>
        <v>0</v>
      </c>
      <c r="I1184" s="621"/>
    </row>
    <row r="1185" spans="1:9" ht="15" x14ac:dyDescent="0.25">
      <c r="A1185" s="192">
        <v>41869</v>
      </c>
      <c r="B1185" s="254" t="s">
        <v>1292</v>
      </c>
      <c r="C1185" s="322" t="s">
        <v>4131</v>
      </c>
      <c r="D1185" s="190" t="s">
        <v>133</v>
      </c>
      <c r="E1185" s="210">
        <v>2400</v>
      </c>
      <c r="F1185" s="368">
        <v>41869</v>
      </c>
      <c r="G1185" s="42">
        <v>2400</v>
      </c>
      <c r="H1185" s="18">
        <f t="shared" si="19"/>
        <v>0</v>
      </c>
      <c r="I1185" s="621"/>
    </row>
    <row r="1186" spans="1:9" ht="15" x14ac:dyDescent="0.25">
      <c r="A1186" s="192">
        <v>41869</v>
      </c>
      <c r="B1186" s="254" t="s">
        <v>1293</v>
      </c>
      <c r="C1186" s="322" t="s">
        <v>4131</v>
      </c>
      <c r="D1186" s="190" t="s">
        <v>374</v>
      </c>
      <c r="E1186" s="210">
        <v>9912</v>
      </c>
      <c r="F1186" s="368">
        <v>41869</v>
      </c>
      <c r="G1186" s="42">
        <v>9912</v>
      </c>
      <c r="H1186" s="18">
        <f t="shared" si="19"/>
        <v>0</v>
      </c>
      <c r="I1186" s="621"/>
    </row>
    <row r="1187" spans="1:9" ht="15" x14ac:dyDescent="0.25">
      <c r="A1187" s="192">
        <v>41869</v>
      </c>
      <c r="B1187" s="254" t="s">
        <v>1295</v>
      </c>
      <c r="C1187" s="322" t="s">
        <v>4131</v>
      </c>
      <c r="D1187" s="190" t="s">
        <v>2108</v>
      </c>
      <c r="E1187" s="210">
        <v>11343</v>
      </c>
      <c r="F1187" s="368">
        <v>41869</v>
      </c>
      <c r="G1187" s="42">
        <v>11343</v>
      </c>
      <c r="H1187" s="18">
        <f t="shared" si="19"/>
        <v>0</v>
      </c>
      <c r="I1187" s="621"/>
    </row>
    <row r="1188" spans="1:9" ht="15" x14ac:dyDescent="0.25">
      <c r="A1188" s="192">
        <v>41869</v>
      </c>
      <c r="B1188" s="254" t="s">
        <v>1296</v>
      </c>
      <c r="C1188" s="322" t="s">
        <v>4131</v>
      </c>
      <c r="D1188" s="190" t="s">
        <v>78</v>
      </c>
      <c r="E1188" s="210">
        <v>3122</v>
      </c>
      <c r="F1188" s="368">
        <v>41869</v>
      </c>
      <c r="G1188" s="42">
        <v>3122</v>
      </c>
      <c r="H1188" s="18">
        <f t="shared" si="19"/>
        <v>0</v>
      </c>
      <c r="I1188" s="621"/>
    </row>
    <row r="1189" spans="1:9" ht="15" x14ac:dyDescent="0.25">
      <c r="A1189" s="192">
        <v>41869</v>
      </c>
      <c r="B1189" s="254" t="s">
        <v>1297</v>
      </c>
      <c r="C1189" s="322" t="s">
        <v>4131</v>
      </c>
      <c r="D1189" s="190" t="s">
        <v>80</v>
      </c>
      <c r="E1189" s="210">
        <v>2086</v>
      </c>
      <c r="F1189" s="368">
        <v>41869</v>
      </c>
      <c r="G1189" s="42">
        <v>2086</v>
      </c>
      <c r="H1189" s="18">
        <f t="shared" si="19"/>
        <v>0</v>
      </c>
      <c r="I1189" s="621"/>
    </row>
    <row r="1190" spans="1:9" ht="15" x14ac:dyDescent="0.25">
      <c r="A1190" s="192">
        <v>41869</v>
      </c>
      <c r="B1190" s="254" t="s">
        <v>1298</v>
      </c>
      <c r="C1190" s="322" t="s">
        <v>4131</v>
      </c>
      <c r="D1190" s="190" t="s">
        <v>8</v>
      </c>
      <c r="E1190" s="210">
        <v>1970</v>
      </c>
      <c r="F1190" s="368">
        <v>41869</v>
      </c>
      <c r="G1190" s="42">
        <v>1970</v>
      </c>
      <c r="H1190" s="18">
        <f t="shared" si="19"/>
        <v>0</v>
      </c>
      <c r="I1190" s="621"/>
    </row>
    <row r="1191" spans="1:9" ht="15" x14ac:dyDescent="0.25">
      <c r="A1191" s="192">
        <v>41869</v>
      </c>
      <c r="B1191" s="254" t="s">
        <v>1299</v>
      </c>
      <c r="C1191" s="322" t="s">
        <v>4131</v>
      </c>
      <c r="D1191" s="190" t="s">
        <v>349</v>
      </c>
      <c r="E1191" s="210">
        <v>7109</v>
      </c>
      <c r="F1191" s="368">
        <v>41869</v>
      </c>
      <c r="G1191" s="42">
        <v>7109</v>
      </c>
      <c r="H1191" s="18">
        <f t="shared" si="19"/>
        <v>0</v>
      </c>
      <c r="I1191" s="621"/>
    </row>
    <row r="1192" spans="1:9" ht="15" x14ac:dyDescent="0.25">
      <c r="A1192" s="192">
        <v>41869</v>
      </c>
      <c r="B1192" s="254" t="s">
        <v>1300</v>
      </c>
      <c r="C1192" s="322" t="s">
        <v>4131</v>
      </c>
      <c r="D1192" s="190" t="s">
        <v>233</v>
      </c>
      <c r="E1192" s="210">
        <v>920</v>
      </c>
      <c r="F1192" s="368">
        <v>41869</v>
      </c>
      <c r="G1192" s="42">
        <v>920</v>
      </c>
      <c r="H1192" s="18">
        <f t="shared" si="19"/>
        <v>0</v>
      </c>
      <c r="I1192" s="621"/>
    </row>
    <row r="1193" spans="1:9" ht="15" x14ac:dyDescent="0.25">
      <c r="A1193" s="192">
        <v>41869</v>
      </c>
      <c r="B1193" s="254" t="s">
        <v>1301</v>
      </c>
      <c r="C1193" s="322" t="s">
        <v>4131</v>
      </c>
      <c r="D1193" s="190" t="s">
        <v>8</v>
      </c>
      <c r="E1193" s="210">
        <v>363</v>
      </c>
      <c r="F1193" s="368">
        <v>41869</v>
      </c>
      <c r="G1193" s="42">
        <v>363</v>
      </c>
      <c r="H1193" s="18">
        <f t="shared" si="19"/>
        <v>0</v>
      </c>
      <c r="I1193" s="621"/>
    </row>
    <row r="1194" spans="1:9" ht="15" x14ac:dyDescent="0.25">
      <c r="A1194" s="192">
        <v>41869</v>
      </c>
      <c r="B1194" s="254" t="s">
        <v>1303</v>
      </c>
      <c r="C1194" s="322" t="s">
        <v>4131</v>
      </c>
      <c r="D1194" s="190" t="s">
        <v>1607</v>
      </c>
      <c r="E1194" s="210">
        <v>6179</v>
      </c>
      <c r="F1194" s="368">
        <v>41869</v>
      </c>
      <c r="G1194" s="42">
        <v>6179</v>
      </c>
      <c r="H1194" s="18">
        <f t="shared" si="19"/>
        <v>0</v>
      </c>
      <c r="I1194" s="621"/>
    </row>
    <row r="1195" spans="1:9" ht="15" x14ac:dyDescent="0.25">
      <c r="A1195" s="404">
        <v>41866</v>
      </c>
      <c r="B1195" s="405" t="s">
        <v>1304</v>
      </c>
      <c r="C1195" s="406" t="s">
        <v>4131</v>
      </c>
      <c r="D1195" s="190" t="s">
        <v>130</v>
      </c>
      <c r="E1195" s="210">
        <v>11668</v>
      </c>
      <c r="F1195" s="368">
        <v>41867</v>
      </c>
      <c r="G1195" s="42">
        <v>11668</v>
      </c>
      <c r="H1195" s="18">
        <f t="shared" si="19"/>
        <v>0</v>
      </c>
      <c r="I1195" s="622" t="s">
        <v>21</v>
      </c>
    </row>
    <row r="1196" spans="1:9" ht="15" x14ac:dyDescent="0.25">
      <c r="A1196" s="327">
        <v>41866</v>
      </c>
      <c r="B1196" s="405" t="s">
        <v>1305</v>
      </c>
      <c r="C1196" s="406" t="s">
        <v>4131</v>
      </c>
      <c r="D1196" s="190" t="s">
        <v>287</v>
      </c>
      <c r="E1196" s="210">
        <v>4396</v>
      </c>
      <c r="F1196" s="368">
        <v>41867</v>
      </c>
      <c r="G1196" s="42">
        <v>4396</v>
      </c>
      <c r="H1196" s="18">
        <f t="shared" si="19"/>
        <v>0</v>
      </c>
      <c r="I1196" s="622" t="s">
        <v>12</v>
      </c>
    </row>
    <row r="1197" spans="1:9" ht="15" x14ac:dyDescent="0.25">
      <c r="A1197" s="404">
        <v>41866</v>
      </c>
      <c r="B1197" s="405" t="s">
        <v>1307</v>
      </c>
      <c r="C1197" s="406" t="s">
        <v>4131</v>
      </c>
      <c r="D1197" s="190" t="s">
        <v>183</v>
      </c>
      <c r="E1197" s="210">
        <v>9364</v>
      </c>
      <c r="F1197" s="368">
        <v>41867</v>
      </c>
      <c r="G1197" s="42">
        <v>9364</v>
      </c>
      <c r="H1197" s="18">
        <f t="shared" si="19"/>
        <v>0</v>
      </c>
      <c r="I1197" s="622" t="s">
        <v>12</v>
      </c>
    </row>
    <row r="1198" spans="1:9" ht="15" x14ac:dyDescent="0.25">
      <c r="A1198" s="327">
        <v>41866</v>
      </c>
      <c r="B1198" s="405" t="s">
        <v>1308</v>
      </c>
      <c r="C1198" s="406" t="s">
        <v>4131</v>
      </c>
      <c r="D1198" s="190" t="s">
        <v>189</v>
      </c>
      <c r="E1198" s="210">
        <v>5768</v>
      </c>
      <c r="F1198" s="368">
        <v>41877</v>
      </c>
      <c r="G1198" s="42">
        <v>5768</v>
      </c>
      <c r="H1198" s="18">
        <f t="shared" si="19"/>
        <v>0</v>
      </c>
      <c r="I1198" s="622" t="s">
        <v>21</v>
      </c>
    </row>
    <row r="1199" spans="1:9" ht="15" x14ac:dyDescent="0.25">
      <c r="A1199" s="404">
        <v>41866</v>
      </c>
      <c r="B1199" s="405" t="s">
        <v>1309</v>
      </c>
      <c r="C1199" s="406" t="s">
        <v>4131</v>
      </c>
      <c r="D1199" s="190" t="s">
        <v>42</v>
      </c>
      <c r="E1199" s="210">
        <v>3920</v>
      </c>
      <c r="F1199" s="370">
        <v>41885</v>
      </c>
      <c r="G1199" s="219">
        <v>3920</v>
      </c>
      <c r="H1199" s="18">
        <f t="shared" si="19"/>
        <v>0</v>
      </c>
      <c r="I1199" s="622" t="s">
        <v>12</v>
      </c>
    </row>
    <row r="1200" spans="1:9" ht="15" x14ac:dyDescent="0.25">
      <c r="A1200" s="327">
        <v>41866</v>
      </c>
      <c r="B1200" s="405" t="s">
        <v>1310</v>
      </c>
      <c r="C1200" s="406" t="s">
        <v>4131</v>
      </c>
      <c r="D1200" s="190" t="s">
        <v>43</v>
      </c>
      <c r="E1200" s="210">
        <v>4480</v>
      </c>
      <c r="F1200" s="368">
        <v>41871</v>
      </c>
      <c r="G1200" s="42">
        <v>4480</v>
      </c>
      <c r="H1200" s="18">
        <f t="shared" si="19"/>
        <v>0</v>
      </c>
      <c r="I1200" s="622" t="s">
        <v>12</v>
      </c>
    </row>
    <row r="1201" spans="1:9" ht="15" x14ac:dyDescent="0.25">
      <c r="A1201" s="404">
        <v>41866</v>
      </c>
      <c r="B1201" s="405" t="s">
        <v>1311</v>
      </c>
      <c r="C1201" s="406" t="s">
        <v>4131</v>
      </c>
      <c r="D1201" s="190" t="s">
        <v>3480</v>
      </c>
      <c r="E1201" s="210">
        <v>6138.5</v>
      </c>
      <c r="F1201" s="368">
        <v>41866</v>
      </c>
      <c r="G1201" s="42">
        <v>6138.5</v>
      </c>
      <c r="H1201" s="18">
        <f t="shared" si="19"/>
        <v>0</v>
      </c>
      <c r="I1201" s="622"/>
    </row>
    <row r="1202" spans="1:9" ht="15" x14ac:dyDescent="0.25">
      <c r="A1202" s="327">
        <v>41866</v>
      </c>
      <c r="B1202" s="405" t="s">
        <v>1312</v>
      </c>
      <c r="C1202" s="406" t="s">
        <v>4131</v>
      </c>
      <c r="D1202" s="190" t="s">
        <v>373</v>
      </c>
      <c r="E1202" s="210">
        <v>11534</v>
      </c>
      <c r="F1202" s="368">
        <v>41867</v>
      </c>
      <c r="G1202" s="42">
        <v>11534</v>
      </c>
      <c r="H1202" s="18">
        <f t="shared" si="19"/>
        <v>0</v>
      </c>
      <c r="I1202" s="622" t="s">
        <v>12</v>
      </c>
    </row>
    <row r="1203" spans="1:9" ht="15" x14ac:dyDescent="0.25">
      <c r="A1203" s="404">
        <v>41866</v>
      </c>
      <c r="B1203" s="405" t="s">
        <v>1314</v>
      </c>
      <c r="C1203" s="406" t="s">
        <v>4131</v>
      </c>
      <c r="D1203" s="190" t="s">
        <v>8</v>
      </c>
      <c r="E1203" s="210">
        <v>3223</v>
      </c>
      <c r="F1203" s="368">
        <v>41866</v>
      </c>
      <c r="G1203" s="42">
        <v>3223</v>
      </c>
      <c r="H1203" s="18">
        <f t="shared" si="19"/>
        <v>0</v>
      </c>
      <c r="I1203" s="622"/>
    </row>
    <row r="1204" spans="1:9" ht="15" x14ac:dyDescent="0.25">
      <c r="A1204" s="327">
        <v>41866</v>
      </c>
      <c r="B1204" s="405" t="s">
        <v>1315</v>
      </c>
      <c r="C1204" s="406" t="s">
        <v>4131</v>
      </c>
      <c r="D1204" s="190" t="s">
        <v>188</v>
      </c>
      <c r="E1204" s="210">
        <v>8599</v>
      </c>
      <c r="F1204" s="368">
        <v>41868</v>
      </c>
      <c r="G1204" s="42">
        <v>8599</v>
      </c>
      <c r="H1204" s="18">
        <f t="shared" si="19"/>
        <v>0</v>
      </c>
      <c r="I1204" s="622" t="s">
        <v>21</v>
      </c>
    </row>
    <row r="1205" spans="1:9" ht="15" x14ac:dyDescent="0.25">
      <c r="A1205" s="404">
        <v>41866</v>
      </c>
      <c r="B1205" s="405" t="s">
        <v>1317</v>
      </c>
      <c r="C1205" s="406" t="s">
        <v>4131</v>
      </c>
      <c r="D1205" s="190" t="s">
        <v>22</v>
      </c>
      <c r="E1205" s="210">
        <v>2027</v>
      </c>
      <c r="F1205" s="368">
        <v>41866</v>
      </c>
      <c r="G1205" s="42">
        <v>2027</v>
      </c>
      <c r="H1205" s="18">
        <f t="shared" si="19"/>
        <v>0</v>
      </c>
      <c r="I1205" s="622"/>
    </row>
    <row r="1206" spans="1:9" ht="15" x14ac:dyDescent="0.25">
      <c r="A1206" s="327">
        <v>41866</v>
      </c>
      <c r="B1206" s="405" t="s">
        <v>1318</v>
      </c>
      <c r="C1206" s="406" t="s">
        <v>4131</v>
      </c>
      <c r="D1206" s="190" t="s">
        <v>8</v>
      </c>
      <c r="E1206" s="210">
        <v>1006</v>
      </c>
      <c r="F1206" s="368">
        <v>41866</v>
      </c>
      <c r="G1206" s="42">
        <v>1006</v>
      </c>
      <c r="H1206" s="18">
        <f t="shared" si="19"/>
        <v>0</v>
      </c>
      <c r="I1206" s="622"/>
    </row>
    <row r="1207" spans="1:9" ht="15" x14ac:dyDescent="0.25">
      <c r="A1207" s="404">
        <v>41866</v>
      </c>
      <c r="B1207" s="405" t="s">
        <v>1319</v>
      </c>
      <c r="C1207" s="406" t="s">
        <v>4131</v>
      </c>
      <c r="D1207" s="190" t="s">
        <v>1778</v>
      </c>
      <c r="E1207" s="210">
        <v>1915</v>
      </c>
      <c r="F1207" s="368">
        <v>41867</v>
      </c>
      <c r="G1207" s="42">
        <v>1915</v>
      </c>
      <c r="H1207" s="18">
        <f t="shared" si="19"/>
        <v>0</v>
      </c>
      <c r="I1207" s="622" t="s">
        <v>12</v>
      </c>
    </row>
    <row r="1208" spans="1:9" ht="15" x14ac:dyDescent="0.25">
      <c r="A1208" s="327">
        <v>41866</v>
      </c>
      <c r="B1208" s="405" t="s">
        <v>1322</v>
      </c>
      <c r="C1208" s="406" t="s">
        <v>4131</v>
      </c>
      <c r="D1208" s="196" t="s">
        <v>3108</v>
      </c>
      <c r="E1208" s="215">
        <v>0</v>
      </c>
      <c r="F1208" s="368"/>
      <c r="G1208" s="42"/>
      <c r="H1208" s="18">
        <f t="shared" si="19"/>
        <v>0</v>
      </c>
      <c r="I1208" s="622" t="s">
        <v>512</v>
      </c>
    </row>
    <row r="1209" spans="1:9" ht="15" x14ac:dyDescent="0.25">
      <c r="A1209" s="404">
        <v>41866</v>
      </c>
      <c r="B1209" s="405" t="s">
        <v>1323</v>
      </c>
      <c r="C1209" s="406" t="s">
        <v>4131</v>
      </c>
      <c r="D1209" s="190" t="s">
        <v>12</v>
      </c>
      <c r="E1209" s="210">
        <v>42507</v>
      </c>
      <c r="F1209" s="368">
        <v>41866</v>
      </c>
      <c r="G1209" s="42">
        <v>42507</v>
      </c>
      <c r="H1209" s="18">
        <f t="shared" si="19"/>
        <v>0</v>
      </c>
      <c r="I1209" s="622"/>
    </row>
    <row r="1210" spans="1:9" ht="15" x14ac:dyDescent="0.25">
      <c r="A1210" s="327">
        <v>41866</v>
      </c>
      <c r="B1210" s="405" t="s">
        <v>1324</v>
      </c>
      <c r="C1210" s="406" t="s">
        <v>4131</v>
      </c>
      <c r="D1210" s="190" t="s">
        <v>233</v>
      </c>
      <c r="E1210" s="210">
        <v>6798</v>
      </c>
      <c r="F1210" s="368">
        <v>41867</v>
      </c>
      <c r="G1210" s="42">
        <v>6798</v>
      </c>
      <c r="H1210" s="18">
        <f t="shared" si="19"/>
        <v>0</v>
      </c>
      <c r="I1210" s="622" t="s">
        <v>217</v>
      </c>
    </row>
    <row r="1211" spans="1:9" ht="15" x14ac:dyDescent="0.25">
      <c r="A1211" s="404">
        <v>41866</v>
      </c>
      <c r="B1211" s="405" t="s">
        <v>1325</v>
      </c>
      <c r="C1211" s="406" t="s">
        <v>4131</v>
      </c>
      <c r="D1211" s="190" t="s">
        <v>502</v>
      </c>
      <c r="E1211" s="210">
        <v>24111</v>
      </c>
      <c r="F1211" s="368">
        <v>41867</v>
      </c>
      <c r="G1211" s="42">
        <v>24111</v>
      </c>
      <c r="H1211" s="18">
        <f t="shared" si="19"/>
        <v>0</v>
      </c>
      <c r="I1211" s="622" t="s">
        <v>3920</v>
      </c>
    </row>
    <row r="1212" spans="1:9" ht="15" x14ac:dyDescent="0.25">
      <c r="A1212" s="327">
        <v>41866</v>
      </c>
      <c r="B1212" s="405" t="s">
        <v>1326</v>
      </c>
      <c r="C1212" s="406" t="s">
        <v>4131</v>
      </c>
      <c r="D1212" s="196" t="s">
        <v>3108</v>
      </c>
      <c r="E1212" s="215">
        <v>0</v>
      </c>
      <c r="F1212" s="368"/>
      <c r="G1212" s="42"/>
      <c r="H1212" s="18">
        <f t="shared" si="19"/>
        <v>0</v>
      </c>
      <c r="I1212" s="622" t="s">
        <v>512</v>
      </c>
    </row>
    <row r="1213" spans="1:9" ht="15" x14ac:dyDescent="0.25">
      <c r="A1213" s="404">
        <v>41866</v>
      </c>
      <c r="B1213" s="405" t="s">
        <v>1327</v>
      </c>
      <c r="C1213" s="406" t="s">
        <v>4131</v>
      </c>
      <c r="D1213" s="190" t="s">
        <v>78</v>
      </c>
      <c r="E1213" s="210">
        <v>4731</v>
      </c>
      <c r="F1213" s="371" t="s">
        <v>4213</v>
      </c>
      <c r="G1213" s="42">
        <v>4731</v>
      </c>
      <c r="H1213" s="18">
        <f t="shared" si="19"/>
        <v>0</v>
      </c>
      <c r="I1213" s="622" t="s">
        <v>217</v>
      </c>
    </row>
    <row r="1214" spans="1:9" ht="15" x14ac:dyDescent="0.25">
      <c r="A1214" s="327">
        <v>41866</v>
      </c>
      <c r="B1214" s="405" t="s">
        <v>1329</v>
      </c>
      <c r="C1214" s="406" t="s">
        <v>4131</v>
      </c>
      <c r="D1214" s="190" t="s">
        <v>2563</v>
      </c>
      <c r="E1214" s="210">
        <v>1867.5</v>
      </c>
      <c r="F1214" s="368">
        <v>41867</v>
      </c>
      <c r="G1214" s="42">
        <v>1867.5</v>
      </c>
      <c r="H1214" s="18">
        <f t="shared" si="19"/>
        <v>0</v>
      </c>
      <c r="I1214" s="622" t="s">
        <v>217</v>
      </c>
    </row>
    <row r="1215" spans="1:9" ht="15" x14ac:dyDescent="0.25">
      <c r="A1215" s="404">
        <v>41866</v>
      </c>
      <c r="B1215" s="405" t="s">
        <v>1330</v>
      </c>
      <c r="C1215" s="406" t="s">
        <v>4131</v>
      </c>
      <c r="D1215" s="190" t="s">
        <v>80</v>
      </c>
      <c r="E1215" s="210">
        <v>2836</v>
      </c>
      <c r="F1215" s="368">
        <v>41867</v>
      </c>
      <c r="G1215" s="42">
        <v>2836</v>
      </c>
      <c r="H1215" s="18">
        <f t="shared" si="19"/>
        <v>0</v>
      </c>
      <c r="I1215" s="622" t="s">
        <v>217</v>
      </c>
    </row>
    <row r="1216" spans="1:9" ht="15" x14ac:dyDescent="0.25">
      <c r="A1216" s="327">
        <v>41866</v>
      </c>
      <c r="B1216" s="405" t="s">
        <v>1331</v>
      </c>
      <c r="C1216" s="406" t="s">
        <v>4131</v>
      </c>
      <c r="D1216" s="190" t="s">
        <v>4214</v>
      </c>
      <c r="E1216" s="210">
        <v>2622</v>
      </c>
      <c r="F1216" s="368">
        <v>41867</v>
      </c>
      <c r="G1216" s="42">
        <v>2622</v>
      </c>
      <c r="H1216" s="18">
        <f t="shared" si="19"/>
        <v>0</v>
      </c>
      <c r="I1216" s="622" t="s">
        <v>217</v>
      </c>
    </row>
    <row r="1217" spans="1:10" ht="15" x14ac:dyDescent="0.25">
      <c r="A1217" s="404">
        <v>41866</v>
      </c>
      <c r="B1217" s="405" t="s">
        <v>1332</v>
      </c>
      <c r="C1217" s="406" t="s">
        <v>4131</v>
      </c>
      <c r="D1217" s="196" t="s">
        <v>3108</v>
      </c>
      <c r="E1217" s="215">
        <v>0</v>
      </c>
      <c r="F1217" s="368"/>
      <c r="G1217" s="42"/>
      <c r="H1217" s="18">
        <f t="shared" si="19"/>
        <v>0</v>
      </c>
      <c r="I1217" s="622" t="s">
        <v>4215</v>
      </c>
    </row>
    <row r="1218" spans="1:10" ht="15" x14ac:dyDescent="0.25">
      <c r="A1218" s="327">
        <v>41866</v>
      </c>
      <c r="B1218" s="405" t="s">
        <v>1333</v>
      </c>
      <c r="C1218" s="406" t="s">
        <v>4131</v>
      </c>
      <c r="D1218" s="190" t="s">
        <v>307</v>
      </c>
      <c r="E1218" s="210">
        <v>682</v>
      </c>
      <c r="F1218" s="368">
        <v>41867</v>
      </c>
      <c r="G1218" s="42">
        <v>682</v>
      </c>
      <c r="H1218" s="18">
        <f t="shared" si="19"/>
        <v>0</v>
      </c>
      <c r="I1218" s="622" t="s">
        <v>217</v>
      </c>
    </row>
    <row r="1219" spans="1:10" ht="15" x14ac:dyDescent="0.25">
      <c r="A1219" s="404">
        <v>41866</v>
      </c>
      <c r="B1219" s="405" t="s">
        <v>1335</v>
      </c>
      <c r="C1219" s="406" t="s">
        <v>4131</v>
      </c>
      <c r="D1219" s="190" t="s">
        <v>1607</v>
      </c>
      <c r="E1219" s="210">
        <v>4218</v>
      </c>
      <c r="F1219" s="368">
        <v>41866</v>
      </c>
      <c r="G1219" s="42">
        <v>4218</v>
      </c>
      <c r="H1219" s="18">
        <f t="shared" si="19"/>
        <v>0</v>
      </c>
      <c r="I1219" s="622"/>
    </row>
    <row r="1220" spans="1:10" ht="15" x14ac:dyDescent="0.25">
      <c r="A1220" s="327">
        <v>41866</v>
      </c>
      <c r="B1220" s="405" t="s">
        <v>1336</v>
      </c>
      <c r="C1220" s="406" t="s">
        <v>4131</v>
      </c>
      <c r="D1220" s="190" t="s">
        <v>51</v>
      </c>
      <c r="E1220" s="210">
        <v>3326.4</v>
      </c>
      <c r="F1220" s="368">
        <v>41867</v>
      </c>
      <c r="G1220" s="42">
        <v>3326.4</v>
      </c>
      <c r="H1220" s="18">
        <f t="shared" si="19"/>
        <v>0</v>
      </c>
      <c r="I1220" s="622" t="s">
        <v>21</v>
      </c>
    </row>
    <row r="1221" spans="1:10" ht="15" x14ac:dyDescent="0.25">
      <c r="A1221" s="404">
        <v>41866</v>
      </c>
      <c r="B1221" s="405" t="s">
        <v>1337</v>
      </c>
      <c r="C1221" s="406" t="s">
        <v>4131</v>
      </c>
      <c r="D1221" s="190" t="s">
        <v>130</v>
      </c>
      <c r="E1221" s="210">
        <v>957</v>
      </c>
      <c r="F1221" s="368">
        <v>41867</v>
      </c>
      <c r="G1221" s="42">
        <v>957</v>
      </c>
      <c r="H1221" s="18">
        <f t="shared" si="19"/>
        <v>0</v>
      </c>
      <c r="I1221" s="622" t="s">
        <v>21</v>
      </c>
    </row>
    <row r="1222" spans="1:10" ht="15" x14ac:dyDescent="0.25">
      <c r="A1222" s="327">
        <v>41866</v>
      </c>
      <c r="B1222" s="405" t="s">
        <v>1338</v>
      </c>
      <c r="C1222" s="406" t="s">
        <v>4131</v>
      </c>
      <c r="D1222" s="190" t="s">
        <v>180</v>
      </c>
      <c r="E1222" s="210">
        <v>7280</v>
      </c>
      <c r="F1222" s="368">
        <v>41866</v>
      </c>
      <c r="G1222" s="42">
        <v>7280</v>
      </c>
      <c r="H1222" s="18">
        <f t="shared" si="19"/>
        <v>0</v>
      </c>
      <c r="I1222" s="622"/>
      <c r="J1222" s="24"/>
    </row>
    <row r="1223" spans="1:10" ht="15" x14ac:dyDescent="0.25">
      <c r="A1223" s="404">
        <v>41866</v>
      </c>
      <c r="B1223" s="405" t="s">
        <v>1339</v>
      </c>
      <c r="C1223" s="406" t="s">
        <v>4131</v>
      </c>
      <c r="D1223" s="190" t="s">
        <v>136</v>
      </c>
      <c r="E1223" s="210">
        <v>2662.5</v>
      </c>
      <c r="F1223" s="368">
        <v>41866</v>
      </c>
      <c r="G1223" s="42">
        <v>2662.5</v>
      </c>
      <c r="H1223" s="18">
        <f t="shared" ref="H1223:H1286" si="20">E1223-G1223</f>
        <v>0</v>
      </c>
      <c r="I1223" s="622"/>
    </row>
    <row r="1224" spans="1:10" ht="15" x14ac:dyDescent="0.25">
      <c r="A1224" s="327">
        <v>41866</v>
      </c>
      <c r="B1224" s="405" t="s">
        <v>1340</v>
      </c>
      <c r="C1224" s="406" t="s">
        <v>4131</v>
      </c>
      <c r="D1224" s="190" t="s">
        <v>11</v>
      </c>
      <c r="E1224" s="210">
        <v>27178.400000000001</v>
      </c>
      <c r="F1224" s="368">
        <v>41881</v>
      </c>
      <c r="G1224" s="42">
        <v>27178.400000000001</v>
      </c>
      <c r="H1224" s="18">
        <f t="shared" si="20"/>
        <v>0</v>
      </c>
      <c r="I1224" s="622" t="s">
        <v>65</v>
      </c>
    </row>
    <row r="1225" spans="1:10" ht="15" x14ac:dyDescent="0.25">
      <c r="A1225" s="404">
        <v>41866</v>
      </c>
      <c r="B1225" s="405" t="s">
        <v>1342</v>
      </c>
      <c r="C1225" s="406" t="s">
        <v>4131</v>
      </c>
      <c r="D1225" s="190" t="s">
        <v>3115</v>
      </c>
      <c r="E1225" s="210">
        <v>5985</v>
      </c>
      <c r="F1225" s="368">
        <v>41867</v>
      </c>
      <c r="G1225" s="42">
        <v>5985</v>
      </c>
      <c r="H1225" s="18">
        <f t="shared" si="20"/>
        <v>0</v>
      </c>
      <c r="I1225" s="622" t="s">
        <v>65</v>
      </c>
    </row>
    <row r="1226" spans="1:10" ht="15" x14ac:dyDescent="0.25">
      <c r="A1226" s="327">
        <v>41866</v>
      </c>
      <c r="B1226" s="405" t="s">
        <v>1343</v>
      </c>
      <c r="C1226" s="406" t="s">
        <v>4131</v>
      </c>
      <c r="D1226" s="190" t="s">
        <v>2582</v>
      </c>
      <c r="E1226" s="210">
        <v>3923.5</v>
      </c>
      <c r="F1226" s="368">
        <v>41867</v>
      </c>
      <c r="G1226" s="42">
        <v>3923.5</v>
      </c>
      <c r="H1226" s="18">
        <f t="shared" si="20"/>
        <v>0</v>
      </c>
      <c r="I1226" s="622" t="s">
        <v>65</v>
      </c>
    </row>
    <row r="1227" spans="1:10" ht="15" x14ac:dyDescent="0.25">
      <c r="A1227" s="404">
        <v>41866</v>
      </c>
      <c r="B1227" s="405" t="s">
        <v>1345</v>
      </c>
      <c r="C1227" s="406" t="s">
        <v>4131</v>
      </c>
      <c r="D1227" s="190" t="s">
        <v>396</v>
      </c>
      <c r="E1227" s="210">
        <v>466.5</v>
      </c>
      <c r="F1227" s="368">
        <v>41866</v>
      </c>
      <c r="G1227" s="42">
        <v>466.5</v>
      </c>
      <c r="H1227" s="18">
        <f t="shared" si="20"/>
        <v>0</v>
      </c>
      <c r="I1227" s="622"/>
    </row>
    <row r="1228" spans="1:10" ht="15" x14ac:dyDescent="0.25">
      <c r="A1228" s="327">
        <v>41866</v>
      </c>
      <c r="B1228" s="405" t="s">
        <v>1347</v>
      </c>
      <c r="C1228" s="406" t="s">
        <v>4131</v>
      </c>
      <c r="D1228" s="190" t="s">
        <v>8</v>
      </c>
      <c r="E1228" s="210">
        <v>2254.4</v>
      </c>
      <c r="F1228" s="368">
        <v>41866</v>
      </c>
      <c r="G1228" s="42">
        <v>2254.4</v>
      </c>
      <c r="H1228" s="18">
        <f t="shared" si="20"/>
        <v>0</v>
      </c>
      <c r="I1228" s="622"/>
    </row>
    <row r="1229" spans="1:10" ht="15" x14ac:dyDescent="0.25">
      <c r="A1229" s="404">
        <v>41866</v>
      </c>
      <c r="B1229" s="405" t="s">
        <v>1348</v>
      </c>
      <c r="C1229" s="406" t="s">
        <v>4131</v>
      </c>
      <c r="D1229" s="190" t="s">
        <v>8</v>
      </c>
      <c r="E1229" s="210">
        <v>1829</v>
      </c>
      <c r="F1229" s="368">
        <v>41866</v>
      </c>
      <c r="G1229" s="42">
        <v>1829</v>
      </c>
      <c r="H1229" s="18">
        <f t="shared" si="20"/>
        <v>0</v>
      </c>
      <c r="I1229" s="622"/>
    </row>
    <row r="1230" spans="1:10" ht="15" x14ac:dyDescent="0.25">
      <c r="A1230" s="327">
        <v>41866</v>
      </c>
      <c r="B1230" s="405" t="s">
        <v>1349</v>
      </c>
      <c r="C1230" s="406" t="s">
        <v>4131</v>
      </c>
      <c r="D1230" s="190" t="s">
        <v>8</v>
      </c>
      <c r="E1230" s="210">
        <v>614</v>
      </c>
      <c r="F1230" s="368">
        <v>41866</v>
      </c>
      <c r="G1230" s="42">
        <v>614</v>
      </c>
      <c r="H1230" s="18">
        <f t="shared" si="20"/>
        <v>0</v>
      </c>
      <c r="I1230" s="622"/>
    </row>
    <row r="1231" spans="1:10" ht="15" x14ac:dyDescent="0.25">
      <c r="A1231" s="404">
        <v>41866</v>
      </c>
      <c r="B1231" s="405" t="s">
        <v>1351</v>
      </c>
      <c r="C1231" s="406" t="s">
        <v>4131</v>
      </c>
      <c r="D1231" s="190" t="s">
        <v>189</v>
      </c>
      <c r="E1231" s="210">
        <v>7433</v>
      </c>
      <c r="F1231" s="368">
        <v>41877</v>
      </c>
      <c r="G1231" s="42">
        <v>7433</v>
      </c>
      <c r="H1231" s="18">
        <f t="shared" si="20"/>
        <v>0</v>
      </c>
      <c r="I1231" s="622" t="s">
        <v>21</v>
      </c>
    </row>
    <row r="1232" spans="1:10" ht="15" x14ac:dyDescent="0.25">
      <c r="A1232" s="327">
        <v>41866</v>
      </c>
      <c r="B1232" s="405" t="s">
        <v>1352</v>
      </c>
      <c r="C1232" s="406" t="s">
        <v>4131</v>
      </c>
      <c r="D1232" s="190" t="s">
        <v>18</v>
      </c>
      <c r="E1232" s="210">
        <v>819</v>
      </c>
      <c r="F1232" s="368">
        <v>41866</v>
      </c>
      <c r="G1232" s="42">
        <v>819</v>
      </c>
      <c r="H1232" s="18">
        <f t="shared" si="20"/>
        <v>0</v>
      </c>
      <c r="I1232" s="622"/>
    </row>
    <row r="1233" spans="1:9" ht="15" x14ac:dyDescent="0.25">
      <c r="A1233" s="404">
        <v>41866</v>
      </c>
      <c r="B1233" s="405" t="s">
        <v>1354</v>
      </c>
      <c r="C1233" s="406" t="s">
        <v>4131</v>
      </c>
      <c r="D1233" s="190" t="s">
        <v>312</v>
      </c>
      <c r="E1233" s="210">
        <v>342.5</v>
      </c>
      <c r="F1233" s="368">
        <v>41866</v>
      </c>
      <c r="G1233" s="42">
        <v>342.5</v>
      </c>
      <c r="H1233" s="18">
        <f t="shared" si="20"/>
        <v>0</v>
      </c>
      <c r="I1233" s="622"/>
    </row>
    <row r="1234" spans="1:9" ht="15" x14ac:dyDescent="0.25">
      <c r="A1234" s="327">
        <v>41866</v>
      </c>
      <c r="B1234" s="405" t="s">
        <v>1355</v>
      </c>
      <c r="C1234" s="406" t="s">
        <v>4131</v>
      </c>
      <c r="D1234" s="190" t="s">
        <v>115</v>
      </c>
      <c r="E1234" s="210">
        <v>171.6</v>
      </c>
      <c r="F1234" s="368">
        <v>41866</v>
      </c>
      <c r="G1234" s="42">
        <v>171.6</v>
      </c>
      <c r="H1234" s="18">
        <f t="shared" si="20"/>
        <v>0</v>
      </c>
      <c r="I1234" s="622"/>
    </row>
    <row r="1235" spans="1:9" ht="15" x14ac:dyDescent="0.25">
      <c r="A1235" s="404">
        <v>41866</v>
      </c>
      <c r="B1235" s="405" t="s">
        <v>1357</v>
      </c>
      <c r="C1235" s="406" t="s">
        <v>4131</v>
      </c>
      <c r="D1235" s="190" t="s">
        <v>62</v>
      </c>
      <c r="E1235" s="210">
        <v>38328</v>
      </c>
      <c r="F1235" s="368">
        <v>41867</v>
      </c>
      <c r="G1235" s="42">
        <v>38328</v>
      </c>
      <c r="H1235" s="18">
        <f t="shared" si="20"/>
        <v>0</v>
      </c>
      <c r="I1235" s="622" t="s">
        <v>21</v>
      </c>
    </row>
    <row r="1236" spans="1:9" ht="15" x14ac:dyDescent="0.25">
      <c r="A1236" s="327">
        <v>41866</v>
      </c>
      <c r="B1236" s="405" t="s">
        <v>1358</v>
      </c>
      <c r="C1236" s="406" t="s">
        <v>4131</v>
      </c>
      <c r="D1236" s="196" t="s">
        <v>3108</v>
      </c>
      <c r="E1236" s="215">
        <v>0</v>
      </c>
      <c r="F1236" s="368"/>
      <c r="G1236" s="42"/>
      <c r="H1236" s="18">
        <f t="shared" si="20"/>
        <v>0</v>
      </c>
      <c r="I1236" s="622" t="s">
        <v>4216</v>
      </c>
    </row>
    <row r="1237" spans="1:9" ht="15" x14ac:dyDescent="0.25">
      <c r="A1237" s="404">
        <v>41866</v>
      </c>
      <c r="B1237" s="405" t="s">
        <v>1360</v>
      </c>
      <c r="C1237" s="406" t="s">
        <v>4131</v>
      </c>
      <c r="D1237" s="190" t="s">
        <v>28</v>
      </c>
      <c r="E1237" s="210">
        <v>9338</v>
      </c>
      <c r="F1237" s="368">
        <v>41866</v>
      </c>
      <c r="G1237" s="42">
        <v>9338</v>
      </c>
      <c r="H1237" s="18">
        <f t="shared" si="20"/>
        <v>0</v>
      </c>
      <c r="I1237" s="622"/>
    </row>
    <row r="1238" spans="1:9" ht="15" x14ac:dyDescent="0.25">
      <c r="A1238" s="327">
        <v>41866</v>
      </c>
      <c r="B1238" s="405" t="s">
        <v>1361</v>
      </c>
      <c r="C1238" s="406" t="s">
        <v>4131</v>
      </c>
      <c r="D1238" s="190" t="s">
        <v>152</v>
      </c>
      <c r="E1238" s="210">
        <v>7718.5</v>
      </c>
      <c r="F1238" s="368">
        <v>41866</v>
      </c>
      <c r="G1238" s="42">
        <v>7718.5</v>
      </c>
      <c r="H1238" s="18">
        <f t="shared" si="20"/>
        <v>0</v>
      </c>
      <c r="I1238" s="622"/>
    </row>
    <row r="1239" spans="1:9" ht="15" x14ac:dyDescent="0.25">
      <c r="A1239" s="327">
        <v>41866</v>
      </c>
      <c r="B1239" s="405" t="s">
        <v>1363</v>
      </c>
      <c r="C1239" s="406" t="s">
        <v>4131</v>
      </c>
      <c r="D1239" s="190" t="s">
        <v>152</v>
      </c>
      <c r="E1239" s="210">
        <v>80</v>
      </c>
      <c r="F1239" s="368">
        <v>41866</v>
      </c>
      <c r="G1239" s="42">
        <v>80</v>
      </c>
      <c r="H1239" s="18">
        <f t="shared" si="20"/>
        <v>0</v>
      </c>
      <c r="I1239" s="622"/>
    </row>
    <row r="1240" spans="1:9" ht="15" x14ac:dyDescent="0.25">
      <c r="A1240" s="327">
        <v>41867</v>
      </c>
      <c r="B1240" s="405" t="s">
        <v>1364</v>
      </c>
      <c r="C1240" s="406" t="s">
        <v>4131</v>
      </c>
      <c r="D1240" s="190" t="s">
        <v>1030</v>
      </c>
      <c r="E1240" s="210">
        <v>13981</v>
      </c>
      <c r="F1240" s="368">
        <v>41867</v>
      </c>
      <c r="G1240" s="42">
        <v>13981</v>
      </c>
      <c r="H1240" s="18">
        <f t="shared" si="20"/>
        <v>0</v>
      </c>
      <c r="I1240" s="622"/>
    </row>
    <row r="1241" spans="1:9" ht="15" x14ac:dyDescent="0.25">
      <c r="A1241" s="327">
        <v>41867</v>
      </c>
      <c r="B1241" s="405" t="s">
        <v>1365</v>
      </c>
      <c r="C1241" s="406" t="s">
        <v>4131</v>
      </c>
      <c r="D1241" s="190" t="s">
        <v>14</v>
      </c>
      <c r="E1241" s="210">
        <v>10050</v>
      </c>
      <c r="F1241" s="368">
        <v>41867</v>
      </c>
      <c r="G1241" s="42">
        <v>10050</v>
      </c>
      <c r="H1241" s="18">
        <f t="shared" si="20"/>
        <v>0</v>
      </c>
      <c r="I1241" s="622"/>
    </row>
    <row r="1242" spans="1:9" ht="15" x14ac:dyDescent="0.25">
      <c r="A1242" s="327">
        <v>41867</v>
      </c>
      <c r="B1242" s="405" t="s">
        <v>1366</v>
      </c>
      <c r="C1242" s="406" t="s">
        <v>4131</v>
      </c>
      <c r="D1242" s="190" t="s">
        <v>1030</v>
      </c>
      <c r="E1242" s="210">
        <v>175.5</v>
      </c>
      <c r="F1242" s="368">
        <v>41867</v>
      </c>
      <c r="G1242" s="42">
        <v>175.5</v>
      </c>
      <c r="H1242" s="18">
        <f t="shared" si="20"/>
        <v>0</v>
      </c>
      <c r="I1242" s="622"/>
    </row>
    <row r="1243" spans="1:9" ht="15" x14ac:dyDescent="0.25">
      <c r="A1243" s="327">
        <v>41867</v>
      </c>
      <c r="B1243" s="405" t="s">
        <v>1367</v>
      </c>
      <c r="C1243" s="406" t="s">
        <v>4131</v>
      </c>
      <c r="D1243" s="190" t="s">
        <v>130</v>
      </c>
      <c r="E1243" s="210">
        <v>381.5</v>
      </c>
      <c r="F1243" s="368">
        <v>41867</v>
      </c>
      <c r="G1243" s="42">
        <v>381.5</v>
      </c>
      <c r="H1243" s="18">
        <f t="shared" si="20"/>
        <v>0</v>
      </c>
      <c r="I1243" s="622"/>
    </row>
    <row r="1244" spans="1:9" ht="15" x14ac:dyDescent="0.25">
      <c r="A1244" s="327">
        <v>41867</v>
      </c>
      <c r="B1244" s="405" t="s">
        <v>1369</v>
      </c>
      <c r="C1244" s="406" t="s">
        <v>4131</v>
      </c>
      <c r="D1244" s="20" t="s">
        <v>106</v>
      </c>
      <c r="E1244" s="213">
        <v>413446</v>
      </c>
      <c r="F1244" s="368">
        <v>41873</v>
      </c>
      <c r="G1244" s="42">
        <v>413446</v>
      </c>
      <c r="H1244" s="18">
        <f t="shared" si="20"/>
        <v>0</v>
      </c>
      <c r="I1244" s="622"/>
    </row>
    <row r="1245" spans="1:9" ht="15" x14ac:dyDescent="0.25">
      <c r="A1245" s="397">
        <v>41869</v>
      </c>
      <c r="B1245" s="254" t="s">
        <v>1370</v>
      </c>
      <c r="C1245" s="322" t="s">
        <v>4131</v>
      </c>
      <c r="D1245" s="196" t="s">
        <v>3108</v>
      </c>
      <c r="E1245" s="215">
        <v>0</v>
      </c>
      <c r="F1245" s="368"/>
      <c r="G1245" s="42"/>
      <c r="H1245" s="18">
        <f t="shared" si="20"/>
        <v>0</v>
      </c>
      <c r="I1245" s="621" t="s">
        <v>81</v>
      </c>
    </row>
    <row r="1246" spans="1:9" ht="15" x14ac:dyDescent="0.25">
      <c r="A1246" s="397">
        <v>41869</v>
      </c>
      <c r="B1246" s="254" t="s">
        <v>1371</v>
      </c>
      <c r="C1246" s="322" t="s">
        <v>4131</v>
      </c>
      <c r="D1246" s="190" t="s">
        <v>8</v>
      </c>
      <c r="E1246" s="210">
        <v>321</v>
      </c>
      <c r="F1246" s="368">
        <v>41869</v>
      </c>
      <c r="G1246" s="42">
        <v>321</v>
      </c>
      <c r="H1246" s="18">
        <f t="shared" si="20"/>
        <v>0</v>
      </c>
      <c r="I1246" s="621"/>
    </row>
    <row r="1247" spans="1:9" ht="15" x14ac:dyDescent="0.25">
      <c r="A1247" s="397">
        <v>41869</v>
      </c>
      <c r="B1247" s="254" t="s">
        <v>1373</v>
      </c>
      <c r="C1247" s="322" t="s">
        <v>4131</v>
      </c>
      <c r="D1247" s="196" t="s">
        <v>3108</v>
      </c>
      <c r="E1247" s="215">
        <v>0</v>
      </c>
      <c r="F1247" s="368"/>
      <c r="G1247" s="42"/>
      <c r="H1247" s="18">
        <f t="shared" si="20"/>
        <v>0</v>
      </c>
      <c r="I1247" s="621" t="s">
        <v>81</v>
      </c>
    </row>
    <row r="1248" spans="1:9" ht="15" x14ac:dyDescent="0.25">
      <c r="A1248" s="397">
        <v>41869</v>
      </c>
      <c r="B1248" s="254" t="s">
        <v>1374</v>
      </c>
      <c r="C1248" s="322" t="s">
        <v>4131</v>
      </c>
      <c r="D1248" s="196" t="s">
        <v>3108</v>
      </c>
      <c r="E1248" s="215">
        <v>0</v>
      </c>
      <c r="F1248" s="368"/>
      <c r="G1248" s="42"/>
      <c r="H1248" s="18">
        <f t="shared" si="20"/>
        <v>0</v>
      </c>
      <c r="I1248" s="621"/>
    </row>
    <row r="1249" spans="1:9" ht="15" x14ac:dyDescent="0.25">
      <c r="A1249" s="397">
        <v>41869</v>
      </c>
      <c r="B1249" s="254" t="s">
        <v>1375</v>
      </c>
      <c r="C1249" s="322" t="s">
        <v>4131</v>
      </c>
      <c r="D1249" s="190" t="s">
        <v>36</v>
      </c>
      <c r="E1249" s="210">
        <v>12382</v>
      </c>
      <c r="F1249" s="368">
        <v>41869</v>
      </c>
      <c r="G1249" s="42">
        <v>12382</v>
      </c>
      <c r="H1249" s="18">
        <f t="shared" si="20"/>
        <v>0</v>
      </c>
      <c r="I1249" s="621"/>
    </row>
    <row r="1250" spans="1:9" ht="15" x14ac:dyDescent="0.25">
      <c r="A1250" s="397">
        <v>41869</v>
      </c>
      <c r="B1250" s="254" t="s">
        <v>1377</v>
      </c>
      <c r="C1250" s="322" t="s">
        <v>4131</v>
      </c>
      <c r="D1250" s="190" t="s">
        <v>36</v>
      </c>
      <c r="E1250" s="210">
        <v>3476</v>
      </c>
      <c r="F1250" s="368">
        <v>41869</v>
      </c>
      <c r="G1250" s="42">
        <v>3476</v>
      </c>
      <c r="H1250" s="18">
        <f t="shared" si="20"/>
        <v>0</v>
      </c>
      <c r="I1250" s="621"/>
    </row>
    <row r="1251" spans="1:9" ht="15" x14ac:dyDescent="0.25">
      <c r="A1251" s="397">
        <v>41869</v>
      </c>
      <c r="B1251" s="254" t="s">
        <v>1378</v>
      </c>
      <c r="C1251" s="322" t="s">
        <v>4131</v>
      </c>
      <c r="D1251" s="190" t="s">
        <v>136</v>
      </c>
      <c r="E1251" s="210">
        <v>2097.5</v>
      </c>
      <c r="F1251" s="368">
        <v>41869</v>
      </c>
      <c r="G1251" s="42">
        <v>2097.5</v>
      </c>
      <c r="H1251" s="18">
        <f t="shared" si="20"/>
        <v>0</v>
      </c>
      <c r="I1251" s="621"/>
    </row>
    <row r="1252" spans="1:9" ht="15" x14ac:dyDescent="0.25">
      <c r="A1252" s="397">
        <v>41869</v>
      </c>
      <c r="B1252" s="254" t="s">
        <v>1379</v>
      </c>
      <c r="C1252" s="322" t="s">
        <v>4131</v>
      </c>
      <c r="D1252" s="190" t="s">
        <v>3115</v>
      </c>
      <c r="E1252" s="210">
        <v>9395.2000000000007</v>
      </c>
      <c r="F1252" s="368">
        <v>41869</v>
      </c>
      <c r="G1252" s="42">
        <v>9395.2000000000007</v>
      </c>
      <c r="H1252" s="18">
        <f t="shared" si="20"/>
        <v>0</v>
      </c>
      <c r="I1252" s="621" t="s">
        <v>65</v>
      </c>
    </row>
    <row r="1253" spans="1:9" ht="15" x14ac:dyDescent="0.25">
      <c r="A1253" s="397">
        <v>41869</v>
      </c>
      <c r="B1253" s="254" t="s">
        <v>1381</v>
      </c>
      <c r="C1253" s="322" t="s">
        <v>4131</v>
      </c>
      <c r="D1253" s="190" t="s">
        <v>3332</v>
      </c>
      <c r="E1253" s="210">
        <v>1785</v>
      </c>
      <c r="F1253" s="368">
        <v>41869</v>
      </c>
      <c r="G1253" s="42">
        <v>1785</v>
      </c>
      <c r="H1253" s="18">
        <f t="shared" si="20"/>
        <v>0</v>
      </c>
      <c r="I1253" s="621" t="s">
        <v>65</v>
      </c>
    </row>
    <row r="1254" spans="1:9" ht="15" x14ac:dyDescent="0.25">
      <c r="A1254" s="397">
        <v>41869</v>
      </c>
      <c r="B1254" s="254" t="s">
        <v>1383</v>
      </c>
      <c r="C1254" s="322" t="s">
        <v>4131</v>
      </c>
      <c r="D1254" s="190" t="s">
        <v>68</v>
      </c>
      <c r="E1254" s="210">
        <v>130</v>
      </c>
      <c r="F1254" s="368">
        <v>41869</v>
      </c>
      <c r="G1254" s="42">
        <v>130</v>
      </c>
      <c r="H1254" s="18">
        <f t="shared" si="20"/>
        <v>0</v>
      </c>
      <c r="I1254" s="621" t="s">
        <v>65</v>
      </c>
    </row>
    <row r="1255" spans="1:9" ht="15" x14ac:dyDescent="0.25">
      <c r="A1255" s="397">
        <v>41869</v>
      </c>
      <c r="B1255" s="254" t="s">
        <v>1386</v>
      </c>
      <c r="C1255" s="322" t="s">
        <v>4131</v>
      </c>
      <c r="D1255" s="196" t="s">
        <v>3108</v>
      </c>
      <c r="E1255" s="215">
        <v>0</v>
      </c>
      <c r="F1255" s="368"/>
      <c r="G1255" s="42"/>
      <c r="H1255" s="18">
        <f t="shared" si="20"/>
        <v>0</v>
      </c>
      <c r="I1255" s="621"/>
    </row>
    <row r="1256" spans="1:9" ht="15" x14ac:dyDescent="0.25">
      <c r="A1256" s="397">
        <v>41869</v>
      </c>
      <c r="B1256" s="254" t="s">
        <v>1387</v>
      </c>
      <c r="C1256" s="322" t="s">
        <v>4131</v>
      </c>
      <c r="D1256" s="190" t="s">
        <v>4217</v>
      </c>
      <c r="E1256" s="210">
        <v>26583</v>
      </c>
      <c r="F1256" s="368">
        <v>41869</v>
      </c>
      <c r="G1256" s="42">
        <v>26583</v>
      </c>
      <c r="H1256" s="18">
        <f t="shared" si="20"/>
        <v>0</v>
      </c>
      <c r="I1256" s="621"/>
    </row>
    <row r="1257" spans="1:9" ht="15" x14ac:dyDescent="0.25">
      <c r="A1257" s="397">
        <v>41869</v>
      </c>
      <c r="B1257" s="254" t="s">
        <v>1388</v>
      </c>
      <c r="C1257" s="322" t="s">
        <v>4131</v>
      </c>
      <c r="D1257" s="190" t="s">
        <v>160</v>
      </c>
      <c r="E1257" s="210">
        <v>171456.35</v>
      </c>
      <c r="F1257" s="370" t="s">
        <v>4218</v>
      </c>
      <c r="G1257" s="42">
        <v>171456.35</v>
      </c>
      <c r="H1257" s="18">
        <f t="shared" si="20"/>
        <v>0</v>
      </c>
      <c r="I1257" s="621" t="s">
        <v>162</v>
      </c>
    </row>
    <row r="1258" spans="1:9" ht="15" x14ac:dyDescent="0.25">
      <c r="A1258" s="397">
        <v>41869</v>
      </c>
      <c r="B1258" s="254" t="s">
        <v>1389</v>
      </c>
      <c r="C1258" s="322" t="s">
        <v>4131</v>
      </c>
      <c r="D1258" s="190" t="s">
        <v>172</v>
      </c>
      <c r="E1258" s="210">
        <v>12462.6</v>
      </c>
      <c r="F1258" s="368">
        <v>41871</v>
      </c>
      <c r="G1258" s="42">
        <v>12462.6</v>
      </c>
      <c r="H1258" s="18">
        <f t="shared" si="20"/>
        <v>0</v>
      </c>
      <c r="I1258" s="621" t="s">
        <v>162</v>
      </c>
    </row>
    <row r="1259" spans="1:9" ht="15" x14ac:dyDescent="0.25">
      <c r="A1259" s="397">
        <v>41869</v>
      </c>
      <c r="B1259" s="254" t="s">
        <v>1391</v>
      </c>
      <c r="C1259" s="322" t="s">
        <v>4131</v>
      </c>
      <c r="D1259" s="190" t="s">
        <v>59</v>
      </c>
      <c r="E1259" s="210">
        <v>59305</v>
      </c>
      <c r="F1259" s="368">
        <v>41870</v>
      </c>
      <c r="G1259" s="42">
        <v>59305</v>
      </c>
      <c r="H1259" s="18">
        <f t="shared" si="20"/>
        <v>0</v>
      </c>
      <c r="I1259" s="621" t="s">
        <v>162</v>
      </c>
    </row>
    <row r="1260" spans="1:9" ht="15" x14ac:dyDescent="0.25">
      <c r="A1260" s="397">
        <v>41869</v>
      </c>
      <c r="B1260" s="254" t="s">
        <v>1392</v>
      </c>
      <c r="C1260" s="322" t="s">
        <v>4131</v>
      </c>
      <c r="D1260" s="190" t="s">
        <v>188</v>
      </c>
      <c r="E1260" s="210">
        <v>1604</v>
      </c>
      <c r="F1260" s="368">
        <v>41870</v>
      </c>
      <c r="G1260" s="42">
        <v>1604</v>
      </c>
      <c r="H1260" s="18">
        <f t="shared" si="20"/>
        <v>0</v>
      </c>
      <c r="I1260" s="621" t="s">
        <v>21</v>
      </c>
    </row>
    <row r="1261" spans="1:9" ht="15" x14ac:dyDescent="0.25">
      <c r="A1261" s="397">
        <v>41869</v>
      </c>
      <c r="B1261" s="254" t="s">
        <v>1393</v>
      </c>
      <c r="C1261" s="322" t="s">
        <v>4131</v>
      </c>
      <c r="D1261" s="190" t="s">
        <v>160</v>
      </c>
      <c r="E1261" s="210">
        <v>12598</v>
      </c>
      <c r="F1261" s="370" t="s">
        <v>4218</v>
      </c>
      <c r="G1261" s="42">
        <v>12598</v>
      </c>
      <c r="H1261" s="18">
        <f t="shared" si="20"/>
        <v>0</v>
      </c>
      <c r="I1261" s="621" t="s">
        <v>162</v>
      </c>
    </row>
    <row r="1262" spans="1:9" ht="15" x14ac:dyDescent="0.25">
      <c r="A1262" s="397">
        <v>41869</v>
      </c>
      <c r="B1262" s="254" t="s">
        <v>1394</v>
      </c>
      <c r="C1262" s="322" t="s">
        <v>4131</v>
      </c>
      <c r="D1262" s="190" t="s">
        <v>152</v>
      </c>
      <c r="E1262" s="210">
        <v>7598</v>
      </c>
      <c r="F1262" s="368">
        <v>41869</v>
      </c>
      <c r="G1262" s="42">
        <v>7598</v>
      </c>
      <c r="H1262" s="18">
        <f t="shared" si="20"/>
        <v>0</v>
      </c>
      <c r="I1262" s="621"/>
    </row>
    <row r="1263" spans="1:9" ht="15" x14ac:dyDescent="0.25">
      <c r="A1263" s="397">
        <v>41869</v>
      </c>
      <c r="B1263" s="254" t="s">
        <v>1396</v>
      </c>
      <c r="C1263" s="322" t="s">
        <v>4131</v>
      </c>
      <c r="D1263" s="190" t="s">
        <v>169</v>
      </c>
      <c r="E1263" s="210">
        <v>17562.400000000001</v>
      </c>
      <c r="F1263" s="368">
        <v>41871</v>
      </c>
      <c r="G1263" s="42">
        <v>17562.400000000001</v>
      </c>
      <c r="H1263" s="18">
        <f t="shared" si="20"/>
        <v>0</v>
      </c>
      <c r="I1263" s="621"/>
    </row>
    <row r="1264" spans="1:9" ht="15" x14ac:dyDescent="0.25">
      <c r="A1264" s="397">
        <v>41869</v>
      </c>
      <c r="B1264" s="254" t="s">
        <v>1398</v>
      </c>
      <c r="C1264" s="322" t="s">
        <v>4131</v>
      </c>
      <c r="D1264" s="190" t="s">
        <v>175</v>
      </c>
      <c r="E1264" s="210">
        <v>11593.36</v>
      </c>
      <c r="F1264" s="370" t="s">
        <v>4219</v>
      </c>
      <c r="G1264" s="42">
        <v>11593.36</v>
      </c>
      <c r="H1264" s="18">
        <f t="shared" si="20"/>
        <v>0</v>
      </c>
      <c r="I1264" s="621" t="s">
        <v>162</v>
      </c>
    </row>
    <row r="1265" spans="1:9" ht="15" x14ac:dyDescent="0.25">
      <c r="A1265" s="397">
        <v>41869</v>
      </c>
      <c r="B1265" s="254" t="s">
        <v>1399</v>
      </c>
      <c r="C1265" s="322" t="s">
        <v>4131</v>
      </c>
      <c r="D1265" s="190" t="s">
        <v>420</v>
      </c>
      <c r="E1265" s="210">
        <v>3258</v>
      </c>
      <c r="F1265" s="368">
        <v>41871</v>
      </c>
      <c r="G1265" s="42">
        <v>3258</v>
      </c>
      <c r="H1265" s="18">
        <f t="shared" si="20"/>
        <v>0</v>
      </c>
      <c r="I1265" s="621"/>
    </row>
    <row r="1266" spans="1:9" ht="15" x14ac:dyDescent="0.25">
      <c r="A1266" s="397">
        <v>41869</v>
      </c>
      <c r="B1266" s="254" t="s">
        <v>1400</v>
      </c>
      <c r="C1266" s="322" t="s">
        <v>4131</v>
      </c>
      <c r="D1266" s="190" t="s">
        <v>418</v>
      </c>
      <c r="E1266" s="210">
        <v>12219</v>
      </c>
      <c r="F1266" s="407" t="s">
        <v>4220</v>
      </c>
      <c r="G1266" s="42">
        <v>12219</v>
      </c>
      <c r="H1266" s="18">
        <f t="shared" si="20"/>
        <v>0</v>
      </c>
      <c r="I1266" s="621" t="s">
        <v>162</v>
      </c>
    </row>
    <row r="1267" spans="1:9" ht="15" x14ac:dyDescent="0.25">
      <c r="A1267" s="397">
        <v>41869</v>
      </c>
      <c r="B1267" s="254" t="s">
        <v>1401</v>
      </c>
      <c r="C1267" s="322" t="s">
        <v>4131</v>
      </c>
      <c r="D1267" s="190" t="s">
        <v>8</v>
      </c>
      <c r="E1267" s="210">
        <v>80</v>
      </c>
      <c r="F1267" s="368">
        <v>41869</v>
      </c>
      <c r="G1267" s="42">
        <v>80</v>
      </c>
      <c r="H1267" s="18">
        <f t="shared" si="20"/>
        <v>0</v>
      </c>
      <c r="I1267" s="621"/>
    </row>
    <row r="1268" spans="1:9" ht="15" x14ac:dyDescent="0.25">
      <c r="A1268" s="397">
        <v>41869</v>
      </c>
      <c r="B1268" s="254" t="s">
        <v>1403</v>
      </c>
      <c r="C1268" s="322" t="s">
        <v>4131</v>
      </c>
      <c r="D1268" s="190" t="s">
        <v>3134</v>
      </c>
      <c r="E1268" s="210">
        <v>3962.7</v>
      </c>
      <c r="F1268" s="368">
        <v>41877</v>
      </c>
      <c r="G1268" s="42">
        <v>3962.7</v>
      </c>
      <c r="H1268" s="18">
        <f t="shared" si="20"/>
        <v>0</v>
      </c>
      <c r="I1268" s="621"/>
    </row>
    <row r="1269" spans="1:9" ht="15" x14ac:dyDescent="0.25">
      <c r="A1269" s="397">
        <v>41869</v>
      </c>
      <c r="B1269" s="254" t="s">
        <v>1405</v>
      </c>
      <c r="C1269" s="322" t="s">
        <v>4131</v>
      </c>
      <c r="D1269" s="190" t="s">
        <v>2636</v>
      </c>
      <c r="E1269" s="210">
        <v>9437</v>
      </c>
      <c r="F1269" s="368">
        <v>41869</v>
      </c>
      <c r="G1269" s="42">
        <v>9437</v>
      </c>
      <c r="H1269" s="18">
        <f t="shared" si="20"/>
        <v>0</v>
      </c>
      <c r="I1269" s="621"/>
    </row>
    <row r="1270" spans="1:9" ht="15" x14ac:dyDescent="0.25">
      <c r="A1270" s="397">
        <v>41869</v>
      </c>
      <c r="B1270" s="254" t="s">
        <v>1406</v>
      </c>
      <c r="C1270" s="322" t="s">
        <v>4131</v>
      </c>
      <c r="D1270" s="190" t="s">
        <v>2636</v>
      </c>
      <c r="E1270" s="210">
        <v>4478.5</v>
      </c>
      <c r="F1270" s="368">
        <v>41869</v>
      </c>
      <c r="G1270" s="42">
        <v>4478.5</v>
      </c>
      <c r="H1270" s="18">
        <f t="shared" si="20"/>
        <v>0</v>
      </c>
      <c r="I1270" s="621"/>
    </row>
    <row r="1271" spans="1:9" ht="15" x14ac:dyDescent="0.25">
      <c r="A1271" s="397">
        <v>41869</v>
      </c>
      <c r="B1271" s="254" t="s">
        <v>1407</v>
      </c>
      <c r="C1271" s="322" t="s">
        <v>4131</v>
      </c>
      <c r="D1271" s="190" t="s">
        <v>4165</v>
      </c>
      <c r="E1271" s="210">
        <v>7539.2</v>
      </c>
      <c r="F1271" s="368">
        <v>41871</v>
      </c>
      <c r="G1271" s="42">
        <v>7539.2</v>
      </c>
      <c r="H1271" s="18">
        <f t="shared" si="20"/>
        <v>0</v>
      </c>
      <c r="I1271" s="621" t="s">
        <v>162</v>
      </c>
    </row>
    <row r="1272" spans="1:9" ht="15" x14ac:dyDescent="0.25">
      <c r="A1272" s="397">
        <v>41869</v>
      </c>
      <c r="B1272" s="254" t="s">
        <v>1409</v>
      </c>
      <c r="C1272" s="322" t="s">
        <v>4131</v>
      </c>
      <c r="D1272" s="190" t="s">
        <v>163</v>
      </c>
      <c r="E1272" s="210">
        <v>11072.64</v>
      </c>
      <c r="F1272" s="368">
        <v>41871</v>
      </c>
      <c r="G1272" s="42">
        <v>11072.64</v>
      </c>
      <c r="H1272" s="18">
        <f t="shared" si="20"/>
        <v>0</v>
      </c>
      <c r="I1272" s="621" t="s">
        <v>65</v>
      </c>
    </row>
    <row r="1273" spans="1:9" ht="15" x14ac:dyDescent="0.25">
      <c r="A1273" s="397">
        <v>41869</v>
      </c>
      <c r="B1273" s="254" t="s">
        <v>1410</v>
      </c>
      <c r="C1273" s="322" t="s">
        <v>4131</v>
      </c>
      <c r="D1273" s="190" t="s">
        <v>358</v>
      </c>
      <c r="E1273" s="210">
        <v>20644.650000000001</v>
      </c>
      <c r="F1273" s="368">
        <v>41878</v>
      </c>
      <c r="G1273" s="42">
        <v>20644.650000000001</v>
      </c>
      <c r="H1273" s="18">
        <f t="shared" si="20"/>
        <v>0</v>
      </c>
      <c r="I1273" s="621" t="s">
        <v>162</v>
      </c>
    </row>
    <row r="1274" spans="1:9" ht="15" x14ac:dyDescent="0.25">
      <c r="A1274" s="397">
        <v>41869</v>
      </c>
      <c r="B1274" s="254" t="s">
        <v>1411</v>
      </c>
      <c r="C1274" s="322" t="s">
        <v>4131</v>
      </c>
      <c r="D1274" s="190" t="s">
        <v>370</v>
      </c>
      <c r="E1274" s="210">
        <v>6312.6</v>
      </c>
      <c r="F1274" s="368">
        <v>41871</v>
      </c>
      <c r="G1274" s="42">
        <v>6312.6</v>
      </c>
      <c r="H1274" s="18">
        <f t="shared" si="20"/>
        <v>0</v>
      </c>
      <c r="I1274" s="621" t="s">
        <v>162</v>
      </c>
    </row>
    <row r="1275" spans="1:9" ht="15" x14ac:dyDescent="0.25">
      <c r="A1275" s="397">
        <v>41869</v>
      </c>
      <c r="B1275" s="254" t="s">
        <v>1413</v>
      </c>
      <c r="C1275" s="322" t="s">
        <v>4131</v>
      </c>
      <c r="D1275" s="190" t="s">
        <v>199</v>
      </c>
      <c r="E1275" s="210">
        <v>10563.6</v>
      </c>
      <c r="F1275" s="368">
        <v>41871</v>
      </c>
      <c r="G1275" s="42">
        <v>10563.6</v>
      </c>
      <c r="H1275" s="18">
        <f t="shared" si="20"/>
        <v>0</v>
      </c>
      <c r="I1275" s="621" t="s">
        <v>162</v>
      </c>
    </row>
    <row r="1276" spans="1:9" ht="15" x14ac:dyDescent="0.25">
      <c r="A1276" s="397">
        <v>41869</v>
      </c>
      <c r="B1276" s="254" t="s">
        <v>1414</v>
      </c>
      <c r="C1276" s="322" t="s">
        <v>4131</v>
      </c>
      <c r="D1276" s="190" t="s">
        <v>168</v>
      </c>
      <c r="E1276" s="210">
        <v>27027.5</v>
      </c>
      <c r="F1276" s="368">
        <v>41871</v>
      </c>
      <c r="G1276" s="42">
        <v>27027.5</v>
      </c>
      <c r="H1276" s="18">
        <f t="shared" si="20"/>
        <v>0</v>
      </c>
      <c r="I1276" s="621"/>
    </row>
    <row r="1277" spans="1:9" ht="15" x14ac:dyDescent="0.25">
      <c r="A1277" s="397">
        <v>41869</v>
      </c>
      <c r="B1277" s="254" t="s">
        <v>1415</v>
      </c>
      <c r="C1277" s="322" t="s">
        <v>4131</v>
      </c>
      <c r="D1277" s="190" t="s">
        <v>545</v>
      </c>
      <c r="E1277" s="210">
        <v>9228.52</v>
      </c>
      <c r="F1277" s="368">
        <v>41871</v>
      </c>
      <c r="G1277" s="42">
        <v>9228.52</v>
      </c>
      <c r="H1277" s="18">
        <f t="shared" si="20"/>
        <v>0</v>
      </c>
      <c r="I1277" s="621" t="s">
        <v>162</v>
      </c>
    </row>
    <row r="1278" spans="1:9" ht="15" x14ac:dyDescent="0.25">
      <c r="A1278" s="397">
        <v>41869</v>
      </c>
      <c r="B1278" s="254" t="s">
        <v>1417</v>
      </c>
      <c r="C1278" s="322" t="s">
        <v>4131</v>
      </c>
      <c r="D1278" s="190" t="s">
        <v>14</v>
      </c>
      <c r="E1278" s="210">
        <v>3960</v>
      </c>
      <c r="F1278" s="368">
        <v>41870</v>
      </c>
      <c r="G1278" s="42">
        <v>3960</v>
      </c>
      <c r="H1278" s="18">
        <f t="shared" si="20"/>
        <v>0</v>
      </c>
      <c r="I1278" s="621" t="s">
        <v>12</v>
      </c>
    </row>
    <row r="1279" spans="1:9" ht="15" x14ac:dyDescent="0.25">
      <c r="A1279" s="397">
        <v>41869</v>
      </c>
      <c r="B1279" s="254" t="s">
        <v>1418</v>
      </c>
      <c r="C1279" s="322" t="s">
        <v>4131</v>
      </c>
      <c r="D1279" s="190" t="s">
        <v>8</v>
      </c>
      <c r="E1279" s="210">
        <v>465.5</v>
      </c>
      <c r="F1279" s="368">
        <v>41869</v>
      </c>
      <c r="G1279" s="42">
        <v>465.5</v>
      </c>
      <c r="H1279" s="18">
        <f t="shared" si="20"/>
        <v>0</v>
      </c>
      <c r="I1279" s="621"/>
    </row>
    <row r="1280" spans="1:9" ht="15" x14ac:dyDescent="0.25">
      <c r="A1280" s="397">
        <v>41869</v>
      </c>
      <c r="B1280" s="254" t="s">
        <v>1419</v>
      </c>
      <c r="C1280" s="322" t="s">
        <v>4131</v>
      </c>
      <c r="D1280" s="190" t="s">
        <v>44</v>
      </c>
      <c r="E1280" s="210">
        <v>3780</v>
      </c>
      <c r="F1280" s="368">
        <v>41871</v>
      </c>
      <c r="G1280" s="42">
        <v>3780</v>
      </c>
      <c r="H1280" s="18">
        <f t="shared" si="20"/>
        <v>0</v>
      </c>
      <c r="I1280" s="621" t="s">
        <v>12</v>
      </c>
    </row>
    <row r="1281" spans="1:9" ht="15" x14ac:dyDescent="0.25">
      <c r="A1281" s="397">
        <v>41869</v>
      </c>
      <c r="B1281" s="254" t="s">
        <v>1421</v>
      </c>
      <c r="C1281" s="322" t="s">
        <v>4131</v>
      </c>
      <c r="D1281" s="190" t="s">
        <v>22</v>
      </c>
      <c r="E1281" s="210">
        <v>1251.5999999999999</v>
      </c>
      <c r="F1281" s="368">
        <v>41871</v>
      </c>
      <c r="G1281" s="42">
        <v>1251.5999999999999</v>
      </c>
      <c r="H1281" s="18">
        <f t="shared" si="20"/>
        <v>0</v>
      </c>
      <c r="I1281" s="621" t="s">
        <v>162</v>
      </c>
    </row>
    <row r="1282" spans="1:9" ht="15" x14ac:dyDescent="0.25">
      <c r="A1282" s="397">
        <v>41869</v>
      </c>
      <c r="B1282" s="254" t="s">
        <v>1422</v>
      </c>
      <c r="C1282" s="322" t="s">
        <v>4131</v>
      </c>
      <c r="D1282" s="190" t="s">
        <v>147</v>
      </c>
      <c r="E1282" s="210">
        <v>2192.5</v>
      </c>
      <c r="F1282" s="368">
        <v>41871</v>
      </c>
      <c r="G1282" s="42">
        <v>2192.5</v>
      </c>
      <c r="H1282" s="18">
        <f t="shared" si="20"/>
        <v>0</v>
      </c>
      <c r="I1282" s="621" t="s">
        <v>162</v>
      </c>
    </row>
    <row r="1283" spans="1:9" ht="15" x14ac:dyDescent="0.25">
      <c r="A1283" s="192">
        <v>41870</v>
      </c>
      <c r="B1283" s="254" t="s">
        <v>1424</v>
      </c>
      <c r="C1283" s="322" t="s">
        <v>4131</v>
      </c>
      <c r="D1283" s="190" t="s">
        <v>168</v>
      </c>
      <c r="E1283" s="210">
        <v>1220</v>
      </c>
      <c r="F1283" s="368">
        <v>41871</v>
      </c>
      <c r="G1283" s="42">
        <v>1220</v>
      </c>
      <c r="H1283" s="18">
        <f t="shared" si="20"/>
        <v>0</v>
      </c>
      <c r="I1283" s="621" t="s">
        <v>162</v>
      </c>
    </row>
    <row r="1284" spans="1:9" ht="15" x14ac:dyDescent="0.25">
      <c r="A1284" s="192">
        <v>41870</v>
      </c>
      <c r="B1284" s="254" t="s">
        <v>1425</v>
      </c>
      <c r="C1284" s="322" t="s">
        <v>4131</v>
      </c>
      <c r="D1284" s="190" t="s">
        <v>106</v>
      </c>
      <c r="E1284" s="210">
        <v>338110</v>
      </c>
      <c r="F1284" s="370">
        <v>41891</v>
      </c>
      <c r="G1284" s="219">
        <v>338110</v>
      </c>
      <c r="H1284" s="18">
        <f t="shared" si="20"/>
        <v>0</v>
      </c>
      <c r="I1284" s="621"/>
    </row>
    <row r="1285" spans="1:9" ht="15" x14ac:dyDescent="0.25">
      <c r="A1285" s="192">
        <v>41870</v>
      </c>
      <c r="B1285" s="254" t="s">
        <v>1426</v>
      </c>
      <c r="C1285" s="322" t="s">
        <v>4131</v>
      </c>
      <c r="D1285" s="190" t="s">
        <v>4221</v>
      </c>
      <c r="E1285" s="210">
        <v>246</v>
      </c>
      <c r="F1285" s="368">
        <v>41870</v>
      </c>
      <c r="G1285" s="42">
        <v>246</v>
      </c>
      <c r="H1285" s="18">
        <f t="shared" si="20"/>
        <v>0</v>
      </c>
      <c r="I1285" s="621"/>
    </row>
    <row r="1286" spans="1:9" ht="15" x14ac:dyDescent="0.25">
      <c r="A1286" s="192">
        <v>41870</v>
      </c>
      <c r="B1286" s="254" t="s">
        <v>1427</v>
      </c>
      <c r="C1286" s="322" t="s">
        <v>4131</v>
      </c>
      <c r="D1286" s="20" t="s">
        <v>240</v>
      </c>
      <c r="E1286" s="210">
        <v>37088.800000000003</v>
      </c>
      <c r="F1286" s="370" t="s">
        <v>4341</v>
      </c>
      <c r="G1286" s="219">
        <v>37088.800000000003</v>
      </c>
      <c r="H1286" s="18">
        <f t="shared" si="20"/>
        <v>0</v>
      </c>
      <c r="I1286" s="621"/>
    </row>
    <row r="1287" spans="1:9" ht="15" x14ac:dyDescent="0.25">
      <c r="A1287" s="192">
        <v>41870</v>
      </c>
      <c r="B1287" s="254" t="s">
        <v>1428</v>
      </c>
      <c r="C1287" s="322" t="s">
        <v>4131</v>
      </c>
      <c r="D1287" s="190" t="s">
        <v>19</v>
      </c>
      <c r="E1287" s="210">
        <v>8173</v>
      </c>
      <c r="F1287" s="368">
        <v>41870</v>
      </c>
      <c r="G1287" s="42">
        <v>8173</v>
      </c>
      <c r="H1287" s="18">
        <f t="shared" ref="H1287:H1350" si="21">E1287-G1287</f>
        <v>0</v>
      </c>
      <c r="I1287" s="621"/>
    </row>
    <row r="1288" spans="1:9" ht="15" x14ac:dyDescent="0.25">
      <c r="A1288" s="192">
        <v>41870</v>
      </c>
      <c r="B1288" s="254" t="s">
        <v>1429</v>
      </c>
      <c r="C1288" s="322" t="s">
        <v>4131</v>
      </c>
      <c r="D1288" s="190" t="s">
        <v>62</v>
      </c>
      <c r="E1288" s="210">
        <v>7896</v>
      </c>
      <c r="F1288" s="368">
        <v>41870</v>
      </c>
      <c r="G1288" s="42">
        <v>7896</v>
      </c>
      <c r="H1288" s="18">
        <f t="shared" si="21"/>
        <v>0</v>
      </c>
      <c r="I1288" s="621"/>
    </row>
    <row r="1289" spans="1:9" ht="15" x14ac:dyDescent="0.25">
      <c r="A1289" s="192">
        <v>41870</v>
      </c>
      <c r="B1289" s="254" t="s">
        <v>1430</v>
      </c>
      <c r="C1289" s="322" t="s">
        <v>4131</v>
      </c>
      <c r="D1289" s="190" t="s">
        <v>8</v>
      </c>
      <c r="E1289" s="210">
        <v>1524.6</v>
      </c>
      <c r="F1289" s="368">
        <v>41870</v>
      </c>
      <c r="G1289" s="42">
        <v>1524.6</v>
      </c>
      <c r="H1289" s="18">
        <f t="shared" si="21"/>
        <v>0</v>
      </c>
      <c r="I1289" s="621"/>
    </row>
    <row r="1290" spans="1:9" ht="15" x14ac:dyDescent="0.25">
      <c r="A1290" s="192">
        <v>41870</v>
      </c>
      <c r="B1290" s="254" t="s">
        <v>1431</v>
      </c>
      <c r="C1290" s="322" t="s">
        <v>4131</v>
      </c>
      <c r="D1290" s="20" t="s">
        <v>244</v>
      </c>
      <c r="E1290" s="210">
        <v>10868</v>
      </c>
      <c r="F1290" s="370" t="s">
        <v>4222</v>
      </c>
      <c r="G1290" s="42">
        <v>10868</v>
      </c>
      <c r="H1290" s="18">
        <f t="shared" si="21"/>
        <v>0</v>
      </c>
      <c r="I1290" s="621"/>
    </row>
    <row r="1291" spans="1:9" ht="15" x14ac:dyDescent="0.25">
      <c r="A1291" s="192">
        <v>41870</v>
      </c>
      <c r="B1291" s="254" t="s">
        <v>1432</v>
      </c>
      <c r="C1291" s="322" t="s">
        <v>4131</v>
      </c>
      <c r="D1291" s="190" t="s">
        <v>101</v>
      </c>
      <c r="E1291" s="210">
        <v>54940.6</v>
      </c>
      <c r="F1291" s="370" t="s">
        <v>4223</v>
      </c>
      <c r="G1291" s="42">
        <v>54940.6</v>
      </c>
      <c r="H1291" s="18">
        <f t="shared" si="21"/>
        <v>0</v>
      </c>
      <c r="I1291" s="621"/>
    </row>
    <row r="1292" spans="1:9" ht="15" x14ac:dyDescent="0.25">
      <c r="A1292" s="192">
        <v>41870</v>
      </c>
      <c r="B1292" s="254" t="s">
        <v>1433</v>
      </c>
      <c r="C1292" s="322" t="s">
        <v>4131</v>
      </c>
      <c r="D1292" s="196" t="s">
        <v>3108</v>
      </c>
      <c r="E1292" s="215">
        <v>0</v>
      </c>
      <c r="F1292" s="368"/>
      <c r="G1292" s="42"/>
      <c r="H1292" s="18">
        <f t="shared" si="21"/>
        <v>0</v>
      </c>
      <c r="I1292" s="621"/>
    </row>
    <row r="1293" spans="1:9" ht="15" x14ac:dyDescent="0.25">
      <c r="A1293" s="192">
        <v>41870</v>
      </c>
      <c r="B1293" s="254" t="s">
        <v>1435</v>
      </c>
      <c r="C1293" s="322" t="s">
        <v>4131</v>
      </c>
      <c r="D1293" s="190" t="s">
        <v>88</v>
      </c>
      <c r="E1293" s="210">
        <v>3463.5</v>
      </c>
      <c r="F1293" s="368">
        <v>41871</v>
      </c>
      <c r="G1293" s="42">
        <v>3463.5</v>
      </c>
      <c r="H1293" s="18">
        <f t="shared" si="21"/>
        <v>0</v>
      </c>
      <c r="I1293" s="621"/>
    </row>
    <row r="1294" spans="1:9" ht="15" x14ac:dyDescent="0.25">
      <c r="A1294" s="192">
        <v>41870</v>
      </c>
      <c r="B1294" s="254" t="s">
        <v>1436</v>
      </c>
      <c r="C1294" s="322" t="s">
        <v>4131</v>
      </c>
      <c r="D1294" s="190" t="s">
        <v>99</v>
      </c>
      <c r="E1294" s="210">
        <v>1035.1199999999999</v>
      </c>
      <c r="F1294" s="368">
        <v>41871</v>
      </c>
      <c r="G1294" s="42">
        <v>1035.1199999999999</v>
      </c>
      <c r="H1294" s="18">
        <f t="shared" si="21"/>
        <v>0</v>
      </c>
      <c r="I1294" s="621"/>
    </row>
    <row r="1295" spans="1:9" ht="15" x14ac:dyDescent="0.25">
      <c r="A1295" s="192">
        <v>41870</v>
      </c>
      <c r="B1295" s="254" t="s">
        <v>1437</v>
      </c>
      <c r="C1295" s="322" t="s">
        <v>4131</v>
      </c>
      <c r="D1295" s="190" t="s">
        <v>79</v>
      </c>
      <c r="E1295" s="210">
        <v>19187</v>
      </c>
      <c r="F1295" s="368">
        <v>41878</v>
      </c>
      <c r="G1295" s="42">
        <v>19187</v>
      </c>
      <c r="H1295" s="18">
        <f t="shared" si="21"/>
        <v>0</v>
      </c>
      <c r="I1295" s="621"/>
    </row>
    <row r="1296" spans="1:9" ht="15" x14ac:dyDescent="0.25">
      <c r="A1296" s="192">
        <v>41870</v>
      </c>
      <c r="B1296" s="254" t="s">
        <v>1438</v>
      </c>
      <c r="C1296" s="322" t="s">
        <v>4131</v>
      </c>
      <c r="D1296" s="190" t="s">
        <v>54</v>
      </c>
      <c r="E1296" s="210">
        <v>9679.4</v>
      </c>
      <c r="F1296" s="368">
        <v>41870</v>
      </c>
      <c r="G1296" s="42">
        <v>9679.4</v>
      </c>
      <c r="H1296" s="18">
        <f t="shared" si="21"/>
        <v>0</v>
      </c>
      <c r="I1296" s="621"/>
    </row>
    <row r="1297" spans="1:10" ht="15" x14ac:dyDescent="0.25">
      <c r="A1297" s="192">
        <v>41870</v>
      </c>
      <c r="B1297" s="254" t="s">
        <v>1439</v>
      </c>
      <c r="C1297" s="322" t="s">
        <v>4131</v>
      </c>
      <c r="D1297" s="190" t="s">
        <v>250</v>
      </c>
      <c r="E1297" s="210">
        <v>16589.599999999999</v>
      </c>
      <c r="F1297" s="368">
        <v>41870</v>
      </c>
      <c r="G1297" s="42">
        <v>16589.599999999999</v>
      </c>
      <c r="H1297" s="18">
        <f t="shared" si="21"/>
        <v>0</v>
      </c>
      <c r="I1297" s="621"/>
    </row>
    <row r="1298" spans="1:10" ht="15" x14ac:dyDescent="0.25">
      <c r="A1298" s="192">
        <v>41870</v>
      </c>
      <c r="B1298" s="254" t="s">
        <v>1440</v>
      </c>
      <c r="C1298" s="322" t="s">
        <v>4131</v>
      </c>
      <c r="D1298" s="190" t="s">
        <v>134</v>
      </c>
      <c r="E1298" s="210">
        <v>8362.5499999999993</v>
      </c>
      <c r="F1298" s="368">
        <v>41870</v>
      </c>
      <c r="G1298" s="42">
        <v>8362.5499999999993</v>
      </c>
      <c r="H1298" s="18">
        <f t="shared" si="21"/>
        <v>0</v>
      </c>
      <c r="I1298" s="636"/>
    </row>
    <row r="1299" spans="1:10" ht="15" x14ac:dyDescent="0.25">
      <c r="A1299" s="192">
        <v>41870</v>
      </c>
      <c r="B1299" s="254" t="s">
        <v>1441</v>
      </c>
      <c r="C1299" s="322" t="s">
        <v>4131</v>
      </c>
      <c r="D1299" s="190" t="s">
        <v>4224</v>
      </c>
      <c r="E1299" s="210">
        <v>11210.5</v>
      </c>
      <c r="F1299" s="368">
        <v>41870</v>
      </c>
      <c r="G1299" s="42">
        <v>11210.5</v>
      </c>
      <c r="H1299" s="18">
        <f t="shared" si="21"/>
        <v>0</v>
      </c>
      <c r="I1299" s="636"/>
    </row>
    <row r="1300" spans="1:10" ht="15" x14ac:dyDescent="0.25">
      <c r="A1300" s="192">
        <v>41870</v>
      </c>
      <c r="B1300" s="254" t="s">
        <v>1442</v>
      </c>
      <c r="C1300" s="322" t="s">
        <v>4131</v>
      </c>
      <c r="D1300" s="196" t="s">
        <v>3108</v>
      </c>
      <c r="E1300" s="215">
        <v>0</v>
      </c>
      <c r="F1300" s="368"/>
      <c r="G1300" s="42"/>
      <c r="H1300" s="18">
        <f t="shared" si="21"/>
        <v>0</v>
      </c>
      <c r="I1300" s="636"/>
    </row>
    <row r="1301" spans="1:10" ht="15" x14ac:dyDescent="0.25">
      <c r="A1301" s="192">
        <v>41870</v>
      </c>
      <c r="B1301" s="254" t="s">
        <v>1444</v>
      </c>
      <c r="C1301" s="322" t="s">
        <v>4131</v>
      </c>
      <c r="D1301" s="190" t="s">
        <v>92</v>
      </c>
      <c r="E1301" s="210">
        <v>2938.2</v>
      </c>
      <c r="F1301" s="368">
        <v>41871</v>
      </c>
      <c r="G1301" s="42">
        <v>2938.2</v>
      </c>
      <c r="H1301" s="18">
        <f t="shared" si="21"/>
        <v>0</v>
      </c>
      <c r="I1301" s="636"/>
    </row>
    <row r="1302" spans="1:10" ht="15" x14ac:dyDescent="0.25">
      <c r="A1302" s="192">
        <v>41870</v>
      </c>
      <c r="B1302" s="254" t="s">
        <v>1445</v>
      </c>
      <c r="C1302" s="322" t="s">
        <v>4131</v>
      </c>
      <c r="D1302" s="190" t="s">
        <v>921</v>
      </c>
      <c r="E1302" s="210">
        <v>5971</v>
      </c>
      <c r="F1302" s="368">
        <v>41871</v>
      </c>
      <c r="G1302" s="42">
        <v>5971</v>
      </c>
      <c r="H1302" s="18">
        <f t="shared" si="21"/>
        <v>0</v>
      </c>
      <c r="I1302" s="636"/>
    </row>
    <row r="1303" spans="1:10" ht="15" x14ac:dyDescent="0.25">
      <c r="A1303" s="192">
        <v>41870</v>
      </c>
      <c r="B1303" s="254" t="s">
        <v>1446</v>
      </c>
      <c r="C1303" s="322" t="s">
        <v>4131</v>
      </c>
      <c r="D1303" s="190" t="s">
        <v>4225</v>
      </c>
      <c r="E1303" s="210">
        <v>1944</v>
      </c>
      <c r="F1303" s="368">
        <v>41870</v>
      </c>
      <c r="G1303" s="42">
        <v>1944</v>
      </c>
      <c r="H1303" s="18">
        <f t="shared" si="21"/>
        <v>0</v>
      </c>
      <c r="I1303" s="636"/>
      <c r="J1303" s="67"/>
    </row>
    <row r="1304" spans="1:10" ht="15" x14ac:dyDescent="0.25">
      <c r="A1304" s="192">
        <v>41870</v>
      </c>
      <c r="B1304" s="254" t="s">
        <v>1447</v>
      </c>
      <c r="C1304" s="322" t="s">
        <v>4131</v>
      </c>
      <c r="D1304" s="190" t="s">
        <v>58</v>
      </c>
      <c r="E1304" s="210">
        <v>1800</v>
      </c>
      <c r="F1304" s="368">
        <v>41870</v>
      </c>
      <c r="G1304" s="42">
        <v>1800</v>
      </c>
      <c r="H1304" s="18">
        <f t="shared" si="21"/>
        <v>0</v>
      </c>
      <c r="I1304" s="636"/>
    </row>
    <row r="1305" spans="1:10" ht="15" x14ac:dyDescent="0.25">
      <c r="A1305" s="192">
        <v>41870</v>
      </c>
      <c r="B1305" s="254" t="s">
        <v>1448</v>
      </c>
      <c r="C1305" s="322" t="s">
        <v>4131</v>
      </c>
      <c r="D1305" s="190" t="s">
        <v>124</v>
      </c>
      <c r="E1305" s="210">
        <v>7425</v>
      </c>
      <c r="F1305" s="368">
        <v>41870</v>
      </c>
      <c r="G1305" s="42">
        <v>7425</v>
      </c>
      <c r="H1305" s="18">
        <f t="shared" si="21"/>
        <v>0</v>
      </c>
      <c r="I1305" s="636"/>
    </row>
    <row r="1306" spans="1:10" ht="15" x14ac:dyDescent="0.25">
      <c r="A1306" s="192">
        <v>41870</v>
      </c>
      <c r="B1306" s="254" t="s">
        <v>1449</v>
      </c>
      <c r="C1306" s="322" t="s">
        <v>4131</v>
      </c>
      <c r="D1306" s="190" t="s">
        <v>287</v>
      </c>
      <c r="E1306" s="210">
        <v>2704.65</v>
      </c>
      <c r="F1306" s="368">
        <v>41870</v>
      </c>
      <c r="G1306" s="42">
        <v>2704.65</v>
      </c>
      <c r="H1306" s="18">
        <f t="shared" si="21"/>
        <v>0</v>
      </c>
      <c r="I1306" s="636"/>
    </row>
    <row r="1307" spans="1:10" ht="15" x14ac:dyDescent="0.25">
      <c r="A1307" s="192">
        <v>41870</v>
      </c>
      <c r="B1307" s="254" t="s">
        <v>1451</v>
      </c>
      <c r="C1307" s="322" t="s">
        <v>4131</v>
      </c>
      <c r="D1307" s="190" t="s">
        <v>269</v>
      </c>
      <c r="E1307" s="210">
        <v>2784</v>
      </c>
      <c r="F1307" s="368">
        <v>41870</v>
      </c>
      <c r="G1307" s="42">
        <v>2784</v>
      </c>
      <c r="H1307" s="18">
        <f t="shared" si="21"/>
        <v>0</v>
      </c>
      <c r="I1307" s="636"/>
    </row>
    <row r="1308" spans="1:10" ht="15" x14ac:dyDescent="0.25">
      <c r="A1308" s="192">
        <v>41870</v>
      </c>
      <c r="B1308" s="254" t="s">
        <v>1453</v>
      </c>
      <c r="C1308" s="322" t="s">
        <v>4131</v>
      </c>
      <c r="D1308" s="190" t="s">
        <v>57</v>
      </c>
      <c r="E1308" s="210">
        <v>855</v>
      </c>
      <c r="F1308" s="368">
        <v>41870</v>
      </c>
      <c r="G1308" s="42">
        <v>855</v>
      </c>
      <c r="H1308" s="18">
        <f t="shared" si="21"/>
        <v>0</v>
      </c>
      <c r="I1308" s="636"/>
    </row>
    <row r="1309" spans="1:10" ht="15" x14ac:dyDescent="0.25">
      <c r="A1309" s="192">
        <v>41870</v>
      </c>
      <c r="B1309" s="254" t="s">
        <v>1454</v>
      </c>
      <c r="C1309" s="322" t="s">
        <v>4131</v>
      </c>
      <c r="D1309" s="190" t="s">
        <v>250</v>
      </c>
      <c r="E1309" s="210">
        <v>621.5</v>
      </c>
      <c r="F1309" s="368">
        <v>41870</v>
      </c>
      <c r="G1309" s="42">
        <v>621.5</v>
      </c>
      <c r="H1309" s="18">
        <f t="shared" si="21"/>
        <v>0</v>
      </c>
      <c r="I1309" s="636"/>
    </row>
    <row r="1310" spans="1:10" ht="15" x14ac:dyDescent="0.25">
      <c r="A1310" s="192">
        <v>41870</v>
      </c>
      <c r="B1310" s="254" t="s">
        <v>1455</v>
      </c>
      <c r="C1310" s="322" t="s">
        <v>4131</v>
      </c>
      <c r="D1310" s="190" t="s">
        <v>338</v>
      </c>
      <c r="E1310" s="210">
        <v>854.4</v>
      </c>
      <c r="F1310" s="368">
        <v>41870</v>
      </c>
      <c r="G1310" s="42">
        <v>854.4</v>
      </c>
      <c r="H1310" s="18">
        <f t="shared" si="21"/>
        <v>0</v>
      </c>
      <c r="I1310" s="636"/>
    </row>
    <row r="1311" spans="1:10" ht="15" x14ac:dyDescent="0.25">
      <c r="A1311" s="192">
        <v>41870</v>
      </c>
      <c r="B1311" s="254" t="s">
        <v>1456</v>
      </c>
      <c r="C1311" s="322" t="s">
        <v>4131</v>
      </c>
      <c r="D1311" s="196" t="s">
        <v>3108</v>
      </c>
      <c r="E1311" s="215">
        <v>0</v>
      </c>
      <c r="F1311" s="368"/>
      <c r="G1311" s="42"/>
      <c r="H1311" s="18">
        <f t="shared" si="21"/>
        <v>0</v>
      </c>
      <c r="I1311" s="636"/>
    </row>
    <row r="1312" spans="1:10" ht="15" x14ac:dyDescent="0.25">
      <c r="A1312" s="192">
        <v>41870</v>
      </c>
      <c r="B1312" s="254" t="s">
        <v>1457</v>
      </c>
      <c r="C1312" s="322" t="s">
        <v>4131</v>
      </c>
      <c r="D1312" s="190" t="s">
        <v>29</v>
      </c>
      <c r="E1312" s="210">
        <v>5617.9</v>
      </c>
      <c r="F1312" s="368">
        <v>41870</v>
      </c>
      <c r="G1312" s="42">
        <v>5617.9</v>
      </c>
      <c r="H1312" s="18">
        <f t="shared" si="21"/>
        <v>0</v>
      </c>
      <c r="I1312" s="636"/>
    </row>
    <row r="1313" spans="1:9" ht="15" x14ac:dyDescent="0.25">
      <c r="A1313" s="192">
        <v>41870</v>
      </c>
      <c r="B1313" s="254" t="s">
        <v>1458</v>
      </c>
      <c r="C1313" s="322" t="s">
        <v>4131</v>
      </c>
      <c r="D1313" s="190" t="s">
        <v>8</v>
      </c>
      <c r="E1313" s="210">
        <v>4633.6000000000004</v>
      </c>
      <c r="F1313" s="368">
        <v>41870</v>
      </c>
      <c r="G1313" s="42">
        <v>4633.6000000000004</v>
      </c>
      <c r="H1313" s="18">
        <f t="shared" si="21"/>
        <v>0</v>
      </c>
      <c r="I1313" s="636"/>
    </row>
    <row r="1314" spans="1:9" ht="15" x14ac:dyDescent="0.25">
      <c r="A1314" s="192">
        <v>41870</v>
      </c>
      <c r="B1314" s="254" t="s">
        <v>1459</v>
      </c>
      <c r="C1314" s="322" t="s">
        <v>4131</v>
      </c>
      <c r="D1314" s="196" t="s">
        <v>3108</v>
      </c>
      <c r="E1314" s="215">
        <v>0</v>
      </c>
      <c r="F1314" s="368"/>
      <c r="G1314" s="42"/>
      <c r="H1314" s="18">
        <f t="shared" si="21"/>
        <v>0</v>
      </c>
      <c r="I1314" s="636"/>
    </row>
    <row r="1315" spans="1:9" ht="15" x14ac:dyDescent="0.25">
      <c r="A1315" s="192">
        <v>41870</v>
      </c>
      <c r="B1315" s="254" t="s">
        <v>1460</v>
      </c>
      <c r="C1315" s="322" t="s">
        <v>4131</v>
      </c>
      <c r="D1315" s="196" t="s">
        <v>3108</v>
      </c>
      <c r="E1315" s="215">
        <v>0</v>
      </c>
      <c r="F1315" s="368"/>
      <c r="G1315" s="42"/>
      <c r="H1315" s="18">
        <f t="shared" si="21"/>
        <v>0</v>
      </c>
      <c r="I1315" s="636"/>
    </row>
    <row r="1316" spans="1:9" ht="15" x14ac:dyDescent="0.25">
      <c r="A1316" s="192">
        <v>41870</v>
      </c>
      <c r="B1316" s="254" t="s">
        <v>1461</v>
      </c>
      <c r="C1316" s="322" t="s">
        <v>4131</v>
      </c>
      <c r="D1316" s="196" t="s">
        <v>3108</v>
      </c>
      <c r="E1316" s="215">
        <v>0</v>
      </c>
      <c r="F1316" s="368"/>
      <c r="G1316" s="42"/>
      <c r="H1316" s="18">
        <f t="shared" si="21"/>
        <v>0</v>
      </c>
      <c r="I1316" s="636"/>
    </row>
    <row r="1317" spans="1:9" ht="15" x14ac:dyDescent="0.25">
      <c r="A1317" s="192">
        <v>41870</v>
      </c>
      <c r="B1317" s="254" t="s">
        <v>1463</v>
      </c>
      <c r="C1317" s="322" t="s">
        <v>4131</v>
      </c>
      <c r="D1317" s="190" t="s">
        <v>55</v>
      </c>
      <c r="E1317" s="210">
        <v>6945</v>
      </c>
      <c r="F1317" s="368">
        <v>41870</v>
      </c>
      <c r="G1317" s="42">
        <v>6945</v>
      </c>
      <c r="H1317" s="18">
        <f t="shared" si="21"/>
        <v>0</v>
      </c>
      <c r="I1317" s="636"/>
    </row>
    <row r="1318" spans="1:9" ht="15" x14ac:dyDescent="0.25">
      <c r="A1318" s="192">
        <v>41870</v>
      </c>
      <c r="B1318" s="254" t="s">
        <v>1465</v>
      </c>
      <c r="C1318" s="322" t="s">
        <v>4131</v>
      </c>
      <c r="D1318" s="190" t="s">
        <v>66</v>
      </c>
      <c r="E1318" s="210">
        <v>2275.4</v>
      </c>
      <c r="F1318" s="368">
        <v>41870</v>
      </c>
      <c r="G1318" s="42">
        <v>2275.4</v>
      </c>
      <c r="H1318" s="18">
        <f t="shared" si="21"/>
        <v>0</v>
      </c>
      <c r="I1318" s="636"/>
    </row>
    <row r="1319" spans="1:9" ht="15" x14ac:dyDescent="0.25">
      <c r="A1319" s="192">
        <v>41870</v>
      </c>
      <c r="B1319" s="254" t="s">
        <v>1466</v>
      </c>
      <c r="C1319" s="322" t="s">
        <v>4131</v>
      </c>
      <c r="D1319" s="190" t="s">
        <v>70</v>
      </c>
      <c r="E1319" s="210">
        <v>6900</v>
      </c>
      <c r="F1319" s="368">
        <v>41870</v>
      </c>
      <c r="G1319" s="42">
        <v>6900</v>
      </c>
      <c r="H1319" s="18">
        <f t="shared" si="21"/>
        <v>0</v>
      </c>
      <c r="I1319" s="636"/>
    </row>
    <row r="1320" spans="1:9" ht="15" x14ac:dyDescent="0.25">
      <c r="A1320" s="192">
        <v>41870</v>
      </c>
      <c r="B1320" s="254" t="s">
        <v>1467</v>
      </c>
      <c r="C1320" s="322" t="s">
        <v>4131</v>
      </c>
      <c r="D1320" s="190" t="s">
        <v>130</v>
      </c>
      <c r="E1320" s="210">
        <v>6565.5</v>
      </c>
      <c r="F1320" s="368">
        <v>41871</v>
      </c>
      <c r="G1320" s="42">
        <v>6565.5</v>
      </c>
      <c r="H1320" s="18">
        <f t="shared" si="21"/>
        <v>0</v>
      </c>
      <c r="I1320" s="636"/>
    </row>
    <row r="1321" spans="1:9" ht="15" x14ac:dyDescent="0.25">
      <c r="A1321" s="192">
        <v>41870</v>
      </c>
      <c r="B1321" s="254" t="s">
        <v>1468</v>
      </c>
      <c r="C1321" s="322" t="s">
        <v>4131</v>
      </c>
      <c r="D1321" s="190" t="s">
        <v>52</v>
      </c>
      <c r="E1321" s="210">
        <v>2280</v>
      </c>
      <c r="F1321" s="368">
        <v>41870</v>
      </c>
      <c r="G1321" s="42">
        <v>2280</v>
      </c>
      <c r="H1321" s="18">
        <f t="shared" si="21"/>
        <v>0</v>
      </c>
      <c r="I1321" s="636"/>
    </row>
    <row r="1322" spans="1:9" ht="15" x14ac:dyDescent="0.25">
      <c r="A1322" s="192">
        <v>41870</v>
      </c>
      <c r="B1322" s="254" t="s">
        <v>1469</v>
      </c>
      <c r="C1322" s="322" t="s">
        <v>4131</v>
      </c>
      <c r="D1322" s="190" t="s">
        <v>701</v>
      </c>
      <c r="E1322" s="210">
        <v>2114.1999999999998</v>
      </c>
      <c r="F1322" s="368">
        <v>41870</v>
      </c>
      <c r="G1322" s="42">
        <v>2114.1999999999998</v>
      </c>
      <c r="H1322" s="18">
        <f t="shared" si="21"/>
        <v>0</v>
      </c>
      <c r="I1322" s="636"/>
    </row>
    <row r="1323" spans="1:9" ht="15" x14ac:dyDescent="0.25">
      <c r="A1323" s="192">
        <v>41870</v>
      </c>
      <c r="B1323" s="254" t="s">
        <v>1470</v>
      </c>
      <c r="C1323" s="322" t="s">
        <v>4131</v>
      </c>
      <c r="D1323" s="196" t="s">
        <v>3108</v>
      </c>
      <c r="E1323" s="215">
        <v>0</v>
      </c>
      <c r="F1323" s="368"/>
      <c r="G1323" s="42"/>
      <c r="H1323" s="18">
        <f t="shared" si="21"/>
        <v>0</v>
      </c>
      <c r="I1323" s="636"/>
    </row>
    <row r="1324" spans="1:9" ht="15" x14ac:dyDescent="0.25">
      <c r="A1324" s="192">
        <v>41870</v>
      </c>
      <c r="B1324" s="254" t="s">
        <v>1471</v>
      </c>
      <c r="C1324" s="322" t="s">
        <v>4131</v>
      </c>
      <c r="D1324" s="190" t="s">
        <v>147</v>
      </c>
      <c r="E1324" s="210">
        <v>35289.69</v>
      </c>
      <c r="F1324" s="368">
        <v>41872</v>
      </c>
      <c r="G1324" s="42">
        <v>35289.69</v>
      </c>
      <c r="H1324" s="18">
        <f t="shared" si="21"/>
        <v>0</v>
      </c>
      <c r="I1324" s="636"/>
    </row>
    <row r="1325" spans="1:9" ht="15" x14ac:dyDescent="0.25">
      <c r="A1325" s="192">
        <v>41870</v>
      </c>
      <c r="B1325" s="254" t="s">
        <v>1472</v>
      </c>
      <c r="C1325" s="322" t="s">
        <v>4131</v>
      </c>
      <c r="D1325" s="196" t="s">
        <v>3108</v>
      </c>
      <c r="E1325" s="215">
        <v>0</v>
      </c>
      <c r="F1325" s="368"/>
      <c r="G1325" s="42"/>
      <c r="H1325" s="18">
        <f t="shared" si="21"/>
        <v>0</v>
      </c>
      <c r="I1325" s="636"/>
    </row>
    <row r="1326" spans="1:9" ht="15" x14ac:dyDescent="0.25">
      <c r="A1326" s="192">
        <v>41870</v>
      </c>
      <c r="B1326" s="254" t="s">
        <v>1473</v>
      </c>
      <c r="C1326" s="322" t="s">
        <v>4131</v>
      </c>
      <c r="D1326" s="190" t="s">
        <v>147</v>
      </c>
      <c r="E1326" s="210">
        <v>16732.2</v>
      </c>
      <c r="F1326" s="368">
        <v>41872</v>
      </c>
      <c r="G1326" s="42">
        <v>16732.2</v>
      </c>
      <c r="H1326" s="18">
        <f t="shared" si="21"/>
        <v>0</v>
      </c>
      <c r="I1326" s="636"/>
    </row>
    <row r="1327" spans="1:9" ht="15" x14ac:dyDescent="0.25">
      <c r="A1327" s="192">
        <v>41870</v>
      </c>
      <c r="B1327" s="254" t="s">
        <v>1475</v>
      </c>
      <c r="C1327" s="322" t="s">
        <v>4131</v>
      </c>
      <c r="D1327" s="190" t="s">
        <v>517</v>
      </c>
      <c r="E1327" s="210">
        <v>498.5</v>
      </c>
      <c r="F1327" s="368">
        <v>41870</v>
      </c>
      <c r="G1327" s="42">
        <v>498.5</v>
      </c>
      <c r="H1327" s="18">
        <f t="shared" si="21"/>
        <v>0</v>
      </c>
      <c r="I1327" s="636"/>
    </row>
    <row r="1328" spans="1:9" ht="15" x14ac:dyDescent="0.25">
      <c r="A1328" s="192">
        <v>41870</v>
      </c>
      <c r="B1328" s="254" t="s">
        <v>1477</v>
      </c>
      <c r="C1328" s="322" t="s">
        <v>4131</v>
      </c>
      <c r="D1328" s="190" t="s">
        <v>257</v>
      </c>
      <c r="E1328" s="210">
        <v>18176.400000000001</v>
      </c>
      <c r="F1328" s="368">
        <v>41872</v>
      </c>
      <c r="G1328" s="42">
        <v>18176.400000000001</v>
      </c>
      <c r="H1328" s="18">
        <f t="shared" si="21"/>
        <v>0</v>
      </c>
      <c r="I1328" s="636"/>
    </row>
    <row r="1329" spans="1:9" ht="15" x14ac:dyDescent="0.25">
      <c r="A1329" s="192">
        <v>41870</v>
      </c>
      <c r="B1329" s="254" t="s">
        <v>1478</v>
      </c>
      <c r="C1329" s="322" t="s">
        <v>4131</v>
      </c>
      <c r="D1329" s="196" t="s">
        <v>3108</v>
      </c>
      <c r="E1329" s="215">
        <v>0</v>
      </c>
      <c r="F1329" s="368"/>
      <c r="G1329" s="42"/>
      <c r="H1329" s="18">
        <f t="shared" si="21"/>
        <v>0</v>
      </c>
      <c r="I1329" s="636"/>
    </row>
    <row r="1330" spans="1:9" ht="15" x14ac:dyDescent="0.25">
      <c r="A1330" s="192">
        <v>41870</v>
      </c>
      <c r="B1330" s="254" t="s">
        <v>1479</v>
      </c>
      <c r="C1330" s="322" t="s">
        <v>4131</v>
      </c>
      <c r="D1330" s="190" t="s">
        <v>188</v>
      </c>
      <c r="E1330" s="210">
        <v>8173.5</v>
      </c>
      <c r="F1330" s="368">
        <v>41874</v>
      </c>
      <c r="G1330" s="34">
        <v>8173.5</v>
      </c>
      <c r="H1330" s="18">
        <f t="shared" si="21"/>
        <v>0</v>
      </c>
      <c r="I1330" s="636"/>
    </row>
    <row r="1331" spans="1:9" ht="15" x14ac:dyDescent="0.25">
      <c r="A1331" s="192">
        <v>41870</v>
      </c>
      <c r="B1331" s="254" t="s">
        <v>1480</v>
      </c>
      <c r="C1331" s="322" t="s">
        <v>4131</v>
      </c>
      <c r="D1331" s="190" t="s">
        <v>78</v>
      </c>
      <c r="E1331" s="210">
        <v>3108</v>
      </c>
      <c r="F1331" s="368">
        <v>41872</v>
      </c>
      <c r="G1331" s="34">
        <v>3108</v>
      </c>
      <c r="H1331" s="18">
        <f t="shared" si="21"/>
        <v>0</v>
      </c>
      <c r="I1331" s="636"/>
    </row>
    <row r="1332" spans="1:9" ht="15" x14ac:dyDescent="0.25">
      <c r="A1332" s="192">
        <v>41870</v>
      </c>
      <c r="B1332" s="254" t="s">
        <v>1481</v>
      </c>
      <c r="C1332" s="322" t="s">
        <v>4131</v>
      </c>
      <c r="D1332" s="190" t="s">
        <v>80</v>
      </c>
      <c r="E1332" s="210">
        <v>2313</v>
      </c>
      <c r="F1332" s="368">
        <v>41872</v>
      </c>
      <c r="G1332" s="34">
        <v>2313</v>
      </c>
      <c r="H1332" s="18">
        <f t="shared" si="21"/>
        <v>0</v>
      </c>
      <c r="I1332" s="636"/>
    </row>
    <row r="1333" spans="1:9" ht="15" x14ac:dyDescent="0.25">
      <c r="A1333" s="192">
        <v>41870</v>
      </c>
      <c r="B1333" s="254" t="s">
        <v>1482</v>
      </c>
      <c r="C1333" s="322" t="s">
        <v>4131</v>
      </c>
      <c r="D1333" s="196" t="s">
        <v>3108</v>
      </c>
      <c r="E1333" s="215">
        <v>0</v>
      </c>
      <c r="F1333" s="368"/>
      <c r="G1333" s="34"/>
      <c r="H1333" s="18">
        <f t="shared" si="21"/>
        <v>0</v>
      </c>
      <c r="I1333" s="636" t="s">
        <v>4226</v>
      </c>
    </row>
    <row r="1334" spans="1:9" ht="15" x14ac:dyDescent="0.25">
      <c r="A1334" s="192">
        <v>41870</v>
      </c>
      <c r="B1334" s="254" t="s">
        <v>1483</v>
      </c>
      <c r="C1334" s="322" t="s">
        <v>4131</v>
      </c>
      <c r="D1334" s="190" t="s">
        <v>2108</v>
      </c>
      <c r="E1334" s="210">
        <v>3174.5</v>
      </c>
      <c r="F1334" s="368">
        <v>41872</v>
      </c>
      <c r="G1334" s="34">
        <v>3174.5</v>
      </c>
      <c r="H1334" s="18">
        <f t="shared" si="21"/>
        <v>0</v>
      </c>
      <c r="I1334" s="636"/>
    </row>
    <row r="1335" spans="1:9" ht="15" x14ac:dyDescent="0.25">
      <c r="A1335" s="192">
        <v>41870</v>
      </c>
      <c r="B1335" s="254" t="s">
        <v>1485</v>
      </c>
      <c r="C1335" s="322" t="s">
        <v>4131</v>
      </c>
      <c r="D1335" s="196" t="s">
        <v>3108</v>
      </c>
      <c r="E1335" s="215">
        <v>0</v>
      </c>
      <c r="F1335" s="368"/>
      <c r="G1335" s="34"/>
      <c r="H1335" s="18">
        <f t="shared" si="21"/>
        <v>0</v>
      </c>
      <c r="I1335" s="636"/>
    </row>
    <row r="1336" spans="1:9" ht="15" x14ac:dyDescent="0.25">
      <c r="A1336" s="192">
        <v>41870</v>
      </c>
      <c r="B1336" s="254" t="s">
        <v>1487</v>
      </c>
      <c r="C1336" s="322" t="s">
        <v>4131</v>
      </c>
      <c r="D1336" s="190" t="s">
        <v>3115</v>
      </c>
      <c r="E1336" s="210">
        <v>7204.2</v>
      </c>
      <c r="F1336" s="368">
        <v>41870</v>
      </c>
      <c r="G1336" s="34">
        <v>7204.2</v>
      </c>
      <c r="H1336" s="18">
        <f t="shared" si="21"/>
        <v>0</v>
      </c>
      <c r="I1336" s="636"/>
    </row>
    <row r="1337" spans="1:9" ht="15" x14ac:dyDescent="0.25">
      <c r="A1337" s="192">
        <v>41870</v>
      </c>
      <c r="B1337" s="254" t="s">
        <v>1488</v>
      </c>
      <c r="C1337" s="322" t="s">
        <v>4131</v>
      </c>
      <c r="D1337" s="190" t="s">
        <v>2582</v>
      </c>
      <c r="E1337" s="210">
        <v>15572.3</v>
      </c>
      <c r="F1337" s="368">
        <v>41870</v>
      </c>
      <c r="G1337" s="34">
        <v>15572.3</v>
      </c>
      <c r="H1337" s="18">
        <f t="shared" si="21"/>
        <v>0</v>
      </c>
      <c r="I1337" s="636"/>
    </row>
    <row r="1338" spans="1:9" ht="15" x14ac:dyDescent="0.25">
      <c r="A1338" s="192">
        <v>41870</v>
      </c>
      <c r="B1338" s="254" t="s">
        <v>1489</v>
      </c>
      <c r="C1338" s="322" t="s">
        <v>4131</v>
      </c>
      <c r="D1338" s="190" t="s">
        <v>2582</v>
      </c>
      <c r="E1338" s="210">
        <v>738</v>
      </c>
      <c r="F1338" s="368">
        <v>41870</v>
      </c>
      <c r="G1338" s="34">
        <v>738</v>
      </c>
      <c r="H1338" s="18">
        <f t="shared" si="21"/>
        <v>0</v>
      </c>
      <c r="I1338" s="636"/>
    </row>
    <row r="1339" spans="1:9" ht="15" x14ac:dyDescent="0.25">
      <c r="A1339" s="192">
        <v>41870</v>
      </c>
      <c r="B1339" s="254" t="s">
        <v>1492</v>
      </c>
      <c r="C1339" s="322" t="s">
        <v>4131</v>
      </c>
      <c r="D1339" s="190" t="s">
        <v>74</v>
      </c>
      <c r="E1339" s="210">
        <v>8317</v>
      </c>
      <c r="F1339" s="368">
        <v>41870</v>
      </c>
      <c r="G1339" s="34">
        <v>8317</v>
      </c>
      <c r="H1339" s="18">
        <f t="shared" si="21"/>
        <v>0</v>
      </c>
      <c r="I1339" s="636"/>
    </row>
    <row r="1340" spans="1:9" ht="15" x14ac:dyDescent="0.25">
      <c r="A1340" s="192">
        <v>41870</v>
      </c>
      <c r="B1340" s="254" t="s">
        <v>1493</v>
      </c>
      <c r="C1340" s="322" t="s">
        <v>4131</v>
      </c>
      <c r="D1340" s="190" t="s">
        <v>215</v>
      </c>
      <c r="E1340" s="210">
        <v>5456.5</v>
      </c>
      <c r="F1340" s="368">
        <v>41870</v>
      </c>
      <c r="G1340" s="34">
        <v>5456.5</v>
      </c>
      <c r="H1340" s="18">
        <f t="shared" si="21"/>
        <v>0</v>
      </c>
      <c r="I1340" s="636"/>
    </row>
    <row r="1341" spans="1:9" ht="15" x14ac:dyDescent="0.25">
      <c r="A1341" s="192">
        <v>41870</v>
      </c>
      <c r="B1341" s="254" t="s">
        <v>1494</v>
      </c>
      <c r="C1341" s="322" t="s">
        <v>4131</v>
      </c>
      <c r="D1341" s="190" t="s">
        <v>51</v>
      </c>
      <c r="E1341" s="210">
        <v>1272</v>
      </c>
      <c r="F1341" s="368">
        <v>41870</v>
      </c>
      <c r="G1341" s="34">
        <v>1272</v>
      </c>
      <c r="H1341" s="18">
        <f t="shared" si="21"/>
        <v>0</v>
      </c>
      <c r="I1341" s="636"/>
    </row>
    <row r="1342" spans="1:9" ht="15" x14ac:dyDescent="0.25">
      <c r="A1342" s="192">
        <v>41870</v>
      </c>
      <c r="B1342" s="254" t="s">
        <v>1495</v>
      </c>
      <c r="C1342" s="322" t="s">
        <v>4131</v>
      </c>
      <c r="D1342" s="190" t="s">
        <v>4207</v>
      </c>
      <c r="E1342" s="210">
        <v>6131</v>
      </c>
      <c r="F1342" s="368">
        <v>41870</v>
      </c>
      <c r="G1342" s="34">
        <v>6131</v>
      </c>
      <c r="H1342" s="18">
        <f t="shared" si="21"/>
        <v>0</v>
      </c>
      <c r="I1342" s="636"/>
    </row>
    <row r="1343" spans="1:9" ht="15" x14ac:dyDescent="0.25">
      <c r="A1343" s="192">
        <v>41870</v>
      </c>
      <c r="B1343" s="254" t="s">
        <v>1496</v>
      </c>
      <c r="C1343" s="322" t="s">
        <v>4131</v>
      </c>
      <c r="D1343" s="190" t="s">
        <v>215</v>
      </c>
      <c r="E1343" s="210">
        <v>512.4</v>
      </c>
      <c r="F1343" s="368">
        <v>41870</v>
      </c>
      <c r="G1343" s="34">
        <v>512.4</v>
      </c>
      <c r="H1343" s="18">
        <f t="shared" si="21"/>
        <v>0</v>
      </c>
      <c r="I1343" s="636"/>
    </row>
    <row r="1344" spans="1:9" ht="15" x14ac:dyDescent="0.25">
      <c r="A1344" s="192">
        <v>41870</v>
      </c>
      <c r="B1344" s="254" t="s">
        <v>1498</v>
      </c>
      <c r="C1344" s="322" t="s">
        <v>4131</v>
      </c>
      <c r="D1344" s="190" t="s">
        <v>396</v>
      </c>
      <c r="E1344" s="210">
        <v>823</v>
      </c>
      <c r="F1344" s="368">
        <v>41870</v>
      </c>
      <c r="G1344" s="34">
        <v>823</v>
      </c>
      <c r="H1344" s="18">
        <f t="shared" si="21"/>
        <v>0</v>
      </c>
      <c r="I1344" s="636"/>
    </row>
    <row r="1345" spans="1:9" ht="15" x14ac:dyDescent="0.25">
      <c r="A1345" s="192">
        <v>41870</v>
      </c>
      <c r="B1345" s="254" t="s">
        <v>1499</v>
      </c>
      <c r="C1345" s="322" t="s">
        <v>4131</v>
      </c>
      <c r="D1345" s="190" t="s">
        <v>13</v>
      </c>
      <c r="E1345" s="210">
        <v>3864</v>
      </c>
      <c r="F1345" s="368">
        <v>41870</v>
      </c>
      <c r="G1345" s="34">
        <v>3864</v>
      </c>
      <c r="H1345" s="18">
        <f t="shared" si="21"/>
        <v>0</v>
      </c>
      <c r="I1345" s="636"/>
    </row>
    <row r="1346" spans="1:9" ht="15" x14ac:dyDescent="0.25">
      <c r="A1346" s="192">
        <v>41870</v>
      </c>
      <c r="B1346" s="254" t="s">
        <v>1501</v>
      </c>
      <c r="C1346" s="322" t="s">
        <v>4131</v>
      </c>
      <c r="D1346" s="190" t="s">
        <v>4227</v>
      </c>
      <c r="E1346" s="210">
        <v>1283.5999999999999</v>
      </c>
      <c r="F1346" s="368">
        <v>41870</v>
      </c>
      <c r="G1346" s="34">
        <v>1283.5999999999999</v>
      </c>
      <c r="H1346" s="18">
        <f t="shared" si="21"/>
        <v>0</v>
      </c>
      <c r="I1346" s="636"/>
    </row>
    <row r="1347" spans="1:9" ht="15" x14ac:dyDescent="0.25">
      <c r="A1347" s="192">
        <v>41870</v>
      </c>
      <c r="B1347" s="254" t="s">
        <v>1503</v>
      </c>
      <c r="C1347" s="322" t="s">
        <v>4131</v>
      </c>
      <c r="D1347" s="190" t="s">
        <v>59</v>
      </c>
      <c r="E1347" s="210">
        <v>77500</v>
      </c>
      <c r="F1347" s="368">
        <v>41870</v>
      </c>
      <c r="G1347" s="34">
        <v>77500</v>
      </c>
      <c r="H1347" s="18">
        <f t="shared" si="21"/>
        <v>0</v>
      </c>
      <c r="I1347" s="636" t="s">
        <v>21</v>
      </c>
    </row>
    <row r="1348" spans="1:9" ht="15" x14ac:dyDescent="0.25">
      <c r="A1348" s="192">
        <v>41870</v>
      </c>
      <c r="B1348" s="254" t="s">
        <v>1504</v>
      </c>
      <c r="C1348" s="322" t="s">
        <v>4131</v>
      </c>
      <c r="D1348" s="190" t="s">
        <v>152</v>
      </c>
      <c r="E1348" s="210">
        <v>12</v>
      </c>
      <c r="F1348" s="368">
        <v>41870</v>
      </c>
      <c r="G1348" s="34">
        <v>12</v>
      </c>
      <c r="H1348" s="18">
        <f t="shared" si="21"/>
        <v>0</v>
      </c>
      <c r="I1348" s="636"/>
    </row>
    <row r="1349" spans="1:9" ht="15" x14ac:dyDescent="0.25">
      <c r="A1349" s="192">
        <v>41870</v>
      </c>
      <c r="B1349" s="254" t="s">
        <v>1506</v>
      </c>
      <c r="C1349" s="322" t="s">
        <v>4131</v>
      </c>
      <c r="D1349" s="190" t="s">
        <v>106</v>
      </c>
      <c r="E1349" s="210">
        <v>13065.6</v>
      </c>
      <c r="F1349" s="368">
        <v>41881</v>
      </c>
      <c r="G1349" s="34">
        <v>13065.6</v>
      </c>
      <c r="H1349" s="18">
        <f t="shared" si="21"/>
        <v>0</v>
      </c>
      <c r="I1349" s="636"/>
    </row>
    <row r="1350" spans="1:9" ht="15" x14ac:dyDescent="0.25">
      <c r="A1350" s="192">
        <v>41870</v>
      </c>
      <c r="B1350" s="254" t="s">
        <v>1508</v>
      </c>
      <c r="C1350" s="322" t="s">
        <v>4131</v>
      </c>
      <c r="D1350" s="190" t="s">
        <v>180</v>
      </c>
      <c r="E1350" s="210">
        <v>16297.6</v>
      </c>
      <c r="F1350" s="368">
        <v>41870</v>
      </c>
      <c r="G1350" s="34">
        <v>16297.6</v>
      </c>
      <c r="H1350" s="18">
        <f t="shared" si="21"/>
        <v>0</v>
      </c>
      <c r="I1350" s="636" t="s">
        <v>65</v>
      </c>
    </row>
    <row r="1351" spans="1:9" ht="15" x14ac:dyDescent="0.25">
      <c r="A1351" s="192">
        <v>41870</v>
      </c>
      <c r="B1351" s="254" t="s">
        <v>1509</v>
      </c>
      <c r="C1351" s="322" t="s">
        <v>4131</v>
      </c>
      <c r="D1351" s="190" t="s">
        <v>373</v>
      </c>
      <c r="E1351" s="210">
        <v>29624.5</v>
      </c>
      <c r="F1351" s="368">
        <v>41871</v>
      </c>
      <c r="G1351" s="34">
        <v>29624.5</v>
      </c>
      <c r="H1351" s="18">
        <f t="shared" ref="H1351:H1414" si="22">E1351-G1351</f>
        <v>0</v>
      </c>
      <c r="I1351" s="636" t="s">
        <v>30</v>
      </c>
    </row>
    <row r="1352" spans="1:9" ht="15" x14ac:dyDescent="0.25">
      <c r="A1352" s="192">
        <v>41870</v>
      </c>
      <c r="B1352" s="254" t="s">
        <v>1510</v>
      </c>
      <c r="C1352" s="322" t="s">
        <v>4131</v>
      </c>
      <c r="D1352" s="190" t="s">
        <v>32</v>
      </c>
      <c r="E1352" s="210">
        <v>7239</v>
      </c>
      <c r="F1352" s="368">
        <v>41871</v>
      </c>
      <c r="G1352" s="34">
        <v>7239</v>
      </c>
      <c r="H1352" s="18">
        <f t="shared" si="22"/>
        <v>0</v>
      </c>
      <c r="I1352" s="636" t="s">
        <v>30</v>
      </c>
    </row>
    <row r="1353" spans="1:9" ht="15" x14ac:dyDescent="0.25">
      <c r="A1353" s="192">
        <v>41870</v>
      </c>
      <c r="B1353" s="254" t="s">
        <v>1511</v>
      </c>
      <c r="C1353" s="322" t="s">
        <v>4131</v>
      </c>
      <c r="D1353" s="190" t="s">
        <v>47</v>
      </c>
      <c r="E1353" s="210">
        <v>3336</v>
      </c>
      <c r="F1353" s="368">
        <v>41871</v>
      </c>
      <c r="G1353" s="34">
        <v>3336</v>
      </c>
      <c r="H1353" s="18">
        <f t="shared" si="22"/>
        <v>0</v>
      </c>
      <c r="I1353" s="636" t="s">
        <v>30</v>
      </c>
    </row>
    <row r="1354" spans="1:9" ht="15" x14ac:dyDescent="0.25">
      <c r="A1354" s="192">
        <v>41870</v>
      </c>
      <c r="B1354" s="254" t="s">
        <v>1512</v>
      </c>
      <c r="C1354" s="322" t="s">
        <v>4131</v>
      </c>
      <c r="D1354" s="190" t="s">
        <v>8</v>
      </c>
      <c r="E1354" s="210">
        <v>8057.5</v>
      </c>
      <c r="F1354" s="368">
        <v>41870</v>
      </c>
      <c r="G1354" s="34">
        <v>8057.5</v>
      </c>
      <c r="H1354" s="18">
        <f t="shared" si="22"/>
        <v>0</v>
      </c>
      <c r="I1354" s="636"/>
    </row>
    <row r="1355" spans="1:9" ht="15" x14ac:dyDescent="0.25">
      <c r="A1355" s="192">
        <v>41870</v>
      </c>
      <c r="B1355" s="254" t="s">
        <v>1514</v>
      </c>
      <c r="C1355" s="322" t="s">
        <v>4131</v>
      </c>
      <c r="D1355" s="196" t="s">
        <v>3108</v>
      </c>
      <c r="E1355" s="215">
        <v>0</v>
      </c>
      <c r="F1355" s="368"/>
      <c r="G1355" s="34"/>
      <c r="H1355" s="18">
        <f t="shared" si="22"/>
        <v>0</v>
      </c>
      <c r="I1355" s="636" t="s">
        <v>4226</v>
      </c>
    </row>
    <row r="1356" spans="1:9" ht="15" x14ac:dyDescent="0.25">
      <c r="A1356" s="192">
        <v>41870</v>
      </c>
      <c r="B1356" s="254" t="s">
        <v>1517</v>
      </c>
      <c r="C1356" s="322" t="s">
        <v>4131</v>
      </c>
      <c r="D1356" s="190" t="s">
        <v>63</v>
      </c>
      <c r="E1356" s="210">
        <v>2570.4</v>
      </c>
      <c r="F1356" s="368">
        <v>41871</v>
      </c>
      <c r="G1356" s="34">
        <v>2570.4</v>
      </c>
      <c r="H1356" s="18">
        <f t="shared" si="22"/>
        <v>0</v>
      </c>
      <c r="I1356" s="636" t="s">
        <v>21</v>
      </c>
    </row>
    <row r="1357" spans="1:9" ht="15" x14ac:dyDescent="0.25">
      <c r="A1357" s="192">
        <v>41870</v>
      </c>
      <c r="B1357" s="254" t="s">
        <v>1518</v>
      </c>
      <c r="C1357" s="322" t="s">
        <v>4131</v>
      </c>
      <c r="D1357" s="190" t="s">
        <v>44</v>
      </c>
      <c r="E1357" s="210">
        <v>4320</v>
      </c>
      <c r="F1357" s="368">
        <v>41881</v>
      </c>
      <c r="G1357" s="34">
        <v>4320</v>
      </c>
      <c r="H1357" s="18">
        <f t="shared" si="22"/>
        <v>0</v>
      </c>
      <c r="I1357" s="636" t="s">
        <v>21</v>
      </c>
    </row>
    <row r="1358" spans="1:9" ht="15" x14ac:dyDescent="0.25">
      <c r="A1358" s="192">
        <v>41870</v>
      </c>
      <c r="B1358" s="254" t="s">
        <v>1519</v>
      </c>
      <c r="C1358" s="322" t="s">
        <v>4131</v>
      </c>
      <c r="D1358" s="190" t="s">
        <v>20</v>
      </c>
      <c r="E1358" s="210">
        <v>5941</v>
      </c>
      <c r="F1358" s="368">
        <v>41870</v>
      </c>
      <c r="G1358" s="34">
        <v>5941</v>
      </c>
      <c r="H1358" s="18">
        <f t="shared" si="22"/>
        <v>0</v>
      </c>
      <c r="I1358" s="636"/>
    </row>
    <row r="1359" spans="1:9" ht="15" x14ac:dyDescent="0.25">
      <c r="A1359" s="192">
        <v>41870</v>
      </c>
      <c r="B1359" s="254" t="s">
        <v>1520</v>
      </c>
      <c r="C1359" s="322" t="s">
        <v>4131</v>
      </c>
      <c r="D1359" s="190" t="s">
        <v>152</v>
      </c>
      <c r="E1359" s="210">
        <v>7585.2</v>
      </c>
      <c r="F1359" s="368">
        <v>41870</v>
      </c>
      <c r="G1359" s="34">
        <v>7585.2</v>
      </c>
      <c r="H1359" s="18">
        <f t="shared" si="22"/>
        <v>0</v>
      </c>
      <c r="I1359" s="636"/>
    </row>
    <row r="1360" spans="1:9" ht="15" x14ac:dyDescent="0.25">
      <c r="A1360" s="192">
        <v>41871</v>
      </c>
      <c r="B1360" s="254" t="s">
        <v>1521</v>
      </c>
      <c r="C1360" s="322" t="s">
        <v>4131</v>
      </c>
      <c r="D1360" s="190" t="s">
        <v>123</v>
      </c>
      <c r="E1360" s="325">
        <v>4495</v>
      </c>
      <c r="F1360" s="368">
        <v>41872</v>
      </c>
      <c r="G1360" s="34">
        <v>4495</v>
      </c>
      <c r="H1360" s="18">
        <f t="shared" si="22"/>
        <v>0</v>
      </c>
      <c r="I1360" s="636"/>
    </row>
    <row r="1361" spans="1:9" ht="15" x14ac:dyDescent="0.25">
      <c r="A1361" s="192">
        <v>41871</v>
      </c>
      <c r="B1361" s="254" t="s">
        <v>1522</v>
      </c>
      <c r="C1361" s="322" t="s">
        <v>4131</v>
      </c>
      <c r="D1361" s="196" t="s">
        <v>3108</v>
      </c>
      <c r="E1361" s="215">
        <v>0</v>
      </c>
      <c r="F1361" s="368"/>
      <c r="G1361" s="34"/>
      <c r="H1361" s="18">
        <f t="shared" si="22"/>
        <v>0</v>
      </c>
      <c r="I1361" s="636"/>
    </row>
    <row r="1362" spans="1:9" ht="15" x14ac:dyDescent="0.25">
      <c r="A1362" s="192">
        <v>41871</v>
      </c>
      <c r="B1362" s="254" t="s">
        <v>1523</v>
      </c>
      <c r="C1362" s="322" t="s">
        <v>4131</v>
      </c>
      <c r="D1362" s="190" t="s">
        <v>123</v>
      </c>
      <c r="E1362" s="210">
        <v>718</v>
      </c>
      <c r="F1362" s="368">
        <v>41871</v>
      </c>
      <c r="G1362" s="34">
        <v>718</v>
      </c>
      <c r="H1362" s="18">
        <f t="shared" si="22"/>
        <v>0</v>
      </c>
      <c r="I1362" s="636"/>
    </row>
    <row r="1363" spans="1:9" ht="15" x14ac:dyDescent="0.25">
      <c r="A1363" s="192">
        <v>41871</v>
      </c>
      <c r="B1363" s="254" t="s">
        <v>1524</v>
      </c>
      <c r="C1363" s="322" t="s">
        <v>4131</v>
      </c>
      <c r="D1363" s="190" t="s">
        <v>250</v>
      </c>
      <c r="E1363" s="210">
        <v>32759.200000000001</v>
      </c>
      <c r="F1363" s="368">
        <v>41871</v>
      </c>
      <c r="G1363" s="34">
        <v>32759.200000000001</v>
      </c>
      <c r="H1363" s="18">
        <f t="shared" si="22"/>
        <v>0</v>
      </c>
      <c r="I1363" s="636"/>
    </row>
    <row r="1364" spans="1:9" ht="15" x14ac:dyDescent="0.25">
      <c r="A1364" s="192">
        <v>41871</v>
      </c>
      <c r="B1364" s="254" t="s">
        <v>1526</v>
      </c>
      <c r="C1364" s="322" t="s">
        <v>4131</v>
      </c>
      <c r="D1364" s="190" t="s">
        <v>19</v>
      </c>
      <c r="E1364" s="210">
        <v>12222</v>
      </c>
      <c r="F1364" s="368">
        <v>41871</v>
      </c>
      <c r="G1364" s="34">
        <v>12222</v>
      </c>
      <c r="H1364" s="18">
        <f t="shared" si="22"/>
        <v>0</v>
      </c>
      <c r="I1364" s="636"/>
    </row>
    <row r="1365" spans="1:9" ht="15" x14ac:dyDescent="0.25">
      <c r="A1365" s="192">
        <v>41871</v>
      </c>
      <c r="B1365" s="254" t="s">
        <v>1527</v>
      </c>
      <c r="C1365" s="322" t="s">
        <v>4131</v>
      </c>
      <c r="D1365" s="190" t="s">
        <v>269</v>
      </c>
      <c r="E1365" s="210">
        <v>4371</v>
      </c>
      <c r="F1365" s="368">
        <v>41871</v>
      </c>
      <c r="G1365" s="34">
        <v>4371</v>
      </c>
      <c r="H1365" s="18">
        <f t="shared" si="22"/>
        <v>0</v>
      </c>
      <c r="I1365" s="636"/>
    </row>
    <row r="1366" spans="1:9" ht="15" x14ac:dyDescent="0.25">
      <c r="A1366" s="192">
        <v>41871</v>
      </c>
      <c r="B1366" s="254" t="s">
        <v>1528</v>
      </c>
      <c r="C1366" s="322" t="s">
        <v>4131</v>
      </c>
      <c r="D1366" s="190" t="s">
        <v>189</v>
      </c>
      <c r="E1366" s="210">
        <v>24535.599999999999</v>
      </c>
      <c r="F1366" s="370">
        <v>41883</v>
      </c>
      <c r="G1366" s="40">
        <v>24535.599999999999</v>
      </c>
      <c r="H1366" s="18">
        <f t="shared" si="22"/>
        <v>0</v>
      </c>
      <c r="I1366" s="636"/>
    </row>
    <row r="1367" spans="1:9" ht="15" x14ac:dyDescent="0.25">
      <c r="A1367" s="192">
        <v>41871</v>
      </c>
      <c r="B1367" s="254" t="s">
        <v>1529</v>
      </c>
      <c r="C1367" s="322" t="s">
        <v>4131</v>
      </c>
      <c r="D1367" s="190" t="s">
        <v>8</v>
      </c>
      <c r="E1367" s="210">
        <v>2543</v>
      </c>
      <c r="F1367" s="368">
        <v>41871</v>
      </c>
      <c r="G1367" s="34">
        <v>2543</v>
      </c>
      <c r="H1367" s="18">
        <f t="shared" si="22"/>
        <v>0</v>
      </c>
      <c r="I1367" s="636"/>
    </row>
    <row r="1368" spans="1:9" ht="15" x14ac:dyDescent="0.25">
      <c r="A1368" s="192">
        <v>41871</v>
      </c>
      <c r="B1368" s="254" t="s">
        <v>1530</v>
      </c>
      <c r="C1368" s="322" t="s">
        <v>4131</v>
      </c>
      <c r="D1368" s="190" t="s">
        <v>14</v>
      </c>
      <c r="E1368" s="210">
        <v>3808</v>
      </c>
      <c r="F1368" s="368">
        <v>41871</v>
      </c>
      <c r="G1368" s="34">
        <v>3808</v>
      </c>
      <c r="H1368" s="18">
        <f t="shared" si="22"/>
        <v>0</v>
      </c>
      <c r="I1368" s="636"/>
    </row>
    <row r="1369" spans="1:9" ht="15" x14ac:dyDescent="0.25">
      <c r="A1369" s="192">
        <v>41871</v>
      </c>
      <c r="B1369" s="254" t="s">
        <v>1531</v>
      </c>
      <c r="C1369" s="322" t="s">
        <v>4131</v>
      </c>
      <c r="D1369" s="190" t="s">
        <v>8</v>
      </c>
      <c r="E1369" s="210">
        <v>3712</v>
      </c>
      <c r="F1369" s="368">
        <v>41871</v>
      </c>
      <c r="G1369" s="34">
        <v>3712</v>
      </c>
      <c r="H1369" s="18">
        <f t="shared" si="22"/>
        <v>0</v>
      </c>
      <c r="I1369" s="636"/>
    </row>
    <row r="1370" spans="1:9" ht="15" x14ac:dyDescent="0.25">
      <c r="A1370" s="192">
        <v>41871</v>
      </c>
      <c r="B1370" s="254" t="s">
        <v>1532</v>
      </c>
      <c r="C1370" s="322" t="s">
        <v>4131</v>
      </c>
      <c r="D1370" s="196" t="s">
        <v>3108</v>
      </c>
      <c r="E1370" s="215">
        <v>0</v>
      </c>
      <c r="F1370" s="368"/>
      <c r="G1370" s="34"/>
      <c r="H1370" s="18">
        <f t="shared" si="22"/>
        <v>0</v>
      </c>
      <c r="I1370" s="636"/>
    </row>
    <row r="1371" spans="1:9" ht="15" x14ac:dyDescent="0.25">
      <c r="A1371" s="192">
        <v>41871</v>
      </c>
      <c r="B1371" s="254" t="s">
        <v>1533</v>
      </c>
      <c r="C1371" s="322" t="s">
        <v>4131</v>
      </c>
      <c r="D1371" s="190" t="s">
        <v>116</v>
      </c>
      <c r="E1371" s="210">
        <v>5841</v>
      </c>
      <c r="F1371" s="368">
        <v>41871</v>
      </c>
      <c r="G1371" s="34">
        <v>5841</v>
      </c>
      <c r="H1371" s="18">
        <f t="shared" si="22"/>
        <v>0</v>
      </c>
      <c r="I1371" s="636"/>
    </row>
    <row r="1372" spans="1:9" ht="15" x14ac:dyDescent="0.25">
      <c r="A1372" s="192">
        <v>41871</v>
      </c>
      <c r="B1372" s="254" t="s">
        <v>1534</v>
      </c>
      <c r="C1372" s="322" t="s">
        <v>4131</v>
      </c>
      <c r="D1372" s="190" t="s">
        <v>116</v>
      </c>
      <c r="E1372" s="210">
        <v>1035</v>
      </c>
      <c r="F1372" s="368">
        <v>41871</v>
      </c>
      <c r="G1372" s="34">
        <v>1035</v>
      </c>
      <c r="H1372" s="18">
        <f t="shared" si="22"/>
        <v>0</v>
      </c>
      <c r="I1372" s="636"/>
    </row>
    <row r="1373" spans="1:9" ht="15" x14ac:dyDescent="0.25">
      <c r="A1373" s="192">
        <v>41871</v>
      </c>
      <c r="B1373" s="254" t="s">
        <v>1535</v>
      </c>
      <c r="C1373" s="322" t="s">
        <v>4131</v>
      </c>
      <c r="D1373" s="190" t="s">
        <v>8</v>
      </c>
      <c r="E1373" s="210">
        <v>1160.4000000000001</v>
      </c>
      <c r="F1373" s="368">
        <v>41871</v>
      </c>
      <c r="G1373" s="34">
        <v>1160.4000000000001</v>
      </c>
      <c r="H1373" s="18">
        <f t="shared" si="22"/>
        <v>0</v>
      </c>
      <c r="I1373" s="636"/>
    </row>
    <row r="1374" spans="1:9" ht="15" x14ac:dyDescent="0.25">
      <c r="A1374" s="192">
        <v>41871</v>
      </c>
      <c r="B1374" s="254" t="s">
        <v>1537</v>
      </c>
      <c r="C1374" s="322" t="s">
        <v>4131</v>
      </c>
      <c r="D1374" s="20" t="s">
        <v>180</v>
      </c>
      <c r="E1374" s="210">
        <v>32449</v>
      </c>
      <c r="F1374" s="368">
        <v>41871</v>
      </c>
      <c r="G1374" s="34">
        <v>32449</v>
      </c>
      <c r="H1374" s="18">
        <f t="shared" si="22"/>
        <v>0</v>
      </c>
      <c r="I1374" s="636"/>
    </row>
    <row r="1375" spans="1:9" ht="15" x14ac:dyDescent="0.25">
      <c r="A1375" s="192">
        <v>41871</v>
      </c>
      <c r="B1375" s="254" t="s">
        <v>1538</v>
      </c>
      <c r="C1375" s="322" t="s">
        <v>4131</v>
      </c>
      <c r="D1375" s="190" t="s">
        <v>11</v>
      </c>
      <c r="E1375" s="210">
        <v>29915</v>
      </c>
      <c r="F1375" s="368">
        <v>41881</v>
      </c>
      <c r="G1375" s="34">
        <v>29915</v>
      </c>
      <c r="H1375" s="18">
        <f t="shared" si="22"/>
        <v>0</v>
      </c>
      <c r="I1375" s="636"/>
    </row>
    <row r="1376" spans="1:9" ht="15" x14ac:dyDescent="0.25">
      <c r="A1376" s="192">
        <v>41871</v>
      </c>
      <c r="B1376" s="254" t="s">
        <v>1539</v>
      </c>
      <c r="C1376" s="322" t="s">
        <v>4131</v>
      </c>
      <c r="D1376" s="190" t="s">
        <v>42</v>
      </c>
      <c r="E1376" s="210">
        <v>2700</v>
      </c>
      <c r="F1376" s="370">
        <v>41885</v>
      </c>
      <c r="G1376" s="40">
        <v>2700</v>
      </c>
      <c r="H1376" s="18">
        <f t="shared" si="22"/>
        <v>0</v>
      </c>
      <c r="I1376" s="636"/>
    </row>
    <row r="1377" spans="1:9" ht="15" x14ac:dyDescent="0.25">
      <c r="A1377" s="192">
        <v>41871</v>
      </c>
      <c r="B1377" s="254" t="s">
        <v>1541</v>
      </c>
      <c r="C1377" s="322" t="s">
        <v>4131</v>
      </c>
      <c r="D1377" s="190" t="s">
        <v>43</v>
      </c>
      <c r="E1377" s="210">
        <v>2700</v>
      </c>
      <c r="F1377" s="370">
        <v>41885</v>
      </c>
      <c r="G1377" s="40">
        <v>2700</v>
      </c>
      <c r="H1377" s="18">
        <f t="shared" si="22"/>
        <v>0</v>
      </c>
      <c r="I1377" s="636"/>
    </row>
    <row r="1378" spans="1:9" ht="15" x14ac:dyDescent="0.25">
      <c r="A1378" s="192">
        <v>41871</v>
      </c>
      <c r="B1378" s="254" t="s">
        <v>1542</v>
      </c>
      <c r="C1378" s="322" t="s">
        <v>4131</v>
      </c>
      <c r="D1378" s="190" t="s">
        <v>3480</v>
      </c>
      <c r="E1378" s="210">
        <v>2520</v>
      </c>
      <c r="F1378" s="368">
        <v>41871</v>
      </c>
      <c r="G1378" s="34">
        <v>2520</v>
      </c>
      <c r="H1378" s="18">
        <f t="shared" si="22"/>
        <v>0</v>
      </c>
      <c r="I1378" s="636" t="s">
        <v>65</v>
      </c>
    </row>
    <row r="1379" spans="1:9" ht="15" x14ac:dyDescent="0.25">
      <c r="A1379" s="192">
        <v>41871</v>
      </c>
      <c r="B1379" s="254" t="s">
        <v>1543</v>
      </c>
      <c r="C1379" s="322" t="s">
        <v>4131</v>
      </c>
      <c r="D1379" s="190" t="s">
        <v>3115</v>
      </c>
      <c r="E1379" s="210">
        <v>5837</v>
      </c>
      <c r="F1379" s="368">
        <v>41871</v>
      </c>
      <c r="G1379" s="34">
        <v>5837</v>
      </c>
      <c r="H1379" s="18">
        <f t="shared" si="22"/>
        <v>0</v>
      </c>
      <c r="I1379" s="636"/>
    </row>
    <row r="1380" spans="1:9" ht="15" x14ac:dyDescent="0.25">
      <c r="A1380" s="192">
        <v>41871</v>
      </c>
      <c r="B1380" s="254" t="s">
        <v>1544</v>
      </c>
      <c r="C1380" s="322" t="s">
        <v>4131</v>
      </c>
      <c r="D1380" s="190" t="s">
        <v>29</v>
      </c>
      <c r="E1380" s="210">
        <v>5073</v>
      </c>
      <c r="F1380" s="368">
        <v>41871</v>
      </c>
      <c r="G1380" s="34">
        <v>5073</v>
      </c>
      <c r="H1380" s="18">
        <f t="shared" si="22"/>
        <v>0</v>
      </c>
      <c r="I1380" s="636" t="s">
        <v>30</v>
      </c>
    </row>
    <row r="1381" spans="1:9" ht="15" x14ac:dyDescent="0.25">
      <c r="A1381" s="192">
        <v>41871</v>
      </c>
      <c r="B1381" s="254" t="s">
        <v>1545</v>
      </c>
      <c r="C1381" s="322" t="s">
        <v>4131</v>
      </c>
      <c r="D1381" s="190" t="s">
        <v>136</v>
      </c>
      <c r="E1381" s="210">
        <v>765</v>
      </c>
      <c r="F1381" s="368">
        <v>41871</v>
      </c>
      <c r="G1381" s="34">
        <v>765</v>
      </c>
      <c r="H1381" s="18">
        <f t="shared" si="22"/>
        <v>0</v>
      </c>
      <c r="I1381" s="636"/>
    </row>
    <row r="1382" spans="1:9" ht="15" x14ac:dyDescent="0.25">
      <c r="A1382" s="192">
        <v>41871</v>
      </c>
      <c r="B1382" s="254" t="s">
        <v>1546</v>
      </c>
      <c r="C1382" s="322" t="s">
        <v>4131</v>
      </c>
      <c r="D1382" s="190" t="s">
        <v>3921</v>
      </c>
      <c r="E1382" s="210">
        <v>2728</v>
      </c>
      <c r="F1382" s="371" t="s">
        <v>4228</v>
      </c>
      <c r="G1382" s="34">
        <v>2728</v>
      </c>
      <c r="H1382" s="18">
        <f t="shared" si="22"/>
        <v>0</v>
      </c>
      <c r="I1382" s="636" t="s">
        <v>65</v>
      </c>
    </row>
    <row r="1383" spans="1:9" ht="15" x14ac:dyDescent="0.25">
      <c r="A1383" s="192">
        <v>41871</v>
      </c>
      <c r="B1383" s="254" t="s">
        <v>1547</v>
      </c>
      <c r="C1383" s="322" t="s">
        <v>4131</v>
      </c>
      <c r="D1383" s="196" t="s">
        <v>3108</v>
      </c>
      <c r="E1383" s="215">
        <v>0</v>
      </c>
      <c r="F1383" s="368"/>
      <c r="G1383" s="34"/>
      <c r="H1383" s="18">
        <f t="shared" si="22"/>
        <v>0</v>
      </c>
      <c r="I1383" s="636"/>
    </row>
    <row r="1384" spans="1:9" ht="15" x14ac:dyDescent="0.25">
      <c r="A1384" s="192">
        <v>41871</v>
      </c>
      <c r="B1384" s="254" t="s">
        <v>1548</v>
      </c>
      <c r="C1384" s="322" t="s">
        <v>4131</v>
      </c>
      <c r="D1384" s="190" t="s">
        <v>758</v>
      </c>
      <c r="E1384" s="210">
        <v>1983.6</v>
      </c>
      <c r="F1384" s="368">
        <v>41871</v>
      </c>
      <c r="G1384" s="34">
        <v>1983.6</v>
      </c>
      <c r="H1384" s="18">
        <f t="shared" si="22"/>
        <v>0</v>
      </c>
      <c r="I1384" s="636"/>
    </row>
    <row r="1385" spans="1:9" ht="15" x14ac:dyDescent="0.25">
      <c r="A1385" s="192">
        <v>41871</v>
      </c>
      <c r="B1385" s="254" t="s">
        <v>1549</v>
      </c>
      <c r="C1385" s="322" t="s">
        <v>4131</v>
      </c>
      <c r="D1385" s="190" t="s">
        <v>287</v>
      </c>
      <c r="E1385" s="210">
        <v>2380</v>
      </c>
      <c r="F1385" s="368">
        <v>41871</v>
      </c>
      <c r="G1385" s="42">
        <v>2380</v>
      </c>
      <c r="H1385" s="18">
        <f t="shared" si="22"/>
        <v>0</v>
      </c>
      <c r="I1385" s="621"/>
    </row>
    <row r="1386" spans="1:9" ht="15" x14ac:dyDescent="0.25">
      <c r="A1386" s="192">
        <v>41871</v>
      </c>
      <c r="B1386" s="254" t="s">
        <v>1550</v>
      </c>
      <c r="C1386" s="322" t="s">
        <v>4131</v>
      </c>
      <c r="D1386" s="190" t="s">
        <v>47</v>
      </c>
      <c r="E1386" s="210">
        <v>2621.6</v>
      </c>
      <c r="F1386" s="368">
        <v>41871</v>
      </c>
      <c r="G1386" s="42">
        <v>2621.6</v>
      </c>
      <c r="H1386" s="18">
        <f t="shared" si="22"/>
        <v>0</v>
      </c>
      <c r="I1386" s="621"/>
    </row>
    <row r="1387" spans="1:9" ht="15" x14ac:dyDescent="0.25">
      <c r="A1387" s="192">
        <v>41871</v>
      </c>
      <c r="B1387" s="254" t="s">
        <v>1551</v>
      </c>
      <c r="C1387" s="322" t="s">
        <v>4131</v>
      </c>
      <c r="D1387" s="190" t="s">
        <v>4229</v>
      </c>
      <c r="E1387" s="210">
        <v>57807.5</v>
      </c>
      <c r="F1387" s="368">
        <v>41871</v>
      </c>
      <c r="G1387" s="42">
        <v>57807.5</v>
      </c>
      <c r="H1387" s="18">
        <f t="shared" si="22"/>
        <v>0</v>
      </c>
      <c r="I1387" s="621"/>
    </row>
    <row r="1388" spans="1:9" ht="15" x14ac:dyDescent="0.25">
      <c r="A1388" s="192">
        <v>41871</v>
      </c>
      <c r="B1388" s="254" t="s">
        <v>1552</v>
      </c>
      <c r="C1388" s="322" t="s">
        <v>4131</v>
      </c>
      <c r="D1388" s="190" t="s">
        <v>16</v>
      </c>
      <c r="E1388" s="210">
        <v>62804</v>
      </c>
      <c r="F1388" s="370">
        <v>41912</v>
      </c>
      <c r="G1388" s="219">
        <v>62804</v>
      </c>
      <c r="H1388" s="18">
        <f t="shared" si="22"/>
        <v>0</v>
      </c>
      <c r="I1388" s="621"/>
    </row>
    <row r="1389" spans="1:9" ht="15" x14ac:dyDescent="0.25">
      <c r="A1389" s="192">
        <v>41871</v>
      </c>
      <c r="B1389" s="254" t="s">
        <v>1554</v>
      </c>
      <c r="C1389" s="322" t="s">
        <v>4131</v>
      </c>
      <c r="D1389" s="190" t="s">
        <v>58</v>
      </c>
      <c r="E1389" s="210">
        <v>464.5</v>
      </c>
      <c r="F1389" s="368">
        <v>41871</v>
      </c>
      <c r="G1389" s="42">
        <v>464.5</v>
      </c>
      <c r="H1389" s="18">
        <f t="shared" si="22"/>
        <v>0</v>
      </c>
      <c r="I1389" s="621" t="s">
        <v>30</v>
      </c>
    </row>
    <row r="1390" spans="1:9" ht="15" x14ac:dyDescent="0.25">
      <c r="A1390" s="192">
        <v>41871</v>
      </c>
      <c r="B1390" s="254" t="s">
        <v>1555</v>
      </c>
      <c r="C1390" s="322" t="s">
        <v>4131</v>
      </c>
      <c r="D1390" s="190" t="s">
        <v>1778</v>
      </c>
      <c r="E1390" s="210">
        <v>1325</v>
      </c>
      <c r="F1390" s="368">
        <v>41871</v>
      </c>
      <c r="G1390" s="42">
        <v>1325</v>
      </c>
      <c r="H1390" s="18">
        <f t="shared" si="22"/>
        <v>0</v>
      </c>
      <c r="I1390" s="621" t="s">
        <v>30</v>
      </c>
    </row>
    <row r="1391" spans="1:9" ht="15" x14ac:dyDescent="0.25">
      <c r="A1391" s="192">
        <v>41871</v>
      </c>
      <c r="B1391" s="254" t="s">
        <v>1556</v>
      </c>
      <c r="C1391" s="322" t="s">
        <v>4131</v>
      </c>
      <c r="D1391" s="190" t="s">
        <v>32</v>
      </c>
      <c r="E1391" s="210">
        <v>7686</v>
      </c>
      <c r="F1391" s="368">
        <v>41871</v>
      </c>
      <c r="G1391" s="42">
        <v>7686</v>
      </c>
      <c r="H1391" s="18">
        <f t="shared" si="22"/>
        <v>0</v>
      </c>
      <c r="I1391" s="621" t="s">
        <v>30</v>
      </c>
    </row>
    <row r="1392" spans="1:9" ht="15" x14ac:dyDescent="0.25">
      <c r="A1392" s="192">
        <v>41871</v>
      </c>
      <c r="B1392" s="254" t="s">
        <v>1557</v>
      </c>
      <c r="C1392" s="322" t="s">
        <v>4131</v>
      </c>
      <c r="D1392" s="190" t="s">
        <v>330</v>
      </c>
      <c r="E1392" s="210">
        <v>5695</v>
      </c>
      <c r="F1392" s="368">
        <v>41871</v>
      </c>
      <c r="G1392" s="42">
        <v>5695</v>
      </c>
      <c r="H1392" s="18">
        <f t="shared" si="22"/>
        <v>0</v>
      </c>
      <c r="I1392" s="621"/>
    </row>
    <row r="1393" spans="1:9" ht="15" x14ac:dyDescent="0.25">
      <c r="A1393" s="192">
        <v>41871</v>
      </c>
      <c r="B1393" s="254" t="s">
        <v>1558</v>
      </c>
      <c r="C1393" s="322" t="s">
        <v>4131</v>
      </c>
      <c r="D1393" s="190" t="s">
        <v>13</v>
      </c>
      <c r="E1393" s="210">
        <v>2574</v>
      </c>
      <c r="F1393" s="368">
        <v>41871</v>
      </c>
      <c r="G1393" s="42">
        <v>2574</v>
      </c>
      <c r="H1393" s="18">
        <f t="shared" si="22"/>
        <v>0</v>
      </c>
      <c r="I1393" s="621"/>
    </row>
    <row r="1394" spans="1:9" ht="15" x14ac:dyDescent="0.25">
      <c r="A1394" s="192">
        <v>41871</v>
      </c>
      <c r="B1394" s="254" t="s">
        <v>1559</v>
      </c>
      <c r="C1394" s="322" t="s">
        <v>4131</v>
      </c>
      <c r="D1394" s="190" t="s">
        <v>51</v>
      </c>
      <c r="E1394" s="210">
        <v>3278</v>
      </c>
      <c r="F1394" s="368">
        <v>41871</v>
      </c>
      <c r="G1394" s="42">
        <v>3278</v>
      </c>
      <c r="H1394" s="18">
        <f t="shared" si="22"/>
        <v>0</v>
      </c>
      <c r="I1394" s="621"/>
    </row>
    <row r="1395" spans="1:9" ht="15" x14ac:dyDescent="0.25">
      <c r="A1395" s="192">
        <v>41871</v>
      </c>
      <c r="B1395" s="254" t="s">
        <v>1560</v>
      </c>
      <c r="C1395" s="322" t="s">
        <v>4131</v>
      </c>
      <c r="D1395" s="190" t="s">
        <v>312</v>
      </c>
      <c r="E1395" s="210">
        <v>11156.4</v>
      </c>
      <c r="F1395" s="368">
        <v>41871</v>
      </c>
      <c r="G1395" s="42">
        <v>11156.4</v>
      </c>
      <c r="H1395" s="18">
        <f t="shared" si="22"/>
        <v>0</v>
      </c>
      <c r="I1395" s="621"/>
    </row>
    <row r="1396" spans="1:9" ht="15" x14ac:dyDescent="0.25">
      <c r="A1396" s="192">
        <v>41871</v>
      </c>
      <c r="B1396" s="254" t="s">
        <v>1561</v>
      </c>
      <c r="C1396" s="322" t="s">
        <v>4131</v>
      </c>
      <c r="D1396" s="190" t="s">
        <v>3786</v>
      </c>
      <c r="E1396" s="210">
        <v>840</v>
      </c>
      <c r="F1396" s="368">
        <v>41871</v>
      </c>
      <c r="G1396" s="42">
        <v>840</v>
      </c>
      <c r="H1396" s="18">
        <f t="shared" si="22"/>
        <v>0</v>
      </c>
      <c r="I1396" s="621" t="s">
        <v>217</v>
      </c>
    </row>
    <row r="1397" spans="1:9" ht="15" x14ac:dyDescent="0.25">
      <c r="A1397" s="192">
        <v>41871</v>
      </c>
      <c r="B1397" s="254" t="s">
        <v>1563</v>
      </c>
      <c r="C1397" s="322" t="s">
        <v>4131</v>
      </c>
      <c r="D1397" s="190" t="s">
        <v>62</v>
      </c>
      <c r="E1397" s="210">
        <v>21082</v>
      </c>
      <c r="F1397" s="368">
        <v>41871</v>
      </c>
      <c r="G1397" s="42">
        <v>21082</v>
      </c>
      <c r="H1397" s="18">
        <f t="shared" si="22"/>
        <v>0</v>
      </c>
      <c r="I1397" s="621"/>
    </row>
    <row r="1398" spans="1:9" ht="15" x14ac:dyDescent="0.25">
      <c r="A1398" s="192">
        <v>41871</v>
      </c>
      <c r="B1398" s="254" t="s">
        <v>1564</v>
      </c>
      <c r="C1398" s="322" t="s">
        <v>4131</v>
      </c>
      <c r="D1398" s="196" t="s">
        <v>3108</v>
      </c>
      <c r="E1398" s="215">
        <v>0</v>
      </c>
      <c r="F1398" s="368"/>
      <c r="G1398" s="42"/>
      <c r="H1398" s="18">
        <f t="shared" si="22"/>
        <v>0</v>
      </c>
      <c r="I1398" s="621"/>
    </row>
    <row r="1399" spans="1:9" ht="15" x14ac:dyDescent="0.25">
      <c r="A1399" s="192">
        <v>41871</v>
      </c>
      <c r="B1399" s="254" t="s">
        <v>1565</v>
      </c>
      <c r="C1399" s="322" t="s">
        <v>4131</v>
      </c>
      <c r="D1399" s="190" t="s">
        <v>55</v>
      </c>
      <c r="E1399" s="210">
        <v>6029.5</v>
      </c>
      <c r="F1399" s="368">
        <v>41871</v>
      </c>
      <c r="G1399" s="42">
        <v>6029.5</v>
      </c>
      <c r="H1399" s="18">
        <f t="shared" si="22"/>
        <v>0</v>
      </c>
      <c r="I1399" s="621"/>
    </row>
    <row r="1400" spans="1:9" ht="15" x14ac:dyDescent="0.25">
      <c r="A1400" s="192">
        <v>41871</v>
      </c>
      <c r="B1400" s="254" t="s">
        <v>1566</v>
      </c>
      <c r="C1400" s="322" t="s">
        <v>4131</v>
      </c>
      <c r="D1400" s="190" t="s">
        <v>130</v>
      </c>
      <c r="E1400" s="210">
        <v>4557.7</v>
      </c>
      <c r="F1400" s="368">
        <v>41876</v>
      </c>
      <c r="G1400" s="42">
        <v>4557.7</v>
      </c>
      <c r="H1400" s="18">
        <f t="shared" si="22"/>
        <v>0</v>
      </c>
      <c r="I1400" s="621" t="s">
        <v>21</v>
      </c>
    </row>
    <row r="1401" spans="1:9" ht="15" x14ac:dyDescent="0.25">
      <c r="A1401" s="192">
        <v>41871</v>
      </c>
      <c r="B1401" s="254" t="s">
        <v>1567</v>
      </c>
      <c r="C1401" s="322" t="s">
        <v>4131</v>
      </c>
      <c r="D1401" s="190" t="s">
        <v>4207</v>
      </c>
      <c r="E1401" s="210">
        <v>1174</v>
      </c>
      <c r="F1401" s="368">
        <v>41871</v>
      </c>
      <c r="G1401" s="42">
        <v>1174</v>
      </c>
      <c r="H1401" s="18">
        <f t="shared" si="22"/>
        <v>0</v>
      </c>
      <c r="I1401" s="621" t="s">
        <v>21</v>
      </c>
    </row>
    <row r="1402" spans="1:9" ht="15" x14ac:dyDescent="0.25">
      <c r="A1402" s="192">
        <v>41871</v>
      </c>
      <c r="B1402" s="254" t="s">
        <v>1568</v>
      </c>
      <c r="C1402" s="322" t="s">
        <v>4131</v>
      </c>
      <c r="D1402" s="190" t="s">
        <v>60</v>
      </c>
      <c r="E1402" s="210">
        <v>3536</v>
      </c>
      <c r="F1402" s="368">
        <v>41874</v>
      </c>
      <c r="G1402" s="42">
        <v>3536</v>
      </c>
      <c r="H1402" s="199">
        <f t="shared" si="22"/>
        <v>0</v>
      </c>
      <c r="I1402" s="621"/>
    </row>
    <row r="1403" spans="1:9" ht="15" x14ac:dyDescent="0.25">
      <c r="A1403" s="192">
        <v>41871</v>
      </c>
      <c r="B1403" s="254" t="s">
        <v>1569</v>
      </c>
      <c r="C1403" s="322" t="s">
        <v>4131</v>
      </c>
      <c r="D1403" s="190" t="s">
        <v>36</v>
      </c>
      <c r="E1403" s="210">
        <v>9450.5</v>
      </c>
      <c r="F1403" s="368">
        <v>41871</v>
      </c>
      <c r="G1403" s="42">
        <v>9450.5</v>
      </c>
      <c r="H1403" s="18">
        <f t="shared" si="22"/>
        <v>0</v>
      </c>
      <c r="I1403" s="621"/>
    </row>
    <row r="1404" spans="1:9" ht="15" x14ac:dyDescent="0.25">
      <c r="A1404" s="192">
        <v>41871</v>
      </c>
      <c r="B1404" s="254" t="s">
        <v>1570</v>
      </c>
      <c r="C1404" s="322" t="s">
        <v>4131</v>
      </c>
      <c r="D1404" s="190" t="s">
        <v>296</v>
      </c>
      <c r="E1404" s="210">
        <v>518</v>
      </c>
      <c r="F1404" s="368">
        <v>41871</v>
      </c>
      <c r="G1404" s="42">
        <v>518</v>
      </c>
      <c r="H1404" s="18">
        <f t="shared" si="22"/>
        <v>0</v>
      </c>
      <c r="I1404" s="621"/>
    </row>
    <row r="1405" spans="1:9" ht="15" x14ac:dyDescent="0.25">
      <c r="A1405" s="192">
        <v>41871</v>
      </c>
      <c r="B1405" s="254" t="s">
        <v>1571</v>
      </c>
      <c r="C1405" s="322" t="s">
        <v>4131</v>
      </c>
      <c r="D1405" s="190" t="s">
        <v>1607</v>
      </c>
      <c r="E1405" s="210">
        <v>2978.5</v>
      </c>
      <c r="F1405" s="368">
        <v>41871</v>
      </c>
      <c r="G1405" s="42">
        <v>2978.5</v>
      </c>
      <c r="H1405" s="18">
        <f t="shared" si="22"/>
        <v>0</v>
      </c>
      <c r="I1405" s="621"/>
    </row>
    <row r="1406" spans="1:9" ht="15" x14ac:dyDescent="0.25">
      <c r="A1406" s="192">
        <v>41871</v>
      </c>
      <c r="B1406" s="254" t="s">
        <v>1573</v>
      </c>
      <c r="C1406" s="322" t="s">
        <v>4131</v>
      </c>
      <c r="D1406" s="196" t="s">
        <v>3108</v>
      </c>
      <c r="E1406" s="215">
        <v>0</v>
      </c>
      <c r="F1406" s="368"/>
      <c r="G1406" s="42"/>
      <c r="H1406" s="18">
        <f t="shared" si="22"/>
        <v>0</v>
      </c>
      <c r="I1406" s="621" t="s">
        <v>4230</v>
      </c>
    </row>
    <row r="1407" spans="1:9" ht="15" x14ac:dyDescent="0.25">
      <c r="A1407" s="192">
        <v>41871</v>
      </c>
      <c r="B1407" s="254" t="s">
        <v>1574</v>
      </c>
      <c r="C1407" s="322" t="s">
        <v>4131</v>
      </c>
      <c r="D1407" s="190" t="s">
        <v>115</v>
      </c>
      <c r="E1407" s="210">
        <v>7523</v>
      </c>
      <c r="F1407" s="368">
        <v>41871</v>
      </c>
      <c r="G1407" s="42">
        <v>7523</v>
      </c>
      <c r="H1407" s="18">
        <f t="shared" si="22"/>
        <v>0</v>
      </c>
      <c r="I1407" s="621"/>
    </row>
    <row r="1408" spans="1:9" ht="15" x14ac:dyDescent="0.25">
      <c r="A1408" s="192">
        <v>41871</v>
      </c>
      <c r="B1408" s="254" t="s">
        <v>1575</v>
      </c>
      <c r="C1408" s="322" t="s">
        <v>4131</v>
      </c>
      <c r="D1408" s="190" t="s">
        <v>78</v>
      </c>
      <c r="E1408" s="210">
        <v>420</v>
      </c>
      <c r="F1408" s="368">
        <v>41872</v>
      </c>
      <c r="G1408" s="42">
        <v>420</v>
      </c>
      <c r="H1408" s="18">
        <f t="shared" si="22"/>
        <v>0</v>
      </c>
      <c r="I1408" s="621" t="s">
        <v>217</v>
      </c>
    </row>
    <row r="1409" spans="1:9" ht="15" x14ac:dyDescent="0.25">
      <c r="A1409" s="192">
        <v>41871</v>
      </c>
      <c r="B1409" s="254" t="s">
        <v>1576</v>
      </c>
      <c r="C1409" s="322" t="s">
        <v>4131</v>
      </c>
      <c r="D1409" s="190" t="s">
        <v>4231</v>
      </c>
      <c r="E1409" s="210">
        <v>7356</v>
      </c>
      <c r="F1409" s="368">
        <v>41872</v>
      </c>
      <c r="G1409" s="42">
        <v>7356</v>
      </c>
      <c r="H1409" s="18">
        <f t="shared" si="22"/>
        <v>0</v>
      </c>
      <c r="I1409" s="621" t="s">
        <v>217</v>
      </c>
    </row>
    <row r="1410" spans="1:9" ht="15" x14ac:dyDescent="0.25">
      <c r="A1410" s="192">
        <v>41871</v>
      </c>
      <c r="B1410" s="254" t="s">
        <v>1577</v>
      </c>
      <c r="C1410" s="322" t="s">
        <v>4131</v>
      </c>
      <c r="D1410" s="190" t="s">
        <v>233</v>
      </c>
      <c r="E1410" s="210">
        <v>973.2</v>
      </c>
      <c r="F1410" s="368">
        <v>41872</v>
      </c>
      <c r="G1410" s="42">
        <v>973.2</v>
      </c>
      <c r="H1410" s="18">
        <f t="shared" si="22"/>
        <v>0</v>
      </c>
      <c r="I1410" s="621" t="s">
        <v>217</v>
      </c>
    </row>
    <row r="1411" spans="1:9" ht="15" x14ac:dyDescent="0.25">
      <c r="A1411" s="192">
        <v>41871</v>
      </c>
      <c r="B1411" s="254" t="s">
        <v>1578</v>
      </c>
      <c r="C1411" s="322" t="s">
        <v>4131</v>
      </c>
      <c r="D1411" s="190" t="s">
        <v>373</v>
      </c>
      <c r="E1411" s="210">
        <v>4433</v>
      </c>
      <c r="F1411" s="368">
        <v>41872</v>
      </c>
      <c r="G1411" s="42">
        <v>4433</v>
      </c>
      <c r="H1411" s="18">
        <f t="shared" si="22"/>
        <v>0</v>
      </c>
      <c r="I1411" s="621" t="s">
        <v>217</v>
      </c>
    </row>
    <row r="1412" spans="1:9" ht="15" x14ac:dyDescent="0.25">
      <c r="A1412" s="192">
        <v>41871</v>
      </c>
      <c r="B1412" s="254" t="s">
        <v>1579</v>
      </c>
      <c r="C1412" s="322" t="s">
        <v>4131</v>
      </c>
      <c r="D1412" s="190" t="s">
        <v>8</v>
      </c>
      <c r="E1412" s="210">
        <v>2217.6</v>
      </c>
      <c r="F1412" s="368">
        <v>41871</v>
      </c>
      <c r="G1412" s="42">
        <v>2217.6</v>
      </c>
      <c r="H1412" s="18">
        <f t="shared" si="22"/>
        <v>0</v>
      </c>
      <c r="I1412" s="621"/>
    </row>
    <row r="1413" spans="1:9" ht="15" x14ac:dyDescent="0.25">
      <c r="A1413" s="192">
        <v>41871</v>
      </c>
      <c r="B1413" s="254" t="s">
        <v>1580</v>
      </c>
      <c r="C1413" s="322" t="s">
        <v>4131</v>
      </c>
      <c r="D1413" s="190" t="s">
        <v>4217</v>
      </c>
      <c r="E1413" s="210">
        <v>4368</v>
      </c>
      <c r="F1413" s="381" t="s">
        <v>4332</v>
      </c>
      <c r="G1413" s="219">
        <v>4368</v>
      </c>
      <c r="H1413" s="18">
        <f t="shared" si="22"/>
        <v>0</v>
      </c>
      <c r="I1413" s="621"/>
    </row>
    <row r="1414" spans="1:9" ht="15" x14ac:dyDescent="0.25">
      <c r="A1414" s="192">
        <v>41871</v>
      </c>
      <c r="B1414" s="254" t="s">
        <v>1581</v>
      </c>
      <c r="C1414" s="322" t="s">
        <v>4131</v>
      </c>
      <c r="D1414" s="190" t="s">
        <v>44</v>
      </c>
      <c r="E1414" s="210">
        <v>4320</v>
      </c>
      <c r="F1414" s="368">
        <v>41881</v>
      </c>
      <c r="G1414" s="42">
        <v>4320</v>
      </c>
      <c r="H1414" s="18">
        <f t="shared" si="22"/>
        <v>0</v>
      </c>
      <c r="I1414" s="621" t="s">
        <v>21</v>
      </c>
    </row>
    <row r="1415" spans="1:9" ht="15" x14ac:dyDescent="0.25">
      <c r="A1415" s="192">
        <v>41871</v>
      </c>
      <c r="B1415" s="254" t="s">
        <v>1582</v>
      </c>
      <c r="C1415" s="322" t="s">
        <v>4131</v>
      </c>
      <c r="D1415" s="190" t="s">
        <v>14</v>
      </c>
      <c r="E1415" s="210">
        <v>8580</v>
      </c>
      <c r="F1415" s="368">
        <v>41872</v>
      </c>
      <c r="G1415" s="42">
        <v>8580</v>
      </c>
      <c r="H1415" s="18">
        <f t="shared" ref="H1415:H1478" si="23">E1415-G1415</f>
        <v>0</v>
      </c>
      <c r="I1415" s="621" t="s">
        <v>162</v>
      </c>
    </row>
    <row r="1416" spans="1:9" ht="15" x14ac:dyDescent="0.25">
      <c r="A1416" s="192">
        <v>41871</v>
      </c>
      <c r="B1416" s="254" t="s">
        <v>1583</v>
      </c>
      <c r="C1416" s="322" t="s">
        <v>4131</v>
      </c>
      <c r="D1416" s="190" t="s">
        <v>152</v>
      </c>
      <c r="E1416" s="210">
        <v>5567</v>
      </c>
      <c r="F1416" s="368">
        <v>41871</v>
      </c>
      <c r="G1416" s="42">
        <v>5567</v>
      </c>
      <c r="H1416" s="18">
        <f t="shared" si="23"/>
        <v>0</v>
      </c>
      <c r="I1416" s="621"/>
    </row>
    <row r="1417" spans="1:9" ht="15" x14ac:dyDescent="0.25">
      <c r="A1417" s="192">
        <v>41872</v>
      </c>
      <c r="B1417" s="254" t="s">
        <v>1584</v>
      </c>
      <c r="C1417" s="322" t="s">
        <v>4131</v>
      </c>
      <c r="D1417" s="20" t="s">
        <v>435</v>
      </c>
      <c r="E1417" s="213">
        <v>8744.5</v>
      </c>
      <c r="F1417" s="368">
        <v>41872</v>
      </c>
      <c r="G1417" s="42">
        <v>8744.5</v>
      </c>
      <c r="H1417" s="18">
        <f t="shared" si="23"/>
        <v>0</v>
      </c>
      <c r="I1417" s="622"/>
    </row>
    <row r="1418" spans="1:9" ht="15" x14ac:dyDescent="0.25">
      <c r="A1418" s="192">
        <v>41872</v>
      </c>
      <c r="B1418" s="254" t="s">
        <v>1586</v>
      </c>
      <c r="C1418" s="322" t="s">
        <v>4131</v>
      </c>
      <c r="D1418" s="20" t="s">
        <v>8</v>
      </c>
      <c r="E1418" s="213">
        <v>702</v>
      </c>
      <c r="F1418" s="368">
        <v>41872</v>
      </c>
      <c r="G1418" s="42">
        <v>702</v>
      </c>
      <c r="H1418" s="18">
        <f t="shared" si="23"/>
        <v>0</v>
      </c>
      <c r="I1418" s="622"/>
    </row>
    <row r="1419" spans="1:9" ht="15" x14ac:dyDescent="0.25">
      <c r="A1419" s="192">
        <v>41872</v>
      </c>
      <c r="B1419" s="254" t="s">
        <v>1587</v>
      </c>
      <c r="C1419" s="322" t="s">
        <v>4131</v>
      </c>
      <c r="D1419" s="295" t="s">
        <v>3108</v>
      </c>
      <c r="E1419" s="296">
        <v>0</v>
      </c>
      <c r="F1419" s="368"/>
      <c r="G1419" s="42"/>
      <c r="H1419" s="18">
        <f t="shared" si="23"/>
        <v>0</v>
      </c>
      <c r="I1419" s="622" t="s">
        <v>4232</v>
      </c>
    </row>
    <row r="1420" spans="1:9" ht="15" x14ac:dyDescent="0.25">
      <c r="A1420" s="192">
        <v>41872</v>
      </c>
      <c r="B1420" s="254" t="s">
        <v>1589</v>
      </c>
      <c r="C1420" s="322" t="s">
        <v>4131</v>
      </c>
      <c r="D1420" s="20" t="s">
        <v>186</v>
      </c>
      <c r="E1420" s="213">
        <v>11809</v>
      </c>
      <c r="F1420" s="368">
        <v>41872</v>
      </c>
      <c r="G1420" s="42">
        <v>11809</v>
      </c>
      <c r="H1420" s="18">
        <f t="shared" si="23"/>
        <v>0</v>
      </c>
      <c r="I1420" s="622" t="s">
        <v>30</v>
      </c>
    </row>
    <row r="1421" spans="1:9" ht="15" x14ac:dyDescent="0.25">
      <c r="A1421" s="192">
        <v>41872</v>
      </c>
      <c r="B1421" s="254" t="s">
        <v>1591</v>
      </c>
      <c r="C1421" s="322" t="s">
        <v>4131</v>
      </c>
      <c r="D1421" s="20" t="s">
        <v>11</v>
      </c>
      <c r="E1421" s="213">
        <v>61224.37</v>
      </c>
      <c r="F1421" s="368">
        <v>41881</v>
      </c>
      <c r="G1421" s="42">
        <v>61224.37</v>
      </c>
      <c r="H1421" s="18">
        <f t="shared" si="23"/>
        <v>0</v>
      </c>
      <c r="I1421" s="622" t="s">
        <v>3920</v>
      </c>
    </row>
    <row r="1422" spans="1:9" ht="15" x14ac:dyDescent="0.25">
      <c r="A1422" s="192">
        <v>41872</v>
      </c>
      <c r="B1422" s="254" t="s">
        <v>1592</v>
      </c>
      <c r="C1422" s="322" t="s">
        <v>4131</v>
      </c>
      <c r="D1422" s="20" t="s">
        <v>250</v>
      </c>
      <c r="E1422" s="213">
        <v>15078</v>
      </c>
      <c r="F1422" s="368">
        <v>41872</v>
      </c>
      <c r="G1422" s="42">
        <v>15078</v>
      </c>
      <c r="H1422" s="18">
        <f t="shared" si="23"/>
        <v>0</v>
      </c>
      <c r="I1422" s="622"/>
    </row>
    <row r="1423" spans="1:9" ht="15" x14ac:dyDescent="0.25">
      <c r="A1423" s="192">
        <v>41872</v>
      </c>
      <c r="B1423" s="254" t="s">
        <v>1593</v>
      </c>
      <c r="C1423" s="322" t="s">
        <v>4131</v>
      </c>
      <c r="D1423" s="20" t="s">
        <v>13</v>
      </c>
      <c r="E1423" s="213">
        <v>3515.6</v>
      </c>
      <c r="F1423" s="368">
        <v>41872</v>
      </c>
      <c r="G1423" s="42">
        <v>3515.6</v>
      </c>
      <c r="H1423" s="18">
        <f t="shared" si="23"/>
        <v>0</v>
      </c>
      <c r="I1423" s="622"/>
    </row>
    <row r="1424" spans="1:9" ht="15" x14ac:dyDescent="0.25">
      <c r="A1424" s="192">
        <v>41872</v>
      </c>
      <c r="B1424" s="254" t="s">
        <v>1594</v>
      </c>
      <c r="C1424" s="322" t="s">
        <v>4131</v>
      </c>
      <c r="D1424" s="20" t="s">
        <v>2481</v>
      </c>
      <c r="E1424" s="213">
        <v>46287.5</v>
      </c>
      <c r="F1424" s="369" t="s">
        <v>4233</v>
      </c>
      <c r="G1424" s="42">
        <v>46287.5</v>
      </c>
      <c r="H1424" s="18">
        <f t="shared" si="23"/>
        <v>0</v>
      </c>
      <c r="I1424" s="622"/>
    </row>
    <row r="1425" spans="1:9" ht="15" x14ac:dyDescent="0.25">
      <c r="A1425" s="192">
        <v>41872</v>
      </c>
      <c r="B1425" s="254" t="s">
        <v>1595</v>
      </c>
      <c r="C1425" s="322" t="s">
        <v>4131</v>
      </c>
      <c r="D1425" s="20" t="s">
        <v>4234</v>
      </c>
      <c r="E1425" s="213">
        <v>3003</v>
      </c>
      <c r="F1425" s="368">
        <v>41872</v>
      </c>
      <c r="G1425" s="42">
        <v>3003</v>
      </c>
      <c r="H1425" s="18">
        <f t="shared" si="23"/>
        <v>0</v>
      </c>
      <c r="I1425" s="622"/>
    </row>
    <row r="1426" spans="1:9" ht="15" x14ac:dyDescent="0.25">
      <c r="A1426" s="192">
        <v>41872</v>
      </c>
      <c r="B1426" s="254" t="s">
        <v>1596</v>
      </c>
      <c r="C1426" s="322" t="s">
        <v>4131</v>
      </c>
      <c r="D1426" s="20" t="s">
        <v>19</v>
      </c>
      <c r="E1426" s="213">
        <v>11730</v>
      </c>
      <c r="F1426" s="368">
        <v>41872</v>
      </c>
      <c r="G1426" s="42">
        <v>11730</v>
      </c>
      <c r="H1426" s="18">
        <f t="shared" si="23"/>
        <v>0</v>
      </c>
      <c r="I1426" s="430"/>
    </row>
    <row r="1427" spans="1:9" ht="15" x14ac:dyDescent="0.25">
      <c r="A1427" s="192">
        <v>41872</v>
      </c>
      <c r="B1427" s="254" t="s">
        <v>1597</v>
      </c>
      <c r="C1427" s="322" t="s">
        <v>4131</v>
      </c>
      <c r="D1427" s="20" t="s">
        <v>149</v>
      </c>
      <c r="E1427" s="213">
        <v>25767.599999999999</v>
      </c>
      <c r="F1427" s="368">
        <v>41874</v>
      </c>
      <c r="G1427" s="34">
        <v>25767.599999999999</v>
      </c>
      <c r="H1427" s="18">
        <f t="shared" si="23"/>
        <v>0</v>
      </c>
      <c r="I1427" s="430"/>
    </row>
    <row r="1428" spans="1:9" ht="15" x14ac:dyDescent="0.25">
      <c r="A1428" s="192">
        <v>41872</v>
      </c>
      <c r="B1428" s="254" t="s">
        <v>1598</v>
      </c>
      <c r="C1428" s="322" t="s">
        <v>4131</v>
      </c>
      <c r="D1428" s="20" t="s">
        <v>27</v>
      </c>
      <c r="E1428" s="213">
        <v>7244</v>
      </c>
      <c r="F1428" s="368">
        <v>41873</v>
      </c>
      <c r="G1428" s="34">
        <v>7244</v>
      </c>
      <c r="H1428" s="18">
        <f t="shared" si="23"/>
        <v>0</v>
      </c>
      <c r="I1428" s="430"/>
    </row>
    <row r="1429" spans="1:9" ht="15" x14ac:dyDescent="0.25">
      <c r="A1429" s="192">
        <v>41872</v>
      </c>
      <c r="B1429" s="254" t="s">
        <v>1599</v>
      </c>
      <c r="C1429" s="322" t="s">
        <v>4131</v>
      </c>
      <c r="D1429" s="20" t="s">
        <v>92</v>
      </c>
      <c r="E1429" s="213">
        <v>9271.6</v>
      </c>
      <c r="F1429" s="368">
        <v>41873</v>
      </c>
      <c r="G1429" s="34">
        <v>9271.6</v>
      </c>
      <c r="H1429" s="18">
        <f t="shared" si="23"/>
        <v>0</v>
      </c>
      <c r="I1429" s="430"/>
    </row>
    <row r="1430" spans="1:9" ht="15" x14ac:dyDescent="0.25">
      <c r="A1430" s="192">
        <v>41872</v>
      </c>
      <c r="B1430" s="254" t="s">
        <v>1601</v>
      </c>
      <c r="C1430" s="322" t="s">
        <v>4131</v>
      </c>
      <c r="D1430" s="20" t="s">
        <v>88</v>
      </c>
      <c r="E1430" s="213">
        <v>3319.25</v>
      </c>
      <c r="F1430" s="368">
        <v>41873</v>
      </c>
      <c r="G1430" s="34">
        <v>3319.25</v>
      </c>
      <c r="H1430" s="18">
        <f t="shared" si="23"/>
        <v>0</v>
      </c>
      <c r="I1430" s="430"/>
    </row>
    <row r="1431" spans="1:9" ht="15" x14ac:dyDescent="0.25">
      <c r="A1431" s="192">
        <v>41872</v>
      </c>
      <c r="B1431" s="254" t="s">
        <v>1602</v>
      </c>
      <c r="C1431" s="322" t="s">
        <v>4131</v>
      </c>
      <c r="D1431" s="20" t="s">
        <v>346</v>
      </c>
      <c r="E1431" s="213">
        <v>6195.4</v>
      </c>
      <c r="F1431" s="368">
        <v>41873</v>
      </c>
      <c r="G1431" s="34">
        <v>6195.4</v>
      </c>
      <c r="H1431" s="18">
        <f t="shared" si="23"/>
        <v>0</v>
      </c>
      <c r="I1431" s="430"/>
    </row>
    <row r="1432" spans="1:9" ht="15" x14ac:dyDescent="0.25">
      <c r="A1432" s="192">
        <v>41872</v>
      </c>
      <c r="B1432" s="254" t="s">
        <v>1603</v>
      </c>
      <c r="C1432" s="322" t="s">
        <v>4131</v>
      </c>
      <c r="D1432" s="20" t="s">
        <v>50</v>
      </c>
      <c r="E1432" s="213">
        <v>4598.6000000000004</v>
      </c>
      <c r="F1432" s="368">
        <v>41872</v>
      </c>
      <c r="G1432" s="34">
        <v>4598.6000000000004</v>
      </c>
      <c r="H1432" s="18">
        <f t="shared" si="23"/>
        <v>0</v>
      </c>
      <c r="I1432" s="430"/>
    </row>
    <row r="1433" spans="1:9" ht="15" x14ac:dyDescent="0.25">
      <c r="A1433" s="192">
        <v>41872</v>
      </c>
      <c r="B1433" s="254" t="s">
        <v>1604</v>
      </c>
      <c r="C1433" s="322" t="s">
        <v>4131</v>
      </c>
      <c r="D1433" s="20" t="s">
        <v>19</v>
      </c>
      <c r="E1433" s="213">
        <v>13224</v>
      </c>
      <c r="F1433" s="368">
        <v>41872</v>
      </c>
      <c r="G1433" s="34">
        <v>13224</v>
      </c>
      <c r="H1433" s="18">
        <f t="shared" si="23"/>
        <v>0</v>
      </c>
      <c r="I1433" s="430" t="s">
        <v>30</v>
      </c>
    </row>
    <row r="1434" spans="1:9" ht="15" x14ac:dyDescent="0.25">
      <c r="A1434" s="192">
        <v>41872</v>
      </c>
      <c r="B1434" s="254" t="s">
        <v>1605</v>
      </c>
      <c r="C1434" s="322" t="s">
        <v>4131</v>
      </c>
      <c r="D1434" s="20" t="s">
        <v>50</v>
      </c>
      <c r="E1434" s="213">
        <v>366</v>
      </c>
      <c r="F1434" s="368">
        <v>41872</v>
      </c>
      <c r="G1434" s="34">
        <v>366</v>
      </c>
      <c r="H1434" s="18">
        <f t="shared" si="23"/>
        <v>0</v>
      </c>
      <c r="I1434" s="430"/>
    </row>
    <row r="1435" spans="1:9" ht="15" x14ac:dyDescent="0.25">
      <c r="A1435" s="192">
        <v>41872</v>
      </c>
      <c r="B1435" s="254" t="s">
        <v>1606</v>
      </c>
      <c r="C1435" s="322" t="s">
        <v>4131</v>
      </c>
      <c r="D1435" s="20" t="s">
        <v>106</v>
      </c>
      <c r="E1435" s="213">
        <v>171304</v>
      </c>
      <c r="F1435" s="368">
        <v>41881</v>
      </c>
      <c r="G1435" s="34">
        <v>171304</v>
      </c>
      <c r="H1435" s="18">
        <f t="shared" si="23"/>
        <v>0</v>
      </c>
      <c r="I1435" s="430"/>
    </row>
    <row r="1436" spans="1:9" ht="15" x14ac:dyDescent="0.25">
      <c r="A1436" s="192">
        <v>41872</v>
      </c>
      <c r="B1436" s="254" t="s">
        <v>1608</v>
      </c>
      <c r="C1436" s="322" t="s">
        <v>4131</v>
      </c>
      <c r="D1436" s="20" t="s">
        <v>123</v>
      </c>
      <c r="E1436" s="213">
        <v>3008.5</v>
      </c>
      <c r="F1436" s="368">
        <v>41873</v>
      </c>
      <c r="G1436" s="34">
        <v>3008.5</v>
      </c>
      <c r="H1436" s="18">
        <f t="shared" si="23"/>
        <v>0</v>
      </c>
      <c r="I1436" s="430"/>
    </row>
    <row r="1437" spans="1:9" ht="15" x14ac:dyDescent="0.25">
      <c r="A1437" s="192">
        <v>41872</v>
      </c>
      <c r="B1437" s="254" t="s">
        <v>1610</v>
      </c>
      <c r="C1437" s="322" t="s">
        <v>4131</v>
      </c>
      <c r="D1437" s="20" t="s">
        <v>100</v>
      </c>
      <c r="E1437" s="213">
        <v>24107.200000000001</v>
      </c>
      <c r="F1437" s="368">
        <v>41873</v>
      </c>
      <c r="G1437" s="34">
        <v>24107.200000000001</v>
      </c>
      <c r="H1437" s="18">
        <f t="shared" si="23"/>
        <v>0</v>
      </c>
      <c r="I1437" s="430"/>
    </row>
    <row r="1438" spans="1:9" ht="15" x14ac:dyDescent="0.25">
      <c r="A1438" s="192">
        <v>41872</v>
      </c>
      <c r="B1438" s="254" t="s">
        <v>1611</v>
      </c>
      <c r="C1438" s="322" t="s">
        <v>4131</v>
      </c>
      <c r="D1438" s="20" t="s">
        <v>4235</v>
      </c>
      <c r="E1438" s="213">
        <v>950</v>
      </c>
      <c r="F1438" s="368">
        <v>41872</v>
      </c>
      <c r="G1438" s="42">
        <v>950</v>
      </c>
      <c r="H1438" s="18">
        <f t="shared" si="23"/>
        <v>0</v>
      </c>
      <c r="I1438" s="622"/>
    </row>
    <row r="1439" spans="1:9" ht="15" x14ac:dyDescent="0.25">
      <c r="A1439" s="192">
        <v>41872</v>
      </c>
      <c r="B1439" s="254" t="s">
        <v>1612</v>
      </c>
      <c r="C1439" s="322" t="s">
        <v>4131</v>
      </c>
      <c r="D1439" s="20" t="s">
        <v>8</v>
      </c>
      <c r="E1439" s="213">
        <v>717.5</v>
      </c>
      <c r="F1439" s="368">
        <v>41872</v>
      </c>
      <c r="G1439" s="42">
        <v>717.5</v>
      </c>
      <c r="H1439" s="18">
        <f t="shared" si="23"/>
        <v>0</v>
      </c>
      <c r="I1439" s="622"/>
    </row>
    <row r="1440" spans="1:9" ht="15" x14ac:dyDescent="0.25">
      <c r="A1440" s="192">
        <v>41872</v>
      </c>
      <c r="B1440" s="254" t="s">
        <v>1613</v>
      </c>
      <c r="C1440" s="322" t="s">
        <v>4131</v>
      </c>
      <c r="D1440" s="20" t="s">
        <v>58</v>
      </c>
      <c r="E1440" s="213">
        <v>4378</v>
      </c>
      <c r="F1440" s="368">
        <v>41873</v>
      </c>
      <c r="G1440" s="42">
        <v>4378</v>
      </c>
      <c r="H1440" s="18">
        <f t="shared" si="23"/>
        <v>0</v>
      </c>
      <c r="I1440" s="622"/>
    </row>
    <row r="1441" spans="1:9" ht="15" x14ac:dyDescent="0.25">
      <c r="A1441" s="192">
        <v>41872</v>
      </c>
      <c r="B1441" s="254" t="s">
        <v>1614</v>
      </c>
      <c r="C1441" s="322" t="s">
        <v>4131</v>
      </c>
      <c r="D1441" s="20" t="s">
        <v>54</v>
      </c>
      <c r="E1441" s="213">
        <v>11851</v>
      </c>
      <c r="F1441" s="368">
        <v>41873</v>
      </c>
      <c r="G1441" s="42">
        <v>11851</v>
      </c>
      <c r="H1441" s="18">
        <f t="shared" si="23"/>
        <v>0</v>
      </c>
      <c r="I1441" s="622"/>
    </row>
    <row r="1442" spans="1:9" ht="15" x14ac:dyDescent="0.25">
      <c r="A1442" s="192">
        <v>41872</v>
      </c>
      <c r="B1442" s="254" t="s">
        <v>1615</v>
      </c>
      <c r="C1442" s="322" t="s">
        <v>4131</v>
      </c>
      <c r="D1442" s="20" t="s">
        <v>124</v>
      </c>
      <c r="E1442" s="213">
        <v>6657.6</v>
      </c>
      <c r="F1442" s="368">
        <v>41873</v>
      </c>
      <c r="G1442" s="42">
        <v>6657.6</v>
      </c>
      <c r="H1442" s="18">
        <f t="shared" si="23"/>
        <v>0</v>
      </c>
      <c r="I1442" s="622"/>
    </row>
    <row r="1443" spans="1:9" ht="15" x14ac:dyDescent="0.25">
      <c r="A1443" s="192">
        <v>41872</v>
      </c>
      <c r="B1443" s="254" t="s">
        <v>1617</v>
      </c>
      <c r="C1443" s="322" t="s">
        <v>4131</v>
      </c>
      <c r="D1443" s="20" t="s">
        <v>29</v>
      </c>
      <c r="E1443" s="213">
        <v>4162.5</v>
      </c>
      <c r="F1443" s="368">
        <v>41873</v>
      </c>
      <c r="G1443" s="42">
        <v>4162.5</v>
      </c>
      <c r="H1443" s="18">
        <f t="shared" si="23"/>
        <v>0</v>
      </c>
      <c r="I1443" s="622"/>
    </row>
    <row r="1444" spans="1:9" ht="15" x14ac:dyDescent="0.25">
      <c r="A1444" s="192">
        <v>41872</v>
      </c>
      <c r="B1444" s="254" t="s">
        <v>1619</v>
      </c>
      <c r="C1444" s="322" t="s">
        <v>4131</v>
      </c>
      <c r="D1444" s="20" t="s">
        <v>758</v>
      </c>
      <c r="E1444" s="213">
        <v>1745</v>
      </c>
      <c r="F1444" s="368">
        <v>41873</v>
      </c>
      <c r="G1444" s="42">
        <v>1745</v>
      </c>
      <c r="H1444" s="18">
        <f t="shared" si="23"/>
        <v>0</v>
      </c>
      <c r="I1444" s="622"/>
    </row>
    <row r="1445" spans="1:9" ht="15" x14ac:dyDescent="0.25">
      <c r="A1445" s="192">
        <v>41872</v>
      </c>
      <c r="B1445" s="193" t="s">
        <v>1620</v>
      </c>
      <c r="C1445" s="324" t="s">
        <v>4236</v>
      </c>
      <c r="D1445" s="295" t="s">
        <v>3108</v>
      </c>
      <c r="E1445" s="296">
        <v>0</v>
      </c>
      <c r="F1445" s="368"/>
      <c r="G1445" s="42"/>
      <c r="H1445" s="18">
        <f t="shared" si="23"/>
        <v>0</v>
      </c>
      <c r="I1445" s="622" t="s">
        <v>324</v>
      </c>
    </row>
    <row r="1446" spans="1:9" ht="15" x14ac:dyDescent="0.25">
      <c r="A1446" s="192">
        <v>41872</v>
      </c>
      <c r="B1446" s="193" t="s">
        <v>4237</v>
      </c>
      <c r="C1446" s="324" t="s">
        <v>4236</v>
      </c>
      <c r="D1446" s="20" t="s">
        <v>205</v>
      </c>
      <c r="E1446" s="213">
        <v>4438</v>
      </c>
      <c r="F1446" s="368">
        <v>41873</v>
      </c>
      <c r="G1446" s="42">
        <v>4438</v>
      </c>
      <c r="H1446" s="18">
        <f t="shared" si="23"/>
        <v>0</v>
      </c>
      <c r="I1446" s="622"/>
    </row>
    <row r="1447" spans="1:9" ht="15" x14ac:dyDescent="0.25">
      <c r="A1447" s="192">
        <v>41872</v>
      </c>
      <c r="B1447" s="193" t="s">
        <v>1624</v>
      </c>
      <c r="C1447" s="324" t="s">
        <v>4236</v>
      </c>
      <c r="D1447" s="20" t="s">
        <v>66</v>
      </c>
      <c r="E1447" s="213">
        <v>2765.2</v>
      </c>
      <c r="F1447" s="368">
        <v>41873</v>
      </c>
      <c r="G1447" s="42">
        <v>2765.2</v>
      </c>
      <c r="H1447" s="18">
        <f t="shared" si="23"/>
        <v>0</v>
      </c>
      <c r="I1447" s="622" t="s">
        <v>30</v>
      </c>
    </row>
    <row r="1448" spans="1:9" ht="15" x14ac:dyDescent="0.25">
      <c r="A1448" s="192">
        <v>41872</v>
      </c>
      <c r="B1448" s="193" t="s">
        <v>1625</v>
      </c>
      <c r="C1448" s="324" t="s">
        <v>4236</v>
      </c>
      <c r="D1448" s="20" t="s">
        <v>1778</v>
      </c>
      <c r="E1448" s="213">
        <v>1316</v>
      </c>
      <c r="F1448" s="368">
        <v>41873</v>
      </c>
      <c r="G1448" s="42">
        <v>1316</v>
      </c>
      <c r="H1448" s="18">
        <f t="shared" si="23"/>
        <v>0</v>
      </c>
      <c r="I1448" s="622"/>
    </row>
    <row r="1449" spans="1:9" ht="15" x14ac:dyDescent="0.25">
      <c r="A1449" s="192">
        <v>41872</v>
      </c>
      <c r="B1449" s="193" t="s">
        <v>1626</v>
      </c>
      <c r="C1449" s="324" t="s">
        <v>4236</v>
      </c>
      <c r="D1449" s="20" t="s">
        <v>32</v>
      </c>
      <c r="E1449" s="213">
        <v>11923.2</v>
      </c>
      <c r="F1449" s="368">
        <v>41873</v>
      </c>
      <c r="G1449" s="42">
        <v>11923.2</v>
      </c>
      <c r="H1449" s="18">
        <f t="shared" si="23"/>
        <v>0</v>
      </c>
      <c r="I1449" s="622" t="s">
        <v>30</v>
      </c>
    </row>
    <row r="1450" spans="1:9" ht="15" x14ac:dyDescent="0.25">
      <c r="A1450" s="192">
        <v>41872</v>
      </c>
      <c r="B1450" s="193" t="s">
        <v>1628</v>
      </c>
      <c r="C1450" s="324" t="s">
        <v>4236</v>
      </c>
      <c r="D1450" s="20" t="s">
        <v>8</v>
      </c>
      <c r="E1450" s="213">
        <v>2341.5</v>
      </c>
      <c r="F1450" s="368">
        <v>41872</v>
      </c>
      <c r="G1450" s="42">
        <v>2341.5</v>
      </c>
      <c r="H1450" s="18">
        <f t="shared" si="23"/>
        <v>0</v>
      </c>
      <c r="I1450" s="622"/>
    </row>
    <row r="1451" spans="1:9" ht="15" x14ac:dyDescent="0.25">
      <c r="A1451" s="192">
        <v>41872</v>
      </c>
      <c r="B1451" s="193" t="s">
        <v>1630</v>
      </c>
      <c r="C1451" s="324" t="s">
        <v>4236</v>
      </c>
      <c r="D1451" s="20" t="s">
        <v>67</v>
      </c>
      <c r="E1451" s="213">
        <v>9265</v>
      </c>
      <c r="F1451" s="368">
        <v>41872</v>
      </c>
      <c r="G1451" s="42">
        <v>9265</v>
      </c>
      <c r="H1451" s="18">
        <f t="shared" si="23"/>
        <v>0</v>
      </c>
      <c r="I1451" s="622"/>
    </row>
    <row r="1452" spans="1:9" ht="15" x14ac:dyDescent="0.25">
      <c r="A1452" s="192">
        <v>41872</v>
      </c>
      <c r="B1452" s="193" t="s">
        <v>1631</v>
      </c>
      <c r="C1452" s="324" t="s">
        <v>4236</v>
      </c>
      <c r="D1452" s="20" t="s">
        <v>701</v>
      </c>
      <c r="E1452" s="213">
        <v>1931.4</v>
      </c>
      <c r="F1452" s="368">
        <v>41872</v>
      </c>
      <c r="G1452" s="42">
        <v>1931.4</v>
      </c>
      <c r="H1452" s="18">
        <f t="shared" si="23"/>
        <v>0</v>
      </c>
      <c r="I1452" s="622"/>
    </row>
    <row r="1453" spans="1:9" ht="15" x14ac:dyDescent="0.25">
      <c r="A1453" s="192">
        <v>41872</v>
      </c>
      <c r="B1453" s="193" t="s">
        <v>1632</v>
      </c>
      <c r="C1453" s="324" t="s">
        <v>4236</v>
      </c>
      <c r="D1453" s="20" t="s">
        <v>52</v>
      </c>
      <c r="E1453" s="213">
        <v>2775.3</v>
      </c>
      <c r="F1453" s="368">
        <v>41872</v>
      </c>
      <c r="G1453" s="42">
        <v>2775.3</v>
      </c>
      <c r="H1453" s="18">
        <f t="shared" si="23"/>
        <v>0</v>
      </c>
      <c r="I1453" s="622"/>
    </row>
    <row r="1454" spans="1:9" ht="15" x14ac:dyDescent="0.25">
      <c r="A1454" s="192">
        <v>41872</v>
      </c>
      <c r="B1454" s="193" t="s">
        <v>1633</v>
      </c>
      <c r="C1454" s="324" t="s">
        <v>4236</v>
      </c>
      <c r="D1454" s="20" t="s">
        <v>4238</v>
      </c>
      <c r="E1454" s="213">
        <v>3853</v>
      </c>
      <c r="F1454" s="368">
        <v>41872</v>
      </c>
      <c r="G1454" s="42">
        <v>3853</v>
      </c>
      <c r="H1454" s="18">
        <f t="shared" si="23"/>
        <v>0</v>
      </c>
      <c r="I1454" s="622"/>
    </row>
    <row r="1455" spans="1:9" ht="15" x14ac:dyDescent="0.25">
      <c r="A1455" s="192">
        <v>41872</v>
      </c>
      <c r="B1455" s="193" t="s">
        <v>1635</v>
      </c>
      <c r="C1455" s="324" t="s">
        <v>4236</v>
      </c>
      <c r="D1455" s="295" t="s">
        <v>3108</v>
      </c>
      <c r="E1455" s="296">
        <v>0</v>
      </c>
      <c r="F1455" s="368"/>
      <c r="G1455" s="42"/>
      <c r="H1455" s="18">
        <f t="shared" si="23"/>
        <v>0</v>
      </c>
      <c r="I1455" s="622" t="s">
        <v>324</v>
      </c>
    </row>
    <row r="1456" spans="1:9" ht="15" x14ac:dyDescent="0.25">
      <c r="A1456" s="192">
        <v>41872</v>
      </c>
      <c r="B1456" s="193" t="s">
        <v>1637</v>
      </c>
      <c r="C1456" s="324" t="s">
        <v>4236</v>
      </c>
      <c r="D1456" s="20" t="s">
        <v>42</v>
      </c>
      <c r="E1456" s="213">
        <v>520</v>
      </c>
      <c r="F1456" s="381" t="s">
        <v>4336</v>
      </c>
      <c r="G1456" s="219">
        <v>520</v>
      </c>
      <c r="H1456" s="18">
        <f t="shared" si="23"/>
        <v>0</v>
      </c>
      <c r="I1456" s="622"/>
    </row>
    <row r="1457" spans="1:9" ht="15" x14ac:dyDescent="0.25">
      <c r="A1457" s="192">
        <v>41872</v>
      </c>
      <c r="B1457" s="193" t="s">
        <v>1638</v>
      </c>
      <c r="C1457" s="324" t="s">
        <v>4236</v>
      </c>
      <c r="D1457" s="20" t="s">
        <v>55</v>
      </c>
      <c r="E1457" s="213">
        <v>7799.6</v>
      </c>
      <c r="F1457" s="368">
        <v>41872</v>
      </c>
      <c r="G1457" s="42">
        <v>7799.6</v>
      </c>
      <c r="H1457" s="18">
        <f t="shared" si="23"/>
        <v>0</v>
      </c>
      <c r="I1457" s="622"/>
    </row>
    <row r="1458" spans="1:9" ht="15" x14ac:dyDescent="0.25">
      <c r="A1458" s="192">
        <v>41872</v>
      </c>
      <c r="B1458" s="193" t="s">
        <v>1639</v>
      </c>
      <c r="C1458" s="324" t="s">
        <v>4236</v>
      </c>
      <c r="D1458" s="20" t="s">
        <v>130</v>
      </c>
      <c r="E1458" s="213">
        <v>7695.6</v>
      </c>
      <c r="F1458" s="368">
        <v>41872</v>
      </c>
      <c r="G1458" s="42">
        <v>7695.6</v>
      </c>
      <c r="H1458" s="18">
        <f t="shared" si="23"/>
        <v>0</v>
      </c>
      <c r="I1458" s="622"/>
    </row>
    <row r="1459" spans="1:9" ht="15" x14ac:dyDescent="0.25">
      <c r="A1459" s="192">
        <v>41872</v>
      </c>
      <c r="B1459" s="193" t="s">
        <v>1640</v>
      </c>
      <c r="C1459" s="324" t="s">
        <v>4236</v>
      </c>
      <c r="D1459" s="20" t="s">
        <v>250</v>
      </c>
      <c r="E1459" s="213">
        <v>10330.5</v>
      </c>
      <c r="F1459" s="368">
        <v>41872</v>
      </c>
      <c r="G1459" s="42">
        <v>10330.5</v>
      </c>
      <c r="H1459" s="18">
        <f t="shared" si="23"/>
        <v>0</v>
      </c>
      <c r="I1459" s="622"/>
    </row>
    <row r="1460" spans="1:9" ht="15" x14ac:dyDescent="0.25">
      <c r="A1460" s="192">
        <v>41872</v>
      </c>
      <c r="B1460" s="193" t="s">
        <v>1641</v>
      </c>
      <c r="C1460" s="324" t="s">
        <v>4236</v>
      </c>
      <c r="D1460" s="20" t="s">
        <v>4207</v>
      </c>
      <c r="E1460" s="213">
        <v>6128</v>
      </c>
      <c r="F1460" s="368">
        <v>41872</v>
      </c>
      <c r="G1460" s="42">
        <v>6128</v>
      </c>
      <c r="H1460" s="18">
        <f t="shared" si="23"/>
        <v>0</v>
      </c>
      <c r="I1460" s="622"/>
    </row>
    <row r="1461" spans="1:9" ht="15" x14ac:dyDescent="0.25">
      <c r="A1461" s="192">
        <v>41872</v>
      </c>
      <c r="B1461" s="193" t="s">
        <v>1642</v>
      </c>
      <c r="C1461" s="324" t="s">
        <v>4236</v>
      </c>
      <c r="D1461" s="20" t="s">
        <v>237</v>
      </c>
      <c r="E1461" s="213">
        <v>10130</v>
      </c>
      <c r="F1461" s="368">
        <v>41872</v>
      </c>
      <c r="G1461" s="42">
        <v>10130</v>
      </c>
      <c r="H1461" s="18">
        <f t="shared" si="23"/>
        <v>0</v>
      </c>
      <c r="I1461" s="622"/>
    </row>
    <row r="1462" spans="1:9" ht="15" x14ac:dyDescent="0.25">
      <c r="A1462" s="192">
        <v>41872</v>
      </c>
      <c r="B1462" s="193" t="s">
        <v>1643</v>
      </c>
      <c r="C1462" s="324" t="s">
        <v>4236</v>
      </c>
      <c r="D1462" s="20" t="s">
        <v>188</v>
      </c>
      <c r="E1462" s="213">
        <v>772.2</v>
      </c>
      <c r="F1462" s="368">
        <v>41872</v>
      </c>
      <c r="G1462" s="42">
        <v>772.2</v>
      </c>
      <c r="H1462" s="18">
        <f t="shared" si="23"/>
        <v>0</v>
      </c>
      <c r="I1462" s="622"/>
    </row>
    <row r="1463" spans="1:9" ht="15" x14ac:dyDescent="0.25">
      <c r="A1463" s="192">
        <v>41872</v>
      </c>
      <c r="B1463" s="193" t="s">
        <v>1644</v>
      </c>
      <c r="C1463" s="324" t="s">
        <v>4236</v>
      </c>
      <c r="D1463" s="20" t="s">
        <v>8</v>
      </c>
      <c r="E1463" s="213">
        <v>529.1</v>
      </c>
      <c r="F1463" s="368">
        <v>41872</v>
      </c>
      <c r="G1463" s="42">
        <v>529.1</v>
      </c>
      <c r="H1463" s="18">
        <f t="shared" si="23"/>
        <v>0</v>
      </c>
      <c r="I1463" s="622"/>
    </row>
    <row r="1464" spans="1:9" ht="15" x14ac:dyDescent="0.25">
      <c r="A1464" s="192">
        <v>41872</v>
      </c>
      <c r="B1464" s="193" t="s">
        <v>1645</v>
      </c>
      <c r="C1464" s="324" t="s">
        <v>4236</v>
      </c>
      <c r="D1464" s="20" t="s">
        <v>62</v>
      </c>
      <c r="E1464" s="213">
        <v>28121</v>
      </c>
      <c r="F1464" s="368">
        <v>41872</v>
      </c>
      <c r="G1464" s="42">
        <v>28121</v>
      </c>
      <c r="H1464" s="18">
        <f t="shared" si="23"/>
        <v>0</v>
      </c>
      <c r="I1464" s="622"/>
    </row>
    <row r="1465" spans="1:9" ht="15" x14ac:dyDescent="0.25">
      <c r="A1465" s="192">
        <v>41872</v>
      </c>
      <c r="B1465" s="193" t="s">
        <v>1646</v>
      </c>
      <c r="C1465" s="324" t="s">
        <v>4236</v>
      </c>
      <c r="D1465" s="20" t="s">
        <v>64</v>
      </c>
      <c r="E1465" s="213">
        <v>10983</v>
      </c>
      <c r="F1465" s="368">
        <v>41872</v>
      </c>
      <c r="G1465" s="42">
        <v>10983</v>
      </c>
      <c r="H1465" s="18">
        <f t="shared" si="23"/>
        <v>0</v>
      </c>
      <c r="I1465" s="622"/>
    </row>
    <row r="1466" spans="1:9" ht="15" x14ac:dyDescent="0.25">
      <c r="A1466" s="192">
        <v>41872</v>
      </c>
      <c r="B1466" s="193" t="s">
        <v>1647</v>
      </c>
      <c r="C1466" s="324" t="s">
        <v>4236</v>
      </c>
      <c r="D1466" s="20" t="s">
        <v>3115</v>
      </c>
      <c r="E1466" s="213">
        <v>1020.9</v>
      </c>
      <c r="F1466" s="368">
        <v>41872</v>
      </c>
      <c r="G1466" s="42">
        <v>1020.9</v>
      </c>
      <c r="H1466" s="18">
        <f t="shared" si="23"/>
        <v>0</v>
      </c>
      <c r="I1466" s="622"/>
    </row>
    <row r="1467" spans="1:9" ht="15" x14ac:dyDescent="0.25">
      <c r="A1467" s="192">
        <v>41872</v>
      </c>
      <c r="B1467" s="193" t="s">
        <v>1648</v>
      </c>
      <c r="C1467" s="324" t="s">
        <v>4236</v>
      </c>
      <c r="D1467" s="295" t="s">
        <v>3108</v>
      </c>
      <c r="E1467" s="296">
        <v>0</v>
      </c>
      <c r="F1467" s="368"/>
      <c r="G1467" s="42"/>
      <c r="H1467" s="18">
        <f t="shared" si="23"/>
        <v>0</v>
      </c>
      <c r="I1467" s="622" t="s">
        <v>324</v>
      </c>
    </row>
    <row r="1468" spans="1:9" ht="15" x14ac:dyDescent="0.25">
      <c r="A1468" s="192">
        <v>41872</v>
      </c>
      <c r="B1468" s="193" t="s">
        <v>1650</v>
      </c>
      <c r="C1468" s="324" t="s">
        <v>4236</v>
      </c>
      <c r="D1468" s="20" t="s">
        <v>4162</v>
      </c>
      <c r="E1468" s="213">
        <v>7716</v>
      </c>
      <c r="F1468" s="368">
        <v>41872</v>
      </c>
      <c r="G1468" s="42">
        <v>7716</v>
      </c>
      <c r="H1468" s="18">
        <f t="shared" si="23"/>
        <v>0</v>
      </c>
      <c r="I1468" s="622"/>
    </row>
    <row r="1469" spans="1:9" ht="15" x14ac:dyDescent="0.25">
      <c r="A1469" s="192">
        <v>41872</v>
      </c>
      <c r="B1469" s="193" t="s">
        <v>1651</v>
      </c>
      <c r="C1469" s="324" t="s">
        <v>4236</v>
      </c>
      <c r="D1469" s="20" t="s">
        <v>51</v>
      </c>
      <c r="E1469" s="213">
        <v>2699.5</v>
      </c>
      <c r="F1469" s="368">
        <v>41872</v>
      </c>
      <c r="G1469" s="42">
        <v>2699.5</v>
      </c>
      <c r="H1469" s="18">
        <f t="shared" si="23"/>
        <v>0</v>
      </c>
      <c r="I1469" s="622"/>
    </row>
    <row r="1470" spans="1:9" ht="15" x14ac:dyDescent="0.25">
      <c r="A1470" s="192">
        <v>41872</v>
      </c>
      <c r="B1470" s="193" t="s">
        <v>1652</v>
      </c>
      <c r="C1470" s="324" t="s">
        <v>4236</v>
      </c>
      <c r="D1470" s="20" t="s">
        <v>1607</v>
      </c>
      <c r="E1470" s="213">
        <v>3502.65</v>
      </c>
      <c r="F1470" s="368">
        <v>41872</v>
      </c>
      <c r="G1470" s="42">
        <v>3502.65</v>
      </c>
      <c r="H1470" s="18">
        <f t="shared" si="23"/>
        <v>0</v>
      </c>
      <c r="I1470" s="622"/>
    </row>
    <row r="1471" spans="1:9" ht="15" x14ac:dyDescent="0.25">
      <c r="A1471" s="192">
        <v>41872</v>
      </c>
      <c r="B1471" s="193" t="s">
        <v>1653</v>
      </c>
      <c r="C1471" s="324" t="s">
        <v>4236</v>
      </c>
      <c r="D1471" s="295" t="s">
        <v>3108</v>
      </c>
      <c r="E1471" s="296">
        <v>0</v>
      </c>
      <c r="F1471" s="368"/>
      <c r="G1471" s="42"/>
      <c r="H1471" s="18">
        <f t="shared" si="23"/>
        <v>0</v>
      </c>
      <c r="I1471" s="622"/>
    </row>
    <row r="1472" spans="1:9" ht="15" x14ac:dyDescent="0.25">
      <c r="A1472" s="192">
        <v>41872</v>
      </c>
      <c r="B1472" s="193" t="s">
        <v>1656</v>
      </c>
      <c r="C1472" s="324" t="s">
        <v>4236</v>
      </c>
      <c r="D1472" s="20" t="s">
        <v>49</v>
      </c>
      <c r="E1472" s="213">
        <v>1895.4</v>
      </c>
      <c r="F1472" s="368">
        <v>41872</v>
      </c>
      <c r="G1472" s="42">
        <v>1895.4</v>
      </c>
      <c r="H1472" s="18">
        <f t="shared" si="23"/>
        <v>0</v>
      </c>
      <c r="I1472" s="622"/>
    </row>
    <row r="1473" spans="1:9" ht="15" x14ac:dyDescent="0.25">
      <c r="A1473" s="192">
        <v>41872</v>
      </c>
      <c r="B1473" s="193" t="s">
        <v>1657</v>
      </c>
      <c r="C1473" s="324" t="s">
        <v>4236</v>
      </c>
      <c r="D1473" s="295" t="s">
        <v>3108</v>
      </c>
      <c r="E1473" s="296">
        <v>0</v>
      </c>
      <c r="F1473" s="368"/>
      <c r="G1473" s="42"/>
      <c r="H1473" s="18">
        <f t="shared" si="23"/>
        <v>0</v>
      </c>
      <c r="I1473" s="622"/>
    </row>
    <row r="1474" spans="1:9" ht="15" x14ac:dyDescent="0.25">
      <c r="A1474" s="192">
        <v>41872</v>
      </c>
      <c r="B1474" s="193" t="s">
        <v>1658</v>
      </c>
      <c r="C1474" s="324" t="s">
        <v>4236</v>
      </c>
      <c r="D1474" s="20" t="s">
        <v>78</v>
      </c>
      <c r="E1474" s="213">
        <v>2995</v>
      </c>
      <c r="F1474" s="368">
        <v>41873</v>
      </c>
      <c r="G1474" s="42">
        <v>2995</v>
      </c>
      <c r="H1474" s="18">
        <f t="shared" si="23"/>
        <v>0</v>
      </c>
      <c r="I1474" s="622" t="s">
        <v>217</v>
      </c>
    </row>
    <row r="1475" spans="1:9" ht="15" x14ac:dyDescent="0.25">
      <c r="A1475" s="192">
        <v>41872</v>
      </c>
      <c r="B1475" s="193" t="s">
        <v>1659</v>
      </c>
      <c r="C1475" s="324" t="s">
        <v>4236</v>
      </c>
      <c r="D1475" s="20" t="s">
        <v>140</v>
      </c>
      <c r="E1475" s="213">
        <v>4754.5</v>
      </c>
      <c r="F1475" s="368">
        <v>41872</v>
      </c>
      <c r="G1475" s="42">
        <v>4754.5</v>
      </c>
      <c r="H1475" s="18">
        <f t="shared" si="23"/>
        <v>0</v>
      </c>
      <c r="I1475" s="622"/>
    </row>
    <row r="1476" spans="1:9" ht="15" x14ac:dyDescent="0.25">
      <c r="A1476" s="192">
        <v>41872</v>
      </c>
      <c r="B1476" s="193" t="s">
        <v>1660</v>
      </c>
      <c r="C1476" s="324" t="s">
        <v>4236</v>
      </c>
      <c r="D1476" s="20" t="s">
        <v>80</v>
      </c>
      <c r="E1476" s="213">
        <v>2075</v>
      </c>
      <c r="F1476" s="368">
        <v>41873</v>
      </c>
      <c r="G1476" s="42">
        <v>2075</v>
      </c>
      <c r="H1476" s="18">
        <f t="shared" si="23"/>
        <v>0</v>
      </c>
      <c r="I1476" s="622" t="s">
        <v>217</v>
      </c>
    </row>
    <row r="1477" spans="1:9" ht="15" x14ac:dyDescent="0.25">
      <c r="A1477" s="192">
        <v>41872</v>
      </c>
      <c r="B1477" s="193" t="s">
        <v>1661</v>
      </c>
      <c r="C1477" s="324" t="s">
        <v>4236</v>
      </c>
      <c r="D1477" s="20" t="s">
        <v>233</v>
      </c>
      <c r="E1477" s="213">
        <v>1329.6</v>
      </c>
      <c r="F1477" s="368">
        <v>41873</v>
      </c>
      <c r="G1477" s="42">
        <v>1329.6</v>
      </c>
      <c r="H1477" s="18">
        <f t="shared" si="23"/>
        <v>0</v>
      </c>
      <c r="I1477" s="622" t="s">
        <v>217</v>
      </c>
    </row>
    <row r="1478" spans="1:9" ht="15" x14ac:dyDescent="0.25">
      <c r="A1478" s="192">
        <v>41872</v>
      </c>
      <c r="B1478" s="193" t="s">
        <v>1662</v>
      </c>
      <c r="C1478" s="324" t="s">
        <v>4236</v>
      </c>
      <c r="D1478" s="20" t="s">
        <v>468</v>
      </c>
      <c r="E1478" s="213">
        <v>8932</v>
      </c>
      <c r="F1478" s="368">
        <v>41873</v>
      </c>
      <c r="G1478" s="42">
        <v>8932</v>
      </c>
      <c r="H1478" s="18">
        <f t="shared" si="23"/>
        <v>0</v>
      </c>
      <c r="I1478" s="622" t="s">
        <v>217</v>
      </c>
    </row>
    <row r="1479" spans="1:9" ht="15" x14ac:dyDescent="0.25">
      <c r="A1479" s="192">
        <v>41872</v>
      </c>
      <c r="B1479" s="193" t="s">
        <v>1663</v>
      </c>
      <c r="C1479" s="324" t="s">
        <v>4236</v>
      </c>
      <c r="D1479" s="20" t="s">
        <v>79</v>
      </c>
      <c r="E1479" s="213">
        <v>22904</v>
      </c>
      <c r="F1479" s="368">
        <v>41872</v>
      </c>
      <c r="G1479" s="42">
        <v>22904</v>
      </c>
      <c r="H1479" s="18">
        <f t="shared" ref="H1479:H1542" si="24">E1479-G1479</f>
        <v>0</v>
      </c>
      <c r="I1479" s="622" t="s">
        <v>21</v>
      </c>
    </row>
    <row r="1480" spans="1:9" ht="15" x14ac:dyDescent="0.25">
      <c r="A1480" s="192">
        <v>41872</v>
      </c>
      <c r="B1480" s="193" t="s">
        <v>1664</v>
      </c>
      <c r="C1480" s="324" t="s">
        <v>4236</v>
      </c>
      <c r="D1480" s="20" t="s">
        <v>4231</v>
      </c>
      <c r="E1480" s="213">
        <v>7430</v>
      </c>
      <c r="F1480" s="368">
        <v>41873</v>
      </c>
      <c r="G1480" s="42">
        <v>7430</v>
      </c>
      <c r="H1480" s="18">
        <f t="shared" si="24"/>
        <v>0</v>
      </c>
      <c r="I1480" s="622" t="s">
        <v>217</v>
      </c>
    </row>
    <row r="1481" spans="1:9" ht="15" x14ac:dyDescent="0.25">
      <c r="A1481" s="192">
        <v>41872</v>
      </c>
      <c r="B1481" s="193" t="s">
        <v>1665</v>
      </c>
      <c r="C1481" s="324" t="s">
        <v>4236</v>
      </c>
      <c r="D1481" s="20" t="s">
        <v>147</v>
      </c>
      <c r="E1481" s="213">
        <v>3494.5</v>
      </c>
      <c r="F1481" s="368">
        <v>41873</v>
      </c>
      <c r="G1481" s="42">
        <v>3494.5</v>
      </c>
      <c r="H1481" s="18">
        <f t="shared" si="24"/>
        <v>0</v>
      </c>
      <c r="I1481" s="622" t="s">
        <v>217</v>
      </c>
    </row>
    <row r="1482" spans="1:9" ht="15" x14ac:dyDescent="0.25">
      <c r="A1482" s="192">
        <v>41872</v>
      </c>
      <c r="B1482" s="193" t="s">
        <v>1666</v>
      </c>
      <c r="C1482" s="324" t="s">
        <v>4236</v>
      </c>
      <c r="D1482" s="20" t="s">
        <v>348</v>
      </c>
      <c r="E1482" s="213">
        <v>1034.5</v>
      </c>
      <c r="F1482" s="368">
        <v>41873</v>
      </c>
      <c r="G1482" s="42">
        <v>1034.5</v>
      </c>
      <c r="H1482" s="199">
        <f t="shared" si="24"/>
        <v>0</v>
      </c>
      <c r="I1482" s="622" t="s">
        <v>217</v>
      </c>
    </row>
    <row r="1483" spans="1:9" ht="15" x14ac:dyDescent="0.25">
      <c r="A1483" s="192">
        <v>41872</v>
      </c>
      <c r="B1483" s="193" t="s">
        <v>1667</v>
      </c>
      <c r="C1483" s="324" t="s">
        <v>4236</v>
      </c>
      <c r="D1483" s="20" t="s">
        <v>186</v>
      </c>
      <c r="E1483" s="213">
        <v>8382.4</v>
      </c>
      <c r="F1483" s="368">
        <v>41872</v>
      </c>
      <c r="G1483" s="42">
        <v>8382.4</v>
      </c>
      <c r="H1483" s="18">
        <f t="shared" si="24"/>
        <v>0</v>
      </c>
      <c r="I1483" s="622" t="s">
        <v>21</v>
      </c>
    </row>
    <row r="1484" spans="1:9" ht="15" x14ac:dyDescent="0.25">
      <c r="A1484" s="192">
        <v>41872</v>
      </c>
      <c r="B1484" s="193" t="s">
        <v>1668</v>
      </c>
      <c r="C1484" s="324" t="s">
        <v>4236</v>
      </c>
      <c r="D1484" s="20" t="s">
        <v>198</v>
      </c>
      <c r="E1484" s="213">
        <v>6624</v>
      </c>
      <c r="F1484" s="368">
        <v>41873</v>
      </c>
      <c r="G1484" s="42">
        <v>6624</v>
      </c>
      <c r="H1484" s="18">
        <f t="shared" si="24"/>
        <v>0</v>
      </c>
      <c r="I1484" s="622" t="s">
        <v>217</v>
      </c>
    </row>
    <row r="1485" spans="1:9" ht="15" x14ac:dyDescent="0.25">
      <c r="A1485" s="192">
        <v>41872</v>
      </c>
      <c r="B1485" s="193" t="s">
        <v>1670</v>
      </c>
      <c r="C1485" s="324" t="s">
        <v>4236</v>
      </c>
      <c r="D1485" s="20" t="s">
        <v>133</v>
      </c>
      <c r="E1485" s="213">
        <v>2469.6</v>
      </c>
      <c r="F1485" s="368">
        <v>41872</v>
      </c>
      <c r="G1485" s="42">
        <v>2469.6</v>
      </c>
      <c r="H1485" s="18">
        <f t="shared" si="24"/>
        <v>0</v>
      </c>
      <c r="I1485" s="622"/>
    </row>
    <row r="1486" spans="1:9" ht="15" x14ac:dyDescent="0.25">
      <c r="A1486" s="192">
        <v>41872</v>
      </c>
      <c r="B1486" s="193" t="s">
        <v>1672</v>
      </c>
      <c r="C1486" s="324" t="s">
        <v>4236</v>
      </c>
      <c r="D1486" s="20" t="s">
        <v>44</v>
      </c>
      <c r="E1486" s="213">
        <v>6760</v>
      </c>
      <c r="F1486" s="368">
        <v>41881</v>
      </c>
      <c r="G1486" s="42">
        <v>6760</v>
      </c>
      <c r="H1486" s="18">
        <f t="shared" si="24"/>
        <v>0</v>
      </c>
      <c r="I1486" s="622" t="s">
        <v>12</v>
      </c>
    </row>
    <row r="1487" spans="1:9" ht="15" x14ac:dyDescent="0.25">
      <c r="A1487" s="192">
        <v>41872</v>
      </c>
      <c r="B1487" s="193" t="s">
        <v>1673</v>
      </c>
      <c r="C1487" s="324" t="s">
        <v>4236</v>
      </c>
      <c r="D1487" s="20" t="s">
        <v>115</v>
      </c>
      <c r="E1487" s="213">
        <v>1840</v>
      </c>
      <c r="F1487" s="368">
        <v>41872</v>
      </c>
      <c r="G1487" s="42">
        <v>1840</v>
      </c>
      <c r="H1487" s="18">
        <f t="shared" si="24"/>
        <v>0</v>
      </c>
      <c r="I1487" s="622"/>
    </row>
    <row r="1488" spans="1:9" ht="15" x14ac:dyDescent="0.25">
      <c r="A1488" s="192">
        <v>41872</v>
      </c>
      <c r="B1488" s="193" t="s">
        <v>1674</v>
      </c>
      <c r="C1488" s="324" t="s">
        <v>4236</v>
      </c>
      <c r="D1488" s="20" t="s">
        <v>2723</v>
      </c>
      <c r="E1488" s="213">
        <v>1459.5</v>
      </c>
      <c r="F1488" s="368">
        <v>41873</v>
      </c>
      <c r="G1488" s="42">
        <v>1459.5</v>
      </c>
      <c r="H1488" s="18">
        <f t="shared" si="24"/>
        <v>0</v>
      </c>
      <c r="I1488" s="622" t="s">
        <v>12</v>
      </c>
    </row>
    <row r="1489" spans="1:9" ht="15" x14ac:dyDescent="0.25">
      <c r="A1489" s="192">
        <v>41872</v>
      </c>
      <c r="B1489" s="193" t="s">
        <v>1675</v>
      </c>
      <c r="C1489" s="324" t="s">
        <v>4236</v>
      </c>
      <c r="D1489" s="20" t="s">
        <v>545</v>
      </c>
      <c r="E1489" s="213">
        <v>2674</v>
      </c>
      <c r="F1489" s="368">
        <v>41873</v>
      </c>
      <c r="G1489" s="42">
        <v>2674</v>
      </c>
      <c r="H1489" s="18">
        <f t="shared" si="24"/>
        <v>0</v>
      </c>
      <c r="I1489" s="622" t="s">
        <v>12</v>
      </c>
    </row>
    <row r="1490" spans="1:9" ht="15" x14ac:dyDescent="0.25">
      <c r="A1490" s="192">
        <v>41872</v>
      </c>
      <c r="B1490" s="193" t="s">
        <v>1676</v>
      </c>
      <c r="C1490" s="324" t="s">
        <v>4236</v>
      </c>
      <c r="D1490" s="295" t="s">
        <v>3108</v>
      </c>
      <c r="E1490" s="296">
        <v>0</v>
      </c>
      <c r="F1490" s="368"/>
      <c r="G1490" s="42"/>
      <c r="H1490" s="18">
        <f t="shared" si="24"/>
        <v>0</v>
      </c>
      <c r="I1490" s="622" t="s">
        <v>324</v>
      </c>
    </row>
    <row r="1491" spans="1:9" ht="15" x14ac:dyDescent="0.25">
      <c r="A1491" s="192">
        <v>41872</v>
      </c>
      <c r="B1491" s="193" t="s">
        <v>1677</v>
      </c>
      <c r="C1491" s="324" t="s">
        <v>4236</v>
      </c>
      <c r="D1491" s="20" t="s">
        <v>106</v>
      </c>
      <c r="E1491" s="213">
        <v>318177.59999999998</v>
      </c>
      <c r="F1491" s="368">
        <v>41881</v>
      </c>
      <c r="G1491" s="42">
        <v>318177.59999999998</v>
      </c>
      <c r="H1491" s="18">
        <f t="shared" si="24"/>
        <v>0</v>
      </c>
      <c r="I1491" s="622"/>
    </row>
    <row r="1492" spans="1:9" ht="15" x14ac:dyDescent="0.25">
      <c r="A1492" s="192">
        <v>41872</v>
      </c>
      <c r="B1492" s="193" t="s">
        <v>1679</v>
      </c>
      <c r="C1492" s="324" t="s">
        <v>4236</v>
      </c>
      <c r="D1492" s="295" t="s">
        <v>3108</v>
      </c>
      <c r="E1492" s="296">
        <v>0</v>
      </c>
      <c r="F1492" s="368"/>
      <c r="G1492" s="42"/>
      <c r="H1492" s="18">
        <f t="shared" si="24"/>
        <v>0</v>
      </c>
      <c r="I1492" s="622" t="s">
        <v>324</v>
      </c>
    </row>
    <row r="1493" spans="1:9" ht="15" x14ac:dyDescent="0.25">
      <c r="A1493" s="192">
        <v>41872</v>
      </c>
      <c r="B1493" s="193" t="s">
        <v>1680</v>
      </c>
      <c r="C1493" s="324" t="s">
        <v>4236</v>
      </c>
      <c r="D1493" s="20" t="s">
        <v>152</v>
      </c>
      <c r="E1493" s="213">
        <v>7836</v>
      </c>
      <c r="F1493" s="368">
        <v>41872</v>
      </c>
      <c r="G1493" s="42">
        <v>7836</v>
      </c>
      <c r="H1493" s="18">
        <f t="shared" si="24"/>
        <v>0</v>
      </c>
      <c r="I1493" s="622"/>
    </row>
    <row r="1494" spans="1:9" ht="15" x14ac:dyDescent="0.25">
      <c r="A1494" s="192">
        <v>41872</v>
      </c>
      <c r="B1494" s="193" t="s">
        <v>1681</v>
      </c>
      <c r="C1494" s="324" t="s">
        <v>4236</v>
      </c>
      <c r="D1494" s="20" t="s">
        <v>160</v>
      </c>
      <c r="E1494" s="213">
        <v>118821.38</v>
      </c>
      <c r="F1494" s="381" t="s">
        <v>4239</v>
      </c>
      <c r="G1494" s="42">
        <v>118821.38</v>
      </c>
      <c r="H1494" s="18">
        <f t="shared" si="24"/>
        <v>0</v>
      </c>
      <c r="I1494" s="622" t="s">
        <v>162</v>
      </c>
    </row>
    <row r="1495" spans="1:9" ht="15" x14ac:dyDescent="0.25">
      <c r="A1495" s="192">
        <v>41873</v>
      </c>
      <c r="B1495" s="193" t="s">
        <v>1682</v>
      </c>
      <c r="C1495" s="324" t="s">
        <v>4236</v>
      </c>
      <c r="D1495" s="190" t="s">
        <v>8</v>
      </c>
      <c r="E1495" s="210">
        <v>135</v>
      </c>
      <c r="F1495" s="368">
        <v>41873</v>
      </c>
      <c r="G1495" s="229">
        <v>135</v>
      </c>
      <c r="H1495" s="18">
        <f t="shared" si="24"/>
        <v>0</v>
      </c>
      <c r="I1495" s="621"/>
    </row>
    <row r="1496" spans="1:9" ht="15" x14ac:dyDescent="0.25">
      <c r="A1496" s="192">
        <v>41873</v>
      </c>
      <c r="B1496" s="193" t="s">
        <v>1683</v>
      </c>
      <c r="C1496" s="324" t="s">
        <v>4236</v>
      </c>
      <c r="D1496" s="190" t="s">
        <v>4240</v>
      </c>
      <c r="E1496" s="210">
        <v>340087.25</v>
      </c>
      <c r="F1496" s="370">
        <v>41912</v>
      </c>
      <c r="G1496" s="219">
        <v>340087.25</v>
      </c>
      <c r="H1496" s="18">
        <f t="shared" si="24"/>
        <v>0</v>
      </c>
      <c r="I1496" s="621" t="s">
        <v>3920</v>
      </c>
    </row>
    <row r="1497" spans="1:9" ht="15" x14ac:dyDescent="0.25">
      <c r="A1497" s="192">
        <v>41873</v>
      </c>
      <c r="B1497" s="193" t="s">
        <v>1684</v>
      </c>
      <c r="C1497" s="324" t="s">
        <v>4236</v>
      </c>
      <c r="D1497" s="190" t="s">
        <v>160</v>
      </c>
      <c r="E1497" s="210">
        <v>86102.2</v>
      </c>
      <c r="F1497" s="370" t="s">
        <v>4241</v>
      </c>
      <c r="G1497" s="229">
        <v>86102.2</v>
      </c>
      <c r="H1497" s="18">
        <f t="shared" si="24"/>
        <v>0</v>
      </c>
      <c r="I1497" s="621" t="s">
        <v>162</v>
      </c>
    </row>
    <row r="1498" spans="1:9" ht="15" x14ac:dyDescent="0.25">
      <c r="A1498" s="192">
        <v>41873</v>
      </c>
      <c r="B1498" s="193" t="s">
        <v>1685</v>
      </c>
      <c r="C1498" s="324" t="s">
        <v>4236</v>
      </c>
      <c r="D1498" s="190" t="s">
        <v>3928</v>
      </c>
      <c r="E1498" s="210">
        <v>59452</v>
      </c>
      <c r="F1498" s="370" t="s">
        <v>4242</v>
      </c>
      <c r="G1498" s="229">
        <v>59452</v>
      </c>
      <c r="H1498" s="18">
        <f t="shared" si="24"/>
        <v>0</v>
      </c>
      <c r="I1498" s="621"/>
    </row>
    <row r="1499" spans="1:9" ht="15" x14ac:dyDescent="0.25">
      <c r="A1499" s="192">
        <v>41873</v>
      </c>
      <c r="B1499" s="193" t="s">
        <v>1686</v>
      </c>
      <c r="C1499" s="324" t="s">
        <v>4236</v>
      </c>
      <c r="D1499" s="190" t="s">
        <v>168</v>
      </c>
      <c r="E1499" s="210">
        <v>14694.7</v>
      </c>
      <c r="F1499" s="368">
        <v>41874</v>
      </c>
      <c r="G1499" s="229">
        <v>14694.7</v>
      </c>
      <c r="H1499" s="18">
        <f t="shared" si="24"/>
        <v>0</v>
      </c>
      <c r="I1499" s="621"/>
    </row>
    <row r="1500" spans="1:9" ht="15" x14ac:dyDescent="0.25">
      <c r="A1500" s="192">
        <v>41873</v>
      </c>
      <c r="B1500" s="193" t="s">
        <v>1687</v>
      </c>
      <c r="C1500" s="324" t="s">
        <v>4236</v>
      </c>
      <c r="D1500" s="190" t="s">
        <v>606</v>
      </c>
      <c r="E1500" s="210">
        <v>2011.9</v>
      </c>
      <c r="F1500" s="368">
        <v>41874</v>
      </c>
      <c r="G1500" s="229">
        <v>2011.9</v>
      </c>
      <c r="H1500" s="18">
        <f t="shared" si="24"/>
        <v>0</v>
      </c>
      <c r="I1500" s="621"/>
    </row>
    <row r="1501" spans="1:9" ht="15" x14ac:dyDescent="0.25">
      <c r="A1501" s="192">
        <v>41873</v>
      </c>
      <c r="B1501" s="193" t="s">
        <v>1688</v>
      </c>
      <c r="C1501" s="324" t="s">
        <v>4236</v>
      </c>
      <c r="D1501" s="190" t="s">
        <v>272</v>
      </c>
      <c r="E1501" s="210">
        <v>4527.6000000000004</v>
      </c>
      <c r="F1501" s="370" t="s">
        <v>4243</v>
      </c>
      <c r="G1501" s="229">
        <v>4527.6000000000004</v>
      </c>
      <c r="H1501" s="18">
        <f t="shared" si="24"/>
        <v>0</v>
      </c>
      <c r="I1501" s="621"/>
    </row>
    <row r="1502" spans="1:9" ht="15" x14ac:dyDescent="0.25">
      <c r="A1502" s="192">
        <v>41873</v>
      </c>
      <c r="B1502" s="193" t="s">
        <v>1689</v>
      </c>
      <c r="C1502" s="324" t="s">
        <v>4236</v>
      </c>
      <c r="D1502" s="190" t="s">
        <v>4244</v>
      </c>
      <c r="E1502" s="210">
        <v>18780.5</v>
      </c>
      <c r="F1502" s="368">
        <v>41874</v>
      </c>
      <c r="G1502" s="229">
        <v>18780.5</v>
      </c>
      <c r="H1502" s="18">
        <f t="shared" si="24"/>
        <v>0</v>
      </c>
      <c r="I1502" s="621"/>
    </row>
    <row r="1503" spans="1:9" ht="15" x14ac:dyDescent="0.25">
      <c r="A1503" s="192">
        <v>41873</v>
      </c>
      <c r="B1503" s="193" t="s">
        <v>1690</v>
      </c>
      <c r="C1503" s="324" t="s">
        <v>4236</v>
      </c>
      <c r="D1503" s="190" t="s">
        <v>169</v>
      </c>
      <c r="E1503" s="210">
        <v>18219.099999999999</v>
      </c>
      <c r="F1503" s="368">
        <v>41874</v>
      </c>
      <c r="G1503" s="229">
        <v>18219.099999999999</v>
      </c>
      <c r="H1503" s="18">
        <f t="shared" si="24"/>
        <v>0</v>
      </c>
      <c r="I1503" s="621"/>
    </row>
    <row r="1504" spans="1:9" ht="15" x14ac:dyDescent="0.25">
      <c r="A1504" s="192">
        <v>41873</v>
      </c>
      <c r="B1504" s="193" t="s">
        <v>1691</v>
      </c>
      <c r="C1504" s="324" t="s">
        <v>4236</v>
      </c>
      <c r="D1504" s="190" t="s">
        <v>370</v>
      </c>
      <c r="E1504" s="210">
        <v>3326.4</v>
      </c>
      <c r="F1504" s="368">
        <v>41874</v>
      </c>
      <c r="G1504" s="229">
        <v>3326.4</v>
      </c>
      <c r="H1504" s="18">
        <f t="shared" si="24"/>
        <v>0</v>
      </c>
      <c r="I1504" s="621"/>
    </row>
    <row r="1505" spans="1:9" ht="15" x14ac:dyDescent="0.25">
      <c r="A1505" s="192">
        <v>41873</v>
      </c>
      <c r="B1505" s="193" t="s">
        <v>1692</v>
      </c>
      <c r="C1505" s="324" t="s">
        <v>4236</v>
      </c>
      <c r="D1505" s="190" t="s">
        <v>178</v>
      </c>
      <c r="E1505" s="210">
        <v>5257</v>
      </c>
      <c r="F1505" s="368">
        <v>41874</v>
      </c>
      <c r="G1505" s="229">
        <v>5257</v>
      </c>
      <c r="H1505" s="18">
        <f t="shared" si="24"/>
        <v>0</v>
      </c>
      <c r="I1505" s="621"/>
    </row>
    <row r="1506" spans="1:9" ht="15" x14ac:dyDescent="0.25">
      <c r="A1506" s="192">
        <v>41873</v>
      </c>
      <c r="B1506" s="193" t="s">
        <v>1694</v>
      </c>
      <c r="C1506" s="324" t="s">
        <v>4236</v>
      </c>
      <c r="D1506" s="190" t="s">
        <v>4245</v>
      </c>
      <c r="E1506" s="210">
        <v>20306.5</v>
      </c>
      <c r="F1506" s="368">
        <v>41874</v>
      </c>
      <c r="G1506" s="229">
        <v>20306.5</v>
      </c>
      <c r="H1506" s="18">
        <f t="shared" si="24"/>
        <v>0</v>
      </c>
      <c r="I1506" s="621"/>
    </row>
    <row r="1507" spans="1:9" ht="15" x14ac:dyDescent="0.25">
      <c r="A1507" s="192">
        <v>41873</v>
      </c>
      <c r="B1507" s="193" t="s">
        <v>1696</v>
      </c>
      <c r="C1507" s="324" t="s">
        <v>4236</v>
      </c>
      <c r="D1507" s="190" t="s">
        <v>11</v>
      </c>
      <c r="E1507" s="210">
        <v>35464</v>
      </c>
      <c r="F1507" s="368">
        <v>41881</v>
      </c>
      <c r="G1507" s="229">
        <v>35464</v>
      </c>
      <c r="H1507" s="18">
        <f t="shared" si="24"/>
        <v>0</v>
      </c>
      <c r="I1507" s="621"/>
    </row>
    <row r="1508" spans="1:9" ht="15" x14ac:dyDescent="0.25">
      <c r="A1508" s="192">
        <v>41873</v>
      </c>
      <c r="B1508" s="193" t="s">
        <v>1697</v>
      </c>
      <c r="C1508" s="324" t="s">
        <v>4236</v>
      </c>
      <c r="D1508" s="190" t="s">
        <v>160</v>
      </c>
      <c r="E1508" s="210">
        <v>2206.44</v>
      </c>
      <c r="F1508" s="370" t="s">
        <v>4241</v>
      </c>
      <c r="G1508" s="229">
        <v>2206.44</v>
      </c>
      <c r="H1508" s="18">
        <f t="shared" si="24"/>
        <v>0</v>
      </c>
      <c r="I1508" s="621"/>
    </row>
    <row r="1509" spans="1:9" ht="15" x14ac:dyDescent="0.25">
      <c r="A1509" s="192">
        <v>41873</v>
      </c>
      <c r="B1509" s="193" t="s">
        <v>1698</v>
      </c>
      <c r="C1509" s="324" t="s">
        <v>4236</v>
      </c>
      <c r="D1509" s="190" t="s">
        <v>11</v>
      </c>
      <c r="E1509" s="210">
        <v>35150</v>
      </c>
      <c r="F1509" s="370">
        <v>41883</v>
      </c>
      <c r="G1509" s="219">
        <v>35150</v>
      </c>
      <c r="H1509" s="18">
        <f t="shared" si="24"/>
        <v>0</v>
      </c>
      <c r="I1509" s="621"/>
    </row>
    <row r="1510" spans="1:9" ht="15" x14ac:dyDescent="0.25">
      <c r="A1510" s="192">
        <v>41873</v>
      </c>
      <c r="B1510" s="193" t="s">
        <v>1700</v>
      </c>
      <c r="C1510" s="324" t="s">
        <v>4236</v>
      </c>
      <c r="D1510" s="190" t="s">
        <v>250</v>
      </c>
      <c r="E1510" s="210">
        <v>21818</v>
      </c>
      <c r="F1510" s="368">
        <v>41873</v>
      </c>
      <c r="G1510" s="229">
        <v>21818</v>
      </c>
      <c r="H1510" s="18">
        <f t="shared" si="24"/>
        <v>0</v>
      </c>
      <c r="I1510" s="621"/>
    </row>
    <row r="1511" spans="1:9" ht="15" x14ac:dyDescent="0.25">
      <c r="A1511" s="192">
        <v>41873</v>
      </c>
      <c r="B1511" s="193" t="s">
        <v>1701</v>
      </c>
      <c r="C1511" s="324" t="s">
        <v>4236</v>
      </c>
      <c r="D1511" s="190" t="s">
        <v>13</v>
      </c>
      <c r="E1511" s="210">
        <v>4249</v>
      </c>
      <c r="F1511" s="368">
        <v>41873</v>
      </c>
      <c r="G1511" s="229">
        <v>4249</v>
      </c>
      <c r="H1511" s="18">
        <f t="shared" si="24"/>
        <v>0</v>
      </c>
      <c r="I1511" s="621"/>
    </row>
    <row r="1512" spans="1:9" ht="15" x14ac:dyDescent="0.25">
      <c r="A1512" s="192">
        <v>41873</v>
      </c>
      <c r="B1512" s="193" t="s">
        <v>1702</v>
      </c>
      <c r="C1512" s="324" t="s">
        <v>4236</v>
      </c>
      <c r="D1512" s="190" t="s">
        <v>8</v>
      </c>
      <c r="E1512" s="210">
        <v>560</v>
      </c>
      <c r="F1512" s="368">
        <v>41873</v>
      </c>
      <c r="G1512" s="229">
        <v>560</v>
      </c>
      <c r="H1512" s="18">
        <f t="shared" si="24"/>
        <v>0</v>
      </c>
      <c r="I1512" s="621"/>
    </row>
    <row r="1513" spans="1:9" ht="15" x14ac:dyDescent="0.25">
      <c r="A1513" s="192">
        <v>41873</v>
      </c>
      <c r="B1513" s="193" t="s">
        <v>1703</v>
      </c>
      <c r="C1513" s="324" t="s">
        <v>4236</v>
      </c>
      <c r="D1513" s="190" t="s">
        <v>8</v>
      </c>
      <c r="E1513" s="210">
        <v>2110</v>
      </c>
      <c r="F1513" s="368">
        <v>41873</v>
      </c>
      <c r="G1513" s="229">
        <v>2110</v>
      </c>
      <c r="H1513" s="18">
        <f t="shared" si="24"/>
        <v>0</v>
      </c>
      <c r="I1513" s="621"/>
    </row>
    <row r="1514" spans="1:9" ht="15" x14ac:dyDescent="0.25">
      <c r="A1514" s="192">
        <v>41873</v>
      </c>
      <c r="B1514" s="193" t="s">
        <v>1704</v>
      </c>
      <c r="C1514" s="324" t="s">
        <v>4236</v>
      </c>
      <c r="D1514" s="190" t="s">
        <v>23</v>
      </c>
      <c r="E1514" s="210">
        <v>1795.5</v>
      </c>
      <c r="F1514" s="368">
        <v>41873</v>
      </c>
      <c r="G1514" s="229">
        <v>1795.5</v>
      </c>
      <c r="H1514" s="18">
        <f t="shared" si="24"/>
        <v>0</v>
      </c>
      <c r="I1514" s="621"/>
    </row>
    <row r="1515" spans="1:9" ht="15" x14ac:dyDescent="0.25">
      <c r="A1515" s="192">
        <v>41873</v>
      </c>
      <c r="B1515" s="193" t="s">
        <v>1705</v>
      </c>
      <c r="C1515" s="324" t="s">
        <v>4236</v>
      </c>
      <c r="D1515" s="190" t="s">
        <v>28</v>
      </c>
      <c r="E1515" s="210">
        <v>3526</v>
      </c>
      <c r="F1515" s="368">
        <v>41873</v>
      </c>
      <c r="G1515" s="229">
        <v>3526</v>
      </c>
      <c r="H1515" s="18">
        <f t="shared" si="24"/>
        <v>0</v>
      </c>
      <c r="I1515" s="621"/>
    </row>
    <row r="1516" spans="1:9" ht="15" x14ac:dyDescent="0.25">
      <c r="A1516" s="192">
        <v>41873</v>
      </c>
      <c r="B1516" s="193" t="s">
        <v>1706</v>
      </c>
      <c r="C1516" s="324" t="s">
        <v>4236</v>
      </c>
      <c r="D1516" s="190" t="s">
        <v>123</v>
      </c>
      <c r="E1516" s="210">
        <v>4217</v>
      </c>
      <c r="F1516" s="368">
        <v>41874</v>
      </c>
      <c r="G1516" s="229">
        <v>4217</v>
      </c>
      <c r="H1516" s="18">
        <f t="shared" si="24"/>
        <v>0</v>
      </c>
      <c r="I1516" s="621" t="s">
        <v>3920</v>
      </c>
    </row>
    <row r="1517" spans="1:9" ht="15" x14ac:dyDescent="0.25">
      <c r="A1517" s="192">
        <v>41873</v>
      </c>
      <c r="B1517" s="193" t="s">
        <v>1707</v>
      </c>
      <c r="C1517" s="324" t="s">
        <v>4236</v>
      </c>
      <c r="D1517" s="190" t="s">
        <v>8</v>
      </c>
      <c r="E1517" s="210">
        <v>161</v>
      </c>
      <c r="F1517" s="368">
        <v>41873</v>
      </c>
      <c r="G1517" s="229">
        <v>161</v>
      </c>
      <c r="H1517" s="18">
        <f t="shared" si="24"/>
        <v>0</v>
      </c>
      <c r="I1517" s="621"/>
    </row>
    <row r="1518" spans="1:9" ht="15" x14ac:dyDescent="0.25">
      <c r="A1518" s="192">
        <v>41873</v>
      </c>
      <c r="B1518" s="193" t="s">
        <v>1708</v>
      </c>
      <c r="C1518" s="324" t="s">
        <v>4236</v>
      </c>
      <c r="D1518" s="190" t="s">
        <v>4225</v>
      </c>
      <c r="E1518" s="210">
        <v>1620</v>
      </c>
      <c r="F1518" s="368">
        <v>41873</v>
      </c>
      <c r="G1518" s="229">
        <v>1620</v>
      </c>
      <c r="H1518" s="18">
        <f t="shared" si="24"/>
        <v>0</v>
      </c>
      <c r="I1518" s="621"/>
    </row>
    <row r="1519" spans="1:9" ht="15" x14ac:dyDescent="0.25">
      <c r="A1519" s="192">
        <v>41873</v>
      </c>
      <c r="B1519" s="193" t="s">
        <v>1709</v>
      </c>
      <c r="C1519" s="324" t="s">
        <v>4236</v>
      </c>
      <c r="D1519" s="190" t="s">
        <v>8</v>
      </c>
      <c r="E1519" s="210">
        <v>6374</v>
      </c>
      <c r="F1519" s="368">
        <v>41873</v>
      </c>
      <c r="G1519" s="229">
        <v>6374</v>
      </c>
      <c r="H1519" s="18">
        <f t="shared" si="24"/>
        <v>0</v>
      </c>
      <c r="I1519" s="621"/>
    </row>
    <row r="1520" spans="1:9" ht="15" x14ac:dyDescent="0.25">
      <c r="A1520" s="192">
        <v>41873</v>
      </c>
      <c r="B1520" s="193" t="s">
        <v>1711</v>
      </c>
      <c r="C1520" s="324" t="s">
        <v>4236</v>
      </c>
      <c r="D1520" s="190" t="s">
        <v>8</v>
      </c>
      <c r="E1520" s="210">
        <v>1090</v>
      </c>
      <c r="F1520" s="368">
        <v>41873</v>
      </c>
      <c r="G1520" s="229">
        <v>1090</v>
      </c>
      <c r="H1520" s="18">
        <f t="shared" si="24"/>
        <v>0</v>
      </c>
      <c r="I1520" s="621"/>
    </row>
    <row r="1521" spans="1:9" ht="15" x14ac:dyDescent="0.25">
      <c r="A1521" s="192">
        <v>41873</v>
      </c>
      <c r="B1521" s="193" t="s">
        <v>1712</v>
      </c>
      <c r="C1521" s="324" t="s">
        <v>4236</v>
      </c>
      <c r="D1521" s="190" t="s">
        <v>8</v>
      </c>
      <c r="E1521" s="210">
        <v>436</v>
      </c>
      <c r="F1521" s="368">
        <v>41873</v>
      </c>
      <c r="G1521" s="229">
        <v>436</v>
      </c>
      <c r="H1521" s="18">
        <f t="shared" si="24"/>
        <v>0</v>
      </c>
      <c r="I1521" s="621"/>
    </row>
    <row r="1522" spans="1:9" ht="15" x14ac:dyDescent="0.25">
      <c r="A1522" s="192">
        <v>41873</v>
      </c>
      <c r="B1522" s="193" t="s">
        <v>1713</v>
      </c>
      <c r="C1522" s="324" t="s">
        <v>4236</v>
      </c>
      <c r="D1522" s="190" t="s">
        <v>101</v>
      </c>
      <c r="E1522" s="210">
        <v>26848</v>
      </c>
      <c r="F1522" s="370" t="s">
        <v>4246</v>
      </c>
      <c r="G1522" s="229">
        <v>26848</v>
      </c>
      <c r="H1522" s="18">
        <f t="shared" si="24"/>
        <v>0</v>
      </c>
      <c r="I1522" s="621"/>
    </row>
    <row r="1523" spans="1:9" ht="15" x14ac:dyDescent="0.25">
      <c r="A1523" s="192">
        <v>41873</v>
      </c>
      <c r="B1523" s="193" t="s">
        <v>1714</v>
      </c>
      <c r="C1523" s="324" t="s">
        <v>4236</v>
      </c>
      <c r="D1523" s="190" t="s">
        <v>3108</v>
      </c>
      <c r="E1523" s="210">
        <v>0</v>
      </c>
      <c r="F1523" s="368"/>
      <c r="G1523" s="229"/>
      <c r="H1523" s="18">
        <f t="shared" si="24"/>
        <v>0</v>
      </c>
      <c r="I1523" s="621" t="s">
        <v>324</v>
      </c>
    </row>
    <row r="1524" spans="1:9" ht="15" x14ac:dyDescent="0.25">
      <c r="A1524" s="192">
        <v>41873</v>
      </c>
      <c r="B1524" s="193" t="s">
        <v>1715</v>
      </c>
      <c r="C1524" s="324" t="s">
        <v>4236</v>
      </c>
      <c r="D1524" s="190" t="s">
        <v>240</v>
      </c>
      <c r="E1524" s="210">
        <v>27387.200000000001</v>
      </c>
      <c r="F1524" s="370" t="s">
        <v>4342</v>
      </c>
      <c r="G1524" s="219">
        <v>27387.200000000001</v>
      </c>
      <c r="H1524" s="18">
        <f t="shared" si="24"/>
        <v>0</v>
      </c>
      <c r="I1524" s="621"/>
    </row>
    <row r="1525" spans="1:9" ht="15" x14ac:dyDescent="0.25">
      <c r="A1525" s="192">
        <v>41873</v>
      </c>
      <c r="B1525" s="193" t="s">
        <v>1716</v>
      </c>
      <c r="C1525" s="324" t="s">
        <v>4236</v>
      </c>
      <c r="D1525" s="196" t="s">
        <v>3108</v>
      </c>
      <c r="E1525" s="215">
        <v>0</v>
      </c>
      <c r="F1525" s="368"/>
      <c r="G1525" s="229"/>
      <c r="H1525" s="18">
        <f t="shared" si="24"/>
        <v>0</v>
      </c>
      <c r="I1525" s="621" t="s">
        <v>324</v>
      </c>
    </row>
    <row r="1526" spans="1:9" ht="15" x14ac:dyDescent="0.25">
      <c r="A1526" s="192">
        <v>41873</v>
      </c>
      <c r="B1526" s="193" t="s">
        <v>1717</v>
      </c>
      <c r="C1526" s="324" t="s">
        <v>4236</v>
      </c>
      <c r="D1526" s="190" t="s">
        <v>244</v>
      </c>
      <c r="E1526" s="210">
        <v>10743.2</v>
      </c>
      <c r="F1526" s="370" t="s">
        <v>4373</v>
      </c>
      <c r="G1526" s="219">
        <v>10743.2</v>
      </c>
      <c r="H1526" s="18">
        <f t="shared" si="24"/>
        <v>0</v>
      </c>
      <c r="I1526" s="621" t="s">
        <v>27</v>
      </c>
    </row>
    <row r="1527" spans="1:9" ht="15" x14ac:dyDescent="0.25">
      <c r="A1527" s="192">
        <v>41873</v>
      </c>
      <c r="B1527" s="193" t="s">
        <v>1718</v>
      </c>
      <c r="C1527" s="324" t="s">
        <v>4236</v>
      </c>
      <c r="D1527" s="196" t="s">
        <v>3108</v>
      </c>
      <c r="E1527" s="215">
        <v>0</v>
      </c>
      <c r="F1527" s="368"/>
      <c r="G1527" s="229"/>
      <c r="H1527" s="18">
        <f t="shared" si="24"/>
        <v>0</v>
      </c>
      <c r="I1527" s="621" t="s">
        <v>324</v>
      </c>
    </row>
    <row r="1528" spans="1:9" ht="15" x14ac:dyDescent="0.25">
      <c r="A1528" s="192">
        <v>41873</v>
      </c>
      <c r="B1528" s="193" t="s">
        <v>1719</v>
      </c>
      <c r="C1528" s="324" t="s">
        <v>4236</v>
      </c>
      <c r="D1528" s="196" t="s">
        <v>3108</v>
      </c>
      <c r="E1528" s="215">
        <v>0</v>
      </c>
      <c r="F1528" s="368"/>
      <c r="G1528" s="229"/>
      <c r="H1528" s="18">
        <f t="shared" si="24"/>
        <v>0</v>
      </c>
      <c r="I1528" s="621" t="s">
        <v>324</v>
      </c>
    </row>
    <row r="1529" spans="1:9" ht="15" x14ac:dyDescent="0.25">
      <c r="A1529" s="192">
        <v>41873</v>
      </c>
      <c r="B1529" s="193" t="s">
        <v>1720</v>
      </c>
      <c r="C1529" s="324" t="s">
        <v>4236</v>
      </c>
      <c r="D1529" s="190" t="s">
        <v>4247</v>
      </c>
      <c r="E1529" s="210">
        <v>20098</v>
      </c>
      <c r="F1529" s="368">
        <v>41878</v>
      </c>
      <c r="G1529" s="229">
        <v>20098</v>
      </c>
      <c r="H1529" s="18">
        <f t="shared" si="24"/>
        <v>0</v>
      </c>
      <c r="I1529" s="621"/>
    </row>
    <row r="1530" spans="1:9" ht="15" x14ac:dyDescent="0.25">
      <c r="A1530" s="192">
        <v>41873</v>
      </c>
      <c r="B1530" s="193" t="s">
        <v>1721</v>
      </c>
      <c r="C1530" s="324" t="s">
        <v>4236</v>
      </c>
      <c r="D1530" s="190" t="s">
        <v>29</v>
      </c>
      <c r="E1530" s="210">
        <v>6937</v>
      </c>
      <c r="F1530" s="368">
        <v>41874</v>
      </c>
      <c r="G1530" s="229">
        <v>6937</v>
      </c>
      <c r="H1530" s="18">
        <f t="shared" si="24"/>
        <v>0</v>
      </c>
      <c r="I1530" s="621"/>
    </row>
    <row r="1531" spans="1:9" ht="15" x14ac:dyDescent="0.25">
      <c r="A1531" s="192">
        <v>41873</v>
      </c>
      <c r="B1531" s="193" t="s">
        <v>1723</v>
      </c>
      <c r="C1531" s="324" t="s">
        <v>4236</v>
      </c>
      <c r="D1531" s="190" t="s">
        <v>27</v>
      </c>
      <c r="E1531" s="210">
        <v>9432.7999999999993</v>
      </c>
      <c r="F1531" s="368">
        <v>41874</v>
      </c>
      <c r="G1531" s="229">
        <v>9432.7999999999993</v>
      </c>
      <c r="H1531" s="18">
        <f t="shared" si="24"/>
        <v>0</v>
      </c>
      <c r="I1531" s="621"/>
    </row>
    <row r="1532" spans="1:9" ht="15" x14ac:dyDescent="0.25">
      <c r="A1532" s="192">
        <v>41873</v>
      </c>
      <c r="B1532" s="193" t="s">
        <v>1724</v>
      </c>
      <c r="C1532" s="324" t="s">
        <v>4236</v>
      </c>
      <c r="D1532" s="190" t="s">
        <v>92</v>
      </c>
      <c r="E1532" s="210">
        <v>1872</v>
      </c>
      <c r="F1532" s="368">
        <v>41874</v>
      </c>
      <c r="G1532" s="229">
        <v>1872</v>
      </c>
      <c r="H1532" s="18">
        <f t="shared" si="24"/>
        <v>0</v>
      </c>
      <c r="I1532" s="621"/>
    </row>
    <row r="1533" spans="1:9" ht="15" x14ac:dyDescent="0.25">
      <c r="A1533" s="192">
        <v>41873</v>
      </c>
      <c r="B1533" s="193" t="s">
        <v>1725</v>
      </c>
      <c r="C1533" s="324" t="s">
        <v>4236</v>
      </c>
      <c r="D1533" s="190" t="s">
        <v>88</v>
      </c>
      <c r="E1533" s="210">
        <v>1958</v>
      </c>
      <c r="F1533" s="368">
        <v>41874</v>
      </c>
      <c r="G1533" s="229">
        <v>1958</v>
      </c>
      <c r="H1533" s="18">
        <f t="shared" si="24"/>
        <v>0</v>
      </c>
      <c r="I1533" s="621"/>
    </row>
    <row r="1534" spans="1:9" ht="15" x14ac:dyDescent="0.25">
      <c r="A1534" s="192">
        <v>41873</v>
      </c>
      <c r="B1534" s="193" t="s">
        <v>1726</v>
      </c>
      <c r="C1534" s="324" t="s">
        <v>4236</v>
      </c>
      <c r="D1534" s="190" t="s">
        <v>4248</v>
      </c>
      <c r="E1534" s="210">
        <v>14374.6</v>
      </c>
      <c r="F1534" s="368">
        <v>41874</v>
      </c>
      <c r="G1534" s="229">
        <v>14374.6</v>
      </c>
      <c r="H1534" s="18">
        <f t="shared" si="24"/>
        <v>0</v>
      </c>
      <c r="I1534" s="621"/>
    </row>
    <row r="1535" spans="1:9" ht="15" x14ac:dyDescent="0.25">
      <c r="A1535" s="192">
        <v>41873</v>
      </c>
      <c r="B1535" s="193" t="s">
        <v>1727</v>
      </c>
      <c r="C1535" s="324" t="s">
        <v>4236</v>
      </c>
      <c r="D1535" s="190" t="s">
        <v>4249</v>
      </c>
      <c r="E1535" s="210">
        <v>5443.2</v>
      </c>
      <c r="F1535" s="368">
        <v>41874</v>
      </c>
      <c r="G1535" s="229">
        <v>5443.2</v>
      </c>
      <c r="H1535" s="18">
        <f t="shared" si="24"/>
        <v>0</v>
      </c>
      <c r="I1535" s="621"/>
    </row>
    <row r="1536" spans="1:9" ht="15" x14ac:dyDescent="0.25">
      <c r="A1536" s="192">
        <v>41873</v>
      </c>
      <c r="B1536" s="193" t="s">
        <v>1728</v>
      </c>
      <c r="C1536" s="324" t="s">
        <v>4236</v>
      </c>
      <c r="D1536" s="196" t="s">
        <v>3108</v>
      </c>
      <c r="E1536" s="215">
        <v>0</v>
      </c>
      <c r="F1536" s="368"/>
      <c r="G1536" s="229"/>
      <c r="H1536" s="18">
        <f t="shared" si="24"/>
        <v>0</v>
      </c>
      <c r="I1536" s="621" t="s">
        <v>324</v>
      </c>
    </row>
    <row r="1537" spans="1:9" ht="15" x14ac:dyDescent="0.25">
      <c r="A1537" s="192">
        <v>41873</v>
      </c>
      <c r="B1537" s="193" t="s">
        <v>1731</v>
      </c>
      <c r="C1537" s="324" t="s">
        <v>4236</v>
      </c>
      <c r="D1537" s="190" t="s">
        <v>287</v>
      </c>
      <c r="E1537" s="210">
        <v>2380</v>
      </c>
      <c r="F1537" s="368">
        <v>41874</v>
      </c>
      <c r="G1537" s="229">
        <v>2380</v>
      </c>
      <c r="H1537" s="18">
        <f t="shared" si="24"/>
        <v>0</v>
      </c>
      <c r="I1537" s="621"/>
    </row>
    <row r="1538" spans="1:9" ht="15" x14ac:dyDescent="0.25">
      <c r="A1538" s="192">
        <v>41873</v>
      </c>
      <c r="B1538" s="193" t="s">
        <v>1733</v>
      </c>
      <c r="C1538" s="324" t="s">
        <v>4236</v>
      </c>
      <c r="D1538" s="190" t="s">
        <v>490</v>
      </c>
      <c r="E1538" s="210">
        <v>1705</v>
      </c>
      <c r="F1538" s="368">
        <v>41874</v>
      </c>
      <c r="G1538" s="229">
        <v>1705</v>
      </c>
      <c r="H1538" s="18">
        <f t="shared" si="24"/>
        <v>0</v>
      </c>
      <c r="I1538" s="621"/>
    </row>
    <row r="1539" spans="1:9" ht="15" x14ac:dyDescent="0.25">
      <c r="A1539" s="192">
        <v>41873</v>
      </c>
      <c r="B1539" s="193" t="s">
        <v>1734</v>
      </c>
      <c r="C1539" s="324" t="s">
        <v>4236</v>
      </c>
      <c r="D1539" s="190" t="s">
        <v>47</v>
      </c>
      <c r="E1539" s="210">
        <v>3686</v>
      </c>
      <c r="F1539" s="368">
        <v>41874</v>
      </c>
      <c r="G1539" s="229">
        <v>3686</v>
      </c>
      <c r="H1539" s="18">
        <f t="shared" si="24"/>
        <v>0</v>
      </c>
      <c r="I1539" s="621"/>
    </row>
    <row r="1540" spans="1:9" ht="15" x14ac:dyDescent="0.25">
      <c r="A1540" s="192">
        <v>41873</v>
      </c>
      <c r="B1540" s="193" t="s">
        <v>1735</v>
      </c>
      <c r="C1540" s="324" t="s">
        <v>4236</v>
      </c>
      <c r="D1540" s="190" t="s">
        <v>4250</v>
      </c>
      <c r="E1540" s="210">
        <v>2929.5</v>
      </c>
      <c r="F1540" s="368">
        <v>41873</v>
      </c>
      <c r="G1540" s="229">
        <v>2929.5</v>
      </c>
      <c r="H1540" s="18">
        <f t="shared" si="24"/>
        <v>0</v>
      </c>
      <c r="I1540" s="621"/>
    </row>
    <row r="1541" spans="1:9" ht="15" x14ac:dyDescent="0.25">
      <c r="A1541" s="192">
        <v>41873</v>
      </c>
      <c r="B1541" s="193" t="s">
        <v>1736</v>
      </c>
      <c r="C1541" s="324" t="s">
        <v>4236</v>
      </c>
      <c r="D1541" s="190" t="s">
        <v>1778</v>
      </c>
      <c r="E1541" s="210">
        <v>1272</v>
      </c>
      <c r="F1541" s="368">
        <v>41874</v>
      </c>
      <c r="G1541" s="229">
        <v>1272</v>
      </c>
      <c r="H1541" s="18">
        <f t="shared" si="24"/>
        <v>0</v>
      </c>
      <c r="I1541" s="621"/>
    </row>
    <row r="1542" spans="1:9" ht="15" x14ac:dyDescent="0.25">
      <c r="A1542" s="192">
        <v>41873</v>
      </c>
      <c r="B1542" s="193" t="s">
        <v>1738</v>
      </c>
      <c r="C1542" s="324" t="s">
        <v>4236</v>
      </c>
      <c r="D1542" s="190" t="s">
        <v>42</v>
      </c>
      <c r="E1542" s="210">
        <v>5200</v>
      </c>
      <c r="F1542" s="370">
        <v>41885</v>
      </c>
      <c r="G1542" s="219">
        <v>5200</v>
      </c>
      <c r="H1542" s="18">
        <f t="shared" si="24"/>
        <v>0</v>
      </c>
      <c r="I1542" s="621"/>
    </row>
    <row r="1543" spans="1:9" ht="15" x14ac:dyDescent="0.25">
      <c r="A1543" s="192">
        <v>41873</v>
      </c>
      <c r="B1543" s="193" t="s">
        <v>1739</v>
      </c>
      <c r="C1543" s="324" t="s">
        <v>4236</v>
      </c>
      <c r="D1543" s="190" t="s">
        <v>43</v>
      </c>
      <c r="E1543" s="210">
        <v>2600</v>
      </c>
      <c r="F1543" s="370">
        <v>41885</v>
      </c>
      <c r="G1543" s="219">
        <v>2600</v>
      </c>
      <c r="H1543" s="18">
        <f t="shared" ref="H1543:H1606" si="25">E1543-G1543</f>
        <v>0</v>
      </c>
      <c r="I1543" s="621"/>
    </row>
    <row r="1544" spans="1:9" ht="15" x14ac:dyDescent="0.25">
      <c r="A1544" s="192">
        <v>41873</v>
      </c>
      <c r="B1544" s="193" t="s">
        <v>1741</v>
      </c>
      <c r="C1544" s="324" t="s">
        <v>4236</v>
      </c>
      <c r="D1544" s="190" t="s">
        <v>57</v>
      </c>
      <c r="E1544" s="210">
        <v>1710</v>
      </c>
      <c r="F1544" s="368">
        <v>41874</v>
      </c>
      <c r="G1544" s="229">
        <v>1710</v>
      </c>
      <c r="H1544" s="18">
        <f t="shared" si="25"/>
        <v>0</v>
      </c>
      <c r="I1544" s="621"/>
    </row>
    <row r="1545" spans="1:9" ht="15" x14ac:dyDescent="0.25">
      <c r="A1545" s="192">
        <v>41873</v>
      </c>
      <c r="B1545" s="193" t="s">
        <v>1743</v>
      </c>
      <c r="C1545" s="324" t="s">
        <v>4236</v>
      </c>
      <c r="D1545" s="295" t="s">
        <v>3108</v>
      </c>
      <c r="E1545" s="296">
        <v>0</v>
      </c>
      <c r="F1545" s="368"/>
      <c r="G1545" s="229"/>
      <c r="H1545" s="18">
        <f t="shared" si="25"/>
        <v>0</v>
      </c>
      <c r="I1545" s="621" t="s">
        <v>324</v>
      </c>
    </row>
    <row r="1546" spans="1:9" ht="15" x14ac:dyDescent="0.25">
      <c r="A1546" s="192">
        <v>41873</v>
      </c>
      <c r="B1546" s="193" t="s">
        <v>1744</v>
      </c>
      <c r="C1546" s="324" t="s">
        <v>4236</v>
      </c>
      <c r="D1546" s="190" t="s">
        <v>55</v>
      </c>
      <c r="E1546" s="210">
        <v>10783.1</v>
      </c>
      <c r="F1546" s="368">
        <v>41873</v>
      </c>
      <c r="G1546" s="229">
        <v>10783.1</v>
      </c>
      <c r="H1546" s="18">
        <f t="shared" si="25"/>
        <v>0</v>
      </c>
      <c r="I1546" s="621"/>
    </row>
    <row r="1547" spans="1:9" ht="15" x14ac:dyDescent="0.25">
      <c r="A1547" s="192">
        <v>41873</v>
      </c>
      <c r="B1547" s="193" t="s">
        <v>1745</v>
      </c>
      <c r="C1547" s="324" t="s">
        <v>4236</v>
      </c>
      <c r="D1547" s="190" t="s">
        <v>111</v>
      </c>
      <c r="E1547" s="210">
        <v>4018</v>
      </c>
      <c r="F1547" s="368">
        <v>41873</v>
      </c>
      <c r="G1547" s="229">
        <v>4018</v>
      </c>
      <c r="H1547" s="18">
        <f t="shared" si="25"/>
        <v>0</v>
      </c>
      <c r="I1547" s="621"/>
    </row>
    <row r="1548" spans="1:9" ht="15" x14ac:dyDescent="0.25">
      <c r="A1548" s="192">
        <v>41873</v>
      </c>
      <c r="B1548" s="193" t="s">
        <v>1746</v>
      </c>
      <c r="C1548" s="324" t="s">
        <v>4236</v>
      </c>
      <c r="D1548" s="190" t="s">
        <v>85</v>
      </c>
      <c r="E1548" s="210">
        <v>8077</v>
      </c>
      <c r="F1548" s="368">
        <v>41874</v>
      </c>
      <c r="G1548" s="229">
        <v>8077</v>
      </c>
      <c r="H1548" s="18">
        <f t="shared" si="25"/>
        <v>0</v>
      </c>
      <c r="I1548" s="621"/>
    </row>
    <row r="1549" spans="1:9" ht="15" x14ac:dyDescent="0.25">
      <c r="A1549" s="192">
        <v>41873</v>
      </c>
      <c r="B1549" s="193" t="s">
        <v>1748</v>
      </c>
      <c r="C1549" s="324" t="s">
        <v>4236</v>
      </c>
      <c r="D1549" s="190" t="s">
        <v>106</v>
      </c>
      <c r="E1549" s="210">
        <v>15454.6</v>
      </c>
      <c r="F1549" s="368">
        <v>41881</v>
      </c>
      <c r="G1549" s="229">
        <v>15454.6</v>
      </c>
      <c r="H1549" s="18">
        <f t="shared" si="25"/>
        <v>0</v>
      </c>
      <c r="I1549" s="621"/>
    </row>
    <row r="1550" spans="1:9" ht="15" x14ac:dyDescent="0.25">
      <c r="A1550" s="192">
        <v>41873</v>
      </c>
      <c r="B1550" s="193" t="s">
        <v>1750</v>
      </c>
      <c r="C1550" s="324" t="s">
        <v>4236</v>
      </c>
      <c r="D1550" s="190" t="s">
        <v>52</v>
      </c>
      <c r="E1550" s="210">
        <v>716.5</v>
      </c>
      <c r="F1550" s="368">
        <v>41873</v>
      </c>
      <c r="G1550" s="229">
        <v>716.5</v>
      </c>
      <c r="H1550" s="18">
        <f t="shared" si="25"/>
        <v>0</v>
      </c>
      <c r="I1550" s="621"/>
    </row>
    <row r="1551" spans="1:9" ht="15" x14ac:dyDescent="0.25">
      <c r="A1551" s="192">
        <v>41873</v>
      </c>
      <c r="B1551" s="193" t="s">
        <v>1752</v>
      </c>
      <c r="C1551" s="324" t="s">
        <v>4236</v>
      </c>
      <c r="D1551" s="190" t="s">
        <v>758</v>
      </c>
      <c r="E1551" s="210">
        <v>2025</v>
      </c>
      <c r="F1551" s="368">
        <v>41874</v>
      </c>
      <c r="G1551" s="229">
        <v>2025</v>
      </c>
      <c r="H1551" s="18">
        <f t="shared" si="25"/>
        <v>0</v>
      </c>
      <c r="I1551" s="621"/>
    </row>
    <row r="1552" spans="1:9" ht="15" x14ac:dyDescent="0.25">
      <c r="A1552" s="192">
        <v>41873</v>
      </c>
      <c r="B1552" s="193" t="s">
        <v>1753</v>
      </c>
      <c r="C1552" s="324" t="s">
        <v>4236</v>
      </c>
      <c r="D1552" s="190" t="s">
        <v>58</v>
      </c>
      <c r="E1552" s="210">
        <v>665</v>
      </c>
      <c r="F1552" s="368">
        <v>41874</v>
      </c>
      <c r="G1552" s="229">
        <v>665</v>
      </c>
      <c r="H1552" s="18">
        <f t="shared" si="25"/>
        <v>0</v>
      </c>
      <c r="I1552" s="621"/>
    </row>
    <row r="1553" spans="1:9" ht="15" x14ac:dyDescent="0.25">
      <c r="A1553" s="192">
        <v>41873</v>
      </c>
      <c r="B1553" s="193" t="s">
        <v>1754</v>
      </c>
      <c r="C1553" s="324" t="s">
        <v>4236</v>
      </c>
      <c r="D1553" s="196" t="s">
        <v>3108</v>
      </c>
      <c r="E1553" s="215">
        <v>0</v>
      </c>
      <c r="F1553" s="368"/>
      <c r="G1553" s="229"/>
      <c r="H1553" s="18">
        <f t="shared" si="25"/>
        <v>0</v>
      </c>
      <c r="I1553" s="621" t="s">
        <v>324</v>
      </c>
    </row>
    <row r="1554" spans="1:9" ht="15" x14ac:dyDescent="0.25">
      <c r="A1554" s="192">
        <v>41873</v>
      </c>
      <c r="B1554" s="193" t="s">
        <v>1755</v>
      </c>
      <c r="C1554" s="324" t="s">
        <v>4236</v>
      </c>
      <c r="D1554" s="190" t="s">
        <v>32</v>
      </c>
      <c r="E1554" s="210">
        <v>13025</v>
      </c>
      <c r="F1554" s="368">
        <v>41874</v>
      </c>
      <c r="G1554" s="229">
        <v>13025</v>
      </c>
      <c r="H1554" s="18">
        <f t="shared" si="25"/>
        <v>0</v>
      </c>
      <c r="I1554" s="621"/>
    </row>
    <row r="1555" spans="1:9" ht="15" x14ac:dyDescent="0.25">
      <c r="A1555" s="192">
        <v>41873</v>
      </c>
      <c r="B1555" s="193" t="s">
        <v>1756</v>
      </c>
      <c r="C1555" s="324" t="s">
        <v>4236</v>
      </c>
      <c r="D1555" s="190" t="s">
        <v>62</v>
      </c>
      <c r="E1555" s="210">
        <v>18461.5</v>
      </c>
      <c r="F1555" s="368">
        <v>41873</v>
      </c>
      <c r="G1555" s="229">
        <v>18461.5</v>
      </c>
      <c r="H1555" s="18">
        <f t="shared" si="25"/>
        <v>0</v>
      </c>
      <c r="I1555" s="621"/>
    </row>
    <row r="1556" spans="1:9" ht="15" x14ac:dyDescent="0.25">
      <c r="A1556" s="192">
        <v>41873</v>
      </c>
      <c r="B1556" s="193" t="s">
        <v>1757</v>
      </c>
      <c r="C1556" s="324" t="s">
        <v>4236</v>
      </c>
      <c r="D1556" s="190" t="s">
        <v>8</v>
      </c>
      <c r="E1556" s="210">
        <v>458</v>
      </c>
      <c r="F1556" s="368">
        <v>41873</v>
      </c>
      <c r="G1556" s="229">
        <v>458</v>
      </c>
      <c r="H1556" s="18">
        <f t="shared" si="25"/>
        <v>0</v>
      </c>
      <c r="I1556" s="621"/>
    </row>
    <row r="1557" spans="1:9" ht="15" x14ac:dyDescent="0.25">
      <c r="A1557" s="192">
        <v>41873</v>
      </c>
      <c r="B1557" s="193" t="s">
        <v>1758</v>
      </c>
      <c r="C1557" s="324" t="s">
        <v>4236</v>
      </c>
      <c r="D1557" s="190" t="s">
        <v>3115</v>
      </c>
      <c r="E1557" s="210">
        <v>8700</v>
      </c>
      <c r="F1557" s="368">
        <v>41873</v>
      </c>
      <c r="G1557" s="229">
        <v>8700</v>
      </c>
      <c r="H1557" s="18">
        <f t="shared" si="25"/>
        <v>0</v>
      </c>
      <c r="I1557" s="621"/>
    </row>
    <row r="1558" spans="1:9" ht="15" x14ac:dyDescent="0.25">
      <c r="A1558" s="192">
        <v>41873</v>
      </c>
      <c r="B1558" s="193" t="s">
        <v>1759</v>
      </c>
      <c r="C1558" s="324" t="s">
        <v>4236</v>
      </c>
      <c r="D1558" s="190" t="s">
        <v>68</v>
      </c>
      <c r="E1558" s="210">
        <v>120</v>
      </c>
      <c r="F1558" s="368">
        <v>41873</v>
      </c>
      <c r="G1558" s="229">
        <v>120</v>
      </c>
      <c r="H1558" s="18">
        <f t="shared" si="25"/>
        <v>0</v>
      </c>
      <c r="I1558" s="621"/>
    </row>
    <row r="1559" spans="1:9" ht="15" x14ac:dyDescent="0.25">
      <c r="A1559" s="192">
        <v>41873</v>
      </c>
      <c r="B1559" s="193" t="s">
        <v>1760</v>
      </c>
      <c r="C1559" s="324" t="s">
        <v>4236</v>
      </c>
      <c r="D1559" s="190" t="s">
        <v>124</v>
      </c>
      <c r="E1559" s="210">
        <v>1049</v>
      </c>
      <c r="F1559" s="368">
        <v>41874</v>
      </c>
      <c r="G1559" s="229">
        <v>1049</v>
      </c>
      <c r="H1559" s="18">
        <f t="shared" si="25"/>
        <v>0</v>
      </c>
      <c r="I1559" s="621"/>
    </row>
    <row r="1560" spans="1:9" ht="15" x14ac:dyDescent="0.25">
      <c r="A1560" s="192">
        <v>41873</v>
      </c>
      <c r="B1560" s="193" t="s">
        <v>1761</v>
      </c>
      <c r="C1560" s="324" t="s">
        <v>4236</v>
      </c>
      <c r="D1560" s="190" t="s">
        <v>8</v>
      </c>
      <c r="E1560" s="210">
        <v>3732.5</v>
      </c>
      <c r="F1560" s="368">
        <v>41873</v>
      </c>
      <c r="G1560" s="229">
        <v>3732.5</v>
      </c>
      <c r="H1560" s="18">
        <f t="shared" si="25"/>
        <v>0</v>
      </c>
      <c r="I1560" s="621"/>
    </row>
    <row r="1561" spans="1:9" ht="15" x14ac:dyDescent="0.25">
      <c r="A1561" s="192">
        <v>41873</v>
      </c>
      <c r="B1561" s="193" t="s">
        <v>1762</v>
      </c>
      <c r="C1561" s="324" t="s">
        <v>4236</v>
      </c>
      <c r="D1561" s="190" t="s">
        <v>8</v>
      </c>
      <c r="E1561" s="210">
        <v>986.6</v>
      </c>
      <c r="F1561" s="368">
        <v>41873</v>
      </c>
      <c r="G1561" s="229">
        <v>986.6</v>
      </c>
      <c r="H1561" s="18">
        <f t="shared" si="25"/>
        <v>0</v>
      </c>
      <c r="I1561" s="621"/>
    </row>
    <row r="1562" spans="1:9" ht="15" x14ac:dyDescent="0.25">
      <c r="A1562" s="192">
        <v>41873</v>
      </c>
      <c r="B1562" s="193" t="s">
        <v>1763</v>
      </c>
      <c r="C1562" s="324" t="s">
        <v>4236</v>
      </c>
      <c r="D1562" s="190" t="s">
        <v>130</v>
      </c>
      <c r="E1562" s="210">
        <v>7715.5</v>
      </c>
      <c r="F1562" s="368">
        <v>41873</v>
      </c>
      <c r="G1562" s="229">
        <v>7715.5</v>
      </c>
      <c r="H1562" s="18">
        <f t="shared" si="25"/>
        <v>0</v>
      </c>
      <c r="I1562" s="621" t="s">
        <v>21</v>
      </c>
    </row>
    <row r="1563" spans="1:9" ht="15" x14ac:dyDescent="0.25">
      <c r="A1563" s="192">
        <v>41873</v>
      </c>
      <c r="B1563" s="193" t="s">
        <v>1764</v>
      </c>
      <c r="C1563" s="324" t="s">
        <v>4236</v>
      </c>
      <c r="D1563" s="190" t="s">
        <v>188</v>
      </c>
      <c r="E1563" s="210">
        <v>9422.5</v>
      </c>
      <c r="F1563" s="368">
        <v>41873</v>
      </c>
      <c r="G1563" s="229">
        <v>9422.5</v>
      </c>
      <c r="H1563" s="18">
        <f t="shared" si="25"/>
        <v>0</v>
      </c>
      <c r="I1563" s="621"/>
    </row>
    <row r="1564" spans="1:9" ht="15" x14ac:dyDescent="0.25">
      <c r="A1564" s="192">
        <v>41873</v>
      </c>
      <c r="B1564" s="193" t="s">
        <v>1765</v>
      </c>
      <c r="C1564" s="324" t="s">
        <v>4236</v>
      </c>
      <c r="D1564" s="190" t="s">
        <v>36</v>
      </c>
      <c r="E1564" s="210">
        <v>11398.2</v>
      </c>
      <c r="F1564" s="368">
        <v>41873</v>
      </c>
      <c r="G1564" s="229">
        <v>11398.2</v>
      </c>
      <c r="H1564" s="18">
        <f t="shared" si="25"/>
        <v>0</v>
      </c>
      <c r="I1564" s="621" t="s">
        <v>21</v>
      </c>
    </row>
    <row r="1565" spans="1:9" ht="15" x14ac:dyDescent="0.25">
      <c r="A1565" s="192">
        <v>41873</v>
      </c>
      <c r="B1565" s="193" t="s">
        <v>1766</v>
      </c>
      <c r="C1565" s="324" t="s">
        <v>4236</v>
      </c>
      <c r="D1565" s="190" t="s">
        <v>136</v>
      </c>
      <c r="E1565" s="210">
        <v>2337.5</v>
      </c>
      <c r="F1565" s="368">
        <v>41873</v>
      </c>
      <c r="G1565" s="229">
        <v>2337.5</v>
      </c>
      <c r="H1565" s="18">
        <f t="shared" si="25"/>
        <v>0</v>
      </c>
      <c r="I1565" s="621"/>
    </row>
    <row r="1566" spans="1:9" ht="15" x14ac:dyDescent="0.25">
      <c r="A1566" s="192">
        <v>41873</v>
      </c>
      <c r="B1566" s="193" t="s">
        <v>1767</v>
      </c>
      <c r="C1566" s="324" t="s">
        <v>4236</v>
      </c>
      <c r="D1566" s="190" t="s">
        <v>147</v>
      </c>
      <c r="E1566" s="210">
        <v>9284</v>
      </c>
      <c r="F1566" s="368">
        <v>41874</v>
      </c>
      <c r="G1566" s="229">
        <v>9284</v>
      </c>
      <c r="H1566" s="18">
        <f t="shared" si="25"/>
        <v>0</v>
      </c>
      <c r="I1566" s="621"/>
    </row>
    <row r="1567" spans="1:9" ht="15" x14ac:dyDescent="0.25">
      <c r="A1567" s="192">
        <v>41873</v>
      </c>
      <c r="B1567" s="193" t="s">
        <v>1768</v>
      </c>
      <c r="C1567" s="324" t="s">
        <v>4236</v>
      </c>
      <c r="D1567" s="190" t="s">
        <v>4234</v>
      </c>
      <c r="E1567" s="210">
        <v>3613.5</v>
      </c>
      <c r="F1567" s="368">
        <v>41873</v>
      </c>
      <c r="G1567" s="229">
        <v>3613.5</v>
      </c>
      <c r="H1567" s="18">
        <f t="shared" si="25"/>
        <v>0</v>
      </c>
      <c r="I1567" s="621"/>
    </row>
    <row r="1568" spans="1:9" ht="15" x14ac:dyDescent="0.25">
      <c r="A1568" s="192">
        <v>41873</v>
      </c>
      <c r="B1568" s="193" t="s">
        <v>1769</v>
      </c>
      <c r="C1568" s="324" t="s">
        <v>4236</v>
      </c>
      <c r="D1568" s="190" t="s">
        <v>189</v>
      </c>
      <c r="E1568" s="210">
        <v>2080</v>
      </c>
      <c r="F1568" s="368">
        <v>41873</v>
      </c>
      <c r="G1568" s="229">
        <v>2080</v>
      </c>
      <c r="H1568" s="18">
        <f t="shared" si="25"/>
        <v>0</v>
      </c>
      <c r="I1568" s="621"/>
    </row>
    <row r="1569" spans="1:9" ht="15" x14ac:dyDescent="0.25">
      <c r="A1569" s="192">
        <v>41873</v>
      </c>
      <c r="B1569" s="193" t="s">
        <v>1771</v>
      </c>
      <c r="C1569" s="324" t="s">
        <v>4236</v>
      </c>
      <c r="D1569" s="190" t="s">
        <v>468</v>
      </c>
      <c r="E1569" s="210">
        <v>3148</v>
      </c>
      <c r="F1569" s="368">
        <v>41874</v>
      </c>
      <c r="G1569" s="229">
        <v>3148</v>
      </c>
      <c r="H1569" s="18">
        <f t="shared" si="25"/>
        <v>0</v>
      </c>
      <c r="I1569" s="621" t="s">
        <v>12</v>
      </c>
    </row>
    <row r="1570" spans="1:9" ht="15" x14ac:dyDescent="0.25">
      <c r="A1570" s="192">
        <v>41873</v>
      </c>
      <c r="B1570" s="193" t="s">
        <v>1772</v>
      </c>
      <c r="C1570" s="324" t="s">
        <v>4236</v>
      </c>
      <c r="D1570" s="190" t="s">
        <v>969</v>
      </c>
      <c r="E1570" s="210">
        <v>1742</v>
      </c>
      <c r="F1570" s="368">
        <v>41874</v>
      </c>
      <c r="G1570" s="229">
        <v>1742</v>
      </c>
      <c r="H1570" s="18">
        <f t="shared" si="25"/>
        <v>0</v>
      </c>
      <c r="I1570" s="621" t="s">
        <v>12</v>
      </c>
    </row>
    <row r="1571" spans="1:9" ht="15" x14ac:dyDescent="0.25">
      <c r="A1571" s="192">
        <v>41873</v>
      </c>
      <c r="B1571" s="193" t="s">
        <v>1773</v>
      </c>
      <c r="C1571" s="324" t="s">
        <v>4236</v>
      </c>
      <c r="D1571" s="190" t="s">
        <v>233</v>
      </c>
      <c r="E1571" s="210">
        <v>3911.5</v>
      </c>
      <c r="F1571" s="368">
        <v>41874</v>
      </c>
      <c r="G1571" s="229">
        <v>3911.5</v>
      </c>
      <c r="H1571" s="18">
        <f t="shared" si="25"/>
        <v>0</v>
      </c>
      <c r="I1571" s="621" t="s">
        <v>12</v>
      </c>
    </row>
    <row r="1572" spans="1:9" ht="15" x14ac:dyDescent="0.25">
      <c r="A1572" s="192">
        <v>41873</v>
      </c>
      <c r="B1572" s="193" t="s">
        <v>1774</v>
      </c>
      <c r="C1572" s="324" t="s">
        <v>4236</v>
      </c>
      <c r="D1572" s="190" t="s">
        <v>78</v>
      </c>
      <c r="E1572" s="210">
        <v>4037.5</v>
      </c>
      <c r="F1572" s="368">
        <v>41874</v>
      </c>
      <c r="G1572" s="229">
        <v>4037.5</v>
      </c>
      <c r="H1572" s="18">
        <f t="shared" si="25"/>
        <v>0</v>
      </c>
      <c r="I1572" s="621" t="s">
        <v>12</v>
      </c>
    </row>
    <row r="1573" spans="1:9" ht="15" x14ac:dyDescent="0.25">
      <c r="A1573" s="192">
        <v>41873</v>
      </c>
      <c r="B1573" s="193" t="s">
        <v>1775</v>
      </c>
      <c r="C1573" s="324" t="s">
        <v>4236</v>
      </c>
      <c r="D1573" s="190" t="s">
        <v>189</v>
      </c>
      <c r="E1573" s="210">
        <v>8747.5</v>
      </c>
      <c r="F1573" s="370">
        <v>41883</v>
      </c>
      <c r="G1573" s="219">
        <v>8747.5</v>
      </c>
      <c r="H1573" s="18">
        <f t="shared" si="25"/>
        <v>0</v>
      </c>
      <c r="I1573" s="621"/>
    </row>
    <row r="1574" spans="1:9" ht="15" x14ac:dyDescent="0.25">
      <c r="A1574" s="192">
        <v>41873</v>
      </c>
      <c r="B1574" s="193" t="s">
        <v>1777</v>
      </c>
      <c r="C1574" s="324" t="s">
        <v>4236</v>
      </c>
      <c r="D1574" s="190" t="s">
        <v>1607</v>
      </c>
      <c r="E1574" s="210">
        <v>6332.5</v>
      </c>
      <c r="F1574" s="368">
        <v>41873</v>
      </c>
      <c r="G1574" s="229">
        <v>6332.5</v>
      </c>
      <c r="H1574" s="18">
        <f t="shared" si="25"/>
        <v>0</v>
      </c>
      <c r="I1574" s="621"/>
    </row>
    <row r="1575" spans="1:9" ht="15" x14ac:dyDescent="0.25">
      <c r="A1575" s="192">
        <v>41873</v>
      </c>
      <c r="B1575" s="193" t="s">
        <v>1779</v>
      </c>
      <c r="C1575" s="324" t="s">
        <v>4236</v>
      </c>
      <c r="D1575" s="190" t="s">
        <v>186</v>
      </c>
      <c r="E1575" s="210">
        <v>11653.5</v>
      </c>
      <c r="F1575" s="368">
        <v>41874</v>
      </c>
      <c r="G1575" s="229">
        <v>11653.5</v>
      </c>
      <c r="H1575" s="18">
        <f t="shared" si="25"/>
        <v>0</v>
      </c>
      <c r="I1575" s="621" t="s">
        <v>217</v>
      </c>
    </row>
    <row r="1576" spans="1:9" ht="15" x14ac:dyDescent="0.25">
      <c r="A1576" s="192">
        <v>41873</v>
      </c>
      <c r="B1576" s="193" t="s">
        <v>1780</v>
      </c>
      <c r="C1576" s="324" t="s">
        <v>4236</v>
      </c>
      <c r="D1576" s="190" t="s">
        <v>4251</v>
      </c>
      <c r="E1576" s="210">
        <v>15671.2</v>
      </c>
      <c r="F1576" s="368">
        <v>41874</v>
      </c>
      <c r="G1576" s="229">
        <v>15671.2</v>
      </c>
      <c r="H1576" s="18">
        <f t="shared" si="25"/>
        <v>0</v>
      </c>
      <c r="I1576" s="621" t="s">
        <v>217</v>
      </c>
    </row>
    <row r="1577" spans="1:9" ht="15" x14ac:dyDescent="0.25">
      <c r="A1577" s="192">
        <v>41873</v>
      </c>
      <c r="B1577" s="193" t="s">
        <v>1781</v>
      </c>
      <c r="C1577" s="324" t="s">
        <v>4236</v>
      </c>
      <c r="D1577" s="190" t="s">
        <v>28</v>
      </c>
      <c r="E1577" s="210">
        <v>1375</v>
      </c>
      <c r="F1577" s="368">
        <v>41873</v>
      </c>
      <c r="G1577" s="229">
        <v>1375</v>
      </c>
      <c r="H1577" s="18">
        <f t="shared" si="25"/>
        <v>0</v>
      </c>
      <c r="I1577" s="621"/>
    </row>
    <row r="1578" spans="1:9" ht="15" x14ac:dyDescent="0.25">
      <c r="A1578" s="192">
        <v>41873</v>
      </c>
      <c r="B1578" s="193" t="s">
        <v>1782</v>
      </c>
      <c r="C1578" s="324" t="s">
        <v>4236</v>
      </c>
      <c r="D1578" s="190" t="s">
        <v>8</v>
      </c>
      <c r="E1578" s="210">
        <v>1415.5</v>
      </c>
      <c r="F1578" s="368">
        <v>41873</v>
      </c>
      <c r="G1578" s="229">
        <v>1415.5</v>
      </c>
      <c r="H1578" s="18">
        <f t="shared" si="25"/>
        <v>0</v>
      </c>
      <c r="I1578" s="621"/>
    </row>
    <row r="1579" spans="1:9" ht="15" x14ac:dyDescent="0.25">
      <c r="A1579" s="192">
        <v>41873</v>
      </c>
      <c r="B1579" s="193" t="s">
        <v>1783</v>
      </c>
      <c r="C1579" s="324" t="s">
        <v>4236</v>
      </c>
      <c r="D1579" s="190" t="s">
        <v>3676</v>
      </c>
      <c r="E1579" s="210">
        <v>4768</v>
      </c>
      <c r="F1579" s="368">
        <v>41873</v>
      </c>
      <c r="G1579" s="229">
        <v>4768</v>
      </c>
      <c r="H1579" s="18">
        <f t="shared" si="25"/>
        <v>0</v>
      </c>
      <c r="I1579" s="621"/>
    </row>
    <row r="1580" spans="1:9" ht="15" x14ac:dyDescent="0.25">
      <c r="A1580" s="192">
        <v>41873</v>
      </c>
      <c r="B1580" s="193" t="s">
        <v>1784</v>
      </c>
      <c r="C1580" s="324" t="s">
        <v>4236</v>
      </c>
      <c r="D1580" s="190" t="s">
        <v>694</v>
      </c>
      <c r="E1580" s="210">
        <v>2069</v>
      </c>
      <c r="F1580" s="368">
        <v>41873</v>
      </c>
      <c r="G1580" s="229">
        <v>2069</v>
      </c>
      <c r="H1580" s="18">
        <f t="shared" si="25"/>
        <v>0</v>
      </c>
      <c r="I1580" s="621"/>
    </row>
    <row r="1581" spans="1:9" ht="15" x14ac:dyDescent="0.25">
      <c r="A1581" s="192">
        <v>41873</v>
      </c>
      <c r="B1581" s="193" t="s">
        <v>1785</v>
      </c>
      <c r="C1581" s="324" t="s">
        <v>4236</v>
      </c>
      <c r="D1581" s="190" t="s">
        <v>665</v>
      </c>
      <c r="E1581" s="210">
        <v>652.5</v>
      </c>
      <c r="F1581" s="368">
        <v>41873</v>
      </c>
      <c r="G1581" s="229">
        <v>652.5</v>
      </c>
      <c r="H1581" s="18">
        <f t="shared" si="25"/>
        <v>0</v>
      </c>
      <c r="I1581" s="621" t="s">
        <v>302</v>
      </c>
    </row>
    <row r="1582" spans="1:9" ht="15" x14ac:dyDescent="0.25">
      <c r="A1582" s="192">
        <v>41873</v>
      </c>
      <c r="B1582" s="193" t="s">
        <v>1786</v>
      </c>
      <c r="C1582" s="324" t="s">
        <v>4236</v>
      </c>
      <c r="D1582" s="190" t="s">
        <v>20</v>
      </c>
      <c r="E1582" s="210">
        <v>6296.5</v>
      </c>
      <c r="F1582" s="368">
        <v>41873</v>
      </c>
      <c r="G1582" s="229">
        <v>6296.5</v>
      </c>
      <c r="H1582" s="18">
        <f t="shared" si="25"/>
        <v>0</v>
      </c>
      <c r="I1582" s="621"/>
    </row>
    <row r="1583" spans="1:9" ht="15" x14ac:dyDescent="0.25">
      <c r="A1583" s="192">
        <v>41873</v>
      </c>
      <c r="B1583" s="193" t="s">
        <v>1787</v>
      </c>
      <c r="C1583" s="324" t="s">
        <v>4236</v>
      </c>
      <c r="D1583" s="190" t="s">
        <v>74</v>
      </c>
      <c r="E1583" s="210">
        <v>1532.5</v>
      </c>
      <c r="F1583" s="368">
        <v>41873</v>
      </c>
      <c r="G1583" s="229">
        <v>1532.5</v>
      </c>
      <c r="H1583" s="18">
        <f t="shared" si="25"/>
        <v>0</v>
      </c>
      <c r="I1583" s="621"/>
    </row>
    <row r="1584" spans="1:9" ht="15" x14ac:dyDescent="0.25">
      <c r="A1584" s="192">
        <v>41873</v>
      </c>
      <c r="B1584" s="193" t="s">
        <v>1788</v>
      </c>
      <c r="C1584" s="324" t="s">
        <v>4236</v>
      </c>
      <c r="D1584" s="190" t="s">
        <v>648</v>
      </c>
      <c r="E1584" s="210">
        <v>7099.2</v>
      </c>
      <c r="F1584" s="368">
        <v>41874</v>
      </c>
      <c r="G1584" s="229">
        <v>7099.2</v>
      </c>
      <c r="H1584" s="18">
        <f t="shared" si="25"/>
        <v>0</v>
      </c>
      <c r="I1584" s="621" t="s">
        <v>65</v>
      </c>
    </row>
    <row r="1585" spans="1:9" ht="15" x14ac:dyDescent="0.25">
      <c r="A1585" s="192">
        <v>41873</v>
      </c>
      <c r="B1585" s="193" t="s">
        <v>1789</v>
      </c>
      <c r="C1585" s="324" t="s">
        <v>4236</v>
      </c>
      <c r="D1585" s="190" t="s">
        <v>11</v>
      </c>
      <c r="E1585" s="210">
        <v>29388</v>
      </c>
      <c r="F1585" s="368">
        <v>41881</v>
      </c>
      <c r="G1585" s="229">
        <v>29388</v>
      </c>
      <c r="H1585" s="18">
        <f t="shared" si="25"/>
        <v>0</v>
      </c>
      <c r="I1585" s="621" t="s">
        <v>65</v>
      </c>
    </row>
    <row r="1586" spans="1:9" ht="15" x14ac:dyDescent="0.25">
      <c r="A1586" s="192">
        <v>41873</v>
      </c>
      <c r="B1586" s="193" t="s">
        <v>1790</v>
      </c>
      <c r="C1586" s="324" t="s">
        <v>4236</v>
      </c>
      <c r="D1586" s="190" t="s">
        <v>54</v>
      </c>
      <c r="E1586" s="210">
        <v>12629.6</v>
      </c>
      <c r="F1586" s="368">
        <v>41874</v>
      </c>
      <c r="G1586" s="229">
        <v>12629.6</v>
      </c>
      <c r="H1586" s="18">
        <f t="shared" si="25"/>
        <v>0</v>
      </c>
      <c r="I1586" s="621" t="s">
        <v>21</v>
      </c>
    </row>
    <row r="1587" spans="1:9" ht="15" x14ac:dyDescent="0.25">
      <c r="A1587" s="192">
        <v>41873</v>
      </c>
      <c r="B1587" s="193" t="s">
        <v>1792</v>
      </c>
      <c r="C1587" s="324" t="s">
        <v>4236</v>
      </c>
      <c r="D1587" s="196" t="s">
        <v>3108</v>
      </c>
      <c r="E1587" s="215">
        <v>0</v>
      </c>
      <c r="F1587" s="368"/>
      <c r="G1587" s="229"/>
      <c r="H1587" s="18">
        <f t="shared" si="25"/>
        <v>0</v>
      </c>
      <c r="I1587" s="621"/>
    </row>
    <row r="1588" spans="1:9" ht="15" x14ac:dyDescent="0.25">
      <c r="A1588" s="192">
        <v>41873</v>
      </c>
      <c r="B1588" s="193" t="s">
        <v>1793</v>
      </c>
      <c r="C1588" s="324" t="s">
        <v>4236</v>
      </c>
      <c r="D1588" s="190" t="s">
        <v>434</v>
      </c>
      <c r="E1588" s="210">
        <v>4432.2</v>
      </c>
      <c r="F1588" s="368">
        <v>41881</v>
      </c>
      <c r="G1588" s="229">
        <v>4432.2</v>
      </c>
      <c r="H1588" s="18">
        <f t="shared" si="25"/>
        <v>0</v>
      </c>
      <c r="I1588" s="621" t="s">
        <v>65</v>
      </c>
    </row>
    <row r="1589" spans="1:9" ht="15" x14ac:dyDescent="0.25">
      <c r="A1589" s="192">
        <v>41873</v>
      </c>
      <c r="B1589" s="193" t="s">
        <v>1794</v>
      </c>
      <c r="C1589" s="324" t="s">
        <v>4236</v>
      </c>
      <c r="D1589" s="190" t="s">
        <v>152</v>
      </c>
      <c r="E1589" s="210">
        <v>7156</v>
      </c>
      <c r="F1589" s="368">
        <v>41873</v>
      </c>
      <c r="G1589" s="229">
        <v>7156</v>
      </c>
      <c r="H1589" s="18">
        <f t="shared" si="25"/>
        <v>0</v>
      </c>
      <c r="I1589" s="621"/>
    </row>
    <row r="1590" spans="1:9" ht="15" x14ac:dyDescent="0.25">
      <c r="A1590" s="192">
        <v>41873</v>
      </c>
      <c r="B1590" s="193" t="s">
        <v>1795</v>
      </c>
      <c r="C1590" s="324" t="s">
        <v>4236</v>
      </c>
      <c r="D1590" s="190" t="s">
        <v>152</v>
      </c>
      <c r="E1590" s="210">
        <v>120</v>
      </c>
      <c r="F1590" s="368">
        <v>41873</v>
      </c>
      <c r="G1590" s="229">
        <v>120</v>
      </c>
      <c r="H1590" s="18">
        <f t="shared" si="25"/>
        <v>0</v>
      </c>
      <c r="I1590" s="621"/>
    </row>
    <row r="1591" spans="1:9" ht="15" x14ac:dyDescent="0.25">
      <c r="A1591" s="192">
        <v>41873</v>
      </c>
      <c r="B1591" s="193" t="s">
        <v>1796</v>
      </c>
      <c r="C1591" s="324" t="s">
        <v>4236</v>
      </c>
      <c r="D1591" s="196" t="s">
        <v>3108</v>
      </c>
      <c r="E1591" s="215">
        <v>0</v>
      </c>
      <c r="F1591" s="368"/>
      <c r="G1591" s="229"/>
      <c r="H1591" s="18">
        <f t="shared" si="25"/>
        <v>0</v>
      </c>
      <c r="I1591" s="621" t="s">
        <v>324</v>
      </c>
    </row>
    <row r="1592" spans="1:9" ht="15" x14ac:dyDescent="0.25">
      <c r="A1592" s="192">
        <v>41874</v>
      </c>
      <c r="B1592" s="193" t="s">
        <v>1797</v>
      </c>
      <c r="C1592" s="324" t="s">
        <v>4236</v>
      </c>
      <c r="D1592" s="20" t="s">
        <v>14</v>
      </c>
      <c r="E1592" s="213">
        <v>4290</v>
      </c>
      <c r="F1592" s="368">
        <v>41874</v>
      </c>
      <c r="G1592" s="42">
        <v>4290</v>
      </c>
      <c r="H1592" s="18">
        <f t="shared" si="25"/>
        <v>0</v>
      </c>
      <c r="I1592" s="622"/>
    </row>
    <row r="1593" spans="1:9" ht="15" x14ac:dyDescent="0.25">
      <c r="A1593" s="192">
        <v>41874</v>
      </c>
      <c r="B1593" s="193" t="s">
        <v>1798</v>
      </c>
      <c r="C1593" s="324" t="s">
        <v>4236</v>
      </c>
      <c r="D1593" s="20" t="s">
        <v>106</v>
      </c>
      <c r="E1593" s="213">
        <v>393229</v>
      </c>
      <c r="F1593" s="370">
        <v>41887</v>
      </c>
      <c r="G1593" s="219">
        <v>393229</v>
      </c>
      <c r="H1593" s="18">
        <f t="shared" si="25"/>
        <v>0</v>
      </c>
      <c r="I1593" s="622"/>
    </row>
    <row r="1594" spans="1:9" ht="15" x14ac:dyDescent="0.25">
      <c r="A1594" s="192">
        <v>41874</v>
      </c>
      <c r="B1594" s="193" t="s">
        <v>1799</v>
      </c>
      <c r="C1594" s="324" t="s">
        <v>4236</v>
      </c>
      <c r="D1594" s="20" t="s">
        <v>599</v>
      </c>
      <c r="E1594" s="213">
        <v>8320</v>
      </c>
      <c r="F1594" s="370">
        <v>41885</v>
      </c>
      <c r="G1594" s="219">
        <v>8320</v>
      </c>
      <c r="H1594" s="18">
        <f t="shared" si="25"/>
        <v>0</v>
      </c>
      <c r="I1594" s="622" t="s">
        <v>12</v>
      </c>
    </row>
    <row r="1595" spans="1:9" ht="15" x14ac:dyDescent="0.25">
      <c r="A1595" s="192">
        <v>41874</v>
      </c>
      <c r="B1595" s="193" t="s">
        <v>1800</v>
      </c>
      <c r="C1595" s="324" t="s">
        <v>4236</v>
      </c>
      <c r="D1595" s="20" t="s">
        <v>12</v>
      </c>
      <c r="E1595" s="213">
        <v>201</v>
      </c>
      <c r="F1595" s="368">
        <v>41874</v>
      </c>
      <c r="G1595" s="42">
        <v>201</v>
      </c>
      <c r="H1595" s="18">
        <f t="shared" si="25"/>
        <v>0</v>
      </c>
      <c r="I1595" s="622"/>
    </row>
    <row r="1596" spans="1:9" ht="15" x14ac:dyDescent="0.25">
      <c r="A1596" s="192">
        <v>41874</v>
      </c>
      <c r="B1596" s="193" t="s">
        <v>1801</v>
      </c>
      <c r="C1596" s="324" t="s">
        <v>4236</v>
      </c>
      <c r="D1596" s="20" t="s">
        <v>250</v>
      </c>
      <c r="E1596" s="213">
        <v>30816.2</v>
      </c>
      <c r="F1596" s="368">
        <v>41874</v>
      </c>
      <c r="G1596" s="42">
        <v>30816.2</v>
      </c>
      <c r="H1596" s="18">
        <f t="shared" si="25"/>
        <v>0</v>
      </c>
      <c r="I1596" s="622"/>
    </row>
    <row r="1597" spans="1:9" ht="15" x14ac:dyDescent="0.25">
      <c r="A1597" s="192">
        <v>41874</v>
      </c>
      <c r="B1597" s="193" t="s">
        <v>1802</v>
      </c>
      <c r="C1597" s="324" t="s">
        <v>4236</v>
      </c>
      <c r="D1597" s="20" t="s">
        <v>13</v>
      </c>
      <c r="E1597" s="213">
        <v>5888</v>
      </c>
      <c r="F1597" s="368">
        <v>41874</v>
      </c>
      <c r="G1597" s="42">
        <v>5888</v>
      </c>
      <c r="H1597" s="18">
        <f t="shared" si="25"/>
        <v>0</v>
      </c>
      <c r="I1597" s="622"/>
    </row>
    <row r="1598" spans="1:9" ht="15" x14ac:dyDescent="0.25">
      <c r="A1598" s="192">
        <v>41874</v>
      </c>
      <c r="B1598" s="193" t="s">
        <v>1803</v>
      </c>
      <c r="C1598" s="324" t="s">
        <v>4236</v>
      </c>
      <c r="D1598" s="20" t="s">
        <v>23</v>
      </c>
      <c r="E1598" s="213">
        <v>5969.5</v>
      </c>
      <c r="F1598" s="368">
        <v>41874</v>
      </c>
      <c r="G1598" s="42">
        <v>5969.5</v>
      </c>
      <c r="H1598" s="18">
        <f t="shared" si="25"/>
        <v>0</v>
      </c>
      <c r="I1598" s="622"/>
    </row>
    <row r="1599" spans="1:9" ht="15" x14ac:dyDescent="0.25">
      <c r="A1599" s="192">
        <v>41874</v>
      </c>
      <c r="B1599" s="193" t="s">
        <v>1804</v>
      </c>
      <c r="C1599" s="324" t="s">
        <v>4236</v>
      </c>
      <c r="D1599" s="20" t="s">
        <v>524</v>
      </c>
      <c r="E1599" s="213">
        <v>1045</v>
      </c>
      <c r="F1599" s="369" t="s">
        <v>4252</v>
      </c>
      <c r="G1599" s="42">
        <v>1045</v>
      </c>
      <c r="H1599" s="18">
        <f t="shared" si="25"/>
        <v>0</v>
      </c>
      <c r="I1599" s="622"/>
    </row>
    <row r="1600" spans="1:9" ht="15" x14ac:dyDescent="0.25">
      <c r="A1600" s="192">
        <v>41874</v>
      </c>
      <c r="B1600" s="193" t="s">
        <v>1805</v>
      </c>
      <c r="C1600" s="324" t="s">
        <v>4236</v>
      </c>
      <c r="D1600" s="20" t="s">
        <v>55</v>
      </c>
      <c r="E1600" s="213">
        <v>9001.5</v>
      </c>
      <c r="F1600" s="368">
        <v>41874</v>
      </c>
      <c r="G1600" s="42">
        <v>9001.5</v>
      </c>
      <c r="H1600" s="18">
        <f t="shared" si="25"/>
        <v>0</v>
      </c>
      <c r="I1600" s="622"/>
    </row>
    <row r="1601" spans="1:9" ht="15" x14ac:dyDescent="0.25">
      <c r="A1601" s="192">
        <v>41874</v>
      </c>
      <c r="B1601" s="193" t="s">
        <v>1806</v>
      </c>
      <c r="C1601" s="324" t="s">
        <v>4236</v>
      </c>
      <c r="D1601" s="20" t="s">
        <v>8</v>
      </c>
      <c r="E1601" s="213">
        <v>3919</v>
      </c>
      <c r="F1601" s="368">
        <v>41874</v>
      </c>
      <c r="G1601" s="42">
        <v>3919</v>
      </c>
      <c r="H1601" s="18">
        <f t="shared" si="25"/>
        <v>0</v>
      </c>
      <c r="I1601" s="622"/>
    </row>
    <row r="1602" spans="1:9" ht="15" x14ac:dyDescent="0.25">
      <c r="A1602" s="192">
        <v>41874</v>
      </c>
      <c r="B1602" s="193" t="s">
        <v>1807</v>
      </c>
      <c r="C1602" s="324" t="s">
        <v>4236</v>
      </c>
      <c r="D1602" s="20" t="s">
        <v>19</v>
      </c>
      <c r="E1602" s="213">
        <v>4379.2</v>
      </c>
      <c r="F1602" s="368">
        <v>41874</v>
      </c>
      <c r="G1602" s="42">
        <v>4379.2</v>
      </c>
      <c r="H1602" s="18">
        <f t="shared" si="25"/>
        <v>0</v>
      </c>
      <c r="I1602" s="622" t="s">
        <v>65</v>
      </c>
    </row>
    <row r="1603" spans="1:9" ht="15" x14ac:dyDescent="0.25">
      <c r="A1603" s="192">
        <v>41874</v>
      </c>
      <c r="B1603" s="193" t="s">
        <v>1808</v>
      </c>
      <c r="C1603" s="324" t="s">
        <v>4236</v>
      </c>
      <c r="D1603" s="20" t="s">
        <v>3529</v>
      </c>
      <c r="E1603" s="213">
        <v>7319</v>
      </c>
      <c r="F1603" s="368">
        <v>41874</v>
      </c>
      <c r="G1603" s="42">
        <v>7319</v>
      </c>
      <c r="H1603" s="18">
        <f t="shared" si="25"/>
        <v>0</v>
      </c>
      <c r="I1603" s="622"/>
    </row>
    <row r="1604" spans="1:9" ht="15" x14ac:dyDescent="0.25">
      <c r="A1604" s="192">
        <v>41874</v>
      </c>
      <c r="B1604" s="193" t="s">
        <v>1809</v>
      </c>
      <c r="C1604" s="324" t="s">
        <v>4236</v>
      </c>
      <c r="D1604" s="20" t="s">
        <v>14</v>
      </c>
      <c r="E1604" s="213">
        <v>8210.5</v>
      </c>
      <c r="F1604" s="368">
        <v>41874</v>
      </c>
      <c r="G1604" s="42">
        <v>8210.5</v>
      </c>
      <c r="H1604" s="18">
        <f t="shared" si="25"/>
        <v>0</v>
      </c>
      <c r="I1604" s="622"/>
    </row>
    <row r="1605" spans="1:9" ht="15" x14ac:dyDescent="0.25">
      <c r="A1605" s="192">
        <v>41874</v>
      </c>
      <c r="B1605" s="193" t="s">
        <v>1811</v>
      </c>
      <c r="C1605" s="324" t="s">
        <v>4236</v>
      </c>
      <c r="D1605" s="20" t="s">
        <v>8</v>
      </c>
      <c r="E1605" s="213">
        <v>1558</v>
      </c>
      <c r="F1605" s="368">
        <v>41874</v>
      </c>
      <c r="G1605" s="42">
        <v>1558</v>
      </c>
      <c r="H1605" s="18">
        <f t="shared" si="25"/>
        <v>0</v>
      </c>
      <c r="I1605" s="622"/>
    </row>
    <row r="1606" spans="1:9" ht="15" x14ac:dyDescent="0.25">
      <c r="A1606" s="192">
        <v>41874</v>
      </c>
      <c r="B1606" s="193" t="s">
        <v>1812</v>
      </c>
      <c r="C1606" s="324" t="s">
        <v>4236</v>
      </c>
      <c r="D1606" s="20" t="s">
        <v>637</v>
      </c>
      <c r="E1606" s="213">
        <v>336.5</v>
      </c>
      <c r="F1606" s="368">
        <v>41874</v>
      </c>
      <c r="G1606" s="42">
        <v>336.5</v>
      </c>
      <c r="H1606" s="18">
        <f t="shared" si="25"/>
        <v>0</v>
      </c>
      <c r="I1606" s="622"/>
    </row>
    <row r="1607" spans="1:9" ht="15" x14ac:dyDescent="0.25">
      <c r="A1607" s="192">
        <v>41874</v>
      </c>
      <c r="B1607" s="193" t="s">
        <v>1813</v>
      </c>
      <c r="C1607" s="324" t="s">
        <v>4236</v>
      </c>
      <c r="D1607" s="20" t="s">
        <v>47</v>
      </c>
      <c r="E1607" s="213">
        <v>5991.5</v>
      </c>
      <c r="F1607" s="368">
        <v>41876</v>
      </c>
      <c r="G1607" s="42">
        <v>5991.5</v>
      </c>
      <c r="H1607" s="18">
        <f t="shared" ref="H1607:H1670" si="26">E1607-G1607</f>
        <v>0</v>
      </c>
      <c r="I1607" s="622" t="s">
        <v>30</v>
      </c>
    </row>
    <row r="1608" spans="1:9" ht="15" x14ac:dyDescent="0.25">
      <c r="A1608" s="192">
        <v>41874</v>
      </c>
      <c r="B1608" s="193" t="s">
        <v>1815</v>
      </c>
      <c r="C1608" s="324" t="s">
        <v>4236</v>
      </c>
      <c r="D1608" s="20" t="s">
        <v>42</v>
      </c>
      <c r="E1608" s="213">
        <v>3120</v>
      </c>
      <c r="F1608" s="370">
        <v>41885</v>
      </c>
      <c r="G1608" s="219">
        <v>3120</v>
      </c>
      <c r="H1608" s="18">
        <f t="shared" si="26"/>
        <v>0</v>
      </c>
      <c r="I1608" s="622" t="s">
        <v>30</v>
      </c>
    </row>
    <row r="1609" spans="1:9" ht="15" x14ac:dyDescent="0.25">
      <c r="A1609" s="192">
        <v>41874</v>
      </c>
      <c r="B1609" s="193" t="s">
        <v>1816</v>
      </c>
      <c r="C1609" s="324" t="s">
        <v>4236</v>
      </c>
      <c r="D1609" s="20" t="s">
        <v>43</v>
      </c>
      <c r="E1609" s="213">
        <v>1560</v>
      </c>
      <c r="F1609" s="370">
        <v>41885</v>
      </c>
      <c r="G1609" s="219">
        <v>1560</v>
      </c>
      <c r="H1609" s="18">
        <f t="shared" si="26"/>
        <v>0</v>
      </c>
      <c r="I1609" s="622" t="s">
        <v>30</v>
      </c>
    </row>
    <row r="1610" spans="1:9" ht="15" x14ac:dyDescent="0.25">
      <c r="A1610" s="192">
        <v>41874</v>
      </c>
      <c r="B1610" s="193" t="s">
        <v>1817</v>
      </c>
      <c r="C1610" s="324" t="s">
        <v>4236</v>
      </c>
      <c r="D1610" s="20" t="s">
        <v>2435</v>
      </c>
      <c r="E1610" s="213">
        <v>2350</v>
      </c>
      <c r="F1610" s="368">
        <v>41876</v>
      </c>
      <c r="G1610" s="42">
        <v>2350</v>
      </c>
      <c r="H1610" s="18">
        <f t="shared" si="26"/>
        <v>0</v>
      </c>
      <c r="I1610" s="622" t="s">
        <v>30</v>
      </c>
    </row>
    <row r="1611" spans="1:9" ht="15" x14ac:dyDescent="0.25">
      <c r="A1611" s="192">
        <v>41874</v>
      </c>
      <c r="B1611" s="193" t="s">
        <v>1819</v>
      </c>
      <c r="C1611" s="324" t="s">
        <v>4236</v>
      </c>
      <c r="D1611" s="20" t="s">
        <v>1040</v>
      </c>
      <c r="E1611" s="213">
        <v>1699</v>
      </c>
      <c r="F1611" s="368">
        <v>41876</v>
      </c>
      <c r="G1611" s="42">
        <v>1699</v>
      </c>
      <c r="H1611" s="18">
        <f t="shared" si="26"/>
        <v>0</v>
      </c>
      <c r="I1611" s="622" t="s">
        <v>30</v>
      </c>
    </row>
    <row r="1612" spans="1:9" ht="15" x14ac:dyDescent="0.25">
      <c r="A1612" s="192">
        <v>41874</v>
      </c>
      <c r="B1612" s="193" t="s">
        <v>1821</v>
      </c>
      <c r="C1612" s="324" t="s">
        <v>4236</v>
      </c>
      <c r="D1612" s="20" t="s">
        <v>54</v>
      </c>
      <c r="E1612" s="213">
        <v>33130</v>
      </c>
      <c r="F1612" s="368">
        <v>41874</v>
      </c>
      <c r="G1612" s="42">
        <v>33130</v>
      </c>
      <c r="H1612" s="18">
        <f t="shared" si="26"/>
        <v>0</v>
      </c>
      <c r="I1612" s="622" t="s">
        <v>30</v>
      </c>
    </row>
    <row r="1613" spans="1:9" ht="15" x14ac:dyDescent="0.25">
      <c r="A1613" s="192">
        <v>41874</v>
      </c>
      <c r="B1613" s="193" t="s">
        <v>1822</v>
      </c>
      <c r="C1613" s="324" t="s">
        <v>4236</v>
      </c>
      <c r="D1613" s="20" t="s">
        <v>57</v>
      </c>
      <c r="E1613" s="213">
        <v>2280</v>
      </c>
      <c r="F1613" s="368">
        <v>41876</v>
      </c>
      <c r="G1613" s="42">
        <v>2280</v>
      </c>
      <c r="H1613" s="18">
        <f t="shared" si="26"/>
        <v>0</v>
      </c>
      <c r="I1613" s="622" t="s">
        <v>30</v>
      </c>
    </row>
    <row r="1614" spans="1:9" ht="15" x14ac:dyDescent="0.25">
      <c r="A1614" s="192">
        <v>41874</v>
      </c>
      <c r="B1614" s="193" t="s">
        <v>1823</v>
      </c>
      <c r="C1614" s="324" t="s">
        <v>4236</v>
      </c>
      <c r="D1614" s="20" t="s">
        <v>1778</v>
      </c>
      <c r="E1614" s="213">
        <v>3372.3</v>
      </c>
      <c r="F1614" s="368">
        <v>41876</v>
      </c>
      <c r="G1614" s="42">
        <v>3372.3</v>
      </c>
      <c r="H1614" s="18">
        <f t="shared" si="26"/>
        <v>0</v>
      </c>
      <c r="I1614" s="622" t="s">
        <v>30</v>
      </c>
    </row>
    <row r="1615" spans="1:9" ht="15" x14ac:dyDescent="0.25">
      <c r="A1615" s="192">
        <v>41874</v>
      </c>
      <c r="B1615" s="193" t="s">
        <v>1825</v>
      </c>
      <c r="C1615" s="324" t="s">
        <v>4236</v>
      </c>
      <c r="D1615" s="20" t="s">
        <v>233</v>
      </c>
      <c r="E1615" s="213">
        <v>7940</v>
      </c>
      <c r="F1615" s="368">
        <v>41874</v>
      </c>
      <c r="G1615" s="42">
        <v>7940</v>
      </c>
      <c r="H1615" s="18">
        <f t="shared" si="26"/>
        <v>0</v>
      </c>
      <c r="I1615" s="622" t="s">
        <v>12</v>
      </c>
    </row>
    <row r="1616" spans="1:9" ht="15" x14ac:dyDescent="0.25">
      <c r="A1616" s="192">
        <v>41874</v>
      </c>
      <c r="B1616" s="193" t="s">
        <v>1826</v>
      </c>
      <c r="C1616" s="324" t="s">
        <v>4236</v>
      </c>
      <c r="D1616" s="20" t="s">
        <v>953</v>
      </c>
      <c r="E1616" s="213">
        <v>5306.5</v>
      </c>
      <c r="F1616" s="368">
        <v>41874</v>
      </c>
      <c r="G1616" s="42">
        <v>5306.5</v>
      </c>
      <c r="H1616" s="18">
        <f t="shared" si="26"/>
        <v>0</v>
      </c>
      <c r="I1616" s="622" t="s">
        <v>12</v>
      </c>
    </row>
    <row r="1617" spans="1:9" ht="15" x14ac:dyDescent="0.25">
      <c r="A1617" s="192">
        <v>41874</v>
      </c>
      <c r="B1617" s="193" t="s">
        <v>1827</v>
      </c>
      <c r="C1617" s="324" t="s">
        <v>4236</v>
      </c>
      <c r="D1617" s="20" t="s">
        <v>4231</v>
      </c>
      <c r="E1617" s="213">
        <v>10608.2</v>
      </c>
      <c r="F1617" s="370" t="s">
        <v>4253</v>
      </c>
      <c r="G1617" s="42">
        <v>10608.2</v>
      </c>
      <c r="H1617" s="18">
        <f t="shared" si="26"/>
        <v>0</v>
      </c>
      <c r="I1617" s="622" t="s">
        <v>162</v>
      </c>
    </row>
    <row r="1618" spans="1:9" ht="15" x14ac:dyDescent="0.25">
      <c r="A1618" s="192">
        <v>41874</v>
      </c>
      <c r="B1618" s="193" t="s">
        <v>1829</v>
      </c>
      <c r="C1618" s="324" t="s">
        <v>4236</v>
      </c>
      <c r="D1618" s="20" t="s">
        <v>468</v>
      </c>
      <c r="E1618" s="213">
        <v>5715.2</v>
      </c>
      <c r="F1618" s="368">
        <v>41874</v>
      </c>
      <c r="G1618" s="42">
        <v>5715.2</v>
      </c>
      <c r="H1618" s="18">
        <f t="shared" si="26"/>
        <v>0</v>
      </c>
      <c r="I1618" s="622" t="s">
        <v>12</v>
      </c>
    </row>
    <row r="1619" spans="1:9" ht="15" x14ac:dyDescent="0.25">
      <c r="A1619" s="192">
        <v>41874</v>
      </c>
      <c r="B1619" s="193" t="s">
        <v>1830</v>
      </c>
      <c r="C1619" s="324" t="s">
        <v>4236</v>
      </c>
      <c r="D1619" s="20" t="s">
        <v>99</v>
      </c>
      <c r="E1619" s="213">
        <v>1463</v>
      </c>
      <c r="F1619" s="368">
        <v>41874</v>
      </c>
      <c r="G1619" s="42">
        <v>1463</v>
      </c>
      <c r="H1619" s="18">
        <f t="shared" si="26"/>
        <v>0</v>
      </c>
      <c r="I1619" s="622" t="s">
        <v>12</v>
      </c>
    </row>
    <row r="1620" spans="1:9" ht="15" x14ac:dyDescent="0.25">
      <c r="A1620" s="192">
        <v>41874</v>
      </c>
      <c r="B1620" s="193" t="s">
        <v>1832</v>
      </c>
      <c r="C1620" s="324" t="s">
        <v>4236</v>
      </c>
      <c r="D1620" s="20" t="s">
        <v>80</v>
      </c>
      <c r="E1620" s="213">
        <v>5030</v>
      </c>
      <c r="F1620" s="368">
        <v>41874</v>
      </c>
      <c r="G1620" s="42">
        <v>5030</v>
      </c>
      <c r="H1620" s="18">
        <f t="shared" si="26"/>
        <v>0</v>
      </c>
      <c r="I1620" s="622" t="s">
        <v>12</v>
      </c>
    </row>
    <row r="1621" spans="1:9" ht="15" x14ac:dyDescent="0.25">
      <c r="A1621" s="192">
        <v>41874</v>
      </c>
      <c r="B1621" s="193" t="s">
        <v>1833</v>
      </c>
      <c r="C1621" s="324" t="s">
        <v>4236</v>
      </c>
      <c r="D1621" s="20" t="s">
        <v>78</v>
      </c>
      <c r="E1621" s="213">
        <v>6505.7</v>
      </c>
      <c r="F1621" s="368">
        <v>41874</v>
      </c>
      <c r="G1621" s="42">
        <v>6505.7</v>
      </c>
      <c r="H1621" s="18">
        <f t="shared" si="26"/>
        <v>0</v>
      </c>
      <c r="I1621" s="622" t="s">
        <v>12</v>
      </c>
    </row>
    <row r="1622" spans="1:9" ht="15" x14ac:dyDescent="0.25">
      <c r="A1622" s="192">
        <v>41874</v>
      </c>
      <c r="B1622" s="193" t="s">
        <v>1834</v>
      </c>
      <c r="C1622" s="324" t="s">
        <v>4236</v>
      </c>
      <c r="D1622" s="20" t="s">
        <v>338</v>
      </c>
      <c r="E1622" s="213">
        <v>593</v>
      </c>
      <c r="F1622" s="368">
        <v>41876</v>
      </c>
      <c r="G1622" s="42">
        <v>593</v>
      </c>
      <c r="H1622" s="18">
        <f t="shared" si="26"/>
        <v>0</v>
      </c>
      <c r="I1622" s="622" t="s">
        <v>30</v>
      </c>
    </row>
    <row r="1623" spans="1:9" ht="15" x14ac:dyDescent="0.25">
      <c r="A1623" s="192">
        <v>41874</v>
      </c>
      <c r="B1623" s="193" t="s">
        <v>1835</v>
      </c>
      <c r="C1623" s="324" t="s">
        <v>4236</v>
      </c>
      <c r="D1623" s="20" t="s">
        <v>108</v>
      </c>
      <c r="E1623" s="213">
        <v>9852.2999999999993</v>
      </c>
      <c r="F1623" s="368">
        <v>41874</v>
      </c>
      <c r="G1623" s="42">
        <v>9852.2999999999993</v>
      </c>
      <c r="H1623" s="18">
        <f t="shared" si="26"/>
        <v>0</v>
      </c>
      <c r="I1623" s="622"/>
    </row>
    <row r="1624" spans="1:9" ht="15" x14ac:dyDescent="0.25">
      <c r="A1624" s="192">
        <v>41874</v>
      </c>
      <c r="B1624" s="193" t="s">
        <v>1837</v>
      </c>
      <c r="C1624" s="324" t="s">
        <v>4236</v>
      </c>
      <c r="D1624" s="20" t="s">
        <v>29</v>
      </c>
      <c r="E1624" s="213">
        <v>8028.65</v>
      </c>
      <c r="F1624" s="368">
        <v>41876</v>
      </c>
      <c r="G1624" s="42">
        <v>8028.65</v>
      </c>
      <c r="H1624" s="18">
        <f t="shared" si="26"/>
        <v>0</v>
      </c>
      <c r="I1624" s="622" t="s">
        <v>30</v>
      </c>
    </row>
    <row r="1625" spans="1:9" ht="15" x14ac:dyDescent="0.25">
      <c r="A1625" s="192">
        <v>41874</v>
      </c>
      <c r="B1625" s="193" t="s">
        <v>1838</v>
      </c>
      <c r="C1625" s="324" t="s">
        <v>4236</v>
      </c>
      <c r="D1625" s="20" t="s">
        <v>111</v>
      </c>
      <c r="E1625" s="213">
        <v>4277</v>
      </c>
      <c r="F1625" s="368">
        <v>41874</v>
      </c>
      <c r="G1625" s="42">
        <v>4277</v>
      </c>
      <c r="H1625" s="18">
        <f t="shared" si="26"/>
        <v>0</v>
      </c>
      <c r="I1625" s="622" t="s">
        <v>217</v>
      </c>
    </row>
    <row r="1626" spans="1:9" ht="15" x14ac:dyDescent="0.25">
      <c r="A1626" s="192">
        <v>41874</v>
      </c>
      <c r="B1626" s="193" t="s">
        <v>1839</v>
      </c>
      <c r="C1626" s="324" t="s">
        <v>4236</v>
      </c>
      <c r="D1626" s="20" t="s">
        <v>287</v>
      </c>
      <c r="E1626" s="213">
        <v>3990</v>
      </c>
      <c r="F1626" s="368">
        <v>41876</v>
      </c>
      <c r="G1626" s="42">
        <v>3990</v>
      </c>
      <c r="H1626" s="18">
        <f t="shared" si="26"/>
        <v>0</v>
      </c>
      <c r="I1626" s="622" t="s">
        <v>30</v>
      </c>
    </row>
    <row r="1627" spans="1:9" ht="15" x14ac:dyDescent="0.25">
      <c r="A1627" s="192">
        <v>41874</v>
      </c>
      <c r="B1627" s="193" t="s">
        <v>1840</v>
      </c>
      <c r="C1627" s="324" t="s">
        <v>4236</v>
      </c>
      <c r="D1627" s="20" t="s">
        <v>701</v>
      </c>
      <c r="E1627" s="213">
        <v>2387</v>
      </c>
      <c r="F1627" s="368">
        <v>41874</v>
      </c>
      <c r="G1627" s="42">
        <v>2387</v>
      </c>
      <c r="H1627" s="18">
        <f t="shared" si="26"/>
        <v>0</v>
      </c>
      <c r="I1627" s="622" t="s">
        <v>217</v>
      </c>
    </row>
    <row r="1628" spans="1:9" ht="15" x14ac:dyDescent="0.25">
      <c r="A1628" s="192">
        <v>41874</v>
      </c>
      <c r="B1628" s="193" t="s">
        <v>1843</v>
      </c>
      <c r="C1628" s="324" t="s">
        <v>4236</v>
      </c>
      <c r="D1628" s="20" t="s">
        <v>248</v>
      </c>
      <c r="E1628" s="213">
        <v>497.5</v>
      </c>
      <c r="F1628" s="368">
        <v>41874</v>
      </c>
      <c r="G1628" s="42">
        <v>497.5</v>
      </c>
      <c r="H1628" s="18">
        <f t="shared" si="26"/>
        <v>0</v>
      </c>
      <c r="I1628" s="622" t="s">
        <v>217</v>
      </c>
    </row>
    <row r="1629" spans="1:9" ht="15" x14ac:dyDescent="0.25">
      <c r="A1629" s="192">
        <v>41874</v>
      </c>
      <c r="B1629" s="193" t="s">
        <v>1844</v>
      </c>
      <c r="C1629" s="324" t="s">
        <v>4236</v>
      </c>
      <c r="D1629" s="20" t="s">
        <v>758</v>
      </c>
      <c r="E1629" s="213">
        <v>2580</v>
      </c>
      <c r="F1629" s="368">
        <v>41876</v>
      </c>
      <c r="G1629" s="42">
        <v>2580</v>
      </c>
      <c r="H1629" s="18">
        <f t="shared" si="26"/>
        <v>0</v>
      </c>
      <c r="I1629" s="622" t="s">
        <v>30</v>
      </c>
    </row>
    <row r="1630" spans="1:9" ht="15" x14ac:dyDescent="0.25">
      <c r="A1630" s="192">
        <v>41874</v>
      </c>
      <c r="B1630" s="193" t="s">
        <v>1845</v>
      </c>
      <c r="C1630" s="324" t="s">
        <v>4236</v>
      </c>
      <c r="D1630" s="20" t="s">
        <v>3115</v>
      </c>
      <c r="E1630" s="213">
        <v>7181</v>
      </c>
      <c r="F1630" s="368">
        <v>41875</v>
      </c>
      <c r="G1630" s="42">
        <v>7181</v>
      </c>
      <c r="H1630" s="18">
        <f t="shared" si="26"/>
        <v>0</v>
      </c>
      <c r="I1630" s="622" t="s">
        <v>65</v>
      </c>
    </row>
    <row r="1631" spans="1:9" ht="15" x14ac:dyDescent="0.25">
      <c r="A1631" s="192">
        <v>41874</v>
      </c>
      <c r="B1631" s="193" t="s">
        <v>1846</v>
      </c>
      <c r="C1631" s="324" t="s">
        <v>4236</v>
      </c>
      <c r="D1631" s="20" t="s">
        <v>928</v>
      </c>
      <c r="E1631" s="213">
        <v>18639.2</v>
      </c>
      <c r="F1631" s="368">
        <v>41875</v>
      </c>
      <c r="G1631" s="42">
        <v>18639.2</v>
      </c>
      <c r="H1631" s="18">
        <f t="shared" si="26"/>
        <v>0</v>
      </c>
      <c r="I1631" s="622" t="s">
        <v>65</v>
      </c>
    </row>
    <row r="1632" spans="1:9" ht="15" x14ac:dyDescent="0.25">
      <c r="A1632" s="192">
        <v>41874</v>
      </c>
      <c r="B1632" s="193" t="s">
        <v>1847</v>
      </c>
      <c r="C1632" s="324" t="s">
        <v>4236</v>
      </c>
      <c r="D1632" s="20" t="s">
        <v>51</v>
      </c>
      <c r="E1632" s="213">
        <v>2882</v>
      </c>
      <c r="F1632" s="368">
        <v>41874</v>
      </c>
      <c r="G1632" s="42">
        <v>2882</v>
      </c>
      <c r="H1632" s="18">
        <f t="shared" si="26"/>
        <v>0</v>
      </c>
      <c r="I1632" s="622" t="s">
        <v>217</v>
      </c>
    </row>
    <row r="1633" spans="1:9" ht="15" x14ac:dyDescent="0.25">
      <c r="A1633" s="192">
        <v>41874</v>
      </c>
      <c r="B1633" s="193" t="s">
        <v>1849</v>
      </c>
      <c r="C1633" s="324" t="s">
        <v>4236</v>
      </c>
      <c r="D1633" s="20" t="s">
        <v>124</v>
      </c>
      <c r="E1633" s="213">
        <v>9888</v>
      </c>
      <c r="F1633" s="368">
        <v>41876</v>
      </c>
      <c r="G1633" s="42">
        <v>9888</v>
      </c>
      <c r="H1633" s="18">
        <f t="shared" si="26"/>
        <v>0</v>
      </c>
      <c r="I1633" s="622" t="s">
        <v>30</v>
      </c>
    </row>
    <row r="1634" spans="1:9" ht="15" x14ac:dyDescent="0.25">
      <c r="A1634" s="192">
        <v>41874</v>
      </c>
      <c r="B1634" s="193" t="s">
        <v>1851</v>
      </c>
      <c r="C1634" s="324" t="s">
        <v>4236</v>
      </c>
      <c r="D1634" s="20" t="s">
        <v>4254</v>
      </c>
      <c r="E1634" s="213">
        <v>4232</v>
      </c>
      <c r="F1634" s="368">
        <v>41874</v>
      </c>
      <c r="G1634" s="42">
        <v>4232</v>
      </c>
      <c r="H1634" s="18">
        <f t="shared" si="26"/>
        <v>0</v>
      </c>
      <c r="I1634" s="622" t="s">
        <v>65</v>
      </c>
    </row>
    <row r="1635" spans="1:9" ht="15" x14ac:dyDescent="0.25">
      <c r="A1635" s="192">
        <v>41874</v>
      </c>
      <c r="B1635" s="193" t="s">
        <v>1852</v>
      </c>
      <c r="C1635" s="324" t="s">
        <v>4236</v>
      </c>
      <c r="D1635" s="20" t="s">
        <v>62</v>
      </c>
      <c r="E1635" s="213">
        <v>20703</v>
      </c>
      <c r="F1635" s="368">
        <v>41875</v>
      </c>
      <c r="G1635" s="42">
        <v>20703</v>
      </c>
      <c r="H1635" s="18">
        <f t="shared" si="26"/>
        <v>0</v>
      </c>
      <c r="I1635" s="622" t="s">
        <v>65</v>
      </c>
    </row>
    <row r="1636" spans="1:9" ht="15" x14ac:dyDescent="0.25">
      <c r="A1636" s="192">
        <v>41874</v>
      </c>
      <c r="B1636" s="193" t="s">
        <v>1853</v>
      </c>
      <c r="C1636" s="324" t="s">
        <v>4236</v>
      </c>
      <c r="D1636" s="20" t="s">
        <v>8</v>
      </c>
      <c r="E1636" s="213">
        <v>792.7</v>
      </c>
      <c r="F1636" s="368">
        <v>41874</v>
      </c>
      <c r="G1636" s="42">
        <v>792.7</v>
      </c>
      <c r="H1636" s="18">
        <f t="shared" si="26"/>
        <v>0</v>
      </c>
      <c r="I1636" s="622"/>
    </row>
    <row r="1637" spans="1:9" ht="15" x14ac:dyDescent="0.25">
      <c r="A1637" s="192">
        <v>41874</v>
      </c>
      <c r="B1637" s="193" t="s">
        <v>1854</v>
      </c>
      <c r="C1637" s="324" t="s">
        <v>4236</v>
      </c>
      <c r="D1637" s="20" t="s">
        <v>11</v>
      </c>
      <c r="E1637" s="213">
        <v>29730.6</v>
      </c>
      <c r="F1637" s="368">
        <v>41881</v>
      </c>
      <c r="G1637" s="42">
        <v>29730.6</v>
      </c>
      <c r="H1637" s="18">
        <f t="shared" si="26"/>
        <v>0</v>
      </c>
      <c r="I1637" s="622" t="s">
        <v>65</v>
      </c>
    </row>
    <row r="1638" spans="1:9" ht="15" x14ac:dyDescent="0.25">
      <c r="A1638" s="192">
        <v>41874</v>
      </c>
      <c r="B1638" s="193" t="s">
        <v>1855</v>
      </c>
      <c r="C1638" s="324" t="s">
        <v>4236</v>
      </c>
      <c r="D1638" s="20" t="s">
        <v>180</v>
      </c>
      <c r="E1638" s="213">
        <v>40745.64</v>
      </c>
      <c r="F1638" s="368">
        <v>41875</v>
      </c>
      <c r="G1638" s="42">
        <v>40745.64</v>
      </c>
      <c r="H1638" s="18">
        <f t="shared" si="26"/>
        <v>0</v>
      </c>
      <c r="I1638" s="622" t="s">
        <v>65</v>
      </c>
    </row>
    <row r="1639" spans="1:9" ht="15" x14ac:dyDescent="0.25">
      <c r="A1639" s="192">
        <v>41874</v>
      </c>
      <c r="B1639" s="193" t="s">
        <v>1856</v>
      </c>
      <c r="C1639" s="324" t="s">
        <v>4236</v>
      </c>
      <c r="D1639" s="20" t="s">
        <v>64</v>
      </c>
      <c r="E1639" s="213">
        <v>9503.5</v>
      </c>
      <c r="F1639" s="368">
        <v>41871</v>
      </c>
      <c r="G1639" s="42">
        <v>9503.5</v>
      </c>
      <c r="H1639" s="18">
        <f t="shared" si="26"/>
        <v>0</v>
      </c>
      <c r="I1639" s="622" t="s">
        <v>65</v>
      </c>
    </row>
    <row r="1640" spans="1:9" ht="15" x14ac:dyDescent="0.25">
      <c r="A1640" s="192">
        <v>41874</v>
      </c>
      <c r="B1640" s="193" t="s">
        <v>1858</v>
      </c>
      <c r="C1640" s="324" t="s">
        <v>4236</v>
      </c>
      <c r="D1640" s="20" t="s">
        <v>52</v>
      </c>
      <c r="E1640" s="213">
        <v>5072.1000000000004</v>
      </c>
      <c r="F1640" s="368">
        <v>41874</v>
      </c>
      <c r="G1640" s="42">
        <v>5072.1000000000004</v>
      </c>
      <c r="H1640" s="18">
        <f t="shared" si="26"/>
        <v>0</v>
      </c>
      <c r="I1640" s="622"/>
    </row>
    <row r="1641" spans="1:9" ht="15" x14ac:dyDescent="0.25">
      <c r="A1641" s="192">
        <v>41874</v>
      </c>
      <c r="B1641" s="193" t="s">
        <v>1859</v>
      </c>
      <c r="C1641" s="324" t="s">
        <v>4236</v>
      </c>
      <c r="D1641" s="20" t="s">
        <v>215</v>
      </c>
      <c r="E1641" s="213">
        <v>3097</v>
      </c>
      <c r="F1641" s="368">
        <v>41874</v>
      </c>
      <c r="G1641" s="42">
        <v>3097</v>
      </c>
      <c r="H1641" s="18">
        <f t="shared" si="26"/>
        <v>0</v>
      </c>
      <c r="I1641" s="622"/>
    </row>
    <row r="1642" spans="1:9" ht="15" x14ac:dyDescent="0.25">
      <c r="A1642" s="192">
        <v>41874</v>
      </c>
      <c r="B1642" s="193" t="s">
        <v>1860</v>
      </c>
      <c r="C1642" s="324" t="s">
        <v>4236</v>
      </c>
      <c r="D1642" s="20" t="s">
        <v>130</v>
      </c>
      <c r="E1642" s="213">
        <v>10770.6</v>
      </c>
      <c r="F1642" s="368">
        <v>41876</v>
      </c>
      <c r="G1642" s="42">
        <v>10770.6</v>
      </c>
      <c r="H1642" s="18">
        <f t="shared" si="26"/>
        <v>0</v>
      </c>
      <c r="I1642" s="622" t="s">
        <v>21</v>
      </c>
    </row>
    <row r="1643" spans="1:9" ht="15" x14ac:dyDescent="0.25">
      <c r="A1643" s="192">
        <v>41874</v>
      </c>
      <c r="B1643" s="193" t="s">
        <v>1861</v>
      </c>
      <c r="C1643" s="324" t="s">
        <v>4236</v>
      </c>
      <c r="D1643" s="20" t="s">
        <v>237</v>
      </c>
      <c r="E1643" s="213">
        <v>11114</v>
      </c>
      <c r="F1643" s="368">
        <v>41874</v>
      </c>
      <c r="G1643" s="42">
        <v>11114</v>
      </c>
      <c r="H1643" s="18">
        <f t="shared" si="26"/>
        <v>0</v>
      </c>
      <c r="I1643" s="622" t="s">
        <v>21</v>
      </c>
    </row>
    <row r="1644" spans="1:9" ht="15" x14ac:dyDescent="0.25">
      <c r="A1644" s="192">
        <v>41874</v>
      </c>
      <c r="B1644" s="193" t="s">
        <v>1862</v>
      </c>
      <c r="C1644" s="324" t="s">
        <v>4236</v>
      </c>
      <c r="D1644" s="20" t="s">
        <v>59</v>
      </c>
      <c r="E1644" s="213">
        <v>56796</v>
      </c>
      <c r="F1644" s="368">
        <v>41874</v>
      </c>
      <c r="G1644" s="42">
        <v>56796</v>
      </c>
      <c r="H1644" s="18">
        <f t="shared" si="26"/>
        <v>0</v>
      </c>
      <c r="I1644" s="622" t="s">
        <v>21</v>
      </c>
    </row>
    <row r="1645" spans="1:9" ht="15" x14ac:dyDescent="0.25">
      <c r="A1645" s="192">
        <v>41874</v>
      </c>
      <c r="B1645" s="193" t="s">
        <v>1863</v>
      </c>
      <c r="C1645" s="324" t="s">
        <v>4236</v>
      </c>
      <c r="D1645" s="20" t="s">
        <v>215</v>
      </c>
      <c r="E1645" s="213">
        <v>184.6</v>
      </c>
      <c r="F1645" s="368">
        <v>41874</v>
      </c>
      <c r="G1645" s="42">
        <v>184.6</v>
      </c>
      <c r="H1645" s="18">
        <f t="shared" si="26"/>
        <v>0</v>
      </c>
      <c r="I1645" s="622"/>
    </row>
    <row r="1646" spans="1:9" ht="15" x14ac:dyDescent="0.25">
      <c r="A1646" s="192">
        <v>41874</v>
      </c>
      <c r="B1646" s="193" t="s">
        <v>1865</v>
      </c>
      <c r="C1646" s="324" t="s">
        <v>4236</v>
      </c>
      <c r="D1646" s="20" t="s">
        <v>188</v>
      </c>
      <c r="E1646" s="213">
        <v>12290.7</v>
      </c>
      <c r="F1646" s="368">
        <v>41876</v>
      </c>
      <c r="G1646" s="42">
        <v>12290.7</v>
      </c>
      <c r="H1646" s="18">
        <f t="shared" si="26"/>
        <v>0</v>
      </c>
      <c r="I1646" s="622" t="s">
        <v>21</v>
      </c>
    </row>
    <row r="1647" spans="1:9" ht="15" x14ac:dyDescent="0.25">
      <c r="A1647" s="192">
        <v>41874</v>
      </c>
      <c r="B1647" s="193" t="s">
        <v>1866</v>
      </c>
      <c r="C1647" s="324" t="s">
        <v>4236</v>
      </c>
      <c r="D1647" s="20" t="s">
        <v>186</v>
      </c>
      <c r="E1647" s="213">
        <v>6458.5</v>
      </c>
      <c r="F1647" s="368">
        <v>41874</v>
      </c>
      <c r="G1647" s="42">
        <v>6458.5</v>
      </c>
      <c r="H1647" s="18">
        <f t="shared" si="26"/>
        <v>0</v>
      </c>
      <c r="I1647" s="622" t="s">
        <v>21</v>
      </c>
    </row>
    <row r="1648" spans="1:9" ht="15" x14ac:dyDescent="0.25">
      <c r="A1648" s="192">
        <v>41874</v>
      </c>
      <c r="B1648" s="193" t="s">
        <v>1867</v>
      </c>
      <c r="C1648" s="324" t="s">
        <v>4236</v>
      </c>
      <c r="D1648" s="20" t="s">
        <v>22</v>
      </c>
      <c r="E1648" s="213">
        <v>5640.5</v>
      </c>
      <c r="F1648" s="368">
        <v>41874</v>
      </c>
      <c r="G1648" s="42">
        <v>5640.5</v>
      </c>
      <c r="H1648" s="18">
        <f t="shared" si="26"/>
        <v>0</v>
      </c>
      <c r="I1648" s="622"/>
    </row>
    <row r="1649" spans="1:9" ht="15" x14ac:dyDescent="0.25">
      <c r="A1649" s="192">
        <v>41874</v>
      </c>
      <c r="B1649" s="193" t="s">
        <v>1868</v>
      </c>
      <c r="C1649" s="324" t="s">
        <v>4236</v>
      </c>
      <c r="D1649" s="20" t="s">
        <v>8</v>
      </c>
      <c r="E1649" s="213">
        <v>1298.5999999999999</v>
      </c>
      <c r="F1649" s="368">
        <v>41874</v>
      </c>
      <c r="G1649" s="42">
        <v>1298.5999999999999</v>
      </c>
      <c r="H1649" s="18">
        <f t="shared" si="26"/>
        <v>0</v>
      </c>
      <c r="I1649" s="622"/>
    </row>
    <row r="1650" spans="1:9" ht="15" x14ac:dyDescent="0.25">
      <c r="A1650" s="192">
        <v>41874</v>
      </c>
      <c r="B1650" s="193" t="s">
        <v>1869</v>
      </c>
      <c r="C1650" s="324" t="s">
        <v>4236</v>
      </c>
      <c r="D1650" s="20" t="s">
        <v>3201</v>
      </c>
      <c r="E1650" s="213">
        <v>4399.5</v>
      </c>
      <c r="F1650" s="368">
        <v>41874</v>
      </c>
      <c r="G1650" s="42">
        <v>4399.5</v>
      </c>
      <c r="H1650" s="18">
        <f t="shared" si="26"/>
        <v>0</v>
      </c>
      <c r="I1650" s="622"/>
    </row>
    <row r="1651" spans="1:9" ht="15" x14ac:dyDescent="0.25">
      <c r="A1651" s="192">
        <v>41874</v>
      </c>
      <c r="B1651" s="193" t="s">
        <v>1871</v>
      </c>
      <c r="C1651" s="324" t="s">
        <v>4236</v>
      </c>
      <c r="D1651" s="295" t="s">
        <v>3108</v>
      </c>
      <c r="E1651" s="296">
        <v>0</v>
      </c>
      <c r="F1651" s="368"/>
      <c r="G1651" s="42"/>
      <c r="H1651" s="18">
        <f t="shared" si="26"/>
        <v>0</v>
      </c>
      <c r="I1651" s="622" t="s">
        <v>324</v>
      </c>
    </row>
    <row r="1652" spans="1:9" ht="15" x14ac:dyDescent="0.25">
      <c r="A1652" s="192">
        <v>41874</v>
      </c>
      <c r="B1652" s="193" t="s">
        <v>1872</v>
      </c>
      <c r="C1652" s="324" t="s">
        <v>4236</v>
      </c>
      <c r="D1652" s="20" t="s">
        <v>1030</v>
      </c>
      <c r="E1652" s="213">
        <v>13506</v>
      </c>
      <c r="F1652" s="368">
        <v>41874</v>
      </c>
      <c r="G1652" s="42">
        <v>13506</v>
      </c>
      <c r="H1652" s="18">
        <f t="shared" si="26"/>
        <v>0</v>
      </c>
      <c r="I1652" s="622"/>
    </row>
    <row r="1653" spans="1:9" ht="15" x14ac:dyDescent="0.25">
      <c r="A1653" s="192">
        <v>41874</v>
      </c>
      <c r="B1653" s="193" t="s">
        <v>1873</v>
      </c>
      <c r="C1653" s="324" t="s">
        <v>4236</v>
      </c>
      <c r="D1653" s="20" t="s">
        <v>1607</v>
      </c>
      <c r="E1653" s="213">
        <v>6485.5</v>
      </c>
      <c r="F1653" s="368">
        <v>41874</v>
      </c>
      <c r="G1653" s="42">
        <v>6485.5</v>
      </c>
      <c r="H1653" s="18">
        <f t="shared" si="26"/>
        <v>0</v>
      </c>
      <c r="I1653" s="622"/>
    </row>
    <row r="1654" spans="1:9" ht="15" x14ac:dyDescent="0.25">
      <c r="A1654" s="192">
        <v>41874</v>
      </c>
      <c r="B1654" s="193" t="s">
        <v>1874</v>
      </c>
      <c r="C1654" s="324" t="s">
        <v>4236</v>
      </c>
      <c r="D1654" s="20" t="s">
        <v>136</v>
      </c>
      <c r="E1654" s="213">
        <v>5276.5</v>
      </c>
      <c r="F1654" s="256">
        <v>41874</v>
      </c>
      <c r="G1654" s="42">
        <v>5276.5</v>
      </c>
      <c r="H1654" s="18">
        <f t="shared" si="26"/>
        <v>0</v>
      </c>
      <c r="I1654" s="622"/>
    </row>
    <row r="1655" spans="1:9" ht="15" x14ac:dyDescent="0.25">
      <c r="A1655" s="192">
        <v>41874</v>
      </c>
      <c r="B1655" s="193" t="s">
        <v>1875</v>
      </c>
      <c r="C1655" s="324" t="s">
        <v>4236</v>
      </c>
      <c r="D1655" s="20" t="s">
        <v>250</v>
      </c>
      <c r="E1655" s="213">
        <v>7210.5</v>
      </c>
      <c r="F1655" s="256">
        <v>41874</v>
      </c>
      <c r="G1655" s="42">
        <v>7210.5</v>
      </c>
      <c r="H1655" s="18">
        <f t="shared" si="26"/>
        <v>0</v>
      </c>
      <c r="I1655" s="622" t="s">
        <v>217</v>
      </c>
    </row>
    <row r="1656" spans="1:9" ht="15" x14ac:dyDescent="0.25">
      <c r="A1656" s="192">
        <v>41874</v>
      </c>
      <c r="B1656" s="193" t="s">
        <v>1876</v>
      </c>
      <c r="C1656" s="324" t="s">
        <v>4236</v>
      </c>
      <c r="D1656" s="20" t="s">
        <v>2169</v>
      </c>
      <c r="E1656" s="213">
        <v>918.4</v>
      </c>
      <c r="F1656" s="256">
        <v>41874</v>
      </c>
      <c r="G1656" s="42">
        <v>918.4</v>
      </c>
      <c r="H1656" s="18">
        <f t="shared" si="26"/>
        <v>0</v>
      </c>
      <c r="I1656" s="622" t="s">
        <v>217</v>
      </c>
    </row>
    <row r="1657" spans="1:9" ht="15" x14ac:dyDescent="0.25">
      <c r="A1657" s="192">
        <v>41874</v>
      </c>
      <c r="B1657" s="193" t="s">
        <v>1877</v>
      </c>
      <c r="C1657" s="324" t="s">
        <v>4236</v>
      </c>
      <c r="D1657" s="295" t="s">
        <v>3108</v>
      </c>
      <c r="E1657" s="296">
        <v>0</v>
      </c>
      <c r="F1657" s="256"/>
      <c r="G1657" s="42"/>
      <c r="H1657" s="18">
        <f t="shared" si="26"/>
        <v>0</v>
      </c>
      <c r="I1657" s="622" t="s">
        <v>324</v>
      </c>
    </row>
    <row r="1658" spans="1:9" ht="15" x14ac:dyDescent="0.25">
      <c r="A1658" s="192">
        <v>41874</v>
      </c>
      <c r="B1658" s="193" t="s">
        <v>1879</v>
      </c>
      <c r="C1658" s="324" t="s">
        <v>4236</v>
      </c>
      <c r="D1658" s="20" t="s">
        <v>18</v>
      </c>
      <c r="E1658" s="213">
        <v>3788.5</v>
      </c>
      <c r="F1658" s="256">
        <v>41874</v>
      </c>
      <c r="G1658" s="42">
        <v>3788.5</v>
      </c>
      <c r="H1658" s="18">
        <f t="shared" si="26"/>
        <v>0</v>
      </c>
      <c r="I1658" s="622"/>
    </row>
    <row r="1659" spans="1:9" ht="15" x14ac:dyDescent="0.25">
      <c r="A1659" s="192">
        <v>41874</v>
      </c>
      <c r="B1659" s="193" t="s">
        <v>1880</v>
      </c>
      <c r="C1659" s="324" t="s">
        <v>4236</v>
      </c>
      <c r="D1659" s="20" t="s">
        <v>115</v>
      </c>
      <c r="E1659" s="213">
        <v>6939</v>
      </c>
      <c r="F1659" s="256">
        <v>41874</v>
      </c>
      <c r="G1659" s="42">
        <v>6939</v>
      </c>
      <c r="H1659" s="18">
        <f t="shared" si="26"/>
        <v>0</v>
      </c>
      <c r="I1659" s="622"/>
    </row>
    <row r="1660" spans="1:9" ht="15" x14ac:dyDescent="0.25">
      <c r="A1660" s="192">
        <v>41874</v>
      </c>
      <c r="B1660" s="193" t="s">
        <v>1881</v>
      </c>
      <c r="C1660" s="324" t="s">
        <v>4236</v>
      </c>
      <c r="D1660" s="20" t="s">
        <v>147</v>
      </c>
      <c r="E1660" s="213">
        <v>36062</v>
      </c>
      <c r="F1660" s="256">
        <v>41876</v>
      </c>
      <c r="G1660" s="42">
        <v>36062</v>
      </c>
      <c r="H1660" s="18">
        <f t="shared" si="26"/>
        <v>0</v>
      </c>
      <c r="I1660" s="622" t="s">
        <v>162</v>
      </c>
    </row>
    <row r="1661" spans="1:9" ht="15" x14ac:dyDescent="0.25">
      <c r="A1661" s="192">
        <v>41874</v>
      </c>
      <c r="B1661" s="193" t="s">
        <v>1882</v>
      </c>
      <c r="C1661" s="324" t="s">
        <v>4236</v>
      </c>
      <c r="D1661" s="20" t="s">
        <v>4255</v>
      </c>
      <c r="E1661" s="213">
        <v>1944</v>
      </c>
      <c r="F1661" s="256">
        <v>41876</v>
      </c>
      <c r="G1661" s="42">
        <v>1944</v>
      </c>
      <c r="H1661" s="18">
        <f t="shared" si="26"/>
        <v>0</v>
      </c>
      <c r="I1661" s="622" t="s">
        <v>162</v>
      </c>
    </row>
    <row r="1662" spans="1:9" ht="15" x14ac:dyDescent="0.25">
      <c r="A1662" s="192">
        <v>41874</v>
      </c>
      <c r="B1662" s="193" t="s">
        <v>1883</v>
      </c>
      <c r="C1662" s="324" t="s">
        <v>4236</v>
      </c>
      <c r="D1662" s="20" t="s">
        <v>523</v>
      </c>
      <c r="E1662" s="213">
        <v>20043.5</v>
      </c>
      <c r="F1662" s="256">
        <v>41881</v>
      </c>
      <c r="G1662" s="42">
        <v>20043.5</v>
      </c>
      <c r="H1662" s="18">
        <f t="shared" si="26"/>
        <v>0</v>
      </c>
      <c r="I1662" s="622" t="s">
        <v>3920</v>
      </c>
    </row>
    <row r="1663" spans="1:9" ht="15" x14ac:dyDescent="0.25">
      <c r="A1663" s="192">
        <v>41874</v>
      </c>
      <c r="B1663" s="193" t="s">
        <v>1885</v>
      </c>
      <c r="C1663" s="324" t="s">
        <v>4236</v>
      </c>
      <c r="D1663" s="20" t="s">
        <v>4256</v>
      </c>
      <c r="E1663" s="213">
        <v>7085</v>
      </c>
      <c r="F1663" s="256">
        <v>41874</v>
      </c>
      <c r="G1663" s="42">
        <v>7085</v>
      </c>
      <c r="H1663" s="18">
        <f t="shared" si="26"/>
        <v>0</v>
      </c>
      <c r="I1663" s="622"/>
    </row>
    <row r="1664" spans="1:9" ht="15" x14ac:dyDescent="0.25">
      <c r="A1664" s="192">
        <v>41874</v>
      </c>
      <c r="B1664" s="193" t="s">
        <v>1886</v>
      </c>
      <c r="C1664" s="324" t="s">
        <v>4236</v>
      </c>
      <c r="D1664" s="20" t="s">
        <v>367</v>
      </c>
      <c r="E1664" s="213">
        <v>1128.5</v>
      </c>
      <c r="F1664" s="256">
        <v>41874</v>
      </c>
      <c r="G1664" s="42">
        <v>1128.5</v>
      </c>
      <c r="H1664" s="18">
        <f t="shared" si="26"/>
        <v>0</v>
      </c>
      <c r="I1664" s="622"/>
    </row>
    <row r="1665" spans="1:9" ht="15" x14ac:dyDescent="0.25">
      <c r="A1665" s="192">
        <v>41874</v>
      </c>
      <c r="B1665" s="193" t="s">
        <v>1888</v>
      </c>
      <c r="C1665" s="324" t="s">
        <v>4236</v>
      </c>
      <c r="D1665" s="20" t="s">
        <v>44</v>
      </c>
      <c r="E1665" s="213">
        <v>8320</v>
      </c>
      <c r="F1665" s="412">
        <v>41885</v>
      </c>
      <c r="G1665" s="219">
        <v>8320</v>
      </c>
      <c r="H1665" s="18">
        <f t="shared" si="26"/>
        <v>0</v>
      </c>
      <c r="I1665" s="622" t="s">
        <v>12</v>
      </c>
    </row>
    <row r="1666" spans="1:9" ht="15" x14ac:dyDescent="0.25">
      <c r="A1666" s="192">
        <v>41874</v>
      </c>
      <c r="B1666" s="193" t="s">
        <v>1889</v>
      </c>
      <c r="C1666" s="324" t="s">
        <v>4236</v>
      </c>
      <c r="D1666" s="20" t="s">
        <v>63</v>
      </c>
      <c r="E1666" s="213">
        <v>2179.1999999999998</v>
      </c>
      <c r="F1666" s="256">
        <v>41876</v>
      </c>
      <c r="G1666" s="42">
        <v>2179.1999999999998</v>
      </c>
      <c r="H1666" s="18">
        <f t="shared" si="26"/>
        <v>0</v>
      </c>
      <c r="I1666" s="622" t="s">
        <v>21</v>
      </c>
    </row>
    <row r="1667" spans="1:9" ht="15" x14ac:dyDescent="0.25">
      <c r="A1667" s="192">
        <v>41874</v>
      </c>
      <c r="B1667" s="193" t="s">
        <v>1890</v>
      </c>
      <c r="C1667" s="324" t="s">
        <v>4236</v>
      </c>
      <c r="D1667" s="20" t="s">
        <v>123</v>
      </c>
      <c r="E1667" s="213">
        <v>160</v>
      </c>
      <c r="F1667" s="256">
        <v>41874</v>
      </c>
      <c r="G1667" s="42">
        <v>160</v>
      </c>
      <c r="H1667" s="18">
        <f t="shared" si="26"/>
        <v>0</v>
      </c>
      <c r="I1667" s="622"/>
    </row>
    <row r="1668" spans="1:9" ht="15" x14ac:dyDescent="0.25">
      <c r="A1668" s="192">
        <v>41874</v>
      </c>
      <c r="B1668" s="193" t="s">
        <v>1891</v>
      </c>
      <c r="C1668" s="324" t="s">
        <v>4236</v>
      </c>
      <c r="D1668" s="20" t="s">
        <v>3287</v>
      </c>
      <c r="E1668" s="213">
        <v>3120</v>
      </c>
      <c r="F1668" s="256">
        <v>41874</v>
      </c>
      <c r="G1668" s="42">
        <v>3120</v>
      </c>
      <c r="H1668" s="18">
        <f t="shared" si="26"/>
        <v>0</v>
      </c>
      <c r="I1668" s="622"/>
    </row>
    <row r="1669" spans="1:9" ht="15" x14ac:dyDescent="0.25">
      <c r="A1669" s="192">
        <v>41874</v>
      </c>
      <c r="B1669" s="193" t="s">
        <v>1892</v>
      </c>
      <c r="C1669" s="324" t="s">
        <v>4236</v>
      </c>
      <c r="D1669" s="20" t="s">
        <v>14</v>
      </c>
      <c r="E1669" s="213">
        <v>3986.5</v>
      </c>
      <c r="F1669" s="256">
        <v>41875</v>
      </c>
      <c r="G1669" s="42">
        <v>3986.5</v>
      </c>
      <c r="H1669" s="18">
        <f t="shared" si="26"/>
        <v>0</v>
      </c>
      <c r="I1669" s="622" t="s">
        <v>21</v>
      </c>
    </row>
    <row r="1670" spans="1:9" ht="15" x14ac:dyDescent="0.25">
      <c r="A1670" s="192">
        <v>41874</v>
      </c>
      <c r="B1670" s="193" t="s">
        <v>1893</v>
      </c>
      <c r="C1670" s="324" t="s">
        <v>4236</v>
      </c>
      <c r="D1670" s="20" t="s">
        <v>8</v>
      </c>
      <c r="E1670" s="213">
        <v>708</v>
      </c>
      <c r="F1670" s="256">
        <v>41874</v>
      </c>
      <c r="G1670" s="42">
        <v>708</v>
      </c>
      <c r="H1670" s="18">
        <f t="shared" si="26"/>
        <v>0</v>
      </c>
      <c r="I1670" s="622"/>
    </row>
    <row r="1671" spans="1:9" ht="15" x14ac:dyDescent="0.25">
      <c r="A1671" s="192">
        <v>41875</v>
      </c>
      <c r="B1671" s="193" t="s">
        <v>1895</v>
      </c>
      <c r="C1671" s="324" t="s">
        <v>4236</v>
      </c>
      <c r="D1671" s="190" t="s">
        <v>8</v>
      </c>
      <c r="E1671" s="210">
        <v>2347.5</v>
      </c>
      <c r="F1671" s="256">
        <v>41875</v>
      </c>
      <c r="G1671" s="42">
        <v>2347.5</v>
      </c>
      <c r="H1671" s="18">
        <f t="shared" ref="H1671:H1734" si="27">E1671-G1671</f>
        <v>0</v>
      </c>
      <c r="I1671" s="621"/>
    </row>
    <row r="1672" spans="1:9" ht="15" x14ac:dyDescent="0.25">
      <c r="A1672" s="192">
        <v>41875</v>
      </c>
      <c r="B1672" s="193" t="s">
        <v>1896</v>
      </c>
      <c r="C1672" s="324" t="s">
        <v>4236</v>
      </c>
      <c r="D1672" s="190" t="s">
        <v>8</v>
      </c>
      <c r="E1672" s="210">
        <v>494</v>
      </c>
      <c r="F1672" s="256">
        <v>41875</v>
      </c>
      <c r="G1672" s="42">
        <v>494</v>
      </c>
      <c r="H1672" s="18">
        <f t="shared" si="27"/>
        <v>0</v>
      </c>
      <c r="I1672" s="623"/>
    </row>
    <row r="1673" spans="1:9" ht="15" x14ac:dyDescent="0.25">
      <c r="A1673" s="192">
        <v>41875</v>
      </c>
      <c r="B1673" s="193" t="s">
        <v>1897</v>
      </c>
      <c r="C1673" s="324" t="s">
        <v>4236</v>
      </c>
      <c r="D1673" s="190" t="s">
        <v>250</v>
      </c>
      <c r="E1673" s="210">
        <v>9915</v>
      </c>
      <c r="F1673" s="256">
        <v>41875</v>
      </c>
      <c r="G1673" s="42">
        <v>9915</v>
      </c>
      <c r="H1673" s="18">
        <f t="shared" si="27"/>
        <v>0</v>
      </c>
      <c r="I1673" s="621"/>
    </row>
    <row r="1674" spans="1:9" ht="15" x14ac:dyDescent="0.25">
      <c r="A1674" s="192">
        <v>41875</v>
      </c>
      <c r="B1674" s="193" t="s">
        <v>1898</v>
      </c>
      <c r="C1674" s="324" t="s">
        <v>4236</v>
      </c>
      <c r="D1674" s="190" t="s">
        <v>13</v>
      </c>
      <c r="E1674" s="210">
        <v>7507.2</v>
      </c>
      <c r="F1674" s="256">
        <v>41875</v>
      </c>
      <c r="G1674" s="42">
        <v>7507.2</v>
      </c>
      <c r="H1674" s="18">
        <f t="shared" si="27"/>
        <v>0</v>
      </c>
      <c r="I1674" s="621"/>
    </row>
    <row r="1675" spans="1:9" ht="15" x14ac:dyDescent="0.25">
      <c r="A1675" s="192">
        <v>41875</v>
      </c>
      <c r="B1675" s="193" t="s">
        <v>1899</v>
      </c>
      <c r="C1675" s="324" t="s">
        <v>4236</v>
      </c>
      <c r="D1675" s="190" t="s">
        <v>8</v>
      </c>
      <c r="E1675" s="210">
        <v>653.4</v>
      </c>
      <c r="F1675" s="256">
        <v>41875</v>
      </c>
      <c r="G1675" s="42">
        <v>653.4</v>
      </c>
      <c r="H1675" s="18">
        <f t="shared" si="27"/>
        <v>0</v>
      </c>
      <c r="I1675" s="621"/>
    </row>
    <row r="1676" spans="1:9" ht="15" x14ac:dyDescent="0.25">
      <c r="A1676" s="192">
        <v>41875</v>
      </c>
      <c r="B1676" s="193" t="s">
        <v>1901</v>
      </c>
      <c r="C1676" s="324" t="s">
        <v>4236</v>
      </c>
      <c r="D1676" s="190" t="s">
        <v>8</v>
      </c>
      <c r="E1676" s="210">
        <v>1508.5</v>
      </c>
      <c r="F1676" s="256">
        <v>41875</v>
      </c>
      <c r="G1676" s="42">
        <v>1508.5</v>
      </c>
      <c r="H1676" s="18">
        <f t="shared" si="27"/>
        <v>0</v>
      </c>
      <c r="I1676" s="621"/>
    </row>
    <row r="1677" spans="1:9" ht="15" x14ac:dyDescent="0.25">
      <c r="A1677" s="192">
        <v>41875</v>
      </c>
      <c r="B1677" s="193" t="s">
        <v>1903</v>
      </c>
      <c r="C1677" s="324" t="s">
        <v>4236</v>
      </c>
      <c r="D1677" s="190" t="s">
        <v>8</v>
      </c>
      <c r="E1677" s="210">
        <v>822.5</v>
      </c>
      <c r="F1677" s="256">
        <v>41875</v>
      </c>
      <c r="G1677" s="42">
        <v>822.5</v>
      </c>
      <c r="H1677" s="18">
        <f t="shared" si="27"/>
        <v>0</v>
      </c>
      <c r="I1677" s="621"/>
    </row>
    <row r="1678" spans="1:9" ht="15" x14ac:dyDescent="0.25">
      <c r="A1678" s="192">
        <v>41875</v>
      </c>
      <c r="B1678" s="193" t="s">
        <v>1904</v>
      </c>
      <c r="C1678" s="324" t="s">
        <v>4236</v>
      </c>
      <c r="D1678" s="190" t="s">
        <v>14</v>
      </c>
      <c r="E1678" s="210">
        <v>2534.4</v>
      </c>
      <c r="F1678" s="256">
        <v>41875</v>
      </c>
      <c r="G1678" s="42">
        <v>2534.4</v>
      </c>
      <c r="H1678" s="18">
        <f t="shared" si="27"/>
        <v>0</v>
      </c>
      <c r="I1678" s="621"/>
    </row>
    <row r="1679" spans="1:9" ht="15" x14ac:dyDescent="0.25">
      <c r="A1679" s="192">
        <v>41875</v>
      </c>
      <c r="B1679" s="193" t="s">
        <v>1905</v>
      </c>
      <c r="C1679" s="324" t="s">
        <v>4236</v>
      </c>
      <c r="D1679" s="190" t="s">
        <v>898</v>
      </c>
      <c r="E1679" s="210">
        <v>28506.5</v>
      </c>
      <c r="F1679" s="256">
        <v>41875</v>
      </c>
      <c r="G1679" s="42">
        <v>28506.5</v>
      </c>
      <c r="H1679" s="18">
        <f t="shared" si="27"/>
        <v>0</v>
      </c>
      <c r="I1679" s="621"/>
    </row>
    <row r="1680" spans="1:9" ht="15" x14ac:dyDescent="0.25">
      <c r="A1680" s="192">
        <v>41875</v>
      </c>
      <c r="B1680" s="193" t="s">
        <v>1906</v>
      </c>
      <c r="C1680" s="324" t="s">
        <v>4236</v>
      </c>
      <c r="D1680" s="190" t="s">
        <v>3115</v>
      </c>
      <c r="E1680" s="210">
        <v>9909.2000000000007</v>
      </c>
      <c r="F1680" s="256">
        <v>41875</v>
      </c>
      <c r="G1680" s="42">
        <v>9909.2000000000007</v>
      </c>
      <c r="H1680" s="18">
        <f t="shared" si="27"/>
        <v>0</v>
      </c>
      <c r="I1680" s="621"/>
    </row>
    <row r="1681" spans="1:9" ht="15" x14ac:dyDescent="0.25">
      <c r="A1681" s="192">
        <v>41875</v>
      </c>
      <c r="B1681" s="193" t="s">
        <v>1907</v>
      </c>
      <c r="C1681" s="324" t="s">
        <v>4236</v>
      </c>
      <c r="D1681" s="190" t="s">
        <v>123</v>
      </c>
      <c r="E1681" s="210">
        <v>3595</v>
      </c>
      <c r="F1681" s="256">
        <v>41875</v>
      </c>
      <c r="G1681" s="42">
        <v>3595</v>
      </c>
      <c r="H1681" s="18">
        <f t="shared" si="27"/>
        <v>0</v>
      </c>
      <c r="I1681" s="621"/>
    </row>
    <row r="1682" spans="1:9" ht="15" x14ac:dyDescent="0.25">
      <c r="A1682" s="192">
        <v>41875</v>
      </c>
      <c r="B1682" s="193" t="s">
        <v>1908</v>
      </c>
      <c r="C1682" s="324" t="s">
        <v>4236</v>
      </c>
      <c r="D1682" s="190" t="s">
        <v>4257</v>
      </c>
      <c r="E1682" s="210">
        <v>30498</v>
      </c>
      <c r="F1682" s="256">
        <v>41875</v>
      </c>
      <c r="G1682" s="42">
        <v>30498</v>
      </c>
      <c r="H1682" s="18">
        <f t="shared" si="27"/>
        <v>0</v>
      </c>
      <c r="I1682" s="621"/>
    </row>
    <row r="1683" spans="1:9" ht="15" x14ac:dyDescent="0.25">
      <c r="A1683" s="192">
        <v>41875</v>
      </c>
      <c r="B1683" s="193" t="s">
        <v>1910</v>
      </c>
      <c r="C1683" s="324" t="s">
        <v>4236</v>
      </c>
      <c r="D1683" s="190" t="s">
        <v>111</v>
      </c>
      <c r="E1683" s="210">
        <v>3797.5</v>
      </c>
      <c r="F1683" s="256">
        <v>41875</v>
      </c>
      <c r="G1683" s="42">
        <v>3797.5</v>
      </c>
      <c r="H1683" s="18">
        <f t="shared" si="27"/>
        <v>0</v>
      </c>
      <c r="I1683" s="621"/>
    </row>
    <row r="1684" spans="1:9" ht="15" x14ac:dyDescent="0.25">
      <c r="A1684" s="192">
        <v>41875</v>
      </c>
      <c r="B1684" s="193" t="s">
        <v>1911</v>
      </c>
      <c r="C1684" s="324" t="s">
        <v>4236</v>
      </c>
      <c r="D1684" s="190" t="s">
        <v>8</v>
      </c>
      <c r="E1684" s="210">
        <v>4006.8</v>
      </c>
      <c r="F1684" s="256">
        <v>41875</v>
      </c>
      <c r="G1684" s="42">
        <v>4006.8</v>
      </c>
      <c r="H1684" s="18">
        <f t="shared" si="27"/>
        <v>0</v>
      </c>
      <c r="I1684" s="621"/>
    </row>
    <row r="1685" spans="1:9" ht="15" x14ac:dyDescent="0.25">
      <c r="A1685" s="192">
        <v>41875</v>
      </c>
      <c r="B1685" s="193" t="s">
        <v>1913</v>
      </c>
      <c r="C1685" s="324" t="s">
        <v>4236</v>
      </c>
      <c r="D1685" s="190" t="s">
        <v>29</v>
      </c>
      <c r="E1685" s="210">
        <v>6928</v>
      </c>
      <c r="F1685" s="256">
        <v>41875</v>
      </c>
      <c r="G1685" s="42">
        <v>6928</v>
      </c>
      <c r="H1685" s="18">
        <f t="shared" si="27"/>
        <v>0</v>
      </c>
      <c r="I1685" s="621"/>
    </row>
    <row r="1686" spans="1:9" ht="15" x14ac:dyDescent="0.25">
      <c r="A1686" s="192">
        <v>41875</v>
      </c>
      <c r="B1686" s="193" t="s">
        <v>1914</v>
      </c>
      <c r="C1686" s="324" t="s">
        <v>4236</v>
      </c>
      <c r="D1686" s="190" t="s">
        <v>47</v>
      </c>
      <c r="E1686" s="210">
        <v>3169</v>
      </c>
      <c r="F1686" s="256">
        <v>41875</v>
      </c>
      <c r="G1686" s="42">
        <v>3169</v>
      </c>
      <c r="H1686" s="18">
        <f t="shared" si="27"/>
        <v>0</v>
      </c>
      <c r="I1686" s="621"/>
    </row>
    <row r="1687" spans="1:9" ht="15" x14ac:dyDescent="0.25">
      <c r="A1687" s="192">
        <v>41875</v>
      </c>
      <c r="B1687" s="193" t="s">
        <v>1916</v>
      </c>
      <c r="C1687" s="324" t="s">
        <v>4236</v>
      </c>
      <c r="D1687" s="190" t="s">
        <v>52</v>
      </c>
      <c r="E1687" s="210">
        <v>4329</v>
      </c>
      <c r="F1687" s="256">
        <v>41875</v>
      </c>
      <c r="G1687" s="42">
        <v>4329</v>
      </c>
      <c r="H1687" s="18">
        <f t="shared" si="27"/>
        <v>0</v>
      </c>
      <c r="I1687" s="621"/>
    </row>
    <row r="1688" spans="1:9" ht="15" x14ac:dyDescent="0.25">
      <c r="A1688" s="192">
        <v>41875</v>
      </c>
      <c r="B1688" s="193" t="s">
        <v>1917</v>
      </c>
      <c r="C1688" s="324" t="s">
        <v>4236</v>
      </c>
      <c r="D1688" s="190" t="s">
        <v>57</v>
      </c>
      <c r="E1688" s="210">
        <v>1425</v>
      </c>
      <c r="F1688" s="256">
        <v>41875</v>
      </c>
      <c r="G1688" s="42">
        <v>1425</v>
      </c>
      <c r="H1688" s="18">
        <f t="shared" si="27"/>
        <v>0</v>
      </c>
      <c r="I1688" s="621"/>
    </row>
    <row r="1689" spans="1:9" ht="15" x14ac:dyDescent="0.25">
      <c r="A1689" s="192">
        <v>41875</v>
      </c>
      <c r="B1689" s="193" t="s">
        <v>1918</v>
      </c>
      <c r="C1689" s="324" t="s">
        <v>4236</v>
      </c>
      <c r="D1689" s="190" t="s">
        <v>1778</v>
      </c>
      <c r="E1689" s="210">
        <v>2484</v>
      </c>
      <c r="F1689" s="256">
        <v>41875</v>
      </c>
      <c r="G1689" s="42">
        <v>2484</v>
      </c>
      <c r="H1689" s="18">
        <f t="shared" si="27"/>
        <v>0</v>
      </c>
      <c r="I1689" s="621"/>
    </row>
    <row r="1690" spans="1:9" ht="15" x14ac:dyDescent="0.25">
      <c r="A1690" s="192">
        <v>41875</v>
      </c>
      <c r="B1690" s="193" t="s">
        <v>1919</v>
      </c>
      <c r="C1690" s="324" t="s">
        <v>4236</v>
      </c>
      <c r="D1690" s="190" t="s">
        <v>55</v>
      </c>
      <c r="E1690" s="210">
        <v>19501.2</v>
      </c>
      <c r="F1690" s="256">
        <v>41875</v>
      </c>
      <c r="G1690" s="42">
        <v>19501.2</v>
      </c>
      <c r="H1690" s="18">
        <f t="shared" si="27"/>
        <v>0</v>
      </c>
      <c r="I1690" s="621"/>
    </row>
    <row r="1691" spans="1:9" ht="15" x14ac:dyDescent="0.25">
      <c r="A1691" s="192">
        <v>41875</v>
      </c>
      <c r="B1691" s="193" t="s">
        <v>1920</v>
      </c>
      <c r="C1691" s="324" t="s">
        <v>4236</v>
      </c>
      <c r="D1691" s="190" t="s">
        <v>83</v>
      </c>
      <c r="E1691" s="210">
        <v>7384</v>
      </c>
      <c r="F1691" s="256">
        <v>41876</v>
      </c>
      <c r="G1691" s="42">
        <v>7384</v>
      </c>
      <c r="H1691" s="18">
        <f t="shared" si="27"/>
        <v>0</v>
      </c>
      <c r="I1691" s="621"/>
    </row>
    <row r="1692" spans="1:9" ht="15" x14ac:dyDescent="0.25">
      <c r="A1692" s="192">
        <v>41875</v>
      </c>
      <c r="B1692" s="193" t="s">
        <v>1921</v>
      </c>
      <c r="C1692" s="324" t="s">
        <v>4236</v>
      </c>
      <c r="D1692" s="190" t="s">
        <v>130</v>
      </c>
      <c r="E1692" s="210">
        <v>10693</v>
      </c>
      <c r="F1692" s="256">
        <v>41876</v>
      </c>
      <c r="G1692" s="42">
        <v>10693</v>
      </c>
      <c r="H1692" s="18">
        <f t="shared" si="27"/>
        <v>0</v>
      </c>
      <c r="I1692" s="621"/>
    </row>
    <row r="1693" spans="1:9" ht="15" x14ac:dyDescent="0.25">
      <c r="A1693" s="192">
        <v>41875</v>
      </c>
      <c r="B1693" s="193" t="s">
        <v>1922</v>
      </c>
      <c r="C1693" s="324" t="s">
        <v>4236</v>
      </c>
      <c r="D1693" s="190" t="s">
        <v>665</v>
      </c>
      <c r="E1693" s="210">
        <v>507.5</v>
      </c>
      <c r="F1693" s="256">
        <v>41875</v>
      </c>
      <c r="G1693" s="42">
        <v>507.5</v>
      </c>
      <c r="H1693" s="18">
        <f t="shared" si="27"/>
        <v>0</v>
      </c>
      <c r="I1693" s="621"/>
    </row>
    <row r="1694" spans="1:9" ht="15" x14ac:dyDescent="0.25">
      <c r="A1694" s="192">
        <v>41875</v>
      </c>
      <c r="B1694" s="193" t="s">
        <v>1923</v>
      </c>
      <c r="C1694" s="324" t="s">
        <v>4236</v>
      </c>
      <c r="D1694" s="190" t="s">
        <v>4234</v>
      </c>
      <c r="E1694" s="210">
        <v>2835</v>
      </c>
      <c r="F1694" s="256">
        <v>41875</v>
      </c>
      <c r="G1694" s="42">
        <v>2835</v>
      </c>
      <c r="H1694" s="18">
        <f t="shared" si="27"/>
        <v>0</v>
      </c>
      <c r="I1694" s="621"/>
    </row>
    <row r="1695" spans="1:9" ht="15" x14ac:dyDescent="0.25">
      <c r="A1695" s="192">
        <v>41875</v>
      </c>
      <c r="B1695" s="193" t="s">
        <v>1924</v>
      </c>
      <c r="C1695" s="324" t="s">
        <v>4236</v>
      </c>
      <c r="D1695" s="190" t="s">
        <v>140</v>
      </c>
      <c r="E1695" s="210">
        <v>1185.5</v>
      </c>
      <c r="F1695" s="256">
        <v>41875</v>
      </c>
      <c r="G1695" s="42">
        <v>1185.5</v>
      </c>
      <c r="H1695" s="18">
        <f t="shared" si="27"/>
        <v>0</v>
      </c>
      <c r="I1695" s="621"/>
    </row>
    <row r="1696" spans="1:9" ht="15" x14ac:dyDescent="0.25">
      <c r="A1696" s="192">
        <v>41875</v>
      </c>
      <c r="B1696" s="193" t="s">
        <v>1925</v>
      </c>
      <c r="C1696" s="324" t="s">
        <v>4236</v>
      </c>
      <c r="D1696" s="190" t="s">
        <v>8</v>
      </c>
      <c r="E1696" s="210">
        <v>3415</v>
      </c>
      <c r="F1696" s="256">
        <v>41875</v>
      </c>
      <c r="G1696" s="42">
        <v>3415</v>
      </c>
      <c r="H1696" s="18">
        <f t="shared" si="27"/>
        <v>0</v>
      </c>
      <c r="I1696" s="621"/>
    </row>
    <row r="1697" spans="1:9" ht="15" x14ac:dyDescent="0.25">
      <c r="A1697" s="192">
        <v>41875</v>
      </c>
      <c r="B1697" s="193" t="s">
        <v>1926</v>
      </c>
      <c r="C1697" s="324" t="s">
        <v>4236</v>
      </c>
      <c r="D1697" s="190" t="s">
        <v>44</v>
      </c>
      <c r="E1697" s="210">
        <v>5720</v>
      </c>
      <c r="F1697" s="412">
        <v>41885</v>
      </c>
      <c r="G1697" s="219">
        <v>5720</v>
      </c>
      <c r="H1697" s="18">
        <f t="shared" si="27"/>
        <v>0</v>
      </c>
      <c r="I1697" s="621" t="s">
        <v>12</v>
      </c>
    </row>
    <row r="1698" spans="1:9" ht="15" x14ac:dyDescent="0.25">
      <c r="A1698" s="192">
        <v>41875</v>
      </c>
      <c r="B1698" s="193" t="s">
        <v>1928</v>
      </c>
      <c r="C1698" s="324" t="s">
        <v>4236</v>
      </c>
      <c r="D1698" s="190" t="s">
        <v>133</v>
      </c>
      <c r="E1698" s="210">
        <v>35613.5</v>
      </c>
      <c r="F1698" s="256">
        <v>41875</v>
      </c>
      <c r="G1698" s="42">
        <v>35613.5</v>
      </c>
      <c r="H1698" s="18">
        <f t="shared" si="27"/>
        <v>0</v>
      </c>
      <c r="I1698" s="621"/>
    </row>
    <row r="1699" spans="1:9" ht="15" x14ac:dyDescent="0.25">
      <c r="A1699" s="192">
        <v>41875</v>
      </c>
      <c r="B1699" s="193" t="s">
        <v>1930</v>
      </c>
      <c r="C1699" s="324" t="s">
        <v>4236</v>
      </c>
      <c r="D1699" s="196" t="s">
        <v>3108</v>
      </c>
      <c r="E1699" s="215">
        <v>0</v>
      </c>
      <c r="F1699" s="256"/>
      <c r="G1699" s="42"/>
      <c r="H1699" s="18">
        <f t="shared" si="27"/>
        <v>0</v>
      </c>
      <c r="I1699" s="621"/>
    </row>
    <row r="1700" spans="1:9" ht="15" x14ac:dyDescent="0.25">
      <c r="A1700" s="192">
        <v>41875</v>
      </c>
      <c r="B1700" s="193" t="s">
        <v>1931</v>
      </c>
      <c r="C1700" s="324" t="s">
        <v>4236</v>
      </c>
      <c r="D1700" s="190" t="s">
        <v>396</v>
      </c>
      <c r="E1700" s="210">
        <v>1342</v>
      </c>
      <c r="F1700" s="256">
        <v>41875</v>
      </c>
      <c r="G1700" s="42">
        <v>1342</v>
      </c>
      <c r="H1700" s="18">
        <f t="shared" si="27"/>
        <v>0</v>
      </c>
      <c r="I1700" s="621"/>
    </row>
    <row r="1701" spans="1:9" ht="15" x14ac:dyDescent="0.25">
      <c r="A1701" s="192">
        <v>41875</v>
      </c>
      <c r="B1701" s="193" t="s">
        <v>1932</v>
      </c>
      <c r="C1701" s="324" t="s">
        <v>4236</v>
      </c>
      <c r="D1701" s="190" t="s">
        <v>269</v>
      </c>
      <c r="E1701" s="210">
        <v>12075</v>
      </c>
      <c r="F1701" s="256">
        <v>41875</v>
      </c>
      <c r="G1701" s="42">
        <v>12075</v>
      </c>
      <c r="H1701" s="18">
        <f t="shared" si="27"/>
        <v>0</v>
      </c>
      <c r="I1701" s="621"/>
    </row>
    <row r="1702" spans="1:9" ht="15" x14ac:dyDescent="0.25">
      <c r="A1702" s="192">
        <v>41875</v>
      </c>
      <c r="B1702" s="193" t="s">
        <v>1934</v>
      </c>
      <c r="C1702" s="324" t="s">
        <v>4236</v>
      </c>
      <c r="D1702" s="190" t="s">
        <v>152</v>
      </c>
      <c r="E1702" s="210">
        <v>7288</v>
      </c>
      <c r="F1702" s="256">
        <v>41875</v>
      </c>
      <c r="G1702" s="42">
        <v>7288</v>
      </c>
      <c r="H1702" s="18">
        <f t="shared" si="27"/>
        <v>0</v>
      </c>
      <c r="I1702" s="621"/>
    </row>
    <row r="1703" spans="1:9" ht="15" x14ac:dyDescent="0.25">
      <c r="A1703" s="192">
        <v>41875</v>
      </c>
      <c r="B1703" s="193" t="s">
        <v>1935</v>
      </c>
      <c r="C1703" s="324" t="s">
        <v>4236</v>
      </c>
      <c r="D1703" s="196" t="s">
        <v>3108</v>
      </c>
      <c r="E1703" s="215">
        <v>0</v>
      </c>
      <c r="F1703" s="256"/>
      <c r="G1703" s="42"/>
      <c r="H1703" s="18">
        <f t="shared" si="27"/>
        <v>0</v>
      </c>
      <c r="I1703" s="621"/>
    </row>
    <row r="1704" spans="1:9" ht="15" x14ac:dyDescent="0.25">
      <c r="A1704" s="192">
        <v>41875</v>
      </c>
      <c r="B1704" s="193" t="s">
        <v>1936</v>
      </c>
      <c r="C1704" s="324" t="s">
        <v>4236</v>
      </c>
      <c r="D1704" s="190" t="s">
        <v>186</v>
      </c>
      <c r="E1704" s="210">
        <v>17415.2</v>
      </c>
      <c r="F1704" s="256">
        <v>41876</v>
      </c>
      <c r="G1704" s="42">
        <v>17415.2</v>
      </c>
      <c r="H1704" s="18">
        <f t="shared" si="27"/>
        <v>0</v>
      </c>
      <c r="I1704" s="621" t="s">
        <v>21</v>
      </c>
    </row>
    <row r="1705" spans="1:9" ht="15" x14ac:dyDescent="0.25">
      <c r="A1705" s="192">
        <v>41875</v>
      </c>
      <c r="B1705" s="193" t="s">
        <v>1937</v>
      </c>
      <c r="C1705" s="324" t="s">
        <v>4236</v>
      </c>
      <c r="D1705" s="190" t="s">
        <v>14</v>
      </c>
      <c r="E1705" s="210">
        <v>8210.4</v>
      </c>
      <c r="F1705" s="368">
        <v>41875</v>
      </c>
      <c r="G1705" s="42">
        <v>8210.4</v>
      </c>
      <c r="H1705" s="18">
        <f t="shared" si="27"/>
        <v>0</v>
      </c>
      <c r="I1705" s="621" t="s">
        <v>65</v>
      </c>
    </row>
    <row r="1706" spans="1:9" ht="15" x14ac:dyDescent="0.25">
      <c r="A1706" s="192">
        <v>41875</v>
      </c>
      <c r="B1706" s="193" t="s">
        <v>1938</v>
      </c>
      <c r="C1706" s="324" t="s">
        <v>4236</v>
      </c>
      <c r="D1706" s="190" t="s">
        <v>215</v>
      </c>
      <c r="E1706" s="210">
        <v>509</v>
      </c>
      <c r="F1706" s="368">
        <v>41875</v>
      </c>
      <c r="G1706" s="42">
        <v>509</v>
      </c>
      <c r="H1706" s="18">
        <f t="shared" si="27"/>
        <v>0</v>
      </c>
      <c r="I1706" s="621"/>
    </row>
    <row r="1707" spans="1:9" ht="15" x14ac:dyDescent="0.25">
      <c r="A1707" s="192">
        <v>41875</v>
      </c>
      <c r="B1707" s="193" t="s">
        <v>1939</v>
      </c>
      <c r="C1707" s="324" t="s">
        <v>4236</v>
      </c>
      <c r="D1707" s="190" t="s">
        <v>133</v>
      </c>
      <c r="E1707" s="210">
        <v>2438</v>
      </c>
      <c r="F1707" s="368">
        <v>41875</v>
      </c>
      <c r="G1707" s="42">
        <v>2438</v>
      </c>
      <c r="H1707" s="18">
        <f t="shared" si="27"/>
        <v>0</v>
      </c>
      <c r="I1707" s="621"/>
    </row>
    <row r="1708" spans="1:9" ht="15" x14ac:dyDescent="0.25">
      <c r="A1708" s="192">
        <v>41875</v>
      </c>
      <c r="B1708" s="193" t="s">
        <v>1940</v>
      </c>
      <c r="C1708" s="324" t="s">
        <v>4236</v>
      </c>
      <c r="D1708" s="190" t="s">
        <v>136</v>
      </c>
      <c r="E1708" s="210">
        <v>723</v>
      </c>
      <c r="F1708" s="368">
        <v>41875</v>
      </c>
      <c r="G1708" s="42">
        <v>723</v>
      </c>
      <c r="H1708" s="18">
        <f t="shared" si="27"/>
        <v>0</v>
      </c>
      <c r="I1708" s="621"/>
    </row>
    <row r="1709" spans="1:9" ht="15" x14ac:dyDescent="0.25">
      <c r="A1709" s="192">
        <v>41876</v>
      </c>
      <c r="B1709" s="193" t="s">
        <v>1941</v>
      </c>
      <c r="C1709" s="324" t="s">
        <v>4236</v>
      </c>
      <c r="D1709" s="190" t="s">
        <v>16</v>
      </c>
      <c r="E1709" s="210">
        <v>9005</v>
      </c>
      <c r="F1709" s="368">
        <v>41876</v>
      </c>
      <c r="G1709" s="42">
        <v>9005</v>
      </c>
      <c r="H1709" s="18">
        <f t="shared" si="27"/>
        <v>0</v>
      </c>
      <c r="I1709" s="621"/>
    </row>
    <row r="1710" spans="1:9" ht="15" x14ac:dyDescent="0.25">
      <c r="A1710" s="192">
        <v>41876</v>
      </c>
      <c r="B1710" s="193" t="s">
        <v>1943</v>
      </c>
      <c r="C1710" s="324" t="s">
        <v>4236</v>
      </c>
      <c r="D1710" s="196" t="s">
        <v>3108</v>
      </c>
      <c r="E1710" s="215">
        <v>0</v>
      </c>
      <c r="F1710" s="368"/>
      <c r="G1710" s="42"/>
      <c r="H1710" s="18">
        <f t="shared" si="27"/>
        <v>0</v>
      </c>
      <c r="I1710" s="621"/>
    </row>
    <row r="1711" spans="1:9" ht="15" x14ac:dyDescent="0.25">
      <c r="A1711" s="192">
        <v>41876</v>
      </c>
      <c r="B1711" s="193" t="s">
        <v>1944</v>
      </c>
      <c r="C1711" s="324" t="s">
        <v>4236</v>
      </c>
      <c r="D1711" s="196" t="s">
        <v>3108</v>
      </c>
      <c r="E1711" s="215">
        <v>0</v>
      </c>
      <c r="F1711" s="368"/>
      <c r="G1711" s="42"/>
      <c r="H1711" s="18">
        <f t="shared" si="27"/>
        <v>0</v>
      </c>
      <c r="I1711" s="621" t="s">
        <v>4258</v>
      </c>
    </row>
    <row r="1712" spans="1:9" ht="15" x14ac:dyDescent="0.25">
      <c r="A1712" s="192">
        <v>41876</v>
      </c>
      <c r="B1712" s="193" t="s">
        <v>1945</v>
      </c>
      <c r="C1712" s="324" t="s">
        <v>4236</v>
      </c>
      <c r="D1712" s="190" t="s">
        <v>180</v>
      </c>
      <c r="E1712" s="210">
        <v>32310.36</v>
      </c>
      <c r="F1712" s="368">
        <v>41876</v>
      </c>
      <c r="G1712" s="42">
        <v>32310.36</v>
      </c>
      <c r="H1712" s="18">
        <f t="shared" si="27"/>
        <v>0</v>
      </c>
      <c r="I1712" s="621"/>
    </row>
    <row r="1713" spans="1:9" ht="15" x14ac:dyDescent="0.25">
      <c r="A1713" s="192">
        <v>41876</v>
      </c>
      <c r="B1713" s="193" t="s">
        <v>1946</v>
      </c>
      <c r="C1713" s="324" t="s">
        <v>4236</v>
      </c>
      <c r="D1713" s="190" t="s">
        <v>32</v>
      </c>
      <c r="E1713" s="210">
        <v>454.3</v>
      </c>
      <c r="F1713" s="368">
        <v>41876</v>
      </c>
      <c r="G1713" s="42">
        <v>454.3</v>
      </c>
      <c r="H1713" s="18">
        <f t="shared" si="27"/>
        <v>0</v>
      </c>
      <c r="I1713" s="621" t="s">
        <v>30</v>
      </c>
    </row>
    <row r="1714" spans="1:9" ht="15" x14ac:dyDescent="0.25">
      <c r="A1714" s="192">
        <v>41876</v>
      </c>
      <c r="B1714" s="193" t="s">
        <v>1948</v>
      </c>
      <c r="C1714" s="324" t="s">
        <v>4236</v>
      </c>
      <c r="D1714" s="190" t="s">
        <v>28</v>
      </c>
      <c r="E1714" s="210">
        <v>5865</v>
      </c>
      <c r="F1714" s="368">
        <v>41876</v>
      </c>
      <c r="G1714" s="42">
        <v>5865</v>
      </c>
      <c r="H1714" s="18">
        <f t="shared" si="27"/>
        <v>0</v>
      </c>
      <c r="I1714" s="621"/>
    </row>
    <row r="1715" spans="1:9" ht="15" x14ac:dyDescent="0.25">
      <c r="A1715" s="192">
        <v>41876</v>
      </c>
      <c r="B1715" s="193" t="s">
        <v>1949</v>
      </c>
      <c r="C1715" s="324" t="s">
        <v>4236</v>
      </c>
      <c r="D1715" s="190" t="s">
        <v>4259</v>
      </c>
      <c r="E1715" s="210">
        <v>44945</v>
      </c>
      <c r="F1715" s="368">
        <v>41877</v>
      </c>
      <c r="G1715" s="42">
        <v>44945</v>
      </c>
      <c r="H1715" s="18">
        <f t="shared" si="27"/>
        <v>0</v>
      </c>
      <c r="I1715" s="621" t="s">
        <v>3920</v>
      </c>
    </row>
    <row r="1716" spans="1:9" ht="15" x14ac:dyDescent="0.25">
      <c r="A1716" s="192">
        <v>41876</v>
      </c>
      <c r="B1716" s="193" t="s">
        <v>1950</v>
      </c>
      <c r="C1716" s="324" t="s">
        <v>4236</v>
      </c>
      <c r="D1716" s="190" t="s">
        <v>4240</v>
      </c>
      <c r="E1716" s="210">
        <v>192591</v>
      </c>
      <c r="F1716" s="370">
        <v>41912</v>
      </c>
      <c r="G1716" s="219">
        <v>192591</v>
      </c>
      <c r="H1716" s="18">
        <f t="shared" si="27"/>
        <v>0</v>
      </c>
      <c r="I1716" s="621"/>
    </row>
    <row r="1717" spans="1:9" ht="15" x14ac:dyDescent="0.25">
      <c r="A1717" s="192">
        <v>41876</v>
      </c>
      <c r="B1717" s="193" t="s">
        <v>1951</v>
      </c>
      <c r="C1717" s="324" t="s">
        <v>4236</v>
      </c>
      <c r="D1717" s="190" t="s">
        <v>2481</v>
      </c>
      <c r="E1717" s="210">
        <v>39629.5</v>
      </c>
      <c r="F1717" s="368">
        <v>41876</v>
      </c>
      <c r="G1717" s="42">
        <v>39629.5</v>
      </c>
      <c r="H1717" s="18">
        <f t="shared" si="27"/>
        <v>0</v>
      </c>
      <c r="I1717" s="621"/>
    </row>
    <row r="1718" spans="1:9" ht="15" x14ac:dyDescent="0.25">
      <c r="A1718" s="192">
        <v>41876</v>
      </c>
      <c r="B1718" s="193" t="s">
        <v>1953</v>
      </c>
      <c r="C1718" s="324" t="s">
        <v>4236</v>
      </c>
      <c r="D1718" s="190" t="s">
        <v>13</v>
      </c>
      <c r="E1718" s="210">
        <v>3222</v>
      </c>
      <c r="F1718" s="368">
        <v>41876</v>
      </c>
      <c r="G1718" s="42">
        <v>3222</v>
      </c>
      <c r="H1718" s="18">
        <f t="shared" si="27"/>
        <v>0</v>
      </c>
      <c r="I1718" s="621"/>
    </row>
    <row r="1719" spans="1:9" ht="15" x14ac:dyDescent="0.25">
      <c r="A1719" s="192">
        <v>41876</v>
      </c>
      <c r="B1719" s="193" t="s">
        <v>1954</v>
      </c>
      <c r="C1719" s="324" t="s">
        <v>4236</v>
      </c>
      <c r="D1719" s="190" t="s">
        <v>250</v>
      </c>
      <c r="E1719" s="210">
        <v>9774</v>
      </c>
      <c r="F1719" s="368">
        <v>41876</v>
      </c>
      <c r="G1719" s="42">
        <v>9774</v>
      </c>
      <c r="H1719" s="18">
        <f t="shared" si="27"/>
        <v>0</v>
      </c>
      <c r="I1719" s="621" t="s">
        <v>21</v>
      </c>
    </row>
    <row r="1720" spans="1:9" ht="15" x14ac:dyDescent="0.25">
      <c r="A1720" s="192">
        <v>41876</v>
      </c>
      <c r="B1720" s="193" t="s">
        <v>1955</v>
      </c>
      <c r="C1720" s="324" t="s">
        <v>4236</v>
      </c>
      <c r="D1720" s="190" t="s">
        <v>19</v>
      </c>
      <c r="E1720" s="210">
        <v>12228</v>
      </c>
      <c r="F1720" s="368">
        <v>41876</v>
      </c>
      <c r="G1720" s="42">
        <v>12228</v>
      </c>
      <c r="H1720" s="18">
        <f t="shared" si="27"/>
        <v>0</v>
      </c>
      <c r="I1720" s="621"/>
    </row>
    <row r="1721" spans="1:9" ht="15" x14ac:dyDescent="0.25">
      <c r="A1721" s="192">
        <v>41876</v>
      </c>
      <c r="B1721" s="193" t="s">
        <v>1956</v>
      </c>
      <c r="C1721" s="324" t="s">
        <v>4236</v>
      </c>
      <c r="D1721" s="190" t="s">
        <v>4225</v>
      </c>
      <c r="E1721" s="210">
        <v>6132</v>
      </c>
      <c r="F1721" s="368">
        <v>41876</v>
      </c>
      <c r="G1721" s="42">
        <v>6132</v>
      </c>
      <c r="H1721" s="18">
        <f t="shared" si="27"/>
        <v>0</v>
      </c>
      <c r="I1721" s="621"/>
    </row>
    <row r="1722" spans="1:9" ht="15" x14ac:dyDescent="0.25">
      <c r="A1722" s="192">
        <v>41876</v>
      </c>
      <c r="B1722" s="193" t="s">
        <v>1957</v>
      </c>
      <c r="C1722" s="324" t="s">
        <v>4236</v>
      </c>
      <c r="D1722" s="190" t="s">
        <v>116</v>
      </c>
      <c r="E1722" s="210">
        <v>3724</v>
      </c>
      <c r="F1722" s="368">
        <v>41876</v>
      </c>
      <c r="G1722" s="42">
        <v>3724</v>
      </c>
      <c r="H1722" s="18">
        <f t="shared" si="27"/>
        <v>0</v>
      </c>
      <c r="I1722" s="621"/>
    </row>
    <row r="1723" spans="1:9" ht="15" x14ac:dyDescent="0.25">
      <c r="A1723" s="192">
        <v>41876</v>
      </c>
      <c r="B1723" s="193" t="s">
        <v>1958</v>
      </c>
      <c r="C1723" s="324" t="s">
        <v>4236</v>
      </c>
      <c r="D1723" s="196" t="s">
        <v>3108</v>
      </c>
      <c r="E1723" s="215">
        <v>0</v>
      </c>
      <c r="F1723" s="368"/>
      <c r="G1723" s="42"/>
      <c r="H1723" s="18">
        <f t="shared" si="27"/>
        <v>0</v>
      </c>
      <c r="I1723" s="621"/>
    </row>
    <row r="1724" spans="1:9" ht="15" x14ac:dyDescent="0.25">
      <c r="A1724" s="192">
        <v>41876</v>
      </c>
      <c r="B1724" s="193" t="s">
        <v>1959</v>
      </c>
      <c r="C1724" s="324" t="s">
        <v>4236</v>
      </c>
      <c r="D1724" s="190" t="s">
        <v>70</v>
      </c>
      <c r="E1724" s="210">
        <v>14083</v>
      </c>
      <c r="F1724" s="368">
        <v>41876</v>
      </c>
      <c r="G1724" s="42">
        <v>14083</v>
      </c>
      <c r="H1724" s="18">
        <f t="shared" si="27"/>
        <v>0</v>
      </c>
      <c r="I1724" s="621"/>
    </row>
    <row r="1725" spans="1:9" ht="15" x14ac:dyDescent="0.25">
      <c r="A1725" s="192">
        <v>41876</v>
      </c>
      <c r="B1725" s="193" t="s">
        <v>1960</v>
      </c>
      <c r="C1725" s="324" t="s">
        <v>4236</v>
      </c>
      <c r="D1725" s="196" t="s">
        <v>3108</v>
      </c>
      <c r="E1725" s="215">
        <v>0</v>
      </c>
      <c r="F1725" s="368"/>
      <c r="G1725" s="42"/>
      <c r="H1725" s="18">
        <f t="shared" si="27"/>
        <v>0</v>
      </c>
      <c r="I1725" s="621"/>
    </row>
    <row r="1726" spans="1:9" ht="15" x14ac:dyDescent="0.25">
      <c r="A1726" s="192">
        <v>41876</v>
      </c>
      <c r="B1726" s="193" t="s">
        <v>1961</v>
      </c>
      <c r="C1726" s="324" t="s">
        <v>4236</v>
      </c>
      <c r="D1726" s="190" t="s">
        <v>3115</v>
      </c>
      <c r="E1726" s="210">
        <v>5261</v>
      </c>
      <c r="F1726" s="368">
        <v>41876</v>
      </c>
      <c r="G1726" s="42">
        <v>5261</v>
      </c>
      <c r="H1726" s="18">
        <f t="shared" si="27"/>
        <v>0</v>
      </c>
      <c r="I1726" s="621"/>
    </row>
    <row r="1727" spans="1:9" ht="15" x14ac:dyDescent="0.25">
      <c r="A1727" s="192">
        <v>41876</v>
      </c>
      <c r="B1727" s="193" t="s">
        <v>1962</v>
      </c>
      <c r="C1727" s="324" t="s">
        <v>4236</v>
      </c>
      <c r="D1727" s="196" t="s">
        <v>3108</v>
      </c>
      <c r="E1727" s="215">
        <v>0</v>
      </c>
      <c r="F1727" s="368"/>
      <c r="G1727" s="42"/>
      <c r="H1727" s="18">
        <f t="shared" si="27"/>
        <v>0</v>
      </c>
      <c r="I1727" s="621"/>
    </row>
    <row r="1728" spans="1:9" ht="15" x14ac:dyDescent="0.25">
      <c r="A1728" s="192">
        <v>41876</v>
      </c>
      <c r="B1728" s="193" t="s">
        <v>1963</v>
      </c>
      <c r="C1728" s="324" t="s">
        <v>4236</v>
      </c>
      <c r="D1728" s="190" t="s">
        <v>29</v>
      </c>
      <c r="E1728" s="210">
        <v>6347</v>
      </c>
      <c r="F1728" s="368">
        <v>41876</v>
      </c>
      <c r="G1728" s="42">
        <v>6347</v>
      </c>
      <c r="H1728" s="18">
        <f t="shared" si="27"/>
        <v>0</v>
      </c>
      <c r="I1728" s="621" t="s">
        <v>30</v>
      </c>
    </row>
    <row r="1729" spans="1:10" x14ac:dyDescent="0.25">
      <c r="A1729" s="192">
        <v>41876</v>
      </c>
      <c r="B1729" s="193" t="s">
        <v>1964</v>
      </c>
      <c r="C1729" s="324" t="s">
        <v>4236</v>
      </c>
      <c r="D1729" s="190" t="s">
        <v>11</v>
      </c>
      <c r="E1729" s="210">
        <v>31836.6</v>
      </c>
      <c r="F1729" s="411" t="s">
        <v>4377</v>
      </c>
      <c r="G1729" s="219">
        <v>31836.6</v>
      </c>
      <c r="H1729" s="18">
        <f t="shared" si="27"/>
        <v>0</v>
      </c>
      <c r="I1729" s="621" t="s">
        <v>30</v>
      </c>
    </row>
    <row r="1730" spans="1:10" ht="15" x14ac:dyDescent="0.25">
      <c r="A1730" s="192">
        <v>41876</v>
      </c>
      <c r="B1730" s="193" t="s">
        <v>1965</v>
      </c>
      <c r="C1730" s="324" t="s">
        <v>4236</v>
      </c>
      <c r="D1730" s="190" t="s">
        <v>373</v>
      </c>
      <c r="E1730" s="210">
        <v>35091</v>
      </c>
      <c r="F1730" s="368">
        <v>41876</v>
      </c>
      <c r="G1730" s="42">
        <v>35091</v>
      </c>
      <c r="H1730" s="18">
        <f t="shared" si="27"/>
        <v>0</v>
      </c>
      <c r="I1730" s="621"/>
    </row>
    <row r="1731" spans="1:10" ht="15" x14ac:dyDescent="0.25">
      <c r="A1731" s="192">
        <v>41876</v>
      </c>
      <c r="B1731" s="193" t="s">
        <v>1966</v>
      </c>
      <c r="C1731" s="324" t="s">
        <v>4236</v>
      </c>
      <c r="D1731" s="190" t="s">
        <v>58</v>
      </c>
      <c r="E1731" s="210">
        <v>278.2</v>
      </c>
      <c r="F1731" s="368">
        <v>41876</v>
      </c>
      <c r="G1731" s="42">
        <v>278.2</v>
      </c>
      <c r="H1731" s="18">
        <f t="shared" si="27"/>
        <v>0</v>
      </c>
      <c r="I1731" s="621" t="s">
        <v>30</v>
      </c>
    </row>
    <row r="1732" spans="1:10" ht="15" x14ac:dyDescent="0.25">
      <c r="A1732" s="192">
        <v>41876</v>
      </c>
      <c r="B1732" s="193" t="s">
        <v>1968</v>
      </c>
      <c r="C1732" s="324" t="s">
        <v>4236</v>
      </c>
      <c r="D1732" s="190" t="s">
        <v>758</v>
      </c>
      <c r="E1732" s="210">
        <v>1744.4</v>
      </c>
      <c r="F1732" s="368">
        <v>41876</v>
      </c>
      <c r="G1732" s="42">
        <v>1744.4</v>
      </c>
      <c r="H1732" s="18">
        <f t="shared" si="27"/>
        <v>0</v>
      </c>
      <c r="I1732" s="621" t="s">
        <v>30</v>
      </c>
    </row>
    <row r="1733" spans="1:10" ht="15" x14ac:dyDescent="0.25">
      <c r="A1733" s="192">
        <v>41876</v>
      </c>
      <c r="B1733" s="193" t="s">
        <v>1969</v>
      </c>
      <c r="C1733" s="324" t="s">
        <v>4236</v>
      </c>
      <c r="D1733" s="190" t="s">
        <v>42</v>
      </c>
      <c r="E1733" s="210">
        <v>3120</v>
      </c>
      <c r="F1733" s="370">
        <v>41885</v>
      </c>
      <c r="G1733" s="219">
        <v>3120</v>
      </c>
      <c r="H1733" s="18">
        <f t="shared" si="27"/>
        <v>0</v>
      </c>
      <c r="I1733" s="621"/>
    </row>
    <row r="1734" spans="1:10" ht="15" x14ac:dyDescent="0.25">
      <c r="A1734" s="192">
        <v>41876</v>
      </c>
      <c r="B1734" s="193" t="s">
        <v>1970</v>
      </c>
      <c r="C1734" s="324" t="s">
        <v>4236</v>
      </c>
      <c r="D1734" s="190" t="s">
        <v>43</v>
      </c>
      <c r="E1734" s="210">
        <v>3120</v>
      </c>
      <c r="F1734" s="370">
        <v>41885</v>
      </c>
      <c r="G1734" s="219">
        <v>3120</v>
      </c>
      <c r="H1734" s="18">
        <f t="shared" si="27"/>
        <v>0</v>
      </c>
      <c r="I1734" s="621"/>
    </row>
    <row r="1735" spans="1:10" ht="15" x14ac:dyDescent="0.25">
      <c r="A1735" s="192">
        <v>41876</v>
      </c>
      <c r="B1735" s="193" t="s">
        <v>1971</v>
      </c>
      <c r="C1735" s="324" t="s">
        <v>4236</v>
      </c>
      <c r="D1735" s="190" t="s">
        <v>123</v>
      </c>
      <c r="E1735" s="210">
        <v>2199</v>
      </c>
      <c r="F1735" s="368">
        <v>41876</v>
      </c>
      <c r="G1735" s="42">
        <v>2199</v>
      </c>
      <c r="H1735" s="18">
        <f t="shared" ref="H1735:H1798" si="28">E1735-G1735</f>
        <v>0</v>
      </c>
      <c r="I1735" s="621"/>
    </row>
    <row r="1736" spans="1:10" ht="15" x14ac:dyDescent="0.25">
      <c r="A1736" s="192">
        <v>41876</v>
      </c>
      <c r="B1736" s="193" t="s">
        <v>1973</v>
      </c>
      <c r="C1736" s="324" t="s">
        <v>4236</v>
      </c>
      <c r="D1736" s="190" t="s">
        <v>8</v>
      </c>
      <c r="E1736" s="210">
        <v>2228</v>
      </c>
      <c r="F1736" s="368">
        <v>41876</v>
      </c>
      <c r="G1736" s="42">
        <v>2228</v>
      </c>
      <c r="H1736" s="18">
        <f t="shared" si="28"/>
        <v>0</v>
      </c>
      <c r="I1736" s="621"/>
    </row>
    <row r="1737" spans="1:10" ht="15" x14ac:dyDescent="0.25">
      <c r="A1737" s="192">
        <v>41876</v>
      </c>
      <c r="B1737" s="193" t="s">
        <v>1974</v>
      </c>
      <c r="C1737" s="324" t="s">
        <v>4236</v>
      </c>
      <c r="D1737" s="190" t="s">
        <v>106</v>
      </c>
      <c r="E1737" s="210">
        <v>20520</v>
      </c>
      <c r="F1737" s="368">
        <v>41881</v>
      </c>
      <c r="G1737" s="42">
        <v>20520</v>
      </c>
      <c r="H1737" s="18">
        <f t="shared" si="28"/>
        <v>0</v>
      </c>
      <c r="I1737" s="621"/>
    </row>
    <row r="1738" spans="1:10" ht="15" x14ac:dyDescent="0.25">
      <c r="A1738" s="192">
        <v>41876</v>
      </c>
      <c r="B1738" s="193" t="s">
        <v>1976</v>
      </c>
      <c r="C1738" s="324" t="s">
        <v>4236</v>
      </c>
      <c r="D1738" s="190" t="s">
        <v>8</v>
      </c>
      <c r="E1738" s="210">
        <v>5008.3999999999996</v>
      </c>
      <c r="F1738" s="368">
        <v>41876</v>
      </c>
      <c r="G1738" s="42">
        <v>5008.3999999999996</v>
      </c>
      <c r="H1738" s="18">
        <f t="shared" si="28"/>
        <v>0</v>
      </c>
      <c r="I1738" s="621"/>
    </row>
    <row r="1739" spans="1:10" ht="15" x14ac:dyDescent="0.25">
      <c r="A1739" s="192">
        <v>41876</v>
      </c>
      <c r="B1739" s="193" t="s">
        <v>1977</v>
      </c>
      <c r="C1739" s="324" t="s">
        <v>4236</v>
      </c>
      <c r="D1739" s="190" t="s">
        <v>576</v>
      </c>
      <c r="E1739" s="210">
        <v>2405.6</v>
      </c>
      <c r="F1739" s="368">
        <v>41876</v>
      </c>
      <c r="G1739" s="42">
        <v>2405.6</v>
      </c>
      <c r="H1739" s="18">
        <f t="shared" si="28"/>
        <v>0</v>
      </c>
      <c r="I1739" s="621" t="s">
        <v>162</v>
      </c>
    </row>
    <row r="1740" spans="1:10" ht="15" x14ac:dyDescent="0.25">
      <c r="A1740" s="192">
        <v>41876</v>
      </c>
      <c r="B1740" s="193" t="s">
        <v>1978</v>
      </c>
      <c r="C1740" s="324" t="s">
        <v>4236</v>
      </c>
      <c r="D1740" s="190" t="s">
        <v>47</v>
      </c>
      <c r="E1740" s="210">
        <v>3192</v>
      </c>
      <c r="F1740" s="368">
        <v>41876</v>
      </c>
      <c r="G1740" s="42">
        <v>3192</v>
      </c>
      <c r="H1740" s="18">
        <f t="shared" si="28"/>
        <v>0</v>
      </c>
      <c r="I1740" s="848" t="s">
        <v>4260</v>
      </c>
      <c r="J1740" s="848"/>
    </row>
    <row r="1741" spans="1:10" ht="15" x14ac:dyDescent="0.25">
      <c r="A1741" s="192">
        <v>41876</v>
      </c>
      <c r="B1741" s="193" t="s">
        <v>1980</v>
      </c>
      <c r="C1741" s="324" t="s">
        <v>4236</v>
      </c>
      <c r="D1741" s="190" t="s">
        <v>1778</v>
      </c>
      <c r="E1741" s="210">
        <v>957</v>
      </c>
      <c r="F1741" s="368">
        <v>41876</v>
      </c>
      <c r="G1741" s="42">
        <v>957</v>
      </c>
      <c r="H1741" s="18">
        <f t="shared" si="28"/>
        <v>0</v>
      </c>
      <c r="I1741" s="621" t="s">
        <v>30</v>
      </c>
    </row>
    <row r="1742" spans="1:10" ht="15" x14ac:dyDescent="0.25">
      <c r="A1742" s="192">
        <v>41876</v>
      </c>
      <c r="B1742" s="193" t="s">
        <v>1981</v>
      </c>
      <c r="C1742" s="324" t="s">
        <v>4236</v>
      </c>
      <c r="D1742" s="190" t="s">
        <v>4261</v>
      </c>
      <c r="E1742" s="210">
        <v>14525.3</v>
      </c>
      <c r="F1742" s="368">
        <v>41876</v>
      </c>
      <c r="G1742" s="42">
        <v>14525.3</v>
      </c>
      <c r="H1742" s="18">
        <f t="shared" si="28"/>
        <v>0</v>
      </c>
      <c r="I1742" s="621"/>
    </row>
    <row r="1743" spans="1:10" ht="15" x14ac:dyDescent="0.25">
      <c r="A1743" s="192">
        <v>41876</v>
      </c>
      <c r="B1743" s="193" t="s">
        <v>1982</v>
      </c>
      <c r="C1743" s="324" t="s">
        <v>4236</v>
      </c>
      <c r="D1743" s="190" t="s">
        <v>54</v>
      </c>
      <c r="E1743" s="210">
        <v>30007.5</v>
      </c>
      <c r="F1743" s="368">
        <v>41876</v>
      </c>
      <c r="G1743" s="42">
        <v>30007.5</v>
      </c>
      <c r="H1743" s="18">
        <f t="shared" si="28"/>
        <v>0</v>
      </c>
      <c r="I1743" s="621" t="s">
        <v>30</v>
      </c>
    </row>
    <row r="1744" spans="1:10" ht="15" x14ac:dyDescent="0.25">
      <c r="A1744" s="192">
        <v>41876</v>
      </c>
      <c r="B1744" s="193" t="s">
        <v>1983</v>
      </c>
      <c r="C1744" s="324" t="s">
        <v>4236</v>
      </c>
      <c r="D1744" s="190" t="s">
        <v>250</v>
      </c>
      <c r="E1744" s="210">
        <v>1569</v>
      </c>
      <c r="F1744" s="368">
        <v>41876</v>
      </c>
      <c r="G1744" s="42">
        <v>1569</v>
      </c>
      <c r="H1744" s="18">
        <f t="shared" si="28"/>
        <v>0</v>
      </c>
      <c r="I1744" s="621"/>
    </row>
    <row r="1745" spans="1:9" ht="15" x14ac:dyDescent="0.25">
      <c r="A1745" s="192">
        <v>41876</v>
      </c>
      <c r="B1745" s="193" t="s">
        <v>1984</v>
      </c>
      <c r="C1745" s="324" t="s">
        <v>4236</v>
      </c>
      <c r="D1745" s="190" t="s">
        <v>188</v>
      </c>
      <c r="E1745" s="210">
        <v>6252</v>
      </c>
      <c r="F1745" s="368">
        <v>41877</v>
      </c>
      <c r="G1745" s="42">
        <v>6252</v>
      </c>
      <c r="H1745" s="18">
        <f t="shared" si="28"/>
        <v>0</v>
      </c>
      <c r="I1745" s="621" t="s">
        <v>3920</v>
      </c>
    </row>
    <row r="1746" spans="1:9" ht="15" x14ac:dyDescent="0.25">
      <c r="A1746" s="192">
        <v>41876</v>
      </c>
      <c r="B1746" s="193" t="s">
        <v>1985</v>
      </c>
      <c r="C1746" s="324" t="s">
        <v>4236</v>
      </c>
      <c r="D1746" s="190" t="s">
        <v>4262</v>
      </c>
      <c r="E1746" s="210">
        <v>3533.5</v>
      </c>
      <c r="F1746" s="368">
        <v>41876</v>
      </c>
      <c r="G1746" s="42">
        <v>3533.5</v>
      </c>
      <c r="H1746" s="18">
        <f t="shared" si="28"/>
        <v>0</v>
      </c>
      <c r="I1746" s="621"/>
    </row>
    <row r="1747" spans="1:9" ht="15" x14ac:dyDescent="0.25">
      <c r="A1747" s="192">
        <v>41876</v>
      </c>
      <c r="B1747" s="193" t="s">
        <v>1986</v>
      </c>
      <c r="C1747" s="324" t="s">
        <v>4236</v>
      </c>
      <c r="D1747" s="190" t="s">
        <v>189</v>
      </c>
      <c r="E1747" s="210">
        <v>23781</v>
      </c>
      <c r="F1747" s="370">
        <v>41883</v>
      </c>
      <c r="G1747" s="219">
        <v>23781</v>
      </c>
      <c r="H1747" s="18">
        <f t="shared" si="28"/>
        <v>0</v>
      </c>
      <c r="I1747" s="621" t="s">
        <v>21</v>
      </c>
    </row>
    <row r="1748" spans="1:9" ht="15" x14ac:dyDescent="0.25">
      <c r="A1748" s="192">
        <v>41876</v>
      </c>
      <c r="B1748" s="193" t="s">
        <v>1987</v>
      </c>
      <c r="C1748" s="324" t="s">
        <v>4236</v>
      </c>
      <c r="D1748" s="190" t="s">
        <v>130</v>
      </c>
      <c r="E1748" s="210">
        <v>8254</v>
      </c>
      <c r="F1748" s="368">
        <v>41877</v>
      </c>
      <c r="G1748" s="42">
        <v>8254</v>
      </c>
      <c r="H1748" s="18">
        <f t="shared" si="28"/>
        <v>0</v>
      </c>
      <c r="I1748" s="621" t="s">
        <v>21</v>
      </c>
    </row>
    <row r="1749" spans="1:9" ht="15" x14ac:dyDescent="0.25">
      <c r="A1749" s="192">
        <v>41876</v>
      </c>
      <c r="B1749" s="193" t="s">
        <v>1989</v>
      </c>
      <c r="C1749" s="324" t="s">
        <v>4236</v>
      </c>
      <c r="D1749" s="190" t="s">
        <v>186</v>
      </c>
      <c r="E1749" s="210">
        <v>2502</v>
      </c>
      <c r="F1749" s="368">
        <v>41877</v>
      </c>
      <c r="G1749" s="42">
        <v>2502</v>
      </c>
      <c r="H1749" s="18">
        <f t="shared" si="28"/>
        <v>0</v>
      </c>
      <c r="I1749" s="621" t="s">
        <v>21</v>
      </c>
    </row>
    <row r="1750" spans="1:9" ht="15" x14ac:dyDescent="0.25">
      <c r="A1750" s="192">
        <v>41876</v>
      </c>
      <c r="B1750" s="193" t="s">
        <v>1991</v>
      </c>
      <c r="C1750" s="324" t="s">
        <v>4236</v>
      </c>
      <c r="D1750" s="190" t="s">
        <v>237</v>
      </c>
      <c r="E1750" s="210">
        <v>8040</v>
      </c>
      <c r="F1750" s="368">
        <v>41876</v>
      </c>
      <c r="G1750" s="42">
        <v>8040</v>
      </c>
      <c r="H1750" s="18">
        <f t="shared" si="28"/>
        <v>0</v>
      </c>
      <c r="I1750" s="621" t="s">
        <v>21</v>
      </c>
    </row>
    <row r="1751" spans="1:9" ht="15" x14ac:dyDescent="0.25">
      <c r="A1751" s="192">
        <v>41876</v>
      </c>
      <c r="B1751" s="193" t="s">
        <v>1992</v>
      </c>
      <c r="C1751" s="324" t="s">
        <v>4236</v>
      </c>
      <c r="D1751" s="190" t="s">
        <v>412</v>
      </c>
      <c r="E1751" s="210">
        <v>1102.5</v>
      </c>
      <c r="F1751" s="368">
        <v>41876</v>
      </c>
      <c r="G1751" s="42">
        <v>1102.5</v>
      </c>
      <c r="H1751" s="18">
        <f t="shared" si="28"/>
        <v>0</v>
      </c>
      <c r="I1751" s="621" t="s">
        <v>65</v>
      </c>
    </row>
    <row r="1752" spans="1:9" ht="15" x14ac:dyDescent="0.25">
      <c r="A1752" s="192">
        <v>41876</v>
      </c>
      <c r="B1752" s="193" t="s">
        <v>1994</v>
      </c>
      <c r="C1752" s="324" t="s">
        <v>4236</v>
      </c>
      <c r="D1752" s="190" t="s">
        <v>111</v>
      </c>
      <c r="E1752" s="210">
        <v>3262</v>
      </c>
      <c r="F1752" s="368">
        <v>41876</v>
      </c>
      <c r="G1752" s="42">
        <v>3262</v>
      </c>
      <c r="H1752" s="18">
        <f t="shared" si="28"/>
        <v>0</v>
      </c>
      <c r="I1752" s="621"/>
    </row>
    <row r="1753" spans="1:9" ht="15" x14ac:dyDescent="0.25">
      <c r="A1753" s="192">
        <v>41876</v>
      </c>
      <c r="B1753" s="193" t="s">
        <v>1996</v>
      </c>
      <c r="C1753" s="324" t="s">
        <v>4236</v>
      </c>
      <c r="D1753" s="196" t="s">
        <v>3108</v>
      </c>
      <c r="E1753" s="215">
        <v>0</v>
      </c>
      <c r="F1753" s="368"/>
      <c r="G1753" s="42"/>
      <c r="H1753" s="18">
        <f t="shared" si="28"/>
        <v>0</v>
      </c>
      <c r="I1753" s="621" t="s">
        <v>324</v>
      </c>
    </row>
    <row r="1754" spans="1:9" ht="15" x14ac:dyDescent="0.25">
      <c r="A1754" s="192">
        <v>41876</v>
      </c>
      <c r="B1754" s="193" t="s">
        <v>1997</v>
      </c>
      <c r="C1754" s="324" t="s">
        <v>4236</v>
      </c>
      <c r="D1754" s="190" t="s">
        <v>50</v>
      </c>
      <c r="E1754" s="210">
        <v>5653</v>
      </c>
      <c r="F1754" s="368">
        <v>41876</v>
      </c>
      <c r="G1754" s="42">
        <v>5653</v>
      </c>
      <c r="H1754" s="18">
        <f t="shared" si="28"/>
        <v>0</v>
      </c>
      <c r="I1754" s="621"/>
    </row>
    <row r="1755" spans="1:9" ht="15" x14ac:dyDescent="0.25">
      <c r="A1755" s="192">
        <v>41876</v>
      </c>
      <c r="B1755" s="193" t="s">
        <v>1998</v>
      </c>
      <c r="C1755" s="324" t="s">
        <v>4236</v>
      </c>
      <c r="D1755" s="196" t="s">
        <v>3108</v>
      </c>
      <c r="E1755" s="215">
        <v>0</v>
      </c>
      <c r="F1755" s="368"/>
      <c r="G1755" s="42"/>
      <c r="H1755" s="18">
        <f t="shared" si="28"/>
        <v>0</v>
      </c>
      <c r="I1755" s="621"/>
    </row>
    <row r="1756" spans="1:9" ht="15" x14ac:dyDescent="0.25">
      <c r="A1756" s="192">
        <v>41876</v>
      </c>
      <c r="B1756" s="193" t="s">
        <v>2000</v>
      </c>
      <c r="C1756" s="324" t="s">
        <v>4236</v>
      </c>
      <c r="D1756" s="190" t="s">
        <v>233</v>
      </c>
      <c r="E1756" s="210">
        <v>4690.5</v>
      </c>
      <c r="F1756" s="368">
        <v>41877</v>
      </c>
      <c r="G1756" s="42">
        <v>4690.5</v>
      </c>
      <c r="H1756" s="18">
        <f t="shared" si="28"/>
        <v>0</v>
      </c>
      <c r="I1756" s="621"/>
    </row>
    <row r="1757" spans="1:9" ht="15" x14ac:dyDescent="0.25">
      <c r="A1757" s="192">
        <v>41876</v>
      </c>
      <c r="B1757" s="193" t="s">
        <v>2002</v>
      </c>
      <c r="C1757" s="324" t="s">
        <v>4236</v>
      </c>
      <c r="D1757" s="190" t="s">
        <v>4231</v>
      </c>
      <c r="E1757" s="210">
        <v>17644</v>
      </c>
      <c r="F1757" s="368">
        <v>41877</v>
      </c>
      <c r="G1757" s="42">
        <v>17644</v>
      </c>
      <c r="H1757" s="18">
        <f t="shared" si="28"/>
        <v>0</v>
      </c>
      <c r="I1757" s="621"/>
    </row>
    <row r="1758" spans="1:9" ht="15" x14ac:dyDescent="0.25">
      <c r="A1758" s="192">
        <v>41876</v>
      </c>
      <c r="B1758" s="193" t="s">
        <v>2004</v>
      </c>
      <c r="C1758" s="324" t="s">
        <v>4236</v>
      </c>
      <c r="D1758" s="190" t="s">
        <v>80</v>
      </c>
      <c r="E1758" s="210">
        <v>2505</v>
      </c>
      <c r="F1758" s="368">
        <v>41877</v>
      </c>
      <c r="G1758" s="42">
        <v>2505</v>
      </c>
      <c r="H1758" s="18">
        <f t="shared" si="28"/>
        <v>0</v>
      </c>
      <c r="I1758" s="621"/>
    </row>
    <row r="1759" spans="1:9" ht="15" x14ac:dyDescent="0.25">
      <c r="A1759" s="192">
        <v>41876</v>
      </c>
      <c r="B1759" s="193" t="s">
        <v>2005</v>
      </c>
      <c r="C1759" s="324" t="s">
        <v>4236</v>
      </c>
      <c r="D1759" s="190" t="s">
        <v>78</v>
      </c>
      <c r="E1759" s="210">
        <v>2780</v>
      </c>
      <c r="F1759" s="368">
        <v>41877</v>
      </c>
      <c r="G1759" s="42">
        <v>2780</v>
      </c>
      <c r="H1759" s="18">
        <f t="shared" si="28"/>
        <v>0</v>
      </c>
      <c r="I1759" s="621"/>
    </row>
    <row r="1760" spans="1:9" ht="15" x14ac:dyDescent="0.25">
      <c r="A1760" s="192">
        <v>41876</v>
      </c>
      <c r="B1760" s="193" t="s">
        <v>2008</v>
      </c>
      <c r="C1760" s="324" t="s">
        <v>4236</v>
      </c>
      <c r="D1760" s="190" t="s">
        <v>8</v>
      </c>
      <c r="E1760" s="210">
        <v>2467.5</v>
      </c>
      <c r="F1760" s="368">
        <v>41876</v>
      </c>
      <c r="G1760" s="42">
        <v>2467.5</v>
      </c>
      <c r="H1760" s="18">
        <f t="shared" si="28"/>
        <v>0</v>
      </c>
      <c r="I1760" s="621"/>
    </row>
    <row r="1761" spans="1:9" ht="15" x14ac:dyDescent="0.25">
      <c r="A1761" s="192">
        <v>41876</v>
      </c>
      <c r="B1761" s="193" t="s">
        <v>2010</v>
      </c>
      <c r="C1761" s="324" t="s">
        <v>4236</v>
      </c>
      <c r="D1761" s="190" t="s">
        <v>8</v>
      </c>
      <c r="E1761" s="210">
        <v>5571.2</v>
      </c>
      <c r="F1761" s="368">
        <v>41876</v>
      </c>
      <c r="G1761" s="42">
        <v>5571.2</v>
      </c>
      <c r="H1761" s="18">
        <f t="shared" si="28"/>
        <v>0</v>
      </c>
      <c r="I1761" s="621"/>
    </row>
    <row r="1762" spans="1:9" ht="15" x14ac:dyDescent="0.25">
      <c r="A1762" s="192">
        <v>41876</v>
      </c>
      <c r="B1762" s="193" t="s">
        <v>2012</v>
      </c>
      <c r="C1762" s="324" t="s">
        <v>4236</v>
      </c>
      <c r="D1762" s="190" t="s">
        <v>96</v>
      </c>
      <c r="E1762" s="210">
        <v>24796</v>
      </c>
      <c r="F1762" s="370">
        <v>41884</v>
      </c>
      <c r="G1762" s="219">
        <v>24796</v>
      </c>
      <c r="H1762" s="18">
        <f t="shared" si="28"/>
        <v>0</v>
      </c>
      <c r="I1762" s="621"/>
    </row>
    <row r="1763" spans="1:9" ht="15" x14ac:dyDescent="0.25">
      <c r="A1763" s="192">
        <v>41876</v>
      </c>
      <c r="B1763" s="193" t="s">
        <v>2013</v>
      </c>
      <c r="C1763" s="324" t="s">
        <v>4236</v>
      </c>
      <c r="D1763" s="190" t="s">
        <v>4240</v>
      </c>
      <c r="E1763" s="210">
        <v>14640.6</v>
      </c>
      <c r="F1763" s="370">
        <v>41912</v>
      </c>
      <c r="G1763" s="219">
        <v>14640.6</v>
      </c>
      <c r="H1763" s="18">
        <f t="shared" si="28"/>
        <v>0</v>
      </c>
      <c r="I1763" s="621" t="s">
        <v>12</v>
      </c>
    </row>
    <row r="1764" spans="1:9" ht="15" x14ac:dyDescent="0.25">
      <c r="A1764" s="192">
        <v>41876</v>
      </c>
      <c r="B1764" s="193" t="s">
        <v>2014</v>
      </c>
      <c r="C1764" s="324" t="s">
        <v>4236</v>
      </c>
      <c r="D1764" s="190" t="s">
        <v>8</v>
      </c>
      <c r="E1764" s="210">
        <v>507.5</v>
      </c>
      <c r="F1764" s="368">
        <v>41876</v>
      </c>
      <c r="G1764" s="42">
        <v>507.5</v>
      </c>
      <c r="H1764" s="18">
        <f t="shared" si="28"/>
        <v>0</v>
      </c>
      <c r="I1764" s="621"/>
    </row>
    <row r="1765" spans="1:9" ht="15" x14ac:dyDescent="0.25">
      <c r="A1765" s="192">
        <v>41876</v>
      </c>
      <c r="B1765" s="193" t="s">
        <v>2015</v>
      </c>
      <c r="C1765" s="324" t="s">
        <v>4236</v>
      </c>
      <c r="D1765" s="190" t="s">
        <v>269</v>
      </c>
      <c r="E1765" s="210">
        <v>3067.2</v>
      </c>
      <c r="F1765" s="368">
        <v>41876</v>
      </c>
      <c r="G1765" s="42">
        <v>3067.2</v>
      </c>
      <c r="H1765" s="18">
        <f t="shared" si="28"/>
        <v>0</v>
      </c>
      <c r="I1765" s="621"/>
    </row>
    <row r="1766" spans="1:9" ht="15" x14ac:dyDescent="0.25">
      <c r="A1766" s="192">
        <v>41876</v>
      </c>
      <c r="B1766" s="193" t="s">
        <v>2017</v>
      </c>
      <c r="C1766" s="324" t="s">
        <v>4236</v>
      </c>
      <c r="D1766" s="190" t="s">
        <v>55</v>
      </c>
      <c r="E1766" s="210">
        <v>4615.5</v>
      </c>
      <c r="F1766" s="368">
        <v>41876</v>
      </c>
      <c r="G1766" s="42">
        <v>4615.5</v>
      </c>
      <c r="H1766" s="18">
        <f t="shared" si="28"/>
        <v>0</v>
      </c>
      <c r="I1766" s="621"/>
    </row>
    <row r="1767" spans="1:9" ht="15" x14ac:dyDescent="0.25">
      <c r="A1767" s="192">
        <v>41876</v>
      </c>
      <c r="B1767" s="193" t="s">
        <v>2018</v>
      </c>
      <c r="C1767" s="324" t="s">
        <v>4236</v>
      </c>
      <c r="D1767" s="190" t="s">
        <v>8</v>
      </c>
      <c r="E1767" s="210">
        <v>419</v>
      </c>
      <c r="F1767" s="368">
        <v>41876</v>
      </c>
      <c r="G1767" s="42">
        <v>419</v>
      </c>
      <c r="H1767" s="18">
        <f t="shared" si="28"/>
        <v>0</v>
      </c>
      <c r="I1767" s="621"/>
    </row>
    <row r="1768" spans="1:9" ht="15" x14ac:dyDescent="0.25">
      <c r="A1768" s="192">
        <v>41876</v>
      </c>
      <c r="B1768" s="193" t="s">
        <v>2019</v>
      </c>
      <c r="C1768" s="324" t="s">
        <v>4236</v>
      </c>
      <c r="D1768" s="190" t="s">
        <v>2582</v>
      </c>
      <c r="E1768" s="210">
        <v>12274.4</v>
      </c>
      <c r="F1768" s="368">
        <v>41876</v>
      </c>
      <c r="G1768" s="42">
        <v>12274.4</v>
      </c>
      <c r="H1768" s="18">
        <f t="shared" si="28"/>
        <v>0</v>
      </c>
      <c r="I1768" s="621"/>
    </row>
    <row r="1769" spans="1:9" ht="15" x14ac:dyDescent="0.25">
      <c r="A1769" s="192">
        <v>41876</v>
      </c>
      <c r="B1769" s="193" t="s">
        <v>2020</v>
      </c>
      <c r="C1769" s="324" t="s">
        <v>4236</v>
      </c>
      <c r="D1769" s="190" t="s">
        <v>3115</v>
      </c>
      <c r="E1769" s="210">
        <v>1148.8</v>
      </c>
      <c r="F1769" s="368">
        <v>41877</v>
      </c>
      <c r="G1769" s="42">
        <v>1148.8</v>
      </c>
      <c r="H1769" s="18">
        <f t="shared" si="28"/>
        <v>0</v>
      </c>
      <c r="I1769" s="621" t="s">
        <v>65</v>
      </c>
    </row>
    <row r="1770" spans="1:9" ht="15" x14ac:dyDescent="0.25">
      <c r="A1770" s="192">
        <v>41876</v>
      </c>
      <c r="B1770" s="193" t="s">
        <v>2021</v>
      </c>
      <c r="C1770" s="324" t="s">
        <v>4236</v>
      </c>
      <c r="D1770" s="190" t="s">
        <v>4254</v>
      </c>
      <c r="E1770" s="210">
        <v>3830.5</v>
      </c>
      <c r="F1770" s="368">
        <v>41877</v>
      </c>
      <c r="G1770" s="42">
        <v>3830.5</v>
      </c>
      <c r="H1770" s="18">
        <f t="shared" si="28"/>
        <v>0</v>
      </c>
      <c r="I1770" s="621" t="s">
        <v>65</v>
      </c>
    </row>
    <row r="1771" spans="1:9" ht="15" x14ac:dyDescent="0.25">
      <c r="A1771" s="192">
        <v>41876</v>
      </c>
      <c r="B1771" s="193" t="s">
        <v>2022</v>
      </c>
      <c r="C1771" s="324" t="s">
        <v>4236</v>
      </c>
      <c r="D1771" s="190" t="s">
        <v>68</v>
      </c>
      <c r="E1771" s="210">
        <v>110</v>
      </c>
      <c r="F1771" s="368">
        <v>41877</v>
      </c>
      <c r="G1771" s="42">
        <v>110</v>
      </c>
      <c r="H1771" s="18">
        <f t="shared" si="28"/>
        <v>0</v>
      </c>
      <c r="I1771" s="621" t="s">
        <v>65</v>
      </c>
    </row>
    <row r="1772" spans="1:9" ht="15" x14ac:dyDescent="0.25">
      <c r="A1772" s="192">
        <v>41876</v>
      </c>
      <c r="B1772" s="193" t="s">
        <v>2024</v>
      </c>
      <c r="C1772" s="324" t="s">
        <v>4236</v>
      </c>
      <c r="D1772" s="190" t="s">
        <v>3134</v>
      </c>
      <c r="E1772" s="210">
        <v>4979.3999999999996</v>
      </c>
      <c r="F1772" s="370" t="s">
        <v>4263</v>
      </c>
      <c r="G1772" s="42">
        <v>4979.3999999999996</v>
      </c>
      <c r="H1772" s="18">
        <f t="shared" si="28"/>
        <v>0</v>
      </c>
      <c r="I1772" s="621"/>
    </row>
    <row r="1773" spans="1:9" ht="15" x14ac:dyDescent="0.25">
      <c r="A1773" s="192">
        <v>41876</v>
      </c>
      <c r="B1773" s="193" t="s">
        <v>2025</v>
      </c>
      <c r="C1773" s="324" t="s">
        <v>4236</v>
      </c>
      <c r="D1773" s="190" t="s">
        <v>44</v>
      </c>
      <c r="E1773" s="210">
        <v>4160</v>
      </c>
      <c r="F1773" s="370">
        <v>41885</v>
      </c>
      <c r="G1773" s="219">
        <v>4160</v>
      </c>
      <c r="H1773" s="18">
        <f t="shared" si="28"/>
        <v>0</v>
      </c>
      <c r="I1773" s="621" t="s">
        <v>12</v>
      </c>
    </row>
    <row r="1774" spans="1:9" ht="15" x14ac:dyDescent="0.25">
      <c r="A1774" s="192">
        <v>41876</v>
      </c>
      <c r="B1774" s="193" t="s">
        <v>2026</v>
      </c>
      <c r="C1774" s="324" t="s">
        <v>4236</v>
      </c>
      <c r="D1774" s="190" t="s">
        <v>160</v>
      </c>
      <c r="E1774" s="210">
        <v>196539.4</v>
      </c>
      <c r="F1774" s="370" t="s">
        <v>4264</v>
      </c>
      <c r="G1774" s="42">
        <v>196539.4</v>
      </c>
      <c r="H1774" s="18">
        <f t="shared" si="28"/>
        <v>0</v>
      </c>
      <c r="I1774" s="621" t="s">
        <v>162</v>
      </c>
    </row>
    <row r="1775" spans="1:9" ht="15" x14ac:dyDescent="0.25">
      <c r="A1775" s="192">
        <v>41876</v>
      </c>
      <c r="B1775" s="193" t="s">
        <v>2027</v>
      </c>
      <c r="C1775" s="324" t="s">
        <v>4236</v>
      </c>
      <c r="D1775" s="190" t="s">
        <v>160</v>
      </c>
      <c r="E1775" s="210">
        <v>3663.5</v>
      </c>
      <c r="F1775" s="370" t="s">
        <v>4264</v>
      </c>
      <c r="G1775" s="42">
        <v>3663.5</v>
      </c>
      <c r="H1775" s="18">
        <f t="shared" si="28"/>
        <v>0</v>
      </c>
      <c r="I1775" s="621" t="s">
        <v>162</v>
      </c>
    </row>
    <row r="1776" spans="1:9" ht="15" x14ac:dyDescent="0.25">
      <c r="A1776" s="192">
        <v>41876</v>
      </c>
      <c r="B1776" s="193" t="s">
        <v>2028</v>
      </c>
      <c r="C1776" s="324" t="s">
        <v>4236</v>
      </c>
      <c r="D1776" s="190" t="s">
        <v>172</v>
      </c>
      <c r="E1776" s="210">
        <v>8634.6</v>
      </c>
      <c r="F1776" s="381" t="s">
        <v>4338</v>
      </c>
      <c r="G1776" s="219">
        <v>8634.6</v>
      </c>
      <c r="H1776" s="18">
        <f t="shared" si="28"/>
        <v>0</v>
      </c>
      <c r="I1776" s="621" t="s">
        <v>162</v>
      </c>
    </row>
    <row r="1777" spans="1:9" ht="15" x14ac:dyDescent="0.25">
      <c r="A1777" s="192">
        <v>41876</v>
      </c>
      <c r="B1777" s="193" t="s">
        <v>2029</v>
      </c>
      <c r="C1777" s="324" t="s">
        <v>4236</v>
      </c>
      <c r="D1777" s="190" t="s">
        <v>163</v>
      </c>
      <c r="E1777" s="210">
        <v>15317.14</v>
      </c>
      <c r="F1777" s="368">
        <v>41878</v>
      </c>
      <c r="G1777" s="42">
        <v>15317.14</v>
      </c>
      <c r="H1777" s="18">
        <f t="shared" si="28"/>
        <v>0</v>
      </c>
      <c r="I1777" s="621" t="s">
        <v>162</v>
      </c>
    </row>
    <row r="1778" spans="1:9" ht="15" x14ac:dyDescent="0.25">
      <c r="A1778" s="192">
        <v>41876</v>
      </c>
      <c r="B1778" s="193" t="s">
        <v>2030</v>
      </c>
      <c r="C1778" s="324" t="s">
        <v>4236</v>
      </c>
      <c r="D1778" s="196" t="s">
        <v>3108</v>
      </c>
      <c r="E1778" s="215">
        <v>0</v>
      </c>
      <c r="F1778" s="368"/>
      <c r="G1778" s="42"/>
      <c r="H1778" s="18">
        <f t="shared" si="28"/>
        <v>0</v>
      </c>
      <c r="I1778" s="621" t="s">
        <v>324</v>
      </c>
    </row>
    <row r="1779" spans="1:9" ht="15" x14ac:dyDescent="0.25">
      <c r="A1779" s="192">
        <v>41876</v>
      </c>
      <c r="B1779" s="193" t="s">
        <v>2032</v>
      </c>
      <c r="C1779" s="324" t="s">
        <v>4236</v>
      </c>
      <c r="D1779" s="190" t="s">
        <v>358</v>
      </c>
      <c r="E1779" s="210">
        <v>8114.5</v>
      </c>
      <c r="F1779" s="368">
        <v>41881</v>
      </c>
      <c r="G1779" s="42">
        <v>8114.5</v>
      </c>
      <c r="H1779" s="18">
        <f t="shared" si="28"/>
        <v>0</v>
      </c>
      <c r="I1779" s="621" t="s">
        <v>162</v>
      </c>
    </row>
    <row r="1780" spans="1:9" ht="15" x14ac:dyDescent="0.25">
      <c r="A1780" s="192">
        <v>41876</v>
      </c>
      <c r="B1780" s="193" t="s">
        <v>2033</v>
      </c>
      <c r="C1780" s="324" t="s">
        <v>4236</v>
      </c>
      <c r="D1780" s="190" t="s">
        <v>32</v>
      </c>
      <c r="E1780" s="210">
        <v>7637</v>
      </c>
      <c r="F1780" s="368">
        <v>41877</v>
      </c>
      <c r="G1780" s="42">
        <v>7637</v>
      </c>
      <c r="H1780" s="18">
        <f t="shared" si="28"/>
        <v>0</v>
      </c>
      <c r="I1780" s="621" t="s">
        <v>30</v>
      </c>
    </row>
    <row r="1781" spans="1:9" ht="15" x14ac:dyDescent="0.25">
      <c r="A1781" s="192">
        <v>41876</v>
      </c>
      <c r="B1781" s="193" t="s">
        <v>2034</v>
      </c>
      <c r="C1781" s="324" t="s">
        <v>4236</v>
      </c>
      <c r="D1781" s="190" t="s">
        <v>169</v>
      </c>
      <c r="E1781" s="210">
        <v>17690</v>
      </c>
      <c r="F1781" s="368">
        <v>41878</v>
      </c>
      <c r="G1781" s="42">
        <v>17690</v>
      </c>
      <c r="H1781" s="18">
        <f t="shared" si="28"/>
        <v>0</v>
      </c>
      <c r="I1781" s="621" t="s">
        <v>162</v>
      </c>
    </row>
    <row r="1782" spans="1:9" ht="15" x14ac:dyDescent="0.25">
      <c r="A1782" s="192">
        <v>41876</v>
      </c>
      <c r="B1782" s="193" t="s">
        <v>2036</v>
      </c>
      <c r="C1782" s="324" t="s">
        <v>4236</v>
      </c>
      <c r="D1782" s="190" t="s">
        <v>370</v>
      </c>
      <c r="E1782" s="210">
        <v>6540.4</v>
      </c>
      <c r="F1782" s="368">
        <v>41878</v>
      </c>
      <c r="G1782" s="42">
        <v>6540.4</v>
      </c>
      <c r="H1782" s="18">
        <f t="shared" si="28"/>
        <v>0</v>
      </c>
      <c r="I1782" s="621" t="s">
        <v>162</v>
      </c>
    </row>
    <row r="1783" spans="1:9" ht="15" x14ac:dyDescent="0.25">
      <c r="A1783" s="192">
        <v>41876</v>
      </c>
      <c r="B1783" s="193" t="s">
        <v>2037</v>
      </c>
      <c r="C1783" s="324" t="s">
        <v>4236</v>
      </c>
      <c r="D1783" s="190" t="s">
        <v>168</v>
      </c>
      <c r="E1783" s="210">
        <v>17286.3</v>
      </c>
      <c r="F1783" s="368">
        <v>41878</v>
      </c>
      <c r="G1783" s="42">
        <v>17286.3</v>
      </c>
      <c r="H1783" s="18">
        <f t="shared" si="28"/>
        <v>0</v>
      </c>
      <c r="I1783" s="621" t="s">
        <v>162</v>
      </c>
    </row>
    <row r="1784" spans="1:9" ht="15" x14ac:dyDescent="0.25">
      <c r="A1784" s="192">
        <v>41876</v>
      </c>
      <c r="B1784" s="193" t="s">
        <v>2038</v>
      </c>
      <c r="C1784" s="324" t="s">
        <v>4236</v>
      </c>
      <c r="D1784" s="190" t="s">
        <v>420</v>
      </c>
      <c r="E1784" s="210">
        <v>4268.5</v>
      </c>
      <c r="F1784" s="368">
        <v>41878</v>
      </c>
      <c r="G1784" s="42">
        <v>4268.5</v>
      </c>
      <c r="H1784" s="18">
        <f t="shared" si="28"/>
        <v>0</v>
      </c>
      <c r="I1784" s="621" t="s">
        <v>162</v>
      </c>
    </row>
    <row r="1785" spans="1:9" ht="15" x14ac:dyDescent="0.25">
      <c r="A1785" s="192">
        <v>41876</v>
      </c>
      <c r="B1785" s="193" t="s">
        <v>2039</v>
      </c>
      <c r="C1785" s="324" t="s">
        <v>4236</v>
      </c>
      <c r="D1785" s="190" t="s">
        <v>272</v>
      </c>
      <c r="E1785" s="210">
        <v>5503.5</v>
      </c>
      <c r="F1785" s="370" t="s">
        <v>4339</v>
      </c>
      <c r="G1785" s="219">
        <v>5503.5</v>
      </c>
      <c r="H1785" s="18">
        <f t="shared" si="28"/>
        <v>0</v>
      </c>
      <c r="I1785" s="621" t="s">
        <v>162</v>
      </c>
    </row>
    <row r="1786" spans="1:9" ht="15" x14ac:dyDescent="0.25">
      <c r="A1786" s="192">
        <v>41876</v>
      </c>
      <c r="B1786" s="193" t="s">
        <v>2040</v>
      </c>
      <c r="C1786" s="324" t="s">
        <v>4236</v>
      </c>
      <c r="D1786" s="190" t="s">
        <v>545</v>
      </c>
      <c r="E1786" s="210">
        <v>8691.5</v>
      </c>
      <c r="F1786" s="368">
        <v>41878</v>
      </c>
      <c r="G1786" s="42">
        <v>8691.5</v>
      </c>
      <c r="H1786" s="18">
        <f t="shared" si="28"/>
        <v>0</v>
      </c>
      <c r="I1786" s="621" t="s">
        <v>162</v>
      </c>
    </row>
    <row r="1787" spans="1:9" ht="15" x14ac:dyDescent="0.25">
      <c r="A1787" s="192">
        <v>41876</v>
      </c>
      <c r="B1787" s="193" t="s">
        <v>2042</v>
      </c>
      <c r="C1787" s="324" t="s">
        <v>4236</v>
      </c>
      <c r="D1787" s="190" t="s">
        <v>175</v>
      </c>
      <c r="E1787" s="210">
        <v>13358</v>
      </c>
      <c r="F1787" s="370" t="s">
        <v>4265</v>
      </c>
      <c r="G1787" s="42">
        <v>13358</v>
      </c>
      <c r="H1787" s="18">
        <f t="shared" si="28"/>
        <v>0</v>
      </c>
      <c r="I1787" s="621" t="s">
        <v>162</v>
      </c>
    </row>
    <row r="1788" spans="1:9" ht="15" x14ac:dyDescent="0.25">
      <c r="A1788" s="192">
        <v>41876</v>
      </c>
      <c r="B1788" s="193" t="s">
        <v>2043</v>
      </c>
      <c r="C1788" s="324" t="s">
        <v>4236</v>
      </c>
      <c r="D1788" s="190" t="s">
        <v>3626</v>
      </c>
      <c r="E1788" s="210">
        <v>17764.7</v>
      </c>
      <c r="F1788" s="368">
        <v>41878</v>
      </c>
      <c r="G1788" s="42">
        <v>17764.7</v>
      </c>
      <c r="H1788" s="18">
        <f t="shared" si="28"/>
        <v>0</v>
      </c>
      <c r="I1788" s="621" t="s">
        <v>162</v>
      </c>
    </row>
    <row r="1789" spans="1:9" ht="15" x14ac:dyDescent="0.25">
      <c r="A1789" s="192">
        <v>41876</v>
      </c>
      <c r="B1789" s="193" t="s">
        <v>2044</v>
      </c>
      <c r="C1789" s="324" t="s">
        <v>4236</v>
      </c>
      <c r="D1789" s="190" t="s">
        <v>74</v>
      </c>
      <c r="E1789" s="210">
        <v>882</v>
      </c>
      <c r="F1789" s="368">
        <v>41876</v>
      </c>
      <c r="G1789" s="42">
        <v>882</v>
      </c>
      <c r="H1789" s="18">
        <f t="shared" si="28"/>
        <v>0</v>
      </c>
      <c r="I1789" s="621"/>
    </row>
    <row r="1790" spans="1:9" ht="15" x14ac:dyDescent="0.25">
      <c r="A1790" s="192">
        <v>41876</v>
      </c>
      <c r="B1790" s="193" t="s">
        <v>2046</v>
      </c>
      <c r="C1790" s="324" t="s">
        <v>4236</v>
      </c>
      <c r="D1790" s="190" t="s">
        <v>136</v>
      </c>
      <c r="E1790" s="210">
        <v>1067</v>
      </c>
      <c r="F1790" s="368">
        <v>41876</v>
      </c>
      <c r="G1790" s="42">
        <v>1067</v>
      </c>
      <c r="H1790" s="18">
        <f t="shared" si="28"/>
        <v>0</v>
      </c>
      <c r="I1790" s="621"/>
    </row>
    <row r="1791" spans="1:9" ht="15" x14ac:dyDescent="0.25">
      <c r="A1791" s="192">
        <v>41876</v>
      </c>
      <c r="B1791" s="193" t="s">
        <v>2047</v>
      </c>
      <c r="C1791" s="324" t="s">
        <v>4236</v>
      </c>
      <c r="D1791" s="190" t="s">
        <v>152</v>
      </c>
      <c r="E1791" s="210">
        <v>6824</v>
      </c>
      <c r="F1791" s="368">
        <v>41876</v>
      </c>
      <c r="G1791" s="42">
        <v>6824</v>
      </c>
      <c r="H1791" s="18">
        <f t="shared" si="28"/>
        <v>0</v>
      </c>
      <c r="I1791" s="621"/>
    </row>
    <row r="1792" spans="1:9" ht="15" x14ac:dyDescent="0.25">
      <c r="A1792" s="192">
        <v>41876</v>
      </c>
      <c r="B1792" s="193" t="s">
        <v>2048</v>
      </c>
      <c r="C1792" s="324" t="s">
        <v>4236</v>
      </c>
      <c r="D1792" s="190" t="s">
        <v>4221</v>
      </c>
      <c r="E1792" s="210">
        <v>80</v>
      </c>
      <c r="F1792" s="368">
        <v>41876</v>
      </c>
      <c r="G1792" s="42">
        <v>80</v>
      </c>
      <c r="H1792" s="18">
        <f t="shared" si="28"/>
        <v>0</v>
      </c>
      <c r="I1792" s="621"/>
    </row>
    <row r="1793" spans="1:10" ht="15" x14ac:dyDescent="0.25">
      <c r="A1793" s="192">
        <v>41876</v>
      </c>
      <c r="B1793" s="193" t="s">
        <v>2049</v>
      </c>
      <c r="C1793" s="324" t="s">
        <v>4236</v>
      </c>
      <c r="D1793" s="190" t="s">
        <v>70</v>
      </c>
      <c r="E1793" s="210">
        <v>7018</v>
      </c>
      <c r="F1793" s="368">
        <v>41876</v>
      </c>
      <c r="G1793" s="42">
        <v>7018</v>
      </c>
      <c r="H1793" s="18">
        <f t="shared" si="28"/>
        <v>0</v>
      </c>
      <c r="I1793" s="621"/>
    </row>
    <row r="1794" spans="1:10" ht="15" x14ac:dyDescent="0.25">
      <c r="A1794" s="192">
        <v>41877</v>
      </c>
      <c r="B1794" s="193" t="s">
        <v>2050</v>
      </c>
      <c r="C1794" s="324" t="s">
        <v>4236</v>
      </c>
      <c r="D1794" s="20" t="s">
        <v>63</v>
      </c>
      <c r="E1794" s="213">
        <v>2166</v>
      </c>
      <c r="F1794" s="368">
        <v>41877</v>
      </c>
      <c r="G1794" s="42">
        <v>2166</v>
      </c>
      <c r="H1794" s="18">
        <f t="shared" si="28"/>
        <v>0</v>
      </c>
      <c r="I1794" s="622" t="s">
        <v>21</v>
      </c>
      <c r="J1794" s="36"/>
    </row>
    <row r="1795" spans="1:10" ht="15" x14ac:dyDescent="0.25">
      <c r="A1795" s="192">
        <v>41877</v>
      </c>
      <c r="B1795" s="193" t="s">
        <v>2051</v>
      </c>
      <c r="C1795" s="324" t="s">
        <v>4236</v>
      </c>
      <c r="D1795" s="20" t="s">
        <v>147</v>
      </c>
      <c r="E1795" s="213">
        <v>9234</v>
      </c>
      <c r="F1795" s="368">
        <v>41877</v>
      </c>
      <c r="G1795" s="42">
        <v>9234</v>
      </c>
      <c r="H1795" s="18">
        <f t="shared" si="28"/>
        <v>0</v>
      </c>
      <c r="I1795" s="622"/>
      <c r="J1795" s="32"/>
    </row>
    <row r="1796" spans="1:10" ht="15" x14ac:dyDescent="0.25">
      <c r="A1796" s="192">
        <v>41877</v>
      </c>
      <c r="B1796" s="193" t="s">
        <v>2052</v>
      </c>
      <c r="C1796" s="324" t="s">
        <v>4236</v>
      </c>
      <c r="D1796" s="20" t="s">
        <v>199</v>
      </c>
      <c r="E1796" s="213">
        <v>7283.5</v>
      </c>
      <c r="F1796" s="368">
        <v>41878</v>
      </c>
      <c r="G1796" s="42">
        <v>7283.5</v>
      </c>
      <c r="H1796" s="18">
        <f t="shared" si="28"/>
        <v>0</v>
      </c>
      <c r="I1796" s="622" t="s">
        <v>162</v>
      </c>
      <c r="J1796" s="32"/>
    </row>
    <row r="1797" spans="1:10" ht="15" x14ac:dyDescent="0.25">
      <c r="A1797" s="192">
        <v>41877</v>
      </c>
      <c r="B1797" s="193" t="s">
        <v>2053</v>
      </c>
      <c r="C1797" s="324" t="s">
        <v>4236</v>
      </c>
      <c r="D1797" s="20" t="s">
        <v>147</v>
      </c>
      <c r="E1797" s="213">
        <v>432</v>
      </c>
      <c r="F1797" s="368">
        <v>41877</v>
      </c>
      <c r="G1797" s="42">
        <v>432</v>
      </c>
      <c r="H1797" s="18">
        <f t="shared" si="28"/>
        <v>0</v>
      </c>
      <c r="I1797" s="622"/>
      <c r="J1797" s="32"/>
    </row>
    <row r="1798" spans="1:10" ht="15" x14ac:dyDescent="0.25">
      <c r="A1798" s="192">
        <v>41877</v>
      </c>
      <c r="B1798" s="193" t="s">
        <v>2054</v>
      </c>
      <c r="C1798" s="324" t="s">
        <v>4236</v>
      </c>
      <c r="D1798" s="20" t="s">
        <v>14</v>
      </c>
      <c r="E1798" s="213">
        <v>2610.5</v>
      </c>
      <c r="F1798" s="368">
        <v>41877</v>
      </c>
      <c r="G1798" s="42">
        <v>2610.5</v>
      </c>
      <c r="H1798" s="18">
        <f t="shared" si="28"/>
        <v>0</v>
      </c>
      <c r="I1798" s="622" t="s">
        <v>217</v>
      </c>
      <c r="J1798" s="36"/>
    </row>
    <row r="1799" spans="1:10" ht="15" x14ac:dyDescent="0.25">
      <c r="A1799" s="192">
        <v>41877</v>
      </c>
      <c r="B1799" s="193" t="s">
        <v>2055</v>
      </c>
      <c r="C1799" s="324" t="s">
        <v>4236</v>
      </c>
      <c r="D1799" s="20" t="s">
        <v>160</v>
      </c>
      <c r="E1799" s="213">
        <v>287</v>
      </c>
      <c r="F1799" s="368">
        <v>41878</v>
      </c>
      <c r="G1799" s="42">
        <v>287</v>
      </c>
      <c r="H1799" s="18">
        <f t="shared" ref="H1799:H1862" si="29">E1799-G1799</f>
        <v>0</v>
      </c>
      <c r="I1799" s="622" t="s">
        <v>162</v>
      </c>
      <c r="J1799" s="36"/>
    </row>
    <row r="1800" spans="1:10" ht="15" x14ac:dyDescent="0.25">
      <c r="A1800" s="192">
        <v>41877</v>
      </c>
      <c r="B1800" s="193" t="s">
        <v>2056</v>
      </c>
      <c r="C1800" s="324" t="s">
        <v>4236</v>
      </c>
      <c r="D1800" s="20" t="s">
        <v>8</v>
      </c>
      <c r="E1800" s="213">
        <v>3319</v>
      </c>
      <c r="F1800" s="368">
        <v>41877</v>
      </c>
      <c r="G1800" s="42">
        <v>3319</v>
      </c>
      <c r="H1800" s="18">
        <f t="shared" si="29"/>
        <v>0</v>
      </c>
      <c r="I1800" s="622"/>
      <c r="J1800" s="32"/>
    </row>
    <row r="1801" spans="1:10" ht="15" x14ac:dyDescent="0.25">
      <c r="A1801" s="192">
        <v>41877</v>
      </c>
      <c r="B1801" s="193" t="s">
        <v>2057</v>
      </c>
      <c r="C1801" s="324" t="s">
        <v>4236</v>
      </c>
      <c r="D1801" s="20" t="s">
        <v>240</v>
      </c>
      <c r="E1801" s="213">
        <v>29240</v>
      </c>
      <c r="F1801" s="370" t="s">
        <v>4343</v>
      </c>
      <c r="G1801" s="219">
        <v>29240</v>
      </c>
      <c r="H1801" s="18">
        <f t="shared" si="29"/>
        <v>0</v>
      </c>
      <c r="I1801" s="622"/>
      <c r="J1801" s="32" t="s">
        <v>4266</v>
      </c>
    </row>
    <row r="1802" spans="1:10" ht="15" x14ac:dyDescent="0.25">
      <c r="A1802" s="192">
        <v>41877</v>
      </c>
      <c r="B1802" s="193" t="s">
        <v>2058</v>
      </c>
      <c r="C1802" s="324" t="s">
        <v>4236</v>
      </c>
      <c r="D1802" s="20" t="s">
        <v>244</v>
      </c>
      <c r="E1802" s="213">
        <v>16754</v>
      </c>
      <c r="F1802" s="407" t="s">
        <v>4374</v>
      </c>
      <c r="G1802" s="219">
        <v>16754</v>
      </c>
      <c r="H1802" s="18">
        <f t="shared" si="29"/>
        <v>0</v>
      </c>
      <c r="I1802" s="622"/>
      <c r="J1802" s="32" t="s">
        <v>4267</v>
      </c>
    </row>
    <row r="1803" spans="1:10" ht="15" x14ac:dyDescent="0.25">
      <c r="A1803" s="192">
        <v>41877</v>
      </c>
      <c r="B1803" s="193" t="s">
        <v>2059</v>
      </c>
      <c r="C1803" s="324" t="s">
        <v>4236</v>
      </c>
      <c r="D1803" s="20" t="s">
        <v>149</v>
      </c>
      <c r="E1803" s="213">
        <v>20816.400000000001</v>
      </c>
      <c r="F1803" s="368">
        <v>41881</v>
      </c>
      <c r="G1803" s="42">
        <v>20816.400000000001</v>
      </c>
      <c r="H1803" s="18">
        <f t="shared" si="29"/>
        <v>0</v>
      </c>
      <c r="I1803" s="622"/>
      <c r="J1803" s="32"/>
    </row>
    <row r="1804" spans="1:10" ht="15" x14ac:dyDescent="0.25">
      <c r="A1804" s="192">
        <v>41877</v>
      </c>
      <c r="B1804" s="193" t="s">
        <v>2060</v>
      </c>
      <c r="C1804" s="324" t="s">
        <v>4236</v>
      </c>
      <c r="D1804" s="20" t="s">
        <v>100</v>
      </c>
      <c r="E1804" s="213">
        <v>18007.2</v>
      </c>
      <c r="F1804" s="368">
        <v>41878</v>
      </c>
      <c r="G1804" s="42">
        <v>18007.2</v>
      </c>
      <c r="H1804" s="18">
        <f t="shared" si="29"/>
        <v>0</v>
      </c>
      <c r="I1804" s="622"/>
      <c r="J1804" s="32"/>
    </row>
    <row r="1805" spans="1:10" ht="15" x14ac:dyDescent="0.25">
      <c r="A1805" s="192">
        <v>41877</v>
      </c>
      <c r="B1805" s="193" t="s">
        <v>2061</v>
      </c>
      <c r="C1805" s="324" t="s">
        <v>4236</v>
      </c>
      <c r="D1805" s="295" t="s">
        <v>3108</v>
      </c>
      <c r="E1805" s="296">
        <v>0</v>
      </c>
      <c r="F1805" s="368"/>
      <c r="G1805" s="42"/>
      <c r="H1805" s="18">
        <f t="shared" si="29"/>
        <v>0</v>
      </c>
      <c r="I1805" s="622" t="s">
        <v>324</v>
      </c>
      <c r="J1805" s="32"/>
    </row>
    <row r="1806" spans="1:10" ht="15" x14ac:dyDescent="0.25">
      <c r="A1806" s="192">
        <v>41877</v>
      </c>
      <c r="B1806" s="193" t="s">
        <v>2063</v>
      </c>
      <c r="C1806" s="324" t="s">
        <v>4236</v>
      </c>
      <c r="D1806" s="20" t="s">
        <v>88</v>
      </c>
      <c r="E1806" s="213">
        <v>4503</v>
      </c>
      <c r="F1806" s="368">
        <v>41878</v>
      </c>
      <c r="G1806" s="42">
        <v>4503</v>
      </c>
      <c r="H1806" s="18">
        <f t="shared" si="29"/>
        <v>0</v>
      </c>
      <c r="I1806" s="622"/>
      <c r="J1806" s="32"/>
    </row>
    <row r="1807" spans="1:10" ht="15" x14ac:dyDescent="0.25">
      <c r="A1807" s="192">
        <v>41877</v>
      </c>
      <c r="B1807" s="193" t="s">
        <v>2065</v>
      </c>
      <c r="C1807" s="324" t="s">
        <v>4236</v>
      </c>
      <c r="D1807" s="20" t="s">
        <v>85</v>
      </c>
      <c r="E1807" s="213">
        <v>7546</v>
      </c>
      <c r="F1807" s="368">
        <v>41878</v>
      </c>
      <c r="G1807" s="42">
        <v>7546</v>
      </c>
      <c r="H1807" s="18">
        <f t="shared" si="29"/>
        <v>0</v>
      </c>
      <c r="I1807" s="622"/>
      <c r="J1807" s="32"/>
    </row>
    <row r="1808" spans="1:10" ht="15" x14ac:dyDescent="0.25">
      <c r="A1808" s="192">
        <v>41877</v>
      </c>
      <c r="B1808" s="193" t="s">
        <v>2066</v>
      </c>
      <c r="C1808" s="324" t="s">
        <v>4236</v>
      </c>
      <c r="D1808" s="20" t="s">
        <v>92</v>
      </c>
      <c r="E1808" s="213">
        <v>8323.6</v>
      </c>
      <c r="F1808" s="368">
        <v>41878</v>
      </c>
      <c r="G1808" s="42">
        <v>8323.6</v>
      </c>
      <c r="H1808" s="18">
        <f t="shared" si="29"/>
        <v>0</v>
      </c>
      <c r="I1808" s="622"/>
      <c r="J1808" s="32"/>
    </row>
    <row r="1809" spans="1:10" ht="15" x14ac:dyDescent="0.25">
      <c r="A1809" s="192">
        <v>41877</v>
      </c>
      <c r="B1809" s="193" t="s">
        <v>2067</v>
      </c>
      <c r="C1809" s="324" t="s">
        <v>4236</v>
      </c>
      <c r="D1809" s="20" t="s">
        <v>93</v>
      </c>
      <c r="E1809" s="213">
        <v>9239.5</v>
      </c>
      <c r="F1809" s="368">
        <v>41878</v>
      </c>
      <c r="G1809" s="42">
        <v>9239.5</v>
      </c>
      <c r="H1809" s="18">
        <f t="shared" si="29"/>
        <v>0</v>
      </c>
      <c r="I1809" s="622"/>
      <c r="J1809" s="32"/>
    </row>
    <row r="1810" spans="1:10" ht="15" x14ac:dyDescent="0.25">
      <c r="A1810" s="192">
        <v>41877</v>
      </c>
      <c r="B1810" s="193" t="s">
        <v>2068</v>
      </c>
      <c r="C1810" s="324" t="s">
        <v>4236</v>
      </c>
      <c r="D1810" s="20" t="s">
        <v>92</v>
      </c>
      <c r="E1810" s="213">
        <v>2725</v>
      </c>
      <c r="F1810" s="368">
        <v>41878</v>
      </c>
      <c r="G1810" s="42">
        <v>2725</v>
      </c>
      <c r="H1810" s="18">
        <f t="shared" si="29"/>
        <v>0</v>
      </c>
      <c r="I1810" s="622"/>
      <c r="J1810" s="32"/>
    </row>
    <row r="1811" spans="1:10" ht="15" x14ac:dyDescent="0.25">
      <c r="A1811" s="192">
        <v>41877</v>
      </c>
      <c r="B1811" s="193" t="s">
        <v>2069</v>
      </c>
      <c r="C1811" s="324" t="s">
        <v>4236</v>
      </c>
      <c r="D1811" s="20" t="s">
        <v>4268</v>
      </c>
      <c r="E1811" s="213">
        <v>0</v>
      </c>
      <c r="F1811" s="368">
        <v>41877</v>
      </c>
      <c r="G1811" s="42">
        <v>0</v>
      </c>
      <c r="H1811" s="18">
        <f t="shared" si="29"/>
        <v>0</v>
      </c>
      <c r="I1811" s="622" t="s">
        <v>4269</v>
      </c>
      <c r="J1811" s="32"/>
    </row>
    <row r="1812" spans="1:10" ht="15" x14ac:dyDescent="0.25">
      <c r="A1812" s="192">
        <v>41877</v>
      </c>
      <c r="B1812" s="193" t="s">
        <v>2070</v>
      </c>
      <c r="C1812" s="324" t="s">
        <v>4236</v>
      </c>
      <c r="D1812" s="20" t="s">
        <v>41</v>
      </c>
      <c r="E1812" s="213">
        <v>13685</v>
      </c>
      <c r="F1812" s="368">
        <v>41877</v>
      </c>
      <c r="G1812" s="42">
        <v>13685</v>
      </c>
      <c r="H1812" s="18">
        <f t="shared" si="29"/>
        <v>0</v>
      </c>
      <c r="I1812" s="622"/>
      <c r="J1812" s="32"/>
    </row>
    <row r="1813" spans="1:10" ht="15" x14ac:dyDescent="0.25">
      <c r="A1813" s="192">
        <v>41877</v>
      </c>
      <c r="B1813" s="193" t="s">
        <v>2072</v>
      </c>
      <c r="C1813" s="324" t="s">
        <v>4236</v>
      </c>
      <c r="D1813" s="20" t="s">
        <v>19</v>
      </c>
      <c r="E1813" s="213">
        <v>23759</v>
      </c>
      <c r="F1813" s="368">
        <v>41877</v>
      </c>
      <c r="G1813" s="42">
        <v>23759</v>
      </c>
      <c r="H1813" s="18">
        <f t="shared" si="29"/>
        <v>0</v>
      </c>
      <c r="I1813" s="622"/>
      <c r="J1813" s="32"/>
    </row>
    <row r="1814" spans="1:10" ht="15" x14ac:dyDescent="0.25">
      <c r="A1814" s="192">
        <v>41877</v>
      </c>
      <c r="B1814" s="193" t="s">
        <v>2073</v>
      </c>
      <c r="C1814" s="324" t="s">
        <v>4236</v>
      </c>
      <c r="D1814" s="20" t="s">
        <v>11</v>
      </c>
      <c r="E1814" s="213">
        <v>25672</v>
      </c>
      <c r="F1814" s="370">
        <v>41892</v>
      </c>
      <c r="G1814" s="219">
        <v>25672</v>
      </c>
      <c r="H1814" s="18">
        <f t="shared" si="29"/>
        <v>0</v>
      </c>
      <c r="I1814" s="622" t="s">
        <v>217</v>
      </c>
      <c r="J1814" s="32"/>
    </row>
    <row r="1815" spans="1:10" ht="15" x14ac:dyDescent="0.25">
      <c r="A1815" s="192">
        <v>41877</v>
      </c>
      <c r="B1815" s="193" t="s">
        <v>2074</v>
      </c>
      <c r="C1815" s="324" t="s">
        <v>4236</v>
      </c>
      <c r="D1815" s="20" t="s">
        <v>928</v>
      </c>
      <c r="E1815" s="213">
        <v>21961.5</v>
      </c>
      <c r="F1815" s="368">
        <v>41878</v>
      </c>
      <c r="G1815" s="42">
        <v>21961.5</v>
      </c>
      <c r="H1815" s="18">
        <f t="shared" si="29"/>
        <v>0</v>
      </c>
      <c r="I1815" s="622" t="s">
        <v>217</v>
      </c>
      <c r="J1815" s="32"/>
    </row>
    <row r="1816" spans="1:10" ht="15" x14ac:dyDescent="0.25">
      <c r="A1816" s="192">
        <v>41877</v>
      </c>
      <c r="B1816" s="193" t="s">
        <v>2077</v>
      </c>
      <c r="C1816" s="324" t="s">
        <v>4236</v>
      </c>
      <c r="D1816" s="20" t="s">
        <v>123</v>
      </c>
      <c r="E1816" s="213">
        <v>8187.5</v>
      </c>
      <c r="F1816" s="368">
        <v>41878</v>
      </c>
      <c r="G1816" s="42">
        <v>8187.5</v>
      </c>
      <c r="H1816" s="18">
        <f t="shared" si="29"/>
        <v>0</v>
      </c>
      <c r="I1816" s="622" t="s">
        <v>3920</v>
      </c>
      <c r="J1816" s="32"/>
    </row>
    <row r="1817" spans="1:10" ht="15" x14ac:dyDescent="0.25">
      <c r="A1817" s="192">
        <v>41877</v>
      </c>
      <c r="B1817" s="193" t="s">
        <v>2078</v>
      </c>
      <c r="C1817" s="324" t="s">
        <v>4236</v>
      </c>
      <c r="D1817" s="20" t="s">
        <v>62</v>
      </c>
      <c r="E1817" s="213">
        <v>8106</v>
      </c>
      <c r="F1817" s="368">
        <v>41878</v>
      </c>
      <c r="G1817" s="42">
        <v>8106</v>
      </c>
      <c r="H1817" s="18">
        <f t="shared" si="29"/>
        <v>0</v>
      </c>
      <c r="I1817" s="622" t="s">
        <v>217</v>
      </c>
      <c r="J1817" s="32"/>
    </row>
    <row r="1818" spans="1:10" ht="15" x14ac:dyDescent="0.25">
      <c r="A1818" s="192">
        <v>41877</v>
      </c>
      <c r="B1818" s="193" t="s">
        <v>2079</v>
      </c>
      <c r="C1818" s="324" t="s">
        <v>4236</v>
      </c>
      <c r="D1818" s="20" t="s">
        <v>985</v>
      </c>
      <c r="E1818" s="213">
        <v>31846.5</v>
      </c>
      <c r="F1818" s="368">
        <v>41877</v>
      </c>
      <c r="G1818" s="42">
        <v>31846.5</v>
      </c>
      <c r="H1818" s="18">
        <f t="shared" si="29"/>
        <v>0</v>
      </c>
      <c r="I1818" s="622"/>
      <c r="J1818" s="32"/>
    </row>
    <row r="1819" spans="1:10" ht="15" x14ac:dyDescent="0.25">
      <c r="A1819" s="192">
        <v>41877</v>
      </c>
      <c r="B1819" s="193" t="s">
        <v>2081</v>
      </c>
      <c r="C1819" s="324" t="s">
        <v>4236</v>
      </c>
      <c r="D1819" s="20" t="s">
        <v>25</v>
      </c>
      <c r="E1819" s="213">
        <v>5156.5</v>
      </c>
      <c r="F1819" s="368">
        <v>41878</v>
      </c>
      <c r="G1819" s="42">
        <v>5156.5</v>
      </c>
      <c r="H1819" s="18">
        <f t="shared" si="29"/>
        <v>0</v>
      </c>
      <c r="I1819" s="622" t="s">
        <v>217</v>
      </c>
      <c r="J1819" s="32"/>
    </row>
    <row r="1820" spans="1:10" ht="15" x14ac:dyDescent="0.25">
      <c r="A1820" s="192">
        <v>41877</v>
      </c>
      <c r="B1820" s="193" t="s">
        <v>2082</v>
      </c>
      <c r="C1820" s="324" t="s">
        <v>4236</v>
      </c>
      <c r="D1820" s="20" t="s">
        <v>2582</v>
      </c>
      <c r="E1820" s="213">
        <v>2304</v>
      </c>
      <c r="F1820" s="368">
        <v>41878</v>
      </c>
      <c r="G1820" s="42">
        <v>2304</v>
      </c>
      <c r="H1820" s="18">
        <f t="shared" si="29"/>
        <v>0</v>
      </c>
      <c r="I1820" s="622" t="s">
        <v>217</v>
      </c>
      <c r="J1820" s="32"/>
    </row>
    <row r="1821" spans="1:10" ht="15" x14ac:dyDescent="0.25">
      <c r="A1821" s="192">
        <v>41877</v>
      </c>
      <c r="B1821" s="193" t="s">
        <v>2083</v>
      </c>
      <c r="C1821" s="324" t="s">
        <v>4236</v>
      </c>
      <c r="D1821" s="20" t="s">
        <v>47</v>
      </c>
      <c r="E1821" s="213">
        <v>3297.5</v>
      </c>
      <c r="F1821" s="368">
        <v>41877</v>
      </c>
      <c r="G1821" s="42">
        <v>3297.5</v>
      </c>
      <c r="H1821" s="18">
        <f t="shared" si="29"/>
        <v>0</v>
      </c>
      <c r="I1821" s="622" t="s">
        <v>30</v>
      </c>
      <c r="J1821" s="32"/>
    </row>
    <row r="1822" spans="1:10" ht="15" x14ac:dyDescent="0.25">
      <c r="A1822" s="192">
        <v>41877</v>
      </c>
      <c r="B1822" s="193" t="s">
        <v>2084</v>
      </c>
      <c r="C1822" s="324" t="s">
        <v>4236</v>
      </c>
      <c r="D1822" s="20" t="s">
        <v>39</v>
      </c>
      <c r="E1822" s="213">
        <v>23436</v>
      </c>
      <c r="F1822" s="407" t="s">
        <v>4380</v>
      </c>
      <c r="G1822" s="219">
        <v>23436</v>
      </c>
      <c r="H1822" s="18">
        <f t="shared" si="29"/>
        <v>0</v>
      </c>
      <c r="I1822" s="622" t="s">
        <v>3920</v>
      </c>
      <c r="J1822" s="32"/>
    </row>
    <row r="1823" spans="1:10" ht="15" x14ac:dyDescent="0.25">
      <c r="A1823" s="192">
        <v>41877</v>
      </c>
      <c r="B1823" s="193" t="s">
        <v>2085</v>
      </c>
      <c r="C1823" s="324" t="s">
        <v>4236</v>
      </c>
      <c r="D1823" s="20" t="s">
        <v>338</v>
      </c>
      <c r="E1823" s="213">
        <v>634</v>
      </c>
      <c r="F1823" s="368">
        <v>41877</v>
      </c>
      <c r="G1823" s="42">
        <v>634</v>
      </c>
      <c r="H1823" s="18">
        <f t="shared" si="29"/>
        <v>0</v>
      </c>
      <c r="I1823" s="622" t="s">
        <v>30</v>
      </c>
      <c r="J1823" s="32"/>
    </row>
    <row r="1824" spans="1:10" ht="15" x14ac:dyDescent="0.25">
      <c r="A1824" s="192">
        <v>41877</v>
      </c>
      <c r="B1824" s="193" t="s">
        <v>2087</v>
      </c>
      <c r="C1824" s="324" t="s">
        <v>4236</v>
      </c>
      <c r="D1824" s="20" t="s">
        <v>29</v>
      </c>
      <c r="E1824" s="213">
        <v>7212</v>
      </c>
      <c r="F1824" s="368">
        <v>41877</v>
      </c>
      <c r="G1824" s="42">
        <v>7212</v>
      </c>
      <c r="H1824" s="18">
        <f t="shared" si="29"/>
        <v>0</v>
      </c>
      <c r="I1824" s="622" t="s">
        <v>30</v>
      </c>
      <c r="J1824" s="32"/>
    </row>
    <row r="1825" spans="1:10" ht="15" x14ac:dyDescent="0.25">
      <c r="A1825" s="192">
        <v>41877</v>
      </c>
      <c r="B1825" s="193" t="s">
        <v>2088</v>
      </c>
      <c r="C1825" s="324" t="s">
        <v>4236</v>
      </c>
      <c r="D1825" s="20" t="s">
        <v>124</v>
      </c>
      <c r="E1825" s="213">
        <v>6073</v>
      </c>
      <c r="F1825" s="368">
        <v>41877</v>
      </c>
      <c r="G1825" s="42">
        <v>6073</v>
      </c>
      <c r="H1825" s="18">
        <f t="shared" si="29"/>
        <v>0</v>
      </c>
      <c r="I1825" s="622" t="s">
        <v>30</v>
      </c>
      <c r="J1825" s="32"/>
    </row>
    <row r="1826" spans="1:10" ht="15" x14ac:dyDescent="0.25">
      <c r="A1826" s="192">
        <v>41877</v>
      </c>
      <c r="B1826" s="193" t="s">
        <v>2089</v>
      </c>
      <c r="C1826" s="324" t="s">
        <v>4236</v>
      </c>
      <c r="D1826" s="20" t="s">
        <v>136</v>
      </c>
      <c r="E1826" s="213">
        <v>377</v>
      </c>
      <c r="F1826" s="368">
        <v>41877</v>
      </c>
      <c r="G1826" s="42">
        <v>377</v>
      </c>
      <c r="H1826" s="18">
        <f t="shared" si="29"/>
        <v>0</v>
      </c>
      <c r="I1826" s="622"/>
      <c r="J1826" s="32"/>
    </row>
    <row r="1827" spans="1:10" ht="15" x14ac:dyDescent="0.25">
      <c r="A1827" s="192">
        <v>41877</v>
      </c>
      <c r="B1827" s="193" t="s">
        <v>2090</v>
      </c>
      <c r="C1827" s="324" t="s">
        <v>4236</v>
      </c>
      <c r="D1827" s="20" t="s">
        <v>490</v>
      </c>
      <c r="E1827" s="213">
        <v>472.5</v>
      </c>
      <c r="F1827" s="368">
        <v>41879</v>
      </c>
      <c r="G1827" s="42">
        <v>472.5</v>
      </c>
      <c r="H1827" s="18">
        <f t="shared" si="29"/>
        <v>0</v>
      </c>
      <c r="I1827" s="622" t="s">
        <v>30</v>
      </c>
      <c r="J1827" s="32"/>
    </row>
    <row r="1828" spans="1:10" ht="15" x14ac:dyDescent="0.25">
      <c r="A1828" s="192">
        <v>41877</v>
      </c>
      <c r="B1828" s="193" t="s">
        <v>2091</v>
      </c>
      <c r="C1828" s="324" t="s">
        <v>4236</v>
      </c>
      <c r="D1828" s="20" t="s">
        <v>8</v>
      </c>
      <c r="E1828" s="213">
        <v>545</v>
      </c>
      <c r="F1828" s="368">
        <v>41877</v>
      </c>
      <c r="G1828" s="42">
        <v>545</v>
      </c>
      <c r="H1828" s="18">
        <f t="shared" si="29"/>
        <v>0</v>
      </c>
      <c r="I1828" s="622" t="s">
        <v>302</v>
      </c>
      <c r="J1828" s="32"/>
    </row>
    <row r="1829" spans="1:10" ht="15" x14ac:dyDescent="0.25">
      <c r="A1829" s="192">
        <v>41877</v>
      </c>
      <c r="B1829" s="193" t="s">
        <v>2092</v>
      </c>
      <c r="C1829" s="324" t="s">
        <v>4236</v>
      </c>
      <c r="D1829" s="20" t="s">
        <v>826</v>
      </c>
      <c r="E1829" s="213">
        <v>2040</v>
      </c>
      <c r="F1829" s="368">
        <v>41877</v>
      </c>
      <c r="G1829" s="42">
        <v>2040</v>
      </c>
      <c r="H1829" s="18">
        <f t="shared" si="29"/>
        <v>0</v>
      </c>
      <c r="I1829" s="622" t="s">
        <v>30</v>
      </c>
      <c r="J1829" s="32"/>
    </row>
    <row r="1830" spans="1:10" ht="15" x14ac:dyDescent="0.25">
      <c r="A1830" s="192">
        <v>41877</v>
      </c>
      <c r="B1830" s="193" t="s">
        <v>2093</v>
      </c>
      <c r="C1830" s="324" t="s">
        <v>4236</v>
      </c>
      <c r="D1830" s="20" t="s">
        <v>1778</v>
      </c>
      <c r="E1830" s="213">
        <v>920</v>
      </c>
      <c r="F1830" s="368">
        <v>41877</v>
      </c>
      <c r="G1830" s="42">
        <v>920</v>
      </c>
      <c r="H1830" s="18">
        <f t="shared" si="29"/>
        <v>0</v>
      </c>
      <c r="I1830" s="622" t="s">
        <v>30</v>
      </c>
      <c r="J1830" s="32"/>
    </row>
    <row r="1831" spans="1:10" ht="15" x14ac:dyDescent="0.25">
      <c r="A1831" s="192">
        <v>41877</v>
      </c>
      <c r="B1831" s="193" t="s">
        <v>2094</v>
      </c>
      <c r="C1831" s="324" t="s">
        <v>4236</v>
      </c>
      <c r="D1831" s="20" t="s">
        <v>32</v>
      </c>
      <c r="E1831" s="213">
        <v>12606</v>
      </c>
      <c r="F1831" s="368">
        <v>41877</v>
      </c>
      <c r="G1831" s="42">
        <v>12606</v>
      </c>
      <c r="H1831" s="18">
        <f t="shared" si="29"/>
        <v>0</v>
      </c>
      <c r="I1831" s="622" t="s">
        <v>30</v>
      </c>
      <c r="J1831" s="32"/>
    </row>
    <row r="1832" spans="1:10" ht="15" x14ac:dyDescent="0.25">
      <c r="A1832" s="192">
        <v>41877</v>
      </c>
      <c r="B1832" s="193" t="s">
        <v>2095</v>
      </c>
      <c r="C1832" s="324" t="s">
        <v>4236</v>
      </c>
      <c r="D1832" s="20" t="s">
        <v>20</v>
      </c>
      <c r="E1832" s="213">
        <v>4840</v>
      </c>
      <c r="F1832" s="368">
        <v>41878</v>
      </c>
      <c r="G1832" s="42">
        <v>4840</v>
      </c>
      <c r="H1832" s="18">
        <f t="shared" si="29"/>
        <v>0</v>
      </c>
      <c r="I1832" s="622" t="s">
        <v>65</v>
      </c>
      <c r="J1832" s="32"/>
    </row>
    <row r="1833" spans="1:10" ht="15" x14ac:dyDescent="0.25">
      <c r="A1833" s="192">
        <v>41877</v>
      </c>
      <c r="B1833" s="193" t="s">
        <v>2097</v>
      </c>
      <c r="C1833" s="324" t="s">
        <v>4236</v>
      </c>
      <c r="D1833" s="20" t="s">
        <v>78</v>
      </c>
      <c r="E1833" s="213">
        <v>2155</v>
      </c>
      <c r="F1833" s="368">
        <v>41878</v>
      </c>
      <c r="G1833" s="42">
        <v>2155</v>
      </c>
      <c r="H1833" s="18">
        <f t="shared" si="29"/>
        <v>0</v>
      </c>
      <c r="I1833" s="622" t="s">
        <v>65</v>
      </c>
      <c r="J1833" s="32"/>
    </row>
    <row r="1834" spans="1:10" ht="15" x14ac:dyDescent="0.25">
      <c r="A1834" s="192">
        <v>41877</v>
      </c>
      <c r="B1834" s="193" t="s">
        <v>2098</v>
      </c>
      <c r="C1834" s="324" t="s">
        <v>4236</v>
      </c>
      <c r="D1834" s="20" t="s">
        <v>55</v>
      </c>
      <c r="E1834" s="213">
        <v>8877.5</v>
      </c>
      <c r="F1834" s="368">
        <v>41877</v>
      </c>
      <c r="G1834" s="42">
        <v>8877.5</v>
      </c>
      <c r="H1834" s="18">
        <f t="shared" si="29"/>
        <v>0</v>
      </c>
      <c r="I1834" s="622"/>
      <c r="J1834" s="32"/>
    </row>
    <row r="1835" spans="1:10" ht="15" x14ac:dyDescent="0.25">
      <c r="A1835" s="192">
        <v>41877</v>
      </c>
      <c r="B1835" s="193" t="s">
        <v>2100</v>
      </c>
      <c r="C1835" s="324" t="s">
        <v>4236</v>
      </c>
      <c r="D1835" s="20" t="s">
        <v>2169</v>
      </c>
      <c r="E1835" s="213">
        <v>1577.6</v>
      </c>
      <c r="F1835" s="368">
        <v>41877</v>
      </c>
      <c r="G1835" s="42">
        <v>1577.6</v>
      </c>
      <c r="H1835" s="18">
        <f t="shared" si="29"/>
        <v>0</v>
      </c>
      <c r="I1835" s="622" t="s">
        <v>30</v>
      </c>
      <c r="J1835" s="32"/>
    </row>
    <row r="1836" spans="1:10" ht="15" x14ac:dyDescent="0.25">
      <c r="A1836" s="192">
        <v>41877</v>
      </c>
      <c r="B1836" s="193" t="s">
        <v>2102</v>
      </c>
      <c r="C1836" s="324" t="s">
        <v>4236</v>
      </c>
      <c r="D1836" s="20" t="s">
        <v>130</v>
      </c>
      <c r="E1836" s="213">
        <v>7126.6</v>
      </c>
      <c r="F1836" s="368">
        <v>41878</v>
      </c>
      <c r="G1836" s="42">
        <v>7126.6</v>
      </c>
      <c r="H1836" s="18">
        <f t="shared" si="29"/>
        <v>0</v>
      </c>
      <c r="I1836" s="622" t="s">
        <v>21</v>
      </c>
      <c r="J1836" s="32"/>
    </row>
    <row r="1837" spans="1:10" ht="15" x14ac:dyDescent="0.25">
      <c r="A1837" s="192">
        <v>41877</v>
      </c>
      <c r="B1837" s="193" t="s">
        <v>2103</v>
      </c>
      <c r="C1837" s="324" t="s">
        <v>4236</v>
      </c>
      <c r="D1837" s="20" t="s">
        <v>68</v>
      </c>
      <c r="E1837" s="213">
        <v>1742</v>
      </c>
      <c r="F1837" s="368">
        <v>41878</v>
      </c>
      <c r="G1837" s="42">
        <v>1742</v>
      </c>
      <c r="H1837" s="18">
        <f t="shared" si="29"/>
        <v>0</v>
      </c>
      <c r="I1837" s="622" t="s">
        <v>217</v>
      </c>
      <c r="J1837" s="32"/>
    </row>
    <row r="1838" spans="1:10" ht="15" x14ac:dyDescent="0.25">
      <c r="A1838" s="192">
        <v>41877</v>
      </c>
      <c r="B1838" s="193" t="s">
        <v>2104</v>
      </c>
      <c r="C1838" s="324" t="s">
        <v>4236</v>
      </c>
      <c r="D1838" s="20" t="s">
        <v>188</v>
      </c>
      <c r="E1838" s="213">
        <v>8266.5</v>
      </c>
      <c r="F1838" s="368">
        <v>41879</v>
      </c>
      <c r="G1838" s="42">
        <v>8266.5</v>
      </c>
      <c r="H1838" s="18">
        <f t="shared" si="29"/>
        <v>0</v>
      </c>
      <c r="I1838" s="622" t="s">
        <v>21</v>
      </c>
      <c r="J1838" s="32"/>
    </row>
    <row r="1839" spans="1:10" ht="15" x14ac:dyDescent="0.25">
      <c r="A1839" s="192">
        <v>41877</v>
      </c>
      <c r="B1839" s="193" t="s">
        <v>2106</v>
      </c>
      <c r="C1839" s="324" t="s">
        <v>4236</v>
      </c>
      <c r="D1839" s="20" t="s">
        <v>233</v>
      </c>
      <c r="E1839" s="213">
        <v>1791</v>
      </c>
      <c r="F1839" s="368">
        <v>41878</v>
      </c>
      <c r="G1839" s="42">
        <v>1791</v>
      </c>
      <c r="H1839" s="18">
        <f t="shared" si="29"/>
        <v>0</v>
      </c>
      <c r="I1839" s="622" t="s">
        <v>65</v>
      </c>
      <c r="J1839" s="32"/>
    </row>
    <row r="1840" spans="1:10" ht="15" x14ac:dyDescent="0.25">
      <c r="A1840" s="192">
        <v>41877</v>
      </c>
      <c r="B1840" s="193" t="s">
        <v>2107</v>
      </c>
      <c r="C1840" s="324" t="s">
        <v>4236</v>
      </c>
      <c r="D1840" s="20" t="s">
        <v>2765</v>
      </c>
      <c r="E1840" s="213">
        <v>14154</v>
      </c>
      <c r="F1840" s="370" t="s">
        <v>4270</v>
      </c>
      <c r="G1840" s="42">
        <v>14154</v>
      </c>
      <c r="H1840" s="18">
        <f t="shared" si="29"/>
        <v>0</v>
      </c>
      <c r="I1840" s="622" t="s">
        <v>21</v>
      </c>
      <c r="J1840" s="32"/>
    </row>
    <row r="1841" spans="1:10" ht="15" x14ac:dyDescent="0.25">
      <c r="A1841" s="192">
        <v>41877</v>
      </c>
      <c r="B1841" s="193" t="s">
        <v>2109</v>
      </c>
      <c r="C1841" s="324" t="s">
        <v>4236</v>
      </c>
      <c r="D1841" s="20" t="s">
        <v>665</v>
      </c>
      <c r="E1841" s="213">
        <v>23095</v>
      </c>
      <c r="F1841" s="368">
        <v>41877</v>
      </c>
      <c r="G1841" s="42">
        <v>23095</v>
      </c>
      <c r="H1841" s="18">
        <f t="shared" si="29"/>
        <v>0</v>
      </c>
      <c r="I1841" s="622" t="s">
        <v>12</v>
      </c>
      <c r="J1841" s="32" t="s">
        <v>4271</v>
      </c>
    </row>
    <row r="1842" spans="1:10" ht="15" x14ac:dyDescent="0.25">
      <c r="A1842" s="192">
        <v>41877</v>
      </c>
      <c r="B1842" s="193" t="s">
        <v>2110</v>
      </c>
      <c r="C1842" s="324" t="s">
        <v>4236</v>
      </c>
      <c r="D1842" s="20" t="s">
        <v>257</v>
      </c>
      <c r="E1842" s="213">
        <v>16952</v>
      </c>
      <c r="F1842" s="368">
        <v>41878</v>
      </c>
      <c r="G1842" s="42">
        <v>16952</v>
      </c>
      <c r="H1842" s="18">
        <f t="shared" si="29"/>
        <v>0</v>
      </c>
      <c r="I1842" s="622" t="s">
        <v>65</v>
      </c>
      <c r="J1842" s="32"/>
    </row>
    <row r="1843" spans="1:10" ht="15" x14ac:dyDescent="0.25">
      <c r="A1843" s="192">
        <v>41877</v>
      </c>
      <c r="B1843" s="193" t="s">
        <v>2112</v>
      </c>
      <c r="C1843" s="324" t="s">
        <v>4236</v>
      </c>
      <c r="D1843" s="20" t="s">
        <v>111</v>
      </c>
      <c r="E1843" s="213">
        <v>3949</v>
      </c>
      <c r="F1843" s="368">
        <v>41877</v>
      </c>
      <c r="G1843" s="42">
        <v>3949</v>
      </c>
      <c r="H1843" s="18">
        <f t="shared" si="29"/>
        <v>0</v>
      </c>
      <c r="I1843" s="622" t="s">
        <v>21</v>
      </c>
      <c r="J1843" s="32"/>
    </row>
    <row r="1844" spans="1:10" ht="15" x14ac:dyDescent="0.25">
      <c r="A1844" s="192">
        <v>41877</v>
      </c>
      <c r="B1844" s="193" t="s">
        <v>2115</v>
      </c>
      <c r="C1844" s="324" t="s">
        <v>4236</v>
      </c>
      <c r="D1844" s="20" t="s">
        <v>66</v>
      </c>
      <c r="E1844" s="213">
        <v>1929</v>
      </c>
      <c r="F1844" s="368">
        <v>41877</v>
      </c>
      <c r="G1844" s="42">
        <v>1929</v>
      </c>
      <c r="H1844" s="18">
        <f t="shared" si="29"/>
        <v>0</v>
      </c>
      <c r="I1844" s="622" t="s">
        <v>21</v>
      </c>
      <c r="J1844" s="32"/>
    </row>
    <row r="1845" spans="1:10" ht="15" x14ac:dyDescent="0.25">
      <c r="A1845" s="192">
        <v>41877</v>
      </c>
      <c r="B1845" s="193" t="s">
        <v>2117</v>
      </c>
      <c r="C1845" s="324" t="s">
        <v>4236</v>
      </c>
      <c r="D1845" s="20" t="s">
        <v>87</v>
      </c>
      <c r="E1845" s="213">
        <v>9574</v>
      </c>
      <c r="F1845" s="368">
        <v>41878</v>
      </c>
      <c r="G1845" s="42">
        <v>9574</v>
      </c>
      <c r="H1845" s="18">
        <f t="shared" si="29"/>
        <v>0</v>
      </c>
      <c r="I1845" s="622" t="s">
        <v>65</v>
      </c>
      <c r="J1845" s="32"/>
    </row>
    <row r="1846" spans="1:10" ht="15" x14ac:dyDescent="0.25">
      <c r="A1846" s="192">
        <v>41877</v>
      </c>
      <c r="B1846" s="193" t="s">
        <v>2118</v>
      </c>
      <c r="C1846" s="324" t="s">
        <v>4236</v>
      </c>
      <c r="D1846" s="20" t="s">
        <v>307</v>
      </c>
      <c r="E1846" s="213">
        <v>11036.5</v>
      </c>
      <c r="F1846" s="371" t="s">
        <v>4272</v>
      </c>
      <c r="G1846" s="42">
        <v>11036.5</v>
      </c>
      <c r="H1846" s="18">
        <f t="shared" si="29"/>
        <v>0</v>
      </c>
      <c r="I1846" s="622" t="s">
        <v>65</v>
      </c>
      <c r="J1846" s="32"/>
    </row>
    <row r="1847" spans="1:10" ht="15" x14ac:dyDescent="0.25">
      <c r="A1847" s="192">
        <v>41877</v>
      </c>
      <c r="B1847" s="193" t="s">
        <v>2119</v>
      </c>
      <c r="C1847" s="324" t="s">
        <v>4236</v>
      </c>
      <c r="D1847" s="295" t="s">
        <v>3108</v>
      </c>
      <c r="E1847" s="296">
        <v>0</v>
      </c>
      <c r="F1847" s="368"/>
      <c r="G1847" s="42"/>
      <c r="H1847" s="18">
        <f t="shared" si="29"/>
        <v>0</v>
      </c>
      <c r="I1847" s="622" t="s">
        <v>512</v>
      </c>
      <c r="J1847" s="32"/>
    </row>
    <row r="1848" spans="1:10" ht="15" x14ac:dyDescent="0.25">
      <c r="A1848" s="192">
        <v>41877</v>
      </c>
      <c r="B1848" s="193" t="s">
        <v>2121</v>
      </c>
      <c r="C1848" s="324" t="s">
        <v>4236</v>
      </c>
      <c r="D1848" s="20" t="s">
        <v>3630</v>
      </c>
      <c r="E1848" s="213">
        <v>6681</v>
      </c>
      <c r="F1848" s="368">
        <v>41878</v>
      </c>
      <c r="G1848" s="42">
        <v>6681</v>
      </c>
      <c r="H1848" s="18">
        <f t="shared" si="29"/>
        <v>0</v>
      </c>
      <c r="I1848" s="622" t="s">
        <v>4273</v>
      </c>
      <c r="J1848" s="32"/>
    </row>
    <row r="1849" spans="1:10" ht="15" x14ac:dyDescent="0.25">
      <c r="A1849" s="192">
        <v>41877</v>
      </c>
      <c r="B1849" s="193" t="s">
        <v>2122</v>
      </c>
      <c r="C1849" s="324" t="s">
        <v>4236</v>
      </c>
      <c r="D1849" s="20" t="s">
        <v>4274</v>
      </c>
      <c r="E1849" s="213">
        <v>2954</v>
      </c>
      <c r="F1849" s="368">
        <v>41877</v>
      </c>
      <c r="G1849" s="42">
        <v>2954</v>
      </c>
      <c r="H1849" s="18">
        <f t="shared" si="29"/>
        <v>0</v>
      </c>
      <c r="I1849" s="622" t="s">
        <v>302</v>
      </c>
      <c r="J1849" s="32"/>
    </row>
    <row r="1850" spans="1:10" ht="15" x14ac:dyDescent="0.25">
      <c r="A1850" s="192">
        <v>41877</v>
      </c>
      <c r="B1850" s="193" t="s">
        <v>2123</v>
      </c>
      <c r="C1850" s="324" t="s">
        <v>4236</v>
      </c>
      <c r="D1850" s="295" t="s">
        <v>3108</v>
      </c>
      <c r="E1850" s="296">
        <v>0</v>
      </c>
      <c r="F1850" s="368"/>
      <c r="G1850" s="42"/>
      <c r="H1850" s="18">
        <f t="shared" si="29"/>
        <v>0</v>
      </c>
      <c r="I1850" s="622" t="s">
        <v>4158</v>
      </c>
      <c r="J1850" s="32"/>
    </row>
    <row r="1851" spans="1:10" ht="15" x14ac:dyDescent="0.25">
      <c r="A1851" s="192">
        <v>41877</v>
      </c>
      <c r="B1851" s="193" t="s">
        <v>2124</v>
      </c>
      <c r="C1851" s="324" t="s">
        <v>4236</v>
      </c>
      <c r="D1851" s="20" t="s">
        <v>8</v>
      </c>
      <c r="E1851" s="213">
        <v>954.5</v>
      </c>
      <c r="F1851" s="368">
        <v>41877</v>
      </c>
      <c r="G1851" s="42">
        <v>954.5</v>
      </c>
      <c r="H1851" s="18">
        <f t="shared" si="29"/>
        <v>0</v>
      </c>
      <c r="I1851" s="622"/>
      <c r="J1851" s="32"/>
    </row>
    <row r="1852" spans="1:10" ht="15" x14ac:dyDescent="0.25">
      <c r="A1852" s="192">
        <v>41877</v>
      </c>
      <c r="B1852" s="193" t="s">
        <v>2125</v>
      </c>
      <c r="C1852" s="324" t="s">
        <v>4236</v>
      </c>
      <c r="D1852" s="20" t="s">
        <v>51</v>
      </c>
      <c r="E1852" s="213">
        <v>3619</v>
      </c>
      <c r="F1852" s="368">
        <v>41877</v>
      </c>
      <c r="G1852" s="42">
        <v>3619</v>
      </c>
      <c r="H1852" s="18">
        <f t="shared" si="29"/>
        <v>0</v>
      </c>
      <c r="I1852" s="622"/>
      <c r="J1852" s="32"/>
    </row>
    <row r="1853" spans="1:10" ht="15" x14ac:dyDescent="0.25">
      <c r="A1853" s="192">
        <v>41877</v>
      </c>
      <c r="B1853" s="193" t="s">
        <v>2126</v>
      </c>
      <c r="C1853" s="324" t="s">
        <v>4236</v>
      </c>
      <c r="D1853" s="20" t="s">
        <v>1607</v>
      </c>
      <c r="E1853" s="213">
        <v>1117.5</v>
      </c>
      <c r="F1853" s="368">
        <v>41877</v>
      </c>
      <c r="G1853" s="42">
        <v>1117.5</v>
      </c>
      <c r="H1853" s="18">
        <f t="shared" si="29"/>
        <v>0</v>
      </c>
      <c r="I1853" s="622"/>
      <c r="J1853" s="32"/>
    </row>
    <row r="1854" spans="1:10" ht="15" x14ac:dyDescent="0.25">
      <c r="A1854" s="192">
        <v>41877</v>
      </c>
      <c r="B1854" s="193" t="s">
        <v>2127</v>
      </c>
      <c r="C1854" s="324" t="s">
        <v>4236</v>
      </c>
      <c r="D1854" s="20" t="s">
        <v>1607</v>
      </c>
      <c r="E1854" s="213">
        <v>300</v>
      </c>
      <c r="F1854" s="368">
        <v>41877</v>
      </c>
      <c r="G1854" s="42">
        <v>300</v>
      </c>
      <c r="H1854" s="18">
        <f t="shared" si="29"/>
        <v>0</v>
      </c>
      <c r="I1854" s="622"/>
      <c r="J1854" s="32"/>
    </row>
    <row r="1855" spans="1:10" ht="15" x14ac:dyDescent="0.25">
      <c r="A1855" s="192">
        <v>41877</v>
      </c>
      <c r="B1855" s="193" t="s">
        <v>2128</v>
      </c>
      <c r="C1855" s="324" t="s">
        <v>4236</v>
      </c>
      <c r="D1855" s="20" t="s">
        <v>8</v>
      </c>
      <c r="E1855" s="213">
        <v>2534.5</v>
      </c>
      <c r="F1855" s="368">
        <v>41877</v>
      </c>
      <c r="G1855" s="42">
        <v>2534.5</v>
      </c>
      <c r="H1855" s="18">
        <f t="shared" si="29"/>
        <v>0</v>
      </c>
      <c r="I1855" s="622"/>
      <c r="J1855" s="32"/>
    </row>
    <row r="1856" spans="1:10" ht="15" x14ac:dyDescent="0.25">
      <c r="A1856" s="192">
        <v>41877</v>
      </c>
      <c r="B1856" s="193" t="s">
        <v>2129</v>
      </c>
      <c r="C1856" s="324" t="s">
        <v>4236</v>
      </c>
      <c r="D1856" s="20" t="s">
        <v>136</v>
      </c>
      <c r="E1856" s="213">
        <v>385</v>
      </c>
      <c r="F1856" s="368">
        <v>41877</v>
      </c>
      <c r="G1856" s="42">
        <v>385</v>
      </c>
      <c r="H1856" s="18">
        <f t="shared" si="29"/>
        <v>0</v>
      </c>
      <c r="I1856" s="622"/>
      <c r="J1856" s="32"/>
    </row>
    <row r="1857" spans="1:10" ht="15" x14ac:dyDescent="0.25">
      <c r="A1857" s="192">
        <v>41877</v>
      </c>
      <c r="B1857" s="193" t="s">
        <v>2130</v>
      </c>
      <c r="C1857" s="324" t="s">
        <v>4236</v>
      </c>
      <c r="D1857" s="20" t="s">
        <v>8</v>
      </c>
      <c r="E1857" s="213">
        <v>12412</v>
      </c>
      <c r="F1857" s="368">
        <v>41877</v>
      </c>
      <c r="G1857" s="42">
        <v>12412</v>
      </c>
      <c r="H1857" s="18">
        <f t="shared" si="29"/>
        <v>0</v>
      </c>
      <c r="I1857" s="622"/>
      <c r="J1857" s="32"/>
    </row>
    <row r="1858" spans="1:10" ht="15" x14ac:dyDescent="0.25">
      <c r="A1858" s="192">
        <v>41877</v>
      </c>
      <c r="B1858" s="193" t="s">
        <v>2131</v>
      </c>
      <c r="C1858" s="324" t="s">
        <v>4236</v>
      </c>
      <c r="D1858" s="20" t="s">
        <v>28</v>
      </c>
      <c r="E1858" s="213">
        <v>8058.5</v>
      </c>
      <c r="F1858" s="368">
        <v>41877</v>
      </c>
      <c r="G1858" s="42">
        <v>8058.5</v>
      </c>
      <c r="H1858" s="18">
        <f t="shared" si="29"/>
        <v>0</v>
      </c>
      <c r="I1858" s="622"/>
      <c r="J1858" s="32"/>
    </row>
    <row r="1859" spans="1:10" ht="15" x14ac:dyDescent="0.25">
      <c r="A1859" s="192">
        <v>41877</v>
      </c>
      <c r="B1859" s="193" t="s">
        <v>2132</v>
      </c>
      <c r="C1859" s="324" t="s">
        <v>4236</v>
      </c>
      <c r="D1859" s="20" t="s">
        <v>54</v>
      </c>
      <c r="E1859" s="213">
        <v>9423</v>
      </c>
      <c r="F1859" s="368">
        <v>41880</v>
      </c>
      <c r="G1859" s="42">
        <v>9423</v>
      </c>
      <c r="H1859" s="18">
        <f t="shared" si="29"/>
        <v>0</v>
      </c>
      <c r="I1859" s="622"/>
      <c r="J1859" s="32"/>
    </row>
    <row r="1860" spans="1:10" ht="15" x14ac:dyDescent="0.25">
      <c r="A1860" s="192">
        <v>41877</v>
      </c>
      <c r="B1860" s="193" t="s">
        <v>2134</v>
      </c>
      <c r="C1860" s="324" t="s">
        <v>4236</v>
      </c>
      <c r="D1860" s="20" t="s">
        <v>4275</v>
      </c>
      <c r="E1860" s="213">
        <v>58</v>
      </c>
      <c r="F1860" s="368">
        <v>41877</v>
      </c>
      <c r="G1860" s="42">
        <v>58</v>
      </c>
      <c r="H1860" s="18">
        <f t="shared" si="29"/>
        <v>0</v>
      </c>
      <c r="I1860" s="622" t="s">
        <v>302</v>
      </c>
      <c r="J1860" s="32"/>
    </row>
    <row r="1861" spans="1:10" ht="15" x14ac:dyDescent="0.25">
      <c r="A1861" s="192">
        <v>41877</v>
      </c>
      <c r="B1861" s="193" t="s">
        <v>2135</v>
      </c>
      <c r="C1861" s="324" t="s">
        <v>4236</v>
      </c>
      <c r="D1861" s="20" t="s">
        <v>74</v>
      </c>
      <c r="E1861" s="213">
        <v>789</v>
      </c>
      <c r="F1861" s="368">
        <v>41877</v>
      </c>
      <c r="G1861" s="42">
        <v>789</v>
      </c>
      <c r="H1861" s="18">
        <f t="shared" si="29"/>
        <v>0</v>
      </c>
      <c r="I1861" s="622"/>
      <c r="J1861" s="32"/>
    </row>
    <row r="1862" spans="1:10" ht="15" x14ac:dyDescent="0.25">
      <c r="A1862" s="192">
        <v>41877</v>
      </c>
      <c r="B1862" s="193" t="s">
        <v>2136</v>
      </c>
      <c r="C1862" s="324" t="s">
        <v>4236</v>
      </c>
      <c r="D1862" s="20" t="s">
        <v>115</v>
      </c>
      <c r="E1862" s="213">
        <v>184</v>
      </c>
      <c r="F1862" s="368">
        <v>41877</v>
      </c>
      <c r="G1862" s="42">
        <v>184</v>
      </c>
      <c r="H1862" s="18">
        <f t="shared" si="29"/>
        <v>0</v>
      </c>
      <c r="I1862" s="622"/>
      <c r="J1862" s="32"/>
    </row>
    <row r="1863" spans="1:10" ht="15" x14ac:dyDescent="0.25">
      <c r="A1863" s="192">
        <v>41877</v>
      </c>
      <c r="B1863" s="193" t="s">
        <v>2137</v>
      </c>
      <c r="C1863" s="324" t="s">
        <v>4236</v>
      </c>
      <c r="D1863" s="20" t="s">
        <v>4276</v>
      </c>
      <c r="E1863" s="213">
        <v>56466</v>
      </c>
      <c r="F1863" s="369" t="s">
        <v>4277</v>
      </c>
      <c r="G1863" s="42">
        <v>56466</v>
      </c>
      <c r="H1863" s="18">
        <f t="shared" ref="H1863:H1926" si="30">E1863-G1863</f>
        <v>0</v>
      </c>
      <c r="I1863" s="622"/>
      <c r="J1863" s="32"/>
    </row>
    <row r="1864" spans="1:10" ht="15" x14ac:dyDescent="0.25">
      <c r="A1864" s="192">
        <v>41877</v>
      </c>
      <c r="B1864" s="193" t="s">
        <v>2138</v>
      </c>
      <c r="C1864" s="324" t="s">
        <v>4236</v>
      </c>
      <c r="D1864" s="20" t="s">
        <v>49</v>
      </c>
      <c r="E1864" s="213">
        <v>216</v>
      </c>
      <c r="F1864" s="368">
        <v>41877</v>
      </c>
      <c r="G1864" s="42">
        <v>216</v>
      </c>
      <c r="H1864" s="18">
        <f t="shared" si="30"/>
        <v>0</v>
      </c>
      <c r="I1864" s="622"/>
      <c r="J1864" s="32"/>
    </row>
    <row r="1865" spans="1:10" ht="15" x14ac:dyDescent="0.25">
      <c r="A1865" s="192">
        <v>41877</v>
      </c>
      <c r="B1865" s="193" t="s">
        <v>2139</v>
      </c>
      <c r="C1865" s="324" t="s">
        <v>4236</v>
      </c>
      <c r="D1865" s="20" t="s">
        <v>28</v>
      </c>
      <c r="E1865" s="213">
        <v>3558</v>
      </c>
      <c r="F1865" s="368">
        <v>41877</v>
      </c>
      <c r="G1865" s="42">
        <v>3558</v>
      </c>
      <c r="H1865" s="18">
        <f t="shared" si="30"/>
        <v>0</v>
      </c>
      <c r="I1865" s="622"/>
      <c r="J1865" s="32"/>
    </row>
    <row r="1866" spans="1:10" ht="15" x14ac:dyDescent="0.25">
      <c r="A1866" s="192">
        <v>41877</v>
      </c>
      <c r="B1866" s="193" t="s">
        <v>2140</v>
      </c>
      <c r="C1866" s="324" t="s">
        <v>4236</v>
      </c>
      <c r="D1866" s="20" t="s">
        <v>2765</v>
      </c>
      <c r="E1866" s="213">
        <v>1816.5</v>
      </c>
      <c r="F1866" s="368">
        <v>41877</v>
      </c>
      <c r="G1866" s="42">
        <v>1816.5</v>
      </c>
      <c r="H1866" s="18">
        <f t="shared" si="30"/>
        <v>0</v>
      </c>
      <c r="I1866" s="622" t="s">
        <v>21</v>
      </c>
      <c r="J1866" s="32"/>
    </row>
    <row r="1867" spans="1:10" ht="15" x14ac:dyDescent="0.25">
      <c r="A1867" s="192">
        <v>41877</v>
      </c>
      <c r="B1867" s="193" t="s">
        <v>2141</v>
      </c>
      <c r="C1867" s="324" t="s">
        <v>4236</v>
      </c>
      <c r="D1867" s="20" t="s">
        <v>4278</v>
      </c>
      <c r="E1867" s="213">
        <v>2799</v>
      </c>
      <c r="F1867" s="368">
        <v>41878</v>
      </c>
      <c r="G1867" s="42">
        <v>2799</v>
      </c>
      <c r="H1867" s="18">
        <f t="shared" si="30"/>
        <v>0</v>
      </c>
      <c r="I1867" s="622"/>
      <c r="J1867" s="32"/>
    </row>
    <row r="1868" spans="1:10" ht="15" x14ac:dyDescent="0.25">
      <c r="A1868" s="192">
        <v>41877</v>
      </c>
      <c r="B1868" s="193" t="s">
        <v>2142</v>
      </c>
      <c r="C1868" s="324" t="s">
        <v>4236</v>
      </c>
      <c r="D1868" s="20" t="s">
        <v>3477</v>
      </c>
      <c r="E1868" s="213">
        <v>311.39999999999998</v>
      </c>
      <c r="F1868" s="368">
        <v>41877</v>
      </c>
      <c r="G1868" s="42">
        <v>311.39999999999998</v>
      </c>
      <c r="H1868" s="18">
        <f t="shared" si="30"/>
        <v>0</v>
      </c>
      <c r="I1868" s="622"/>
      <c r="J1868" s="32"/>
    </row>
    <row r="1869" spans="1:10" ht="15" x14ac:dyDescent="0.25">
      <c r="A1869" s="192">
        <v>41877</v>
      </c>
      <c r="B1869" s="193" t="s">
        <v>2143</v>
      </c>
      <c r="C1869" s="324" t="s">
        <v>4236</v>
      </c>
      <c r="D1869" s="20" t="s">
        <v>4240</v>
      </c>
      <c r="E1869" s="213">
        <v>16622.25</v>
      </c>
      <c r="F1869" s="370">
        <v>41912</v>
      </c>
      <c r="G1869" s="219">
        <v>16622.25</v>
      </c>
      <c r="H1869" s="18">
        <f t="shared" si="30"/>
        <v>0</v>
      </c>
      <c r="I1869" s="622"/>
      <c r="J1869" s="32"/>
    </row>
    <row r="1870" spans="1:10" ht="15" x14ac:dyDescent="0.25">
      <c r="A1870" s="192">
        <v>41877</v>
      </c>
      <c r="B1870" s="193" t="s">
        <v>2144</v>
      </c>
      <c r="C1870" s="324" t="s">
        <v>4236</v>
      </c>
      <c r="D1870" s="295" t="s">
        <v>3108</v>
      </c>
      <c r="E1870" s="296">
        <v>0</v>
      </c>
      <c r="F1870" s="368"/>
      <c r="G1870" s="42"/>
      <c r="H1870" s="18">
        <f t="shared" si="30"/>
        <v>0</v>
      </c>
      <c r="I1870" s="622" t="s">
        <v>4279</v>
      </c>
      <c r="J1870" s="32"/>
    </row>
    <row r="1871" spans="1:10" ht="15" x14ac:dyDescent="0.25">
      <c r="A1871" s="192">
        <v>41877</v>
      </c>
      <c r="B1871" s="193" t="s">
        <v>2145</v>
      </c>
      <c r="C1871" s="324" t="s">
        <v>4236</v>
      </c>
      <c r="D1871" s="20" t="s">
        <v>79</v>
      </c>
      <c r="E1871" s="213">
        <v>23930.400000000001</v>
      </c>
      <c r="F1871" s="369" t="s">
        <v>4280</v>
      </c>
      <c r="G1871" s="42">
        <v>23930.400000000001</v>
      </c>
      <c r="H1871" s="18">
        <f t="shared" si="30"/>
        <v>0</v>
      </c>
      <c r="I1871" s="622"/>
      <c r="J1871" s="32"/>
    </row>
    <row r="1872" spans="1:10" ht="15" x14ac:dyDescent="0.25">
      <c r="A1872" s="192">
        <v>41877</v>
      </c>
      <c r="B1872" s="193" t="s">
        <v>2146</v>
      </c>
      <c r="C1872" s="324" t="s">
        <v>4236</v>
      </c>
      <c r="D1872" s="20" t="s">
        <v>35</v>
      </c>
      <c r="E1872" s="213">
        <v>840</v>
      </c>
      <c r="F1872" s="368">
        <v>41877</v>
      </c>
      <c r="G1872" s="42">
        <v>840</v>
      </c>
      <c r="H1872" s="18">
        <f t="shared" si="30"/>
        <v>0</v>
      </c>
      <c r="I1872" s="622"/>
      <c r="J1872" s="32"/>
    </row>
    <row r="1873" spans="1:10" ht="15" x14ac:dyDescent="0.25">
      <c r="A1873" s="192">
        <v>41877</v>
      </c>
      <c r="B1873" s="193" t="s">
        <v>2147</v>
      </c>
      <c r="C1873" s="324" t="s">
        <v>4236</v>
      </c>
      <c r="D1873" s="20" t="s">
        <v>599</v>
      </c>
      <c r="E1873" s="213">
        <v>3640</v>
      </c>
      <c r="F1873" s="370">
        <v>41885</v>
      </c>
      <c r="G1873" s="219">
        <v>3640</v>
      </c>
      <c r="H1873" s="18">
        <f t="shared" si="30"/>
        <v>0</v>
      </c>
      <c r="I1873" s="622" t="s">
        <v>21</v>
      </c>
      <c r="J1873" s="32"/>
    </row>
    <row r="1874" spans="1:10" ht="15" x14ac:dyDescent="0.25">
      <c r="A1874" s="192">
        <v>41877</v>
      </c>
      <c r="B1874" s="193" t="s">
        <v>2148</v>
      </c>
      <c r="C1874" s="324" t="s">
        <v>4236</v>
      </c>
      <c r="D1874" s="20" t="s">
        <v>70</v>
      </c>
      <c r="E1874" s="213">
        <v>5894</v>
      </c>
      <c r="F1874" s="368">
        <v>41877</v>
      </c>
      <c r="G1874" s="42">
        <v>5894</v>
      </c>
      <c r="H1874" s="18">
        <f t="shared" si="30"/>
        <v>0</v>
      </c>
      <c r="I1874" s="622"/>
      <c r="J1874" s="32"/>
    </row>
    <row r="1875" spans="1:10" ht="15" x14ac:dyDescent="0.25">
      <c r="A1875" s="192">
        <v>41877</v>
      </c>
      <c r="B1875" s="193" t="s">
        <v>2149</v>
      </c>
      <c r="C1875" s="324" t="s">
        <v>4236</v>
      </c>
      <c r="D1875" s="295" t="s">
        <v>3108</v>
      </c>
      <c r="E1875" s="296">
        <v>0</v>
      </c>
      <c r="F1875" s="368"/>
      <c r="G1875" s="42"/>
      <c r="H1875" s="18">
        <f t="shared" si="30"/>
        <v>0</v>
      </c>
      <c r="I1875" s="622"/>
      <c r="J1875" s="32"/>
    </row>
    <row r="1876" spans="1:10" ht="15" x14ac:dyDescent="0.25">
      <c r="A1876" s="192">
        <v>41877</v>
      </c>
      <c r="B1876" s="193" t="s">
        <v>2150</v>
      </c>
      <c r="C1876" s="324" t="s">
        <v>4236</v>
      </c>
      <c r="D1876" s="20" t="s">
        <v>14</v>
      </c>
      <c r="E1876" s="213">
        <v>6400</v>
      </c>
      <c r="F1876" s="368">
        <v>41879</v>
      </c>
      <c r="G1876" s="42">
        <v>6400</v>
      </c>
      <c r="H1876" s="18">
        <f t="shared" si="30"/>
        <v>0</v>
      </c>
      <c r="I1876" s="622" t="s">
        <v>30</v>
      </c>
      <c r="J1876" s="32"/>
    </row>
    <row r="1877" spans="1:10" ht="15" x14ac:dyDescent="0.25">
      <c r="A1877" s="192">
        <v>41877</v>
      </c>
      <c r="B1877" s="193" t="s">
        <v>2151</v>
      </c>
      <c r="C1877" s="324" t="s">
        <v>4236</v>
      </c>
      <c r="D1877" s="20" t="s">
        <v>4183</v>
      </c>
      <c r="E1877" s="213">
        <v>7188</v>
      </c>
      <c r="F1877" s="368">
        <v>41877</v>
      </c>
      <c r="G1877" s="42">
        <v>7188</v>
      </c>
      <c r="H1877" s="18">
        <f t="shared" si="30"/>
        <v>0</v>
      </c>
      <c r="I1877" s="622"/>
      <c r="J1877" s="32"/>
    </row>
    <row r="1878" spans="1:10" ht="15" x14ac:dyDescent="0.25">
      <c r="A1878" s="192">
        <v>41877</v>
      </c>
      <c r="B1878" s="193" t="s">
        <v>2152</v>
      </c>
      <c r="C1878" s="324" t="s">
        <v>4236</v>
      </c>
      <c r="D1878" s="20" t="s">
        <v>4183</v>
      </c>
      <c r="E1878" s="213">
        <v>80</v>
      </c>
      <c r="F1878" s="368">
        <v>41877</v>
      </c>
      <c r="G1878" s="42">
        <v>80</v>
      </c>
      <c r="H1878" s="18">
        <f t="shared" si="30"/>
        <v>0</v>
      </c>
      <c r="I1878" s="622"/>
      <c r="J1878" s="32"/>
    </row>
    <row r="1879" spans="1:10" ht="15" x14ac:dyDescent="0.25">
      <c r="A1879" s="192">
        <v>41878</v>
      </c>
      <c r="B1879" s="193" t="s">
        <v>2153</v>
      </c>
      <c r="C1879" s="324" t="s">
        <v>4236</v>
      </c>
      <c r="D1879" s="190" t="s">
        <v>13</v>
      </c>
      <c r="E1879" s="210">
        <v>2561</v>
      </c>
      <c r="F1879" s="368">
        <v>41878</v>
      </c>
      <c r="G1879" s="42">
        <v>2561</v>
      </c>
      <c r="H1879" s="18">
        <f t="shared" si="30"/>
        <v>0</v>
      </c>
      <c r="I1879" s="621"/>
    </row>
    <row r="1880" spans="1:10" ht="15" x14ac:dyDescent="0.25">
      <c r="A1880" s="192">
        <v>41878</v>
      </c>
      <c r="B1880" s="193" t="s">
        <v>2155</v>
      </c>
      <c r="C1880" s="324" t="s">
        <v>4236</v>
      </c>
      <c r="D1880" s="190" t="s">
        <v>250</v>
      </c>
      <c r="E1880" s="210">
        <v>14063</v>
      </c>
      <c r="F1880" s="368">
        <v>41878</v>
      </c>
      <c r="G1880" s="42">
        <v>14063</v>
      </c>
      <c r="H1880" s="18">
        <f t="shared" si="30"/>
        <v>0</v>
      </c>
      <c r="I1880" s="621"/>
    </row>
    <row r="1881" spans="1:10" ht="15" x14ac:dyDescent="0.25">
      <c r="A1881" s="192">
        <v>41878</v>
      </c>
      <c r="B1881" s="193" t="s">
        <v>2156</v>
      </c>
      <c r="C1881" s="324" t="s">
        <v>4236</v>
      </c>
      <c r="D1881" s="190" t="s">
        <v>8</v>
      </c>
      <c r="E1881" s="210">
        <v>8983</v>
      </c>
      <c r="F1881" s="368">
        <v>41878</v>
      </c>
      <c r="G1881" s="42">
        <v>8983</v>
      </c>
      <c r="H1881" s="18">
        <f t="shared" si="30"/>
        <v>0</v>
      </c>
      <c r="I1881" s="621"/>
    </row>
    <row r="1882" spans="1:10" ht="15" x14ac:dyDescent="0.25">
      <c r="A1882" s="192">
        <v>41878</v>
      </c>
      <c r="B1882" s="193" t="s">
        <v>2157</v>
      </c>
      <c r="C1882" s="324" t="s">
        <v>4236</v>
      </c>
      <c r="D1882" s="190" t="s">
        <v>106</v>
      </c>
      <c r="E1882" s="210">
        <v>143144.5</v>
      </c>
      <c r="F1882" s="368">
        <v>41881</v>
      </c>
      <c r="G1882" s="42">
        <v>143144.5</v>
      </c>
      <c r="H1882" s="18">
        <f t="shared" si="30"/>
        <v>0</v>
      </c>
      <c r="I1882" s="621"/>
    </row>
    <row r="1883" spans="1:10" ht="15" x14ac:dyDescent="0.25">
      <c r="A1883" s="192">
        <v>41878</v>
      </c>
      <c r="B1883" s="193" t="s">
        <v>2159</v>
      </c>
      <c r="C1883" s="324" t="s">
        <v>4236</v>
      </c>
      <c r="D1883" s="190" t="s">
        <v>106</v>
      </c>
      <c r="E1883" s="210">
        <v>325800.5</v>
      </c>
      <c r="F1883" s="370">
        <v>41887</v>
      </c>
      <c r="G1883" s="219">
        <v>325800.5</v>
      </c>
      <c r="H1883" s="18">
        <f t="shared" si="30"/>
        <v>0</v>
      </c>
      <c r="I1883" s="621" t="s">
        <v>65</v>
      </c>
    </row>
    <row r="1884" spans="1:10" ht="15" x14ac:dyDescent="0.25">
      <c r="A1884" s="192">
        <v>41878</v>
      </c>
      <c r="B1884" s="193" t="s">
        <v>2160</v>
      </c>
      <c r="C1884" s="324" t="s">
        <v>4236</v>
      </c>
      <c r="D1884" s="190" t="s">
        <v>4225</v>
      </c>
      <c r="E1884" s="210">
        <v>4170</v>
      </c>
      <c r="F1884" s="368">
        <v>41878</v>
      </c>
      <c r="G1884" s="42">
        <v>4170</v>
      </c>
      <c r="H1884" s="18">
        <f t="shared" si="30"/>
        <v>0</v>
      </c>
      <c r="I1884" s="621"/>
    </row>
    <row r="1885" spans="1:10" ht="15" x14ac:dyDescent="0.25">
      <c r="A1885" s="192">
        <v>41878</v>
      </c>
      <c r="B1885" s="193" t="s">
        <v>2161</v>
      </c>
      <c r="C1885" s="324" t="s">
        <v>4236</v>
      </c>
      <c r="D1885" s="190" t="s">
        <v>373</v>
      </c>
      <c r="E1885" s="210">
        <v>30089.5</v>
      </c>
      <c r="F1885" s="368">
        <v>41879</v>
      </c>
      <c r="G1885" s="42">
        <v>30089.5</v>
      </c>
      <c r="H1885" s="18">
        <f t="shared" si="30"/>
        <v>0</v>
      </c>
      <c r="I1885" s="621" t="s">
        <v>30</v>
      </c>
    </row>
    <row r="1886" spans="1:10" ht="15" x14ac:dyDescent="0.25">
      <c r="A1886" s="192">
        <v>41878</v>
      </c>
      <c r="B1886" s="193" t="s">
        <v>2162</v>
      </c>
      <c r="C1886" s="324" t="s">
        <v>4236</v>
      </c>
      <c r="D1886" s="190" t="s">
        <v>8</v>
      </c>
      <c r="E1886" s="210">
        <v>2736</v>
      </c>
      <c r="F1886" s="368">
        <v>41878</v>
      </c>
      <c r="G1886" s="42">
        <v>2736</v>
      </c>
      <c r="H1886" s="18">
        <f t="shared" si="30"/>
        <v>0</v>
      </c>
      <c r="I1886" s="621"/>
    </row>
    <row r="1887" spans="1:10" ht="15" x14ac:dyDescent="0.25">
      <c r="A1887" s="192">
        <v>41878</v>
      </c>
      <c r="B1887" s="193" t="s">
        <v>2163</v>
      </c>
      <c r="C1887" s="324" t="s">
        <v>4236</v>
      </c>
      <c r="D1887" s="190" t="s">
        <v>29</v>
      </c>
      <c r="E1887" s="210">
        <v>8965</v>
      </c>
      <c r="F1887" s="368">
        <v>41879</v>
      </c>
      <c r="G1887" s="42">
        <v>8965</v>
      </c>
      <c r="H1887" s="18">
        <f t="shared" si="30"/>
        <v>0</v>
      </c>
      <c r="I1887" s="621"/>
    </row>
    <row r="1888" spans="1:10" ht="15" x14ac:dyDescent="0.25">
      <c r="A1888" s="192">
        <v>41878</v>
      </c>
      <c r="B1888" s="193" t="s">
        <v>2164</v>
      </c>
      <c r="C1888" s="324" t="s">
        <v>4236</v>
      </c>
      <c r="D1888" s="190" t="s">
        <v>116</v>
      </c>
      <c r="E1888" s="210">
        <v>4569</v>
      </c>
      <c r="F1888" s="368">
        <v>41878</v>
      </c>
      <c r="G1888" s="42">
        <v>4569</v>
      </c>
      <c r="H1888" s="18">
        <f t="shared" si="30"/>
        <v>0</v>
      </c>
      <c r="I1888" s="621"/>
    </row>
    <row r="1889" spans="1:10" ht="15" x14ac:dyDescent="0.25">
      <c r="A1889" s="192">
        <v>41878</v>
      </c>
      <c r="B1889" s="193" t="s">
        <v>2165</v>
      </c>
      <c r="C1889" s="324" t="s">
        <v>4236</v>
      </c>
      <c r="D1889" s="190" t="s">
        <v>123</v>
      </c>
      <c r="E1889" s="210">
        <v>3839</v>
      </c>
      <c r="F1889" s="368">
        <v>41879</v>
      </c>
      <c r="G1889" s="42">
        <v>3839</v>
      </c>
      <c r="H1889" s="18">
        <f t="shared" si="30"/>
        <v>0</v>
      </c>
      <c r="I1889" s="621" t="s">
        <v>3920</v>
      </c>
    </row>
    <row r="1890" spans="1:10" ht="15" x14ac:dyDescent="0.25">
      <c r="A1890" s="192">
        <v>41878</v>
      </c>
      <c r="B1890" s="193" t="s">
        <v>2166</v>
      </c>
      <c r="C1890" s="324" t="s">
        <v>4236</v>
      </c>
      <c r="D1890" s="190" t="s">
        <v>4274</v>
      </c>
      <c r="E1890" s="210">
        <v>3510</v>
      </c>
      <c r="F1890" s="368">
        <v>41878</v>
      </c>
      <c r="G1890" s="42">
        <v>3510</v>
      </c>
      <c r="H1890" s="18">
        <f t="shared" si="30"/>
        <v>0</v>
      </c>
      <c r="I1890" s="621"/>
    </row>
    <row r="1891" spans="1:10" ht="15" x14ac:dyDescent="0.25">
      <c r="A1891" s="192">
        <v>41878</v>
      </c>
      <c r="B1891" s="193" t="s">
        <v>2167</v>
      </c>
      <c r="C1891" s="324" t="s">
        <v>4236</v>
      </c>
      <c r="D1891" s="190" t="s">
        <v>47</v>
      </c>
      <c r="E1891" s="210">
        <v>2904.1</v>
      </c>
      <c r="F1891" s="368">
        <v>41879</v>
      </c>
      <c r="G1891" s="42">
        <v>2904.1</v>
      </c>
      <c r="H1891" s="18">
        <f t="shared" si="30"/>
        <v>0</v>
      </c>
      <c r="I1891" s="621"/>
    </row>
    <row r="1892" spans="1:10" ht="15" x14ac:dyDescent="0.25">
      <c r="A1892" s="192">
        <v>41878</v>
      </c>
      <c r="B1892" s="193" t="s">
        <v>2168</v>
      </c>
      <c r="C1892" s="324" t="s">
        <v>4236</v>
      </c>
      <c r="D1892" s="190" t="s">
        <v>58</v>
      </c>
      <c r="E1892" s="210">
        <v>1908.2</v>
      </c>
      <c r="F1892" s="368">
        <v>41879</v>
      </c>
      <c r="G1892" s="42">
        <v>1908.2</v>
      </c>
      <c r="H1892" s="18">
        <f t="shared" si="30"/>
        <v>0</v>
      </c>
      <c r="I1892" s="621"/>
      <c r="J1892" s="108"/>
    </row>
    <row r="1893" spans="1:10" x14ac:dyDescent="0.25">
      <c r="A1893" s="192">
        <v>41878</v>
      </c>
      <c r="B1893" s="193" t="s">
        <v>2170</v>
      </c>
      <c r="C1893" s="324" t="s">
        <v>4236</v>
      </c>
      <c r="D1893" s="190" t="s">
        <v>43</v>
      </c>
      <c r="E1893" s="210">
        <v>2600</v>
      </c>
      <c r="F1893" s="411" t="s">
        <v>4381</v>
      </c>
      <c r="G1893" s="219">
        <v>2600</v>
      </c>
      <c r="H1893" s="18">
        <f t="shared" si="30"/>
        <v>0</v>
      </c>
      <c r="I1893" s="621"/>
      <c r="J1893" s="108"/>
    </row>
    <row r="1894" spans="1:10" ht="15" x14ac:dyDescent="0.25">
      <c r="A1894" s="192">
        <v>41878</v>
      </c>
      <c r="B1894" s="193" t="s">
        <v>2172</v>
      </c>
      <c r="C1894" s="324" t="s">
        <v>4236</v>
      </c>
      <c r="D1894" s="190" t="s">
        <v>42</v>
      </c>
      <c r="E1894" s="210">
        <v>3120</v>
      </c>
      <c r="F1894" s="370">
        <v>41885</v>
      </c>
      <c r="G1894" s="219">
        <v>3120</v>
      </c>
      <c r="H1894" s="18">
        <f t="shared" si="30"/>
        <v>0</v>
      </c>
      <c r="I1894" s="621"/>
      <c r="J1894" s="108"/>
    </row>
    <row r="1895" spans="1:10" ht="15" x14ac:dyDescent="0.25">
      <c r="A1895" s="192">
        <v>41878</v>
      </c>
      <c r="B1895" s="193" t="s">
        <v>2173</v>
      </c>
      <c r="C1895" s="324" t="s">
        <v>4236</v>
      </c>
      <c r="D1895" s="190" t="s">
        <v>54</v>
      </c>
      <c r="E1895" s="210">
        <v>8413</v>
      </c>
      <c r="F1895" s="368">
        <v>41879</v>
      </c>
      <c r="G1895" s="42">
        <v>8413</v>
      </c>
      <c r="H1895" s="18">
        <f t="shared" si="30"/>
        <v>0</v>
      </c>
      <c r="I1895" s="621" t="s">
        <v>30</v>
      </c>
      <c r="J1895" s="207"/>
    </row>
    <row r="1896" spans="1:10" ht="15" x14ac:dyDescent="0.25">
      <c r="A1896" s="192">
        <v>41878</v>
      </c>
      <c r="B1896" s="193" t="s">
        <v>2174</v>
      </c>
      <c r="C1896" s="324" t="s">
        <v>4236</v>
      </c>
      <c r="D1896" s="190" t="s">
        <v>189</v>
      </c>
      <c r="E1896" s="210">
        <v>14919</v>
      </c>
      <c r="F1896" s="370">
        <v>41890</v>
      </c>
      <c r="G1896" s="253">
        <v>14509.5</v>
      </c>
      <c r="H1896" s="640">
        <f t="shared" si="30"/>
        <v>409.5</v>
      </c>
      <c r="I1896" s="621"/>
      <c r="J1896" s="108"/>
    </row>
    <row r="1897" spans="1:10" ht="15" x14ac:dyDescent="0.25">
      <c r="A1897" s="192">
        <v>41878</v>
      </c>
      <c r="B1897" s="193" t="s">
        <v>2176</v>
      </c>
      <c r="C1897" s="324" t="s">
        <v>4236</v>
      </c>
      <c r="D1897" s="190" t="s">
        <v>3584</v>
      </c>
      <c r="E1897" s="210">
        <v>2263.5</v>
      </c>
      <c r="F1897" s="368">
        <v>41879</v>
      </c>
      <c r="G1897" s="42">
        <v>2263.5</v>
      </c>
      <c r="H1897" s="18">
        <f t="shared" si="30"/>
        <v>0</v>
      </c>
      <c r="I1897" s="621"/>
      <c r="J1897" s="336"/>
    </row>
    <row r="1898" spans="1:10" ht="15" x14ac:dyDescent="0.25">
      <c r="A1898" s="192">
        <v>41878</v>
      </c>
      <c r="B1898" s="193" t="s">
        <v>2177</v>
      </c>
      <c r="C1898" s="324" t="s">
        <v>4236</v>
      </c>
      <c r="D1898" s="190" t="s">
        <v>32</v>
      </c>
      <c r="E1898" s="210">
        <v>3657</v>
      </c>
      <c r="F1898" s="368">
        <v>41879</v>
      </c>
      <c r="G1898" s="42">
        <v>3657</v>
      </c>
      <c r="H1898" s="18">
        <f t="shared" si="30"/>
        <v>0</v>
      </c>
      <c r="I1898" s="621"/>
      <c r="J1898" s="108"/>
    </row>
    <row r="1899" spans="1:10" ht="15" x14ac:dyDescent="0.25">
      <c r="A1899" s="192">
        <v>41878</v>
      </c>
      <c r="B1899" s="193" t="s">
        <v>2178</v>
      </c>
      <c r="C1899" s="324" t="s">
        <v>4236</v>
      </c>
      <c r="D1899" s="190" t="s">
        <v>136</v>
      </c>
      <c r="E1899" s="210">
        <v>1332</v>
      </c>
      <c r="F1899" s="368">
        <v>41878</v>
      </c>
      <c r="G1899" s="42">
        <v>1332</v>
      </c>
      <c r="H1899" s="18">
        <f t="shared" si="30"/>
        <v>0</v>
      </c>
      <c r="I1899" s="621"/>
      <c r="J1899" s="108"/>
    </row>
    <row r="1900" spans="1:10" ht="15" x14ac:dyDescent="0.25">
      <c r="A1900" s="192">
        <v>41878</v>
      </c>
      <c r="B1900" s="193" t="s">
        <v>2180</v>
      </c>
      <c r="C1900" s="324" t="s">
        <v>4236</v>
      </c>
      <c r="D1900" s="190" t="s">
        <v>4235</v>
      </c>
      <c r="E1900" s="210">
        <v>2757.5</v>
      </c>
      <c r="F1900" s="368">
        <v>41878</v>
      </c>
      <c r="G1900" s="42">
        <v>2757.5</v>
      </c>
      <c r="H1900" s="18">
        <f t="shared" si="30"/>
        <v>0</v>
      </c>
      <c r="I1900" s="621"/>
      <c r="J1900" s="108"/>
    </row>
    <row r="1901" spans="1:10" ht="15" x14ac:dyDescent="0.25">
      <c r="A1901" s="192">
        <v>41878</v>
      </c>
      <c r="B1901" s="193" t="s">
        <v>2181</v>
      </c>
      <c r="C1901" s="324" t="s">
        <v>4236</v>
      </c>
      <c r="D1901" s="190" t="s">
        <v>840</v>
      </c>
      <c r="E1901" s="210">
        <v>14673.5</v>
      </c>
      <c r="F1901" s="368">
        <v>41878</v>
      </c>
      <c r="G1901" s="42">
        <v>14673.5</v>
      </c>
      <c r="H1901" s="18">
        <f t="shared" si="30"/>
        <v>0</v>
      </c>
      <c r="I1901" s="621"/>
      <c r="J1901" s="108"/>
    </row>
    <row r="1902" spans="1:10" ht="15" x14ac:dyDescent="0.25">
      <c r="A1902" s="192">
        <v>41878</v>
      </c>
      <c r="B1902" s="193" t="s">
        <v>2182</v>
      </c>
      <c r="C1902" s="324" t="s">
        <v>4236</v>
      </c>
      <c r="D1902" s="190" t="s">
        <v>55</v>
      </c>
      <c r="E1902" s="210">
        <v>11936</v>
      </c>
      <c r="F1902" s="368">
        <v>41878</v>
      </c>
      <c r="G1902" s="42">
        <v>11936</v>
      </c>
      <c r="H1902" s="18">
        <f t="shared" si="30"/>
        <v>0</v>
      </c>
      <c r="I1902" s="621"/>
      <c r="J1902" s="108"/>
    </row>
    <row r="1903" spans="1:10" ht="15" x14ac:dyDescent="0.25">
      <c r="A1903" s="192">
        <v>41878</v>
      </c>
      <c r="B1903" s="193" t="s">
        <v>2184</v>
      </c>
      <c r="C1903" s="324" t="s">
        <v>4236</v>
      </c>
      <c r="D1903" s="190" t="s">
        <v>4281</v>
      </c>
      <c r="E1903" s="210">
        <v>740</v>
      </c>
      <c r="F1903" s="368">
        <v>41878</v>
      </c>
      <c r="G1903" s="42">
        <v>740</v>
      </c>
      <c r="H1903" s="18">
        <f t="shared" si="30"/>
        <v>0</v>
      </c>
      <c r="I1903" s="621"/>
      <c r="J1903" s="108"/>
    </row>
    <row r="1904" spans="1:10" ht="15" x14ac:dyDescent="0.25">
      <c r="A1904" s="192">
        <v>41878</v>
      </c>
      <c r="B1904" s="193" t="s">
        <v>2185</v>
      </c>
      <c r="C1904" s="324" t="s">
        <v>4236</v>
      </c>
      <c r="D1904" s="190" t="s">
        <v>62</v>
      </c>
      <c r="E1904" s="210">
        <v>24021.5</v>
      </c>
      <c r="F1904" s="381" t="s">
        <v>4282</v>
      </c>
      <c r="G1904" s="42">
        <v>24021.5</v>
      </c>
      <c r="H1904" s="18">
        <f t="shared" si="30"/>
        <v>0</v>
      </c>
      <c r="I1904" s="621"/>
      <c r="J1904" s="108"/>
    </row>
    <row r="1905" spans="1:10" ht="15" x14ac:dyDescent="0.25">
      <c r="A1905" s="192">
        <v>41878</v>
      </c>
      <c r="B1905" s="193" t="s">
        <v>2186</v>
      </c>
      <c r="C1905" s="324" t="s">
        <v>4236</v>
      </c>
      <c r="D1905" s="190" t="s">
        <v>13</v>
      </c>
      <c r="E1905" s="210">
        <v>1601</v>
      </c>
      <c r="F1905" s="368">
        <v>41878</v>
      </c>
      <c r="G1905" s="42">
        <v>1601</v>
      </c>
      <c r="H1905" s="18">
        <f t="shared" si="30"/>
        <v>0</v>
      </c>
      <c r="I1905" s="621"/>
      <c r="J1905" s="108"/>
    </row>
    <row r="1906" spans="1:10" ht="15" x14ac:dyDescent="0.25">
      <c r="A1906" s="192">
        <v>41878</v>
      </c>
      <c r="B1906" s="193" t="s">
        <v>2187</v>
      </c>
      <c r="C1906" s="324" t="s">
        <v>4236</v>
      </c>
      <c r="D1906" s="190" t="s">
        <v>840</v>
      </c>
      <c r="E1906" s="210">
        <v>462</v>
      </c>
      <c r="F1906" s="368">
        <v>41878</v>
      </c>
      <c r="G1906" s="42">
        <v>462</v>
      </c>
      <c r="H1906" s="18">
        <f t="shared" si="30"/>
        <v>0</v>
      </c>
      <c r="I1906" s="621"/>
      <c r="J1906" s="108"/>
    </row>
    <row r="1907" spans="1:10" ht="15" x14ac:dyDescent="0.25">
      <c r="A1907" s="192">
        <v>41878</v>
      </c>
      <c r="B1907" s="193" t="s">
        <v>2188</v>
      </c>
      <c r="C1907" s="324" t="s">
        <v>4236</v>
      </c>
      <c r="D1907" s="190" t="s">
        <v>149</v>
      </c>
      <c r="E1907" s="210">
        <v>9583</v>
      </c>
      <c r="F1907" s="368">
        <v>41879</v>
      </c>
      <c r="G1907" s="42">
        <v>9583</v>
      </c>
      <c r="H1907" s="18">
        <f t="shared" si="30"/>
        <v>0</v>
      </c>
      <c r="I1907" s="621" t="s">
        <v>27</v>
      </c>
      <c r="J1907" s="108"/>
    </row>
    <row r="1908" spans="1:10" ht="15" x14ac:dyDescent="0.25">
      <c r="A1908" s="192">
        <v>41878</v>
      </c>
      <c r="B1908" s="193" t="s">
        <v>2189</v>
      </c>
      <c r="C1908" s="324" t="s">
        <v>4236</v>
      </c>
      <c r="D1908" s="190" t="s">
        <v>130</v>
      </c>
      <c r="E1908" s="210">
        <v>512.1</v>
      </c>
      <c r="F1908" s="368">
        <v>41879</v>
      </c>
      <c r="G1908" s="42">
        <v>512.1</v>
      </c>
      <c r="H1908" s="18">
        <f t="shared" si="30"/>
        <v>0</v>
      </c>
      <c r="I1908" s="621" t="s">
        <v>21</v>
      </c>
      <c r="J1908" s="108"/>
    </row>
    <row r="1909" spans="1:10" ht="15" x14ac:dyDescent="0.25">
      <c r="A1909" s="192">
        <v>41878</v>
      </c>
      <c r="B1909" s="193" t="s">
        <v>2190</v>
      </c>
      <c r="C1909" s="324" t="s">
        <v>4236</v>
      </c>
      <c r="D1909" s="196" t="s">
        <v>3108</v>
      </c>
      <c r="E1909" s="215">
        <v>0</v>
      </c>
      <c r="F1909" s="368"/>
      <c r="G1909" s="42"/>
      <c r="H1909" s="18">
        <f t="shared" si="30"/>
        <v>0</v>
      </c>
      <c r="I1909" s="621" t="s">
        <v>512</v>
      </c>
      <c r="J1909" s="108"/>
    </row>
    <row r="1910" spans="1:10" ht="15" x14ac:dyDescent="0.25">
      <c r="A1910" s="192">
        <v>41878</v>
      </c>
      <c r="B1910" s="193" t="s">
        <v>2191</v>
      </c>
      <c r="C1910" s="324" t="s">
        <v>4236</v>
      </c>
      <c r="D1910" s="190" t="s">
        <v>855</v>
      </c>
      <c r="E1910" s="210">
        <v>5731.2</v>
      </c>
      <c r="F1910" s="368">
        <v>41879</v>
      </c>
      <c r="G1910" s="42">
        <v>5731.2</v>
      </c>
      <c r="H1910" s="18">
        <f t="shared" si="30"/>
        <v>0</v>
      </c>
      <c r="I1910" s="621"/>
      <c r="J1910" s="108"/>
    </row>
    <row r="1911" spans="1:10" ht="15" x14ac:dyDescent="0.25">
      <c r="A1911" s="192">
        <v>41878</v>
      </c>
      <c r="B1911" s="193" t="s">
        <v>2192</v>
      </c>
      <c r="C1911" s="324" t="s">
        <v>4236</v>
      </c>
      <c r="D1911" s="190" t="s">
        <v>101</v>
      </c>
      <c r="E1911" s="210">
        <v>29420</v>
      </c>
      <c r="F1911" s="370" t="s">
        <v>4283</v>
      </c>
      <c r="G1911" s="42">
        <v>29420</v>
      </c>
      <c r="H1911" s="18">
        <f t="shared" si="30"/>
        <v>0</v>
      </c>
      <c r="I1911" s="621" t="s">
        <v>27</v>
      </c>
      <c r="J1911" s="108"/>
    </row>
    <row r="1912" spans="1:10" ht="15" x14ac:dyDescent="0.25">
      <c r="A1912" s="192">
        <v>41878</v>
      </c>
      <c r="B1912" s="193" t="s">
        <v>2193</v>
      </c>
      <c r="C1912" s="324" t="s">
        <v>4236</v>
      </c>
      <c r="D1912" s="190" t="s">
        <v>2830</v>
      </c>
      <c r="E1912" s="210">
        <v>2040</v>
      </c>
      <c r="F1912" s="368">
        <v>41878</v>
      </c>
      <c r="G1912" s="42">
        <v>2040</v>
      </c>
      <c r="H1912" s="18">
        <f t="shared" si="30"/>
        <v>0</v>
      </c>
      <c r="I1912" s="621" t="s">
        <v>217</v>
      </c>
      <c r="J1912" s="108"/>
    </row>
    <row r="1913" spans="1:10" ht="15" x14ac:dyDescent="0.25">
      <c r="A1913" s="192">
        <v>41878</v>
      </c>
      <c r="B1913" s="193" t="s">
        <v>2194</v>
      </c>
      <c r="C1913" s="324" t="s">
        <v>4236</v>
      </c>
      <c r="D1913" s="190" t="s">
        <v>83</v>
      </c>
      <c r="E1913" s="210">
        <v>4149</v>
      </c>
      <c r="F1913" s="368">
        <v>41878</v>
      </c>
      <c r="G1913" s="42">
        <v>4149</v>
      </c>
      <c r="H1913" s="18">
        <f t="shared" si="30"/>
        <v>0</v>
      </c>
      <c r="I1913" s="621" t="s">
        <v>21</v>
      </c>
      <c r="J1913" s="108"/>
    </row>
    <row r="1914" spans="1:10" ht="15" x14ac:dyDescent="0.25">
      <c r="A1914" s="192">
        <v>41878</v>
      </c>
      <c r="B1914" s="193" t="s">
        <v>2195</v>
      </c>
      <c r="C1914" s="324" t="s">
        <v>4236</v>
      </c>
      <c r="D1914" s="190" t="s">
        <v>4284</v>
      </c>
      <c r="E1914" s="210">
        <v>10035</v>
      </c>
      <c r="F1914" s="368">
        <v>41879</v>
      </c>
      <c r="G1914" s="42">
        <v>10035</v>
      </c>
      <c r="H1914" s="18">
        <f t="shared" si="30"/>
        <v>0</v>
      </c>
      <c r="I1914" s="621" t="s">
        <v>27</v>
      </c>
      <c r="J1914" s="108"/>
    </row>
    <row r="1915" spans="1:10" ht="15" x14ac:dyDescent="0.25">
      <c r="A1915" s="192">
        <v>41878</v>
      </c>
      <c r="B1915" s="193" t="s">
        <v>2197</v>
      </c>
      <c r="C1915" s="324" t="s">
        <v>4236</v>
      </c>
      <c r="D1915" s="190" t="s">
        <v>346</v>
      </c>
      <c r="E1915" s="210">
        <v>6172</v>
      </c>
      <c r="F1915" s="368">
        <v>41879</v>
      </c>
      <c r="G1915" s="42">
        <v>6172</v>
      </c>
      <c r="H1915" s="18">
        <f t="shared" si="30"/>
        <v>0</v>
      </c>
      <c r="I1915" s="621" t="s">
        <v>27</v>
      </c>
      <c r="J1915" s="108"/>
    </row>
    <row r="1916" spans="1:10" ht="15" x14ac:dyDescent="0.25">
      <c r="A1916" s="192">
        <v>41878</v>
      </c>
      <c r="B1916" s="193" t="s">
        <v>2199</v>
      </c>
      <c r="C1916" s="324" t="s">
        <v>4236</v>
      </c>
      <c r="D1916" s="190" t="s">
        <v>27</v>
      </c>
      <c r="E1916" s="210">
        <v>5902</v>
      </c>
      <c r="F1916" s="368">
        <v>41879</v>
      </c>
      <c r="G1916" s="42">
        <v>5902</v>
      </c>
      <c r="H1916" s="18">
        <f t="shared" si="30"/>
        <v>0</v>
      </c>
      <c r="I1916" s="621" t="s">
        <v>27</v>
      </c>
      <c r="J1916" s="108"/>
    </row>
    <row r="1917" spans="1:10" ht="15" x14ac:dyDescent="0.25">
      <c r="A1917" s="192">
        <v>41878</v>
      </c>
      <c r="B1917" s="193" t="s">
        <v>2200</v>
      </c>
      <c r="C1917" s="324" t="s">
        <v>4236</v>
      </c>
      <c r="D1917" s="190" t="s">
        <v>2736</v>
      </c>
      <c r="E1917" s="210">
        <v>2696</v>
      </c>
      <c r="F1917" s="368">
        <v>41878</v>
      </c>
      <c r="G1917" s="42">
        <v>2696</v>
      </c>
      <c r="H1917" s="18">
        <f t="shared" si="30"/>
        <v>0</v>
      </c>
      <c r="I1917" s="621"/>
      <c r="J1917" s="108"/>
    </row>
    <row r="1918" spans="1:10" ht="15" x14ac:dyDescent="0.25">
      <c r="A1918" s="192">
        <v>41878</v>
      </c>
      <c r="B1918" s="193" t="s">
        <v>2201</v>
      </c>
      <c r="C1918" s="324" t="s">
        <v>4236</v>
      </c>
      <c r="D1918" s="190" t="s">
        <v>853</v>
      </c>
      <c r="E1918" s="210">
        <v>5120</v>
      </c>
      <c r="F1918" s="368">
        <v>41879</v>
      </c>
      <c r="G1918" s="42">
        <v>5120</v>
      </c>
      <c r="H1918" s="18">
        <f t="shared" si="30"/>
        <v>0</v>
      </c>
      <c r="I1918" s="621" t="s">
        <v>27</v>
      </c>
      <c r="J1918" s="108"/>
    </row>
    <row r="1919" spans="1:10" ht="15" x14ac:dyDescent="0.25">
      <c r="A1919" s="192">
        <v>41878</v>
      </c>
      <c r="B1919" s="193" t="s">
        <v>2203</v>
      </c>
      <c r="C1919" s="324" t="s">
        <v>4236</v>
      </c>
      <c r="D1919" s="190" t="s">
        <v>52</v>
      </c>
      <c r="E1919" s="210">
        <v>2985</v>
      </c>
      <c r="F1919" s="368">
        <v>41878</v>
      </c>
      <c r="G1919" s="42">
        <v>2985</v>
      </c>
      <c r="H1919" s="18">
        <f t="shared" si="30"/>
        <v>0</v>
      </c>
      <c r="I1919" s="621" t="s">
        <v>217</v>
      </c>
      <c r="J1919" s="108"/>
    </row>
    <row r="1920" spans="1:10" ht="15" x14ac:dyDescent="0.25">
      <c r="A1920" s="192">
        <v>41878</v>
      </c>
      <c r="B1920" s="193" t="s">
        <v>2205</v>
      </c>
      <c r="C1920" s="324" t="s">
        <v>4236</v>
      </c>
      <c r="D1920" s="190" t="s">
        <v>312</v>
      </c>
      <c r="E1920" s="210">
        <v>9594</v>
      </c>
      <c r="F1920" s="368">
        <v>41878</v>
      </c>
      <c r="G1920" s="42">
        <v>9594</v>
      </c>
      <c r="H1920" s="18">
        <f t="shared" si="30"/>
        <v>0</v>
      </c>
      <c r="I1920" s="621" t="s">
        <v>217</v>
      </c>
      <c r="J1920" s="108"/>
    </row>
    <row r="1921" spans="1:10" ht="15" x14ac:dyDescent="0.25">
      <c r="A1921" s="192">
        <v>41878</v>
      </c>
      <c r="B1921" s="193" t="s">
        <v>2206</v>
      </c>
      <c r="C1921" s="324" t="s">
        <v>4236</v>
      </c>
      <c r="D1921" s="190" t="s">
        <v>701</v>
      </c>
      <c r="E1921" s="210">
        <v>1773</v>
      </c>
      <c r="F1921" s="368">
        <v>41878</v>
      </c>
      <c r="G1921" s="42">
        <v>1773</v>
      </c>
      <c r="H1921" s="18">
        <f t="shared" si="30"/>
        <v>0</v>
      </c>
      <c r="I1921" s="621" t="s">
        <v>217</v>
      </c>
      <c r="J1921" s="108"/>
    </row>
    <row r="1922" spans="1:10" ht="15" x14ac:dyDescent="0.25">
      <c r="A1922" s="192">
        <v>41878</v>
      </c>
      <c r="B1922" s="193" t="s">
        <v>2207</v>
      </c>
      <c r="C1922" s="324" t="s">
        <v>4236</v>
      </c>
      <c r="D1922" s="190" t="s">
        <v>111</v>
      </c>
      <c r="E1922" s="210">
        <v>3366</v>
      </c>
      <c r="F1922" s="368">
        <v>41878</v>
      </c>
      <c r="G1922" s="42">
        <v>3366</v>
      </c>
      <c r="H1922" s="18">
        <f t="shared" si="30"/>
        <v>0</v>
      </c>
      <c r="I1922" s="621" t="s">
        <v>217</v>
      </c>
      <c r="J1922" s="108"/>
    </row>
    <row r="1923" spans="1:10" ht="15" x14ac:dyDescent="0.25">
      <c r="A1923" s="192">
        <v>41878</v>
      </c>
      <c r="B1923" s="193" t="s">
        <v>2208</v>
      </c>
      <c r="C1923" s="324" t="s">
        <v>4236</v>
      </c>
      <c r="D1923" s="190" t="s">
        <v>51</v>
      </c>
      <c r="E1923" s="210">
        <v>3322</v>
      </c>
      <c r="F1923" s="368">
        <v>41878</v>
      </c>
      <c r="G1923" s="42">
        <v>3322</v>
      </c>
      <c r="H1923" s="18">
        <f t="shared" si="30"/>
        <v>0</v>
      </c>
      <c r="I1923" s="621" t="s">
        <v>217</v>
      </c>
      <c r="J1923" s="108"/>
    </row>
    <row r="1924" spans="1:10" ht="15" x14ac:dyDescent="0.25">
      <c r="A1924" s="192">
        <v>41878</v>
      </c>
      <c r="B1924" s="193" t="s">
        <v>2209</v>
      </c>
      <c r="C1924" s="324" t="s">
        <v>4236</v>
      </c>
      <c r="D1924" s="190" t="s">
        <v>3620</v>
      </c>
      <c r="E1924" s="210">
        <v>2595</v>
      </c>
      <c r="F1924" s="368">
        <v>41879</v>
      </c>
      <c r="G1924" s="42">
        <v>2595</v>
      </c>
      <c r="H1924" s="18">
        <f t="shared" si="30"/>
        <v>0</v>
      </c>
      <c r="I1924" s="621" t="s">
        <v>65</v>
      </c>
      <c r="J1924" s="108"/>
    </row>
    <row r="1925" spans="1:10" ht="15" x14ac:dyDescent="0.25">
      <c r="A1925" s="192">
        <v>41878</v>
      </c>
      <c r="B1925" s="193" t="s">
        <v>2210</v>
      </c>
      <c r="C1925" s="324" t="s">
        <v>4236</v>
      </c>
      <c r="D1925" s="190" t="s">
        <v>11</v>
      </c>
      <c r="E1925" s="210">
        <v>26938</v>
      </c>
      <c r="F1925" s="370">
        <v>41892</v>
      </c>
      <c r="G1925" s="219">
        <v>26938</v>
      </c>
      <c r="H1925" s="18">
        <f t="shared" si="30"/>
        <v>0</v>
      </c>
      <c r="I1925" s="621" t="s">
        <v>65</v>
      </c>
      <c r="J1925" s="108"/>
    </row>
    <row r="1926" spans="1:10" ht="15" x14ac:dyDescent="0.25">
      <c r="A1926" s="192">
        <v>41878</v>
      </c>
      <c r="B1926" s="193" t="s">
        <v>2211</v>
      </c>
      <c r="C1926" s="324" t="s">
        <v>4236</v>
      </c>
      <c r="D1926" s="190" t="s">
        <v>3115</v>
      </c>
      <c r="E1926" s="210">
        <v>10576</v>
      </c>
      <c r="F1926" s="368">
        <v>41879</v>
      </c>
      <c r="G1926" s="42">
        <v>10576</v>
      </c>
      <c r="H1926" s="18">
        <f t="shared" si="30"/>
        <v>0</v>
      </c>
      <c r="I1926" s="621" t="s">
        <v>65</v>
      </c>
      <c r="J1926" s="108"/>
    </row>
    <row r="1927" spans="1:10" ht="15" x14ac:dyDescent="0.25">
      <c r="A1927" s="192">
        <v>41878</v>
      </c>
      <c r="B1927" s="193" t="s">
        <v>2212</v>
      </c>
      <c r="C1927" s="324" t="s">
        <v>4236</v>
      </c>
      <c r="D1927" s="190" t="s">
        <v>330</v>
      </c>
      <c r="E1927" s="210">
        <v>5400</v>
      </c>
      <c r="F1927" s="368">
        <v>41878</v>
      </c>
      <c r="G1927" s="42">
        <v>5400</v>
      </c>
      <c r="H1927" s="18">
        <f t="shared" ref="H1927:H1990" si="31">E1927-G1927</f>
        <v>0</v>
      </c>
      <c r="I1927" s="621" t="s">
        <v>217</v>
      </c>
      <c r="J1927" s="108"/>
    </row>
    <row r="1928" spans="1:10" ht="15" x14ac:dyDescent="0.25">
      <c r="A1928" s="192">
        <v>41878</v>
      </c>
      <c r="B1928" s="193" t="s">
        <v>2213</v>
      </c>
      <c r="C1928" s="324" t="s">
        <v>4236</v>
      </c>
      <c r="D1928" s="190" t="s">
        <v>4285</v>
      </c>
      <c r="E1928" s="210">
        <v>12654</v>
      </c>
      <c r="F1928" s="368">
        <v>41879</v>
      </c>
      <c r="G1928" s="42">
        <v>12654</v>
      </c>
      <c r="H1928" s="18">
        <f t="shared" si="31"/>
        <v>0</v>
      </c>
      <c r="I1928" s="621" t="s">
        <v>65</v>
      </c>
      <c r="J1928" s="108"/>
    </row>
    <row r="1929" spans="1:10" ht="15" x14ac:dyDescent="0.25">
      <c r="A1929" s="192">
        <v>41878</v>
      </c>
      <c r="B1929" s="193" t="s">
        <v>2214</v>
      </c>
      <c r="C1929" s="324" t="s">
        <v>4236</v>
      </c>
      <c r="D1929" s="190" t="s">
        <v>25</v>
      </c>
      <c r="E1929" s="210">
        <v>4821.5</v>
      </c>
      <c r="F1929" s="368">
        <v>41879</v>
      </c>
      <c r="G1929" s="42">
        <v>4821.5</v>
      </c>
      <c r="H1929" s="18">
        <f t="shared" si="31"/>
        <v>0</v>
      </c>
      <c r="I1929" s="621" t="s">
        <v>65</v>
      </c>
      <c r="J1929" s="108"/>
    </row>
    <row r="1930" spans="1:10" ht="15" x14ac:dyDescent="0.25">
      <c r="A1930" s="192">
        <v>41878</v>
      </c>
      <c r="B1930" s="193" t="s">
        <v>2215</v>
      </c>
      <c r="C1930" s="324" t="s">
        <v>4236</v>
      </c>
      <c r="D1930" s="190" t="s">
        <v>4286</v>
      </c>
      <c r="E1930" s="210">
        <v>395.5</v>
      </c>
      <c r="F1930" s="368">
        <v>41878</v>
      </c>
      <c r="G1930" s="42">
        <v>395.5</v>
      </c>
      <c r="H1930" s="18">
        <f t="shared" si="31"/>
        <v>0</v>
      </c>
      <c r="I1930" s="621"/>
      <c r="J1930" s="108"/>
    </row>
    <row r="1931" spans="1:10" ht="15" x14ac:dyDescent="0.25">
      <c r="A1931" s="192">
        <v>41878</v>
      </c>
      <c r="B1931" s="193" t="s">
        <v>2216</v>
      </c>
      <c r="C1931" s="324" t="s">
        <v>4236</v>
      </c>
      <c r="D1931" s="190" t="s">
        <v>307</v>
      </c>
      <c r="E1931" s="210">
        <v>7799.8</v>
      </c>
      <c r="F1931" s="368">
        <v>41879</v>
      </c>
      <c r="G1931" s="42">
        <v>7799.8</v>
      </c>
      <c r="H1931" s="18">
        <f t="shared" si="31"/>
        <v>0</v>
      </c>
      <c r="I1931" s="621"/>
      <c r="J1931" s="108"/>
    </row>
    <row r="1932" spans="1:10" ht="15" x14ac:dyDescent="0.25">
      <c r="A1932" s="192">
        <v>41878</v>
      </c>
      <c r="B1932" s="193" t="s">
        <v>2217</v>
      </c>
      <c r="C1932" s="324" t="s">
        <v>4236</v>
      </c>
      <c r="D1932" s="190" t="s">
        <v>1607</v>
      </c>
      <c r="E1932" s="210">
        <v>5031</v>
      </c>
      <c r="F1932" s="368">
        <v>41878</v>
      </c>
      <c r="G1932" s="42">
        <v>5031</v>
      </c>
      <c r="H1932" s="18">
        <f t="shared" si="31"/>
        <v>0</v>
      </c>
      <c r="I1932" s="621"/>
      <c r="J1932" s="108"/>
    </row>
    <row r="1933" spans="1:10" ht="15" x14ac:dyDescent="0.25">
      <c r="A1933" s="192">
        <v>41878</v>
      </c>
      <c r="B1933" s="193" t="s">
        <v>2218</v>
      </c>
      <c r="C1933" s="324" t="s">
        <v>4236</v>
      </c>
      <c r="D1933" s="190" t="s">
        <v>215</v>
      </c>
      <c r="E1933" s="210">
        <v>1122</v>
      </c>
      <c r="F1933" s="368">
        <v>41878</v>
      </c>
      <c r="G1933" s="42">
        <v>1122</v>
      </c>
      <c r="H1933" s="18">
        <f t="shared" si="31"/>
        <v>0</v>
      </c>
      <c r="I1933" s="621"/>
      <c r="J1933" s="108"/>
    </row>
    <row r="1934" spans="1:10" ht="15" x14ac:dyDescent="0.25">
      <c r="A1934" s="192">
        <v>41878</v>
      </c>
      <c r="B1934" s="193" t="s">
        <v>2221</v>
      </c>
      <c r="C1934" s="324" t="s">
        <v>4236</v>
      </c>
      <c r="D1934" s="190" t="s">
        <v>51</v>
      </c>
      <c r="E1934" s="210">
        <v>1173</v>
      </c>
      <c r="F1934" s="368">
        <v>41878</v>
      </c>
      <c r="G1934" s="42">
        <v>1173</v>
      </c>
      <c r="H1934" s="18">
        <f t="shared" si="31"/>
        <v>0</v>
      </c>
      <c r="I1934" s="621"/>
      <c r="J1934" s="108"/>
    </row>
    <row r="1935" spans="1:10" ht="15" x14ac:dyDescent="0.25">
      <c r="A1935" s="192">
        <v>41878</v>
      </c>
      <c r="B1935" s="193" t="s">
        <v>2223</v>
      </c>
      <c r="C1935" s="324" t="s">
        <v>4236</v>
      </c>
      <c r="D1935" s="190" t="s">
        <v>4240</v>
      </c>
      <c r="E1935" s="210">
        <v>23749</v>
      </c>
      <c r="F1935" s="370">
        <v>41912</v>
      </c>
      <c r="G1935" s="219">
        <v>23749</v>
      </c>
      <c r="H1935" s="18">
        <f t="shared" si="31"/>
        <v>0</v>
      </c>
      <c r="I1935" s="621"/>
      <c r="J1935" s="108"/>
    </row>
    <row r="1936" spans="1:10" ht="15" x14ac:dyDescent="0.25">
      <c r="A1936" s="192">
        <v>41878</v>
      </c>
      <c r="B1936" s="193" t="s">
        <v>2224</v>
      </c>
      <c r="C1936" s="324" t="s">
        <v>4236</v>
      </c>
      <c r="D1936" s="190" t="s">
        <v>4287</v>
      </c>
      <c r="E1936" s="210">
        <v>4194.3999999999996</v>
      </c>
      <c r="F1936" s="368">
        <v>41879</v>
      </c>
      <c r="G1936" s="42">
        <v>4194.3999999999996</v>
      </c>
      <c r="H1936" s="18">
        <f t="shared" si="31"/>
        <v>0</v>
      </c>
      <c r="I1936" s="621"/>
      <c r="J1936" s="108"/>
    </row>
    <row r="1937" spans="1:10" ht="15" x14ac:dyDescent="0.25">
      <c r="A1937" s="192">
        <v>41878</v>
      </c>
      <c r="B1937" s="193" t="s">
        <v>2226</v>
      </c>
      <c r="C1937" s="324" t="s">
        <v>4236</v>
      </c>
      <c r="D1937" s="190" t="s">
        <v>19</v>
      </c>
      <c r="E1937" s="210">
        <v>1674</v>
      </c>
      <c r="F1937" s="368">
        <v>41879</v>
      </c>
      <c r="G1937" s="42">
        <v>1674</v>
      </c>
      <c r="H1937" s="18">
        <f t="shared" si="31"/>
        <v>0</v>
      </c>
      <c r="I1937" s="621"/>
      <c r="J1937" s="108"/>
    </row>
    <row r="1938" spans="1:10" ht="15" x14ac:dyDescent="0.25">
      <c r="A1938" s="192">
        <v>41878</v>
      </c>
      <c r="B1938" s="193" t="s">
        <v>2227</v>
      </c>
      <c r="C1938" s="324" t="s">
        <v>4236</v>
      </c>
      <c r="D1938" s="190" t="s">
        <v>106</v>
      </c>
      <c r="E1938" s="210">
        <v>159360.79999999999</v>
      </c>
      <c r="F1938" s="370">
        <v>41920</v>
      </c>
      <c r="G1938" s="219">
        <v>159360.79999999999</v>
      </c>
      <c r="H1938" s="18">
        <f t="shared" si="31"/>
        <v>0</v>
      </c>
      <c r="I1938" s="621" t="s">
        <v>21</v>
      </c>
      <c r="J1938" s="108"/>
    </row>
    <row r="1939" spans="1:10" ht="15" x14ac:dyDescent="0.25">
      <c r="A1939" s="192">
        <v>41878</v>
      </c>
      <c r="B1939" s="193" t="s">
        <v>2228</v>
      </c>
      <c r="C1939" s="324" t="s">
        <v>4236</v>
      </c>
      <c r="D1939" s="190" t="s">
        <v>215</v>
      </c>
      <c r="E1939" s="210">
        <v>139</v>
      </c>
      <c r="F1939" s="368">
        <v>41878</v>
      </c>
      <c r="G1939" s="42">
        <v>139</v>
      </c>
      <c r="H1939" s="18">
        <f t="shared" si="31"/>
        <v>0</v>
      </c>
      <c r="I1939" s="621"/>
      <c r="J1939" s="108"/>
    </row>
    <row r="1940" spans="1:10" ht="15" x14ac:dyDescent="0.25">
      <c r="A1940" s="192">
        <v>41878</v>
      </c>
      <c r="B1940" s="193" t="s">
        <v>2229</v>
      </c>
      <c r="C1940" s="324" t="s">
        <v>4236</v>
      </c>
      <c r="D1940" s="190" t="s">
        <v>4288</v>
      </c>
      <c r="E1940" s="210">
        <v>3899</v>
      </c>
      <c r="F1940" s="368">
        <v>41878</v>
      </c>
      <c r="G1940" s="42">
        <v>3899</v>
      </c>
      <c r="H1940" s="18">
        <f t="shared" si="31"/>
        <v>0</v>
      </c>
      <c r="I1940" s="621"/>
      <c r="J1940" s="108"/>
    </row>
    <row r="1941" spans="1:10" ht="15" x14ac:dyDescent="0.25">
      <c r="A1941" s="192">
        <v>41878</v>
      </c>
      <c r="B1941" s="193" t="s">
        <v>2230</v>
      </c>
      <c r="C1941" s="324" t="s">
        <v>4236</v>
      </c>
      <c r="D1941" s="190" t="s">
        <v>694</v>
      </c>
      <c r="E1941" s="210">
        <v>27169.06</v>
      </c>
      <c r="F1941" s="369" t="s">
        <v>4289</v>
      </c>
      <c r="G1941" s="42">
        <v>27169.06</v>
      </c>
      <c r="H1941" s="18">
        <f t="shared" si="31"/>
        <v>0</v>
      </c>
      <c r="I1941" s="621"/>
      <c r="J1941" s="108"/>
    </row>
    <row r="1942" spans="1:10" ht="15" x14ac:dyDescent="0.25">
      <c r="A1942" s="192">
        <v>41878</v>
      </c>
      <c r="B1942" s="193" t="s">
        <v>2231</v>
      </c>
      <c r="C1942" s="324" t="s">
        <v>4236</v>
      </c>
      <c r="D1942" s="190" t="s">
        <v>4274</v>
      </c>
      <c r="E1942" s="210">
        <v>3661</v>
      </c>
      <c r="F1942" s="368">
        <v>41878</v>
      </c>
      <c r="G1942" s="42">
        <v>3661</v>
      </c>
      <c r="H1942" s="18">
        <f t="shared" si="31"/>
        <v>0</v>
      </c>
      <c r="I1942" s="621"/>
      <c r="J1942" s="108"/>
    </row>
    <row r="1943" spans="1:10" ht="15" x14ac:dyDescent="0.25">
      <c r="A1943" s="192">
        <v>41878</v>
      </c>
      <c r="B1943" s="193" t="s">
        <v>2232</v>
      </c>
      <c r="C1943" s="324" t="s">
        <v>4236</v>
      </c>
      <c r="D1943" s="190" t="s">
        <v>44</v>
      </c>
      <c r="E1943" s="210">
        <v>2500</v>
      </c>
      <c r="F1943" s="370">
        <v>41885</v>
      </c>
      <c r="G1943" s="219">
        <v>2500</v>
      </c>
      <c r="H1943" s="18">
        <f t="shared" si="31"/>
        <v>0</v>
      </c>
      <c r="I1943" s="621" t="s">
        <v>217</v>
      </c>
      <c r="J1943" s="108"/>
    </row>
    <row r="1944" spans="1:10" ht="15" x14ac:dyDescent="0.25">
      <c r="A1944" s="192">
        <v>41878</v>
      </c>
      <c r="B1944" s="193" t="s">
        <v>2233</v>
      </c>
      <c r="C1944" s="324" t="s">
        <v>4236</v>
      </c>
      <c r="D1944" s="190" t="s">
        <v>3287</v>
      </c>
      <c r="E1944" s="210">
        <v>1401</v>
      </c>
      <c r="F1944" s="368">
        <v>41878</v>
      </c>
      <c r="G1944" s="42">
        <v>1401</v>
      </c>
      <c r="H1944" s="18">
        <f t="shared" si="31"/>
        <v>0</v>
      </c>
      <c r="I1944" s="621"/>
      <c r="J1944" s="108"/>
    </row>
    <row r="1945" spans="1:10" ht="15" x14ac:dyDescent="0.25">
      <c r="A1945" s="192">
        <v>41879</v>
      </c>
      <c r="B1945" s="193" t="s">
        <v>2234</v>
      </c>
      <c r="C1945" s="324" t="s">
        <v>4236</v>
      </c>
      <c r="D1945" s="190" t="s">
        <v>14</v>
      </c>
      <c r="E1945" s="210">
        <v>8960</v>
      </c>
      <c r="F1945" s="368">
        <v>41879</v>
      </c>
      <c r="G1945" s="42">
        <v>8960</v>
      </c>
      <c r="H1945" s="18">
        <f t="shared" si="31"/>
        <v>0</v>
      </c>
      <c r="I1945" s="621" t="s">
        <v>30</v>
      </c>
      <c r="J1945" s="108"/>
    </row>
    <row r="1946" spans="1:10" ht="15" x14ac:dyDescent="0.25">
      <c r="A1946" s="192">
        <v>41879</v>
      </c>
      <c r="B1946" s="193" t="s">
        <v>2235</v>
      </c>
      <c r="C1946" s="324" t="s">
        <v>4236</v>
      </c>
      <c r="D1946" s="190" t="s">
        <v>152</v>
      </c>
      <c r="E1946" s="210">
        <v>7044</v>
      </c>
      <c r="F1946" s="368">
        <v>41879</v>
      </c>
      <c r="G1946" s="42">
        <v>7044</v>
      </c>
      <c r="H1946" s="18">
        <f t="shared" si="31"/>
        <v>0</v>
      </c>
      <c r="I1946" s="621"/>
      <c r="J1946" s="108"/>
    </row>
    <row r="1947" spans="1:10" ht="15" x14ac:dyDescent="0.25">
      <c r="A1947" s="192">
        <v>41879</v>
      </c>
      <c r="B1947" s="193" t="s">
        <v>2236</v>
      </c>
      <c r="C1947" s="324" t="s">
        <v>4236</v>
      </c>
      <c r="D1947" s="190" t="s">
        <v>13</v>
      </c>
      <c r="E1947" s="210">
        <v>2781</v>
      </c>
      <c r="F1947" s="368">
        <v>41879</v>
      </c>
      <c r="G1947" s="42">
        <v>2781</v>
      </c>
      <c r="H1947" s="18">
        <f t="shared" si="31"/>
        <v>0</v>
      </c>
      <c r="I1947" s="621"/>
      <c r="J1947" s="108"/>
    </row>
    <row r="1948" spans="1:10" ht="15" x14ac:dyDescent="0.25">
      <c r="A1948" s="192">
        <v>41879</v>
      </c>
      <c r="B1948" s="193" t="s">
        <v>2238</v>
      </c>
      <c r="C1948" s="324" t="s">
        <v>4236</v>
      </c>
      <c r="D1948" s="190" t="s">
        <v>11</v>
      </c>
      <c r="E1948" s="210">
        <v>57946.5</v>
      </c>
      <c r="F1948" s="370">
        <v>41892</v>
      </c>
      <c r="G1948" s="219">
        <v>57946.5</v>
      </c>
      <c r="H1948" s="18">
        <f t="shared" si="31"/>
        <v>0</v>
      </c>
      <c r="I1948" s="621"/>
      <c r="J1948" s="108"/>
    </row>
    <row r="1949" spans="1:10" ht="15" x14ac:dyDescent="0.25">
      <c r="A1949" s="192">
        <v>41879</v>
      </c>
      <c r="B1949" s="193" t="s">
        <v>2239</v>
      </c>
      <c r="C1949" s="324" t="s">
        <v>4236</v>
      </c>
      <c r="D1949" s="190" t="s">
        <v>8</v>
      </c>
      <c r="E1949" s="210">
        <v>6290.4</v>
      </c>
      <c r="F1949" s="368">
        <v>41879</v>
      </c>
      <c r="G1949" s="42">
        <v>6290.4</v>
      </c>
      <c r="H1949" s="18">
        <f t="shared" si="31"/>
        <v>0</v>
      </c>
      <c r="I1949" s="621"/>
      <c r="J1949" s="108"/>
    </row>
    <row r="1950" spans="1:10" ht="15" x14ac:dyDescent="0.25">
      <c r="A1950" s="192">
        <v>41879</v>
      </c>
      <c r="B1950" s="193" t="s">
        <v>2240</v>
      </c>
      <c r="C1950" s="324" t="s">
        <v>4236</v>
      </c>
      <c r="D1950" s="190" t="s">
        <v>250</v>
      </c>
      <c r="E1950" s="210">
        <v>18768</v>
      </c>
      <c r="F1950" s="368">
        <v>41879</v>
      </c>
      <c r="G1950" s="42">
        <v>18768</v>
      </c>
      <c r="H1950" s="18">
        <f t="shared" si="31"/>
        <v>0</v>
      </c>
      <c r="I1950" s="621" t="s">
        <v>21</v>
      </c>
      <c r="J1950" s="108"/>
    </row>
    <row r="1951" spans="1:10" ht="15" x14ac:dyDescent="0.25">
      <c r="A1951" s="192">
        <v>41879</v>
      </c>
      <c r="B1951" s="193" t="s">
        <v>2241</v>
      </c>
      <c r="C1951" s="324" t="s">
        <v>4236</v>
      </c>
      <c r="D1951" s="190" t="s">
        <v>70</v>
      </c>
      <c r="E1951" s="210">
        <v>7787.62</v>
      </c>
      <c r="F1951" s="368">
        <v>41879</v>
      </c>
      <c r="G1951" s="42">
        <v>7787.62</v>
      </c>
      <c r="H1951" s="18">
        <f t="shared" si="31"/>
        <v>0</v>
      </c>
      <c r="I1951" s="621"/>
      <c r="J1951" s="108"/>
    </row>
    <row r="1952" spans="1:10" ht="15" x14ac:dyDescent="0.25">
      <c r="A1952" s="192">
        <v>41879</v>
      </c>
      <c r="B1952" s="193" t="s">
        <v>2242</v>
      </c>
      <c r="C1952" s="324" t="s">
        <v>4236</v>
      </c>
      <c r="D1952" s="190" t="s">
        <v>29</v>
      </c>
      <c r="E1952" s="210">
        <v>8779.1</v>
      </c>
      <c r="F1952" s="368">
        <v>41879</v>
      </c>
      <c r="G1952" s="42">
        <v>8779.1</v>
      </c>
      <c r="H1952" s="18">
        <f t="shared" si="31"/>
        <v>0</v>
      </c>
      <c r="I1952" s="621" t="s">
        <v>30</v>
      </c>
      <c r="J1952" s="108"/>
    </row>
    <row r="1953" spans="1:10" ht="15" x14ac:dyDescent="0.25">
      <c r="A1953" s="192">
        <v>41879</v>
      </c>
      <c r="B1953" s="193" t="s">
        <v>2243</v>
      </c>
      <c r="C1953" s="324" t="s">
        <v>4236</v>
      </c>
      <c r="D1953" s="190" t="s">
        <v>318</v>
      </c>
      <c r="E1953" s="210">
        <v>4799</v>
      </c>
      <c r="F1953" s="368">
        <v>41879</v>
      </c>
      <c r="G1953" s="42">
        <v>4799</v>
      </c>
      <c r="H1953" s="18">
        <f t="shared" si="31"/>
        <v>0</v>
      </c>
      <c r="I1953" s="621"/>
      <c r="J1953" s="108"/>
    </row>
    <row r="1954" spans="1:10" ht="15" x14ac:dyDescent="0.25">
      <c r="A1954" s="192">
        <v>41879</v>
      </c>
      <c r="B1954" s="193" t="s">
        <v>2244</v>
      </c>
      <c r="C1954" s="324" t="s">
        <v>4236</v>
      </c>
      <c r="D1954" s="190" t="s">
        <v>287</v>
      </c>
      <c r="E1954" s="210">
        <v>2195</v>
      </c>
      <c r="F1954" s="368">
        <v>41879</v>
      </c>
      <c r="G1954" s="42">
        <v>2195</v>
      </c>
      <c r="H1954" s="18">
        <f t="shared" si="31"/>
        <v>0</v>
      </c>
      <c r="I1954" s="621" t="s">
        <v>30</v>
      </c>
      <c r="J1954" s="108"/>
    </row>
    <row r="1955" spans="1:10" ht="15" x14ac:dyDescent="0.25">
      <c r="A1955" s="192">
        <v>41879</v>
      </c>
      <c r="B1955" s="193" t="s">
        <v>2245</v>
      </c>
      <c r="C1955" s="324" t="s">
        <v>4236</v>
      </c>
      <c r="D1955" s="190" t="s">
        <v>124</v>
      </c>
      <c r="E1955" s="210">
        <v>7211.5</v>
      </c>
      <c r="F1955" s="368">
        <v>41879</v>
      </c>
      <c r="G1955" s="42">
        <v>7211.5</v>
      </c>
      <c r="H1955" s="18">
        <f t="shared" si="31"/>
        <v>0</v>
      </c>
      <c r="I1955" s="621" t="s">
        <v>30</v>
      </c>
      <c r="J1955" s="108"/>
    </row>
    <row r="1956" spans="1:10" ht="15" x14ac:dyDescent="0.25">
      <c r="A1956" s="192">
        <v>41879</v>
      </c>
      <c r="B1956" s="193" t="s">
        <v>2246</v>
      </c>
      <c r="C1956" s="324" t="s">
        <v>4236</v>
      </c>
      <c r="D1956" s="190" t="s">
        <v>4290</v>
      </c>
      <c r="E1956" s="210">
        <v>2112</v>
      </c>
      <c r="F1956" s="368">
        <v>41879</v>
      </c>
      <c r="G1956" s="42">
        <v>2112</v>
      </c>
      <c r="H1956" s="18">
        <f t="shared" si="31"/>
        <v>0</v>
      </c>
      <c r="I1956" s="621"/>
      <c r="J1956" s="108"/>
    </row>
    <row r="1957" spans="1:10" ht="15" x14ac:dyDescent="0.25">
      <c r="A1957" s="192">
        <v>41879</v>
      </c>
      <c r="B1957" s="193" t="s">
        <v>2247</v>
      </c>
      <c r="C1957" s="324" t="s">
        <v>4236</v>
      </c>
      <c r="D1957" s="190" t="s">
        <v>1553</v>
      </c>
      <c r="E1957" s="210">
        <v>2237.1999999999998</v>
      </c>
      <c r="F1957" s="368">
        <v>41879</v>
      </c>
      <c r="G1957" s="42">
        <v>2237.1999999999998</v>
      </c>
      <c r="H1957" s="18">
        <f t="shared" si="31"/>
        <v>0</v>
      </c>
      <c r="I1957" s="621" t="s">
        <v>30</v>
      </c>
      <c r="J1957" s="108"/>
    </row>
    <row r="1958" spans="1:10" ht="15" x14ac:dyDescent="0.25">
      <c r="A1958" s="192">
        <v>41879</v>
      </c>
      <c r="B1958" s="193" t="s">
        <v>2248</v>
      </c>
      <c r="C1958" s="324" t="s">
        <v>4236</v>
      </c>
      <c r="D1958" s="190" t="s">
        <v>338</v>
      </c>
      <c r="E1958" s="210">
        <v>1042.5999999999999</v>
      </c>
      <c r="F1958" s="368">
        <v>41879</v>
      </c>
      <c r="G1958" s="42">
        <v>1042.5999999999999</v>
      </c>
      <c r="H1958" s="18">
        <f t="shared" si="31"/>
        <v>0</v>
      </c>
      <c r="I1958" s="621" t="s">
        <v>30</v>
      </c>
      <c r="J1958" s="108"/>
    </row>
    <row r="1959" spans="1:10" ht="15" x14ac:dyDescent="0.25">
      <c r="A1959" s="192">
        <v>41879</v>
      </c>
      <c r="B1959" s="193" t="s">
        <v>2249</v>
      </c>
      <c r="C1959" s="324" t="s">
        <v>4236</v>
      </c>
      <c r="D1959" s="190" t="s">
        <v>3584</v>
      </c>
      <c r="E1959" s="210">
        <v>1755</v>
      </c>
      <c r="F1959" s="368">
        <v>41879</v>
      </c>
      <c r="G1959" s="42">
        <v>1755</v>
      </c>
      <c r="H1959" s="18">
        <f t="shared" si="31"/>
        <v>0</v>
      </c>
      <c r="I1959" s="621" t="s">
        <v>30</v>
      </c>
      <c r="J1959" s="108"/>
    </row>
    <row r="1960" spans="1:10" ht="15" x14ac:dyDescent="0.25">
      <c r="A1960" s="192">
        <v>41879</v>
      </c>
      <c r="B1960" s="193" t="s">
        <v>2250</v>
      </c>
      <c r="C1960" s="324" t="s">
        <v>4236</v>
      </c>
      <c r="D1960" s="190" t="s">
        <v>47</v>
      </c>
      <c r="E1960" s="210">
        <v>3015</v>
      </c>
      <c r="F1960" s="368">
        <v>41879</v>
      </c>
      <c r="G1960" s="42">
        <v>3015</v>
      </c>
      <c r="H1960" s="18">
        <f t="shared" si="31"/>
        <v>0</v>
      </c>
      <c r="I1960" s="621" t="s">
        <v>30</v>
      </c>
      <c r="J1960" s="108"/>
    </row>
    <row r="1961" spans="1:10" ht="15" x14ac:dyDescent="0.25">
      <c r="A1961" s="192">
        <v>41879</v>
      </c>
      <c r="B1961" s="193" t="s">
        <v>2251</v>
      </c>
      <c r="C1961" s="324" t="s">
        <v>4236</v>
      </c>
      <c r="D1961" s="190" t="s">
        <v>32</v>
      </c>
      <c r="E1961" s="210">
        <v>11742</v>
      </c>
      <c r="F1961" s="368">
        <v>41879</v>
      </c>
      <c r="G1961" s="42">
        <v>11742</v>
      </c>
      <c r="H1961" s="18">
        <f t="shared" si="31"/>
        <v>0</v>
      </c>
      <c r="I1961" s="621" t="s">
        <v>30</v>
      </c>
      <c r="J1961" s="108"/>
    </row>
    <row r="1962" spans="1:10" ht="15" x14ac:dyDescent="0.25">
      <c r="A1962" s="192">
        <v>41879</v>
      </c>
      <c r="B1962" s="193" t="s">
        <v>2253</v>
      </c>
      <c r="C1962" s="324" t="s">
        <v>4236</v>
      </c>
      <c r="D1962" s="196" t="s">
        <v>3108</v>
      </c>
      <c r="E1962" s="215">
        <v>0</v>
      </c>
      <c r="F1962" s="368"/>
      <c r="G1962" s="42"/>
      <c r="H1962" s="18">
        <f t="shared" si="31"/>
        <v>0</v>
      </c>
      <c r="I1962" s="621" t="s">
        <v>324</v>
      </c>
      <c r="J1962" s="108"/>
    </row>
    <row r="1963" spans="1:10" ht="15" x14ac:dyDescent="0.25">
      <c r="A1963" s="192">
        <v>41879</v>
      </c>
      <c r="B1963" s="193" t="s">
        <v>2254</v>
      </c>
      <c r="C1963" s="324" t="s">
        <v>4236</v>
      </c>
      <c r="D1963" s="190" t="s">
        <v>1778</v>
      </c>
      <c r="E1963" s="210">
        <v>880</v>
      </c>
      <c r="F1963" s="368">
        <v>41879</v>
      </c>
      <c r="G1963" s="42">
        <v>880</v>
      </c>
      <c r="H1963" s="18">
        <f t="shared" si="31"/>
        <v>0</v>
      </c>
      <c r="I1963" s="621" t="s">
        <v>30</v>
      </c>
    </row>
    <row r="1964" spans="1:10" ht="15" x14ac:dyDescent="0.25">
      <c r="A1964" s="192">
        <v>41879</v>
      </c>
      <c r="B1964" s="193" t="s">
        <v>2255</v>
      </c>
      <c r="C1964" s="324" t="s">
        <v>4236</v>
      </c>
      <c r="D1964" s="190" t="s">
        <v>8</v>
      </c>
      <c r="E1964" s="210">
        <v>376</v>
      </c>
      <c r="F1964" s="368">
        <v>41879</v>
      </c>
      <c r="G1964" s="42">
        <v>376</v>
      </c>
      <c r="H1964" s="18">
        <f t="shared" si="31"/>
        <v>0</v>
      </c>
      <c r="I1964" s="621"/>
    </row>
    <row r="1965" spans="1:10" ht="15" x14ac:dyDescent="0.25">
      <c r="A1965" s="192">
        <v>41879</v>
      </c>
      <c r="B1965" s="193" t="s">
        <v>2257</v>
      </c>
      <c r="C1965" s="324" t="s">
        <v>4236</v>
      </c>
      <c r="D1965" s="190" t="s">
        <v>70</v>
      </c>
      <c r="E1965" s="210">
        <v>5858</v>
      </c>
      <c r="F1965" s="368">
        <v>41879</v>
      </c>
      <c r="G1965" s="42">
        <v>5858</v>
      </c>
      <c r="H1965" s="18">
        <f t="shared" si="31"/>
        <v>0</v>
      </c>
      <c r="I1965" s="621"/>
    </row>
    <row r="1966" spans="1:10" ht="15" x14ac:dyDescent="0.25">
      <c r="A1966" s="192">
        <v>41879</v>
      </c>
      <c r="B1966" s="193" t="s">
        <v>2258</v>
      </c>
      <c r="C1966" s="324" t="s">
        <v>4236</v>
      </c>
      <c r="D1966" s="190" t="s">
        <v>3154</v>
      </c>
      <c r="E1966" s="210">
        <v>32384</v>
      </c>
      <c r="F1966" s="368">
        <v>41879</v>
      </c>
      <c r="G1966" s="42">
        <v>32384</v>
      </c>
      <c r="H1966" s="18">
        <f t="shared" si="31"/>
        <v>0</v>
      </c>
      <c r="I1966" s="621" t="s">
        <v>217</v>
      </c>
    </row>
    <row r="1967" spans="1:10" ht="15" x14ac:dyDescent="0.25">
      <c r="A1967" s="192">
        <v>41879</v>
      </c>
      <c r="B1967" s="193" t="s">
        <v>2259</v>
      </c>
      <c r="C1967" s="324" t="s">
        <v>4236</v>
      </c>
      <c r="D1967" s="190" t="s">
        <v>62</v>
      </c>
      <c r="E1967" s="210">
        <v>15022</v>
      </c>
      <c r="F1967" s="368">
        <v>41879</v>
      </c>
      <c r="G1967" s="42">
        <v>15022</v>
      </c>
      <c r="H1967" s="18">
        <f t="shared" si="31"/>
        <v>0</v>
      </c>
      <c r="I1967" s="621" t="s">
        <v>217</v>
      </c>
    </row>
    <row r="1968" spans="1:10" ht="15" x14ac:dyDescent="0.25">
      <c r="A1968" s="192">
        <v>41879</v>
      </c>
      <c r="B1968" s="193" t="s">
        <v>2261</v>
      </c>
      <c r="C1968" s="324" t="s">
        <v>4236</v>
      </c>
      <c r="D1968" s="190" t="s">
        <v>3115</v>
      </c>
      <c r="E1968" s="210">
        <v>5073.6000000000004</v>
      </c>
      <c r="F1968" s="368">
        <v>41879</v>
      </c>
      <c r="G1968" s="42">
        <v>5073.6000000000004</v>
      </c>
      <c r="H1968" s="18">
        <f t="shared" si="31"/>
        <v>0</v>
      </c>
      <c r="I1968" s="621" t="s">
        <v>217</v>
      </c>
    </row>
    <row r="1969" spans="1:9" ht="15" x14ac:dyDescent="0.25">
      <c r="A1969" s="192">
        <v>41879</v>
      </c>
      <c r="B1969" s="193" t="s">
        <v>2262</v>
      </c>
      <c r="C1969" s="324" t="s">
        <v>4236</v>
      </c>
      <c r="D1969" s="190" t="s">
        <v>50</v>
      </c>
      <c r="E1969" s="210">
        <v>3616.5</v>
      </c>
      <c r="F1969" s="368">
        <v>41879</v>
      </c>
      <c r="G1969" s="42">
        <v>3616.5</v>
      </c>
      <c r="H1969" s="18">
        <f t="shared" si="31"/>
        <v>0</v>
      </c>
      <c r="I1969" s="621"/>
    </row>
    <row r="1970" spans="1:9" ht="15" x14ac:dyDescent="0.25">
      <c r="A1970" s="192">
        <v>41879</v>
      </c>
      <c r="B1970" s="193" t="s">
        <v>2263</v>
      </c>
      <c r="C1970" s="324" t="s">
        <v>4236</v>
      </c>
      <c r="D1970" s="190" t="s">
        <v>4257</v>
      </c>
      <c r="E1970" s="210">
        <v>29050</v>
      </c>
      <c r="F1970" s="368">
        <v>41879</v>
      </c>
      <c r="G1970" s="42">
        <v>29050</v>
      </c>
      <c r="H1970" s="18">
        <f t="shared" si="31"/>
        <v>0</v>
      </c>
      <c r="I1970" s="621" t="s">
        <v>50</v>
      </c>
    </row>
    <row r="1971" spans="1:9" ht="15" x14ac:dyDescent="0.25">
      <c r="A1971" s="192">
        <v>41879</v>
      </c>
      <c r="B1971" s="193" t="s">
        <v>2264</v>
      </c>
      <c r="C1971" s="324" t="s">
        <v>4236</v>
      </c>
      <c r="D1971" s="190" t="s">
        <v>54</v>
      </c>
      <c r="E1971" s="210">
        <v>6707.6</v>
      </c>
      <c r="F1971" s="368">
        <v>41879</v>
      </c>
      <c r="G1971" s="42">
        <v>6707.6</v>
      </c>
      <c r="H1971" s="18">
        <f t="shared" si="31"/>
        <v>0</v>
      </c>
      <c r="I1971" s="621" t="s">
        <v>30</v>
      </c>
    </row>
    <row r="1972" spans="1:9" ht="15" x14ac:dyDescent="0.25">
      <c r="A1972" s="192">
        <v>41879</v>
      </c>
      <c r="B1972" s="193" t="s">
        <v>2265</v>
      </c>
      <c r="C1972" s="324" t="s">
        <v>4236</v>
      </c>
      <c r="D1972" s="190" t="s">
        <v>111</v>
      </c>
      <c r="E1972" s="210">
        <v>4707</v>
      </c>
      <c r="F1972" s="368">
        <v>41879</v>
      </c>
      <c r="G1972" s="42">
        <v>4707</v>
      </c>
      <c r="H1972" s="18">
        <f t="shared" si="31"/>
        <v>0</v>
      </c>
      <c r="I1972" s="621" t="s">
        <v>12</v>
      </c>
    </row>
    <row r="1973" spans="1:9" ht="15" x14ac:dyDescent="0.25">
      <c r="A1973" s="192">
        <v>41879</v>
      </c>
      <c r="B1973" s="193" t="s">
        <v>2266</v>
      </c>
      <c r="C1973" s="324" t="s">
        <v>4236</v>
      </c>
      <c r="D1973" s="190" t="s">
        <v>106</v>
      </c>
      <c r="E1973" s="210">
        <v>21912.400000000001</v>
      </c>
      <c r="F1973" s="370">
        <v>41887</v>
      </c>
      <c r="G1973" s="219">
        <v>21912.400000000001</v>
      </c>
      <c r="H1973" s="18">
        <f t="shared" si="31"/>
        <v>0</v>
      </c>
      <c r="I1973" s="621"/>
    </row>
    <row r="1974" spans="1:9" ht="15" x14ac:dyDescent="0.25">
      <c r="A1974" s="192">
        <v>41879</v>
      </c>
      <c r="B1974" s="193" t="s">
        <v>2267</v>
      </c>
      <c r="C1974" s="324" t="s">
        <v>4236</v>
      </c>
      <c r="D1974" s="190" t="s">
        <v>123</v>
      </c>
      <c r="E1974" s="210">
        <v>1816</v>
      </c>
      <c r="F1974" s="368">
        <v>41882</v>
      </c>
      <c r="G1974" s="42">
        <v>1816</v>
      </c>
      <c r="H1974" s="18">
        <f t="shared" si="31"/>
        <v>0</v>
      </c>
      <c r="I1974" s="621" t="s">
        <v>3920</v>
      </c>
    </row>
    <row r="1975" spans="1:9" ht="15" x14ac:dyDescent="0.25">
      <c r="A1975" s="192">
        <v>41879</v>
      </c>
      <c r="B1975" s="193" t="s">
        <v>2268</v>
      </c>
      <c r="C1975" s="324" t="s">
        <v>4236</v>
      </c>
      <c r="D1975" s="190" t="s">
        <v>67</v>
      </c>
      <c r="E1975" s="210">
        <v>6457.5</v>
      </c>
      <c r="F1975" s="368">
        <v>41879</v>
      </c>
      <c r="G1975" s="42">
        <v>6457.5</v>
      </c>
      <c r="H1975" s="18">
        <f t="shared" si="31"/>
        <v>0</v>
      </c>
      <c r="I1975" s="621" t="s">
        <v>12</v>
      </c>
    </row>
    <row r="1976" spans="1:9" ht="15" x14ac:dyDescent="0.25">
      <c r="A1976" s="192">
        <v>41879</v>
      </c>
      <c r="B1976" s="193" t="s">
        <v>2269</v>
      </c>
      <c r="C1976" s="324" t="s">
        <v>4236</v>
      </c>
      <c r="D1976" s="190" t="s">
        <v>4225</v>
      </c>
      <c r="E1976" s="210">
        <v>2745</v>
      </c>
      <c r="F1976" s="368">
        <v>41879</v>
      </c>
      <c r="G1976" s="42">
        <v>2745</v>
      </c>
      <c r="H1976" s="18">
        <f t="shared" si="31"/>
        <v>0</v>
      </c>
      <c r="I1976" s="621"/>
    </row>
    <row r="1977" spans="1:9" ht="15" x14ac:dyDescent="0.25">
      <c r="A1977" s="192">
        <v>41879</v>
      </c>
      <c r="B1977" s="193" t="s">
        <v>2271</v>
      </c>
      <c r="C1977" s="324" t="s">
        <v>4236</v>
      </c>
      <c r="D1977" s="190" t="s">
        <v>8</v>
      </c>
      <c r="E1977" s="210">
        <v>479</v>
      </c>
      <c r="F1977" s="368">
        <v>41879</v>
      </c>
      <c r="G1977" s="42">
        <v>479</v>
      </c>
      <c r="H1977" s="18">
        <f t="shared" si="31"/>
        <v>0</v>
      </c>
      <c r="I1977" s="621"/>
    </row>
    <row r="1978" spans="1:9" ht="15" x14ac:dyDescent="0.25">
      <c r="A1978" s="192">
        <v>41879</v>
      </c>
      <c r="B1978" s="193" t="s">
        <v>2272</v>
      </c>
      <c r="C1978" s="324" t="s">
        <v>4236</v>
      </c>
      <c r="D1978" s="190" t="s">
        <v>374</v>
      </c>
      <c r="E1978" s="210">
        <v>8396</v>
      </c>
      <c r="F1978" s="368">
        <v>41879</v>
      </c>
      <c r="G1978" s="42">
        <v>8396</v>
      </c>
      <c r="H1978" s="18">
        <f t="shared" si="31"/>
        <v>0</v>
      </c>
      <c r="I1978" s="621"/>
    </row>
    <row r="1979" spans="1:9" ht="15" x14ac:dyDescent="0.25">
      <c r="A1979" s="192">
        <v>41879</v>
      </c>
      <c r="B1979" s="193" t="s">
        <v>2274</v>
      </c>
      <c r="C1979" s="324" t="s">
        <v>4236</v>
      </c>
      <c r="D1979" s="190" t="s">
        <v>8</v>
      </c>
      <c r="E1979" s="210">
        <v>4381.6000000000004</v>
      </c>
      <c r="F1979" s="368">
        <v>41879</v>
      </c>
      <c r="G1979" s="42">
        <v>4381.6000000000004</v>
      </c>
      <c r="H1979" s="18">
        <f t="shared" si="31"/>
        <v>0</v>
      </c>
      <c r="I1979" s="621"/>
    </row>
    <row r="1980" spans="1:9" ht="15" x14ac:dyDescent="0.25">
      <c r="A1980" s="192">
        <v>41879</v>
      </c>
      <c r="B1980" s="193" t="s">
        <v>2275</v>
      </c>
      <c r="C1980" s="324" t="s">
        <v>4236</v>
      </c>
      <c r="D1980" s="190" t="s">
        <v>2578</v>
      </c>
      <c r="E1980" s="210">
        <v>4798.3999999999996</v>
      </c>
      <c r="F1980" s="370" t="s">
        <v>4291</v>
      </c>
      <c r="G1980" s="42">
        <v>4798.3999999999996</v>
      </c>
      <c r="H1980" s="18">
        <f t="shared" si="31"/>
        <v>0</v>
      </c>
      <c r="I1980" s="621" t="s">
        <v>4292</v>
      </c>
    </row>
    <row r="1981" spans="1:9" ht="15" x14ac:dyDescent="0.25">
      <c r="A1981" s="192">
        <v>41879</v>
      </c>
      <c r="B1981" s="193" t="s">
        <v>2276</v>
      </c>
      <c r="C1981" s="324" t="s">
        <v>4236</v>
      </c>
      <c r="D1981" s="190" t="s">
        <v>517</v>
      </c>
      <c r="E1981" s="210">
        <v>257</v>
      </c>
      <c r="F1981" s="368">
        <v>41879</v>
      </c>
      <c r="G1981" s="42">
        <v>257</v>
      </c>
      <c r="H1981" s="18">
        <f t="shared" si="31"/>
        <v>0</v>
      </c>
      <c r="I1981" s="621"/>
    </row>
    <row r="1982" spans="1:9" ht="15" x14ac:dyDescent="0.25">
      <c r="A1982" s="192">
        <v>41879</v>
      </c>
      <c r="B1982" s="193" t="s">
        <v>2277</v>
      </c>
      <c r="C1982" s="324" t="s">
        <v>4236</v>
      </c>
      <c r="D1982" s="190" t="s">
        <v>28</v>
      </c>
      <c r="E1982" s="210">
        <v>10592.4</v>
      </c>
      <c r="F1982" s="368">
        <v>41879</v>
      </c>
      <c r="G1982" s="42">
        <v>10592.4</v>
      </c>
      <c r="H1982" s="18">
        <f t="shared" si="31"/>
        <v>0</v>
      </c>
      <c r="I1982" s="621"/>
    </row>
    <row r="1983" spans="1:9" ht="15" x14ac:dyDescent="0.25">
      <c r="A1983" s="192">
        <v>41879</v>
      </c>
      <c r="B1983" s="193" t="s">
        <v>2278</v>
      </c>
      <c r="C1983" s="324" t="s">
        <v>4236</v>
      </c>
      <c r="D1983" s="190" t="s">
        <v>8</v>
      </c>
      <c r="E1983" s="210">
        <v>324</v>
      </c>
      <c r="F1983" s="368">
        <v>41879</v>
      </c>
      <c r="G1983" s="42">
        <v>324</v>
      </c>
      <c r="H1983" s="18">
        <f t="shared" si="31"/>
        <v>0</v>
      </c>
      <c r="I1983" s="621"/>
    </row>
    <row r="1984" spans="1:9" ht="15" x14ac:dyDescent="0.25">
      <c r="A1984" s="192">
        <v>41879</v>
      </c>
      <c r="B1984" s="193" t="s">
        <v>2279</v>
      </c>
      <c r="C1984" s="324" t="s">
        <v>4236</v>
      </c>
      <c r="D1984" s="190" t="s">
        <v>28</v>
      </c>
      <c r="E1984" s="210">
        <v>2210</v>
      </c>
      <c r="F1984" s="368">
        <v>41879</v>
      </c>
      <c r="G1984" s="42">
        <v>2210</v>
      </c>
      <c r="H1984" s="18">
        <f t="shared" si="31"/>
        <v>0</v>
      </c>
      <c r="I1984" s="621"/>
    </row>
    <row r="1985" spans="1:9" ht="15" x14ac:dyDescent="0.25">
      <c r="A1985" s="192">
        <v>41879</v>
      </c>
      <c r="B1985" s="193" t="s">
        <v>2280</v>
      </c>
      <c r="C1985" s="324" t="s">
        <v>4236</v>
      </c>
      <c r="D1985" s="190" t="s">
        <v>70</v>
      </c>
      <c r="E1985" s="210">
        <v>3125.2</v>
      </c>
      <c r="F1985" s="368">
        <v>41879</v>
      </c>
      <c r="G1985" s="42">
        <v>3125.2</v>
      </c>
      <c r="H1985" s="18">
        <f t="shared" si="31"/>
        <v>0</v>
      </c>
      <c r="I1985" s="621" t="s">
        <v>65</v>
      </c>
    </row>
    <row r="1986" spans="1:9" ht="15" x14ac:dyDescent="0.25">
      <c r="A1986" s="192">
        <v>41879</v>
      </c>
      <c r="B1986" s="193" t="s">
        <v>2282</v>
      </c>
      <c r="C1986" s="324" t="s">
        <v>4236</v>
      </c>
      <c r="D1986" s="196" t="s">
        <v>3108</v>
      </c>
      <c r="E1986" s="215">
        <v>0</v>
      </c>
      <c r="F1986" s="368"/>
      <c r="G1986" s="42"/>
      <c r="H1986" s="18">
        <f t="shared" si="31"/>
        <v>0</v>
      </c>
      <c r="I1986" s="621" t="s">
        <v>324</v>
      </c>
    </row>
    <row r="1987" spans="1:9" ht="15" x14ac:dyDescent="0.25">
      <c r="A1987" s="192">
        <v>41879</v>
      </c>
      <c r="B1987" s="193" t="s">
        <v>2283</v>
      </c>
      <c r="C1987" s="324" t="s">
        <v>4236</v>
      </c>
      <c r="D1987" s="196" t="s">
        <v>3108</v>
      </c>
      <c r="E1987" s="215">
        <v>0</v>
      </c>
      <c r="F1987" s="368"/>
      <c r="G1987" s="42"/>
      <c r="H1987" s="18">
        <f t="shared" si="31"/>
        <v>0</v>
      </c>
      <c r="I1987" s="621" t="s">
        <v>324</v>
      </c>
    </row>
    <row r="1988" spans="1:9" ht="15" x14ac:dyDescent="0.25">
      <c r="A1988" s="192">
        <v>41879</v>
      </c>
      <c r="B1988" s="193" t="s">
        <v>2285</v>
      </c>
      <c r="C1988" s="324" t="s">
        <v>4236</v>
      </c>
      <c r="D1988" s="190" t="s">
        <v>317</v>
      </c>
      <c r="E1988" s="210">
        <v>11960</v>
      </c>
      <c r="F1988" s="368">
        <v>41879</v>
      </c>
      <c r="G1988" s="42">
        <v>11960</v>
      </c>
      <c r="H1988" s="18">
        <f t="shared" si="31"/>
        <v>0</v>
      </c>
      <c r="I1988" s="621"/>
    </row>
    <row r="1989" spans="1:9" ht="15" x14ac:dyDescent="0.25">
      <c r="A1989" s="192">
        <v>41879</v>
      </c>
      <c r="B1989" s="193" t="s">
        <v>2286</v>
      </c>
      <c r="C1989" s="324" t="s">
        <v>4236</v>
      </c>
      <c r="D1989" s="196" t="s">
        <v>3108</v>
      </c>
      <c r="E1989" s="215">
        <v>0</v>
      </c>
      <c r="F1989" s="368"/>
      <c r="G1989" s="42"/>
      <c r="H1989" s="18">
        <f t="shared" si="31"/>
        <v>0</v>
      </c>
      <c r="I1989" s="621" t="s">
        <v>324</v>
      </c>
    </row>
    <row r="1990" spans="1:9" ht="15" x14ac:dyDescent="0.25">
      <c r="A1990" s="192">
        <v>41879</v>
      </c>
      <c r="B1990" s="193" t="s">
        <v>2287</v>
      </c>
      <c r="C1990" s="324" t="s">
        <v>4236</v>
      </c>
      <c r="D1990" s="190" t="s">
        <v>130</v>
      </c>
      <c r="E1990" s="210">
        <v>7148</v>
      </c>
      <c r="F1990" s="368">
        <v>41882</v>
      </c>
      <c r="G1990" s="42">
        <v>7148</v>
      </c>
      <c r="H1990" s="18">
        <f t="shared" si="31"/>
        <v>0</v>
      </c>
      <c r="I1990" s="621" t="s">
        <v>21</v>
      </c>
    </row>
    <row r="1991" spans="1:9" ht="15" x14ac:dyDescent="0.25">
      <c r="A1991" s="192">
        <v>41879</v>
      </c>
      <c r="B1991" s="193" t="s">
        <v>2289</v>
      </c>
      <c r="C1991" s="324" t="s">
        <v>4236</v>
      </c>
      <c r="D1991" s="190" t="s">
        <v>215</v>
      </c>
      <c r="E1991" s="210">
        <v>456</v>
      </c>
      <c r="F1991" s="368">
        <v>41879</v>
      </c>
      <c r="G1991" s="42">
        <v>456</v>
      </c>
      <c r="H1991" s="18">
        <f t="shared" ref="H1991:H2054" si="32">E1991-G1991</f>
        <v>0</v>
      </c>
      <c r="I1991" s="621"/>
    </row>
    <row r="1992" spans="1:9" ht="15" x14ac:dyDescent="0.25">
      <c r="A1992" s="192">
        <v>41879</v>
      </c>
      <c r="B1992" s="193" t="s">
        <v>2291</v>
      </c>
      <c r="C1992" s="324" t="s">
        <v>4236</v>
      </c>
      <c r="D1992" s="190" t="s">
        <v>188</v>
      </c>
      <c r="E1992" s="210">
        <v>6645.6</v>
      </c>
      <c r="F1992" s="368">
        <v>41880</v>
      </c>
      <c r="G1992" s="42">
        <v>6645.6</v>
      </c>
      <c r="H1992" s="18">
        <f t="shared" si="32"/>
        <v>0</v>
      </c>
      <c r="I1992" s="621" t="s">
        <v>21</v>
      </c>
    </row>
    <row r="1993" spans="1:9" ht="15" x14ac:dyDescent="0.25">
      <c r="A1993" s="192">
        <v>41879</v>
      </c>
      <c r="B1993" s="193" t="s">
        <v>2292</v>
      </c>
      <c r="C1993" s="324" t="s">
        <v>4236</v>
      </c>
      <c r="D1993" s="190" t="s">
        <v>2765</v>
      </c>
      <c r="E1993" s="210">
        <v>7881.5</v>
      </c>
      <c r="F1993" s="368">
        <v>41880</v>
      </c>
      <c r="G1993" s="42">
        <v>7881.5</v>
      </c>
      <c r="H1993" s="18">
        <f t="shared" si="32"/>
        <v>0</v>
      </c>
      <c r="I1993" s="621" t="s">
        <v>21</v>
      </c>
    </row>
    <row r="1994" spans="1:9" ht="15" x14ac:dyDescent="0.25">
      <c r="A1994" s="192">
        <v>41879</v>
      </c>
      <c r="B1994" s="193" t="s">
        <v>2294</v>
      </c>
      <c r="C1994" s="324" t="s">
        <v>4236</v>
      </c>
      <c r="D1994" s="190" t="s">
        <v>4240</v>
      </c>
      <c r="E1994" s="210">
        <v>305207.7</v>
      </c>
      <c r="F1994" s="370">
        <v>41912</v>
      </c>
      <c r="G1994" s="219">
        <v>305207.7</v>
      </c>
      <c r="H1994" s="18">
        <f t="shared" si="32"/>
        <v>0</v>
      </c>
      <c r="I1994" s="621" t="s">
        <v>3920</v>
      </c>
    </row>
    <row r="1995" spans="1:9" ht="15" x14ac:dyDescent="0.25">
      <c r="A1995" s="192">
        <v>41879</v>
      </c>
      <c r="B1995" s="193" t="s">
        <v>2296</v>
      </c>
      <c r="C1995" s="324" t="s">
        <v>4236</v>
      </c>
      <c r="D1995" s="190" t="s">
        <v>4240</v>
      </c>
      <c r="E1995" s="210">
        <v>390</v>
      </c>
      <c r="F1995" s="370">
        <v>41912</v>
      </c>
      <c r="G1995" s="219">
        <v>390</v>
      </c>
      <c r="H1995" s="18">
        <f t="shared" si="32"/>
        <v>0</v>
      </c>
      <c r="I1995" s="621" t="s">
        <v>3920</v>
      </c>
    </row>
    <row r="1996" spans="1:9" ht="15" x14ac:dyDescent="0.25">
      <c r="A1996" s="192">
        <v>41879</v>
      </c>
      <c r="B1996" s="193" t="s">
        <v>2297</v>
      </c>
      <c r="C1996" s="324" t="s">
        <v>4236</v>
      </c>
      <c r="D1996" s="190" t="s">
        <v>4293</v>
      </c>
      <c r="E1996" s="210">
        <v>26990.400000000001</v>
      </c>
      <c r="F1996" s="368">
        <v>41879</v>
      </c>
      <c r="G1996" s="42">
        <v>26990.400000000001</v>
      </c>
      <c r="H1996" s="18">
        <f t="shared" si="32"/>
        <v>0</v>
      </c>
      <c r="I1996" s="621"/>
    </row>
    <row r="1997" spans="1:9" ht="15" x14ac:dyDescent="0.25">
      <c r="A1997" s="192">
        <v>41879</v>
      </c>
      <c r="B1997" s="193" t="s">
        <v>2298</v>
      </c>
      <c r="C1997" s="324" t="s">
        <v>4236</v>
      </c>
      <c r="D1997" s="190" t="s">
        <v>51</v>
      </c>
      <c r="E1997" s="210">
        <v>1217</v>
      </c>
      <c r="F1997" s="368">
        <v>41879</v>
      </c>
      <c r="G1997" s="42">
        <v>1217</v>
      </c>
      <c r="H1997" s="18">
        <f t="shared" si="32"/>
        <v>0</v>
      </c>
      <c r="I1997" s="621"/>
    </row>
    <row r="1998" spans="1:9" ht="15" x14ac:dyDescent="0.25">
      <c r="A1998" s="192">
        <v>41879</v>
      </c>
      <c r="B1998" s="193" t="s">
        <v>2299</v>
      </c>
      <c r="C1998" s="324" t="s">
        <v>4236</v>
      </c>
      <c r="D1998" s="190" t="s">
        <v>4294</v>
      </c>
      <c r="E1998" s="210">
        <v>1412.5</v>
      </c>
      <c r="F1998" s="368">
        <v>41879</v>
      </c>
      <c r="G1998" s="42">
        <v>1412.5</v>
      </c>
      <c r="H1998" s="18">
        <f t="shared" si="32"/>
        <v>0</v>
      </c>
      <c r="I1998" s="621" t="s">
        <v>302</v>
      </c>
    </row>
    <row r="1999" spans="1:9" ht="15" x14ac:dyDescent="0.25">
      <c r="A1999" s="192">
        <v>41879</v>
      </c>
      <c r="B1999" s="193" t="s">
        <v>2301</v>
      </c>
      <c r="C1999" s="324" t="s">
        <v>4236</v>
      </c>
      <c r="D1999" s="190" t="s">
        <v>133</v>
      </c>
      <c r="E1999" s="210">
        <v>19731.599999999999</v>
      </c>
      <c r="F1999" s="368">
        <v>41879</v>
      </c>
      <c r="G1999" s="42">
        <v>19731.599999999999</v>
      </c>
      <c r="H1999" s="18">
        <f t="shared" si="32"/>
        <v>0</v>
      </c>
      <c r="I1999" s="621"/>
    </row>
    <row r="2000" spans="1:9" ht="15" x14ac:dyDescent="0.25">
      <c r="A2000" s="192">
        <v>41879</v>
      </c>
      <c r="B2000" s="193" t="s">
        <v>2302</v>
      </c>
      <c r="C2000" s="324" t="s">
        <v>4236</v>
      </c>
      <c r="D2000" s="190" t="s">
        <v>1607</v>
      </c>
      <c r="E2000" s="210">
        <v>2565</v>
      </c>
      <c r="F2000" s="368">
        <v>41879</v>
      </c>
      <c r="G2000" s="42">
        <v>2565</v>
      </c>
      <c r="H2000" s="18">
        <f t="shared" si="32"/>
        <v>0</v>
      </c>
      <c r="I2000" s="621"/>
    </row>
    <row r="2001" spans="1:9" ht="15" x14ac:dyDescent="0.25">
      <c r="A2001" s="192">
        <v>41879</v>
      </c>
      <c r="B2001" s="193" t="s">
        <v>2303</v>
      </c>
      <c r="C2001" s="324" t="s">
        <v>4236</v>
      </c>
      <c r="D2001" s="196" t="s">
        <v>3108</v>
      </c>
      <c r="E2001" s="215">
        <v>0</v>
      </c>
      <c r="F2001" s="368"/>
      <c r="G2001" s="42"/>
      <c r="H2001" s="18">
        <f t="shared" si="32"/>
        <v>0</v>
      </c>
      <c r="I2001" s="621" t="s">
        <v>324</v>
      </c>
    </row>
    <row r="2002" spans="1:9" ht="15" x14ac:dyDescent="0.25">
      <c r="A2002" s="192">
        <v>41879</v>
      </c>
      <c r="B2002" s="193" t="s">
        <v>2305</v>
      </c>
      <c r="C2002" s="324" t="s">
        <v>4236</v>
      </c>
      <c r="D2002" s="190" t="s">
        <v>468</v>
      </c>
      <c r="E2002" s="210">
        <v>4579</v>
      </c>
      <c r="F2002" s="368">
        <v>41880</v>
      </c>
      <c r="G2002" s="42">
        <v>4579</v>
      </c>
      <c r="H2002" s="18">
        <f t="shared" si="32"/>
        <v>0</v>
      </c>
      <c r="I2002" s="621" t="s">
        <v>65</v>
      </c>
    </row>
    <row r="2003" spans="1:9" ht="15" x14ac:dyDescent="0.25">
      <c r="A2003" s="192">
        <v>41879</v>
      </c>
      <c r="B2003" s="193" t="s">
        <v>2306</v>
      </c>
      <c r="C2003" s="324" t="s">
        <v>4236</v>
      </c>
      <c r="D2003" s="196" t="s">
        <v>3108</v>
      </c>
      <c r="E2003" s="215">
        <v>0</v>
      </c>
      <c r="F2003" s="368"/>
      <c r="G2003" s="42"/>
      <c r="H2003" s="18">
        <f t="shared" si="32"/>
        <v>0</v>
      </c>
      <c r="I2003" s="621" t="s">
        <v>324</v>
      </c>
    </row>
    <row r="2004" spans="1:9" ht="15" x14ac:dyDescent="0.25">
      <c r="A2004" s="192">
        <v>41879</v>
      </c>
      <c r="B2004" s="193" t="s">
        <v>2307</v>
      </c>
      <c r="C2004" s="324" t="s">
        <v>4236</v>
      </c>
      <c r="D2004" s="190" t="s">
        <v>80</v>
      </c>
      <c r="E2004" s="210">
        <v>1818</v>
      </c>
      <c r="F2004" s="368">
        <v>41880</v>
      </c>
      <c r="G2004" s="42">
        <v>1818</v>
      </c>
      <c r="H2004" s="18">
        <f t="shared" si="32"/>
        <v>0</v>
      </c>
      <c r="I2004" s="621" t="s">
        <v>65</v>
      </c>
    </row>
    <row r="2005" spans="1:9" ht="15" x14ac:dyDescent="0.25">
      <c r="A2005" s="192">
        <v>41879</v>
      </c>
      <c r="B2005" s="193" t="s">
        <v>2308</v>
      </c>
      <c r="C2005" s="324" t="s">
        <v>4236</v>
      </c>
      <c r="D2005" s="190" t="s">
        <v>78</v>
      </c>
      <c r="E2005" s="210">
        <v>4246</v>
      </c>
      <c r="F2005" s="368">
        <v>41880</v>
      </c>
      <c r="G2005" s="42">
        <v>4246</v>
      </c>
      <c r="H2005" s="18">
        <f t="shared" si="32"/>
        <v>0</v>
      </c>
      <c r="I2005" s="621" t="s">
        <v>65</v>
      </c>
    </row>
    <row r="2006" spans="1:9" ht="15" x14ac:dyDescent="0.25">
      <c r="A2006" s="192">
        <v>41879</v>
      </c>
      <c r="B2006" s="193" t="s">
        <v>2309</v>
      </c>
      <c r="C2006" s="324" t="s">
        <v>4236</v>
      </c>
      <c r="D2006" s="190" t="s">
        <v>307</v>
      </c>
      <c r="E2006" s="210">
        <v>7080</v>
      </c>
      <c r="F2006" s="368">
        <v>41880</v>
      </c>
      <c r="G2006" s="42">
        <v>7080</v>
      </c>
      <c r="H2006" s="18">
        <f t="shared" si="32"/>
        <v>0</v>
      </c>
      <c r="I2006" s="621" t="s">
        <v>65</v>
      </c>
    </row>
    <row r="2007" spans="1:9" ht="15" x14ac:dyDescent="0.25">
      <c r="A2007" s="192">
        <v>41879</v>
      </c>
      <c r="B2007" s="193" t="s">
        <v>2310</v>
      </c>
      <c r="C2007" s="324" t="s">
        <v>4236</v>
      </c>
      <c r="D2007" s="190" t="s">
        <v>348</v>
      </c>
      <c r="E2007" s="210">
        <v>1983.5</v>
      </c>
      <c r="F2007" s="368">
        <v>41880</v>
      </c>
      <c r="G2007" s="42">
        <v>1983.5</v>
      </c>
      <c r="H2007" s="18">
        <f t="shared" si="32"/>
        <v>0</v>
      </c>
      <c r="I2007" s="621" t="s">
        <v>65</v>
      </c>
    </row>
    <row r="2008" spans="1:9" ht="15" x14ac:dyDescent="0.25">
      <c r="A2008" s="192">
        <v>41879</v>
      </c>
      <c r="B2008" s="193" t="s">
        <v>2312</v>
      </c>
      <c r="C2008" s="324" t="s">
        <v>4236</v>
      </c>
      <c r="D2008" s="196" t="s">
        <v>3108</v>
      </c>
      <c r="E2008" s="215">
        <v>0</v>
      </c>
      <c r="F2008" s="368"/>
      <c r="G2008" s="42"/>
      <c r="H2008" s="18">
        <f t="shared" si="32"/>
        <v>0</v>
      </c>
      <c r="I2008" s="621" t="s">
        <v>324</v>
      </c>
    </row>
    <row r="2009" spans="1:9" ht="15" x14ac:dyDescent="0.25">
      <c r="A2009" s="192">
        <v>41879</v>
      </c>
      <c r="B2009" s="193" t="s">
        <v>2313</v>
      </c>
      <c r="C2009" s="324" t="s">
        <v>4236</v>
      </c>
      <c r="D2009" s="190" t="s">
        <v>147</v>
      </c>
      <c r="E2009" s="210">
        <v>5689.6</v>
      </c>
      <c r="F2009" s="368">
        <v>41880</v>
      </c>
      <c r="G2009" s="42">
        <v>5689.6</v>
      </c>
      <c r="H2009" s="18">
        <f t="shared" si="32"/>
        <v>0</v>
      </c>
      <c r="I2009" s="621" t="s">
        <v>65</v>
      </c>
    </row>
    <row r="2010" spans="1:9" ht="15" x14ac:dyDescent="0.25">
      <c r="A2010" s="192">
        <v>41879</v>
      </c>
      <c r="B2010" s="193" t="s">
        <v>2314</v>
      </c>
      <c r="C2010" s="324" t="s">
        <v>4236</v>
      </c>
      <c r="D2010" s="190" t="s">
        <v>67</v>
      </c>
      <c r="E2010" s="210">
        <v>2763.4</v>
      </c>
      <c r="F2010" s="368">
        <v>41879</v>
      </c>
      <c r="G2010" s="42">
        <v>2763.4</v>
      </c>
      <c r="H2010" s="18">
        <f t="shared" si="32"/>
        <v>0</v>
      </c>
      <c r="I2010" s="621" t="s">
        <v>12</v>
      </c>
    </row>
    <row r="2011" spans="1:9" ht="15" x14ac:dyDescent="0.25">
      <c r="A2011" s="192">
        <v>41879</v>
      </c>
      <c r="B2011" s="193" t="s">
        <v>2316</v>
      </c>
      <c r="C2011" s="324" t="s">
        <v>4236</v>
      </c>
      <c r="D2011" s="190" t="s">
        <v>312</v>
      </c>
      <c r="E2011" s="210">
        <v>1293</v>
      </c>
      <c r="F2011" s="368">
        <v>41879</v>
      </c>
      <c r="G2011" s="42">
        <v>1293</v>
      </c>
      <c r="H2011" s="18">
        <f t="shared" si="32"/>
        <v>0</v>
      </c>
      <c r="I2011" s="621" t="s">
        <v>12</v>
      </c>
    </row>
    <row r="2012" spans="1:9" ht="15" x14ac:dyDescent="0.25">
      <c r="A2012" s="192">
        <v>41879</v>
      </c>
      <c r="B2012" s="193" t="s">
        <v>2317</v>
      </c>
      <c r="C2012" s="324" t="s">
        <v>4236</v>
      </c>
      <c r="D2012" s="190" t="s">
        <v>953</v>
      </c>
      <c r="E2012" s="210">
        <v>6631.4</v>
      </c>
      <c r="F2012" s="368">
        <v>41880</v>
      </c>
      <c r="G2012" s="42">
        <v>6631.4</v>
      </c>
      <c r="H2012" s="18">
        <f t="shared" si="32"/>
        <v>0</v>
      </c>
      <c r="I2012" s="621" t="s">
        <v>65</v>
      </c>
    </row>
    <row r="2013" spans="1:9" ht="15" x14ac:dyDescent="0.25">
      <c r="A2013" s="192">
        <v>41879</v>
      </c>
      <c r="B2013" s="193" t="s">
        <v>2318</v>
      </c>
      <c r="C2013" s="324" t="s">
        <v>4236</v>
      </c>
      <c r="D2013" s="190" t="s">
        <v>52</v>
      </c>
      <c r="E2013" s="210">
        <v>3116.4</v>
      </c>
      <c r="F2013" s="368">
        <v>41879</v>
      </c>
      <c r="G2013" s="42">
        <v>3116.4</v>
      </c>
      <c r="H2013" s="18">
        <f t="shared" si="32"/>
        <v>0</v>
      </c>
      <c r="I2013" s="621" t="s">
        <v>12</v>
      </c>
    </row>
    <row r="2014" spans="1:9" ht="15" x14ac:dyDescent="0.25">
      <c r="A2014" s="192">
        <v>41879</v>
      </c>
      <c r="B2014" s="193" t="s">
        <v>2319</v>
      </c>
      <c r="C2014" s="324" t="s">
        <v>4236</v>
      </c>
      <c r="D2014" s="190" t="s">
        <v>2578</v>
      </c>
      <c r="E2014" s="210">
        <v>4599</v>
      </c>
      <c r="F2014" s="370" t="s">
        <v>4295</v>
      </c>
      <c r="G2014" s="42">
        <v>4599</v>
      </c>
      <c r="H2014" s="18">
        <f t="shared" si="32"/>
        <v>0</v>
      </c>
      <c r="I2014" s="621" t="s">
        <v>12</v>
      </c>
    </row>
    <row r="2015" spans="1:9" ht="15" x14ac:dyDescent="0.25">
      <c r="A2015" s="192">
        <v>41879</v>
      </c>
      <c r="B2015" s="193" t="s">
        <v>2320</v>
      </c>
      <c r="C2015" s="324" t="s">
        <v>4236</v>
      </c>
      <c r="D2015" s="190" t="s">
        <v>367</v>
      </c>
      <c r="E2015" s="210">
        <v>4848.5</v>
      </c>
      <c r="F2015" s="368">
        <v>41879</v>
      </c>
      <c r="G2015" s="42">
        <v>4848.5</v>
      </c>
      <c r="H2015" s="18">
        <f t="shared" si="32"/>
        <v>0</v>
      </c>
      <c r="I2015" s="621"/>
    </row>
    <row r="2016" spans="1:9" ht="15" x14ac:dyDescent="0.25">
      <c r="A2016" s="192">
        <v>41879</v>
      </c>
      <c r="B2016" s="193" t="s">
        <v>2321</v>
      </c>
      <c r="C2016" s="324" t="s">
        <v>4236</v>
      </c>
      <c r="D2016" s="190" t="s">
        <v>312</v>
      </c>
      <c r="E2016" s="210">
        <v>99</v>
      </c>
      <c r="F2016" s="368">
        <v>41879</v>
      </c>
      <c r="G2016" s="42">
        <v>99</v>
      </c>
      <c r="H2016" s="18">
        <f t="shared" si="32"/>
        <v>0</v>
      </c>
      <c r="I2016" s="621"/>
    </row>
    <row r="2017" spans="1:9" ht="15" x14ac:dyDescent="0.25">
      <c r="A2017" s="192">
        <v>41879</v>
      </c>
      <c r="B2017" s="193" t="s">
        <v>2322</v>
      </c>
      <c r="C2017" s="324" t="s">
        <v>4236</v>
      </c>
      <c r="D2017" s="190" t="s">
        <v>517</v>
      </c>
      <c r="E2017" s="210">
        <v>835</v>
      </c>
      <c r="F2017" s="368">
        <v>41879</v>
      </c>
      <c r="G2017" s="42">
        <v>835</v>
      </c>
      <c r="H2017" s="18">
        <f t="shared" si="32"/>
        <v>0</v>
      </c>
      <c r="I2017" s="621"/>
    </row>
    <row r="2018" spans="1:9" ht="15" x14ac:dyDescent="0.25">
      <c r="A2018" s="192">
        <v>41879</v>
      </c>
      <c r="B2018" s="193" t="s">
        <v>2324</v>
      </c>
      <c r="C2018" s="324" t="s">
        <v>4236</v>
      </c>
      <c r="D2018" s="190" t="s">
        <v>79</v>
      </c>
      <c r="E2018" s="210">
        <v>13959.4</v>
      </c>
      <c r="F2018" s="368">
        <v>41880</v>
      </c>
      <c r="G2018" s="42">
        <v>13959.4</v>
      </c>
      <c r="H2018" s="18">
        <f t="shared" si="32"/>
        <v>0</v>
      </c>
      <c r="I2018" s="621" t="s">
        <v>21</v>
      </c>
    </row>
    <row r="2019" spans="1:9" ht="15" x14ac:dyDescent="0.25">
      <c r="A2019" s="192">
        <v>41879</v>
      </c>
      <c r="B2019" s="193" t="s">
        <v>2325</v>
      </c>
      <c r="C2019" s="324" t="s">
        <v>4236</v>
      </c>
      <c r="D2019" s="190" t="s">
        <v>160</v>
      </c>
      <c r="E2019" s="210">
        <v>83041.7</v>
      </c>
      <c r="F2019" s="370" t="s">
        <v>4340</v>
      </c>
      <c r="G2019" s="219">
        <v>83041.7</v>
      </c>
      <c r="H2019" s="18">
        <f t="shared" si="32"/>
        <v>0</v>
      </c>
      <c r="I2019" s="621" t="s">
        <v>162</v>
      </c>
    </row>
    <row r="2020" spans="1:9" ht="15" x14ac:dyDescent="0.25">
      <c r="A2020" s="192">
        <v>41879</v>
      </c>
      <c r="B2020" s="193" t="s">
        <v>2326</v>
      </c>
      <c r="C2020" s="324" t="s">
        <v>4236</v>
      </c>
      <c r="D2020" s="190" t="s">
        <v>16</v>
      </c>
      <c r="E2020" s="210">
        <v>3551</v>
      </c>
      <c r="F2020" s="370">
        <v>41912</v>
      </c>
      <c r="G2020" s="219">
        <v>3551</v>
      </c>
      <c r="H2020" s="18">
        <f t="shared" si="32"/>
        <v>0</v>
      </c>
      <c r="I2020" s="621" t="s">
        <v>27</v>
      </c>
    </row>
    <row r="2021" spans="1:9" ht="15" x14ac:dyDescent="0.25">
      <c r="A2021" s="192">
        <v>41879</v>
      </c>
      <c r="B2021" s="193" t="s">
        <v>2327</v>
      </c>
      <c r="C2021" s="324" t="s">
        <v>4236</v>
      </c>
      <c r="D2021" s="196" t="s">
        <v>3108</v>
      </c>
      <c r="E2021" s="215">
        <v>0</v>
      </c>
      <c r="F2021" s="368"/>
      <c r="G2021" s="42"/>
      <c r="H2021" s="18">
        <f t="shared" si="32"/>
        <v>0</v>
      </c>
      <c r="I2021" s="621" t="s">
        <v>4296</v>
      </c>
    </row>
    <row r="2022" spans="1:9" ht="15" x14ac:dyDescent="0.25">
      <c r="A2022" s="192">
        <v>41879</v>
      </c>
      <c r="B2022" s="193" t="s">
        <v>2329</v>
      </c>
      <c r="C2022" s="324" t="s">
        <v>4236</v>
      </c>
      <c r="D2022" s="190" t="s">
        <v>358</v>
      </c>
      <c r="E2022" s="210">
        <v>32337.06</v>
      </c>
      <c r="F2022" s="381" t="s">
        <v>4378</v>
      </c>
      <c r="G2022" s="219">
        <v>32337.06</v>
      </c>
      <c r="H2022" s="18">
        <f t="shared" si="32"/>
        <v>0</v>
      </c>
      <c r="I2022" s="621" t="s">
        <v>162</v>
      </c>
    </row>
    <row r="2023" spans="1:9" ht="15" x14ac:dyDescent="0.25">
      <c r="A2023" s="192">
        <v>41879</v>
      </c>
      <c r="B2023" s="193" t="s">
        <v>2330</v>
      </c>
      <c r="C2023" s="324" t="s">
        <v>4236</v>
      </c>
      <c r="D2023" s="190" t="s">
        <v>14</v>
      </c>
      <c r="E2023" s="210">
        <v>8680</v>
      </c>
      <c r="F2023" s="371" t="s">
        <v>4297</v>
      </c>
      <c r="G2023" s="42">
        <v>8680</v>
      </c>
      <c r="H2023" s="18">
        <f t="shared" si="32"/>
        <v>0</v>
      </c>
      <c r="I2023" s="621" t="s">
        <v>27</v>
      </c>
    </row>
    <row r="2024" spans="1:9" ht="15" x14ac:dyDescent="0.25">
      <c r="A2024" s="192">
        <v>41879</v>
      </c>
      <c r="B2024" s="193" t="s">
        <v>2331</v>
      </c>
      <c r="C2024" s="324" t="s">
        <v>4236</v>
      </c>
      <c r="D2024" s="190" t="s">
        <v>2453</v>
      </c>
      <c r="E2024" s="210">
        <v>336</v>
      </c>
      <c r="F2024" s="368">
        <v>41879</v>
      </c>
      <c r="G2024" s="42">
        <v>336</v>
      </c>
      <c r="H2024" s="18">
        <f t="shared" si="32"/>
        <v>0</v>
      </c>
      <c r="I2024" s="621"/>
    </row>
    <row r="2025" spans="1:9" ht="15" x14ac:dyDescent="0.25">
      <c r="A2025" s="192">
        <v>41879</v>
      </c>
      <c r="B2025" s="193" t="s">
        <v>2332</v>
      </c>
      <c r="C2025" s="324" t="s">
        <v>4236</v>
      </c>
      <c r="D2025" s="190" t="s">
        <v>115</v>
      </c>
      <c r="E2025" s="210">
        <v>156</v>
      </c>
      <c r="F2025" s="368">
        <v>41879</v>
      </c>
      <c r="G2025" s="42">
        <v>156</v>
      </c>
      <c r="H2025" s="18">
        <f t="shared" si="32"/>
        <v>0</v>
      </c>
      <c r="I2025" s="621"/>
    </row>
    <row r="2026" spans="1:9" ht="15" x14ac:dyDescent="0.25">
      <c r="A2026" s="192">
        <v>41879</v>
      </c>
      <c r="B2026" s="193" t="s">
        <v>2333</v>
      </c>
      <c r="C2026" s="324" t="s">
        <v>4236</v>
      </c>
      <c r="D2026" s="190" t="s">
        <v>160</v>
      </c>
      <c r="E2026" s="210">
        <v>88744.35</v>
      </c>
      <c r="F2026" s="370" t="s">
        <v>4340</v>
      </c>
      <c r="G2026" s="219">
        <v>88744.35</v>
      </c>
      <c r="H2026" s="18">
        <f t="shared" si="32"/>
        <v>0</v>
      </c>
      <c r="I2026" s="621" t="s">
        <v>162</v>
      </c>
    </row>
    <row r="2027" spans="1:9" ht="15" x14ac:dyDescent="0.25">
      <c r="A2027" s="192">
        <v>41879</v>
      </c>
      <c r="B2027" s="193" t="s">
        <v>2334</v>
      </c>
      <c r="C2027" s="324" t="s">
        <v>4236</v>
      </c>
      <c r="D2027" s="190" t="s">
        <v>44</v>
      </c>
      <c r="E2027" s="210">
        <v>8000</v>
      </c>
      <c r="F2027" s="381" t="s">
        <v>4382</v>
      </c>
      <c r="G2027" s="219">
        <v>8000</v>
      </c>
      <c r="H2027" s="18">
        <f t="shared" si="32"/>
        <v>0</v>
      </c>
      <c r="I2027" s="621" t="s">
        <v>217</v>
      </c>
    </row>
    <row r="2028" spans="1:9" ht="15" x14ac:dyDescent="0.25">
      <c r="A2028" s="192">
        <v>41879</v>
      </c>
      <c r="B2028" s="193" t="s">
        <v>2335</v>
      </c>
      <c r="C2028" s="324" t="s">
        <v>4236</v>
      </c>
      <c r="D2028" s="190" t="s">
        <v>3557</v>
      </c>
      <c r="E2028" s="210">
        <v>61295</v>
      </c>
      <c r="F2028" s="370">
        <v>41885</v>
      </c>
      <c r="G2028" s="219">
        <v>61295</v>
      </c>
      <c r="H2028" s="18">
        <f t="shared" si="32"/>
        <v>0</v>
      </c>
      <c r="I2028" s="621" t="s">
        <v>162</v>
      </c>
    </row>
    <row r="2029" spans="1:9" ht="15" x14ac:dyDescent="0.25">
      <c r="A2029" s="192">
        <v>41879</v>
      </c>
      <c r="B2029" s="193" t="s">
        <v>2336</v>
      </c>
      <c r="C2029" s="324" t="s">
        <v>4236</v>
      </c>
      <c r="D2029" s="190" t="s">
        <v>2636</v>
      </c>
      <c r="E2029" s="210">
        <v>4805</v>
      </c>
      <c r="F2029" s="368">
        <v>41879</v>
      </c>
      <c r="G2029" s="42">
        <v>4805</v>
      </c>
      <c r="H2029" s="18">
        <f t="shared" si="32"/>
        <v>0</v>
      </c>
      <c r="I2029" s="621"/>
    </row>
    <row r="2030" spans="1:9" ht="15" x14ac:dyDescent="0.25">
      <c r="A2030" s="192">
        <v>41879</v>
      </c>
      <c r="B2030" s="193" t="s">
        <v>2337</v>
      </c>
      <c r="C2030" s="324" t="s">
        <v>4236</v>
      </c>
      <c r="D2030" s="190" t="s">
        <v>152</v>
      </c>
      <c r="E2030" s="210">
        <v>8116</v>
      </c>
      <c r="F2030" s="368">
        <v>41879</v>
      </c>
      <c r="G2030" s="42">
        <v>8116</v>
      </c>
      <c r="H2030" s="18">
        <f t="shared" si="32"/>
        <v>0</v>
      </c>
      <c r="I2030" s="621"/>
    </row>
    <row r="2031" spans="1:9" ht="15" x14ac:dyDescent="0.25">
      <c r="A2031" s="192">
        <v>41879</v>
      </c>
      <c r="B2031" s="193" t="s">
        <v>2338</v>
      </c>
      <c r="C2031" s="324" t="s">
        <v>4236</v>
      </c>
      <c r="D2031" s="190" t="s">
        <v>269</v>
      </c>
      <c r="E2031" s="210">
        <v>5813.5</v>
      </c>
      <c r="F2031" s="368">
        <v>41879</v>
      </c>
      <c r="G2031" s="42">
        <v>5813.5</v>
      </c>
      <c r="H2031" s="18">
        <f t="shared" si="32"/>
        <v>0</v>
      </c>
      <c r="I2031" s="621"/>
    </row>
    <row r="2032" spans="1:9" ht="15" x14ac:dyDescent="0.25">
      <c r="A2032" s="192">
        <v>41879</v>
      </c>
      <c r="B2032" s="193" t="s">
        <v>2340</v>
      </c>
      <c r="C2032" s="324" t="s">
        <v>4236</v>
      </c>
      <c r="D2032" s="190" t="s">
        <v>74</v>
      </c>
      <c r="E2032" s="210">
        <v>924</v>
      </c>
      <c r="F2032" s="368">
        <v>41879</v>
      </c>
      <c r="G2032" s="42">
        <v>924</v>
      </c>
      <c r="H2032" s="18">
        <f t="shared" si="32"/>
        <v>0</v>
      </c>
      <c r="I2032" s="621"/>
    </row>
    <row r="2033" spans="1:9" ht="15" x14ac:dyDescent="0.25">
      <c r="A2033" s="192">
        <v>41879</v>
      </c>
      <c r="B2033" s="193" t="s">
        <v>2341</v>
      </c>
      <c r="C2033" s="324" t="s">
        <v>4236</v>
      </c>
      <c r="D2033" s="190" t="s">
        <v>169</v>
      </c>
      <c r="E2033" s="210">
        <v>23362.400000000001</v>
      </c>
      <c r="F2033" s="368">
        <v>41881</v>
      </c>
      <c r="G2033" s="42">
        <v>23362.400000000001</v>
      </c>
      <c r="H2033" s="18">
        <f t="shared" si="32"/>
        <v>0</v>
      </c>
      <c r="I2033" s="621" t="s">
        <v>162</v>
      </c>
    </row>
    <row r="2034" spans="1:9" ht="15" x14ac:dyDescent="0.25">
      <c r="A2034" s="192">
        <v>41879</v>
      </c>
      <c r="B2034" s="193" t="s">
        <v>2342</v>
      </c>
      <c r="C2034" s="324" t="s">
        <v>4236</v>
      </c>
      <c r="D2034" s="190" t="s">
        <v>370</v>
      </c>
      <c r="E2034" s="210">
        <v>3663</v>
      </c>
      <c r="F2034" s="368">
        <v>41881</v>
      </c>
      <c r="G2034" s="42">
        <v>3663</v>
      </c>
      <c r="H2034" s="18">
        <f t="shared" si="32"/>
        <v>0</v>
      </c>
      <c r="I2034" s="621" t="s">
        <v>162</v>
      </c>
    </row>
    <row r="2035" spans="1:9" ht="15" x14ac:dyDescent="0.25">
      <c r="A2035" s="192">
        <v>41879</v>
      </c>
      <c r="B2035" s="193" t="s">
        <v>2343</v>
      </c>
      <c r="C2035" s="324" t="s">
        <v>4236</v>
      </c>
      <c r="D2035" s="196" t="s">
        <v>3108</v>
      </c>
      <c r="E2035" s="215">
        <v>0</v>
      </c>
      <c r="F2035" s="368"/>
      <c r="G2035" s="42"/>
      <c r="H2035" s="18">
        <f t="shared" si="32"/>
        <v>0</v>
      </c>
      <c r="I2035" s="621" t="s">
        <v>4298</v>
      </c>
    </row>
    <row r="2036" spans="1:9" ht="15" x14ac:dyDescent="0.25">
      <c r="A2036" s="192">
        <v>41879</v>
      </c>
      <c r="B2036" s="193" t="s">
        <v>2344</v>
      </c>
      <c r="C2036" s="324" t="s">
        <v>4236</v>
      </c>
      <c r="D2036" s="190" t="s">
        <v>199</v>
      </c>
      <c r="E2036" s="210">
        <v>4623.6000000000004</v>
      </c>
      <c r="F2036" s="368">
        <v>41881</v>
      </c>
      <c r="G2036" s="42">
        <v>4623.6000000000004</v>
      </c>
      <c r="H2036" s="18">
        <f t="shared" si="32"/>
        <v>0</v>
      </c>
      <c r="I2036" s="621" t="s">
        <v>162</v>
      </c>
    </row>
    <row r="2037" spans="1:9" ht="15" x14ac:dyDescent="0.25">
      <c r="A2037" s="192">
        <v>41879</v>
      </c>
      <c r="B2037" s="193" t="s">
        <v>2345</v>
      </c>
      <c r="C2037" s="324" t="s">
        <v>4236</v>
      </c>
      <c r="D2037" s="190" t="s">
        <v>175</v>
      </c>
      <c r="E2037" s="210">
        <v>11190.58</v>
      </c>
      <c r="F2037" s="370" t="s">
        <v>4299</v>
      </c>
      <c r="G2037" s="42">
        <v>11190.58</v>
      </c>
      <c r="H2037" s="18">
        <f t="shared" si="32"/>
        <v>0</v>
      </c>
      <c r="I2037" s="621" t="s">
        <v>162</v>
      </c>
    </row>
    <row r="2038" spans="1:9" ht="15" x14ac:dyDescent="0.25">
      <c r="A2038" s="192">
        <v>41880</v>
      </c>
      <c r="B2038" s="193" t="s">
        <v>2346</v>
      </c>
      <c r="C2038" s="324" t="s">
        <v>4236</v>
      </c>
      <c r="D2038" s="20" t="s">
        <v>396</v>
      </c>
      <c r="E2038" s="213">
        <v>336</v>
      </c>
      <c r="F2038" s="368">
        <v>41880</v>
      </c>
      <c r="G2038" s="42">
        <v>336</v>
      </c>
      <c r="H2038" s="18">
        <f t="shared" si="32"/>
        <v>0</v>
      </c>
      <c r="I2038" s="622"/>
    </row>
    <row r="2039" spans="1:9" ht="15" x14ac:dyDescent="0.25">
      <c r="A2039" s="192">
        <v>41880</v>
      </c>
      <c r="B2039" s="193" t="s">
        <v>2347</v>
      </c>
      <c r="C2039" s="324" t="s">
        <v>4236</v>
      </c>
      <c r="D2039" s="295" t="s">
        <v>3108</v>
      </c>
      <c r="E2039" s="296">
        <v>0</v>
      </c>
      <c r="F2039" s="368"/>
      <c r="G2039" s="42"/>
      <c r="H2039" s="18">
        <f t="shared" si="32"/>
        <v>0</v>
      </c>
      <c r="I2039" s="622" t="s">
        <v>324</v>
      </c>
    </row>
    <row r="2040" spans="1:9" ht="15" x14ac:dyDescent="0.25">
      <c r="A2040" s="192">
        <v>41880</v>
      </c>
      <c r="B2040" s="193" t="s">
        <v>2348</v>
      </c>
      <c r="C2040" s="324" t="s">
        <v>4236</v>
      </c>
      <c r="D2040" s="20" t="s">
        <v>178</v>
      </c>
      <c r="E2040" s="213">
        <v>3643.2</v>
      </c>
      <c r="F2040" s="368">
        <v>41881</v>
      </c>
      <c r="G2040" s="42">
        <v>3643.2</v>
      </c>
      <c r="H2040" s="18">
        <f t="shared" si="32"/>
        <v>0</v>
      </c>
      <c r="I2040" s="622" t="s">
        <v>162</v>
      </c>
    </row>
    <row r="2041" spans="1:9" ht="15" x14ac:dyDescent="0.25">
      <c r="A2041" s="192">
        <v>41880</v>
      </c>
      <c r="B2041" s="193" t="s">
        <v>1129</v>
      </c>
      <c r="C2041" s="324" t="s">
        <v>4236</v>
      </c>
      <c r="D2041" s="20" t="s">
        <v>4300</v>
      </c>
      <c r="E2041" s="213">
        <v>4234.5</v>
      </c>
      <c r="F2041" s="368">
        <v>41881</v>
      </c>
      <c r="G2041" s="42">
        <v>4234.5</v>
      </c>
      <c r="H2041" s="18">
        <f t="shared" si="32"/>
        <v>0</v>
      </c>
      <c r="I2041" s="622" t="s">
        <v>27</v>
      </c>
    </row>
    <row r="2042" spans="1:9" ht="15" x14ac:dyDescent="0.25">
      <c r="A2042" s="192">
        <v>41880</v>
      </c>
      <c r="B2042" s="193" t="s">
        <v>1130</v>
      </c>
      <c r="C2042" s="324" t="s">
        <v>4236</v>
      </c>
      <c r="D2042" s="20" t="s">
        <v>4301</v>
      </c>
      <c r="E2042" s="213">
        <v>2227.4</v>
      </c>
      <c r="F2042" s="368">
        <v>41881</v>
      </c>
      <c r="G2042" s="42">
        <v>2227.4</v>
      </c>
      <c r="H2042" s="18">
        <f t="shared" si="32"/>
        <v>0</v>
      </c>
      <c r="I2042" s="622" t="s">
        <v>162</v>
      </c>
    </row>
    <row r="2043" spans="1:9" ht="15" x14ac:dyDescent="0.25">
      <c r="A2043" s="192">
        <v>41880</v>
      </c>
      <c r="B2043" s="193" t="s">
        <v>1131</v>
      </c>
      <c r="C2043" s="324" t="s">
        <v>4236</v>
      </c>
      <c r="D2043" s="20" t="s">
        <v>420</v>
      </c>
      <c r="E2043" s="213">
        <v>10105</v>
      </c>
      <c r="F2043" s="368">
        <v>41881</v>
      </c>
      <c r="G2043" s="42">
        <v>10105</v>
      </c>
      <c r="H2043" s="18">
        <f t="shared" si="32"/>
        <v>0</v>
      </c>
      <c r="I2043" s="622" t="s">
        <v>162</v>
      </c>
    </row>
    <row r="2044" spans="1:9" ht="15" x14ac:dyDescent="0.25">
      <c r="A2044" s="192">
        <v>41880</v>
      </c>
      <c r="B2044" s="193" t="s">
        <v>1132</v>
      </c>
      <c r="C2044" s="324" t="s">
        <v>4236</v>
      </c>
      <c r="D2044" s="20" t="s">
        <v>250</v>
      </c>
      <c r="E2044" s="213">
        <v>22229</v>
      </c>
      <c r="F2044" s="368">
        <v>41880</v>
      </c>
      <c r="G2044" s="42">
        <v>22229</v>
      </c>
      <c r="H2044" s="18">
        <f t="shared" si="32"/>
        <v>0</v>
      </c>
      <c r="I2044" s="622"/>
    </row>
    <row r="2045" spans="1:9" ht="15" x14ac:dyDescent="0.25">
      <c r="A2045" s="192">
        <v>41880</v>
      </c>
      <c r="B2045" s="193" t="s">
        <v>1133</v>
      </c>
      <c r="C2045" s="324" t="s">
        <v>4236</v>
      </c>
      <c r="D2045" s="20" t="s">
        <v>85</v>
      </c>
      <c r="E2045" s="213">
        <v>15542.4</v>
      </c>
      <c r="F2045" s="368">
        <v>41881</v>
      </c>
      <c r="G2045" s="42">
        <v>15542.4</v>
      </c>
      <c r="H2045" s="18">
        <f t="shared" si="32"/>
        <v>0</v>
      </c>
      <c r="I2045" s="622" t="s">
        <v>27</v>
      </c>
    </row>
    <row r="2046" spans="1:9" ht="15" x14ac:dyDescent="0.25">
      <c r="A2046" s="192">
        <v>41880</v>
      </c>
      <c r="B2046" s="193" t="s">
        <v>1134</v>
      </c>
      <c r="C2046" s="324" t="s">
        <v>4236</v>
      </c>
      <c r="D2046" s="20" t="s">
        <v>92</v>
      </c>
      <c r="E2046" s="213">
        <v>7144</v>
      </c>
      <c r="F2046" s="368">
        <v>41881</v>
      </c>
      <c r="G2046" s="42">
        <v>7144</v>
      </c>
      <c r="H2046" s="18">
        <f t="shared" si="32"/>
        <v>0</v>
      </c>
      <c r="I2046" s="622" t="s">
        <v>27</v>
      </c>
    </row>
    <row r="2047" spans="1:9" ht="15" x14ac:dyDescent="0.25">
      <c r="A2047" s="192">
        <v>41880</v>
      </c>
      <c r="B2047" s="193" t="s">
        <v>1135</v>
      </c>
      <c r="C2047" s="324" t="s">
        <v>4236</v>
      </c>
      <c r="D2047" s="20" t="s">
        <v>853</v>
      </c>
      <c r="E2047" s="213">
        <v>4990</v>
      </c>
      <c r="F2047" s="368">
        <v>41881</v>
      </c>
      <c r="G2047" s="42">
        <v>4990</v>
      </c>
      <c r="H2047" s="18">
        <f t="shared" si="32"/>
        <v>0</v>
      </c>
      <c r="I2047" s="622" t="s">
        <v>27</v>
      </c>
    </row>
    <row r="2048" spans="1:9" ht="15" x14ac:dyDescent="0.25">
      <c r="A2048" s="192">
        <v>41880</v>
      </c>
      <c r="B2048" s="193" t="s">
        <v>1136</v>
      </c>
      <c r="C2048" s="324" t="s">
        <v>4236</v>
      </c>
      <c r="D2048" s="295" t="s">
        <v>3108</v>
      </c>
      <c r="E2048" s="296">
        <v>0</v>
      </c>
      <c r="F2048" s="368"/>
      <c r="G2048" s="42"/>
      <c r="H2048" s="18">
        <f t="shared" si="32"/>
        <v>0</v>
      </c>
      <c r="I2048" s="622" t="s">
        <v>324</v>
      </c>
    </row>
    <row r="2049" spans="1:11" ht="15" x14ac:dyDescent="0.25">
      <c r="A2049" s="192">
        <v>41880</v>
      </c>
      <c r="B2049" s="193" t="s">
        <v>1137</v>
      </c>
      <c r="C2049" s="324" t="s">
        <v>4236</v>
      </c>
      <c r="D2049" s="20" t="s">
        <v>346</v>
      </c>
      <c r="E2049" s="213">
        <v>5273.4</v>
      </c>
      <c r="F2049" s="368">
        <v>41881</v>
      </c>
      <c r="G2049" s="42">
        <v>5273.4</v>
      </c>
      <c r="H2049" s="18">
        <f t="shared" si="32"/>
        <v>0</v>
      </c>
      <c r="I2049" s="622" t="s">
        <v>27</v>
      </c>
    </row>
    <row r="2050" spans="1:11" ht="15" x14ac:dyDescent="0.25">
      <c r="A2050" s="192">
        <v>41880</v>
      </c>
      <c r="B2050" s="193" t="s">
        <v>1138</v>
      </c>
      <c r="C2050" s="324" t="s">
        <v>4236</v>
      </c>
      <c r="D2050" s="20" t="s">
        <v>88</v>
      </c>
      <c r="E2050" s="213">
        <v>5080</v>
      </c>
      <c r="F2050" s="368">
        <v>41881</v>
      </c>
      <c r="G2050" s="42">
        <v>5080</v>
      </c>
      <c r="H2050" s="18">
        <f t="shared" si="32"/>
        <v>0</v>
      </c>
      <c r="I2050" s="622" t="s">
        <v>27</v>
      </c>
    </row>
    <row r="2051" spans="1:11" ht="15" x14ac:dyDescent="0.25">
      <c r="A2051" s="192">
        <v>41880</v>
      </c>
      <c r="B2051" s="193" t="s">
        <v>1139</v>
      </c>
      <c r="C2051" s="324" t="s">
        <v>4236</v>
      </c>
      <c r="D2051" s="20" t="s">
        <v>921</v>
      </c>
      <c r="E2051" s="213">
        <v>2413</v>
      </c>
      <c r="F2051" s="370">
        <v>41884</v>
      </c>
      <c r="G2051" s="219">
        <v>2413</v>
      </c>
      <c r="H2051" s="18">
        <f t="shared" si="32"/>
        <v>0</v>
      </c>
      <c r="I2051" s="622" t="s">
        <v>27</v>
      </c>
    </row>
    <row r="2052" spans="1:11" ht="15" x14ac:dyDescent="0.25">
      <c r="A2052" s="192">
        <v>41880</v>
      </c>
      <c r="B2052" s="193" t="s">
        <v>1140</v>
      </c>
      <c r="C2052" s="324" t="s">
        <v>4236</v>
      </c>
      <c r="D2052" s="20" t="s">
        <v>3163</v>
      </c>
      <c r="E2052" s="213">
        <v>13528</v>
      </c>
      <c r="F2052" s="368">
        <v>41882</v>
      </c>
      <c r="G2052" s="42">
        <v>13528</v>
      </c>
      <c r="H2052" s="18">
        <f t="shared" si="32"/>
        <v>0</v>
      </c>
      <c r="I2052" s="622" t="s">
        <v>217</v>
      </c>
    </row>
    <row r="2053" spans="1:11" ht="15" x14ac:dyDescent="0.25">
      <c r="A2053" s="192">
        <v>41880</v>
      </c>
      <c r="B2053" s="193" t="s">
        <v>1141</v>
      </c>
      <c r="C2053" s="324" t="s">
        <v>4236</v>
      </c>
      <c r="D2053" s="20" t="s">
        <v>240</v>
      </c>
      <c r="E2053" s="213">
        <v>31880</v>
      </c>
      <c r="F2053" s="407" t="s">
        <v>4379</v>
      </c>
      <c r="G2053" s="42">
        <v>31880</v>
      </c>
      <c r="H2053" s="18">
        <f t="shared" si="32"/>
        <v>0</v>
      </c>
      <c r="I2053" s="622" t="s">
        <v>27</v>
      </c>
      <c r="J2053" s="28"/>
      <c r="K2053" s="28"/>
    </row>
    <row r="2054" spans="1:11" ht="15" x14ac:dyDescent="0.25">
      <c r="A2054" s="192">
        <v>41880</v>
      </c>
      <c r="B2054" s="193" t="s">
        <v>1142</v>
      </c>
      <c r="C2054" s="324" t="s">
        <v>4236</v>
      </c>
      <c r="D2054" s="20" t="s">
        <v>244</v>
      </c>
      <c r="E2054" s="213">
        <v>9540</v>
      </c>
      <c r="F2054" s="368">
        <v>41895</v>
      </c>
      <c r="G2054" s="42">
        <v>9540</v>
      </c>
      <c r="H2054" s="18">
        <f t="shared" si="32"/>
        <v>0</v>
      </c>
      <c r="I2054" s="622" t="s">
        <v>27</v>
      </c>
    </row>
    <row r="2055" spans="1:11" ht="15" x14ac:dyDescent="0.25">
      <c r="A2055" s="192">
        <v>41880</v>
      </c>
      <c r="B2055" s="193" t="s">
        <v>1143</v>
      </c>
      <c r="C2055" s="324" t="s">
        <v>4236</v>
      </c>
      <c r="D2055" s="20" t="s">
        <v>13</v>
      </c>
      <c r="E2055" s="213">
        <v>3256</v>
      </c>
      <c r="F2055" s="368">
        <v>41880</v>
      </c>
      <c r="G2055" s="42">
        <v>3256</v>
      </c>
      <c r="H2055" s="18">
        <f t="shared" ref="H2055:H2118" si="33">E2055-G2055</f>
        <v>0</v>
      </c>
      <c r="I2055" s="622" t="s">
        <v>217</v>
      </c>
    </row>
    <row r="2056" spans="1:11" ht="15" x14ac:dyDescent="0.25">
      <c r="A2056" s="192">
        <v>41880</v>
      </c>
      <c r="B2056" s="193" t="s">
        <v>1144</v>
      </c>
      <c r="C2056" s="324" t="s">
        <v>4236</v>
      </c>
      <c r="D2056" s="295" t="s">
        <v>3108</v>
      </c>
      <c r="E2056" s="296">
        <v>0</v>
      </c>
      <c r="F2056" s="368"/>
      <c r="G2056" s="42"/>
      <c r="H2056" s="18">
        <f t="shared" si="33"/>
        <v>0</v>
      </c>
      <c r="I2056" s="622" t="s">
        <v>324</v>
      </c>
    </row>
    <row r="2057" spans="1:11" ht="15" x14ac:dyDescent="0.25">
      <c r="A2057" s="192">
        <v>41880</v>
      </c>
      <c r="B2057" s="193" t="s">
        <v>1145</v>
      </c>
      <c r="C2057" s="324" t="s">
        <v>4236</v>
      </c>
      <c r="D2057" s="295" t="s">
        <v>3108</v>
      </c>
      <c r="E2057" s="296">
        <v>0</v>
      </c>
      <c r="F2057" s="368"/>
      <c r="G2057" s="42"/>
      <c r="H2057" s="18">
        <f t="shared" si="33"/>
        <v>0</v>
      </c>
      <c r="I2057" s="622" t="s">
        <v>324</v>
      </c>
    </row>
    <row r="2058" spans="1:11" ht="15" x14ac:dyDescent="0.25">
      <c r="A2058" s="192">
        <v>41880</v>
      </c>
      <c r="B2058" s="193" t="s">
        <v>1146</v>
      </c>
      <c r="C2058" s="324" t="s">
        <v>4236</v>
      </c>
      <c r="D2058" s="295" t="s">
        <v>3108</v>
      </c>
      <c r="E2058" s="296">
        <v>0</v>
      </c>
      <c r="F2058" s="368"/>
      <c r="G2058" s="42"/>
      <c r="H2058" s="18">
        <f t="shared" si="33"/>
        <v>0</v>
      </c>
      <c r="I2058" s="622" t="s">
        <v>324</v>
      </c>
    </row>
    <row r="2059" spans="1:11" ht="15" x14ac:dyDescent="0.25">
      <c r="A2059" s="192">
        <v>41880</v>
      </c>
      <c r="B2059" s="193" t="s">
        <v>1147</v>
      </c>
      <c r="C2059" s="324" t="s">
        <v>4236</v>
      </c>
      <c r="D2059" s="20" t="s">
        <v>189</v>
      </c>
      <c r="E2059" s="213">
        <v>27542.400000000001</v>
      </c>
      <c r="F2059" s="370">
        <v>41890</v>
      </c>
      <c r="G2059" s="219">
        <v>27542.400000000001</v>
      </c>
      <c r="H2059" s="18">
        <f t="shared" si="33"/>
        <v>0</v>
      </c>
      <c r="I2059" s="622" t="s">
        <v>217</v>
      </c>
    </row>
    <row r="2060" spans="1:11" ht="15" x14ac:dyDescent="0.25">
      <c r="A2060" s="192">
        <v>41880</v>
      </c>
      <c r="B2060" s="193" t="s">
        <v>1148</v>
      </c>
      <c r="C2060" s="324" t="s">
        <v>4236</v>
      </c>
      <c r="D2060" s="20" t="s">
        <v>245</v>
      </c>
      <c r="E2060" s="213">
        <v>24834.6</v>
      </c>
      <c r="F2060" s="368">
        <v>41881</v>
      </c>
      <c r="G2060" s="42">
        <v>24834.6</v>
      </c>
      <c r="H2060" s="18">
        <f t="shared" si="33"/>
        <v>0</v>
      </c>
      <c r="I2060" s="622" t="s">
        <v>27</v>
      </c>
    </row>
    <row r="2061" spans="1:11" ht="15" x14ac:dyDescent="0.25">
      <c r="A2061" s="192">
        <v>41880</v>
      </c>
      <c r="B2061" s="193" t="s">
        <v>1149</v>
      </c>
      <c r="C2061" s="324" t="s">
        <v>4236</v>
      </c>
      <c r="D2061" s="20" t="s">
        <v>70</v>
      </c>
      <c r="E2061" s="213">
        <v>11959.6</v>
      </c>
      <c r="F2061" s="368">
        <v>41880</v>
      </c>
      <c r="G2061" s="42">
        <v>11959.6</v>
      </c>
      <c r="H2061" s="18">
        <f t="shared" si="33"/>
        <v>0</v>
      </c>
      <c r="I2061" s="622"/>
    </row>
    <row r="2062" spans="1:11" ht="15" x14ac:dyDescent="0.25">
      <c r="A2062" s="192">
        <v>41880</v>
      </c>
      <c r="B2062" s="193" t="s">
        <v>1150</v>
      </c>
      <c r="C2062" s="324" t="s">
        <v>4236</v>
      </c>
      <c r="D2062" s="20" t="s">
        <v>4302</v>
      </c>
      <c r="E2062" s="213">
        <v>10671</v>
      </c>
      <c r="F2062" s="368">
        <v>41881</v>
      </c>
      <c r="G2062" s="42">
        <v>10671</v>
      </c>
      <c r="H2062" s="18">
        <f t="shared" si="33"/>
        <v>0</v>
      </c>
      <c r="I2062" s="622" t="s">
        <v>27</v>
      </c>
    </row>
    <row r="2063" spans="1:11" ht="15" x14ac:dyDescent="0.25">
      <c r="A2063" s="192">
        <v>41880</v>
      </c>
      <c r="B2063" s="193" t="s">
        <v>1151</v>
      </c>
      <c r="C2063" s="324" t="s">
        <v>4236</v>
      </c>
      <c r="D2063" s="20" t="s">
        <v>8</v>
      </c>
      <c r="E2063" s="213">
        <v>1020</v>
      </c>
      <c r="F2063" s="368">
        <v>41880</v>
      </c>
      <c r="G2063" s="42">
        <v>1020</v>
      </c>
      <c r="H2063" s="18">
        <f t="shared" si="33"/>
        <v>0</v>
      </c>
      <c r="I2063" s="622"/>
    </row>
    <row r="2064" spans="1:11" ht="15" x14ac:dyDescent="0.25">
      <c r="A2064" s="192">
        <v>41880</v>
      </c>
      <c r="B2064" s="193" t="s">
        <v>1152</v>
      </c>
      <c r="C2064" s="324" t="s">
        <v>4236</v>
      </c>
      <c r="D2064" s="20" t="s">
        <v>19</v>
      </c>
      <c r="E2064" s="213">
        <v>3593</v>
      </c>
      <c r="F2064" s="368">
        <v>41881</v>
      </c>
      <c r="G2064" s="42">
        <v>3593</v>
      </c>
      <c r="H2064" s="18">
        <f t="shared" si="33"/>
        <v>0</v>
      </c>
      <c r="I2064" s="622" t="s">
        <v>27</v>
      </c>
    </row>
    <row r="2065" spans="1:9" ht="15" x14ac:dyDescent="0.25">
      <c r="A2065" s="192">
        <v>41880</v>
      </c>
      <c r="B2065" s="193" t="s">
        <v>1153</v>
      </c>
      <c r="C2065" s="324" t="s">
        <v>4236</v>
      </c>
      <c r="D2065" s="20" t="s">
        <v>149</v>
      </c>
      <c r="E2065" s="213">
        <v>30113</v>
      </c>
      <c r="F2065" s="381" t="s">
        <v>4333</v>
      </c>
      <c r="G2065" s="219">
        <v>30113</v>
      </c>
      <c r="H2065" s="18">
        <f t="shared" si="33"/>
        <v>0</v>
      </c>
      <c r="I2065" s="622" t="s">
        <v>27</v>
      </c>
    </row>
    <row r="2066" spans="1:9" ht="15" x14ac:dyDescent="0.25">
      <c r="A2066" s="192">
        <v>41880</v>
      </c>
      <c r="B2066" s="193" t="s">
        <v>1154</v>
      </c>
      <c r="C2066" s="324" t="s">
        <v>4236</v>
      </c>
      <c r="D2066" s="20" t="s">
        <v>29</v>
      </c>
      <c r="E2066" s="213">
        <v>13838</v>
      </c>
      <c r="F2066" s="368">
        <v>41881</v>
      </c>
      <c r="G2066" s="42">
        <v>13838</v>
      </c>
      <c r="H2066" s="18">
        <f t="shared" si="33"/>
        <v>0</v>
      </c>
      <c r="I2066" s="622" t="s">
        <v>30</v>
      </c>
    </row>
    <row r="2067" spans="1:9" ht="15" x14ac:dyDescent="0.25">
      <c r="A2067" s="192">
        <v>41880</v>
      </c>
      <c r="B2067" s="193" t="s">
        <v>1156</v>
      </c>
      <c r="C2067" s="324" t="s">
        <v>4236</v>
      </c>
      <c r="D2067" s="20" t="s">
        <v>287</v>
      </c>
      <c r="E2067" s="213">
        <v>2350</v>
      </c>
      <c r="F2067" s="368">
        <v>41881</v>
      </c>
      <c r="G2067" s="42">
        <v>2350</v>
      </c>
      <c r="H2067" s="18">
        <f t="shared" si="33"/>
        <v>0</v>
      </c>
      <c r="I2067" s="622" t="s">
        <v>30</v>
      </c>
    </row>
    <row r="2068" spans="1:9" ht="15" x14ac:dyDescent="0.25">
      <c r="A2068" s="192">
        <v>41880</v>
      </c>
      <c r="B2068" s="193" t="s">
        <v>1157</v>
      </c>
      <c r="C2068" s="324" t="s">
        <v>4236</v>
      </c>
      <c r="D2068" s="20" t="s">
        <v>8</v>
      </c>
      <c r="E2068" s="213">
        <v>910</v>
      </c>
      <c r="F2068" s="368">
        <v>41880</v>
      </c>
      <c r="G2068" s="42">
        <v>910</v>
      </c>
      <c r="H2068" s="18">
        <f t="shared" si="33"/>
        <v>0</v>
      </c>
      <c r="I2068" s="622"/>
    </row>
    <row r="2069" spans="1:9" ht="15" x14ac:dyDescent="0.25">
      <c r="A2069" s="192">
        <v>41880</v>
      </c>
      <c r="B2069" s="193" t="s">
        <v>1158</v>
      </c>
      <c r="C2069" s="324" t="s">
        <v>4236</v>
      </c>
      <c r="D2069" s="20" t="s">
        <v>62</v>
      </c>
      <c r="E2069" s="213">
        <v>2560</v>
      </c>
      <c r="F2069" s="368">
        <v>41881</v>
      </c>
      <c r="G2069" s="42">
        <v>2560</v>
      </c>
      <c r="H2069" s="18">
        <f t="shared" si="33"/>
        <v>0</v>
      </c>
      <c r="I2069" s="622" t="s">
        <v>30</v>
      </c>
    </row>
    <row r="2070" spans="1:9" ht="15" x14ac:dyDescent="0.25">
      <c r="A2070" s="192">
        <v>41880</v>
      </c>
      <c r="B2070" s="193" t="s">
        <v>1159</v>
      </c>
      <c r="C2070" s="324" t="s">
        <v>4236</v>
      </c>
      <c r="D2070" s="20" t="s">
        <v>58</v>
      </c>
      <c r="E2070" s="213">
        <v>1128.5999999999999</v>
      </c>
      <c r="F2070" s="368">
        <v>41881</v>
      </c>
      <c r="G2070" s="42">
        <v>1128.5999999999999</v>
      </c>
      <c r="H2070" s="18">
        <f t="shared" si="33"/>
        <v>0</v>
      </c>
      <c r="I2070" s="622" t="s">
        <v>30</v>
      </c>
    </row>
    <row r="2071" spans="1:9" ht="15" x14ac:dyDescent="0.25">
      <c r="A2071" s="192">
        <v>41880</v>
      </c>
      <c r="B2071" s="193" t="s">
        <v>1160</v>
      </c>
      <c r="C2071" s="324" t="s">
        <v>4236</v>
      </c>
      <c r="D2071" s="20" t="s">
        <v>47</v>
      </c>
      <c r="E2071" s="213">
        <v>3106.5</v>
      </c>
      <c r="F2071" s="368">
        <v>41881</v>
      </c>
      <c r="G2071" s="42">
        <v>3106.5</v>
      </c>
      <c r="H2071" s="18">
        <f t="shared" si="33"/>
        <v>0</v>
      </c>
      <c r="I2071" s="622" t="s">
        <v>30</v>
      </c>
    </row>
    <row r="2072" spans="1:9" ht="15" x14ac:dyDescent="0.25">
      <c r="A2072" s="192">
        <v>41880</v>
      </c>
      <c r="B2072" s="193" t="s">
        <v>1161</v>
      </c>
      <c r="C2072" s="324" t="s">
        <v>4236</v>
      </c>
      <c r="D2072" s="20" t="s">
        <v>758</v>
      </c>
      <c r="E2072" s="213">
        <v>2397</v>
      </c>
      <c r="F2072" s="368">
        <v>41881</v>
      </c>
      <c r="G2072" s="42">
        <v>2397</v>
      </c>
      <c r="H2072" s="18">
        <f t="shared" si="33"/>
        <v>0</v>
      </c>
      <c r="I2072" s="622" t="s">
        <v>30</v>
      </c>
    </row>
    <row r="2073" spans="1:9" ht="15" x14ac:dyDescent="0.25">
      <c r="A2073" s="192">
        <v>41880</v>
      </c>
      <c r="B2073" s="193" t="s">
        <v>1163</v>
      </c>
      <c r="C2073" s="324" t="s">
        <v>4236</v>
      </c>
      <c r="D2073" s="20" t="s">
        <v>3584</v>
      </c>
      <c r="E2073" s="213">
        <v>2542.5</v>
      </c>
      <c r="F2073" s="368">
        <v>41881</v>
      </c>
      <c r="G2073" s="42">
        <v>2542.5</v>
      </c>
      <c r="H2073" s="18">
        <f t="shared" si="33"/>
        <v>0</v>
      </c>
      <c r="I2073" s="622" t="s">
        <v>30</v>
      </c>
    </row>
    <row r="2074" spans="1:9" ht="15" x14ac:dyDescent="0.25">
      <c r="A2074" s="192">
        <v>41880</v>
      </c>
      <c r="B2074" s="193" t="s">
        <v>1164</v>
      </c>
      <c r="C2074" s="324" t="s">
        <v>4236</v>
      </c>
      <c r="D2074" s="20" t="s">
        <v>358</v>
      </c>
      <c r="E2074" s="213">
        <v>8941</v>
      </c>
      <c r="F2074" s="370" t="s">
        <v>4303</v>
      </c>
      <c r="G2074" s="42">
        <v>8941</v>
      </c>
      <c r="H2074" s="18">
        <f t="shared" si="33"/>
        <v>0</v>
      </c>
      <c r="I2074" s="622" t="s">
        <v>12</v>
      </c>
    </row>
    <row r="2075" spans="1:9" ht="15" x14ac:dyDescent="0.25">
      <c r="A2075" s="192">
        <v>41880</v>
      </c>
      <c r="B2075" s="193" t="s">
        <v>1166</v>
      </c>
      <c r="C2075" s="324" t="s">
        <v>4236</v>
      </c>
      <c r="D2075" s="20" t="s">
        <v>599</v>
      </c>
      <c r="E2075" s="213">
        <v>3000</v>
      </c>
      <c r="F2075" s="370">
        <v>41898</v>
      </c>
      <c r="G2075" s="219">
        <v>3000</v>
      </c>
      <c r="H2075" s="18">
        <f t="shared" si="33"/>
        <v>0</v>
      </c>
      <c r="I2075" s="622" t="s">
        <v>30</v>
      </c>
    </row>
    <row r="2076" spans="1:9" ht="15" x14ac:dyDescent="0.25">
      <c r="A2076" s="192">
        <v>41880</v>
      </c>
      <c r="B2076" s="193" t="s">
        <v>1167</v>
      </c>
      <c r="C2076" s="324" t="s">
        <v>4236</v>
      </c>
      <c r="D2076" s="295" t="s">
        <v>3108</v>
      </c>
      <c r="E2076" s="296">
        <v>0</v>
      </c>
      <c r="F2076" s="368"/>
      <c r="G2076" s="42"/>
      <c r="H2076" s="18">
        <f t="shared" si="33"/>
        <v>0</v>
      </c>
      <c r="I2076" s="622" t="s">
        <v>324</v>
      </c>
    </row>
    <row r="2077" spans="1:9" ht="15" x14ac:dyDescent="0.25">
      <c r="A2077" s="192">
        <v>41880</v>
      </c>
      <c r="B2077" s="193" t="s">
        <v>1168</v>
      </c>
      <c r="C2077" s="324" t="s">
        <v>4236</v>
      </c>
      <c r="D2077" s="20" t="s">
        <v>260</v>
      </c>
      <c r="E2077" s="213">
        <v>2986</v>
      </c>
      <c r="F2077" s="368">
        <v>41880</v>
      </c>
      <c r="G2077" s="42">
        <v>2986</v>
      </c>
      <c r="H2077" s="18">
        <f t="shared" si="33"/>
        <v>0</v>
      </c>
      <c r="I2077" s="622" t="s">
        <v>12</v>
      </c>
    </row>
    <row r="2078" spans="1:9" ht="15" x14ac:dyDescent="0.25">
      <c r="A2078" s="192">
        <v>41880</v>
      </c>
      <c r="B2078" s="193" t="s">
        <v>1169</v>
      </c>
      <c r="C2078" s="324" t="s">
        <v>4236</v>
      </c>
      <c r="D2078" s="295" t="s">
        <v>3108</v>
      </c>
      <c r="E2078" s="296">
        <v>0</v>
      </c>
      <c r="F2078" s="368"/>
      <c r="G2078" s="42"/>
      <c r="H2078" s="18">
        <f t="shared" si="33"/>
        <v>0</v>
      </c>
      <c r="I2078" s="622" t="s">
        <v>324</v>
      </c>
    </row>
    <row r="2079" spans="1:9" ht="15" x14ac:dyDescent="0.25">
      <c r="A2079" s="192">
        <v>41880</v>
      </c>
      <c r="B2079" s="193" t="s">
        <v>1170</v>
      </c>
      <c r="C2079" s="324" t="s">
        <v>4236</v>
      </c>
      <c r="D2079" s="20" t="s">
        <v>111</v>
      </c>
      <c r="E2079" s="213">
        <v>6203</v>
      </c>
      <c r="F2079" s="368">
        <v>41880</v>
      </c>
      <c r="G2079" s="42">
        <v>6203</v>
      </c>
      <c r="H2079" s="18">
        <f t="shared" si="33"/>
        <v>0</v>
      </c>
      <c r="I2079" s="622" t="s">
        <v>12</v>
      </c>
    </row>
    <row r="2080" spans="1:9" ht="15" x14ac:dyDescent="0.25">
      <c r="A2080" s="192">
        <v>41880</v>
      </c>
      <c r="B2080" s="193" t="s">
        <v>1172</v>
      </c>
      <c r="C2080" s="324" t="s">
        <v>4236</v>
      </c>
      <c r="D2080" s="20" t="s">
        <v>48</v>
      </c>
      <c r="E2080" s="213">
        <v>527</v>
      </c>
      <c r="F2080" s="368">
        <v>41880</v>
      </c>
      <c r="G2080" s="42">
        <v>527</v>
      </c>
      <c r="H2080" s="18">
        <f t="shared" si="33"/>
        <v>0</v>
      </c>
      <c r="I2080" s="622" t="s">
        <v>12</v>
      </c>
    </row>
    <row r="2081" spans="1:9" ht="15" x14ac:dyDescent="0.25">
      <c r="A2081" s="192">
        <v>41880</v>
      </c>
      <c r="B2081" s="193" t="s">
        <v>1174</v>
      </c>
      <c r="C2081" s="324" t="s">
        <v>4236</v>
      </c>
      <c r="D2081" s="20" t="s">
        <v>4225</v>
      </c>
      <c r="E2081" s="213">
        <v>4972.5</v>
      </c>
      <c r="F2081" s="368">
        <v>41880</v>
      </c>
      <c r="G2081" s="42">
        <v>4972.5</v>
      </c>
      <c r="H2081" s="18">
        <f t="shared" si="33"/>
        <v>0</v>
      </c>
      <c r="I2081" s="622"/>
    </row>
    <row r="2082" spans="1:9" ht="15" x14ac:dyDescent="0.25">
      <c r="A2082" s="192">
        <v>41880</v>
      </c>
      <c r="B2082" s="193" t="s">
        <v>1175</v>
      </c>
      <c r="C2082" s="324" t="s">
        <v>4236</v>
      </c>
      <c r="D2082" s="20" t="s">
        <v>8</v>
      </c>
      <c r="E2082" s="213">
        <v>1908</v>
      </c>
      <c r="F2082" s="368">
        <v>41880</v>
      </c>
      <c r="G2082" s="42">
        <v>1908</v>
      </c>
      <c r="H2082" s="18">
        <f t="shared" si="33"/>
        <v>0</v>
      </c>
      <c r="I2082" s="622"/>
    </row>
    <row r="2083" spans="1:9" ht="15" x14ac:dyDescent="0.25">
      <c r="A2083" s="192">
        <v>41880</v>
      </c>
      <c r="B2083" s="193" t="s">
        <v>1176</v>
      </c>
      <c r="C2083" s="324" t="s">
        <v>4236</v>
      </c>
      <c r="D2083" s="20" t="s">
        <v>51</v>
      </c>
      <c r="E2083" s="213">
        <v>2574</v>
      </c>
      <c r="F2083" s="368">
        <v>41880</v>
      </c>
      <c r="G2083" s="42">
        <v>2574</v>
      </c>
      <c r="H2083" s="18">
        <f t="shared" si="33"/>
        <v>0</v>
      </c>
      <c r="I2083" s="622" t="s">
        <v>12</v>
      </c>
    </row>
    <row r="2084" spans="1:9" ht="15" x14ac:dyDescent="0.25">
      <c r="A2084" s="192">
        <v>41880</v>
      </c>
      <c r="B2084" s="193" t="s">
        <v>1177</v>
      </c>
      <c r="C2084" s="324" t="s">
        <v>4236</v>
      </c>
      <c r="D2084" s="20" t="s">
        <v>43</v>
      </c>
      <c r="E2084" s="213">
        <v>3000</v>
      </c>
      <c r="F2084" s="370">
        <v>41898</v>
      </c>
      <c r="G2084" s="219">
        <v>3000</v>
      </c>
      <c r="H2084" s="18">
        <f t="shared" si="33"/>
        <v>0</v>
      </c>
      <c r="I2084" s="622" t="s">
        <v>30</v>
      </c>
    </row>
    <row r="2085" spans="1:9" ht="15" x14ac:dyDescent="0.25">
      <c r="A2085" s="192">
        <v>41880</v>
      </c>
      <c r="B2085" s="193" t="s">
        <v>1178</v>
      </c>
      <c r="C2085" s="324" t="s">
        <v>4236</v>
      </c>
      <c r="D2085" s="295" t="s">
        <v>3108</v>
      </c>
      <c r="E2085" s="296">
        <v>0</v>
      </c>
      <c r="F2085" s="368"/>
      <c r="G2085" s="42"/>
      <c r="H2085" s="18">
        <f t="shared" si="33"/>
        <v>0</v>
      </c>
      <c r="I2085" s="622" t="s">
        <v>324</v>
      </c>
    </row>
    <row r="2086" spans="1:9" ht="15" x14ac:dyDescent="0.25">
      <c r="A2086" s="192">
        <v>41880</v>
      </c>
      <c r="B2086" s="193" t="s">
        <v>1179</v>
      </c>
      <c r="C2086" s="324" t="s">
        <v>4236</v>
      </c>
      <c r="D2086" s="295" t="s">
        <v>3108</v>
      </c>
      <c r="E2086" s="296">
        <v>0</v>
      </c>
      <c r="F2086" s="368"/>
      <c r="G2086" s="42"/>
      <c r="H2086" s="18">
        <f t="shared" si="33"/>
        <v>0</v>
      </c>
      <c r="I2086" s="622" t="s">
        <v>4304</v>
      </c>
    </row>
    <row r="2087" spans="1:9" ht="15" x14ac:dyDescent="0.25">
      <c r="A2087" s="192">
        <v>41880</v>
      </c>
      <c r="B2087" s="193" t="s">
        <v>1180</v>
      </c>
      <c r="C2087" s="324" t="s">
        <v>4236</v>
      </c>
      <c r="D2087" s="20" t="s">
        <v>1778</v>
      </c>
      <c r="E2087" s="213">
        <v>1372.5</v>
      </c>
      <c r="F2087" s="368">
        <v>41881</v>
      </c>
      <c r="G2087" s="42">
        <v>1372.5</v>
      </c>
      <c r="H2087" s="18">
        <f t="shared" si="33"/>
        <v>0</v>
      </c>
      <c r="I2087" s="622" t="s">
        <v>30</v>
      </c>
    </row>
    <row r="2088" spans="1:9" ht="15" x14ac:dyDescent="0.25">
      <c r="A2088" s="192">
        <v>41880</v>
      </c>
      <c r="B2088" s="193" t="s">
        <v>1181</v>
      </c>
      <c r="C2088" s="324" t="s">
        <v>4236</v>
      </c>
      <c r="D2088" s="20" t="s">
        <v>490</v>
      </c>
      <c r="E2088" s="213">
        <v>1927</v>
      </c>
      <c r="F2088" s="368">
        <v>41881</v>
      </c>
      <c r="G2088" s="42">
        <v>1927</v>
      </c>
      <c r="H2088" s="18">
        <f t="shared" si="33"/>
        <v>0</v>
      </c>
      <c r="I2088" s="622" t="s">
        <v>30</v>
      </c>
    </row>
    <row r="2089" spans="1:9" ht="15" x14ac:dyDescent="0.25">
      <c r="A2089" s="192">
        <v>41880</v>
      </c>
      <c r="B2089" s="193" t="s">
        <v>1182</v>
      </c>
      <c r="C2089" s="324" t="s">
        <v>4236</v>
      </c>
      <c r="D2089" s="20" t="s">
        <v>32</v>
      </c>
      <c r="E2089" s="213">
        <v>16582</v>
      </c>
      <c r="F2089" s="368">
        <v>41881</v>
      </c>
      <c r="G2089" s="42">
        <v>16582</v>
      </c>
      <c r="H2089" s="18">
        <f t="shared" si="33"/>
        <v>0</v>
      </c>
      <c r="I2089" s="622" t="s">
        <v>30</v>
      </c>
    </row>
    <row r="2090" spans="1:9" ht="15" x14ac:dyDescent="0.25">
      <c r="A2090" s="192">
        <v>41880</v>
      </c>
      <c r="B2090" s="193" t="s">
        <v>1183</v>
      </c>
      <c r="C2090" s="324" t="s">
        <v>4236</v>
      </c>
      <c r="D2090" s="295" t="s">
        <v>3108</v>
      </c>
      <c r="E2090" s="296">
        <v>0</v>
      </c>
      <c r="F2090" s="368"/>
      <c r="G2090" s="42"/>
      <c r="H2090" s="18">
        <f t="shared" si="33"/>
        <v>0</v>
      </c>
      <c r="I2090" s="622" t="s">
        <v>324</v>
      </c>
    </row>
    <row r="2091" spans="1:9" ht="15" x14ac:dyDescent="0.25">
      <c r="A2091" s="192">
        <v>41880</v>
      </c>
      <c r="B2091" s="193" t="s">
        <v>1184</v>
      </c>
      <c r="C2091" s="324" t="s">
        <v>4236</v>
      </c>
      <c r="D2091" s="20" t="s">
        <v>4305</v>
      </c>
      <c r="E2091" s="213">
        <v>7533</v>
      </c>
      <c r="F2091" s="368">
        <v>41881</v>
      </c>
      <c r="G2091" s="42">
        <v>7533</v>
      </c>
      <c r="H2091" s="18">
        <f t="shared" si="33"/>
        <v>0</v>
      </c>
      <c r="I2091" s="622" t="s">
        <v>30</v>
      </c>
    </row>
    <row r="2092" spans="1:9" ht="15" x14ac:dyDescent="0.25">
      <c r="A2092" s="192">
        <v>41880</v>
      </c>
      <c r="B2092" s="193" t="s">
        <v>1185</v>
      </c>
      <c r="C2092" s="324" t="s">
        <v>4236</v>
      </c>
      <c r="D2092" s="20" t="s">
        <v>4288</v>
      </c>
      <c r="E2092" s="213">
        <v>9045.4</v>
      </c>
      <c r="F2092" s="368">
        <v>41880</v>
      </c>
      <c r="G2092" s="42">
        <v>9045.4</v>
      </c>
      <c r="H2092" s="18">
        <f t="shared" si="33"/>
        <v>0</v>
      </c>
      <c r="I2092" s="622"/>
    </row>
    <row r="2093" spans="1:9" ht="15" x14ac:dyDescent="0.25">
      <c r="A2093" s="192">
        <v>41880</v>
      </c>
      <c r="B2093" s="193" t="s">
        <v>1186</v>
      </c>
      <c r="C2093" s="324" t="s">
        <v>4236</v>
      </c>
      <c r="D2093" s="20" t="s">
        <v>8</v>
      </c>
      <c r="E2093" s="213">
        <v>2739.9</v>
      </c>
      <c r="F2093" s="368">
        <v>41880</v>
      </c>
      <c r="G2093" s="42">
        <v>2739.9</v>
      </c>
      <c r="H2093" s="18">
        <f t="shared" si="33"/>
        <v>0</v>
      </c>
      <c r="I2093" s="622"/>
    </row>
    <row r="2094" spans="1:9" ht="15" x14ac:dyDescent="0.25">
      <c r="A2094" s="192">
        <v>41880</v>
      </c>
      <c r="B2094" s="193" t="s">
        <v>1187</v>
      </c>
      <c r="C2094" s="324" t="s">
        <v>4236</v>
      </c>
      <c r="D2094" s="20" t="s">
        <v>8</v>
      </c>
      <c r="E2094" s="213">
        <v>96</v>
      </c>
      <c r="F2094" s="368">
        <v>41880</v>
      </c>
      <c r="G2094" s="42">
        <v>96</v>
      </c>
      <c r="H2094" s="18">
        <f t="shared" si="33"/>
        <v>0</v>
      </c>
      <c r="I2094" s="622"/>
    </row>
    <row r="2095" spans="1:9" ht="15" x14ac:dyDescent="0.25">
      <c r="A2095" s="192">
        <v>41880</v>
      </c>
      <c r="B2095" s="193" t="s">
        <v>1188</v>
      </c>
      <c r="C2095" s="324" t="s">
        <v>4236</v>
      </c>
      <c r="D2095" s="20" t="s">
        <v>8</v>
      </c>
      <c r="E2095" s="213">
        <v>656</v>
      </c>
      <c r="F2095" s="368">
        <v>41880</v>
      </c>
      <c r="G2095" s="42">
        <v>656</v>
      </c>
      <c r="H2095" s="18">
        <f t="shared" si="33"/>
        <v>0</v>
      </c>
      <c r="I2095" s="622"/>
    </row>
    <row r="2096" spans="1:9" ht="15" x14ac:dyDescent="0.25">
      <c r="A2096" s="192">
        <v>41880</v>
      </c>
      <c r="B2096" s="193" t="s">
        <v>1189</v>
      </c>
      <c r="C2096" s="324" t="s">
        <v>4236</v>
      </c>
      <c r="D2096" s="20" t="s">
        <v>317</v>
      </c>
      <c r="E2096" s="213">
        <v>15736</v>
      </c>
      <c r="F2096" s="368">
        <v>41880</v>
      </c>
      <c r="G2096" s="42">
        <v>15736</v>
      </c>
      <c r="H2096" s="18">
        <f t="shared" si="33"/>
        <v>0</v>
      </c>
      <c r="I2096" s="622"/>
    </row>
    <row r="2097" spans="1:10" ht="15" x14ac:dyDescent="0.25">
      <c r="A2097" s="192">
        <v>41880</v>
      </c>
      <c r="B2097" s="193" t="s">
        <v>1190</v>
      </c>
      <c r="C2097" s="324" t="s">
        <v>4236</v>
      </c>
      <c r="D2097" s="20" t="s">
        <v>8</v>
      </c>
      <c r="E2097" s="213">
        <v>953.5</v>
      </c>
      <c r="F2097" s="368">
        <v>41880</v>
      </c>
      <c r="G2097" s="42">
        <v>953.5</v>
      </c>
      <c r="H2097" s="18">
        <f t="shared" si="33"/>
        <v>0</v>
      </c>
      <c r="I2097" s="622"/>
    </row>
    <row r="2098" spans="1:10" ht="15" x14ac:dyDescent="0.25">
      <c r="A2098" s="192">
        <v>41880</v>
      </c>
      <c r="B2098" s="193" t="s">
        <v>1191</v>
      </c>
      <c r="C2098" s="324" t="s">
        <v>4236</v>
      </c>
      <c r="D2098" s="20" t="s">
        <v>115</v>
      </c>
      <c r="E2098" s="213">
        <v>28850</v>
      </c>
      <c r="F2098" s="368">
        <v>41880</v>
      </c>
      <c r="G2098" s="42">
        <v>28850</v>
      </c>
      <c r="H2098" s="18">
        <f t="shared" si="33"/>
        <v>0</v>
      </c>
      <c r="I2098" s="622" t="s">
        <v>21</v>
      </c>
    </row>
    <row r="2099" spans="1:10" ht="15" x14ac:dyDescent="0.25">
      <c r="A2099" s="192">
        <v>41880</v>
      </c>
      <c r="B2099" s="193" t="s">
        <v>1192</v>
      </c>
      <c r="C2099" s="324" t="s">
        <v>4236</v>
      </c>
      <c r="D2099" s="295" t="s">
        <v>3108</v>
      </c>
      <c r="E2099" s="296">
        <v>0</v>
      </c>
      <c r="F2099" s="368"/>
      <c r="G2099" s="42"/>
      <c r="H2099" s="18">
        <f t="shared" si="33"/>
        <v>0</v>
      </c>
      <c r="I2099" s="622" t="s">
        <v>512</v>
      </c>
    </row>
    <row r="2100" spans="1:10" ht="34.5" x14ac:dyDescent="0.25">
      <c r="A2100" s="192">
        <v>41880</v>
      </c>
      <c r="B2100" s="193" t="s">
        <v>1193</v>
      </c>
      <c r="C2100" s="324" t="s">
        <v>4236</v>
      </c>
      <c r="D2100" s="20" t="s">
        <v>188</v>
      </c>
      <c r="E2100" s="213">
        <v>14977</v>
      </c>
      <c r="F2100" s="411" t="s">
        <v>4329</v>
      </c>
      <c r="G2100" s="42">
        <v>14977</v>
      </c>
      <c r="H2100" s="18">
        <f t="shared" si="33"/>
        <v>0</v>
      </c>
      <c r="I2100" s="622" t="s">
        <v>21</v>
      </c>
    </row>
    <row r="2101" spans="1:10" ht="15" x14ac:dyDescent="0.25">
      <c r="A2101" s="192">
        <v>41880</v>
      </c>
      <c r="B2101" s="193" t="s">
        <v>1194</v>
      </c>
      <c r="C2101" s="324" t="s">
        <v>4236</v>
      </c>
      <c r="D2101" s="20" t="s">
        <v>36</v>
      </c>
      <c r="E2101" s="213">
        <v>3570</v>
      </c>
      <c r="F2101" s="368">
        <v>41880</v>
      </c>
      <c r="G2101" s="42">
        <v>3570</v>
      </c>
      <c r="H2101" s="18">
        <f t="shared" si="33"/>
        <v>0</v>
      </c>
      <c r="I2101" s="622"/>
      <c r="J2101" s="1"/>
    </row>
    <row r="2102" spans="1:10" ht="15" x14ac:dyDescent="0.25">
      <c r="A2102" s="192">
        <v>41880</v>
      </c>
      <c r="B2102" s="193" t="s">
        <v>1195</v>
      </c>
      <c r="C2102" s="324" t="s">
        <v>4236</v>
      </c>
      <c r="D2102" s="20" t="s">
        <v>130</v>
      </c>
      <c r="E2102" s="213">
        <v>4958</v>
      </c>
      <c r="F2102" s="368">
        <v>41880</v>
      </c>
      <c r="G2102" s="42">
        <v>4958</v>
      </c>
      <c r="H2102" s="18">
        <f t="shared" si="33"/>
        <v>0</v>
      </c>
      <c r="I2102" s="622" t="s">
        <v>21</v>
      </c>
      <c r="J2102" s="1"/>
    </row>
    <row r="2103" spans="1:10" ht="15" x14ac:dyDescent="0.25">
      <c r="A2103" s="192">
        <v>41880</v>
      </c>
      <c r="B2103" s="193" t="s">
        <v>1196</v>
      </c>
      <c r="C2103" s="324" t="s">
        <v>4236</v>
      </c>
      <c r="D2103" s="295" t="s">
        <v>3108</v>
      </c>
      <c r="E2103" s="296">
        <v>0</v>
      </c>
      <c r="F2103" s="368"/>
      <c r="G2103" s="42"/>
      <c r="H2103" s="18">
        <f t="shared" si="33"/>
        <v>0</v>
      </c>
      <c r="I2103" s="622" t="s">
        <v>512</v>
      </c>
      <c r="J2103" s="1"/>
    </row>
    <row r="2104" spans="1:10" ht="15" x14ac:dyDescent="0.25">
      <c r="A2104" s="192">
        <v>41880</v>
      </c>
      <c r="B2104" s="193" t="s">
        <v>1197</v>
      </c>
      <c r="C2104" s="324" t="s">
        <v>4236</v>
      </c>
      <c r="D2104" s="20" t="s">
        <v>237</v>
      </c>
      <c r="E2104" s="213">
        <v>7802</v>
      </c>
      <c r="F2104" s="368">
        <v>41880</v>
      </c>
      <c r="G2104" s="42">
        <v>7802</v>
      </c>
      <c r="H2104" s="18">
        <f t="shared" si="33"/>
        <v>0</v>
      </c>
      <c r="I2104" s="622" t="s">
        <v>21</v>
      </c>
      <c r="J2104" s="1"/>
    </row>
    <row r="2105" spans="1:10" ht="15" x14ac:dyDescent="0.25">
      <c r="A2105" s="192">
        <v>41880</v>
      </c>
      <c r="B2105" s="193" t="s">
        <v>1199</v>
      </c>
      <c r="C2105" s="324" t="s">
        <v>4236</v>
      </c>
      <c r="D2105" s="20" t="s">
        <v>52</v>
      </c>
      <c r="E2105" s="213">
        <v>4908</v>
      </c>
      <c r="F2105" s="368">
        <v>41880</v>
      </c>
      <c r="G2105" s="42">
        <v>4908</v>
      </c>
      <c r="H2105" s="18">
        <f t="shared" si="33"/>
        <v>0</v>
      </c>
      <c r="I2105" s="622"/>
      <c r="J2105" s="1"/>
    </row>
    <row r="2106" spans="1:10" ht="15" x14ac:dyDescent="0.25">
      <c r="A2106" s="192">
        <v>41880</v>
      </c>
      <c r="B2106" s="193" t="s">
        <v>1200</v>
      </c>
      <c r="C2106" s="324" t="s">
        <v>4236</v>
      </c>
      <c r="D2106" s="20" t="s">
        <v>79</v>
      </c>
      <c r="E2106" s="213">
        <v>15115.8</v>
      </c>
      <c r="F2106" s="370">
        <v>41884</v>
      </c>
      <c r="G2106" s="219">
        <v>15115.8</v>
      </c>
      <c r="H2106" s="18">
        <f t="shared" si="33"/>
        <v>0</v>
      </c>
      <c r="I2106" s="622" t="s">
        <v>21</v>
      </c>
      <c r="J2106" s="1"/>
    </row>
    <row r="2107" spans="1:10" ht="15" x14ac:dyDescent="0.25">
      <c r="A2107" s="192">
        <v>41880</v>
      </c>
      <c r="B2107" s="193" t="s">
        <v>1201</v>
      </c>
      <c r="C2107" s="324" t="s">
        <v>4236</v>
      </c>
      <c r="D2107" s="20" t="s">
        <v>62</v>
      </c>
      <c r="E2107" s="213">
        <v>20233.2</v>
      </c>
      <c r="F2107" s="368">
        <v>41881</v>
      </c>
      <c r="G2107" s="42">
        <v>20233.2</v>
      </c>
      <c r="H2107" s="18">
        <f t="shared" si="33"/>
        <v>0</v>
      </c>
      <c r="I2107" s="622" t="s">
        <v>65</v>
      </c>
      <c r="J2107" s="1"/>
    </row>
    <row r="2108" spans="1:10" ht="15" x14ac:dyDescent="0.25">
      <c r="A2108" s="192">
        <v>41880</v>
      </c>
      <c r="B2108" s="193" t="s">
        <v>1203</v>
      </c>
      <c r="C2108" s="324" t="s">
        <v>4236</v>
      </c>
      <c r="D2108" s="20" t="s">
        <v>8</v>
      </c>
      <c r="E2108" s="213">
        <v>1947.5</v>
      </c>
      <c r="F2108" s="368">
        <v>41880</v>
      </c>
      <c r="G2108" s="42">
        <v>1947.5</v>
      </c>
      <c r="H2108" s="18">
        <f t="shared" si="33"/>
        <v>0</v>
      </c>
      <c r="I2108" s="622"/>
      <c r="J2108" s="1"/>
    </row>
    <row r="2109" spans="1:10" ht="15" x14ac:dyDescent="0.25">
      <c r="A2109" s="192">
        <v>41880</v>
      </c>
      <c r="B2109" s="193" t="s">
        <v>1205</v>
      </c>
      <c r="C2109" s="324" t="s">
        <v>4236</v>
      </c>
      <c r="D2109" s="20" t="s">
        <v>215</v>
      </c>
      <c r="E2109" s="213">
        <v>2116</v>
      </c>
      <c r="F2109" s="368">
        <v>41880</v>
      </c>
      <c r="G2109" s="42">
        <v>2116</v>
      </c>
      <c r="H2109" s="18">
        <f t="shared" si="33"/>
        <v>0</v>
      </c>
      <c r="I2109" s="622"/>
      <c r="J2109" s="1"/>
    </row>
    <row r="2110" spans="1:10" ht="15" x14ac:dyDescent="0.25">
      <c r="A2110" s="192">
        <v>41880</v>
      </c>
      <c r="B2110" s="193" t="s">
        <v>1206</v>
      </c>
      <c r="C2110" s="324" t="s">
        <v>4236</v>
      </c>
      <c r="D2110" s="20" t="s">
        <v>4286</v>
      </c>
      <c r="E2110" s="213">
        <v>544</v>
      </c>
      <c r="F2110" s="368">
        <v>41880</v>
      </c>
      <c r="G2110" s="42">
        <v>544</v>
      </c>
      <c r="H2110" s="18">
        <f t="shared" si="33"/>
        <v>0</v>
      </c>
      <c r="I2110" s="622"/>
      <c r="J2110" s="1"/>
    </row>
    <row r="2111" spans="1:10" ht="15" x14ac:dyDescent="0.25">
      <c r="A2111" s="192">
        <v>41880</v>
      </c>
      <c r="B2111" s="193" t="s">
        <v>1207</v>
      </c>
      <c r="C2111" s="324" t="s">
        <v>4236</v>
      </c>
      <c r="D2111" s="20" t="s">
        <v>2582</v>
      </c>
      <c r="E2111" s="213">
        <v>7606.2</v>
      </c>
      <c r="F2111" s="368">
        <v>41881</v>
      </c>
      <c r="G2111" s="42">
        <v>7606.2</v>
      </c>
      <c r="H2111" s="18">
        <f t="shared" si="33"/>
        <v>0</v>
      </c>
      <c r="I2111" s="622" t="s">
        <v>65</v>
      </c>
      <c r="J2111" s="1"/>
    </row>
    <row r="2112" spans="1:10" ht="15" x14ac:dyDescent="0.25">
      <c r="A2112" s="192">
        <v>41880</v>
      </c>
      <c r="B2112" s="193" t="s">
        <v>1208</v>
      </c>
      <c r="C2112" s="324" t="s">
        <v>4236</v>
      </c>
      <c r="D2112" s="20" t="s">
        <v>3115</v>
      </c>
      <c r="E2112" s="213">
        <v>10067.200000000001</v>
      </c>
      <c r="F2112" s="368">
        <v>41881</v>
      </c>
      <c r="G2112" s="42">
        <v>10067.200000000001</v>
      </c>
      <c r="H2112" s="18">
        <f t="shared" si="33"/>
        <v>0</v>
      </c>
      <c r="I2112" s="622" t="s">
        <v>65</v>
      </c>
      <c r="J2112" s="1"/>
    </row>
    <row r="2113" spans="1:10" ht="15" x14ac:dyDescent="0.25">
      <c r="A2113" s="192">
        <v>41880</v>
      </c>
      <c r="B2113" s="193" t="s">
        <v>1209</v>
      </c>
      <c r="C2113" s="324" t="s">
        <v>4236</v>
      </c>
      <c r="D2113" s="295" t="s">
        <v>3108</v>
      </c>
      <c r="E2113" s="296">
        <v>0</v>
      </c>
      <c r="F2113" s="368"/>
      <c r="G2113" s="42"/>
      <c r="H2113" s="18">
        <f t="shared" si="33"/>
        <v>0</v>
      </c>
      <c r="I2113" s="622" t="s">
        <v>324</v>
      </c>
      <c r="J2113" s="1"/>
    </row>
    <row r="2114" spans="1:10" ht="15" x14ac:dyDescent="0.25">
      <c r="A2114" s="192">
        <v>41880</v>
      </c>
      <c r="B2114" s="193" t="s">
        <v>1210</v>
      </c>
      <c r="C2114" s="324" t="s">
        <v>4236</v>
      </c>
      <c r="D2114" s="20" t="s">
        <v>508</v>
      </c>
      <c r="E2114" s="213">
        <v>20504.400000000001</v>
      </c>
      <c r="F2114" s="368">
        <v>41880</v>
      </c>
      <c r="G2114" s="42">
        <v>20504.400000000001</v>
      </c>
      <c r="H2114" s="18">
        <f t="shared" si="33"/>
        <v>0</v>
      </c>
      <c r="I2114" s="622"/>
      <c r="J2114" s="1"/>
    </row>
    <row r="2115" spans="1:10" ht="15" x14ac:dyDescent="0.25">
      <c r="A2115" s="192">
        <v>41880</v>
      </c>
      <c r="B2115" s="193" t="s">
        <v>1211</v>
      </c>
      <c r="C2115" s="324" t="s">
        <v>4236</v>
      </c>
      <c r="D2115" s="20" t="s">
        <v>180</v>
      </c>
      <c r="E2115" s="213">
        <v>31337.8</v>
      </c>
      <c r="F2115" s="368">
        <v>41881</v>
      </c>
      <c r="G2115" s="42">
        <v>31337.8</v>
      </c>
      <c r="H2115" s="18">
        <f t="shared" si="33"/>
        <v>0</v>
      </c>
      <c r="I2115" s="622" t="s">
        <v>65</v>
      </c>
      <c r="J2115" s="1"/>
    </row>
    <row r="2116" spans="1:10" ht="15" x14ac:dyDescent="0.25">
      <c r="A2116" s="192">
        <v>41880</v>
      </c>
      <c r="B2116" s="193" t="s">
        <v>1212</v>
      </c>
      <c r="C2116" s="324" t="s">
        <v>4236</v>
      </c>
      <c r="D2116" s="20" t="s">
        <v>11</v>
      </c>
      <c r="E2116" s="213">
        <v>63753.4</v>
      </c>
      <c r="F2116" s="370">
        <v>41892</v>
      </c>
      <c r="G2116" s="219">
        <v>63753.4</v>
      </c>
      <c r="H2116" s="18">
        <f t="shared" si="33"/>
        <v>0</v>
      </c>
      <c r="I2116" s="622" t="s">
        <v>65</v>
      </c>
      <c r="J2116" s="1"/>
    </row>
    <row r="2117" spans="1:10" ht="15" x14ac:dyDescent="0.25">
      <c r="A2117" s="192">
        <v>41880</v>
      </c>
      <c r="B2117" s="193" t="s">
        <v>1214</v>
      </c>
      <c r="C2117" s="324" t="s">
        <v>4236</v>
      </c>
      <c r="D2117" s="295" t="s">
        <v>3108</v>
      </c>
      <c r="E2117" s="296">
        <v>0</v>
      </c>
      <c r="F2117" s="368"/>
      <c r="G2117" s="42"/>
      <c r="H2117" s="18">
        <f t="shared" si="33"/>
        <v>0</v>
      </c>
      <c r="I2117" s="622" t="s">
        <v>4306</v>
      </c>
      <c r="J2117" s="1"/>
    </row>
    <row r="2118" spans="1:10" ht="15" x14ac:dyDescent="0.25">
      <c r="A2118" s="192">
        <v>41880</v>
      </c>
      <c r="B2118" s="193" t="s">
        <v>1215</v>
      </c>
      <c r="C2118" s="324" t="s">
        <v>4236</v>
      </c>
      <c r="D2118" s="20" t="s">
        <v>25</v>
      </c>
      <c r="E2118" s="213">
        <v>7524</v>
      </c>
      <c r="F2118" s="368">
        <v>41881</v>
      </c>
      <c r="G2118" s="42">
        <v>7524</v>
      </c>
      <c r="H2118" s="18">
        <f t="shared" si="33"/>
        <v>0</v>
      </c>
      <c r="I2118" s="622" t="s">
        <v>65</v>
      </c>
      <c r="J2118" s="1"/>
    </row>
    <row r="2119" spans="1:10" ht="15" x14ac:dyDescent="0.25">
      <c r="A2119" s="192">
        <v>41880</v>
      </c>
      <c r="B2119" s="193" t="s">
        <v>1216</v>
      </c>
      <c r="C2119" s="324" t="s">
        <v>4236</v>
      </c>
      <c r="D2119" s="20" t="s">
        <v>136</v>
      </c>
      <c r="E2119" s="213">
        <v>2986.4</v>
      </c>
      <c r="F2119" s="368">
        <v>41880</v>
      </c>
      <c r="G2119" s="42">
        <v>2986.4</v>
      </c>
      <c r="H2119" s="18">
        <f t="shared" ref="H2119:H2293" si="34">E2119-G2119</f>
        <v>0</v>
      </c>
      <c r="I2119" s="622"/>
      <c r="J2119" s="1"/>
    </row>
    <row r="2120" spans="1:10" ht="15" x14ac:dyDescent="0.25">
      <c r="A2120" s="192">
        <v>41880</v>
      </c>
      <c r="B2120" s="193" t="s">
        <v>1217</v>
      </c>
      <c r="C2120" s="324" t="s">
        <v>4236</v>
      </c>
      <c r="D2120" s="20" t="s">
        <v>4307</v>
      </c>
      <c r="E2120" s="213">
        <v>2337</v>
      </c>
      <c r="F2120" s="368">
        <v>41880</v>
      </c>
      <c r="G2120" s="42">
        <v>2337</v>
      </c>
      <c r="H2120" s="18">
        <f t="shared" si="34"/>
        <v>0</v>
      </c>
      <c r="I2120" s="622"/>
      <c r="J2120" s="1"/>
    </row>
    <row r="2121" spans="1:10" ht="15" x14ac:dyDescent="0.25">
      <c r="A2121" s="192">
        <v>41880</v>
      </c>
      <c r="B2121" s="193" t="s">
        <v>1218</v>
      </c>
      <c r="C2121" s="324" t="s">
        <v>4236</v>
      </c>
      <c r="D2121" s="20" t="s">
        <v>2519</v>
      </c>
      <c r="E2121" s="213">
        <v>5973.6</v>
      </c>
      <c r="F2121" s="368">
        <v>41881</v>
      </c>
      <c r="G2121" s="42">
        <v>5973.6</v>
      </c>
      <c r="H2121" s="18">
        <f t="shared" si="34"/>
        <v>0</v>
      </c>
      <c r="I2121" s="622" t="s">
        <v>65</v>
      </c>
      <c r="J2121" s="1"/>
    </row>
    <row r="2122" spans="1:10" ht="15" x14ac:dyDescent="0.25">
      <c r="A2122" s="192">
        <v>41880</v>
      </c>
      <c r="B2122" s="193" t="s">
        <v>1220</v>
      </c>
      <c r="C2122" s="324" t="s">
        <v>4236</v>
      </c>
      <c r="D2122" s="20" t="s">
        <v>68</v>
      </c>
      <c r="E2122" s="213">
        <v>72</v>
      </c>
      <c r="F2122" s="368">
        <v>41881</v>
      </c>
      <c r="G2122" s="42">
        <v>72</v>
      </c>
      <c r="H2122" s="18">
        <f t="shared" si="34"/>
        <v>0</v>
      </c>
      <c r="I2122" s="622" t="s">
        <v>65</v>
      </c>
      <c r="J2122" s="1"/>
    </row>
    <row r="2123" spans="1:10" ht="15" x14ac:dyDescent="0.25">
      <c r="A2123" s="192">
        <v>41880</v>
      </c>
      <c r="B2123" s="193" t="s">
        <v>1221</v>
      </c>
      <c r="C2123" s="324" t="s">
        <v>4236</v>
      </c>
      <c r="D2123" s="20" t="s">
        <v>1607</v>
      </c>
      <c r="E2123" s="213">
        <v>3804</v>
      </c>
      <c r="F2123" s="368">
        <v>41880</v>
      </c>
      <c r="G2123" s="42">
        <v>3804</v>
      </c>
      <c r="H2123" s="18">
        <f t="shared" si="34"/>
        <v>0</v>
      </c>
      <c r="I2123" s="622"/>
      <c r="J2123" s="1"/>
    </row>
    <row r="2124" spans="1:10" ht="15" x14ac:dyDescent="0.25">
      <c r="A2124" s="192">
        <v>41880</v>
      </c>
      <c r="B2124" s="193" t="s">
        <v>1222</v>
      </c>
      <c r="C2124" s="324" t="s">
        <v>4236</v>
      </c>
      <c r="D2124" s="20" t="s">
        <v>80</v>
      </c>
      <c r="E2124" s="213">
        <v>2160</v>
      </c>
      <c r="F2124" s="368">
        <v>41881</v>
      </c>
      <c r="G2124" s="42">
        <v>2160</v>
      </c>
      <c r="H2124" s="18">
        <f t="shared" si="34"/>
        <v>0</v>
      </c>
      <c r="I2124" s="622" t="s">
        <v>12</v>
      </c>
      <c r="J2124" s="1"/>
    </row>
    <row r="2125" spans="1:10" ht="15" x14ac:dyDescent="0.25">
      <c r="A2125" s="192">
        <v>41880</v>
      </c>
      <c r="B2125" s="193" t="s">
        <v>1223</v>
      </c>
      <c r="C2125" s="324" t="s">
        <v>4236</v>
      </c>
      <c r="D2125" s="20" t="s">
        <v>4308</v>
      </c>
      <c r="E2125" s="213">
        <v>1687.5</v>
      </c>
      <c r="F2125" s="368">
        <v>41881</v>
      </c>
      <c r="G2125" s="42">
        <v>1687.5</v>
      </c>
      <c r="H2125" s="18">
        <f t="shared" si="34"/>
        <v>0</v>
      </c>
      <c r="I2125" s="622" t="s">
        <v>12</v>
      </c>
      <c r="J2125" s="1"/>
    </row>
    <row r="2126" spans="1:10" ht="15" x14ac:dyDescent="0.25">
      <c r="A2126" s="192">
        <v>41880</v>
      </c>
      <c r="B2126" s="193" t="s">
        <v>1225</v>
      </c>
      <c r="C2126" s="324" t="s">
        <v>4236</v>
      </c>
      <c r="D2126" s="20" t="s">
        <v>78</v>
      </c>
      <c r="E2126" s="213">
        <v>2803</v>
      </c>
      <c r="F2126" s="368">
        <v>41881</v>
      </c>
      <c r="G2126" s="42">
        <v>2803</v>
      </c>
      <c r="H2126" s="18">
        <f t="shared" si="34"/>
        <v>0</v>
      </c>
      <c r="I2126" s="622" t="s">
        <v>12</v>
      </c>
      <c r="J2126" s="1"/>
    </row>
    <row r="2127" spans="1:10" ht="15" x14ac:dyDescent="0.25">
      <c r="A2127" s="192">
        <v>41880</v>
      </c>
      <c r="B2127" s="193" t="s">
        <v>1226</v>
      </c>
      <c r="C2127" s="324" t="s">
        <v>4236</v>
      </c>
      <c r="D2127" s="20" t="s">
        <v>99</v>
      </c>
      <c r="E2127" s="213">
        <v>312</v>
      </c>
      <c r="F2127" s="368">
        <v>41881</v>
      </c>
      <c r="G2127" s="42">
        <v>312</v>
      </c>
      <c r="H2127" s="18">
        <f t="shared" si="34"/>
        <v>0</v>
      </c>
      <c r="I2127" s="622" t="s">
        <v>12</v>
      </c>
      <c r="J2127" s="1"/>
    </row>
    <row r="2128" spans="1:10" ht="15" x14ac:dyDescent="0.25">
      <c r="A2128" s="192">
        <v>41880</v>
      </c>
      <c r="B2128" s="193" t="s">
        <v>1227</v>
      </c>
      <c r="C2128" s="324" t="s">
        <v>4236</v>
      </c>
      <c r="D2128" s="20" t="s">
        <v>307</v>
      </c>
      <c r="E2128" s="213">
        <v>10208</v>
      </c>
      <c r="F2128" s="368">
        <v>41881</v>
      </c>
      <c r="G2128" s="42">
        <v>10208</v>
      </c>
      <c r="H2128" s="18">
        <f t="shared" si="34"/>
        <v>0</v>
      </c>
      <c r="I2128" s="622" t="s">
        <v>12</v>
      </c>
      <c r="J2128" s="1"/>
    </row>
    <row r="2129" spans="1:10" ht="15" x14ac:dyDescent="0.25">
      <c r="A2129" s="192">
        <v>41880</v>
      </c>
      <c r="B2129" s="193" t="s">
        <v>1228</v>
      </c>
      <c r="C2129" s="324" t="s">
        <v>4236</v>
      </c>
      <c r="D2129" s="20" t="s">
        <v>233</v>
      </c>
      <c r="E2129" s="213">
        <v>2453.5</v>
      </c>
      <c r="F2129" s="368">
        <v>41881</v>
      </c>
      <c r="G2129" s="42">
        <v>2453.5</v>
      </c>
      <c r="H2129" s="18">
        <f t="shared" si="34"/>
        <v>0</v>
      </c>
      <c r="I2129" s="622" t="s">
        <v>12</v>
      </c>
      <c r="J2129" s="1"/>
    </row>
    <row r="2130" spans="1:10" ht="15" x14ac:dyDescent="0.25">
      <c r="A2130" s="192">
        <v>41880</v>
      </c>
      <c r="B2130" s="193" t="s">
        <v>1230</v>
      </c>
      <c r="C2130" s="324" t="s">
        <v>4236</v>
      </c>
      <c r="D2130" s="20" t="s">
        <v>36</v>
      </c>
      <c r="E2130" s="213">
        <v>6542.5</v>
      </c>
      <c r="F2130" s="368">
        <v>41881</v>
      </c>
      <c r="G2130" s="42">
        <v>6542.5</v>
      </c>
      <c r="H2130" s="18">
        <f t="shared" si="34"/>
        <v>0</v>
      </c>
      <c r="I2130" s="622" t="s">
        <v>12</v>
      </c>
      <c r="J2130" s="1"/>
    </row>
    <row r="2131" spans="1:10" ht="15" x14ac:dyDescent="0.25">
      <c r="A2131" s="192">
        <v>41880</v>
      </c>
      <c r="B2131" s="193" t="s">
        <v>1231</v>
      </c>
      <c r="C2131" s="324" t="s">
        <v>4236</v>
      </c>
      <c r="D2131" s="20" t="s">
        <v>180</v>
      </c>
      <c r="E2131" s="213">
        <v>1000</v>
      </c>
      <c r="F2131" s="368">
        <v>41880</v>
      </c>
      <c r="G2131" s="42">
        <v>1000</v>
      </c>
      <c r="H2131" s="18">
        <f t="shared" si="34"/>
        <v>0</v>
      </c>
      <c r="I2131" s="622"/>
      <c r="J2131" s="1"/>
    </row>
    <row r="2132" spans="1:10" ht="15" x14ac:dyDescent="0.25">
      <c r="A2132" s="192">
        <v>41880</v>
      </c>
      <c r="B2132" s="193" t="s">
        <v>1232</v>
      </c>
      <c r="C2132" s="324" t="s">
        <v>4236</v>
      </c>
      <c r="D2132" s="20" t="s">
        <v>18</v>
      </c>
      <c r="E2132" s="213">
        <v>831.5</v>
      </c>
      <c r="F2132" s="368">
        <v>41880</v>
      </c>
      <c r="G2132" s="42">
        <v>831.5</v>
      </c>
      <c r="H2132" s="18">
        <f t="shared" si="34"/>
        <v>0</v>
      </c>
      <c r="I2132" s="622"/>
      <c r="J2132" s="1"/>
    </row>
    <row r="2133" spans="1:10" ht="15" x14ac:dyDescent="0.25">
      <c r="A2133" s="192">
        <v>41880</v>
      </c>
      <c r="B2133" s="193" t="s">
        <v>1233</v>
      </c>
      <c r="C2133" s="324" t="s">
        <v>4236</v>
      </c>
      <c r="D2133" s="20" t="s">
        <v>250</v>
      </c>
      <c r="E2133" s="213">
        <v>5313</v>
      </c>
      <c r="F2133" s="368">
        <v>41880</v>
      </c>
      <c r="G2133" s="42">
        <v>5313</v>
      </c>
      <c r="H2133" s="18">
        <f t="shared" si="34"/>
        <v>0</v>
      </c>
      <c r="I2133" s="622"/>
      <c r="J2133" s="1"/>
    </row>
    <row r="2134" spans="1:10" ht="15" x14ac:dyDescent="0.25">
      <c r="A2134" s="192">
        <v>41880</v>
      </c>
      <c r="B2134" s="193" t="s">
        <v>1234</v>
      </c>
      <c r="C2134" s="324" t="s">
        <v>4236</v>
      </c>
      <c r="D2134" s="295" t="s">
        <v>3108</v>
      </c>
      <c r="E2134" s="296">
        <v>0</v>
      </c>
      <c r="F2134" s="368"/>
      <c r="G2134" s="42"/>
      <c r="H2134" s="18">
        <f t="shared" si="34"/>
        <v>0</v>
      </c>
      <c r="I2134" s="622" t="s">
        <v>324</v>
      </c>
      <c r="J2134" s="1"/>
    </row>
    <row r="2135" spans="1:10" ht="15" x14ac:dyDescent="0.25">
      <c r="A2135" s="192">
        <v>41880</v>
      </c>
      <c r="B2135" s="193" t="s">
        <v>1236</v>
      </c>
      <c r="C2135" s="324" t="s">
        <v>4236</v>
      </c>
      <c r="D2135" s="20" t="s">
        <v>8</v>
      </c>
      <c r="E2135" s="213">
        <v>1163.5</v>
      </c>
      <c r="F2135" s="368">
        <v>41880</v>
      </c>
      <c r="G2135" s="42">
        <v>1163.5</v>
      </c>
      <c r="H2135" s="18">
        <f t="shared" si="34"/>
        <v>0</v>
      </c>
      <c r="I2135" s="622"/>
      <c r="J2135" s="1"/>
    </row>
    <row r="2136" spans="1:10" ht="15" x14ac:dyDescent="0.25">
      <c r="A2136" s="192">
        <v>41880</v>
      </c>
      <c r="B2136" s="193" t="s">
        <v>1237</v>
      </c>
      <c r="C2136" s="324" t="s">
        <v>4236</v>
      </c>
      <c r="D2136" s="20" t="s">
        <v>373</v>
      </c>
      <c r="E2136" s="213">
        <v>31059</v>
      </c>
      <c r="F2136" s="368">
        <v>41881</v>
      </c>
      <c r="G2136" s="42">
        <v>31059</v>
      </c>
      <c r="H2136" s="18">
        <f t="shared" si="34"/>
        <v>0</v>
      </c>
      <c r="I2136" s="622" t="s">
        <v>217</v>
      </c>
      <c r="J2136" s="1"/>
    </row>
    <row r="2137" spans="1:10" ht="15" x14ac:dyDescent="0.25">
      <c r="A2137" s="192">
        <v>41880</v>
      </c>
      <c r="B2137" s="193" t="s">
        <v>1239</v>
      </c>
      <c r="C2137" s="324" t="s">
        <v>4236</v>
      </c>
      <c r="D2137" s="20" t="s">
        <v>148</v>
      </c>
      <c r="E2137" s="213">
        <v>960</v>
      </c>
      <c r="F2137" s="368">
        <v>41881</v>
      </c>
      <c r="G2137" s="42">
        <v>960</v>
      </c>
      <c r="H2137" s="18">
        <f t="shared" si="34"/>
        <v>0</v>
      </c>
      <c r="I2137" s="622" t="s">
        <v>217</v>
      </c>
      <c r="J2137" s="1"/>
    </row>
    <row r="2138" spans="1:10" ht="15" x14ac:dyDescent="0.25">
      <c r="A2138" s="192">
        <v>41880</v>
      </c>
      <c r="B2138" s="193" t="s">
        <v>1240</v>
      </c>
      <c r="C2138" s="324" t="s">
        <v>4236</v>
      </c>
      <c r="D2138" s="20" t="s">
        <v>4257</v>
      </c>
      <c r="E2138" s="213">
        <v>5275.2</v>
      </c>
      <c r="F2138" s="368">
        <v>41881</v>
      </c>
      <c r="G2138" s="42">
        <v>5275.2</v>
      </c>
      <c r="H2138" s="18">
        <f t="shared" si="34"/>
        <v>0</v>
      </c>
      <c r="I2138" s="622" t="s">
        <v>217</v>
      </c>
      <c r="J2138" s="1"/>
    </row>
    <row r="2139" spans="1:10" ht="15" x14ac:dyDescent="0.25">
      <c r="A2139" s="192">
        <v>41880</v>
      </c>
      <c r="B2139" s="193" t="s">
        <v>1242</v>
      </c>
      <c r="C2139" s="324" t="s">
        <v>4236</v>
      </c>
      <c r="D2139" s="20" t="s">
        <v>28</v>
      </c>
      <c r="E2139" s="213">
        <v>15792</v>
      </c>
      <c r="F2139" s="368">
        <v>41880</v>
      </c>
      <c r="G2139" s="42">
        <v>15792</v>
      </c>
      <c r="H2139" s="18">
        <f t="shared" si="34"/>
        <v>0</v>
      </c>
      <c r="I2139" s="622"/>
      <c r="J2139" s="1"/>
    </row>
    <row r="2140" spans="1:10" ht="15" x14ac:dyDescent="0.25">
      <c r="A2140" s="192">
        <v>41880</v>
      </c>
      <c r="B2140" s="193" t="s">
        <v>1243</v>
      </c>
      <c r="C2140" s="324" t="s">
        <v>4236</v>
      </c>
      <c r="D2140" s="20" t="s">
        <v>1030</v>
      </c>
      <c r="E2140" s="213">
        <v>8034.4</v>
      </c>
      <c r="F2140" s="368">
        <v>41880</v>
      </c>
      <c r="G2140" s="42">
        <v>8034.4</v>
      </c>
      <c r="H2140" s="18">
        <f t="shared" si="34"/>
        <v>0</v>
      </c>
      <c r="I2140" s="622"/>
      <c r="J2140" s="1"/>
    </row>
    <row r="2141" spans="1:10" ht="15" x14ac:dyDescent="0.25">
      <c r="A2141" s="192">
        <v>41880</v>
      </c>
      <c r="B2141" s="193" t="s">
        <v>1244</v>
      </c>
      <c r="C2141" s="324" t="s">
        <v>4236</v>
      </c>
      <c r="D2141" s="20" t="s">
        <v>28</v>
      </c>
      <c r="E2141" s="213">
        <v>455</v>
      </c>
      <c r="F2141" s="368">
        <v>41880</v>
      </c>
      <c r="G2141" s="42">
        <v>455</v>
      </c>
      <c r="H2141" s="18">
        <f t="shared" si="34"/>
        <v>0</v>
      </c>
      <c r="I2141" s="622"/>
      <c r="J2141" s="1"/>
    </row>
    <row r="2142" spans="1:10" ht="15" x14ac:dyDescent="0.25">
      <c r="A2142" s="192">
        <v>41880</v>
      </c>
      <c r="B2142" s="193" t="s">
        <v>1245</v>
      </c>
      <c r="C2142" s="324" t="s">
        <v>4236</v>
      </c>
      <c r="D2142" s="20" t="s">
        <v>28</v>
      </c>
      <c r="E2142" s="213">
        <v>714</v>
      </c>
      <c r="F2142" s="368">
        <v>41880</v>
      </c>
      <c r="G2142" s="42">
        <v>714</v>
      </c>
      <c r="H2142" s="18">
        <f t="shared" si="34"/>
        <v>0</v>
      </c>
      <c r="I2142" s="622"/>
      <c r="J2142" s="1"/>
    </row>
    <row r="2143" spans="1:10" ht="15" x14ac:dyDescent="0.25">
      <c r="A2143" s="192">
        <v>41880</v>
      </c>
      <c r="B2143" s="193" t="s">
        <v>1246</v>
      </c>
      <c r="C2143" s="324" t="s">
        <v>4236</v>
      </c>
      <c r="D2143" s="20" t="s">
        <v>147</v>
      </c>
      <c r="E2143" s="213">
        <v>65923</v>
      </c>
      <c r="F2143" s="368">
        <v>41881</v>
      </c>
      <c r="G2143" s="42">
        <v>65923</v>
      </c>
      <c r="H2143" s="18">
        <f t="shared" si="34"/>
        <v>0</v>
      </c>
      <c r="I2143" s="622" t="s">
        <v>21</v>
      </c>
      <c r="J2143" s="1"/>
    </row>
    <row r="2144" spans="1:10" ht="15" x14ac:dyDescent="0.25">
      <c r="A2144" s="192">
        <v>41880</v>
      </c>
      <c r="B2144" s="193" t="s">
        <v>1247</v>
      </c>
      <c r="C2144" s="324" t="s">
        <v>4236</v>
      </c>
      <c r="D2144" s="20" t="s">
        <v>20</v>
      </c>
      <c r="E2144" s="213">
        <v>5716</v>
      </c>
      <c r="F2144" s="368">
        <v>41880</v>
      </c>
      <c r="G2144" s="42">
        <v>5716</v>
      </c>
      <c r="H2144" s="18">
        <f t="shared" si="34"/>
        <v>0</v>
      </c>
      <c r="I2144" s="622"/>
      <c r="J2144" s="1"/>
    </row>
    <row r="2145" spans="1:10" ht="15" x14ac:dyDescent="0.25">
      <c r="A2145" s="192">
        <v>41880</v>
      </c>
      <c r="B2145" s="193" t="s">
        <v>1248</v>
      </c>
      <c r="C2145" s="324" t="s">
        <v>4236</v>
      </c>
      <c r="D2145" s="20" t="s">
        <v>4309</v>
      </c>
      <c r="E2145" s="213">
        <v>280</v>
      </c>
      <c r="F2145" s="368">
        <v>41880</v>
      </c>
      <c r="G2145" s="42">
        <v>280</v>
      </c>
      <c r="H2145" s="18">
        <f t="shared" si="34"/>
        <v>0</v>
      </c>
      <c r="I2145" s="622"/>
      <c r="J2145" s="1"/>
    </row>
    <row r="2146" spans="1:10" ht="15" x14ac:dyDescent="0.25">
      <c r="A2146" s="192">
        <v>41880</v>
      </c>
      <c r="B2146" s="193" t="s">
        <v>1249</v>
      </c>
      <c r="C2146" s="324" t="s">
        <v>4236</v>
      </c>
      <c r="D2146" s="20" t="s">
        <v>14</v>
      </c>
      <c r="E2146" s="213">
        <v>7930</v>
      </c>
      <c r="F2146" s="368">
        <v>41881</v>
      </c>
      <c r="G2146" s="42">
        <v>7930</v>
      </c>
      <c r="H2146" s="18">
        <f t="shared" si="34"/>
        <v>0</v>
      </c>
      <c r="I2146" s="622" t="s">
        <v>21</v>
      </c>
      <c r="J2146" s="1"/>
    </row>
    <row r="2147" spans="1:10" ht="15" x14ac:dyDescent="0.25">
      <c r="A2147" s="192">
        <v>41880</v>
      </c>
      <c r="B2147" s="193" t="s">
        <v>1250</v>
      </c>
      <c r="C2147" s="324" t="s">
        <v>4236</v>
      </c>
      <c r="D2147" s="20" t="s">
        <v>74</v>
      </c>
      <c r="E2147" s="213">
        <v>1466</v>
      </c>
      <c r="F2147" s="368">
        <v>41880</v>
      </c>
      <c r="G2147" s="42">
        <v>1466</v>
      </c>
      <c r="H2147" s="18">
        <f t="shared" si="34"/>
        <v>0</v>
      </c>
      <c r="I2147" s="622"/>
      <c r="J2147" s="1"/>
    </row>
    <row r="2148" spans="1:10" ht="15" x14ac:dyDescent="0.25">
      <c r="A2148" s="192">
        <v>41881</v>
      </c>
      <c r="B2148" s="193" t="s">
        <v>1251</v>
      </c>
      <c r="C2148" s="324" t="s">
        <v>4236</v>
      </c>
      <c r="D2148" s="190" t="s">
        <v>152</v>
      </c>
      <c r="E2148" s="210">
        <v>7748</v>
      </c>
      <c r="F2148" s="368">
        <v>41881</v>
      </c>
      <c r="G2148" s="42">
        <v>7748</v>
      </c>
      <c r="H2148" s="18">
        <f t="shared" si="34"/>
        <v>0</v>
      </c>
      <c r="I2148" s="621"/>
      <c r="J2148" s="1"/>
    </row>
    <row r="2149" spans="1:10" ht="15" x14ac:dyDescent="0.25">
      <c r="A2149" s="192">
        <v>41881</v>
      </c>
      <c r="B2149" s="193" t="s">
        <v>1252</v>
      </c>
      <c r="C2149" s="324" t="s">
        <v>4236</v>
      </c>
      <c r="D2149" s="190" t="s">
        <v>44</v>
      </c>
      <c r="E2149" s="210">
        <v>8000</v>
      </c>
      <c r="F2149" s="370">
        <v>41901</v>
      </c>
      <c r="G2149" s="219">
        <v>8000</v>
      </c>
      <c r="H2149" s="18">
        <f t="shared" si="34"/>
        <v>0</v>
      </c>
      <c r="I2149" s="621" t="s">
        <v>30</v>
      </c>
      <c r="J2149" s="1"/>
    </row>
    <row r="2150" spans="1:10" ht="15" x14ac:dyDescent="0.25">
      <c r="A2150" s="192">
        <v>41881</v>
      </c>
      <c r="B2150" s="193" t="s">
        <v>1253</v>
      </c>
      <c r="C2150" s="324" t="s">
        <v>4236</v>
      </c>
      <c r="D2150" s="190" t="s">
        <v>140</v>
      </c>
      <c r="E2150" s="210">
        <v>468</v>
      </c>
      <c r="F2150" s="368">
        <v>41881</v>
      </c>
      <c r="G2150" s="42">
        <v>468</v>
      </c>
      <c r="H2150" s="18">
        <f t="shared" si="34"/>
        <v>0</v>
      </c>
      <c r="I2150" s="621"/>
      <c r="J2150" s="1"/>
    </row>
    <row r="2151" spans="1:10" ht="15" x14ac:dyDescent="0.25">
      <c r="A2151" s="192">
        <v>41881</v>
      </c>
      <c r="B2151" s="193" t="s">
        <v>1255</v>
      </c>
      <c r="C2151" s="324" t="s">
        <v>4236</v>
      </c>
      <c r="D2151" s="190" t="s">
        <v>106</v>
      </c>
      <c r="E2151" s="210">
        <v>121720</v>
      </c>
      <c r="F2151" s="370">
        <v>41887</v>
      </c>
      <c r="G2151" s="219">
        <v>121720</v>
      </c>
      <c r="H2151" s="18">
        <f t="shared" si="34"/>
        <v>0</v>
      </c>
      <c r="I2151" s="621" t="s">
        <v>12</v>
      </c>
      <c r="J2151" s="1"/>
    </row>
    <row r="2152" spans="1:10" ht="15" x14ac:dyDescent="0.25">
      <c r="A2152" s="192">
        <v>41881</v>
      </c>
      <c r="B2152" s="193" t="s">
        <v>1256</v>
      </c>
      <c r="C2152" s="324" t="s">
        <v>4236</v>
      </c>
      <c r="D2152" s="190" t="s">
        <v>4310</v>
      </c>
      <c r="E2152" s="210">
        <v>4716</v>
      </c>
      <c r="F2152" s="368">
        <v>41881</v>
      </c>
      <c r="G2152" s="42">
        <v>4716</v>
      </c>
      <c r="H2152" s="18">
        <f t="shared" si="34"/>
        <v>0</v>
      </c>
      <c r="I2152" s="621"/>
      <c r="J2152" s="1"/>
    </row>
    <row r="2153" spans="1:10" ht="15" x14ac:dyDescent="0.25">
      <c r="A2153" s="192">
        <v>41881</v>
      </c>
      <c r="B2153" s="193" t="s">
        <v>1257</v>
      </c>
      <c r="C2153" s="324" t="s">
        <v>4236</v>
      </c>
      <c r="D2153" s="196" t="s">
        <v>3108</v>
      </c>
      <c r="E2153" s="215">
        <v>0</v>
      </c>
      <c r="F2153" s="368"/>
      <c r="G2153" s="42"/>
      <c r="H2153" s="18">
        <f t="shared" si="34"/>
        <v>0</v>
      </c>
      <c r="I2153" s="621" t="s">
        <v>324</v>
      </c>
      <c r="J2153" s="1"/>
    </row>
    <row r="2154" spans="1:10" ht="15" x14ac:dyDescent="0.25">
      <c r="A2154" s="192">
        <v>41881</v>
      </c>
      <c r="B2154" s="193" t="s">
        <v>1258</v>
      </c>
      <c r="C2154" s="324" t="s">
        <v>4236</v>
      </c>
      <c r="D2154" s="190" t="s">
        <v>23</v>
      </c>
      <c r="E2154" s="210">
        <v>6291</v>
      </c>
      <c r="F2154" s="368">
        <v>41881</v>
      </c>
      <c r="G2154" s="42">
        <v>6291</v>
      </c>
      <c r="H2154" s="18">
        <f t="shared" si="34"/>
        <v>0</v>
      </c>
      <c r="I2154" s="621"/>
      <c r="J2154" s="1"/>
    </row>
    <row r="2155" spans="1:10" ht="15" x14ac:dyDescent="0.25">
      <c r="A2155" s="192">
        <v>41881</v>
      </c>
      <c r="B2155" s="193" t="s">
        <v>1259</v>
      </c>
      <c r="C2155" s="324" t="s">
        <v>4236</v>
      </c>
      <c r="D2155" s="190" t="s">
        <v>4311</v>
      </c>
      <c r="E2155" s="210">
        <v>138408.35</v>
      </c>
      <c r="F2155" s="370">
        <v>41912</v>
      </c>
      <c r="G2155" s="219">
        <v>138408.35</v>
      </c>
      <c r="H2155" s="18">
        <f t="shared" si="34"/>
        <v>0</v>
      </c>
      <c r="I2155" s="621"/>
      <c r="J2155" s="1"/>
    </row>
    <row r="2156" spans="1:10" ht="15" x14ac:dyDescent="0.25">
      <c r="A2156" s="192">
        <v>41881</v>
      </c>
      <c r="B2156" s="193" t="s">
        <v>1260</v>
      </c>
      <c r="C2156" s="324" t="s">
        <v>4236</v>
      </c>
      <c r="D2156" s="190" t="s">
        <v>106</v>
      </c>
      <c r="E2156" s="210">
        <v>314704</v>
      </c>
      <c r="F2156" s="370">
        <v>41887</v>
      </c>
      <c r="G2156" s="219">
        <v>314704</v>
      </c>
      <c r="H2156" s="18">
        <f t="shared" si="34"/>
        <v>0</v>
      </c>
      <c r="I2156" s="621" t="s">
        <v>12</v>
      </c>
      <c r="J2156" s="1"/>
    </row>
    <row r="2157" spans="1:10" ht="15" x14ac:dyDescent="0.25">
      <c r="A2157" s="192">
        <v>41881</v>
      </c>
      <c r="B2157" s="193" t="s">
        <v>1261</v>
      </c>
      <c r="C2157" s="324" t="s">
        <v>4236</v>
      </c>
      <c r="D2157" s="190" t="s">
        <v>328</v>
      </c>
      <c r="E2157" s="210">
        <v>6210</v>
      </c>
      <c r="F2157" s="368">
        <v>41881</v>
      </c>
      <c r="G2157" s="42">
        <v>6210</v>
      </c>
      <c r="H2157" s="18">
        <f t="shared" si="34"/>
        <v>0</v>
      </c>
      <c r="I2157" s="621"/>
      <c r="J2157" s="1"/>
    </row>
    <row r="2158" spans="1:10" ht="15" x14ac:dyDescent="0.25">
      <c r="A2158" s="192">
        <v>41881</v>
      </c>
      <c r="B2158" s="193" t="s">
        <v>1262</v>
      </c>
      <c r="C2158" s="324" t="s">
        <v>4236</v>
      </c>
      <c r="D2158" s="190" t="s">
        <v>8</v>
      </c>
      <c r="E2158" s="210">
        <v>320</v>
      </c>
      <c r="F2158" s="368">
        <v>41881</v>
      </c>
      <c r="G2158" s="42">
        <v>320</v>
      </c>
      <c r="H2158" s="18">
        <f t="shared" si="34"/>
        <v>0</v>
      </c>
      <c r="I2158" s="621"/>
      <c r="J2158" s="1"/>
    </row>
    <row r="2159" spans="1:10" ht="15" x14ac:dyDescent="0.25">
      <c r="A2159" s="192">
        <v>41881</v>
      </c>
      <c r="B2159" s="193" t="s">
        <v>1263</v>
      </c>
      <c r="C2159" s="324" t="s">
        <v>4236</v>
      </c>
      <c r="D2159" s="190" t="s">
        <v>250</v>
      </c>
      <c r="E2159" s="210">
        <v>26888.400000000001</v>
      </c>
      <c r="F2159" s="368">
        <v>41881</v>
      </c>
      <c r="G2159" s="42">
        <v>26888.400000000001</v>
      </c>
      <c r="H2159" s="18">
        <f t="shared" si="34"/>
        <v>0</v>
      </c>
      <c r="I2159" s="621"/>
      <c r="J2159" s="1"/>
    </row>
    <row r="2160" spans="1:10" ht="15" x14ac:dyDescent="0.25">
      <c r="A2160" s="192">
        <v>41881</v>
      </c>
      <c r="B2160" s="193" t="s">
        <v>1264</v>
      </c>
      <c r="C2160" s="324" t="s">
        <v>4236</v>
      </c>
      <c r="D2160" s="190" t="s">
        <v>13</v>
      </c>
      <c r="E2160" s="210">
        <v>5359</v>
      </c>
      <c r="F2160" s="368">
        <v>41881</v>
      </c>
      <c r="G2160" s="42">
        <v>5359</v>
      </c>
      <c r="H2160" s="18">
        <f t="shared" si="34"/>
        <v>0</v>
      </c>
      <c r="I2160" s="621"/>
      <c r="J2160" s="1"/>
    </row>
    <row r="2161" spans="1:10" ht="15" x14ac:dyDescent="0.25">
      <c r="A2161" s="192">
        <v>41881</v>
      </c>
      <c r="B2161" s="193" t="s">
        <v>1265</v>
      </c>
      <c r="C2161" s="324" t="s">
        <v>4236</v>
      </c>
      <c r="D2161" s="190" t="s">
        <v>14</v>
      </c>
      <c r="E2161" s="210">
        <v>5459.5</v>
      </c>
      <c r="F2161" s="368">
        <v>41881</v>
      </c>
      <c r="G2161" s="42">
        <v>5459.5</v>
      </c>
      <c r="H2161" s="18">
        <f t="shared" si="34"/>
        <v>0</v>
      </c>
      <c r="I2161" s="621"/>
      <c r="J2161" s="1"/>
    </row>
    <row r="2162" spans="1:10" ht="15" x14ac:dyDescent="0.25">
      <c r="A2162" s="192">
        <v>41881</v>
      </c>
      <c r="B2162" s="193" t="s">
        <v>1266</v>
      </c>
      <c r="C2162" s="324" t="s">
        <v>4236</v>
      </c>
      <c r="D2162" s="190" t="s">
        <v>19</v>
      </c>
      <c r="E2162" s="210">
        <v>16817</v>
      </c>
      <c r="F2162" s="368">
        <v>41881</v>
      </c>
      <c r="G2162" s="42">
        <v>16817</v>
      </c>
      <c r="H2162" s="18">
        <f t="shared" si="34"/>
        <v>0</v>
      </c>
      <c r="I2162" s="621" t="s">
        <v>12</v>
      </c>
      <c r="J2162" s="1"/>
    </row>
    <row r="2163" spans="1:10" ht="15" x14ac:dyDescent="0.25">
      <c r="A2163" s="192">
        <v>41881</v>
      </c>
      <c r="B2163" s="193" t="s">
        <v>1267</v>
      </c>
      <c r="C2163" s="324" t="s">
        <v>4236</v>
      </c>
      <c r="D2163" s="190" t="s">
        <v>108</v>
      </c>
      <c r="E2163" s="210">
        <v>16472</v>
      </c>
      <c r="F2163" s="368">
        <v>41881</v>
      </c>
      <c r="G2163" s="42">
        <v>16472</v>
      </c>
      <c r="H2163" s="18">
        <f t="shared" si="34"/>
        <v>0</v>
      </c>
      <c r="I2163" s="621"/>
      <c r="J2163" s="1"/>
    </row>
    <row r="2164" spans="1:10" ht="15" x14ac:dyDescent="0.25">
      <c r="A2164" s="192">
        <v>41881</v>
      </c>
      <c r="B2164" s="193" t="s">
        <v>1268</v>
      </c>
      <c r="C2164" s="324" t="s">
        <v>4236</v>
      </c>
      <c r="D2164" s="190" t="s">
        <v>260</v>
      </c>
      <c r="E2164" s="210">
        <v>1192</v>
      </c>
      <c r="F2164" s="368">
        <v>41881</v>
      </c>
      <c r="G2164" s="42">
        <v>1192</v>
      </c>
      <c r="H2164" s="18">
        <f t="shared" si="34"/>
        <v>0</v>
      </c>
      <c r="I2164" s="621" t="s">
        <v>371</v>
      </c>
      <c r="J2164" s="1"/>
    </row>
    <row r="2165" spans="1:10" ht="15" x14ac:dyDescent="0.25">
      <c r="A2165" s="192">
        <v>41881</v>
      </c>
      <c r="B2165" s="193" t="s">
        <v>1269</v>
      </c>
      <c r="C2165" s="324" t="s">
        <v>4236</v>
      </c>
      <c r="D2165" s="196" t="s">
        <v>3108</v>
      </c>
      <c r="E2165" s="215">
        <v>0</v>
      </c>
      <c r="F2165" s="368"/>
      <c r="G2165" s="42"/>
      <c r="H2165" s="18">
        <f t="shared" si="34"/>
        <v>0</v>
      </c>
      <c r="I2165" s="621" t="s">
        <v>4312</v>
      </c>
      <c r="J2165" s="1"/>
    </row>
    <row r="2166" spans="1:10" ht="15" x14ac:dyDescent="0.25">
      <c r="A2166" s="192">
        <v>41881</v>
      </c>
      <c r="B2166" s="193" t="s">
        <v>1270</v>
      </c>
      <c r="C2166" s="324" t="s">
        <v>4236</v>
      </c>
      <c r="D2166" s="190" t="s">
        <v>66</v>
      </c>
      <c r="E2166" s="210">
        <v>2280</v>
      </c>
      <c r="F2166" s="368">
        <v>41881</v>
      </c>
      <c r="G2166" s="42">
        <v>2280</v>
      </c>
      <c r="H2166" s="18">
        <f t="shared" si="34"/>
        <v>0</v>
      </c>
      <c r="I2166" s="621" t="s">
        <v>20</v>
      </c>
      <c r="J2166" s="1"/>
    </row>
    <row r="2167" spans="1:10" ht="15" x14ac:dyDescent="0.25">
      <c r="A2167" s="192">
        <v>41881</v>
      </c>
      <c r="B2167" s="193" t="s">
        <v>1271</v>
      </c>
      <c r="C2167" s="324" t="s">
        <v>4236</v>
      </c>
      <c r="D2167" s="190" t="s">
        <v>287</v>
      </c>
      <c r="E2167" s="210">
        <v>2984.5</v>
      </c>
      <c r="F2167" s="368">
        <v>41882</v>
      </c>
      <c r="G2167" s="42">
        <v>2984.5</v>
      </c>
      <c r="H2167" s="18">
        <f t="shared" si="34"/>
        <v>0</v>
      </c>
      <c r="I2167" s="621"/>
      <c r="J2167" s="1"/>
    </row>
    <row r="2168" spans="1:10" ht="15" x14ac:dyDescent="0.25">
      <c r="A2168" s="192">
        <v>41881</v>
      </c>
      <c r="B2168" s="193" t="s">
        <v>1272</v>
      </c>
      <c r="C2168" s="324" t="s">
        <v>4236</v>
      </c>
      <c r="D2168" s="190" t="s">
        <v>1693</v>
      </c>
      <c r="E2168" s="210">
        <v>3840</v>
      </c>
      <c r="F2168" s="368">
        <v>41881</v>
      </c>
      <c r="G2168" s="42">
        <v>3840</v>
      </c>
      <c r="H2168" s="18">
        <f t="shared" si="34"/>
        <v>0</v>
      </c>
      <c r="I2168" s="621"/>
      <c r="J2168" s="1"/>
    </row>
    <row r="2169" spans="1:10" ht="15" x14ac:dyDescent="0.25">
      <c r="A2169" s="192">
        <v>41881</v>
      </c>
      <c r="B2169" s="193" t="s">
        <v>1273</v>
      </c>
      <c r="C2169" s="324" t="s">
        <v>4236</v>
      </c>
      <c r="D2169" s="190" t="s">
        <v>34</v>
      </c>
      <c r="E2169" s="210">
        <v>2557</v>
      </c>
      <c r="F2169" s="368">
        <v>41882</v>
      </c>
      <c r="G2169" s="42">
        <v>2557</v>
      </c>
      <c r="H2169" s="18">
        <f t="shared" si="34"/>
        <v>0</v>
      </c>
      <c r="I2169" s="621"/>
      <c r="J2169" s="1"/>
    </row>
    <row r="2170" spans="1:10" ht="15" x14ac:dyDescent="0.25">
      <c r="A2170" s="192">
        <v>41881</v>
      </c>
      <c r="B2170" s="193" t="s">
        <v>1274</v>
      </c>
      <c r="C2170" s="324" t="s">
        <v>4236</v>
      </c>
      <c r="D2170" s="190" t="s">
        <v>3584</v>
      </c>
      <c r="E2170" s="210">
        <v>2250</v>
      </c>
      <c r="F2170" s="368">
        <v>41882</v>
      </c>
      <c r="G2170" s="42">
        <v>2250</v>
      </c>
      <c r="H2170" s="18">
        <f t="shared" si="34"/>
        <v>0</v>
      </c>
      <c r="I2170" s="621" t="s">
        <v>30</v>
      </c>
      <c r="J2170" s="1"/>
    </row>
    <row r="2171" spans="1:10" ht="15" x14ac:dyDescent="0.25">
      <c r="A2171" s="192">
        <v>41881</v>
      </c>
      <c r="B2171" s="193" t="s">
        <v>1275</v>
      </c>
      <c r="C2171" s="324" t="s">
        <v>4236</v>
      </c>
      <c r="D2171" s="190" t="s">
        <v>18</v>
      </c>
      <c r="E2171" s="210">
        <v>2970</v>
      </c>
      <c r="F2171" s="368">
        <v>41881</v>
      </c>
      <c r="G2171" s="42">
        <v>2970</v>
      </c>
      <c r="H2171" s="18">
        <f t="shared" si="34"/>
        <v>0</v>
      </c>
      <c r="I2171" s="621"/>
      <c r="J2171" s="1"/>
    </row>
    <row r="2172" spans="1:10" ht="15" x14ac:dyDescent="0.25">
      <c r="A2172" s="192">
        <v>41881</v>
      </c>
      <c r="B2172" s="193" t="s">
        <v>1276</v>
      </c>
      <c r="C2172" s="324" t="s">
        <v>4236</v>
      </c>
      <c r="D2172" s="190" t="s">
        <v>129</v>
      </c>
      <c r="E2172" s="210">
        <v>663</v>
      </c>
      <c r="F2172" s="368">
        <v>41882</v>
      </c>
      <c r="G2172" s="42">
        <v>663</v>
      </c>
      <c r="H2172" s="18">
        <f t="shared" si="34"/>
        <v>0</v>
      </c>
      <c r="I2172" s="621" t="s">
        <v>30</v>
      </c>
      <c r="J2172" s="1"/>
    </row>
    <row r="2173" spans="1:10" ht="15" x14ac:dyDescent="0.25">
      <c r="A2173" s="192">
        <v>41881</v>
      </c>
      <c r="B2173" s="193" t="s">
        <v>1277</v>
      </c>
      <c r="C2173" s="324" t="s">
        <v>4236</v>
      </c>
      <c r="D2173" s="190" t="s">
        <v>18</v>
      </c>
      <c r="E2173" s="210">
        <v>3542.4</v>
      </c>
      <c r="F2173" s="368">
        <v>41881</v>
      </c>
      <c r="G2173" s="42">
        <v>3542.4</v>
      </c>
      <c r="H2173" s="18">
        <f t="shared" si="34"/>
        <v>0</v>
      </c>
      <c r="I2173" s="621"/>
      <c r="J2173" s="1"/>
    </row>
    <row r="2174" spans="1:10" ht="15" x14ac:dyDescent="0.25">
      <c r="A2174" s="192">
        <v>41881</v>
      </c>
      <c r="B2174" s="193" t="s">
        <v>1278</v>
      </c>
      <c r="C2174" s="324" t="s">
        <v>4236</v>
      </c>
      <c r="D2174" s="190" t="s">
        <v>1778</v>
      </c>
      <c r="E2174" s="210">
        <v>3322.5</v>
      </c>
      <c r="F2174" s="368">
        <v>41882</v>
      </c>
      <c r="G2174" s="42">
        <v>3322.5</v>
      </c>
      <c r="H2174" s="18">
        <f t="shared" si="34"/>
        <v>0</v>
      </c>
      <c r="I2174" s="621" t="s">
        <v>30</v>
      </c>
      <c r="J2174" s="1"/>
    </row>
    <row r="2175" spans="1:10" ht="15" x14ac:dyDescent="0.25">
      <c r="A2175" s="192">
        <v>41881</v>
      </c>
      <c r="B2175" s="193" t="s">
        <v>1279</v>
      </c>
      <c r="C2175" s="324" t="s">
        <v>4236</v>
      </c>
      <c r="D2175" s="190" t="s">
        <v>124</v>
      </c>
      <c r="E2175" s="210">
        <v>12263</v>
      </c>
      <c r="F2175" s="368">
        <v>41882</v>
      </c>
      <c r="G2175" s="42">
        <v>12263</v>
      </c>
      <c r="H2175" s="18">
        <f t="shared" si="34"/>
        <v>0</v>
      </c>
      <c r="I2175" s="621" t="s">
        <v>30</v>
      </c>
      <c r="J2175" s="1"/>
    </row>
    <row r="2176" spans="1:10" ht="15" x14ac:dyDescent="0.25">
      <c r="A2176" s="192">
        <v>41881</v>
      </c>
      <c r="B2176" s="193" t="s">
        <v>1281</v>
      </c>
      <c r="C2176" s="324" t="s">
        <v>4236</v>
      </c>
      <c r="D2176" s="190" t="s">
        <v>55</v>
      </c>
      <c r="E2176" s="210">
        <v>12512</v>
      </c>
      <c r="F2176" s="368">
        <v>41881</v>
      </c>
      <c r="G2176" s="42">
        <v>12512</v>
      </c>
      <c r="H2176" s="18">
        <f t="shared" si="34"/>
        <v>0</v>
      </c>
      <c r="I2176" s="621"/>
      <c r="J2176" s="1"/>
    </row>
    <row r="2177" spans="1:10" ht="15" x14ac:dyDescent="0.25">
      <c r="A2177" s="192">
        <v>41881</v>
      </c>
      <c r="B2177" s="193" t="s">
        <v>1282</v>
      </c>
      <c r="C2177" s="324" t="s">
        <v>4236</v>
      </c>
      <c r="D2177" s="196" t="s">
        <v>3108</v>
      </c>
      <c r="E2177" s="215">
        <v>0</v>
      </c>
      <c r="F2177" s="368"/>
      <c r="G2177" s="42"/>
      <c r="H2177" s="18">
        <f t="shared" si="34"/>
        <v>0</v>
      </c>
      <c r="I2177" s="621" t="s">
        <v>4313</v>
      </c>
      <c r="J2177" s="1"/>
    </row>
    <row r="2178" spans="1:10" ht="15" x14ac:dyDescent="0.25">
      <c r="A2178" s="192">
        <v>41881</v>
      </c>
      <c r="B2178" s="193" t="s">
        <v>1283</v>
      </c>
      <c r="C2178" s="324" t="s">
        <v>4236</v>
      </c>
      <c r="D2178" s="190" t="s">
        <v>111</v>
      </c>
      <c r="E2178" s="210">
        <v>3951</v>
      </c>
      <c r="F2178" s="368">
        <v>41882</v>
      </c>
      <c r="G2178" s="42">
        <v>3951</v>
      </c>
      <c r="H2178" s="18">
        <f t="shared" si="34"/>
        <v>0</v>
      </c>
      <c r="I2178" s="621" t="s">
        <v>162</v>
      </c>
      <c r="J2178" s="1"/>
    </row>
    <row r="2179" spans="1:10" ht="15" x14ac:dyDescent="0.25">
      <c r="A2179" s="192">
        <v>41881</v>
      </c>
      <c r="B2179" s="193" t="s">
        <v>1284</v>
      </c>
      <c r="C2179" s="324" t="s">
        <v>4236</v>
      </c>
      <c r="D2179" s="190" t="s">
        <v>4314</v>
      </c>
      <c r="E2179" s="210">
        <v>11461</v>
      </c>
      <c r="F2179" s="368">
        <v>41881</v>
      </c>
      <c r="G2179" s="42">
        <v>11461</v>
      </c>
      <c r="H2179" s="18">
        <f t="shared" si="34"/>
        <v>0</v>
      </c>
      <c r="I2179" s="621"/>
      <c r="J2179" s="1"/>
    </row>
    <row r="2180" spans="1:10" ht="15" x14ac:dyDescent="0.25">
      <c r="A2180" s="192">
        <v>41881</v>
      </c>
      <c r="B2180" s="193" t="s">
        <v>1285</v>
      </c>
      <c r="C2180" s="324" t="s">
        <v>4236</v>
      </c>
      <c r="D2180" s="190" t="s">
        <v>47</v>
      </c>
      <c r="E2180" s="210">
        <v>3996.4</v>
      </c>
      <c r="F2180" s="368">
        <v>41882</v>
      </c>
      <c r="G2180" s="42">
        <v>3996.4</v>
      </c>
      <c r="H2180" s="18">
        <f t="shared" si="34"/>
        <v>0</v>
      </c>
      <c r="I2180" s="621" t="s">
        <v>30</v>
      </c>
      <c r="J2180" s="1"/>
    </row>
    <row r="2181" spans="1:10" ht="15" x14ac:dyDescent="0.25">
      <c r="A2181" s="192">
        <v>41881</v>
      </c>
      <c r="B2181" s="193" t="s">
        <v>1286</v>
      </c>
      <c r="C2181" s="324" t="s">
        <v>4236</v>
      </c>
      <c r="D2181" s="190" t="s">
        <v>358</v>
      </c>
      <c r="E2181" s="210">
        <v>3976</v>
      </c>
      <c r="F2181" s="368">
        <v>41882</v>
      </c>
      <c r="G2181" s="42">
        <v>3976</v>
      </c>
      <c r="H2181" s="18">
        <f t="shared" si="34"/>
        <v>0</v>
      </c>
      <c r="I2181" s="621" t="s">
        <v>162</v>
      </c>
      <c r="J2181" s="1"/>
    </row>
    <row r="2182" spans="1:10" ht="15" x14ac:dyDescent="0.25">
      <c r="A2182" s="192">
        <v>41881</v>
      </c>
      <c r="B2182" s="193" t="s">
        <v>1287</v>
      </c>
      <c r="C2182" s="324" t="s">
        <v>4236</v>
      </c>
      <c r="D2182" s="190" t="s">
        <v>52</v>
      </c>
      <c r="E2182" s="210">
        <v>2953</v>
      </c>
      <c r="F2182" s="368">
        <v>41882</v>
      </c>
      <c r="G2182" s="42">
        <v>2953</v>
      </c>
      <c r="H2182" s="18">
        <f t="shared" si="34"/>
        <v>0</v>
      </c>
      <c r="I2182" s="621" t="s">
        <v>162</v>
      </c>
      <c r="J2182" s="1"/>
    </row>
    <row r="2183" spans="1:10" ht="15" x14ac:dyDescent="0.25">
      <c r="A2183" s="192">
        <v>41881</v>
      </c>
      <c r="B2183" s="193" t="s">
        <v>1288</v>
      </c>
      <c r="C2183" s="324" t="s">
        <v>4236</v>
      </c>
      <c r="D2183" s="190" t="s">
        <v>4162</v>
      </c>
      <c r="E2183" s="210">
        <v>3190</v>
      </c>
      <c r="F2183" s="368">
        <v>41881</v>
      </c>
      <c r="G2183" s="42">
        <v>3190</v>
      </c>
      <c r="H2183" s="18">
        <f t="shared" si="34"/>
        <v>0</v>
      </c>
      <c r="I2183" s="621"/>
      <c r="J2183" s="1"/>
    </row>
    <row r="2184" spans="1:10" ht="15" x14ac:dyDescent="0.25">
      <c r="A2184" s="192">
        <v>41881</v>
      </c>
      <c r="B2184" s="193" t="s">
        <v>1290</v>
      </c>
      <c r="C2184" s="324" t="s">
        <v>4236</v>
      </c>
      <c r="D2184" s="190" t="s">
        <v>535</v>
      </c>
      <c r="E2184" s="210">
        <v>572</v>
      </c>
      <c r="F2184" s="368">
        <v>41881</v>
      </c>
      <c r="G2184" s="42">
        <v>572</v>
      </c>
      <c r="H2184" s="18">
        <f t="shared" si="34"/>
        <v>0</v>
      </c>
      <c r="I2184" s="621"/>
      <c r="J2184" s="1"/>
    </row>
    <row r="2185" spans="1:10" ht="15" x14ac:dyDescent="0.25">
      <c r="A2185" s="192">
        <v>41881</v>
      </c>
      <c r="B2185" s="193" t="s">
        <v>1292</v>
      </c>
      <c r="C2185" s="324" t="s">
        <v>4236</v>
      </c>
      <c r="D2185" s="190" t="s">
        <v>24</v>
      </c>
      <c r="E2185" s="210">
        <v>7175.5</v>
      </c>
      <c r="F2185" s="368">
        <v>41881</v>
      </c>
      <c r="G2185" s="42">
        <v>7175.5</v>
      </c>
      <c r="H2185" s="18">
        <f t="shared" si="34"/>
        <v>0</v>
      </c>
      <c r="I2185" s="621"/>
      <c r="J2185" s="1"/>
    </row>
    <row r="2186" spans="1:10" ht="15" x14ac:dyDescent="0.25">
      <c r="A2186" s="192">
        <v>41881</v>
      </c>
      <c r="B2186" s="193" t="s">
        <v>1293</v>
      </c>
      <c r="C2186" s="324" t="s">
        <v>4236</v>
      </c>
      <c r="D2186" s="190" t="s">
        <v>517</v>
      </c>
      <c r="E2186" s="210">
        <v>188</v>
      </c>
      <c r="F2186" s="368">
        <v>41881</v>
      </c>
      <c r="G2186" s="42">
        <v>188</v>
      </c>
      <c r="H2186" s="18">
        <f t="shared" si="34"/>
        <v>0</v>
      </c>
      <c r="I2186" s="621"/>
      <c r="J2186" s="1"/>
    </row>
    <row r="2187" spans="1:10" ht="15" x14ac:dyDescent="0.25">
      <c r="A2187" s="192">
        <v>41881</v>
      </c>
      <c r="B2187" s="193" t="s">
        <v>1295</v>
      </c>
      <c r="C2187" s="324" t="s">
        <v>4236</v>
      </c>
      <c r="D2187" s="190" t="s">
        <v>54</v>
      </c>
      <c r="E2187" s="210">
        <v>4276</v>
      </c>
      <c r="F2187" s="368">
        <v>41882</v>
      </c>
      <c r="G2187" s="42">
        <v>4276</v>
      </c>
      <c r="H2187" s="18">
        <f t="shared" si="34"/>
        <v>0</v>
      </c>
      <c r="I2187" s="621" t="s">
        <v>30</v>
      </c>
      <c r="J2187" s="1"/>
    </row>
    <row r="2188" spans="1:10" ht="15" x14ac:dyDescent="0.25">
      <c r="A2188" s="192">
        <v>41881</v>
      </c>
      <c r="B2188" s="193" t="s">
        <v>1296</v>
      </c>
      <c r="C2188" s="324" t="s">
        <v>4236</v>
      </c>
      <c r="D2188" s="190" t="s">
        <v>29</v>
      </c>
      <c r="E2188" s="210">
        <v>13417.5</v>
      </c>
      <c r="F2188" s="368">
        <v>41882</v>
      </c>
      <c r="G2188" s="42">
        <v>13417.5</v>
      </c>
      <c r="H2188" s="18">
        <f t="shared" si="34"/>
        <v>0</v>
      </c>
      <c r="I2188" s="621" t="s">
        <v>30</v>
      </c>
      <c r="J2188" s="1"/>
    </row>
    <row r="2189" spans="1:10" ht="15" x14ac:dyDescent="0.25">
      <c r="A2189" s="192">
        <v>41881</v>
      </c>
      <c r="B2189" s="193" t="s">
        <v>1297</v>
      </c>
      <c r="C2189" s="324" t="s">
        <v>4236</v>
      </c>
      <c r="D2189" s="190" t="s">
        <v>36</v>
      </c>
      <c r="E2189" s="210">
        <v>31708.5</v>
      </c>
      <c r="F2189" s="368">
        <v>41882</v>
      </c>
      <c r="G2189" s="42">
        <v>31708.5</v>
      </c>
      <c r="H2189" s="18">
        <f t="shared" si="34"/>
        <v>0</v>
      </c>
      <c r="I2189" s="621" t="s">
        <v>2847</v>
      </c>
      <c r="J2189" s="1"/>
    </row>
    <row r="2190" spans="1:10" ht="15" x14ac:dyDescent="0.25">
      <c r="A2190" s="192">
        <v>41881</v>
      </c>
      <c r="B2190" s="193" t="s">
        <v>1298</v>
      </c>
      <c r="C2190" s="324" t="s">
        <v>4236</v>
      </c>
      <c r="D2190" s="190" t="s">
        <v>64</v>
      </c>
      <c r="E2190" s="210">
        <v>9243</v>
      </c>
      <c r="F2190" s="368">
        <v>41881</v>
      </c>
      <c r="G2190" s="42">
        <v>9243</v>
      </c>
      <c r="H2190" s="18">
        <f t="shared" si="34"/>
        <v>0</v>
      </c>
      <c r="I2190" s="621"/>
      <c r="J2190" s="1"/>
    </row>
    <row r="2191" spans="1:10" ht="15" x14ac:dyDescent="0.25">
      <c r="A2191" s="192">
        <v>41881</v>
      </c>
      <c r="B2191" s="193" t="s">
        <v>1299</v>
      </c>
      <c r="C2191" s="324" t="s">
        <v>4236</v>
      </c>
      <c r="D2191" s="196" t="s">
        <v>3108</v>
      </c>
      <c r="E2191" s="215">
        <v>0</v>
      </c>
      <c r="F2191" s="368"/>
      <c r="G2191" s="42"/>
      <c r="H2191" s="18">
        <f t="shared" si="34"/>
        <v>0</v>
      </c>
      <c r="I2191" s="621" t="s">
        <v>4315</v>
      </c>
      <c r="J2191" s="1"/>
    </row>
    <row r="2192" spans="1:10" ht="15" x14ac:dyDescent="0.25">
      <c r="A2192" s="192">
        <v>41881</v>
      </c>
      <c r="B2192" s="193" t="s">
        <v>1300</v>
      </c>
      <c r="C2192" s="324" t="s">
        <v>4236</v>
      </c>
      <c r="D2192" s="190" t="s">
        <v>3115</v>
      </c>
      <c r="E2192" s="210">
        <v>4747</v>
      </c>
      <c r="F2192" s="368">
        <v>41881</v>
      </c>
      <c r="G2192" s="42">
        <v>4747</v>
      </c>
      <c r="H2192" s="18">
        <f t="shared" si="34"/>
        <v>0</v>
      </c>
      <c r="I2192" s="621"/>
      <c r="J2192" s="1"/>
    </row>
    <row r="2193" spans="1:10" ht="15" x14ac:dyDescent="0.25">
      <c r="A2193" s="192">
        <v>41881</v>
      </c>
      <c r="B2193" s="193" t="s">
        <v>1301</v>
      </c>
      <c r="C2193" s="324" t="s">
        <v>4236</v>
      </c>
      <c r="D2193" s="190" t="s">
        <v>928</v>
      </c>
      <c r="E2193" s="210">
        <v>14476</v>
      </c>
      <c r="F2193" s="368">
        <v>41881</v>
      </c>
      <c r="G2193" s="42">
        <v>14476</v>
      </c>
      <c r="H2193" s="18">
        <f t="shared" si="34"/>
        <v>0</v>
      </c>
      <c r="I2193" s="621" t="s">
        <v>217</v>
      </c>
      <c r="J2193" s="1"/>
    </row>
    <row r="2194" spans="1:10" ht="15" x14ac:dyDescent="0.25">
      <c r="A2194" s="192">
        <v>41881</v>
      </c>
      <c r="B2194" s="193" t="s">
        <v>1303</v>
      </c>
      <c r="C2194" s="324" t="s">
        <v>4236</v>
      </c>
      <c r="D2194" s="190" t="s">
        <v>130</v>
      </c>
      <c r="E2194" s="210">
        <v>10354</v>
      </c>
      <c r="F2194" s="368">
        <v>41882</v>
      </c>
      <c r="G2194" s="42">
        <v>10354</v>
      </c>
      <c r="H2194" s="18">
        <f t="shared" si="34"/>
        <v>0</v>
      </c>
      <c r="I2194" s="621" t="s">
        <v>21</v>
      </c>
      <c r="J2194" s="1"/>
    </row>
    <row r="2195" spans="1:10" ht="15" x14ac:dyDescent="0.25">
      <c r="A2195" s="192">
        <v>41881</v>
      </c>
      <c r="B2195" s="193" t="s">
        <v>1304</v>
      </c>
      <c r="C2195" s="324" t="s">
        <v>4236</v>
      </c>
      <c r="D2195" s="190" t="s">
        <v>237</v>
      </c>
      <c r="E2195" s="210">
        <v>4982</v>
      </c>
      <c r="F2195" s="368">
        <v>41881</v>
      </c>
      <c r="G2195" s="42">
        <v>4982</v>
      </c>
      <c r="H2195" s="18">
        <f t="shared" si="34"/>
        <v>0</v>
      </c>
      <c r="I2195" s="621" t="s">
        <v>21</v>
      </c>
      <c r="J2195" s="1"/>
    </row>
    <row r="2196" spans="1:10" ht="15" x14ac:dyDescent="0.25">
      <c r="A2196" s="192">
        <v>41881</v>
      </c>
      <c r="B2196" s="193" t="s">
        <v>1305</v>
      </c>
      <c r="C2196" s="324" t="s">
        <v>4236</v>
      </c>
      <c r="D2196" s="190" t="s">
        <v>2700</v>
      </c>
      <c r="E2196" s="210">
        <v>1540</v>
      </c>
      <c r="F2196" s="368">
        <v>41882</v>
      </c>
      <c r="G2196" s="42">
        <v>1540</v>
      </c>
      <c r="H2196" s="18">
        <f t="shared" si="34"/>
        <v>0</v>
      </c>
      <c r="I2196" s="621" t="s">
        <v>12</v>
      </c>
      <c r="J2196" s="1"/>
    </row>
    <row r="2197" spans="1:10" ht="15" x14ac:dyDescent="0.25">
      <c r="A2197" s="192">
        <v>41881</v>
      </c>
      <c r="B2197" s="193" t="s">
        <v>1307</v>
      </c>
      <c r="C2197" s="324" t="s">
        <v>4236</v>
      </c>
      <c r="D2197" s="190" t="s">
        <v>373</v>
      </c>
      <c r="E2197" s="210">
        <v>37097</v>
      </c>
      <c r="F2197" s="368">
        <v>41882</v>
      </c>
      <c r="G2197" s="42">
        <v>37097</v>
      </c>
      <c r="H2197" s="18">
        <f t="shared" si="34"/>
        <v>0</v>
      </c>
      <c r="I2197" s="621" t="s">
        <v>12</v>
      </c>
      <c r="J2197" s="1"/>
    </row>
    <row r="2198" spans="1:10" ht="15" x14ac:dyDescent="0.25">
      <c r="A2198" s="192">
        <v>41881</v>
      </c>
      <c r="B2198" s="193" t="s">
        <v>1308</v>
      </c>
      <c r="C2198" s="324" t="s">
        <v>4236</v>
      </c>
      <c r="D2198" s="190" t="s">
        <v>22</v>
      </c>
      <c r="E2198" s="210">
        <v>6907.5</v>
      </c>
      <c r="F2198" s="368">
        <v>41881</v>
      </c>
      <c r="G2198" s="42">
        <v>6907.5</v>
      </c>
      <c r="H2198" s="18">
        <f t="shared" si="34"/>
        <v>0</v>
      </c>
      <c r="I2198" s="621"/>
      <c r="J2198" s="1"/>
    </row>
    <row r="2199" spans="1:10" ht="15" x14ac:dyDescent="0.25">
      <c r="A2199" s="192">
        <v>41881</v>
      </c>
      <c r="B2199" s="193" t="s">
        <v>1309</v>
      </c>
      <c r="C2199" s="324" t="s">
        <v>4236</v>
      </c>
      <c r="D2199" s="190" t="s">
        <v>59</v>
      </c>
      <c r="E2199" s="210">
        <v>120008.9</v>
      </c>
      <c r="F2199" s="370" t="s">
        <v>4316</v>
      </c>
      <c r="G2199" s="42">
        <v>120008.9</v>
      </c>
      <c r="H2199" s="18">
        <f t="shared" si="34"/>
        <v>0</v>
      </c>
      <c r="I2199" s="621" t="s">
        <v>21</v>
      </c>
      <c r="J2199" s="1"/>
    </row>
    <row r="2200" spans="1:10" ht="15" x14ac:dyDescent="0.25">
      <c r="A2200" s="192">
        <v>41881</v>
      </c>
      <c r="B2200" s="193" t="s">
        <v>1310</v>
      </c>
      <c r="C2200" s="324" t="s">
        <v>4236</v>
      </c>
      <c r="D2200" s="190" t="s">
        <v>321</v>
      </c>
      <c r="E2200" s="210">
        <v>2559</v>
      </c>
      <c r="F2200" s="368">
        <v>41881</v>
      </c>
      <c r="G2200" s="42">
        <v>2559</v>
      </c>
      <c r="H2200" s="18">
        <f t="shared" si="34"/>
        <v>0</v>
      </c>
      <c r="I2200" s="621"/>
      <c r="J2200" s="1"/>
    </row>
    <row r="2201" spans="1:10" ht="15" x14ac:dyDescent="0.25">
      <c r="A2201" s="192">
        <v>41881</v>
      </c>
      <c r="B2201" s="193" t="s">
        <v>1311</v>
      </c>
      <c r="C2201" s="324" t="s">
        <v>4236</v>
      </c>
      <c r="D2201" s="190" t="s">
        <v>4274</v>
      </c>
      <c r="E2201" s="210">
        <v>4563</v>
      </c>
      <c r="F2201" s="368">
        <v>41882</v>
      </c>
      <c r="G2201" s="42">
        <v>4563</v>
      </c>
      <c r="H2201" s="18">
        <f t="shared" si="34"/>
        <v>0</v>
      </c>
      <c r="I2201" s="621" t="s">
        <v>12</v>
      </c>
      <c r="J2201" s="1"/>
    </row>
    <row r="2202" spans="1:10" ht="15" x14ac:dyDescent="0.25">
      <c r="A2202" s="192">
        <v>41881</v>
      </c>
      <c r="B2202" s="193" t="s">
        <v>1312</v>
      </c>
      <c r="C2202" s="324" t="s">
        <v>4236</v>
      </c>
      <c r="D2202" s="190" t="s">
        <v>4317</v>
      </c>
      <c r="E2202" s="210">
        <v>5348.5</v>
      </c>
      <c r="F2202" s="368">
        <v>41881</v>
      </c>
      <c r="G2202" s="42">
        <v>5348.5</v>
      </c>
      <c r="H2202" s="18">
        <f t="shared" si="34"/>
        <v>0</v>
      </c>
      <c r="I2202" s="621"/>
      <c r="J2202" s="1"/>
    </row>
    <row r="2203" spans="1:10" ht="15" x14ac:dyDescent="0.25">
      <c r="A2203" s="192">
        <v>41881</v>
      </c>
      <c r="B2203" s="193" t="s">
        <v>1314</v>
      </c>
      <c r="C2203" s="324" t="s">
        <v>4236</v>
      </c>
      <c r="D2203" s="190" t="s">
        <v>269</v>
      </c>
      <c r="E2203" s="210">
        <v>230</v>
      </c>
      <c r="F2203" s="368">
        <v>41881</v>
      </c>
      <c r="G2203" s="42">
        <v>230</v>
      </c>
      <c r="H2203" s="18">
        <f t="shared" si="34"/>
        <v>0</v>
      </c>
      <c r="I2203" s="621" t="s">
        <v>21</v>
      </c>
      <c r="J2203" s="1"/>
    </row>
    <row r="2204" spans="1:10" ht="15" x14ac:dyDescent="0.25">
      <c r="A2204" s="192">
        <v>41881</v>
      </c>
      <c r="B2204" s="193" t="s">
        <v>1315</v>
      </c>
      <c r="C2204" s="324" t="s">
        <v>4236</v>
      </c>
      <c r="D2204" s="190" t="s">
        <v>312</v>
      </c>
      <c r="E2204" s="210">
        <v>2667.5</v>
      </c>
      <c r="F2204" s="368">
        <v>41882</v>
      </c>
      <c r="G2204" s="42">
        <v>2667.5</v>
      </c>
      <c r="H2204" s="18">
        <f t="shared" si="34"/>
        <v>0</v>
      </c>
      <c r="I2204" s="621" t="s">
        <v>162</v>
      </c>
      <c r="J2204" s="1"/>
    </row>
    <row r="2205" spans="1:10" ht="15" x14ac:dyDescent="0.25">
      <c r="A2205" s="192">
        <v>41881</v>
      </c>
      <c r="B2205" s="193" t="s">
        <v>1317</v>
      </c>
      <c r="C2205" s="324" t="s">
        <v>4236</v>
      </c>
      <c r="D2205" s="190" t="s">
        <v>2803</v>
      </c>
      <c r="E2205" s="210">
        <v>3510</v>
      </c>
      <c r="F2205" s="368">
        <v>41882</v>
      </c>
      <c r="G2205" s="42">
        <v>3510</v>
      </c>
      <c r="H2205" s="18">
        <f t="shared" si="34"/>
        <v>0</v>
      </c>
      <c r="I2205" s="621" t="s">
        <v>12</v>
      </c>
      <c r="J2205" s="1"/>
    </row>
    <row r="2206" spans="1:10" ht="15" x14ac:dyDescent="0.25">
      <c r="A2206" s="192">
        <v>41881</v>
      </c>
      <c r="B2206" s="193" t="s">
        <v>1318</v>
      </c>
      <c r="C2206" s="324" t="s">
        <v>4236</v>
      </c>
      <c r="D2206" s="190" t="s">
        <v>233</v>
      </c>
      <c r="E2206" s="210">
        <v>3321.5</v>
      </c>
      <c r="F2206" s="368">
        <v>41882</v>
      </c>
      <c r="G2206" s="42">
        <v>3321.5</v>
      </c>
      <c r="H2206" s="18">
        <f t="shared" si="34"/>
        <v>0</v>
      </c>
      <c r="I2206" s="621" t="s">
        <v>12</v>
      </c>
      <c r="J2206" s="1"/>
    </row>
    <row r="2207" spans="1:10" ht="15" x14ac:dyDescent="0.25">
      <c r="A2207" s="192">
        <v>41881</v>
      </c>
      <c r="B2207" s="193" t="s">
        <v>1319</v>
      </c>
      <c r="C2207" s="324" t="s">
        <v>4236</v>
      </c>
      <c r="D2207" s="190" t="s">
        <v>1607</v>
      </c>
      <c r="E2207" s="210">
        <v>2542.5</v>
      </c>
      <c r="F2207" s="368">
        <v>41881</v>
      </c>
      <c r="G2207" s="42">
        <v>2542.5</v>
      </c>
      <c r="H2207" s="18">
        <f t="shared" si="34"/>
        <v>0</v>
      </c>
      <c r="I2207" s="621"/>
      <c r="J2207" s="1"/>
    </row>
    <row r="2208" spans="1:10" ht="15" x14ac:dyDescent="0.25">
      <c r="A2208" s="192">
        <v>41881</v>
      </c>
      <c r="B2208" s="193" t="s">
        <v>1322</v>
      </c>
      <c r="C2208" s="324" t="s">
        <v>4236</v>
      </c>
      <c r="D2208" s="190" t="s">
        <v>498</v>
      </c>
      <c r="E2208" s="210">
        <v>813</v>
      </c>
      <c r="F2208" s="368">
        <v>41882</v>
      </c>
      <c r="G2208" s="42">
        <v>813</v>
      </c>
      <c r="H2208" s="18">
        <f t="shared" si="34"/>
        <v>0</v>
      </c>
      <c r="I2208" s="621" t="s">
        <v>12</v>
      </c>
      <c r="J2208" s="1"/>
    </row>
    <row r="2209" spans="1:10" ht="15" x14ac:dyDescent="0.25">
      <c r="A2209" s="192">
        <v>41881</v>
      </c>
      <c r="B2209" s="193" t="s">
        <v>1323</v>
      </c>
      <c r="C2209" s="324" t="s">
        <v>4236</v>
      </c>
      <c r="D2209" s="190" t="s">
        <v>78</v>
      </c>
      <c r="E2209" s="210">
        <v>5771.5</v>
      </c>
      <c r="F2209" s="368">
        <v>41882</v>
      </c>
      <c r="G2209" s="42">
        <v>5771.5</v>
      </c>
      <c r="H2209" s="18">
        <f t="shared" si="34"/>
        <v>0</v>
      </c>
      <c r="I2209" s="621" t="s">
        <v>12</v>
      </c>
      <c r="J2209" s="1"/>
    </row>
    <row r="2210" spans="1:10" ht="15" x14ac:dyDescent="0.25">
      <c r="A2210" s="192">
        <v>41881</v>
      </c>
      <c r="B2210" s="193" t="s">
        <v>1324</v>
      </c>
      <c r="C2210" s="324" t="s">
        <v>4236</v>
      </c>
      <c r="D2210" s="190" t="s">
        <v>349</v>
      </c>
      <c r="E2210" s="210">
        <v>5320</v>
      </c>
      <c r="F2210" s="368">
        <v>41882</v>
      </c>
      <c r="G2210" s="42">
        <v>5320</v>
      </c>
      <c r="H2210" s="18">
        <f t="shared" si="34"/>
        <v>0</v>
      </c>
      <c r="I2210" s="621" t="s">
        <v>12</v>
      </c>
      <c r="J2210" s="1"/>
    </row>
    <row r="2211" spans="1:10" ht="15" x14ac:dyDescent="0.25">
      <c r="A2211" s="192">
        <v>41881</v>
      </c>
      <c r="B2211" s="193" t="s">
        <v>1325</v>
      </c>
      <c r="C2211" s="324" t="s">
        <v>4236</v>
      </c>
      <c r="D2211" s="196" t="s">
        <v>3108</v>
      </c>
      <c r="E2211" s="215">
        <v>0</v>
      </c>
      <c r="F2211" s="368"/>
      <c r="G2211" s="42"/>
      <c r="H2211" s="18">
        <f t="shared" si="34"/>
        <v>0</v>
      </c>
      <c r="I2211" s="621" t="s">
        <v>4318</v>
      </c>
      <c r="J2211" s="1"/>
    </row>
    <row r="2212" spans="1:10" ht="15" x14ac:dyDescent="0.25">
      <c r="A2212" s="192">
        <v>41881</v>
      </c>
      <c r="B2212" s="193" t="s">
        <v>1326</v>
      </c>
      <c r="C2212" s="324" t="s">
        <v>4236</v>
      </c>
      <c r="D2212" s="190" t="s">
        <v>316</v>
      </c>
      <c r="E2212" s="210">
        <v>918</v>
      </c>
      <c r="F2212" s="368">
        <v>41882</v>
      </c>
      <c r="G2212" s="42">
        <v>918</v>
      </c>
      <c r="H2212" s="18">
        <f t="shared" si="34"/>
        <v>0</v>
      </c>
      <c r="I2212" s="621" t="s">
        <v>30</v>
      </c>
      <c r="J2212" s="1"/>
    </row>
    <row r="2213" spans="1:10" ht="15" x14ac:dyDescent="0.25">
      <c r="A2213" s="192">
        <v>41881</v>
      </c>
      <c r="B2213" s="193" t="s">
        <v>1327</v>
      </c>
      <c r="C2213" s="324" t="s">
        <v>4236</v>
      </c>
      <c r="D2213" s="190" t="s">
        <v>16</v>
      </c>
      <c r="E2213" s="210">
        <v>12177</v>
      </c>
      <c r="F2213" s="368">
        <v>41881</v>
      </c>
      <c r="G2213" s="42">
        <v>12177</v>
      </c>
      <c r="H2213" s="18">
        <f t="shared" si="34"/>
        <v>0</v>
      </c>
      <c r="I2213" s="621"/>
      <c r="J2213" s="1"/>
    </row>
    <row r="2214" spans="1:10" ht="15" x14ac:dyDescent="0.25">
      <c r="A2214" s="192">
        <v>41881</v>
      </c>
      <c r="B2214" s="193" t="s">
        <v>1329</v>
      </c>
      <c r="C2214" s="324" t="s">
        <v>4236</v>
      </c>
      <c r="D2214" s="190" t="s">
        <v>478</v>
      </c>
      <c r="E2214" s="210">
        <v>25541</v>
      </c>
      <c r="F2214" s="368">
        <v>41881</v>
      </c>
      <c r="G2214" s="42">
        <v>25541</v>
      </c>
      <c r="H2214" s="18">
        <f t="shared" si="34"/>
        <v>0</v>
      </c>
      <c r="I2214" s="621" t="s">
        <v>65</v>
      </c>
      <c r="J2214" s="1"/>
    </row>
    <row r="2215" spans="1:10" ht="15" x14ac:dyDescent="0.25">
      <c r="A2215" s="192">
        <v>41881</v>
      </c>
      <c r="B2215" s="193" t="s">
        <v>1330</v>
      </c>
      <c r="C2215" s="324" t="s">
        <v>4236</v>
      </c>
      <c r="D2215" s="190" t="s">
        <v>733</v>
      </c>
      <c r="E2215" s="210">
        <v>1518</v>
      </c>
      <c r="F2215" s="368">
        <v>41881</v>
      </c>
      <c r="G2215" s="42">
        <v>1518</v>
      </c>
      <c r="H2215" s="18">
        <f t="shared" si="34"/>
        <v>0</v>
      </c>
      <c r="I2215" s="621"/>
      <c r="J2215" s="1"/>
    </row>
    <row r="2216" spans="1:10" ht="15" x14ac:dyDescent="0.25">
      <c r="A2216" s="192">
        <v>41881</v>
      </c>
      <c r="B2216" s="193" t="s">
        <v>1331</v>
      </c>
      <c r="C2216" s="324" t="s">
        <v>4236</v>
      </c>
      <c r="D2216" s="196" t="s">
        <v>3108</v>
      </c>
      <c r="E2216" s="215">
        <v>0</v>
      </c>
      <c r="F2216" s="368"/>
      <c r="G2216" s="42"/>
      <c r="H2216" s="18">
        <f t="shared" si="34"/>
        <v>0</v>
      </c>
      <c r="I2216" s="621" t="s">
        <v>324</v>
      </c>
      <c r="J2216" s="1"/>
    </row>
    <row r="2217" spans="1:10" ht="15" x14ac:dyDescent="0.25">
      <c r="A2217" s="192">
        <v>41881</v>
      </c>
      <c r="B2217" s="193" t="s">
        <v>1332</v>
      </c>
      <c r="C2217" s="324" t="s">
        <v>4236</v>
      </c>
      <c r="D2217" s="190" t="s">
        <v>523</v>
      </c>
      <c r="E2217" s="210">
        <v>3919</v>
      </c>
      <c r="F2217" s="370">
        <v>41889</v>
      </c>
      <c r="G2217" s="219">
        <v>3919</v>
      </c>
      <c r="H2217" s="18">
        <f t="shared" si="34"/>
        <v>0</v>
      </c>
      <c r="I2217" s="621" t="s">
        <v>3920</v>
      </c>
      <c r="J2217" s="1"/>
    </row>
    <row r="2218" spans="1:10" ht="15" x14ac:dyDescent="0.25">
      <c r="A2218" s="192">
        <v>41881</v>
      </c>
      <c r="B2218" s="193" t="s">
        <v>1333</v>
      </c>
      <c r="C2218" s="324" t="s">
        <v>4236</v>
      </c>
      <c r="D2218" s="190" t="s">
        <v>3521</v>
      </c>
      <c r="E2218" s="210">
        <v>2096</v>
      </c>
      <c r="F2218" s="368">
        <v>41881</v>
      </c>
      <c r="G2218" s="42">
        <v>2096</v>
      </c>
      <c r="H2218" s="18">
        <f t="shared" si="34"/>
        <v>0</v>
      </c>
      <c r="I2218" s="621"/>
      <c r="J2218" s="1"/>
    </row>
    <row r="2219" spans="1:10" ht="15" x14ac:dyDescent="0.25">
      <c r="A2219" s="192">
        <v>41881</v>
      </c>
      <c r="B2219" s="193" t="s">
        <v>1335</v>
      </c>
      <c r="C2219" s="324" t="s">
        <v>4236</v>
      </c>
      <c r="D2219" s="190" t="s">
        <v>720</v>
      </c>
      <c r="E2219" s="210">
        <v>1400</v>
      </c>
      <c r="F2219" s="368">
        <v>41888</v>
      </c>
      <c r="G2219" s="42">
        <v>1400</v>
      </c>
      <c r="H2219" s="18">
        <f t="shared" si="34"/>
        <v>0</v>
      </c>
      <c r="I2219" s="621"/>
      <c r="J2219" s="1"/>
    </row>
    <row r="2220" spans="1:10" ht="15" x14ac:dyDescent="0.25">
      <c r="A2220" s="192">
        <v>41881</v>
      </c>
      <c r="B2220" s="193" t="s">
        <v>1336</v>
      </c>
      <c r="C2220" s="324" t="s">
        <v>4236</v>
      </c>
      <c r="D2220" s="190" t="s">
        <v>163</v>
      </c>
      <c r="E2220" s="210">
        <v>442</v>
      </c>
      <c r="F2220" s="368">
        <v>41881</v>
      </c>
      <c r="G2220" s="42">
        <v>442</v>
      </c>
      <c r="H2220" s="18">
        <f t="shared" si="34"/>
        <v>0</v>
      </c>
      <c r="I2220" s="621"/>
      <c r="J2220" s="1"/>
    </row>
    <row r="2221" spans="1:10" ht="15" x14ac:dyDescent="0.25">
      <c r="A2221" s="192">
        <v>41881</v>
      </c>
      <c r="B2221" s="193" t="s">
        <v>1337</v>
      </c>
      <c r="C2221" s="324" t="s">
        <v>4236</v>
      </c>
      <c r="D2221" s="190" t="s">
        <v>115</v>
      </c>
      <c r="E2221" s="210">
        <v>240</v>
      </c>
      <c r="F2221" s="368">
        <v>41881</v>
      </c>
      <c r="G2221" s="42">
        <v>240</v>
      </c>
      <c r="H2221" s="18">
        <f t="shared" si="34"/>
        <v>0</v>
      </c>
      <c r="I2221" s="621"/>
      <c r="J2221" s="1"/>
    </row>
    <row r="2222" spans="1:10" ht="15" x14ac:dyDescent="0.25">
      <c r="A2222" s="192">
        <v>41881</v>
      </c>
      <c r="B2222" s="193" t="s">
        <v>1338</v>
      </c>
      <c r="C2222" s="324" t="s">
        <v>4236</v>
      </c>
      <c r="D2222" s="190" t="s">
        <v>136</v>
      </c>
      <c r="E2222" s="210">
        <v>3000</v>
      </c>
      <c r="F2222" s="368">
        <v>41881</v>
      </c>
      <c r="G2222" s="42">
        <v>3000</v>
      </c>
      <c r="H2222" s="18">
        <f t="shared" si="34"/>
        <v>0</v>
      </c>
      <c r="I2222" s="621"/>
      <c r="J2222" s="1"/>
    </row>
    <row r="2223" spans="1:10" ht="15" x14ac:dyDescent="0.25">
      <c r="A2223" s="192">
        <v>41881</v>
      </c>
      <c r="B2223" s="193" t="s">
        <v>1339</v>
      </c>
      <c r="C2223" s="324" t="s">
        <v>4236</v>
      </c>
      <c r="D2223" s="190" t="s">
        <v>55</v>
      </c>
      <c r="E2223" s="210">
        <v>4186</v>
      </c>
      <c r="F2223" s="368">
        <v>41881</v>
      </c>
      <c r="G2223" s="42">
        <v>4186</v>
      </c>
      <c r="H2223" s="18">
        <f t="shared" si="34"/>
        <v>0</v>
      </c>
      <c r="I2223" s="621"/>
      <c r="J2223" s="1"/>
    </row>
    <row r="2224" spans="1:10" ht="15" x14ac:dyDescent="0.25">
      <c r="A2224" s="192">
        <v>41881</v>
      </c>
      <c r="B2224" s="193" t="s">
        <v>1340</v>
      </c>
      <c r="C2224" s="324" t="s">
        <v>4236</v>
      </c>
      <c r="D2224" s="190" t="s">
        <v>260</v>
      </c>
      <c r="E2224" s="210">
        <v>894</v>
      </c>
      <c r="F2224" s="368">
        <v>41881</v>
      </c>
      <c r="G2224" s="42">
        <v>894</v>
      </c>
      <c r="H2224" s="18">
        <f t="shared" si="34"/>
        <v>0</v>
      </c>
      <c r="I2224" s="621"/>
      <c r="J2224" s="1"/>
    </row>
    <row r="2225" spans="1:10" ht="15" x14ac:dyDescent="0.25">
      <c r="A2225" s="192">
        <v>41881</v>
      </c>
      <c r="B2225" s="193" t="s">
        <v>1342</v>
      </c>
      <c r="C2225" s="324" t="s">
        <v>4236</v>
      </c>
      <c r="D2225" s="190" t="s">
        <v>3287</v>
      </c>
      <c r="E2225" s="210">
        <v>10019</v>
      </c>
      <c r="F2225" s="368">
        <v>41881</v>
      </c>
      <c r="G2225" s="42">
        <v>10019</v>
      </c>
      <c r="H2225" s="18">
        <f t="shared" si="34"/>
        <v>0</v>
      </c>
      <c r="I2225" s="621"/>
      <c r="J2225" s="1"/>
    </row>
    <row r="2226" spans="1:10" ht="15" x14ac:dyDescent="0.25">
      <c r="A2226" s="192">
        <v>41881</v>
      </c>
      <c r="B2226" s="193" t="s">
        <v>1343</v>
      </c>
      <c r="C2226" s="324" t="s">
        <v>4236</v>
      </c>
      <c r="D2226" s="190" t="s">
        <v>25</v>
      </c>
      <c r="E2226" s="210">
        <v>5238</v>
      </c>
      <c r="F2226" s="368">
        <v>41882</v>
      </c>
      <c r="G2226" s="42">
        <v>5238</v>
      </c>
      <c r="H2226" s="18">
        <f t="shared" si="34"/>
        <v>0</v>
      </c>
      <c r="I2226" s="621" t="s">
        <v>65</v>
      </c>
      <c r="J2226" s="1"/>
    </row>
    <row r="2227" spans="1:10" ht="15" x14ac:dyDescent="0.25">
      <c r="A2227" s="192">
        <v>41881</v>
      </c>
      <c r="B2227" s="193" t="s">
        <v>1345</v>
      </c>
      <c r="C2227" s="324" t="s">
        <v>4236</v>
      </c>
      <c r="D2227" s="196" t="s">
        <v>3108</v>
      </c>
      <c r="E2227" s="215">
        <v>0</v>
      </c>
      <c r="F2227" s="368"/>
      <c r="G2227" s="42"/>
      <c r="H2227" s="18">
        <f t="shared" si="34"/>
        <v>0</v>
      </c>
      <c r="I2227" s="621" t="s">
        <v>512</v>
      </c>
      <c r="J2227" s="1"/>
    </row>
    <row r="2228" spans="1:10" ht="15" x14ac:dyDescent="0.25">
      <c r="A2228" s="192">
        <v>41881</v>
      </c>
      <c r="B2228" s="193" t="s">
        <v>1347</v>
      </c>
      <c r="C2228" s="324" t="s">
        <v>4236</v>
      </c>
      <c r="D2228" s="190" t="s">
        <v>62</v>
      </c>
      <c r="E2228" s="210">
        <v>28579.200000000001</v>
      </c>
      <c r="F2228" s="368">
        <v>41882</v>
      </c>
      <c r="G2228" s="42">
        <v>28579.200000000001</v>
      </c>
      <c r="H2228" s="18">
        <f t="shared" si="34"/>
        <v>0</v>
      </c>
      <c r="I2228" s="621" t="s">
        <v>65</v>
      </c>
      <c r="J2228" s="1"/>
    </row>
    <row r="2229" spans="1:10" ht="15" x14ac:dyDescent="0.25">
      <c r="A2229" s="192">
        <v>41881</v>
      </c>
      <c r="B2229" s="193" t="s">
        <v>1348</v>
      </c>
      <c r="C2229" s="324" t="s">
        <v>4236</v>
      </c>
      <c r="D2229" s="196" t="s">
        <v>3108</v>
      </c>
      <c r="E2229" s="215">
        <v>0</v>
      </c>
      <c r="F2229" s="368"/>
      <c r="G2229" s="42"/>
      <c r="H2229" s="18">
        <f t="shared" si="34"/>
        <v>0</v>
      </c>
      <c r="I2229" s="621" t="s">
        <v>512</v>
      </c>
      <c r="J2229" s="1"/>
    </row>
    <row r="2230" spans="1:10" ht="15" x14ac:dyDescent="0.25">
      <c r="A2230" s="192">
        <v>41881</v>
      </c>
      <c r="B2230" s="193" t="s">
        <v>1349</v>
      </c>
      <c r="C2230" s="324" t="s">
        <v>4236</v>
      </c>
      <c r="D2230" s="190" t="s">
        <v>180</v>
      </c>
      <c r="E2230" s="210">
        <v>27616.1</v>
      </c>
      <c r="F2230" s="368">
        <v>41882</v>
      </c>
      <c r="G2230" s="42">
        <v>27616.1</v>
      </c>
      <c r="H2230" s="18">
        <f t="shared" si="34"/>
        <v>0</v>
      </c>
      <c r="I2230" s="621" t="s">
        <v>65</v>
      </c>
      <c r="J2230" s="1"/>
    </row>
    <row r="2231" spans="1:10" ht="15" x14ac:dyDescent="0.25">
      <c r="A2231" s="192">
        <v>41881</v>
      </c>
      <c r="B2231" s="193" t="s">
        <v>1351</v>
      </c>
      <c r="C2231" s="324" t="s">
        <v>4236</v>
      </c>
      <c r="D2231" s="190" t="s">
        <v>11</v>
      </c>
      <c r="E2231" s="210">
        <v>27585.56</v>
      </c>
      <c r="F2231" s="370">
        <v>41892</v>
      </c>
      <c r="G2231" s="219">
        <v>27585.56</v>
      </c>
      <c r="H2231" s="18">
        <f t="shared" si="34"/>
        <v>0</v>
      </c>
      <c r="I2231" s="621" t="s">
        <v>65</v>
      </c>
      <c r="J2231" s="1"/>
    </row>
    <row r="2232" spans="1:10" ht="15" x14ac:dyDescent="0.25">
      <c r="A2232" s="192">
        <v>41881</v>
      </c>
      <c r="B2232" s="193" t="s">
        <v>1352</v>
      </c>
      <c r="C2232" s="324" t="s">
        <v>4236</v>
      </c>
      <c r="D2232" s="190" t="s">
        <v>14</v>
      </c>
      <c r="E2232" s="210">
        <v>4270</v>
      </c>
      <c r="F2232" s="368">
        <v>41881</v>
      </c>
      <c r="G2232" s="42">
        <v>4270</v>
      </c>
      <c r="H2232" s="18">
        <f t="shared" si="34"/>
        <v>0</v>
      </c>
      <c r="I2232" s="621" t="s">
        <v>3794</v>
      </c>
      <c r="J2232" s="1"/>
    </row>
    <row r="2233" spans="1:10" ht="15" x14ac:dyDescent="0.25">
      <c r="A2233" s="192">
        <v>41881</v>
      </c>
      <c r="B2233" s="193" t="s">
        <v>1354</v>
      </c>
      <c r="C2233" s="324" t="s">
        <v>4236</v>
      </c>
      <c r="D2233" s="190" t="s">
        <v>882</v>
      </c>
      <c r="E2233" s="210">
        <v>28341</v>
      </c>
      <c r="F2233" s="370">
        <v>41901</v>
      </c>
      <c r="G2233" s="219">
        <v>28341</v>
      </c>
      <c r="H2233" s="18">
        <f t="shared" si="34"/>
        <v>0</v>
      </c>
      <c r="I2233" s="621" t="s">
        <v>21</v>
      </c>
      <c r="J2233" s="1"/>
    </row>
    <row r="2234" spans="1:10" ht="15" x14ac:dyDescent="0.25">
      <c r="A2234" s="192">
        <v>41881</v>
      </c>
      <c r="B2234" s="193" t="s">
        <v>1355</v>
      </c>
      <c r="C2234" s="324" t="s">
        <v>4236</v>
      </c>
      <c r="D2234" s="190" t="s">
        <v>44</v>
      </c>
      <c r="E2234" s="210">
        <v>8500</v>
      </c>
      <c r="F2234" s="370">
        <v>41901</v>
      </c>
      <c r="G2234" s="219">
        <v>8500</v>
      </c>
      <c r="H2234" s="18">
        <f t="shared" si="34"/>
        <v>0</v>
      </c>
      <c r="I2234" s="621" t="s">
        <v>21</v>
      </c>
      <c r="J2234" s="1"/>
    </row>
    <row r="2235" spans="1:10" ht="15" x14ac:dyDescent="0.25">
      <c r="A2235" s="192">
        <v>41881</v>
      </c>
      <c r="B2235" s="193" t="s">
        <v>1357</v>
      </c>
      <c r="C2235" s="324" t="s">
        <v>4236</v>
      </c>
      <c r="D2235" s="190" t="s">
        <v>42</v>
      </c>
      <c r="E2235" s="210">
        <v>2500</v>
      </c>
      <c r="F2235" s="370">
        <v>41898</v>
      </c>
      <c r="G2235" s="219">
        <v>2500</v>
      </c>
      <c r="H2235" s="18">
        <f t="shared" si="34"/>
        <v>0</v>
      </c>
      <c r="I2235" s="621" t="s">
        <v>21</v>
      </c>
      <c r="J2235" s="1"/>
    </row>
    <row r="2236" spans="1:10" ht="15" x14ac:dyDescent="0.25">
      <c r="A2236" s="192">
        <v>41881</v>
      </c>
      <c r="B2236" s="193" t="s">
        <v>1358</v>
      </c>
      <c r="C2236" s="324" t="s">
        <v>4236</v>
      </c>
      <c r="D2236" s="190" t="s">
        <v>43</v>
      </c>
      <c r="E2236" s="210">
        <v>2000</v>
      </c>
      <c r="F2236" s="370">
        <v>41898</v>
      </c>
      <c r="G2236" s="219">
        <v>2000</v>
      </c>
      <c r="H2236" s="18">
        <f t="shared" si="34"/>
        <v>0</v>
      </c>
      <c r="I2236" s="621" t="s">
        <v>21</v>
      </c>
      <c r="J2236" s="1"/>
    </row>
    <row r="2237" spans="1:10" ht="15" x14ac:dyDescent="0.25">
      <c r="A2237" s="192">
        <v>41881</v>
      </c>
      <c r="B2237" s="193" t="s">
        <v>1360</v>
      </c>
      <c r="C2237" s="324" t="s">
        <v>4236</v>
      </c>
      <c r="D2237" s="190" t="s">
        <v>19</v>
      </c>
      <c r="E2237" s="210">
        <v>85100.3</v>
      </c>
      <c r="F2237" s="370">
        <v>41913</v>
      </c>
      <c r="G2237" s="219">
        <v>85100.3</v>
      </c>
      <c r="H2237" s="18">
        <f t="shared" si="34"/>
        <v>0</v>
      </c>
      <c r="I2237" s="621" t="s">
        <v>330</v>
      </c>
      <c r="J2237" s="1"/>
    </row>
    <row r="2238" spans="1:10" ht="15" x14ac:dyDescent="0.25">
      <c r="A2238" s="192">
        <v>41881</v>
      </c>
      <c r="B2238" s="193" t="s">
        <v>1361</v>
      </c>
      <c r="C2238" s="324" t="s">
        <v>4236</v>
      </c>
      <c r="D2238" s="190" t="s">
        <v>19</v>
      </c>
      <c r="E2238" s="210">
        <v>21392.799999999999</v>
      </c>
      <c r="F2238" s="368">
        <v>41892</v>
      </c>
      <c r="G2238" s="42">
        <v>21392.799999999999</v>
      </c>
      <c r="H2238" s="18">
        <f t="shared" si="34"/>
        <v>0</v>
      </c>
      <c r="I2238" s="621" t="s">
        <v>330</v>
      </c>
      <c r="J2238" s="1"/>
    </row>
    <row r="2239" spans="1:10" ht="15" x14ac:dyDescent="0.25">
      <c r="A2239" s="192">
        <v>41881</v>
      </c>
      <c r="B2239" s="193" t="s">
        <v>1363</v>
      </c>
      <c r="C2239" s="324" t="s">
        <v>4236</v>
      </c>
      <c r="D2239" s="190" t="s">
        <v>531</v>
      </c>
      <c r="E2239" s="210">
        <v>26799.99</v>
      </c>
      <c r="F2239" s="368">
        <v>41882</v>
      </c>
      <c r="G2239" s="42">
        <v>26799.99</v>
      </c>
      <c r="H2239" s="18">
        <f t="shared" si="34"/>
        <v>0</v>
      </c>
      <c r="I2239" s="621" t="s">
        <v>217</v>
      </c>
      <c r="J2239" s="1"/>
    </row>
    <row r="2240" spans="1:10" ht="15" x14ac:dyDescent="0.25">
      <c r="A2240" s="192">
        <v>41881</v>
      </c>
      <c r="B2240" s="193" t="s">
        <v>1364</v>
      </c>
      <c r="C2240" s="324" t="s">
        <v>4236</v>
      </c>
      <c r="D2240" s="190" t="s">
        <v>17</v>
      </c>
      <c r="E2240" s="210">
        <v>26814.5</v>
      </c>
      <c r="F2240" s="412">
        <v>41883</v>
      </c>
      <c r="G2240" s="219">
        <v>26814.5</v>
      </c>
      <c r="H2240" s="18">
        <f t="shared" si="34"/>
        <v>0</v>
      </c>
      <c r="I2240" s="621" t="s">
        <v>3920</v>
      </c>
      <c r="J2240" s="1"/>
    </row>
    <row r="2241" spans="1:10" ht="15" x14ac:dyDescent="0.25">
      <c r="A2241" s="192">
        <v>41881</v>
      </c>
      <c r="B2241" s="193" t="s">
        <v>1365</v>
      </c>
      <c r="C2241" s="324" t="s">
        <v>4236</v>
      </c>
      <c r="D2241" s="190" t="s">
        <v>14</v>
      </c>
      <c r="E2241" s="210">
        <v>9052.5</v>
      </c>
      <c r="F2241" s="412">
        <v>41883</v>
      </c>
      <c r="G2241" s="219">
        <v>9052.5</v>
      </c>
      <c r="H2241" s="18">
        <f t="shared" si="34"/>
        <v>0</v>
      </c>
      <c r="I2241" s="621" t="s">
        <v>30</v>
      </c>
      <c r="J2241" s="1"/>
    </row>
    <row r="2242" spans="1:10" ht="15" x14ac:dyDescent="0.25">
      <c r="A2242" s="192">
        <v>41882</v>
      </c>
      <c r="B2242" s="193" t="s">
        <v>1366</v>
      </c>
      <c r="C2242" s="324" t="s">
        <v>4236</v>
      </c>
      <c r="D2242" s="190" t="s">
        <v>123</v>
      </c>
      <c r="E2242" s="210">
        <v>562.5</v>
      </c>
      <c r="F2242" s="256">
        <v>41882</v>
      </c>
      <c r="G2242" s="42">
        <v>562.5</v>
      </c>
      <c r="H2242" s="18">
        <f t="shared" si="34"/>
        <v>0</v>
      </c>
      <c r="I2242" s="621"/>
      <c r="J2242" s="1"/>
    </row>
    <row r="2243" spans="1:10" ht="15" x14ac:dyDescent="0.25">
      <c r="A2243" s="192">
        <v>41882</v>
      </c>
      <c r="B2243" s="193" t="s">
        <v>1367</v>
      </c>
      <c r="C2243" s="324" t="s">
        <v>4236</v>
      </c>
      <c r="D2243" s="190" t="s">
        <v>13</v>
      </c>
      <c r="E2243" s="210">
        <v>5337.2</v>
      </c>
      <c r="F2243" s="256">
        <v>41882</v>
      </c>
      <c r="G2243" s="42">
        <v>5337.2</v>
      </c>
      <c r="H2243" s="18">
        <f t="shared" si="34"/>
        <v>0</v>
      </c>
      <c r="I2243" s="621" t="s">
        <v>21</v>
      </c>
      <c r="J2243" s="1"/>
    </row>
    <row r="2244" spans="1:10" ht="15" x14ac:dyDescent="0.25">
      <c r="A2244" s="192">
        <v>41882</v>
      </c>
      <c r="B2244" s="193" t="s">
        <v>1369</v>
      </c>
      <c r="C2244" s="324" t="s">
        <v>4236</v>
      </c>
      <c r="D2244" s="190" t="s">
        <v>3163</v>
      </c>
      <c r="E2244" s="210">
        <v>8746.2000000000007</v>
      </c>
      <c r="F2244" s="412">
        <v>41883</v>
      </c>
      <c r="G2244" s="219">
        <v>8746.2000000000007</v>
      </c>
      <c r="H2244" s="18">
        <f t="shared" si="34"/>
        <v>0</v>
      </c>
      <c r="I2244" s="621"/>
      <c r="J2244" s="1"/>
    </row>
    <row r="2245" spans="1:10" ht="15" x14ac:dyDescent="0.25">
      <c r="A2245" s="192">
        <v>41882</v>
      </c>
      <c r="B2245" s="193" t="s">
        <v>1370</v>
      </c>
      <c r="C2245" s="324" t="s">
        <v>4236</v>
      </c>
      <c r="D2245" s="190" t="s">
        <v>250</v>
      </c>
      <c r="E2245" s="210">
        <v>11079.2</v>
      </c>
      <c r="F2245" s="256">
        <v>41882</v>
      </c>
      <c r="G2245" s="42">
        <v>11079.2</v>
      </c>
      <c r="H2245" s="18">
        <f t="shared" si="34"/>
        <v>0</v>
      </c>
      <c r="I2245" s="621" t="s">
        <v>21</v>
      </c>
      <c r="J2245" s="1"/>
    </row>
    <row r="2246" spans="1:10" ht="15" x14ac:dyDescent="0.25">
      <c r="A2246" s="192">
        <v>41882</v>
      </c>
      <c r="B2246" s="193" t="s">
        <v>1371</v>
      </c>
      <c r="C2246" s="324" t="s">
        <v>4236</v>
      </c>
      <c r="D2246" s="190" t="s">
        <v>8</v>
      </c>
      <c r="E2246" s="210">
        <v>1114.5</v>
      </c>
      <c r="F2246" s="256">
        <v>41882</v>
      </c>
      <c r="G2246" s="42">
        <v>1114.5</v>
      </c>
      <c r="H2246" s="18">
        <f t="shared" si="34"/>
        <v>0</v>
      </c>
      <c r="I2246" s="621"/>
      <c r="J2246" s="1"/>
    </row>
    <row r="2247" spans="1:10" ht="15" x14ac:dyDescent="0.25">
      <c r="A2247" s="192">
        <v>41882</v>
      </c>
      <c r="B2247" s="193" t="s">
        <v>1373</v>
      </c>
      <c r="C2247" s="324" t="s">
        <v>4236</v>
      </c>
      <c r="D2247" s="190" t="s">
        <v>180</v>
      </c>
      <c r="E2247" s="210">
        <v>25673.4</v>
      </c>
      <c r="F2247" s="256">
        <v>41882</v>
      </c>
      <c r="G2247" s="42">
        <v>25673.4</v>
      </c>
      <c r="H2247" s="18">
        <f t="shared" si="34"/>
        <v>0</v>
      </c>
      <c r="I2247" s="621"/>
      <c r="J2247" s="1"/>
    </row>
    <row r="2248" spans="1:10" ht="15" x14ac:dyDescent="0.25">
      <c r="A2248" s="192">
        <v>41882</v>
      </c>
      <c r="B2248" s="193" t="s">
        <v>1374</v>
      </c>
      <c r="C2248" s="324" t="s">
        <v>4236</v>
      </c>
      <c r="D2248" s="196" t="s">
        <v>3108</v>
      </c>
      <c r="E2248" s="215">
        <v>0</v>
      </c>
      <c r="F2248" s="256"/>
      <c r="G2248" s="42"/>
      <c r="H2248" s="18">
        <f t="shared" si="34"/>
        <v>0</v>
      </c>
      <c r="I2248" s="621" t="s">
        <v>4304</v>
      </c>
      <c r="J2248" s="1"/>
    </row>
    <row r="2249" spans="1:10" ht="15" x14ac:dyDescent="0.25">
      <c r="A2249" s="192">
        <v>41882</v>
      </c>
      <c r="B2249" s="193" t="s">
        <v>1375</v>
      </c>
      <c r="C2249" s="324" t="s">
        <v>4236</v>
      </c>
      <c r="D2249" s="190" t="s">
        <v>11</v>
      </c>
      <c r="E2249" s="210">
        <v>29682.68</v>
      </c>
      <c r="F2249" s="412">
        <v>41892</v>
      </c>
      <c r="G2249" s="219">
        <v>29682.68</v>
      </c>
      <c r="H2249" s="18">
        <f t="shared" si="34"/>
        <v>0</v>
      </c>
      <c r="I2249" s="621"/>
      <c r="J2249" s="1"/>
    </row>
    <row r="2250" spans="1:10" ht="15" x14ac:dyDescent="0.25">
      <c r="A2250" s="192">
        <v>41882</v>
      </c>
      <c r="B2250" s="193" t="s">
        <v>1377</v>
      </c>
      <c r="C2250" s="324" t="s">
        <v>4236</v>
      </c>
      <c r="D2250" s="190" t="s">
        <v>3115</v>
      </c>
      <c r="E2250" s="210">
        <v>6403.1</v>
      </c>
      <c r="F2250" s="412">
        <v>41883</v>
      </c>
      <c r="G2250" s="219">
        <v>6403.1</v>
      </c>
      <c r="H2250" s="18">
        <f t="shared" si="34"/>
        <v>0</v>
      </c>
      <c r="I2250" s="621"/>
      <c r="J2250" s="1"/>
    </row>
    <row r="2251" spans="1:10" ht="15" x14ac:dyDescent="0.25">
      <c r="A2251" s="192">
        <v>41882</v>
      </c>
      <c r="B2251" s="193" t="s">
        <v>1378</v>
      </c>
      <c r="C2251" s="324" t="s">
        <v>4236</v>
      </c>
      <c r="D2251" s="190" t="s">
        <v>250</v>
      </c>
      <c r="E2251" s="210">
        <v>4716.8</v>
      </c>
      <c r="F2251" s="256">
        <v>41882</v>
      </c>
      <c r="G2251" s="42">
        <v>4716.8</v>
      </c>
      <c r="H2251" s="18">
        <f t="shared" si="34"/>
        <v>0</v>
      </c>
      <c r="I2251" s="621"/>
      <c r="J2251" s="1"/>
    </row>
    <row r="2252" spans="1:10" ht="15" x14ac:dyDescent="0.25">
      <c r="A2252" s="192">
        <v>41882</v>
      </c>
      <c r="B2252" s="193" t="s">
        <v>1379</v>
      </c>
      <c r="C2252" s="324" t="s">
        <v>4236</v>
      </c>
      <c r="D2252" s="190" t="s">
        <v>18</v>
      </c>
      <c r="E2252" s="210">
        <v>3462.1</v>
      </c>
      <c r="F2252" s="35">
        <v>41882</v>
      </c>
      <c r="G2252" s="42">
        <v>3462.1</v>
      </c>
      <c r="H2252" s="18">
        <f t="shared" si="34"/>
        <v>0</v>
      </c>
      <c r="I2252" s="621"/>
      <c r="J2252" s="1"/>
    </row>
    <row r="2253" spans="1:10" ht="15" x14ac:dyDescent="0.25">
      <c r="A2253" s="192">
        <v>41882</v>
      </c>
      <c r="B2253" s="193" t="s">
        <v>1381</v>
      </c>
      <c r="C2253" s="324" t="s">
        <v>4236</v>
      </c>
      <c r="D2253" s="190" t="s">
        <v>4319</v>
      </c>
      <c r="E2253" s="210">
        <v>3131.1</v>
      </c>
      <c r="F2253" s="35">
        <v>41882</v>
      </c>
      <c r="G2253" s="42">
        <v>3131.1</v>
      </c>
      <c r="H2253" s="18">
        <f t="shared" si="34"/>
        <v>0</v>
      </c>
      <c r="I2253" s="621"/>
      <c r="J2253" s="1"/>
    </row>
    <row r="2254" spans="1:10" ht="15" x14ac:dyDescent="0.25">
      <c r="A2254" s="192">
        <v>41882</v>
      </c>
      <c r="B2254" s="193" t="s">
        <v>1383</v>
      </c>
      <c r="C2254" s="324" t="s">
        <v>4236</v>
      </c>
      <c r="D2254" s="196" t="s">
        <v>3108</v>
      </c>
      <c r="E2254" s="215">
        <v>0</v>
      </c>
      <c r="F2254" s="35"/>
      <c r="G2254" s="42"/>
      <c r="H2254" s="18">
        <f t="shared" si="34"/>
        <v>0</v>
      </c>
      <c r="I2254" s="621" t="s">
        <v>324</v>
      </c>
      <c r="J2254" s="1"/>
    </row>
    <row r="2255" spans="1:10" ht="15" x14ac:dyDescent="0.25">
      <c r="A2255" s="192">
        <v>41882</v>
      </c>
      <c r="B2255" s="193" t="s">
        <v>1386</v>
      </c>
      <c r="C2255" s="324" t="s">
        <v>4236</v>
      </c>
      <c r="D2255" s="190" t="s">
        <v>47</v>
      </c>
      <c r="E2255" s="210">
        <v>4627.6000000000004</v>
      </c>
      <c r="F2255" s="35">
        <v>41882</v>
      </c>
      <c r="G2255" s="42">
        <v>4627.6000000000004</v>
      </c>
      <c r="H2255" s="18">
        <f t="shared" si="34"/>
        <v>0</v>
      </c>
      <c r="I2255" s="621"/>
      <c r="J2255" s="1"/>
    </row>
    <row r="2256" spans="1:10" ht="15" x14ac:dyDescent="0.25">
      <c r="A2256" s="192">
        <v>41882</v>
      </c>
      <c r="B2256" s="193" t="s">
        <v>1387</v>
      </c>
      <c r="C2256" s="324" t="s">
        <v>4236</v>
      </c>
      <c r="D2256" s="190" t="s">
        <v>29</v>
      </c>
      <c r="E2256" s="210">
        <v>6362.8</v>
      </c>
      <c r="F2256" s="35">
        <v>41882</v>
      </c>
      <c r="G2256" s="42">
        <v>6362.8</v>
      </c>
      <c r="H2256" s="18">
        <f t="shared" si="34"/>
        <v>0</v>
      </c>
      <c r="I2256" s="621"/>
      <c r="J2256" s="1"/>
    </row>
    <row r="2257" spans="1:10" ht="15" x14ac:dyDescent="0.25">
      <c r="A2257" s="192">
        <v>41882</v>
      </c>
      <c r="B2257" s="193" t="s">
        <v>1388</v>
      </c>
      <c r="C2257" s="324" t="s">
        <v>4236</v>
      </c>
      <c r="D2257" s="190" t="s">
        <v>1778</v>
      </c>
      <c r="E2257" s="210">
        <v>2322</v>
      </c>
      <c r="F2257" s="35">
        <v>41882</v>
      </c>
      <c r="G2257" s="42">
        <v>2322</v>
      </c>
      <c r="H2257" s="18">
        <f t="shared" si="34"/>
        <v>0</v>
      </c>
      <c r="I2257" s="621"/>
      <c r="J2257" s="1"/>
    </row>
    <row r="2258" spans="1:10" ht="15" x14ac:dyDescent="0.25">
      <c r="A2258" s="192">
        <v>41882</v>
      </c>
      <c r="B2258" s="193" t="s">
        <v>1389</v>
      </c>
      <c r="C2258" s="324" t="s">
        <v>4236</v>
      </c>
      <c r="D2258" s="190" t="s">
        <v>55</v>
      </c>
      <c r="E2258" s="210">
        <v>14351</v>
      </c>
      <c r="F2258" s="35">
        <v>41882</v>
      </c>
      <c r="G2258" s="42">
        <v>14351</v>
      </c>
      <c r="H2258" s="18">
        <f t="shared" si="34"/>
        <v>0</v>
      </c>
      <c r="I2258" s="621"/>
      <c r="J2258" s="1"/>
    </row>
    <row r="2259" spans="1:10" ht="15" x14ac:dyDescent="0.25">
      <c r="A2259" s="192">
        <v>41882</v>
      </c>
      <c r="B2259" s="193" t="s">
        <v>1391</v>
      </c>
      <c r="C2259" s="324" t="s">
        <v>4236</v>
      </c>
      <c r="D2259" s="190" t="s">
        <v>4320</v>
      </c>
      <c r="E2259" s="210">
        <v>1978.7</v>
      </c>
      <c r="F2259" s="35">
        <v>41882</v>
      </c>
      <c r="G2259" s="42">
        <v>1978.7</v>
      </c>
      <c r="H2259" s="18">
        <f t="shared" si="34"/>
        <v>0</v>
      </c>
      <c r="I2259" s="621"/>
      <c r="J2259" s="1"/>
    </row>
    <row r="2260" spans="1:10" ht="15" x14ac:dyDescent="0.25">
      <c r="A2260" s="192">
        <v>41882</v>
      </c>
      <c r="B2260" s="193" t="s">
        <v>1392</v>
      </c>
      <c r="C2260" s="324" t="s">
        <v>4236</v>
      </c>
      <c r="D2260" s="190" t="s">
        <v>36</v>
      </c>
      <c r="E2260" s="210">
        <v>37448</v>
      </c>
      <c r="F2260" s="35">
        <v>41882</v>
      </c>
      <c r="G2260" s="42">
        <v>37448</v>
      </c>
      <c r="H2260" s="18">
        <f t="shared" si="34"/>
        <v>0</v>
      </c>
      <c r="I2260" s="621" t="s">
        <v>12</v>
      </c>
      <c r="J2260" s="1"/>
    </row>
    <row r="2261" spans="1:10" ht="15" x14ac:dyDescent="0.25">
      <c r="A2261" s="192">
        <v>41882</v>
      </c>
      <c r="B2261" s="193" t="s">
        <v>1393</v>
      </c>
      <c r="C2261" s="324" t="s">
        <v>4236</v>
      </c>
      <c r="D2261" s="190" t="s">
        <v>4321</v>
      </c>
      <c r="E2261" s="210">
        <v>2443.5</v>
      </c>
      <c r="F2261" s="35">
        <v>41882</v>
      </c>
      <c r="G2261" s="42">
        <v>2443.5</v>
      </c>
      <c r="H2261" s="18">
        <f t="shared" si="34"/>
        <v>0</v>
      </c>
      <c r="I2261" s="621"/>
      <c r="J2261" s="1"/>
    </row>
    <row r="2262" spans="1:10" ht="15" x14ac:dyDescent="0.25">
      <c r="A2262" s="192">
        <v>41882</v>
      </c>
      <c r="B2262" s="193" t="s">
        <v>1394</v>
      </c>
      <c r="C2262" s="324" t="s">
        <v>4236</v>
      </c>
      <c r="D2262" s="190" t="s">
        <v>55</v>
      </c>
      <c r="E2262" s="210">
        <v>2304.5</v>
      </c>
      <c r="F2262" s="35">
        <v>41882</v>
      </c>
      <c r="G2262" s="42">
        <v>2304.5</v>
      </c>
      <c r="H2262" s="18">
        <f t="shared" si="34"/>
        <v>0</v>
      </c>
      <c r="I2262" s="621"/>
      <c r="J2262" s="1"/>
    </row>
    <row r="2263" spans="1:10" ht="15" x14ac:dyDescent="0.25">
      <c r="A2263" s="192">
        <v>41882</v>
      </c>
      <c r="B2263" s="193" t="s">
        <v>1396</v>
      </c>
      <c r="C2263" s="324" t="s">
        <v>4236</v>
      </c>
      <c r="D2263" s="190" t="s">
        <v>4322</v>
      </c>
      <c r="E2263" s="210">
        <v>6677.8</v>
      </c>
      <c r="F2263" s="35">
        <v>41882</v>
      </c>
      <c r="G2263" s="42">
        <v>6677.8</v>
      </c>
      <c r="H2263" s="18">
        <f t="shared" si="34"/>
        <v>0</v>
      </c>
      <c r="I2263" s="621"/>
      <c r="J2263" s="1"/>
    </row>
    <row r="2264" spans="1:10" ht="15" x14ac:dyDescent="0.25">
      <c r="A2264" s="192">
        <v>41882</v>
      </c>
      <c r="B2264" s="193" t="s">
        <v>1398</v>
      </c>
      <c r="C2264" s="324" t="s">
        <v>4236</v>
      </c>
      <c r="D2264" s="190" t="s">
        <v>136</v>
      </c>
      <c r="E2264" s="210">
        <v>4193</v>
      </c>
      <c r="F2264" s="35">
        <v>41882</v>
      </c>
      <c r="G2264" s="42">
        <v>4193</v>
      </c>
      <c r="H2264" s="18">
        <f t="shared" si="34"/>
        <v>0</v>
      </c>
      <c r="I2264" s="621"/>
      <c r="J2264" s="1"/>
    </row>
    <row r="2265" spans="1:10" ht="15" x14ac:dyDescent="0.25">
      <c r="A2265" s="192">
        <v>41882</v>
      </c>
      <c r="B2265" s="193" t="s">
        <v>1399</v>
      </c>
      <c r="C2265" s="324" t="s">
        <v>4236</v>
      </c>
      <c r="D2265" s="190" t="s">
        <v>111</v>
      </c>
      <c r="E2265" s="210">
        <v>3942</v>
      </c>
      <c r="F2265" s="35">
        <v>41882</v>
      </c>
      <c r="G2265" s="42">
        <v>3942</v>
      </c>
      <c r="H2265" s="18">
        <f t="shared" si="34"/>
        <v>0</v>
      </c>
      <c r="I2265" s="621" t="s">
        <v>12</v>
      </c>
      <c r="J2265" s="1"/>
    </row>
    <row r="2266" spans="1:10" ht="15" x14ac:dyDescent="0.25">
      <c r="A2266" s="192">
        <v>41882</v>
      </c>
      <c r="B2266" s="193" t="s">
        <v>1400</v>
      </c>
      <c r="C2266" s="324" t="s">
        <v>4236</v>
      </c>
      <c r="D2266" s="190" t="s">
        <v>13</v>
      </c>
      <c r="E2266" s="210">
        <v>1742</v>
      </c>
      <c r="F2266" s="256">
        <v>41882</v>
      </c>
      <c r="G2266" s="42">
        <v>1742</v>
      </c>
      <c r="H2266" s="18">
        <f t="shared" si="34"/>
        <v>0</v>
      </c>
      <c r="I2266" s="621" t="s">
        <v>27</v>
      </c>
      <c r="J2266" s="1"/>
    </row>
    <row r="2267" spans="1:10" ht="15" x14ac:dyDescent="0.25">
      <c r="A2267" s="192">
        <v>41882</v>
      </c>
      <c r="B2267" s="193" t="s">
        <v>1401</v>
      </c>
      <c r="C2267" s="324" t="s">
        <v>4236</v>
      </c>
      <c r="D2267" s="190" t="s">
        <v>52</v>
      </c>
      <c r="E2267" s="210">
        <v>2565</v>
      </c>
      <c r="F2267" s="256">
        <v>41882</v>
      </c>
      <c r="G2267" s="42">
        <v>2565</v>
      </c>
      <c r="H2267" s="18">
        <f t="shared" si="34"/>
        <v>0</v>
      </c>
      <c r="I2267" s="621" t="s">
        <v>12</v>
      </c>
      <c r="J2267" s="1"/>
    </row>
    <row r="2268" spans="1:10" ht="15" x14ac:dyDescent="0.25">
      <c r="A2268" s="192">
        <v>41882</v>
      </c>
      <c r="B2268" s="193" t="s">
        <v>1403</v>
      </c>
      <c r="C2268" s="324" t="s">
        <v>4236</v>
      </c>
      <c r="D2268" s="190" t="s">
        <v>72</v>
      </c>
      <c r="E2268" s="210">
        <v>2496.5</v>
      </c>
      <c r="F2268" s="256">
        <v>41882</v>
      </c>
      <c r="G2268" s="42">
        <v>2496.5</v>
      </c>
      <c r="H2268" s="18">
        <f t="shared" si="34"/>
        <v>0</v>
      </c>
      <c r="I2268" s="621"/>
      <c r="J2268" s="1"/>
    </row>
    <row r="2269" spans="1:10" ht="15" x14ac:dyDescent="0.25">
      <c r="A2269" s="192">
        <v>41882</v>
      </c>
      <c r="B2269" s="193" t="s">
        <v>1405</v>
      </c>
      <c r="C2269" s="324" t="s">
        <v>4236</v>
      </c>
      <c r="D2269" s="190" t="s">
        <v>260</v>
      </c>
      <c r="E2269" s="210">
        <v>906</v>
      </c>
      <c r="F2269" s="256">
        <v>41882</v>
      </c>
      <c r="G2269" s="42">
        <v>906</v>
      </c>
      <c r="H2269" s="18">
        <f t="shared" si="34"/>
        <v>0</v>
      </c>
      <c r="I2269" s="621" t="s">
        <v>12</v>
      </c>
      <c r="J2269" s="1"/>
    </row>
    <row r="2270" spans="1:10" ht="15" x14ac:dyDescent="0.25">
      <c r="A2270" s="192">
        <v>41882</v>
      </c>
      <c r="B2270" s="193" t="s">
        <v>1406</v>
      </c>
      <c r="C2270" s="324" t="s">
        <v>4236</v>
      </c>
      <c r="D2270" s="190" t="s">
        <v>4288</v>
      </c>
      <c r="E2270" s="210">
        <v>7123.5</v>
      </c>
      <c r="F2270" s="256">
        <v>41882</v>
      </c>
      <c r="G2270" s="42">
        <v>7123.5</v>
      </c>
      <c r="H2270" s="18">
        <f t="shared" si="34"/>
        <v>0</v>
      </c>
      <c r="I2270" s="621"/>
      <c r="J2270" s="1"/>
    </row>
    <row r="2271" spans="1:10" ht="15" x14ac:dyDescent="0.25">
      <c r="A2271" s="192">
        <v>41882</v>
      </c>
      <c r="B2271" s="193" t="s">
        <v>1407</v>
      </c>
      <c r="C2271" s="324" t="s">
        <v>4236</v>
      </c>
      <c r="D2271" s="190" t="s">
        <v>188</v>
      </c>
      <c r="E2271" s="210">
        <v>4692.1000000000004</v>
      </c>
      <c r="F2271" s="256">
        <v>41882</v>
      </c>
      <c r="G2271" s="42">
        <v>4692.1000000000004</v>
      </c>
      <c r="H2271" s="18">
        <f t="shared" si="34"/>
        <v>0</v>
      </c>
      <c r="I2271" s="621" t="s">
        <v>21</v>
      </c>
      <c r="J2271" s="1"/>
    </row>
    <row r="2272" spans="1:10" ht="15" x14ac:dyDescent="0.25">
      <c r="A2272" s="192">
        <v>41882</v>
      </c>
      <c r="B2272" s="193" t="s">
        <v>1409</v>
      </c>
      <c r="C2272" s="324" t="s">
        <v>4236</v>
      </c>
      <c r="D2272" s="190" t="s">
        <v>105</v>
      </c>
      <c r="E2272" s="210">
        <v>8278.5</v>
      </c>
      <c r="F2272" s="256">
        <v>41882</v>
      </c>
      <c r="G2272" s="42">
        <v>8278.5</v>
      </c>
      <c r="H2272" s="18">
        <f t="shared" si="34"/>
        <v>0</v>
      </c>
      <c r="I2272" s="621"/>
      <c r="J2272" s="1"/>
    </row>
    <row r="2273" spans="1:10" ht="15" x14ac:dyDescent="0.25">
      <c r="A2273" s="192">
        <v>41882</v>
      </c>
      <c r="B2273" s="193" t="s">
        <v>1410</v>
      </c>
      <c r="C2273" s="324" t="s">
        <v>4236</v>
      </c>
      <c r="D2273" s="190" t="s">
        <v>130</v>
      </c>
      <c r="E2273" s="210">
        <v>11497</v>
      </c>
      <c r="F2273" s="412">
        <v>41883</v>
      </c>
      <c r="G2273" s="219">
        <v>11497</v>
      </c>
      <c r="H2273" s="18">
        <f t="shared" si="34"/>
        <v>0</v>
      </c>
      <c r="I2273" s="621" t="s">
        <v>21</v>
      </c>
      <c r="J2273" s="1"/>
    </row>
    <row r="2274" spans="1:10" ht="15" x14ac:dyDescent="0.25">
      <c r="A2274" s="192">
        <v>41882</v>
      </c>
      <c r="B2274" s="193" t="s">
        <v>1411</v>
      </c>
      <c r="C2274" s="324" t="s">
        <v>4236</v>
      </c>
      <c r="D2274" s="190" t="s">
        <v>1607</v>
      </c>
      <c r="E2274" s="210">
        <v>3905.1</v>
      </c>
      <c r="F2274" s="256">
        <v>41882</v>
      </c>
      <c r="G2274" s="42">
        <v>3905.1</v>
      </c>
      <c r="H2274" s="18">
        <f t="shared" si="34"/>
        <v>0</v>
      </c>
      <c r="I2274" s="621"/>
      <c r="J2274" s="1"/>
    </row>
    <row r="2275" spans="1:10" ht="15" x14ac:dyDescent="0.25">
      <c r="A2275" s="192">
        <v>41882</v>
      </c>
      <c r="B2275" s="193" t="s">
        <v>1413</v>
      </c>
      <c r="C2275" s="324" t="s">
        <v>4236</v>
      </c>
      <c r="D2275" s="190" t="s">
        <v>8</v>
      </c>
      <c r="E2275" s="210">
        <v>244.5</v>
      </c>
      <c r="F2275" s="256">
        <v>41882</v>
      </c>
      <c r="G2275" s="42">
        <v>244.5</v>
      </c>
      <c r="H2275" s="18">
        <f t="shared" si="34"/>
        <v>0</v>
      </c>
      <c r="I2275" s="621"/>
      <c r="J2275" s="1"/>
    </row>
    <row r="2276" spans="1:10" ht="15" x14ac:dyDescent="0.25">
      <c r="A2276" s="192">
        <v>41882</v>
      </c>
      <c r="B2276" s="193" t="s">
        <v>1414</v>
      </c>
      <c r="C2276" s="324" t="s">
        <v>4236</v>
      </c>
      <c r="D2276" s="190" t="s">
        <v>133</v>
      </c>
      <c r="E2276" s="210">
        <v>15127.5</v>
      </c>
      <c r="F2276" s="256">
        <v>41882</v>
      </c>
      <c r="G2276" s="42">
        <v>15127.5</v>
      </c>
      <c r="H2276" s="18">
        <f t="shared" si="34"/>
        <v>0</v>
      </c>
      <c r="I2276" s="621"/>
      <c r="J2276" s="1"/>
    </row>
    <row r="2277" spans="1:10" ht="15" x14ac:dyDescent="0.25">
      <c r="A2277" s="192">
        <v>41882</v>
      </c>
      <c r="B2277" s="193" t="s">
        <v>1415</v>
      </c>
      <c r="C2277" s="324" t="s">
        <v>4236</v>
      </c>
      <c r="D2277" s="190" t="s">
        <v>147</v>
      </c>
      <c r="E2277" s="210">
        <v>38272.57</v>
      </c>
      <c r="F2277" s="413" t="s">
        <v>4330</v>
      </c>
      <c r="G2277" s="219">
        <v>38272.57</v>
      </c>
      <c r="H2277" s="18">
        <f t="shared" si="34"/>
        <v>0</v>
      </c>
      <c r="I2277" s="621" t="s">
        <v>21</v>
      </c>
      <c r="J2277" s="1"/>
    </row>
    <row r="2278" spans="1:10" ht="15" x14ac:dyDescent="0.25">
      <c r="A2278" s="192">
        <v>41882</v>
      </c>
      <c r="B2278" s="193" t="s">
        <v>1417</v>
      </c>
      <c r="C2278" s="324" t="s">
        <v>4236</v>
      </c>
      <c r="D2278" s="196" t="s">
        <v>3108</v>
      </c>
      <c r="E2278" s="215">
        <v>0</v>
      </c>
      <c r="F2278" s="256"/>
      <c r="G2278" s="42"/>
      <c r="H2278" s="18">
        <f t="shared" si="34"/>
        <v>0</v>
      </c>
      <c r="I2278" s="621" t="s">
        <v>4304</v>
      </c>
      <c r="J2278" s="1"/>
    </row>
    <row r="2279" spans="1:10" ht="15" x14ac:dyDescent="0.25">
      <c r="A2279" s="192">
        <v>41882</v>
      </c>
      <c r="B2279" s="193" t="s">
        <v>1418</v>
      </c>
      <c r="C2279" s="324" t="s">
        <v>4236</v>
      </c>
      <c r="D2279" s="190" t="s">
        <v>22</v>
      </c>
      <c r="E2279" s="210">
        <v>3906</v>
      </c>
      <c r="F2279" s="256">
        <v>41882</v>
      </c>
      <c r="G2279" s="42">
        <v>3906</v>
      </c>
      <c r="H2279" s="18">
        <f t="shared" si="34"/>
        <v>0</v>
      </c>
      <c r="I2279" s="621"/>
      <c r="J2279" s="1"/>
    </row>
    <row r="2280" spans="1:10" ht="15" x14ac:dyDescent="0.25">
      <c r="A2280" s="192">
        <v>41882</v>
      </c>
      <c r="B2280" s="193" t="s">
        <v>1419</v>
      </c>
      <c r="C2280" s="324" t="s">
        <v>4236</v>
      </c>
      <c r="D2280" s="190" t="s">
        <v>4323</v>
      </c>
      <c r="E2280" s="210">
        <v>379.5</v>
      </c>
      <c r="F2280" s="256">
        <v>41882</v>
      </c>
      <c r="G2280" s="42">
        <v>379.5</v>
      </c>
      <c r="H2280" s="18">
        <f t="shared" si="34"/>
        <v>0</v>
      </c>
      <c r="I2280" s="621"/>
      <c r="J2280" s="1"/>
    </row>
    <row r="2281" spans="1:10" ht="15" x14ac:dyDescent="0.25">
      <c r="A2281" s="192">
        <v>41882</v>
      </c>
      <c r="B2281" s="193" t="s">
        <v>1421</v>
      </c>
      <c r="C2281" s="324" t="s">
        <v>4236</v>
      </c>
      <c r="D2281" s="190" t="s">
        <v>269</v>
      </c>
      <c r="E2281" s="210">
        <v>2889</v>
      </c>
      <c r="F2281" s="256">
        <v>41882</v>
      </c>
      <c r="G2281" s="42">
        <v>2889</v>
      </c>
      <c r="H2281" s="18">
        <f t="shared" si="34"/>
        <v>0</v>
      </c>
      <c r="I2281" s="621"/>
      <c r="J2281" s="1"/>
    </row>
    <row r="2282" spans="1:10" ht="15" x14ac:dyDescent="0.25">
      <c r="A2282" s="192">
        <v>41882</v>
      </c>
      <c r="B2282" s="193" t="s">
        <v>1422</v>
      </c>
      <c r="C2282" s="324" t="s">
        <v>4236</v>
      </c>
      <c r="D2282" s="190" t="s">
        <v>152</v>
      </c>
      <c r="E2282" s="210">
        <v>7216</v>
      </c>
      <c r="F2282" s="256">
        <v>41882</v>
      </c>
      <c r="G2282" s="42">
        <v>7216</v>
      </c>
      <c r="H2282" s="18">
        <f t="shared" si="34"/>
        <v>0</v>
      </c>
      <c r="I2282" s="621"/>
      <c r="J2282" s="1"/>
    </row>
    <row r="2283" spans="1:10" ht="15" x14ac:dyDescent="0.25">
      <c r="A2283" s="192">
        <v>41882</v>
      </c>
      <c r="B2283" s="193" t="s">
        <v>1424</v>
      </c>
      <c r="C2283" s="324" t="s">
        <v>4236</v>
      </c>
      <c r="D2283" s="190" t="s">
        <v>152</v>
      </c>
      <c r="E2283" s="210">
        <v>120</v>
      </c>
      <c r="F2283" s="256">
        <v>41882</v>
      </c>
      <c r="G2283" s="42">
        <v>120</v>
      </c>
      <c r="H2283" s="18">
        <f t="shared" si="34"/>
        <v>0</v>
      </c>
      <c r="I2283" s="621"/>
      <c r="J2283" s="1"/>
    </row>
    <row r="2284" spans="1:10" ht="15" x14ac:dyDescent="0.25">
      <c r="A2284" s="192">
        <v>41882</v>
      </c>
      <c r="B2284" s="193" t="s">
        <v>1425</v>
      </c>
      <c r="C2284" s="324" t="s">
        <v>4236</v>
      </c>
      <c r="D2284" s="190" t="s">
        <v>44</v>
      </c>
      <c r="E2284" s="210">
        <v>5500</v>
      </c>
      <c r="F2284" s="412">
        <v>41901</v>
      </c>
      <c r="G2284" s="219">
        <v>5500</v>
      </c>
      <c r="H2284" s="18">
        <f t="shared" si="34"/>
        <v>0</v>
      </c>
      <c r="I2284" s="621" t="s">
        <v>12</v>
      </c>
      <c r="J2284" s="1"/>
    </row>
    <row r="2285" spans="1:10" ht="15" x14ac:dyDescent="0.25">
      <c r="A2285" s="192">
        <v>41882</v>
      </c>
      <c r="B2285" s="193" t="s">
        <v>1426</v>
      </c>
      <c r="C2285" s="324" t="s">
        <v>4236</v>
      </c>
      <c r="D2285" s="190" t="s">
        <v>14</v>
      </c>
      <c r="E2285" s="210">
        <v>2964</v>
      </c>
      <c r="F2285" s="412">
        <v>41883</v>
      </c>
      <c r="G2285" s="219">
        <v>2964</v>
      </c>
      <c r="H2285" s="18">
        <f t="shared" si="34"/>
        <v>0</v>
      </c>
      <c r="I2285" s="621" t="s">
        <v>12</v>
      </c>
      <c r="J2285" s="1"/>
    </row>
    <row r="2286" spans="1:10" ht="15" x14ac:dyDescent="0.25">
      <c r="A2286" s="192">
        <v>41882</v>
      </c>
      <c r="B2286" s="193" t="s">
        <v>1427</v>
      </c>
      <c r="C2286" s="324" t="s">
        <v>4236</v>
      </c>
      <c r="D2286" s="190" t="s">
        <v>12</v>
      </c>
      <c r="E2286" s="210">
        <v>101</v>
      </c>
      <c r="F2286" s="256">
        <v>41882</v>
      </c>
      <c r="G2286" s="42">
        <v>101</v>
      </c>
      <c r="H2286" s="18">
        <f t="shared" si="34"/>
        <v>0</v>
      </c>
      <c r="I2286" s="621"/>
      <c r="J2286" s="1"/>
    </row>
    <row r="2287" spans="1:10" ht="15" x14ac:dyDescent="0.25">
      <c r="A2287" s="192">
        <v>41882</v>
      </c>
      <c r="B2287" s="193" t="s">
        <v>1428</v>
      </c>
      <c r="C2287" s="324" t="s">
        <v>4236</v>
      </c>
      <c r="D2287" s="190" t="s">
        <v>8</v>
      </c>
      <c r="E2287" s="210">
        <v>164</v>
      </c>
      <c r="F2287" s="256">
        <v>41882</v>
      </c>
      <c r="G2287" s="42">
        <v>164</v>
      </c>
      <c r="H2287" s="18">
        <f t="shared" si="34"/>
        <v>0</v>
      </c>
      <c r="I2287" s="621"/>
      <c r="J2287" s="1"/>
    </row>
    <row r="2288" spans="1:10" ht="15" x14ac:dyDescent="0.25">
      <c r="A2288" s="192"/>
      <c r="B2288" s="193"/>
      <c r="C2288" s="324"/>
      <c r="D2288" s="20"/>
      <c r="E2288" s="348"/>
      <c r="F2288" s="368"/>
      <c r="G2288" s="42"/>
      <c r="H2288" s="18">
        <f t="shared" si="34"/>
        <v>0</v>
      </c>
      <c r="I2288" s="622"/>
      <c r="J2288" s="1"/>
    </row>
    <row r="2289" spans="1:10" ht="15" x14ac:dyDescent="0.25">
      <c r="A2289" s="192"/>
      <c r="B2289" s="193"/>
      <c r="C2289" s="324"/>
      <c r="D2289" s="20"/>
      <c r="E2289" s="348"/>
      <c r="F2289" s="368"/>
      <c r="G2289" s="42"/>
      <c r="H2289" s="18">
        <f t="shared" si="34"/>
        <v>0</v>
      </c>
      <c r="I2289" s="622"/>
      <c r="J2289" s="1"/>
    </row>
    <row r="2290" spans="1:10" ht="15" x14ac:dyDescent="0.25">
      <c r="A2290" s="192"/>
      <c r="B2290" s="188"/>
      <c r="C2290" s="298"/>
      <c r="D2290" s="20" t="s">
        <v>4324</v>
      </c>
      <c r="E2290" s="348"/>
      <c r="F2290" s="374"/>
      <c r="G2290" s="42"/>
      <c r="H2290" s="18">
        <f t="shared" si="34"/>
        <v>0</v>
      </c>
      <c r="I2290" s="622"/>
      <c r="J2290" s="1"/>
    </row>
    <row r="2291" spans="1:10" ht="15" x14ac:dyDescent="0.25">
      <c r="A2291" s="192"/>
      <c r="B2291" s="188"/>
      <c r="C2291" s="193"/>
      <c r="D2291" s="33" t="s">
        <v>4324</v>
      </c>
      <c r="E2291" s="201"/>
      <c r="F2291" s="368"/>
      <c r="G2291" s="34"/>
      <c r="H2291" s="18">
        <f t="shared" si="34"/>
        <v>0</v>
      </c>
    </row>
    <row r="2292" spans="1:10" x14ac:dyDescent="0.35">
      <c r="A2292" s="192"/>
      <c r="B2292" s="188"/>
      <c r="C2292" s="200"/>
      <c r="D2292" s="265" t="s">
        <v>4324</v>
      </c>
      <c r="E2292" s="349"/>
      <c r="F2292" s="31"/>
      <c r="G2292" s="238"/>
      <c r="H2292" s="641">
        <f t="shared" si="34"/>
        <v>0</v>
      </c>
    </row>
    <row r="2293" spans="1:10" x14ac:dyDescent="0.35">
      <c r="A2293" s="192"/>
      <c r="B2293" s="188"/>
      <c r="C2293" s="200"/>
      <c r="D2293" s="265"/>
      <c r="E2293" s="349"/>
      <c r="F2293" s="31"/>
      <c r="G2293" s="238"/>
      <c r="H2293" s="641">
        <f t="shared" si="34"/>
        <v>0</v>
      </c>
    </row>
    <row r="2294" spans="1:10" ht="24" thickBot="1" x14ac:dyDescent="0.4">
      <c r="D2294" s="268"/>
      <c r="E2294" s="270"/>
      <c r="F2294" s="388"/>
      <c r="G2294" s="270"/>
      <c r="H2294" s="642"/>
    </row>
    <row r="2295" spans="1:10" ht="24" thickTop="1" x14ac:dyDescent="0.35">
      <c r="A2295" s="272"/>
      <c r="B2295" s="273"/>
      <c r="C2295" s="274"/>
      <c r="D2295" s="114"/>
      <c r="E2295" s="277">
        <f>SUM(E4:E2294)</f>
        <v>28843822.289999969</v>
      </c>
      <c r="F2295" s="389"/>
      <c r="G2295" s="619">
        <f>SUM(G4:G2293)</f>
        <v>28836012.69099997</v>
      </c>
      <c r="H2295" s="642"/>
    </row>
    <row r="2296" spans="1:10" ht="24" thickBot="1" x14ac:dyDescent="0.4">
      <c r="A2296" s="272"/>
      <c r="B2296" s="273"/>
      <c r="C2296" s="274"/>
      <c r="D2296" s="114"/>
      <c r="E2296" s="280"/>
      <c r="F2296" s="389"/>
      <c r="G2296" s="620"/>
      <c r="H2296" s="642"/>
    </row>
    <row r="2297" spans="1:10" x14ac:dyDescent="0.35">
      <c r="A2297" s="272"/>
      <c r="B2297" s="273"/>
      <c r="C2297" s="274"/>
      <c r="D2297" s="114"/>
      <c r="E2297" s="281"/>
      <c r="F2297" s="389"/>
      <c r="G2297" s="281"/>
      <c r="H2297" s="642"/>
    </row>
    <row r="2298" spans="1:10" ht="33" x14ac:dyDescent="0.35">
      <c r="A2298" s="272"/>
      <c r="B2298" s="273"/>
      <c r="C2298" s="274"/>
      <c r="D2298" s="28"/>
      <c r="E2298" s="352" t="s">
        <v>746</v>
      </c>
      <c r="F2298" s="389"/>
      <c r="G2298" s="283" t="s">
        <v>747</v>
      </c>
      <c r="H2298" s="642"/>
    </row>
    <row r="2299" spans="1:10" x14ac:dyDescent="0.35">
      <c r="A2299" s="272"/>
      <c r="B2299" s="273"/>
      <c r="C2299" s="274"/>
      <c r="D2299" s="114"/>
      <c r="E2299" s="281"/>
      <c r="F2299" s="389"/>
      <c r="G2299" s="281"/>
      <c r="H2299" s="642"/>
    </row>
    <row r="2300" spans="1:10" x14ac:dyDescent="0.35">
      <c r="A2300" s="272"/>
      <c r="B2300" s="273"/>
      <c r="C2300" s="274"/>
      <c r="D2300" s="114"/>
      <c r="E2300" s="281"/>
      <c r="F2300" s="389"/>
      <c r="G2300" s="281"/>
      <c r="H2300" s="642"/>
    </row>
    <row r="2301" spans="1:10" x14ac:dyDescent="0.35">
      <c r="A2301" s="272"/>
      <c r="B2301" s="273"/>
      <c r="C2301" s="274"/>
      <c r="D2301" s="114"/>
      <c r="E2301" s="281"/>
      <c r="F2301" s="389"/>
      <c r="G2301" s="281"/>
      <c r="H2301" s="642"/>
    </row>
    <row r="2302" spans="1:10" x14ac:dyDescent="0.35">
      <c r="A2302" s="272"/>
      <c r="B2302" s="273"/>
      <c r="C2302" s="274"/>
      <c r="D2302" s="114"/>
      <c r="E2302" s="832">
        <f>E2295-G2295</f>
        <v>7809.5989999994636</v>
      </c>
      <c r="F2302" s="833"/>
      <c r="G2302" s="833"/>
      <c r="H2302" s="642"/>
      <c r="I2302" s="21"/>
    </row>
    <row r="2303" spans="1:10" x14ac:dyDescent="0.35">
      <c r="A2303" s="272"/>
      <c r="B2303" s="273"/>
      <c r="C2303" s="274"/>
      <c r="D2303" s="114"/>
      <c r="E2303" s="281"/>
      <c r="F2303" s="389"/>
      <c r="G2303" s="281"/>
      <c r="H2303" s="642"/>
      <c r="I2303" s="21"/>
    </row>
    <row r="2304" spans="1:10" x14ac:dyDescent="0.35">
      <c r="A2304" s="272"/>
      <c r="B2304" s="273"/>
      <c r="C2304" s="274"/>
      <c r="D2304" s="114"/>
      <c r="E2304" s="845" t="s">
        <v>2573</v>
      </c>
      <c r="F2304" s="845"/>
      <c r="G2304" s="845"/>
      <c r="H2304" s="642"/>
      <c r="I2304" s="21"/>
    </row>
    <row r="2305" spans="1:9" x14ac:dyDescent="0.35">
      <c r="A2305" s="272"/>
      <c r="B2305" s="273"/>
      <c r="C2305" s="274"/>
      <c r="D2305" s="114"/>
      <c r="E2305" s="281"/>
      <c r="F2305" s="389"/>
      <c r="G2305" s="281"/>
      <c r="H2305" s="642"/>
      <c r="I2305" s="21"/>
    </row>
    <row r="2306" spans="1:9" x14ac:dyDescent="0.35">
      <c r="A2306" s="272"/>
      <c r="B2306" s="273"/>
      <c r="C2306" s="274"/>
      <c r="D2306" s="114"/>
      <c r="E2306" s="281"/>
      <c r="F2306" s="389"/>
      <c r="G2306" s="281"/>
      <c r="H2306" s="642"/>
      <c r="I2306" s="21"/>
    </row>
    <row r="2307" spans="1:9" x14ac:dyDescent="0.35">
      <c r="A2307" s="272"/>
      <c r="B2307" s="273"/>
      <c r="C2307" s="274"/>
      <c r="D2307" s="114"/>
      <c r="E2307" s="281"/>
      <c r="F2307" s="389"/>
      <c r="G2307" s="281"/>
      <c r="H2307" s="642"/>
      <c r="I2307" s="21"/>
    </row>
  </sheetData>
  <mergeCells count="4">
    <mergeCell ref="A1:F1"/>
    <mergeCell ref="I1740:J1740"/>
    <mergeCell ref="E2302:G2302"/>
    <mergeCell ref="E2304:G230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K2728"/>
  <sheetViews>
    <sheetView topLeftCell="A2699" workbookViewId="0">
      <selection activeCell="D2712" sqref="D2712"/>
    </sheetView>
  </sheetViews>
  <sheetFormatPr baseColWidth="10" defaultRowHeight="15" x14ac:dyDescent="0.25"/>
  <cols>
    <col min="1" max="1" width="11.28515625" style="266" customWidth="1"/>
    <col min="2" max="2" width="9.28515625" style="78" customWidth="1"/>
    <col min="3" max="3" width="5.5703125" style="267" customWidth="1"/>
    <col min="4" max="4" width="30.85546875" style="21" customWidth="1"/>
    <col min="5" max="5" width="14.7109375" style="285" customWidth="1"/>
    <col min="6" max="6" width="24.5703125" style="390" customWidth="1"/>
    <col min="7" max="7" width="26.7109375" style="285" bestFit="1" customWidth="1"/>
    <col min="8" max="8" width="15.28515625" style="33" customWidth="1"/>
    <col min="9" max="9" width="11.42578125" style="21"/>
    <col min="10" max="11" width="11.42578125" style="28"/>
    <col min="12" max="16384" width="11.42578125" style="21"/>
  </cols>
  <sheetData>
    <row r="1" spans="1:11" ht="18.75" x14ac:dyDescent="0.3">
      <c r="A1" s="844" t="s">
        <v>4581</v>
      </c>
      <c r="B1" s="844"/>
      <c r="C1" s="844"/>
      <c r="D1" s="844"/>
      <c r="E1" s="844"/>
      <c r="F1" s="844"/>
      <c r="G1" s="177"/>
      <c r="H1" s="339"/>
    </row>
    <row r="2" spans="1:11" ht="34.5" thickBot="1" x14ac:dyDescent="0.3">
      <c r="A2" s="179" t="s">
        <v>1</v>
      </c>
      <c r="B2" s="180" t="s">
        <v>2</v>
      </c>
      <c r="C2" s="181"/>
      <c r="D2" s="182" t="s">
        <v>1128</v>
      </c>
      <c r="E2" s="340" t="s">
        <v>4</v>
      </c>
      <c r="F2" s="366" t="s">
        <v>5</v>
      </c>
      <c r="G2" s="396" t="s">
        <v>6</v>
      </c>
      <c r="H2" s="652" t="s">
        <v>7</v>
      </c>
    </row>
    <row r="3" spans="1:11" ht="15.75" thickTop="1" x14ac:dyDescent="0.25">
      <c r="A3" s="187">
        <v>41883</v>
      </c>
      <c r="B3" s="188" t="s">
        <v>1429</v>
      </c>
      <c r="C3" s="324" t="s">
        <v>4236</v>
      </c>
      <c r="D3" s="190" t="s">
        <v>25</v>
      </c>
      <c r="E3" s="56">
        <v>6489</v>
      </c>
      <c r="F3" s="367">
        <v>41883</v>
      </c>
      <c r="G3" s="205">
        <v>6489</v>
      </c>
      <c r="H3" s="260">
        <f>E3-G3</f>
        <v>0</v>
      </c>
      <c r="I3" s="190" t="s">
        <v>65</v>
      </c>
    </row>
    <row r="4" spans="1:11" x14ac:dyDescent="0.25">
      <c r="A4" s="187">
        <v>41883</v>
      </c>
      <c r="B4" s="193" t="s">
        <v>1430</v>
      </c>
      <c r="C4" s="324" t="s">
        <v>4236</v>
      </c>
      <c r="D4" s="190" t="s">
        <v>64</v>
      </c>
      <c r="E4" s="210">
        <v>4455</v>
      </c>
      <c r="F4" s="368">
        <v>41883</v>
      </c>
      <c r="G4" s="42">
        <v>4455</v>
      </c>
      <c r="H4" s="77">
        <f>E4-G4</f>
        <v>0</v>
      </c>
      <c r="I4" s="190" t="s">
        <v>65</v>
      </c>
    </row>
    <row r="5" spans="1:11" x14ac:dyDescent="0.25">
      <c r="A5" s="187">
        <v>41883</v>
      </c>
      <c r="B5" s="193" t="s">
        <v>1431</v>
      </c>
      <c r="C5" s="324" t="s">
        <v>4236</v>
      </c>
      <c r="D5" s="190" t="s">
        <v>4582</v>
      </c>
      <c r="E5" s="210">
        <v>3000</v>
      </c>
      <c r="F5" s="368">
        <v>41898</v>
      </c>
      <c r="G5" s="42">
        <v>3000</v>
      </c>
      <c r="H5" s="77">
        <f t="shared" ref="H5:H68" si="0">E5-G5</f>
        <v>0</v>
      </c>
      <c r="I5" s="190"/>
    </row>
    <row r="6" spans="1:11" x14ac:dyDescent="0.25">
      <c r="A6" s="187">
        <v>41883</v>
      </c>
      <c r="B6" s="193" t="s">
        <v>1432</v>
      </c>
      <c r="C6" s="324" t="s">
        <v>4236</v>
      </c>
      <c r="D6" s="196" t="s">
        <v>3108</v>
      </c>
      <c r="E6" s="215">
        <v>0</v>
      </c>
      <c r="F6" s="368"/>
      <c r="G6" s="42"/>
      <c r="H6" s="77">
        <f t="shared" si="0"/>
        <v>0</v>
      </c>
      <c r="I6" s="190" t="s">
        <v>324</v>
      </c>
    </row>
    <row r="7" spans="1:11" x14ac:dyDescent="0.25">
      <c r="A7" s="187">
        <v>41883</v>
      </c>
      <c r="B7" s="193" t="s">
        <v>1433</v>
      </c>
      <c r="C7" s="324" t="s">
        <v>4236</v>
      </c>
      <c r="D7" s="190" t="s">
        <v>123</v>
      </c>
      <c r="E7" s="210">
        <v>2680.6</v>
      </c>
      <c r="F7" s="368">
        <v>41884</v>
      </c>
      <c r="G7" s="42">
        <v>2680.6</v>
      </c>
      <c r="H7" s="77">
        <f t="shared" si="0"/>
        <v>0</v>
      </c>
      <c r="I7" s="190" t="s">
        <v>3920</v>
      </c>
    </row>
    <row r="8" spans="1:11" x14ac:dyDescent="0.25">
      <c r="A8" s="187">
        <v>41883</v>
      </c>
      <c r="B8" s="193" t="s">
        <v>1435</v>
      </c>
      <c r="C8" s="324" t="s">
        <v>4236</v>
      </c>
      <c r="D8" s="190" t="s">
        <v>110</v>
      </c>
      <c r="E8" s="210">
        <v>21758</v>
      </c>
      <c r="F8" s="368">
        <v>41887</v>
      </c>
      <c r="G8" s="42">
        <v>21758</v>
      </c>
      <c r="H8" s="77">
        <f t="shared" si="0"/>
        <v>0</v>
      </c>
      <c r="I8" s="190"/>
    </row>
    <row r="9" spans="1:11" x14ac:dyDescent="0.25">
      <c r="A9" s="187">
        <v>41883</v>
      </c>
      <c r="B9" s="193" t="s">
        <v>1436</v>
      </c>
      <c r="C9" s="324" t="s">
        <v>4236</v>
      </c>
      <c r="D9" s="190" t="s">
        <v>4240</v>
      </c>
      <c r="E9" s="210">
        <v>155807.5</v>
      </c>
      <c r="F9" s="368">
        <v>41912</v>
      </c>
      <c r="G9" s="42">
        <v>155807.5</v>
      </c>
      <c r="H9" s="77">
        <f t="shared" si="0"/>
        <v>0</v>
      </c>
      <c r="I9" s="190"/>
    </row>
    <row r="10" spans="1:11" x14ac:dyDescent="0.25">
      <c r="A10" s="187">
        <v>41883</v>
      </c>
      <c r="B10" s="193" t="s">
        <v>1437</v>
      </c>
      <c r="C10" s="324" t="s">
        <v>4236</v>
      </c>
      <c r="D10" s="190" t="s">
        <v>14</v>
      </c>
      <c r="E10" s="210">
        <v>6478.2</v>
      </c>
      <c r="F10" s="368">
        <v>41883</v>
      </c>
      <c r="G10" s="42">
        <v>6478.2</v>
      </c>
      <c r="H10" s="77">
        <f t="shared" si="0"/>
        <v>0</v>
      </c>
      <c r="I10" s="190"/>
    </row>
    <row r="11" spans="1:11" x14ac:dyDescent="0.25">
      <c r="A11" s="187">
        <v>41883</v>
      </c>
      <c r="B11" s="193" t="s">
        <v>1438</v>
      </c>
      <c r="C11" s="324" t="s">
        <v>4236</v>
      </c>
      <c r="D11" s="190" t="s">
        <v>29</v>
      </c>
      <c r="E11" s="210">
        <v>12601.5</v>
      </c>
      <c r="F11" s="368">
        <v>41884</v>
      </c>
      <c r="G11" s="42">
        <v>12601.5</v>
      </c>
      <c r="H11" s="77">
        <f t="shared" si="0"/>
        <v>0</v>
      </c>
      <c r="I11" s="190"/>
    </row>
    <row r="12" spans="1:11" x14ac:dyDescent="0.25">
      <c r="A12" s="187">
        <v>41883</v>
      </c>
      <c r="B12" s="193" t="s">
        <v>1439</v>
      </c>
      <c r="C12" s="324" t="s">
        <v>4236</v>
      </c>
      <c r="D12" s="190" t="s">
        <v>4321</v>
      </c>
      <c r="E12" s="210">
        <v>1800</v>
      </c>
      <c r="F12" s="368">
        <v>41884</v>
      </c>
      <c r="G12" s="42">
        <v>1800</v>
      </c>
      <c r="H12" s="77">
        <f t="shared" si="0"/>
        <v>0</v>
      </c>
      <c r="I12" s="190"/>
    </row>
    <row r="13" spans="1:11" x14ac:dyDescent="0.25">
      <c r="A13" s="187">
        <v>41883</v>
      </c>
      <c r="B13" s="193" t="s">
        <v>1440</v>
      </c>
      <c r="C13" s="324" t="s">
        <v>4236</v>
      </c>
      <c r="D13" s="190" t="s">
        <v>124</v>
      </c>
      <c r="E13" s="210">
        <v>5539.6</v>
      </c>
      <c r="F13" s="368">
        <v>41884</v>
      </c>
      <c r="G13" s="42">
        <v>5539.6</v>
      </c>
      <c r="H13" s="77">
        <f t="shared" si="0"/>
        <v>0</v>
      </c>
      <c r="I13" s="190"/>
      <c r="K13" s="33"/>
    </row>
    <row r="14" spans="1:11" x14ac:dyDescent="0.25">
      <c r="A14" s="187">
        <v>41883</v>
      </c>
      <c r="B14" s="193" t="s">
        <v>1441</v>
      </c>
      <c r="C14" s="324" t="s">
        <v>4236</v>
      </c>
      <c r="D14" s="190" t="s">
        <v>287</v>
      </c>
      <c r="E14" s="210">
        <v>2509.8000000000002</v>
      </c>
      <c r="F14" s="368">
        <v>41884</v>
      </c>
      <c r="G14" s="42">
        <v>2509.8000000000002</v>
      </c>
      <c r="H14" s="77">
        <f t="shared" si="0"/>
        <v>0</v>
      </c>
      <c r="I14" s="190"/>
    </row>
    <row r="15" spans="1:11" x14ac:dyDescent="0.25">
      <c r="A15" s="187">
        <v>41883</v>
      </c>
      <c r="B15" s="193" t="s">
        <v>1442</v>
      </c>
      <c r="C15" s="324" t="s">
        <v>4236</v>
      </c>
      <c r="D15" s="190" t="s">
        <v>4320</v>
      </c>
      <c r="E15" s="210">
        <v>1992.8</v>
      </c>
      <c r="F15" s="368">
        <v>41884</v>
      </c>
      <c r="G15" s="42">
        <v>1992.8</v>
      </c>
      <c r="H15" s="77">
        <f t="shared" si="0"/>
        <v>0</v>
      </c>
      <c r="I15" s="190"/>
    </row>
    <row r="16" spans="1:11" x14ac:dyDescent="0.25">
      <c r="A16" s="187">
        <v>41883</v>
      </c>
      <c r="B16" s="193" t="s">
        <v>1444</v>
      </c>
      <c r="C16" s="324" t="s">
        <v>4236</v>
      </c>
      <c r="D16" s="190" t="s">
        <v>302</v>
      </c>
      <c r="E16" s="210">
        <v>348</v>
      </c>
      <c r="F16" s="368">
        <v>41883</v>
      </c>
      <c r="G16" s="42">
        <v>348</v>
      </c>
      <c r="H16" s="77">
        <f t="shared" si="0"/>
        <v>0</v>
      </c>
      <c r="I16" s="190"/>
    </row>
    <row r="17" spans="1:11" x14ac:dyDescent="0.25">
      <c r="A17" s="187">
        <v>41883</v>
      </c>
      <c r="B17" s="193" t="s">
        <v>1445</v>
      </c>
      <c r="C17" s="324" t="s">
        <v>4236</v>
      </c>
      <c r="D17" s="190" t="s">
        <v>733</v>
      </c>
      <c r="E17" s="210">
        <v>6269</v>
      </c>
      <c r="F17" s="368">
        <v>41883</v>
      </c>
      <c r="G17" s="42">
        <v>6269</v>
      </c>
      <c r="H17" s="77">
        <f t="shared" si="0"/>
        <v>0</v>
      </c>
      <c r="I17" s="190"/>
    </row>
    <row r="18" spans="1:11" x14ac:dyDescent="0.25">
      <c r="A18" s="187">
        <v>41883</v>
      </c>
      <c r="B18" s="193" t="s">
        <v>1446</v>
      </c>
      <c r="C18" s="324" t="s">
        <v>4236</v>
      </c>
      <c r="D18" s="196" t="s">
        <v>3108</v>
      </c>
      <c r="E18" s="215">
        <v>0</v>
      </c>
      <c r="F18" s="368"/>
      <c r="G18" s="42"/>
      <c r="H18" s="77">
        <f t="shared" si="0"/>
        <v>0</v>
      </c>
      <c r="I18" s="190" t="s">
        <v>324</v>
      </c>
    </row>
    <row r="19" spans="1:11" x14ac:dyDescent="0.25">
      <c r="A19" s="187">
        <v>41883</v>
      </c>
      <c r="B19" s="193" t="s">
        <v>1447</v>
      </c>
      <c r="C19" s="324" t="s">
        <v>4236</v>
      </c>
      <c r="D19" s="190" t="s">
        <v>302</v>
      </c>
      <c r="E19" s="210">
        <v>2273.4</v>
      </c>
      <c r="F19" s="368">
        <v>41883</v>
      </c>
      <c r="G19" s="42">
        <v>2273.4</v>
      </c>
      <c r="H19" s="77">
        <f t="shared" si="0"/>
        <v>0</v>
      </c>
      <c r="I19" s="190"/>
    </row>
    <row r="20" spans="1:11" x14ac:dyDescent="0.25">
      <c r="A20" s="187">
        <v>41883</v>
      </c>
      <c r="B20" s="193" t="s">
        <v>1448</v>
      </c>
      <c r="C20" s="324" t="s">
        <v>4236</v>
      </c>
      <c r="D20" s="190" t="s">
        <v>13</v>
      </c>
      <c r="E20" s="210">
        <v>3159.2</v>
      </c>
      <c r="F20" s="368">
        <v>41883</v>
      </c>
      <c r="G20" s="42">
        <v>3159.2</v>
      </c>
      <c r="H20" s="77">
        <f t="shared" si="0"/>
        <v>0</v>
      </c>
      <c r="I20" s="190"/>
    </row>
    <row r="21" spans="1:11" x14ac:dyDescent="0.25">
      <c r="A21" s="187">
        <v>41883</v>
      </c>
      <c r="B21" s="193" t="s">
        <v>1449</v>
      </c>
      <c r="C21" s="324" t="s">
        <v>4236</v>
      </c>
      <c r="D21" s="190" t="s">
        <v>22</v>
      </c>
      <c r="E21" s="210">
        <v>4839</v>
      </c>
      <c r="F21" s="368">
        <v>41883</v>
      </c>
      <c r="G21" s="42">
        <v>4839</v>
      </c>
      <c r="H21" s="77">
        <f t="shared" si="0"/>
        <v>0</v>
      </c>
      <c r="I21" s="190"/>
    </row>
    <row r="22" spans="1:11" x14ac:dyDescent="0.25">
      <c r="A22" s="187">
        <v>41883</v>
      </c>
      <c r="B22" s="193" t="s">
        <v>1451</v>
      </c>
      <c r="C22" s="324" t="s">
        <v>4236</v>
      </c>
      <c r="D22" s="190" t="s">
        <v>3163</v>
      </c>
      <c r="E22" s="210">
        <v>4360.2</v>
      </c>
      <c r="F22" s="368">
        <v>41886</v>
      </c>
      <c r="G22" s="42">
        <v>4360.2</v>
      </c>
      <c r="H22" s="77">
        <f t="shared" si="0"/>
        <v>0</v>
      </c>
      <c r="I22" s="190"/>
    </row>
    <row r="23" spans="1:11" x14ac:dyDescent="0.25">
      <c r="A23" s="187">
        <v>41883</v>
      </c>
      <c r="B23" s="193" t="s">
        <v>1453</v>
      </c>
      <c r="C23" s="324" t="s">
        <v>4236</v>
      </c>
      <c r="D23" s="190" t="s">
        <v>43</v>
      </c>
      <c r="E23" s="210">
        <v>2500</v>
      </c>
      <c r="F23" s="368">
        <v>41898</v>
      </c>
      <c r="G23" s="42">
        <v>2500</v>
      </c>
      <c r="H23" s="77">
        <f t="shared" si="0"/>
        <v>0</v>
      </c>
      <c r="I23" s="190"/>
    </row>
    <row r="24" spans="1:11" x14ac:dyDescent="0.25">
      <c r="A24" s="187">
        <v>41883</v>
      </c>
      <c r="B24" s="193" t="s">
        <v>1454</v>
      </c>
      <c r="C24" s="324" t="s">
        <v>4236</v>
      </c>
      <c r="D24" s="190" t="s">
        <v>2169</v>
      </c>
      <c r="E24" s="210">
        <v>1203.5999999999999</v>
      </c>
      <c r="F24" s="368">
        <v>41884</v>
      </c>
      <c r="G24" s="42">
        <v>1203.5999999999999</v>
      </c>
      <c r="H24" s="77">
        <f t="shared" si="0"/>
        <v>0</v>
      </c>
      <c r="I24" s="190"/>
    </row>
    <row r="25" spans="1:11" x14ac:dyDescent="0.25">
      <c r="A25" s="187">
        <v>41883</v>
      </c>
      <c r="B25" s="193" t="s">
        <v>1455</v>
      </c>
      <c r="C25" s="324" t="s">
        <v>4236</v>
      </c>
      <c r="D25" s="190" t="s">
        <v>4583</v>
      </c>
      <c r="E25" s="210">
        <v>4129.7</v>
      </c>
      <c r="F25" s="368">
        <v>41883</v>
      </c>
      <c r="G25" s="42">
        <v>4129.7</v>
      </c>
      <c r="H25" s="77">
        <f t="shared" si="0"/>
        <v>0</v>
      </c>
      <c r="I25" s="190"/>
    </row>
    <row r="26" spans="1:11" x14ac:dyDescent="0.25">
      <c r="A26" s="187">
        <v>41883</v>
      </c>
      <c r="B26" s="193" t="s">
        <v>1456</v>
      </c>
      <c r="C26" s="324" t="s">
        <v>4236</v>
      </c>
      <c r="D26" s="190" t="s">
        <v>1814</v>
      </c>
      <c r="E26" s="210">
        <v>11779.8</v>
      </c>
      <c r="F26" s="368">
        <v>41890</v>
      </c>
      <c r="G26" s="42">
        <v>11779.8</v>
      </c>
      <c r="H26" s="77">
        <f t="shared" si="0"/>
        <v>0</v>
      </c>
      <c r="I26" s="190"/>
    </row>
    <row r="27" spans="1:11" x14ac:dyDescent="0.25">
      <c r="A27" s="187">
        <v>41883</v>
      </c>
      <c r="B27" s="193" t="s">
        <v>1457</v>
      </c>
      <c r="C27" s="324" t="s">
        <v>4236</v>
      </c>
      <c r="D27" s="190" t="s">
        <v>54</v>
      </c>
      <c r="E27" s="210">
        <v>5500</v>
      </c>
      <c r="F27" s="368">
        <v>41884</v>
      </c>
      <c r="G27" s="42">
        <v>5500</v>
      </c>
      <c r="H27" s="77">
        <f t="shared" si="0"/>
        <v>0</v>
      </c>
      <c r="I27" s="190"/>
    </row>
    <row r="28" spans="1:11" x14ac:dyDescent="0.25">
      <c r="A28" s="187">
        <v>41883</v>
      </c>
      <c r="B28" s="193" t="s">
        <v>1458</v>
      </c>
      <c r="C28" s="324" t="s">
        <v>4236</v>
      </c>
      <c r="D28" s="190" t="s">
        <v>302</v>
      </c>
      <c r="E28" s="210">
        <v>114</v>
      </c>
      <c r="F28" s="368">
        <v>41883</v>
      </c>
      <c r="G28" s="42">
        <v>114</v>
      </c>
      <c r="H28" s="77">
        <f t="shared" si="0"/>
        <v>0</v>
      </c>
      <c r="I28" s="190"/>
    </row>
    <row r="29" spans="1:11" x14ac:dyDescent="0.25">
      <c r="A29" s="187">
        <v>41883</v>
      </c>
      <c r="B29" s="193" t="s">
        <v>1459</v>
      </c>
      <c r="C29" s="324" t="s">
        <v>4236</v>
      </c>
      <c r="D29" s="190" t="s">
        <v>260</v>
      </c>
      <c r="E29" s="210">
        <v>1788</v>
      </c>
      <c r="F29" s="368">
        <v>41883</v>
      </c>
      <c r="G29" s="42">
        <v>1788</v>
      </c>
      <c r="H29" s="77">
        <f t="shared" si="0"/>
        <v>0</v>
      </c>
      <c r="I29" s="190"/>
    </row>
    <row r="30" spans="1:11" x14ac:dyDescent="0.25">
      <c r="A30" s="187">
        <v>41883</v>
      </c>
      <c r="B30" s="193" t="s">
        <v>1460</v>
      </c>
      <c r="C30" s="324" t="s">
        <v>4236</v>
      </c>
      <c r="D30" s="190" t="s">
        <v>55</v>
      </c>
      <c r="E30" s="210">
        <v>15210</v>
      </c>
      <c r="F30" s="368">
        <v>41883</v>
      </c>
      <c r="G30" s="42">
        <v>15210</v>
      </c>
      <c r="H30" s="77">
        <f t="shared" si="0"/>
        <v>0</v>
      </c>
      <c r="I30" s="190" t="s">
        <v>4584</v>
      </c>
    </row>
    <row r="31" spans="1:11" x14ac:dyDescent="0.25">
      <c r="A31" s="187">
        <v>41883</v>
      </c>
      <c r="B31" s="193" t="s">
        <v>1461</v>
      </c>
      <c r="C31" s="324" t="s">
        <v>4236</v>
      </c>
      <c r="D31" s="190" t="s">
        <v>449</v>
      </c>
      <c r="E31" s="210">
        <v>413.6</v>
      </c>
      <c r="F31" s="368">
        <v>41884</v>
      </c>
      <c r="G31" s="42">
        <v>413.6</v>
      </c>
      <c r="H31" s="77">
        <f t="shared" si="0"/>
        <v>0</v>
      </c>
      <c r="I31" s="190"/>
      <c r="K31" s="33"/>
    </row>
    <row r="32" spans="1:11" x14ac:dyDescent="0.25">
      <c r="A32" s="187">
        <v>41883</v>
      </c>
      <c r="B32" s="193" t="s">
        <v>1463</v>
      </c>
      <c r="C32" s="324" t="s">
        <v>4236</v>
      </c>
      <c r="D32" s="196" t="s">
        <v>3108</v>
      </c>
      <c r="E32" s="215">
        <v>0</v>
      </c>
      <c r="F32" s="368"/>
      <c r="G32" s="42"/>
      <c r="H32" s="77">
        <f t="shared" si="0"/>
        <v>0</v>
      </c>
      <c r="I32" s="190" t="s">
        <v>324</v>
      </c>
    </row>
    <row r="33" spans="1:11" x14ac:dyDescent="0.25">
      <c r="A33" s="187">
        <v>41883</v>
      </c>
      <c r="B33" s="193" t="s">
        <v>1465</v>
      </c>
      <c r="C33" s="324" t="s">
        <v>4236</v>
      </c>
      <c r="D33" s="190" t="s">
        <v>47</v>
      </c>
      <c r="E33" s="210">
        <v>4041.3</v>
      </c>
      <c r="F33" s="368">
        <v>41884</v>
      </c>
      <c r="G33" s="42">
        <v>4041.3</v>
      </c>
      <c r="H33" s="77">
        <f t="shared" si="0"/>
        <v>0</v>
      </c>
      <c r="I33" s="190"/>
    </row>
    <row r="34" spans="1:11" x14ac:dyDescent="0.25">
      <c r="A34" s="187">
        <v>41883</v>
      </c>
      <c r="B34" s="193" t="s">
        <v>1466</v>
      </c>
      <c r="C34" s="324" t="s">
        <v>4236</v>
      </c>
      <c r="D34" s="190" t="s">
        <v>130</v>
      </c>
      <c r="E34" s="210">
        <v>7406.1</v>
      </c>
      <c r="F34" s="368">
        <v>41887</v>
      </c>
      <c r="G34" s="42">
        <v>7406.1</v>
      </c>
      <c r="H34" s="77">
        <f t="shared" si="0"/>
        <v>0</v>
      </c>
      <c r="I34" s="190"/>
    </row>
    <row r="35" spans="1:11" x14ac:dyDescent="0.25">
      <c r="A35" s="187">
        <v>41883</v>
      </c>
      <c r="B35" s="193" t="s">
        <v>1467</v>
      </c>
      <c r="C35" s="324" t="s">
        <v>4236</v>
      </c>
      <c r="D35" s="190" t="s">
        <v>237</v>
      </c>
      <c r="E35" s="210">
        <v>7759.2</v>
      </c>
      <c r="F35" s="368">
        <v>41883</v>
      </c>
      <c r="G35" s="42">
        <v>7759.2</v>
      </c>
      <c r="H35" s="77">
        <f t="shared" si="0"/>
        <v>0</v>
      </c>
      <c r="I35" s="190"/>
    </row>
    <row r="36" spans="1:11" x14ac:dyDescent="0.25">
      <c r="A36" s="187">
        <v>41883</v>
      </c>
      <c r="B36" s="193" t="s">
        <v>1468</v>
      </c>
      <c r="C36" s="324" t="s">
        <v>4236</v>
      </c>
      <c r="D36" s="190" t="s">
        <v>4585</v>
      </c>
      <c r="E36" s="210">
        <v>6572.65</v>
      </c>
      <c r="F36" s="368">
        <v>41884</v>
      </c>
      <c r="G36" s="42">
        <v>6572.65</v>
      </c>
      <c r="H36" s="77">
        <f t="shared" si="0"/>
        <v>0</v>
      </c>
      <c r="I36" s="190"/>
    </row>
    <row r="37" spans="1:11" x14ac:dyDescent="0.25">
      <c r="A37" s="187">
        <v>41883</v>
      </c>
      <c r="B37" s="193" t="s">
        <v>1469</v>
      </c>
      <c r="C37" s="324" t="s">
        <v>4236</v>
      </c>
      <c r="D37" s="190" t="s">
        <v>4322</v>
      </c>
      <c r="E37" s="210">
        <v>4751.7</v>
      </c>
      <c r="F37" s="368">
        <v>41884</v>
      </c>
      <c r="G37" s="42">
        <v>4751.7</v>
      </c>
      <c r="H37" s="77">
        <f t="shared" si="0"/>
        <v>0</v>
      </c>
      <c r="I37" s="190"/>
    </row>
    <row r="38" spans="1:11" x14ac:dyDescent="0.25">
      <c r="A38" s="187">
        <v>41883</v>
      </c>
      <c r="B38" s="193" t="s">
        <v>1470</v>
      </c>
      <c r="C38" s="324" t="s">
        <v>4236</v>
      </c>
      <c r="D38" s="190" t="s">
        <v>321</v>
      </c>
      <c r="E38" s="210">
        <v>2782</v>
      </c>
      <c r="F38" s="368">
        <v>41883</v>
      </c>
      <c r="G38" s="42">
        <v>2782</v>
      </c>
      <c r="H38" s="77">
        <f t="shared" si="0"/>
        <v>0</v>
      </c>
      <c r="I38" s="190"/>
      <c r="K38" s="33"/>
    </row>
    <row r="39" spans="1:11" x14ac:dyDescent="0.25">
      <c r="A39" s="187">
        <v>41883</v>
      </c>
      <c r="B39" s="193" t="s">
        <v>1471</v>
      </c>
      <c r="C39" s="324" t="s">
        <v>4236</v>
      </c>
      <c r="D39" s="190" t="s">
        <v>111</v>
      </c>
      <c r="E39" s="210">
        <v>4790.8</v>
      </c>
      <c r="F39" s="368">
        <v>41883</v>
      </c>
      <c r="G39" s="42">
        <v>4790.8</v>
      </c>
      <c r="H39" s="77">
        <f t="shared" si="0"/>
        <v>0</v>
      </c>
      <c r="I39" s="190"/>
    </row>
    <row r="40" spans="1:11" x14ac:dyDescent="0.25">
      <c r="A40" s="187">
        <v>41883</v>
      </c>
      <c r="B40" s="193" t="s">
        <v>1472</v>
      </c>
      <c r="C40" s="324" t="s">
        <v>4236</v>
      </c>
      <c r="D40" s="190" t="s">
        <v>701</v>
      </c>
      <c r="E40" s="210">
        <v>1832.8</v>
      </c>
      <c r="F40" s="368">
        <v>41883</v>
      </c>
      <c r="G40" s="42">
        <v>1832.8</v>
      </c>
      <c r="H40" s="77">
        <f t="shared" si="0"/>
        <v>0</v>
      </c>
      <c r="I40" s="190"/>
    </row>
    <row r="41" spans="1:11" x14ac:dyDescent="0.25">
      <c r="A41" s="187">
        <v>41883</v>
      </c>
      <c r="B41" s="193" t="s">
        <v>1473</v>
      </c>
      <c r="C41" s="324" t="s">
        <v>4236</v>
      </c>
      <c r="D41" s="190" t="s">
        <v>4586</v>
      </c>
      <c r="E41" s="210">
        <v>4712.8</v>
      </c>
      <c r="F41" s="368">
        <v>41883</v>
      </c>
      <c r="G41" s="42">
        <v>4712.8</v>
      </c>
      <c r="H41" s="77">
        <f t="shared" si="0"/>
        <v>0</v>
      </c>
      <c r="I41" s="190"/>
    </row>
    <row r="42" spans="1:11" x14ac:dyDescent="0.25">
      <c r="A42" s="187">
        <v>41883</v>
      </c>
      <c r="B42" s="193" t="s">
        <v>1475</v>
      </c>
      <c r="C42" s="324" t="s">
        <v>4236</v>
      </c>
      <c r="D42" s="190" t="s">
        <v>1040</v>
      </c>
      <c r="E42" s="210">
        <v>2030</v>
      </c>
      <c r="F42" s="368">
        <v>41883</v>
      </c>
      <c r="G42" s="42">
        <v>2030</v>
      </c>
      <c r="H42" s="77">
        <f t="shared" si="0"/>
        <v>0</v>
      </c>
      <c r="I42" s="190"/>
    </row>
    <row r="43" spans="1:11" x14ac:dyDescent="0.25">
      <c r="A43" s="187">
        <v>41883</v>
      </c>
      <c r="B43" s="193" t="s">
        <v>1477</v>
      </c>
      <c r="C43" s="324" t="s">
        <v>4236</v>
      </c>
      <c r="D43" s="190" t="s">
        <v>52</v>
      </c>
      <c r="E43" s="210">
        <v>1073.0999999999999</v>
      </c>
      <c r="F43" s="368">
        <v>41883</v>
      </c>
      <c r="G43" s="42">
        <v>1073.0999999999999</v>
      </c>
      <c r="H43" s="77">
        <f t="shared" si="0"/>
        <v>0</v>
      </c>
      <c r="I43" s="190"/>
    </row>
    <row r="44" spans="1:11" x14ac:dyDescent="0.25">
      <c r="A44" s="187">
        <v>41883</v>
      </c>
      <c r="B44" s="193" t="s">
        <v>1478</v>
      </c>
      <c r="C44" s="324" t="s">
        <v>4236</v>
      </c>
      <c r="D44" s="190" t="s">
        <v>969</v>
      </c>
      <c r="E44" s="210">
        <v>1334</v>
      </c>
      <c r="F44" s="368">
        <v>41883</v>
      </c>
      <c r="G44" s="42">
        <v>1334</v>
      </c>
      <c r="H44" s="77">
        <f t="shared" si="0"/>
        <v>0</v>
      </c>
      <c r="I44" s="190"/>
    </row>
    <row r="45" spans="1:11" x14ac:dyDescent="0.25">
      <c r="A45" s="187">
        <v>41883</v>
      </c>
      <c r="B45" s="193" t="s">
        <v>1479</v>
      </c>
      <c r="C45" s="324" t="s">
        <v>4236</v>
      </c>
      <c r="D45" s="190" t="s">
        <v>106</v>
      </c>
      <c r="E45" s="210">
        <v>9245.2000000000007</v>
      </c>
      <c r="F45" s="368">
        <v>41887</v>
      </c>
      <c r="G45" s="42">
        <v>9245.2000000000007</v>
      </c>
      <c r="H45" s="77">
        <f t="shared" si="0"/>
        <v>0</v>
      </c>
      <c r="I45" s="190"/>
    </row>
    <row r="46" spans="1:11" x14ac:dyDescent="0.25">
      <c r="A46" s="187">
        <v>41883</v>
      </c>
      <c r="B46" s="193" t="s">
        <v>1480</v>
      </c>
      <c r="C46" s="324" t="s">
        <v>4236</v>
      </c>
      <c r="D46" s="190" t="s">
        <v>4288</v>
      </c>
      <c r="E46" s="210">
        <v>4494.3</v>
      </c>
      <c r="F46" s="368">
        <v>41883</v>
      </c>
      <c r="G46" s="42">
        <v>4494.3</v>
      </c>
      <c r="H46" s="77">
        <f t="shared" si="0"/>
        <v>0</v>
      </c>
      <c r="I46" s="190"/>
    </row>
    <row r="47" spans="1:11" x14ac:dyDescent="0.25">
      <c r="A47" s="187">
        <v>41883</v>
      </c>
      <c r="B47" s="193" t="s">
        <v>1481</v>
      </c>
      <c r="C47" s="324" t="s">
        <v>4236</v>
      </c>
      <c r="D47" s="190" t="s">
        <v>2578</v>
      </c>
      <c r="E47" s="210">
        <v>3062.4</v>
      </c>
      <c r="F47" s="368">
        <v>41883</v>
      </c>
      <c r="G47" s="42">
        <v>3062.4</v>
      </c>
      <c r="H47" s="77">
        <f t="shared" si="0"/>
        <v>0</v>
      </c>
      <c r="I47" s="190"/>
    </row>
    <row r="48" spans="1:11" x14ac:dyDescent="0.25">
      <c r="A48" s="187">
        <v>41883</v>
      </c>
      <c r="B48" s="193" t="s">
        <v>1482</v>
      </c>
      <c r="C48" s="324" t="s">
        <v>4236</v>
      </c>
      <c r="D48" s="190" t="s">
        <v>1693</v>
      </c>
      <c r="E48" s="210">
        <v>3223.4</v>
      </c>
      <c r="F48" s="368">
        <v>41883</v>
      </c>
      <c r="G48" s="42">
        <v>3223.4</v>
      </c>
      <c r="H48" s="77">
        <f t="shared" si="0"/>
        <v>0</v>
      </c>
      <c r="I48" s="190"/>
    </row>
    <row r="49" spans="1:11" x14ac:dyDescent="0.25">
      <c r="A49" s="187">
        <v>41883</v>
      </c>
      <c r="B49" s="193" t="s">
        <v>1483</v>
      </c>
      <c r="C49" s="324" t="s">
        <v>4236</v>
      </c>
      <c r="D49" s="190" t="s">
        <v>11</v>
      </c>
      <c r="E49" s="210">
        <v>28202.32</v>
      </c>
      <c r="F49" s="368">
        <v>41892</v>
      </c>
      <c r="G49" s="42">
        <v>28202.32</v>
      </c>
      <c r="H49" s="77">
        <f t="shared" si="0"/>
        <v>0</v>
      </c>
      <c r="I49" s="190"/>
      <c r="J49" s="21"/>
      <c r="K49" s="21"/>
    </row>
    <row r="50" spans="1:11" x14ac:dyDescent="0.25">
      <c r="A50" s="187">
        <v>41883</v>
      </c>
      <c r="B50" s="193" t="s">
        <v>1485</v>
      </c>
      <c r="C50" s="324" t="s">
        <v>4236</v>
      </c>
      <c r="D50" s="190" t="s">
        <v>3651</v>
      </c>
      <c r="E50" s="210">
        <v>1548.8</v>
      </c>
      <c r="F50" s="368">
        <v>41883</v>
      </c>
      <c r="G50" s="42">
        <v>1548.8</v>
      </c>
      <c r="H50" s="77">
        <f t="shared" si="0"/>
        <v>0</v>
      </c>
      <c r="I50" s="190"/>
      <c r="J50" s="21"/>
      <c r="K50" s="21"/>
    </row>
    <row r="51" spans="1:11" x14ac:dyDescent="0.25">
      <c r="A51" s="187">
        <v>41883</v>
      </c>
      <c r="B51" s="193" t="s">
        <v>1487</v>
      </c>
      <c r="C51" s="324" t="s">
        <v>4236</v>
      </c>
      <c r="D51" s="190" t="s">
        <v>4587</v>
      </c>
      <c r="E51" s="210">
        <v>11172.6</v>
      </c>
      <c r="F51" s="368">
        <v>41883</v>
      </c>
      <c r="G51" s="42">
        <v>11172.6</v>
      </c>
      <c r="H51" s="77">
        <f t="shared" si="0"/>
        <v>0</v>
      </c>
      <c r="I51" s="190"/>
      <c r="J51" s="21"/>
      <c r="K51" s="21"/>
    </row>
    <row r="52" spans="1:11" x14ac:dyDescent="0.25">
      <c r="A52" s="187">
        <v>41883</v>
      </c>
      <c r="B52" s="193" t="s">
        <v>1488</v>
      </c>
      <c r="C52" s="324" t="s">
        <v>4236</v>
      </c>
      <c r="D52" s="190" t="s">
        <v>4588</v>
      </c>
      <c r="E52" s="210">
        <v>16039.2</v>
      </c>
      <c r="F52" s="368">
        <v>41886</v>
      </c>
      <c r="G52" s="42">
        <v>16039.2</v>
      </c>
      <c r="H52" s="77">
        <f t="shared" si="0"/>
        <v>0</v>
      </c>
      <c r="I52" s="190"/>
      <c r="J52" s="21"/>
      <c r="K52" s="21"/>
    </row>
    <row r="53" spans="1:11" x14ac:dyDescent="0.25">
      <c r="A53" s="187">
        <v>41883</v>
      </c>
      <c r="B53" s="193" t="s">
        <v>1489</v>
      </c>
      <c r="C53" s="324" t="s">
        <v>4236</v>
      </c>
      <c r="D53" s="190" t="s">
        <v>855</v>
      </c>
      <c r="E53" s="210">
        <v>6707</v>
      </c>
      <c r="F53" s="368">
        <v>41884</v>
      </c>
      <c r="G53" s="42">
        <v>6707</v>
      </c>
      <c r="H53" s="77">
        <f t="shared" si="0"/>
        <v>0</v>
      </c>
      <c r="I53" s="190"/>
      <c r="J53" s="21"/>
      <c r="K53" s="21"/>
    </row>
    <row r="54" spans="1:11" x14ac:dyDescent="0.25">
      <c r="A54" s="187">
        <v>41883</v>
      </c>
      <c r="B54" s="193" t="s">
        <v>1492</v>
      </c>
      <c r="C54" s="324" t="s">
        <v>4236</v>
      </c>
      <c r="D54" s="196" t="s">
        <v>3108</v>
      </c>
      <c r="E54" s="215">
        <v>0</v>
      </c>
      <c r="F54" s="368"/>
      <c r="G54" s="42"/>
      <c r="H54" s="77">
        <f t="shared" si="0"/>
        <v>0</v>
      </c>
      <c r="I54" s="190" t="s">
        <v>324</v>
      </c>
      <c r="J54" s="21"/>
      <c r="K54" s="21"/>
    </row>
    <row r="55" spans="1:11" x14ac:dyDescent="0.25">
      <c r="A55" s="187">
        <v>41883</v>
      </c>
      <c r="B55" s="193" t="s">
        <v>1493</v>
      </c>
      <c r="C55" s="324" t="s">
        <v>4236</v>
      </c>
      <c r="D55" s="190" t="s">
        <v>4589</v>
      </c>
      <c r="E55" s="210">
        <v>3845.6</v>
      </c>
      <c r="F55" s="368">
        <v>41883</v>
      </c>
      <c r="G55" s="42">
        <v>3845.6</v>
      </c>
      <c r="H55" s="77">
        <f t="shared" si="0"/>
        <v>0</v>
      </c>
      <c r="I55" s="190"/>
      <c r="J55" s="21"/>
      <c r="K55" s="21"/>
    </row>
    <row r="56" spans="1:11" x14ac:dyDescent="0.25">
      <c r="A56" s="187">
        <v>41883</v>
      </c>
      <c r="B56" s="193" t="s">
        <v>1494</v>
      </c>
      <c r="C56" s="324" t="s">
        <v>4236</v>
      </c>
      <c r="D56" s="190" t="s">
        <v>4590</v>
      </c>
      <c r="E56" s="210">
        <v>249.6</v>
      </c>
      <c r="F56" s="368">
        <v>41883</v>
      </c>
      <c r="G56" s="42">
        <v>249.6</v>
      </c>
      <c r="H56" s="77">
        <f t="shared" si="0"/>
        <v>0</v>
      </c>
      <c r="I56" s="190"/>
      <c r="J56" s="21"/>
      <c r="K56" s="21"/>
    </row>
    <row r="57" spans="1:11" x14ac:dyDescent="0.25">
      <c r="A57" s="187">
        <v>41883</v>
      </c>
      <c r="B57" s="193" t="s">
        <v>1495</v>
      </c>
      <c r="C57" s="324" t="s">
        <v>4236</v>
      </c>
      <c r="D57" s="190" t="s">
        <v>101</v>
      </c>
      <c r="E57" s="210">
        <v>31400</v>
      </c>
      <c r="F57" s="370" t="s">
        <v>4591</v>
      </c>
      <c r="G57" s="42">
        <v>31400</v>
      </c>
      <c r="H57" s="77">
        <f t="shared" si="0"/>
        <v>0</v>
      </c>
      <c r="I57" s="190" t="s">
        <v>27</v>
      </c>
      <c r="J57" s="21"/>
      <c r="K57" s="21"/>
    </row>
    <row r="58" spans="1:11" x14ac:dyDescent="0.25">
      <c r="A58" s="187">
        <v>41883</v>
      </c>
      <c r="B58" s="193" t="s">
        <v>1496</v>
      </c>
      <c r="C58" s="324" t="s">
        <v>4236</v>
      </c>
      <c r="D58" s="190" t="s">
        <v>853</v>
      </c>
      <c r="E58" s="210">
        <v>4890</v>
      </c>
      <c r="F58" s="368">
        <v>41884</v>
      </c>
      <c r="G58" s="42">
        <v>4890</v>
      </c>
      <c r="H58" s="77">
        <f t="shared" si="0"/>
        <v>0</v>
      </c>
      <c r="I58" s="190" t="s">
        <v>27</v>
      </c>
      <c r="J58" s="21"/>
      <c r="K58" s="21"/>
    </row>
    <row r="59" spans="1:11" x14ac:dyDescent="0.25">
      <c r="A59" s="187">
        <v>41883</v>
      </c>
      <c r="B59" s="193" t="s">
        <v>1498</v>
      </c>
      <c r="C59" s="324" t="s">
        <v>4236</v>
      </c>
      <c r="D59" s="190" t="s">
        <v>346</v>
      </c>
      <c r="E59" s="210">
        <v>5125.8</v>
      </c>
      <c r="F59" s="368">
        <v>41884</v>
      </c>
      <c r="G59" s="42">
        <v>5125.8</v>
      </c>
      <c r="H59" s="77">
        <f t="shared" si="0"/>
        <v>0</v>
      </c>
      <c r="I59" s="190" t="s">
        <v>27</v>
      </c>
      <c r="J59" s="21"/>
      <c r="K59" s="21"/>
    </row>
    <row r="60" spans="1:11" x14ac:dyDescent="0.25">
      <c r="A60" s="187">
        <v>41883</v>
      </c>
      <c r="B60" s="193" t="s">
        <v>1499</v>
      </c>
      <c r="C60" s="324" t="s">
        <v>4236</v>
      </c>
      <c r="D60" s="190" t="s">
        <v>4592</v>
      </c>
      <c r="E60" s="210">
        <v>4916.3999999999996</v>
      </c>
      <c r="F60" s="368">
        <v>41886</v>
      </c>
      <c r="G60" s="42">
        <v>4916.3999999999996</v>
      </c>
      <c r="H60" s="77">
        <f t="shared" si="0"/>
        <v>0</v>
      </c>
      <c r="I60" s="190" t="s">
        <v>27</v>
      </c>
      <c r="J60" s="21"/>
      <c r="K60" s="21"/>
    </row>
    <row r="61" spans="1:11" x14ac:dyDescent="0.25">
      <c r="A61" s="187">
        <v>41883</v>
      </c>
      <c r="B61" s="193" t="s">
        <v>1501</v>
      </c>
      <c r="C61" s="324" t="s">
        <v>4236</v>
      </c>
      <c r="D61" s="190" t="s">
        <v>4593</v>
      </c>
      <c r="E61" s="210">
        <v>294</v>
      </c>
      <c r="F61" s="368">
        <v>41883</v>
      </c>
      <c r="G61" s="42">
        <v>294</v>
      </c>
      <c r="H61" s="77">
        <f t="shared" si="0"/>
        <v>0</v>
      </c>
      <c r="I61" s="190"/>
      <c r="J61" s="21"/>
      <c r="K61" s="21"/>
    </row>
    <row r="62" spans="1:11" x14ac:dyDescent="0.25">
      <c r="A62" s="187">
        <v>41883</v>
      </c>
      <c r="B62" s="193" t="s">
        <v>1503</v>
      </c>
      <c r="C62" s="324" t="s">
        <v>4236</v>
      </c>
      <c r="D62" s="190" t="s">
        <v>245</v>
      </c>
      <c r="E62" s="210">
        <v>15528.8</v>
      </c>
      <c r="F62" s="368">
        <v>41884</v>
      </c>
      <c r="G62" s="42">
        <v>15528.8</v>
      </c>
      <c r="H62" s="77">
        <f t="shared" si="0"/>
        <v>0</v>
      </c>
      <c r="I62" s="190" t="s">
        <v>27</v>
      </c>
      <c r="J62" s="21"/>
      <c r="K62" s="21"/>
    </row>
    <row r="63" spans="1:11" x14ac:dyDescent="0.25">
      <c r="A63" s="187">
        <v>41883</v>
      </c>
      <c r="B63" s="193" t="s">
        <v>1504</v>
      </c>
      <c r="C63" s="324" t="s">
        <v>4236</v>
      </c>
      <c r="D63" s="190" t="s">
        <v>4594</v>
      </c>
      <c r="E63" s="210">
        <v>3505.28</v>
      </c>
      <c r="F63" s="368">
        <v>41883</v>
      </c>
      <c r="G63" s="42">
        <v>3505.28</v>
      </c>
      <c r="H63" s="77">
        <f t="shared" si="0"/>
        <v>0</v>
      </c>
      <c r="I63" s="190"/>
      <c r="J63" s="21"/>
      <c r="K63" s="21"/>
    </row>
    <row r="64" spans="1:11" x14ac:dyDescent="0.25">
      <c r="A64" s="187">
        <v>41883</v>
      </c>
      <c r="B64" s="193" t="s">
        <v>1506</v>
      </c>
      <c r="C64" s="324" t="s">
        <v>4236</v>
      </c>
      <c r="D64" s="190" t="s">
        <v>1607</v>
      </c>
      <c r="E64" s="210">
        <v>2870.1</v>
      </c>
      <c r="F64" s="368">
        <v>41883</v>
      </c>
      <c r="G64" s="42">
        <v>2870.1</v>
      </c>
      <c r="H64" s="77">
        <f t="shared" si="0"/>
        <v>0</v>
      </c>
      <c r="I64" s="190"/>
      <c r="J64" s="21"/>
      <c r="K64" s="21"/>
    </row>
    <row r="65" spans="1:11" x14ac:dyDescent="0.25">
      <c r="A65" s="187">
        <v>41883</v>
      </c>
      <c r="B65" s="193" t="s">
        <v>1508</v>
      </c>
      <c r="C65" s="324" t="s">
        <v>4236</v>
      </c>
      <c r="D65" s="190" t="s">
        <v>478</v>
      </c>
      <c r="E65" s="210">
        <v>27278</v>
      </c>
      <c r="F65" s="368">
        <v>41884</v>
      </c>
      <c r="G65" s="42">
        <v>27278</v>
      </c>
      <c r="H65" s="77">
        <f t="shared" si="0"/>
        <v>0</v>
      </c>
      <c r="I65" s="190" t="s">
        <v>27</v>
      </c>
    </row>
    <row r="66" spans="1:11" x14ac:dyDescent="0.25">
      <c r="A66" s="187">
        <v>41883</v>
      </c>
      <c r="B66" s="193" t="s">
        <v>1509</v>
      </c>
      <c r="C66" s="324" t="s">
        <v>4236</v>
      </c>
      <c r="D66" s="190" t="s">
        <v>4595</v>
      </c>
      <c r="E66" s="210">
        <v>17169.599999999999</v>
      </c>
      <c r="F66" s="368">
        <v>41883</v>
      </c>
      <c r="G66" s="42">
        <v>17169.599999999999</v>
      </c>
      <c r="H66" s="77">
        <f t="shared" si="0"/>
        <v>0</v>
      </c>
      <c r="I66" s="190"/>
      <c r="K66" s="33"/>
    </row>
    <row r="67" spans="1:11" x14ac:dyDescent="0.25">
      <c r="A67" s="187">
        <v>41883</v>
      </c>
      <c r="B67" s="193" t="s">
        <v>1510</v>
      </c>
      <c r="C67" s="324" t="s">
        <v>4236</v>
      </c>
      <c r="D67" s="190" t="s">
        <v>96</v>
      </c>
      <c r="E67" s="210">
        <v>14308</v>
      </c>
      <c r="F67" s="368">
        <v>41884</v>
      </c>
      <c r="G67" s="42">
        <v>14308</v>
      </c>
      <c r="H67" s="217">
        <f t="shared" si="0"/>
        <v>0</v>
      </c>
      <c r="I67" s="190" t="s">
        <v>27</v>
      </c>
    </row>
    <row r="68" spans="1:11" x14ac:dyDescent="0.25">
      <c r="A68" s="187">
        <v>41883</v>
      </c>
      <c r="B68" s="193" t="s">
        <v>1511</v>
      </c>
      <c r="C68" s="324" t="s">
        <v>4236</v>
      </c>
      <c r="D68" s="196" t="s">
        <v>3108</v>
      </c>
      <c r="E68" s="215">
        <v>0</v>
      </c>
      <c r="F68" s="368"/>
      <c r="G68" s="42"/>
      <c r="H68" s="77">
        <f t="shared" si="0"/>
        <v>0</v>
      </c>
      <c r="I68" s="190" t="s">
        <v>324</v>
      </c>
    </row>
    <row r="69" spans="1:11" x14ac:dyDescent="0.25">
      <c r="A69" s="187">
        <v>41883</v>
      </c>
      <c r="B69" s="193" t="s">
        <v>1512</v>
      </c>
      <c r="C69" s="324" t="s">
        <v>4236</v>
      </c>
      <c r="D69" s="190" t="s">
        <v>70</v>
      </c>
      <c r="E69" s="210">
        <v>5358</v>
      </c>
      <c r="F69" s="368">
        <v>41883</v>
      </c>
      <c r="G69" s="42">
        <v>5358</v>
      </c>
      <c r="H69" s="202">
        <f t="shared" ref="H69" si="1">E69-G69</f>
        <v>0</v>
      </c>
      <c r="I69" s="190"/>
    </row>
    <row r="70" spans="1:11" x14ac:dyDescent="0.25">
      <c r="A70" s="187">
        <v>41883</v>
      </c>
      <c r="B70" s="193" t="s">
        <v>1514</v>
      </c>
      <c r="C70" s="324" t="s">
        <v>4236</v>
      </c>
      <c r="D70" s="190" t="s">
        <v>49</v>
      </c>
      <c r="E70" s="210">
        <v>268.2</v>
      </c>
      <c r="F70" s="368">
        <v>41883</v>
      </c>
      <c r="G70" s="42">
        <v>268.2</v>
      </c>
      <c r="H70" s="77">
        <f>E70-G70</f>
        <v>0</v>
      </c>
      <c r="I70" s="190"/>
    </row>
    <row r="71" spans="1:11" x14ac:dyDescent="0.25">
      <c r="A71" s="187">
        <v>41883</v>
      </c>
      <c r="B71" s="193" t="s">
        <v>1517</v>
      </c>
      <c r="C71" s="324" t="s">
        <v>4236</v>
      </c>
      <c r="D71" s="190" t="s">
        <v>4240</v>
      </c>
      <c r="E71" s="210">
        <v>5737.55</v>
      </c>
      <c r="F71" s="368">
        <v>41912</v>
      </c>
      <c r="G71" s="42">
        <v>5737.55</v>
      </c>
      <c r="H71" s="77">
        <f>E71-G71</f>
        <v>0</v>
      </c>
      <c r="I71" s="190"/>
    </row>
    <row r="72" spans="1:11" x14ac:dyDescent="0.25">
      <c r="A72" s="187">
        <v>41883</v>
      </c>
      <c r="B72" s="193" t="s">
        <v>1518</v>
      </c>
      <c r="C72" s="324" t="s">
        <v>4236</v>
      </c>
      <c r="D72" s="190" t="s">
        <v>4596</v>
      </c>
      <c r="E72" s="210">
        <v>7824.36</v>
      </c>
      <c r="F72" s="368">
        <v>41885</v>
      </c>
      <c r="G72" s="42">
        <v>7824.36</v>
      </c>
      <c r="H72" s="77">
        <f t="shared" ref="H72:H132" si="2">E72-G72</f>
        <v>0</v>
      </c>
      <c r="I72" s="190" t="s">
        <v>162</v>
      </c>
    </row>
    <row r="73" spans="1:11" x14ac:dyDescent="0.25">
      <c r="A73" s="187">
        <v>41883</v>
      </c>
      <c r="B73" s="193" t="s">
        <v>1519</v>
      </c>
      <c r="C73" s="324" t="s">
        <v>4236</v>
      </c>
      <c r="D73" s="190" t="s">
        <v>4597</v>
      </c>
      <c r="E73" s="210">
        <v>6525</v>
      </c>
      <c r="F73" s="368">
        <v>41885</v>
      </c>
      <c r="G73" s="42">
        <v>6525</v>
      </c>
      <c r="H73" s="77">
        <f t="shared" si="2"/>
        <v>0</v>
      </c>
      <c r="I73" s="190" t="s">
        <v>162</v>
      </c>
    </row>
    <row r="74" spans="1:11" x14ac:dyDescent="0.25">
      <c r="A74" s="187">
        <v>41883</v>
      </c>
      <c r="B74" s="193" t="s">
        <v>1520</v>
      </c>
      <c r="C74" s="324" t="s">
        <v>4236</v>
      </c>
      <c r="D74" s="190" t="s">
        <v>80</v>
      </c>
      <c r="E74" s="210">
        <v>1701</v>
      </c>
      <c r="F74" s="368">
        <v>41884</v>
      </c>
      <c r="G74" s="42">
        <v>1701</v>
      </c>
      <c r="H74" s="77">
        <f t="shared" si="2"/>
        <v>0</v>
      </c>
      <c r="I74" s="190" t="s">
        <v>217</v>
      </c>
    </row>
    <row r="75" spans="1:11" x14ac:dyDescent="0.25">
      <c r="A75" s="187">
        <v>41883</v>
      </c>
      <c r="B75" s="193" t="s">
        <v>1521</v>
      </c>
      <c r="C75" s="324" t="s">
        <v>4236</v>
      </c>
      <c r="D75" s="190" t="s">
        <v>78</v>
      </c>
      <c r="E75" s="210">
        <v>2952.6</v>
      </c>
      <c r="F75" s="368">
        <v>41884</v>
      </c>
      <c r="G75" s="42">
        <v>2952.6</v>
      </c>
      <c r="H75" s="77">
        <f t="shared" si="2"/>
        <v>0</v>
      </c>
      <c r="I75" s="190" t="s">
        <v>217</v>
      </c>
    </row>
    <row r="76" spans="1:11" x14ac:dyDescent="0.25">
      <c r="A76" s="187">
        <v>41883</v>
      </c>
      <c r="B76" s="193" t="s">
        <v>1522</v>
      </c>
      <c r="C76" s="324" t="s">
        <v>4236</v>
      </c>
      <c r="D76" s="190" t="s">
        <v>4598</v>
      </c>
      <c r="E76" s="210">
        <v>9715.2000000000007</v>
      </c>
      <c r="F76" s="368">
        <v>41885</v>
      </c>
      <c r="G76" s="42">
        <v>9715.2000000000007</v>
      </c>
      <c r="H76" s="77">
        <f t="shared" si="2"/>
        <v>0</v>
      </c>
      <c r="I76" s="190" t="s">
        <v>162</v>
      </c>
    </row>
    <row r="77" spans="1:11" x14ac:dyDescent="0.25">
      <c r="A77" s="187">
        <v>41883</v>
      </c>
      <c r="B77" s="193" t="s">
        <v>1523</v>
      </c>
      <c r="C77" s="324" t="s">
        <v>4236</v>
      </c>
      <c r="D77" s="190" t="s">
        <v>233</v>
      </c>
      <c r="E77" s="210">
        <v>4592.3999999999996</v>
      </c>
      <c r="F77" s="368">
        <v>41884</v>
      </c>
      <c r="G77" s="42">
        <v>4592.3999999999996</v>
      </c>
      <c r="H77" s="77">
        <f t="shared" si="2"/>
        <v>0</v>
      </c>
      <c r="I77" s="190" t="s">
        <v>217</v>
      </c>
    </row>
    <row r="78" spans="1:11" x14ac:dyDescent="0.25">
      <c r="A78" s="187">
        <v>41883</v>
      </c>
      <c r="B78" s="193" t="s">
        <v>1524</v>
      </c>
      <c r="C78" s="324" t="s">
        <v>4236</v>
      </c>
      <c r="D78" s="190" t="s">
        <v>87</v>
      </c>
      <c r="E78" s="210">
        <v>6433.47</v>
      </c>
      <c r="F78" s="368">
        <v>41884</v>
      </c>
      <c r="G78" s="42">
        <v>6433.47</v>
      </c>
      <c r="H78" s="77">
        <f t="shared" si="2"/>
        <v>0</v>
      </c>
      <c r="I78" s="190" t="s">
        <v>217</v>
      </c>
    </row>
    <row r="79" spans="1:11" x14ac:dyDescent="0.25">
      <c r="A79" s="187">
        <v>41883</v>
      </c>
      <c r="B79" s="193" t="s">
        <v>1526</v>
      </c>
      <c r="C79" s="324" t="s">
        <v>4236</v>
      </c>
      <c r="D79" s="190" t="s">
        <v>4599</v>
      </c>
      <c r="E79" s="210">
        <v>8050.6</v>
      </c>
      <c r="F79" s="368">
        <v>41885</v>
      </c>
      <c r="G79" s="42">
        <v>8050.6</v>
      </c>
      <c r="H79" s="77">
        <f t="shared" si="2"/>
        <v>0</v>
      </c>
      <c r="I79" s="190" t="s">
        <v>162</v>
      </c>
    </row>
    <row r="80" spans="1:11" x14ac:dyDescent="0.25">
      <c r="A80" s="187">
        <v>41883</v>
      </c>
      <c r="B80" s="193" t="s">
        <v>1527</v>
      </c>
      <c r="C80" s="324" t="s">
        <v>4236</v>
      </c>
      <c r="D80" s="190" t="s">
        <v>4600</v>
      </c>
      <c r="E80" s="210">
        <v>8321.9</v>
      </c>
      <c r="F80" s="369" t="s">
        <v>4601</v>
      </c>
      <c r="G80" s="42">
        <v>8321.9</v>
      </c>
      <c r="H80" s="77">
        <f t="shared" si="2"/>
        <v>0</v>
      </c>
      <c r="I80" s="190" t="s">
        <v>162</v>
      </c>
    </row>
    <row r="81" spans="1:11" x14ac:dyDescent="0.25">
      <c r="A81" s="187">
        <v>41883</v>
      </c>
      <c r="B81" s="193" t="s">
        <v>1528</v>
      </c>
      <c r="C81" s="324" t="s">
        <v>4236</v>
      </c>
      <c r="D81" s="190" t="s">
        <v>4301</v>
      </c>
      <c r="E81" s="210">
        <v>8444.2000000000007</v>
      </c>
      <c r="F81" s="368">
        <v>41885</v>
      </c>
      <c r="G81" s="42">
        <v>8444.2000000000007</v>
      </c>
      <c r="H81" s="77">
        <f t="shared" si="2"/>
        <v>0</v>
      </c>
      <c r="I81" s="190" t="s">
        <v>162</v>
      </c>
    </row>
    <row r="82" spans="1:11" x14ac:dyDescent="0.25">
      <c r="A82" s="187">
        <v>41883</v>
      </c>
      <c r="B82" s="193" t="s">
        <v>1529</v>
      </c>
      <c r="C82" s="324" t="s">
        <v>4236</v>
      </c>
      <c r="D82" s="190" t="s">
        <v>160</v>
      </c>
      <c r="E82" s="210">
        <v>143373.57</v>
      </c>
      <c r="F82" s="370" t="s">
        <v>4602</v>
      </c>
      <c r="G82" s="42">
        <v>143373.57</v>
      </c>
      <c r="H82" s="77">
        <f t="shared" si="2"/>
        <v>0</v>
      </c>
      <c r="I82" s="190" t="s">
        <v>162</v>
      </c>
    </row>
    <row r="83" spans="1:11" x14ac:dyDescent="0.25">
      <c r="A83" s="187">
        <v>41883</v>
      </c>
      <c r="B83" s="193" t="s">
        <v>1530</v>
      </c>
      <c r="C83" s="324" t="s">
        <v>4236</v>
      </c>
      <c r="D83" s="196" t="s">
        <v>3108</v>
      </c>
      <c r="E83" s="215">
        <v>0</v>
      </c>
      <c r="F83" s="368"/>
      <c r="G83" s="42"/>
      <c r="H83" s="77">
        <f t="shared" si="2"/>
        <v>0</v>
      </c>
      <c r="I83" s="190" t="s">
        <v>324</v>
      </c>
    </row>
    <row r="84" spans="1:11" x14ac:dyDescent="0.25">
      <c r="A84" s="187">
        <v>41883</v>
      </c>
      <c r="B84" s="193" t="s">
        <v>1531</v>
      </c>
      <c r="C84" s="324" t="s">
        <v>4236</v>
      </c>
      <c r="D84" s="190" t="s">
        <v>4603</v>
      </c>
      <c r="E84" s="210">
        <v>2673.54</v>
      </c>
      <c r="F84" s="368">
        <v>41885</v>
      </c>
      <c r="G84" s="42">
        <v>2673.54</v>
      </c>
      <c r="H84" s="77">
        <f t="shared" si="2"/>
        <v>0</v>
      </c>
      <c r="I84" s="190" t="s">
        <v>162</v>
      </c>
    </row>
    <row r="85" spans="1:11" x14ac:dyDescent="0.25">
      <c r="A85" s="187">
        <v>41883</v>
      </c>
      <c r="B85" s="193" t="s">
        <v>1532</v>
      </c>
      <c r="C85" s="324" t="s">
        <v>4236</v>
      </c>
      <c r="D85" s="190" t="s">
        <v>14</v>
      </c>
      <c r="E85" s="210">
        <v>9381.6</v>
      </c>
      <c r="F85" s="368">
        <v>41884</v>
      </c>
      <c r="G85" s="42">
        <v>9381.6</v>
      </c>
      <c r="H85" s="77">
        <f t="shared" si="2"/>
        <v>0</v>
      </c>
      <c r="I85" s="190" t="s">
        <v>217</v>
      </c>
    </row>
    <row r="86" spans="1:11" x14ac:dyDescent="0.25">
      <c r="A86" s="187">
        <v>41883</v>
      </c>
      <c r="B86" s="193" t="s">
        <v>1533</v>
      </c>
      <c r="C86" s="324" t="s">
        <v>4236</v>
      </c>
      <c r="D86" s="190" t="s">
        <v>160</v>
      </c>
      <c r="E86" s="210">
        <v>3266.4</v>
      </c>
      <c r="F86" s="370" t="s">
        <v>4604</v>
      </c>
      <c r="G86" s="42">
        <v>3266.4</v>
      </c>
      <c r="H86" s="77">
        <f t="shared" si="2"/>
        <v>0</v>
      </c>
      <c r="I86" s="190" t="s">
        <v>162</v>
      </c>
    </row>
    <row r="87" spans="1:11" x14ac:dyDescent="0.25">
      <c r="A87" s="187">
        <v>41883</v>
      </c>
      <c r="B87" s="193" t="s">
        <v>1534</v>
      </c>
      <c r="C87" s="324" t="s">
        <v>4236</v>
      </c>
      <c r="D87" s="190" t="s">
        <v>370</v>
      </c>
      <c r="E87" s="210">
        <v>7792.8</v>
      </c>
      <c r="F87" s="368">
        <v>41885</v>
      </c>
      <c r="G87" s="42">
        <v>7792.8</v>
      </c>
      <c r="H87" s="77">
        <f t="shared" si="2"/>
        <v>0</v>
      </c>
      <c r="I87" s="190" t="s">
        <v>162</v>
      </c>
    </row>
    <row r="88" spans="1:11" x14ac:dyDescent="0.25">
      <c r="A88" s="187">
        <v>41883</v>
      </c>
      <c r="B88" s="193" t="s">
        <v>1535</v>
      </c>
      <c r="C88" s="324" t="s">
        <v>4236</v>
      </c>
      <c r="D88" s="190" t="s">
        <v>4593</v>
      </c>
      <c r="E88" s="210">
        <v>1374.94</v>
      </c>
      <c r="F88" s="368">
        <v>41885</v>
      </c>
      <c r="G88" s="42">
        <v>1374.94</v>
      </c>
      <c r="H88" s="77">
        <f t="shared" si="2"/>
        <v>0</v>
      </c>
      <c r="I88" s="190" t="s">
        <v>162</v>
      </c>
      <c r="K88" s="33"/>
    </row>
    <row r="89" spans="1:11" x14ac:dyDescent="0.25">
      <c r="A89" s="187">
        <v>41883</v>
      </c>
      <c r="B89" s="193" t="s">
        <v>1537</v>
      </c>
      <c r="C89" s="324" t="s">
        <v>4236</v>
      </c>
      <c r="D89" s="190" t="s">
        <v>4605</v>
      </c>
      <c r="E89" s="210">
        <v>4315.6000000000004</v>
      </c>
      <c r="F89" s="370" t="s">
        <v>4606</v>
      </c>
      <c r="G89" s="42">
        <v>4315.6000000000004</v>
      </c>
      <c r="H89" s="77">
        <f t="shared" si="2"/>
        <v>0</v>
      </c>
      <c r="I89" s="190" t="s">
        <v>162</v>
      </c>
    </row>
    <row r="90" spans="1:11" x14ac:dyDescent="0.25">
      <c r="A90" s="187">
        <v>41883</v>
      </c>
      <c r="B90" s="193" t="s">
        <v>1538</v>
      </c>
      <c r="C90" s="324" t="s">
        <v>4236</v>
      </c>
      <c r="D90" s="190" t="s">
        <v>4607</v>
      </c>
      <c r="E90" s="210">
        <v>5393.6</v>
      </c>
      <c r="F90" s="368">
        <v>41888</v>
      </c>
      <c r="G90" s="42">
        <v>5393.6</v>
      </c>
      <c r="H90" s="77">
        <f t="shared" si="2"/>
        <v>0</v>
      </c>
      <c r="I90" s="190" t="s">
        <v>162</v>
      </c>
    </row>
    <row r="91" spans="1:11" x14ac:dyDescent="0.25">
      <c r="A91" s="187">
        <v>41883</v>
      </c>
      <c r="B91" s="193" t="s">
        <v>1539</v>
      </c>
      <c r="C91" s="324" t="s">
        <v>4236</v>
      </c>
      <c r="D91" s="190" t="s">
        <v>4608</v>
      </c>
      <c r="E91" s="210">
        <v>18165.599999999999</v>
      </c>
      <c r="F91" s="368">
        <v>41885</v>
      </c>
      <c r="G91" s="42">
        <v>18165.599999999999</v>
      </c>
      <c r="H91" s="77">
        <f t="shared" si="2"/>
        <v>0</v>
      </c>
      <c r="I91" s="190" t="s">
        <v>162</v>
      </c>
    </row>
    <row r="92" spans="1:11" x14ac:dyDescent="0.25">
      <c r="A92" s="187">
        <v>41883</v>
      </c>
      <c r="B92" s="193" t="s">
        <v>1541</v>
      </c>
      <c r="C92" s="324" t="s">
        <v>4236</v>
      </c>
      <c r="D92" s="196" t="s">
        <v>3108</v>
      </c>
      <c r="E92" s="215">
        <v>0</v>
      </c>
      <c r="F92" s="368"/>
      <c r="G92" s="42"/>
      <c r="H92" s="77">
        <f t="shared" si="2"/>
        <v>0</v>
      </c>
      <c r="I92" s="190" t="s">
        <v>512</v>
      </c>
    </row>
    <row r="93" spans="1:11" x14ac:dyDescent="0.25">
      <c r="A93" s="187">
        <v>41883</v>
      </c>
      <c r="B93" s="193" t="s">
        <v>1542</v>
      </c>
      <c r="C93" s="324" t="s">
        <v>4236</v>
      </c>
      <c r="D93" s="190" t="s">
        <v>44</v>
      </c>
      <c r="E93" s="210">
        <v>9000</v>
      </c>
      <c r="F93" s="368">
        <v>41901</v>
      </c>
      <c r="G93" s="42">
        <v>9000</v>
      </c>
      <c r="H93" s="77">
        <f t="shared" si="2"/>
        <v>0</v>
      </c>
      <c r="I93" s="190"/>
    </row>
    <row r="94" spans="1:11" x14ac:dyDescent="0.25">
      <c r="A94" s="187">
        <v>41883</v>
      </c>
      <c r="B94" s="193" t="s">
        <v>1543</v>
      </c>
      <c r="C94" s="324" t="s">
        <v>4236</v>
      </c>
      <c r="D94" s="190" t="s">
        <v>531</v>
      </c>
      <c r="E94" s="210">
        <v>15250.8</v>
      </c>
      <c r="F94" s="368">
        <v>41884</v>
      </c>
      <c r="G94" s="42">
        <v>15250.8</v>
      </c>
      <c r="H94" s="77">
        <f t="shared" si="2"/>
        <v>0</v>
      </c>
      <c r="I94" s="190" t="s">
        <v>21</v>
      </c>
    </row>
    <row r="95" spans="1:11" x14ac:dyDescent="0.25">
      <c r="A95" s="192">
        <v>41883</v>
      </c>
      <c r="B95" s="193" t="s">
        <v>1544</v>
      </c>
      <c r="C95" s="324" t="s">
        <v>4236</v>
      </c>
      <c r="D95" s="190" t="s">
        <v>63</v>
      </c>
      <c r="E95" s="210">
        <v>2058.6</v>
      </c>
      <c r="F95" s="368">
        <v>41884</v>
      </c>
      <c r="G95" s="42">
        <v>2058.6</v>
      </c>
      <c r="H95" s="77">
        <f t="shared" si="2"/>
        <v>0</v>
      </c>
      <c r="I95" s="190" t="s">
        <v>21</v>
      </c>
    </row>
    <row r="96" spans="1:11" x14ac:dyDescent="0.25">
      <c r="A96" s="192">
        <v>41884</v>
      </c>
      <c r="B96" s="193" t="s">
        <v>1545</v>
      </c>
      <c r="C96" s="324" t="s">
        <v>4236</v>
      </c>
      <c r="D96" s="190" t="s">
        <v>302</v>
      </c>
      <c r="E96" s="210">
        <v>45</v>
      </c>
      <c r="F96" s="368">
        <v>41884</v>
      </c>
      <c r="G96" s="42">
        <v>45</v>
      </c>
      <c r="H96" s="77">
        <f t="shared" si="2"/>
        <v>0</v>
      </c>
      <c r="I96" s="190"/>
    </row>
    <row r="97" spans="1:11" x14ac:dyDescent="0.25">
      <c r="A97" s="192">
        <v>41884</v>
      </c>
      <c r="B97" s="193" t="s">
        <v>1546</v>
      </c>
      <c r="C97" s="324" t="s">
        <v>4236</v>
      </c>
      <c r="D97" s="190" t="s">
        <v>4301</v>
      </c>
      <c r="E97" s="210">
        <v>7892.6</v>
      </c>
      <c r="F97" s="368">
        <v>41885</v>
      </c>
      <c r="G97" s="42">
        <v>7892.6</v>
      </c>
      <c r="H97" s="77">
        <f t="shared" si="2"/>
        <v>0</v>
      </c>
      <c r="I97" s="190" t="s">
        <v>162</v>
      </c>
      <c r="J97" s="21"/>
      <c r="K97" s="21"/>
    </row>
    <row r="98" spans="1:11" x14ac:dyDescent="0.25">
      <c r="A98" s="192">
        <v>41884</v>
      </c>
      <c r="B98" s="193" t="s">
        <v>1547</v>
      </c>
      <c r="C98" s="324" t="s">
        <v>4236</v>
      </c>
      <c r="D98" s="190" t="s">
        <v>3134</v>
      </c>
      <c r="E98" s="210">
        <v>7848.64</v>
      </c>
      <c r="F98" s="370" t="s">
        <v>4609</v>
      </c>
      <c r="G98" s="42">
        <v>7848.64</v>
      </c>
      <c r="H98" s="77">
        <f t="shared" si="2"/>
        <v>0</v>
      </c>
      <c r="I98" s="190"/>
      <c r="J98" s="21"/>
      <c r="K98" s="21"/>
    </row>
    <row r="99" spans="1:11" x14ac:dyDescent="0.25">
      <c r="A99" s="192">
        <v>41884</v>
      </c>
      <c r="B99" s="193" t="s">
        <v>1548</v>
      </c>
      <c r="C99" s="324" t="s">
        <v>4236</v>
      </c>
      <c r="D99" s="190" t="s">
        <v>3557</v>
      </c>
      <c r="E99" s="210">
        <v>92234.5</v>
      </c>
      <c r="F99" s="418" t="s">
        <v>4610</v>
      </c>
      <c r="G99" s="229">
        <v>92234.5</v>
      </c>
      <c r="H99" s="77">
        <f t="shared" si="2"/>
        <v>0</v>
      </c>
      <c r="I99" s="190" t="s">
        <v>162</v>
      </c>
      <c r="J99" s="21"/>
      <c r="K99" s="21"/>
    </row>
    <row r="100" spans="1:11" x14ac:dyDescent="0.25">
      <c r="A100" s="192">
        <v>41884</v>
      </c>
      <c r="B100" s="193" t="s">
        <v>1549</v>
      </c>
      <c r="C100" s="324" t="s">
        <v>4236</v>
      </c>
      <c r="D100" s="190" t="s">
        <v>371</v>
      </c>
      <c r="E100" s="210">
        <v>69.599999999999994</v>
      </c>
      <c r="F100" s="368">
        <v>41884</v>
      </c>
      <c r="G100" s="42">
        <v>69.599999999999994</v>
      </c>
      <c r="H100" s="77">
        <f t="shared" si="2"/>
        <v>0</v>
      </c>
      <c r="I100" s="190"/>
      <c r="J100" s="21"/>
      <c r="K100" s="21"/>
    </row>
    <row r="101" spans="1:11" x14ac:dyDescent="0.25">
      <c r="A101" s="192">
        <v>41884</v>
      </c>
      <c r="B101" s="193" t="s">
        <v>1550</v>
      </c>
      <c r="C101" s="324" t="s">
        <v>4236</v>
      </c>
      <c r="D101" s="190" t="s">
        <v>4319</v>
      </c>
      <c r="E101" s="210">
        <v>5714.4</v>
      </c>
      <c r="F101" s="368">
        <v>41884</v>
      </c>
      <c r="G101" s="34">
        <v>5714.4</v>
      </c>
      <c r="H101" s="77">
        <f t="shared" si="2"/>
        <v>0</v>
      </c>
      <c r="I101" s="108"/>
      <c r="J101" s="21"/>
      <c r="K101" s="21"/>
    </row>
    <row r="102" spans="1:11" x14ac:dyDescent="0.25">
      <c r="A102" s="192">
        <v>41884</v>
      </c>
      <c r="B102" s="193" t="s">
        <v>1551</v>
      </c>
      <c r="C102" s="324" t="s">
        <v>4236</v>
      </c>
      <c r="D102" s="190" t="s">
        <v>28</v>
      </c>
      <c r="E102" s="210">
        <v>13921.6</v>
      </c>
      <c r="F102" s="368">
        <v>41884</v>
      </c>
      <c r="G102" s="34">
        <v>13921.6</v>
      </c>
      <c r="H102" s="77">
        <f t="shared" si="2"/>
        <v>0</v>
      </c>
      <c r="I102" s="108"/>
      <c r="J102" s="21"/>
      <c r="K102" s="21"/>
    </row>
    <row r="103" spans="1:11" x14ac:dyDescent="0.25">
      <c r="A103" s="192">
        <v>41884</v>
      </c>
      <c r="B103" s="193" t="s">
        <v>1552</v>
      </c>
      <c r="C103" s="324" t="s">
        <v>4236</v>
      </c>
      <c r="D103" s="190" t="s">
        <v>62</v>
      </c>
      <c r="E103" s="210">
        <v>7786.8</v>
      </c>
      <c r="F103" s="368">
        <v>41884</v>
      </c>
      <c r="G103" s="34">
        <v>7786.8</v>
      </c>
      <c r="H103" s="77">
        <f t="shared" si="2"/>
        <v>0</v>
      </c>
      <c r="I103" s="108" t="s">
        <v>217</v>
      </c>
      <c r="J103" s="21"/>
      <c r="K103" s="21"/>
    </row>
    <row r="104" spans="1:11" x14ac:dyDescent="0.25">
      <c r="A104" s="192">
        <v>41884</v>
      </c>
      <c r="B104" s="193" t="s">
        <v>1554</v>
      </c>
      <c r="C104" s="324" t="s">
        <v>4236</v>
      </c>
      <c r="D104" s="190" t="s">
        <v>260</v>
      </c>
      <c r="E104" s="210">
        <v>2980</v>
      </c>
      <c r="F104" s="368">
        <v>41884</v>
      </c>
      <c r="G104" s="34">
        <v>2980</v>
      </c>
      <c r="H104" s="77">
        <f t="shared" si="2"/>
        <v>0</v>
      </c>
      <c r="I104" s="108" t="s">
        <v>12</v>
      </c>
      <c r="J104" s="21"/>
      <c r="K104" s="21"/>
    </row>
    <row r="105" spans="1:11" x14ac:dyDescent="0.25">
      <c r="A105" s="192">
        <v>41884</v>
      </c>
      <c r="B105" s="193" t="s">
        <v>1555</v>
      </c>
      <c r="C105" s="324" t="s">
        <v>4236</v>
      </c>
      <c r="D105" s="190" t="s">
        <v>23</v>
      </c>
      <c r="E105" s="210">
        <v>4303.2</v>
      </c>
      <c r="F105" s="368">
        <v>41884</v>
      </c>
      <c r="G105" s="34">
        <v>4303.2</v>
      </c>
      <c r="H105" s="77">
        <f t="shared" si="2"/>
        <v>0</v>
      </c>
      <c r="I105" s="108"/>
      <c r="J105" s="21"/>
      <c r="K105" s="21"/>
    </row>
    <row r="106" spans="1:11" x14ac:dyDescent="0.25">
      <c r="A106" s="192">
        <v>41884</v>
      </c>
      <c r="B106" s="193" t="s">
        <v>1556</v>
      </c>
      <c r="C106" s="324" t="s">
        <v>4236</v>
      </c>
      <c r="D106" s="190" t="s">
        <v>14</v>
      </c>
      <c r="E106" s="210">
        <v>2415.6</v>
      </c>
      <c r="F106" s="368">
        <v>41884</v>
      </c>
      <c r="G106" s="34">
        <v>2415.6</v>
      </c>
      <c r="H106" s="77">
        <f t="shared" si="2"/>
        <v>0</v>
      </c>
      <c r="I106" s="108"/>
      <c r="J106" s="21"/>
      <c r="K106" s="21"/>
    </row>
    <row r="107" spans="1:11" x14ac:dyDescent="0.25">
      <c r="A107" s="192">
        <v>41884</v>
      </c>
      <c r="B107" s="193" t="s">
        <v>1557</v>
      </c>
      <c r="C107" s="324" t="s">
        <v>4236</v>
      </c>
      <c r="D107" s="190" t="s">
        <v>22</v>
      </c>
      <c r="E107" s="210">
        <v>1728.4</v>
      </c>
      <c r="F107" s="368">
        <v>41884</v>
      </c>
      <c r="G107" s="34">
        <v>1728.4</v>
      </c>
      <c r="H107" s="77">
        <f t="shared" si="2"/>
        <v>0</v>
      </c>
      <c r="I107" s="108"/>
      <c r="J107" s="21"/>
      <c r="K107" s="21"/>
    </row>
    <row r="108" spans="1:11" x14ac:dyDescent="0.25">
      <c r="A108" s="192">
        <v>41884</v>
      </c>
      <c r="B108" s="193" t="s">
        <v>1558</v>
      </c>
      <c r="C108" s="324" t="s">
        <v>4236</v>
      </c>
      <c r="D108" s="190" t="s">
        <v>4611</v>
      </c>
      <c r="E108" s="210">
        <v>13578.4</v>
      </c>
      <c r="F108" s="368">
        <v>41884</v>
      </c>
      <c r="G108" s="34">
        <v>13578.4</v>
      </c>
      <c r="H108" s="77">
        <f t="shared" si="2"/>
        <v>0</v>
      </c>
      <c r="I108" s="108" t="s">
        <v>21</v>
      </c>
      <c r="J108" s="21"/>
      <c r="K108" s="21"/>
    </row>
    <row r="109" spans="1:11" x14ac:dyDescent="0.25">
      <c r="A109" s="192">
        <v>41884</v>
      </c>
      <c r="B109" s="193" t="s">
        <v>1559</v>
      </c>
      <c r="C109" s="324" t="s">
        <v>4236</v>
      </c>
      <c r="D109" s="190" t="s">
        <v>13</v>
      </c>
      <c r="E109" s="210">
        <v>2970</v>
      </c>
      <c r="F109" s="368">
        <v>41884</v>
      </c>
      <c r="G109" s="34">
        <v>2970</v>
      </c>
      <c r="H109" s="77">
        <f t="shared" si="2"/>
        <v>0</v>
      </c>
      <c r="I109" s="108" t="s">
        <v>21</v>
      </c>
      <c r="J109" s="21"/>
      <c r="K109" s="21"/>
    </row>
    <row r="110" spans="1:11" x14ac:dyDescent="0.25">
      <c r="A110" s="192">
        <v>41884</v>
      </c>
      <c r="B110" s="193" t="s">
        <v>1560</v>
      </c>
      <c r="C110" s="324" t="s">
        <v>4236</v>
      </c>
      <c r="D110" s="190" t="s">
        <v>4612</v>
      </c>
      <c r="E110" s="210">
        <v>11266.2</v>
      </c>
      <c r="F110" s="368">
        <v>41884</v>
      </c>
      <c r="G110" s="34">
        <v>11266.2</v>
      </c>
      <c r="H110" s="77">
        <f t="shared" si="2"/>
        <v>0</v>
      </c>
      <c r="I110" s="108"/>
      <c r="J110" s="21"/>
      <c r="K110" s="21"/>
    </row>
    <row r="111" spans="1:11" x14ac:dyDescent="0.25">
      <c r="A111" s="192">
        <v>41884</v>
      </c>
      <c r="B111" s="193" t="s">
        <v>1561</v>
      </c>
      <c r="C111" s="324" t="s">
        <v>4236</v>
      </c>
      <c r="D111" s="190" t="s">
        <v>123</v>
      </c>
      <c r="E111" s="210">
        <v>2160.8000000000002</v>
      </c>
      <c r="F111" s="368">
        <v>41885</v>
      </c>
      <c r="G111" s="34">
        <v>2160.8000000000002</v>
      </c>
      <c r="H111" s="77">
        <f t="shared" si="2"/>
        <v>0</v>
      </c>
      <c r="I111" s="108"/>
      <c r="J111" s="21"/>
      <c r="K111" s="21"/>
    </row>
    <row r="112" spans="1:11" x14ac:dyDescent="0.25">
      <c r="A112" s="192">
        <v>41884</v>
      </c>
      <c r="B112" s="193" t="s">
        <v>1563</v>
      </c>
      <c r="C112" s="324" t="s">
        <v>4236</v>
      </c>
      <c r="D112" s="190" t="s">
        <v>3115</v>
      </c>
      <c r="E112" s="210">
        <v>15008</v>
      </c>
      <c r="F112" s="368">
        <v>41884</v>
      </c>
      <c r="G112" s="34">
        <v>15008</v>
      </c>
      <c r="H112" s="77">
        <f t="shared" si="2"/>
        <v>0</v>
      </c>
      <c r="I112" s="108" t="s">
        <v>217</v>
      </c>
      <c r="J112" s="21"/>
      <c r="K112" s="21"/>
    </row>
    <row r="113" spans="1:11" x14ac:dyDescent="0.25">
      <c r="A113" s="192">
        <v>41884</v>
      </c>
      <c r="B113" s="193" t="s">
        <v>1564</v>
      </c>
      <c r="C113" s="324" t="s">
        <v>4236</v>
      </c>
      <c r="D113" s="190" t="s">
        <v>4613</v>
      </c>
      <c r="E113" s="210">
        <v>1382.8</v>
      </c>
      <c r="F113" s="368">
        <v>41884</v>
      </c>
      <c r="G113" s="34">
        <v>1382.8</v>
      </c>
      <c r="H113" s="77">
        <f t="shared" si="2"/>
        <v>0</v>
      </c>
      <c r="I113" s="108"/>
      <c r="J113" s="21"/>
      <c r="K113" s="21"/>
    </row>
    <row r="114" spans="1:11" x14ac:dyDescent="0.25">
      <c r="A114" s="192">
        <v>41884</v>
      </c>
      <c r="B114" s="193" t="s">
        <v>1565</v>
      </c>
      <c r="C114" s="324" t="s">
        <v>4236</v>
      </c>
      <c r="D114" s="190" t="s">
        <v>2578</v>
      </c>
      <c r="E114" s="210">
        <v>1908.2</v>
      </c>
      <c r="F114" s="368">
        <v>41884</v>
      </c>
      <c r="G114" s="34">
        <v>1908.2</v>
      </c>
      <c r="H114" s="77">
        <f t="shared" si="2"/>
        <v>0</v>
      </c>
      <c r="I114" s="108" t="s">
        <v>12</v>
      </c>
      <c r="J114" s="21"/>
      <c r="K114" s="21"/>
    </row>
    <row r="115" spans="1:11" x14ac:dyDescent="0.25">
      <c r="A115" s="192">
        <v>41884</v>
      </c>
      <c r="B115" s="193" t="s">
        <v>1566</v>
      </c>
      <c r="C115" s="324" t="s">
        <v>4236</v>
      </c>
      <c r="D115" s="196" t="s">
        <v>3108</v>
      </c>
      <c r="E115" s="215">
        <v>0</v>
      </c>
      <c r="F115" s="368"/>
      <c r="G115" s="34"/>
      <c r="H115" s="77">
        <f t="shared" si="2"/>
        <v>0</v>
      </c>
      <c r="I115" s="108" t="s">
        <v>81</v>
      </c>
      <c r="J115" s="21"/>
      <c r="K115" s="21"/>
    </row>
    <row r="116" spans="1:11" x14ac:dyDescent="0.25">
      <c r="A116" s="192">
        <v>41884</v>
      </c>
      <c r="B116" s="193" t="s">
        <v>1567</v>
      </c>
      <c r="C116" s="324" t="s">
        <v>4236</v>
      </c>
      <c r="D116" s="196" t="s">
        <v>3108</v>
      </c>
      <c r="E116" s="215">
        <v>0</v>
      </c>
      <c r="F116" s="368"/>
      <c r="G116" s="34"/>
      <c r="H116" s="77">
        <f t="shared" si="2"/>
        <v>0</v>
      </c>
      <c r="I116" s="108" t="s">
        <v>81</v>
      </c>
      <c r="J116" s="21"/>
      <c r="K116" s="21"/>
    </row>
    <row r="117" spans="1:11" x14ac:dyDescent="0.25">
      <c r="A117" s="192">
        <v>41884</v>
      </c>
      <c r="B117" s="193" t="s">
        <v>1568</v>
      </c>
      <c r="C117" s="324" t="s">
        <v>4236</v>
      </c>
      <c r="D117" s="190" t="s">
        <v>4586</v>
      </c>
      <c r="E117" s="210">
        <v>5699.4</v>
      </c>
      <c r="F117" s="368">
        <v>41884</v>
      </c>
      <c r="G117" s="34">
        <v>5699.4</v>
      </c>
      <c r="H117" s="77">
        <f t="shared" si="2"/>
        <v>0</v>
      </c>
      <c r="I117" s="108"/>
      <c r="J117" s="21"/>
      <c r="K117" s="21"/>
    </row>
    <row r="118" spans="1:11" x14ac:dyDescent="0.25">
      <c r="A118" s="192">
        <v>41884</v>
      </c>
      <c r="B118" s="193" t="s">
        <v>1569</v>
      </c>
      <c r="C118" s="324" t="s">
        <v>4236</v>
      </c>
      <c r="D118" s="190" t="s">
        <v>51</v>
      </c>
      <c r="E118" s="210">
        <v>3164.4</v>
      </c>
      <c r="F118" s="368">
        <v>41884</v>
      </c>
      <c r="G118" s="34">
        <v>3164.4</v>
      </c>
      <c r="H118" s="77">
        <f t="shared" si="2"/>
        <v>0</v>
      </c>
      <c r="I118" s="108" t="s">
        <v>12</v>
      </c>
      <c r="J118" s="21"/>
      <c r="K118" s="21"/>
    </row>
    <row r="119" spans="1:11" x14ac:dyDescent="0.25">
      <c r="A119" s="192">
        <v>41884</v>
      </c>
      <c r="B119" s="193" t="s">
        <v>1570</v>
      </c>
      <c r="C119" s="324" t="s">
        <v>4236</v>
      </c>
      <c r="D119" s="190" t="s">
        <v>701</v>
      </c>
      <c r="E119" s="210">
        <v>2166</v>
      </c>
      <c r="F119" s="368">
        <v>41884</v>
      </c>
      <c r="G119" s="34">
        <v>2166</v>
      </c>
      <c r="H119" s="77">
        <f t="shared" si="2"/>
        <v>0</v>
      </c>
      <c r="I119" s="108" t="s">
        <v>12</v>
      </c>
      <c r="J119" s="21"/>
      <c r="K119" s="21"/>
    </row>
    <row r="120" spans="1:11" x14ac:dyDescent="0.25">
      <c r="A120" s="192">
        <v>41884</v>
      </c>
      <c r="B120" s="193" t="s">
        <v>1571</v>
      </c>
      <c r="C120" s="324" t="s">
        <v>4236</v>
      </c>
      <c r="D120" s="190" t="s">
        <v>694</v>
      </c>
      <c r="E120" s="210">
        <v>3675.6</v>
      </c>
      <c r="F120" s="368">
        <v>41884</v>
      </c>
      <c r="G120" s="34">
        <v>3675.6</v>
      </c>
      <c r="H120" s="77">
        <f t="shared" si="2"/>
        <v>0</v>
      </c>
      <c r="I120" s="108" t="s">
        <v>12</v>
      </c>
      <c r="J120" s="21"/>
      <c r="K120" s="21"/>
    </row>
    <row r="121" spans="1:11" x14ac:dyDescent="0.25">
      <c r="A121" s="192">
        <v>41884</v>
      </c>
      <c r="B121" s="193" t="s">
        <v>1573</v>
      </c>
      <c r="C121" s="324" t="s">
        <v>4236</v>
      </c>
      <c r="D121" s="196" t="s">
        <v>3108</v>
      </c>
      <c r="E121" s="215">
        <v>0</v>
      </c>
      <c r="F121" s="368"/>
      <c r="G121" s="34"/>
      <c r="H121" s="77">
        <f t="shared" si="2"/>
        <v>0</v>
      </c>
      <c r="I121" s="108" t="s">
        <v>324</v>
      </c>
      <c r="J121" s="21"/>
      <c r="K121" s="21"/>
    </row>
    <row r="122" spans="1:11" x14ac:dyDescent="0.25">
      <c r="A122" s="192">
        <v>41884</v>
      </c>
      <c r="B122" s="193" t="s">
        <v>1574</v>
      </c>
      <c r="C122" s="324" t="s">
        <v>4236</v>
      </c>
      <c r="D122" s="190" t="s">
        <v>1778</v>
      </c>
      <c r="E122" s="210">
        <v>1107</v>
      </c>
      <c r="F122" s="368">
        <v>41884</v>
      </c>
      <c r="G122" s="34">
        <v>1107</v>
      </c>
      <c r="H122" s="77">
        <f t="shared" si="2"/>
        <v>0</v>
      </c>
      <c r="I122" s="108" t="s">
        <v>30</v>
      </c>
      <c r="J122" s="21"/>
      <c r="K122" s="21"/>
    </row>
    <row r="123" spans="1:11" x14ac:dyDescent="0.25">
      <c r="A123" s="192">
        <v>41884</v>
      </c>
      <c r="B123" s="193" t="s">
        <v>1575</v>
      </c>
      <c r="C123" s="324" t="s">
        <v>4236</v>
      </c>
      <c r="D123" s="190" t="s">
        <v>4321</v>
      </c>
      <c r="E123" s="210">
        <v>1746</v>
      </c>
      <c r="F123" s="368">
        <v>41884</v>
      </c>
      <c r="G123" s="34">
        <v>1746</v>
      </c>
      <c r="H123" s="77">
        <f t="shared" si="2"/>
        <v>0</v>
      </c>
      <c r="I123" s="108" t="s">
        <v>30</v>
      </c>
      <c r="J123" s="21"/>
      <c r="K123" s="21"/>
    </row>
    <row r="124" spans="1:11" x14ac:dyDescent="0.25">
      <c r="A124" s="192">
        <v>41884</v>
      </c>
      <c r="B124" s="193" t="s">
        <v>1576</v>
      </c>
      <c r="C124" s="324" t="s">
        <v>4236</v>
      </c>
      <c r="D124" s="190" t="s">
        <v>307</v>
      </c>
      <c r="E124" s="210">
        <v>4869.2</v>
      </c>
      <c r="F124" s="368">
        <v>41884</v>
      </c>
      <c r="G124" s="34">
        <v>4869.2</v>
      </c>
      <c r="H124" s="77">
        <f t="shared" si="2"/>
        <v>0</v>
      </c>
      <c r="I124" s="108" t="s">
        <v>12</v>
      </c>
      <c r="J124" s="21"/>
      <c r="K124" s="21"/>
    </row>
    <row r="125" spans="1:11" x14ac:dyDescent="0.25">
      <c r="A125" s="192">
        <v>41884</v>
      </c>
      <c r="B125" s="193" t="s">
        <v>1577</v>
      </c>
      <c r="C125" s="324" t="s">
        <v>4236</v>
      </c>
      <c r="D125" s="190" t="s">
        <v>111</v>
      </c>
      <c r="E125" s="210">
        <v>6090.4</v>
      </c>
      <c r="F125" s="368">
        <v>41884</v>
      </c>
      <c r="G125" s="34">
        <v>6090.4</v>
      </c>
      <c r="H125" s="77">
        <f t="shared" si="2"/>
        <v>0</v>
      </c>
      <c r="I125" s="108" t="s">
        <v>12</v>
      </c>
      <c r="J125" s="21"/>
      <c r="K125" s="21"/>
    </row>
    <row r="126" spans="1:11" x14ac:dyDescent="0.25">
      <c r="A126" s="192">
        <v>41884</v>
      </c>
      <c r="B126" s="193" t="s">
        <v>1578</v>
      </c>
      <c r="C126" s="324" t="s">
        <v>4236</v>
      </c>
      <c r="D126" s="190" t="s">
        <v>758</v>
      </c>
      <c r="E126" s="210">
        <v>1663.8</v>
      </c>
      <c r="F126" s="368">
        <v>41884</v>
      </c>
      <c r="G126" s="34">
        <v>1663.8</v>
      </c>
      <c r="H126" s="77">
        <f t="shared" si="2"/>
        <v>0</v>
      </c>
      <c r="I126" s="108" t="s">
        <v>30</v>
      </c>
      <c r="J126" s="21"/>
      <c r="K126" s="21"/>
    </row>
    <row r="127" spans="1:11" x14ac:dyDescent="0.25">
      <c r="A127" s="192">
        <v>41884</v>
      </c>
      <c r="B127" s="193" t="s">
        <v>1579</v>
      </c>
      <c r="C127" s="324" t="s">
        <v>4236</v>
      </c>
      <c r="D127" s="190" t="s">
        <v>307</v>
      </c>
      <c r="E127" s="210">
        <v>6552</v>
      </c>
      <c r="F127" s="368">
        <v>41884</v>
      </c>
      <c r="G127" s="34">
        <v>6552</v>
      </c>
      <c r="H127" s="77">
        <f t="shared" si="2"/>
        <v>0</v>
      </c>
      <c r="I127" s="108" t="s">
        <v>65</v>
      </c>
      <c r="J127" s="21"/>
      <c r="K127" s="21"/>
    </row>
    <row r="128" spans="1:11" x14ac:dyDescent="0.25">
      <c r="A128" s="192">
        <v>41884</v>
      </c>
      <c r="B128" s="193" t="s">
        <v>1580</v>
      </c>
      <c r="C128" s="324" t="s">
        <v>4236</v>
      </c>
      <c r="D128" s="196" t="s">
        <v>3108</v>
      </c>
      <c r="E128" s="215">
        <v>0</v>
      </c>
      <c r="F128" s="368"/>
      <c r="G128" s="34"/>
      <c r="H128" s="77">
        <f t="shared" si="2"/>
        <v>0</v>
      </c>
      <c r="I128" s="108" t="s">
        <v>324</v>
      </c>
      <c r="J128" s="21"/>
      <c r="K128" s="21"/>
    </row>
    <row r="129" spans="1:11" x14ac:dyDescent="0.25">
      <c r="A129" s="192">
        <v>41884</v>
      </c>
      <c r="B129" s="193" t="s">
        <v>1581</v>
      </c>
      <c r="C129" s="324" t="s">
        <v>4236</v>
      </c>
      <c r="D129" s="196" t="s">
        <v>3108</v>
      </c>
      <c r="E129" s="215">
        <v>0</v>
      </c>
      <c r="F129" s="368"/>
      <c r="G129" s="34"/>
      <c r="H129" s="77">
        <f t="shared" si="2"/>
        <v>0</v>
      </c>
      <c r="I129" s="108" t="s">
        <v>324</v>
      </c>
    </row>
    <row r="130" spans="1:11" x14ac:dyDescent="0.25">
      <c r="A130" s="192">
        <v>41884</v>
      </c>
      <c r="B130" s="193" t="s">
        <v>1582</v>
      </c>
      <c r="C130" s="324" t="s">
        <v>4236</v>
      </c>
      <c r="D130" s="190" t="s">
        <v>517</v>
      </c>
      <c r="E130" s="210">
        <v>283.2</v>
      </c>
      <c r="F130" s="368">
        <v>41884</v>
      </c>
      <c r="G130" s="34">
        <v>283.2</v>
      </c>
      <c r="H130" s="77">
        <f t="shared" si="2"/>
        <v>0</v>
      </c>
      <c r="I130" s="108"/>
      <c r="K130" s="33"/>
    </row>
    <row r="131" spans="1:11" x14ac:dyDescent="0.25">
      <c r="A131" s="192">
        <v>41884</v>
      </c>
      <c r="B131" s="193" t="s">
        <v>1583</v>
      </c>
      <c r="C131" s="324" t="s">
        <v>4236</v>
      </c>
      <c r="D131" s="190" t="s">
        <v>47</v>
      </c>
      <c r="E131" s="210">
        <v>3174.9</v>
      </c>
      <c r="F131" s="368">
        <v>41884</v>
      </c>
      <c r="G131" s="34">
        <v>3174.9</v>
      </c>
      <c r="H131" s="77">
        <f t="shared" si="2"/>
        <v>0</v>
      </c>
      <c r="I131" s="108" t="s">
        <v>30</v>
      </c>
      <c r="K131" s="33"/>
    </row>
    <row r="132" spans="1:11" x14ac:dyDescent="0.25">
      <c r="A132" s="192">
        <v>41884</v>
      </c>
      <c r="B132" s="193" t="s">
        <v>1584</v>
      </c>
      <c r="C132" s="324" t="s">
        <v>4236</v>
      </c>
      <c r="D132" s="190" t="s">
        <v>441</v>
      </c>
      <c r="E132" s="210">
        <v>1459.2</v>
      </c>
      <c r="F132" s="368">
        <v>41884</v>
      </c>
      <c r="G132" s="34">
        <v>1459.2</v>
      </c>
      <c r="H132" s="202">
        <f t="shared" si="2"/>
        <v>0</v>
      </c>
      <c r="I132" s="108" t="s">
        <v>30</v>
      </c>
    </row>
    <row r="133" spans="1:11" x14ac:dyDescent="0.25">
      <c r="A133" s="192">
        <v>41884</v>
      </c>
      <c r="B133" s="193" t="s">
        <v>1586</v>
      </c>
      <c r="C133" s="324" t="s">
        <v>4236</v>
      </c>
      <c r="D133" s="190" t="s">
        <v>257</v>
      </c>
      <c r="E133" s="210">
        <v>16984</v>
      </c>
      <c r="F133" s="368">
        <v>41884</v>
      </c>
      <c r="G133" s="34">
        <v>16984</v>
      </c>
      <c r="H133" s="77">
        <f>E133-G133</f>
        <v>0</v>
      </c>
      <c r="I133" s="108" t="s">
        <v>65</v>
      </c>
    </row>
    <row r="134" spans="1:11" x14ac:dyDescent="0.25">
      <c r="A134" s="192">
        <v>41884</v>
      </c>
      <c r="B134" s="193" t="s">
        <v>1587</v>
      </c>
      <c r="C134" s="324" t="s">
        <v>4236</v>
      </c>
      <c r="D134" s="196" t="s">
        <v>3108</v>
      </c>
      <c r="E134" s="215">
        <v>0</v>
      </c>
      <c r="F134" s="368"/>
      <c r="G134" s="34"/>
      <c r="H134" s="77">
        <f>E134-G134</f>
        <v>0</v>
      </c>
      <c r="I134" s="108" t="s">
        <v>81</v>
      </c>
    </row>
    <row r="135" spans="1:11" x14ac:dyDescent="0.25">
      <c r="A135" s="192">
        <v>41884</v>
      </c>
      <c r="B135" s="193" t="s">
        <v>1589</v>
      </c>
      <c r="C135" s="324" t="s">
        <v>4236</v>
      </c>
      <c r="D135" s="190" t="s">
        <v>55</v>
      </c>
      <c r="E135" s="210">
        <v>7487</v>
      </c>
      <c r="F135" s="368">
        <v>41884</v>
      </c>
      <c r="G135" s="34">
        <v>7487</v>
      </c>
      <c r="H135" s="77">
        <f t="shared" ref="H135:H198" si="3">E135-G135</f>
        <v>0</v>
      </c>
      <c r="I135" s="108"/>
    </row>
    <row r="136" spans="1:11" x14ac:dyDescent="0.25">
      <c r="A136" s="192">
        <v>41884</v>
      </c>
      <c r="B136" s="193" t="s">
        <v>1591</v>
      </c>
      <c r="C136" s="324" t="s">
        <v>4236</v>
      </c>
      <c r="D136" s="190" t="s">
        <v>2582</v>
      </c>
      <c r="E136" s="210">
        <v>10716</v>
      </c>
      <c r="F136" s="368">
        <v>41884</v>
      </c>
      <c r="G136" s="34">
        <v>10716</v>
      </c>
      <c r="H136" s="77">
        <f t="shared" si="3"/>
        <v>0</v>
      </c>
      <c r="I136" s="108"/>
    </row>
    <row r="137" spans="1:11" x14ac:dyDescent="0.25">
      <c r="A137" s="192">
        <v>41884</v>
      </c>
      <c r="B137" s="193" t="s">
        <v>1592</v>
      </c>
      <c r="C137" s="324" t="s">
        <v>4236</v>
      </c>
      <c r="D137" s="190" t="s">
        <v>338</v>
      </c>
      <c r="E137" s="210">
        <v>599.4</v>
      </c>
      <c r="F137" s="368">
        <v>41884</v>
      </c>
      <c r="G137" s="34">
        <v>599.4</v>
      </c>
      <c r="H137" s="77">
        <f t="shared" si="3"/>
        <v>0</v>
      </c>
      <c r="I137" s="108" t="s">
        <v>30</v>
      </c>
    </row>
    <row r="138" spans="1:11" x14ac:dyDescent="0.25">
      <c r="A138" s="192">
        <v>41884</v>
      </c>
      <c r="B138" s="193" t="s">
        <v>1593</v>
      </c>
      <c r="C138" s="324" t="s">
        <v>4236</v>
      </c>
      <c r="D138" s="190" t="s">
        <v>29</v>
      </c>
      <c r="E138" s="210">
        <v>13813.8</v>
      </c>
      <c r="F138" s="368">
        <v>41884</v>
      </c>
      <c r="G138" s="34">
        <v>13813.8</v>
      </c>
      <c r="H138" s="77">
        <f t="shared" si="3"/>
        <v>0</v>
      </c>
      <c r="I138" s="108" t="s">
        <v>30</v>
      </c>
    </row>
    <row r="139" spans="1:11" x14ac:dyDescent="0.25">
      <c r="A139" s="192">
        <v>41884</v>
      </c>
      <c r="B139" s="193" t="s">
        <v>1594</v>
      </c>
      <c r="C139" s="324" t="s">
        <v>4236</v>
      </c>
      <c r="D139" s="190" t="s">
        <v>4585</v>
      </c>
      <c r="E139" s="210">
        <v>12193.9</v>
      </c>
      <c r="F139" s="368">
        <v>41887</v>
      </c>
      <c r="G139" s="34">
        <v>12193.9</v>
      </c>
      <c r="H139" s="77">
        <f t="shared" si="3"/>
        <v>0</v>
      </c>
      <c r="I139" s="108" t="s">
        <v>3920</v>
      </c>
    </row>
    <row r="140" spans="1:11" x14ac:dyDescent="0.25">
      <c r="A140" s="192">
        <v>41884</v>
      </c>
      <c r="B140" s="193" t="s">
        <v>1595</v>
      </c>
      <c r="C140" s="324" t="s">
        <v>4236</v>
      </c>
      <c r="D140" s="190" t="s">
        <v>36</v>
      </c>
      <c r="E140" s="210">
        <v>8290</v>
      </c>
      <c r="F140" s="368">
        <v>41884</v>
      </c>
      <c r="G140" s="34">
        <v>8290</v>
      </c>
      <c r="H140" s="77">
        <f t="shared" si="3"/>
        <v>0</v>
      </c>
      <c r="I140" s="108" t="s">
        <v>65</v>
      </c>
    </row>
    <row r="141" spans="1:11" x14ac:dyDescent="0.25">
      <c r="A141" s="192">
        <v>41884</v>
      </c>
      <c r="B141" s="193" t="s">
        <v>1596</v>
      </c>
      <c r="C141" s="324" t="s">
        <v>4236</v>
      </c>
      <c r="D141" s="196" t="s">
        <v>3108</v>
      </c>
      <c r="E141" s="215">
        <v>0</v>
      </c>
      <c r="F141" s="368"/>
      <c r="G141" s="34"/>
      <c r="H141" s="77">
        <f t="shared" si="3"/>
        <v>0</v>
      </c>
      <c r="I141" s="108" t="s">
        <v>324</v>
      </c>
    </row>
    <row r="142" spans="1:11" x14ac:dyDescent="0.25">
      <c r="A142" s="192">
        <v>41884</v>
      </c>
      <c r="B142" s="193" t="s">
        <v>1597</v>
      </c>
      <c r="C142" s="324" t="s">
        <v>4236</v>
      </c>
      <c r="D142" s="190" t="s">
        <v>19</v>
      </c>
      <c r="E142" s="210">
        <v>7537.2</v>
      </c>
      <c r="F142" s="368">
        <v>41884</v>
      </c>
      <c r="G142" s="34">
        <v>7537.2</v>
      </c>
      <c r="H142" s="77">
        <f t="shared" si="3"/>
        <v>0</v>
      </c>
      <c r="I142" s="108" t="s">
        <v>27</v>
      </c>
    </row>
    <row r="143" spans="1:11" x14ac:dyDescent="0.25">
      <c r="A143" s="192">
        <v>41884</v>
      </c>
      <c r="B143" s="193" t="s">
        <v>1598</v>
      </c>
      <c r="C143" s="324" t="s">
        <v>4236</v>
      </c>
      <c r="D143" s="190" t="s">
        <v>79</v>
      </c>
      <c r="E143" s="210">
        <v>15611.4</v>
      </c>
      <c r="F143" s="368">
        <v>41886</v>
      </c>
      <c r="G143" s="34">
        <v>15611.4</v>
      </c>
      <c r="H143" s="77">
        <f t="shared" si="3"/>
        <v>0</v>
      </c>
      <c r="I143" s="108" t="s">
        <v>21</v>
      </c>
    </row>
    <row r="144" spans="1:11" x14ac:dyDescent="0.25">
      <c r="A144" s="192">
        <v>41884</v>
      </c>
      <c r="B144" s="193" t="s">
        <v>1599</v>
      </c>
      <c r="C144" s="324" t="s">
        <v>4236</v>
      </c>
      <c r="D144" s="190" t="s">
        <v>130</v>
      </c>
      <c r="E144" s="210">
        <v>7457.6</v>
      </c>
      <c r="F144" s="368">
        <v>41887</v>
      </c>
      <c r="G144" s="34">
        <v>7457.6</v>
      </c>
      <c r="H144" s="77">
        <f t="shared" si="3"/>
        <v>0</v>
      </c>
      <c r="I144" s="108" t="s">
        <v>21</v>
      </c>
    </row>
    <row r="145" spans="1:11" x14ac:dyDescent="0.25">
      <c r="A145" s="192">
        <v>41884</v>
      </c>
      <c r="B145" s="193" t="s">
        <v>1601</v>
      </c>
      <c r="C145" s="324" t="s">
        <v>4236</v>
      </c>
      <c r="D145" s="190" t="s">
        <v>4590</v>
      </c>
      <c r="E145" s="210">
        <v>150.80000000000001</v>
      </c>
      <c r="F145" s="368">
        <v>41884</v>
      </c>
      <c r="G145" s="34">
        <v>150.80000000000001</v>
      </c>
      <c r="H145" s="77">
        <f t="shared" si="3"/>
        <v>0</v>
      </c>
      <c r="I145" s="108"/>
    </row>
    <row r="146" spans="1:11" x14ac:dyDescent="0.25">
      <c r="A146" s="192">
        <v>41884</v>
      </c>
      <c r="B146" s="193" t="s">
        <v>1602</v>
      </c>
      <c r="C146" s="324" t="s">
        <v>4236</v>
      </c>
      <c r="D146" s="190" t="s">
        <v>302</v>
      </c>
      <c r="E146" s="210">
        <v>2689.2</v>
      </c>
      <c r="F146" s="368">
        <v>41884</v>
      </c>
      <c r="G146" s="34">
        <v>2689.2</v>
      </c>
      <c r="H146" s="77">
        <f t="shared" si="3"/>
        <v>0</v>
      </c>
      <c r="I146" s="108"/>
    </row>
    <row r="147" spans="1:11" x14ac:dyDescent="0.25">
      <c r="A147" s="192">
        <v>41884</v>
      </c>
      <c r="B147" s="193" t="s">
        <v>1603</v>
      </c>
      <c r="C147" s="324" t="s">
        <v>4236</v>
      </c>
      <c r="D147" s="190" t="s">
        <v>302</v>
      </c>
      <c r="E147" s="210">
        <v>394.4</v>
      </c>
      <c r="F147" s="368">
        <v>41884</v>
      </c>
      <c r="G147" s="34">
        <v>394.4</v>
      </c>
      <c r="H147" s="77">
        <f t="shared" si="3"/>
        <v>0</v>
      </c>
      <c r="I147" s="108"/>
    </row>
    <row r="148" spans="1:11" x14ac:dyDescent="0.25">
      <c r="A148" s="192">
        <v>41884</v>
      </c>
      <c r="B148" s="193" t="s">
        <v>1604</v>
      </c>
      <c r="C148" s="324" t="s">
        <v>4236</v>
      </c>
      <c r="D148" s="190" t="s">
        <v>4614</v>
      </c>
      <c r="E148" s="210">
        <v>453.2</v>
      </c>
      <c r="F148" s="368">
        <v>41884</v>
      </c>
      <c r="G148" s="34">
        <v>453.2</v>
      </c>
      <c r="H148" s="77">
        <f t="shared" si="3"/>
        <v>0</v>
      </c>
      <c r="I148" s="108"/>
    </row>
    <row r="149" spans="1:11" x14ac:dyDescent="0.25">
      <c r="A149" s="192">
        <v>41884</v>
      </c>
      <c r="B149" s="193" t="s">
        <v>1605</v>
      </c>
      <c r="C149" s="324" t="s">
        <v>4236</v>
      </c>
      <c r="D149" s="190" t="s">
        <v>1607</v>
      </c>
      <c r="E149" s="210">
        <v>4511</v>
      </c>
      <c r="F149" s="368">
        <v>41884</v>
      </c>
      <c r="G149" s="34">
        <v>4511</v>
      </c>
      <c r="H149" s="77">
        <f t="shared" si="3"/>
        <v>0</v>
      </c>
      <c r="I149" s="108"/>
    </row>
    <row r="150" spans="1:11" x14ac:dyDescent="0.25">
      <c r="A150" s="192">
        <v>41884</v>
      </c>
      <c r="B150" s="193" t="s">
        <v>1606</v>
      </c>
      <c r="C150" s="324" t="s">
        <v>4236</v>
      </c>
      <c r="D150" s="190" t="s">
        <v>74</v>
      </c>
      <c r="E150" s="210">
        <v>1585.8</v>
      </c>
      <c r="F150" s="368">
        <v>41884</v>
      </c>
      <c r="G150" s="34">
        <v>1585.8</v>
      </c>
      <c r="H150" s="77">
        <f t="shared" si="3"/>
        <v>0</v>
      </c>
      <c r="I150" s="108"/>
    </row>
    <row r="151" spans="1:11" x14ac:dyDescent="0.25">
      <c r="A151" s="192">
        <v>41884</v>
      </c>
      <c r="B151" s="193" t="s">
        <v>1608</v>
      </c>
      <c r="C151" s="324" t="s">
        <v>4236</v>
      </c>
      <c r="D151" s="190" t="s">
        <v>4615</v>
      </c>
      <c r="E151" s="210">
        <v>3440</v>
      </c>
      <c r="F151" s="368">
        <v>41884</v>
      </c>
      <c r="G151" s="34">
        <v>3440</v>
      </c>
      <c r="H151" s="77">
        <f t="shared" si="3"/>
        <v>0</v>
      </c>
      <c r="I151" s="108"/>
    </row>
    <row r="152" spans="1:11" x14ac:dyDescent="0.25">
      <c r="A152" s="192">
        <v>41884</v>
      </c>
      <c r="B152" s="193" t="s">
        <v>1610</v>
      </c>
      <c r="C152" s="324" t="s">
        <v>4236</v>
      </c>
      <c r="D152" s="190" t="s">
        <v>4594</v>
      </c>
      <c r="E152" s="210">
        <v>2630.4</v>
      </c>
      <c r="F152" s="368">
        <v>41884</v>
      </c>
      <c r="G152" s="34">
        <v>2630.4</v>
      </c>
      <c r="H152" s="77">
        <f t="shared" si="3"/>
        <v>0</v>
      </c>
      <c r="I152" s="108"/>
    </row>
    <row r="153" spans="1:11" x14ac:dyDescent="0.25">
      <c r="A153" s="192">
        <v>41884</v>
      </c>
      <c r="B153" s="193" t="s">
        <v>1611</v>
      </c>
      <c r="C153" s="324" t="s">
        <v>4236</v>
      </c>
      <c r="D153" s="190" t="s">
        <v>4227</v>
      </c>
      <c r="E153" s="210">
        <v>923.4</v>
      </c>
      <c r="F153" s="368">
        <v>41884</v>
      </c>
      <c r="G153" s="34">
        <v>923.4</v>
      </c>
      <c r="H153" s="77">
        <f t="shared" si="3"/>
        <v>0</v>
      </c>
      <c r="I153" s="108"/>
    </row>
    <row r="154" spans="1:11" x14ac:dyDescent="0.25">
      <c r="A154" s="192">
        <v>41884</v>
      </c>
      <c r="B154" s="193" t="s">
        <v>1612</v>
      </c>
      <c r="C154" s="324" t="s">
        <v>4236</v>
      </c>
      <c r="D154" s="190" t="s">
        <v>396</v>
      </c>
      <c r="E154" s="210">
        <v>458.4</v>
      </c>
      <c r="F154" s="368">
        <v>41884</v>
      </c>
      <c r="G154" s="34">
        <v>458.4</v>
      </c>
      <c r="H154" s="77">
        <f t="shared" si="3"/>
        <v>0</v>
      </c>
      <c r="I154" s="108"/>
    </row>
    <row r="155" spans="1:11" x14ac:dyDescent="0.25">
      <c r="A155" s="192">
        <v>41884</v>
      </c>
      <c r="B155" s="193" t="s">
        <v>1613</v>
      </c>
      <c r="C155" s="324" t="s">
        <v>4236</v>
      </c>
      <c r="D155" s="190" t="s">
        <v>106</v>
      </c>
      <c r="E155" s="210">
        <v>14251.24</v>
      </c>
      <c r="F155" s="368">
        <v>41887</v>
      </c>
      <c r="G155" s="34">
        <v>14251.24</v>
      </c>
      <c r="H155" s="77">
        <f t="shared" si="3"/>
        <v>0</v>
      </c>
      <c r="I155" s="108" t="s">
        <v>27</v>
      </c>
    </row>
    <row r="156" spans="1:11" s="28" customFormat="1" x14ac:dyDescent="0.25">
      <c r="A156" s="192">
        <v>41884</v>
      </c>
      <c r="B156" s="193" t="s">
        <v>1614</v>
      </c>
      <c r="C156" s="324" t="s">
        <v>4236</v>
      </c>
      <c r="D156" s="190" t="s">
        <v>115</v>
      </c>
      <c r="E156" s="210">
        <v>1872</v>
      </c>
      <c r="F156" s="368">
        <v>41884</v>
      </c>
      <c r="G156" s="34">
        <v>1872</v>
      </c>
      <c r="H156" s="77">
        <f t="shared" si="3"/>
        <v>0</v>
      </c>
      <c r="I156" s="108"/>
    </row>
    <row r="157" spans="1:11" s="28" customFormat="1" x14ac:dyDescent="0.25">
      <c r="A157" s="192">
        <v>41884</v>
      </c>
      <c r="B157" s="193" t="s">
        <v>1615</v>
      </c>
      <c r="C157" s="324" t="s">
        <v>4236</v>
      </c>
      <c r="D157" s="190" t="s">
        <v>180</v>
      </c>
      <c r="E157" s="210">
        <v>578</v>
      </c>
      <c r="F157" s="368">
        <v>41884</v>
      </c>
      <c r="G157" s="34">
        <v>578</v>
      </c>
      <c r="H157" s="77">
        <f t="shared" si="3"/>
        <v>0</v>
      </c>
      <c r="I157" s="108"/>
      <c r="K157" s="33"/>
    </row>
    <row r="158" spans="1:11" s="28" customFormat="1" x14ac:dyDescent="0.25">
      <c r="A158" s="192">
        <v>41884</v>
      </c>
      <c r="B158" s="193" t="s">
        <v>1617</v>
      </c>
      <c r="C158" s="324" t="s">
        <v>4236</v>
      </c>
      <c r="D158" s="190" t="s">
        <v>307</v>
      </c>
      <c r="E158" s="210">
        <v>4700</v>
      </c>
      <c r="F158" s="368">
        <v>41884</v>
      </c>
      <c r="G158" s="34">
        <v>4700</v>
      </c>
      <c r="H158" s="77">
        <f t="shared" si="3"/>
        <v>0</v>
      </c>
      <c r="I158" s="108"/>
    </row>
    <row r="159" spans="1:11" s="28" customFormat="1" x14ac:dyDescent="0.25">
      <c r="A159" s="192">
        <v>41884</v>
      </c>
      <c r="B159" s="193" t="s">
        <v>1619</v>
      </c>
      <c r="C159" s="324" t="s">
        <v>4236</v>
      </c>
      <c r="D159" s="196" t="s">
        <v>3108</v>
      </c>
      <c r="E159" s="215">
        <v>0</v>
      </c>
      <c r="F159" s="368"/>
      <c r="G159" s="34"/>
      <c r="H159" s="77">
        <f t="shared" si="3"/>
        <v>0</v>
      </c>
      <c r="I159" s="108" t="s">
        <v>324</v>
      </c>
    </row>
    <row r="160" spans="1:11" s="28" customFormat="1" x14ac:dyDescent="0.25">
      <c r="A160" s="192">
        <v>41884</v>
      </c>
      <c r="B160" s="254" t="s">
        <v>1620</v>
      </c>
      <c r="C160" s="322" t="s">
        <v>4616</v>
      </c>
      <c r="D160" s="190" t="s">
        <v>233</v>
      </c>
      <c r="E160" s="210">
        <v>1695.7</v>
      </c>
      <c r="F160" s="368">
        <v>41885</v>
      </c>
      <c r="G160" s="34">
        <v>1695.7</v>
      </c>
      <c r="H160" s="77">
        <f t="shared" si="3"/>
        <v>0</v>
      </c>
      <c r="I160" s="108" t="s">
        <v>217</v>
      </c>
      <c r="K160" s="33"/>
    </row>
    <row r="161" spans="1:11" s="28" customFormat="1" x14ac:dyDescent="0.25">
      <c r="A161" s="192">
        <v>41884</v>
      </c>
      <c r="B161" s="254" t="s">
        <v>1623</v>
      </c>
      <c r="C161" s="322" t="s">
        <v>4616</v>
      </c>
      <c r="D161" s="190" t="s">
        <v>168</v>
      </c>
      <c r="E161" s="210">
        <v>1346.2</v>
      </c>
      <c r="F161" s="368">
        <v>41884</v>
      </c>
      <c r="G161" s="34">
        <v>1346.2</v>
      </c>
      <c r="H161" s="77">
        <f t="shared" si="3"/>
        <v>0</v>
      </c>
      <c r="I161" s="108"/>
    </row>
    <row r="162" spans="1:11" s="28" customFormat="1" x14ac:dyDescent="0.25">
      <c r="A162" s="192">
        <v>41884</v>
      </c>
      <c r="B162" s="254" t="s">
        <v>1624</v>
      </c>
      <c r="C162" s="322" t="s">
        <v>4616</v>
      </c>
      <c r="D162" s="190" t="s">
        <v>78</v>
      </c>
      <c r="E162" s="210">
        <v>2599</v>
      </c>
      <c r="F162" s="368">
        <v>41885</v>
      </c>
      <c r="G162" s="34">
        <v>2599</v>
      </c>
      <c r="H162" s="77">
        <f t="shared" si="3"/>
        <v>0</v>
      </c>
      <c r="I162" s="108" t="s">
        <v>217</v>
      </c>
    </row>
    <row r="163" spans="1:11" s="28" customFormat="1" x14ac:dyDescent="0.25">
      <c r="A163" s="192">
        <v>41884</v>
      </c>
      <c r="B163" s="254" t="s">
        <v>1625</v>
      </c>
      <c r="C163" s="322" t="s">
        <v>4616</v>
      </c>
      <c r="D163" s="190" t="s">
        <v>953</v>
      </c>
      <c r="E163" s="210">
        <v>5456.1</v>
      </c>
      <c r="F163" s="368">
        <v>41885</v>
      </c>
      <c r="G163" s="34">
        <v>5456.1</v>
      </c>
      <c r="H163" s="77">
        <f t="shared" si="3"/>
        <v>0</v>
      </c>
      <c r="I163" s="108" t="s">
        <v>217</v>
      </c>
    </row>
    <row r="164" spans="1:11" s="28" customFormat="1" x14ac:dyDescent="0.25">
      <c r="A164" s="192">
        <v>41884</v>
      </c>
      <c r="B164" s="254" t="s">
        <v>1626</v>
      </c>
      <c r="C164" s="322" t="s">
        <v>4616</v>
      </c>
      <c r="D164" s="190" t="s">
        <v>4617</v>
      </c>
      <c r="E164" s="210">
        <v>6741.2</v>
      </c>
      <c r="F164" s="368">
        <v>41885</v>
      </c>
      <c r="G164" s="34">
        <v>6741.2</v>
      </c>
      <c r="H164" s="77">
        <f t="shared" si="3"/>
        <v>0</v>
      </c>
      <c r="I164" s="108" t="s">
        <v>217</v>
      </c>
    </row>
    <row r="165" spans="1:11" s="28" customFormat="1" x14ac:dyDescent="0.25">
      <c r="A165" s="192">
        <v>41884</v>
      </c>
      <c r="B165" s="254" t="s">
        <v>1628</v>
      </c>
      <c r="C165" s="322" t="s">
        <v>4616</v>
      </c>
      <c r="D165" s="190" t="s">
        <v>4240</v>
      </c>
      <c r="E165" s="210">
        <v>126155.12</v>
      </c>
      <c r="F165" s="368">
        <v>41912</v>
      </c>
      <c r="G165" s="34">
        <v>126155.12</v>
      </c>
      <c r="H165" s="77">
        <f t="shared" si="3"/>
        <v>0</v>
      </c>
      <c r="I165" s="108" t="s">
        <v>12</v>
      </c>
    </row>
    <row r="166" spans="1:11" s="28" customFormat="1" x14ac:dyDescent="0.25">
      <c r="A166" s="192">
        <v>41884</v>
      </c>
      <c r="B166" s="254" t="s">
        <v>1630</v>
      </c>
      <c r="C166" s="322" t="s">
        <v>4616</v>
      </c>
      <c r="D166" s="190" t="s">
        <v>4177</v>
      </c>
      <c r="E166" s="210">
        <v>11067.6</v>
      </c>
      <c r="F166" s="368">
        <v>41884</v>
      </c>
      <c r="G166" s="34">
        <v>11067.6</v>
      </c>
      <c r="H166" s="77">
        <f t="shared" si="3"/>
        <v>0</v>
      </c>
      <c r="I166" s="108"/>
    </row>
    <row r="167" spans="1:11" x14ac:dyDescent="0.25">
      <c r="A167" s="192">
        <v>41884</v>
      </c>
      <c r="B167" s="254" t="s">
        <v>1631</v>
      </c>
      <c r="C167" s="322" t="s">
        <v>4616</v>
      </c>
      <c r="D167" s="190" t="s">
        <v>3476</v>
      </c>
      <c r="E167" s="210">
        <v>4645.8</v>
      </c>
      <c r="F167" s="368">
        <v>41884</v>
      </c>
      <c r="G167" s="34">
        <v>4645.8</v>
      </c>
      <c r="H167" s="77">
        <f t="shared" si="3"/>
        <v>0</v>
      </c>
      <c r="I167" s="108"/>
      <c r="J167" s="21"/>
      <c r="K167" s="21"/>
    </row>
    <row r="168" spans="1:11" x14ac:dyDescent="0.25">
      <c r="A168" s="192">
        <v>41884</v>
      </c>
      <c r="B168" s="254" t="s">
        <v>1632</v>
      </c>
      <c r="C168" s="322" t="s">
        <v>4616</v>
      </c>
      <c r="D168" s="196" t="s">
        <v>3108</v>
      </c>
      <c r="E168" s="215">
        <v>0</v>
      </c>
      <c r="F168" s="368"/>
      <c r="G168" s="34"/>
      <c r="H168" s="77">
        <f t="shared" si="3"/>
        <v>0</v>
      </c>
      <c r="I168" s="108" t="s">
        <v>4618</v>
      </c>
      <c r="J168" s="21"/>
      <c r="K168" s="21"/>
    </row>
    <row r="169" spans="1:11" x14ac:dyDescent="0.25">
      <c r="A169" s="192">
        <v>41884</v>
      </c>
      <c r="B169" s="254" t="s">
        <v>1633</v>
      </c>
      <c r="C169" s="322" t="s">
        <v>4616</v>
      </c>
      <c r="D169" s="190" t="s">
        <v>25</v>
      </c>
      <c r="E169" s="210">
        <v>6872.4</v>
      </c>
      <c r="F169" s="368">
        <v>41885</v>
      </c>
      <c r="G169" s="34">
        <v>6872.4</v>
      </c>
      <c r="H169" s="77">
        <f t="shared" si="3"/>
        <v>0</v>
      </c>
      <c r="I169" s="108" t="s">
        <v>65</v>
      </c>
      <c r="J169" s="21"/>
      <c r="K169" s="21"/>
    </row>
    <row r="170" spans="1:11" x14ac:dyDescent="0.25">
      <c r="A170" s="192">
        <v>41884</v>
      </c>
      <c r="B170" s="254" t="s">
        <v>1635</v>
      </c>
      <c r="C170" s="322" t="s">
        <v>4616</v>
      </c>
      <c r="D170" s="190" t="s">
        <v>2944</v>
      </c>
      <c r="E170" s="210">
        <v>32956.07</v>
      </c>
      <c r="F170" s="368">
        <v>41885</v>
      </c>
      <c r="G170" s="34">
        <v>32956.07</v>
      </c>
      <c r="H170" s="77">
        <f t="shared" si="3"/>
        <v>0</v>
      </c>
      <c r="I170" s="108" t="s">
        <v>65</v>
      </c>
      <c r="J170" s="21"/>
      <c r="K170" s="21"/>
    </row>
    <row r="171" spans="1:11" x14ac:dyDescent="0.25">
      <c r="A171" s="192">
        <v>41884</v>
      </c>
      <c r="B171" s="254" t="s">
        <v>1637</v>
      </c>
      <c r="C171" s="322" t="s">
        <v>4616</v>
      </c>
      <c r="D171" s="190" t="s">
        <v>106</v>
      </c>
      <c r="E171" s="210">
        <v>283181</v>
      </c>
      <c r="F171" s="368">
        <v>41891</v>
      </c>
      <c r="G171" s="34">
        <v>283181</v>
      </c>
      <c r="H171" s="77">
        <f t="shared" si="3"/>
        <v>0</v>
      </c>
      <c r="I171" s="108" t="s">
        <v>65</v>
      </c>
      <c r="J171" s="21"/>
      <c r="K171" s="21"/>
    </row>
    <row r="172" spans="1:11" x14ac:dyDescent="0.25">
      <c r="A172" s="192">
        <v>41884</v>
      </c>
      <c r="B172" s="254" t="s">
        <v>1638</v>
      </c>
      <c r="C172" s="322" t="s">
        <v>4616</v>
      </c>
      <c r="D172" s="190" t="s">
        <v>106</v>
      </c>
      <c r="E172" s="210">
        <v>152342</v>
      </c>
      <c r="F172" s="368">
        <v>41891</v>
      </c>
      <c r="G172" s="34">
        <v>152342</v>
      </c>
      <c r="H172" s="77">
        <f t="shared" si="3"/>
        <v>0</v>
      </c>
      <c r="I172" s="108" t="s">
        <v>65</v>
      </c>
      <c r="J172" s="21"/>
      <c r="K172" s="21"/>
    </row>
    <row r="173" spans="1:11" x14ac:dyDescent="0.25">
      <c r="A173" s="192">
        <v>41884</v>
      </c>
      <c r="B173" s="254" t="s">
        <v>1639</v>
      </c>
      <c r="C173" s="322" t="s">
        <v>4616</v>
      </c>
      <c r="D173" s="190" t="s">
        <v>28</v>
      </c>
      <c r="E173" s="210">
        <v>11254.05</v>
      </c>
      <c r="F173" s="368">
        <v>41884</v>
      </c>
      <c r="G173" s="34">
        <v>11254.05</v>
      </c>
      <c r="H173" s="77">
        <f t="shared" si="3"/>
        <v>0</v>
      </c>
      <c r="I173" s="108"/>
      <c r="J173" s="21"/>
      <c r="K173" s="21"/>
    </row>
    <row r="174" spans="1:11" x14ac:dyDescent="0.25">
      <c r="A174" s="192">
        <v>41884</v>
      </c>
      <c r="B174" s="254" t="s">
        <v>1640</v>
      </c>
      <c r="C174" s="322" t="s">
        <v>4616</v>
      </c>
      <c r="D174" s="196" t="s">
        <v>3108</v>
      </c>
      <c r="E174" s="215">
        <v>0</v>
      </c>
      <c r="F174" s="368"/>
      <c r="G174" s="34"/>
      <c r="H174" s="77">
        <f t="shared" si="3"/>
        <v>0</v>
      </c>
      <c r="I174" s="108" t="s">
        <v>324</v>
      </c>
      <c r="J174" s="21"/>
      <c r="K174" s="21"/>
    </row>
    <row r="175" spans="1:11" x14ac:dyDescent="0.25">
      <c r="A175" s="192">
        <v>41884</v>
      </c>
      <c r="B175" s="254" t="s">
        <v>1641</v>
      </c>
      <c r="C175" s="322" t="s">
        <v>4616</v>
      </c>
      <c r="D175" s="190" t="s">
        <v>28</v>
      </c>
      <c r="E175" s="210">
        <v>3733.55</v>
      </c>
      <c r="F175" s="368">
        <v>41884</v>
      </c>
      <c r="G175" s="34">
        <v>3733.55</v>
      </c>
      <c r="H175" s="77">
        <f t="shared" si="3"/>
        <v>0</v>
      </c>
      <c r="I175" s="108"/>
      <c r="J175" s="21"/>
      <c r="K175" s="21"/>
    </row>
    <row r="176" spans="1:11" x14ac:dyDescent="0.25">
      <c r="A176" s="192">
        <v>41884</v>
      </c>
      <c r="B176" s="254" t="s">
        <v>1642</v>
      </c>
      <c r="C176" s="322" t="s">
        <v>4616</v>
      </c>
      <c r="D176" s="190" t="s">
        <v>4240</v>
      </c>
      <c r="E176" s="210">
        <v>12345.6</v>
      </c>
      <c r="F176" s="368">
        <v>41884</v>
      </c>
      <c r="G176" s="34">
        <v>12345.6</v>
      </c>
      <c r="H176" s="77">
        <f t="shared" si="3"/>
        <v>0</v>
      </c>
      <c r="I176" s="108"/>
      <c r="J176" s="21"/>
      <c r="K176" s="21"/>
    </row>
    <row r="177" spans="1:11" x14ac:dyDescent="0.25">
      <c r="A177" s="192">
        <v>41884</v>
      </c>
      <c r="B177" s="254" t="s">
        <v>1643</v>
      </c>
      <c r="C177" s="322" t="s">
        <v>4616</v>
      </c>
      <c r="D177" s="190" t="s">
        <v>3119</v>
      </c>
      <c r="E177" s="210">
        <v>38768.53</v>
      </c>
      <c r="F177" s="368">
        <v>41884</v>
      </c>
      <c r="G177" s="34">
        <v>38768.53</v>
      </c>
      <c r="H177" s="77">
        <f t="shared" si="3"/>
        <v>0</v>
      </c>
      <c r="I177" s="108"/>
      <c r="J177" s="21"/>
      <c r="K177" s="21"/>
    </row>
    <row r="178" spans="1:11" x14ac:dyDescent="0.25">
      <c r="A178" s="192">
        <v>41884</v>
      </c>
      <c r="B178" s="254" t="s">
        <v>1644</v>
      </c>
      <c r="C178" s="322" t="s">
        <v>4616</v>
      </c>
      <c r="D178" s="190" t="s">
        <v>39</v>
      </c>
      <c r="E178" s="210">
        <v>3900</v>
      </c>
      <c r="F178" s="368">
        <v>41884</v>
      </c>
      <c r="G178" s="34">
        <v>3900</v>
      </c>
      <c r="H178" s="77">
        <f t="shared" si="3"/>
        <v>0</v>
      </c>
      <c r="I178" s="108"/>
      <c r="J178" s="21"/>
      <c r="K178" s="21"/>
    </row>
    <row r="179" spans="1:11" x14ac:dyDescent="0.25">
      <c r="A179" s="192">
        <v>41884</v>
      </c>
      <c r="B179" s="254" t="s">
        <v>1645</v>
      </c>
      <c r="C179" s="322" t="s">
        <v>4616</v>
      </c>
      <c r="D179" s="190" t="s">
        <v>44</v>
      </c>
      <c r="E179" s="210">
        <v>5000</v>
      </c>
      <c r="F179" s="368">
        <v>41901</v>
      </c>
      <c r="G179" s="34">
        <v>5000</v>
      </c>
      <c r="H179" s="77">
        <f t="shared" si="3"/>
        <v>0</v>
      </c>
      <c r="I179" s="108" t="s">
        <v>30</v>
      </c>
      <c r="J179" s="21"/>
      <c r="K179" s="21"/>
    </row>
    <row r="180" spans="1:11" x14ac:dyDescent="0.25">
      <c r="A180" s="192">
        <v>41884</v>
      </c>
      <c r="B180" s="254" t="s">
        <v>1646</v>
      </c>
      <c r="C180" s="322" t="s">
        <v>4616</v>
      </c>
      <c r="D180" s="196" t="s">
        <v>3108</v>
      </c>
      <c r="E180" s="215">
        <v>0</v>
      </c>
      <c r="F180" s="368"/>
      <c r="G180" s="34"/>
      <c r="H180" s="77">
        <f t="shared" si="3"/>
        <v>0</v>
      </c>
      <c r="I180" s="108" t="s">
        <v>324</v>
      </c>
      <c r="J180" s="21"/>
      <c r="K180" s="21"/>
    </row>
    <row r="181" spans="1:11" x14ac:dyDescent="0.25">
      <c r="A181" s="192">
        <v>41884</v>
      </c>
      <c r="B181" s="254" t="s">
        <v>1647</v>
      </c>
      <c r="C181" s="322" t="s">
        <v>4616</v>
      </c>
      <c r="D181" s="190" t="s">
        <v>2578</v>
      </c>
      <c r="E181" s="210">
        <v>2011.2</v>
      </c>
      <c r="F181" s="368">
        <v>41886</v>
      </c>
      <c r="G181" s="42">
        <v>2011.2</v>
      </c>
      <c r="H181" s="77">
        <f t="shared" si="3"/>
        <v>0</v>
      </c>
      <c r="I181" s="190" t="s">
        <v>30</v>
      </c>
      <c r="J181" s="21"/>
      <c r="K181" s="21"/>
    </row>
    <row r="182" spans="1:11" x14ac:dyDescent="0.25">
      <c r="A182" s="192">
        <v>41884</v>
      </c>
      <c r="B182" s="254" t="s">
        <v>1648</v>
      </c>
      <c r="C182" s="322" t="s">
        <v>4616</v>
      </c>
      <c r="D182" s="190" t="s">
        <v>14</v>
      </c>
      <c r="E182" s="210">
        <v>6655.6</v>
      </c>
      <c r="F182" s="368">
        <v>41886</v>
      </c>
      <c r="G182" s="42">
        <v>6655.6</v>
      </c>
      <c r="H182" s="77">
        <f t="shared" si="3"/>
        <v>0</v>
      </c>
      <c r="I182" s="190" t="s">
        <v>27</v>
      </c>
      <c r="J182" s="21"/>
      <c r="K182" s="21"/>
    </row>
    <row r="183" spans="1:11" x14ac:dyDescent="0.25">
      <c r="A183" s="192">
        <v>41884</v>
      </c>
      <c r="B183" s="254" t="s">
        <v>1650</v>
      </c>
      <c r="C183" s="322" t="s">
        <v>4616</v>
      </c>
      <c r="D183" s="196" t="s">
        <v>3108</v>
      </c>
      <c r="E183" s="215">
        <v>0</v>
      </c>
      <c r="F183" s="368"/>
      <c r="G183" s="42"/>
      <c r="H183" s="77">
        <f t="shared" si="3"/>
        <v>0</v>
      </c>
      <c r="I183" s="190" t="s">
        <v>324</v>
      </c>
      <c r="J183" s="21"/>
      <c r="K183" s="21"/>
    </row>
    <row r="184" spans="1:11" x14ac:dyDescent="0.25">
      <c r="A184" s="192">
        <v>41884</v>
      </c>
      <c r="B184" s="254" t="s">
        <v>1651</v>
      </c>
      <c r="C184" s="322" t="s">
        <v>4616</v>
      </c>
      <c r="D184" s="190" t="s">
        <v>4183</v>
      </c>
      <c r="E184" s="210">
        <v>7328</v>
      </c>
      <c r="F184" s="368">
        <v>41884</v>
      </c>
      <c r="G184" s="42">
        <v>7328</v>
      </c>
      <c r="H184" s="77">
        <f t="shared" si="3"/>
        <v>0</v>
      </c>
      <c r="I184" s="190"/>
      <c r="J184" s="21"/>
      <c r="K184" s="21"/>
    </row>
    <row r="185" spans="1:11" x14ac:dyDescent="0.25">
      <c r="A185" s="192">
        <v>41885</v>
      </c>
      <c r="B185" s="254" t="s">
        <v>1652</v>
      </c>
      <c r="C185" s="322" t="s">
        <v>4616</v>
      </c>
      <c r="D185" s="20" t="s">
        <v>4234</v>
      </c>
      <c r="E185" s="213">
        <v>2194</v>
      </c>
      <c r="F185" s="368">
        <v>41885</v>
      </c>
      <c r="G185" s="42">
        <v>2194</v>
      </c>
      <c r="H185" s="77">
        <f t="shared" si="3"/>
        <v>0</v>
      </c>
      <c r="I185" s="20"/>
      <c r="J185" s="21"/>
      <c r="K185" s="21"/>
    </row>
    <row r="186" spans="1:11" x14ac:dyDescent="0.25">
      <c r="A186" s="192">
        <v>41885</v>
      </c>
      <c r="B186" s="254" t="s">
        <v>1653</v>
      </c>
      <c r="C186" s="322" t="s">
        <v>4616</v>
      </c>
      <c r="D186" s="20" t="s">
        <v>4611</v>
      </c>
      <c r="E186" s="213">
        <v>13596</v>
      </c>
      <c r="F186" s="368">
        <v>41885</v>
      </c>
      <c r="G186" s="42">
        <v>13596</v>
      </c>
      <c r="H186" s="77">
        <f t="shared" si="3"/>
        <v>0</v>
      </c>
      <c r="I186" s="20" t="s">
        <v>21</v>
      </c>
      <c r="J186" s="21"/>
      <c r="K186" s="21"/>
    </row>
    <row r="187" spans="1:11" x14ac:dyDescent="0.25">
      <c r="A187" s="192">
        <v>41885</v>
      </c>
      <c r="B187" s="254" t="s">
        <v>1656</v>
      </c>
      <c r="C187" s="322" t="s">
        <v>4616</v>
      </c>
      <c r="D187" s="20" t="s">
        <v>13</v>
      </c>
      <c r="E187" s="213">
        <v>2182.4</v>
      </c>
      <c r="F187" s="368">
        <v>41885</v>
      </c>
      <c r="G187" s="42">
        <v>2182.4</v>
      </c>
      <c r="H187" s="77">
        <f t="shared" si="3"/>
        <v>0</v>
      </c>
      <c r="I187" s="20" t="s">
        <v>21</v>
      </c>
      <c r="J187" s="21"/>
      <c r="K187" s="21"/>
    </row>
    <row r="188" spans="1:11" x14ac:dyDescent="0.25">
      <c r="A188" s="192">
        <v>41885</v>
      </c>
      <c r="B188" s="254" t="s">
        <v>1657</v>
      </c>
      <c r="C188" s="322" t="s">
        <v>4616</v>
      </c>
      <c r="D188" s="295" t="s">
        <v>3108</v>
      </c>
      <c r="E188" s="296">
        <v>0</v>
      </c>
      <c r="F188" s="368"/>
      <c r="G188" s="42"/>
      <c r="H188" s="77">
        <f t="shared" si="3"/>
        <v>0</v>
      </c>
      <c r="I188" s="20" t="s">
        <v>4619</v>
      </c>
      <c r="J188" s="21"/>
      <c r="K188" s="21"/>
    </row>
    <row r="189" spans="1:11" x14ac:dyDescent="0.25">
      <c r="A189" s="192">
        <v>41885</v>
      </c>
      <c r="B189" s="254" t="s">
        <v>1658</v>
      </c>
      <c r="C189" s="322" t="s">
        <v>4616</v>
      </c>
      <c r="D189" s="20" t="s">
        <v>4620</v>
      </c>
      <c r="E189" s="213">
        <v>7190.4</v>
      </c>
      <c r="F189" s="368">
        <v>41885</v>
      </c>
      <c r="G189" s="42">
        <v>7190.4</v>
      </c>
      <c r="H189" s="77">
        <f t="shared" si="3"/>
        <v>0</v>
      </c>
      <c r="I189" s="20" t="s">
        <v>217</v>
      </c>
      <c r="J189" s="21"/>
      <c r="K189" s="21"/>
    </row>
    <row r="190" spans="1:11" x14ac:dyDescent="0.25">
      <c r="A190" s="192">
        <v>41885</v>
      </c>
      <c r="B190" s="254" t="s">
        <v>1659</v>
      </c>
      <c r="C190" s="322" t="s">
        <v>4616</v>
      </c>
      <c r="D190" s="20" t="s">
        <v>23</v>
      </c>
      <c r="E190" s="213">
        <v>5242.2</v>
      </c>
      <c r="F190" s="368">
        <v>41885</v>
      </c>
      <c r="G190" s="42">
        <v>5242.2</v>
      </c>
      <c r="H190" s="77">
        <f t="shared" si="3"/>
        <v>0</v>
      </c>
      <c r="I190" s="20"/>
      <c r="J190" s="21"/>
      <c r="K190" s="21"/>
    </row>
    <row r="191" spans="1:11" x14ac:dyDescent="0.25">
      <c r="A191" s="192">
        <v>41885</v>
      </c>
      <c r="B191" s="254" t="s">
        <v>1660</v>
      </c>
      <c r="C191" s="322" t="s">
        <v>4616</v>
      </c>
      <c r="D191" s="20" t="s">
        <v>123</v>
      </c>
      <c r="E191" s="213">
        <v>5568</v>
      </c>
      <c r="F191" s="368">
        <v>41887</v>
      </c>
      <c r="G191" s="42">
        <v>5568</v>
      </c>
      <c r="H191" s="77">
        <f t="shared" si="3"/>
        <v>0</v>
      </c>
      <c r="I191" s="20"/>
      <c r="J191" s="21"/>
      <c r="K191" s="21"/>
    </row>
    <row r="192" spans="1:11" x14ac:dyDescent="0.25">
      <c r="A192" s="192">
        <v>41885</v>
      </c>
      <c r="B192" s="254" t="s">
        <v>1661</v>
      </c>
      <c r="C192" s="322" t="s">
        <v>4616</v>
      </c>
      <c r="D192" s="20" t="s">
        <v>14</v>
      </c>
      <c r="E192" s="213">
        <v>2427.8000000000002</v>
      </c>
      <c r="F192" s="368">
        <v>41885</v>
      </c>
      <c r="G192" s="42">
        <v>2427.8000000000002</v>
      </c>
      <c r="H192" s="77">
        <f t="shared" si="3"/>
        <v>0</v>
      </c>
      <c r="I192" s="20"/>
      <c r="J192" s="21"/>
      <c r="K192" s="21"/>
    </row>
    <row r="193" spans="1:11" x14ac:dyDescent="0.25">
      <c r="A193" s="192">
        <v>41885</v>
      </c>
      <c r="B193" s="254" t="s">
        <v>1662</v>
      </c>
      <c r="C193" s="322" t="s">
        <v>4616</v>
      </c>
      <c r="D193" s="20" t="s">
        <v>116</v>
      </c>
      <c r="E193" s="213">
        <v>4458.3999999999996</v>
      </c>
      <c r="F193" s="368">
        <v>41885</v>
      </c>
      <c r="G193" s="42">
        <v>4458.3999999999996</v>
      </c>
      <c r="H193" s="77">
        <f t="shared" si="3"/>
        <v>0</v>
      </c>
      <c r="I193" s="20"/>
      <c r="J193" s="21"/>
      <c r="K193" s="21"/>
    </row>
    <row r="194" spans="1:11" x14ac:dyDescent="0.25">
      <c r="A194" s="192">
        <v>41885</v>
      </c>
      <c r="B194" s="254" t="s">
        <v>1663</v>
      </c>
      <c r="C194" s="322" t="s">
        <v>4616</v>
      </c>
      <c r="D194" s="295" t="s">
        <v>3108</v>
      </c>
      <c r="E194" s="296">
        <v>0</v>
      </c>
      <c r="F194" s="368"/>
      <c r="G194" s="42"/>
      <c r="H194" s="77">
        <f t="shared" si="3"/>
        <v>0</v>
      </c>
      <c r="I194" s="20" t="s">
        <v>512</v>
      </c>
      <c r="J194" s="21"/>
      <c r="K194" s="21"/>
    </row>
    <row r="195" spans="1:11" x14ac:dyDescent="0.25">
      <c r="A195" s="192">
        <v>41885</v>
      </c>
      <c r="B195" s="254" t="s">
        <v>1664</v>
      </c>
      <c r="C195" s="322" t="s">
        <v>4616</v>
      </c>
      <c r="D195" s="295" t="s">
        <v>3108</v>
      </c>
      <c r="E195" s="296">
        <v>0</v>
      </c>
      <c r="F195" s="368"/>
      <c r="G195" s="42"/>
      <c r="H195" s="77">
        <f t="shared" si="3"/>
        <v>0</v>
      </c>
      <c r="I195" s="20" t="s">
        <v>4212</v>
      </c>
      <c r="J195" s="21"/>
      <c r="K195" s="21"/>
    </row>
    <row r="196" spans="1:11" x14ac:dyDescent="0.25">
      <c r="A196" s="192">
        <v>41885</v>
      </c>
      <c r="B196" s="254" t="s">
        <v>1665</v>
      </c>
      <c r="C196" s="322" t="s">
        <v>4616</v>
      </c>
      <c r="D196" s="20" t="s">
        <v>22</v>
      </c>
      <c r="E196" s="213">
        <v>1435.2</v>
      </c>
      <c r="F196" s="368">
        <v>41885</v>
      </c>
      <c r="G196" s="42">
        <v>1435.2</v>
      </c>
      <c r="H196" s="77">
        <f t="shared" si="3"/>
        <v>0</v>
      </c>
      <c r="I196" s="20"/>
      <c r="J196" s="21"/>
      <c r="K196" s="21"/>
    </row>
    <row r="197" spans="1:11" x14ac:dyDescent="0.25">
      <c r="A197" s="192">
        <v>41885</v>
      </c>
      <c r="B197" s="254" t="s">
        <v>1666</v>
      </c>
      <c r="C197" s="322" t="s">
        <v>4616</v>
      </c>
      <c r="D197" s="295" t="s">
        <v>3108</v>
      </c>
      <c r="E197" s="296">
        <v>0</v>
      </c>
      <c r="F197" s="368"/>
      <c r="G197" s="42"/>
      <c r="H197" s="77">
        <f t="shared" si="3"/>
        <v>0</v>
      </c>
      <c r="I197" s="20" t="s">
        <v>512</v>
      </c>
      <c r="J197" s="21"/>
      <c r="K197" s="21"/>
    </row>
    <row r="198" spans="1:11" x14ac:dyDescent="0.25">
      <c r="A198" s="192">
        <v>41885</v>
      </c>
      <c r="B198" s="254" t="s">
        <v>1667</v>
      </c>
      <c r="C198" s="322" t="s">
        <v>4616</v>
      </c>
      <c r="D198" s="20" t="s">
        <v>99</v>
      </c>
      <c r="E198" s="213">
        <v>1088.8</v>
      </c>
      <c r="F198" s="368">
        <v>41886</v>
      </c>
      <c r="G198" s="42">
        <v>1088.8</v>
      </c>
      <c r="H198" s="77">
        <f t="shared" si="3"/>
        <v>0</v>
      </c>
      <c r="I198" s="20" t="s">
        <v>27</v>
      </c>
      <c r="J198" s="21"/>
      <c r="K198" s="21"/>
    </row>
    <row r="199" spans="1:11" x14ac:dyDescent="0.25">
      <c r="A199" s="192">
        <v>41885</v>
      </c>
      <c r="B199" s="254" t="s">
        <v>1668</v>
      </c>
      <c r="C199" s="322" t="s">
        <v>4616</v>
      </c>
      <c r="D199" s="20" t="s">
        <v>4621</v>
      </c>
      <c r="E199" s="213">
        <v>9910</v>
      </c>
      <c r="F199" s="368">
        <v>41895</v>
      </c>
      <c r="G199" s="42">
        <v>9910</v>
      </c>
      <c r="H199" s="77">
        <f t="shared" ref="H199:H262" si="4">E199-G199</f>
        <v>0</v>
      </c>
      <c r="I199" s="20" t="s">
        <v>27</v>
      </c>
      <c r="J199" s="21"/>
      <c r="K199" s="21"/>
    </row>
    <row r="200" spans="1:11" x14ac:dyDescent="0.25">
      <c r="A200" s="192">
        <v>41885</v>
      </c>
      <c r="B200" s="254" t="s">
        <v>1670</v>
      </c>
      <c r="C200" s="322" t="s">
        <v>4616</v>
      </c>
      <c r="D200" s="20" t="s">
        <v>855</v>
      </c>
      <c r="E200" s="213">
        <v>6104.2</v>
      </c>
      <c r="F200" s="368">
        <v>41886</v>
      </c>
      <c r="G200" s="42">
        <v>6104.2</v>
      </c>
      <c r="H200" s="77">
        <f t="shared" si="4"/>
        <v>0</v>
      </c>
      <c r="I200" s="20" t="s">
        <v>27</v>
      </c>
      <c r="J200" s="21"/>
      <c r="K200" s="21"/>
    </row>
    <row r="201" spans="1:11" x14ac:dyDescent="0.25">
      <c r="A201" s="192">
        <v>41885</v>
      </c>
      <c r="B201" s="254" t="s">
        <v>1672</v>
      </c>
      <c r="C201" s="322" t="s">
        <v>4616</v>
      </c>
      <c r="D201" s="20" t="s">
        <v>310</v>
      </c>
      <c r="E201" s="213">
        <v>28040</v>
      </c>
      <c r="F201" s="407" t="s">
        <v>4622</v>
      </c>
      <c r="G201" s="42">
        <v>28040</v>
      </c>
      <c r="H201" s="77">
        <f t="shared" si="4"/>
        <v>0</v>
      </c>
      <c r="I201" s="20" t="s">
        <v>27</v>
      </c>
      <c r="J201" s="21"/>
      <c r="K201" s="21"/>
    </row>
    <row r="202" spans="1:11" x14ac:dyDescent="0.25">
      <c r="A202" s="192">
        <v>41885</v>
      </c>
      <c r="B202" s="254" t="s">
        <v>1673</v>
      </c>
      <c r="C202" s="322" t="s">
        <v>4616</v>
      </c>
      <c r="D202" s="295" t="s">
        <v>3108</v>
      </c>
      <c r="E202" s="296">
        <v>0</v>
      </c>
      <c r="F202" s="368"/>
      <c r="G202" s="42"/>
      <c r="H202" s="77">
        <f t="shared" si="4"/>
        <v>0</v>
      </c>
      <c r="I202" s="20" t="s">
        <v>4212</v>
      </c>
      <c r="J202" s="21"/>
      <c r="K202" s="21"/>
    </row>
    <row r="203" spans="1:11" x14ac:dyDescent="0.25">
      <c r="A203" s="192">
        <v>41885</v>
      </c>
      <c r="B203" s="254" t="s">
        <v>1674</v>
      </c>
      <c r="C203" s="322" t="s">
        <v>4616</v>
      </c>
      <c r="D203" s="20" t="s">
        <v>110</v>
      </c>
      <c r="E203" s="213">
        <v>39525.599999999999</v>
      </c>
      <c r="F203" s="368">
        <v>41887</v>
      </c>
      <c r="G203" s="42">
        <v>39525.599999999999</v>
      </c>
      <c r="H203" s="77">
        <f t="shared" si="4"/>
        <v>0</v>
      </c>
      <c r="I203" s="20" t="s">
        <v>30</v>
      </c>
      <c r="J203" s="21"/>
      <c r="K203" s="21"/>
    </row>
    <row r="204" spans="1:11" x14ac:dyDescent="0.25">
      <c r="A204" s="192">
        <v>41885</v>
      </c>
      <c r="B204" s="254" t="s">
        <v>1675</v>
      </c>
      <c r="C204" s="322" t="s">
        <v>4616</v>
      </c>
      <c r="D204" s="20" t="s">
        <v>29</v>
      </c>
      <c r="E204" s="213">
        <v>12219.1</v>
      </c>
      <c r="F204" s="368">
        <v>41886</v>
      </c>
      <c r="G204" s="42">
        <v>12219.1</v>
      </c>
      <c r="H204" s="77">
        <f t="shared" si="4"/>
        <v>0</v>
      </c>
      <c r="I204" s="20" t="s">
        <v>30</v>
      </c>
      <c r="J204" s="21"/>
      <c r="K204" s="21"/>
    </row>
    <row r="205" spans="1:11" x14ac:dyDescent="0.25">
      <c r="A205" s="192">
        <v>41885</v>
      </c>
      <c r="B205" s="254" t="s">
        <v>1676</v>
      </c>
      <c r="C205" s="322" t="s">
        <v>4616</v>
      </c>
      <c r="D205" s="20" t="s">
        <v>85</v>
      </c>
      <c r="E205" s="213">
        <v>7001.2</v>
      </c>
      <c r="F205" s="368">
        <v>41886</v>
      </c>
      <c r="G205" s="42">
        <v>7001.2</v>
      </c>
      <c r="H205" s="217">
        <f t="shared" si="4"/>
        <v>0</v>
      </c>
      <c r="I205" s="20" t="s">
        <v>27</v>
      </c>
      <c r="J205" s="21"/>
      <c r="K205" s="21"/>
    </row>
    <row r="206" spans="1:11" x14ac:dyDescent="0.25">
      <c r="A206" s="192">
        <v>41885</v>
      </c>
      <c r="B206" s="254" t="s">
        <v>1677</v>
      </c>
      <c r="C206" s="322" t="s">
        <v>4616</v>
      </c>
      <c r="D206" s="20" t="s">
        <v>1778</v>
      </c>
      <c r="E206" s="213">
        <v>886.5</v>
      </c>
      <c r="F206" s="368">
        <v>41886</v>
      </c>
      <c r="G206" s="42">
        <v>886.5</v>
      </c>
      <c r="H206" s="217">
        <f t="shared" si="4"/>
        <v>0</v>
      </c>
      <c r="I206" s="20" t="s">
        <v>30</v>
      </c>
      <c r="J206" s="21"/>
      <c r="K206" s="21"/>
    </row>
    <row r="207" spans="1:11" x14ac:dyDescent="0.25">
      <c r="A207" s="192">
        <v>41885</v>
      </c>
      <c r="B207" s="254" t="s">
        <v>1679</v>
      </c>
      <c r="C207" s="322" t="s">
        <v>4616</v>
      </c>
      <c r="D207" s="20" t="s">
        <v>4321</v>
      </c>
      <c r="E207" s="213">
        <v>1440</v>
      </c>
      <c r="F207" s="368">
        <v>41886</v>
      </c>
      <c r="G207" s="42">
        <v>1440</v>
      </c>
      <c r="H207" s="217">
        <f t="shared" si="4"/>
        <v>0</v>
      </c>
      <c r="I207" s="20" t="s">
        <v>30</v>
      </c>
      <c r="J207" s="21"/>
      <c r="K207" s="21"/>
    </row>
    <row r="208" spans="1:11" x14ac:dyDescent="0.25">
      <c r="A208" s="192">
        <v>41885</v>
      </c>
      <c r="B208" s="254" t="s">
        <v>1680</v>
      </c>
      <c r="C208" s="322" t="s">
        <v>4616</v>
      </c>
      <c r="D208" s="20" t="s">
        <v>429</v>
      </c>
      <c r="E208" s="213">
        <v>2301.4</v>
      </c>
      <c r="F208" s="368">
        <v>41886</v>
      </c>
      <c r="G208" s="42">
        <v>2301.4</v>
      </c>
      <c r="H208" s="217">
        <f t="shared" si="4"/>
        <v>0</v>
      </c>
      <c r="I208" s="20" t="s">
        <v>27</v>
      </c>
      <c r="J208" s="21"/>
      <c r="K208" s="21"/>
    </row>
    <row r="209" spans="1:11" x14ac:dyDescent="0.25">
      <c r="A209" s="192">
        <v>41885</v>
      </c>
      <c r="B209" s="254" t="s">
        <v>1681</v>
      </c>
      <c r="C209" s="322" t="s">
        <v>4616</v>
      </c>
      <c r="D209" s="20" t="s">
        <v>1693</v>
      </c>
      <c r="E209" s="213">
        <v>6955.2</v>
      </c>
      <c r="F209" s="368">
        <v>41885</v>
      </c>
      <c r="G209" s="42">
        <v>6955.2</v>
      </c>
      <c r="H209" s="217">
        <f t="shared" si="4"/>
        <v>0</v>
      </c>
      <c r="I209" s="20"/>
      <c r="J209" s="21"/>
      <c r="K209" s="21"/>
    </row>
    <row r="210" spans="1:11" x14ac:dyDescent="0.25">
      <c r="A210" s="192">
        <v>41885</v>
      </c>
      <c r="B210" s="254" t="s">
        <v>1682</v>
      </c>
      <c r="C210" s="322" t="s">
        <v>4616</v>
      </c>
      <c r="D210" s="20" t="s">
        <v>260</v>
      </c>
      <c r="E210" s="213">
        <v>1788</v>
      </c>
      <c r="F210" s="368">
        <v>41885</v>
      </c>
      <c r="G210" s="42">
        <v>1788</v>
      </c>
      <c r="H210" s="217">
        <f t="shared" si="4"/>
        <v>0</v>
      </c>
      <c r="I210" s="20" t="s">
        <v>21</v>
      </c>
      <c r="J210" s="21"/>
      <c r="K210" s="21"/>
    </row>
    <row r="211" spans="1:11" x14ac:dyDescent="0.25">
      <c r="A211" s="192">
        <v>41885</v>
      </c>
      <c r="B211" s="254" t="s">
        <v>1683</v>
      </c>
      <c r="C211" s="322" t="s">
        <v>4616</v>
      </c>
      <c r="D211" s="20" t="s">
        <v>346</v>
      </c>
      <c r="E211" s="213">
        <v>4165</v>
      </c>
      <c r="F211" s="368">
        <v>41886</v>
      </c>
      <c r="G211" s="42">
        <v>4165</v>
      </c>
      <c r="H211" s="217">
        <f t="shared" si="4"/>
        <v>0</v>
      </c>
      <c r="I211" s="20" t="s">
        <v>27</v>
      </c>
      <c r="J211" s="21"/>
      <c r="K211" s="21"/>
    </row>
    <row r="212" spans="1:11" x14ac:dyDescent="0.25">
      <c r="A212" s="192">
        <v>41885</v>
      </c>
      <c r="B212" s="254" t="s">
        <v>1684</v>
      </c>
      <c r="C212" s="322" t="s">
        <v>4616</v>
      </c>
      <c r="D212" s="20" t="s">
        <v>4596</v>
      </c>
      <c r="E212" s="213">
        <v>2808</v>
      </c>
      <c r="F212" s="368">
        <v>41885</v>
      </c>
      <c r="G212" s="42">
        <v>2808</v>
      </c>
      <c r="H212" s="217">
        <f t="shared" si="4"/>
        <v>0</v>
      </c>
      <c r="I212" s="20"/>
      <c r="J212" s="21"/>
      <c r="K212" s="21"/>
    </row>
    <row r="213" spans="1:11" x14ac:dyDescent="0.25">
      <c r="A213" s="192">
        <v>41885</v>
      </c>
      <c r="B213" s="254" t="s">
        <v>1685</v>
      </c>
      <c r="C213" s="322" t="s">
        <v>4616</v>
      </c>
      <c r="D213" s="20" t="s">
        <v>4288</v>
      </c>
      <c r="E213" s="213">
        <v>6854.4</v>
      </c>
      <c r="F213" s="368">
        <v>41885</v>
      </c>
      <c r="G213" s="42">
        <v>6854.4</v>
      </c>
      <c r="H213" s="217">
        <f t="shared" si="4"/>
        <v>0</v>
      </c>
      <c r="I213" s="20"/>
      <c r="J213" s="21"/>
      <c r="K213" s="21"/>
    </row>
    <row r="214" spans="1:11" x14ac:dyDescent="0.25">
      <c r="A214" s="192">
        <v>41885</v>
      </c>
      <c r="B214" s="254" t="s">
        <v>1686</v>
      </c>
      <c r="C214" s="322" t="s">
        <v>4616</v>
      </c>
      <c r="D214" s="20" t="s">
        <v>245</v>
      </c>
      <c r="E214" s="213">
        <v>13917.3</v>
      </c>
      <c r="F214" s="368">
        <v>41886</v>
      </c>
      <c r="G214" s="42">
        <v>13917.3</v>
      </c>
      <c r="H214" s="217">
        <f t="shared" si="4"/>
        <v>0</v>
      </c>
      <c r="I214" s="20" t="s">
        <v>27</v>
      </c>
      <c r="J214" s="21"/>
      <c r="K214" s="21"/>
    </row>
    <row r="215" spans="1:11" x14ac:dyDescent="0.25">
      <c r="A215" s="192">
        <v>41885</v>
      </c>
      <c r="B215" s="254" t="s">
        <v>1687</v>
      </c>
      <c r="C215" s="322" t="s">
        <v>4616</v>
      </c>
      <c r="D215" s="295" t="s">
        <v>3108</v>
      </c>
      <c r="E215" s="296">
        <v>0</v>
      </c>
      <c r="F215" s="368"/>
      <c r="G215" s="42"/>
      <c r="H215" s="217">
        <f t="shared" si="4"/>
        <v>0</v>
      </c>
      <c r="I215" s="20" t="s">
        <v>512</v>
      </c>
      <c r="J215" s="21"/>
      <c r="K215" s="21"/>
    </row>
    <row r="216" spans="1:11" x14ac:dyDescent="0.25">
      <c r="A216" s="192">
        <v>41885</v>
      </c>
      <c r="B216" s="254" t="s">
        <v>1688</v>
      </c>
      <c r="C216" s="322" t="s">
        <v>4616</v>
      </c>
      <c r="D216" s="20" t="s">
        <v>47</v>
      </c>
      <c r="E216" s="213">
        <v>3623.6</v>
      </c>
      <c r="F216" s="368">
        <v>41886</v>
      </c>
      <c r="G216" s="42">
        <v>3623.6</v>
      </c>
      <c r="H216" s="217">
        <f t="shared" si="4"/>
        <v>0</v>
      </c>
      <c r="I216" s="20" t="s">
        <v>30</v>
      </c>
      <c r="J216" s="21"/>
      <c r="K216" s="21"/>
    </row>
    <row r="217" spans="1:11" x14ac:dyDescent="0.25">
      <c r="A217" s="192">
        <v>41885</v>
      </c>
      <c r="B217" s="254" t="s">
        <v>1689</v>
      </c>
      <c r="C217" s="322" t="s">
        <v>4616</v>
      </c>
      <c r="D217" s="20" t="s">
        <v>54</v>
      </c>
      <c r="E217" s="213">
        <v>10758.4</v>
      </c>
      <c r="F217" s="368">
        <v>41886</v>
      </c>
      <c r="G217" s="42">
        <v>10758.4</v>
      </c>
      <c r="H217" s="217">
        <f t="shared" si="4"/>
        <v>0</v>
      </c>
      <c r="I217" s="20" t="s">
        <v>30</v>
      </c>
      <c r="J217" s="21"/>
      <c r="K217" s="21"/>
    </row>
    <row r="218" spans="1:11" x14ac:dyDescent="0.25">
      <c r="A218" s="192">
        <v>41885</v>
      </c>
      <c r="B218" s="254" t="s">
        <v>1690</v>
      </c>
      <c r="C218" s="322" t="s">
        <v>4616</v>
      </c>
      <c r="D218" s="20" t="s">
        <v>4257</v>
      </c>
      <c r="E218" s="213">
        <v>32830</v>
      </c>
      <c r="F218" s="369" t="s">
        <v>4623</v>
      </c>
      <c r="G218" s="42">
        <v>32830</v>
      </c>
      <c r="H218" s="217">
        <f t="shared" si="4"/>
        <v>0</v>
      </c>
      <c r="I218" s="20" t="s">
        <v>217</v>
      </c>
      <c r="J218" s="21"/>
      <c r="K218" s="21"/>
    </row>
    <row r="219" spans="1:11" x14ac:dyDescent="0.25">
      <c r="A219" s="192">
        <v>41885</v>
      </c>
      <c r="B219" s="254" t="s">
        <v>1691</v>
      </c>
      <c r="C219" s="322" t="s">
        <v>4616</v>
      </c>
      <c r="D219" s="20" t="s">
        <v>91</v>
      </c>
      <c r="E219" s="213">
        <v>10128.6</v>
      </c>
      <c r="F219" s="368">
        <v>41886</v>
      </c>
      <c r="G219" s="42">
        <v>10128.6</v>
      </c>
      <c r="H219" s="217">
        <f t="shared" si="4"/>
        <v>0</v>
      </c>
      <c r="I219" s="20"/>
      <c r="J219" s="21"/>
      <c r="K219" s="21"/>
    </row>
    <row r="220" spans="1:11" x14ac:dyDescent="0.25">
      <c r="A220" s="192">
        <v>41885</v>
      </c>
      <c r="B220" s="254" t="s">
        <v>1692</v>
      </c>
      <c r="C220" s="322" t="s">
        <v>4616</v>
      </c>
      <c r="D220" s="20" t="s">
        <v>758</v>
      </c>
      <c r="E220" s="213">
        <v>1856.5</v>
      </c>
      <c r="F220" s="368">
        <v>41886</v>
      </c>
      <c r="G220" s="42">
        <v>1856.5</v>
      </c>
      <c r="H220" s="217">
        <f t="shared" si="4"/>
        <v>0</v>
      </c>
      <c r="I220" s="20" t="s">
        <v>30</v>
      </c>
      <c r="J220" s="21"/>
      <c r="K220" s="21"/>
    </row>
    <row r="221" spans="1:11" x14ac:dyDescent="0.25">
      <c r="A221" s="192">
        <v>41885</v>
      </c>
      <c r="B221" s="254" t="s">
        <v>1694</v>
      </c>
      <c r="C221" s="322" t="s">
        <v>4616</v>
      </c>
      <c r="D221" s="20" t="s">
        <v>43</v>
      </c>
      <c r="E221" s="213">
        <v>2000</v>
      </c>
      <c r="F221" s="368">
        <v>41898</v>
      </c>
      <c r="G221" s="42">
        <v>2000</v>
      </c>
      <c r="H221" s="217">
        <f t="shared" si="4"/>
        <v>0</v>
      </c>
      <c r="I221" s="20" t="s">
        <v>30</v>
      </c>
      <c r="J221" s="21"/>
      <c r="K221" s="21"/>
    </row>
    <row r="222" spans="1:11" x14ac:dyDescent="0.25">
      <c r="A222" s="192">
        <v>41885</v>
      </c>
      <c r="B222" s="254" t="s">
        <v>1696</v>
      </c>
      <c r="C222" s="322" t="s">
        <v>4616</v>
      </c>
      <c r="D222" s="20" t="s">
        <v>42</v>
      </c>
      <c r="E222" s="213">
        <v>3000</v>
      </c>
      <c r="F222" s="368">
        <v>41898</v>
      </c>
      <c r="G222" s="42">
        <v>3000</v>
      </c>
      <c r="H222" s="217">
        <f t="shared" si="4"/>
        <v>0</v>
      </c>
      <c r="I222" s="20" t="s">
        <v>30</v>
      </c>
      <c r="J222" s="21"/>
      <c r="K222" s="21"/>
    </row>
    <row r="223" spans="1:11" x14ac:dyDescent="0.25">
      <c r="A223" s="192">
        <v>41885</v>
      </c>
      <c r="B223" s="254" t="s">
        <v>1697</v>
      </c>
      <c r="C223" s="322" t="s">
        <v>4616</v>
      </c>
      <c r="D223" s="20" t="s">
        <v>149</v>
      </c>
      <c r="E223" s="213">
        <v>22709</v>
      </c>
      <c r="F223" s="370">
        <v>41893</v>
      </c>
      <c r="G223" s="219">
        <v>22709</v>
      </c>
      <c r="H223" s="217">
        <f t="shared" si="4"/>
        <v>0</v>
      </c>
      <c r="I223" s="20" t="s">
        <v>27</v>
      </c>
      <c r="J223" s="21"/>
      <c r="K223" s="21"/>
    </row>
    <row r="224" spans="1:11" x14ac:dyDescent="0.25">
      <c r="A224" s="192">
        <v>41885</v>
      </c>
      <c r="B224" s="254" t="s">
        <v>1698</v>
      </c>
      <c r="C224" s="322" t="s">
        <v>4616</v>
      </c>
      <c r="D224" s="20" t="s">
        <v>62</v>
      </c>
      <c r="E224" s="213">
        <v>36853.199999999997</v>
      </c>
      <c r="F224" s="368">
        <v>41885</v>
      </c>
      <c r="G224" s="42">
        <v>36853.199999999997</v>
      </c>
      <c r="H224" s="217">
        <f t="shared" si="4"/>
        <v>0</v>
      </c>
      <c r="I224" s="20"/>
      <c r="J224" s="21"/>
      <c r="K224" s="21"/>
    </row>
    <row r="225" spans="1:11" x14ac:dyDescent="0.25">
      <c r="A225" s="192">
        <v>41885</v>
      </c>
      <c r="B225" s="254" t="s">
        <v>1700</v>
      </c>
      <c r="C225" s="322" t="s">
        <v>4616</v>
      </c>
      <c r="D225" s="20" t="s">
        <v>52</v>
      </c>
      <c r="E225" s="213">
        <v>2430</v>
      </c>
      <c r="F225" s="368">
        <v>41885</v>
      </c>
      <c r="G225" s="42">
        <v>2430</v>
      </c>
      <c r="H225" s="217">
        <f t="shared" si="4"/>
        <v>0</v>
      </c>
      <c r="I225" s="20" t="s">
        <v>217</v>
      </c>
    </row>
    <row r="226" spans="1:11" x14ac:dyDescent="0.25">
      <c r="A226" s="192">
        <v>41885</v>
      </c>
      <c r="B226" s="254" t="s">
        <v>1701</v>
      </c>
      <c r="C226" s="322" t="s">
        <v>4616</v>
      </c>
      <c r="D226" s="20" t="s">
        <v>111</v>
      </c>
      <c r="E226" s="213">
        <v>3325.8</v>
      </c>
      <c r="F226" s="368">
        <v>41885</v>
      </c>
      <c r="G226" s="42">
        <v>3325.8</v>
      </c>
      <c r="H226" s="217">
        <f t="shared" si="4"/>
        <v>0</v>
      </c>
      <c r="I226" s="20" t="s">
        <v>217</v>
      </c>
    </row>
    <row r="227" spans="1:11" x14ac:dyDescent="0.25">
      <c r="A227" s="192">
        <v>41885</v>
      </c>
      <c r="B227" s="254" t="s">
        <v>1702</v>
      </c>
      <c r="C227" s="322" t="s">
        <v>4616</v>
      </c>
      <c r="D227" s="20" t="s">
        <v>4624</v>
      </c>
      <c r="E227" s="213">
        <v>2980</v>
      </c>
      <c r="F227" s="368">
        <v>41886</v>
      </c>
      <c r="G227" s="42">
        <v>2980</v>
      </c>
      <c r="H227" s="217">
        <f t="shared" si="4"/>
        <v>0</v>
      </c>
      <c r="I227" s="20" t="s">
        <v>27</v>
      </c>
    </row>
    <row r="228" spans="1:11" x14ac:dyDescent="0.25">
      <c r="A228" s="192">
        <v>41885</v>
      </c>
      <c r="B228" s="254" t="s">
        <v>1703</v>
      </c>
      <c r="C228" s="322" t="s">
        <v>4616</v>
      </c>
      <c r="D228" s="20" t="s">
        <v>180</v>
      </c>
      <c r="E228" s="213">
        <v>32035.200000000001</v>
      </c>
      <c r="F228" s="368">
        <v>41886</v>
      </c>
      <c r="G228" s="42">
        <v>32035.200000000001</v>
      </c>
      <c r="H228" s="217">
        <f t="shared" si="4"/>
        <v>0</v>
      </c>
      <c r="I228" s="20" t="s">
        <v>30</v>
      </c>
    </row>
    <row r="229" spans="1:11" x14ac:dyDescent="0.25">
      <c r="A229" s="192">
        <v>41885</v>
      </c>
      <c r="B229" s="254" t="s">
        <v>1704</v>
      </c>
      <c r="C229" s="322" t="s">
        <v>4616</v>
      </c>
      <c r="D229" s="20" t="s">
        <v>3645</v>
      </c>
      <c r="E229" s="213">
        <v>510</v>
      </c>
      <c r="F229" s="368">
        <v>41885</v>
      </c>
      <c r="G229" s="42">
        <v>510</v>
      </c>
      <c r="H229" s="217">
        <f t="shared" si="4"/>
        <v>0</v>
      </c>
      <c r="I229" s="20"/>
      <c r="K229" s="33"/>
    </row>
    <row r="230" spans="1:11" x14ac:dyDescent="0.25">
      <c r="A230" s="192">
        <v>41885</v>
      </c>
      <c r="B230" s="254" t="s">
        <v>1705</v>
      </c>
      <c r="C230" s="322" t="s">
        <v>4616</v>
      </c>
      <c r="D230" s="20" t="s">
        <v>1814</v>
      </c>
      <c r="E230" s="213">
        <v>12318.95</v>
      </c>
      <c r="F230" s="368">
        <v>41894</v>
      </c>
      <c r="G230" s="42">
        <v>12318.95</v>
      </c>
      <c r="H230" s="217">
        <f t="shared" si="4"/>
        <v>0</v>
      </c>
      <c r="I230" s="20" t="s">
        <v>21</v>
      </c>
    </row>
    <row r="231" spans="1:11" x14ac:dyDescent="0.25">
      <c r="A231" s="192">
        <v>41885</v>
      </c>
      <c r="B231" s="254" t="s">
        <v>1706</v>
      </c>
      <c r="C231" s="322" t="s">
        <v>4616</v>
      </c>
      <c r="D231" s="20" t="s">
        <v>237</v>
      </c>
      <c r="E231" s="213">
        <v>7155.8</v>
      </c>
      <c r="F231" s="368">
        <v>41885</v>
      </c>
      <c r="G231" s="42">
        <v>7155.8</v>
      </c>
      <c r="H231" s="217">
        <f t="shared" si="4"/>
        <v>0</v>
      </c>
      <c r="I231" s="20" t="s">
        <v>21</v>
      </c>
    </row>
    <row r="232" spans="1:11" x14ac:dyDescent="0.25">
      <c r="A232" s="192">
        <v>41885</v>
      </c>
      <c r="B232" s="254" t="s">
        <v>1707</v>
      </c>
      <c r="C232" s="322" t="s">
        <v>4616</v>
      </c>
      <c r="D232" s="20" t="s">
        <v>4625</v>
      </c>
      <c r="E232" s="213">
        <v>645.6</v>
      </c>
      <c r="F232" s="368">
        <v>41885</v>
      </c>
      <c r="G232" s="42">
        <v>645.6</v>
      </c>
      <c r="H232" s="217">
        <f t="shared" si="4"/>
        <v>0</v>
      </c>
      <c r="I232" s="20"/>
    </row>
    <row r="233" spans="1:11" x14ac:dyDescent="0.25">
      <c r="A233" s="192">
        <v>41885</v>
      </c>
      <c r="B233" s="254" t="s">
        <v>1708</v>
      </c>
      <c r="C233" s="322" t="s">
        <v>4616</v>
      </c>
      <c r="D233" s="20" t="s">
        <v>4235</v>
      </c>
      <c r="E233" s="213">
        <v>1203.8</v>
      </c>
      <c r="F233" s="368">
        <v>41885</v>
      </c>
      <c r="G233" s="42">
        <v>1203.8</v>
      </c>
      <c r="H233" s="217">
        <f t="shared" si="4"/>
        <v>0</v>
      </c>
      <c r="I233" s="20" t="s">
        <v>27</v>
      </c>
    </row>
    <row r="234" spans="1:11" x14ac:dyDescent="0.25">
      <c r="A234" s="192">
        <v>41885</v>
      </c>
      <c r="B234" s="254" t="s">
        <v>1709</v>
      </c>
      <c r="C234" s="322" t="s">
        <v>4616</v>
      </c>
      <c r="D234" s="20" t="s">
        <v>694</v>
      </c>
      <c r="E234" s="213">
        <v>33526.199999999997</v>
      </c>
      <c r="F234" s="368">
        <v>41885</v>
      </c>
      <c r="G234" s="42">
        <v>33526.199999999997</v>
      </c>
      <c r="H234" s="217">
        <f t="shared" si="4"/>
        <v>0</v>
      </c>
      <c r="I234" s="20" t="s">
        <v>21</v>
      </c>
    </row>
    <row r="235" spans="1:11" x14ac:dyDescent="0.25">
      <c r="A235" s="192">
        <v>41885</v>
      </c>
      <c r="B235" s="254" t="s">
        <v>1711</v>
      </c>
      <c r="C235" s="322" t="s">
        <v>4616</v>
      </c>
      <c r="D235" s="20" t="s">
        <v>4585</v>
      </c>
      <c r="E235" s="213">
        <v>3932</v>
      </c>
      <c r="F235" s="368">
        <v>41885</v>
      </c>
      <c r="G235" s="42">
        <v>3932</v>
      </c>
      <c r="H235" s="217">
        <f t="shared" si="4"/>
        <v>0</v>
      </c>
      <c r="I235" s="20" t="s">
        <v>21</v>
      </c>
    </row>
    <row r="236" spans="1:11" x14ac:dyDescent="0.25">
      <c r="A236" s="192">
        <v>41885</v>
      </c>
      <c r="B236" s="254" t="s">
        <v>1712</v>
      </c>
      <c r="C236" s="322" t="s">
        <v>4616</v>
      </c>
      <c r="D236" s="295" t="s">
        <v>3108</v>
      </c>
      <c r="E236" s="296">
        <v>0</v>
      </c>
      <c r="F236" s="368"/>
      <c r="G236" s="42"/>
      <c r="H236" s="217">
        <f t="shared" si="4"/>
        <v>0</v>
      </c>
      <c r="I236" s="20" t="s">
        <v>512</v>
      </c>
    </row>
    <row r="237" spans="1:11" x14ac:dyDescent="0.25">
      <c r="A237" s="192">
        <v>41885</v>
      </c>
      <c r="B237" s="254" t="s">
        <v>1713</v>
      </c>
      <c r="C237" s="322" t="s">
        <v>4616</v>
      </c>
      <c r="D237" s="20" t="s">
        <v>4626</v>
      </c>
      <c r="E237" s="213">
        <v>3878.9</v>
      </c>
      <c r="F237" s="368">
        <v>41885</v>
      </c>
      <c r="G237" s="42">
        <v>3878.9</v>
      </c>
      <c r="H237" s="217">
        <f t="shared" si="4"/>
        <v>0</v>
      </c>
      <c r="I237" s="20"/>
    </row>
    <row r="238" spans="1:11" x14ac:dyDescent="0.25">
      <c r="A238" s="192">
        <v>41885</v>
      </c>
      <c r="B238" s="254" t="s">
        <v>1714</v>
      </c>
      <c r="C238" s="322" t="s">
        <v>4616</v>
      </c>
      <c r="D238" s="20" t="s">
        <v>790</v>
      </c>
      <c r="E238" s="213">
        <v>3555.8</v>
      </c>
      <c r="F238" s="368">
        <v>41885</v>
      </c>
      <c r="G238" s="42">
        <v>3555.8</v>
      </c>
      <c r="H238" s="217">
        <f t="shared" si="4"/>
        <v>0</v>
      </c>
      <c r="I238" s="20" t="s">
        <v>27</v>
      </c>
    </row>
    <row r="239" spans="1:11" x14ac:dyDescent="0.25">
      <c r="A239" s="192">
        <v>41885</v>
      </c>
      <c r="B239" s="254" t="s">
        <v>1715</v>
      </c>
      <c r="C239" s="322" t="s">
        <v>4616</v>
      </c>
      <c r="D239" s="20" t="s">
        <v>4627</v>
      </c>
      <c r="E239" s="213">
        <v>32070.5</v>
      </c>
      <c r="F239" s="368">
        <v>41886</v>
      </c>
      <c r="G239" s="42">
        <v>32070.5</v>
      </c>
      <c r="H239" s="217">
        <f t="shared" si="4"/>
        <v>0</v>
      </c>
      <c r="I239" s="20" t="s">
        <v>65</v>
      </c>
    </row>
    <row r="240" spans="1:11" x14ac:dyDescent="0.25">
      <c r="A240" s="192">
        <v>41885</v>
      </c>
      <c r="B240" s="254" t="s">
        <v>1716</v>
      </c>
      <c r="C240" s="322" t="s">
        <v>4616</v>
      </c>
      <c r="D240" s="20" t="s">
        <v>11</v>
      </c>
      <c r="E240" s="213">
        <v>64995</v>
      </c>
      <c r="F240" s="369" t="s">
        <v>4628</v>
      </c>
      <c r="G240" s="42">
        <v>64995</v>
      </c>
      <c r="H240" s="217">
        <f t="shared" si="4"/>
        <v>0</v>
      </c>
      <c r="I240" s="20" t="s">
        <v>65</v>
      </c>
    </row>
    <row r="241" spans="1:11" x14ac:dyDescent="0.25">
      <c r="A241" s="192">
        <v>41885</v>
      </c>
      <c r="B241" s="254" t="s">
        <v>1717</v>
      </c>
      <c r="C241" s="322" t="s">
        <v>4616</v>
      </c>
      <c r="D241" s="20" t="s">
        <v>4322</v>
      </c>
      <c r="E241" s="213">
        <v>15856.4</v>
      </c>
      <c r="F241" s="368">
        <v>41886</v>
      </c>
      <c r="G241" s="42">
        <v>15856.4</v>
      </c>
      <c r="H241" s="217">
        <f t="shared" si="4"/>
        <v>0</v>
      </c>
      <c r="I241" s="20" t="s">
        <v>30</v>
      </c>
      <c r="J241" s="21"/>
      <c r="K241" s="21"/>
    </row>
    <row r="242" spans="1:11" x14ac:dyDescent="0.25">
      <c r="A242" s="192">
        <v>41885</v>
      </c>
      <c r="B242" s="254" t="s">
        <v>1718</v>
      </c>
      <c r="C242" s="322" t="s">
        <v>4616</v>
      </c>
      <c r="D242" s="20" t="s">
        <v>60</v>
      </c>
      <c r="E242" s="213">
        <v>2599.7399999999998</v>
      </c>
      <c r="F242" s="370" t="s">
        <v>4629</v>
      </c>
      <c r="G242" s="42">
        <v>2599.7399999999998</v>
      </c>
      <c r="H242" s="217">
        <f t="shared" si="4"/>
        <v>0</v>
      </c>
      <c r="I242" s="20"/>
      <c r="J242" s="21"/>
      <c r="K242" s="21"/>
    </row>
    <row r="243" spans="1:11" x14ac:dyDescent="0.25">
      <c r="A243" s="192">
        <v>41885</v>
      </c>
      <c r="B243" s="254" t="s">
        <v>1719</v>
      </c>
      <c r="C243" s="322" t="s">
        <v>4616</v>
      </c>
      <c r="D243" s="20" t="s">
        <v>85</v>
      </c>
      <c r="E243" s="213">
        <v>6734</v>
      </c>
      <c r="F243" s="368">
        <v>41886</v>
      </c>
      <c r="G243" s="42">
        <v>6734</v>
      </c>
      <c r="H243" s="217">
        <f t="shared" si="4"/>
        <v>0</v>
      </c>
      <c r="I243" s="20" t="s">
        <v>27</v>
      </c>
      <c r="J243" s="21"/>
      <c r="K243" s="21"/>
    </row>
    <row r="244" spans="1:11" x14ac:dyDescent="0.25">
      <c r="A244" s="192">
        <v>41885</v>
      </c>
      <c r="B244" s="254" t="s">
        <v>1720</v>
      </c>
      <c r="C244" s="322" t="s">
        <v>4616</v>
      </c>
      <c r="D244" s="20" t="s">
        <v>2582</v>
      </c>
      <c r="E244" s="213">
        <v>5776.4</v>
      </c>
      <c r="F244" s="368">
        <v>41886</v>
      </c>
      <c r="G244" s="42">
        <v>5776.4</v>
      </c>
      <c r="H244" s="217">
        <f t="shared" si="4"/>
        <v>0</v>
      </c>
      <c r="I244" s="20" t="s">
        <v>65</v>
      </c>
      <c r="J244" s="21"/>
      <c r="K244" s="21"/>
    </row>
    <row r="245" spans="1:11" x14ac:dyDescent="0.25">
      <c r="A245" s="192">
        <v>41885</v>
      </c>
      <c r="B245" s="254" t="s">
        <v>1721</v>
      </c>
      <c r="C245" s="322" t="s">
        <v>4616</v>
      </c>
      <c r="D245" s="20" t="s">
        <v>55</v>
      </c>
      <c r="E245" s="213">
        <v>11484.2</v>
      </c>
      <c r="F245" s="368">
        <v>41885</v>
      </c>
      <c r="G245" s="42">
        <v>11484.2</v>
      </c>
      <c r="H245" s="217">
        <f t="shared" si="4"/>
        <v>0</v>
      </c>
      <c r="I245" s="20"/>
      <c r="J245" s="21"/>
      <c r="K245" s="21"/>
    </row>
    <row r="246" spans="1:11" x14ac:dyDescent="0.25">
      <c r="A246" s="192">
        <v>41885</v>
      </c>
      <c r="B246" s="254" t="s">
        <v>1723</v>
      </c>
      <c r="C246" s="322" t="s">
        <v>4616</v>
      </c>
      <c r="D246" s="20" t="s">
        <v>4630</v>
      </c>
      <c r="E246" s="213">
        <v>2256.8000000000002</v>
      </c>
      <c r="F246" s="368">
        <v>41886</v>
      </c>
      <c r="G246" s="42">
        <v>2256.8000000000002</v>
      </c>
      <c r="H246" s="217">
        <f t="shared" si="4"/>
        <v>0</v>
      </c>
      <c r="I246" s="20" t="s">
        <v>65</v>
      </c>
      <c r="J246" s="21"/>
      <c r="K246" s="21"/>
    </row>
    <row r="247" spans="1:11" x14ac:dyDescent="0.25">
      <c r="A247" s="192">
        <v>41885</v>
      </c>
      <c r="B247" s="254" t="s">
        <v>1724</v>
      </c>
      <c r="C247" s="322" t="s">
        <v>4616</v>
      </c>
      <c r="D247" s="20" t="s">
        <v>4319</v>
      </c>
      <c r="E247" s="213">
        <v>5314.4</v>
      </c>
      <c r="F247" s="368">
        <v>41886</v>
      </c>
      <c r="G247" s="42">
        <v>5314.4</v>
      </c>
      <c r="H247" s="217">
        <f t="shared" si="4"/>
        <v>0</v>
      </c>
      <c r="I247" s="20" t="s">
        <v>65</v>
      </c>
      <c r="J247" s="21"/>
      <c r="K247" s="21"/>
    </row>
    <row r="248" spans="1:11" x14ac:dyDescent="0.25">
      <c r="A248" s="192">
        <v>41885</v>
      </c>
      <c r="B248" s="254" t="s">
        <v>1725</v>
      </c>
      <c r="C248" s="322" t="s">
        <v>4616</v>
      </c>
      <c r="D248" s="20" t="s">
        <v>4590</v>
      </c>
      <c r="E248" s="213">
        <v>138.6</v>
      </c>
      <c r="F248" s="368">
        <v>41885</v>
      </c>
      <c r="G248" s="42">
        <v>138.6</v>
      </c>
      <c r="H248" s="217">
        <f t="shared" si="4"/>
        <v>0</v>
      </c>
      <c r="I248" s="20"/>
      <c r="J248" s="21"/>
      <c r="K248" s="21"/>
    </row>
    <row r="249" spans="1:11" x14ac:dyDescent="0.25">
      <c r="A249" s="192">
        <v>41885</v>
      </c>
      <c r="B249" s="254" t="s">
        <v>1726</v>
      </c>
      <c r="C249" s="322" t="s">
        <v>4616</v>
      </c>
      <c r="D249" s="20" t="s">
        <v>1607</v>
      </c>
      <c r="E249" s="213">
        <v>4365.5</v>
      </c>
      <c r="F249" s="368">
        <v>41885</v>
      </c>
      <c r="G249" s="42">
        <v>4365.5</v>
      </c>
      <c r="H249" s="217">
        <f t="shared" si="4"/>
        <v>0</v>
      </c>
      <c r="I249" s="20"/>
      <c r="J249" s="21"/>
      <c r="K249" s="21"/>
    </row>
    <row r="250" spans="1:11" x14ac:dyDescent="0.25">
      <c r="A250" s="192">
        <v>41885</v>
      </c>
      <c r="B250" s="254" t="s">
        <v>1727</v>
      </c>
      <c r="C250" s="322" t="s">
        <v>4616</v>
      </c>
      <c r="D250" s="20" t="s">
        <v>106</v>
      </c>
      <c r="E250" s="213">
        <v>7839.36</v>
      </c>
      <c r="F250" s="368">
        <v>41887</v>
      </c>
      <c r="G250" s="42">
        <v>7839.36</v>
      </c>
      <c r="H250" s="217">
        <f t="shared" si="4"/>
        <v>0</v>
      </c>
      <c r="I250" s="20" t="s">
        <v>65</v>
      </c>
      <c r="J250" s="21"/>
      <c r="K250" s="21"/>
    </row>
    <row r="251" spans="1:11" x14ac:dyDescent="0.25">
      <c r="A251" s="192">
        <v>41885</v>
      </c>
      <c r="B251" s="254" t="s">
        <v>1728</v>
      </c>
      <c r="C251" s="322" t="s">
        <v>4616</v>
      </c>
      <c r="D251" s="20" t="s">
        <v>4631</v>
      </c>
      <c r="E251" s="213">
        <v>6400.8</v>
      </c>
      <c r="F251" s="368">
        <v>41885</v>
      </c>
      <c r="G251" s="42">
        <v>6400.8</v>
      </c>
      <c r="H251" s="217">
        <f t="shared" si="4"/>
        <v>0</v>
      </c>
      <c r="I251" s="20"/>
      <c r="J251" s="21"/>
      <c r="K251" s="21"/>
    </row>
    <row r="252" spans="1:11" x14ac:dyDescent="0.25">
      <c r="A252" s="192">
        <v>41885</v>
      </c>
      <c r="B252" s="254" t="s">
        <v>1731</v>
      </c>
      <c r="C252" s="322" t="s">
        <v>4616</v>
      </c>
      <c r="D252" s="20" t="s">
        <v>25</v>
      </c>
      <c r="E252" s="213">
        <v>4534</v>
      </c>
      <c r="F252" s="368">
        <v>41886</v>
      </c>
      <c r="G252" s="42">
        <v>4534</v>
      </c>
      <c r="H252" s="217">
        <f t="shared" si="4"/>
        <v>0</v>
      </c>
      <c r="I252" s="20" t="s">
        <v>65</v>
      </c>
      <c r="J252" s="21"/>
      <c r="K252" s="21"/>
    </row>
    <row r="253" spans="1:11" x14ac:dyDescent="0.25">
      <c r="A253" s="192">
        <v>41885</v>
      </c>
      <c r="B253" s="254" t="s">
        <v>1733</v>
      </c>
      <c r="C253" s="322" t="s">
        <v>4616</v>
      </c>
      <c r="D253" s="20" t="s">
        <v>8</v>
      </c>
      <c r="E253" s="213">
        <v>855</v>
      </c>
      <c r="F253" s="368">
        <v>41885</v>
      </c>
      <c r="G253" s="42">
        <v>855</v>
      </c>
      <c r="H253" s="217">
        <f t="shared" si="4"/>
        <v>0</v>
      </c>
      <c r="I253" s="20"/>
      <c r="J253" s="21"/>
      <c r="K253" s="21"/>
    </row>
    <row r="254" spans="1:11" x14ac:dyDescent="0.25">
      <c r="A254" s="192">
        <v>41885</v>
      </c>
      <c r="B254" s="254" t="s">
        <v>1734</v>
      </c>
      <c r="C254" s="322" t="s">
        <v>4616</v>
      </c>
      <c r="D254" s="295" t="s">
        <v>3108</v>
      </c>
      <c r="E254" s="296">
        <v>0</v>
      </c>
      <c r="F254" s="368"/>
      <c r="G254" s="42"/>
      <c r="H254" s="217">
        <f t="shared" si="4"/>
        <v>0</v>
      </c>
      <c r="I254" s="20" t="s">
        <v>512</v>
      </c>
      <c r="J254" s="21"/>
      <c r="K254" s="21"/>
    </row>
    <row r="255" spans="1:11" x14ac:dyDescent="0.25">
      <c r="A255" s="192">
        <v>41885</v>
      </c>
      <c r="B255" s="254" t="s">
        <v>1735</v>
      </c>
      <c r="C255" s="322" t="s">
        <v>4616</v>
      </c>
      <c r="D255" s="20" t="s">
        <v>51</v>
      </c>
      <c r="E255" s="213">
        <v>1185.8</v>
      </c>
      <c r="F255" s="368">
        <v>41885</v>
      </c>
      <c r="G255" s="42">
        <v>1185.8</v>
      </c>
      <c r="H255" s="217">
        <f t="shared" si="4"/>
        <v>0</v>
      </c>
      <c r="I255" s="20"/>
      <c r="J255" s="21"/>
      <c r="K255" s="21"/>
    </row>
    <row r="256" spans="1:11" x14ac:dyDescent="0.25">
      <c r="A256" s="192">
        <v>41885</v>
      </c>
      <c r="B256" s="254" t="s">
        <v>1736</v>
      </c>
      <c r="C256" s="322" t="s">
        <v>4616</v>
      </c>
      <c r="D256" s="20" t="s">
        <v>4632</v>
      </c>
      <c r="E256" s="213">
        <v>18104.3</v>
      </c>
      <c r="F256" s="368">
        <v>41886</v>
      </c>
      <c r="G256" s="42">
        <v>18104.3</v>
      </c>
      <c r="H256" s="217">
        <f t="shared" si="4"/>
        <v>0</v>
      </c>
      <c r="I256" s="20" t="s">
        <v>65</v>
      </c>
      <c r="J256" s="21"/>
      <c r="K256" s="21"/>
    </row>
    <row r="257" spans="1:11" x14ac:dyDescent="0.25">
      <c r="A257" s="192">
        <v>41885</v>
      </c>
      <c r="B257" s="254" t="s">
        <v>1738</v>
      </c>
      <c r="C257" s="322" t="s">
        <v>4616</v>
      </c>
      <c r="D257" s="20" t="s">
        <v>67</v>
      </c>
      <c r="E257" s="213">
        <v>7123.2</v>
      </c>
      <c r="F257" s="256">
        <v>41886</v>
      </c>
      <c r="G257" s="42">
        <v>7123.2</v>
      </c>
      <c r="H257" s="217">
        <f t="shared" si="4"/>
        <v>0</v>
      </c>
      <c r="I257" s="20" t="s">
        <v>162</v>
      </c>
      <c r="J257" s="21"/>
      <c r="K257" s="21"/>
    </row>
    <row r="258" spans="1:11" x14ac:dyDescent="0.25">
      <c r="A258" s="192">
        <v>41885</v>
      </c>
      <c r="B258" s="254" t="s">
        <v>1739</v>
      </c>
      <c r="C258" s="322" t="s">
        <v>4616</v>
      </c>
      <c r="D258" s="20" t="s">
        <v>4287</v>
      </c>
      <c r="E258" s="213">
        <v>6552</v>
      </c>
      <c r="F258" s="256">
        <v>41886</v>
      </c>
      <c r="G258" s="42">
        <v>6552</v>
      </c>
      <c r="H258" s="217">
        <f t="shared" si="4"/>
        <v>0</v>
      </c>
      <c r="I258" s="20" t="s">
        <v>162</v>
      </c>
      <c r="J258" s="21"/>
      <c r="K258" s="21"/>
    </row>
    <row r="259" spans="1:11" x14ac:dyDescent="0.25">
      <c r="A259" s="192">
        <v>41885</v>
      </c>
      <c r="B259" s="254" t="s">
        <v>1741</v>
      </c>
      <c r="C259" s="322" t="s">
        <v>4616</v>
      </c>
      <c r="D259" s="20" t="s">
        <v>8</v>
      </c>
      <c r="E259" s="213">
        <v>3001.4</v>
      </c>
      <c r="F259" s="256">
        <v>41885</v>
      </c>
      <c r="G259" s="42">
        <v>3001.4</v>
      </c>
      <c r="H259" s="217">
        <f t="shared" si="4"/>
        <v>0</v>
      </c>
      <c r="I259" s="20"/>
      <c r="J259" s="21"/>
      <c r="K259" s="21"/>
    </row>
    <row r="260" spans="1:11" x14ac:dyDescent="0.25">
      <c r="A260" s="192">
        <v>41885</v>
      </c>
      <c r="B260" s="254" t="s">
        <v>1743</v>
      </c>
      <c r="C260" s="322" t="s">
        <v>4616</v>
      </c>
      <c r="D260" s="20" t="s">
        <v>2578</v>
      </c>
      <c r="E260" s="213">
        <v>8048.6</v>
      </c>
      <c r="F260" s="256">
        <v>41886</v>
      </c>
      <c r="G260" s="42">
        <v>8048.6</v>
      </c>
      <c r="H260" s="217">
        <f t="shared" si="4"/>
        <v>0</v>
      </c>
      <c r="I260" s="20" t="s">
        <v>162</v>
      </c>
      <c r="J260" s="21"/>
      <c r="K260" s="21"/>
    </row>
    <row r="261" spans="1:11" x14ac:dyDescent="0.25">
      <c r="A261" s="192">
        <v>41885</v>
      </c>
      <c r="B261" s="254" t="s">
        <v>1744</v>
      </c>
      <c r="C261" s="322" t="s">
        <v>4616</v>
      </c>
      <c r="D261" s="20" t="s">
        <v>80</v>
      </c>
      <c r="E261" s="213">
        <v>1800</v>
      </c>
      <c r="F261" s="256">
        <v>41886</v>
      </c>
      <c r="G261" s="42">
        <v>1800</v>
      </c>
      <c r="H261" s="217">
        <f t="shared" si="4"/>
        <v>0</v>
      </c>
      <c r="I261" s="20" t="s">
        <v>162</v>
      </c>
      <c r="J261" s="21"/>
      <c r="K261" s="21"/>
    </row>
    <row r="262" spans="1:11" x14ac:dyDescent="0.25">
      <c r="A262" s="192">
        <v>41885</v>
      </c>
      <c r="B262" s="254" t="s">
        <v>1745</v>
      </c>
      <c r="C262" s="322" t="s">
        <v>4616</v>
      </c>
      <c r="D262" s="20" t="s">
        <v>78</v>
      </c>
      <c r="E262" s="213">
        <v>2680</v>
      </c>
      <c r="F262" s="256">
        <v>41886</v>
      </c>
      <c r="G262" s="42">
        <v>2680</v>
      </c>
      <c r="H262" s="217">
        <f t="shared" si="4"/>
        <v>0</v>
      </c>
      <c r="I262" s="20" t="s">
        <v>162</v>
      </c>
      <c r="J262" s="21"/>
      <c r="K262" s="21"/>
    </row>
    <row r="263" spans="1:11" x14ac:dyDescent="0.25">
      <c r="A263" s="192">
        <v>41885</v>
      </c>
      <c r="B263" s="254" t="s">
        <v>1746</v>
      </c>
      <c r="C263" s="322" t="s">
        <v>4616</v>
      </c>
      <c r="D263" s="20" t="s">
        <v>133</v>
      </c>
      <c r="E263" s="213">
        <v>12510</v>
      </c>
      <c r="F263" s="256">
        <v>41885</v>
      </c>
      <c r="G263" s="42">
        <v>12510</v>
      </c>
      <c r="H263" s="217">
        <f t="shared" ref="H263:H326" si="5">E263-G263</f>
        <v>0</v>
      </c>
      <c r="I263" s="20"/>
      <c r="J263" s="21"/>
      <c r="K263" s="21"/>
    </row>
    <row r="264" spans="1:11" x14ac:dyDescent="0.25">
      <c r="A264" s="192">
        <v>41885</v>
      </c>
      <c r="B264" s="254" t="s">
        <v>1748</v>
      </c>
      <c r="C264" s="322" t="s">
        <v>4616</v>
      </c>
      <c r="D264" s="20" t="s">
        <v>70</v>
      </c>
      <c r="E264" s="213">
        <v>5257.2</v>
      </c>
      <c r="F264" s="256">
        <v>41885</v>
      </c>
      <c r="G264" s="42">
        <v>5257.2</v>
      </c>
      <c r="H264" s="217">
        <f t="shared" si="5"/>
        <v>0</v>
      </c>
      <c r="I264" s="20"/>
      <c r="J264" s="21"/>
      <c r="K264" s="21"/>
    </row>
    <row r="265" spans="1:11" x14ac:dyDescent="0.25">
      <c r="A265" s="192">
        <v>41885</v>
      </c>
      <c r="B265" s="254" t="s">
        <v>1750</v>
      </c>
      <c r="C265" s="322" t="s">
        <v>4616</v>
      </c>
      <c r="D265" s="20" t="s">
        <v>4183</v>
      </c>
      <c r="E265" s="213">
        <v>7434.1</v>
      </c>
      <c r="F265" s="256">
        <v>41885</v>
      </c>
      <c r="G265" s="42">
        <v>7434.1</v>
      </c>
      <c r="H265" s="217">
        <f t="shared" si="5"/>
        <v>0</v>
      </c>
      <c r="I265" s="20"/>
      <c r="J265" s="21"/>
      <c r="K265" s="21"/>
    </row>
    <row r="266" spans="1:11" x14ac:dyDescent="0.25">
      <c r="A266" s="192">
        <v>41885</v>
      </c>
      <c r="B266" s="254" t="s">
        <v>1752</v>
      </c>
      <c r="C266" s="322" t="s">
        <v>4616</v>
      </c>
      <c r="D266" s="20" t="s">
        <v>39</v>
      </c>
      <c r="E266" s="213">
        <v>59270.05</v>
      </c>
      <c r="F266" s="256">
        <v>41886</v>
      </c>
      <c r="G266" s="42">
        <v>59270.05</v>
      </c>
      <c r="H266" s="217">
        <f t="shared" si="5"/>
        <v>0</v>
      </c>
      <c r="I266" s="20" t="s">
        <v>217</v>
      </c>
      <c r="J266" s="21"/>
      <c r="K266" s="21"/>
    </row>
    <row r="267" spans="1:11" x14ac:dyDescent="0.25">
      <c r="A267" s="192">
        <v>41885</v>
      </c>
      <c r="B267" s="254" t="s">
        <v>1753</v>
      </c>
      <c r="C267" s="322" t="s">
        <v>4616</v>
      </c>
      <c r="D267" s="20" t="s">
        <v>17</v>
      </c>
      <c r="E267" s="213">
        <v>29355.19</v>
      </c>
      <c r="F267" s="256">
        <v>41887</v>
      </c>
      <c r="G267" s="42">
        <v>29355.19</v>
      </c>
      <c r="H267" s="217">
        <f t="shared" si="5"/>
        <v>0</v>
      </c>
      <c r="I267" s="20" t="s">
        <v>3920</v>
      </c>
      <c r="J267" s="21"/>
      <c r="K267" s="21"/>
    </row>
    <row r="268" spans="1:11" x14ac:dyDescent="0.25">
      <c r="A268" s="192">
        <v>41886</v>
      </c>
      <c r="B268" s="254" t="s">
        <v>1754</v>
      </c>
      <c r="C268" s="322" t="s">
        <v>4616</v>
      </c>
      <c r="D268" s="190" t="s">
        <v>14</v>
      </c>
      <c r="E268" s="210">
        <v>9478.2999999999993</v>
      </c>
      <c r="F268" s="256">
        <v>41886</v>
      </c>
      <c r="G268" s="42">
        <v>9478.2999999999993</v>
      </c>
      <c r="H268" s="217">
        <f t="shared" si="5"/>
        <v>0</v>
      </c>
      <c r="I268" s="190"/>
      <c r="J268" s="21"/>
      <c r="K268" s="21"/>
    </row>
    <row r="269" spans="1:11" x14ac:dyDescent="0.25">
      <c r="A269" s="192">
        <v>41886</v>
      </c>
      <c r="B269" s="254" t="s">
        <v>1755</v>
      </c>
      <c r="C269" s="322" t="s">
        <v>4616</v>
      </c>
      <c r="D269" s="190" t="s">
        <v>4633</v>
      </c>
      <c r="E269" s="210">
        <v>4350</v>
      </c>
      <c r="F269" s="419" t="s">
        <v>4634</v>
      </c>
      <c r="G269" s="42">
        <v>4350</v>
      </c>
      <c r="H269" s="217">
        <f t="shared" si="5"/>
        <v>0</v>
      </c>
      <c r="I269" s="190"/>
      <c r="J269" s="21"/>
      <c r="K269" s="21"/>
    </row>
    <row r="270" spans="1:11" x14ac:dyDescent="0.25">
      <c r="A270" s="192">
        <v>41886</v>
      </c>
      <c r="B270" s="254" t="s">
        <v>1756</v>
      </c>
      <c r="C270" s="322" t="s">
        <v>4616</v>
      </c>
      <c r="D270" s="190" t="s">
        <v>28</v>
      </c>
      <c r="E270" s="210">
        <v>9849.6</v>
      </c>
      <c r="F270" s="256">
        <v>41886</v>
      </c>
      <c r="G270" s="42">
        <v>9849.6</v>
      </c>
      <c r="H270" s="217">
        <f t="shared" si="5"/>
        <v>0</v>
      </c>
      <c r="I270" s="190"/>
      <c r="J270" s="21"/>
      <c r="K270" s="21"/>
    </row>
    <row r="271" spans="1:11" x14ac:dyDescent="0.25">
      <c r="A271" s="192">
        <v>41886</v>
      </c>
      <c r="B271" s="254" t="s">
        <v>1757</v>
      </c>
      <c r="C271" s="322" t="s">
        <v>4616</v>
      </c>
      <c r="D271" s="190" t="s">
        <v>44</v>
      </c>
      <c r="E271" s="210">
        <v>3000</v>
      </c>
      <c r="F271" s="256">
        <v>41901</v>
      </c>
      <c r="G271" s="42">
        <v>3000</v>
      </c>
      <c r="H271" s="217">
        <f t="shared" si="5"/>
        <v>0</v>
      </c>
      <c r="I271" s="190" t="s">
        <v>21</v>
      </c>
      <c r="J271" s="21"/>
      <c r="K271" s="21"/>
    </row>
    <row r="272" spans="1:11" x14ac:dyDescent="0.25">
      <c r="A272" s="192">
        <v>41886</v>
      </c>
      <c r="B272" s="254" t="s">
        <v>1758</v>
      </c>
      <c r="C272" s="322" t="s">
        <v>4616</v>
      </c>
      <c r="D272" s="196" t="s">
        <v>3108</v>
      </c>
      <c r="E272" s="215">
        <v>0</v>
      </c>
      <c r="F272" s="256"/>
      <c r="G272" s="42"/>
      <c r="H272" s="217">
        <f t="shared" si="5"/>
        <v>0</v>
      </c>
      <c r="I272" s="190" t="s">
        <v>512</v>
      </c>
      <c r="J272" s="21"/>
      <c r="K272" s="21"/>
    </row>
    <row r="273" spans="1:11" x14ac:dyDescent="0.25">
      <c r="A273" s="192">
        <v>41886</v>
      </c>
      <c r="B273" s="254" t="s">
        <v>1759</v>
      </c>
      <c r="C273" s="322" t="s">
        <v>4616</v>
      </c>
      <c r="D273" s="190" t="s">
        <v>4612</v>
      </c>
      <c r="E273" s="210">
        <v>13335.6</v>
      </c>
      <c r="F273" s="256">
        <v>41886</v>
      </c>
      <c r="G273" s="42">
        <v>13335.6</v>
      </c>
      <c r="H273" s="217">
        <f t="shared" si="5"/>
        <v>0</v>
      </c>
      <c r="I273" s="190"/>
      <c r="J273" s="21"/>
      <c r="K273" s="21"/>
    </row>
    <row r="274" spans="1:11" x14ac:dyDescent="0.25">
      <c r="A274" s="192">
        <v>41886</v>
      </c>
      <c r="B274" s="254" t="s">
        <v>1760</v>
      </c>
      <c r="C274" s="322" t="s">
        <v>4616</v>
      </c>
      <c r="D274" s="190" t="s">
        <v>4635</v>
      </c>
      <c r="E274" s="210">
        <v>18060</v>
      </c>
      <c r="F274" s="256">
        <v>41886</v>
      </c>
      <c r="G274" s="42">
        <v>18060</v>
      </c>
      <c r="H274" s="217">
        <f t="shared" si="5"/>
        <v>0</v>
      </c>
      <c r="I274" s="190" t="s">
        <v>21</v>
      </c>
      <c r="J274" s="21"/>
      <c r="K274" s="21"/>
    </row>
    <row r="275" spans="1:11" x14ac:dyDescent="0.25">
      <c r="A275" s="192">
        <v>41886</v>
      </c>
      <c r="B275" s="254" t="s">
        <v>1761</v>
      </c>
      <c r="C275" s="322" t="s">
        <v>4616</v>
      </c>
      <c r="D275" s="190" t="s">
        <v>3163</v>
      </c>
      <c r="E275" s="210">
        <v>22325.599999999999</v>
      </c>
      <c r="F275" s="256">
        <v>41889</v>
      </c>
      <c r="G275" s="42">
        <v>22325.599999999999</v>
      </c>
      <c r="H275" s="217">
        <f t="shared" si="5"/>
        <v>0</v>
      </c>
      <c r="I275" s="190" t="s">
        <v>21</v>
      </c>
      <c r="J275" s="21"/>
      <c r="K275" s="21"/>
    </row>
    <row r="276" spans="1:11" x14ac:dyDescent="0.25">
      <c r="A276" s="192">
        <v>41886</v>
      </c>
      <c r="B276" s="254" t="s">
        <v>1762</v>
      </c>
      <c r="C276" s="322" t="s">
        <v>4616</v>
      </c>
      <c r="D276" s="190" t="s">
        <v>4319</v>
      </c>
      <c r="E276" s="210">
        <v>2292.4</v>
      </c>
      <c r="F276" s="256">
        <v>41886</v>
      </c>
      <c r="G276" s="42">
        <v>2292.4</v>
      </c>
      <c r="H276" s="217">
        <f t="shared" si="5"/>
        <v>0</v>
      </c>
      <c r="I276" s="190"/>
      <c r="J276" s="21"/>
      <c r="K276" s="21"/>
    </row>
    <row r="277" spans="1:11" x14ac:dyDescent="0.25">
      <c r="A277" s="192">
        <v>41886</v>
      </c>
      <c r="B277" s="254" t="s">
        <v>1763</v>
      </c>
      <c r="C277" s="322" t="s">
        <v>4616</v>
      </c>
      <c r="D277" s="190" t="s">
        <v>4257</v>
      </c>
      <c r="E277" s="210">
        <v>11687.6</v>
      </c>
      <c r="F277" s="256">
        <v>41886</v>
      </c>
      <c r="G277" s="42">
        <v>11687.6</v>
      </c>
      <c r="H277" s="217">
        <f t="shared" si="5"/>
        <v>0</v>
      </c>
      <c r="I277" s="190" t="s">
        <v>21</v>
      </c>
      <c r="J277" s="21"/>
      <c r="K277" s="21"/>
    </row>
    <row r="278" spans="1:11" x14ac:dyDescent="0.25">
      <c r="A278" s="192">
        <v>41886</v>
      </c>
      <c r="B278" s="254" t="s">
        <v>1764</v>
      </c>
      <c r="C278" s="322" t="s">
        <v>4616</v>
      </c>
      <c r="D278" s="190" t="s">
        <v>13</v>
      </c>
      <c r="E278" s="210">
        <v>3388</v>
      </c>
      <c r="F278" s="256">
        <v>41886</v>
      </c>
      <c r="G278" s="42">
        <v>3388</v>
      </c>
      <c r="H278" s="217">
        <f t="shared" si="5"/>
        <v>0</v>
      </c>
      <c r="I278" s="190" t="s">
        <v>21</v>
      </c>
      <c r="J278" s="21"/>
      <c r="K278" s="21"/>
    </row>
    <row r="279" spans="1:11" x14ac:dyDescent="0.25">
      <c r="A279" s="192">
        <v>41886</v>
      </c>
      <c r="B279" s="254" t="s">
        <v>1765</v>
      </c>
      <c r="C279" s="322" t="s">
        <v>4616</v>
      </c>
      <c r="D279" s="190" t="s">
        <v>70</v>
      </c>
      <c r="E279" s="210">
        <v>9662.7999999999993</v>
      </c>
      <c r="F279" s="256">
        <v>41886</v>
      </c>
      <c r="G279" s="42">
        <v>9662.7999999999993</v>
      </c>
      <c r="H279" s="217">
        <f t="shared" si="5"/>
        <v>0</v>
      </c>
      <c r="I279" s="190" t="s">
        <v>3466</v>
      </c>
      <c r="J279" s="21"/>
      <c r="K279" s="21"/>
    </row>
    <row r="280" spans="1:11" x14ac:dyDescent="0.25">
      <c r="A280" s="192">
        <v>41886</v>
      </c>
      <c r="B280" s="254" t="s">
        <v>1766</v>
      </c>
      <c r="C280" s="322" t="s">
        <v>4616</v>
      </c>
      <c r="D280" s="190" t="s">
        <v>123</v>
      </c>
      <c r="E280" s="210">
        <v>3299.2</v>
      </c>
      <c r="F280" s="256">
        <v>41886</v>
      </c>
      <c r="G280" s="42">
        <v>3299.2</v>
      </c>
      <c r="H280" s="217">
        <f t="shared" si="5"/>
        <v>0</v>
      </c>
      <c r="I280" s="190"/>
      <c r="J280" s="21"/>
      <c r="K280" s="21"/>
    </row>
    <row r="281" spans="1:11" x14ac:dyDescent="0.25">
      <c r="A281" s="192">
        <v>41886</v>
      </c>
      <c r="B281" s="254" t="s">
        <v>1767</v>
      </c>
      <c r="C281" s="322" t="s">
        <v>4616</v>
      </c>
      <c r="D281" s="190" t="s">
        <v>23</v>
      </c>
      <c r="E281" s="210">
        <v>10006.799999999999</v>
      </c>
      <c r="F281" s="256">
        <v>41886</v>
      </c>
      <c r="G281" s="42">
        <v>10006.799999999999</v>
      </c>
      <c r="H281" s="217">
        <f t="shared" si="5"/>
        <v>0</v>
      </c>
      <c r="I281" s="190"/>
      <c r="J281" s="21"/>
      <c r="K281" s="21"/>
    </row>
    <row r="282" spans="1:11" x14ac:dyDescent="0.25">
      <c r="A282" s="192">
        <v>41886</v>
      </c>
      <c r="B282" s="254" t="s">
        <v>1768</v>
      </c>
      <c r="C282" s="322" t="s">
        <v>4616</v>
      </c>
      <c r="D282" s="190" t="s">
        <v>70</v>
      </c>
      <c r="E282" s="210">
        <v>933</v>
      </c>
      <c r="F282" s="256">
        <v>41886</v>
      </c>
      <c r="G282" s="42">
        <v>933</v>
      </c>
      <c r="H282" s="217">
        <f t="shared" si="5"/>
        <v>0</v>
      </c>
      <c r="I282" s="190"/>
      <c r="J282" s="21"/>
      <c r="K282" s="21"/>
    </row>
    <row r="283" spans="1:11" x14ac:dyDescent="0.25">
      <c r="A283" s="192">
        <v>41886</v>
      </c>
      <c r="B283" s="254" t="s">
        <v>1769</v>
      </c>
      <c r="C283" s="322" t="s">
        <v>4616</v>
      </c>
      <c r="D283" s="190" t="s">
        <v>111</v>
      </c>
      <c r="E283" s="210">
        <v>3256.8</v>
      </c>
      <c r="F283" s="256">
        <v>41886</v>
      </c>
      <c r="G283" s="42">
        <v>3256.8</v>
      </c>
      <c r="H283" s="217">
        <f t="shared" si="5"/>
        <v>0</v>
      </c>
      <c r="I283" s="190" t="s">
        <v>12</v>
      </c>
      <c r="J283" s="21"/>
      <c r="K283" s="21"/>
    </row>
    <row r="284" spans="1:11" x14ac:dyDescent="0.25">
      <c r="A284" s="192">
        <v>41886</v>
      </c>
      <c r="B284" s="254" t="s">
        <v>1771</v>
      </c>
      <c r="C284" s="322" t="s">
        <v>4616</v>
      </c>
      <c r="D284" s="190" t="s">
        <v>4240</v>
      </c>
      <c r="E284" s="210">
        <v>236314.55</v>
      </c>
      <c r="F284" s="256">
        <v>41912</v>
      </c>
      <c r="G284" s="229">
        <v>236314.55</v>
      </c>
      <c r="H284" s="217">
        <f t="shared" si="5"/>
        <v>0</v>
      </c>
      <c r="I284" s="190"/>
      <c r="J284" s="21"/>
      <c r="K284" s="21"/>
    </row>
    <row r="285" spans="1:11" x14ac:dyDescent="0.25">
      <c r="A285" s="192">
        <v>41886</v>
      </c>
      <c r="B285" s="254" t="s">
        <v>1772</v>
      </c>
      <c r="C285" s="322" t="s">
        <v>4616</v>
      </c>
      <c r="D285" s="190" t="s">
        <v>312</v>
      </c>
      <c r="E285" s="210">
        <v>9099</v>
      </c>
      <c r="F285" s="256">
        <v>41886</v>
      </c>
      <c r="G285" s="42">
        <v>9099</v>
      </c>
      <c r="H285" s="217">
        <f t="shared" si="5"/>
        <v>0</v>
      </c>
      <c r="I285" s="190"/>
      <c r="J285" s="21"/>
      <c r="K285" s="21"/>
    </row>
    <row r="286" spans="1:11" ht="23.25" x14ac:dyDescent="0.25">
      <c r="A286" s="192">
        <v>41886</v>
      </c>
      <c r="B286" s="254" t="s">
        <v>1773</v>
      </c>
      <c r="C286" s="322" t="s">
        <v>4616</v>
      </c>
      <c r="D286" s="190" t="s">
        <v>79</v>
      </c>
      <c r="E286" s="210">
        <v>77200</v>
      </c>
      <c r="F286" s="420" t="s">
        <v>4636</v>
      </c>
      <c r="G286" s="42">
        <v>77200</v>
      </c>
      <c r="H286" s="217">
        <f t="shared" si="5"/>
        <v>0</v>
      </c>
      <c r="I286" s="190" t="s">
        <v>27</v>
      </c>
      <c r="J286" s="21"/>
      <c r="K286" s="21"/>
    </row>
    <row r="287" spans="1:11" x14ac:dyDescent="0.25">
      <c r="A287" s="192">
        <v>41886</v>
      </c>
      <c r="B287" s="254" t="s">
        <v>1774</v>
      </c>
      <c r="C287" s="322" t="s">
        <v>4616</v>
      </c>
      <c r="D287" s="190" t="s">
        <v>22</v>
      </c>
      <c r="E287" s="210">
        <v>8390.5</v>
      </c>
      <c r="F287" s="256">
        <v>41886</v>
      </c>
      <c r="G287" s="42">
        <v>8390.5</v>
      </c>
      <c r="H287" s="217">
        <f t="shared" si="5"/>
        <v>0</v>
      </c>
      <c r="I287" s="190"/>
      <c r="J287" s="21"/>
      <c r="K287" s="21"/>
    </row>
    <row r="288" spans="1:11" x14ac:dyDescent="0.25">
      <c r="A288" s="192">
        <v>41886</v>
      </c>
      <c r="B288" s="254" t="s">
        <v>1775</v>
      </c>
      <c r="C288" s="322" t="s">
        <v>4616</v>
      </c>
      <c r="D288" s="190" t="s">
        <v>62</v>
      </c>
      <c r="E288" s="210">
        <v>10757.5</v>
      </c>
      <c r="F288" s="256">
        <v>41886</v>
      </c>
      <c r="G288" s="42">
        <v>10757.5</v>
      </c>
      <c r="H288" s="217">
        <f t="shared" si="5"/>
        <v>0</v>
      </c>
      <c r="I288" s="190" t="s">
        <v>65</v>
      </c>
      <c r="J288" s="21"/>
      <c r="K288" s="21"/>
    </row>
    <row r="289" spans="1:11" x14ac:dyDescent="0.25">
      <c r="A289" s="192">
        <v>41886</v>
      </c>
      <c r="B289" s="254" t="s">
        <v>1777</v>
      </c>
      <c r="C289" s="322" t="s">
        <v>4616</v>
      </c>
      <c r="D289" s="190" t="s">
        <v>11</v>
      </c>
      <c r="E289" s="210">
        <v>57079.4</v>
      </c>
      <c r="F289" s="256">
        <v>41907</v>
      </c>
      <c r="G289" s="42">
        <v>57079.4</v>
      </c>
      <c r="H289" s="217">
        <f t="shared" si="5"/>
        <v>0</v>
      </c>
      <c r="I289" s="190" t="s">
        <v>65</v>
      </c>
      <c r="J289" s="21"/>
      <c r="K289" s="21"/>
    </row>
    <row r="290" spans="1:11" x14ac:dyDescent="0.25">
      <c r="A290" s="192">
        <v>41886</v>
      </c>
      <c r="B290" s="254" t="s">
        <v>1779</v>
      </c>
      <c r="C290" s="322" t="s">
        <v>4616</v>
      </c>
      <c r="D290" s="190" t="s">
        <v>4637</v>
      </c>
      <c r="E290" s="210">
        <v>5893</v>
      </c>
      <c r="F290" s="256">
        <v>41886</v>
      </c>
      <c r="G290" s="42">
        <v>5893</v>
      </c>
      <c r="H290" s="217">
        <f t="shared" si="5"/>
        <v>0</v>
      </c>
      <c r="I290" s="190"/>
      <c r="J290" s="21"/>
      <c r="K290" s="21"/>
    </row>
    <row r="291" spans="1:11" x14ac:dyDescent="0.25">
      <c r="A291" s="192">
        <v>41886</v>
      </c>
      <c r="B291" s="254" t="s">
        <v>1780</v>
      </c>
      <c r="C291" s="322" t="s">
        <v>4616</v>
      </c>
      <c r="D291" s="190" t="s">
        <v>17</v>
      </c>
      <c r="E291" s="210">
        <v>59767.5</v>
      </c>
      <c r="F291" s="256">
        <v>41887</v>
      </c>
      <c r="G291" s="42">
        <v>59767.5</v>
      </c>
      <c r="H291" s="217">
        <f t="shared" si="5"/>
        <v>0</v>
      </c>
      <c r="I291" s="190" t="s">
        <v>27</v>
      </c>
      <c r="J291" s="21"/>
      <c r="K291" s="21"/>
    </row>
    <row r="292" spans="1:11" x14ac:dyDescent="0.25">
      <c r="A292" s="192">
        <v>41886</v>
      </c>
      <c r="B292" s="254" t="s">
        <v>1781</v>
      </c>
      <c r="C292" s="322" t="s">
        <v>4616</v>
      </c>
      <c r="D292" s="196" t="s">
        <v>3108</v>
      </c>
      <c r="E292" s="215">
        <v>0</v>
      </c>
      <c r="F292" s="256"/>
      <c r="G292" s="42"/>
      <c r="H292" s="217">
        <f t="shared" si="5"/>
        <v>0</v>
      </c>
      <c r="I292" s="190" t="s">
        <v>4212</v>
      </c>
      <c r="J292" s="21"/>
      <c r="K292" s="21"/>
    </row>
    <row r="293" spans="1:11" x14ac:dyDescent="0.25">
      <c r="A293" s="192">
        <v>41886</v>
      </c>
      <c r="B293" s="254" t="s">
        <v>1782</v>
      </c>
      <c r="C293" s="322" t="s">
        <v>4616</v>
      </c>
      <c r="D293" s="196" t="s">
        <v>3108</v>
      </c>
      <c r="E293" s="215">
        <v>0</v>
      </c>
      <c r="F293" s="256"/>
      <c r="G293" s="42"/>
      <c r="H293" s="217">
        <f t="shared" si="5"/>
        <v>0</v>
      </c>
      <c r="I293" s="190" t="s">
        <v>4212</v>
      </c>
      <c r="J293" s="21"/>
      <c r="K293" s="21"/>
    </row>
    <row r="294" spans="1:11" x14ac:dyDescent="0.25">
      <c r="A294" s="192">
        <v>41886</v>
      </c>
      <c r="B294" s="254" t="s">
        <v>1783</v>
      </c>
      <c r="C294" s="322" t="s">
        <v>4616</v>
      </c>
      <c r="D294" s="190" t="s">
        <v>4638</v>
      </c>
      <c r="E294" s="210">
        <v>3864</v>
      </c>
      <c r="F294" s="256">
        <v>41886</v>
      </c>
      <c r="G294" s="42">
        <v>3864</v>
      </c>
      <c r="H294" s="217">
        <f t="shared" si="5"/>
        <v>0</v>
      </c>
      <c r="I294" s="190" t="s">
        <v>27</v>
      </c>
      <c r="J294" s="21"/>
      <c r="K294" s="21"/>
    </row>
    <row r="295" spans="1:11" x14ac:dyDescent="0.25">
      <c r="A295" s="192">
        <v>41886</v>
      </c>
      <c r="B295" s="254" t="s">
        <v>1784</v>
      </c>
      <c r="C295" s="322" t="s">
        <v>4616</v>
      </c>
      <c r="D295" s="190" t="s">
        <v>4637</v>
      </c>
      <c r="E295" s="210">
        <v>5889</v>
      </c>
      <c r="F295" s="256">
        <v>41886</v>
      </c>
      <c r="G295" s="42">
        <v>5889</v>
      </c>
      <c r="H295" s="217">
        <f t="shared" si="5"/>
        <v>0</v>
      </c>
      <c r="I295" s="190"/>
      <c r="J295" s="21"/>
      <c r="K295" s="21"/>
    </row>
    <row r="296" spans="1:11" x14ac:dyDescent="0.25">
      <c r="A296" s="192">
        <v>41886</v>
      </c>
      <c r="B296" s="254" t="s">
        <v>1785</v>
      </c>
      <c r="C296" s="322" t="s">
        <v>4616</v>
      </c>
      <c r="D296" s="196" t="s">
        <v>3108</v>
      </c>
      <c r="E296" s="215">
        <v>0</v>
      </c>
      <c r="F296" s="256"/>
      <c r="G296" s="42"/>
      <c r="H296" s="217">
        <f t="shared" si="5"/>
        <v>0</v>
      </c>
      <c r="I296" s="190" t="s">
        <v>3872</v>
      </c>
      <c r="J296" s="21"/>
      <c r="K296" s="21"/>
    </row>
    <row r="297" spans="1:11" x14ac:dyDescent="0.25">
      <c r="A297" s="192">
        <v>41886</v>
      </c>
      <c r="B297" s="254" t="s">
        <v>1786</v>
      </c>
      <c r="C297" s="322" t="s">
        <v>4616</v>
      </c>
      <c r="D297" s="190" t="s">
        <v>4321</v>
      </c>
      <c r="E297" s="210">
        <v>1260</v>
      </c>
      <c r="F297" s="256">
        <v>41887</v>
      </c>
      <c r="G297" s="42">
        <v>1260</v>
      </c>
      <c r="H297" s="217">
        <f t="shared" si="5"/>
        <v>0</v>
      </c>
      <c r="I297" s="190" t="s">
        <v>30</v>
      </c>
      <c r="J297" s="21"/>
      <c r="K297" s="21"/>
    </row>
    <row r="298" spans="1:11" x14ac:dyDescent="0.25">
      <c r="A298" s="192">
        <v>41886</v>
      </c>
      <c r="B298" s="254" t="s">
        <v>1787</v>
      </c>
      <c r="C298" s="322" t="s">
        <v>4616</v>
      </c>
      <c r="D298" s="190" t="s">
        <v>4639</v>
      </c>
      <c r="E298" s="210">
        <v>1350.8</v>
      </c>
      <c r="F298" s="256">
        <v>41886</v>
      </c>
      <c r="G298" s="42">
        <v>1350.8</v>
      </c>
      <c r="H298" s="217">
        <f t="shared" si="5"/>
        <v>0</v>
      </c>
      <c r="I298" s="190"/>
      <c r="J298" s="21"/>
      <c r="K298" s="21"/>
    </row>
    <row r="299" spans="1:11" x14ac:dyDescent="0.25">
      <c r="A299" s="192">
        <v>41886</v>
      </c>
      <c r="B299" s="254" t="s">
        <v>1788</v>
      </c>
      <c r="C299" s="322" t="s">
        <v>4616</v>
      </c>
      <c r="D299" s="190" t="s">
        <v>1778</v>
      </c>
      <c r="E299" s="210">
        <v>846</v>
      </c>
      <c r="F299" s="256">
        <v>41887</v>
      </c>
      <c r="G299" s="42">
        <v>846</v>
      </c>
      <c r="H299" s="217">
        <f t="shared" si="5"/>
        <v>0</v>
      </c>
      <c r="I299" s="190" t="s">
        <v>30</v>
      </c>
      <c r="J299" s="21"/>
      <c r="K299" s="21"/>
    </row>
    <row r="300" spans="1:11" x14ac:dyDescent="0.25">
      <c r="A300" s="192">
        <v>41886</v>
      </c>
      <c r="B300" s="254" t="s">
        <v>1789</v>
      </c>
      <c r="C300" s="322" t="s">
        <v>4616</v>
      </c>
      <c r="D300" s="190" t="s">
        <v>4592</v>
      </c>
      <c r="E300" s="210">
        <v>2447</v>
      </c>
      <c r="F300" s="256">
        <v>41887</v>
      </c>
      <c r="G300" s="42">
        <v>2447</v>
      </c>
      <c r="H300" s="217">
        <f t="shared" si="5"/>
        <v>0</v>
      </c>
      <c r="I300" s="190" t="s">
        <v>30</v>
      </c>
      <c r="J300" s="21"/>
      <c r="K300" s="21"/>
    </row>
    <row r="301" spans="1:11" x14ac:dyDescent="0.25">
      <c r="A301" s="192">
        <v>41886</v>
      </c>
      <c r="B301" s="254" t="s">
        <v>1790</v>
      </c>
      <c r="C301" s="322" t="s">
        <v>4616</v>
      </c>
      <c r="D301" s="190" t="s">
        <v>130</v>
      </c>
      <c r="E301" s="210">
        <v>8621</v>
      </c>
      <c r="F301" s="256">
        <v>41890</v>
      </c>
      <c r="G301" s="42">
        <v>8621</v>
      </c>
      <c r="H301" s="217">
        <f t="shared" si="5"/>
        <v>0</v>
      </c>
      <c r="I301" s="190" t="s">
        <v>27</v>
      </c>
      <c r="J301" s="21"/>
      <c r="K301" s="21"/>
    </row>
    <row r="302" spans="1:11" x14ac:dyDescent="0.25">
      <c r="A302" s="192">
        <v>41886</v>
      </c>
      <c r="B302" s="254" t="s">
        <v>1792</v>
      </c>
      <c r="C302" s="322" t="s">
        <v>4616</v>
      </c>
      <c r="D302" s="190" t="s">
        <v>758</v>
      </c>
      <c r="E302" s="210">
        <v>2401.6999999999998</v>
      </c>
      <c r="F302" s="256">
        <v>41887</v>
      </c>
      <c r="G302" s="42">
        <v>2401.6999999999998</v>
      </c>
      <c r="H302" s="217">
        <f t="shared" si="5"/>
        <v>0</v>
      </c>
      <c r="I302" s="190" t="s">
        <v>30</v>
      </c>
      <c r="J302" s="21"/>
      <c r="K302" s="21"/>
    </row>
    <row r="303" spans="1:11" x14ac:dyDescent="0.25">
      <c r="A303" s="192">
        <v>41886</v>
      </c>
      <c r="B303" s="254" t="s">
        <v>1793</v>
      </c>
      <c r="C303" s="322" t="s">
        <v>4616</v>
      </c>
      <c r="D303" s="196" t="s">
        <v>3108</v>
      </c>
      <c r="E303" s="215">
        <v>0</v>
      </c>
      <c r="F303" s="256"/>
      <c r="G303" s="42"/>
      <c r="H303" s="217">
        <f t="shared" si="5"/>
        <v>0</v>
      </c>
      <c r="I303" s="190" t="s">
        <v>4212</v>
      </c>
      <c r="J303" s="21"/>
      <c r="K303" s="21"/>
    </row>
    <row r="304" spans="1:11" x14ac:dyDescent="0.25">
      <c r="A304" s="192">
        <v>41886</v>
      </c>
      <c r="B304" s="254" t="s">
        <v>1794</v>
      </c>
      <c r="C304" s="322" t="s">
        <v>4616</v>
      </c>
      <c r="D304" s="196" t="s">
        <v>3108</v>
      </c>
      <c r="E304" s="215">
        <v>0</v>
      </c>
      <c r="F304" s="256"/>
      <c r="G304" s="42"/>
      <c r="H304" s="217">
        <f t="shared" si="5"/>
        <v>0</v>
      </c>
      <c r="I304" s="190" t="s">
        <v>512</v>
      </c>
      <c r="J304" s="21"/>
      <c r="K304" s="21"/>
    </row>
    <row r="305" spans="1:11" x14ac:dyDescent="0.25">
      <c r="A305" s="192">
        <v>41886</v>
      </c>
      <c r="B305" s="254" t="s">
        <v>1795</v>
      </c>
      <c r="C305" s="322" t="s">
        <v>4616</v>
      </c>
      <c r="D305" s="190" t="s">
        <v>4640</v>
      </c>
      <c r="E305" s="210">
        <v>32924.5</v>
      </c>
      <c r="F305" s="256">
        <v>41886</v>
      </c>
      <c r="G305" s="42">
        <v>32924.5</v>
      </c>
      <c r="H305" s="217">
        <f t="shared" si="5"/>
        <v>0</v>
      </c>
      <c r="I305" s="190" t="s">
        <v>30</v>
      </c>
      <c r="J305" s="21"/>
      <c r="K305" s="21"/>
    </row>
    <row r="306" spans="1:11" x14ac:dyDescent="0.25">
      <c r="A306" s="192">
        <v>41886</v>
      </c>
      <c r="B306" s="254" t="s">
        <v>1796</v>
      </c>
      <c r="C306" s="322" t="s">
        <v>4616</v>
      </c>
      <c r="D306" s="190" t="s">
        <v>29</v>
      </c>
      <c r="E306" s="210">
        <v>13453.5</v>
      </c>
      <c r="F306" s="256">
        <v>41887</v>
      </c>
      <c r="G306" s="42">
        <v>13453.5</v>
      </c>
      <c r="H306" s="217">
        <f t="shared" si="5"/>
        <v>0</v>
      </c>
      <c r="I306" s="190"/>
      <c r="J306" s="21"/>
      <c r="K306" s="21"/>
    </row>
    <row r="307" spans="1:11" x14ac:dyDescent="0.25">
      <c r="A307" s="192">
        <v>41886</v>
      </c>
      <c r="B307" s="254" t="s">
        <v>1797</v>
      </c>
      <c r="C307" s="322" t="s">
        <v>4616</v>
      </c>
      <c r="D307" s="190" t="s">
        <v>55</v>
      </c>
      <c r="E307" s="210">
        <v>10882.2</v>
      </c>
      <c r="F307" s="256">
        <v>41886</v>
      </c>
      <c r="G307" s="42">
        <v>10882.2</v>
      </c>
      <c r="H307" s="217">
        <f t="shared" si="5"/>
        <v>0</v>
      </c>
      <c r="I307" s="190" t="s">
        <v>4584</v>
      </c>
      <c r="J307" s="21"/>
      <c r="K307" s="21"/>
    </row>
    <row r="308" spans="1:11" x14ac:dyDescent="0.25">
      <c r="A308" s="192">
        <v>41886</v>
      </c>
      <c r="B308" s="254" t="s">
        <v>1798</v>
      </c>
      <c r="C308" s="322" t="s">
        <v>4616</v>
      </c>
      <c r="D308" s="190" t="s">
        <v>52</v>
      </c>
      <c r="E308" s="210">
        <v>3666</v>
      </c>
      <c r="F308" s="256">
        <v>41886</v>
      </c>
      <c r="G308" s="42">
        <v>3666</v>
      </c>
      <c r="H308" s="217">
        <f t="shared" si="5"/>
        <v>0</v>
      </c>
      <c r="I308" s="190" t="s">
        <v>12</v>
      </c>
      <c r="J308" s="21"/>
      <c r="K308" s="21"/>
    </row>
    <row r="309" spans="1:11" x14ac:dyDescent="0.25">
      <c r="A309" s="192">
        <v>41886</v>
      </c>
      <c r="B309" s="254" t="s">
        <v>1799</v>
      </c>
      <c r="C309" s="322" t="s">
        <v>4616</v>
      </c>
      <c r="D309" s="190" t="s">
        <v>2578</v>
      </c>
      <c r="E309" s="210">
        <v>4399.2</v>
      </c>
      <c r="F309" s="256">
        <v>41886</v>
      </c>
      <c r="G309" s="42">
        <v>4399.2</v>
      </c>
      <c r="H309" s="217">
        <f t="shared" si="5"/>
        <v>0</v>
      </c>
      <c r="I309" s="190" t="s">
        <v>12</v>
      </c>
      <c r="J309" s="21"/>
      <c r="K309" s="21"/>
    </row>
    <row r="310" spans="1:11" x14ac:dyDescent="0.25">
      <c r="A310" s="192">
        <v>41886</v>
      </c>
      <c r="B310" s="254" t="s">
        <v>1800</v>
      </c>
      <c r="C310" s="322" t="s">
        <v>4616</v>
      </c>
      <c r="D310" s="190" t="s">
        <v>2700</v>
      </c>
      <c r="E310" s="210">
        <v>2002</v>
      </c>
      <c r="F310" s="256">
        <v>41886</v>
      </c>
      <c r="G310" s="42">
        <v>2002</v>
      </c>
      <c r="H310" s="217">
        <f t="shared" si="5"/>
        <v>0</v>
      </c>
      <c r="I310" s="190" t="s">
        <v>12</v>
      </c>
      <c r="J310" s="21"/>
      <c r="K310" s="21"/>
    </row>
    <row r="311" spans="1:11" x14ac:dyDescent="0.25">
      <c r="A311" s="192">
        <v>41886</v>
      </c>
      <c r="B311" s="254" t="s">
        <v>1801</v>
      </c>
      <c r="C311" s="322" t="s">
        <v>4616</v>
      </c>
      <c r="D311" s="190" t="s">
        <v>47</v>
      </c>
      <c r="E311" s="210">
        <v>3237.6</v>
      </c>
      <c r="F311" s="256">
        <v>41887</v>
      </c>
      <c r="G311" s="42">
        <v>3237.6</v>
      </c>
      <c r="H311" s="217">
        <f t="shared" si="5"/>
        <v>0</v>
      </c>
      <c r="I311" s="190" t="s">
        <v>30</v>
      </c>
      <c r="J311" s="21"/>
      <c r="K311" s="21"/>
    </row>
    <row r="312" spans="1:11" x14ac:dyDescent="0.25">
      <c r="A312" s="192">
        <v>41886</v>
      </c>
      <c r="B312" s="254" t="s">
        <v>1802</v>
      </c>
      <c r="C312" s="322" t="s">
        <v>4616</v>
      </c>
      <c r="D312" s="190" t="s">
        <v>449</v>
      </c>
      <c r="E312" s="210">
        <v>2209</v>
      </c>
      <c r="F312" s="256">
        <v>41887</v>
      </c>
      <c r="G312" s="42">
        <v>2209</v>
      </c>
      <c r="H312" s="217">
        <f t="shared" si="5"/>
        <v>0</v>
      </c>
      <c r="I312" s="190" t="s">
        <v>30</v>
      </c>
      <c r="J312" s="21"/>
      <c r="K312" s="21"/>
    </row>
    <row r="313" spans="1:11" x14ac:dyDescent="0.25">
      <c r="A313" s="192">
        <v>41886</v>
      </c>
      <c r="B313" s="254" t="s">
        <v>1803</v>
      </c>
      <c r="C313" s="322" t="s">
        <v>4616</v>
      </c>
      <c r="D313" s="190" t="s">
        <v>1693</v>
      </c>
      <c r="E313" s="210">
        <v>2995.2</v>
      </c>
      <c r="F313" s="256">
        <v>41886</v>
      </c>
      <c r="G313" s="42">
        <v>2995.2</v>
      </c>
      <c r="H313" s="217">
        <f t="shared" si="5"/>
        <v>0</v>
      </c>
      <c r="I313" s="190"/>
      <c r="J313" s="21"/>
      <c r="K313" s="21"/>
    </row>
    <row r="314" spans="1:11" x14ac:dyDescent="0.25">
      <c r="A314" s="192">
        <v>41886</v>
      </c>
      <c r="B314" s="254" t="s">
        <v>1804</v>
      </c>
      <c r="C314" s="322" t="s">
        <v>4616</v>
      </c>
      <c r="D314" s="190" t="s">
        <v>4586</v>
      </c>
      <c r="E314" s="210">
        <v>6205</v>
      </c>
      <c r="F314" s="256">
        <v>41886</v>
      </c>
      <c r="G314" s="42">
        <v>6205</v>
      </c>
      <c r="H314" s="217">
        <f t="shared" si="5"/>
        <v>0</v>
      </c>
      <c r="I314" s="190"/>
      <c r="J314" s="21"/>
      <c r="K314" s="21"/>
    </row>
    <row r="315" spans="1:11" x14ac:dyDescent="0.25">
      <c r="A315" s="192">
        <v>41886</v>
      </c>
      <c r="B315" s="254" t="s">
        <v>1805</v>
      </c>
      <c r="C315" s="322" t="s">
        <v>4616</v>
      </c>
      <c r="D315" s="190" t="s">
        <v>694</v>
      </c>
      <c r="E315" s="210">
        <v>3476.8</v>
      </c>
      <c r="F315" s="256">
        <v>41886</v>
      </c>
      <c r="G315" s="42">
        <v>3476.8</v>
      </c>
      <c r="H315" s="217">
        <f t="shared" si="5"/>
        <v>0</v>
      </c>
      <c r="I315" s="190" t="s">
        <v>12</v>
      </c>
      <c r="J315" s="21"/>
      <c r="K315" s="21"/>
    </row>
    <row r="316" spans="1:11" x14ac:dyDescent="0.25">
      <c r="A316" s="192">
        <v>41886</v>
      </c>
      <c r="B316" s="254" t="s">
        <v>1806</v>
      </c>
      <c r="C316" s="322" t="s">
        <v>4616</v>
      </c>
      <c r="D316" s="190" t="s">
        <v>55</v>
      </c>
      <c r="E316" s="210">
        <v>1117.8</v>
      </c>
      <c r="F316" s="256">
        <v>41886</v>
      </c>
      <c r="G316" s="42">
        <v>1117.8</v>
      </c>
      <c r="H316" s="217">
        <f t="shared" si="5"/>
        <v>0</v>
      </c>
      <c r="I316" s="190"/>
      <c r="J316" s="21"/>
      <c r="K316" s="21"/>
    </row>
    <row r="317" spans="1:11" x14ac:dyDescent="0.25">
      <c r="A317" s="192">
        <v>41886</v>
      </c>
      <c r="B317" s="254" t="s">
        <v>1807</v>
      </c>
      <c r="C317" s="322" t="s">
        <v>4616</v>
      </c>
      <c r="D317" s="190" t="s">
        <v>4586</v>
      </c>
      <c r="E317" s="210">
        <v>365.2</v>
      </c>
      <c r="F317" s="256">
        <v>41886</v>
      </c>
      <c r="G317" s="42">
        <v>365.2</v>
      </c>
      <c r="H317" s="217">
        <f t="shared" si="5"/>
        <v>0</v>
      </c>
      <c r="I317" s="190" t="s">
        <v>27</v>
      </c>
      <c r="J317" s="21"/>
      <c r="K317" s="21"/>
    </row>
    <row r="318" spans="1:11" x14ac:dyDescent="0.25">
      <c r="A318" s="192">
        <v>41886</v>
      </c>
      <c r="B318" s="254" t="s">
        <v>1808</v>
      </c>
      <c r="C318" s="322" t="s">
        <v>4616</v>
      </c>
      <c r="D318" s="190" t="s">
        <v>4633</v>
      </c>
      <c r="E318" s="210">
        <v>7150.9</v>
      </c>
      <c r="F318" s="419" t="s">
        <v>4641</v>
      </c>
      <c r="G318" s="42">
        <v>7150.9</v>
      </c>
      <c r="H318" s="217">
        <f t="shared" si="5"/>
        <v>0</v>
      </c>
      <c r="I318" s="190"/>
      <c r="J318" s="21"/>
      <c r="K318" s="21"/>
    </row>
    <row r="319" spans="1:11" x14ac:dyDescent="0.25">
      <c r="A319" s="192">
        <v>41886</v>
      </c>
      <c r="B319" s="254" t="s">
        <v>1809</v>
      </c>
      <c r="C319" s="322" t="s">
        <v>4616</v>
      </c>
      <c r="D319" s="196" t="s">
        <v>3108</v>
      </c>
      <c r="E319" s="215">
        <v>0</v>
      </c>
      <c r="F319" s="256"/>
      <c r="G319" s="42"/>
      <c r="H319" s="217">
        <f t="shared" si="5"/>
        <v>0</v>
      </c>
      <c r="I319" s="190" t="s">
        <v>81</v>
      </c>
      <c r="J319" s="21"/>
      <c r="K319" s="21"/>
    </row>
    <row r="320" spans="1:11" x14ac:dyDescent="0.25">
      <c r="A320" s="192">
        <v>41886</v>
      </c>
      <c r="B320" s="254" t="s">
        <v>1811</v>
      </c>
      <c r="C320" s="322" t="s">
        <v>4616</v>
      </c>
      <c r="D320" s="190" t="s">
        <v>4642</v>
      </c>
      <c r="E320" s="210">
        <v>545.20000000000005</v>
      </c>
      <c r="F320" s="256">
        <v>41886</v>
      </c>
      <c r="G320" s="42">
        <v>545.20000000000005</v>
      </c>
      <c r="H320" s="217">
        <f t="shared" si="5"/>
        <v>0</v>
      </c>
      <c r="I320" s="190"/>
      <c r="J320" s="21"/>
      <c r="K320" s="21"/>
    </row>
    <row r="321" spans="1:11" x14ac:dyDescent="0.25">
      <c r="A321" s="192">
        <v>41886</v>
      </c>
      <c r="B321" s="254" t="s">
        <v>1812</v>
      </c>
      <c r="C321" s="322" t="s">
        <v>4616</v>
      </c>
      <c r="D321" s="196" t="s">
        <v>3108</v>
      </c>
      <c r="E321" s="215">
        <v>0</v>
      </c>
      <c r="F321" s="256"/>
      <c r="G321" s="42"/>
      <c r="H321" s="217">
        <f t="shared" si="5"/>
        <v>0</v>
      </c>
      <c r="I321" s="190" t="s">
        <v>81</v>
      </c>
      <c r="J321" s="21"/>
      <c r="K321" s="21"/>
    </row>
    <row r="322" spans="1:11" x14ac:dyDescent="0.25">
      <c r="A322" s="192">
        <v>41886</v>
      </c>
      <c r="B322" s="254" t="s">
        <v>1813</v>
      </c>
      <c r="C322" s="322" t="s">
        <v>4616</v>
      </c>
      <c r="D322" s="190" t="s">
        <v>25</v>
      </c>
      <c r="E322" s="210">
        <v>146</v>
      </c>
      <c r="F322" s="256">
        <v>41886</v>
      </c>
      <c r="G322" s="42">
        <v>146</v>
      </c>
      <c r="H322" s="217">
        <f t="shared" si="5"/>
        <v>0</v>
      </c>
      <c r="I322" s="190" t="s">
        <v>65</v>
      </c>
      <c r="J322" s="21"/>
      <c r="K322" s="21"/>
    </row>
    <row r="323" spans="1:11" x14ac:dyDescent="0.25">
      <c r="A323" s="192">
        <v>41886</v>
      </c>
      <c r="B323" s="254" t="s">
        <v>1815</v>
      </c>
      <c r="C323" s="322" t="s">
        <v>4616</v>
      </c>
      <c r="D323" s="190" t="s">
        <v>3115</v>
      </c>
      <c r="E323" s="210">
        <v>14218.4</v>
      </c>
      <c r="F323" s="256">
        <v>41886</v>
      </c>
      <c r="G323" s="42">
        <v>14218.4</v>
      </c>
      <c r="H323" s="217">
        <f t="shared" si="5"/>
        <v>0</v>
      </c>
      <c r="I323" s="190" t="s">
        <v>65</v>
      </c>
      <c r="J323" s="21"/>
      <c r="K323" s="21"/>
    </row>
    <row r="324" spans="1:11" x14ac:dyDescent="0.25">
      <c r="A324" s="192">
        <v>41886</v>
      </c>
      <c r="B324" s="254" t="s">
        <v>1816</v>
      </c>
      <c r="C324" s="322" t="s">
        <v>4616</v>
      </c>
      <c r="D324" s="190" t="s">
        <v>106</v>
      </c>
      <c r="E324" s="210">
        <v>4233.5</v>
      </c>
      <c r="F324" s="256">
        <v>41887</v>
      </c>
      <c r="G324" s="42">
        <v>4233.5</v>
      </c>
      <c r="H324" s="217">
        <f t="shared" si="5"/>
        <v>0</v>
      </c>
      <c r="I324" s="190" t="s">
        <v>65</v>
      </c>
      <c r="J324" s="21"/>
      <c r="K324" s="21"/>
    </row>
    <row r="325" spans="1:11" x14ac:dyDescent="0.25">
      <c r="A325" s="192">
        <v>41886</v>
      </c>
      <c r="B325" s="254" t="s">
        <v>1817</v>
      </c>
      <c r="C325" s="322" t="s">
        <v>4616</v>
      </c>
      <c r="D325" s="190" t="s">
        <v>4612</v>
      </c>
      <c r="E325" s="210">
        <v>46808.6</v>
      </c>
      <c r="F325" s="256">
        <v>41887</v>
      </c>
      <c r="G325" s="42">
        <v>46808.6</v>
      </c>
      <c r="H325" s="217">
        <f t="shared" si="5"/>
        <v>0</v>
      </c>
      <c r="I325" s="190" t="s">
        <v>217</v>
      </c>
      <c r="J325" s="21"/>
      <c r="K325" s="21"/>
    </row>
    <row r="326" spans="1:11" x14ac:dyDescent="0.25">
      <c r="A326" s="192">
        <v>41886</v>
      </c>
      <c r="B326" s="254" t="s">
        <v>1819</v>
      </c>
      <c r="C326" s="322" t="s">
        <v>4616</v>
      </c>
      <c r="D326" s="190" t="s">
        <v>47</v>
      </c>
      <c r="E326" s="210">
        <v>2499</v>
      </c>
      <c r="F326" s="256">
        <v>41887</v>
      </c>
      <c r="G326" s="42">
        <v>2499</v>
      </c>
      <c r="H326" s="217">
        <f t="shared" si="5"/>
        <v>0</v>
      </c>
      <c r="I326" s="190" t="s">
        <v>30</v>
      </c>
      <c r="J326" s="21"/>
      <c r="K326" s="21"/>
    </row>
    <row r="327" spans="1:11" x14ac:dyDescent="0.25">
      <c r="A327" s="192">
        <v>41886</v>
      </c>
      <c r="B327" s="254" t="s">
        <v>1821</v>
      </c>
      <c r="C327" s="322" t="s">
        <v>4616</v>
      </c>
      <c r="D327" s="190" t="s">
        <v>4322</v>
      </c>
      <c r="E327" s="210">
        <v>9113.1</v>
      </c>
      <c r="F327" s="256">
        <v>41887</v>
      </c>
      <c r="G327" s="42">
        <v>9113.1</v>
      </c>
      <c r="H327" s="217">
        <f t="shared" ref="H327:H390" si="6">E327-G327</f>
        <v>0</v>
      </c>
      <c r="I327" s="190" t="s">
        <v>30</v>
      </c>
      <c r="J327" s="21"/>
      <c r="K327" s="21"/>
    </row>
    <row r="328" spans="1:11" x14ac:dyDescent="0.25">
      <c r="A328" s="192">
        <v>41886</v>
      </c>
      <c r="B328" s="254" t="s">
        <v>1822</v>
      </c>
      <c r="C328" s="322" t="s">
        <v>4616</v>
      </c>
      <c r="D328" s="190" t="s">
        <v>124</v>
      </c>
      <c r="E328" s="210">
        <v>8260.7999999999993</v>
      </c>
      <c r="F328" s="256">
        <v>41887</v>
      </c>
      <c r="G328" s="42">
        <v>8260.7999999999993</v>
      </c>
      <c r="H328" s="217">
        <f t="shared" si="6"/>
        <v>0</v>
      </c>
      <c r="I328" s="190" t="s">
        <v>30</v>
      </c>
      <c r="J328" s="21"/>
      <c r="K328" s="21"/>
    </row>
    <row r="329" spans="1:11" x14ac:dyDescent="0.25">
      <c r="A329" s="192">
        <v>41886</v>
      </c>
      <c r="B329" s="254" t="s">
        <v>1823</v>
      </c>
      <c r="C329" s="322" t="s">
        <v>4616</v>
      </c>
      <c r="D329" s="196" t="s">
        <v>3108</v>
      </c>
      <c r="E329" s="215">
        <v>0</v>
      </c>
      <c r="F329" s="256"/>
      <c r="G329" s="42"/>
      <c r="H329" s="217">
        <f t="shared" si="6"/>
        <v>0</v>
      </c>
      <c r="I329" s="190" t="s">
        <v>4212</v>
      </c>
      <c r="J329" s="21"/>
      <c r="K329" s="21"/>
    </row>
    <row r="330" spans="1:11" x14ac:dyDescent="0.25">
      <c r="A330" s="192">
        <v>41886</v>
      </c>
      <c r="B330" s="254" t="s">
        <v>1825</v>
      </c>
      <c r="C330" s="322" t="s">
        <v>4616</v>
      </c>
      <c r="D330" s="190" t="s">
        <v>49</v>
      </c>
      <c r="E330" s="210">
        <v>1088</v>
      </c>
      <c r="F330" s="256">
        <v>41886</v>
      </c>
      <c r="G330" s="42">
        <v>1088</v>
      </c>
      <c r="H330" s="217">
        <f t="shared" si="6"/>
        <v>0</v>
      </c>
      <c r="I330" s="190"/>
      <c r="J330" s="21"/>
      <c r="K330" s="21"/>
    </row>
    <row r="331" spans="1:11" x14ac:dyDescent="0.25">
      <c r="A331" s="192">
        <v>41886</v>
      </c>
      <c r="B331" s="254" t="s">
        <v>1826</v>
      </c>
      <c r="C331" s="322" t="s">
        <v>4616</v>
      </c>
      <c r="D331" s="190" t="s">
        <v>4643</v>
      </c>
      <c r="E331" s="210">
        <v>4027.5</v>
      </c>
      <c r="F331" s="256">
        <v>41887</v>
      </c>
      <c r="G331" s="42">
        <v>4027.5</v>
      </c>
      <c r="H331" s="217">
        <f t="shared" si="6"/>
        <v>0</v>
      </c>
      <c r="I331" s="190" t="s">
        <v>217</v>
      </c>
      <c r="J331" s="21"/>
      <c r="K331" s="21"/>
    </row>
    <row r="332" spans="1:11" x14ac:dyDescent="0.25">
      <c r="A332" s="192">
        <v>41886</v>
      </c>
      <c r="B332" s="254" t="s">
        <v>1827</v>
      </c>
      <c r="C332" s="322" t="s">
        <v>4616</v>
      </c>
      <c r="D332" s="190" t="s">
        <v>4644</v>
      </c>
      <c r="E332" s="210">
        <v>2391.9</v>
      </c>
      <c r="F332" s="256">
        <v>41887</v>
      </c>
      <c r="G332" s="42">
        <v>2391.9</v>
      </c>
      <c r="H332" s="217">
        <f t="shared" si="6"/>
        <v>0</v>
      </c>
      <c r="I332" s="190" t="s">
        <v>217</v>
      </c>
      <c r="J332" s="21"/>
      <c r="K332" s="21"/>
    </row>
    <row r="333" spans="1:11" x14ac:dyDescent="0.25">
      <c r="A333" s="192">
        <v>41886</v>
      </c>
      <c r="B333" s="254" t="s">
        <v>1829</v>
      </c>
      <c r="C333" s="322" t="s">
        <v>4616</v>
      </c>
      <c r="D333" s="190" t="s">
        <v>80</v>
      </c>
      <c r="E333" s="210">
        <v>3784.5</v>
      </c>
      <c r="F333" s="256">
        <v>41887</v>
      </c>
      <c r="G333" s="42">
        <v>3784.5</v>
      </c>
      <c r="H333" s="217">
        <f t="shared" si="6"/>
        <v>0</v>
      </c>
      <c r="I333" s="190" t="s">
        <v>217</v>
      </c>
      <c r="J333" s="21"/>
      <c r="K333" s="21"/>
    </row>
    <row r="334" spans="1:11" x14ac:dyDescent="0.25">
      <c r="A334" s="192">
        <v>41886</v>
      </c>
      <c r="B334" s="254" t="s">
        <v>1830</v>
      </c>
      <c r="C334" s="322" t="s">
        <v>4616</v>
      </c>
      <c r="D334" s="190" t="s">
        <v>4288</v>
      </c>
      <c r="E334" s="210">
        <v>3565</v>
      </c>
      <c r="F334" s="256">
        <v>41886</v>
      </c>
      <c r="G334" s="42">
        <v>3565</v>
      </c>
      <c r="H334" s="217">
        <f t="shared" si="6"/>
        <v>0</v>
      </c>
      <c r="I334" s="190"/>
      <c r="J334" s="21"/>
      <c r="K334" s="21"/>
    </row>
    <row r="335" spans="1:11" x14ac:dyDescent="0.25">
      <c r="A335" s="192">
        <v>41886</v>
      </c>
      <c r="B335" s="254" t="s">
        <v>1832</v>
      </c>
      <c r="C335" s="322" t="s">
        <v>4616</v>
      </c>
      <c r="D335" s="190" t="s">
        <v>4589</v>
      </c>
      <c r="E335" s="210">
        <v>557.6</v>
      </c>
      <c r="F335" s="256">
        <v>41886</v>
      </c>
      <c r="G335" s="42">
        <v>557.6</v>
      </c>
      <c r="H335" s="217">
        <f t="shared" si="6"/>
        <v>0</v>
      </c>
      <c r="I335" s="190"/>
      <c r="J335" s="21"/>
      <c r="K335" s="21"/>
    </row>
    <row r="336" spans="1:11" x14ac:dyDescent="0.25">
      <c r="A336" s="192">
        <v>41886</v>
      </c>
      <c r="B336" s="254" t="s">
        <v>1833</v>
      </c>
      <c r="C336" s="322" t="s">
        <v>4616</v>
      </c>
      <c r="D336" s="190" t="s">
        <v>78</v>
      </c>
      <c r="E336" s="210">
        <v>2479.5</v>
      </c>
      <c r="F336" s="256">
        <v>41887</v>
      </c>
      <c r="G336" s="42">
        <v>2479.5</v>
      </c>
      <c r="H336" s="217">
        <f t="shared" si="6"/>
        <v>0</v>
      </c>
      <c r="I336" s="190" t="s">
        <v>217</v>
      </c>
      <c r="J336" s="21"/>
      <c r="K336" s="21"/>
    </row>
    <row r="337" spans="1:11" x14ac:dyDescent="0.25">
      <c r="A337" s="192">
        <v>41886</v>
      </c>
      <c r="B337" s="254" t="s">
        <v>1834</v>
      </c>
      <c r="C337" s="322" t="s">
        <v>4616</v>
      </c>
      <c r="D337" s="190" t="s">
        <v>233</v>
      </c>
      <c r="E337" s="210">
        <v>1808</v>
      </c>
      <c r="F337" s="256">
        <v>41887</v>
      </c>
      <c r="G337" s="42">
        <v>1808</v>
      </c>
      <c r="H337" s="217">
        <f t="shared" si="6"/>
        <v>0</v>
      </c>
      <c r="I337" s="190" t="s">
        <v>217</v>
      </c>
    </row>
    <row r="338" spans="1:11" x14ac:dyDescent="0.25">
      <c r="A338" s="192">
        <v>41886</v>
      </c>
      <c r="B338" s="254" t="s">
        <v>1835</v>
      </c>
      <c r="C338" s="322" t="s">
        <v>4616</v>
      </c>
      <c r="D338" s="190" t="s">
        <v>307</v>
      </c>
      <c r="E338" s="210">
        <v>12112.2</v>
      </c>
      <c r="F338" s="256">
        <v>41887</v>
      </c>
      <c r="G338" s="42">
        <v>12112.2</v>
      </c>
      <c r="H338" s="217">
        <f t="shared" si="6"/>
        <v>0</v>
      </c>
      <c r="I338" s="190" t="s">
        <v>217</v>
      </c>
    </row>
    <row r="339" spans="1:11" x14ac:dyDescent="0.25">
      <c r="A339" s="192">
        <v>41886</v>
      </c>
      <c r="B339" s="254" t="s">
        <v>1837</v>
      </c>
      <c r="C339" s="322" t="s">
        <v>4616</v>
      </c>
      <c r="D339" s="190" t="s">
        <v>25</v>
      </c>
      <c r="E339" s="210">
        <v>871.2</v>
      </c>
      <c r="F339" s="256">
        <v>41886</v>
      </c>
      <c r="G339" s="42">
        <v>871.2</v>
      </c>
      <c r="H339" s="217">
        <f t="shared" si="6"/>
        <v>0</v>
      </c>
      <c r="I339" s="190" t="s">
        <v>65</v>
      </c>
    </row>
    <row r="340" spans="1:11" x14ac:dyDescent="0.25">
      <c r="A340" s="192">
        <v>41886</v>
      </c>
      <c r="B340" s="254" t="s">
        <v>1838</v>
      </c>
      <c r="C340" s="322" t="s">
        <v>4616</v>
      </c>
      <c r="D340" s="196" t="s">
        <v>3108</v>
      </c>
      <c r="E340" s="215">
        <v>0</v>
      </c>
      <c r="F340" s="256"/>
      <c r="G340" s="42"/>
      <c r="H340" s="217">
        <f t="shared" si="6"/>
        <v>0</v>
      </c>
      <c r="I340" s="190" t="s">
        <v>512</v>
      </c>
    </row>
    <row r="341" spans="1:11" x14ac:dyDescent="0.25">
      <c r="A341" s="192">
        <v>41886</v>
      </c>
      <c r="B341" s="254" t="s">
        <v>1839</v>
      </c>
      <c r="C341" s="322" t="s">
        <v>4616</v>
      </c>
      <c r="D341" s="190" t="s">
        <v>763</v>
      </c>
      <c r="E341" s="210">
        <v>30746.1</v>
      </c>
      <c r="F341" s="421" t="s">
        <v>4645</v>
      </c>
      <c r="G341" s="42">
        <v>30746.1</v>
      </c>
      <c r="H341" s="217">
        <f t="shared" si="6"/>
        <v>0</v>
      </c>
      <c r="I341" s="190" t="s">
        <v>152</v>
      </c>
    </row>
    <row r="342" spans="1:11" x14ac:dyDescent="0.25">
      <c r="A342" s="192">
        <v>41886</v>
      </c>
      <c r="B342" s="254" t="s">
        <v>1840</v>
      </c>
      <c r="C342" s="322" t="s">
        <v>4616</v>
      </c>
      <c r="D342" s="190" t="s">
        <v>531</v>
      </c>
      <c r="E342" s="210">
        <v>32286</v>
      </c>
      <c r="F342" s="256">
        <v>41887</v>
      </c>
      <c r="G342" s="42">
        <v>32286</v>
      </c>
      <c r="H342" s="217">
        <f t="shared" si="6"/>
        <v>0</v>
      </c>
      <c r="I342" s="190"/>
    </row>
    <row r="343" spans="1:11" x14ac:dyDescent="0.25">
      <c r="A343" s="192">
        <v>41886</v>
      </c>
      <c r="B343" s="254" t="s">
        <v>1843</v>
      </c>
      <c r="C343" s="322" t="s">
        <v>4616</v>
      </c>
      <c r="D343" s="190" t="s">
        <v>4646</v>
      </c>
      <c r="E343" s="210">
        <v>8808.7999999999993</v>
      </c>
      <c r="F343" s="256">
        <v>41886</v>
      </c>
      <c r="G343" s="42">
        <v>8808.7999999999993</v>
      </c>
      <c r="H343" s="217">
        <f t="shared" si="6"/>
        <v>0</v>
      </c>
      <c r="I343" s="190"/>
    </row>
    <row r="344" spans="1:11" x14ac:dyDescent="0.25">
      <c r="A344" s="192">
        <v>41886</v>
      </c>
      <c r="B344" s="254" t="s">
        <v>1844</v>
      </c>
      <c r="C344" s="322" t="s">
        <v>4616</v>
      </c>
      <c r="D344" s="190" t="s">
        <v>4620</v>
      </c>
      <c r="E344" s="210">
        <v>7095.6</v>
      </c>
      <c r="F344" s="256">
        <v>41886</v>
      </c>
      <c r="G344" s="42">
        <v>7095.6</v>
      </c>
      <c r="H344" s="217">
        <f t="shared" si="6"/>
        <v>0</v>
      </c>
      <c r="I344" s="190"/>
      <c r="K344" s="33"/>
    </row>
    <row r="345" spans="1:11" x14ac:dyDescent="0.25">
      <c r="A345" s="192">
        <v>41886</v>
      </c>
      <c r="B345" s="254" t="s">
        <v>1845</v>
      </c>
      <c r="C345" s="322" t="s">
        <v>4616</v>
      </c>
      <c r="D345" s="196" t="s">
        <v>3108</v>
      </c>
      <c r="E345" s="215">
        <v>0</v>
      </c>
      <c r="F345" s="256"/>
      <c r="G345" s="42"/>
      <c r="H345" s="217">
        <f t="shared" si="6"/>
        <v>0</v>
      </c>
      <c r="I345" s="190" t="s">
        <v>512</v>
      </c>
      <c r="K345" s="33"/>
    </row>
    <row r="346" spans="1:11" x14ac:dyDescent="0.25">
      <c r="A346" s="192">
        <v>41886</v>
      </c>
      <c r="B346" s="254" t="s">
        <v>1846</v>
      </c>
      <c r="C346" s="322" t="s">
        <v>4616</v>
      </c>
      <c r="D346" s="190" t="s">
        <v>1607</v>
      </c>
      <c r="E346" s="210">
        <v>3681.2</v>
      </c>
      <c r="F346" s="256">
        <v>41886</v>
      </c>
      <c r="G346" s="42">
        <v>3681.2</v>
      </c>
      <c r="H346" s="217">
        <f t="shared" si="6"/>
        <v>0</v>
      </c>
      <c r="I346" s="190"/>
      <c r="K346" s="33"/>
    </row>
    <row r="347" spans="1:11" x14ac:dyDescent="0.25">
      <c r="A347" s="192">
        <v>41886</v>
      </c>
      <c r="B347" s="254" t="s">
        <v>1847</v>
      </c>
      <c r="C347" s="322" t="s">
        <v>4616</v>
      </c>
      <c r="D347" s="196" t="s">
        <v>3108</v>
      </c>
      <c r="E347" s="215">
        <v>0</v>
      </c>
      <c r="F347" s="256"/>
      <c r="G347" s="42"/>
      <c r="H347" s="217">
        <f t="shared" si="6"/>
        <v>0</v>
      </c>
      <c r="I347" s="190" t="s">
        <v>512</v>
      </c>
      <c r="K347" s="33"/>
    </row>
    <row r="348" spans="1:11" x14ac:dyDescent="0.25">
      <c r="A348" s="192">
        <v>41886</v>
      </c>
      <c r="B348" s="254" t="s">
        <v>1849</v>
      </c>
      <c r="C348" s="322" t="s">
        <v>4616</v>
      </c>
      <c r="D348" s="190" t="s">
        <v>51</v>
      </c>
      <c r="E348" s="210">
        <v>2109.9</v>
      </c>
      <c r="F348" s="256">
        <v>41886</v>
      </c>
      <c r="G348" s="42">
        <v>2109.9</v>
      </c>
      <c r="H348" s="217">
        <f t="shared" si="6"/>
        <v>0</v>
      </c>
      <c r="I348" s="190"/>
      <c r="K348" s="33"/>
    </row>
    <row r="349" spans="1:11" x14ac:dyDescent="0.25">
      <c r="A349" s="192">
        <v>41886</v>
      </c>
      <c r="B349" s="254" t="s">
        <v>1851</v>
      </c>
      <c r="C349" s="322" t="s">
        <v>4616</v>
      </c>
      <c r="D349" s="196" t="s">
        <v>3108</v>
      </c>
      <c r="E349" s="215">
        <v>0</v>
      </c>
      <c r="F349" s="256"/>
      <c r="G349" s="42"/>
      <c r="H349" s="217">
        <f t="shared" si="6"/>
        <v>0</v>
      </c>
      <c r="I349" s="190" t="s">
        <v>512</v>
      </c>
    </row>
    <row r="350" spans="1:11" x14ac:dyDescent="0.25">
      <c r="A350" s="192">
        <v>41886</v>
      </c>
      <c r="B350" s="254" t="s">
        <v>1852</v>
      </c>
      <c r="C350" s="322" t="s">
        <v>4616</v>
      </c>
      <c r="D350" s="196" t="s">
        <v>3108</v>
      </c>
      <c r="E350" s="215">
        <v>0</v>
      </c>
      <c r="F350" s="256"/>
      <c r="G350" s="42"/>
      <c r="H350" s="217">
        <f t="shared" si="6"/>
        <v>0</v>
      </c>
      <c r="I350" s="190" t="s">
        <v>512</v>
      </c>
    </row>
    <row r="351" spans="1:11" x14ac:dyDescent="0.25">
      <c r="A351" s="192">
        <v>41886</v>
      </c>
      <c r="B351" s="254" t="s">
        <v>1853</v>
      </c>
      <c r="C351" s="322" t="s">
        <v>4616</v>
      </c>
      <c r="D351" s="190" t="s">
        <v>4109</v>
      </c>
      <c r="E351" s="210">
        <v>11037.2</v>
      </c>
      <c r="F351" s="256">
        <v>41886</v>
      </c>
      <c r="G351" s="42">
        <v>11037.2</v>
      </c>
      <c r="H351" s="217">
        <f t="shared" si="6"/>
        <v>0</v>
      </c>
      <c r="I351" s="190"/>
    </row>
    <row r="352" spans="1:11" x14ac:dyDescent="0.25">
      <c r="A352" s="192">
        <v>41886</v>
      </c>
      <c r="B352" s="254" t="s">
        <v>1854</v>
      </c>
      <c r="C352" s="322" t="s">
        <v>4616</v>
      </c>
      <c r="D352" s="190" t="s">
        <v>840</v>
      </c>
      <c r="E352" s="210">
        <v>7142.5</v>
      </c>
      <c r="F352" s="256">
        <v>41886</v>
      </c>
      <c r="G352" s="42">
        <v>7142.5</v>
      </c>
      <c r="H352" s="217">
        <f t="shared" si="6"/>
        <v>0</v>
      </c>
      <c r="I352" s="190"/>
    </row>
    <row r="353" spans="1:11" x14ac:dyDescent="0.25">
      <c r="A353" s="192">
        <v>41886</v>
      </c>
      <c r="B353" s="254" t="s">
        <v>1855</v>
      </c>
      <c r="C353" s="322" t="s">
        <v>4616</v>
      </c>
      <c r="D353" s="190" t="s">
        <v>8</v>
      </c>
      <c r="E353" s="210">
        <v>5222.8</v>
      </c>
      <c r="F353" s="256">
        <v>41886</v>
      </c>
      <c r="G353" s="42">
        <v>5222.8</v>
      </c>
      <c r="H353" s="217">
        <f t="shared" si="6"/>
        <v>0</v>
      </c>
      <c r="I353" s="190"/>
    </row>
    <row r="354" spans="1:11" x14ac:dyDescent="0.25">
      <c r="A354" s="192">
        <v>41886</v>
      </c>
      <c r="B354" s="254" t="s">
        <v>1856</v>
      </c>
      <c r="C354" s="322" t="s">
        <v>4616</v>
      </c>
      <c r="D354" s="190" t="s">
        <v>110</v>
      </c>
      <c r="E354" s="210">
        <v>51600</v>
      </c>
      <c r="F354" s="256">
        <v>41908</v>
      </c>
      <c r="G354" s="42">
        <v>51600</v>
      </c>
      <c r="H354" s="217">
        <f t="shared" si="6"/>
        <v>0</v>
      </c>
      <c r="I354" s="190" t="s">
        <v>21</v>
      </c>
    </row>
    <row r="355" spans="1:11" x14ac:dyDescent="0.25">
      <c r="A355" s="192">
        <v>41886</v>
      </c>
      <c r="B355" s="254" t="s">
        <v>1858</v>
      </c>
      <c r="C355" s="322" t="s">
        <v>4616</v>
      </c>
      <c r="D355" s="190" t="s">
        <v>160</v>
      </c>
      <c r="E355" s="210">
        <v>99922.64</v>
      </c>
      <c r="F355" s="412" t="s">
        <v>4647</v>
      </c>
      <c r="G355" s="42">
        <v>99922.64</v>
      </c>
      <c r="H355" s="217">
        <f t="shared" si="6"/>
        <v>0</v>
      </c>
      <c r="I355" s="190" t="s">
        <v>162</v>
      </c>
    </row>
    <row r="356" spans="1:11" x14ac:dyDescent="0.25">
      <c r="A356" s="192">
        <v>41886</v>
      </c>
      <c r="B356" s="254" t="s">
        <v>1859</v>
      </c>
      <c r="C356" s="322" t="s">
        <v>4616</v>
      </c>
      <c r="D356" s="196" t="s">
        <v>3108</v>
      </c>
      <c r="E356" s="215">
        <v>0</v>
      </c>
      <c r="F356" s="256"/>
      <c r="G356" s="42"/>
      <c r="H356" s="217">
        <f t="shared" si="6"/>
        <v>0</v>
      </c>
      <c r="I356" s="190" t="s">
        <v>512</v>
      </c>
    </row>
    <row r="357" spans="1:11" x14ac:dyDescent="0.25">
      <c r="A357" s="192">
        <v>41886</v>
      </c>
      <c r="B357" s="254" t="s">
        <v>1860</v>
      </c>
      <c r="C357" s="322" t="s">
        <v>4616</v>
      </c>
      <c r="D357" s="190" t="s">
        <v>160</v>
      </c>
      <c r="E357" s="210">
        <v>43569.4</v>
      </c>
      <c r="F357" s="412" t="s">
        <v>4647</v>
      </c>
      <c r="G357" s="42">
        <v>43569.4</v>
      </c>
      <c r="H357" s="217">
        <f t="shared" si="6"/>
        <v>0</v>
      </c>
      <c r="I357" s="190" t="s">
        <v>162</v>
      </c>
    </row>
    <row r="358" spans="1:11" x14ac:dyDescent="0.25">
      <c r="A358" s="192">
        <v>41886</v>
      </c>
      <c r="B358" s="254" t="s">
        <v>1861</v>
      </c>
      <c r="C358" s="322" t="s">
        <v>4616</v>
      </c>
      <c r="D358" s="190" t="s">
        <v>160</v>
      </c>
      <c r="E358" s="210">
        <v>9125.67</v>
      </c>
      <c r="F358" s="412" t="s">
        <v>4647</v>
      </c>
      <c r="G358" s="42">
        <v>9125.67</v>
      </c>
      <c r="H358" s="217">
        <f t="shared" si="6"/>
        <v>0</v>
      </c>
      <c r="I358" s="190" t="s">
        <v>162</v>
      </c>
    </row>
    <row r="359" spans="1:11" ht="23.25" x14ac:dyDescent="0.25">
      <c r="A359" s="192">
        <v>41886</v>
      </c>
      <c r="B359" s="254" t="s">
        <v>1862</v>
      </c>
      <c r="C359" s="322" t="s">
        <v>4616</v>
      </c>
      <c r="D359" s="190" t="s">
        <v>3557</v>
      </c>
      <c r="E359" s="210">
        <v>16159.2</v>
      </c>
      <c r="F359" s="420" t="s">
        <v>4648</v>
      </c>
      <c r="G359" s="42">
        <v>16159.2</v>
      </c>
      <c r="H359" s="217">
        <f t="shared" si="6"/>
        <v>0</v>
      </c>
      <c r="I359" s="190" t="s">
        <v>162</v>
      </c>
    </row>
    <row r="360" spans="1:11" x14ac:dyDescent="0.25">
      <c r="A360" s="192">
        <v>41886</v>
      </c>
      <c r="B360" s="254" t="s">
        <v>1863</v>
      </c>
      <c r="C360" s="322" t="s">
        <v>4616</v>
      </c>
      <c r="D360" s="190" t="s">
        <v>4608</v>
      </c>
      <c r="E360" s="210">
        <v>11716</v>
      </c>
      <c r="F360" s="256">
        <v>41888</v>
      </c>
      <c r="G360" s="42">
        <v>11716</v>
      </c>
      <c r="H360" s="217">
        <f t="shared" si="6"/>
        <v>0</v>
      </c>
      <c r="I360" s="190" t="s">
        <v>162</v>
      </c>
    </row>
    <row r="361" spans="1:11" x14ac:dyDescent="0.25">
      <c r="A361" s="192">
        <v>41886</v>
      </c>
      <c r="B361" s="254" t="s">
        <v>1865</v>
      </c>
      <c r="C361" s="322" t="s">
        <v>4616</v>
      </c>
      <c r="D361" s="190" t="s">
        <v>106</v>
      </c>
      <c r="E361" s="210">
        <v>303784</v>
      </c>
      <c r="F361" s="256">
        <v>41895</v>
      </c>
      <c r="G361" s="42">
        <v>303784</v>
      </c>
      <c r="H361" s="217">
        <f t="shared" si="6"/>
        <v>0</v>
      </c>
      <c r="I361" s="190"/>
    </row>
    <row r="362" spans="1:11" x14ac:dyDescent="0.25">
      <c r="A362" s="192">
        <v>41886</v>
      </c>
      <c r="B362" s="254" t="s">
        <v>1866</v>
      </c>
      <c r="C362" s="322" t="s">
        <v>4616</v>
      </c>
      <c r="D362" s="190" t="s">
        <v>4598</v>
      </c>
      <c r="E362" s="210">
        <v>9347.2000000000007</v>
      </c>
      <c r="F362" s="256">
        <v>41888</v>
      </c>
      <c r="G362" s="42">
        <v>9347.2000000000007</v>
      </c>
      <c r="H362" s="217">
        <f t="shared" si="6"/>
        <v>0</v>
      </c>
      <c r="I362" s="190" t="s">
        <v>162</v>
      </c>
    </row>
    <row r="363" spans="1:11" x14ac:dyDescent="0.25">
      <c r="A363" s="192">
        <v>41886</v>
      </c>
      <c r="B363" s="254" t="s">
        <v>1867</v>
      </c>
      <c r="C363" s="322" t="s">
        <v>4616</v>
      </c>
      <c r="D363" s="190" t="s">
        <v>4301</v>
      </c>
      <c r="E363" s="210">
        <v>7805.2</v>
      </c>
      <c r="F363" s="256">
        <v>41888</v>
      </c>
      <c r="G363" s="42">
        <v>7805.2</v>
      </c>
      <c r="H363" s="217">
        <f t="shared" si="6"/>
        <v>0</v>
      </c>
      <c r="I363" s="190" t="s">
        <v>162</v>
      </c>
    </row>
    <row r="364" spans="1:11" x14ac:dyDescent="0.25">
      <c r="A364" s="192">
        <v>41886</v>
      </c>
      <c r="B364" s="254" t="s">
        <v>1868</v>
      </c>
      <c r="C364" s="322" t="s">
        <v>4616</v>
      </c>
      <c r="D364" s="190" t="s">
        <v>4596</v>
      </c>
      <c r="E364" s="210">
        <v>2738.2</v>
      </c>
      <c r="F364" s="256">
        <v>41888</v>
      </c>
      <c r="G364" s="42">
        <v>2738.2</v>
      </c>
      <c r="H364" s="217">
        <f t="shared" si="6"/>
        <v>0</v>
      </c>
      <c r="I364" s="190" t="s">
        <v>162</v>
      </c>
    </row>
    <row r="365" spans="1:11" x14ac:dyDescent="0.25">
      <c r="A365" s="192">
        <v>41886</v>
      </c>
      <c r="B365" s="254" t="s">
        <v>1869</v>
      </c>
      <c r="C365" s="322" t="s">
        <v>4616</v>
      </c>
      <c r="D365" s="190" t="s">
        <v>367</v>
      </c>
      <c r="E365" s="210">
        <v>5345.1</v>
      </c>
      <c r="F365" s="256">
        <v>41886</v>
      </c>
      <c r="G365" s="42">
        <v>5345.1</v>
      </c>
      <c r="H365" s="217">
        <f t="shared" si="6"/>
        <v>0</v>
      </c>
      <c r="I365" s="190" t="s">
        <v>27</v>
      </c>
    </row>
    <row r="366" spans="1:11" x14ac:dyDescent="0.25">
      <c r="A366" s="192">
        <v>41886</v>
      </c>
      <c r="B366" s="254" t="s">
        <v>1871</v>
      </c>
      <c r="C366" s="322" t="s">
        <v>4616</v>
      </c>
      <c r="D366" s="190" t="s">
        <v>4597</v>
      </c>
      <c r="E366" s="210">
        <v>3966.8</v>
      </c>
      <c r="F366" s="256">
        <v>41888</v>
      </c>
      <c r="G366" s="42">
        <v>3966.8</v>
      </c>
      <c r="H366" s="217">
        <f t="shared" si="6"/>
        <v>0</v>
      </c>
      <c r="I366" s="190" t="s">
        <v>162</v>
      </c>
    </row>
    <row r="367" spans="1:11" x14ac:dyDescent="0.25">
      <c r="A367" s="192">
        <v>41886</v>
      </c>
      <c r="B367" s="254" t="s">
        <v>1872</v>
      </c>
      <c r="C367" s="322" t="s">
        <v>4616</v>
      </c>
      <c r="D367" s="190" t="s">
        <v>4596</v>
      </c>
      <c r="E367" s="210">
        <v>11410.55</v>
      </c>
      <c r="F367" s="256">
        <v>41888</v>
      </c>
      <c r="G367" s="42">
        <v>11410.55</v>
      </c>
      <c r="H367" s="217">
        <f t="shared" si="6"/>
        <v>0</v>
      </c>
      <c r="I367" s="190" t="s">
        <v>162</v>
      </c>
      <c r="K367" s="33"/>
    </row>
    <row r="368" spans="1:11" x14ac:dyDescent="0.25">
      <c r="A368" s="192">
        <v>41886</v>
      </c>
      <c r="B368" s="254" t="s">
        <v>1873</v>
      </c>
      <c r="C368" s="322" t="s">
        <v>4616</v>
      </c>
      <c r="D368" s="190" t="s">
        <v>4607</v>
      </c>
      <c r="E368" s="210">
        <v>7216.6</v>
      </c>
      <c r="F368" s="256">
        <v>41895</v>
      </c>
      <c r="G368" s="42">
        <v>7216.6</v>
      </c>
      <c r="H368" s="217">
        <f t="shared" si="6"/>
        <v>0</v>
      </c>
      <c r="I368" s="190" t="s">
        <v>162</v>
      </c>
    </row>
    <row r="369" spans="1:11" x14ac:dyDescent="0.25">
      <c r="A369" s="192">
        <v>41886</v>
      </c>
      <c r="B369" s="254" t="s">
        <v>1874</v>
      </c>
      <c r="C369" s="322" t="s">
        <v>4616</v>
      </c>
      <c r="D369" s="190" t="s">
        <v>4596</v>
      </c>
      <c r="E369" s="210">
        <v>5604.1</v>
      </c>
      <c r="F369" s="256">
        <v>41888</v>
      </c>
      <c r="G369" s="42">
        <v>5604.1</v>
      </c>
      <c r="H369" s="217">
        <f t="shared" si="6"/>
        <v>0</v>
      </c>
      <c r="I369" s="190" t="s">
        <v>162</v>
      </c>
    </row>
    <row r="370" spans="1:11" x14ac:dyDescent="0.25">
      <c r="A370" s="192">
        <v>41886</v>
      </c>
      <c r="B370" s="254" t="s">
        <v>1875</v>
      </c>
      <c r="C370" s="322" t="s">
        <v>4616</v>
      </c>
      <c r="D370" s="190" t="s">
        <v>370</v>
      </c>
      <c r="E370" s="210">
        <v>640</v>
      </c>
      <c r="F370" s="256">
        <v>41888</v>
      </c>
      <c r="G370" s="42">
        <v>640</v>
      </c>
      <c r="H370" s="217">
        <f t="shared" si="6"/>
        <v>0</v>
      </c>
      <c r="I370" s="190" t="s">
        <v>162</v>
      </c>
    </row>
    <row r="371" spans="1:11" x14ac:dyDescent="0.25">
      <c r="A371" s="192">
        <v>41886</v>
      </c>
      <c r="B371" s="254" t="s">
        <v>1876</v>
      </c>
      <c r="C371" s="322" t="s">
        <v>4616</v>
      </c>
      <c r="D371" s="190" t="s">
        <v>4603</v>
      </c>
      <c r="E371" s="210">
        <v>16010.85</v>
      </c>
      <c r="F371" s="256">
        <v>41888</v>
      </c>
      <c r="G371" s="42">
        <v>16010.85</v>
      </c>
      <c r="H371" s="217">
        <f t="shared" si="6"/>
        <v>0</v>
      </c>
      <c r="I371" s="190" t="s">
        <v>162</v>
      </c>
      <c r="K371" s="33"/>
    </row>
    <row r="372" spans="1:11" x14ac:dyDescent="0.25">
      <c r="A372" s="192">
        <v>41886</v>
      </c>
      <c r="B372" s="254" t="s">
        <v>1877</v>
      </c>
      <c r="C372" s="322" t="s">
        <v>4616</v>
      </c>
      <c r="D372" s="190" t="s">
        <v>4649</v>
      </c>
      <c r="E372" s="210">
        <v>1399.2</v>
      </c>
      <c r="F372" s="368">
        <v>41886</v>
      </c>
      <c r="G372" s="42">
        <v>1399.2</v>
      </c>
      <c r="H372" s="217">
        <f t="shared" si="6"/>
        <v>0</v>
      </c>
      <c r="I372" s="190"/>
    </row>
    <row r="373" spans="1:11" x14ac:dyDescent="0.25">
      <c r="A373" s="192">
        <v>41886</v>
      </c>
      <c r="B373" s="254" t="s">
        <v>1879</v>
      </c>
      <c r="C373" s="322" t="s">
        <v>4616</v>
      </c>
      <c r="D373" s="190" t="s">
        <v>44</v>
      </c>
      <c r="E373" s="210">
        <v>5000</v>
      </c>
      <c r="F373" s="368">
        <v>41901</v>
      </c>
      <c r="G373" s="42">
        <v>5000</v>
      </c>
      <c r="H373" s="217">
        <f t="shared" si="6"/>
        <v>0</v>
      </c>
      <c r="I373" s="190" t="s">
        <v>65</v>
      </c>
    </row>
    <row r="374" spans="1:11" x14ac:dyDescent="0.25">
      <c r="A374" s="192">
        <v>41886</v>
      </c>
      <c r="B374" s="254" t="s">
        <v>1880</v>
      </c>
      <c r="C374" s="322" t="s">
        <v>4616</v>
      </c>
      <c r="D374" s="190" t="s">
        <v>4605</v>
      </c>
      <c r="E374" s="210">
        <v>7125.5</v>
      </c>
      <c r="F374" s="370" t="s">
        <v>4650</v>
      </c>
      <c r="G374" s="42">
        <v>7125.5</v>
      </c>
      <c r="H374" s="217">
        <f t="shared" si="6"/>
        <v>0</v>
      </c>
      <c r="I374" s="190" t="s">
        <v>162</v>
      </c>
    </row>
    <row r="375" spans="1:11" x14ac:dyDescent="0.25">
      <c r="A375" s="192">
        <v>41886</v>
      </c>
      <c r="B375" s="254" t="s">
        <v>1881</v>
      </c>
      <c r="C375" s="322" t="s">
        <v>4616</v>
      </c>
      <c r="D375" s="190" t="s">
        <v>4301</v>
      </c>
      <c r="E375" s="210">
        <v>6707.2</v>
      </c>
      <c r="F375" s="368">
        <v>41888</v>
      </c>
      <c r="G375" s="42">
        <v>6707.2</v>
      </c>
      <c r="H375" s="217">
        <f t="shared" si="6"/>
        <v>0</v>
      </c>
      <c r="I375" s="190" t="s">
        <v>162</v>
      </c>
    </row>
    <row r="376" spans="1:11" x14ac:dyDescent="0.25">
      <c r="A376" s="192">
        <v>41886</v>
      </c>
      <c r="B376" s="254" t="s">
        <v>1882</v>
      </c>
      <c r="C376" s="322" t="s">
        <v>4616</v>
      </c>
      <c r="D376" s="190" t="s">
        <v>4651</v>
      </c>
      <c r="E376" s="210">
        <v>1814.4</v>
      </c>
      <c r="F376" s="368">
        <v>41886</v>
      </c>
      <c r="G376" s="42">
        <v>1814.4</v>
      </c>
      <c r="H376" s="217">
        <f t="shared" si="6"/>
        <v>0</v>
      </c>
      <c r="I376" s="190"/>
    </row>
    <row r="377" spans="1:11" x14ac:dyDescent="0.25">
      <c r="A377" s="192">
        <v>41886</v>
      </c>
      <c r="B377" s="254" t="s">
        <v>1883</v>
      </c>
      <c r="C377" s="322" t="s">
        <v>4616</v>
      </c>
      <c r="D377" s="190" t="s">
        <v>168</v>
      </c>
      <c r="E377" s="210">
        <v>290</v>
      </c>
      <c r="F377" s="368">
        <v>41888</v>
      </c>
      <c r="G377" s="42">
        <v>290</v>
      </c>
      <c r="H377" s="217">
        <f t="shared" si="6"/>
        <v>0</v>
      </c>
      <c r="I377" s="190" t="s">
        <v>162</v>
      </c>
    </row>
    <row r="378" spans="1:11" x14ac:dyDescent="0.25">
      <c r="A378" s="192">
        <v>41886</v>
      </c>
      <c r="B378" s="254" t="s">
        <v>1885</v>
      </c>
      <c r="C378" s="322" t="s">
        <v>4616</v>
      </c>
      <c r="D378" s="190" t="s">
        <v>478</v>
      </c>
      <c r="E378" s="210">
        <v>25643</v>
      </c>
      <c r="F378" s="368">
        <v>41887</v>
      </c>
      <c r="G378" s="42">
        <v>25643</v>
      </c>
      <c r="H378" s="217">
        <f t="shared" si="6"/>
        <v>0</v>
      </c>
      <c r="I378" s="190" t="s">
        <v>27</v>
      </c>
    </row>
    <row r="379" spans="1:11" x14ac:dyDescent="0.25">
      <c r="A379" s="192">
        <v>41887</v>
      </c>
      <c r="B379" s="254" t="s">
        <v>1886</v>
      </c>
      <c r="C379" s="322" t="s">
        <v>4616</v>
      </c>
      <c r="D379" s="20" t="s">
        <v>4183</v>
      </c>
      <c r="E379" s="213">
        <v>6426</v>
      </c>
      <c r="F379" s="368">
        <v>41887</v>
      </c>
      <c r="G379" s="42">
        <v>6426</v>
      </c>
      <c r="H379" s="217">
        <f t="shared" si="6"/>
        <v>0</v>
      </c>
      <c r="I379" s="20"/>
    </row>
    <row r="380" spans="1:11" x14ac:dyDescent="0.25">
      <c r="A380" s="192">
        <v>41887</v>
      </c>
      <c r="B380" s="254" t="s">
        <v>1888</v>
      </c>
      <c r="C380" s="322" t="s">
        <v>4616</v>
      </c>
      <c r="D380" s="20" t="s">
        <v>14</v>
      </c>
      <c r="E380" s="213">
        <v>17832</v>
      </c>
      <c r="F380" s="368">
        <v>41887</v>
      </c>
      <c r="G380" s="42">
        <v>17832</v>
      </c>
      <c r="H380" s="217">
        <f t="shared" si="6"/>
        <v>0</v>
      </c>
      <c r="I380" s="20"/>
    </row>
    <row r="381" spans="1:11" x14ac:dyDescent="0.25">
      <c r="A381" s="192">
        <v>41887</v>
      </c>
      <c r="B381" s="254" t="s">
        <v>1889</v>
      </c>
      <c r="C381" s="322" t="s">
        <v>4616</v>
      </c>
      <c r="D381" s="20" t="s">
        <v>152</v>
      </c>
      <c r="E381" s="213">
        <v>40</v>
      </c>
      <c r="F381" s="368">
        <v>41887</v>
      </c>
      <c r="G381" s="42">
        <v>40</v>
      </c>
      <c r="H381" s="217">
        <f t="shared" si="6"/>
        <v>0</v>
      </c>
      <c r="I381" s="20"/>
    </row>
    <row r="382" spans="1:11" x14ac:dyDescent="0.25">
      <c r="A382" s="192">
        <v>41887</v>
      </c>
      <c r="B382" s="254" t="s">
        <v>1890</v>
      </c>
      <c r="C382" s="322" t="s">
        <v>4616</v>
      </c>
      <c r="D382" s="20" t="s">
        <v>4599</v>
      </c>
      <c r="E382" s="213">
        <v>1944.8</v>
      </c>
      <c r="F382" s="368">
        <v>41888</v>
      </c>
      <c r="G382" s="42">
        <v>1944.8</v>
      </c>
      <c r="H382" s="217">
        <f t="shared" si="6"/>
        <v>0</v>
      </c>
      <c r="I382" s="20"/>
    </row>
    <row r="383" spans="1:11" x14ac:dyDescent="0.25">
      <c r="A383" s="192">
        <v>41887</v>
      </c>
      <c r="B383" s="254" t="s">
        <v>1891</v>
      </c>
      <c r="C383" s="322" t="s">
        <v>4616</v>
      </c>
      <c r="D383" s="20" t="s">
        <v>13</v>
      </c>
      <c r="E383" s="213">
        <v>4373.6000000000004</v>
      </c>
      <c r="F383" s="368">
        <v>41887</v>
      </c>
      <c r="G383" s="42">
        <v>4373.6000000000004</v>
      </c>
      <c r="H383" s="217">
        <f t="shared" si="6"/>
        <v>0</v>
      </c>
      <c r="I383" s="20" t="s">
        <v>21</v>
      </c>
    </row>
    <row r="384" spans="1:11" x14ac:dyDescent="0.25">
      <c r="A384" s="192">
        <v>41887</v>
      </c>
      <c r="B384" s="254" t="s">
        <v>1892</v>
      </c>
      <c r="C384" s="322" t="s">
        <v>4616</v>
      </c>
      <c r="D384" s="20" t="s">
        <v>91</v>
      </c>
      <c r="E384" s="213">
        <v>24462.799999999999</v>
      </c>
      <c r="F384" s="368">
        <v>41887</v>
      </c>
      <c r="G384" s="42">
        <v>24462.799999999999</v>
      </c>
      <c r="H384" s="217">
        <f t="shared" si="6"/>
        <v>0</v>
      </c>
      <c r="I384" s="20"/>
    </row>
    <row r="385" spans="1:11" x14ac:dyDescent="0.25">
      <c r="A385" s="192">
        <v>41887</v>
      </c>
      <c r="B385" s="254" t="s">
        <v>1893</v>
      </c>
      <c r="C385" s="322" t="s">
        <v>4616</v>
      </c>
      <c r="D385" s="20" t="s">
        <v>28</v>
      </c>
      <c r="E385" s="213">
        <v>2491</v>
      </c>
      <c r="F385" s="368">
        <v>41887</v>
      </c>
      <c r="G385" s="42">
        <v>2491</v>
      </c>
      <c r="H385" s="217">
        <f t="shared" si="6"/>
        <v>0</v>
      </c>
      <c r="I385" s="20"/>
    </row>
    <row r="386" spans="1:11" x14ac:dyDescent="0.25">
      <c r="A386" s="192">
        <v>41887</v>
      </c>
      <c r="B386" s="254" t="s">
        <v>1895</v>
      </c>
      <c r="C386" s="322" t="s">
        <v>4616</v>
      </c>
      <c r="D386" s="20" t="s">
        <v>4254</v>
      </c>
      <c r="E386" s="213">
        <v>2736.8</v>
      </c>
      <c r="F386" s="368">
        <v>41887</v>
      </c>
      <c r="G386" s="42">
        <v>2736.8</v>
      </c>
      <c r="H386" s="217">
        <f t="shared" si="6"/>
        <v>0</v>
      </c>
      <c r="I386" s="20"/>
    </row>
    <row r="387" spans="1:11" x14ac:dyDescent="0.25">
      <c r="A387" s="192">
        <v>41887</v>
      </c>
      <c r="B387" s="254" t="s">
        <v>1896</v>
      </c>
      <c r="C387" s="322" t="s">
        <v>4616</v>
      </c>
      <c r="D387" s="20" t="s">
        <v>2859</v>
      </c>
      <c r="E387" s="213">
        <v>1358</v>
      </c>
      <c r="F387" s="368">
        <v>41887</v>
      </c>
      <c r="G387" s="42">
        <v>1358</v>
      </c>
      <c r="H387" s="217">
        <f t="shared" si="6"/>
        <v>0</v>
      </c>
      <c r="I387" s="20"/>
    </row>
    <row r="388" spans="1:11" x14ac:dyDescent="0.25">
      <c r="A388" s="192">
        <v>41887</v>
      </c>
      <c r="B388" s="254" t="s">
        <v>1897</v>
      </c>
      <c r="C388" s="322" t="s">
        <v>4616</v>
      </c>
      <c r="D388" s="20" t="s">
        <v>3366</v>
      </c>
      <c r="E388" s="213">
        <v>2384</v>
      </c>
      <c r="F388" s="368">
        <v>41887</v>
      </c>
      <c r="G388" s="42">
        <v>2384</v>
      </c>
      <c r="H388" s="217">
        <f t="shared" si="6"/>
        <v>0</v>
      </c>
      <c r="I388" s="20" t="s">
        <v>12</v>
      </c>
    </row>
    <row r="389" spans="1:11" x14ac:dyDescent="0.25">
      <c r="A389" s="192">
        <v>41887</v>
      </c>
      <c r="B389" s="254" t="s">
        <v>1898</v>
      </c>
      <c r="C389" s="322" t="s">
        <v>4616</v>
      </c>
      <c r="D389" s="20" t="s">
        <v>123</v>
      </c>
      <c r="E389" s="213">
        <v>5757.4</v>
      </c>
      <c r="F389" s="368">
        <v>41892</v>
      </c>
      <c r="G389" s="42">
        <v>5757.4</v>
      </c>
      <c r="H389" s="217">
        <f t="shared" si="6"/>
        <v>0</v>
      </c>
      <c r="I389" s="20"/>
    </row>
    <row r="390" spans="1:11" x14ac:dyDescent="0.25">
      <c r="A390" s="192">
        <v>41887</v>
      </c>
      <c r="B390" s="254" t="s">
        <v>1899</v>
      </c>
      <c r="C390" s="322" t="s">
        <v>4616</v>
      </c>
      <c r="D390" s="20" t="s">
        <v>106</v>
      </c>
      <c r="E390" s="213">
        <v>11774</v>
      </c>
      <c r="F390" s="368">
        <v>41891</v>
      </c>
      <c r="G390" s="42">
        <v>11774</v>
      </c>
      <c r="H390" s="217">
        <f t="shared" si="6"/>
        <v>0</v>
      </c>
      <c r="I390" s="20" t="s">
        <v>217</v>
      </c>
      <c r="K390" s="33"/>
    </row>
    <row r="391" spans="1:11" x14ac:dyDescent="0.25">
      <c r="A391" s="192">
        <v>41887</v>
      </c>
      <c r="B391" s="254" t="s">
        <v>1901</v>
      </c>
      <c r="C391" s="322" t="s">
        <v>4616</v>
      </c>
      <c r="D391" s="20" t="s">
        <v>3119</v>
      </c>
      <c r="E391" s="213">
        <v>892.4</v>
      </c>
      <c r="F391" s="368">
        <v>41887</v>
      </c>
      <c r="G391" s="42">
        <v>892.4</v>
      </c>
      <c r="H391" s="217">
        <f t="shared" ref="H391:H454" si="7">E391-G391</f>
        <v>0</v>
      </c>
      <c r="I391" s="20"/>
    </row>
    <row r="392" spans="1:11" x14ac:dyDescent="0.25">
      <c r="A392" s="192">
        <v>41887</v>
      </c>
      <c r="B392" s="254" t="s">
        <v>1903</v>
      </c>
      <c r="C392" s="322" t="s">
        <v>4616</v>
      </c>
      <c r="D392" s="20" t="s">
        <v>2859</v>
      </c>
      <c r="E392" s="213">
        <v>1400</v>
      </c>
      <c r="F392" s="368">
        <v>41887</v>
      </c>
      <c r="G392" s="42">
        <v>1400</v>
      </c>
      <c r="H392" s="217">
        <f t="shared" si="7"/>
        <v>0</v>
      </c>
      <c r="I392" s="20"/>
    </row>
    <row r="393" spans="1:11" x14ac:dyDescent="0.25">
      <c r="A393" s="192">
        <v>41887</v>
      </c>
      <c r="B393" s="254" t="s">
        <v>1904</v>
      </c>
      <c r="C393" s="322" t="s">
        <v>4616</v>
      </c>
      <c r="D393" s="20" t="s">
        <v>14</v>
      </c>
      <c r="E393" s="213">
        <v>11797.4</v>
      </c>
      <c r="F393" s="368">
        <v>41887</v>
      </c>
      <c r="G393" s="42">
        <v>11797.4</v>
      </c>
      <c r="H393" s="217">
        <f t="shared" si="7"/>
        <v>0</v>
      </c>
      <c r="I393" s="20"/>
    </row>
    <row r="394" spans="1:11" x14ac:dyDescent="0.25">
      <c r="A394" s="192">
        <v>41887</v>
      </c>
      <c r="B394" s="254" t="s">
        <v>1905</v>
      </c>
      <c r="C394" s="322" t="s">
        <v>4616</v>
      </c>
      <c r="D394" s="20" t="s">
        <v>23</v>
      </c>
      <c r="E394" s="213">
        <v>5426.6</v>
      </c>
      <c r="F394" s="368">
        <v>41887</v>
      </c>
      <c r="G394" s="42">
        <v>5426.6</v>
      </c>
      <c r="H394" s="217">
        <f t="shared" si="7"/>
        <v>0</v>
      </c>
      <c r="I394" s="20"/>
    </row>
    <row r="395" spans="1:11" x14ac:dyDescent="0.25">
      <c r="A395" s="192">
        <v>41887</v>
      </c>
      <c r="B395" s="254" t="s">
        <v>1906</v>
      </c>
      <c r="C395" s="322" t="s">
        <v>4616</v>
      </c>
      <c r="D395" s="20" t="s">
        <v>111</v>
      </c>
      <c r="E395" s="213">
        <v>3993.6</v>
      </c>
      <c r="F395" s="368">
        <v>41887</v>
      </c>
      <c r="G395" s="42">
        <v>3993.6</v>
      </c>
      <c r="H395" s="217">
        <f t="shared" si="7"/>
        <v>0</v>
      </c>
      <c r="I395" s="20" t="s">
        <v>12</v>
      </c>
      <c r="K395" s="34"/>
    </row>
    <row r="396" spans="1:11" x14ac:dyDescent="0.25">
      <c r="A396" s="192">
        <v>41887</v>
      </c>
      <c r="B396" s="254" t="s">
        <v>1907</v>
      </c>
      <c r="C396" s="322" t="s">
        <v>4616</v>
      </c>
      <c r="D396" s="20" t="s">
        <v>1040</v>
      </c>
      <c r="E396" s="213">
        <v>2091.9</v>
      </c>
      <c r="F396" s="368">
        <v>41887</v>
      </c>
      <c r="G396" s="42">
        <v>2091.9</v>
      </c>
      <c r="H396" s="217">
        <f t="shared" si="7"/>
        <v>0</v>
      </c>
      <c r="I396" s="20" t="s">
        <v>12</v>
      </c>
    </row>
    <row r="397" spans="1:11" x14ac:dyDescent="0.25">
      <c r="A397" s="192">
        <v>41887</v>
      </c>
      <c r="B397" s="254" t="s">
        <v>1908</v>
      </c>
      <c r="C397" s="322" t="s">
        <v>4616</v>
      </c>
      <c r="D397" s="20" t="s">
        <v>701</v>
      </c>
      <c r="E397" s="213">
        <v>2029.2</v>
      </c>
      <c r="F397" s="368">
        <v>41887</v>
      </c>
      <c r="G397" s="42">
        <v>2029.2</v>
      </c>
      <c r="H397" s="217">
        <f t="shared" si="7"/>
        <v>0</v>
      </c>
      <c r="I397" s="20" t="s">
        <v>12</v>
      </c>
    </row>
    <row r="398" spans="1:11" x14ac:dyDescent="0.25">
      <c r="A398" s="192">
        <v>41887</v>
      </c>
      <c r="B398" s="254" t="s">
        <v>1910</v>
      </c>
      <c r="C398" s="322" t="s">
        <v>4616</v>
      </c>
      <c r="D398" s="20" t="s">
        <v>2578</v>
      </c>
      <c r="E398" s="213">
        <v>180</v>
      </c>
      <c r="F398" s="368">
        <v>41887</v>
      </c>
      <c r="G398" s="42">
        <v>180</v>
      </c>
      <c r="H398" s="217">
        <f t="shared" si="7"/>
        <v>0</v>
      </c>
      <c r="I398" s="20" t="s">
        <v>12</v>
      </c>
    </row>
    <row r="399" spans="1:11" x14ac:dyDescent="0.25">
      <c r="A399" s="192">
        <v>41887</v>
      </c>
      <c r="B399" s="254" t="s">
        <v>1911</v>
      </c>
      <c r="C399" s="322" t="s">
        <v>4616</v>
      </c>
      <c r="D399" s="20" t="s">
        <v>116</v>
      </c>
      <c r="E399" s="213">
        <v>819.9</v>
      </c>
      <c r="F399" s="368">
        <v>41887</v>
      </c>
      <c r="G399" s="42">
        <v>819.9</v>
      </c>
      <c r="H399" s="217">
        <f t="shared" si="7"/>
        <v>0</v>
      </c>
      <c r="I399" s="20"/>
    </row>
    <row r="400" spans="1:11" x14ac:dyDescent="0.25">
      <c r="A400" s="192">
        <v>41887</v>
      </c>
      <c r="B400" s="254" t="s">
        <v>1913</v>
      </c>
      <c r="C400" s="322" t="s">
        <v>4616</v>
      </c>
      <c r="D400" s="20" t="s">
        <v>4620</v>
      </c>
      <c r="E400" s="213">
        <v>6888</v>
      </c>
      <c r="F400" s="368">
        <v>41887</v>
      </c>
      <c r="G400" s="42">
        <v>6888</v>
      </c>
      <c r="H400" s="217">
        <f t="shared" si="7"/>
        <v>0</v>
      </c>
      <c r="I400" s="20" t="s">
        <v>12</v>
      </c>
    </row>
    <row r="401" spans="1:11" x14ac:dyDescent="0.25">
      <c r="A401" s="192">
        <v>41887</v>
      </c>
      <c r="B401" s="254" t="s">
        <v>1914</v>
      </c>
      <c r="C401" s="322" t="s">
        <v>4616</v>
      </c>
      <c r="D401" s="295" t="s">
        <v>3108</v>
      </c>
      <c r="E401" s="296">
        <v>0</v>
      </c>
      <c r="F401" s="368"/>
      <c r="G401" s="42"/>
      <c r="H401" s="217">
        <f t="shared" si="7"/>
        <v>0</v>
      </c>
      <c r="I401" s="20" t="s">
        <v>324</v>
      </c>
      <c r="J401" s="21"/>
      <c r="K401" s="21"/>
    </row>
    <row r="402" spans="1:11" x14ac:dyDescent="0.25">
      <c r="A402" s="192">
        <v>41887</v>
      </c>
      <c r="B402" s="254" t="s">
        <v>1916</v>
      </c>
      <c r="C402" s="322" t="s">
        <v>4616</v>
      </c>
      <c r="D402" s="20" t="s">
        <v>4635</v>
      </c>
      <c r="E402" s="213">
        <v>22167.4</v>
      </c>
      <c r="F402" s="368">
        <v>41887</v>
      </c>
      <c r="G402" s="42">
        <v>22167.4</v>
      </c>
      <c r="H402" s="217">
        <f t="shared" si="7"/>
        <v>0</v>
      </c>
      <c r="I402" s="20" t="s">
        <v>21</v>
      </c>
      <c r="J402" s="21"/>
      <c r="K402" s="21"/>
    </row>
    <row r="403" spans="1:11" x14ac:dyDescent="0.25">
      <c r="A403" s="192">
        <v>41887</v>
      </c>
      <c r="B403" s="254" t="s">
        <v>1917</v>
      </c>
      <c r="C403" s="322" t="s">
        <v>4616</v>
      </c>
      <c r="D403" s="20" t="s">
        <v>517</v>
      </c>
      <c r="E403" s="213">
        <v>1032.2</v>
      </c>
      <c r="F403" s="368">
        <v>41887</v>
      </c>
      <c r="G403" s="42">
        <v>1032.2</v>
      </c>
      <c r="H403" s="217">
        <f t="shared" si="7"/>
        <v>0</v>
      </c>
      <c r="I403" s="20"/>
      <c r="J403" s="21"/>
      <c r="K403" s="21"/>
    </row>
    <row r="404" spans="1:11" x14ac:dyDescent="0.25">
      <c r="A404" s="192">
        <v>41887</v>
      </c>
      <c r="B404" s="254" t="s">
        <v>1918</v>
      </c>
      <c r="C404" s="322" t="s">
        <v>4616</v>
      </c>
      <c r="D404" s="295" t="s">
        <v>3108</v>
      </c>
      <c r="E404" s="296">
        <v>0</v>
      </c>
      <c r="F404" s="368"/>
      <c r="G404" s="42"/>
      <c r="H404" s="217">
        <f t="shared" si="7"/>
        <v>0</v>
      </c>
      <c r="I404" s="20" t="s">
        <v>4212</v>
      </c>
      <c r="J404" s="21"/>
      <c r="K404" s="21"/>
    </row>
    <row r="405" spans="1:11" x14ac:dyDescent="0.25">
      <c r="A405" s="192">
        <v>41887</v>
      </c>
      <c r="B405" s="254" t="s">
        <v>1919</v>
      </c>
      <c r="C405" s="322" t="s">
        <v>4616</v>
      </c>
      <c r="D405" s="20" t="s">
        <v>22</v>
      </c>
      <c r="E405" s="213">
        <v>5812.96</v>
      </c>
      <c r="F405" s="368">
        <v>41887</v>
      </c>
      <c r="G405" s="42">
        <v>5812.96</v>
      </c>
      <c r="H405" s="217">
        <f t="shared" si="7"/>
        <v>0</v>
      </c>
      <c r="I405" s="20"/>
      <c r="J405" s="21"/>
      <c r="K405" s="21"/>
    </row>
    <row r="406" spans="1:11" x14ac:dyDescent="0.25">
      <c r="A406" s="192">
        <v>41887</v>
      </c>
      <c r="B406" s="254" t="s">
        <v>1920</v>
      </c>
      <c r="C406" s="322" t="s">
        <v>4616</v>
      </c>
      <c r="D406" s="20" t="s">
        <v>1814</v>
      </c>
      <c r="E406" s="213">
        <v>9308.6</v>
      </c>
      <c r="F406" s="368">
        <v>41894</v>
      </c>
      <c r="G406" s="42">
        <v>9308.6</v>
      </c>
      <c r="H406" s="217">
        <f t="shared" si="7"/>
        <v>0</v>
      </c>
      <c r="I406" s="20" t="s">
        <v>217</v>
      </c>
      <c r="J406" s="21"/>
      <c r="K406" s="21"/>
    </row>
    <row r="407" spans="1:11" x14ac:dyDescent="0.25">
      <c r="A407" s="192">
        <v>41887</v>
      </c>
      <c r="B407" s="254" t="s">
        <v>1921</v>
      </c>
      <c r="C407" s="322" t="s">
        <v>4616</v>
      </c>
      <c r="D407" s="20" t="s">
        <v>70</v>
      </c>
      <c r="E407" s="213">
        <v>2446</v>
      </c>
      <c r="F407" s="368">
        <v>41887</v>
      </c>
      <c r="G407" s="42">
        <v>2446</v>
      </c>
      <c r="H407" s="217">
        <f t="shared" si="7"/>
        <v>0</v>
      </c>
      <c r="I407" s="20"/>
      <c r="J407" s="21"/>
      <c r="K407" s="21"/>
    </row>
    <row r="408" spans="1:11" x14ac:dyDescent="0.25">
      <c r="A408" s="192">
        <v>41887</v>
      </c>
      <c r="B408" s="254" t="s">
        <v>1922</v>
      </c>
      <c r="C408" s="322" t="s">
        <v>4616</v>
      </c>
      <c r="D408" s="295" t="s">
        <v>3108</v>
      </c>
      <c r="E408" s="296">
        <v>0</v>
      </c>
      <c r="F408" s="368"/>
      <c r="G408" s="42"/>
      <c r="H408" s="217">
        <f t="shared" si="7"/>
        <v>0</v>
      </c>
      <c r="I408" s="20" t="s">
        <v>4212</v>
      </c>
      <c r="J408" s="21"/>
      <c r="K408" s="21"/>
    </row>
    <row r="409" spans="1:11" x14ac:dyDescent="0.25">
      <c r="A409" s="192">
        <v>41887</v>
      </c>
      <c r="B409" s="254" t="s">
        <v>1923</v>
      </c>
      <c r="C409" s="322" t="s">
        <v>4616</v>
      </c>
      <c r="D409" s="295" t="s">
        <v>3108</v>
      </c>
      <c r="E409" s="296">
        <v>0</v>
      </c>
      <c r="F409" s="368"/>
      <c r="G409" s="42"/>
      <c r="H409" s="217">
        <f t="shared" si="7"/>
        <v>0</v>
      </c>
      <c r="I409" s="20" t="s">
        <v>4212</v>
      </c>
      <c r="J409" s="21"/>
      <c r="K409" s="21"/>
    </row>
    <row r="410" spans="1:11" x14ac:dyDescent="0.25">
      <c r="A410" s="192">
        <v>41887</v>
      </c>
      <c r="B410" s="254" t="s">
        <v>1924</v>
      </c>
      <c r="C410" s="322" t="s">
        <v>4616</v>
      </c>
      <c r="D410" s="20" t="s">
        <v>51</v>
      </c>
      <c r="E410" s="213">
        <v>2916</v>
      </c>
      <c r="F410" s="368">
        <v>41887</v>
      </c>
      <c r="G410" s="42">
        <v>2916</v>
      </c>
      <c r="H410" s="217">
        <f t="shared" si="7"/>
        <v>0</v>
      </c>
      <c r="I410" s="20"/>
      <c r="J410" s="21"/>
      <c r="K410" s="21"/>
    </row>
    <row r="411" spans="1:11" x14ac:dyDescent="0.25">
      <c r="A411" s="192">
        <v>41887</v>
      </c>
      <c r="B411" s="254" t="s">
        <v>1925</v>
      </c>
      <c r="C411" s="322" t="s">
        <v>4616</v>
      </c>
      <c r="D411" s="295" t="s">
        <v>3108</v>
      </c>
      <c r="E411" s="296">
        <v>0</v>
      </c>
      <c r="F411" s="368"/>
      <c r="G411" s="42"/>
      <c r="H411" s="217">
        <f t="shared" si="7"/>
        <v>0</v>
      </c>
      <c r="I411" s="20" t="s">
        <v>4212</v>
      </c>
      <c r="J411" s="21"/>
      <c r="K411" s="21"/>
    </row>
    <row r="412" spans="1:11" x14ac:dyDescent="0.25">
      <c r="A412" s="192">
        <v>41887</v>
      </c>
      <c r="B412" s="254" t="s">
        <v>1926</v>
      </c>
      <c r="C412" s="322" t="s">
        <v>4616</v>
      </c>
      <c r="D412" s="20" t="s">
        <v>130</v>
      </c>
      <c r="E412" s="213">
        <v>3798.6</v>
      </c>
      <c r="F412" s="368">
        <v>41887</v>
      </c>
      <c r="G412" s="42">
        <v>3798.6</v>
      </c>
      <c r="H412" s="217">
        <f t="shared" si="7"/>
        <v>0</v>
      </c>
      <c r="I412" s="20" t="s">
        <v>217</v>
      </c>
      <c r="J412" s="21"/>
      <c r="K412" s="21"/>
    </row>
    <row r="413" spans="1:11" x14ac:dyDescent="0.25">
      <c r="A413" s="192">
        <v>41887</v>
      </c>
      <c r="B413" s="254" t="s">
        <v>1928</v>
      </c>
      <c r="C413" s="322" t="s">
        <v>4616</v>
      </c>
      <c r="D413" s="20" t="s">
        <v>1778</v>
      </c>
      <c r="E413" s="213">
        <v>945</v>
      </c>
      <c r="F413" s="368">
        <v>41887</v>
      </c>
      <c r="G413" s="42">
        <v>945</v>
      </c>
      <c r="H413" s="217">
        <f t="shared" si="7"/>
        <v>0</v>
      </c>
      <c r="I413" s="20" t="s">
        <v>30</v>
      </c>
      <c r="J413" s="21"/>
      <c r="K413" s="21"/>
    </row>
    <row r="414" spans="1:11" x14ac:dyDescent="0.25">
      <c r="A414" s="192">
        <v>41887</v>
      </c>
      <c r="B414" s="254" t="s">
        <v>1930</v>
      </c>
      <c r="C414" s="322" t="s">
        <v>4616</v>
      </c>
      <c r="D414" s="20" t="s">
        <v>4596</v>
      </c>
      <c r="E414" s="213">
        <v>446.6</v>
      </c>
      <c r="F414" s="368">
        <v>41887</v>
      </c>
      <c r="G414" s="42">
        <v>446.6</v>
      </c>
      <c r="H414" s="217">
        <f t="shared" si="7"/>
        <v>0</v>
      </c>
      <c r="I414" s="20"/>
      <c r="J414" s="21"/>
      <c r="K414" s="21"/>
    </row>
    <row r="415" spans="1:11" x14ac:dyDescent="0.25">
      <c r="A415" s="192">
        <v>41887</v>
      </c>
      <c r="B415" s="254" t="s">
        <v>1931</v>
      </c>
      <c r="C415" s="322" t="s">
        <v>4616</v>
      </c>
      <c r="D415" s="20" t="s">
        <v>4652</v>
      </c>
      <c r="E415" s="213">
        <v>2427.1</v>
      </c>
      <c r="F415" s="368">
        <v>41887</v>
      </c>
      <c r="G415" s="42">
        <v>2427.1</v>
      </c>
      <c r="H415" s="217">
        <f t="shared" si="7"/>
        <v>0</v>
      </c>
      <c r="I415" s="20" t="s">
        <v>30</v>
      </c>
      <c r="J415" s="21"/>
      <c r="K415" s="21"/>
    </row>
    <row r="416" spans="1:11" x14ac:dyDescent="0.25">
      <c r="A416" s="192">
        <v>41887</v>
      </c>
      <c r="B416" s="254" t="s">
        <v>1932</v>
      </c>
      <c r="C416" s="322" t="s">
        <v>4616</v>
      </c>
      <c r="D416" s="20" t="s">
        <v>29</v>
      </c>
      <c r="E416" s="213">
        <v>11537.2</v>
      </c>
      <c r="F416" s="368">
        <v>41887</v>
      </c>
      <c r="G416" s="42">
        <v>11537.2</v>
      </c>
      <c r="H416" s="217">
        <f t="shared" si="7"/>
        <v>0</v>
      </c>
      <c r="I416" s="20" t="s">
        <v>30</v>
      </c>
      <c r="J416" s="21"/>
      <c r="K416" s="21"/>
    </row>
    <row r="417" spans="1:11" x14ac:dyDescent="0.25">
      <c r="A417" s="192">
        <v>41887</v>
      </c>
      <c r="B417" s="254" t="s">
        <v>1934</v>
      </c>
      <c r="C417" s="322" t="s">
        <v>4616</v>
      </c>
      <c r="D417" s="20" t="s">
        <v>55</v>
      </c>
      <c r="E417" s="213">
        <v>11501.5</v>
      </c>
      <c r="F417" s="368">
        <v>41887</v>
      </c>
      <c r="G417" s="42">
        <v>11501.5</v>
      </c>
      <c r="H417" s="217">
        <f t="shared" si="7"/>
        <v>0</v>
      </c>
      <c r="I417" s="20"/>
      <c r="J417" s="21"/>
      <c r="K417" s="21"/>
    </row>
    <row r="418" spans="1:11" x14ac:dyDescent="0.25">
      <c r="A418" s="192">
        <v>41887</v>
      </c>
      <c r="B418" s="254" t="s">
        <v>1935</v>
      </c>
      <c r="C418" s="322" t="s">
        <v>4616</v>
      </c>
      <c r="D418" s="20" t="s">
        <v>4321</v>
      </c>
      <c r="E418" s="213">
        <v>1413</v>
      </c>
      <c r="F418" s="368">
        <v>41887</v>
      </c>
      <c r="G418" s="42">
        <v>1413</v>
      </c>
      <c r="H418" s="217">
        <f t="shared" si="7"/>
        <v>0</v>
      </c>
      <c r="I418" s="20" t="s">
        <v>30</v>
      </c>
      <c r="J418" s="21"/>
      <c r="K418" s="21"/>
    </row>
    <row r="419" spans="1:11" x14ac:dyDescent="0.25">
      <c r="A419" s="192">
        <v>41887</v>
      </c>
      <c r="B419" s="254" t="s">
        <v>1936</v>
      </c>
      <c r="C419" s="322" t="s">
        <v>4616</v>
      </c>
      <c r="D419" s="20" t="s">
        <v>4653</v>
      </c>
      <c r="E419" s="213">
        <v>2164.6</v>
      </c>
      <c r="F419" s="368">
        <v>41887</v>
      </c>
      <c r="G419" s="42">
        <v>2164.6</v>
      </c>
      <c r="H419" s="217">
        <f t="shared" si="7"/>
        <v>0</v>
      </c>
      <c r="I419" s="20" t="s">
        <v>30</v>
      </c>
      <c r="J419" s="21"/>
      <c r="K419" s="21"/>
    </row>
    <row r="420" spans="1:11" x14ac:dyDescent="0.25">
      <c r="A420" s="192">
        <v>41887</v>
      </c>
      <c r="B420" s="254" t="s">
        <v>1937</v>
      </c>
      <c r="C420" s="322" t="s">
        <v>4616</v>
      </c>
      <c r="D420" s="20" t="s">
        <v>3653</v>
      </c>
      <c r="E420" s="213">
        <v>18883.2</v>
      </c>
      <c r="F420" s="368">
        <v>41887</v>
      </c>
      <c r="G420" s="42">
        <v>18883.2</v>
      </c>
      <c r="H420" s="217">
        <f t="shared" si="7"/>
        <v>0</v>
      </c>
      <c r="I420" s="20" t="s">
        <v>65</v>
      </c>
      <c r="J420" s="21"/>
      <c r="K420" s="21"/>
    </row>
    <row r="421" spans="1:11" x14ac:dyDescent="0.25">
      <c r="A421" s="192">
        <v>41887</v>
      </c>
      <c r="B421" s="254" t="s">
        <v>1938</v>
      </c>
      <c r="C421" s="322" t="s">
        <v>4616</v>
      </c>
      <c r="D421" s="295" t="s">
        <v>3108</v>
      </c>
      <c r="E421" s="296">
        <v>0</v>
      </c>
      <c r="F421" s="368"/>
      <c r="G421" s="42"/>
      <c r="H421" s="217">
        <f t="shared" si="7"/>
        <v>0</v>
      </c>
      <c r="I421" s="20" t="s">
        <v>324</v>
      </c>
      <c r="J421" s="21"/>
      <c r="K421" s="21"/>
    </row>
    <row r="422" spans="1:11" x14ac:dyDescent="0.25">
      <c r="A422" s="192">
        <v>41887</v>
      </c>
      <c r="B422" s="254" t="s">
        <v>1939</v>
      </c>
      <c r="C422" s="322" t="s">
        <v>4616</v>
      </c>
      <c r="D422" s="20" t="s">
        <v>287</v>
      </c>
      <c r="E422" s="213">
        <v>2867</v>
      </c>
      <c r="F422" s="368">
        <v>41887</v>
      </c>
      <c r="G422" s="42">
        <v>2867</v>
      </c>
      <c r="H422" s="217">
        <f t="shared" si="7"/>
        <v>0</v>
      </c>
      <c r="I422" s="20" t="s">
        <v>30</v>
      </c>
      <c r="J422" s="21"/>
      <c r="K422" s="21"/>
    </row>
    <row r="423" spans="1:11" x14ac:dyDescent="0.25">
      <c r="A423" s="192">
        <v>41887</v>
      </c>
      <c r="B423" s="254" t="s">
        <v>1940</v>
      </c>
      <c r="C423" s="322" t="s">
        <v>4616</v>
      </c>
      <c r="D423" s="20" t="s">
        <v>106</v>
      </c>
      <c r="E423" s="213">
        <v>4350</v>
      </c>
      <c r="F423" s="368">
        <v>41891</v>
      </c>
      <c r="G423" s="42">
        <v>4350</v>
      </c>
      <c r="H423" s="217">
        <f t="shared" si="7"/>
        <v>0</v>
      </c>
      <c r="I423" s="20" t="s">
        <v>65</v>
      </c>
      <c r="J423" s="21"/>
      <c r="K423" s="21"/>
    </row>
    <row r="424" spans="1:11" x14ac:dyDescent="0.25">
      <c r="A424" s="192">
        <v>41887</v>
      </c>
      <c r="B424" s="254" t="s">
        <v>1941</v>
      </c>
      <c r="C424" s="322" t="s">
        <v>4616</v>
      </c>
      <c r="D424" s="295" t="s">
        <v>3108</v>
      </c>
      <c r="E424" s="296">
        <v>0</v>
      </c>
      <c r="F424" s="368"/>
      <c r="G424" s="42"/>
      <c r="H424" s="217">
        <f t="shared" si="7"/>
        <v>0</v>
      </c>
      <c r="I424" s="20" t="s">
        <v>512</v>
      </c>
      <c r="J424" s="21"/>
      <c r="K424" s="21"/>
    </row>
    <row r="425" spans="1:11" x14ac:dyDescent="0.25">
      <c r="A425" s="192">
        <v>41887</v>
      </c>
      <c r="B425" s="254" t="s">
        <v>1943</v>
      </c>
      <c r="C425" s="322" t="s">
        <v>4616</v>
      </c>
      <c r="D425" s="295" t="s">
        <v>3108</v>
      </c>
      <c r="E425" s="296">
        <v>0</v>
      </c>
      <c r="F425" s="368"/>
      <c r="G425" s="42"/>
      <c r="H425" s="217">
        <f t="shared" si="7"/>
        <v>0</v>
      </c>
      <c r="I425" s="20" t="s">
        <v>512</v>
      </c>
      <c r="J425" s="21"/>
      <c r="K425" s="21"/>
    </row>
    <row r="426" spans="1:11" x14ac:dyDescent="0.25">
      <c r="A426" s="192">
        <v>41887</v>
      </c>
      <c r="B426" s="254" t="s">
        <v>1944</v>
      </c>
      <c r="C426" s="322" t="s">
        <v>4616</v>
      </c>
      <c r="D426" s="295" t="s">
        <v>3108</v>
      </c>
      <c r="E426" s="296">
        <v>0</v>
      </c>
      <c r="F426" s="368"/>
      <c r="G426" s="42"/>
      <c r="H426" s="217">
        <f t="shared" si="7"/>
        <v>0</v>
      </c>
      <c r="I426" s="20" t="s">
        <v>512</v>
      </c>
      <c r="J426" s="21"/>
      <c r="K426" s="21"/>
    </row>
    <row r="427" spans="1:11" x14ac:dyDescent="0.25">
      <c r="A427" s="192">
        <v>41887</v>
      </c>
      <c r="B427" s="254" t="s">
        <v>1945</v>
      </c>
      <c r="C427" s="322" t="s">
        <v>4616</v>
      </c>
      <c r="D427" s="20" t="s">
        <v>47</v>
      </c>
      <c r="E427" s="213">
        <v>3060.9</v>
      </c>
      <c r="F427" s="368">
        <v>41887</v>
      </c>
      <c r="G427" s="42">
        <v>3060.9</v>
      </c>
      <c r="H427" s="217">
        <f t="shared" si="7"/>
        <v>0</v>
      </c>
      <c r="I427" s="20" t="s">
        <v>162</v>
      </c>
      <c r="J427" s="21"/>
      <c r="K427" s="21"/>
    </row>
    <row r="428" spans="1:11" ht="23.25" x14ac:dyDescent="0.25">
      <c r="A428" s="192">
        <v>41887</v>
      </c>
      <c r="B428" s="254" t="s">
        <v>1946</v>
      </c>
      <c r="C428" s="322" t="s">
        <v>4616</v>
      </c>
      <c r="D428" s="20" t="s">
        <v>4585</v>
      </c>
      <c r="E428" s="213">
        <v>15422.3</v>
      </c>
      <c r="F428" s="373" t="s">
        <v>4654</v>
      </c>
      <c r="G428" s="42">
        <v>15422.3</v>
      </c>
      <c r="H428" s="217">
        <f t="shared" si="7"/>
        <v>0</v>
      </c>
      <c r="I428" s="20"/>
      <c r="J428" s="21"/>
      <c r="K428" s="21"/>
    </row>
    <row r="429" spans="1:11" x14ac:dyDescent="0.25">
      <c r="A429" s="192">
        <v>41887</v>
      </c>
      <c r="B429" s="254" t="s">
        <v>1948</v>
      </c>
      <c r="C429" s="322" t="s">
        <v>4616</v>
      </c>
      <c r="D429" s="20" t="s">
        <v>4589</v>
      </c>
      <c r="E429" s="213">
        <v>715.2</v>
      </c>
      <c r="F429" s="368">
        <v>41887</v>
      </c>
      <c r="G429" s="42">
        <v>715.2</v>
      </c>
      <c r="H429" s="217">
        <f t="shared" si="7"/>
        <v>0</v>
      </c>
      <c r="I429" s="20"/>
      <c r="J429" s="21"/>
      <c r="K429" s="21"/>
    </row>
    <row r="430" spans="1:11" x14ac:dyDescent="0.25">
      <c r="A430" s="192">
        <v>41887</v>
      </c>
      <c r="B430" s="254" t="s">
        <v>1949</v>
      </c>
      <c r="C430" s="322" t="s">
        <v>4616</v>
      </c>
      <c r="D430" s="20" t="s">
        <v>43</v>
      </c>
      <c r="E430" s="213">
        <v>5000</v>
      </c>
      <c r="F430" s="368">
        <v>41898</v>
      </c>
      <c r="G430" s="42">
        <v>5000</v>
      </c>
      <c r="H430" s="230">
        <f t="shared" si="7"/>
        <v>0</v>
      </c>
      <c r="I430" s="20" t="s">
        <v>30</v>
      </c>
      <c r="J430" s="21"/>
      <c r="K430" s="21"/>
    </row>
    <row r="431" spans="1:11" x14ac:dyDescent="0.25">
      <c r="A431" s="192">
        <v>41887</v>
      </c>
      <c r="B431" s="254" t="s">
        <v>1950</v>
      </c>
      <c r="C431" s="322" t="s">
        <v>4616</v>
      </c>
      <c r="D431" s="20" t="s">
        <v>42</v>
      </c>
      <c r="E431" s="213">
        <v>3000</v>
      </c>
      <c r="F431" s="368">
        <v>41898</v>
      </c>
      <c r="G431" s="42">
        <v>3000</v>
      </c>
      <c r="H431" s="217">
        <f t="shared" si="7"/>
        <v>0</v>
      </c>
      <c r="I431" s="20" t="s">
        <v>30</v>
      </c>
      <c r="J431" s="21"/>
      <c r="K431" s="21"/>
    </row>
    <row r="432" spans="1:11" x14ac:dyDescent="0.25">
      <c r="A432" s="192">
        <v>41887</v>
      </c>
      <c r="B432" s="254" t="s">
        <v>1951</v>
      </c>
      <c r="C432" s="322" t="s">
        <v>4616</v>
      </c>
      <c r="D432" s="295" t="s">
        <v>3108</v>
      </c>
      <c r="E432" s="296">
        <v>0</v>
      </c>
      <c r="F432" s="368"/>
      <c r="G432" s="42"/>
      <c r="H432" s="217">
        <f t="shared" si="7"/>
        <v>0</v>
      </c>
      <c r="I432" s="20" t="s">
        <v>4212</v>
      </c>
      <c r="J432" s="21"/>
      <c r="K432" s="21"/>
    </row>
    <row r="433" spans="1:11" x14ac:dyDescent="0.25">
      <c r="A433" s="192">
        <v>41887</v>
      </c>
      <c r="B433" s="254" t="s">
        <v>1953</v>
      </c>
      <c r="C433" s="322" t="s">
        <v>4616</v>
      </c>
      <c r="D433" s="20" t="s">
        <v>4240</v>
      </c>
      <c r="E433" s="213">
        <v>4175.2</v>
      </c>
      <c r="F433" s="368">
        <v>41912</v>
      </c>
      <c r="G433" s="42">
        <v>4175.2</v>
      </c>
      <c r="H433" s="217">
        <f t="shared" si="7"/>
        <v>0</v>
      </c>
      <c r="I433" s="20"/>
    </row>
    <row r="434" spans="1:11" x14ac:dyDescent="0.25">
      <c r="A434" s="192">
        <v>41887</v>
      </c>
      <c r="B434" s="254" t="s">
        <v>1954</v>
      </c>
      <c r="C434" s="322" t="s">
        <v>4616</v>
      </c>
      <c r="D434" s="20" t="s">
        <v>3287</v>
      </c>
      <c r="E434" s="213">
        <v>20662.5</v>
      </c>
      <c r="F434" s="368">
        <v>41887</v>
      </c>
      <c r="G434" s="42">
        <v>20662.5</v>
      </c>
      <c r="H434" s="217">
        <f t="shared" si="7"/>
        <v>0</v>
      </c>
      <c r="I434" s="20"/>
      <c r="K434" s="33"/>
    </row>
    <row r="435" spans="1:11" x14ac:dyDescent="0.25">
      <c r="A435" s="192">
        <v>41887</v>
      </c>
      <c r="B435" s="254" t="s">
        <v>1955</v>
      </c>
      <c r="C435" s="322" t="s">
        <v>4616</v>
      </c>
      <c r="D435" s="20" t="s">
        <v>23</v>
      </c>
      <c r="E435" s="213">
        <v>441</v>
      </c>
      <c r="F435" s="368">
        <v>41887</v>
      </c>
      <c r="G435" s="42">
        <v>441</v>
      </c>
      <c r="H435" s="217">
        <f t="shared" si="7"/>
        <v>0</v>
      </c>
      <c r="I435" s="20" t="s">
        <v>162</v>
      </c>
    </row>
    <row r="436" spans="1:11" x14ac:dyDescent="0.25">
      <c r="A436" s="192">
        <v>41887</v>
      </c>
      <c r="B436" s="254" t="s">
        <v>1956</v>
      </c>
      <c r="C436" s="322" t="s">
        <v>4616</v>
      </c>
      <c r="D436" s="20" t="s">
        <v>4621</v>
      </c>
      <c r="E436" s="213">
        <v>29609</v>
      </c>
      <c r="F436" s="407" t="s">
        <v>4655</v>
      </c>
      <c r="G436" s="42">
        <v>29609</v>
      </c>
      <c r="H436" s="217">
        <f t="shared" si="7"/>
        <v>0</v>
      </c>
      <c r="I436" s="20" t="s">
        <v>27</v>
      </c>
    </row>
    <row r="437" spans="1:11" x14ac:dyDescent="0.25">
      <c r="A437" s="192">
        <v>41887</v>
      </c>
      <c r="B437" s="254" t="s">
        <v>1957</v>
      </c>
      <c r="C437" s="322" t="s">
        <v>4616</v>
      </c>
      <c r="D437" s="20" t="s">
        <v>91</v>
      </c>
      <c r="E437" s="213">
        <v>14437.2</v>
      </c>
      <c r="F437" s="368">
        <v>41888</v>
      </c>
      <c r="G437" s="42">
        <v>14437.2</v>
      </c>
      <c r="H437" s="217">
        <f t="shared" si="7"/>
        <v>0</v>
      </c>
      <c r="I437" s="20" t="s">
        <v>27</v>
      </c>
    </row>
    <row r="438" spans="1:11" x14ac:dyDescent="0.25">
      <c r="A438" s="192">
        <v>41887</v>
      </c>
      <c r="B438" s="254" t="s">
        <v>1958</v>
      </c>
      <c r="C438" s="322" t="s">
        <v>4616</v>
      </c>
      <c r="D438" s="20" t="s">
        <v>310</v>
      </c>
      <c r="E438" s="213">
        <v>50994.400000000001</v>
      </c>
      <c r="F438" s="370" t="s">
        <v>4656</v>
      </c>
      <c r="G438" s="42">
        <v>50994.400000000001</v>
      </c>
      <c r="H438" s="217">
        <f t="shared" si="7"/>
        <v>0</v>
      </c>
      <c r="I438" s="20" t="s">
        <v>27</v>
      </c>
    </row>
    <row r="439" spans="1:11" x14ac:dyDescent="0.25">
      <c r="A439" s="192">
        <v>41887</v>
      </c>
      <c r="B439" s="254" t="s">
        <v>1959</v>
      </c>
      <c r="C439" s="322" t="s">
        <v>4616</v>
      </c>
      <c r="D439" s="20" t="s">
        <v>101</v>
      </c>
      <c r="E439" s="213">
        <v>66288</v>
      </c>
      <c r="F439" s="370" t="s">
        <v>4657</v>
      </c>
      <c r="G439" s="42">
        <v>66288</v>
      </c>
      <c r="H439" s="217">
        <f t="shared" si="7"/>
        <v>0</v>
      </c>
      <c r="I439" s="20" t="s">
        <v>65</v>
      </c>
    </row>
    <row r="440" spans="1:11" x14ac:dyDescent="0.25">
      <c r="A440" s="192">
        <v>41887</v>
      </c>
      <c r="B440" s="254" t="s">
        <v>1960</v>
      </c>
      <c r="C440" s="322" t="s">
        <v>4616</v>
      </c>
      <c r="D440" s="20" t="s">
        <v>62</v>
      </c>
      <c r="E440" s="213">
        <v>17646</v>
      </c>
      <c r="F440" s="368">
        <v>41887</v>
      </c>
      <c r="G440" s="42">
        <v>17646</v>
      </c>
      <c r="H440" s="217">
        <f t="shared" si="7"/>
        <v>0</v>
      </c>
      <c r="I440" s="20" t="s">
        <v>65</v>
      </c>
    </row>
    <row r="441" spans="1:11" x14ac:dyDescent="0.25">
      <c r="A441" s="192">
        <v>41887</v>
      </c>
      <c r="B441" s="254" t="s">
        <v>1961</v>
      </c>
      <c r="C441" s="322" t="s">
        <v>4616</v>
      </c>
      <c r="D441" s="20" t="s">
        <v>4658</v>
      </c>
      <c r="E441" s="213">
        <v>2880</v>
      </c>
      <c r="F441" s="368">
        <v>41887</v>
      </c>
      <c r="G441" s="42">
        <v>2880</v>
      </c>
      <c r="H441" s="217">
        <f t="shared" si="7"/>
        <v>0</v>
      </c>
      <c r="I441" s="20" t="s">
        <v>65</v>
      </c>
    </row>
    <row r="442" spans="1:11" x14ac:dyDescent="0.25">
      <c r="A442" s="192">
        <v>41887</v>
      </c>
      <c r="B442" s="254" t="s">
        <v>1962</v>
      </c>
      <c r="C442" s="322" t="s">
        <v>4616</v>
      </c>
      <c r="D442" s="20" t="s">
        <v>136</v>
      </c>
      <c r="E442" s="213">
        <v>2999.2</v>
      </c>
      <c r="F442" s="368">
        <v>41887</v>
      </c>
      <c r="G442" s="42">
        <v>2999.2</v>
      </c>
      <c r="H442" s="217">
        <f t="shared" si="7"/>
        <v>0</v>
      </c>
      <c r="I442" s="20"/>
    </row>
    <row r="443" spans="1:11" x14ac:dyDescent="0.25">
      <c r="A443" s="192">
        <v>41887</v>
      </c>
      <c r="B443" s="254" t="s">
        <v>1963</v>
      </c>
      <c r="C443" s="322" t="s">
        <v>4616</v>
      </c>
      <c r="D443" s="20" t="s">
        <v>168</v>
      </c>
      <c r="E443" s="213">
        <v>220</v>
      </c>
      <c r="F443" s="368">
        <v>41887</v>
      </c>
      <c r="G443" s="42">
        <v>220</v>
      </c>
      <c r="H443" s="217">
        <f t="shared" si="7"/>
        <v>0</v>
      </c>
      <c r="I443" s="20"/>
    </row>
    <row r="444" spans="1:11" x14ac:dyDescent="0.25">
      <c r="A444" s="192">
        <v>41887</v>
      </c>
      <c r="B444" s="254" t="s">
        <v>1964</v>
      </c>
      <c r="C444" s="322" t="s">
        <v>4616</v>
      </c>
      <c r="D444" s="20" t="s">
        <v>1607</v>
      </c>
      <c r="E444" s="213">
        <v>4949.5</v>
      </c>
      <c r="F444" s="368">
        <v>41887</v>
      </c>
      <c r="G444" s="42">
        <v>4949.5</v>
      </c>
      <c r="H444" s="217">
        <f t="shared" si="7"/>
        <v>0</v>
      </c>
      <c r="I444" s="20"/>
    </row>
    <row r="445" spans="1:11" x14ac:dyDescent="0.25">
      <c r="A445" s="192">
        <v>41887</v>
      </c>
      <c r="B445" s="254" t="s">
        <v>1965</v>
      </c>
      <c r="C445" s="322" t="s">
        <v>4616</v>
      </c>
      <c r="D445" s="20" t="s">
        <v>855</v>
      </c>
      <c r="E445" s="213">
        <v>5640</v>
      </c>
      <c r="F445" s="368">
        <v>41888</v>
      </c>
      <c r="G445" s="42">
        <v>5640</v>
      </c>
      <c r="H445" s="217">
        <f t="shared" si="7"/>
        <v>0</v>
      </c>
      <c r="I445" s="20" t="s">
        <v>27</v>
      </c>
    </row>
    <row r="446" spans="1:11" x14ac:dyDescent="0.25">
      <c r="A446" s="192">
        <v>41887</v>
      </c>
      <c r="B446" s="254" t="s">
        <v>1966</v>
      </c>
      <c r="C446" s="322" t="s">
        <v>4616</v>
      </c>
      <c r="D446" s="20" t="s">
        <v>149</v>
      </c>
      <c r="E446" s="213">
        <v>21809.200000000001</v>
      </c>
      <c r="F446" s="369" t="s">
        <v>4659</v>
      </c>
      <c r="G446" s="42">
        <v>21809.200000000001</v>
      </c>
      <c r="H446" s="217">
        <f t="shared" si="7"/>
        <v>0</v>
      </c>
      <c r="I446" s="20" t="s">
        <v>27</v>
      </c>
    </row>
    <row r="447" spans="1:11" x14ac:dyDescent="0.25">
      <c r="A447" s="192">
        <v>41887</v>
      </c>
      <c r="B447" s="254" t="s">
        <v>1968</v>
      </c>
      <c r="C447" s="322" t="s">
        <v>4616</v>
      </c>
      <c r="D447" s="20" t="s">
        <v>4274</v>
      </c>
      <c r="E447" s="213">
        <v>2851.2</v>
      </c>
      <c r="F447" s="368">
        <v>41887</v>
      </c>
      <c r="G447" s="42">
        <v>2851.2</v>
      </c>
      <c r="H447" s="217">
        <f t="shared" si="7"/>
        <v>0</v>
      </c>
      <c r="I447" s="20" t="s">
        <v>217</v>
      </c>
    </row>
    <row r="448" spans="1:11" x14ac:dyDescent="0.25">
      <c r="A448" s="192">
        <v>41887</v>
      </c>
      <c r="B448" s="254" t="s">
        <v>1969</v>
      </c>
      <c r="C448" s="322" t="s">
        <v>4616</v>
      </c>
      <c r="D448" s="20" t="s">
        <v>180</v>
      </c>
      <c r="E448" s="213">
        <v>1896</v>
      </c>
      <c r="F448" s="368">
        <v>41887</v>
      </c>
      <c r="G448" s="42">
        <v>1896</v>
      </c>
      <c r="H448" s="217">
        <f t="shared" si="7"/>
        <v>0</v>
      </c>
      <c r="I448" s="20"/>
    </row>
    <row r="449" spans="1:11" x14ac:dyDescent="0.25">
      <c r="A449" s="192">
        <v>41887</v>
      </c>
      <c r="B449" s="254" t="s">
        <v>1970</v>
      </c>
      <c r="C449" s="322" t="s">
        <v>4616</v>
      </c>
      <c r="D449" s="20" t="s">
        <v>349</v>
      </c>
      <c r="E449" s="213">
        <v>2673</v>
      </c>
      <c r="F449" s="368">
        <v>41888</v>
      </c>
      <c r="G449" s="42">
        <v>2673</v>
      </c>
      <c r="H449" s="217">
        <f t="shared" si="7"/>
        <v>0</v>
      </c>
      <c r="I449" s="20" t="s">
        <v>217</v>
      </c>
    </row>
    <row r="450" spans="1:11" x14ac:dyDescent="0.25">
      <c r="A450" s="192">
        <v>41887</v>
      </c>
      <c r="B450" s="254" t="s">
        <v>1971</v>
      </c>
      <c r="C450" s="322" t="s">
        <v>4616</v>
      </c>
      <c r="D450" s="20" t="s">
        <v>348</v>
      </c>
      <c r="E450" s="213">
        <v>1908</v>
      </c>
      <c r="F450" s="368">
        <v>41888</v>
      </c>
      <c r="G450" s="42">
        <v>1908</v>
      </c>
      <c r="H450" s="217">
        <f t="shared" si="7"/>
        <v>0</v>
      </c>
      <c r="I450" s="20" t="s">
        <v>217</v>
      </c>
    </row>
    <row r="451" spans="1:11" x14ac:dyDescent="0.25">
      <c r="A451" s="192">
        <v>41887</v>
      </c>
      <c r="B451" s="254" t="s">
        <v>1973</v>
      </c>
      <c r="C451" s="322" t="s">
        <v>4616</v>
      </c>
      <c r="D451" s="20" t="s">
        <v>307</v>
      </c>
      <c r="E451" s="213">
        <v>6588</v>
      </c>
      <c r="F451" s="368">
        <v>41888</v>
      </c>
      <c r="G451" s="42">
        <v>6588</v>
      </c>
      <c r="H451" s="217">
        <f t="shared" si="7"/>
        <v>0</v>
      </c>
      <c r="I451" s="20" t="s">
        <v>217</v>
      </c>
    </row>
    <row r="452" spans="1:11" x14ac:dyDescent="0.25">
      <c r="A452" s="192">
        <v>41887</v>
      </c>
      <c r="B452" s="254" t="s">
        <v>1974</v>
      </c>
      <c r="C452" s="322" t="s">
        <v>4616</v>
      </c>
      <c r="D452" s="20" t="s">
        <v>233</v>
      </c>
      <c r="E452" s="213">
        <v>875</v>
      </c>
      <c r="F452" s="368">
        <v>41888</v>
      </c>
      <c r="G452" s="42">
        <v>875</v>
      </c>
      <c r="H452" s="217">
        <f t="shared" si="7"/>
        <v>0</v>
      </c>
      <c r="I452" s="20" t="s">
        <v>217</v>
      </c>
    </row>
    <row r="453" spans="1:11" x14ac:dyDescent="0.25">
      <c r="A453" s="192">
        <v>41887</v>
      </c>
      <c r="B453" s="254" t="s">
        <v>1976</v>
      </c>
      <c r="C453" s="322" t="s">
        <v>4616</v>
      </c>
      <c r="D453" s="20" t="s">
        <v>4319</v>
      </c>
      <c r="E453" s="213">
        <v>991</v>
      </c>
      <c r="F453" s="368">
        <v>41888</v>
      </c>
      <c r="G453" s="42">
        <v>991</v>
      </c>
      <c r="H453" s="217">
        <f t="shared" si="7"/>
        <v>0</v>
      </c>
      <c r="I453" s="20" t="s">
        <v>217</v>
      </c>
    </row>
    <row r="454" spans="1:11" x14ac:dyDescent="0.25">
      <c r="A454" s="192">
        <v>41887</v>
      </c>
      <c r="B454" s="254" t="s">
        <v>1977</v>
      </c>
      <c r="C454" s="322" t="s">
        <v>4616</v>
      </c>
      <c r="D454" s="20" t="s">
        <v>99</v>
      </c>
      <c r="E454" s="213">
        <v>2383</v>
      </c>
      <c r="F454" s="368">
        <v>41888</v>
      </c>
      <c r="G454" s="42">
        <v>2383</v>
      </c>
      <c r="H454" s="217">
        <f t="shared" si="7"/>
        <v>0</v>
      </c>
      <c r="I454" s="20" t="s">
        <v>217</v>
      </c>
    </row>
    <row r="455" spans="1:11" x14ac:dyDescent="0.25">
      <c r="A455" s="192">
        <v>41887</v>
      </c>
      <c r="B455" s="254" t="s">
        <v>1978</v>
      </c>
      <c r="C455" s="322" t="s">
        <v>4616</v>
      </c>
      <c r="D455" s="20" t="s">
        <v>136</v>
      </c>
      <c r="E455" s="213">
        <v>364</v>
      </c>
      <c r="F455" s="368">
        <v>41887</v>
      </c>
      <c r="G455" s="42">
        <v>364</v>
      </c>
      <c r="H455" s="217">
        <f t="shared" ref="H455:H518" si="8">E455-G455</f>
        <v>0</v>
      </c>
      <c r="I455" s="20"/>
    </row>
    <row r="456" spans="1:11" x14ac:dyDescent="0.25">
      <c r="A456" s="192">
        <v>41887</v>
      </c>
      <c r="B456" s="254" t="s">
        <v>1980</v>
      </c>
      <c r="C456" s="322" t="s">
        <v>4616</v>
      </c>
      <c r="D456" s="20" t="s">
        <v>20</v>
      </c>
      <c r="E456" s="213">
        <v>6466</v>
      </c>
      <c r="F456" s="368">
        <v>41888</v>
      </c>
      <c r="G456" s="42">
        <v>6466</v>
      </c>
      <c r="H456" s="217">
        <f t="shared" si="8"/>
        <v>0</v>
      </c>
      <c r="I456" s="20" t="s">
        <v>217</v>
      </c>
    </row>
    <row r="457" spans="1:11" x14ac:dyDescent="0.25">
      <c r="A457" s="192">
        <v>41887</v>
      </c>
      <c r="B457" s="254" t="s">
        <v>1981</v>
      </c>
      <c r="C457" s="322" t="s">
        <v>4616</v>
      </c>
      <c r="D457" s="20" t="s">
        <v>78</v>
      </c>
      <c r="E457" s="213">
        <v>3147</v>
      </c>
      <c r="F457" s="368">
        <v>41888</v>
      </c>
      <c r="G457" s="42">
        <v>3147</v>
      </c>
      <c r="H457" s="217">
        <f t="shared" si="8"/>
        <v>0</v>
      </c>
      <c r="I457" s="20" t="s">
        <v>217</v>
      </c>
    </row>
    <row r="458" spans="1:11" x14ac:dyDescent="0.25">
      <c r="A458" s="192">
        <v>41887</v>
      </c>
      <c r="B458" s="254" t="s">
        <v>1982</v>
      </c>
      <c r="C458" s="322" t="s">
        <v>4616</v>
      </c>
      <c r="D458" s="20" t="s">
        <v>80</v>
      </c>
      <c r="E458" s="213">
        <v>2362.5</v>
      </c>
      <c r="F458" s="368">
        <v>41888</v>
      </c>
      <c r="G458" s="42">
        <v>2362.5</v>
      </c>
      <c r="H458" s="217">
        <f t="shared" si="8"/>
        <v>0</v>
      </c>
      <c r="I458" s="20" t="s">
        <v>217</v>
      </c>
    </row>
    <row r="459" spans="1:11" x14ac:dyDescent="0.25">
      <c r="A459" s="192">
        <v>41887</v>
      </c>
      <c r="B459" s="254" t="s">
        <v>1983</v>
      </c>
      <c r="C459" s="322" t="s">
        <v>4616</v>
      </c>
      <c r="D459" s="20" t="s">
        <v>4660</v>
      </c>
      <c r="E459" s="213">
        <v>6200.8</v>
      </c>
      <c r="F459" s="368">
        <v>41887</v>
      </c>
      <c r="G459" s="42">
        <v>6200.8</v>
      </c>
      <c r="H459" s="217">
        <f t="shared" si="8"/>
        <v>0</v>
      </c>
      <c r="I459" s="20"/>
      <c r="K459" s="34"/>
    </row>
    <row r="460" spans="1:11" x14ac:dyDescent="0.25">
      <c r="A460" s="192">
        <v>41887</v>
      </c>
      <c r="B460" s="254" t="s">
        <v>1984</v>
      </c>
      <c r="C460" s="322" t="s">
        <v>4616</v>
      </c>
      <c r="D460" s="20" t="s">
        <v>44</v>
      </c>
      <c r="E460" s="213">
        <v>7840</v>
      </c>
      <c r="F460" s="368">
        <v>41908</v>
      </c>
      <c r="G460" s="42">
        <v>7840</v>
      </c>
      <c r="H460" s="217">
        <f t="shared" si="8"/>
        <v>0</v>
      </c>
      <c r="I460" s="20" t="s">
        <v>12</v>
      </c>
    </row>
    <row r="461" spans="1:11" x14ac:dyDescent="0.25">
      <c r="A461" s="192">
        <v>41887</v>
      </c>
      <c r="B461" s="254" t="s">
        <v>1985</v>
      </c>
      <c r="C461" s="322" t="s">
        <v>4616</v>
      </c>
      <c r="D461" s="20" t="s">
        <v>2578</v>
      </c>
      <c r="E461" s="213">
        <v>4121.8999999999996</v>
      </c>
      <c r="F461" s="368">
        <v>41888</v>
      </c>
      <c r="G461" s="42">
        <v>4121.8999999999996</v>
      </c>
      <c r="H461" s="217">
        <f t="shared" si="8"/>
        <v>0</v>
      </c>
      <c r="I461" s="20" t="s">
        <v>12</v>
      </c>
    </row>
    <row r="462" spans="1:11" x14ac:dyDescent="0.25">
      <c r="A462" s="192">
        <v>41887</v>
      </c>
      <c r="B462" s="254" t="s">
        <v>1986</v>
      </c>
      <c r="C462" s="322" t="s">
        <v>4616</v>
      </c>
      <c r="D462" s="20" t="s">
        <v>891</v>
      </c>
      <c r="E462" s="213">
        <v>3628.8</v>
      </c>
      <c r="F462" s="368">
        <v>41885</v>
      </c>
      <c r="G462" s="42">
        <v>3628.8</v>
      </c>
      <c r="H462" s="217">
        <f t="shared" si="8"/>
        <v>0</v>
      </c>
      <c r="I462" s="20" t="s">
        <v>12</v>
      </c>
    </row>
    <row r="463" spans="1:11" x14ac:dyDescent="0.25">
      <c r="A463" s="192">
        <v>41887</v>
      </c>
      <c r="B463" s="254" t="s">
        <v>1987</v>
      </c>
      <c r="C463" s="322" t="s">
        <v>4616</v>
      </c>
      <c r="D463" s="20" t="s">
        <v>694</v>
      </c>
      <c r="E463" s="213">
        <v>3392</v>
      </c>
      <c r="F463" s="368">
        <v>41888</v>
      </c>
      <c r="G463" s="42">
        <v>3392</v>
      </c>
      <c r="H463" s="217">
        <f t="shared" si="8"/>
        <v>0</v>
      </c>
      <c r="I463" s="20" t="s">
        <v>12</v>
      </c>
    </row>
    <row r="464" spans="1:11" x14ac:dyDescent="0.25">
      <c r="A464" s="192">
        <v>41887</v>
      </c>
      <c r="B464" s="254" t="s">
        <v>1989</v>
      </c>
      <c r="C464" s="322" t="s">
        <v>4616</v>
      </c>
      <c r="D464" s="20" t="s">
        <v>3115</v>
      </c>
      <c r="E464" s="213">
        <v>6928</v>
      </c>
      <c r="F464" s="368">
        <v>41888</v>
      </c>
      <c r="G464" s="42">
        <v>6928</v>
      </c>
      <c r="H464" s="217">
        <f t="shared" si="8"/>
        <v>0</v>
      </c>
      <c r="I464" s="20" t="s">
        <v>65</v>
      </c>
    </row>
    <row r="465" spans="1:11" x14ac:dyDescent="0.25">
      <c r="A465" s="192">
        <v>41887</v>
      </c>
      <c r="B465" s="254" t="s">
        <v>1991</v>
      </c>
      <c r="C465" s="322" t="s">
        <v>4616</v>
      </c>
      <c r="D465" s="20" t="s">
        <v>25</v>
      </c>
      <c r="E465" s="213">
        <v>5904</v>
      </c>
      <c r="F465" s="368">
        <v>41888</v>
      </c>
      <c r="G465" s="42">
        <v>5904</v>
      </c>
      <c r="H465" s="217">
        <f t="shared" si="8"/>
        <v>0</v>
      </c>
      <c r="I465" s="20" t="s">
        <v>65</v>
      </c>
      <c r="J465" s="21"/>
      <c r="K465" s="21"/>
    </row>
    <row r="466" spans="1:11" x14ac:dyDescent="0.25">
      <c r="A466" s="192">
        <v>41887</v>
      </c>
      <c r="B466" s="254" t="s">
        <v>1992</v>
      </c>
      <c r="C466" s="322" t="s">
        <v>4616</v>
      </c>
      <c r="D466" s="20" t="s">
        <v>4661</v>
      </c>
      <c r="E466" s="213">
        <v>8467.02</v>
      </c>
      <c r="F466" s="368">
        <v>41890</v>
      </c>
      <c r="G466" s="42">
        <v>8467.02</v>
      </c>
      <c r="H466" s="217">
        <f t="shared" si="8"/>
        <v>0</v>
      </c>
      <c r="I466" s="20" t="s">
        <v>65</v>
      </c>
      <c r="J466" s="21"/>
      <c r="K466" s="21"/>
    </row>
    <row r="467" spans="1:11" x14ac:dyDescent="0.25">
      <c r="A467" s="192">
        <v>41887</v>
      </c>
      <c r="B467" s="254" t="s">
        <v>1994</v>
      </c>
      <c r="C467" s="322" t="s">
        <v>4616</v>
      </c>
      <c r="D467" s="20" t="s">
        <v>4662</v>
      </c>
      <c r="E467" s="213">
        <v>640</v>
      </c>
      <c r="F467" s="368">
        <v>41887</v>
      </c>
      <c r="G467" s="42">
        <v>640</v>
      </c>
      <c r="H467" s="217">
        <f t="shared" si="8"/>
        <v>0</v>
      </c>
      <c r="I467" s="20"/>
      <c r="J467" s="21"/>
      <c r="K467" s="21"/>
    </row>
    <row r="468" spans="1:11" x14ac:dyDescent="0.25">
      <c r="A468" s="192">
        <v>41887</v>
      </c>
      <c r="B468" s="254" t="s">
        <v>1996</v>
      </c>
      <c r="C468" s="322" t="s">
        <v>4616</v>
      </c>
      <c r="D468" s="20" t="s">
        <v>4612</v>
      </c>
      <c r="E468" s="213">
        <v>4063.4</v>
      </c>
      <c r="F468" s="368">
        <v>41887</v>
      </c>
      <c r="G468" s="42">
        <v>4063.4</v>
      </c>
      <c r="H468" s="217">
        <f t="shared" si="8"/>
        <v>0</v>
      </c>
      <c r="I468" s="20"/>
      <c r="J468" s="21"/>
      <c r="K468" s="21"/>
    </row>
    <row r="469" spans="1:11" x14ac:dyDescent="0.25">
      <c r="A469" s="192">
        <v>41887</v>
      </c>
      <c r="B469" s="254" t="s">
        <v>1997</v>
      </c>
      <c r="C469" s="322" t="s">
        <v>4616</v>
      </c>
      <c r="D469" s="20" t="s">
        <v>106</v>
      </c>
      <c r="E469" s="213">
        <v>555981</v>
      </c>
      <c r="F469" s="368">
        <v>41901</v>
      </c>
      <c r="G469" s="42">
        <v>555981</v>
      </c>
      <c r="H469" s="217">
        <f t="shared" si="8"/>
        <v>0</v>
      </c>
      <c r="I469" s="20" t="s">
        <v>30</v>
      </c>
      <c r="J469" s="21"/>
      <c r="K469" s="21"/>
    </row>
    <row r="470" spans="1:11" x14ac:dyDescent="0.25">
      <c r="A470" s="192">
        <v>41887</v>
      </c>
      <c r="B470" s="254" t="s">
        <v>1998</v>
      </c>
      <c r="C470" s="322" t="s">
        <v>4616</v>
      </c>
      <c r="D470" s="20" t="s">
        <v>74</v>
      </c>
      <c r="E470" s="213">
        <v>1344.8</v>
      </c>
      <c r="F470" s="368">
        <v>41887</v>
      </c>
      <c r="G470" s="42">
        <v>1344.8</v>
      </c>
      <c r="H470" s="217">
        <f t="shared" si="8"/>
        <v>0</v>
      </c>
      <c r="I470" s="20"/>
      <c r="J470" s="21"/>
      <c r="K470" s="21"/>
    </row>
    <row r="471" spans="1:11" x14ac:dyDescent="0.25">
      <c r="A471" s="192">
        <v>41887</v>
      </c>
      <c r="B471" s="254" t="s">
        <v>2000</v>
      </c>
      <c r="C471" s="322" t="s">
        <v>4616</v>
      </c>
      <c r="D471" s="295" t="s">
        <v>3108</v>
      </c>
      <c r="E471" s="296">
        <v>0</v>
      </c>
      <c r="F471" s="368"/>
      <c r="G471" s="42"/>
      <c r="H471" s="217">
        <f t="shared" si="8"/>
        <v>0</v>
      </c>
      <c r="I471" s="20" t="s">
        <v>512</v>
      </c>
      <c r="J471" s="21"/>
      <c r="K471" s="21"/>
    </row>
    <row r="472" spans="1:11" x14ac:dyDescent="0.25">
      <c r="A472" s="192">
        <v>41887</v>
      </c>
      <c r="B472" s="254" t="s">
        <v>2002</v>
      </c>
      <c r="C472" s="322" t="s">
        <v>4616</v>
      </c>
      <c r="D472" s="20" t="s">
        <v>14</v>
      </c>
      <c r="E472" s="213">
        <v>9740</v>
      </c>
      <c r="F472" s="256">
        <v>41888</v>
      </c>
      <c r="G472" s="42">
        <v>9740</v>
      </c>
      <c r="H472" s="217">
        <f t="shared" si="8"/>
        <v>0</v>
      </c>
      <c r="I472" s="20" t="s">
        <v>30</v>
      </c>
      <c r="J472" s="21"/>
      <c r="K472" s="21"/>
    </row>
    <row r="473" spans="1:11" x14ac:dyDescent="0.25">
      <c r="A473" s="192">
        <v>41887</v>
      </c>
      <c r="B473" s="254" t="s">
        <v>2004</v>
      </c>
      <c r="C473" s="322" t="s">
        <v>4616</v>
      </c>
      <c r="D473" s="20" t="s">
        <v>4288</v>
      </c>
      <c r="E473" s="213">
        <v>8805.6</v>
      </c>
      <c r="F473" s="256">
        <v>41887</v>
      </c>
      <c r="G473" s="42">
        <v>8805.6</v>
      </c>
      <c r="H473" s="217">
        <f t="shared" si="8"/>
        <v>0</v>
      </c>
      <c r="I473" s="20"/>
      <c r="J473" s="21"/>
      <c r="K473" s="21"/>
    </row>
    <row r="474" spans="1:11" x14ac:dyDescent="0.25">
      <c r="A474" s="192">
        <v>41887</v>
      </c>
      <c r="B474" s="254" t="s">
        <v>2005</v>
      </c>
      <c r="C474" s="322" t="s">
        <v>4616</v>
      </c>
      <c r="D474" s="20" t="s">
        <v>11</v>
      </c>
      <c r="E474" s="213">
        <v>32816.199999999997</v>
      </c>
      <c r="F474" s="256">
        <v>41907</v>
      </c>
      <c r="G474" s="42">
        <v>32816.199999999997</v>
      </c>
      <c r="H474" s="217">
        <f t="shared" si="8"/>
        <v>0</v>
      </c>
      <c r="I474" s="20" t="s">
        <v>65</v>
      </c>
      <c r="J474" s="21"/>
      <c r="K474" s="21"/>
    </row>
    <row r="475" spans="1:11" x14ac:dyDescent="0.25">
      <c r="A475" s="192">
        <v>41887</v>
      </c>
      <c r="B475" s="254" t="s">
        <v>2008</v>
      </c>
      <c r="C475" s="322" t="s">
        <v>4616</v>
      </c>
      <c r="D475" s="20" t="s">
        <v>4183</v>
      </c>
      <c r="E475" s="213">
        <v>8081</v>
      </c>
      <c r="F475" s="256">
        <v>41887</v>
      </c>
      <c r="G475" s="42">
        <v>8081</v>
      </c>
      <c r="H475" s="217">
        <f t="shared" si="8"/>
        <v>0</v>
      </c>
      <c r="I475" s="20" t="s">
        <v>27</v>
      </c>
      <c r="J475" s="21"/>
      <c r="K475" s="21"/>
    </row>
    <row r="476" spans="1:11" x14ac:dyDescent="0.25">
      <c r="A476" s="192">
        <v>41887</v>
      </c>
      <c r="B476" s="254" t="s">
        <v>2010</v>
      </c>
      <c r="C476" s="322" t="s">
        <v>4616</v>
      </c>
      <c r="D476" s="295" t="s">
        <v>3108</v>
      </c>
      <c r="E476" s="296">
        <v>0</v>
      </c>
      <c r="F476" s="256"/>
      <c r="G476" s="42"/>
      <c r="H476" s="217">
        <f t="shared" si="8"/>
        <v>0</v>
      </c>
      <c r="I476" s="20" t="s">
        <v>4212</v>
      </c>
      <c r="J476" s="21"/>
      <c r="K476" s="21"/>
    </row>
    <row r="477" spans="1:11" x14ac:dyDescent="0.25">
      <c r="A477" s="192">
        <v>41888</v>
      </c>
      <c r="B477" s="254" t="s">
        <v>2012</v>
      </c>
      <c r="C477" s="322" t="s">
        <v>4616</v>
      </c>
      <c r="D477" s="190" t="s">
        <v>13</v>
      </c>
      <c r="E477" s="210">
        <v>6177.6</v>
      </c>
      <c r="F477" s="256">
        <v>41888</v>
      </c>
      <c r="G477" s="42">
        <v>6177.6</v>
      </c>
      <c r="H477" s="217">
        <f t="shared" si="8"/>
        <v>0</v>
      </c>
      <c r="I477" s="190" t="s">
        <v>21</v>
      </c>
      <c r="J477" s="21"/>
      <c r="K477" s="21"/>
    </row>
    <row r="478" spans="1:11" x14ac:dyDescent="0.25">
      <c r="A478" s="192">
        <v>41888</v>
      </c>
      <c r="B478" s="254" t="s">
        <v>2013</v>
      </c>
      <c r="C478" s="322" t="s">
        <v>4616</v>
      </c>
      <c r="D478" s="190" t="s">
        <v>106</v>
      </c>
      <c r="E478" s="210">
        <v>14531.2</v>
      </c>
      <c r="F478" s="256">
        <v>41895</v>
      </c>
      <c r="G478" s="42">
        <v>14531.2</v>
      </c>
      <c r="H478" s="217">
        <f t="shared" si="8"/>
        <v>0</v>
      </c>
      <c r="I478" s="190" t="s">
        <v>65</v>
      </c>
      <c r="J478" s="21"/>
      <c r="K478" s="21"/>
    </row>
    <row r="479" spans="1:11" x14ac:dyDescent="0.25">
      <c r="A479" s="192">
        <v>41888</v>
      </c>
      <c r="B479" s="254" t="s">
        <v>2014</v>
      </c>
      <c r="C479" s="322" t="s">
        <v>4616</v>
      </c>
      <c r="D479" s="190" t="s">
        <v>28</v>
      </c>
      <c r="E479" s="210">
        <v>5046.7</v>
      </c>
      <c r="F479" s="256">
        <v>41888</v>
      </c>
      <c r="G479" s="42">
        <v>5046.7</v>
      </c>
      <c r="H479" s="217">
        <f t="shared" si="8"/>
        <v>0</v>
      </c>
      <c r="I479" s="190"/>
      <c r="J479" s="21"/>
      <c r="K479" s="21"/>
    </row>
    <row r="480" spans="1:11" x14ac:dyDescent="0.25">
      <c r="A480" s="192">
        <v>41888</v>
      </c>
      <c r="B480" s="254" t="s">
        <v>2015</v>
      </c>
      <c r="C480" s="322" t="s">
        <v>4616</v>
      </c>
      <c r="D480" s="190" t="s">
        <v>4287</v>
      </c>
      <c r="E480" s="210">
        <v>33494.25</v>
      </c>
      <c r="F480" s="256">
        <v>41888</v>
      </c>
      <c r="G480" s="42">
        <v>33494.25</v>
      </c>
      <c r="H480" s="217">
        <f t="shared" si="8"/>
        <v>0</v>
      </c>
      <c r="I480" s="190" t="s">
        <v>217</v>
      </c>
      <c r="J480" s="21"/>
      <c r="K480" s="21"/>
    </row>
    <row r="481" spans="1:11" x14ac:dyDescent="0.25">
      <c r="A481" s="192">
        <v>41888</v>
      </c>
      <c r="B481" s="254" t="s">
        <v>2017</v>
      </c>
      <c r="C481" s="322" t="s">
        <v>4616</v>
      </c>
      <c r="D481" s="190" t="s">
        <v>130</v>
      </c>
      <c r="E481" s="210">
        <v>12619</v>
      </c>
      <c r="F481" s="256">
        <v>41890</v>
      </c>
      <c r="G481" s="42">
        <v>12619</v>
      </c>
      <c r="H481" s="217">
        <f t="shared" si="8"/>
        <v>0</v>
      </c>
      <c r="I481" s="190" t="s">
        <v>21</v>
      </c>
    </row>
    <row r="482" spans="1:11" x14ac:dyDescent="0.25">
      <c r="A482" s="192">
        <v>41888</v>
      </c>
      <c r="B482" s="254" t="s">
        <v>2018</v>
      </c>
      <c r="C482" s="322" t="s">
        <v>4616</v>
      </c>
      <c r="D482" s="190" t="s">
        <v>28</v>
      </c>
      <c r="E482" s="210">
        <v>723.2</v>
      </c>
      <c r="F482" s="256">
        <v>41888</v>
      </c>
      <c r="G482" s="42">
        <v>723.2</v>
      </c>
      <c r="H482" s="217">
        <f t="shared" si="8"/>
        <v>0</v>
      </c>
      <c r="I482" s="190"/>
    </row>
    <row r="483" spans="1:11" x14ac:dyDescent="0.25">
      <c r="A483" s="192">
        <v>41888</v>
      </c>
      <c r="B483" s="254" t="s">
        <v>2019</v>
      </c>
      <c r="C483" s="322" t="s">
        <v>4616</v>
      </c>
      <c r="D483" s="190" t="s">
        <v>4585</v>
      </c>
      <c r="E483" s="210">
        <v>5253.6</v>
      </c>
      <c r="F483" s="256">
        <v>41888</v>
      </c>
      <c r="G483" s="42">
        <v>5253.6</v>
      </c>
      <c r="H483" s="217">
        <f t="shared" si="8"/>
        <v>0</v>
      </c>
      <c r="I483" s="190" t="s">
        <v>21</v>
      </c>
    </row>
    <row r="484" spans="1:11" x14ac:dyDescent="0.25">
      <c r="A484" s="192">
        <v>41888</v>
      </c>
      <c r="B484" s="254" t="s">
        <v>2020</v>
      </c>
      <c r="C484" s="322" t="s">
        <v>4616</v>
      </c>
      <c r="D484" s="190" t="s">
        <v>4587</v>
      </c>
      <c r="E484" s="210">
        <v>18806.400000000001</v>
      </c>
      <c r="F484" s="256">
        <v>41888</v>
      </c>
      <c r="G484" s="42">
        <v>18806.400000000001</v>
      </c>
      <c r="H484" s="217">
        <f t="shared" si="8"/>
        <v>0</v>
      </c>
      <c r="I484" s="190" t="s">
        <v>65</v>
      </c>
    </row>
    <row r="485" spans="1:11" x14ac:dyDescent="0.25">
      <c r="A485" s="192">
        <v>41888</v>
      </c>
      <c r="B485" s="254" t="s">
        <v>2021</v>
      </c>
      <c r="C485" s="322" t="s">
        <v>4616</v>
      </c>
      <c r="D485" s="190" t="s">
        <v>302</v>
      </c>
      <c r="E485" s="210">
        <v>3517.4</v>
      </c>
      <c r="F485" s="256">
        <v>41888</v>
      </c>
      <c r="G485" s="42">
        <v>3517.4</v>
      </c>
      <c r="H485" s="217">
        <f t="shared" si="8"/>
        <v>0</v>
      </c>
      <c r="I485" s="190" t="s">
        <v>217</v>
      </c>
    </row>
    <row r="486" spans="1:11" x14ac:dyDescent="0.25">
      <c r="A486" s="192">
        <v>41888</v>
      </c>
      <c r="B486" s="254" t="s">
        <v>2022</v>
      </c>
      <c r="C486" s="322" t="s">
        <v>4616</v>
      </c>
      <c r="D486" s="190" t="s">
        <v>23</v>
      </c>
      <c r="E486" s="210">
        <v>8263.7999999999993</v>
      </c>
      <c r="F486" s="256">
        <v>41888</v>
      </c>
      <c r="G486" s="42">
        <v>8263.7999999999993</v>
      </c>
      <c r="H486" s="217">
        <f t="shared" si="8"/>
        <v>0</v>
      </c>
      <c r="I486" s="190"/>
    </row>
    <row r="487" spans="1:11" x14ac:dyDescent="0.25">
      <c r="A487" s="192">
        <v>41888</v>
      </c>
      <c r="B487" s="254" t="s">
        <v>2024</v>
      </c>
      <c r="C487" s="322" t="s">
        <v>4616</v>
      </c>
      <c r="D487" s="196" t="s">
        <v>3108</v>
      </c>
      <c r="E487" s="215">
        <v>0</v>
      </c>
      <c r="F487" s="256"/>
      <c r="G487" s="42"/>
      <c r="H487" s="217">
        <f t="shared" si="8"/>
        <v>0</v>
      </c>
      <c r="I487" s="190" t="s">
        <v>512</v>
      </c>
    </row>
    <row r="488" spans="1:11" x14ac:dyDescent="0.25">
      <c r="A488" s="192">
        <v>41888</v>
      </c>
      <c r="B488" s="254" t="s">
        <v>2025</v>
      </c>
      <c r="C488" s="322" t="s">
        <v>4616</v>
      </c>
      <c r="D488" s="196" t="s">
        <v>3108</v>
      </c>
      <c r="E488" s="215">
        <v>0</v>
      </c>
      <c r="F488" s="256"/>
      <c r="G488" s="42"/>
      <c r="H488" s="217">
        <f t="shared" si="8"/>
        <v>0</v>
      </c>
      <c r="I488" s="190" t="s">
        <v>512</v>
      </c>
    </row>
    <row r="489" spans="1:11" x14ac:dyDescent="0.25">
      <c r="A489" s="192">
        <v>41888</v>
      </c>
      <c r="B489" s="254" t="s">
        <v>2026</v>
      </c>
      <c r="C489" s="322" t="s">
        <v>4616</v>
      </c>
      <c r="D489" s="190" t="s">
        <v>4663</v>
      </c>
      <c r="E489" s="210">
        <v>337.5</v>
      </c>
      <c r="F489" s="256">
        <v>41888</v>
      </c>
      <c r="G489" s="42">
        <v>337.5</v>
      </c>
      <c r="H489" s="217">
        <f t="shared" si="8"/>
        <v>0</v>
      </c>
      <c r="I489" s="190"/>
    </row>
    <row r="490" spans="1:11" x14ac:dyDescent="0.25">
      <c r="A490" s="192">
        <v>41888</v>
      </c>
      <c r="B490" s="254" t="s">
        <v>2027</v>
      </c>
      <c r="C490" s="322" t="s">
        <v>4616</v>
      </c>
      <c r="D490" s="190" t="s">
        <v>2369</v>
      </c>
      <c r="E490" s="210">
        <v>2255.4</v>
      </c>
      <c r="F490" s="256">
        <v>41888</v>
      </c>
      <c r="G490" s="42">
        <v>2255.4</v>
      </c>
      <c r="H490" s="217">
        <f t="shared" si="8"/>
        <v>0</v>
      </c>
      <c r="I490" s="190"/>
    </row>
    <row r="491" spans="1:11" x14ac:dyDescent="0.25">
      <c r="A491" s="192">
        <v>41888</v>
      </c>
      <c r="B491" s="254" t="s">
        <v>2028</v>
      </c>
      <c r="C491" s="322" t="s">
        <v>4616</v>
      </c>
      <c r="D491" s="196" t="s">
        <v>3108</v>
      </c>
      <c r="E491" s="215">
        <v>0</v>
      </c>
      <c r="F491" s="256"/>
      <c r="G491" s="42"/>
      <c r="H491" s="217">
        <f t="shared" si="8"/>
        <v>0</v>
      </c>
      <c r="I491" s="190" t="s">
        <v>4212</v>
      </c>
    </row>
    <row r="492" spans="1:11" x14ac:dyDescent="0.25">
      <c r="A492" s="192">
        <v>41888</v>
      </c>
      <c r="B492" s="254" t="s">
        <v>2029</v>
      </c>
      <c r="C492" s="322" t="s">
        <v>4616</v>
      </c>
      <c r="D492" s="190" t="s">
        <v>4288</v>
      </c>
      <c r="E492" s="210">
        <v>3663.6</v>
      </c>
      <c r="F492" s="256">
        <v>41888</v>
      </c>
      <c r="G492" s="42">
        <v>3663.6</v>
      </c>
      <c r="H492" s="217">
        <f t="shared" si="8"/>
        <v>0</v>
      </c>
      <c r="I492" s="190"/>
    </row>
    <row r="493" spans="1:11" x14ac:dyDescent="0.25">
      <c r="A493" s="192">
        <v>41888</v>
      </c>
      <c r="B493" s="254" t="s">
        <v>2030</v>
      </c>
      <c r="C493" s="322" t="s">
        <v>4616</v>
      </c>
      <c r="D493" s="190" t="s">
        <v>4664</v>
      </c>
      <c r="E493" s="210">
        <v>20727</v>
      </c>
      <c r="F493" s="256">
        <v>41888</v>
      </c>
      <c r="G493" s="42">
        <v>20727</v>
      </c>
      <c r="H493" s="217">
        <f t="shared" si="8"/>
        <v>0</v>
      </c>
      <c r="I493" s="190"/>
    </row>
    <row r="494" spans="1:11" x14ac:dyDescent="0.25">
      <c r="A494" s="192">
        <v>41888</v>
      </c>
      <c r="B494" s="254" t="s">
        <v>2032</v>
      </c>
      <c r="C494" s="322" t="s">
        <v>4616</v>
      </c>
      <c r="D494" s="190" t="s">
        <v>953</v>
      </c>
      <c r="E494" s="210">
        <v>4040.4</v>
      </c>
      <c r="F494" s="256">
        <v>41890</v>
      </c>
      <c r="G494" s="42">
        <v>4040.4</v>
      </c>
      <c r="H494" s="217">
        <f t="shared" si="8"/>
        <v>0</v>
      </c>
      <c r="I494" s="190" t="s">
        <v>217</v>
      </c>
      <c r="K494" s="33"/>
    </row>
    <row r="495" spans="1:11" x14ac:dyDescent="0.25">
      <c r="A495" s="192">
        <v>41888</v>
      </c>
      <c r="B495" s="254" t="s">
        <v>2033</v>
      </c>
      <c r="C495" s="322" t="s">
        <v>4616</v>
      </c>
      <c r="D495" s="190" t="s">
        <v>54</v>
      </c>
      <c r="E495" s="210">
        <v>11435.2</v>
      </c>
      <c r="F495" s="256">
        <v>41888</v>
      </c>
      <c r="G495" s="42">
        <v>11435.2</v>
      </c>
      <c r="H495" s="217">
        <f t="shared" si="8"/>
        <v>0</v>
      </c>
      <c r="I495" s="190" t="s">
        <v>217</v>
      </c>
      <c r="K495" s="33"/>
    </row>
    <row r="496" spans="1:11" x14ac:dyDescent="0.25">
      <c r="A496" s="192">
        <v>41888</v>
      </c>
      <c r="B496" s="254" t="s">
        <v>2034</v>
      </c>
      <c r="C496" s="322" t="s">
        <v>4616</v>
      </c>
      <c r="D496" s="190" t="s">
        <v>4665</v>
      </c>
      <c r="E496" s="210">
        <v>3344</v>
      </c>
      <c r="F496" s="256">
        <v>41888</v>
      </c>
      <c r="G496" s="42">
        <v>3344</v>
      </c>
      <c r="H496" s="217">
        <f t="shared" si="8"/>
        <v>0</v>
      </c>
      <c r="I496" s="190"/>
    </row>
    <row r="497" spans="1:11" x14ac:dyDescent="0.25">
      <c r="A497" s="192">
        <v>41888</v>
      </c>
      <c r="B497" s="254" t="s">
        <v>2036</v>
      </c>
      <c r="C497" s="322" t="s">
        <v>4616</v>
      </c>
      <c r="D497" s="190" t="s">
        <v>4653</v>
      </c>
      <c r="E497" s="210">
        <v>2378</v>
      </c>
      <c r="F497" s="256">
        <v>41889</v>
      </c>
      <c r="G497" s="42">
        <v>2378</v>
      </c>
      <c r="H497" s="217">
        <f t="shared" si="8"/>
        <v>0</v>
      </c>
      <c r="I497" s="190"/>
    </row>
    <row r="498" spans="1:11" x14ac:dyDescent="0.25">
      <c r="A498" s="192">
        <v>41888</v>
      </c>
      <c r="B498" s="254" t="s">
        <v>2037</v>
      </c>
      <c r="C498" s="322" t="s">
        <v>4616</v>
      </c>
      <c r="D498" s="190" t="s">
        <v>70</v>
      </c>
      <c r="E498" s="210">
        <v>15764.8</v>
      </c>
      <c r="F498" s="256">
        <v>41888</v>
      </c>
      <c r="G498" s="42">
        <v>15764.8</v>
      </c>
      <c r="H498" s="217">
        <f t="shared" si="8"/>
        <v>0</v>
      </c>
      <c r="I498" s="190"/>
    </row>
    <row r="499" spans="1:11" x14ac:dyDescent="0.25">
      <c r="A499" s="192">
        <v>41888</v>
      </c>
      <c r="B499" s="254" t="s">
        <v>2038</v>
      </c>
      <c r="C499" s="322" t="s">
        <v>4616</v>
      </c>
      <c r="D499" s="190" t="s">
        <v>1693</v>
      </c>
      <c r="E499" s="210">
        <v>3985.8</v>
      </c>
      <c r="F499" s="256">
        <v>41888</v>
      </c>
      <c r="G499" s="42">
        <v>3985.8</v>
      </c>
      <c r="H499" s="217">
        <f t="shared" si="8"/>
        <v>0</v>
      </c>
      <c r="I499" s="190"/>
    </row>
    <row r="500" spans="1:11" x14ac:dyDescent="0.25">
      <c r="A500" s="192">
        <v>41888</v>
      </c>
      <c r="B500" s="254" t="s">
        <v>2039</v>
      </c>
      <c r="C500" s="322" t="s">
        <v>4616</v>
      </c>
      <c r="D500" s="190" t="s">
        <v>2578</v>
      </c>
      <c r="E500" s="210">
        <v>1927.4</v>
      </c>
      <c r="F500" s="256">
        <v>41889</v>
      </c>
      <c r="G500" s="42">
        <v>1927.4</v>
      </c>
      <c r="H500" s="217">
        <f t="shared" si="8"/>
        <v>0</v>
      </c>
      <c r="I500" s="190"/>
    </row>
    <row r="501" spans="1:11" x14ac:dyDescent="0.25">
      <c r="A501" s="192">
        <v>41888</v>
      </c>
      <c r="B501" s="254" t="s">
        <v>2040</v>
      </c>
      <c r="C501" s="322" t="s">
        <v>4616</v>
      </c>
      <c r="D501" s="190" t="s">
        <v>701</v>
      </c>
      <c r="E501" s="210">
        <v>2012.1</v>
      </c>
      <c r="F501" s="256">
        <v>41889</v>
      </c>
      <c r="G501" s="42">
        <v>2012.1</v>
      </c>
      <c r="H501" s="217">
        <f t="shared" si="8"/>
        <v>0</v>
      </c>
      <c r="I501" s="190"/>
    </row>
    <row r="502" spans="1:11" x14ac:dyDescent="0.25">
      <c r="A502" s="192">
        <v>41888</v>
      </c>
      <c r="B502" s="254" t="s">
        <v>2042</v>
      </c>
      <c r="C502" s="322" t="s">
        <v>4616</v>
      </c>
      <c r="D502" s="196" t="s">
        <v>3108</v>
      </c>
      <c r="E502" s="215">
        <v>0</v>
      </c>
      <c r="F502" s="256"/>
      <c r="G502" s="42"/>
      <c r="H502" s="217">
        <f t="shared" si="8"/>
        <v>0</v>
      </c>
      <c r="I502" s="190" t="s">
        <v>4212</v>
      </c>
    </row>
    <row r="503" spans="1:11" x14ac:dyDescent="0.25">
      <c r="A503" s="192">
        <v>41888</v>
      </c>
      <c r="B503" s="254" t="s">
        <v>2043</v>
      </c>
      <c r="C503" s="322" t="s">
        <v>4616</v>
      </c>
      <c r="D503" s="196" t="s">
        <v>3108</v>
      </c>
      <c r="E503" s="215">
        <v>0</v>
      </c>
      <c r="F503" s="256"/>
      <c r="G503" s="42"/>
      <c r="H503" s="217">
        <f t="shared" si="8"/>
        <v>0</v>
      </c>
      <c r="I503" s="190" t="s">
        <v>4212</v>
      </c>
      <c r="K503" s="33"/>
    </row>
    <row r="504" spans="1:11" x14ac:dyDescent="0.25">
      <c r="A504" s="192">
        <v>41888</v>
      </c>
      <c r="B504" s="254" t="s">
        <v>2044</v>
      </c>
      <c r="C504" s="322" t="s">
        <v>4616</v>
      </c>
      <c r="D504" s="190" t="s">
        <v>3366</v>
      </c>
      <c r="E504" s="210">
        <v>1788</v>
      </c>
      <c r="F504" s="256">
        <v>41889</v>
      </c>
      <c r="G504" s="42">
        <v>1788</v>
      </c>
      <c r="H504" s="217">
        <f t="shared" si="8"/>
        <v>0</v>
      </c>
      <c r="I504" s="190" t="s">
        <v>217</v>
      </c>
    </row>
    <row r="505" spans="1:11" x14ac:dyDescent="0.25">
      <c r="A505" s="192">
        <v>41888</v>
      </c>
      <c r="B505" s="254" t="s">
        <v>2046</v>
      </c>
      <c r="C505" s="322" t="s">
        <v>4616</v>
      </c>
      <c r="D505" s="190" t="s">
        <v>338</v>
      </c>
      <c r="E505" s="210">
        <v>696.6</v>
      </c>
      <c r="F505" s="256">
        <v>41889</v>
      </c>
      <c r="G505" s="42">
        <v>696.6</v>
      </c>
      <c r="H505" s="217">
        <f t="shared" si="8"/>
        <v>0</v>
      </c>
      <c r="I505" s="190"/>
    </row>
    <row r="506" spans="1:11" x14ac:dyDescent="0.25">
      <c r="A506" s="192">
        <v>41888</v>
      </c>
      <c r="B506" s="254" t="s">
        <v>2047</v>
      </c>
      <c r="C506" s="322" t="s">
        <v>4616</v>
      </c>
      <c r="D506" s="190" t="s">
        <v>52</v>
      </c>
      <c r="E506" s="210">
        <v>5475.6</v>
      </c>
      <c r="F506" s="256">
        <v>41797</v>
      </c>
      <c r="G506" s="42">
        <v>5475.6</v>
      </c>
      <c r="H506" s="217">
        <f t="shared" si="8"/>
        <v>0</v>
      </c>
      <c r="I506" s="190"/>
    </row>
    <row r="507" spans="1:11" x14ac:dyDescent="0.25">
      <c r="A507" s="192">
        <v>41888</v>
      </c>
      <c r="B507" s="254" t="s">
        <v>2048</v>
      </c>
      <c r="C507" s="322" t="s">
        <v>4616</v>
      </c>
      <c r="D507" s="196" t="s">
        <v>3108</v>
      </c>
      <c r="E507" s="215">
        <v>0</v>
      </c>
      <c r="F507" s="256"/>
      <c r="G507" s="42"/>
      <c r="H507" s="217">
        <f t="shared" si="8"/>
        <v>0</v>
      </c>
      <c r="I507" s="190" t="s">
        <v>4212</v>
      </c>
    </row>
    <row r="508" spans="1:11" x14ac:dyDescent="0.25">
      <c r="A508" s="192">
        <v>41888</v>
      </c>
      <c r="B508" s="254" t="s">
        <v>2049</v>
      </c>
      <c r="C508" s="322" t="s">
        <v>4616</v>
      </c>
      <c r="D508" s="196" t="s">
        <v>3108</v>
      </c>
      <c r="E508" s="215">
        <v>0</v>
      </c>
      <c r="F508" s="256"/>
      <c r="G508" s="42"/>
      <c r="H508" s="217">
        <f t="shared" si="8"/>
        <v>0</v>
      </c>
      <c r="I508" s="190" t="s">
        <v>4212</v>
      </c>
    </row>
    <row r="509" spans="1:11" x14ac:dyDescent="0.25">
      <c r="A509" s="192">
        <v>41888</v>
      </c>
      <c r="B509" s="254" t="s">
        <v>2050</v>
      </c>
      <c r="C509" s="322" t="s">
        <v>4616</v>
      </c>
      <c r="D509" s="190" t="s">
        <v>111</v>
      </c>
      <c r="E509" s="210">
        <v>4462</v>
      </c>
      <c r="F509" s="256">
        <v>41889</v>
      </c>
      <c r="G509" s="42">
        <v>4462</v>
      </c>
      <c r="H509" s="217">
        <f t="shared" si="8"/>
        <v>0</v>
      </c>
      <c r="I509" s="190" t="s">
        <v>12</v>
      </c>
    </row>
    <row r="510" spans="1:11" x14ac:dyDescent="0.25">
      <c r="A510" s="192">
        <v>41888</v>
      </c>
      <c r="B510" s="254" t="s">
        <v>2051</v>
      </c>
      <c r="C510" s="322" t="s">
        <v>4616</v>
      </c>
      <c r="D510" s="190" t="s">
        <v>124</v>
      </c>
      <c r="E510" s="210">
        <v>9684</v>
      </c>
      <c r="F510" s="256">
        <v>41889</v>
      </c>
      <c r="G510" s="42">
        <v>9684</v>
      </c>
      <c r="H510" s="217">
        <f t="shared" si="8"/>
        <v>0</v>
      </c>
      <c r="I510" s="190" t="s">
        <v>12</v>
      </c>
    </row>
    <row r="511" spans="1:11" x14ac:dyDescent="0.25">
      <c r="A511" s="192">
        <v>41888</v>
      </c>
      <c r="B511" s="254" t="s">
        <v>2052</v>
      </c>
      <c r="C511" s="322" t="s">
        <v>4616</v>
      </c>
      <c r="D511" s="190" t="s">
        <v>29</v>
      </c>
      <c r="E511" s="210">
        <v>10357</v>
      </c>
      <c r="F511" s="256">
        <v>41889</v>
      </c>
      <c r="G511" s="42">
        <v>10357</v>
      </c>
      <c r="H511" s="217">
        <f t="shared" si="8"/>
        <v>0</v>
      </c>
      <c r="I511" s="190" t="s">
        <v>12</v>
      </c>
    </row>
    <row r="512" spans="1:11" x14ac:dyDescent="0.25">
      <c r="A512" s="192">
        <v>41888</v>
      </c>
      <c r="B512" s="254" t="s">
        <v>2053</v>
      </c>
      <c r="C512" s="322" t="s">
        <v>4616</v>
      </c>
      <c r="D512" s="196" t="s">
        <v>3108</v>
      </c>
      <c r="E512" s="215">
        <v>0</v>
      </c>
      <c r="F512" s="256"/>
      <c r="G512" s="42"/>
      <c r="H512" s="217">
        <f t="shared" si="8"/>
        <v>0</v>
      </c>
      <c r="I512" s="190" t="s">
        <v>4212</v>
      </c>
      <c r="K512" s="33"/>
    </row>
    <row r="513" spans="1:11" x14ac:dyDescent="0.25">
      <c r="A513" s="192">
        <v>41888</v>
      </c>
      <c r="B513" s="254" t="s">
        <v>2054</v>
      </c>
      <c r="C513" s="322" t="s">
        <v>4616</v>
      </c>
      <c r="D513" s="196" t="s">
        <v>3108</v>
      </c>
      <c r="E513" s="215">
        <v>0</v>
      </c>
      <c r="F513" s="256"/>
      <c r="G513" s="42"/>
      <c r="H513" s="217">
        <f t="shared" si="8"/>
        <v>0</v>
      </c>
      <c r="I513" s="190" t="s">
        <v>4212</v>
      </c>
      <c r="K513" s="67"/>
    </row>
    <row r="514" spans="1:11" x14ac:dyDescent="0.25">
      <c r="A514" s="192">
        <v>41888</v>
      </c>
      <c r="B514" s="254" t="s">
        <v>2055</v>
      </c>
      <c r="C514" s="322" t="s">
        <v>4616</v>
      </c>
      <c r="D514" s="190" t="s">
        <v>4652</v>
      </c>
      <c r="E514" s="210">
        <v>4868.2</v>
      </c>
      <c r="F514" s="256">
        <v>41889</v>
      </c>
      <c r="G514" s="42">
        <v>4868.2</v>
      </c>
      <c r="H514" s="217">
        <f t="shared" si="8"/>
        <v>0</v>
      </c>
      <c r="I514" s="190" t="s">
        <v>12</v>
      </c>
    </row>
    <row r="515" spans="1:11" x14ac:dyDescent="0.25">
      <c r="A515" s="192">
        <v>41888</v>
      </c>
      <c r="B515" s="254" t="s">
        <v>2056</v>
      </c>
      <c r="C515" s="322" t="s">
        <v>4616</v>
      </c>
      <c r="D515" s="196" t="s">
        <v>3108</v>
      </c>
      <c r="E515" s="215">
        <v>0</v>
      </c>
      <c r="F515" s="256"/>
      <c r="G515" s="42"/>
      <c r="H515" s="217">
        <f t="shared" si="8"/>
        <v>0</v>
      </c>
      <c r="I515" s="190" t="s">
        <v>4212</v>
      </c>
    </row>
    <row r="516" spans="1:11" x14ac:dyDescent="0.25">
      <c r="A516" s="192">
        <v>41888</v>
      </c>
      <c r="B516" s="254" t="s">
        <v>2057</v>
      </c>
      <c r="C516" s="322" t="s">
        <v>4616</v>
      </c>
      <c r="D516" s="196" t="s">
        <v>3108</v>
      </c>
      <c r="E516" s="215">
        <v>0</v>
      </c>
      <c r="F516" s="256"/>
      <c r="G516" s="42"/>
      <c r="H516" s="217">
        <f t="shared" si="8"/>
        <v>0</v>
      </c>
      <c r="I516" s="190" t="s">
        <v>4212</v>
      </c>
    </row>
    <row r="517" spans="1:11" x14ac:dyDescent="0.25">
      <c r="A517" s="192">
        <v>41888</v>
      </c>
      <c r="B517" s="254" t="s">
        <v>2058</v>
      </c>
      <c r="C517" s="322" t="s">
        <v>4616</v>
      </c>
      <c r="D517" s="190" t="s">
        <v>287</v>
      </c>
      <c r="E517" s="210">
        <v>1776.6</v>
      </c>
      <c r="F517" s="256">
        <v>41889</v>
      </c>
      <c r="G517" s="42">
        <v>1776.6</v>
      </c>
      <c r="H517" s="217">
        <f t="shared" si="8"/>
        <v>0</v>
      </c>
      <c r="I517" s="190" t="s">
        <v>12</v>
      </c>
    </row>
    <row r="518" spans="1:11" x14ac:dyDescent="0.25">
      <c r="A518" s="192">
        <v>41888</v>
      </c>
      <c r="B518" s="254" t="s">
        <v>2059</v>
      </c>
      <c r="C518" s="322" t="s">
        <v>4616</v>
      </c>
      <c r="D518" s="190" t="s">
        <v>4586</v>
      </c>
      <c r="E518" s="210">
        <v>7595.2</v>
      </c>
      <c r="F518" s="256">
        <v>41888</v>
      </c>
      <c r="G518" s="42">
        <v>7595.2</v>
      </c>
      <c r="H518" s="217">
        <f t="shared" si="8"/>
        <v>0</v>
      </c>
      <c r="I518" s="190"/>
    </row>
    <row r="519" spans="1:11" x14ac:dyDescent="0.25">
      <c r="A519" s="192">
        <v>41888</v>
      </c>
      <c r="B519" s="254" t="s">
        <v>2060</v>
      </c>
      <c r="C519" s="322" t="s">
        <v>4616</v>
      </c>
      <c r="D519" s="190" t="s">
        <v>1778</v>
      </c>
      <c r="E519" s="210">
        <v>3276.76</v>
      </c>
      <c r="F519" s="256">
        <v>41889</v>
      </c>
      <c r="G519" s="42">
        <v>3276.76</v>
      </c>
      <c r="H519" s="217">
        <f t="shared" ref="H519:H582" si="9">E519-G519</f>
        <v>0</v>
      </c>
      <c r="I519" s="190" t="s">
        <v>12</v>
      </c>
    </row>
    <row r="520" spans="1:11" x14ac:dyDescent="0.25">
      <c r="A520" s="192">
        <v>41888</v>
      </c>
      <c r="B520" s="254" t="s">
        <v>2061</v>
      </c>
      <c r="C520" s="322" t="s">
        <v>4616</v>
      </c>
      <c r="D520" s="196" t="s">
        <v>3108</v>
      </c>
      <c r="E520" s="215">
        <v>0</v>
      </c>
      <c r="F520" s="256"/>
      <c r="G520" s="42"/>
      <c r="H520" s="217">
        <f t="shared" si="9"/>
        <v>0</v>
      </c>
      <c r="I520" s="190" t="s">
        <v>4212</v>
      </c>
    </row>
    <row r="521" spans="1:11" x14ac:dyDescent="0.25">
      <c r="A521" s="192">
        <v>41888</v>
      </c>
      <c r="B521" s="254" t="s">
        <v>2063</v>
      </c>
      <c r="C521" s="322" t="s">
        <v>4616</v>
      </c>
      <c r="D521" s="190" t="s">
        <v>55</v>
      </c>
      <c r="E521" s="210">
        <v>17784.599999999999</v>
      </c>
      <c r="F521" s="256">
        <v>41888</v>
      </c>
      <c r="G521" s="42">
        <v>17784.599999999999</v>
      </c>
      <c r="H521" s="217">
        <f t="shared" si="9"/>
        <v>0</v>
      </c>
      <c r="I521" s="190"/>
    </row>
    <row r="522" spans="1:11" x14ac:dyDescent="0.25">
      <c r="A522" s="192">
        <v>41888</v>
      </c>
      <c r="B522" s="254" t="s">
        <v>2065</v>
      </c>
      <c r="C522" s="322" t="s">
        <v>4616</v>
      </c>
      <c r="D522" s="190" t="s">
        <v>2540</v>
      </c>
      <c r="E522" s="210">
        <v>6323.2</v>
      </c>
      <c r="F522" s="256">
        <v>41889</v>
      </c>
      <c r="G522" s="42">
        <v>6323.2</v>
      </c>
      <c r="H522" s="217">
        <f t="shared" si="9"/>
        <v>0</v>
      </c>
      <c r="I522" s="190" t="s">
        <v>12</v>
      </c>
    </row>
    <row r="523" spans="1:11" x14ac:dyDescent="0.25">
      <c r="A523" s="192">
        <v>41888</v>
      </c>
      <c r="B523" s="254" t="s">
        <v>2066</v>
      </c>
      <c r="C523" s="322" t="s">
        <v>4616</v>
      </c>
      <c r="D523" s="190" t="s">
        <v>22</v>
      </c>
      <c r="E523" s="210">
        <v>8404.5</v>
      </c>
      <c r="F523" s="256">
        <v>41888</v>
      </c>
      <c r="G523" s="42">
        <v>8404.5</v>
      </c>
      <c r="H523" s="217">
        <f t="shared" si="9"/>
        <v>0</v>
      </c>
      <c r="I523" s="190"/>
    </row>
    <row r="524" spans="1:11" x14ac:dyDescent="0.25">
      <c r="A524" s="192">
        <v>41888</v>
      </c>
      <c r="B524" s="254" t="s">
        <v>2067</v>
      </c>
      <c r="C524" s="322" t="s">
        <v>4616</v>
      </c>
      <c r="D524" s="190" t="s">
        <v>4321</v>
      </c>
      <c r="E524" s="210">
        <v>2461.5</v>
      </c>
      <c r="F524" s="256">
        <v>41889</v>
      </c>
      <c r="G524" s="42">
        <v>2461.5</v>
      </c>
      <c r="H524" s="217">
        <f t="shared" si="9"/>
        <v>0</v>
      </c>
      <c r="I524" s="190" t="s">
        <v>12</v>
      </c>
    </row>
    <row r="525" spans="1:11" x14ac:dyDescent="0.25">
      <c r="A525" s="192">
        <v>41888</v>
      </c>
      <c r="B525" s="254" t="s">
        <v>2068</v>
      </c>
      <c r="C525" s="322" t="s">
        <v>4616</v>
      </c>
      <c r="D525" s="190" t="s">
        <v>4240</v>
      </c>
      <c r="E525" s="210">
        <v>99332.25</v>
      </c>
      <c r="F525" s="256">
        <v>41912</v>
      </c>
      <c r="G525" s="42">
        <v>99332.25</v>
      </c>
      <c r="H525" s="217">
        <f t="shared" si="9"/>
        <v>0</v>
      </c>
      <c r="I525" s="190"/>
    </row>
    <row r="526" spans="1:11" x14ac:dyDescent="0.25">
      <c r="A526" s="192">
        <v>41888</v>
      </c>
      <c r="B526" s="254" t="s">
        <v>2069</v>
      </c>
      <c r="C526" s="322" t="s">
        <v>4616</v>
      </c>
      <c r="D526" s="190" t="s">
        <v>4322</v>
      </c>
      <c r="E526" s="210">
        <v>14836.1</v>
      </c>
      <c r="F526" s="256">
        <v>41889</v>
      </c>
      <c r="G526" s="42">
        <v>14836.1</v>
      </c>
      <c r="H526" s="217">
        <f t="shared" si="9"/>
        <v>0</v>
      </c>
      <c r="I526" s="190" t="s">
        <v>12</v>
      </c>
    </row>
    <row r="527" spans="1:11" x14ac:dyDescent="0.25">
      <c r="A527" s="192">
        <v>41888</v>
      </c>
      <c r="B527" s="254" t="s">
        <v>2070</v>
      </c>
      <c r="C527" s="322" t="s">
        <v>4616</v>
      </c>
      <c r="D527" s="190" t="s">
        <v>758</v>
      </c>
      <c r="E527" s="210">
        <v>2862.3</v>
      </c>
      <c r="F527" s="256">
        <v>41889</v>
      </c>
      <c r="G527" s="42">
        <v>2862.3</v>
      </c>
      <c r="H527" s="217">
        <f t="shared" si="9"/>
        <v>0</v>
      </c>
      <c r="I527" s="190" t="s">
        <v>12</v>
      </c>
    </row>
    <row r="528" spans="1:11" x14ac:dyDescent="0.25">
      <c r="A528" s="192">
        <v>41888</v>
      </c>
      <c r="B528" s="254" t="s">
        <v>2072</v>
      </c>
      <c r="C528" s="322" t="s">
        <v>4616</v>
      </c>
      <c r="D528" s="190" t="s">
        <v>4589</v>
      </c>
      <c r="E528" s="210">
        <v>1410.8</v>
      </c>
      <c r="F528" s="256">
        <v>41888</v>
      </c>
      <c r="G528" s="42">
        <v>1410.8</v>
      </c>
      <c r="H528" s="217">
        <f t="shared" si="9"/>
        <v>0</v>
      </c>
      <c r="I528" s="190"/>
    </row>
    <row r="529" spans="1:11" x14ac:dyDescent="0.25">
      <c r="A529" s="192">
        <v>41888</v>
      </c>
      <c r="B529" s="254" t="s">
        <v>2073</v>
      </c>
      <c r="C529" s="322" t="s">
        <v>4616</v>
      </c>
      <c r="D529" s="190" t="s">
        <v>47</v>
      </c>
      <c r="E529" s="210">
        <v>2701.8</v>
      </c>
      <c r="F529" s="256">
        <v>41889</v>
      </c>
      <c r="G529" s="42">
        <v>2701.8</v>
      </c>
      <c r="H529" s="217">
        <f t="shared" si="9"/>
        <v>0</v>
      </c>
      <c r="I529" s="190" t="s">
        <v>12</v>
      </c>
      <c r="J529" s="21"/>
      <c r="K529" s="21"/>
    </row>
    <row r="530" spans="1:11" x14ac:dyDescent="0.25">
      <c r="A530" s="192">
        <v>41888</v>
      </c>
      <c r="B530" s="254" t="s">
        <v>2074</v>
      </c>
      <c r="C530" s="322" t="s">
        <v>4616</v>
      </c>
      <c r="D530" s="190" t="s">
        <v>790</v>
      </c>
      <c r="E530" s="210">
        <v>4763.5</v>
      </c>
      <c r="F530" s="256">
        <v>41888</v>
      </c>
      <c r="G530" s="42">
        <v>4763.5</v>
      </c>
      <c r="H530" s="217">
        <f t="shared" si="9"/>
        <v>0</v>
      </c>
      <c r="I530" s="190"/>
      <c r="J530" s="21"/>
      <c r="K530" s="21"/>
    </row>
    <row r="531" spans="1:11" x14ac:dyDescent="0.25">
      <c r="A531" s="192">
        <v>41888</v>
      </c>
      <c r="B531" s="254" t="s">
        <v>2077</v>
      </c>
      <c r="C531" s="322" t="s">
        <v>4616</v>
      </c>
      <c r="D531" s="190" t="s">
        <v>123</v>
      </c>
      <c r="E531" s="210">
        <v>1446.2</v>
      </c>
      <c r="F531" s="256">
        <v>41888</v>
      </c>
      <c r="G531" s="42">
        <v>1446.2</v>
      </c>
      <c r="H531" s="217">
        <f t="shared" si="9"/>
        <v>0</v>
      </c>
      <c r="I531" s="190"/>
      <c r="J531" s="21"/>
      <c r="K531" s="21"/>
    </row>
    <row r="532" spans="1:11" x14ac:dyDescent="0.25">
      <c r="A532" s="192">
        <v>41888</v>
      </c>
      <c r="B532" s="254" t="s">
        <v>2078</v>
      </c>
      <c r="C532" s="322" t="s">
        <v>4616</v>
      </c>
      <c r="D532" s="190" t="s">
        <v>62</v>
      </c>
      <c r="E532" s="210">
        <v>20035.2</v>
      </c>
      <c r="F532" s="256">
        <v>41889</v>
      </c>
      <c r="G532" s="42">
        <v>20035.2</v>
      </c>
      <c r="H532" s="217">
        <f t="shared" si="9"/>
        <v>0</v>
      </c>
      <c r="I532" s="190" t="s">
        <v>65</v>
      </c>
      <c r="J532" s="21"/>
      <c r="K532" s="21"/>
    </row>
    <row r="533" spans="1:11" x14ac:dyDescent="0.25">
      <c r="A533" s="192">
        <v>41888</v>
      </c>
      <c r="B533" s="254" t="s">
        <v>2079</v>
      </c>
      <c r="C533" s="322" t="s">
        <v>4616</v>
      </c>
      <c r="D533" s="196" t="s">
        <v>3108</v>
      </c>
      <c r="E533" s="215">
        <v>0</v>
      </c>
      <c r="F533" s="256"/>
      <c r="G533" s="42"/>
      <c r="H533" s="217">
        <f t="shared" si="9"/>
        <v>0</v>
      </c>
      <c r="I533" s="190" t="s">
        <v>324</v>
      </c>
      <c r="J533" s="21"/>
      <c r="K533" s="21"/>
    </row>
    <row r="534" spans="1:11" x14ac:dyDescent="0.25">
      <c r="A534" s="192">
        <v>41888</v>
      </c>
      <c r="B534" s="254" t="s">
        <v>2081</v>
      </c>
      <c r="C534" s="322" t="s">
        <v>4616</v>
      </c>
      <c r="D534" s="190" t="s">
        <v>11</v>
      </c>
      <c r="E534" s="210">
        <v>33767.599999999999</v>
      </c>
      <c r="F534" s="256">
        <v>41907</v>
      </c>
      <c r="G534" s="42">
        <v>33767.599999999999</v>
      </c>
      <c r="H534" s="217">
        <f t="shared" si="9"/>
        <v>0</v>
      </c>
      <c r="I534" s="190" t="s">
        <v>65</v>
      </c>
      <c r="J534" s="21"/>
      <c r="K534" s="21"/>
    </row>
    <row r="535" spans="1:11" x14ac:dyDescent="0.25">
      <c r="A535" s="192">
        <v>41888</v>
      </c>
      <c r="B535" s="254" t="s">
        <v>2082</v>
      </c>
      <c r="C535" s="322" t="s">
        <v>4616</v>
      </c>
      <c r="D535" s="190" t="s">
        <v>4293</v>
      </c>
      <c r="E535" s="210">
        <v>24720.5</v>
      </c>
      <c r="F535" s="256">
        <v>41888</v>
      </c>
      <c r="G535" s="42">
        <v>24720.5</v>
      </c>
      <c r="H535" s="217">
        <f t="shared" si="9"/>
        <v>0</v>
      </c>
      <c r="I535" s="190"/>
      <c r="J535" s="21"/>
      <c r="K535" s="21"/>
    </row>
    <row r="536" spans="1:11" x14ac:dyDescent="0.25">
      <c r="A536" s="192">
        <v>41888</v>
      </c>
      <c r="B536" s="254" t="s">
        <v>2083</v>
      </c>
      <c r="C536" s="322" t="s">
        <v>4616</v>
      </c>
      <c r="D536" s="190" t="s">
        <v>180</v>
      </c>
      <c r="E536" s="210">
        <v>33636.25</v>
      </c>
      <c r="F536" s="256">
        <v>41889</v>
      </c>
      <c r="G536" s="42">
        <v>33636.25</v>
      </c>
      <c r="H536" s="217">
        <f t="shared" si="9"/>
        <v>0</v>
      </c>
      <c r="I536" s="190" t="s">
        <v>65</v>
      </c>
      <c r="J536" s="21"/>
      <c r="K536" s="21"/>
    </row>
    <row r="537" spans="1:11" x14ac:dyDescent="0.25">
      <c r="A537" s="192">
        <v>41888</v>
      </c>
      <c r="B537" s="254" t="s">
        <v>2084</v>
      </c>
      <c r="C537" s="322" t="s">
        <v>4616</v>
      </c>
      <c r="D537" s="190" t="s">
        <v>25</v>
      </c>
      <c r="E537" s="210">
        <v>5814.4</v>
      </c>
      <c r="F537" s="256">
        <v>41889</v>
      </c>
      <c r="G537" s="42">
        <v>5814.4</v>
      </c>
      <c r="H537" s="217">
        <f t="shared" si="9"/>
        <v>0</v>
      </c>
      <c r="I537" s="190" t="s">
        <v>65</v>
      </c>
      <c r="J537" s="21"/>
      <c r="K537" s="21"/>
    </row>
    <row r="538" spans="1:11" x14ac:dyDescent="0.25">
      <c r="A538" s="192">
        <v>41888</v>
      </c>
      <c r="B538" s="254" t="s">
        <v>2085</v>
      </c>
      <c r="C538" s="322" t="s">
        <v>4616</v>
      </c>
      <c r="D538" s="190" t="s">
        <v>321</v>
      </c>
      <c r="E538" s="210">
        <v>2481.6</v>
      </c>
      <c r="F538" s="256">
        <v>41888</v>
      </c>
      <c r="G538" s="42">
        <v>2481.6</v>
      </c>
      <c r="H538" s="217">
        <f t="shared" si="9"/>
        <v>0</v>
      </c>
      <c r="I538" s="190"/>
      <c r="J538" s="21"/>
      <c r="K538" s="21"/>
    </row>
    <row r="539" spans="1:11" x14ac:dyDescent="0.25">
      <c r="A539" s="192">
        <v>41888</v>
      </c>
      <c r="B539" s="254" t="s">
        <v>2087</v>
      </c>
      <c r="C539" s="322" t="s">
        <v>4616</v>
      </c>
      <c r="D539" s="190" t="s">
        <v>3115</v>
      </c>
      <c r="E539" s="210">
        <v>6002.4</v>
      </c>
      <c r="F539" s="256">
        <v>41889</v>
      </c>
      <c r="G539" s="42">
        <v>6002.4</v>
      </c>
      <c r="H539" s="217">
        <f t="shared" si="9"/>
        <v>0</v>
      </c>
      <c r="I539" s="190" t="s">
        <v>65</v>
      </c>
      <c r="J539" s="21"/>
      <c r="K539" s="21"/>
    </row>
    <row r="540" spans="1:11" x14ac:dyDescent="0.25">
      <c r="A540" s="192">
        <v>41888</v>
      </c>
      <c r="B540" s="254" t="s">
        <v>2088</v>
      </c>
      <c r="C540" s="322" t="s">
        <v>4616</v>
      </c>
      <c r="D540" s="190" t="s">
        <v>4590</v>
      </c>
      <c r="E540" s="210">
        <v>241.8</v>
      </c>
      <c r="F540" s="256">
        <v>41888</v>
      </c>
      <c r="G540" s="42">
        <v>241.8</v>
      </c>
      <c r="H540" s="217">
        <f t="shared" si="9"/>
        <v>0</v>
      </c>
      <c r="I540" s="190"/>
      <c r="J540" s="21"/>
      <c r="K540" s="21"/>
    </row>
    <row r="541" spans="1:11" x14ac:dyDescent="0.25">
      <c r="A541" s="192">
        <v>41888</v>
      </c>
      <c r="B541" s="254" t="s">
        <v>2089</v>
      </c>
      <c r="C541" s="322" t="s">
        <v>4616</v>
      </c>
      <c r="D541" s="190" t="s">
        <v>4590</v>
      </c>
      <c r="E541" s="210">
        <v>103.4</v>
      </c>
      <c r="F541" s="256">
        <v>41888</v>
      </c>
      <c r="G541" s="42">
        <v>103.4</v>
      </c>
      <c r="H541" s="217">
        <f t="shared" si="9"/>
        <v>0</v>
      </c>
      <c r="I541" s="190"/>
      <c r="J541" s="21"/>
      <c r="K541" s="21"/>
    </row>
    <row r="542" spans="1:11" x14ac:dyDescent="0.25">
      <c r="A542" s="192">
        <v>41888</v>
      </c>
      <c r="B542" s="254" t="s">
        <v>2090</v>
      </c>
      <c r="C542" s="322" t="s">
        <v>4616</v>
      </c>
      <c r="D542" s="190" t="s">
        <v>106</v>
      </c>
      <c r="E542" s="210">
        <v>47664.4</v>
      </c>
      <c r="F542" s="256">
        <v>41895</v>
      </c>
      <c r="G542" s="42">
        <v>47664.4</v>
      </c>
      <c r="H542" s="217">
        <f t="shared" si="9"/>
        <v>0</v>
      </c>
      <c r="I542" s="190"/>
      <c r="J542" s="21"/>
      <c r="K542" s="21"/>
    </row>
    <row r="543" spans="1:11" x14ac:dyDescent="0.25">
      <c r="A543" s="192">
        <v>41888</v>
      </c>
      <c r="B543" s="254" t="s">
        <v>2091</v>
      </c>
      <c r="C543" s="322" t="s">
        <v>4616</v>
      </c>
      <c r="D543" s="190" t="s">
        <v>85</v>
      </c>
      <c r="E543" s="210">
        <v>16677.400000000001</v>
      </c>
      <c r="F543" s="256">
        <v>41890</v>
      </c>
      <c r="G543" s="42">
        <v>16677.400000000001</v>
      </c>
      <c r="H543" s="217">
        <f t="shared" si="9"/>
        <v>0</v>
      </c>
      <c r="I543" s="190" t="s">
        <v>27</v>
      </c>
      <c r="J543" s="21"/>
      <c r="K543" s="21"/>
    </row>
    <row r="544" spans="1:11" x14ac:dyDescent="0.25">
      <c r="A544" s="192">
        <v>41888</v>
      </c>
      <c r="B544" s="254" t="s">
        <v>2092</v>
      </c>
      <c r="C544" s="322" t="s">
        <v>4616</v>
      </c>
      <c r="D544" s="190" t="s">
        <v>1607</v>
      </c>
      <c r="E544" s="210">
        <v>5358.8</v>
      </c>
      <c r="F544" s="256">
        <v>41888</v>
      </c>
      <c r="G544" s="42">
        <v>5358.8</v>
      </c>
      <c r="H544" s="217">
        <f t="shared" si="9"/>
        <v>0</v>
      </c>
      <c r="I544" s="190"/>
      <c r="J544" s="21"/>
      <c r="K544" s="21"/>
    </row>
    <row r="545" spans="1:11" x14ac:dyDescent="0.25">
      <c r="A545" s="192">
        <v>41888</v>
      </c>
      <c r="B545" s="254" t="s">
        <v>2093</v>
      </c>
      <c r="C545" s="322" t="s">
        <v>4616</v>
      </c>
      <c r="D545" s="190" t="s">
        <v>2481</v>
      </c>
      <c r="E545" s="210">
        <v>5080</v>
      </c>
      <c r="F545" s="256">
        <v>41888</v>
      </c>
      <c r="G545" s="42">
        <v>5080</v>
      </c>
      <c r="H545" s="217">
        <f t="shared" si="9"/>
        <v>0</v>
      </c>
      <c r="I545" s="190" t="s">
        <v>21</v>
      </c>
      <c r="J545" s="21"/>
      <c r="K545" s="21"/>
    </row>
    <row r="546" spans="1:11" x14ac:dyDescent="0.25">
      <c r="A546" s="192">
        <v>41888</v>
      </c>
      <c r="B546" s="254" t="s">
        <v>2094</v>
      </c>
      <c r="C546" s="322" t="s">
        <v>4616</v>
      </c>
      <c r="D546" s="190" t="s">
        <v>855</v>
      </c>
      <c r="E546" s="210">
        <v>5328.2</v>
      </c>
      <c r="F546" s="421" t="s">
        <v>4666</v>
      </c>
      <c r="G546" s="42">
        <f>2997+2331.2</f>
        <v>5328.2</v>
      </c>
      <c r="H546" s="217">
        <f t="shared" si="9"/>
        <v>0</v>
      </c>
      <c r="I546" s="190" t="s">
        <v>27</v>
      </c>
      <c r="J546" s="21"/>
      <c r="K546" s="21"/>
    </row>
    <row r="547" spans="1:11" x14ac:dyDescent="0.25">
      <c r="A547" s="192">
        <v>41888</v>
      </c>
      <c r="B547" s="254" t="s">
        <v>2095</v>
      </c>
      <c r="C547" s="322" t="s">
        <v>4616</v>
      </c>
      <c r="D547" s="190" t="s">
        <v>346</v>
      </c>
      <c r="E547" s="210">
        <v>4687.3999999999996</v>
      </c>
      <c r="F547" s="256">
        <v>41890</v>
      </c>
      <c r="G547" s="42">
        <v>4687.3999999999996</v>
      </c>
      <c r="H547" s="217">
        <f t="shared" si="9"/>
        <v>0</v>
      </c>
      <c r="I547" s="190" t="s">
        <v>27</v>
      </c>
      <c r="J547" s="21"/>
      <c r="K547" s="21"/>
    </row>
    <row r="548" spans="1:11" x14ac:dyDescent="0.25">
      <c r="A548" s="192">
        <v>41888</v>
      </c>
      <c r="B548" s="254" t="s">
        <v>2097</v>
      </c>
      <c r="C548" s="322" t="s">
        <v>4616</v>
      </c>
      <c r="D548" s="190" t="s">
        <v>93</v>
      </c>
      <c r="E548" s="210">
        <v>7919.8</v>
      </c>
      <c r="F548" s="256">
        <v>41890</v>
      </c>
      <c r="G548" s="42">
        <v>7919.8</v>
      </c>
      <c r="H548" s="217">
        <f t="shared" si="9"/>
        <v>0</v>
      </c>
      <c r="I548" s="190" t="s">
        <v>27</v>
      </c>
      <c r="J548" s="21"/>
      <c r="K548" s="21"/>
    </row>
    <row r="549" spans="1:11" x14ac:dyDescent="0.25">
      <c r="A549" s="192">
        <v>41888</v>
      </c>
      <c r="B549" s="254" t="s">
        <v>2098</v>
      </c>
      <c r="C549" s="322" t="s">
        <v>4616</v>
      </c>
      <c r="D549" s="190" t="s">
        <v>51</v>
      </c>
      <c r="E549" s="210">
        <v>2332.8000000000002</v>
      </c>
      <c r="F549" s="256">
        <v>41888</v>
      </c>
      <c r="G549" s="42">
        <v>2332.8000000000002</v>
      </c>
      <c r="H549" s="217">
        <f t="shared" si="9"/>
        <v>0</v>
      </c>
      <c r="I549" s="190"/>
      <c r="J549" s="21"/>
      <c r="K549" s="21"/>
    </row>
    <row r="550" spans="1:11" x14ac:dyDescent="0.25">
      <c r="A550" s="192">
        <v>41888</v>
      </c>
      <c r="B550" s="254" t="s">
        <v>2100</v>
      </c>
      <c r="C550" s="322" t="s">
        <v>4616</v>
      </c>
      <c r="D550" s="190" t="s">
        <v>853</v>
      </c>
      <c r="E550" s="210">
        <v>7240</v>
      </c>
      <c r="F550" s="256">
        <v>41890</v>
      </c>
      <c r="G550" s="42">
        <v>7240</v>
      </c>
      <c r="H550" s="217">
        <f t="shared" si="9"/>
        <v>0</v>
      </c>
      <c r="I550" s="190" t="s">
        <v>27</v>
      </c>
      <c r="J550" s="21"/>
      <c r="K550" s="21"/>
    </row>
    <row r="551" spans="1:11" x14ac:dyDescent="0.25">
      <c r="A551" s="192">
        <v>41888</v>
      </c>
      <c r="B551" s="254" t="s">
        <v>2102</v>
      </c>
      <c r="C551" s="322" t="s">
        <v>4616</v>
      </c>
      <c r="D551" s="190" t="s">
        <v>1464</v>
      </c>
      <c r="E551" s="210">
        <v>7774</v>
      </c>
      <c r="F551" s="256">
        <v>41888</v>
      </c>
      <c r="G551" s="42">
        <v>7774</v>
      </c>
      <c r="H551" s="217">
        <f t="shared" si="9"/>
        <v>0</v>
      </c>
      <c r="I551" s="190"/>
      <c r="J551" s="21"/>
      <c r="K551" s="21"/>
    </row>
    <row r="552" spans="1:11" x14ac:dyDescent="0.25">
      <c r="A552" s="192">
        <v>41888</v>
      </c>
      <c r="B552" s="254" t="s">
        <v>2103</v>
      </c>
      <c r="C552" s="322" t="s">
        <v>4616</v>
      </c>
      <c r="D552" s="190" t="s">
        <v>133</v>
      </c>
      <c r="E552" s="210">
        <v>11885.2</v>
      </c>
      <c r="F552" s="256">
        <v>41888</v>
      </c>
      <c r="G552" s="42">
        <v>11885.2</v>
      </c>
      <c r="H552" s="217">
        <f t="shared" si="9"/>
        <v>0</v>
      </c>
      <c r="I552" s="190"/>
      <c r="J552" s="21"/>
      <c r="K552" s="21"/>
    </row>
    <row r="553" spans="1:11" x14ac:dyDescent="0.25">
      <c r="A553" s="192">
        <v>41888</v>
      </c>
      <c r="B553" s="254" t="s">
        <v>2104</v>
      </c>
      <c r="C553" s="322" t="s">
        <v>4616</v>
      </c>
      <c r="D553" s="190" t="s">
        <v>237</v>
      </c>
      <c r="E553" s="210">
        <v>9549</v>
      </c>
      <c r="F553" s="256">
        <v>41888</v>
      </c>
      <c r="G553" s="42">
        <v>9549</v>
      </c>
      <c r="H553" s="217">
        <f t="shared" si="9"/>
        <v>0</v>
      </c>
      <c r="I553" s="190"/>
      <c r="J553" s="21"/>
      <c r="K553" s="21"/>
    </row>
    <row r="554" spans="1:11" x14ac:dyDescent="0.25">
      <c r="A554" s="192">
        <v>41888</v>
      </c>
      <c r="B554" s="254" t="s">
        <v>2106</v>
      </c>
      <c r="C554" s="322" t="s">
        <v>4616</v>
      </c>
      <c r="D554" s="190" t="s">
        <v>4667</v>
      </c>
      <c r="E554" s="210">
        <v>3140</v>
      </c>
      <c r="F554" s="256">
        <v>41890</v>
      </c>
      <c r="G554" s="42">
        <v>3140</v>
      </c>
      <c r="H554" s="217">
        <f t="shared" si="9"/>
        <v>0</v>
      </c>
      <c r="I554" s="190"/>
      <c r="J554" s="21"/>
      <c r="K554" s="21"/>
    </row>
    <row r="555" spans="1:11" x14ac:dyDescent="0.25">
      <c r="A555" s="192">
        <v>41888</v>
      </c>
      <c r="B555" s="254" t="s">
        <v>2107</v>
      </c>
      <c r="C555" s="322" t="s">
        <v>4616</v>
      </c>
      <c r="D555" s="190" t="s">
        <v>310</v>
      </c>
      <c r="E555" s="210">
        <v>20030</v>
      </c>
      <c r="F555" s="419" t="s">
        <v>4668</v>
      </c>
      <c r="G555" s="42">
        <v>20030</v>
      </c>
      <c r="H555" s="217">
        <f t="shared" si="9"/>
        <v>0</v>
      </c>
      <c r="I555" s="190" t="s">
        <v>27</v>
      </c>
      <c r="J555" s="21"/>
      <c r="K555" s="21"/>
    </row>
    <row r="556" spans="1:11" x14ac:dyDescent="0.25">
      <c r="A556" s="192">
        <v>41888</v>
      </c>
      <c r="B556" s="254" t="s">
        <v>2109</v>
      </c>
      <c r="C556" s="322" t="s">
        <v>4616</v>
      </c>
      <c r="D556" s="190" t="s">
        <v>101</v>
      </c>
      <c r="E556" s="210">
        <v>22360</v>
      </c>
      <c r="F556" s="412" t="s">
        <v>4669</v>
      </c>
      <c r="G556" s="42">
        <v>22360</v>
      </c>
      <c r="H556" s="217">
        <f t="shared" si="9"/>
        <v>0</v>
      </c>
      <c r="I556" s="190" t="s">
        <v>27</v>
      </c>
      <c r="J556" s="21"/>
      <c r="K556" s="21"/>
    </row>
    <row r="557" spans="1:11" x14ac:dyDescent="0.25">
      <c r="A557" s="192">
        <v>41888</v>
      </c>
      <c r="B557" s="254" t="s">
        <v>2110</v>
      </c>
      <c r="C557" s="322" t="s">
        <v>4616</v>
      </c>
      <c r="D557" s="190" t="s">
        <v>91</v>
      </c>
      <c r="E557" s="210">
        <v>5086.2</v>
      </c>
      <c r="F557" s="256">
        <v>41890</v>
      </c>
      <c r="G557" s="42">
        <v>5086.2</v>
      </c>
      <c r="H557" s="217">
        <f t="shared" si="9"/>
        <v>0</v>
      </c>
      <c r="I557" s="190" t="s">
        <v>27</v>
      </c>
      <c r="J557" s="21"/>
      <c r="K557" s="21"/>
    </row>
    <row r="558" spans="1:11" x14ac:dyDescent="0.25">
      <c r="A558" s="192">
        <v>41888</v>
      </c>
      <c r="B558" s="254" t="s">
        <v>2112</v>
      </c>
      <c r="C558" s="322" t="s">
        <v>4616</v>
      </c>
      <c r="D558" s="190" t="s">
        <v>4670</v>
      </c>
      <c r="E558" s="210">
        <v>984.4</v>
      </c>
      <c r="F558" s="256">
        <v>41888</v>
      </c>
      <c r="G558" s="42">
        <v>984.4</v>
      </c>
      <c r="H558" s="217">
        <f t="shared" si="9"/>
        <v>0</v>
      </c>
      <c r="I558" s="190"/>
      <c r="J558" s="21"/>
      <c r="K558" s="21"/>
    </row>
    <row r="559" spans="1:11" x14ac:dyDescent="0.25">
      <c r="A559" s="192">
        <v>41888</v>
      </c>
      <c r="B559" s="254" t="s">
        <v>2115</v>
      </c>
      <c r="C559" s="322" t="s">
        <v>4616</v>
      </c>
      <c r="D559" s="190" t="s">
        <v>79</v>
      </c>
      <c r="E559" s="210">
        <v>13876.8</v>
      </c>
      <c r="F559" s="256">
        <v>41888</v>
      </c>
      <c r="G559" s="42">
        <v>13876.8</v>
      </c>
      <c r="H559" s="217">
        <f t="shared" si="9"/>
        <v>0</v>
      </c>
      <c r="I559" s="190"/>
      <c r="J559" s="21"/>
      <c r="K559" s="21"/>
    </row>
    <row r="560" spans="1:11" x14ac:dyDescent="0.25">
      <c r="A560" s="192">
        <v>41888</v>
      </c>
      <c r="B560" s="254" t="s">
        <v>2117</v>
      </c>
      <c r="C560" s="322" t="s">
        <v>4616</v>
      </c>
      <c r="D560" s="190" t="s">
        <v>743</v>
      </c>
      <c r="E560" s="210">
        <v>886.48</v>
      </c>
      <c r="F560" s="256">
        <v>41890</v>
      </c>
      <c r="G560" s="42">
        <v>886.48</v>
      </c>
      <c r="H560" s="217">
        <f t="shared" si="9"/>
        <v>0</v>
      </c>
      <c r="I560" s="190" t="s">
        <v>217</v>
      </c>
      <c r="J560" s="21"/>
      <c r="K560" s="21"/>
    </row>
    <row r="561" spans="1:11" x14ac:dyDescent="0.25">
      <c r="A561" s="192">
        <v>41888</v>
      </c>
      <c r="B561" s="254" t="s">
        <v>2118</v>
      </c>
      <c r="C561" s="322" t="s">
        <v>4616</v>
      </c>
      <c r="D561" s="190" t="s">
        <v>4671</v>
      </c>
      <c r="E561" s="210">
        <v>1878.18</v>
      </c>
      <c r="F561" s="256">
        <v>41890</v>
      </c>
      <c r="G561" s="42">
        <v>1878.18</v>
      </c>
      <c r="H561" s="217">
        <f t="shared" si="9"/>
        <v>0</v>
      </c>
      <c r="I561" s="190" t="s">
        <v>217</v>
      </c>
    </row>
    <row r="562" spans="1:11" x14ac:dyDescent="0.25">
      <c r="A562" s="192">
        <v>41888</v>
      </c>
      <c r="B562" s="254" t="s">
        <v>2119</v>
      </c>
      <c r="C562" s="322" t="s">
        <v>4616</v>
      </c>
      <c r="D562" s="190" t="s">
        <v>233</v>
      </c>
      <c r="E562" s="210">
        <v>2217</v>
      </c>
      <c r="F562" s="256">
        <v>41890</v>
      </c>
      <c r="G562" s="42">
        <v>2217</v>
      </c>
      <c r="H562" s="217">
        <f t="shared" si="9"/>
        <v>0</v>
      </c>
      <c r="I562" s="190" t="s">
        <v>217</v>
      </c>
    </row>
    <row r="563" spans="1:11" x14ac:dyDescent="0.25">
      <c r="A563" s="192">
        <v>41888</v>
      </c>
      <c r="B563" s="254" t="s">
        <v>2121</v>
      </c>
      <c r="C563" s="322" t="s">
        <v>4616</v>
      </c>
      <c r="D563" s="190" t="s">
        <v>80</v>
      </c>
      <c r="E563" s="210">
        <v>2456.4</v>
      </c>
      <c r="F563" s="256">
        <v>41890</v>
      </c>
      <c r="G563" s="42">
        <v>2456.4</v>
      </c>
      <c r="H563" s="217">
        <f t="shared" si="9"/>
        <v>0</v>
      </c>
      <c r="I563" s="190" t="s">
        <v>217</v>
      </c>
    </row>
    <row r="564" spans="1:11" x14ac:dyDescent="0.25">
      <c r="A564" s="192">
        <v>41888</v>
      </c>
      <c r="B564" s="254" t="s">
        <v>2122</v>
      </c>
      <c r="C564" s="322" t="s">
        <v>4616</v>
      </c>
      <c r="D564" s="190" t="s">
        <v>78</v>
      </c>
      <c r="E564" s="210">
        <v>5297.6</v>
      </c>
      <c r="F564" s="256">
        <v>41890</v>
      </c>
      <c r="G564" s="42">
        <v>5297.6</v>
      </c>
      <c r="H564" s="217">
        <f t="shared" si="9"/>
        <v>0</v>
      </c>
      <c r="I564" s="190" t="s">
        <v>217</v>
      </c>
    </row>
    <row r="565" spans="1:11" x14ac:dyDescent="0.25">
      <c r="A565" s="192">
        <v>41888</v>
      </c>
      <c r="B565" s="254" t="s">
        <v>2123</v>
      </c>
      <c r="C565" s="322" t="s">
        <v>4616</v>
      </c>
      <c r="D565" s="190" t="s">
        <v>87</v>
      </c>
      <c r="E565" s="210">
        <v>6732.47</v>
      </c>
      <c r="F565" s="256">
        <v>41890</v>
      </c>
      <c r="G565" s="42">
        <v>6732.47</v>
      </c>
      <c r="H565" s="217">
        <f t="shared" si="9"/>
        <v>0</v>
      </c>
      <c r="I565" s="190" t="s">
        <v>217</v>
      </c>
    </row>
    <row r="566" spans="1:11" x14ac:dyDescent="0.25">
      <c r="A566" s="192">
        <v>41888</v>
      </c>
      <c r="B566" s="254" t="s">
        <v>2124</v>
      </c>
      <c r="C566" s="322" t="s">
        <v>4616</v>
      </c>
      <c r="D566" s="190" t="s">
        <v>348</v>
      </c>
      <c r="E566" s="210">
        <v>894.6</v>
      </c>
      <c r="F566" s="256">
        <v>41890</v>
      </c>
      <c r="G566" s="42">
        <v>894.6</v>
      </c>
      <c r="H566" s="217">
        <f t="shared" si="9"/>
        <v>0</v>
      </c>
      <c r="I566" s="190" t="s">
        <v>217</v>
      </c>
    </row>
    <row r="567" spans="1:11" x14ac:dyDescent="0.25">
      <c r="A567" s="192">
        <v>41888</v>
      </c>
      <c r="B567" s="254" t="s">
        <v>2125</v>
      </c>
      <c r="C567" s="322" t="s">
        <v>4616</v>
      </c>
      <c r="D567" s="190" t="s">
        <v>307</v>
      </c>
      <c r="E567" s="210">
        <v>5262</v>
      </c>
      <c r="F567" s="256">
        <v>41890</v>
      </c>
      <c r="G567" s="42">
        <v>5262</v>
      </c>
      <c r="H567" s="217">
        <f t="shared" si="9"/>
        <v>0</v>
      </c>
      <c r="I567" s="190" t="s">
        <v>217</v>
      </c>
    </row>
    <row r="568" spans="1:11" x14ac:dyDescent="0.25">
      <c r="A568" s="192">
        <v>41888</v>
      </c>
      <c r="B568" s="254" t="s">
        <v>2126</v>
      </c>
      <c r="C568" s="322" t="s">
        <v>4616</v>
      </c>
      <c r="D568" s="190" t="s">
        <v>4590</v>
      </c>
      <c r="E568" s="210">
        <v>265.2</v>
      </c>
      <c r="F568" s="256">
        <v>41888</v>
      </c>
      <c r="G568" s="42">
        <v>265.2</v>
      </c>
      <c r="H568" s="217">
        <f t="shared" si="9"/>
        <v>0</v>
      </c>
      <c r="I568" s="190"/>
    </row>
    <row r="569" spans="1:11" x14ac:dyDescent="0.25">
      <c r="A569" s="192">
        <v>41888</v>
      </c>
      <c r="B569" s="254" t="s">
        <v>2127</v>
      </c>
      <c r="C569" s="322" t="s">
        <v>4616</v>
      </c>
      <c r="D569" s="190" t="s">
        <v>4672</v>
      </c>
      <c r="E569" s="210">
        <v>10141.44</v>
      </c>
      <c r="F569" s="256">
        <v>41904</v>
      </c>
      <c r="G569" s="42">
        <v>10141.44</v>
      </c>
      <c r="H569" s="217">
        <f t="shared" si="9"/>
        <v>0</v>
      </c>
      <c r="I569" s="190"/>
    </row>
    <row r="570" spans="1:11" x14ac:dyDescent="0.25">
      <c r="A570" s="192">
        <v>41888</v>
      </c>
      <c r="B570" s="254" t="s">
        <v>2128</v>
      </c>
      <c r="C570" s="322" t="s">
        <v>4616</v>
      </c>
      <c r="D570" s="190" t="s">
        <v>1202</v>
      </c>
      <c r="E570" s="210">
        <v>7377.6</v>
      </c>
      <c r="F570" s="256">
        <v>41888</v>
      </c>
      <c r="G570" s="42">
        <v>7377.6</v>
      </c>
      <c r="H570" s="217">
        <f t="shared" si="9"/>
        <v>0</v>
      </c>
      <c r="I570" s="190"/>
    </row>
    <row r="571" spans="1:11" x14ac:dyDescent="0.25">
      <c r="A571" s="192">
        <v>41888</v>
      </c>
      <c r="B571" s="254" t="s">
        <v>2129</v>
      </c>
      <c r="C571" s="322" t="s">
        <v>4616</v>
      </c>
      <c r="D571" s="190" t="s">
        <v>4658</v>
      </c>
      <c r="E571" s="210">
        <v>2002.5</v>
      </c>
      <c r="F571" s="256">
        <v>41888</v>
      </c>
      <c r="G571" s="42">
        <v>2002.5</v>
      </c>
      <c r="H571" s="217">
        <f t="shared" si="9"/>
        <v>0</v>
      </c>
      <c r="I571" s="190"/>
    </row>
    <row r="572" spans="1:11" x14ac:dyDescent="0.25">
      <c r="A572" s="192">
        <v>41888</v>
      </c>
      <c r="B572" s="254" t="s">
        <v>2130</v>
      </c>
      <c r="C572" s="322" t="s">
        <v>4616</v>
      </c>
      <c r="D572" s="190" t="s">
        <v>708</v>
      </c>
      <c r="E572" s="210">
        <v>134.4</v>
      </c>
      <c r="F572" s="256">
        <v>41888</v>
      </c>
      <c r="G572" s="42">
        <v>134.4</v>
      </c>
      <c r="H572" s="217">
        <f t="shared" si="9"/>
        <v>0</v>
      </c>
      <c r="I572" s="190"/>
      <c r="K572" s="33"/>
    </row>
    <row r="573" spans="1:11" x14ac:dyDescent="0.25">
      <c r="A573" s="192">
        <v>41888</v>
      </c>
      <c r="B573" s="254" t="s">
        <v>2131</v>
      </c>
      <c r="C573" s="322" t="s">
        <v>4616</v>
      </c>
      <c r="D573" s="190" t="s">
        <v>74</v>
      </c>
      <c r="E573" s="210">
        <v>65</v>
      </c>
      <c r="F573" s="256">
        <v>41888</v>
      </c>
      <c r="G573" s="42">
        <v>65</v>
      </c>
      <c r="H573" s="217">
        <f t="shared" si="9"/>
        <v>0</v>
      </c>
      <c r="I573" s="190"/>
    </row>
    <row r="574" spans="1:11" x14ac:dyDescent="0.25">
      <c r="A574" s="192">
        <v>41888</v>
      </c>
      <c r="B574" s="254" t="s">
        <v>2132</v>
      </c>
      <c r="C574" s="322" t="s">
        <v>4616</v>
      </c>
      <c r="D574" s="190" t="s">
        <v>136</v>
      </c>
      <c r="E574" s="210">
        <v>2683.2</v>
      </c>
      <c r="F574" s="256">
        <v>41888</v>
      </c>
      <c r="G574" s="42">
        <v>2683.2</v>
      </c>
      <c r="H574" s="217">
        <f t="shared" si="9"/>
        <v>0</v>
      </c>
      <c r="I574" s="190"/>
    </row>
    <row r="575" spans="1:11" x14ac:dyDescent="0.25">
      <c r="A575" s="192">
        <v>41888</v>
      </c>
      <c r="B575" s="254" t="s">
        <v>2134</v>
      </c>
      <c r="C575" s="322" t="s">
        <v>4616</v>
      </c>
      <c r="D575" s="190" t="s">
        <v>106</v>
      </c>
      <c r="E575" s="210">
        <v>909</v>
      </c>
      <c r="F575" s="256">
        <v>41891</v>
      </c>
      <c r="G575" s="42">
        <v>909</v>
      </c>
      <c r="H575" s="217">
        <f t="shared" si="9"/>
        <v>0</v>
      </c>
      <c r="I575" s="190"/>
    </row>
    <row r="576" spans="1:11" x14ac:dyDescent="0.25">
      <c r="A576" s="192">
        <v>41888</v>
      </c>
      <c r="B576" s="254" t="s">
        <v>2135</v>
      </c>
      <c r="C576" s="322" t="s">
        <v>4616</v>
      </c>
      <c r="D576" s="190" t="s">
        <v>79</v>
      </c>
      <c r="E576" s="210">
        <v>29697.84</v>
      </c>
      <c r="F576" s="421" t="s">
        <v>4673</v>
      </c>
      <c r="G576" s="42">
        <v>29697.84</v>
      </c>
      <c r="H576" s="217">
        <f t="shared" si="9"/>
        <v>0</v>
      </c>
      <c r="I576" s="190" t="s">
        <v>21</v>
      </c>
    </row>
    <row r="577" spans="1:11" x14ac:dyDescent="0.25">
      <c r="A577" s="192">
        <v>41888</v>
      </c>
      <c r="B577" s="254" t="s">
        <v>2136</v>
      </c>
      <c r="C577" s="322" t="s">
        <v>4616</v>
      </c>
      <c r="D577" s="190" t="s">
        <v>4596</v>
      </c>
      <c r="E577" s="210">
        <v>347.9</v>
      </c>
      <c r="F577" s="256">
        <v>41888</v>
      </c>
      <c r="G577" s="42">
        <v>347.9</v>
      </c>
      <c r="H577" s="217">
        <f t="shared" si="9"/>
        <v>0</v>
      </c>
      <c r="I577" s="190"/>
      <c r="J577" s="21"/>
      <c r="K577" s="21"/>
    </row>
    <row r="578" spans="1:11" x14ac:dyDescent="0.25">
      <c r="A578" s="192">
        <v>41888</v>
      </c>
      <c r="B578" s="254" t="s">
        <v>2137</v>
      </c>
      <c r="C578" s="322" t="s">
        <v>4616</v>
      </c>
      <c r="D578" s="190" t="s">
        <v>74</v>
      </c>
      <c r="E578" s="210">
        <v>876.5</v>
      </c>
      <c r="F578" s="256">
        <v>41888</v>
      </c>
      <c r="G578" s="42">
        <v>876.5</v>
      </c>
      <c r="H578" s="217">
        <f t="shared" si="9"/>
        <v>0</v>
      </c>
      <c r="I578" s="190"/>
      <c r="J578" s="21"/>
      <c r="K578" s="21"/>
    </row>
    <row r="579" spans="1:11" x14ac:dyDescent="0.25">
      <c r="A579" s="192">
        <v>41888</v>
      </c>
      <c r="B579" s="254" t="s">
        <v>2138</v>
      </c>
      <c r="C579" s="322" t="s">
        <v>4616</v>
      </c>
      <c r="D579" s="190" t="s">
        <v>44</v>
      </c>
      <c r="E579" s="210">
        <v>8330</v>
      </c>
      <c r="F579" s="256">
        <v>41901</v>
      </c>
      <c r="G579" s="42">
        <v>8330</v>
      </c>
      <c r="H579" s="217">
        <f t="shared" si="9"/>
        <v>0</v>
      </c>
      <c r="I579" s="190" t="s">
        <v>21</v>
      </c>
      <c r="J579" s="21"/>
      <c r="K579" s="21"/>
    </row>
    <row r="580" spans="1:11" x14ac:dyDescent="0.25">
      <c r="A580" s="192">
        <v>41888</v>
      </c>
      <c r="B580" s="254" t="s">
        <v>2139</v>
      </c>
      <c r="C580" s="322" t="s">
        <v>4616</v>
      </c>
      <c r="D580" s="190" t="s">
        <v>3653</v>
      </c>
      <c r="E580" s="210">
        <v>9886.7999999999993</v>
      </c>
      <c r="F580" s="256">
        <v>41889</v>
      </c>
      <c r="G580" s="42">
        <v>9886.7999999999993</v>
      </c>
      <c r="H580" s="217">
        <f t="shared" si="9"/>
        <v>0</v>
      </c>
      <c r="I580" s="190" t="s">
        <v>21</v>
      </c>
      <c r="J580" s="21"/>
      <c r="K580" s="21"/>
    </row>
    <row r="581" spans="1:11" x14ac:dyDescent="0.25">
      <c r="A581" s="192">
        <v>41888</v>
      </c>
      <c r="B581" s="254" t="s">
        <v>2140</v>
      </c>
      <c r="C581" s="322" t="s">
        <v>4616</v>
      </c>
      <c r="D581" s="190" t="s">
        <v>14</v>
      </c>
      <c r="E581" s="210">
        <v>13595.2</v>
      </c>
      <c r="F581" s="256">
        <v>41889</v>
      </c>
      <c r="G581" s="42">
        <v>13595.2</v>
      </c>
      <c r="H581" s="217">
        <f t="shared" si="9"/>
        <v>0</v>
      </c>
      <c r="I581" s="190" t="s">
        <v>162</v>
      </c>
      <c r="J581" s="21"/>
      <c r="K581" s="21"/>
    </row>
    <row r="582" spans="1:11" x14ac:dyDescent="0.25">
      <c r="A582" s="192">
        <v>41889</v>
      </c>
      <c r="B582" s="254" t="s">
        <v>2141</v>
      </c>
      <c r="C582" s="322" t="s">
        <v>4616</v>
      </c>
      <c r="D582" s="20" t="s">
        <v>4674</v>
      </c>
      <c r="E582" s="213">
        <v>178.2</v>
      </c>
      <c r="F582" s="256">
        <v>41890</v>
      </c>
      <c r="G582" s="42">
        <v>178.2</v>
      </c>
      <c r="H582" s="217">
        <f t="shared" si="9"/>
        <v>0</v>
      </c>
      <c r="I582" s="20"/>
      <c r="J582" s="21"/>
      <c r="K582" s="21"/>
    </row>
    <row r="583" spans="1:11" x14ac:dyDescent="0.25">
      <c r="A583" s="192">
        <v>41889</v>
      </c>
      <c r="B583" s="254" t="s">
        <v>2142</v>
      </c>
      <c r="C583" s="322" t="s">
        <v>4616</v>
      </c>
      <c r="D583" s="20" t="s">
        <v>4290</v>
      </c>
      <c r="E583" s="213">
        <v>1734.3</v>
      </c>
      <c r="F583" s="256">
        <v>41889</v>
      </c>
      <c r="G583" s="42">
        <v>1734.3</v>
      </c>
      <c r="H583" s="217">
        <f t="shared" ref="H583:H646" si="10">E583-G583</f>
        <v>0</v>
      </c>
      <c r="I583" s="20"/>
      <c r="J583" s="21"/>
      <c r="K583" s="21"/>
    </row>
    <row r="584" spans="1:11" x14ac:dyDescent="0.25">
      <c r="A584" s="192">
        <v>41889</v>
      </c>
      <c r="B584" s="254" t="s">
        <v>2143</v>
      </c>
      <c r="C584" s="322" t="s">
        <v>4616</v>
      </c>
      <c r="D584" s="295" t="s">
        <v>3108</v>
      </c>
      <c r="E584" s="296">
        <v>0</v>
      </c>
      <c r="F584" s="256"/>
      <c r="G584" s="42"/>
      <c r="H584" s="217">
        <f t="shared" si="10"/>
        <v>0</v>
      </c>
      <c r="I584" s="20" t="s">
        <v>4212</v>
      </c>
      <c r="J584" s="21"/>
      <c r="K584" s="21"/>
    </row>
    <row r="585" spans="1:11" x14ac:dyDescent="0.25">
      <c r="A585" s="192">
        <v>41889</v>
      </c>
      <c r="B585" s="254" t="s">
        <v>2144</v>
      </c>
      <c r="C585" s="322" t="s">
        <v>4616</v>
      </c>
      <c r="D585" s="20" t="s">
        <v>23</v>
      </c>
      <c r="E585" s="213">
        <v>6504.4</v>
      </c>
      <c r="F585" s="256">
        <v>41889</v>
      </c>
      <c r="G585" s="42">
        <v>6504.4</v>
      </c>
      <c r="H585" s="217">
        <f t="shared" si="10"/>
        <v>0</v>
      </c>
      <c r="I585" s="20"/>
      <c r="J585" s="21"/>
      <c r="K585" s="21"/>
    </row>
    <row r="586" spans="1:11" x14ac:dyDescent="0.25">
      <c r="A586" s="192">
        <v>41889</v>
      </c>
      <c r="B586" s="254" t="s">
        <v>2145</v>
      </c>
      <c r="C586" s="322" t="s">
        <v>4616</v>
      </c>
      <c r="D586" s="20" t="s">
        <v>4587</v>
      </c>
      <c r="E586" s="213">
        <v>14290.2</v>
      </c>
      <c r="F586" s="256">
        <v>41889</v>
      </c>
      <c r="G586" s="42">
        <v>14290.2</v>
      </c>
      <c r="H586" s="217">
        <f t="shared" si="10"/>
        <v>0</v>
      </c>
      <c r="I586" s="20" t="s">
        <v>21</v>
      </c>
      <c r="J586" s="21"/>
      <c r="K586" s="21"/>
    </row>
    <row r="587" spans="1:11" x14ac:dyDescent="0.25">
      <c r="A587" s="192">
        <v>41889</v>
      </c>
      <c r="B587" s="254" t="s">
        <v>2146</v>
      </c>
      <c r="C587" s="322" t="s">
        <v>4616</v>
      </c>
      <c r="D587" s="20" t="s">
        <v>43</v>
      </c>
      <c r="E587" s="213">
        <v>2450</v>
      </c>
      <c r="F587" s="256">
        <v>41898</v>
      </c>
      <c r="G587" s="42">
        <v>2450</v>
      </c>
      <c r="H587" s="217">
        <f t="shared" si="10"/>
        <v>0</v>
      </c>
      <c r="I587" s="20" t="s">
        <v>12</v>
      </c>
      <c r="J587" s="21"/>
      <c r="K587" s="21"/>
    </row>
    <row r="588" spans="1:11" x14ac:dyDescent="0.25">
      <c r="A588" s="192">
        <v>41889</v>
      </c>
      <c r="B588" s="254" t="s">
        <v>2147</v>
      </c>
      <c r="C588" s="322" t="s">
        <v>4616</v>
      </c>
      <c r="D588" s="20" t="s">
        <v>42</v>
      </c>
      <c r="E588" s="213">
        <v>1960</v>
      </c>
      <c r="F588" s="256">
        <v>41898</v>
      </c>
      <c r="G588" s="42">
        <v>1960</v>
      </c>
      <c r="H588" s="217">
        <f t="shared" si="10"/>
        <v>0</v>
      </c>
      <c r="I588" s="20" t="s">
        <v>12</v>
      </c>
      <c r="J588" s="21"/>
      <c r="K588" s="21"/>
    </row>
    <row r="589" spans="1:11" x14ac:dyDescent="0.25">
      <c r="A589" s="192">
        <v>41889</v>
      </c>
      <c r="B589" s="254" t="s">
        <v>2148</v>
      </c>
      <c r="C589" s="322" t="s">
        <v>4616</v>
      </c>
      <c r="D589" s="20" t="s">
        <v>13</v>
      </c>
      <c r="E589" s="213">
        <v>7378.4</v>
      </c>
      <c r="F589" s="256">
        <v>41889</v>
      </c>
      <c r="G589" s="42">
        <v>7378.4</v>
      </c>
      <c r="H589" s="217">
        <f t="shared" si="10"/>
        <v>0</v>
      </c>
      <c r="I589" s="20" t="s">
        <v>21</v>
      </c>
      <c r="J589" s="21"/>
      <c r="K589" s="21"/>
    </row>
    <row r="590" spans="1:11" x14ac:dyDescent="0.25">
      <c r="A590" s="192">
        <v>41889</v>
      </c>
      <c r="B590" s="254" t="s">
        <v>2149</v>
      </c>
      <c r="C590" s="322" t="s">
        <v>4616</v>
      </c>
      <c r="D590" s="20" t="s">
        <v>4613</v>
      </c>
      <c r="E590" s="213">
        <v>566.4</v>
      </c>
      <c r="F590" s="256">
        <v>41889</v>
      </c>
      <c r="G590" s="42">
        <v>566.4</v>
      </c>
      <c r="H590" s="217">
        <f t="shared" si="10"/>
        <v>0</v>
      </c>
      <c r="I590" s="20"/>
      <c r="J590" s="21"/>
      <c r="K590" s="21"/>
    </row>
    <row r="591" spans="1:11" x14ac:dyDescent="0.25">
      <c r="A591" s="192">
        <v>41889</v>
      </c>
      <c r="B591" s="254" t="s">
        <v>2150</v>
      </c>
      <c r="C591" s="322" t="s">
        <v>4616</v>
      </c>
      <c r="D591" s="20" t="s">
        <v>4240</v>
      </c>
      <c r="E591" s="213">
        <v>5171.3</v>
      </c>
      <c r="F591" s="256">
        <v>41912</v>
      </c>
      <c r="G591" s="42">
        <v>5171.3</v>
      </c>
      <c r="H591" s="217">
        <f t="shared" si="10"/>
        <v>0</v>
      </c>
      <c r="I591" s="20"/>
      <c r="J591" s="21"/>
      <c r="K591" s="21"/>
    </row>
    <row r="592" spans="1:11" x14ac:dyDescent="0.25">
      <c r="A592" s="192">
        <v>41889</v>
      </c>
      <c r="B592" s="254" t="s">
        <v>2151</v>
      </c>
      <c r="C592" s="322" t="s">
        <v>4616</v>
      </c>
      <c r="D592" s="20" t="s">
        <v>123</v>
      </c>
      <c r="E592" s="213">
        <v>1979.2</v>
      </c>
      <c r="F592" s="256">
        <v>41889</v>
      </c>
      <c r="G592" s="42">
        <v>1979.2</v>
      </c>
      <c r="H592" s="217">
        <f t="shared" si="10"/>
        <v>0</v>
      </c>
      <c r="I592" s="20"/>
      <c r="J592" s="21"/>
      <c r="K592" s="21"/>
    </row>
    <row r="593" spans="1:11" x14ac:dyDescent="0.25">
      <c r="A593" s="192">
        <v>41889</v>
      </c>
      <c r="B593" s="254" t="s">
        <v>2152</v>
      </c>
      <c r="C593" s="322" t="s">
        <v>4616</v>
      </c>
      <c r="D593" s="20" t="s">
        <v>3366</v>
      </c>
      <c r="E593" s="213">
        <v>1860</v>
      </c>
      <c r="F593" s="256">
        <v>41890</v>
      </c>
      <c r="G593" s="42">
        <v>1860</v>
      </c>
      <c r="H593" s="217">
        <f t="shared" si="10"/>
        <v>0</v>
      </c>
      <c r="I593" s="20" t="s">
        <v>12</v>
      </c>
    </row>
    <row r="594" spans="1:11" x14ac:dyDescent="0.25">
      <c r="A594" s="192">
        <v>41889</v>
      </c>
      <c r="B594" s="254" t="s">
        <v>2153</v>
      </c>
      <c r="C594" s="322" t="s">
        <v>4616</v>
      </c>
      <c r="D594" s="20" t="s">
        <v>57</v>
      </c>
      <c r="E594" s="213">
        <v>980</v>
      </c>
      <c r="F594" s="256">
        <v>41890</v>
      </c>
      <c r="G594" s="42">
        <v>980</v>
      </c>
      <c r="H594" s="217">
        <f t="shared" si="10"/>
        <v>0</v>
      </c>
      <c r="I594" s="20" t="s">
        <v>12</v>
      </c>
    </row>
    <row r="595" spans="1:11" x14ac:dyDescent="0.25">
      <c r="A595" s="192">
        <v>41889</v>
      </c>
      <c r="B595" s="254" t="s">
        <v>2155</v>
      </c>
      <c r="C595" s="322" t="s">
        <v>4616</v>
      </c>
      <c r="D595" s="20" t="s">
        <v>316</v>
      </c>
      <c r="E595" s="213">
        <v>320</v>
      </c>
      <c r="F595" s="256">
        <v>41890</v>
      </c>
      <c r="G595" s="42">
        <v>320</v>
      </c>
      <c r="H595" s="217">
        <f t="shared" si="10"/>
        <v>0</v>
      </c>
      <c r="I595" s="20" t="s">
        <v>12</v>
      </c>
    </row>
    <row r="596" spans="1:11" x14ac:dyDescent="0.25">
      <c r="A596" s="192">
        <v>41889</v>
      </c>
      <c r="B596" s="254" t="s">
        <v>2156</v>
      </c>
      <c r="C596" s="322" t="s">
        <v>4616</v>
      </c>
      <c r="D596" s="20" t="s">
        <v>55</v>
      </c>
      <c r="E596" s="213">
        <v>8304.4</v>
      </c>
      <c r="F596" s="256">
        <v>41889</v>
      </c>
      <c r="G596" s="42">
        <v>8304.4</v>
      </c>
      <c r="H596" s="217">
        <f t="shared" si="10"/>
        <v>0</v>
      </c>
      <c r="I596" s="20"/>
    </row>
    <row r="597" spans="1:11" x14ac:dyDescent="0.25">
      <c r="A597" s="192">
        <v>41889</v>
      </c>
      <c r="B597" s="254" t="s">
        <v>2157</v>
      </c>
      <c r="C597" s="322" t="s">
        <v>4616</v>
      </c>
      <c r="D597" s="20" t="s">
        <v>55</v>
      </c>
      <c r="E597" s="213">
        <v>5697</v>
      </c>
      <c r="F597" s="256">
        <v>41889</v>
      </c>
      <c r="G597" s="42">
        <v>5697</v>
      </c>
      <c r="H597" s="217">
        <f t="shared" si="10"/>
        <v>0</v>
      </c>
      <c r="I597" s="20"/>
    </row>
    <row r="598" spans="1:11" x14ac:dyDescent="0.25">
      <c r="A598" s="192">
        <v>41889</v>
      </c>
      <c r="B598" s="254" t="s">
        <v>2159</v>
      </c>
      <c r="C598" s="322" t="s">
        <v>4616</v>
      </c>
      <c r="D598" s="20" t="s">
        <v>19</v>
      </c>
      <c r="E598" s="213">
        <v>20488.400000000001</v>
      </c>
      <c r="F598" s="256">
        <v>41889</v>
      </c>
      <c r="G598" s="42">
        <v>20488.400000000001</v>
      </c>
      <c r="H598" s="217">
        <f t="shared" si="10"/>
        <v>0</v>
      </c>
      <c r="I598" s="20" t="s">
        <v>65</v>
      </c>
    </row>
    <row r="599" spans="1:11" x14ac:dyDescent="0.25">
      <c r="A599" s="192">
        <v>41889</v>
      </c>
      <c r="B599" s="254" t="s">
        <v>2160</v>
      </c>
      <c r="C599" s="322" t="s">
        <v>4616</v>
      </c>
      <c r="D599" s="20" t="s">
        <v>4586</v>
      </c>
      <c r="E599" s="213">
        <v>1651.2</v>
      </c>
      <c r="F599" s="256">
        <v>41889</v>
      </c>
      <c r="G599" s="42">
        <v>1651.2</v>
      </c>
      <c r="H599" s="217">
        <f t="shared" si="10"/>
        <v>0</v>
      </c>
      <c r="I599" s="20"/>
    </row>
    <row r="600" spans="1:11" x14ac:dyDescent="0.25">
      <c r="A600" s="192">
        <v>41889</v>
      </c>
      <c r="B600" s="254" t="s">
        <v>2161</v>
      </c>
      <c r="C600" s="322" t="s">
        <v>4616</v>
      </c>
      <c r="D600" s="20" t="s">
        <v>180</v>
      </c>
      <c r="E600" s="213">
        <v>30693.96</v>
      </c>
      <c r="F600" s="256">
        <v>41889</v>
      </c>
      <c r="G600" s="42">
        <v>30693.96</v>
      </c>
      <c r="H600" s="217">
        <f t="shared" si="10"/>
        <v>0</v>
      </c>
      <c r="I600" s="20" t="s">
        <v>65</v>
      </c>
      <c r="K600" s="33"/>
    </row>
    <row r="601" spans="1:11" x14ac:dyDescent="0.25">
      <c r="A601" s="192">
        <v>41889</v>
      </c>
      <c r="B601" s="254" t="s">
        <v>2162</v>
      </c>
      <c r="C601" s="322" t="s">
        <v>4616</v>
      </c>
      <c r="D601" s="20" t="s">
        <v>25</v>
      </c>
      <c r="E601" s="213">
        <v>6683.4</v>
      </c>
      <c r="F601" s="256">
        <v>41889</v>
      </c>
      <c r="G601" s="42">
        <v>6683.4</v>
      </c>
      <c r="H601" s="217">
        <f t="shared" si="10"/>
        <v>0</v>
      </c>
      <c r="I601" s="20" t="s">
        <v>65</v>
      </c>
    </row>
    <row r="602" spans="1:11" x14ac:dyDescent="0.25">
      <c r="A602" s="192">
        <v>41889</v>
      </c>
      <c r="B602" s="254" t="s">
        <v>2163</v>
      </c>
      <c r="C602" s="322" t="s">
        <v>4616</v>
      </c>
      <c r="D602" s="20" t="s">
        <v>1778</v>
      </c>
      <c r="E602" s="213">
        <v>2242.96</v>
      </c>
      <c r="F602" s="256">
        <v>41890</v>
      </c>
      <c r="G602" s="42">
        <v>2242.96</v>
      </c>
      <c r="H602" s="217">
        <f t="shared" si="10"/>
        <v>0</v>
      </c>
      <c r="I602" s="20" t="s">
        <v>12</v>
      </c>
    </row>
    <row r="603" spans="1:11" x14ac:dyDescent="0.25">
      <c r="A603" s="192">
        <v>41889</v>
      </c>
      <c r="B603" s="254" t="s">
        <v>2164</v>
      </c>
      <c r="C603" s="322" t="s">
        <v>4616</v>
      </c>
      <c r="D603" s="20" t="s">
        <v>4321</v>
      </c>
      <c r="E603" s="213">
        <v>2011.6</v>
      </c>
      <c r="F603" s="256">
        <v>41890</v>
      </c>
      <c r="G603" s="42">
        <v>2011.6</v>
      </c>
      <c r="H603" s="217">
        <f t="shared" si="10"/>
        <v>0</v>
      </c>
      <c r="I603" s="20" t="s">
        <v>12</v>
      </c>
    </row>
    <row r="604" spans="1:11" x14ac:dyDescent="0.25">
      <c r="A604" s="192">
        <v>41889</v>
      </c>
      <c r="B604" s="254" t="s">
        <v>2165</v>
      </c>
      <c r="C604" s="322" t="s">
        <v>4616</v>
      </c>
      <c r="D604" s="20" t="s">
        <v>111</v>
      </c>
      <c r="E604" s="213">
        <v>6664</v>
      </c>
      <c r="F604" s="256">
        <v>41890</v>
      </c>
      <c r="G604" s="42">
        <v>6664</v>
      </c>
      <c r="H604" s="217">
        <f t="shared" si="10"/>
        <v>0</v>
      </c>
      <c r="I604" s="20" t="s">
        <v>12</v>
      </c>
    </row>
    <row r="605" spans="1:11" x14ac:dyDescent="0.25">
      <c r="A605" s="192">
        <v>41889</v>
      </c>
      <c r="B605" s="254" t="s">
        <v>2166</v>
      </c>
      <c r="C605" s="322" t="s">
        <v>4616</v>
      </c>
      <c r="D605" s="20" t="s">
        <v>4288</v>
      </c>
      <c r="E605" s="213">
        <v>6180</v>
      </c>
      <c r="F605" s="256">
        <v>41889</v>
      </c>
      <c r="G605" s="42">
        <v>6180</v>
      </c>
      <c r="H605" s="217">
        <f t="shared" si="10"/>
        <v>0</v>
      </c>
      <c r="I605" s="20"/>
    </row>
    <row r="606" spans="1:11" x14ac:dyDescent="0.25">
      <c r="A606" s="192">
        <v>41889</v>
      </c>
      <c r="B606" s="254" t="s">
        <v>2167</v>
      </c>
      <c r="C606" s="322" t="s">
        <v>4616</v>
      </c>
      <c r="D606" s="20" t="s">
        <v>52</v>
      </c>
      <c r="E606" s="213">
        <v>2219.4</v>
      </c>
      <c r="F606" s="256">
        <v>41890</v>
      </c>
      <c r="G606" s="42">
        <v>2219.4</v>
      </c>
      <c r="H606" s="217">
        <f t="shared" si="10"/>
        <v>0</v>
      </c>
      <c r="I606" s="20" t="s">
        <v>12</v>
      </c>
    </row>
    <row r="607" spans="1:11" x14ac:dyDescent="0.25">
      <c r="A607" s="192">
        <v>41889</v>
      </c>
      <c r="B607" s="254" t="s">
        <v>2168</v>
      </c>
      <c r="C607" s="322" t="s">
        <v>4616</v>
      </c>
      <c r="D607" s="20" t="s">
        <v>287</v>
      </c>
      <c r="E607" s="213">
        <v>3691.2</v>
      </c>
      <c r="F607" s="256">
        <v>41890</v>
      </c>
      <c r="G607" s="42">
        <v>3691.2</v>
      </c>
      <c r="H607" s="217">
        <f t="shared" si="10"/>
        <v>0</v>
      </c>
      <c r="I607" s="20" t="s">
        <v>12</v>
      </c>
    </row>
    <row r="608" spans="1:11" x14ac:dyDescent="0.25">
      <c r="A608" s="192">
        <v>41889</v>
      </c>
      <c r="B608" s="254" t="s">
        <v>2170</v>
      </c>
      <c r="C608" s="322" t="s">
        <v>4616</v>
      </c>
      <c r="D608" s="20" t="s">
        <v>1693</v>
      </c>
      <c r="E608" s="213">
        <v>7582.5</v>
      </c>
      <c r="F608" s="256">
        <v>41889</v>
      </c>
      <c r="G608" s="42">
        <v>7582.5</v>
      </c>
      <c r="H608" s="217">
        <f t="shared" si="10"/>
        <v>0</v>
      </c>
      <c r="I608" s="20"/>
    </row>
    <row r="609" spans="1:11" x14ac:dyDescent="0.25">
      <c r="A609" s="192">
        <v>41889</v>
      </c>
      <c r="B609" s="254" t="s">
        <v>2172</v>
      </c>
      <c r="C609" s="322" t="s">
        <v>4616</v>
      </c>
      <c r="D609" s="20" t="s">
        <v>758</v>
      </c>
      <c r="E609" s="213">
        <v>2126.4</v>
      </c>
      <c r="F609" s="256">
        <v>41890</v>
      </c>
      <c r="G609" s="42">
        <v>2126.4</v>
      </c>
      <c r="H609" s="217">
        <f t="shared" si="10"/>
        <v>0</v>
      </c>
      <c r="I609" s="20" t="s">
        <v>12</v>
      </c>
    </row>
    <row r="610" spans="1:11" x14ac:dyDescent="0.25">
      <c r="A610" s="192">
        <v>41889</v>
      </c>
      <c r="B610" s="254" t="s">
        <v>2173</v>
      </c>
      <c r="C610" s="322" t="s">
        <v>4616</v>
      </c>
      <c r="D610" s="20" t="s">
        <v>4675</v>
      </c>
      <c r="E610" s="213">
        <v>6430.13</v>
      </c>
      <c r="F610" s="256">
        <v>41889</v>
      </c>
      <c r="G610" s="42">
        <v>6430.13</v>
      </c>
      <c r="H610" s="217">
        <f t="shared" si="10"/>
        <v>0</v>
      </c>
      <c r="I610" s="20"/>
    </row>
    <row r="611" spans="1:11" x14ac:dyDescent="0.25">
      <c r="A611" s="192">
        <v>41889</v>
      </c>
      <c r="B611" s="254" t="s">
        <v>2174</v>
      </c>
      <c r="C611" s="322" t="s">
        <v>4616</v>
      </c>
      <c r="D611" s="20" t="s">
        <v>3115</v>
      </c>
      <c r="E611" s="213">
        <v>5831</v>
      </c>
      <c r="F611" s="256">
        <v>41889</v>
      </c>
      <c r="G611" s="42">
        <v>5831</v>
      </c>
      <c r="H611" s="217">
        <f t="shared" si="10"/>
        <v>0</v>
      </c>
      <c r="I611" s="20" t="s">
        <v>65</v>
      </c>
    </row>
    <row r="612" spans="1:11" x14ac:dyDescent="0.25">
      <c r="A612" s="192">
        <v>41889</v>
      </c>
      <c r="B612" s="254" t="s">
        <v>2176</v>
      </c>
      <c r="C612" s="322" t="s">
        <v>4616</v>
      </c>
      <c r="D612" s="20" t="s">
        <v>47</v>
      </c>
      <c r="E612" s="213">
        <v>4968</v>
      </c>
      <c r="F612" s="256">
        <v>41890</v>
      </c>
      <c r="G612" s="42">
        <v>4968</v>
      </c>
      <c r="H612" s="217">
        <f t="shared" si="10"/>
        <v>0</v>
      </c>
      <c r="I612" s="20" t="s">
        <v>12</v>
      </c>
    </row>
    <row r="613" spans="1:11" x14ac:dyDescent="0.25">
      <c r="A613" s="192">
        <v>41889</v>
      </c>
      <c r="B613" s="254" t="s">
        <v>2177</v>
      </c>
      <c r="C613" s="322" t="s">
        <v>4616</v>
      </c>
      <c r="D613" s="20" t="s">
        <v>2578</v>
      </c>
      <c r="E613" s="213">
        <v>2233</v>
      </c>
      <c r="F613" s="256">
        <v>41890</v>
      </c>
      <c r="G613" s="42">
        <v>2233</v>
      </c>
      <c r="H613" s="217">
        <f t="shared" si="10"/>
        <v>0</v>
      </c>
      <c r="I613" s="20" t="s">
        <v>12</v>
      </c>
      <c r="K613" s="33"/>
    </row>
    <row r="614" spans="1:11" x14ac:dyDescent="0.25">
      <c r="A614" s="192">
        <v>41889</v>
      </c>
      <c r="B614" s="254" t="s">
        <v>2178</v>
      </c>
      <c r="C614" s="322" t="s">
        <v>4616</v>
      </c>
      <c r="D614" s="20" t="s">
        <v>1878</v>
      </c>
      <c r="E614" s="213">
        <v>3542.8</v>
      </c>
      <c r="F614" s="256">
        <v>41890</v>
      </c>
      <c r="G614" s="42">
        <v>3542.8</v>
      </c>
      <c r="H614" s="217">
        <f t="shared" si="10"/>
        <v>0</v>
      </c>
      <c r="I614" s="20" t="s">
        <v>12</v>
      </c>
    </row>
    <row r="615" spans="1:11" x14ac:dyDescent="0.25">
      <c r="A615" s="192">
        <v>41889</v>
      </c>
      <c r="B615" s="254" t="s">
        <v>2180</v>
      </c>
      <c r="C615" s="322" t="s">
        <v>4616</v>
      </c>
      <c r="D615" s="20" t="s">
        <v>4589</v>
      </c>
      <c r="E615" s="213">
        <v>858.8</v>
      </c>
      <c r="F615" s="256">
        <v>41889</v>
      </c>
      <c r="G615" s="42">
        <v>858.8</v>
      </c>
      <c r="H615" s="217">
        <f t="shared" si="10"/>
        <v>0</v>
      </c>
      <c r="I615" s="20"/>
      <c r="K615" s="33"/>
    </row>
    <row r="616" spans="1:11" x14ac:dyDescent="0.25">
      <c r="A616" s="192">
        <v>41889</v>
      </c>
      <c r="B616" s="254" t="s">
        <v>2181</v>
      </c>
      <c r="C616" s="322" t="s">
        <v>4616</v>
      </c>
      <c r="D616" s="20" t="s">
        <v>29</v>
      </c>
      <c r="E616" s="213">
        <v>10845</v>
      </c>
      <c r="F616" s="256">
        <v>41890</v>
      </c>
      <c r="G616" s="42">
        <v>10845</v>
      </c>
      <c r="H616" s="217">
        <f t="shared" si="10"/>
        <v>0</v>
      </c>
      <c r="I616" s="20" t="s">
        <v>12</v>
      </c>
    </row>
    <row r="617" spans="1:11" x14ac:dyDescent="0.25">
      <c r="A617" s="192">
        <v>41889</v>
      </c>
      <c r="B617" s="254" t="s">
        <v>2182</v>
      </c>
      <c r="C617" s="322" t="s">
        <v>4616</v>
      </c>
      <c r="D617" s="20" t="s">
        <v>694</v>
      </c>
      <c r="E617" s="213">
        <v>36104.6</v>
      </c>
      <c r="F617" s="421" t="s">
        <v>4676</v>
      </c>
      <c r="G617" s="42">
        <v>36104.6</v>
      </c>
      <c r="H617" s="217">
        <f t="shared" si="10"/>
        <v>0</v>
      </c>
      <c r="I617" s="20"/>
    </row>
    <row r="618" spans="1:11" x14ac:dyDescent="0.25">
      <c r="A618" s="192">
        <v>41889</v>
      </c>
      <c r="B618" s="254" t="s">
        <v>2184</v>
      </c>
      <c r="C618" s="322" t="s">
        <v>4616</v>
      </c>
      <c r="D618" s="20" t="s">
        <v>4257</v>
      </c>
      <c r="E618" s="213">
        <v>31102.2</v>
      </c>
      <c r="F618" s="421" t="s">
        <v>4677</v>
      </c>
      <c r="G618" s="42">
        <v>31102.2</v>
      </c>
      <c r="H618" s="217">
        <f t="shared" si="10"/>
        <v>0</v>
      </c>
      <c r="I618" s="20"/>
    </row>
    <row r="619" spans="1:11" x14ac:dyDescent="0.25">
      <c r="A619" s="192">
        <v>41889</v>
      </c>
      <c r="B619" s="254" t="s">
        <v>2185</v>
      </c>
      <c r="C619" s="322" t="s">
        <v>4616</v>
      </c>
      <c r="D619" s="20" t="s">
        <v>4590</v>
      </c>
      <c r="E619" s="213">
        <v>178.2</v>
      </c>
      <c r="F619" s="256">
        <v>41889</v>
      </c>
      <c r="G619" s="42">
        <v>178.2</v>
      </c>
      <c r="H619" s="217">
        <f t="shared" si="10"/>
        <v>0</v>
      </c>
      <c r="I619" s="20"/>
    </row>
    <row r="620" spans="1:11" x14ac:dyDescent="0.25">
      <c r="A620" s="192">
        <v>41889</v>
      </c>
      <c r="B620" s="254" t="s">
        <v>2186</v>
      </c>
      <c r="C620" s="322" t="s">
        <v>4616</v>
      </c>
      <c r="D620" s="20" t="s">
        <v>8</v>
      </c>
      <c r="E620" s="213">
        <v>2646.8</v>
      </c>
      <c r="F620" s="256">
        <v>41889</v>
      </c>
      <c r="G620" s="42">
        <v>2646.8</v>
      </c>
      <c r="H620" s="217">
        <f t="shared" si="10"/>
        <v>0</v>
      </c>
      <c r="I620" s="20"/>
    </row>
    <row r="621" spans="1:11" x14ac:dyDescent="0.25">
      <c r="A621" s="192">
        <v>41889</v>
      </c>
      <c r="B621" s="254" t="s">
        <v>2187</v>
      </c>
      <c r="C621" s="322" t="s">
        <v>4616</v>
      </c>
      <c r="D621" s="20" t="s">
        <v>130</v>
      </c>
      <c r="E621" s="213">
        <v>9521.6</v>
      </c>
      <c r="F621" s="256">
        <v>41890</v>
      </c>
      <c r="G621" s="42">
        <v>9521.6</v>
      </c>
      <c r="H621" s="217">
        <f t="shared" si="10"/>
        <v>0</v>
      </c>
      <c r="I621" s="20" t="s">
        <v>21</v>
      </c>
    </row>
    <row r="622" spans="1:11" x14ac:dyDescent="0.25">
      <c r="A622" s="192">
        <v>41889</v>
      </c>
      <c r="B622" s="254" t="s">
        <v>2188</v>
      </c>
      <c r="C622" s="322" t="s">
        <v>4616</v>
      </c>
      <c r="D622" s="295" t="s">
        <v>3108</v>
      </c>
      <c r="E622" s="296">
        <v>0</v>
      </c>
      <c r="F622" s="256"/>
      <c r="G622" s="42"/>
      <c r="H622" s="217">
        <f t="shared" si="10"/>
        <v>0</v>
      </c>
      <c r="I622" s="20" t="s">
        <v>512</v>
      </c>
    </row>
    <row r="623" spans="1:11" x14ac:dyDescent="0.25">
      <c r="A623" s="192">
        <v>41889</v>
      </c>
      <c r="B623" s="254" t="s">
        <v>2189</v>
      </c>
      <c r="C623" s="322" t="s">
        <v>4616</v>
      </c>
      <c r="D623" s="20" t="s">
        <v>4585</v>
      </c>
      <c r="E623" s="213">
        <v>8310.7999999999993</v>
      </c>
      <c r="F623" s="256">
        <v>41890</v>
      </c>
      <c r="G623" s="42">
        <v>8310.7999999999993</v>
      </c>
      <c r="H623" s="217">
        <f t="shared" si="10"/>
        <v>0</v>
      </c>
      <c r="I623" s="20" t="s">
        <v>21</v>
      </c>
    </row>
    <row r="624" spans="1:11" x14ac:dyDescent="0.25">
      <c r="A624" s="192">
        <v>41889</v>
      </c>
      <c r="B624" s="254" t="s">
        <v>2190</v>
      </c>
      <c r="C624" s="322" t="s">
        <v>4616</v>
      </c>
      <c r="D624" s="20" t="s">
        <v>3163</v>
      </c>
      <c r="E624" s="213">
        <v>2421</v>
      </c>
      <c r="F624" s="256">
        <v>41890</v>
      </c>
      <c r="G624" s="42">
        <v>2421</v>
      </c>
      <c r="H624" s="217">
        <f t="shared" si="10"/>
        <v>0</v>
      </c>
      <c r="I624" s="20" t="s">
        <v>21</v>
      </c>
    </row>
    <row r="625" spans="1:11" x14ac:dyDescent="0.25">
      <c r="A625" s="192">
        <v>41889</v>
      </c>
      <c r="B625" s="254" t="s">
        <v>2191</v>
      </c>
      <c r="C625" s="322" t="s">
        <v>4616</v>
      </c>
      <c r="D625" s="20" t="s">
        <v>4587</v>
      </c>
      <c r="E625" s="213">
        <v>4599</v>
      </c>
      <c r="F625" s="256">
        <v>41889</v>
      </c>
      <c r="G625" s="42">
        <v>4599</v>
      </c>
      <c r="H625" s="217">
        <f t="shared" si="10"/>
        <v>0</v>
      </c>
      <c r="I625" s="20" t="s">
        <v>21</v>
      </c>
      <c r="J625" s="21"/>
      <c r="K625" s="21"/>
    </row>
    <row r="626" spans="1:11" x14ac:dyDescent="0.25">
      <c r="A626" s="192">
        <v>41889</v>
      </c>
      <c r="B626" s="254" t="s">
        <v>2192</v>
      </c>
      <c r="C626" s="322" t="s">
        <v>4616</v>
      </c>
      <c r="D626" s="20" t="s">
        <v>22</v>
      </c>
      <c r="E626" s="213">
        <v>5545.6</v>
      </c>
      <c r="F626" s="256">
        <v>41889</v>
      </c>
      <c r="G626" s="42">
        <v>5545.6</v>
      </c>
      <c r="H626" s="217">
        <f t="shared" si="10"/>
        <v>0</v>
      </c>
      <c r="I626" s="20"/>
      <c r="J626" s="21"/>
      <c r="K626" s="21"/>
    </row>
    <row r="627" spans="1:11" x14ac:dyDescent="0.25">
      <c r="A627" s="192">
        <v>41889</v>
      </c>
      <c r="B627" s="254" t="s">
        <v>2193</v>
      </c>
      <c r="C627" s="322" t="s">
        <v>4616</v>
      </c>
      <c r="D627" s="20" t="s">
        <v>4319</v>
      </c>
      <c r="E627" s="213">
        <v>1806</v>
      </c>
      <c r="F627" s="256">
        <v>41889</v>
      </c>
      <c r="G627" s="42">
        <v>1806</v>
      </c>
      <c r="H627" s="217">
        <f t="shared" si="10"/>
        <v>0</v>
      </c>
      <c r="I627" s="20"/>
      <c r="J627" s="21"/>
      <c r="K627" s="21"/>
    </row>
    <row r="628" spans="1:11" x14ac:dyDescent="0.25">
      <c r="A628" s="192">
        <v>41889</v>
      </c>
      <c r="B628" s="254" t="s">
        <v>2194</v>
      </c>
      <c r="C628" s="322" t="s">
        <v>4616</v>
      </c>
      <c r="D628" s="20" t="s">
        <v>367</v>
      </c>
      <c r="E628" s="213">
        <v>859</v>
      </c>
      <c r="F628" s="256">
        <v>41889</v>
      </c>
      <c r="G628" s="42">
        <v>859</v>
      </c>
      <c r="H628" s="217">
        <f t="shared" si="10"/>
        <v>0</v>
      </c>
      <c r="I628" s="20"/>
      <c r="J628" s="21"/>
      <c r="K628" s="21"/>
    </row>
    <row r="629" spans="1:11" x14ac:dyDescent="0.25">
      <c r="A629" s="192">
        <v>41889</v>
      </c>
      <c r="B629" s="254" t="s">
        <v>2195</v>
      </c>
      <c r="C629" s="322" t="s">
        <v>4616</v>
      </c>
      <c r="D629" s="20" t="s">
        <v>51</v>
      </c>
      <c r="E629" s="213">
        <v>1485</v>
      </c>
      <c r="F629" s="256">
        <v>41889</v>
      </c>
      <c r="G629" s="42">
        <v>1485</v>
      </c>
      <c r="H629" s="217">
        <f t="shared" si="10"/>
        <v>0</v>
      </c>
      <c r="I629" s="20"/>
      <c r="J629" s="21"/>
      <c r="K629" s="21"/>
    </row>
    <row r="630" spans="1:11" x14ac:dyDescent="0.25">
      <c r="A630" s="192">
        <v>41889</v>
      </c>
      <c r="B630" s="254" t="s">
        <v>2197</v>
      </c>
      <c r="C630" s="322" t="s">
        <v>4616</v>
      </c>
      <c r="D630" s="20" t="s">
        <v>1464</v>
      </c>
      <c r="E630" s="213">
        <v>10812</v>
      </c>
      <c r="F630" s="256">
        <v>41890</v>
      </c>
      <c r="G630" s="42">
        <v>10812</v>
      </c>
      <c r="H630" s="217">
        <f t="shared" si="10"/>
        <v>0</v>
      </c>
      <c r="I630" s="20"/>
      <c r="J630" s="21"/>
      <c r="K630" s="21"/>
    </row>
    <row r="631" spans="1:11" x14ac:dyDescent="0.25">
      <c r="A631" s="192">
        <v>41889</v>
      </c>
      <c r="B631" s="254" t="s">
        <v>2199</v>
      </c>
      <c r="C631" s="322" t="s">
        <v>4616</v>
      </c>
      <c r="D631" s="295" t="s">
        <v>3108</v>
      </c>
      <c r="E631" s="296">
        <v>0</v>
      </c>
      <c r="F631" s="256"/>
      <c r="G631" s="42"/>
      <c r="H631" s="217">
        <f t="shared" si="10"/>
        <v>0</v>
      </c>
      <c r="I631" s="20" t="s">
        <v>512</v>
      </c>
      <c r="J631" s="21"/>
      <c r="K631" s="21"/>
    </row>
    <row r="632" spans="1:11" x14ac:dyDescent="0.25">
      <c r="A632" s="192">
        <v>41889</v>
      </c>
      <c r="B632" s="254" t="s">
        <v>2200</v>
      </c>
      <c r="C632" s="322" t="s">
        <v>4616</v>
      </c>
      <c r="D632" s="295" t="s">
        <v>3108</v>
      </c>
      <c r="E632" s="296">
        <v>0</v>
      </c>
      <c r="F632" s="256"/>
      <c r="G632" s="42"/>
      <c r="H632" s="217">
        <f t="shared" si="10"/>
        <v>0</v>
      </c>
      <c r="I632" s="20" t="s">
        <v>512</v>
      </c>
      <c r="J632" s="21"/>
      <c r="K632" s="21"/>
    </row>
    <row r="633" spans="1:11" x14ac:dyDescent="0.25">
      <c r="A633" s="192">
        <v>41889</v>
      </c>
      <c r="B633" s="254" t="s">
        <v>2201</v>
      </c>
      <c r="C633" s="322" t="s">
        <v>4616</v>
      </c>
      <c r="D633" s="20" t="s">
        <v>321</v>
      </c>
      <c r="E633" s="213">
        <v>3444.3</v>
      </c>
      <c r="F633" s="256">
        <v>41889</v>
      </c>
      <c r="G633" s="42">
        <v>3444.3</v>
      </c>
      <c r="H633" s="217">
        <f t="shared" si="10"/>
        <v>0</v>
      </c>
      <c r="I633" s="20"/>
      <c r="J633" s="21"/>
      <c r="K633" s="21"/>
    </row>
    <row r="634" spans="1:11" x14ac:dyDescent="0.25">
      <c r="A634" s="192">
        <v>41889</v>
      </c>
      <c r="B634" s="254" t="s">
        <v>2203</v>
      </c>
      <c r="C634" s="322" t="s">
        <v>4616</v>
      </c>
      <c r="D634" s="20" t="s">
        <v>133</v>
      </c>
      <c r="E634" s="213">
        <v>2430</v>
      </c>
      <c r="F634" s="368">
        <v>41889</v>
      </c>
      <c r="G634" s="42">
        <v>2430</v>
      </c>
      <c r="H634" s="217">
        <f t="shared" si="10"/>
        <v>0</v>
      </c>
      <c r="I634" s="20"/>
      <c r="J634" s="21"/>
      <c r="K634" s="21"/>
    </row>
    <row r="635" spans="1:11" x14ac:dyDescent="0.25">
      <c r="A635" s="192">
        <v>41889</v>
      </c>
      <c r="B635" s="254" t="s">
        <v>2205</v>
      </c>
      <c r="C635" s="322" t="s">
        <v>4616</v>
      </c>
      <c r="D635" s="20" t="s">
        <v>4183</v>
      </c>
      <c r="E635" s="213">
        <v>8627</v>
      </c>
      <c r="F635" s="368">
        <v>41889</v>
      </c>
      <c r="G635" s="42">
        <v>8627</v>
      </c>
      <c r="H635" s="217">
        <f t="shared" si="10"/>
        <v>0</v>
      </c>
      <c r="I635" s="20"/>
      <c r="J635" s="21"/>
      <c r="K635" s="21"/>
    </row>
    <row r="636" spans="1:11" x14ac:dyDescent="0.25">
      <c r="A636" s="192">
        <v>41889</v>
      </c>
      <c r="B636" s="254" t="s">
        <v>2206</v>
      </c>
      <c r="C636" s="322" t="s">
        <v>4616</v>
      </c>
      <c r="D636" s="20" t="s">
        <v>4646</v>
      </c>
      <c r="E636" s="213">
        <v>5473.6</v>
      </c>
      <c r="F636" s="368">
        <v>41889</v>
      </c>
      <c r="G636" s="42">
        <v>5473.6</v>
      </c>
      <c r="H636" s="217">
        <f t="shared" si="10"/>
        <v>0</v>
      </c>
      <c r="I636" s="20" t="s">
        <v>27</v>
      </c>
      <c r="J636" s="21"/>
      <c r="K636" s="21"/>
    </row>
    <row r="637" spans="1:11" x14ac:dyDescent="0.25">
      <c r="A637" s="192">
        <v>41889</v>
      </c>
      <c r="B637" s="254" t="s">
        <v>2207</v>
      </c>
      <c r="C637" s="322" t="s">
        <v>4616</v>
      </c>
      <c r="D637" s="295" t="s">
        <v>3108</v>
      </c>
      <c r="E637" s="296">
        <v>0</v>
      </c>
      <c r="F637" s="368"/>
      <c r="G637" s="42"/>
      <c r="H637" s="217">
        <f t="shared" si="10"/>
        <v>0</v>
      </c>
      <c r="I637" s="20" t="s">
        <v>324</v>
      </c>
      <c r="J637" s="21"/>
      <c r="K637" s="21"/>
    </row>
    <row r="638" spans="1:11" x14ac:dyDescent="0.25">
      <c r="A638" s="192">
        <v>41889</v>
      </c>
      <c r="B638" s="254" t="s">
        <v>2208</v>
      </c>
      <c r="C638" s="322" t="s">
        <v>4616</v>
      </c>
      <c r="D638" s="20" t="s">
        <v>1202</v>
      </c>
      <c r="E638" s="213">
        <v>363</v>
      </c>
      <c r="F638" s="368">
        <v>41889</v>
      </c>
      <c r="G638" s="42">
        <v>363</v>
      </c>
      <c r="H638" s="217">
        <f t="shared" si="10"/>
        <v>0</v>
      </c>
      <c r="I638" s="20"/>
      <c r="J638" s="21"/>
      <c r="K638" s="21"/>
    </row>
    <row r="639" spans="1:11" x14ac:dyDescent="0.25">
      <c r="A639" s="192">
        <v>41889</v>
      </c>
      <c r="B639" s="254" t="s">
        <v>2209</v>
      </c>
      <c r="C639" s="322" t="s">
        <v>4616</v>
      </c>
      <c r="D639" s="20" t="s">
        <v>136</v>
      </c>
      <c r="E639" s="213">
        <v>78.400000000000006</v>
      </c>
      <c r="F639" s="368">
        <v>41889</v>
      </c>
      <c r="G639" s="42">
        <v>78.400000000000006</v>
      </c>
      <c r="H639" s="217">
        <f t="shared" si="10"/>
        <v>0</v>
      </c>
      <c r="I639" s="20"/>
      <c r="J639" s="21"/>
      <c r="K639" s="21"/>
    </row>
    <row r="640" spans="1:11" x14ac:dyDescent="0.25">
      <c r="A640" s="192">
        <v>41889</v>
      </c>
      <c r="B640" s="254" t="s">
        <v>2210</v>
      </c>
      <c r="C640" s="322" t="s">
        <v>4616</v>
      </c>
      <c r="D640" s="20" t="s">
        <v>44</v>
      </c>
      <c r="E640" s="213">
        <v>4900</v>
      </c>
      <c r="F640" s="368">
        <v>41901</v>
      </c>
      <c r="G640" s="42">
        <v>4900</v>
      </c>
      <c r="H640" s="217">
        <f t="shared" si="10"/>
        <v>0</v>
      </c>
      <c r="I640" s="20" t="s">
        <v>21</v>
      </c>
      <c r="J640" s="21"/>
      <c r="K640" s="21"/>
    </row>
    <row r="641" spans="1:11" x14ac:dyDescent="0.25">
      <c r="A641" s="192">
        <v>41889</v>
      </c>
      <c r="B641" s="254" t="s">
        <v>2211</v>
      </c>
      <c r="C641" s="322" t="s">
        <v>4616</v>
      </c>
      <c r="D641" s="20" t="s">
        <v>4319</v>
      </c>
      <c r="E641" s="213">
        <v>6230.6</v>
      </c>
      <c r="F641" s="368">
        <v>41889</v>
      </c>
      <c r="G641" s="42">
        <v>6230.6</v>
      </c>
      <c r="H641" s="217">
        <f t="shared" si="10"/>
        <v>0</v>
      </c>
      <c r="I641" s="20"/>
    </row>
    <row r="642" spans="1:11" x14ac:dyDescent="0.25">
      <c r="A642" s="192">
        <v>41889</v>
      </c>
      <c r="B642" s="254" t="s">
        <v>2212</v>
      </c>
      <c r="C642" s="322" t="s">
        <v>4616</v>
      </c>
      <c r="D642" s="20" t="s">
        <v>14</v>
      </c>
      <c r="E642" s="213">
        <v>6100</v>
      </c>
      <c r="F642" s="368">
        <v>41890</v>
      </c>
      <c r="G642" s="42">
        <v>6100</v>
      </c>
      <c r="H642" s="217">
        <f t="shared" si="10"/>
        <v>0</v>
      </c>
      <c r="I642" s="20"/>
    </row>
    <row r="643" spans="1:11" x14ac:dyDescent="0.25">
      <c r="A643" s="192">
        <v>41889</v>
      </c>
      <c r="B643" s="254" t="s">
        <v>2213</v>
      </c>
      <c r="C643" s="322" t="s">
        <v>4616</v>
      </c>
      <c r="D643" s="20" t="s">
        <v>160</v>
      </c>
      <c r="E643" s="213">
        <v>81079.429999999993</v>
      </c>
      <c r="F643" s="370" t="s">
        <v>4678</v>
      </c>
      <c r="G643" s="42">
        <v>81079.429999999993</v>
      </c>
      <c r="H643" s="217">
        <f t="shared" si="10"/>
        <v>0</v>
      </c>
      <c r="I643" s="20" t="s">
        <v>162</v>
      </c>
    </row>
    <row r="644" spans="1:11" x14ac:dyDescent="0.25">
      <c r="A644" s="192">
        <v>41890</v>
      </c>
      <c r="B644" s="254" t="s">
        <v>2214</v>
      </c>
      <c r="C644" s="322" t="s">
        <v>4616</v>
      </c>
      <c r="D644" s="20" t="s">
        <v>1202</v>
      </c>
      <c r="E644" s="213">
        <v>120.4</v>
      </c>
      <c r="F644" s="368">
        <v>41890</v>
      </c>
      <c r="G644" s="42">
        <v>120.4</v>
      </c>
      <c r="H644" s="217">
        <f t="shared" si="10"/>
        <v>0</v>
      </c>
      <c r="I644" s="20"/>
    </row>
    <row r="645" spans="1:11" x14ac:dyDescent="0.25">
      <c r="A645" s="192">
        <v>41890</v>
      </c>
      <c r="B645" s="254" t="s">
        <v>2215</v>
      </c>
      <c r="C645" s="322" t="s">
        <v>4616</v>
      </c>
      <c r="D645" s="20" t="s">
        <v>160</v>
      </c>
      <c r="E645" s="213">
        <v>90679</v>
      </c>
      <c r="F645" s="368" t="s">
        <v>4678</v>
      </c>
      <c r="G645" s="42">
        <v>90679</v>
      </c>
      <c r="H645" s="217">
        <f t="shared" si="10"/>
        <v>0</v>
      </c>
      <c r="I645" s="20" t="s">
        <v>162</v>
      </c>
    </row>
    <row r="646" spans="1:11" x14ac:dyDescent="0.25">
      <c r="A646" s="192">
        <v>41890</v>
      </c>
      <c r="B646" s="254" t="s">
        <v>2216</v>
      </c>
      <c r="C646" s="322" t="s">
        <v>4616</v>
      </c>
      <c r="D646" s="20" t="s">
        <v>4608</v>
      </c>
      <c r="E646" s="213">
        <v>30744.799999999999</v>
      </c>
      <c r="F646" s="368">
        <v>41892</v>
      </c>
      <c r="G646" s="42">
        <v>30744.799999999999</v>
      </c>
      <c r="H646" s="217">
        <f t="shared" si="10"/>
        <v>0</v>
      </c>
      <c r="I646" s="20" t="s">
        <v>162</v>
      </c>
    </row>
    <row r="647" spans="1:11" x14ac:dyDescent="0.25">
      <c r="A647" s="192">
        <v>41890</v>
      </c>
      <c r="B647" s="254" t="s">
        <v>2217</v>
      </c>
      <c r="C647" s="322" t="s">
        <v>4616</v>
      </c>
      <c r="D647" s="295" t="s">
        <v>3108</v>
      </c>
      <c r="E647" s="296">
        <v>0</v>
      </c>
      <c r="F647" s="368"/>
      <c r="G647" s="42"/>
      <c r="H647" s="217">
        <f t="shared" ref="H647:H710" si="11">E647-G647</f>
        <v>0</v>
      </c>
      <c r="I647" s="20"/>
      <c r="K647" s="33"/>
    </row>
    <row r="648" spans="1:11" x14ac:dyDescent="0.25">
      <c r="A648" s="192">
        <v>41890</v>
      </c>
      <c r="B648" s="254" t="s">
        <v>2218</v>
      </c>
      <c r="C648" s="322" t="s">
        <v>4616</v>
      </c>
      <c r="D648" s="295" t="s">
        <v>3108</v>
      </c>
      <c r="E648" s="296">
        <v>0</v>
      </c>
      <c r="F648" s="368"/>
      <c r="G648" s="42"/>
      <c r="H648" s="217">
        <f t="shared" si="11"/>
        <v>0</v>
      </c>
      <c r="I648" s="20"/>
    </row>
    <row r="649" spans="1:11" x14ac:dyDescent="0.25">
      <c r="A649" s="192">
        <v>41890</v>
      </c>
      <c r="B649" s="254" t="s">
        <v>2221</v>
      </c>
      <c r="C649" s="322" t="s">
        <v>4616</v>
      </c>
      <c r="D649" s="20" t="s">
        <v>4603</v>
      </c>
      <c r="E649" s="213">
        <v>8421.84</v>
      </c>
      <c r="F649" s="368">
        <v>41912</v>
      </c>
      <c r="G649" s="42">
        <v>8421.84</v>
      </c>
      <c r="H649" s="217">
        <f t="shared" si="11"/>
        <v>0</v>
      </c>
      <c r="I649" s="20" t="s">
        <v>162</v>
      </c>
    </row>
    <row r="650" spans="1:11" x14ac:dyDescent="0.25">
      <c r="A650" s="192">
        <v>41890</v>
      </c>
      <c r="B650" s="254" t="s">
        <v>2223</v>
      </c>
      <c r="C650" s="322" t="s">
        <v>4616</v>
      </c>
      <c r="D650" s="20" t="s">
        <v>4596</v>
      </c>
      <c r="E650" s="213">
        <v>18953.439999999999</v>
      </c>
      <c r="F650" s="368">
        <v>41912</v>
      </c>
      <c r="G650" s="42">
        <v>18953.439999999999</v>
      </c>
      <c r="H650" s="217">
        <f t="shared" si="11"/>
        <v>0</v>
      </c>
      <c r="I650" s="20" t="s">
        <v>162</v>
      </c>
    </row>
    <row r="651" spans="1:11" x14ac:dyDescent="0.25">
      <c r="A651" s="192">
        <v>41890</v>
      </c>
      <c r="B651" s="254" t="s">
        <v>2224</v>
      </c>
      <c r="C651" s="322" t="s">
        <v>4616</v>
      </c>
      <c r="D651" s="20" t="s">
        <v>4605</v>
      </c>
      <c r="E651" s="213">
        <v>6700.4</v>
      </c>
      <c r="F651" s="368">
        <v>41912</v>
      </c>
      <c r="G651" s="42">
        <v>6700.4</v>
      </c>
      <c r="H651" s="217">
        <f t="shared" si="11"/>
        <v>0</v>
      </c>
      <c r="I651" s="20" t="s">
        <v>162</v>
      </c>
    </row>
    <row r="652" spans="1:11" x14ac:dyDescent="0.25">
      <c r="A652" s="192">
        <v>41890</v>
      </c>
      <c r="B652" s="254" t="s">
        <v>2226</v>
      </c>
      <c r="C652" s="322" t="s">
        <v>4616</v>
      </c>
      <c r="D652" s="20" t="s">
        <v>4603</v>
      </c>
      <c r="E652" s="213">
        <v>3132.6</v>
      </c>
      <c r="F652" s="368">
        <v>41912</v>
      </c>
      <c r="G652" s="42">
        <v>3132.6</v>
      </c>
      <c r="H652" s="217">
        <f t="shared" si="11"/>
        <v>0</v>
      </c>
      <c r="I652" s="20" t="s">
        <v>162</v>
      </c>
    </row>
    <row r="653" spans="1:11" x14ac:dyDescent="0.25">
      <c r="A653" s="192">
        <v>41890</v>
      </c>
      <c r="B653" s="254" t="s">
        <v>2227</v>
      </c>
      <c r="C653" s="322" t="s">
        <v>4616</v>
      </c>
      <c r="D653" s="20" t="s">
        <v>4599</v>
      </c>
      <c r="E653" s="213">
        <v>11077</v>
      </c>
      <c r="F653" s="368">
        <v>41912</v>
      </c>
      <c r="G653" s="42">
        <v>11077</v>
      </c>
      <c r="H653" s="217">
        <f t="shared" si="11"/>
        <v>0</v>
      </c>
      <c r="I653" s="20" t="s">
        <v>162</v>
      </c>
    </row>
    <row r="654" spans="1:11" x14ac:dyDescent="0.25">
      <c r="A654" s="192">
        <v>41890</v>
      </c>
      <c r="B654" s="254" t="s">
        <v>2228</v>
      </c>
      <c r="C654" s="322" t="s">
        <v>4616</v>
      </c>
      <c r="D654" s="20" t="s">
        <v>4600</v>
      </c>
      <c r="E654" s="213">
        <v>5448.8</v>
      </c>
      <c r="F654" s="368">
        <v>41912</v>
      </c>
      <c r="G654" s="42">
        <v>5448.8</v>
      </c>
      <c r="H654" s="217">
        <f t="shared" si="11"/>
        <v>0</v>
      </c>
      <c r="I654" s="20"/>
    </row>
    <row r="655" spans="1:11" x14ac:dyDescent="0.25">
      <c r="A655" s="192">
        <v>41890</v>
      </c>
      <c r="B655" s="254" t="s">
        <v>2229</v>
      </c>
      <c r="C655" s="322" t="s">
        <v>4616</v>
      </c>
      <c r="D655" s="20" t="s">
        <v>4679</v>
      </c>
      <c r="E655" s="213">
        <v>24522.7</v>
      </c>
      <c r="F655" s="368">
        <v>41912</v>
      </c>
      <c r="G655" s="42">
        <v>24522.7</v>
      </c>
      <c r="H655" s="217">
        <f t="shared" si="11"/>
        <v>0</v>
      </c>
      <c r="I655" s="20" t="s">
        <v>162</v>
      </c>
    </row>
    <row r="656" spans="1:11" x14ac:dyDescent="0.25">
      <c r="A656" s="192">
        <v>41890</v>
      </c>
      <c r="B656" s="254" t="s">
        <v>2230</v>
      </c>
      <c r="C656" s="322" t="s">
        <v>4616</v>
      </c>
      <c r="D656" s="20" t="s">
        <v>4598</v>
      </c>
      <c r="E656" s="213">
        <v>9457.6</v>
      </c>
      <c r="F656" s="368">
        <v>41912</v>
      </c>
      <c r="G656" s="42">
        <v>9457.6</v>
      </c>
      <c r="H656" s="217">
        <f t="shared" si="11"/>
        <v>0</v>
      </c>
      <c r="I656" s="20" t="s">
        <v>162</v>
      </c>
    </row>
    <row r="657" spans="1:11" x14ac:dyDescent="0.25">
      <c r="A657" s="192">
        <v>41890</v>
      </c>
      <c r="B657" s="254" t="s">
        <v>2231</v>
      </c>
      <c r="C657" s="322" t="s">
        <v>4616</v>
      </c>
      <c r="D657" s="20" t="s">
        <v>370</v>
      </c>
      <c r="E657" s="213">
        <v>6007.6</v>
      </c>
      <c r="F657" s="368">
        <v>41912</v>
      </c>
      <c r="G657" s="42">
        <v>6007.6</v>
      </c>
      <c r="H657" s="217">
        <f t="shared" si="11"/>
        <v>0</v>
      </c>
      <c r="I657" s="20" t="s">
        <v>162</v>
      </c>
    </row>
    <row r="658" spans="1:11" x14ac:dyDescent="0.25">
      <c r="A658" s="192">
        <v>41890</v>
      </c>
      <c r="B658" s="254" t="s">
        <v>2232</v>
      </c>
      <c r="C658" s="322" t="s">
        <v>4616</v>
      </c>
      <c r="D658" s="20" t="s">
        <v>4597</v>
      </c>
      <c r="E658" s="213">
        <v>9542.7999999999993</v>
      </c>
      <c r="F658" s="368">
        <v>41895</v>
      </c>
      <c r="G658" s="42">
        <v>9542.7999999999993</v>
      </c>
      <c r="H658" s="217">
        <f t="shared" si="11"/>
        <v>0</v>
      </c>
      <c r="I658" s="20" t="s">
        <v>162</v>
      </c>
      <c r="K658" s="33"/>
    </row>
    <row r="659" spans="1:11" x14ac:dyDescent="0.25">
      <c r="A659" s="192">
        <v>41890</v>
      </c>
      <c r="B659" s="254" t="s">
        <v>2233</v>
      </c>
      <c r="C659" s="322" t="s">
        <v>4616</v>
      </c>
      <c r="D659" s="295" t="s">
        <v>3108</v>
      </c>
      <c r="E659" s="296">
        <v>0</v>
      </c>
      <c r="F659" s="368"/>
      <c r="G659" s="42"/>
      <c r="H659" s="217">
        <f t="shared" si="11"/>
        <v>0</v>
      </c>
      <c r="I659" s="20" t="s">
        <v>512</v>
      </c>
    </row>
    <row r="660" spans="1:11" x14ac:dyDescent="0.25">
      <c r="A660" s="192">
        <v>41890</v>
      </c>
      <c r="B660" s="254" t="s">
        <v>2234</v>
      </c>
      <c r="C660" s="322" t="s">
        <v>4616</v>
      </c>
      <c r="D660" s="295" t="s">
        <v>3108</v>
      </c>
      <c r="E660" s="296">
        <v>0</v>
      </c>
      <c r="F660" s="368"/>
      <c r="G660" s="42"/>
      <c r="H660" s="217">
        <f t="shared" si="11"/>
        <v>0</v>
      </c>
      <c r="I660" s="20" t="s">
        <v>512</v>
      </c>
    </row>
    <row r="661" spans="1:11" x14ac:dyDescent="0.25">
      <c r="A661" s="192">
        <v>41890</v>
      </c>
      <c r="B661" s="254" t="s">
        <v>2235</v>
      </c>
      <c r="C661" s="322" t="s">
        <v>4616</v>
      </c>
      <c r="D661" s="20" t="s">
        <v>4680</v>
      </c>
      <c r="E661" s="213">
        <v>7269.6</v>
      </c>
      <c r="F661" s="368">
        <v>41897</v>
      </c>
      <c r="G661" s="42">
        <v>7269.6</v>
      </c>
      <c r="H661" s="217">
        <f t="shared" si="11"/>
        <v>0</v>
      </c>
      <c r="I661" s="20" t="s">
        <v>162</v>
      </c>
    </row>
    <row r="662" spans="1:11" x14ac:dyDescent="0.25">
      <c r="A662" s="192">
        <v>41890</v>
      </c>
      <c r="B662" s="254" t="s">
        <v>2236</v>
      </c>
      <c r="C662" s="322" t="s">
        <v>4616</v>
      </c>
      <c r="D662" s="20" t="s">
        <v>4301</v>
      </c>
      <c r="E662" s="213">
        <v>14927.1</v>
      </c>
      <c r="F662" s="368">
        <v>41892</v>
      </c>
      <c r="G662" s="42">
        <v>14927.1</v>
      </c>
      <c r="H662" s="217">
        <f t="shared" si="11"/>
        <v>0</v>
      </c>
      <c r="I662" s="20" t="s">
        <v>162</v>
      </c>
    </row>
    <row r="663" spans="1:11" x14ac:dyDescent="0.25">
      <c r="A663" s="192">
        <v>41890</v>
      </c>
      <c r="B663" s="254" t="s">
        <v>2238</v>
      </c>
      <c r="C663" s="322" t="s">
        <v>4616</v>
      </c>
      <c r="D663" s="20" t="s">
        <v>396</v>
      </c>
      <c r="E663" s="213">
        <v>596.20000000000005</v>
      </c>
      <c r="F663" s="368">
        <v>41890</v>
      </c>
      <c r="G663" s="42">
        <v>596.20000000000005</v>
      </c>
      <c r="H663" s="217">
        <f t="shared" si="11"/>
        <v>0</v>
      </c>
      <c r="I663" s="20"/>
    </row>
    <row r="664" spans="1:11" x14ac:dyDescent="0.25">
      <c r="A664" s="192">
        <v>41890</v>
      </c>
      <c r="B664" s="254" t="s">
        <v>2239</v>
      </c>
      <c r="C664" s="322" t="s">
        <v>4616</v>
      </c>
      <c r="D664" s="20" t="s">
        <v>4587</v>
      </c>
      <c r="E664" s="213">
        <v>13536</v>
      </c>
      <c r="F664" s="368">
        <v>41890</v>
      </c>
      <c r="G664" s="42">
        <v>13536</v>
      </c>
      <c r="H664" s="217">
        <f t="shared" si="11"/>
        <v>0</v>
      </c>
      <c r="I664" s="20" t="s">
        <v>217</v>
      </c>
    </row>
    <row r="665" spans="1:11" x14ac:dyDescent="0.25">
      <c r="A665" s="192">
        <v>41890</v>
      </c>
      <c r="B665" s="254" t="s">
        <v>2240</v>
      </c>
      <c r="C665" s="322" t="s">
        <v>4616</v>
      </c>
      <c r="D665" s="20" t="s">
        <v>13</v>
      </c>
      <c r="E665" s="213">
        <v>3451.5</v>
      </c>
      <c r="F665" s="368">
        <v>41890</v>
      </c>
      <c r="G665" s="42">
        <v>3451.5</v>
      </c>
      <c r="H665" s="217">
        <f t="shared" si="11"/>
        <v>0</v>
      </c>
      <c r="I665" s="20" t="s">
        <v>217</v>
      </c>
    </row>
    <row r="666" spans="1:11" x14ac:dyDescent="0.25">
      <c r="A666" s="192">
        <v>41890</v>
      </c>
      <c r="B666" s="254" t="s">
        <v>2241</v>
      </c>
      <c r="C666" s="322" t="s">
        <v>4616</v>
      </c>
      <c r="D666" s="20" t="s">
        <v>3163</v>
      </c>
      <c r="E666" s="213">
        <v>9081</v>
      </c>
      <c r="F666" s="368">
        <v>41893</v>
      </c>
      <c r="G666" s="42">
        <v>9081</v>
      </c>
      <c r="H666" s="217">
        <f t="shared" si="11"/>
        <v>0</v>
      </c>
      <c r="I666" s="20" t="s">
        <v>217</v>
      </c>
    </row>
    <row r="667" spans="1:11" x14ac:dyDescent="0.25">
      <c r="A667" s="192">
        <v>41890</v>
      </c>
      <c r="B667" s="254" t="s">
        <v>2242</v>
      </c>
      <c r="C667" s="322" t="s">
        <v>4616</v>
      </c>
      <c r="D667" s="20" t="s">
        <v>23</v>
      </c>
      <c r="E667" s="213">
        <v>7607.4</v>
      </c>
      <c r="F667" s="368">
        <v>41890</v>
      </c>
      <c r="G667" s="42">
        <v>7607.4</v>
      </c>
      <c r="H667" s="217">
        <f t="shared" si="11"/>
        <v>0</v>
      </c>
      <c r="I667" s="20"/>
    </row>
    <row r="668" spans="1:11" x14ac:dyDescent="0.25">
      <c r="A668" s="192">
        <v>41890</v>
      </c>
      <c r="B668" s="254" t="s">
        <v>2243</v>
      </c>
      <c r="C668" s="322" t="s">
        <v>4616</v>
      </c>
      <c r="D668" s="20" t="s">
        <v>180</v>
      </c>
      <c r="E668" s="213">
        <v>30612.240000000002</v>
      </c>
      <c r="F668" s="368">
        <v>41891</v>
      </c>
      <c r="G668" s="42">
        <v>30612.240000000002</v>
      </c>
      <c r="H668" s="217">
        <f t="shared" si="11"/>
        <v>0</v>
      </c>
      <c r="I668" s="20" t="s">
        <v>65</v>
      </c>
    </row>
    <row r="669" spans="1:11" x14ac:dyDescent="0.25">
      <c r="A669" s="192">
        <v>41890</v>
      </c>
      <c r="B669" s="254" t="s">
        <v>2244</v>
      </c>
      <c r="C669" s="322" t="s">
        <v>4616</v>
      </c>
      <c r="D669" s="20" t="s">
        <v>11</v>
      </c>
      <c r="E669" s="213">
        <v>62079.48</v>
      </c>
      <c r="F669" s="368">
        <v>41907</v>
      </c>
      <c r="G669" s="42">
        <v>62079.48</v>
      </c>
      <c r="H669" s="217">
        <f t="shared" si="11"/>
        <v>0</v>
      </c>
      <c r="I669" s="20" t="s">
        <v>65</v>
      </c>
    </row>
    <row r="670" spans="1:11" x14ac:dyDescent="0.25">
      <c r="A670" s="192">
        <v>41890</v>
      </c>
      <c r="B670" s="254" t="s">
        <v>2245</v>
      </c>
      <c r="C670" s="322" t="s">
        <v>4616</v>
      </c>
      <c r="D670" s="295" t="s">
        <v>3108</v>
      </c>
      <c r="E670" s="296">
        <v>0</v>
      </c>
      <c r="F670" s="368"/>
      <c r="G670" s="42"/>
      <c r="H670" s="217">
        <f t="shared" si="11"/>
        <v>0</v>
      </c>
      <c r="I670" s="20" t="s">
        <v>4212</v>
      </c>
    </row>
    <row r="671" spans="1:11" x14ac:dyDescent="0.25">
      <c r="A671" s="192">
        <v>41890</v>
      </c>
      <c r="B671" s="254" t="s">
        <v>2246</v>
      </c>
      <c r="C671" s="322" t="s">
        <v>4616</v>
      </c>
      <c r="D671" s="20" t="s">
        <v>4240</v>
      </c>
      <c r="E671" s="213">
        <v>149136.9</v>
      </c>
      <c r="F671" s="368">
        <v>41912</v>
      </c>
      <c r="G671" s="42">
        <v>149136.9</v>
      </c>
      <c r="H671" s="217">
        <f t="shared" si="11"/>
        <v>0</v>
      </c>
      <c r="I671" s="20" t="s">
        <v>65</v>
      </c>
    </row>
    <row r="672" spans="1:11" x14ac:dyDescent="0.25">
      <c r="A672" s="192">
        <v>41890</v>
      </c>
      <c r="B672" s="254" t="s">
        <v>2247</v>
      </c>
      <c r="C672" s="322" t="s">
        <v>4616</v>
      </c>
      <c r="D672" s="20" t="s">
        <v>3115</v>
      </c>
      <c r="E672" s="213">
        <v>14054.2</v>
      </c>
      <c r="F672" s="368">
        <v>41891</v>
      </c>
      <c r="G672" s="42">
        <v>14054.2</v>
      </c>
      <c r="H672" s="217">
        <f t="shared" si="11"/>
        <v>0</v>
      </c>
      <c r="I672" s="20" t="s">
        <v>65</v>
      </c>
    </row>
    <row r="673" spans="1:11" x14ac:dyDescent="0.25">
      <c r="A673" s="192">
        <v>41890</v>
      </c>
      <c r="B673" s="254" t="s">
        <v>2248</v>
      </c>
      <c r="C673" s="322" t="s">
        <v>4616</v>
      </c>
      <c r="D673" s="20" t="s">
        <v>302</v>
      </c>
      <c r="E673" s="213">
        <v>3887.2</v>
      </c>
      <c r="F673" s="368">
        <v>41890</v>
      </c>
      <c r="G673" s="42">
        <v>3887.2</v>
      </c>
      <c r="H673" s="217">
        <f t="shared" si="11"/>
        <v>0</v>
      </c>
      <c r="I673" s="20" t="s">
        <v>30</v>
      </c>
      <c r="J673" s="21"/>
      <c r="K673" s="21"/>
    </row>
    <row r="674" spans="1:11" x14ac:dyDescent="0.25">
      <c r="A674" s="192">
        <v>41890</v>
      </c>
      <c r="B674" s="254" t="s">
        <v>2249</v>
      </c>
      <c r="C674" s="322" t="s">
        <v>4616</v>
      </c>
      <c r="D674" s="20" t="s">
        <v>4586</v>
      </c>
      <c r="E674" s="213">
        <v>3756.1</v>
      </c>
      <c r="F674" s="368">
        <v>41890</v>
      </c>
      <c r="G674" s="42">
        <v>3756.1</v>
      </c>
      <c r="H674" s="217">
        <f t="shared" si="11"/>
        <v>0</v>
      </c>
      <c r="I674" s="20"/>
      <c r="J674" s="21"/>
      <c r="K674" s="21"/>
    </row>
    <row r="675" spans="1:11" x14ac:dyDescent="0.25">
      <c r="A675" s="192">
        <v>41890</v>
      </c>
      <c r="B675" s="254" t="s">
        <v>2250</v>
      </c>
      <c r="C675" s="322" t="s">
        <v>4616</v>
      </c>
      <c r="D675" s="20" t="s">
        <v>921</v>
      </c>
      <c r="E675" s="213">
        <v>1251.2</v>
      </c>
      <c r="F675" s="368">
        <v>41890</v>
      </c>
      <c r="G675" s="42">
        <v>1251.2</v>
      </c>
      <c r="H675" s="217">
        <f t="shared" si="11"/>
        <v>0</v>
      </c>
      <c r="I675" s="20" t="s">
        <v>4212</v>
      </c>
      <c r="J675" s="21"/>
      <c r="K675" s="21"/>
    </row>
    <row r="676" spans="1:11" x14ac:dyDescent="0.25">
      <c r="A676" s="192">
        <v>41890</v>
      </c>
      <c r="B676" s="254" t="s">
        <v>2251</v>
      </c>
      <c r="C676" s="322" t="s">
        <v>4616</v>
      </c>
      <c r="D676" s="20" t="s">
        <v>70</v>
      </c>
      <c r="E676" s="213">
        <v>6479</v>
      </c>
      <c r="F676" s="368">
        <v>41890</v>
      </c>
      <c r="G676" s="42">
        <v>6479</v>
      </c>
      <c r="H676" s="217">
        <f t="shared" si="11"/>
        <v>0</v>
      </c>
      <c r="I676" s="20"/>
      <c r="J676" s="21"/>
      <c r="K676" s="21"/>
    </row>
    <row r="677" spans="1:11" x14ac:dyDescent="0.25">
      <c r="A677" s="192">
        <v>41890</v>
      </c>
      <c r="B677" s="254" t="s">
        <v>2253</v>
      </c>
      <c r="C677" s="322" t="s">
        <v>4616</v>
      </c>
      <c r="D677" s="20" t="s">
        <v>4681</v>
      </c>
      <c r="E677" s="213">
        <v>3779.6</v>
      </c>
      <c r="F677" s="368">
        <v>41890</v>
      </c>
      <c r="G677" s="42">
        <v>3779.6</v>
      </c>
      <c r="H677" s="217">
        <f t="shared" si="11"/>
        <v>0</v>
      </c>
      <c r="I677" s="20"/>
      <c r="J677" s="21"/>
      <c r="K677" s="21"/>
    </row>
    <row r="678" spans="1:11" x14ac:dyDescent="0.25">
      <c r="A678" s="192">
        <v>41890</v>
      </c>
      <c r="B678" s="254" t="s">
        <v>2254</v>
      </c>
      <c r="C678" s="322" t="s">
        <v>4616</v>
      </c>
      <c r="D678" s="20" t="s">
        <v>2944</v>
      </c>
      <c r="E678" s="213">
        <v>12272.28</v>
      </c>
      <c r="F678" s="368">
        <v>41890</v>
      </c>
      <c r="G678" s="42">
        <v>12272.28</v>
      </c>
      <c r="H678" s="217">
        <f t="shared" si="11"/>
        <v>0</v>
      </c>
      <c r="I678" s="20"/>
      <c r="J678" s="21"/>
      <c r="K678" s="21"/>
    </row>
    <row r="679" spans="1:11" x14ac:dyDescent="0.25">
      <c r="A679" s="192">
        <v>41890</v>
      </c>
      <c r="B679" s="254" t="s">
        <v>2255</v>
      </c>
      <c r="C679" s="322" t="s">
        <v>4616</v>
      </c>
      <c r="D679" s="20" t="s">
        <v>123</v>
      </c>
      <c r="E679" s="213">
        <v>2904.4</v>
      </c>
      <c r="F679" s="368">
        <v>41890</v>
      </c>
      <c r="G679" s="42">
        <v>2904.4</v>
      </c>
      <c r="H679" s="217">
        <f t="shared" si="11"/>
        <v>0</v>
      </c>
      <c r="I679" s="20"/>
      <c r="J679" s="21"/>
      <c r="K679" s="21"/>
    </row>
    <row r="680" spans="1:11" x14ac:dyDescent="0.25">
      <c r="A680" s="192">
        <v>41890</v>
      </c>
      <c r="B680" s="254" t="s">
        <v>2257</v>
      </c>
      <c r="C680" s="322" t="s">
        <v>4616</v>
      </c>
      <c r="D680" s="20" t="s">
        <v>4288</v>
      </c>
      <c r="E680" s="213">
        <v>8153.8</v>
      </c>
      <c r="F680" s="368">
        <v>41890</v>
      </c>
      <c r="G680" s="42">
        <v>8153.8</v>
      </c>
      <c r="H680" s="217">
        <f t="shared" si="11"/>
        <v>0</v>
      </c>
      <c r="I680" s="20"/>
      <c r="J680" s="21"/>
      <c r="K680" s="21"/>
    </row>
    <row r="681" spans="1:11" x14ac:dyDescent="0.25">
      <c r="A681" s="192">
        <v>41890</v>
      </c>
      <c r="B681" s="254" t="s">
        <v>2258</v>
      </c>
      <c r="C681" s="322" t="s">
        <v>4616</v>
      </c>
      <c r="D681" s="20" t="s">
        <v>136</v>
      </c>
      <c r="E681" s="213">
        <v>910.6</v>
      </c>
      <c r="F681" s="368">
        <v>41890</v>
      </c>
      <c r="G681" s="42">
        <v>910.6</v>
      </c>
      <c r="H681" s="217">
        <f t="shared" si="11"/>
        <v>0</v>
      </c>
      <c r="I681" s="20"/>
      <c r="J681" s="21"/>
      <c r="K681" s="21"/>
    </row>
    <row r="682" spans="1:11" x14ac:dyDescent="0.25">
      <c r="A682" s="192">
        <v>41890</v>
      </c>
      <c r="B682" s="254" t="s">
        <v>2259</v>
      </c>
      <c r="C682" s="322" t="s">
        <v>4616</v>
      </c>
      <c r="D682" s="20" t="s">
        <v>70</v>
      </c>
      <c r="E682" s="213">
        <v>3081.6</v>
      </c>
      <c r="F682" s="368">
        <v>41890</v>
      </c>
      <c r="G682" s="42">
        <v>3081.6</v>
      </c>
      <c r="H682" s="217">
        <f t="shared" si="11"/>
        <v>0</v>
      </c>
      <c r="I682" s="20"/>
      <c r="J682" s="21"/>
      <c r="K682" s="21"/>
    </row>
    <row r="683" spans="1:11" x14ac:dyDescent="0.25">
      <c r="A683" s="192">
        <v>41890</v>
      </c>
      <c r="B683" s="254" t="s">
        <v>2261</v>
      </c>
      <c r="C683" s="322" t="s">
        <v>4616</v>
      </c>
      <c r="D683" s="20" t="s">
        <v>4589</v>
      </c>
      <c r="E683" s="213">
        <v>3646.4</v>
      </c>
      <c r="F683" s="368">
        <v>41890</v>
      </c>
      <c r="G683" s="42">
        <v>3646.4</v>
      </c>
      <c r="H683" s="217">
        <f t="shared" si="11"/>
        <v>0</v>
      </c>
      <c r="I683" s="20"/>
      <c r="J683" s="21"/>
      <c r="K683" s="21"/>
    </row>
    <row r="684" spans="1:11" x14ac:dyDescent="0.25">
      <c r="A684" s="192">
        <v>41890</v>
      </c>
      <c r="B684" s="254" t="s">
        <v>2262</v>
      </c>
      <c r="C684" s="322" t="s">
        <v>4616</v>
      </c>
      <c r="D684" s="20" t="s">
        <v>51</v>
      </c>
      <c r="E684" s="213">
        <v>2899.8</v>
      </c>
      <c r="F684" s="368">
        <v>41890</v>
      </c>
      <c r="G684" s="42">
        <v>2899.8</v>
      </c>
      <c r="H684" s="217">
        <f t="shared" si="11"/>
        <v>0</v>
      </c>
      <c r="I684" s="20" t="s">
        <v>27</v>
      </c>
      <c r="J684" s="21"/>
      <c r="K684" s="21"/>
    </row>
    <row r="685" spans="1:11" x14ac:dyDescent="0.25">
      <c r="A685" s="192">
        <v>41890</v>
      </c>
      <c r="B685" s="254" t="s">
        <v>2263</v>
      </c>
      <c r="C685" s="322" t="s">
        <v>4616</v>
      </c>
      <c r="D685" s="20" t="s">
        <v>3366</v>
      </c>
      <c r="E685" s="213">
        <v>1240</v>
      </c>
      <c r="F685" s="368">
        <v>41890</v>
      </c>
      <c r="G685" s="42">
        <v>1240</v>
      </c>
      <c r="H685" s="217">
        <f t="shared" si="11"/>
        <v>0</v>
      </c>
      <c r="I685" s="20" t="s">
        <v>27</v>
      </c>
      <c r="J685" s="21"/>
      <c r="K685" s="21"/>
    </row>
    <row r="686" spans="1:11" x14ac:dyDescent="0.25">
      <c r="A686" s="192">
        <v>41890</v>
      </c>
      <c r="B686" s="254" t="s">
        <v>2264</v>
      </c>
      <c r="C686" s="322" t="s">
        <v>4616</v>
      </c>
      <c r="D686" s="20" t="s">
        <v>237</v>
      </c>
      <c r="E686" s="213">
        <v>10828</v>
      </c>
      <c r="F686" s="368">
        <v>41890</v>
      </c>
      <c r="G686" s="42">
        <v>10828</v>
      </c>
      <c r="H686" s="217">
        <f t="shared" si="11"/>
        <v>0</v>
      </c>
      <c r="I686" s="20" t="s">
        <v>21</v>
      </c>
      <c r="J686" s="21"/>
      <c r="K686" s="21"/>
    </row>
    <row r="687" spans="1:11" x14ac:dyDescent="0.25">
      <c r="A687" s="192">
        <v>41890</v>
      </c>
      <c r="B687" s="254" t="s">
        <v>2265</v>
      </c>
      <c r="C687" s="322" t="s">
        <v>4616</v>
      </c>
      <c r="D687" s="20" t="s">
        <v>111</v>
      </c>
      <c r="E687" s="213">
        <v>4434.3999999999996</v>
      </c>
      <c r="F687" s="368">
        <v>41890</v>
      </c>
      <c r="G687" s="42">
        <v>4434.3999999999996</v>
      </c>
      <c r="H687" s="217">
        <f t="shared" si="11"/>
        <v>0</v>
      </c>
      <c r="I687" s="20" t="s">
        <v>27</v>
      </c>
      <c r="J687" s="21"/>
      <c r="K687" s="21"/>
    </row>
    <row r="688" spans="1:11" x14ac:dyDescent="0.25">
      <c r="A688" s="192">
        <v>41890</v>
      </c>
      <c r="B688" s="254" t="s">
        <v>2266</v>
      </c>
      <c r="C688" s="322" t="s">
        <v>4616</v>
      </c>
      <c r="D688" s="295" t="s">
        <v>3108</v>
      </c>
      <c r="E688" s="296">
        <v>0</v>
      </c>
      <c r="F688" s="368"/>
      <c r="G688" s="42"/>
      <c r="H688" s="217">
        <f t="shared" si="11"/>
        <v>0</v>
      </c>
      <c r="I688" s="20" t="s">
        <v>324</v>
      </c>
      <c r="J688" s="21"/>
      <c r="K688" s="21"/>
    </row>
    <row r="689" spans="1:11" x14ac:dyDescent="0.25">
      <c r="A689" s="192">
        <v>41890</v>
      </c>
      <c r="B689" s="254" t="s">
        <v>2267</v>
      </c>
      <c r="C689" s="322" t="s">
        <v>4616</v>
      </c>
      <c r="D689" s="20" t="s">
        <v>130</v>
      </c>
      <c r="E689" s="213">
        <v>5078.2</v>
      </c>
      <c r="F689" s="368">
        <v>41892</v>
      </c>
      <c r="G689" s="42">
        <v>5078.2</v>
      </c>
      <c r="H689" s="217">
        <f t="shared" si="11"/>
        <v>0</v>
      </c>
      <c r="I689" s="20" t="s">
        <v>21</v>
      </c>
      <c r="J689" s="21"/>
      <c r="K689" s="21"/>
    </row>
    <row r="690" spans="1:11" x14ac:dyDescent="0.25">
      <c r="A690" s="192">
        <v>41890</v>
      </c>
      <c r="B690" s="254" t="s">
        <v>2268</v>
      </c>
      <c r="C690" s="322" t="s">
        <v>4616</v>
      </c>
      <c r="D690" s="20" t="s">
        <v>22</v>
      </c>
      <c r="E690" s="213">
        <v>1600.8</v>
      </c>
      <c r="F690" s="368">
        <v>41890</v>
      </c>
      <c r="G690" s="42">
        <v>1600.8</v>
      </c>
      <c r="H690" s="217">
        <f t="shared" si="11"/>
        <v>0</v>
      </c>
      <c r="I690" s="20" t="s">
        <v>27</v>
      </c>
      <c r="J690" s="21"/>
      <c r="K690" s="21"/>
    </row>
    <row r="691" spans="1:11" x14ac:dyDescent="0.25">
      <c r="A691" s="192">
        <v>41890</v>
      </c>
      <c r="B691" s="254" t="s">
        <v>2269</v>
      </c>
      <c r="C691" s="322" t="s">
        <v>4616</v>
      </c>
      <c r="D691" s="20" t="s">
        <v>4682</v>
      </c>
      <c r="E691" s="213">
        <v>3291.2</v>
      </c>
      <c r="F691" s="368">
        <v>41890</v>
      </c>
      <c r="G691" s="42">
        <v>3291.2</v>
      </c>
      <c r="H691" s="217">
        <f t="shared" si="11"/>
        <v>0</v>
      </c>
      <c r="I691" s="20"/>
      <c r="J691" s="21"/>
      <c r="K691" s="21"/>
    </row>
    <row r="692" spans="1:11" x14ac:dyDescent="0.25">
      <c r="A692" s="192">
        <v>41890</v>
      </c>
      <c r="B692" s="254" t="s">
        <v>2271</v>
      </c>
      <c r="C692" s="322" t="s">
        <v>4616</v>
      </c>
      <c r="D692" s="20" t="s">
        <v>55</v>
      </c>
      <c r="E692" s="213">
        <v>19246.5</v>
      </c>
      <c r="F692" s="368">
        <v>41890</v>
      </c>
      <c r="G692" s="42">
        <v>19246.5</v>
      </c>
      <c r="H692" s="217">
        <f t="shared" si="11"/>
        <v>0</v>
      </c>
      <c r="I692" s="20"/>
      <c r="J692" s="21"/>
      <c r="K692" s="21"/>
    </row>
    <row r="693" spans="1:11" x14ac:dyDescent="0.25">
      <c r="A693" s="192">
        <v>41890</v>
      </c>
      <c r="B693" s="254" t="s">
        <v>2272</v>
      </c>
      <c r="C693" s="322" t="s">
        <v>4616</v>
      </c>
      <c r="D693" s="20" t="s">
        <v>1814</v>
      </c>
      <c r="E693" s="213">
        <v>14303.8</v>
      </c>
      <c r="F693" s="368">
        <v>41897</v>
      </c>
      <c r="G693" s="42">
        <v>14303.8</v>
      </c>
      <c r="H693" s="217">
        <f t="shared" si="11"/>
        <v>0</v>
      </c>
      <c r="I693" s="20" t="s">
        <v>21</v>
      </c>
      <c r="J693" s="21"/>
      <c r="K693" s="21"/>
    </row>
    <row r="694" spans="1:11" x14ac:dyDescent="0.25">
      <c r="A694" s="192">
        <v>41890</v>
      </c>
      <c r="B694" s="254" t="s">
        <v>2274</v>
      </c>
      <c r="C694" s="322" t="s">
        <v>4616</v>
      </c>
      <c r="D694" s="20" t="s">
        <v>790</v>
      </c>
      <c r="E694" s="213">
        <v>3808.8</v>
      </c>
      <c r="F694" s="368">
        <v>41890</v>
      </c>
      <c r="G694" s="42">
        <v>3808.8</v>
      </c>
      <c r="H694" s="217">
        <f t="shared" si="11"/>
        <v>0</v>
      </c>
      <c r="I694" s="20" t="s">
        <v>27</v>
      </c>
      <c r="J694" s="21"/>
      <c r="K694" s="21"/>
    </row>
    <row r="695" spans="1:11" x14ac:dyDescent="0.25">
      <c r="A695" s="192">
        <v>41890</v>
      </c>
      <c r="B695" s="254" t="s">
        <v>2275</v>
      </c>
      <c r="C695" s="322" t="s">
        <v>4616</v>
      </c>
      <c r="D695" s="20" t="s">
        <v>52</v>
      </c>
      <c r="E695" s="213">
        <v>775.2</v>
      </c>
      <c r="F695" s="368">
        <v>41890</v>
      </c>
      <c r="G695" s="42">
        <v>775.2</v>
      </c>
      <c r="H695" s="217">
        <f t="shared" si="11"/>
        <v>0</v>
      </c>
      <c r="I695" s="20" t="s">
        <v>27</v>
      </c>
      <c r="J695" s="21"/>
      <c r="K695" s="21"/>
    </row>
    <row r="696" spans="1:11" x14ac:dyDescent="0.25">
      <c r="A696" s="192">
        <v>41890</v>
      </c>
      <c r="B696" s="254" t="s">
        <v>2276</v>
      </c>
      <c r="C696" s="322" t="s">
        <v>4616</v>
      </c>
      <c r="D696" s="20" t="s">
        <v>386</v>
      </c>
      <c r="E696" s="213">
        <v>1824</v>
      </c>
      <c r="F696" s="368">
        <v>41891</v>
      </c>
      <c r="G696" s="42">
        <v>1824</v>
      </c>
      <c r="H696" s="217">
        <f t="shared" si="11"/>
        <v>0</v>
      </c>
      <c r="I696" s="20" t="s">
        <v>30</v>
      </c>
      <c r="J696" s="21"/>
      <c r="K696" s="21"/>
    </row>
    <row r="697" spans="1:11" x14ac:dyDescent="0.25">
      <c r="A697" s="192">
        <v>41890</v>
      </c>
      <c r="B697" s="254" t="s">
        <v>2277</v>
      </c>
      <c r="C697" s="322" t="s">
        <v>4616</v>
      </c>
      <c r="D697" s="20" t="s">
        <v>83</v>
      </c>
      <c r="E697" s="213">
        <v>3784</v>
      </c>
      <c r="F697" s="368">
        <v>41890</v>
      </c>
      <c r="G697" s="42">
        <v>3784</v>
      </c>
      <c r="H697" s="217">
        <f t="shared" si="11"/>
        <v>0</v>
      </c>
      <c r="I697" s="20" t="s">
        <v>21</v>
      </c>
      <c r="J697" s="21"/>
      <c r="K697" s="21"/>
    </row>
    <row r="698" spans="1:11" x14ac:dyDescent="0.25">
      <c r="A698" s="192">
        <v>41890</v>
      </c>
      <c r="B698" s="254" t="s">
        <v>2278</v>
      </c>
      <c r="C698" s="322" t="s">
        <v>4616</v>
      </c>
      <c r="D698" s="20" t="s">
        <v>4585</v>
      </c>
      <c r="E698" s="213">
        <v>8938.7999999999993</v>
      </c>
      <c r="F698" s="368">
        <v>41890</v>
      </c>
      <c r="G698" s="42">
        <v>8938.7999999999993</v>
      </c>
      <c r="H698" s="217">
        <f t="shared" si="11"/>
        <v>0</v>
      </c>
      <c r="I698" s="20" t="s">
        <v>21</v>
      </c>
      <c r="J698" s="21"/>
      <c r="K698" s="21"/>
    </row>
    <row r="699" spans="1:11" x14ac:dyDescent="0.25">
      <c r="A699" s="192">
        <v>41890</v>
      </c>
      <c r="B699" s="254" t="s">
        <v>2279</v>
      </c>
      <c r="C699" s="322" t="s">
        <v>4616</v>
      </c>
      <c r="D699" s="20" t="s">
        <v>2578</v>
      </c>
      <c r="E699" s="213">
        <v>5240.3999999999996</v>
      </c>
      <c r="F699" s="368">
        <v>41890</v>
      </c>
      <c r="G699" s="42">
        <v>5240.3999999999996</v>
      </c>
      <c r="H699" s="217">
        <f t="shared" si="11"/>
        <v>0</v>
      </c>
      <c r="I699" s="20"/>
      <c r="J699" s="21"/>
      <c r="K699" s="21"/>
    </row>
    <row r="700" spans="1:11" x14ac:dyDescent="0.25">
      <c r="A700" s="192">
        <v>41890</v>
      </c>
      <c r="B700" s="254" t="s">
        <v>2280</v>
      </c>
      <c r="C700" s="322" t="s">
        <v>4616</v>
      </c>
      <c r="D700" s="20" t="s">
        <v>29</v>
      </c>
      <c r="E700" s="213">
        <v>14386</v>
      </c>
      <c r="F700" s="368">
        <v>41891</v>
      </c>
      <c r="G700" s="42">
        <v>14386</v>
      </c>
      <c r="H700" s="217">
        <f t="shared" si="11"/>
        <v>0</v>
      </c>
      <c r="I700" s="20" t="s">
        <v>30</v>
      </c>
      <c r="J700" s="21"/>
      <c r="K700" s="21"/>
    </row>
    <row r="701" spans="1:11" x14ac:dyDescent="0.25">
      <c r="A701" s="192">
        <v>41890</v>
      </c>
      <c r="B701" s="254" t="s">
        <v>2282</v>
      </c>
      <c r="C701" s="322" t="s">
        <v>4616</v>
      </c>
      <c r="D701" s="20" t="s">
        <v>43</v>
      </c>
      <c r="E701" s="213">
        <v>2450</v>
      </c>
      <c r="F701" s="368">
        <v>41898</v>
      </c>
      <c r="G701" s="42">
        <v>2450</v>
      </c>
      <c r="H701" s="217">
        <f t="shared" si="11"/>
        <v>0</v>
      </c>
      <c r="I701" s="20" t="s">
        <v>30</v>
      </c>
      <c r="J701" s="21"/>
      <c r="K701" s="21"/>
    </row>
    <row r="702" spans="1:11" x14ac:dyDescent="0.25">
      <c r="A702" s="192">
        <v>41890</v>
      </c>
      <c r="B702" s="254" t="s">
        <v>2283</v>
      </c>
      <c r="C702" s="322" t="s">
        <v>4616</v>
      </c>
      <c r="D702" s="20" t="s">
        <v>4683</v>
      </c>
      <c r="E702" s="213">
        <v>3402</v>
      </c>
      <c r="F702" s="368">
        <v>41892</v>
      </c>
      <c r="G702" s="42">
        <v>3402</v>
      </c>
      <c r="H702" s="217">
        <f t="shared" si="11"/>
        <v>0</v>
      </c>
      <c r="I702" s="20" t="s">
        <v>492</v>
      </c>
      <c r="J702" s="21"/>
      <c r="K702" s="21"/>
    </row>
    <row r="703" spans="1:11" x14ac:dyDescent="0.25">
      <c r="A703" s="192">
        <v>41890</v>
      </c>
      <c r="B703" s="254" t="s">
        <v>2285</v>
      </c>
      <c r="C703" s="322" t="s">
        <v>4616</v>
      </c>
      <c r="D703" s="20" t="s">
        <v>1778</v>
      </c>
      <c r="E703" s="213">
        <v>1410</v>
      </c>
      <c r="F703" s="368">
        <v>41891</v>
      </c>
      <c r="G703" s="42">
        <v>1410</v>
      </c>
      <c r="H703" s="217">
        <f t="shared" si="11"/>
        <v>0</v>
      </c>
      <c r="I703" s="20" t="s">
        <v>30</v>
      </c>
      <c r="J703" s="21"/>
      <c r="K703" s="21"/>
    </row>
    <row r="704" spans="1:11" x14ac:dyDescent="0.25">
      <c r="A704" s="192">
        <v>41890</v>
      </c>
      <c r="B704" s="254" t="s">
        <v>2286</v>
      </c>
      <c r="C704" s="322" t="s">
        <v>4616</v>
      </c>
      <c r="D704" s="20" t="s">
        <v>758</v>
      </c>
      <c r="E704" s="213">
        <v>1747.2</v>
      </c>
      <c r="F704" s="368">
        <v>41891</v>
      </c>
      <c r="G704" s="42">
        <v>1747.2</v>
      </c>
      <c r="H704" s="217">
        <f t="shared" si="11"/>
        <v>0</v>
      </c>
      <c r="I704" s="20" t="s">
        <v>30</v>
      </c>
      <c r="J704" s="21"/>
      <c r="K704" s="21"/>
    </row>
    <row r="705" spans="1:11" x14ac:dyDescent="0.25">
      <c r="A705" s="192">
        <v>41890</v>
      </c>
      <c r="B705" s="254" t="s">
        <v>2287</v>
      </c>
      <c r="C705" s="322" t="s">
        <v>4616</v>
      </c>
      <c r="D705" s="20" t="s">
        <v>4652</v>
      </c>
      <c r="E705" s="213">
        <v>1499.3</v>
      </c>
      <c r="F705" s="368">
        <v>41891</v>
      </c>
      <c r="G705" s="42">
        <v>1499.3</v>
      </c>
      <c r="H705" s="217">
        <f t="shared" si="11"/>
        <v>0</v>
      </c>
      <c r="I705" s="20" t="s">
        <v>30</v>
      </c>
      <c r="J705" s="21"/>
      <c r="K705" s="21"/>
    </row>
    <row r="706" spans="1:11" x14ac:dyDescent="0.25">
      <c r="A706" s="192">
        <v>41890</v>
      </c>
      <c r="B706" s="254" t="s">
        <v>2289</v>
      </c>
      <c r="C706" s="322" t="s">
        <v>4616</v>
      </c>
      <c r="D706" s="20" t="s">
        <v>42</v>
      </c>
      <c r="E706" s="213">
        <v>2940</v>
      </c>
      <c r="F706" s="368">
        <v>41898</v>
      </c>
      <c r="G706" s="42">
        <v>2940</v>
      </c>
      <c r="H706" s="217">
        <f t="shared" si="11"/>
        <v>0</v>
      </c>
      <c r="I706" s="20" t="s">
        <v>30</v>
      </c>
      <c r="J706" s="21"/>
      <c r="K706" s="21"/>
    </row>
    <row r="707" spans="1:11" x14ac:dyDescent="0.25">
      <c r="A707" s="192">
        <v>41890</v>
      </c>
      <c r="B707" s="254" t="s">
        <v>2291</v>
      </c>
      <c r="C707" s="322" t="s">
        <v>4616</v>
      </c>
      <c r="D707" s="20" t="s">
        <v>2582</v>
      </c>
      <c r="E707" s="213">
        <v>10075.200000000001</v>
      </c>
      <c r="F707" s="368">
        <v>41890</v>
      </c>
      <c r="G707" s="42">
        <v>10075.200000000001</v>
      </c>
      <c r="H707" s="217">
        <f t="shared" si="11"/>
        <v>0</v>
      </c>
      <c r="I707" s="20"/>
      <c r="J707" s="21"/>
      <c r="K707" s="21"/>
    </row>
    <row r="708" spans="1:11" x14ac:dyDescent="0.25">
      <c r="A708" s="192">
        <v>41890</v>
      </c>
      <c r="B708" s="254" t="s">
        <v>2292</v>
      </c>
      <c r="C708" s="322" t="s">
        <v>4616</v>
      </c>
      <c r="D708" s="20" t="s">
        <v>2582</v>
      </c>
      <c r="E708" s="213">
        <v>749.7</v>
      </c>
      <c r="F708" s="368">
        <v>41890</v>
      </c>
      <c r="G708" s="42">
        <v>749.7</v>
      </c>
      <c r="H708" s="217">
        <f t="shared" si="11"/>
        <v>0</v>
      </c>
      <c r="I708" s="20"/>
      <c r="J708" s="21"/>
      <c r="K708" s="21"/>
    </row>
    <row r="709" spans="1:11" x14ac:dyDescent="0.25">
      <c r="A709" s="192">
        <v>41890</v>
      </c>
      <c r="B709" s="254" t="s">
        <v>2294</v>
      </c>
      <c r="C709" s="322" t="s">
        <v>4616</v>
      </c>
      <c r="D709" s="20" t="s">
        <v>4626</v>
      </c>
      <c r="E709" s="213">
        <v>5251.2</v>
      </c>
      <c r="F709" s="368">
        <v>41890</v>
      </c>
      <c r="G709" s="42">
        <v>5251.2</v>
      </c>
      <c r="H709" s="217">
        <f t="shared" si="11"/>
        <v>0</v>
      </c>
      <c r="I709" s="20"/>
      <c r="J709" s="21"/>
      <c r="K709" s="21"/>
    </row>
    <row r="710" spans="1:11" x14ac:dyDescent="0.25">
      <c r="A710" s="192">
        <v>41890</v>
      </c>
      <c r="B710" s="254" t="s">
        <v>2296</v>
      </c>
      <c r="C710" s="322" t="s">
        <v>4616</v>
      </c>
      <c r="D710" s="20" t="s">
        <v>4587</v>
      </c>
      <c r="E710" s="213">
        <v>7610.1</v>
      </c>
      <c r="F710" s="368">
        <v>41890</v>
      </c>
      <c r="G710" s="42">
        <v>7610.1</v>
      </c>
      <c r="H710" s="217">
        <f t="shared" si="11"/>
        <v>0</v>
      </c>
      <c r="I710" s="20"/>
      <c r="J710" s="21"/>
      <c r="K710" s="21"/>
    </row>
    <row r="711" spans="1:11" x14ac:dyDescent="0.25">
      <c r="A711" s="192">
        <v>41890</v>
      </c>
      <c r="B711" s="254" t="s">
        <v>2297</v>
      </c>
      <c r="C711" s="322" t="s">
        <v>4616</v>
      </c>
      <c r="D711" s="20" t="s">
        <v>4587</v>
      </c>
      <c r="E711" s="213">
        <v>9160</v>
      </c>
      <c r="F711" s="368">
        <v>41890</v>
      </c>
      <c r="G711" s="42">
        <v>9160</v>
      </c>
      <c r="H711" s="217">
        <f t="shared" ref="H711:H774" si="12">E711-G711</f>
        <v>0</v>
      </c>
      <c r="I711" s="20"/>
      <c r="J711" s="21"/>
      <c r="K711" s="21"/>
    </row>
    <row r="712" spans="1:11" x14ac:dyDescent="0.25">
      <c r="A712" s="192">
        <v>41890</v>
      </c>
      <c r="B712" s="254" t="s">
        <v>2298</v>
      </c>
      <c r="C712" s="322" t="s">
        <v>4616</v>
      </c>
      <c r="D712" s="20" t="s">
        <v>338</v>
      </c>
      <c r="E712" s="213">
        <v>386.4</v>
      </c>
      <c r="F712" s="368">
        <v>41891</v>
      </c>
      <c r="G712" s="42">
        <v>386.4</v>
      </c>
      <c r="H712" s="217">
        <f t="shared" si="12"/>
        <v>0</v>
      </c>
      <c r="I712" s="20" t="s">
        <v>30</v>
      </c>
      <c r="J712" s="21"/>
      <c r="K712" s="21"/>
    </row>
    <row r="713" spans="1:11" x14ac:dyDescent="0.25">
      <c r="A713" s="192">
        <v>41890</v>
      </c>
      <c r="B713" s="254" t="s">
        <v>2299</v>
      </c>
      <c r="C713" s="322" t="s">
        <v>4616</v>
      </c>
      <c r="D713" s="20" t="s">
        <v>4590</v>
      </c>
      <c r="E713" s="213">
        <v>306.8</v>
      </c>
      <c r="F713" s="368">
        <v>41890</v>
      </c>
      <c r="G713" s="42">
        <v>306.8</v>
      </c>
      <c r="H713" s="217">
        <f t="shared" si="12"/>
        <v>0</v>
      </c>
      <c r="I713" s="20"/>
      <c r="J713" s="21"/>
      <c r="K713" s="21"/>
    </row>
    <row r="714" spans="1:11" x14ac:dyDescent="0.25">
      <c r="A714" s="192">
        <v>41890</v>
      </c>
      <c r="B714" s="254" t="s">
        <v>2301</v>
      </c>
      <c r="C714" s="322" t="s">
        <v>4616</v>
      </c>
      <c r="D714" s="20" t="s">
        <v>54</v>
      </c>
      <c r="E714" s="213">
        <v>6555</v>
      </c>
      <c r="F714" s="368">
        <v>41891</v>
      </c>
      <c r="G714" s="42">
        <v>6555</v>
      </c>
      <c r="H714" s="217">
        <f t="shared" si="12"/>
        <v>0</v>
      </c>
      <c r="I714" s="20"/>
      <c r="J714" s="21"/>
      <c r="K714" s="21"/>
    </row>
    <row r="715" spans="1:11" x14ac:dyDescent="0.25">
      <c r="A715" s="192">
        <v>41890</v>
      </c>
      <c r="B715" s="254" t="s">
        <v>2302</v>
      </c>
      <c r="C715" s="322" t="s">
        <v>4616</v>
      </c>
      <c r="D715" s="20" t="s">
        <v>4684</v>
      </c>
      <c r="E715" s="213">
        <v>2424</v>
      </c>
      <c r="F715" s="368">
        <v>41890</v>
      </c>
      <c r="G715" s="42">
        <v>2424</v>
      </c>
      <c r="H715" s="217">
        <f t="shared" si="12"/>
        <v>0</v>
      </c>
      <c r="I715" s="20" t="s">
        <v>27</v>
      </c>
      <c r="J715" s="21"/>
      <c r="K715" s="21"/>
    </row>
    <row r="716" spans="1:11" x14ac:dyDescent="0.25">
      <c r="A716" s="192">
        <v>41890</v>
      </c>
      <c r="B716" s="254" t="s">
        <v>2303</v>
      </c>
      <c r="C716" s="322" t="s">
        <v>4616</v>
      </c>
      <c r="D716" s="20" t="s">
        <v>4322</v>
      </c>
      <c r="E716" s="213">
        <v>6254.4</v>
      </c>
      <c r="F716" s="368">
        <v>41891</v>
      </c>
      <c r="G716" s="42">
        <v>6254.4</v>
      </c>
      <c r="H716" s="217">
        <f t="shared" si="12"/>
        <v>0</v>
      </c>
      <c r="I716" s="20" t="s">
        <v>30</v>
      </c>
      <c r="J716" s="21"/>
      <c r="K716" s="21"/>
    </row>
    <row r="717" spans="1:11" x14ac:dyDescent="0.25">
      <c r="A717" s="192">
        <v>41890</v>
      </c>
      <c r="B717" s="254" t="s">
        <v>2305</v>
      </c>
      <c r="C717" s="322" t="s">
        <v>4616</v>
      </c>
      <c r="D717" s="20" t="s">
        <v>47</v>
      </c>
      <c r="E717" s="213">
        <v>3375</v>
      </c>
      <c r="F717" s="368">
        <v>41891</v>
      </c>
      <c r="G717" s="42">
        <v>3375</v>
      </c>
      <c r="H717" s="217">
        <f t="shared" si="12"/>
        <v>0</v>
      </c>
      <c r="I717" s="20" t="s">
        <v>30</v>
      </c>
      <c r="J717" s="21"/>
      <c r="K717" s="21"/>
    </row>
    <row r="718" spans="1:11" x14ac:dyDescent="0.25">
      <c r="A718" s="192">
        <v>41890</v>
      </c>
      <c r="B718" s="254" t="s">
        <v>2306</v>
      </c>
      <c r="C718" s="322" t="s">
        <v>4616</v>
      </c>
      <c r="D718" s="20" t="s">
        <v>133</v>
      </c>
      <c r="E718" s="213">
        <v>39015</v>
      </c>
      <c r="F718" s="368">
        <v>41890</v>
      </c>
      <c r="G718" s="42">
        <v>39015</v>
      </c>
      <c r="H718" s="217">
        <f t="shared" si="12"/>
        <v>0</v>
      </c>
      <c r="I718" s="20"/>
      <c r="J718" s="21"/>
      <c r="K718" s="21"/>
    </row>
    <row r="719" spans="1:11" x14ac:dyDescent="0.25">
      <c r="A719" s="192">
        <v>41890</v>
      </c>
      <c r="B719" s="254" t="s">
        <v>2307</v>
      </c>
      <c r="C719" s="322" t="s">
        <v>4616</v>
      </c>
      <c r="D719" s="20" t="s">
        <v>4276</v>
      </c>
      <c r="E719" s="213">
        <v>10851.2</v>
      </c>
      <c r="F719" s="368">
        <v>41891</v>
      </c>
      <c r="G719" s="42">
        <v>10851.2</v>
      </c>
      <c r="H719" s="217">
        <f t="shared" si="12"/>
        <v>0</v>
      </c>
      <c r="I719" s="20" t="s">
        <v>3920</v>
      </c>
      <c r="J719" s="21"/>
      <c r="K719" s="21"/>
    </row>
    <row r="720" spans="1:11" x14ac:dyDescent="0.25">
      <c r="A720" s="192">
        <v>41890</v>
      </c>
      <c r="B720" s="254" t="s">
        <v>2308</v>
      </c>
      <c r="C720" s="322" t="s">
        <v>4616</v>
      </c>
      <c r="D720" s="20" t="s">
        <v>3651</v>
      </c>
      <c r="E720" s="213">
        <v>1685.2</v>
      </c>
      <c r="F720" s="368">
        <v>41891</v>
      </c>
      <c r="G720" s="42">
        <v>1685.2</v>
      </c>
      <c r="H720" s="217">
        <f t="shared" si="12"/>
        <v>0</v>
      </c>
      <c r="I720" s="20" t="s">
        <v>65</v>
      </c>
      <c r="J720" s="21"/>
      <c r="K720" s="21"/>
    </row>
    <row r="721" spans="1:11" x14ac:dyDescent="0.25">
      <c r="A721" s="192">
        <v>41890</v>
      </c>
      <c r="B721" s="254" t="s">
        <v>2309</v>
      </c>
      <c r="C721" s="322" t="s">
        <v>4616</v>
      </c>
      <c r="D721" s="20" t="s">
        <v>25</v>
      </c>
      <c r="E721" s="213">
        <v>8643.4</v>
      </c>
      <c r="F721" s="368">
        <v>41891</v>
      </c>
      <c r="G721" s="42">
        <v>8643.4</v>
      </c>
      <c r="H721" s="217">
        <f t="shared" si="12"/>
        <v>0</v>
      </c>
      <c r="I721" s="20" t="s">
        <v>65</v>
      </c>
      <c r="J721" s="21"/>
      <c r="K721" s="21"/>
    </row>
    <row r="722" spans="1:11" x14ac:dyDescent="0.25">
      <c r="A722" s="192">
        <v>41890</v>
      </c>
      <c r="B722" s="254" t="s">
        <v>2310</v>
      </c>
      <c r="C722" s="322" t="s">
        <v>4616</v>
      </c>
      <c r="D722" s="20" t="s">
        <v>1607</v>
      </c>
      <c r="E722" s="213">
        <v>4069.6</v>
      </c>
      <c r="F722" s="368">
        <v>41890</v>
      </c>
      <c r="G722" s="42">
        <v>4069.6</v>
      </c>
      <c r="H722" s="217">
        <f t="shared" si="12"/>
        <v>0</v>
      </c>
      <c r="I722" s="20"/>
      <c r="J722" s="21"/>
      <c r="K722" s="21"/>
    </row>
    <row r="723" spans="1:11" x14ac:dyDescent="0.25">
      <c r="A723" s="192">
        <v>41890</v>
      </c>
      <c r="B723" s="254" t="s">
        <v>2312</v>
      </c>
      <c r="C723" s="322" t="s">
        <v>4616</v>
      </c>
      <c r="D723" s="20" t="s">
        <v>4594</v>
      </c>
      <c r="E723" s="213">
        <v>4434.8</v>
      </c>
      <c r="F723" s="368">
        <v>41890</v>
      </c>
      <c r="G723" s="42">
        <v>4434.8</v>
      </c>
      <c r="H723" s="217">
        <f t="shared" si="12"/>
        <v>0</v>
      </c>
      <c r="I723" s="20"/>
      <c r="J723" s="21"/>
      <c r="K723" s="21"/>
    </row>
    <row r="724" spans="1:11" x14ac:dyDescent="0.25">
      <c r="A724" s="192">
        <v>41890</v>
      </c>
      <c r="B724" s="254" t="s">
        <v>2313</v>
      </c>
      <c r="C724" s="322" t="s">
        <v>4616</v>
      </c>
      <c r="D724" s="20" t="s">
        <v>953</v>
      </c>
      <c r="E724" s="213">
        <v>2592</v>
      </c>
      <c r="F724" s="368">
        <v>41891</v>
      </c>
      <c r="G724" s="42">
        <v>2592</v>
      </c>
      <c r="H724" s="217">
        <f t="shared" si="12"/>
        <v>0</v>
      </c>
      <c r="I724" s="20" t="s">
        <v>217</v>
      </c>
      <c r="J724" s="21"/>
      <c r="K724" s="21"/>
    </row>
    <row r="725" spans="1:11" x14ac:dyDescent="0.25">
      <c r="A725" s="192">
        <v>41890</v>
      </c>
      <c r="B725" s="254" t="s">
        <v>2314</v>
      </c>
      <c r="C725" s="322" t="s">
        <v>4616</v>
      </c>
      <c r="D725" s="20" t="s">
        <v>233</v>
      </c>
      <c r="E725" s="213">
        <v>1862.4</v>
      </c>
      <c r="F725" s="368">
        <v>41890</v>
      </c>
      <c r="G725" s="42">
        <v>1862.4</v>
      </c>
      <c r="H725" s="217">
        <f t="shared" si="12"/>
        <v>0</v>
      </c>
      <c r="I725" s="20"/>
      <c r="J725" s="21"/>
      <c r="K725" s="21"/>
    </row>
    <row r="726" spans="1:11" x14ac:dyDescent="0.25">
      <c r="A726" s="192">
        <v>41890</v>
      </c>
      <c r="B726" s="254" t="s">
        <v>2316</v>
      </c>
      <c r="C726" s="322" t="s">
        <v>4616</v>
      </c>
      <c r="D726" s="295" t="s">
        <v>3108</v>
      </c>
      <c r="E726" s="296">
        <v>0</v>
      </c>
      <c r="F726" s="368"/>
      <c r="G726" s="42"/>
      <c r="H726" s="217">
        <f t="shared" si="12"/>
        <v>0</v>
      </c>
      <c r="I726" s="20" t="s">
        <v>324</v>
      </c>
      <c r="J726" s="21"/>
      <c r="K726" s="21"/>
    </row>
    <row r="727" spans="1:11" x14ac:dyDescent="0.25">
      <c r="A727" s="192">
        <v>41890</v>
      </c>
      <c r="B727" s="254" t="s">
        <v>2317</v>
      </c>
      <c r="C727" s="322" t="s">
        <v>4616</v>
      </c>
      <c r="D727" s="20" t="s">
        <v>2392</v>
      </c>
      <c r="E727" s="213">
        <v>20646.400000000001</v>
      </c>
      <c r="F727" s="368">
        <v>41891</v>
      </c>
      <c r="G727" s="42">
        <v>20646.400000000001</v>
      </c>
      <c r="H727" s="217">
        <f t="shared" si="12"/>
        <v>0</v>
      </c>
      <c r="I727" s="20" t="s">
        <v>217</v>
      </c>
      <c r="J727" s="21"/>
      <c r="K727" s="21"/>
    </row>
    <row r="728" spans="1:11" x14ac:dyDescent="0.25">
      <c r="A728" s="192">
        <v>41890</v>
      </c>
      <c r="B728" s="254" t="s">
        <v>2318</v>
      </c>
      <c r="C728" s="322" t="s">
        <v>4616</v>
      </c>
      <c r="D728" s="20" t="s">
        <v>80</v>
      </c>
      <c r="E728" s="213">
        <v>2025</v>
      </c>
      <c r="F728" s="368">
        <v>41891</v>
      </c>
      <c r="G728" s="42">
        <v>2025</v>
      </c>
      <c r="H728" s="217">
        <f t="shared" si="12"/>
        <v>0</v>
      </c>
      <c r="I728" s="20" t="s">
        <v>217</v>
      </c>
      <c r="J728" s="21"/>
      <c r="K728" s="21"/>
    </row>
    <row r="729" spans="1:11" x14ac:dyDescent="0.25">
      <c r="A729" s="192">
        <v>41890</v>
      </c>
      <c r="B729" s="254" t="s">
        <v>2319</v>
      </c>
      <c r="C729" s="322" t="s">
        <v>4616</v>
      </c>
      <c r="D729" s="20" t="s">
        <v>78</v>
      </c>
      <c r="E729" s="213">
        <v>2169</v>
      </c>
      <c r="F729" s="368">
        <v>41891</v>
      </c>
      <c r="G729" s="42">
        <v>2169</v>
      </c>
      <c r="H729" s="217">
        <f t="shared" si="12"/>
        <v>0</v>
      </c>
      <c r="I729" s="20" t="s">
        <v>217</v>
      </c>
      <c r="J729" s="21"/>
      <c r="K729" s="21"/>
    </row>
    <row r="730" spans="1:11" x14ac:dyDescent="0.25">
      <c r="A730" s="192">
        <v>41890</v>
      </c>
      <c r="B730" s="254" t="s">
        <v>2320</v>
      </c>
      <c r="C730" s="322" t="s">
        <v>4616</v>
      </c>
      <c r="D730" s="20" t="s">
        <v>4612</v>
      </c>
      <c r="E730" s="213">
        <v>8805</v>
      </c>
      <c r="F730" s="368">
        <v>41891</v>
      </c>
      <c r="G730" s="42">
        <v>8805</v>
      </c>
      <c r="H730" s="217">
        <f t="shared" si="12"/>
        <v>0</v>
      </c>
      <c r="I730" s="20" t="s">
        <v>217</v>
      </c>
      <c r="J730" s="21"/>
      <c r="K730" s="21"/>
    </row>
    <row r="731" spans="1:11" x14ac:dyDescent="0.25">
      <c r="A731" s="192">
        <v>41890</v>
      </c>
      <c r="B731" s="254" t="s">
        <v>2321</v>
      </c>
      <c r="C731" s="322" t="s">
        <v>4616</v>
      </c>
      <c r="D731" s="20" t="s">
        <v>4637</v>
      </c>
      <c r="E731" s="213">
        <v>3398.4</v>
      </c>
      <c r="F731" s="368">
        <v>41891</v>
      </c>
      <c r="G731" s="42">
        <v>3398.4</v>
      </c>
      <c r="H731" s="217">
        <f t="shared" si="12"/>
        <v>0</v>
      </c>
      <c r="I731" s="20" t="s">
        <v>217</v>
      </c>
      <c r="J731" s="21"/>
      <c r="K731" s="21"/>
    </row>
    <row r="732" spans="1:11" x14ac:dyDescent="0.25">
      <c r="A732" s="192">
        <v>41890</v>
      </c>
      <c r="B732" s="254" t="s">
        <v>2322</v>
      </c>
      <c r="C732" s="322" t="s">
        <v>4616</v>
      </c>
      <c r="D732" s="20" t="s">
        <v>307</v>
      </c>
      <c r="E732" s="213">
        <v>11017.5</v>
      </c>
      <c r="F732" s="368">
        <v>41891</v>
      </c>
      <c r="G732" s="42">
        <v>11017.5</v>
      </c>
      <c r="H732" s="217">
        <f t="shared" si="12"/>
        <v>0</v>
      </c>
      <c r="I732" s="20" t="s">
        <v>217</v>
      </c>
      <c r="J732" s="21"/>
      <c r="K732" s="21"/>
    </row>
    <row r="733" spans="1:11" x14ac:dyDescent="0.25">
      <c r="A733" s="192">
        <v>41890</v>
      </c>
      <c r="B733" s="254" t="s">
        <v>2324</v>
      </c>
      <c r="C733" s="322" t="s">
        <v>4616</v>
      </c>
      <c r="D733" s="20" t="s">
        <v>4290</v>
      </c>
      <c r="E733" s="213">
        <v>3270.4</v>
      </c>
      <c r="F733" s="368">
        <v>41891</v>
      </c>
      <c r="G733" s="42">
        <v>3270.4</v>
      </c>
      <c r="H733" s="217">
        <f t="shared" si="12"/>
        <v>0</v>
      </c>
      <c r="I733" s="20" t="s">
        <v>217</v>
      </c>
      <c r="J733" s="21"/>
      <c r="K733" s="21"/>
    </row>
    <row r="734" spans="1:11" x14ac:dyDescent="0.25">
      <c r="A734" s="192">
        <v>41890</v>
      </c>
      <c r="B734" s="254" t="s">
        <v>2325</v>
      </c>
      <c r="C734" s="322" t="s">
        <v>4616</v>
      </c>
      <c r="D734" s="20" t="s">
        <v>96</v>
      </c>
      <c r="E734" s="213">
        <v>61776</v>
      </c>
      <c r="F734" s="368">
        <v>41891</v>
      </c>
      <c r="G734" s="42">
        <v>61776</v>
      </c>
      <c r="H734" s="217">
        <f t="shared" si="12"/>
        <v>0</v>
      </c>
      <c r="I734" s="20" t="s">
        <v>27</v>
      </c>
      <c r="J734" s="21"/>
      <c r="K734" s="21"/>
    </row>
    <row r="735" spans="1:11" x14ac:dyDescent="0.25">
      <c r="A735" s="192">
        <v>41890</v>
      </c>
      <c r="B735" s="254" t="s">
        <v>2326</v>
      </c>
      <c r="C735" s="322" t="s">
        <v>4616</v>
      </c>
      <c r="D735" s="20" t="s">
        <v>4685</v>
      </c>
      <c r="E735" s="213">
        <v>1205.4000000000001</v>
      </c>
      <c r="F735" s="368">
        <v>41891</v>
      </c>
      <c r="G735" s="42">
        <v>1205.4000000000001</v>
      </c>
      <c r="H735" s="217">
        <f t="shared" si="12"/>
        <v>0</v>
      </c>
      <c r="I735" s="20" t="s">
        <v>217</v>
      </c>
      <c r="J735" s="21"/>
      <c r="K735" s="21"/>
    </row>
    <row r="736" spans="1:11" x14ac:dyDescent="0.25">
      <c r="A736" s="192">
        <v>41890</v>
      </c>
      <c r="B736" s="254" t="s">
        <v>2327</v>
      </c>
      <c r="C736" s="322" t="s">
        <v>4616</v>
      </c>
      <c r="D736" s="20" t="s">
        <v>87</v>
      </c>
      <c r="E736" s="213">
        <v>5827.47</v>
      </c>
      <c r="F736" s="368">
        <v>41891</v>
      </c>
      <c r="G736" s="42">
        <v>5827.47</v>
      </c>
      <c r="H736" s="217">
        <f t="shared" si="12"/>
        <v>0</v>
      </c>
      <c r="I736" s="20" t="s">
        <v>217</v>
      </c>
      <c r="J736" s="21"/>
      <c r="K736" s="21"/>
    </row>
    <row r="737" spans="1:11" x14ac:dyDescent="0.25">
      <c r="A737" s="192">
        <v>41890</v>
      </c>
      <c r="B737" s="254" t="s">
        <v>2329</v>
      </c>
      <c r="C737" s="322" t="s">
        <v>4616</v>
      </c>
      <c r="D737" s="20" t="s">
        <v>179</v>
      </c>
      <c r="E737" s="213">
        <v>17890</v>
      </c>
      <c r="F737" s="368">
        <v>41891</v>
      </c>
      <c r="G737" s="42">
        <v>17890</v>
      </c>
      <c r="H737" s="217">
        <f t="shared" si="12"/>
        <v>0</v>
      </c>
      <c r="I737" s="20" t="s">
        <v>27</v>
      </c>
      <c r="J737" s="21"/>
      <c r="K737" s="21"/>
    </row>
    <row r="738" spans="1:11" x14ac:dyDescent="0.25">
      <c r="A738" s="192">
        <v>41890</v>
      </c>
      <c r="B738" s="254" t="s">
        <v>2330</v>
      </c>
      <c r="C738" s="322" t="s">
        <v>4616</v>
      </c>
      <c r="D738" s="20" t="s">
        <v>44</v>
      </c>
      <c r="E738" s="213">
        <v>3920</v>
      </c>
      <c r="F738" s="369" t="s">
        <v>4686</v>
      </c>
      <c r="G738" s="42">
        <v>3920</v>
      </c>
      <c r="H738" s="217">
        <f t="shared" si="12"/>
        <v>0</v>
      </c>
      <c r="I738" s="20" t="s">
        <v>21</v>
      </c>
      <c r="J738" s="21"/>
      <c r="K738" s="21"/>
    </row>
    <row r="739" spans="1:11" x14ac:dyDescent="0.25">
      <c r="A739" s="192">
        <v>41890</v>
      </c>
      <c r="B739" s="254" t="s">
        <v>2331</v>
      </c>
      <c r="C739" s="322" t="s">
        <v>4616</v>
      </c>
      <c r="D739" s="20" t="s">
        <v>4687</v>
      </c>
      <c r="E739" s="213">
        <v>2643.28</v>
      </c>
      <c r="F739" s="370" t="s">
        <v>4688</v>
      </c>
      <c r="G739" s="42">
        <v>2643.28</v>
      </c>
      <c r="H739" s="217">
        <f t="shared" si="12"/>
        <v>0</v>
      </c>
      <c r="I739" s="20"/>
      <c r="J739" s="21"/>
      <c r="K739" s="21"/>
    </row>
    <row r="740" spans="1:11" x14ac:dyDescent="0.25">
      <c r="A740" s="192">
        <v>41890</v>
      </c>
      <c r="B740" s="254" t="s">
        <v>2332</v>
      </c>
      <c r="C740" s="322" t="s">
        <v>4616</v>
      </c>
      <c r="D740" s="20" t="s">
        <v>49</v>
      </c>
      <c r="E740" s="213">
        <v>417.6</v>
      </c>
      <c r="F740" s="368">
        <v>41890</v>
      </c>
      <c r="G740" s="42">
        <v>417.6</v>
      </c>
      <c r="H740" s="217">
        <f t="shared" si="12"/>
        <v>0</v>
      </c>
      <c r="I740" s="20"/>
      <c r="J740" s="21"/>
      <c r="K740" s="21"/>
    </row>
    <row r="741" spans="1:11" x14ac:dyDescent="0.25">
      <c r="A741" s="192">
        <v>41890</v>
      </c>
      <c r="B741" s="254" t="s">
        <v>2333</v>
      </c>
      <c r="C741" s="322" t="s">
        <v>4616</v>
      </c>
      <c r="D741" s="20" t="s">
        <v>4689</v>
      </c>
      <c r="E741" s="213">
        <v>30438.799999999999</v>
      </c>
      <c r="F741" s="368">
        <v>41890</v>
      </c>
      <c r="G741" s="42">
        <v>30438.799999999999</v>
      </c>
      <c r="H741" s="217">
        <f t="shared" si="12"/>
        <v>0</v>
      </c>
      <c r="I741" s="20"/>
      <c r="J741" s="21"/>
      <c r="K741" s="21"/>
    </row>
    <row r="742" spans="1:11" x14ac:dyDescent="0.25">
      <c r="A742" s="192">
        <v>41890</v>
      </c>
      <c r="B742" s="254" t="s">
        <v>2334</v>
      </c>
      <c r="C742" s="322" t="s">
        <v>4616</v>
      </c>
      <c r="D742" s="20" t="s">
        <v>4596</v>
      </c>
      <c r="E742" s="213">
        <v>407.1</v>
      </c>
      <c r="F742" s="368">
        <v>41890</v>
      </c>
      <c r="G742" s="42">
        <v>407.1</v>
      </c>
      <c r="H742" s="217">
        <f t="shared" si="12"/>
        <v>0</v>
      </c>
      <c r="I742" s="20"/>
      <c r="J742" s="21"/>
      <c r="K742" s="21"/>
    </row>
    <row r="743" spans="1:11" x14ac:dyDescent="0.25">
      <c r="A743" s="192">
        <v>41890</v>
      </c>
      <c r="B743" s="254" t="s">
        <v>2335</v>
      </c>
      <c r="C743" s="322" t="s">
        <v>4616</v>
      </c>
      <c r="D743" s="20" t="s">
        <v>4183</v>
      </c>
      <c r="E743" s="213">
        <v>7618.8</v>
      </c>
      <c r="F743" s="368">
        <v>41890</v>
      </c>
      <c r="G743" s="42">
        <v>7618.8</v>
      </c>
      <c r="H743" s="217">
        <f t="shared" si="12"/>
        <v>0</v>
      </c>
      <c r="I743" s="20"/>
      <c r="J743" s="21"/>
      <c r="K743" s="21"/>
    </row>
    <row r="744" spans="1:11" x14ac:dyDescent="0.25">
      <c r="A744" s="192">
        <v>41890</v>
      </c>
      <c r="B744" s="254" t="s">
        <v>2336</v>
      </c>
      <c r="C744" s="322" t="s">
        <v>4616</v>
      </c>
      <c r="D744" s="295" t="s">
        <v>53</v>
      </c>
      <c r="E744" s="296">
        <v>0</v>
      </c>
      <c r="F744" s="368"/>
      <c r="G744" s="42"/>
      <c r="H744" s="217">
        <f t="shared" si="12"/>
        <v>0</v>
      </c>
      <c r="I744" s="20" t="s">
        <v>512</v>
      </c>
      <c r="J744" s="21"/>
      <c r="K744" s="21"/>
    </row>
    <row r="745" spans="1:11" x14ac:dyDescent="0.25">
      <c r="A745" s="192">
        <v>41891</v>
      </c>
      <c r="B745" s="254" t="s">
        <v>2337</v>
      </c>
      <c r="C745" s="322" t="s">
        <v>4616</v>
      </c>
      <c r="D745" s="190" t="s">
        <v>70</v>
      </c>
      <c r="E745" s="210">
        <v>4191</v>
      </c>
      <c r="F745" s="368">
        <v>41891</v>
      </c>
      <c r="G745" s="42">
        <v>4191</v>
      </c>
      <c r="H745" s="217">
        <f t="shared" si="12"/>
        <v>0</v>
      </c>
      <c r="I745" s="422"/>
      <c r="J745" s="21"/>
      <c r="K745" s="21"/>
    </row>
    <row r="746" spans="1:11" x14ac:dyDescent="0.25">
      <c r="A746" s="192">
        <v>41891</v>
      </c>
      <c r="B746" s="254" t="s">
        <v>2338</v>
      </c>
      <c r="C746" s="322" t="s">
        <v>4616</v>
      </c>
      <c r="D746" s="190" t="s">
        <v>28</v>
      </c>
      <c r="E746" s="210">
        <v>10692.3</v>
      </c>
      <c r="F746" s="368">
        <v>41891</v>
      </c>
      <c r="G746" s="42">
        <v>10692.3</v>
      </c>
      <c r="H746" s="217">
        <f t="shared" si="12"/>
        <v>0</v>
      </c>
      <c r="I746" s="190"/>
      <c r="J746" s="21"/>
      <c r="K746" s="21"/>
    </row>
    <row r="747" spans="1:11" x14ac:dyDescent="0.25">
      <c r="A747" s="192">
        <v>41891</v>
      </c>
      <c r="B747" s="254" t="s">
        <v>2340</v>
      </c>
      <c r="C747" s="322" t="s">
        <v>4616</v>
      </c>
      <c r="D747" s="190" t="s">
        <v>28</v>
      </c>
      <c r="E747" s="210">
        <v>342.9</v>
      </c>
      <c r="F747" s="368">
        <v>41891</v>
      </c>
      <c r="G747" s="42">
        <v>342.9</v>
      </c>
      <c r="H747" s="217">
        <f t="shared" si="12"/>
        <v>0</v>
      </c>
      <c r="I747" s="190"/>
      <c r="J747" s="21"/>
      <c r="K747" s="21"/>
    </row>
    <row r="748" spans="1:11" x14ac:dyDescent="0.25">
      <c r="A748" s="192">
        <v>41891</v>
      </c>
      <c r="B748" s="254" t="s">
        <v>2341</v>
      </c>
      <c r="C748" s="322" t="s">
        <v>4616</v>
      </c>
      <c r="D748" s="190" t="s">
        <v>62</v>
      </c>
      <c r="E748" s="210">
        <v>7715.4</v>
      </c>
      <c r="F748" s="368">
        <v>41891</v>
      </c>
      <c r="G748" s="42">
        <v>7715.4</v>
      </c>
      <c r="H748" s="217">
        <f t="shared" si="12"/>
        <v>0</v>
      </c>
      <c r="I748" s="190" t="s">
        <v>65</v>
      </c>
      <c r="J748" s="21"/>
      <c r="K748" s="21"/>
    </row>
    <row r="749" spans="1:11" x14ac:dyDescent="0.25">
      <c r="A749" s="192">
        <v>41891</v>
      </c>
      <c r="B749" s="254" t="s">
        <v>2342</v>
      </c>
      <c r="C749" s="322" t="s">
        <v>4616</v>
      </c>
      <c r="D749" s="190" t="s">
        <v>4587</v>
      </c>
      <c r="E749" s="210">
        <v>14886</v>
      </c>
      <c r="F749" s="368">
        <v>41891</v>
      </c>
      <c r="G749" s="42">
        <v>14886</v>
      </c>
      <c r="H749" s="217">
        <f t="shared" si="12"/>
        <v>0</v>
      </c>
      <c r="I749" s="190" t="s">
        <v>21</v>
      </c>
      <c r="J749" s="21"/>
      <c r="K749" s="21"/>
    </row>
    <row r="750" spans="1:11" x14ac:dyDescent="0.25">
      <c r="A750" s="192">
        <v>41891</v>
      </c>
      <c r="B750" s="254" t="s">
        <v>2343</v>
      </c>
      <c r="C750" s="322" t="s">
        <v>4616</v>
      </c>
      <c r="D750" s="190" t="s">
        <v>47</v>
      </c>
      <c r="E750" s="210">
        <v>3267</v>
      </c>
      <c r="F750" s="368">
        <v>41891</v>
      </c>
      <c r="G750" s="42">
        <v>3267</v>
      </c>
      <c r="H750" s="217">
        <f t="shared" si="12"/>
        <v>0</v>
      </c>
      <c r="I750" s="190" t="s">
        <v>21</v>
      </c>
      <c r="J750" s="21"/>
      <c r="K750" s="21"/>
    </row>
    <row r="751" spans="1:11" x14ac:dyDescent="0.25">
      <c r="A751" s="192">
        <v>41891</v>
      </c>
      <c r="B751" s="254" t="s">
        <v>2344</v>
      </c>
      <c r="C751" s="322" t="s">
        <v>4616</v>
      </c>
      <c r="D751" s="190" t="s">
        <v>23</v>
      </c>
      <c r="E751" s="210">
        <v>4764</v>
      </c>
      <c r="F751" s="368">
        <v>41891</v>
      </c>
      <c r="G751" s="42">
        <v>4764</v>
      </c>
      <c r="H751" s="217">
        <f t="shared" si="12"/>
        <v>0</v>
      </c>
      <c r="I751" s="190"/>
      <c r="J751" s="21"/>
      <c r="K751" s="21"/>
    </row>
    <row r="752" spans="1:11" x14ac:dyDescent="0.25">
      <c r="A752" s="192">
        <v>41891</v>
      </c>
      <c r="B752" s="254" t="s">
        <v>2345</v>
      </c>
      <c r="C752" s="322" t="s">
        <v>4616</v>
      </c>
      <c r="D752" s="190" t="s">
        <v>4690</v>
      </c>
      <c r="E752" s="210">
        <v>1345</v>
      </c>
      <c r="F752" s="368">
        <v>41891</v>
      </c>
      <c r="G752" s="42">
        <v>1345</v>
      </c>
      <c r="H752" s="217">
        <f t="shared" si="12"/>
        <v>0</v>
      </c>
      <c r="I752" s="190"/>
      <c r="J752" s="21"/>
      <c r="K752" s="21"/>
    </row>
    <row r="753" spans="1:11" x14ac:dyDescent="0.25">
      <c r="A753" s="192">
        <v>41891</v>
      </c>
      <c r="B753" s="254" t="s">
        <v>2346</v>
      </c>
      <c r="C753" s="322" t="s">
        <v>4616</v>
      </c>
      <c r="D753" s="190" t="s">
        <v>260</v>
      </c>
      <c r="E753" s="210">
        <v>3100</v>
      </c>
      <c r="F753" s="368">
        <v>41891</v>
      </c>
      <c r="G753" s="42">
        <v>3100</v>
      </c>
      <c r="H753" s="217">
        <f t="shared" si="12"/>
        <v>0</v>
      </c>
      <c r="I753" s="190" t="s">
        <v>217</v>
      </c>
      <c r="J753" s="21"/>
      <c r="K753" s="21"/>
    </row>
    <row r="754" spans="1:11" x14ac:dyDescent="0.25">
      <c r="A754" s="192">
        <v>41891</v>
      </c>
      <c r="B754" s="254" t="s">
        <v>2347</v>
      </c>
      <c r="C754" s="322" t="s">
        <v>4616</v>
      </c>
      <c r="D754" s="190" t="s">
        <v>2133</v>
      </c>
      <c r="E754" s="210">
        <v>183</v>
      </c>
      <c r="F754" s="368">
        <v>41891</v>
      </c>
      <c r="G754" s="42">
        <v>183</v>
      </c>
      <c r="H754" s="217">
        <f t="shared" si="12"/>
        <v>0</v>
      </c>
      <c r="I754" s="190"/>
      <c r="J754" s="21"/>
      <c r="K754" s="21"/>
    </row>
    <row r="755" spans="1:11" x14ac:dyDescent="0.25">
      <c r="A755" s="192">
        <v>41891</v>
      </c>
      <c r="B755" s="254" t="s">
        <v>2348</v>
      </c>
      <c r="C755" s="322" t="s">
        <v>4616</v>
      </c>
      <c r="D755" s="190" t="s">
        <v>4653</v>
      </c>
      <c r="E755" s="210">
        <v>431.48</v>
      </c>
      <c r="F755" s="368">
        <v>41892</v>
      </c>
      <c r="G755" s="42">
        <v>431.48</v>
      </c>
      <c r="H755" s="217">
        <f t="shared" si="12"/>
        <v>0</v>
      </c>
      <c r="I755" s="190" t="s">
        <v>30</v>
      </c>
      <c r="J755" s="21"/>
      <c r="K755" s="21"/>
    </row>
    <row r="756" spans="1:11" x14ac:dyDescent="0.25">
      <c r="A756" s="192">
        <v>41891</v>
      </c>
      <c r="B756" s="254" t="s">
        <v>1129</v>
      </c>
      <c r="C756" s="322" t="s">
        <v>4616</v>
      </c>
      <c r="D756" s="190" t="s">
        <v>29</v>
      </c>
      <c r="E756" s="210">
        <v>14424.3</v>
      </c>
      <c r="F756" s="368">
        <v>41892</v>
      </c>
      <c r="G756" s="42">
        <v>14424.3</v>
      </c>
      <c r="H756" s="217">
        <f t="shared" si="12"/>
        <v>0</v>
      </c>
      <c r="I756" s="190" t="s">
        <v>30</v>
      </c>
      <c r="J756" s="21"/>
      <c r="K756" s="21"/>
    </row>
    <row r="757" spans="1:11" x14ac:dyDescent="0.25">
      <c r="A757" s="192">
        <v>41891</v>
      </c>
      <c r="B757" s="254" t="s">
        <v>1130</v>
      </c>
      <c r="C757" s="322" t="s">
        <v>4616</v>
      </c>
      <c r="D757" s="190" t="s">
        <v>1778</v>
      </c>
      <c r="E757" s="210">
        <v>1024.5</v>
      </c>
      <c r="F757" s="368">
        <v>41892</v>
      </c>
      <c r="G757" s="42">
        <v>1024.5</v>
      </c>
      <c r="H757" s="217">
        <f t="shared" si="12"/>
        <v>0</v>
      </c>
      <c r="I757" s="190" t="s">
        <v>30</v>
      </c>
      <c r="J757" s="21"/>
      <c r="K757" s="21"/>
    </row>
    <row r="758" spans="1:11" x14ac:dyDescent="0.25">
      <c r="A758" s="192">
        <v>41891</v>
      </c>
      <c r="B758" s="254" t="s">
        <v>1131</v>
      </c>
      <c r="C758" s="322" t="s">
        <v>4616</v>
      </c>
      <c r="D758" s="190" t="s">
        <v>4652</v>
      </c>
      <c r="E758" s="210">
        <v>1410</v>
      </c>
      <c r="F758" s="368">
        <v>41892</v>
      </c>
      <c r="G758" s="42">
        <v>1410</v>
      </c>
      <c r="H758" s="217">
        <f t="shared" si="12"/>
        <v>0</v>
      </c>
      <c r="I758" s="190" t="s">
        <v>30</v>
      </c>
      <c r="J758" s="21"/>
      <c r="K758" s="21"/>
    </row>
    <row r="759" spans="1:11" x14ac:dyDescent="0.25">
      <c r="A759" s="192">
        <v>41891</v>
      </c>
      <c r="B759" s="254" t="s">
        <v>1132</v>
      </c>
      <c r="C759" s="322" t="s">
        <v>4616</v>
      </c>
      <c r="D759" s="196" t="s">
        <v>3108</v>
      </c>
      <c r="E759" s="215">
        <v>0</v>
      </c>
      <c r="F759" s="368"/>
      <c r="G759" s="42"/>
      <c r="H759" s="217">
        <f t="shared" si="12"/>
        <v>0</v>
      </c>
      <c r="I759" s="190" t="s">
        <v>4212</v>
      </c>
      <c r="J759" s="21"/>
      <c r="K759" s="21"/>
    </row>
    <row r="760" spans="1:11" x14ac:dyDescent="0.25">
      <c r="A760" s="192">
        <v>41891</v>
      </c>
      <c r="B760" s="254" t="s">
        <v>1133</v>
      </c>
      <c r="C760" s="322" t="s">
        <v>4616</v>
      </c>
      <c r="D760" s="190" t="s">
        <v>449</v>
      </c>
      <c r="E760" s="210">
        <v>480</v>
      </c>
      <c r="F760" s="368">
        <v>41893</v>
      </c>
      <c r="G760" s="42">
        <v>480</v>
      </c>
      <c r="H760" s="217">
        <f t="shared" si="12"/>
        <v>0</v>
      </c>
      <c r="I760" s="190" t="s">
        <v>30</v>
      </c>
      <c r="J760" s="21"/>
      <c r="K760" s="21"/>
    </row>
    <row r="761" spans="1:11" x14ac:dyDescent="0.25">
      <c r="A761" s="192">
        <v>41891</v>
      </c>
      <c r="B761" s="254" t="s">
        <v>1134</v>
      </c>
      <c r="C761" s="322" t="s">
        <v>4616</v>
      </c>
      <c r="D761" s="190" t="s">
        <v>338</v>
      </c>
      <c r="E761" s="210">
        <v>291.2</v>
      </c>
      <c r="F761" s="368">
        <v>41892</v>
      </c>
      <c r="G761" s="42">
        <v>291.2</v>
      </c>
      <c r="H761" s="217">
        <f t="shared" si="12"/>
        <v>0</v>
      </c>
      <c r="I761" s="190" t="s">
        <v>30</v>
      </c>
      <c r="J761" s="21"/>
      <c r="K761" s="21"/>
    </row>
    <row r="762" spans="1:11" x14ac:dyDescent="0.25">
      <c r="A762" s="192">
        <v>41891</v>
      </c>
      <c r="B762" s="254" t="s">
        <v>1135</v>
      </c>
      <c r="C762" s="322" t="s">
        <v>4616</v>
      </c>
      <c r="D762" s="196" t="s">
        <v>3108</v>
      </c>
      <c r="E762" s="215">
        <v>0</v>
      </c>
      <c r="F762" s="368"/>
      <c r="G762" s="42"/>
      <c r="H762" s="217">
        <f t="shared" si="12"/>
        <v>0</v>
      </c>
      <c r="I762" s="190" t="s">
        <v>4212</v>
      </c>
      <c r="J762" s="21"/>
      <c r="K762" s="21"/>
    </row>
    <row r="763" spans="1:11" x14ac:dyDescent="0.25">
      <c r="A763" s="192">
        <v>41891</v>
      </c>
      <c r="B763" s="254" t="s">
        <v>1136</v>
      </c>
      <c r="C763" s="322" t="s">
        <v>4616</v>
      </c>
      <c r="D763" s="190" t="s">
        <v>3266</v>
      </c>
      <c r="E763" s="210">
        <v>1930.5</v>
      </c>
      <c r="F763" s="368">
        <v>41892</v>
      </c>
      <c r="G763" s="42">
        <v>1930.5</v>
      </c>
      <c r="H763" s="217">
        <f t="shared" si="12"/>
        <v>0</v>
      </c>
      <c r="I763" s="190" t="s">
        <v>30</v>
      </c>
      <c r="J763" s="21"/>
      <c r="K763" s="21"/>
    </row>
    <row r="764" spans="1:11" x14ac:dyDescent="0.25">
      <c r="A764" s="192">
        <v>41891</v>
      </c>
      <c r="B764" s="254" t="s">
        <v>1137</v>
      </c>
      <c r="C764" s="322" t="s">
        <v>4616</v>
      </c>
      <c r="D764" s="190" t="s">
        <v>758</v>
      </c>
      <c r="E764" s="210">
        <v>1545.5</v>
      </c>
      <c r="F764" s="368">
        <v>41892</v>
      </c>
      <c r="G764" s="42">
        <v>1545.5</v>
      </c>
      <c r="H764" s="217">
        <f t="shared" si="12"/>
        <v>0</v>
      </c>
      <c r="I764" s="190" t="s">
        <v>30</v>
      </c>
      <c r="J764" s="21"/>
      <c r="K764" s="21"/>
    </row>
    <row r="765" spans="1:11" x14ac:dyDescent="0.25">
      <c r="A765" s="192">
        <v>41891</v>
      </c>
      <c r="B765" s="254" t="s">
        <v>1138</v>
      </c>
      <c r="C765" s="322" t="s">
        <v>4616</v>
      </c>
      <c r="D765" s="190" t="s">
        <v>517</v>
      </c>
      <c r="E765" s="210">
        <v>1756</v>
      </c>
      <c r="F765" s="368">
        <v>41891</v>
      </c>
      <c r="G765" s="42">
        <v>1756</v>
      </c>
      <c r="H765" s="217">
        <f t="shared" si="12"/>
        <v>0</v>
      </c>
      <c r="I765" s="190"/>
      <c r="J765" s="21"/>
      <c r="K765" s="21"/>
    </row>
    <row r="766" spans="1:11" x14ac:dyDescent="0.25">
      <c r="A766" s="192">
        <v>41891</v>
      </c>
      <c r="B766" s="254" t="s">
        <v>1139</v>
      </c>
      <c r="C766" s="322" t="s">
        <v>4616</v>
      </c>
      <c r="D766" s="190" t="s">
        <v>4322</v>
      </c>
      <c r="E766" s="210">
        <v>11823.6</v>
      </c>
      <c r="F766" s="368">
        <v>41892</v>
      </c>
      <c r="G766" s="42">
        <v>11823.6</v>
      </c>
      <c r="H766" s="217">
        <f t="shared" si="12"/>
        <v>0</v>
      </c>
      <c r="I766" s="190" t="s">
        <v>30</v>
      </c>
      <c r="J766" s="21"/>
      <c r="K766" s="21"/>
    </row>
    <row r="767" spans="1:11" x14ac:dyDescent="0.25">
      <c r="A767" s="192">
        <v>41891</v>
      </c>
      <c r="B767" s="254" t="s">
        <v>1140</v>
      </c>
      <c r="C767" s="322" t="s">
        <v>4616</v>
      </c>
      <c r="D767" s="190" t="s">
        <v>124</v>
      </c>
      <c r="E767" s="210">
        <v>2341.4</v>
      </c>
      <c r="F767" s="368">
        <v>41892</v>
      </c>
      <c r="G767" s="42">
        <v>2341.4</v>
      </c>
      <c r="H767" s="217">
        <f t="shared" si="12"/>
        <v>0</v>
      </c>
      <c r="I767" s="190" t="s">
        <v>30</v>
      </c>
      <c r="J767" s="21"/>
      <c r="K767" s="21"/>
    </row>
    <row r="768" spans="1:11" x14ac:dyDescent="0.25">
      <c r="A768" s="192">
        <v>41891</v>
      </c>
      <c r="B768" s="254" t="s">
        <v>1141</v>
      </c>
      <c r="C768" s="322" t="s">
        <v>4616</v>
      </c>
      <c r="D768" s="190" t="s">
        <v>1040</v>
      </c>
      <c r="E768" s="210">
        <v>1952.5</v>
      </c>
      <c r="F768" s="368">
        <v>41892</v>
      </c>
      <c r="G768" s="42">
        <v>1952.5</v>
      </c>
      <c r="H768" s="217">
        <f t="shared" si="12"/>
        <v>0</v>
      </c>
      <c r="I768" s="190" t="s">
        <v>30</v>
      </c>
      <c r="J768" s="21"/>
      <c r="K768" s="21"/>
    </row>
    <row r="769" spans="1:11" x14ac:dyDescent="0.25">
      <c r="A769" s="192">
        <v>41891</v>
      </c>
      <c r="B769" s="254" t="s">
        <v>1142</v>
      </c>
      <c r="C769" s="322" t="s">
        <v>4616</v>
      </c>
      <c r="D769" s="196" t="s">
        <v>3108</v>
      </c>
      <c r="E769" s="215">
        <v>0</v>
      </c>
      <c r="F769" s="368"/>
      <c r="G769" s="42"/>
      <c r="H769" s="217">
        <f t="shared" si="12"/>
        <v>0</v>
      </c>
      <c r="I769" s="190" t="s">
        <v>4212</v>
      </c>
    </row>
    <row r="770" spans="1:11" x14ac:dyDescent="0.25">
      <c r="A770" s="192">
        <v>41891</v>
      </c>
      <c r="B770" s="254" t="s">
        <v>1143</v>
      </c>
      <c r="C770" s="322" t="s">
        <v>4616</v>
      </c>
      <c r="D770" s="190" t="s">
        <v>55</v>
      </c>
      <c r="E770" s="210">
        <v>8337.1</v>
      </c>
      <c r="F770" s="368">
        <v>41891</v>
      </c>
      <c r="G770" s="42">
        <v>8337.1</v>
      </c>
      <c r="H770" s="217">
        <f t="shared" si="12"/>
        <v>0</v>
      </c>
      <c r="I770" s="190"/>
    </row>
    <row r="771" spans="1:11" x14ac:dyDescent="0.25">
      <c r="A771" s="192">
        <v>41891</v>
      </c>
      <c r="B771" s="254" t="s">
        <v>1144</v>
      </c>
      <c r="C771" s="322" t="s">
        <v>4616</v>
      </c>
      <c r="D771" s="190" t="s">
        <v>4586</v>
      </c>
      <c r="E771" s="210">
        <v>4740</v>
      </c>
      <c r="F771" s="368">
        <v>41891</v>
      </c>
      <c r="G771" s="42">
        <v>4740</v>
      </c>
      <c r="H771" s="217">
        <f t="shared" si="12"/>
        <v>0</v>
      </c>
      <c r="I771" s="190"/>
    </row>
    <row r="772" spans="1:11" x14ac:dyDescent="0.25">
      <c r="A772" s="192">
        <v>41891</v>
      </c>
      <c r="B772" s="254" t="s">
        <v>1145</v>
      </c>
      <c r="C772" s="322" t="s">
        <v>4616</v>
      </c>
      <c r="D772" s="190" t="s">
        <v>54</v>
      </c>
      <c r="E772" s="210">
        <v>10122.9</v>
      </c>
      <c r="F772" s="368">
        <v>41892</v>
      </c>
      <c r="G772" s="42">
        <v>10122.9</v>
      </c>
      <c r="H772" s="217">
        <f t="shared" si="12"/>
        <v>0</v>
      </c>
      <c r="I772" s="190"/>
    </row>
    <row r="773" spans="1:11" x14ac:dyDescent="0.25">
      <c r="A773" s="192">
        <v>41891</v>
      </c>
      <c r="B773" s="254" t="s">
        <v>1146</v>
      </c>
      <c r="C773" s="322" t="s">
        <v>4616</v>
      </c>
      <c r="D773" s="190" t="s">
        <v>4691</v>
      </c>
      <c r="E773" s="210">
        <v>1149.2</v>
      </c>
      <c r="F773" s="368">
        <v>41891</v>
      </c>
      <c r="G773" s="42">
        <v>1149.2</v>
      </c>
      <c r="H773" s="217">
        <f t="shared" si="12"/>
        <v>0</v>
      </c>
      <c r="I773" s="190"/>
    </row>
    <row r="774" spans="1:11" x14ac:dyDescent="0.25">
      <c r="A774" s="192">
        <v>41891</v>
      </c>
      <c r="B774" s="254" t="s">
        <v>1147</v>
      </c>
      <c r="C774" s="322" t="s">
        <v>4616</v>
      </c>
      <c r="D774" s="190" t="s">
        <v>4691</v>
      </c>
      <c r="E774" s="210">
        <v>600</v>
      </c>
      <c r="F774" s="368">
        <v>41891</v>
      </c>
      <c r="G774" s="42">
        <v>600</v>
      </c>
      <c r="H774" s="217">
        <f t="shared" si="12"/>
        <v>0</v>
      </c>
      <c r="I774" s="190"/>
    </row>
    <row r="775" spans="1:11" x14ac:dyDescent="0.25">
      <c r="A775" s="192">
        <v>41891</v>
      </c>
      <c r="B775" s="254" t="s">
        <v>1148</v>
      </c>
      <c r="C775" s="322" t="s">
        <v>4616</v>
      </c>
      <c r="D775" s="190" t="s">
        <v>83</v>
      </c>
      <c r="E775" s="210">
        <v>3910</v>
      </c>
      <c r="F775" s="368">
        <v>41891</v>
      </c>
      <c r="G775" s="42">
        <v>3910</v>
      </c>
      <c r="H775" s="217">
        <f t="shared" ref="H775:H838" si="13">E775-G775</f>
        <v>0</v>
      </c>
      <c r="I775" s="190" t="s">
        <v>21</v>
      </c>
    </row>
    <row r="776" spans="1:11" x14ac:dyDescent="0.25">
      <c r="A776" s="192">
        <v>41891</v>
      </c>
      <c r="B776" s="254" t="s">
        <v>1149</v>
      </c>
      <c r="C776" s="322" t="s">
        <v>4616</v>
      </c>
      <c r="D776" s="190" t="s">
        <v>130</v>
      </c>
      <c r="E776" s="210">
        <v>6939.9</v>
      </c>
      <c r="F776" s="368">
        <v>41892</v>
      </c>
      <c r="G776" s="42">
        <v>6939.9</v>
      </c>
      <c r="H776" s="217">
        <f t="shared" si="13"/>
        <v>0</v>
      </c>
      <c r="I776" s="190" t="s">
        <v>21</v>
      </c>
    </row>
    <row r="777" spans="1:11" x14ac:dyDescent="0.25">
      <c r="A777" s="192">
        <v>41891</v>
      </c>
      <c r="B777" s="254" t="s">
        <v>1150</v>
      </c>
      <c r="C777" s="322" t="s">
        <v>4616</v>
      </c>
      <c r="D777" s="190" t="s">
        <v>1814</v>
      </c>
      <c r="E777" s="210">
        <v>12309.8</v>
      </c>
      <c r="F777" s="368">
        <v>41897</v>
      </c>
      <c r="G777" s="42">
        <v>12309.8</v>
      </c>
      <c r="H777" s="217">
        <f t="shared" si="13"/>
        <v>0</v>
      </c>
      <c r="I777" s="190" t="s">
        <v>21</v>
      </c>
      <c r="K777" s="33"/>
    </row>
    <row r="778" spans="1:11" x14ac:dyDescent="0.25">
      <c r="A778" s="192">
        <v>41891</v>
      </c>
      <c r="B778" s="254" t="s">
        <v>1151</v>
      </c>
      <c r="C778" s="322" t="s">
        <v>4616</v>
      </c>
      <c r="D778" s="190" t="s">
        <v>111</v>
      </c>
      <c r="E778" s="210">
        <v>4330</v>
      </c>
      <c r="F778" s="368">
        <v>41891</v>
      </c>
      <c r="G778" s="42">
        <v>4330</v>
      </c>
      <c r="H778" s="217">
        <f t="shared" si="13"/>
        <v>0</v>
      </c>
      <c r="I778" s="190" t="s">
        <v>21</v>
      </c>
    </row>
    <row r="779" spans="1:11" x14ac:dyDescent="0.25">
      <c r="A779" s="192">
        <v>41891</v>
      </c>
      <c r="B779" s="254" t="s">
        <v>1152</v>
      </c>
      <c r="C779" s="322" t="s">
        <v>4616</v>
      </c>
      <c r="D779" s="190" t="s">
        <v>4661</v>
      </c>
      <c r="E779" s="210">
        <v>6346.4</v>
      </c>
      <c r="F779" s="407" t="s">
        <v>4692</v>
      </c>
      <c r="G779" s="42">
        <v>6346.4</v>
      </c>
      <c r="H779" s="217">
        <f t="shared" si="13"/>
        <v>0</v>
      </c>
      <c r="I779" s="190" t="s">
        <v>21</v>
      </c>
    </row>
    <row r="780" spans="1:11" x14ac:dyDescent="0.25">
      <c r="A780" s="192">
        <v>41891</v>
      </c>
      <c r="B780" s="254" t="s">
        <v>1153</v>
      </c>
      <c r="C780" s="322" t="s">
        <v>4616</v>
      </c>
      <c r="D780" s="190" t="s">
        <v>4240</v>
      </c>
      <c r="E780" s="210">
        <v>134269.20000000001</v>
      </c>
      <c r="F780" s="368">
        <v>41912</v>
      </c>
      <c r="G780" s="42">
        <v>134269.20000000001</v>
      </c>
      <c r="H780" s="217">
        <f t="shared" si="13"/>
        <v>0</v>
      </c>
      <c r="I780" s="190" t="s">
        <v>27</v>
      </c>
    </row>
    <row r="781" spans="1:11" x14ac:dyDescent="0.25">
      <c r="A781" s="192">
        <v>41891</v>
      </c>
      <c r="B781" s="254" t="s">
        <v>1154</v>
      </c>
      <c r="C781" s="322" t="s">
        <v>4616</v>
      </c>
      <c r="D781" s="196" t="s">
        <v>3108</v>
      </c>
      <c r="E781" s="215">
        <v>0</v>
      </c>
      <c r="F781" s="368"/>
      <c r="G781" s="42"/>
      <c r="H781" s="217">
        <f t="shared" si="13"/>
        <v>0</v>
      </c>
      <c r="I781" s="190" t="s">
        <v>4212</v>
      </c>
    </row>
    <row r="782" spans="1:11" x14ac:dyDescent="0.25">
      <c r="A782" s="192">
        <v>41891</v>
      </c>
      <c r="B782" s="254" t="s">
        <v>1156</v>
      </c>
      <c r="C782" s="322" t="s">
        <v>4616</v>
      </c>
      <c r="D782" s="190" t="s">
        <v>74</v>
      </c>
      <c r="E782" s="210">
        <v>1093.6600000000001</v>
      </c>
      <c r="F782" s="368">
        <v>41891</v>
      </c>
      <c r="G782" s="42">
        <v>1093.6600000000001</v>
      </c>
      <c r="H782" s="217">
        <f t="shared" si="13"/>
        <v>0</v>
      </c>
      <c r="I782" s="190"/>
    </row>
    <row r="783" spans="1:11" x14ac:dyDescent="0.25">
      <c r="A783" s="192">
        <v>41891</v>
      </c>
      <c r="B783" s="254" t="s">
        <v>1157</v>
      </c>
      <c r="C783" s="322" t="s">
        <v>4616</v>
      </c>
      <c r="D783" s="190" t="s">
        <v>133</v>
      </c>
      <c r="E783" s="210">
        <v>31501.599999999999</v>
      </c>
      <c r="F783" s="368">
        <v>41891</v>
      </c>
      <c r="G783" s="42">
        <v>31501.599999999999</v>
      </c>
      <c r="H783" s="217">
        <f t="shared" si="13"/>
        <v>0</v>
      </c>
      <c r="I783" s="190"/>
    </row>
    <row r="784" spans="1:11" x14ac:dyDescent="0.25">
      <c r="A784" s="192">
        <v>41891</v>
      </c>
      <c r="B784" s="254" t="s">
        <v>1158</v>
      </c>
      <c r="C784" s="322" t="s">
        <v>4616</v>
      </c>
      <c r="D784" s="190" t="s">
        <v>396</v>
      </c>
      <c r="E784" s="210">
        <v>561</v>
      </c>
      <c r="F784" s="368">
        <v>41892</v>
      </c>
      <c r="G784" s="42">
        <v>561</v>
      </c>
      <c r="H784" s="217">
        <f t="shared" si="13"/>
        <v>0</v>
      </c>
      <c r="I784" s="190"/>
    </row>
    <row r="785" spans="1:11" x14ac:dyDescent="0.25">
      <c r="A785" s="192">
        <v>41891</v>
      </c>
      <c r="B785" s="254" t="s">
        <v>1159</v>
      </c>
      <c r="C785" s="322" t="s">
        <v>4616</v>
      </c>
      <c r="D785" s="196" t="s">
        <v>3108</v>
      </c>
      <c r="E785" s="215">
        <v>0</v>
      </c>
      <c r="F785" s="368"/>
      <c r="G785" s="42"/>
      <c r="H785" s="217">
        <f t="shared" si="13"/>
        <v>0</v>
      </c>
      <c r="I785" s="190" t="s">
        <v>4212</v>
      </c>
    </row>
    <row r="786" spans="1:11" x14ac:dyDescent="0.25">
      <c r="A786" s="192">
        <v>41891</v>
      </c>
      <c r="B786" s="254" t="s">
        <v>1160</v>
      </c>
      <c r="C786" s="322" t="s">
        <v>4616</v>
      </c>
      <c r="D786" s="190" t="s">
        <v>233</v>
      </c>
      <c r="E786" s="210">
        <v>1722.8</v>
      </c>
      <c r="F786" s="368">
        <v>41892</v>
      </c>
      <c r="G786" s="42">
        <v>1722.8</v>
      </c>
      <c r="H786" s="217">
        <f t="shared" si="13"/>
        <v>0</v>
      </c>
      <c r="I786" s="190" t="s">
        <v>217</v>
      </c>
      <c r="K786" s="33"/>
    </row>
    <row r="787" spans="1:11" x14ac:dyDescent="0.25">
      <c r="A787" s="192">
        <v>41891</v>
      </c>
      <c r="B787" s="254" t="s">
        <v>1161</v>
      </c>
      <c r="C787" s="322" t="s">
        <v>4616</v>
      </c>
      <c r="D787" s="190" t="s">
        <v>99</v>
      </c>
      <c r="E787" s="210">
        <v>2334</v>
      </c>
      <c r="F787" s="368">
        <v>41892</v>
      </c>
      <c r="G787" s="42">
        <v>2334</v>
      </c>
      <c r="H787" s="217">
        <f t="shared" si="13"/>
        <v>0</v>
      </c>
      <c r="I787" s="190" t="s">
        <v>217</v>
      </c>
    </row>
    <row r="788" spans="1:11" x14ac:dyDescent="0.25">
      <c r="A788" s="192">
        <v>41891</v>
      </c>
      <c r="B788" s="254" t="s">
        <v>1163</v>
      </c>
      <c r="C788" s="322" t="s">
        <v>4616</v>
      </c>
      <c r="D788" s="190" t="s">
        <v>4617</v>
      </c>
      <c r="E788" s="210">
        <v>7340.4</v>
      </c>
      <c r="F788" s="368">
        <v>41892</v>
      </c>
      <c r="G788" s="42">
        <v>7340.4</v>
      </c>
      <c r="H788" s="217">
        <f t="shared" si="13"/>
        <v>0</v>
      </c>
      <c r="I788" s="190" t="s">
        <v>217</v>
      </c>
    </row>
    <row r="789" spans="1:11" x14ac:dyDescent="0.25">
      <c r="A789" s="192">
        <v>41891</v>
      </c>
      <c r="B789" s="254" t="s">
        <v>1164</v>
      </c>
      <c r="C789" s="322" t="s">
        <v>4616</v>
      </c>
      <c r="D789" s="190" t="s">
        <v>69</v>
      </c>
      <c r="E789" s="210">
        <v>683.8</v>
      </c>
      <c r="F789" s="368">
        <v>41891</v>
      </c>
      <c r="G789" s="42">
        <v>683.8</v>
      </c>
      <c r="H789" s="217">
        <f t="shared" si="13"/>
        <v>0</v>
      </c>
      <c r="I789" s="190"/>
    </row>
    <row r="790" spans="1:11" x14ac:dyDescent="0.25">
      <c r="A790" s="192">
        <v>41891</v>
      </c>
      <c r="B790" s="254" t="s">
        <v>1166</v>
      </c>
      <c r="C790" s="322" t="s">
        <v>4616</v>
      </c>
      <c r="D790" s="190" t="s">
        <v>28</v>
      </c>
      <c r="E790" s="210">
        <v>9413.7999999999993</v>
      </c>
      <c r="F790" s="368">
        <v>41891</v>
      </c>
      <c r="G790" s="42">
        <v>9413.7999999999993</v>
      </c>
      <c r="H790" s="217">
        <f t="shared" si="13"/>
        <v>0</v>
      </c>
      <c r="I790" s="190"/>
    </row>
    <row r="791" spans="1:11" x14ac:dyDescent="0.25">
      <c r="A791" s="192">
        <v>41891</v>
      </c>
      <c r="B791" s="254" t="s">
        <v>1167</v>
      </c>
      <c r="C791" s="322" t="s">
        <v>4616</v>
      </c>
      <c r="D791" s="190" t="s">
        <v>257</v>
      </c>
      <c r="E791" s="210">
        <v>14250</v>
      </c>
      <c r="F791" s="368">
        <v>41892</v>
      </c>
      <c r="G791" s="42">
        <v>14250</v>
      </c>
      <c r="H791" s="217">
        <f t="shared" si="13"/>
        <v>0</v>
      </c>
      <c r="I791" s="190" t="s">
        <v>217</v>
      </c>
    </row>
    <row r="792" spans="1:11" x14ac:dyDescent="0.25">
      <c r="A792" s="192">
        <v>41891</v>
      </c>
      <c r="B792" s="254" t="s">
        <v>1168</v>
      </c>
      <c r="C792" s="322" t="s">
        <v>4616</v>
      </c>
      <c r="D792" s="190" t="s">
        <v>468</v>
      </c>
      <c r="E792" s="210">
        <v>2734.5</v>
      </c>
      <c r="F792" s="368">
        <v>41892</v>
      </c>
      <c r="G792" s="42">
        <v>2734.5</v>
      </c>
      <c r="H792" s="217">
        <f t="shared" si="13"/>
        <v>0</v>
      </c>
      <c r="I792" s="190" t="s">
        <v>217</v>
      </c>
    </row>
    <row r="793" spans="1:11" x14ac:dyDescent="0.25">
      <c r="A793" s="192">
        <v>41891</v>
      </c>
      <c r="B793" s="254" t="s">
        <v>1169</v>
      </c>
      <c r="C793" s="322" t="s">
        <v>4616</v>
      </c>
      <c r="D793" s="190" t="s">
        <v>307</v>
      </c>
      <c r="E793" s="210">
        <v>6936</v>
      </c>
      <c r="F793" s="368">
        <v>41892</v>
      </c>
      <c r="G793" s="42">
        <v>6936</v>
      </c>
      <c r="H793" s="217">
        <f t="shared" si="13"/>
        <v>0</v>
      </c>
      <c r="I793" s="190" t="s">
        <v>217</v>
      </c>
    </row>
    <row r="794" spans="1:11" x14ac:dyDescent="0.25">
      <c r="A794" s="192">
        <v>41891</v>
      </c>
      <c r="B794" s="254" t="s">
        <v>1170</v>
      </c>
      <c r="C794" s="322" t="s">
        <v>4616</v>
      </c>
      <c r="D794" s="190" t="s">
        <v>4693</v>
      </c>
      <c r="E794" s="210">
        <v>3888.7</v>
      </c>
      <c r="F794" s="368">
        <v>41891</v>
      </c>
      <c r="G794" s="42">
        <v>3888.7</v>
      </c>
      <c r="H794" s="217">
        <f t="shared" si="13"/>
        <v>0</v>
      </c>
      <c r="I794" s="190"/>
    </row>
    <row r="795" spans="1:11" x14ac:dyDescent="0.25">
      <c r="A795" s="192">
        <v>41891</v>
      </c>
      <c r="B795" s="254" t="s">
        <v>1172</v>
      </c>
      <c r="C795" s="322" t="s">
        <v>4616</v>
      </c>
      <c r="D795" s="190" t="s">
        <v>4596</v>
      </c>
      <c r="E795" s="210">
        <v>2527.1999999999998</v>
      </c>
      <c r="F795" s="368">
        <v>41891</v>
      </c>
      <c r="G795" s="42">
        <v>2527.1999999999998</v>
      </c>
      <c r="H795" s="217">
        <f t="shared" si="13"/>
        <v>0</v>
      </c>
      <c r="I795" s="190"/>
    </row>
    <row r="796" spans="1:11" x14ac:dyDescent="0.25">
      <c r="A796" s="192">
        <v>41891</v>
      </c>
      <c r="B796" s="254" t="s">
        <v>1174</v>
      </c>
      <c r="C796" s="322" t="s">
        <v>4616</v>
      </c>
      <c r="D796" s="190" t="s">
        <v>49</v>
      </c>
      <c r="E796" s="210">
        <v>468</v>
      </c>
      <c r="F796" s="368">
        <v>41891</v>
      </c>
      <c r="G796" s="42">
        <v>468</v>
      </c>
      <c r="H796" s="217">
        <f t="shared" si="13"/>
        <v>0</v>
      </c>
      <c r="I796" s="190"/>
    </row>
    <row r="797" spans="1:11" x14ac:dyDescent="0.25">
      <c r="A797" s="192">
        <v>41891</v>
      </c>
      <c r="B797" s="254" t="s">
        <v>1175</v>
      </c>
      <c r="C797" s="322" t="s">
        <v>4616</v>
      </c>
      <c r="D797" s="190" t="s">
        <v>79</v>
      </c>
      <c r="E797" s="210">
        <v>27411</v>
      </c>
      <c r="F797" s="368">
        <v>41891</v>
      </c>
      <c r="G797" s="42">
        <v>27411</v>
      </c>
      <c r="H797" s="217">
        <f>E797-G797</f>
        <v>0</v>
      </c>
      <c r="I797" s="190" t="s">
        <v>21</v>
      </c>
    </row>
    <row r="798" spans="1:11" x14ac:dyDescent="0.25">
      <c r="A798" s="192">
        <v>41891</v>
      </c>
      <c r="B798" s="254" t="s">
        <v>1176</v>
      </c>
      <c r="C798" s="322" t="s">
        <v>4616</v>
      </c>
      <c r="D798" s="190" t="s">
        <v>4689</v>
      </c>
      <c r="E798" s="210">
        <v>11108.3</v>
      </c>
      <c r="F798" s="368">
        <v>41891</v>
      </c>
      <c r="G798" s="42">
        <v>11108.3</v>
      </c>
      <c r="H798" s="217">
        <f t="shared" si="13"/>
        <v>0</v>
      </c>
      <c r="I798" s="190"/>
    </row>
    <row r="799" spans="1:11" x14ac:dyDescent="0.25">
      <c r="A799" s="192">
        <v>41892</v>
      </c>
      <c r="B799" s="254" t="s">
        <v>1177</v>
      </c>
      <c r="C799" s="322" t="s">
        <v>4616</v>
      </c>
      <c r="D799" s="20" t="s">
        <v>2582</v>
      </c>
      <c r="E799" s="213">
        <v>5874.4</v>
      </c>
      <c r="F799" s="368">
        <v>41892</v>
      </c>
      <c r="G799" s="42">
        <v>5874.4</v>
      </c>
      <c r="H799" s="217">
        <f t="shared" si="13"/>
        <v>0</v>
      </c>
      <c r="I799" s="20" t="s">
        <v>65</v>
      </c>
    </row>
    <row r="800" spans="1:11" x14ac:dyDescent="0.25">
      <c r="A800" s="192">
        <v>41892</v>
      </c>
      <c r="B800" s="254" t="s">
        <v>1178</v>
      </c>
      <c r="C800" s="322" t="s">
        <v>4616</v>
      </c>
      <c r="D800" s="20" t="s">
        <v>4658</v>
      </c>
      <c r="E800" s="213">
        <v>204</v>
      </c>
      <c r="F800" s="368">
        <v>41892</v>
      </c>
      <c r="G800" s="42">
        <v>204</v>
      </c>
      <c r="H800" s="217">
        <f t="shared" si="13"/>
        <v>0</v>
      </c>
      <c r="I800" s="20" t="s">
        <v>65</v>
      </c>
    </row>
    <row r="801" spans="1:11" x14ac:dyDescent="0.25">
      <c r="A801" s="192">
        <v>41892</v>
      </c>
      <c r="B801" s="254" t="s">
        <v>1179</v>
      </c>
      <c r="C801" s="322" t="s">
        <v>4616</v>
      </c>
      <c r="D801" s="20" t="s">
        <v>4694</v>
      </c>
      <c r="E801" s="213">
        <v>1293.5999999999999</v>
      </c>
      <c r="F801" s="368">
        <v>41892</v>
      </c>
      <c r="G801" s="42">
        <v>1293.5999999999999</v>
      </c>
      <c r="H801" s="217">
        <f t="shared" si="13"/>
        <v>0</v>
      </c>
      <c r="I801" s="20" t="s">
        <v>65</v>
      </c>
    </row>
    <row r="802" spans="1:11" x14ac:dyDescent="0.25">
      <c r="A802" s="192">
        <v>41892</v>
      </c>
      <c r="B802" s="254" t="s">
        <v>1180</v>
      </c>
      <c r="C802" s="322" t="s">
        <v>4616</v>
      </c>
      <c r="D802" s="20" t="s">
        <v>11</v>
      </c>
      <c r="E802" s="213">
        <v>67820.399999999994</v>
      </c>
      <c r="F802" s="368">
        <v>41907</v>
      </c>
      <c r="G802" s="42">
        <v>67820.399999999994</v>
      </c>
      <c r="H802" s="217">
        <f t="shared" si="13"/>
        <v>0</v>
      </c>
      <c r="I802" s="20" t="s">
        <v>65</v>
      </c>
    </row>
    <row r="803" spans="1:11" x14ac:dyDescent="0.25">
      <c r="A803" s="192">
        <v>41892</v>
      </c>
      <c r="B803" s="254" t="s">
        <v>1181</v>
      </c>
      <c r="C803" s="322" t="s">
        <v>4616</v>
      </c>
      <c r="D803" s="20" t="s">
        <v>4276</v>
      </c>
      <c r="E803" s="213">
        <v>35175.78</v>
      </c>
      <c r="F803" s="368">
        <v>41895</v>
      </c>
      <c r="G803" s="42">
        <v>35175.78</v>
      </c>
      <c r="H803" s="217">
        <f t="shared" si="13"/>
        <v>0</v>
      </c>
      <c r="I803" s="20"/>
    </row>
    <row r="804" spans="1:11" x14ac:dyDescent="0.25">
      <c r="A804" s="192">
        <v>41892</v>
      </c>
      <c r="B804" s="254" t="s">
        <v>1182</v>
      </c>
      <c r="C804" s="322" t="s">
        <v>4616</v>
      </c>
      <c r="D804" s="20" t="s">
        <v>130</v>
      </c>
      <c r="E804" s="213">
        <v>786.5</v>
      </c>
      <c r="F804" s="368">
        <v>41892</v>
      </c>
      <c r="G804" s="42">
        <v>786.5</v>
      </c>
      <c r="H804" s="217">
        <f t="shared" si="13"/>
        <v>0</v>
      </c>
      <c r="I804" s="20" t="s">
        <v>21</v>
      </c>
    </row>
    <row r="805" spans="1:11" x14ac:dyDescent="0.25">
      <c r="A805" s="192">
        <v>41892</v>
      </c>
      <c r="B805" s="254" t="s">
        <v>1183</v>
      </c>
      <c r="C805" s="322" t="s">
        <v>4616</v>
      </c>
      <c r="D805" s="20" t="s">
        <v>4661</v>
      </c>
      <c r="E805" s="213">
        <v>4750</v>
      </c>
      <c r="F805" s="407" t="s">
        <v>4692</v>
      </c>
      <c r="G805" s="42">
        <v>4750</v>
      </c>
      <c r="H805" s="217">
        <f t="shared" si="13"/>
        <v>0</v>
      </c>
      <c r="I805" s="20" t="s">
        <v>21</v>
      </c>
    </row>
    <row r="806" spans="1:11" x14ac:dyDescent="0.25">
      <c r="A806" s="192">
        <v>41892</v>
      </c>
      <c r="B806" s="254" t="s">
        <v>1184</v>
      </c>
      <c r="C806" s="322" t="s">
        <v>4616</v>
      </c>
      <c r="D806" s="20" t="s">
        <v>44</v>
      </c>
      <c r="E806" s="213">
        <v>3430</v>
      </c>
      <c r="F806" s="368">
        <v>41908</v>
      </c>
      <c r="G806" s="42">
        <v>3430</v>
      </c>
      <c r="H806" s="217">
        <f t="shared" si="13"/>
        <v>0</v>
      </c>
      <c r="I806" s="20" t="s">
        <v>30</v>
      </c>
    </row>
    <row r="807" spans="1:11" x14ac:dyDescent="0.25">
      <c r="A807" s="192">
        <v>41892</v>
      </c>
      <c r="B807" s="254" t="s">
        <v>1185</v>
      </c>
      <c r="C807" s="322" t="s">
        <v>4616</v>
      </c>
      <c r="D807" s="20" t="s">
        <v>110</v>
      </c>
      <c r="E807" s="213">
        <v>44888.800000000003</v>
      </c>
      <c r="F807" s="368">
        <v>41908</v>
      </c>
      <c r="G807" s="42">
        <v>44888.800000000003</v>
      </c>
      <c r="H807" s="217">
        <f t="shared" si="13"/>
        <v>0</v>
      </c>
      <c r="I807" s="20" t="s">
        <v>21</v>
      </c>
    </row>
    <row r="808" spans="1:11" x14ac:dyDescent="0.25">
      <c r="A808" s="192">
        <v>41892</v>
      </c>
      <c r="B808" s="254" t="s">
        <v>1186</v>
      </c>
      <c r="C808" s="322" t="s">
        <v>4616</v>
      </c>
      <c r="D808" s="20" t="s">
        <v>4177</v>
      </c>
      <c r="E808" s="213">
        <v>3336.4</v>
      </c>
      <c r="F808" s="368">
        <v>41892</v>
      </c>
      <c r="G808" s="42">
        <v>3336.4</v>
      </c>
      <c r="H808" s="217">
        <f t="shared" si="13"/>
        <v>0</v>
      </c>
      <c r="I808" s="20"/>
    </row>
    <row r="809" spans="1:11" x14ac:dyDescent="0.25">
      <c r="A809" s="192">
        <v>41892</v>
      </c>
      <c r="B809" s="254" t="s">
        <v>1187</v>
      </c>
      <c r="C809" s="322" t="s">
        <v>4616</v>
      </c>
      <c r="D809" s="20" t="s">
        <v>106</v>
      </c>
      <c r="E809" s="213">
        <v>302360</v>
      </c>
      <c r="F809" s="368">
        <v>41901</v>
      </c>
      <c r="G809" s="42">
        <v>302360</v>
      </c>
      <c r="H809" s="217">
        <f t="shared" si="13"/>
        <v>0</v>
      </c>
      <c r="I809" s="20"/>
    </row>
    <row r="810" spans="1:11" x14ac:dyDescent="0.25">
      <c r="A810" s="192">
        <v>41892</v>
      </c>
      <c r="B810" s="254" t="s">
        <v>1188</v>
      </c>
      <c r="C810" s="322" t="s">
        <v>4616</v>
      </c>
      <c r="D810" s="20" t="s">
        <v>106</v>
      </c>
      <c r="E810" s="213">
        <v>247456</v>
      </c>
      <c r="F810" s="368">
        <v>41898</v>
      </c>
      <c r="G810" s="42">
        <v>247456</v>
      </c>
      <c r="H810" s="217">
        <f t="shared" si="13"/>
        <v>0</v>
      </c>
      <c r="I810" s="20"/>
    </row>
    <row r="811" spans="1:11" x14ac:dyDescent="0.25">
      <c r="A811" s="192">
        <v>41892</v>
      </c>
      <c r="B811" s="254" t="s">
        <v>1189</v>
      </c>
      <c r="C811" s="322" t="s">
        <v>4616</v>
      </c>
      <c r="D811" s="295" t="s">
        <v>3108</v>
      </c>
      <c r="E811" s="296">
        <v>0</v>
      </c>
      <c r="F811" s="368"/>
      <c r="G811" s="42"/>
      <c r="H811" s="217">
        <f t="shared" si="13"/>
        <v>0</v>
      </c>
      <c r="I811" s="20" t="s">
        <v>512</v>
      </c>
    </row>
    <row r="812" spans="1:11" x14ac:dyDescent="0.25">
      <c r="A812" s="192">
        <v>41892</v>
      </c>
      <c r="B812" s="254" t="s">
        <v>1190</v>
      </c>
      <c r="C812" s="322" t="s">
        <v>4616</v>
      </c>
      <c r="D812" s="20" t="s">
        <v>4663</v>
      </c>
      <c r="E812" s="213">
        <v>2031.7</v>
      </c>
      <c r="F812" s="368">
        <v>41892</v>
      </c>
      <c r="G812" s="42">
        <v>2031.7</v>
      </c>
      <c r="H812" s="217">
        <f t="shared" si="13"/>
        <v>0</v>
      </c>
      <c r="I812" s="20"/>
    </row>
    <row r="813" spans="1:11" x14ac:dyDescent="0.25">
      <c r="A813" s="192">
        <v>41892</v>
      </c>
      <c r="B813" s="254" t="s">
        <v>1191</v>
      </c>
      <c r="C813" s="322" t="s">
        <v>4616</v>
      </c>
      <c r="D813" s="20" t="s">
        <v>4635</v>
      </c>
      <c r="E813" s="213">
        <v>9630</v>
      </c>
      <c r="F813" s="368">
        <v>41892</v>
      </c>
      <c r="G813" s="42">
        <v>9630</v>
      </c>
      <c r="H813" s="217">
        <f t="shared" si="13"/>
        <v>0</v>
      </c>
      <c r="I813" s="20" t="s">
        <v>217</v>
      </c>
    </row>
    <row r="814" spans="1:11" x14ac:dyDescent="0.25">
      <c r="A814" s="192">
        <v>41892</v>
      </c>
      <c r="B814" s="254" t="s">
        <v>1192</v>
      </c>
      <c r="C814" s="322" t="s">
        <v>4616</v>
      </c>
      <c r="D814" s="20" t="s">
        <v>310</v>
      </c>
      <c r="E814" s="213">
        <v>31120</v>
      </c>
      <c r="F814" s="370" t="s">
        <v>4695</v>
      </c>
      <c r="G814" s="42">
        <v>31120</v>
      </c>
      <c r="H814" s="217">
        <f t="shared" si="13"/>
        <v>0</v>
      </c>
      <c r="I814" s="20" t="s">
        <v>27</v>
      </c>
    </row>
    <row r="815" spans="1:11" x14ac:dyDescent="0.25">
      <c r="A815" s="192">
        <v>41892</v>
      </c>
      <c r="B815" s="254" t="s">
        <v>1193</v>
      </c>
      <c r="C815" s="322" t="s">
        <v>4616</v>
      </c>
      <c r="D815" s="20" t="s">
        <v>4621</v>
      </c>
      <c r="E815" s="213">
        <v>12800</v>
      </c>
      <c r="F815" s="370" t="s">
        <v>4696</v>
      </c>
      <c r="G815" s="42">
        <v>12800</v>
      </c>
      <c r="H815" s="217">
        <f t="shared" si="13"/>
        <v>0</v>
      </c>
      <c r="I815" s="20" t="s">
        <v>27</v>
      </c>
    </row>
    <row r="816" spans="1:11" x14ac:dyDescent="0.25">
      <c r="A816" s="192">
        <v>41892</v>
      </c>
      <c r="B816" s="254" t="s">
        <v>1194</v>
      </c>
      <c r="C816" s="322" t="s">
        <v>4616</v>
      </c>
      <c r="D816" s="20" t="s">
        <v>101</v>
      </c>
      <c r="E816" s="213">
        <v>29104</v>
      </c>
      <c r="F816" s="370" t="s">
        <v>4697</v>
      </c>
      <c r="G816" s="42">
        <v>29104</v>
      </c>
      <c r="H816" s="217">
        <f t="shared" si="13"/>
        <v>0</v>
      </c>
      <c r="I816" s="20" t="s">
        <v>27</v>
      </c>
      <c r="K816" s="33"/>
    </row>
    <row r="817" spans="1:11" x14ac:dyDescent="0.25">
      <c r="A817" s="192">
        <v>41892</v>
      </c>
      <c r="B817" s="254" t="s">
        <v>1195</v>
      </c>
      <c r="C817" s="322" t="s">
        <v>4616</v>
      </c>
      <c r="D817" s="20" t="s">
        <v>1814</v>
      </c>
      <c r="E817" s="213">
        <v>23357.599999999999</v>
      </c>
      <c r="F817" s="368">
        <v>41897</v>
      </c>
      <c r="G817" s="42">
        <v>23357.599999999999</v>
      </c>
      <c r="H817" s="217">
        <f t="shared" si="13"/>
        <v>0</v>
      </c>
      <c r="I817" s="20" t="s">
        <v>217</v>
      </c>
    </row>
    <row r="818" spans="1:11" x14ac:dyDescent="0.25">
      <c r="A818" s="192">
        <v>41892</v>
      </c>
      <c r="B818" s="254" t="s">
        <v>1196</v>
      </c>
      <c r="C818" s="322" t="s">
        <v>4616</v>
      </c>
      <c r="D818" s="20" t="s">
        <v>758</v>
      </c>
      <c r="E818" s="213">
        <v>3412.8</v>
      </c>
      <c r="F818" s="368">
        <v>41893</v>
      </c>
      <c r="G818" s="42">
        <v>3412.8</v>
      </c>
      <c r="H818" s="217">
        <f t="shared" si="13"/>
        <v>0</v>
      </c>
      <c r="I818" s="20" t="s">
        <v>30</v>
      </c>
    </row>
    <row r="819" spans="1:11" x14ac:dyDescent="0.25">
      <c r="A819" s="192">
        <v>41892</v>
      </c>
      <c r="B819" s="254" t="s">
        <v>1197</v>
      </c>
      <c r="C819" s="322" t="s">
        <v>4616</v>
      </c>
      <c r="D819" s="20" t="s">
        <v>4319</v>
      </c>
      <c r="E819" s="213">
        <v>3812.9</v>
      </c>
      <c r="F819" s="368">
        <v>41892</v>
      </c>
      <c r="G819" s="42">
        <v>3812.9</v>
      </c>
      <c r="H819" s="217">
        <f t="shared" si="13"/>
        <v>0</v>
      </c>
      <c r="I819" s="20"/>
    </row>
    <row r="820" spans="1:11" x14ac:dyDescent="0.25">
      <c r="A820" s="192">
        <v>41892</v>
      </c>
      <c r="B820" s="254" t="s">
        <v>1199</v>
      </c>
      <c r="C820" s="322" t="s">
        <v>4616</v>
      </c>
      <c r="D820" s="20" t="s">
        <v>28</v>
      </c>
      <c r="E820" s="213">
        <v>10927.2</v>
      </c>
      <c r="F820" s="368">
        <v>41892</v>
      </c>
      <c r="G820" s="42">
        <v>10927.2</v>
      </c>
      <c r="H820" s="217">
        <f t="shared" si="13"/>
        <v>0</v>
      </c>
      <c r="I820" s="20"/>
    </row>
    <row r="821" spans="1:11" x14ac:dyDescent="0.25">
      <c r="A821" s="192">
        <v>41892</v>
      </c>
      <c r="B821" s="254" t="s">
        <v>1200</v>
      </c>
      <c r="C821" s="322" t="s">
        <v>4616</v>
      </c>
      <c r="D821" s="20" t="s">
        <v>123</v>
      </c>
      <c r="E821" s="213">
        <v>7752</v>
      </c>
      <c r="F821" s="368">
        <v>41893</v>
      </c>
      <c r="G821" s="42">
        <v>7752</v>
      </c>
      <c r="H821" s="217">
        <f t="shared" si="13"/>
        <v>0</v>
      </c>
      <c r="I821" s="20" t="s">
        <v>3920</v>
      </c>
    </row>
    <row r="822" spans="1:11" x14ac:dyDescent="0.25">
      <c r="A822" s="192">
        <v>41892</v>
      </c>
      <c r="B822" s="254" t="s">
        <v>1201</v>
      </c>
      <c r="C822" s="322" t="s">
        <v>4616</v>
      </c>
      <c r="D822" s="20" t="s">
        <v>13</v>
      </c>
      <c r="E822" s="213">
        <v>2493</v>
      </c>
      <c r="F822" s="368">
        <v>41892</v>
      </c>
      <c r="G822" s="42">
        <v>2493</v>
      </c>
      <c r="H822" s="217">
        <f t="shared" si="13"/>
        <v>0</v>
      </c>
      <c r="I822" s="20" t="s">
        <v>21</v>
      </c>
    </row>
    <row r="823" spans="1:11" x14ac:dyDescent="0.25">
      <c r="A823" s="192">
        <v>41892</v>
      </c>
      <c r="B823" s="254" t="s">
        <v>1203</v>
      </c>
      <c r="C823" s="322" t="s">
        <v>4616</v>
      </c>
      <c r="D823" s="20" t="s">
        <v>28</v>
      </c>
      <c r="E823" s="213">
        <v>3483.2</v>
      </c>
      <c r="F823" s="368">
        <v>41892</v>
      </c>
      <c r="G823" s="42">
        <v>3483.2</v>
      </c>
      <c r="H823" s="217">
        <f t="shared" si="13"/>
        <v>0</v>
      </c>
      <c r="I823" s="20" t="s">
        <v>21</v>
      </c>
    </row>
    <row r="824" spans="1:11" x14ac:dyDescent="0.25">
      <c r="A824" s="192">
        <v>41892</v>
      </c>
      <c r="B824" s="254" t="s">
        <v>1205</v>
      </c>
      <c r="C824" s="322" t="s">
        <v>4616</v>
      </c>
      <c r="D824" s="20" t="s">
        <v>23</v>
      </c>
      <c r="E824" s="213">
        <v>6049.6</v>
      </c>
      <c r="F824" s="368">
        <v>41892</v>
      </c>
      <c r="G824" s="42">
        <v>6049.6</v>
      </c>
      <c r="H824" s="217">
        <f t="shared" si="13"/>
        <v>0</v>
      </c>
      <c r="I824" s="20"/>
    </row>
    <row r="825" spans="1:11" x14ac:dyDescent="0.25">
      <c r="A825" s="192">
        <v>41892</v>
      </c>
      <c r="B825" s="254" t="s">
        <v>1206</v>
      </c>
      <c r="C825" s="322" t="s">
        <v>4616</v>
      </c>
      <c r="D825" s="20" t="s">
        <v>106</v>
      </c>
      <c r="E825" s="213">
        <v>56544</v>
      </c>
      <c r="F825" s="368">
        <v>41908</v>
      </c>
      <c r="G825" s="42">
        <v>56544</v>
      </c>
      <c r="H825" s="217">
        <f t="shared" si="13"/>
        <v>0</v>
      </c>
      <c r="I825" s="20" t="s">
        <v>65</v>
      </c>
    </row>
    <row r="826" spans="1:11" x14ac:dyDescent="0.25">
      <c r="A826" s="192">
        <v>41892</v>
      </c>
      <c r="B826" s="254" t="s">
        <v>1207</v>
      </c>
      <c r="C826" s="322" t="s">
        <v>4616</v>
      </c>
      <c r="D826" s="20" t="s">
        <v>4240</v>
      </c>
      <c r="E826" s="213">
        <v>52094</v>
      </c>
      <c r="F826" s="368">
        <v>41912</v>
      </c>
      <c r="G826" s="42">
        <v>52094</v>
      </c>
      <c r="H826" s="217">
        <f t="shared" si="13"/>
        <v>0</v>
      </c>
      <c r="I826" s="20" t="s">
        <v>162</v>
      </c>
    </row>
    <row r="827" spans="1:11" x14ac:dyDescent="0.25">
      <c r="A827" s="192">
        <v>41892</v>
      </c>
      <c r="B827" s="254" t="s">
        <v>1208</v>
      </c>
      <c r="C827" s="322" t="s">
        <v>4616</v>
      </c>
      <c r="D827" s="295" t="s">
        <v>3108</v>
      </c>
      <c r="E827" s="296">
        <v>0</v>
      </c>
      <c r="F827" s="368"/>
      <c r="G827" s="42"/>
      <c r="H827" s="217">
        <f t="shared" si="13"/>
        <v>0</v>
      </c>
      <c r="I827" s="20" t="s">
        <v>512</v>
      </c>
      <c r="K827" s="33"/>
    </row>
    <row r="828" spans="1:11" x14ac:dyDescent="0.25">
      <c r="A828" s="192">
        <v>41892</v>
      </c>
      <c r="B828" s="254" t="s">
        <v>1209</v>
      </c>
      <c r="C828" s="322" t="s">
        <v>4616</v>
      </c>
      <c r="D828" s="20" t="s">
        <v>346</v>
      </c>
      <c r="E828" s="213">
        <v>3975</v>
      </c>
      <c r="F828" s="368">
        <v>41893</v>
      </c>
      <c r="G828" s="42">
        <v>3975</v>
      </c>
      <c r="H828" s="217">
        <f t="shared" si="13"/>
        <v>0</v>
      </c>
      <c r="I828" s="20" t="s">
        <v>27</v>
      </c>
    </row>
    <row r="829" spans="1:11" x14ac:dyDescent="0.25">
      <c r="A829" s="192">
        <v>41892</v>
      </c>
      <c r="B829" s="254" t="s">
        <v>1210</v>
      </c>
      <c r="C829" s="322" t="s">
        <v>4616</v>
      </c>
      <c r="D829" s="20" t="s">
        <v>4698</v>
      </c>
      <c r="E829" s="213">
        <v>5650</v>
      </c>
      <c r="F829" s="368">
        <v>41892</v>
      </c>
      <c r="G829" s="42">
        <v>5650</v>
      </c>
      <c r="H829" s="217">
        <f t="shared" si="13"/>
        <v>0</v>
      </c>
      <c r="I829" s="20"/>
    </row>
    <row r="830" spans="1:11" x14ac:dyDescent="0.25">
      <c r="A830" s="192">
        <v>41892</v>
      </c>
      <c r="B830" s="254" t="s">
        <v>1211</v>
      </c>
      <c r="C830" s="322" t="s">
        <v>4616</v>
      </c>
      <c r="D830" s="20" t="s">
        <v>58</v>
      </c>
      <c r="E830" s="213">
        <v>3853</v>
      </c>
      <c r="F830" s="368">
        <v>41893</v>
      </c>
      <c r="G830" s="42">
        <v>3853</v>
      </c>
      <c r="H830" s="217">
        <f t="shared" si="13"/>
        <v>0</v>
      </c>
      <c r="I830" s="20"/>
    </row>
    <row r="831" spans="1:11" x14ac:dyDescent="0.25">
      <c r="A831" s="192">
        <v>41892</v>
      </c>
      <c r="B831" s="254" t="s">
        <v>1212</v>
      </c>
      <c r="C831" s="322" t="s">
        <v>4616</v>
      </c>
      <c r="D831" s="20" t="s">
        <v>953</v>
      </c>
      <c r="E831" s="213">
        <v>3990</v>
      </c>
      <c r="F831" s="368">
        <v>41892</v>
      </c>
      <c r="G831" s="42">
        <v>3990</v>
      </c>
      <c r="H831" s="217">
        <f t="shared" si="13"/>
        <v>0</v>
      </c>
      <c r="I831" s="20"/>
    </row>
    <row r="832" spans="1:11" x14ac:dyDescent="0.25">
      <c r="A832" s="192">
        <v>41892</v>
      </c>
      <c r="B832" s="254" t="s">
        <v>1214</v>
      </c>
      <c r="C832" s="322" t="s">
        <v>4616</v>
      </c>
      <c r="D832" s="20" t="s">
        <v>4699</v>
      </c>
      <c r="E832" s="213">
        <v>3537</v>
      </c>
      <c r="F832" s="368">
        <v>41893</v>
      </c>
      <c r="G832" s="42">
        <v>3537</v>
      </c>
      <c r="H832" s="217">
        <f t="shared" si="13"/>
        <v>0</v>
      </c>
      <c r="I832" s="20"/>
    </row>
    <row r="833" spans="1:11" x14ac:dyDescent="0.25">
      <c r="A833" s="192">
        <v>41892</v>
      </c>
      <c r="B833" s="254" t="s">
        <v>1215</v>
      </c>
      <c r="C833" s="322" t="s">
        <v>4616</v>
      </c>
      <c r="D833" s="20" t="s">
        <v>4667</v>
      </c>
      <c r="E833" s="213">
        <v>2840</v>
      </c>
      <c r="F833" s="368">
        <v>41893</v>
      </c>
      <c r="G833" s="42">
        <v>2840</v>
      </c>
      <c r="H833" s="217">
        <f t="shared" si="13"/>
        <v>0</v>
      </c>
      <c r="I833" s="20" t="s">
        <v>27</v>
      </c>
      <c r="J833" s="21"/>
      <c r="K833" s="21"/>
    </row>
    <row r="834" spans="1:11" x14ac:dyDescent="0.25">
      <c r="A834" s="192">
        <v>41892</v>
      </c>
      <c r="B834" s="254" t="s">
        <v>1216</v>
      </c>
      <c r="C834" s="322" t="s">
        <v>4616</v>
      </c>
      <c r="D834" s="20" t="s">
        <v>116</v>
      </c>
      <c r="E834" s="213">
        <v>5604.5</v>
      </c>
      <c r="F834" s="368">
        <v>41892</v>
      </c>
      <c r="G834" s="42">
        <v>5604.5</v>
      </c>
      <c r="H834" s="217">
        <f t="shared" si="13"/>
        <v>0</v>
      </c>
      <c r="I834" s="20" t="s">
        <v>27</v>
      </c>
      <c r="J834" s="21"/>
      <c r="K834" s="21"/>
    </row>
    <row r="835" spans="1:11" x14ac:dyDescent="0.25">
      <c r="A835" s="192">
        <v>41892</v>
      </c>
      <c r="B835" s="254" t="s">
        <v>1217</v>
      </c>
      <c r="C835" s="322" t="s">
        <v>4616</v>
      </c>
      <c r="D835" s="20" t="s">
        <v>4652</v>
      </c>
      <c r="E835" s="213">
        <v>1457</v>
      </c>
      <c r="F835" s="368">
        <v>41893</v>
      </c>
      <c r="G835" s="42">
        <v>1457</v>
      </c>
      <c r="H835" s="217">
        <f t="shared" si="13"/>
        <v>0</v>
      </c>
      <c r="I835" s="20" t="s">
        <v>30</v>
      </c>
      <c r="J835" s="21"/>
      <c r="K835" s="21"/>
    </row>
    <row r="836" spans="1:11" x14ac:dyDescent="0.25">
      <c r="A836" s="192">
        <v>41892</v>
      </c>
      <c r="B836" s="254" t="s">
        <v>1218</v>
      </c>
      <c r="C836" s="322" t="s">
        <v>4616</v>
      </c>
      <c r="D836" s="20" t="s">
        <v>1778</v>
      </c>
      <c r="E836" s="213">
        <v>966</v>
      </c>
      <c r="F836" s="368">
        <v>41893</v>
      </c>
      <c r="G836" s="42">
        <v>966</v>
      </c>
      <c r="H836" s="217">
        <f t="shared" si="13"/>
        <v>0</v>
      </c>
      <c r="I836" s="20" t="s">
        <v>30</v>
      </c>
      <c r="J836" s="21"/>
      <c r="K836" s="21"/>
    </row>
    <row r="837" spans="1:11" x14ac:dyDescent="0.25">
      <c r="A837" s="192">
        <v>41892</v>
      </c>
      <c r="B837" s="254" t="s">
        <v>1220</v>
      </c>
      <c r="C837" s="322" t="s">
        <v>4616</v>
      </c>
      <c r="D837" s="20" t="s">
        <v>99</v>
      </c>
      <c r="E837" s="213">
        <v>1088.8</v>
      </c>
      <c r="F837" s="368">
        <v>41893</v>
      </c>
      <c r="G837" s="42">
        <v>1088.8</v>
      </c>
      <c r="H837" s="217">
        <f t="shared" si="13"/>
        <v>0</v>
      </c>
      <c r="I837" s="20" t="s">
        <v>27</v>
      </c>
      <c r="J837" s="21"/>
      <c r="K837" s="21"/>
    </row>
    <row r="838" spans="1:11" x14ac:dyDescent="0.25">
      <c r="A838" s="192">
        <v>41892</v>
      </c>
      <c r="B838" s="254" t="s">
        <v>1221</v>
      </c>
      <c r="C838" s="322" t="s">
        <v>4616</v>
      </c>
      <c r="D838" s="20" t="s">
        <v>124</v>
      </c>
      <c r="E838" s="213">
        <v>4627.6000000000004</v>
      </c>
      <c r="F838" s="368">
        <v>41893</v>
      </c>
      <c r="G838" s="42">
        <v>4627.6000000000004</v>
      </c>
      <c r="H838" s="217">
        <f t="shared" si="13"/>
        <v>0</v>
      </c>
      <c r="I838" s="20" t="s">
        <v>30</v>
      </c>
      <c r="J838" s="21"/>
      <c r="K838" s="21"/>
    </row>
    <row r="839" spans="1:11" x14ac:dyDescent="0.25">
      <c r="A839" s="192">
        <v>41892</v>
      </c>
      <c r="B839" s="254" t="s">
        <v>1222</v>
      </c>
      <c r="C839" s="322" t="s">
        <v>4616</v>
      </c>
      <c r="D839" s="20" t="s">
        <v>464</v>
      </c>
      <c r="E839" s="213">
        <v>626.05999999999995</v>
      </c>
      <c r="F839" s="368">
        <v>41893</v>
      </c>
      <c r="G839" s="42">
        <v>626.05999999999995</v>
      </c>
      <c r="H839" s="217">
        <f t="shared" ref="H839:H902" si="14">E839-G839</f>
        <v>0</v>
      </c>
      <c r="I839" s="20" t="s">
        <v>27</v>
      </c>
      <c r="J839" s="21"/>
      <c r="K839" s="21"/>
    </row>
    <row r="840" spans="1:11" x14ac:dyDescent="0.25">
      <c r="A840" s="192">
        <v>41892</v>
      </c>
      <c r="B840" s="254" t="s">
        <v>1223</v>
      </c>
      <c r="C840" s="322" t="s">
        <v>4616</v>
      </c>
      <c r="D840" s="295" t="s">
        <v>3108</v>
      </c>
      <c r="E840" s="296">
        <v>0</v>
      </c>
      <c r="F840" s="368"/>
      <c r="G840" s="42"/>
      <c r="H840" s="217">
        <f t="shared" si="14"/>
        <v>0</v>
      </c>
      <c r="I840" s="20" t="s">
        <v>4212</v>
      </c>
      <c r="J840" s="21"/>
      <c r="K840" s="21"/>
    </row>
    <row r="841" spans="1:11" x14ac:dyDescent="0.25">
      <c r="A841" s="192">
        <v>41892</v>
      </c>
      <c r="B841" s="254" t="s">
        <v>1225</v>
      </c>
      <c r="C841" s="322" t="s">
        <v>4616</v>
      </c>
      <c r="D841" s="20" t="s">
        <v>4700</v>
      </c>
      <c r="E841" s="213">
        <v>3451.2</v>
      </c>
      <c r="F841" s="368">
        <v>41893</v>
      </c>
      <c r="G841" s="42">
        <v>3451.2</v>
      </c>
      <c r="H841" s="217">
        <f t="shared" si="14"/>
        <v>0</v>
      </c>
      <c r="I841" s="20" t="s">
        <v>30</v>
      </c>
      <c r="J841" s="21"/>
      <c r="K841" s="21"/>
    </row>
    <row r="842" spans="1:11" x14ac:dyDescent="0.25">
      <c r="A842" s="192">
        <v>41892</v>
      </c>
      <c r="B842" s="254" t="s">
        <v>1226</v>
      </c>
      <c r="C842" s="322" t="s">
        <v>4616</v>
      </c>
      <c r="D842" s="20" t="s">
        <v>855</v>
      </c>
      <c r="E842" s="213">
        <v>9203</v>
      </c>
      <c r="F842" s="368">
        <v>41893</v>
      </c>
      <c r="G842" s="42">
        <v>9203</v>
      </c>
      <c r="H842" s="217">
        <f t="shared" si="14"/>
        <v>0</v>
      </c>
      <c r="I842" s="20" t="s">
        <v>27</v>
      </c>
      <c r="J842" s="21"/>
      <c r="K842" s="21"/>
    </row>
    <row r="843" spans="1:11" x14ac:dyDescent="0.25">
      <c r="A843" s="192">
        <v>41892</v>
      </c>
      <c r="B843" s="254" t="s">
        <v>1227</v>
      </c>
      <c r="C843" s="322" t="s">
        <v>4616</v>
      </c>
      <c r="D843" s="20" t="s">
        <v>22</v>
      </c>
      <c r="E843" s="213">
        <v>18968.8</v>
      </c>
      <c r="F843" s="368">
        <v>41892</v>
      </c>
      <c r="G843" s="42">
        <v>18968.8</v>
      </c>
      <c r="H843" s="217">
        <f t="shared" si="14"/>
        <v>0</v>
      </c>
      <c r="I843" s="20"/>
      <c r="J843" s="21"/>
      <c r="K843" s="21"/>
    </row>
    <row r="844" spans="1:11" x14ac:dyDescent="0.25">
      <c r="A844" s="192">
        <v>41892</v>
      </c>
      <c r="B844" s="254" t="s">
        <v>1228</v>
      </c>
      <c r="C844" s="322" t="s">
        <v>4616</v>
      </c>
      <c r="D844" s="20" t="s">
        <v>949</v>
      </c>
      <c r="E844" s="213">
        <v>348.1</v>
      </c>
      <c r="F844" s="368">
        <v>41892</v>
      </c>
      <c r="G844" s="42">
        <v>348.1</v>
      </c>
      <c r="H844" s="217">
        <f t="shared" si="14"/>
        <v>0</v>
      </c>
      <c r="I844" s="20"/>
      <c r="J844" s="21"/>
      <c r="K844" s="21"/>
    </row>
    <row r="845" spans="1:11" x14ac:dyDescent="0.25">
      <c r="A845" s="192">
        <v>41892</v>
      </c>
      <c r="B845" s="254" t="s">
        <v>1230</v>
      </c>
      <c r="C845" s="322" t="s">
        <v>4616</v>
      </c>
      <c r="D845" s="295" t="s">
        <v>3108</v>
      </c>
      <c r="E845" s="296">
        <v>0</v>
      </c>
      <c r="F845" s="368"/>
      <c r="G845" s="42"/>
      <c r="H845" s="217">
        <f t="shared" si="14"/>
        <v>0</v>
      </c>
      <c r="I845" s="20" t="s">
        <v>4212</v>
      </c>
      <c r="J845" s="21"/>
      <c r="K845" s="21"/>
    </row>
    <row r="846" spans="1:11" x14ac:dyDescent="0.25">
      <c r="A846" s="192">
        <v>41892</v>
      </c>
      <c r="B846" s="254" t="s">
        <v>1231</v>
      </c>
      <c r="C846" s="322" t="s">
        <v>4616</v>
      </c>
      <c r="D846" s="20" t="s">
        <v>921</v>
      </c>
      <c r="E846" s="213">
        <v>648</v>
      </c>
      <c r="F846" s="368">
        <v>41892</v>
      </c>
      <c r="G846" s="42">
        <v>648</v>
      </c>
      <c r="H846" s="217">
        <f t="shared" si="14"/>
        <v>0</v>
      </c>
      <c r="I846" s="20" t="s">
        <v>27</v>
      </c>
      <c r="J846" s="21"/>
      <c r="K846" s="21"/>
    </row>
    <row r="847" spans="1:11" x14ac:dyDescent="0.25">
      <c r="A847" s="192">
        <v>41892</v>
      </c>
      <c r="B847" s="254" t="s">
        <v>1232</v>
      </c>
      <c r="C847" s="322" t="s">
        <v>4616</v>
      </c>
      <c r="D847" s="20" t="s">
        <v>42</v>
      </c>
      <c r="E847" s="213">
        <v>2450</v>
      </c>
      <c r="F847" s="368">
        <v>41898</v>
      </c>
      <c r="G847" s="42">
        <v>2450</v>
      </c>
      <c r="H847" s="217">
        <f t="shared" si="14"/>
        <v>0</v>
      </c>
      <c r="I847" s="20" t="s">
        <v>30</v>
      </c>
      <c r="J847" s="21"/>
      <c r="K847" s="21"/>
    </row>
    <row r="848" spans="1:11" x14ac:dyDescent="0.25">
      <c r="A848" s="192">
        <v>41892</v>
      </c>
      <c r="B848" s="254" t="s">
        <v>1233</v>
      </c>
      <c r="C848" s="322" t="s">
        <v>4616</v>
      </c>
      <c r="D848" s="20" t="s">
        <v>4322</v>
      </c>
      <c r="E848" s="213">
        <v>18193.7</v>
      </c>
      <c r="F848" s="368">
        <v>41893</v>
      </c>
      <c r="G848" s="42">
        <v>18193.7</v>
      </c>
      <c r="H848" s="217">
        <f t="shared" si="14"/>
        <v>0</v>
      </c>
      <c r="I848" s="20" t="s">
        <v>30</v>
      </c>
      <c r="J848" s="21"/>
      <c r="K848" s="21"/>
    </row>
    <row r="849" spans="1:11" x14ac:dyDescent="0.25">
      <c r="A849" s="192">
        <v>41892</v>
      </c>
      <c r="B849" s="254" t="s">
        <v>1234</v>
      </c>
      <c r="C849" s="322" t="s">
        <v>4616</v>
      </c>
      <c r="D849" s="20" t="s">
        <v>43</v>
      </c>
      <c r="E849" s="213">
        <v>3185</v>
      </c>
      <c r="F849" s="368">
        <v>41898</v>
      </c>
      <c r="G849" s="42">
        <v>3185</v>
      </c>
      <c r="H849" s="217">
        <f t="shared" si="14"/>
        <v>0</v>
      </c>
      <c r="I849" s="20" t="s">
        <v>162</v>
      </c>
      <c r="K849" s="33"/>
    </row>
    <row r="850" spans="1:11" x14ac:dyDescent="0.25">
      <c r="A850" s="192">
        <v>41892</v>
      </c>
      <c r="B850" s="254" t="s">
        <v>1236</v>
      </c>
      <c r="C850" s="322" t="s">
        <v>4616</v>
      </c>
      <c r="D850" s="20" t="s">
        <v>136</v>
      </c>
      <c r="E850" s="213">
        <v>965.4</v>
      </c>
      <c r="F850" s="368">
        <v>41892</v>
      </c>
      <c r="G850" s="42">
        <v>965.4</v>
      </c>
      <c r="H850" s="217">
        <f t="shared" si="14"/>
        <v>0</v>
      </c>
      <c r="I850" s="20"/>
    </row>
    <row r="851" spans="1:11" x14ac:dyDescent="0.25">
      <c r="A851" s="192">
        <v>41892</v>
      </c>
      <c r="B851" s="254" t="s">
        <v>1237</v>
      </c>
      <c r="C851" s="322" t="s">
        <v>4616</v>
      </c>
      <c r="D851" s="20" t="s">
        <v>544</v>
      </c>
      <c r="E851" s="213">
        <v>15117.5</v>
      </c>
      <c r="F851" s="368">
        <v>41893</v>
      </c>
      <c r="G851" s="42">
        <v>15117.5</v>
      </c>
      <c r="H851" s="217">
        <f t="shared" si="14"/>
        <v>0</v>
      </c>
      <c r="I851" s="20" t="s">
        <v>27</v>
      </c>
    </row>
    <row r="852" spans="1:11" x14ac:dyDescent="0.25">
      <c r="A852" s="192">
        <v>41892</v>
      </c>
      <c r="B852" s="254" t="s">
        <v>1239</v>
      </c>
      <c r="C852" s="322" t="s">
        <v>4616</v>
      </c>
      <c r="D852" s="20" t="s">
        <v>29</v>
      </c>
      <c r="E852" s="213">
        <v>11399.5</v>
      </c>
      <c r="F852" s="368">
        <v>41893</v>
      </c>
      <c r="G852" s="42">
        <v>11399.5</v>
      </c>
      <c r="H852" s="217">
        <f t="shared" si="14"/>
        <v>0</v>
      </c>
      <c r="I852" s="20" t="s">
        <v>30</v>
      </c>
    </row>
    <row r="853" spans="1:11" x14ac:dyDescent="0.25">
      <c r="A853" s="192">
        <v>41892</v>
      </c>
      <c r="B853" s="254" t="s">
        <v>1240</v>
      </c>
      <c r="C853" s="322" t="s">
        <v>4616</v>
      </c>
      <c r="D853" s="20" t="s">
        <v>429</v>
      </c>
      <c r="E853" s="213">
        <v>15954.8</v>
      </c>
      <c r="F853" s="368">
        <v>41893</v>
      </c>
      <c r="G853" s="42">
        <v>15954.8</v>
      </c>
      <c r="H853" s="217">
        <f t="shared" si="14"/>
        <v>0</v>
      </c>
      <c r="I853" s="20" t="s">
        <v>27</v>
      </c>
    </row>
    <row r="854" spans="1:11" x14ac:dyDescent="0.25">
      <c r="A854" s="192">
        <v>41892</v>
      </c>
      <c r="B854" s="254" t="s">
        <v>1242</v>
      </c>
      <c r="C854" s="322" t="s">
        <v>4616</v>
      </c>
      <c r="D854" s="20" t="s">
        <v>4321</v>
      </c>
      <c r="E854" s="213">
        <v>1470</v>
      </c>
      <c r="F854" s="368">
        <v>41893</v>
      </c>
      <c r="G854" s="42">
        <v>1470</v>
      </c>
      <c r="H854" s="217">
        <f t="shared" si="14"/>
        <v>0</v>
      </c>
      <c r="I854" s="20" t="s">
        <v>30</v>
      </c>
      <c r="K854" s="33"/>
    </row>
    <row r="855" spans="1:11" x14ac:dyDescent="0.25">
      <c r="A855" s="192">
        <v>41892</v>
      </c>
      <c r="B855" s="254" t="s">
        <v>1243</v>
      </c>
      <c r="C855" s="322" t="s">
        <v>4616</v>
      </c>
      <c r="D855" s="20" t="s">
        <v>149</v>
      </c>
      <c r="E855" s="213">
        <v>26170</v>
      </c>
      <c r="F855" s="368">
        <v>41895</v>
      </c>
      <c r="G855" s="42">
        <v>26170</v>
      </c>
      <c r="H855" s="217">
        <f t="shared" si="14"/>
        <v>0</v>
      </c>
      <c r="I855" s="20" t="s">
        <v>27</v>
      </c>
    </row>
    <row r="856" spans="1:11" x14ac:dyDescent="0.25">
      <c r="A856" s="192">
        <v>41892</v>
      </c>
      <c r="B856" s="254" t="s">
        <v>1244</v>
      </c>
      <c r="C856" s="322" t="s">
        <v>4616</v>
      </c>
      <c r="D856" s="20" t="s">
        <v>3477</v>
      </c>
      <c r="E856" s="213">
        <v>33382.53</v>
      </c>
      <c r="F856" s="368">
        <v>41892</v>
      </c>
      <c r="G856" s="42">
        <v>33382.53</v>
      </c>
      <c r="H856" s="217">
        <f t="shared" si="14"/>
        <v>0</v>
      </c>
      <c r="I856" s="20"/>
    </row>
    <row r="857" spans="1:11" x14ac:dyDescent="0.25">
      <c r="A857" s="192">
        <v>41892</v>
      </c>
      <c r="B857" s="254" t="s">
        <v>1245</v>
      </c>
      <c r="C857" s="322" t="s">
        <v>4616</v>
      </c>
      <c r="D857" s="20" t="s">
        <v>55</v>
      </c>
      <c r="E857" s="213">
        <v>10534.8</v>
      </c>
      <c r="F857" s="368">
        <v>41892</v>
      </c>
      <c r="G857" s="42">
        <v>10534.8</v>
      </c>
      <c r="H857" s="217">
        <f t="shared" si="14"/>
        <v>0</v>
      </c>
      <c r="I857" s="20"/>
    </row>
    <row r="858" spans="1:11" x14ac:dyDescent="0.25">
      <c r="A858" s="192">
        <v>41892</v>
      </c>
      <c r="B858" s="254" t="s">
        <v>1246</v>
      </c>
      <c r="C858" s="322" t="s">
        <v>4616</v>
      </c>
      <c r="D858" s="20" t="s">
        <v>47</v>
      </c>
      <c r="E858" s="213">
        <v>2997.5</v>
      </c>
      <c r="F858" s="368">
        <v>41893</v>
      </c>
      <c r="G858" s="42">
        <v>2997.5</v>
      </c>
      <c r="H858" s="217">
        <f t="shared" si="14"/>
        <v>0</v>
      </c>
      <c r="I858" s="20" t="s">
        <v>30</v>
      </c>
    </row>
    <row r="859" spans="1:11" x14ac:dyDescent="0.25">
      <c r="A859" s="192">
        <v>41892</v>
      </c>
      <c r="B859" s="254" t="s">
        <v>1247</v>
      </c>
      <c r="C859" s="322" t="s">
        <v>4616</v>
      </c>
      <c r="D859" s="20" t="s">
        <v>74</v>
      </c>
      <c r="E859" s="213">
        <v>1431.9</v>
      </c>
      <c r="F859" s="368">
        <v>41892</v>
      </c>
      <c r="G859" s="42">
        <v>1431.9</v>
      </c>
      <c r="H859" s="217">
        <f t="shared" si="14"/>
        <v>0</v>
      </c>
      <c r="I859" s="20"/>
    </row>
    <row r="860" spans="1:11" x14ac:dyDescent="0.25">
      <c r="A860" s="192">
        <v>41892</v>
      </c>
      <c r="B860" s="254" t="s">
        <v>1248</v>
      </c>
      <c r="C860" s="322" t="s">
        <v>4616</v>
      </c>
      <c r="D860" s="20" t="s">
        <v>245</v>
      </c>
      <c r="E860" s="213">
        <v>20272</v>
      </c>
      <c r="F860" s="368">
        <v>41893</v>
      </c>
      <c r="G860" s="42">
        <v>20272</v>
      </c>
      <c r="H860" s="217">
        <f t="shared" si="14"/>
        <v>0</v>
      </c>
      <c r="I860" s="20" t="s">
        <v>27</v>
      </c>
    </row>
    <row r="861" spans="1:11" x14ac:dyDescent="0.25">
      <c r="A861" s="192">
        <v>41892</v>
      </c>
      <c r="B861" s="254" t="s">
        <v>1249</v>
      </c>
      <c r="C861" s="322" t="s">
        <v>4616</v>
      </c>
      <c r="D861" s="20" t="s">
        <v>2385</v>
      </c>
      <c r="E861" s="213">
        <v>8041</v>
      </c>
      <c r="F861" s="368">
        <v>41892</v>
      </c>
      <c r="G861" s="42">
        <v>8041</v>
      </c>
      <c r="H861" s="217">
        <f t="shared" si="14"/>
        <v>0</v>
      </c>
      <c r="I861" s="20"/>
    </row>
    <row r="862" spans="1:11" x14ac:dyDescent="0.25">
      <c r="A862" s="192">
        <v>41892</v>
      </c>
      <c r="B862" s="254" t="s">
        <v>1250</v>
      </c>
      <c r="C862" s="322" t="s">
        <v>4616</v>
      </c>
      <c r="D862" s="20" t="s">
        <v>91</v>
      </c>
      <c r="E862" s="213">
        <v>19366.2</v>
      </c>
      <c r="F862" s="368">
        <v>41893</v>
      </c>
      <c r="G862" s="42">
        <v>19366.2</v>
      </c>
      <c r="H862" s="217">
        <f t="shared" si="14"/>
        <v>0</v>
      </c>
      <c r="I862" s="20" t="s">
        <v>27</v>
      </c>
    </row>
    <row r="863" spans="1:11" x14ac:dyDescent="0.25">
      <c r="A863" s="192">
        <v>41892</v>
      </c>
      <c r="B863" s="254" t="s">
        <v>1251</v>
      </c>
      <c r="C863" s="322" t="s">
        <v>4616</v>
      </c>
      <c r="D863" s="20" t="s">
        <v>4288</v>
      </c>
      <c r="E863" s="213">
        <v>4669.3999999999996</v>
      </c>
      <c r="F863" s="368">
        <v>41892</v>
      </c>
      <c r="G863" s="42">
        <v>4669.3999999999996</v>
      </c>
      <c r="H863" s="217">
        <f t="shared" si="14"/>
        <v>0</v>
      </c>
      <c r="I863" s="20" t="s">
        <v>4701</v>
      </c>
    </row>
    <row r="864" spans="1:11" x14ac:dyDescent="0.25">
      <c r="A864" s="192">
        <v>41892</v>
      </c>
      <c r="B864" s="254" t="s">
        <v>1252</v>
      </c>
      <c r="C864" s="322" t="s">
        <v>4616</v>
      </c>
      <c r="D864" s="20" t="s">
        <v>853</v>
      </c>
      <c r="E864" s="213">
        <v>7400</v>
      </c>
      <c r="F864" s="368">
        <v>41893</v>
      </c>
      <c r="G864" s="42">
        <v>7400</v>
      </c>
      <c r="H864" s="217">
        <f t="shared" si="14"/>
        <v>0</v>
      </c>
      <c r="I864" s="20" t="s">
        <v>27</v>
      </c>
    </row>
    <row r="865" spans="1:11" x14ac:dyDescent="0.25">
      <c r="A865" s="192">
        <v>41892</v>
      </c>
      <c r="B865" s="254" t="s">
        <v>1253</v>
      </c>
      <c r="C865" s="322" t="s">
        <v>4616</v>
      </c>
      <c r="D865" s="20" t="s">
        <v>4702</v>
      </c>
      <c r="E865" s="213">
        <v>785.8</v>
      </c>
      <c r="F865" s="368">
        <v>41892</v>
      </c>
      <c r="G865" s="42">
        <v>785.8</v>
      </c>
      <c r="H865" s="217">
        <f t="shared" si="14"/>
        <v>0</v>
      </c>
      <c r="I865" s="20"/>
      <c r="J865" s="21"/>
      <c r="K865" s="21"/>
    </row>
    <row r="866" spans="1:11" x14ac:dyDescent="0.25">
      <c r="A866" s="192">
        <v>41892</v>
      </c>
      <c r="B866" s="254" t="s">
        <v>1255</v>
      </c>
      <c r="C866" s="322" t="s">
        <v>4616</v>
      </c>
      <c r="D866" s="20" t="s">
        <v>130</v>
      </c>
      <c r="E866" s="213">
        <v>5251.25</v>
      </c>
      <c r="F866" s="368">
        <v>41895</v>
      </c>
      <c r="G866" s="42">
        <v>5251.25</v>
      </c>
      <c r="H866" s="217">
        <f t="shared" si="14"/>
        <v>0</v>
      </c>
      <c r="I866" s="20" t="s">
        <v>21</v>
      </c>
      <c r="J866" s="21"/>
      <c r="K866" s="21"/>
    </row>
    <row r="867" spans="1:11" x14ac:dyDescent="0.25">
      <c r="A867" s="192">
        <v>41892</v>
      </c>
      <c r="B867" s="254" t="s">
        <v>1256</v>
      </c>
      <c r="C867" s="322" t="s">
        <v>4616</v>
      </c>
      <c r="D867" s="20" t="s">
        <v>4698</v>
      </c>
      <c r="E867" s="213">
        <v>3262.5</v>
      </c>
      <c r="F867" s="368">
        <v>41892</v>
      </c>
      <c r="G867" s="42">
        <v>3262.5</v>
      </c>
      <c r="H867" s="217">
        <f t="shared" si="14"/>
        <v>0</v>
      </c>
      <c r="I867" s="20"/>
      <c r="J867" s="21"/>
      <c r="K867" s="21"/>
    </row>
    <row r="868" spans="1:11" x14ac:dyDescent="0.25">
      <c r="A868" s="192">
        <v>41892</v>
      </c>
      <c r="B868" s="254" t="s">
        <v>1257</v>
      </c>
      <c r="C868" s="322" t="s">
        <v>4616</v>
      </c>
      <c r="D868" s="20" t="s">
        <v>83</v>
      </c>
      <c r="E868" s="213">
        <v>4291.3999999999996</v>
      </c>
      <c r="F868" s="368">
        <v>41892</v>
      </c>
      <c r="G868" s="42">
        <v>4291.3999999999996</v>
      </c>
      <c r="H868" s="217">
        <f t="shared" si="14"/>
        <v>0</v>
      </c>
      <c r="I868" s="20" t="s">
        <v>21</v>
      </c>
      <c r="J868" s="21"/>
      <c r="K868" s="21"/>
    </row>
    <row r="869" spans="1:11" x14ac:dyDescent="0.25">
      <c r="A869" s="192">
        <v>41892</v>
      </c>
      <c r="B869" s="254" t="s">
        <v>1258</v>
      </c>
      <c r="C869" s="322" t="s">
        <v>4616</v>
      </c>
      <c r="D869" s="20" t="s">
        <v>62</v>
      </c>
      <c r="E869" s="213">
        <v>9154.6</v>
      </c>
      <c r="F869" s="368">
        <v>41892</v>
      </c>
      <c r="G869" s="42">
        <v>9154.6</v>
      </c>
      <c r="H869" s="217">
        <f t="shared" si="14"/>
        <v>0</v>
      </c>
      <c r="I869" s="20"/>
      <c r="J869" s="21"/>
      <c r="K869" s="21"/>
    </row>
    <row r="870" spans="1:11" x14ac:dyDescent="0.25">
      <c r="A870" s="192">
        <v>41892</v>
      </c>
      <c r="B870" s="254" t="s">
        <v>1259</v>
      </c>
      <c r="C870" s="322" t="s">
        <v>4616</v>
      </c>
      <c r="D870" s="20" t="s">
        <v>4257</v>
      </c>
      <c r="E870" s="213">
        <v>3739.2</v>
      </c>
      <c r="F870" s="368">
        <v>41892</v>
      </c>
      <c r="G870" s="42">
        <v>3739.2</v>
      </c>
      <c r="H870" s="217">
        <f t="shared" si="14"/>
        <v>0</v>
      </c>
      <c r="I870" s="20" t="s">
        <v>12</v>
      </c>
      <c r="J870" s="21"/>
      <c r="K870" s="21"/>
    </row>
    <row r="871" spans="1:11" x14ac:dyDescent="0.25">
      <c r="A871" s="192">
        <v>41892</v>
      </c>
      <c r="B871" s="254" t="s">
        <v>1260</v>
      </c>
      <c r="C871" s="322" t="s">
        <v>4616</v>
      </c>
      <c r="D871" s="20" t="s">
        <v>4240</v>
      </c>
      <c r="E871" s="213">
        <v>13317</v>
      </c>
      <c r="F871" s="368">
        <v>41912</v>
      </c>
      <c r="G871" s="42">
        <v>13317</v>
      </c>
      <c r="H871" s="217">
        <f t="shared" si="14"/>
        <v>0</v>
      </c>
      <c r="I871" s="20" t="s">
        <v>3920</v>
      </c>
      <c r="J871" s="21"/>
      <c r="K871" s="21"/>
    </row>
    <row r="872" spans="1:11" x14ac:dyDescent="0.25">
      <c r="A872" s="192">
        <v>41892</v>
      </c>
      <c r="B872" s="254" t="s">
        <v>1261</v>
      </c>
      <c r="C872" s="322" t="s">
        <v>4616</v>
      </c>
      <c r="D872" s="20" t="s">
        <v>4661</v>
      </c>
      <c r="E872" s="213">
        <v>27616</v>
      </c>
      <c r="F872" s="407" t="s">
        <v>4692</v>
      </c>
      <c r="G872" s="42">
        <v>27616</v>
      </c>
      <c r="H872" s="217">
        <f t="shared" si="14"/>
        <v>0</v>
      </c>
      <c r="I872" s="20" t="s">
        <v>21</v>
      </c>
      <c r="J872" s="21"/>
      <c r="K872" s="21"/>
    </row>
    <row r="873" spans="1:11" x14ac:dyDescent="0.25">
      <c r="A873" s="192">
        <v>41892</v>
      </c>
      <c r="B873" s="254" t="s">
        <v>1262</v>
      </c>
      <c r="C873" s="322" t="s">
        <v>4616</v>
      </c>
      <c r="D873" s="20" t="s">
        <v>52</v>
      </c>
      <c r="E873" s="213">
        <v>3911.4</v>
      </c>
      <c r="F873" s="368">
        <v>41892</v>
      </c>
      <c r="G873" s="42">
        <v>3911.4</v>
      </c>
      <c r="H873" s="217">
        <f t="shared" si="14"/>
        <v>0</v>
      </c>
      <c r="I873" s="20" t="s">
        <v>12</v>
      </c>
      <c r="J873" s="21"/>
      <c r="K873" s="21"/>
    </row>
    <row r="874" spans="1:11" x14ac:dyDescent="0.25">
      <c r="A874" s="192">
        <v>41892</v>
      </c>
      <c r="B874" s="254" t="s">
        <v>1263</v>
      </c>
      <c r="C874" s="322" t="s">
        <v>4616</v>
      </c>
      <c r="D874" s="20" t="s">
        <v>2578</v>
      </c>
      <c r="E874" s="213">
        <v>4310.3999999999996</v>
      </c>
      <c r="F874" s="370" t="s">
        <v>4703</v>
      </c>
      <c r="G874" s="42">
        <v>4310.3999999999996</v>
      </c>
      <c r="H874" s="217">
        <f t="shared" si="14"/>
        <v>0</v>
      </c>
      <c r="I874" s="20" t="s">
        <v>12</v>
      </c>
      <c r="J874" s="21"/>
      <c r="K874" s="21"/>
    </row>
    <row r="875" spans="1:11" x14ac:dyDescent="0.25">
      <c r="A875" s="192">
        <v>41892</v>
      </c>
      <c r="B875" s="254" t="s">
        <v>1264</v>
      </c>
      <c r="C875" s="322" t="s">
        <v>4616</v>
      </c>
      <c r="D875" s="20" t="s">
        <v>111</v>
      </c>
      <c r="E875" s="213">
        <v>3808.8</v>
      </c>
      <c r="F875" s="368">
        <v>41892</v>
      </c>
      <c r="G875" s="42">
        <v>3808.8</v>
      </c>
      <c r="H875" s="217">
        <f t="shared" si="14"/>
        <v>0</v>
      </c>
      <c r="I875" s="20" t="s">
        <v>12</v>
      </c>
      <c r="J875" s="21"/>
      <c r="K875" s="21"/>
    </row>
    <row r="876" spans="1:11" x14ac:dyDescent="0.25">
      <c r="A876" s="192">
        <v>41892</v>
      </c>
      <c r="B876" s="254" t="s">
        <v>1265</v>
      </c>
      <c r="C876" s="322" t="s">
        <v>4616</v>
      </c>
      <c r="D876" s="20" t="s">
        <v>312</v>
      </c>
      <c r="E876" s="213">
        <v>6199.4</v>
      </c>
      <c r="F876" s="368">
        <v>41892</v>
      </c>
      <c r="G876" s="42">
        <v>6199.4</v>
      </c>
      <c r="H876" s="217">
        <f t="shared" si="14"/>
        <v>0</v>
      </c>
      <c r="I876" s="20" t="s">
        <v>12</v>
      </c>
      <c r="J876" s="21"/>
      <c r="K876" s="21"/>
    </row>
    <row r="877" spans="1:11" x14ac:dyDescent="0.25">
      <c r="A877" s="192">
        <v>41892</v>
      </c>
      <c r="B877" s="254" t="s">
        <v>1266</v>
      </c>
      <c r="C877" s="322" t="s">
        <v>4616</v>
      </c>
      <c r="D877" s="20" t="s">
        <v>4590</v>
      </c>
      <c r="E877" s="213">
        <v>244.4</v>
      </c>
      <c r="F877" s="368">
        <v>41892</v>
      </c>
      <c r="G877" s="42">
        <v>244.4</v>
      </c>
      <c r="H877" s="217">
        <f t="shared" si="14"/>
        <v>0</v>
      </c>
      <c r="I877" s="20"/>
      <c r="J877" s="21"/>
      <c r="K877" s="21"/>
    </row>
    <row r="878" spans="1:11" x14ac:dyDescent="0.25">
      <c r="A878" s="192">
        <v>41892</v>
      </c>
      <c r="B878" s="254" t="s">
        <v>1267</v>
      </c>
      <c r="C878" s="322" t="s">
        <v>4616</v>
      </c>
      <c r="D878" s="20" t="s">
        <v>51</v>
      </c>
      <c r="E878" s="213">
        <v>2957.4</v>
      </c>
      <c r="F878" s="368">
        <v>41892</v>
      </c>
      <c r="G878" s="42">
        <v>2957.4</v>
      </c>
      <c r="H878" s="217">
        <f t="shared" si="14"/>
        <v>0</v>
      </c>
      <c r="I878" s="20" t="s">
        <v>12</v>
      </c>
      <c r="J878" s="21"/>
      <c r="K878" s="21"/>
    </row>
    <row r="879" spans="1:11" x14ac:dyDescent="0.25">
      <c r="A879" s="192">
        <v>41892</v>
      </c>
      <c r="B879" s="254" t="s">
        <v>1268</v>
      </c>
      <c r="C879" s="322" t="s">
        <v>4616</v>
      </c>
      <c r="D879" s="20" t="s">
        <v>237</v>
      </c>
      <c r="E879" s="213">
        <v>9571.2000000000007</v>
      </c>
      <c r="F879" s="368">
        <v>41892</v>
      </c>
      <c r="G879" s="42">
        <v>9571.2000000000007</v>
      </c>
      <c r="H879" s="217">
        <f t="shared" si="14"/>
        <v>0</v>
      </c>
      <c r="I879" s="20" t="s">
        <v>21</v>
      </c>
      <c r="J879" s="21"/>
      <c r="K879" s="21"/>
    </row>
    <row r="880" spans="1:11" x14ac:dyDescent="0.25">
      <c r="A880" s="192">
        <v>41892</v>
      </c>
      <c r="B880" s="254" t="s">
        <v>1269</v>
      </c>
      <c r="C880" s="322" t="s">
        <v>4616</v>
      </c>
      <c r="D880" s="20" t="s">
        <v>701</v>
      </c>
      <c r="E880" s="213">
        <v>2000.7</v>
      </c>
      <c r="F880" s="368">
        <v>41892</v>
      </c>
      <c r="G880" s="42">
        <v>2000.7</v>
      </c>
      <c r="H880" s="217">
        <f t="shared" si="14"/>
        <v>0</v>
      </c>
      <c r="I880" s="20" t="s">
        <v>12</v>
      </c>
      <c r="J880" s="21"/>
      <c r="K880" s="21"/>
    </row>
    <row r="881" spans="1:11" x14ac:dyDescent="0.25">
      <c r="A881" s="192">
        <v>41892</v>
      </c>
      <c r="B881" s="254" t="s">
        <v>1270</v>
      </c>
      <c r="C881" s="322" t="s">
        <v>4616</v>
      </c>
      <c r="D881" s="20" t="s">
        <v>60</v>
      </c>
      <c r="E881" s="213">
        <v>7399.86</v>
      </c>
      <c r="F881" s="370" t="s">
        <v>4704</v>
      </c>
      <c r="G881" s="42">
        <v>7399.86</v>
      </c>
      <c r="H881" s="217">
        <f t="shared" si="14"/>
        <v>0</v>
      </c>
      <c r="I881" s="20" t="s">
        <v>3920</v>
      </c>
    </row>
    <row r="882" spans="1:11" x14ac:dyDescent="0.25">
      <c r="A882" s="192">
        <v>41892</v>
      </c>
      <c r="B882" s="254" t="s">
        <v>1271</v>
      </c>
      <c r="C882" s="322" t="s">
        <v>4616</v>
      </c>
      <c r="D882" s="20" t="s">
        <v>4627</v>
      </c>
      <c r="E882" s="213">
        <v>33663.58</v>
      </c>
      <c r="F882" s="368">
        <v>41892</v>
      </c>
      <c r="G882" s="42">
        <v>33663.58</v>
      </c>
      <c r="H882" s="217">
        <f t="shared" si="14"/>
        <v>0</v>
      </c>
      <c r="I882" s="20" t="s">
        <v>65</v>
      </c>
    </row>
    <row r="883" spans="1:11" x14ac:dyDescent="0.25">
      <c r="A883" s="192">
        <v>41892</v>
      </c>
      <c r="B883" s="254" t="s">
        <v>1272</v>
      </c>
      <c r="C883" s="322" t="s">
        <v>4616</v>
      </c>
      <c r="D883" s="20" t="s">
        <v>4661</v>
      </c>
      <c r="E883" s="213">
        <v>1915.2</v>
      </c>
      <c r="F883" s="368">
        <v>41892</v>
      </c>
      <c r="G883" s="42">
        <v>1915.2</v>
      </c>
      <c r="H883" s="217">
        <f t="shared" si="14"/>
        <v>0</v>
      </c>
      <c r="I883" s="20" t="s">
        <v>21</v>
      </c>
    </row>
    <row r="884" spans="1:11" x14ac:dyDescent="0.25">
      <c r="A884" s="192">
        <v>41892</v>
      </c>
      <c r="B884" s="254" t="s">
        <v>1273</v>
      </c>
      <c r="C884" s="322" t="s">
        <v>4616</v>
      </c>
      <c r="D884" s="20" t="s">
        <v>4630</v>
      </c>
      <c r="E884" s="213">
        <v>2480.4</v>
      </c>
      <c r="F884" s="368">
        <v>41892</v>
      </c>
      <c r="G884" s="42">
        <v>2480.4</v>
      </c>
      <c r="H884" s="217">
        <f t="shared" si="14"/>
        <v>0</v>
      </c>
      <c r="I884" s="20" t="s">
        <v>65</v>
      </c>
    </row>
    <row r="885" spans="1:11" x14ac:dyDescent="0.25">
      <c r="A885" s="192">
        <v>41892</v>
      </c>
      <c r="B885" s="254" t="s">
        <v>1274</v>
      </c>
      <c r="C885" s="322" t="s">
        <v>4616</v>
      </c>
      <c r="D885" s="20" t="s">
        <v>1607</v>
      </c>
      <c r="E885" s="213">
        <v>3568.2</v>
      </c>
      <c r="F885" s="368">
        <v>41892</v>
      </c>
      <c r="G885" s="42">
        <v>3568.2</v>
      </c>
      <c r="H885" s="217">
        <f t="shared" si="14"/>
        <v>0</v>
      </c>
      <c r="I885" s="20"/>
    </row>
    <row r="886" spans="1:11" x14ac:dyDescent="0.25">
      <c r="A886" s="192">
        <v>41892</v>
      </c>
      <c r="B886" s="254" t="s">
        <v>1275</v>
      </c>
      <c r="C886" s="322" t="s">
        <v>4616</v>
      </c>
      <c r="D886" s="20" t="s">
        <v>133</v>
      </c>
      <c r="E886" s="213">
        <v>21104.799999999999</v>
      </c>
      <c r="F886" s="368">
        <v>41892</v>
      </c>
      <c r="G886" s="42">
        <v>21104.799999999999</v>
      </c>
      <c r="H886" s="217">
        <f t="shared" si="14"/>
        <v>0</v>
      </c>
      <c r="I886" s="20"/>
    </row>
    <row r="887" spans="1:11" x14ac:dyDescent="0.25">
      <c r="A887" s="192">
        <v>41892</v>
      </c>
      <c r="B887" s="254" t="s">
        <v>1276</v>
      </c>
      <c r="C887" s="322" t="s">
        <v>4616</v>
      </c>
      <c r="D887" s="20" t="s">
        <v>4633</v>
      </c>
      <c r="E887" s="213">
        <v>2240</v>
      </c>
      <c r="F887" s="370" t="s">
        <v>4867</v>
      </c>
      <c r="G887" s="42">
        <v>2240</v>
      </c>
      <c r="H887" s="217">
        <f t="shared" si="14"/>
        <v>0</v>
      </c>
      <c r="I887" s="20" t="s">
        <v>3920</v>
      </c>
    </row>
    <row r="888" spans="1:11" x14ac:dyDescent="0.25">
      <c r="A888" s="192">
        <v>41892</v>
      </c>
      <c r="B888" s="254" t="s">
        <v>1277</v>
      </c>
      <c r="C888" s="322" t="s">
        <v>4616</v>
      </c>
      <c r="D888" s="20" t="s">
        <v>2504</v>
      </c>
      <c r="E888" s="213">
        <v>40633.050000000003</v>
      </c>
      <c r="F888" s="368">
        <v>41895</v>
      </c>
      <c r="G888" s="42">
        <v>40633.050000000003</v>
      </c>
      <c r="H888" s="217">
        <f t="shared" si="14"/>
        <v>0</v>
      </c>
      <c r="I888" s="20" t="s">
        <v>217</v>
      </c>
    </row>
    <row r="889" spans="1:11" x14ac:dyDescent="0.25">
      <c r="A889" s="192">
        <v>41892</v>
      </c>
      <c r="B889" s="254" t="s">
        <v>1278</v>
      </c>
      <c r="C889" s="322" t="s">
        <v>4616</v>
      </c>
      <c r="D889" s="20" t="s">
        <v>2600</v>
      </c>
      <c r="E889" s="213">
        <v>9696</v>
      </c>
      <c r="F889" s="368">
        <v>41892</v>
      </c>
      <c r="G889" s="42">
        <v>9696</v>
      </c>
      <c r="H889" s="217">
        <f t="shared" si="14"/>
        <v>0</v>
      </c>
      <c r="I889" s="20" t="s">
        <v>217</v>
      </c>
    </row>
    <row r="890" spans="1:11" x14ac:dyDescent="0.25">
      <c r="A890" s="192">
        <v>41892</v>
      </c>
      <c r="B890" s="254" t="s">
        <v>1279</v>
      </c>
      <c r="C890" s="322" t="s">
        <v>4616</v>
      </c>
      <c r="D890" s="20" t="s">
        <v>2492</v>
      </c>
      <c r="E890" s="213">
        <v>6163.6</v>
      </c>
      <c r="F890" s="368">
        <v>41892</v>
      </c>
      <c r="G890" s="42">
        <v>6163.6</v>
      </c>
      <c r="H890" s="217">
        <f t="shared" si="14"/>
        <v>0</v>
      </c>
      <c r="I890" s="20" t="s">
        <v>217</v>
      </c>
    </row>
    <row r="891" spans="1:11" x14ac:dyDescent="0.25">
      <c r="A891" s="192">
        <v>41892</v>
      </c>
      <c r="B891" s="254" t="s">
        <v>1281</v>
      </c>
      <c r="C891" s="322" t="s">
        <v>4616</v>
      </c>
      <c r="D891" s="295" t="s">
        <v>3108</v>
      </c>
      <c r="E891" s="296">
        <v>0</v>
      </c>
      <c r="F891" s="368"/>
      <c r="G891" s="42"/>
      <c r="H891" s="217">
        <f t="shared" si="14"/>
        <v>0</v>
      </c>
      <c r="I891" s="20" t="s">
        <v>512</v>
      </c>
      <c r="K891" s="33"/>
    </row>
    <row r="892" spans="1:11" x14ac:dyDescent="0.25">
      <c r="A892" s="192">
        <v>41892</v>
      </c>
      <c r="B892" s="254" t="s">
        <v>1282</v>
      </c>
      <c r="C892" s="322" t="s">
        <v>4616</v>
      </c>
      <c r="D892" s="20" t="s">
        <v>4643</v>
      </c>
      <c r="E892" s="213">
        <v>3253.5</v>
      </c>
      <c r="F892" s="368">
        <v>41892</v>
      </c>
      <c r="G892" s="42">
        <v>3253.5</v>
      </c>
      <c r="H892" s="217">
        <f t="shared" si="14"/>
        <v>0</v>
      </c>
      <c r="I892" s="20" t="s">
        <v>21</v>
      </c>
    </row>
    <row r="893" spans="1:11" x14ac:dyDescent="0.25">
      <c r="A893" s="192">
        <v>41892</v>
      </c>
      <c r="B893" s="254" t="s">
        <v>1283</v>
      </c>
      <c r="C893" s="322" t="s">
        <v>4616</v>
      </c>
      <c r="D893" s="20" t="s">
        <v>4661</v>
      </c>
      <c r="E893" s="213">
        <v>1446</v>
      </c>
      <c r="F893" s="368">
        <v>41892</v>
      </c>
      <c r="G893" s="42">
        <v>1446</v>
      </c>
      <c r="H893" s="217">
        <f t="shared" si="14"/>
        <v>0</v>
      </c>
      <c r="I893" s="20" t="s">
        <v>21</v>
      </c>
    </row>
    <row r="894" spans="1:11" x14ac:dyDescent="0.25">
      <c r="A894" s="192">
        <v>41892</v>
      </c>
      <c r="B894" s="254" t="s">
        <v>1284</v>
      </c>
      <c r="C894" s="322" t="s">
        <v>4616</v>
      </c>
      <c r="D894" s="20" t="s">
        <v>4240</v>
      </c>
      <c r="E894" s="213">
        <v>3919.5</v>
      </c>
      <c r="F894" s="368">
        <v>41912</v>
      </c>
      <c r="G894" s="42">
        <v>3919.5</v>
      </c>
      <c r="H894" s="217">
        <f t="shared" si="14"/>
        <v>0</v>
      </c>
      <c r="I894" s="20"/>
    </row>
    <row r="895" spans="1:11" x14ac:dyDescent="0.25">
      <c r="A895" s="192">
        <v>41892</v>
      </c>
      <c r="B895" s="254" t="s">
        <v>1285</v>
      </c>
      <c r="C895" s="322" t="s">
        <v>4616</v>
      </c>
      <c r="D895" s="295" t="s">
        <v>3108</v>
      </c>
      <c r="E895" s="296">
        <v>0</v>
      </c>
      <c r="F895" s="368"/>
      <c r="G895" s="42"/>
      <c r="H895" s="217">
        <f t="shared" si="14"/>
        <v>0</v>
      </c>
      <c r="I895" s="20" t="s">
        <v>4212</v>
      </c>
    </row>
    <row r="896" spans="1:11" x14ac:dyDescent="0.25">
      <c r="A896" s="192">
        <v>41892</v>
      </c>
      <c r="B896" s="254" t="s">
        <v>1286</v>
      </c>
      <c r="C896" s="322" t="s">
        <v>4616</v>
      </c>
      <c r="D896" s="20" t="s">
        <v>4612</v>
      </c>
      <c r="E896" s="213">
        <v>164794.5</v>
      </c>
      <c r="F896" s="368">
        <v>41893</v>
      </c>
      <c r="G896" s="42">
        <v>164794.5</v>
      </c>
      <c r="H896" s="217">
        <f t="shared" si="14"/>
        <v>0</v>
      </c>
      <c r="I896" s="20" t="s">
        <v>162</v>
      </c>
    </row>
    <row r="897" spans="1:11" x14ac:dyDescent="0.25">
      <c r="A897" s="192">
        <v>41892</v>
      </c>
      <c r="B897" s="254" t="s">
        <v>1287</v>
      </c>
      <c r="C897" s="322" t="s">
        <v>4616</v>
      </c>
      <c r="D897" s="20" t="s">
        <v>87</v>
      </c>
      <c r="E897" s="213">
        <v>5341.97</v>
      </c>
      <c r="F897" s="368">
        <v>41893</v>
      </c>
      <c r="G897" s="42">
        <v>5341.97</v>
      </c>
      <c r="H897" s="217">
        <f t="shared" si="14"/>
        <v>0</v>
      </c>
      <c r="I897" s="20" t="s">
        <v>162</v>
      </c>
      <c r="J897" s="21"/>
      <c r="K897" s="21"/>
    </row>
    <row r="898" spans="1:11" x14ac:dyDescent="0.25">
      <c r="A898" s="192">
        <v>41892</v>
      </c>
      <c r="B898" s="254" t="s">
        <v>1288</v>
      </c>
      <c r="C898" s="322" t="s">
        <v>4616</v>
      </c>
      <c r="D898" s="20" t="s">
        <v>65</v>
      </c>
      <c r="E898" s="213">
        <v>358.4</v>
      </c>
      <c r="F898" s="368">
        <v>41892</v>
      </c>
      <c r="G898" s="42">
        <v>358.4</v>
      </c>
      <c r="H898" s="217">
        <f t="shared" si="14"/>
        <v>0</v>
      </c>
      <c r="I898" s="20" t="s">
        <v>27</v>
      </c>
      <c r="J898" s="21"/>
      <c r="K898" s="21"/>
    </row>
    <row r="899" spans="1:11" x14ac:dyDescent="0.25">
      <c r="A899" s="192">
        <v>41892</v>
      </c>
      <c r="B899" s="254" t="s">
        <v>1290</v>
      </c>
      <c r="C899" s="322" t="s">
        <v>4616</v>
      </c>
      <c r="D899" s="20" t="s">
        <v>4633</v>
      </c>
      <c r="E899" s="213">
        <v>12892.6</v>
      </c>
      <c r="F899" s="370" t="s">
        <v>4879</v>
      </c>
      <c r="G899" s="219">
        <v>12892.6</v>
      </c>
      <c r="H899" s="217">
        <f t="shared" si="14"/>
        <v>0</v>
      </c>
      <c r="I899" s="20"/>
      <c r="J899" s="21"/>
      <c r="K899" s="21"/>
    </row>
    <row r="900" spans="1:11" x14ac:dyDescent="0.25">
      <c r="A900" s="192">
        <v>41892</v>
      </c>
      <c r="B900" s="254" t="s">
        <v>1292</v>
      </c>
      <c r="C900" s="322" t="s">
        <v>4616</v>
      </c>
      <c r="D900" s="20" t="s">
        <v>4705</v>
      </c>
      <c r="E900" s="213">
        <v>3440.8</v>
      </c>
      <c r="F900" s="368">
        <v>41892</v>
      </c>
      <c r="G900" s="42">
        <v>3440.8</v>
      </c>
      <c r="H900" s="217">
        <f t="shared" si="14"/>
        <v>0</v>
      </c>
      <c r="I900" s="20"/>
      <c r="J900" s="21"/>
      <c r="K900" s="21"/>
    </row>
    <row r="901" spans="1:11" x14ac:dyDescent="0.25">
      <c r="A901" s="192">
        <v>41892</v>
      </c>
      <c r="B901" s="254" t="s">
        <v>1293</v>
      </c>
      <c r="C901" s="322" t="s">
        <v>4616</v>
      </c>
      <c r="D901" s="20" t="s">
        <v>133</v>
      </c>
      <c r="E901" s="213">
        <v>1336.5</v>
      </c>
      <c r="F901" s="368">
        <v>41892</v>
      </c>
      <c r="G901" s="42">
        <v>1336.5</v>
      </c>
      <c r="H901" s="217">
        <f t="shared" si="14"/>
        <v>0</v>
      </c>
      <c r="I901" s="20"/>
      <c r="J901" s="21"/>
      <c r="K901" s="21"/>
    </row>
    <row r="902" spans="1:11" x14ac:dyDescent="0.25">
      <c r="A902" s="192">
        <v>41892</v>
      </c>
      <c r="B902" s="254" t="s">
        <v>1295</v>
      </c>
      <c r="C902" s="322" t="s">
        <v>4616</v>
      </c>
      <c r="D902" s="20" t="s">
        <v>4706</v>
      </c>
      <c r="E902" s="213">
        <v>7356.8</v>
      </c>
      <c r="F902" s="368">
        <v>41893</v>
      </c>
      <c r="G902" s="42">
        <v>7356.8</v>
      </c>
      <c r="H902" s="217">
        <f t="shared" si="14"/>
        <v>0</v>
      </c>
      <c r="I902" s="20"/>
      <c r="J902" s="21"/>
      <c r="K902" s="21"/>
    </row>
    <row r="903" spans="1:11" x14ac:dyDescent="0.25">
      <c r="A903" s="192">
        <v>41892</v>
      </c>
      <c r="B903" s="254" t="s">
        <v>1296</v>
      </c>
      <c r="C903" s="322" t="s">
        <v>4616</v>
      </c>
      <c r="D903" s="20" t="s">
        <v>4586</v>
      </c>
      <c r="E903" s="213">
        <v>1699.6</v>
      </c>
      <c r="F903" s="368">
        <v>41892</v>
      </c>
      <c r="G903" s="42">
        <v>1699.6</v>
      </c>
      <c r="H903" s="217">
        <f t="shared" ref="H903:H966" si="15">E903-G903</f>
        <v>0</v>
      </c>
      <c r="I903" s="20"/>
      <c r="J903" s="21"/>
      <c r="K903" s="21"/>
    </row>
    <row r="904" spans="1:11" x14ac:dyDescent="0.25">
      <c r="A904" s="192">
        <v>41892</v>
      </c>
      <c r="B904" s="254" t="s">
        <v>1297</v>
      </c>
      <c r="C904" s="322" t="s">
        <v>4616</v>
      </c>
      <c r="D904" s="20" t="s">
        <v>110</v>
      </c>
      <c r="E904" s="213">
        <v>44083.6</v>
      </c>
      <c r="F904" s="368">
        <v>41908</v>
      </c>
      <c r="G904" s="42">
        <v>44083.6</v>
      </c>
      <c r="H904" s="217">
        <f t="shared" si="15"/>
        <v>0</v>
      </c>
      <c r="I904" s="20" t="s">
        <v>21</v>
      </c>
      <c r="J904" s="21"/>
      <c r="K904" s="21"/>
    </row>
    <row r="905" spans="1:11" x14ac:dyDescent="0.25">
      <c r="A905" s="192">
        <v>41892</v>
      </c>
      <c r="B905" s="254" t="s">
        <v>1298</v>
      </c>
      <c r="C905" s="322" t="s">
        <v>4616</v>
      </c>
      <c r="D905" s="20" t="s">
        <v>78</v>
      </c>
      <c r="E905" s="213">
        <v>2942.2</v>
      </c>
      <c r="F905" s="368">
        <v>41893</v>
      </c>
      <c r="G905" s="42">
        <v>2942.2</v>
      </c>
      <c r="H905" s="217">
        <f t="shared" si="15"/>
        <v>0</v>
      </c>
      <c r="I905" s="20" t="s">
        <v>12</v>
      </c>
      <c r="J905" s="21"/>
      <c r="K905" s="21"/>
    </row>
    <row r="906" spans="1:11" x14ac:dyDescent="0.25">
      <c r="A906" s="192">
        <v>41892</v>
      </c>
      <c r="B906" s="254" t="s">
        <v>1299</v>
      </c>
      <c r="C906" s="322" t="s">
        <v>4616</v>
      </c>
      <c r="D906" s="20" t="s">
        <v>1004</v>
      </c>
      <c r="E906" s="213">
        <v>3456.6</v>
      </c>
      <c r="F906" s="368">
        <v>41893</v>
      </c>
      <c r="G906" s="42">
        <v>3456.6</v>
      </c>
      <c r="H906" s="217">
        <f t="shared" si="15"/>
        <v>0</v>
      </c>
      <c r="I906" s="20" t="s">
        <v>12</v>
      </c>
      <c r="J906" s="21"/>
      <c r="K906" s="21"/>
    </row>
    <row r="907" spans="1:11" x14ac:dyDescent="0.25">
      <c r="A907" s="192">
        <v>41892</v>
      </c>
      <c r="B907" s="254" t="s">
        <v>1300</v>
      </c>
      <c r="C907" s="322" t="s">
        <v>4616</v>
      </c>
      <c r="D907" s="20" t="s">
        <v>4183</v>
      </c>
      <c r="E907" s="213">
        <v>8790.6</v>
      </c>
      <c r="F907" s="368">
        <v>41892</v>
      </c>
      <c r="G907" s="42">
        <v>8790.6</v>
      </c>
      <c r="H907" s="217">
        <f t="shared" si="15"/>
        <v>0</v>
      </c>
      <c r="I907" s="20"/>
      <c r="J907" s="21"/>
      <c r="K907" s="21"/>
    </row>
    <row r="908" spans="1:11" x14ac:dyDescent="0.25">
      <c r="A908" s="192">
        <v>41892</v>
      </c>
      <c r="B908" s="254" t="s">
        <v>1301</v>
      </c>
      <c r="C908" s="322" t="s">
        <v>4616</v>
      </c>
      <c r="D908" s="20" t="s">
        <v>44</v>
      </c>
      <c r="E908" s="213">
        <v>3840</v>
      </c>
      <c r="F908" s="368">
        <v>41908</v>
      </c>
      <c r="G908" s="42">
        <v>3840</v>
      </c>
      <c r="H908" s="217">
        <f t="shared" si="15"/>
        <v>0</v>
      </c>
      <c r="I908" s="20" t="s">
        <v>65</v>
      </c>
      <c r="J908" s="21"/>
      <c r="K908" s="21"/>
    </row>
    <row r="909" spans="1:11" x14ac:dyDescent="0.25">
      <c r="A909" s="192">
        <v>41893</v>
      </c>
      <c r="B909" s="254" t="s">
        <v>1303</v>
      </c>
      <c r="C909" s="322" t="s">
        <v>4616</v>
      </c>
      <c r="D909" s="190" t="s">
        <v>14</v>
      </c>
      <c r="E909" s="210">
        <v>6100</v>
      </c>
      <c r="F909" s="368">
        <v>41893</v>
      </c>
      <c r="G909" s="42">
        <v>6100</v>
      </c>
      <c r="H909" s="217">
        <f t="shared" si="15"/>
        <v>0</v>
      </c>
      <c r="I909" s="190"/>
      <c r="J909" s="21"/>
      <c r="K909" s="21"/>
    </row>
    <row r="910" spans="1:11" x14ac:dyDescent="0.25">
      <c r="A910" s="192">
        <v>41893</v>
      </c>
      <c r="B910" s="254" t="s">
        <v>1304</v>
      </c>
      <c r="C910" s="322" t="s">
        <v>4616</v>
      </c>
      <c r="D910" s="190" t="s">
        <v>3163</v>
      </c>
      <c r="E910" s="210">
        <v>27894.400000000001</v>
      </c>
      <c r="F910" s="368">
        <v>41897</v>
      </c>
      <c r="G910" s="42">
        <v>27894.400000000001</v>
      </c>
      <c r="H910" s="217">
        <f t="shared" si="15"/>
        <v>0</v>
      </c>
      <c r="I910" s="190" t="s">
        <v>21</v>
      </c>
      <c r="J910" s="21"/>
      <c r="K910" s="21"/>
    </row>
    <row r="911" spans="1:11" x14ac:dyDescent="0.25">
      <c r="A911" s="192">
        <v>41893</v>
      </c>
      <c r="B911" s="254" t="s">
        <v>1305</v>
      </c>
      <c r="C911" s="322" t="s">
        <v>4616</v>
      </c>
      <c r="D911" s="190" t="s">
        <v>287</v>
      </c>
      <c r="E911" s="210">
        <v>34024.32</v>
      </c>
      <c r="F911" s="368">
        <v>41894</v>
      </c>
      <c r="G911" s="42">
        <v>34024.32</v>
      </c>
      <c r="H911" s="217">
        <f t="shared" si="15"/>
        <v>0</v>
      </c>
      <c r="I911" s="190" t="s">
        <v>30</v>
      </c>
      <c r="J911" s="21"/>
      <c r="K911" s="21"/>
    </row>
    <row r="912" spans="1:11" x14ac:dyDescent="0.25">
      <c r="A912" s="192">
        <v>41893</v>
      </c>
      <c r="B912" s="254" t="s">
        <v>1307</v>
      </c>
      <c r="C912" s="322" t="s">
        <v>4616</v>
      </c>
      <c r="D912" s="190" t="s">
        <v>4322</v>
      </c>
      <c r="E912" s="210">
        <v>10460.700000000001</v>
      </c>
      <c r="F912" s="368">
        <v>41894</v>
      </c>
      <c r="G912" s="42">
        <v>10460.700000000001</v>
      </c>
      <c r="H912" s="217">
        <f t="shared" si="15"/>
        <v>0</v>
      </c>
      <c r="I912" s="190" t="s">
        <v>30</v>
      </c>
      <c r="J912" s="21"/>
      <c r="K912" s="21"/>
    </row>
    <row r="913" spans="1:11" x14ac:dyDescent="0.25">
      <c r="A913" s="192">
        <v>41893</v>
      </c>
      <c r="B913" s="254" t="s">
        <v>1308</v>
      </c>
      <c r="C913" s="322" t="s">
        <v>4616</v>
      </c>
      <c r="D913" s="190" t="s">
        <v>13</v>
      </c>
      <c r="E913" s="210">
        <v>2263.5</v>
      </c>
      <c r="F913" s="368">
        <v>41893</v>
      </c>
      <c r="G913" s="42">
        <v>2263.5</v>
      </c>
      <c r="H913" s="217">
        <f t="shared" si="15"/>
        <v>0</v>
      </c>
      <c r="I913" s="190" t="s">
        <v>21</v>
      </c>
    </row>
    <row r="914" spans="1:11" x14ac:dyDescent="0.25">
      <c r="A914" s="192">
        <v>41893</v>
      </c>
      <c r="B914" s="254" t="s">
        <v>1309</v>
      </c>
      <c r="C914" s="322" t="s">
        <v>4616</v>
      </c>
      <c r="D914" s="190" t="s">
        <v>23</v>
      </c>
      <c r="E914" s="210">
        <v>5936</v>
      </c>
      <c r="F914" s="368">
        <v>41893</v>
      </c>
      <c r="G914" s="42">
        <v>5936</v>
      </c>
      <c r="H914" s="217">
        <f t="shared" si="15"/>
        <v>0</v>
      </c>
      <c r="I914" s="190"/>
    </row>
    <row r="915" spans="1:11" x14ac:dyDescent="0.25">
      <c r="A915" s="192">
        <v>41893</v>
      </c>
      <c r="B915" s="254" t="s">
        <v>1310</v>
      </c>
      <c r="C915" s="322" t="s">
        <v>4616</v>
      </c>
      <c r="D915" s="190" t="s">
        <v>338</v>
      </c>
      <c r="E915" s="210">
        <v>980</v>
      </c>
      <c r="F915" s="368">
        <v>41894</v>
      </c>
      <c r="G915" s="42">
        <v>980</v>
      </c>
      <c r="H915" s="217">
        <f t="shared" si="15"/>
        <v>0</v>
      </c>
      <c r="I915" s="190" t="s">
        <v>30</v>
      </c>
    </row>
    <row r="916" spans="1:11" x14ac:dyDescent="0.25">
      <c r="A916" s="192">
        <v>41893</v>
      </c>
      <c r="B916" s="254" t="s">
        <v>1311</v>
      </c>
      <c r="C916" s="322" t="s">
        <v>4616</v>
      </c>
      <c r="D916" s="190" t="s">
        <v>4652</v>
      </c>
      <c r="E916" s="210">
        <v>1880</v>
      </c>
      <c r="F916" s="368">
        <v>41894</v>
      </c>
      <c r="G916" s="42">
        <v>1880</v>
      </c>
      <c r="H916" s="217">
        <f t="shared" si="15"/>
        <v>0</v>
      </c>
      <c r="I916" s="190" t="s">
        <v>30</v>
      </c>
    </row>
    <row r="917" spans="1:11" x14ac:dyDescent="0.25">
      <c r="A917" s="192">
        <v>41893</v>
      </c>
      <c r="B917" s="254" t="s">
        <v>1312</v>
      </c>
      <c r="C917" s="322" t="s">
        <v>4616</v>
      </c>
      <c r="D917" s="190" t="s">
        <v>1778</v>
      </c>
      <c r="E917" s="210">
        <v>1380</v>
      </c>
      <c r="F917" s="368">
        <v>41894</v>
      </c>
      <c r="G917" s="42">
        <v>1380</v>
      </c>
      <c r="H917" s="217">
        <f t="shared" si="15"/>
        <v>0</v>
      </c>
      <c r="I917" s="190" t="s">
        <v>30</v>
      </c>
    </row>
    <row r="918" spans="1:11" x14ac:dyDescent="0.25">
      <c r="A918" s="192">
        <v>41893</v>
      </c>
      <c r="B918" s="254" t="s">
        <v>1314</v>
      </c>
      <c r="C918" s="322" t="s">
        <v>4616</v>
      </c>
      <c r="D918" s="190" t="s">
        <v>449</v>
      </c>
      <c r="E918" s="210">
        <v>3196.8</v>
      </c>
      <c r="F918" s="368">
        <v>41894</v>
      </c>
      <c r="G918" s="42">
        <v>3196.8</v>
      </c>
      <c r="H918" s="217">
        <f t="shared" si="15"/>
        <v>0</v>
      </c>
      <c r="I918" s="190" t="s">
        <v>30</v>
      </c>
    </row>
    <row r="919" spans="1:11" x14ac:dyDescent="0.25">
      <c r="A919" s="192">
        <v>41893</v>
      </c>
      <c r="B919" s="254" t="s">
        <v>1315</v>
      </c>
      <c r="C919" s="322" t="s">
        <v>4616</v>
      </c>
      <c r="D919" s="190" t="s">
        <v>4707</v>
      </c>
      <c r="E919" s="210">
        <v>2272.5</v>
      </c>
      <c r="F919" s="368">
        <v>41893</v>
      </c>
      <c r="G919" s="42">
        <v>2272.5</v>
      </c>
      <c r="H919" s="217">
        <f t="shared" si="15"/>
        <v>0</v>
      </c>
      <c r="I919" s="190" t="s">
        <v>217</v>
      </c>
      <c r="K919" s="33"/>
    </row>
    <row r="920" spans="1:11" x14ac:dyDescent="0.25">
      <c r="A920" s="192">
        <v>41893</v>
      </c>
      <c r="B920" s="254" t="s">
        <v>1317</v>
      </c>
      <c r="C920" s="322" t="s">
        <v>4616</v>
      </c>
      <c r="D920" s="190" t="s">
        <v>4321</v>
      </c>
      <c r="E920" s="210">
        <v>1960</v>
      </c>
      <c r="F920" s="368">
        <v>41894</v>
      </c>
      <c r="G920" s="42">
        <v>1960</v>
      </c>
      <c r="H920" s="217">
        <f t="shared" si="15"/>
        <v>0</v>
      </c>
      <c r="I920" s="190" t="s">
        <v>30</v>
      </c>
      <c r="K920" s="33"/>
    </row>
    <row r="921" spans="1:11" x14ac:dyDescent="0.25">
      <c r="A921" s="192">
        <v>41893</v>
      </c>
      <c r="B921" s="254" t="s">
        <v>1318</v>
      </c>
      <c r="C921" s="322" t="s">
        <v>4616</v>
      </c>
      <c r="D921" s="190" t="s">
        <v>130</v>
      </c>
      <c r="E921" s="210">
        <v>1822.3</v>
      </c>
      <c r="F921" s="368">
        <v>41893</v>
      </c>
      <c r="G921" s="42">
        <v>1822.3</v>
      </c>
      <c r="H921" s="217">
        <f t="shared" si="15"/>
        <v>0</v>
      </c>
      <c r="I921" s="190" t="s">
        <v>21</v>
      </c>
    </row>
    <row r="922" spans="1:11" x14ac:dyDescent="0.25">
      <c r="A922" s="192">
        <v>41893</v>
      </c>
      <c r="B922" s="254" t="s">
        <v>1319</v>
      </c>
      <c r="C922" s="322" t="s">
        <v>4616</v>
      </c>
      <c r="D922" s="190" t="s">
        <v>29</v>
      </c>
      <c r="E922" s="210">
        <v>17034.3</v>
      </c>
      <c r="F922" s="368">
        <v>41894</v>
      </c>
      <c r="G922" s="42">
        <v>17034.3</v>
      </c>
      <c r="H922" s="217">
        <f t="shared" si="15"/>
        <v>0</v>
      </c>
      <c r="I922" s="190" t="s">
        <v>30</v>
      </c>
    </row>
    <row r="923" spans="1:11" x14ac:dyDescent="0.25">
      <c r="A923" s="192">
        <v>41893</v>
      </c>
      <c r="B923" s="254" t="s">
        <v>1322</v>
      </c>
      <c r="C923" s="322" t="s">
        <v>4616</v>
      </c>
      <c r="D923" s="190" t="s">
        <v>83</v>
      </c>
      <c r="E923" s="210">
        <v>3642.25</v>
      </c>
      <c r="F923" s="368">
        <v>41893</v>
      </c>
      <c r="G923" s="42">
        <v>3642.25</v>
      </c>
      <c r="H923" s="217">
        <f t="shared" si="15"/>
        <v>0</v>
      </c>
      <c r="I923" s="190"/>
    </row>
    <row r="924" spans="1:11" x14ac:dyDescent="0.25">
      <c r="A924" s="192">
        <v>41893</v>
      </c>
      <c r="B924" s="254" t="s">
        <v>1323</v>
      </c>
      <c r="C924" s="322" t="s">
        <v>4616</v>
      </c>
      <c r="D924" s="190" t="s">
        <v>22</v>
      </c>
      <c r="E924" s="210">
        <v>2916.4</v>
      </c>
      <c r="F924" s="368">
        <v>41893</v>
      </c>
      <c r="G924" s="42">
        <v>2916.4</v>
      </c>
      <c r="H924" s="217">
        <f t="shared" si="15"/>
        <v>0</v>
      </c>
      <c r="I924" s="190"/>
    </row>
    <row r="925" spans="1:11" x14ac:dyDescent="0.25">
      <c r="A925" s="192">
        <v>41893</v>
      </c>
      <c r="B925" s="254" t="s">
        <v>1324</v>
      </c>
      <c r="C925" s="322" t="s">
        <v>4616</v>
      </c>
      <c r="D925" s="190" t="s">
        <v>47</v>
      </c>
      <c r="E925" s="210">
        <v>3057.6</v>
      </c>
      <c r="F925" s="368">
        <v>41894</v>
      </c>
      <c r="G925" s="42">
        <v>3057.6</v>
      </c>
      <c r="H925" s="217">
        <f t="shared" si="15"/>
        <v>0</v>
      </c>
      <c r="I925" s="190" t="s">
        <v>30</v>
      </c>
    </row>
    <row r="926" spans="1:11" x14ac:dyDescent="0.25">
      <c r="A926" s="192">
        <v>41893</v>
      </c>
      <c r="B926" s="254" t="s">
        <v>1325</v>
      </c>
      <c r="C926" s="322" t="s">
        <v>4616</v>
      </c>
      <c r="D926" s="190" t="s">
        <v>22</v>
      </c>
      <c r="E926" s="210">
        <v>540</v>
      </c>
      <c r="F926" s="368">
        <v>41893</v>
      </c>
      <c r="G926" s="42">
        <v>540</v>
      </c>
      <c r="H926" s="217">
        <f t="shared" si="15"/>
        <v>0</v>
      </c>
      <c r="I926" s="190"/>
    </row>
    <row r="927" spans="1:11" x14ac:dyDescent="0.25">
      <c r="A927" s="192">
        <v>41893</v>
      </c>
      <c r="B927" s="254" t="s">
        <v>1326</v>
      </c>
      <c r="C927" s="322" t="s">
        <v>4616</v>
      </c>
      <c r="D927" s="190" t="s">
        <v>318</v>
      </c>
      <c r="E927" s="210">
        <v>5117.2</v>
      </c>
      <c r="F927" s="368">
        <v>41893</v>
      </c>
      <c r="G927" s="42">
        <v>5117.2</v>
      </c>
      <c r="H927" s="217">
        <f t="shared" si="15"/>
        <v>0</v>
      </c>
      <c r="I927" s="190"/>
    </row>
    <row r="928" spans="1:11" x14ac:dyDescent="0.25">
      <c r="A928" s="192">
        <v>41893</v>
      </c>
      <c r="B928" s="254" t="s">
        <v>1327</v>
      </c>
      <c r="C928" s="322" t="s">
        <v>4616</v>
      </c>
      <c r="D928" s="190" t="s">
        <v>116</v>
      </c>
      <c r="E928" s="210">
        <v>5407.2</v>
      </c>
      <c r="F928" s="368">
        <v>41893</v>
      </c>
      <c r="G928" s="42">
        <v>5407.2</v>
      </c>
      <c r="H928" s="217">
        <f t="shared" si="15"/>
        <v>0</v>
      </c>
      <c r="I928" s="190" t="s">
        <v>27</v>
      </c>
    </row>
    <row r="929" spans="1:11" x14ac:dyDescent="0.25">
      <c r="A929" s="192">
        <v>41893</v>
      </c>
      <c r="B929" s="254" t="s">
        <v>1329</v>
      </c>
      <c r="C929" s="322" t="s">
        <v>4616</v>
      </c>
      <c r="D929" s="190" t="s">
        <v>4587</v>
      </c>
      <c r="E929" s="210">
        <v>9792</v>
      </c>
      <c r="F929" s="368">
        <v>41893</v>
      </c>
      <c r="G929" s="42">
        <v>9792</v>
      </c>
      <c r="H929" s="217">
        <f t="shared" si="15"/>
        <v>0</v>
      </c>
      <c r="I929" s="190" t="s">
        <v>65</v>
      </c>
      <c r="K929" s="33"/>
    </row>
    <row r="930" spans="1:11" x14ac:dyDescent="0.25">
      <c r="A930" s="192">
        <v>41893</v>
      </c>
      <c r="B930" s="254" t="s">
        <v>1330</v>
      </c>
      <c r="C930" s="322" t="s">
        <v>4616</v>
      </c>
      <c r="D930" s="190" t="s">
        <v>4638</v>
      </c>
      <c r="E930" s="210">
        <v>3380.2</v>
      </c>
      <c r="F930" s="368">
        <v>41893</v>
      </c>
      <c r="G930" s="42">
        <v>3380.2</v>
      </c>
      <c r="H930" s="217">
        <f t="shared" si="15"/>
        <v>0</v>
      </c>
      <c r="I930" s="190"/>
    </row>
    <row r="931" spans="1:11" x14ac:dyDescent="0.25">
      <c r="A931" s="192">
        <v>41893</v>
      </c>
      <c r="B931" s="254" t="s">
        <v>1331</v>
      </c>
      <c r="C931" s="322" t="s">
        <v>4616</v>
      </c>
      <c r="D931" s="190" t="s">
        <v>4587</v>
      </c>
      <c r="E931" s="210">
        <v>163.80000000000001</v>
      </c>
      <c r="F931" s="368">
        <v>41893</v>
      </c>
      <c r="G931" s="42">
        <v>163.80000000000001</v>
      </c>
      <c r="H931" s="217">
        <f t="shared" si="15"/>
        <v>0</v>
      </c>
      <c r="I931" s="190" t="s">
        <v>21</v>
      </c>
    </row>
    <row r="932" spans="1:11" x14ac:dyDescent="0.25">
      <c r="A932" s="192">
        <v>41893</v>
      </c>
      <c r="B932" s="254" t="s">
        <v>1332</v>
      </c>
      <c r="C932" s="322" t="s">
        <v>4616</v>
      </c>
      <c r="D932" s="190" t="s">
        <v>4653</v>
      </c>
      <c r="E932" s="210">
        <v>1670.4</v>
      </c>
      <c r="F932" s="368">
        <v>41894</v>
      </c>
      <c r="G932" s="42">
        <v>1670.4</v>
      </c>
      <c r="H932" s="217">
        <f t="shared" si="15"/>
        <v>0</v>
      </c>
      <c r="I932" s="190" t="s">
        <v>30</v>
      </c>
    </row>
    <row r="933" spans="1:11" x14ac:dyDescent="0.25">
      <c r="A933" s="192">
        <v>41893</v>
      </c>
      <c r="B933" s="254" t="s">
        <v>1333</v>
      </c>
      <c r="C933" s="322" t="s">
        <v>4616</v>
      </c>
      <c r="D933" s="190" t="s">
        <v>4637</v>
      </c>
      <c r="E933" s="210">
        <v>5016.74</v>
      </c>
      <c r="F933" s="368">
        <v>41893</v>
      </c>
      <c r="G933" s="42">
        <v>5016.74</v>
      </c>
      <c r="H933" s="217">
        <f t="shared" si="15"/>
        <v>0</v>
      </c>
      <c r="I933" s="190"/>
    </row>
    <row r="934" spans="1:11" x14ac:dyDescent="0.25">
      <c r="A934" s="192">
        <v>41893</v>
      </c>
      <c r="B934" s="254" t="s">
        <v>1335</v>
      </c>
      <c r="C934" s="322" t="s">
        <v>4616</v>
      </c>
      <c r="D934" s="190" t="s">
        <v>54</v>
      </c>
      <c r="E934" s="210">
        <v>6850</v>
      </c>
      <c r="F934" s="368">
        <v>41894</v>
      </c>
      <c r="G934" s="42">
        <v>6850</v>
      </c>
      <c r="H934" s="217">
        <f t="shared" si="15"/>
        <v>0</v>
      </c>
      <c r="I934" s="190" t="s">
        <v>30</v>
      </c>
    </row>
    <row r="935" spans="1:11" x14ac:dyDescent="0.25">
      <c r="A935" s="192">
        <v>41893</v>
      </c>
      <c r="B935" s="254" t="s">
        <v>1336</v>
      </c>
      <c r="C935" s="322" t="s">
        <v>4616</v>
      </c>
      <c r="D935" s="190" t="s">
        <v>517</v>
      </c>
      <c r="E935" s="210">
        <v>2297.6</v>
      </c>
      <c r="F935" s="368">
        <v>41893</v>
      </c>
      <c r="G935" s="42">
        <v>2297.6</v>
      </c>
      <c r="H935" s="217">
        <f t="shared" si="15"/>
        <v>0</v>
      </c>
      <c r="I935" s="190"/>
    </row>
    <row r="936" spans="1:11" x14ac:dyDescent="0.25">
      <c r="A936" s="192">
        <v>41893</v>
      </c>
      <c r="B936" s="254" t="s">
        <v>1337</v>
      </c>
      <c r="C936" s="322" t="s">
        <v>4616</v>
      </c>
      <c r="D936" s="190" t="s">
        <v>123</v>
      </c>
      <c r="E936" s="210">
        <v>3620.8</v>
      </c>
      <c r="F936" s="368">
        <v>41894</v>
      </c>
      <c r="G936" s="42">
        <v>3620.8</v>
      </c>
      <c r="H936" s="217">
        <f t="shared" si="15"/>
        <v>0</v>
      </c>
      <c r="I936" s="190"/>
    </row>
    <row r="937" spans="1:11" x14ac:dyDescent="0.25">
      <c r="A937" s="192">
        <v>41893</v>
      </c>
      <c r="B937" s="254" t="s">
        <v>1338</v>
      </c>
      <c r="C937" s="322" t="s">
        <v>4616</v>
      </c>
      <c r="D937" s="190" t="s">
        <v>4290</v>
      </c>
      <c r="E937" s="210">
        <v>2624</v>
      </c>
      <c r="F937" s="368">
        <v>41893</v>
      </c>
      <c r="G937" s="42">
        <v>2624</v>
      </c>
      <c r="H937" s="217">
        <f t="shared" si="15"/>
        <v>0</v>
      </c>
      <c r="I937" s="190"/>
    </row>
    <row r="938" spans="1:11" x14ac:dyDescent="0.25">
      <c r="A938" s="192">
        <v>41893</v>
      </c>
      <c r="B938" s="254" t="s">
        <v>1339</v>
      </c>
      <c r="C938" s="322" t="s">
        <v>4616</v>
      </c>
      <c r="D938" s="190" t="s">
        <v>67</v>
      </c>
      <c r="E938" s="210">
        <v>7216.2</v>
      </c>
      <c r="F938" s="368">
        <v>41893</v>
      </c>
      <c r="G938" s="42">
        <v>7216.2</v>
      </c>
      <c r="H938" s="217">
        <f t="shared" si="15"/>
        <v>0</v>
      </c>
      <c r="I938" s="190" t="s">
        <v>12</v>
      </c>
      <c r="K938" s="33"/>
    </row>
    <row r="939" spans="1:11" x14ac:dyDescent="0.25">
      <c r="A939" s="192">
        <v>41893</v>
      </c>
      <c r="B939" s="254" t="s">
        <v>1340</v>
      </c>
      <c r="C939" s="322" t="s">
        <v>4616</v>
      </c>
      <c r="D939" s="190" t="s">
        <v>111</v>
      </c>
      <c r="E939" s="210">
        <v>4595.3999999999996</v>
      </c>
      <c r="F939" s="368">
        <v>41893</v>
      </c>
      <c r="G939" s="42">
        <v>4595.3999999999996</v>
      </c>
      <c r="H939" s="217">
        <f t="shared" si="15"/>
        <v>0</v>
      </c>
      <c r="I939" s="190" t="s">
        <v>12</v>
      </c>
    </row>
    <row r="940" spans="1:11" x14ac:dyDescent="0.25">
      <c r="A940" s="192">
        <v>41893</v>
      </c>
      <c r="B940" s="254" t="s">
        <v>1342</v>
      </c>
      <c r="C940" s="322" t="s">
        <v>4616</v>
      </c>
      <c r="D940" s="190" t="s">
        <v>473</v>
      </c>
      <c r="E940" s="210">
        <v>2177.6</v>
      </c>
      <c r="F940" s="368">
        <v>41893</v>
      </c>
      <c r="G940" s="42">
        <v>2177.6</v>
      </c>
      <c r="H940" s="217">
        <f t="shared" si="15"/>
        <v>0</v>
      </c>
      <c r="I940" s="190" t="s">
        <v>12</v>
      </c>
    </row>
    <row r="941" spans="1:11" x14ac:dyDescent="0.25">
      <c r="A941" s="192">
        <v>41893</v>
      </c>
      <c r="B941" s="254" t="s">
        <v>1343</v>
      </c>
      <c r="C941" s="322" t="s">
        <v>4616</v>
      </c>
      <c r="D941" s="196" t="s">
        <v>3108</v>
      </c>
      <c r="E941" s="215">
        <v>0</v>
      </c>
      <c r="F941" s="368"/>
      <c r="G941" s="42"/>
      <c r="H941" s="217">
        <f t="shared" si="15"/>
        <v>0</v>
      </c>
      <c r="I941" s="190"/>
    </row>
    <row r="942" spans="1:11" x14ac:dyDescent="0.25">
      <c r="A942" s="192">
        <v>41893</v>
      </c>
      <c r="B942" s="254" t="s">
        <v>1345</v>
      </c>
      <c r="C942" s="322" t="s">
        <v>4616</v>
      </c>
      <c r="D942" s="190" t="s">
        <v>4290</v>
      </c>
      <c r="E942" s="210">
        <v>70</v>
      </c>
      <c r="F942" s="368">
        <v>41893</v>
      </c>
      <c r="G942" s="42">
        <v>70</v>
      </c>
      <c r="H942" s="217">
        <f t="shared" si="15"/>
        <v>0</v>
      </c>
      <c r="I942" s="190"/>
    </row>
    <row r="943" spans="1:11" x14ac:dyDescent="0.25">
      <c r="A943" s="192">
        <v>41893</v>
      </c>
      <c r="B943" s="254" t="s">
        <v>1347</v>
      </c>
      <c r="C943" s="322" t="s">
        <v>4616</v>
      </c>
      <c r="D943" s="190" t="s">
        <v>2578</v>
      </c>
      <c r="E943" s="210">
        <v>10527.2</v>
      </c>
      <c r="F943" s="368">
        <v>41893</v>
      </c>
      <c r="G943" s="42">
        <v>10527.2</v>
      </c>
      <c r="H943" s="217">
        <f t="shared" si="15"/>
        <v>0</v>
      </c>
      <c r="I943" s="190" t="s">
        <v>12</v>
      </c>
    </row>
    <row r="944" spans="1:11" x14ac:dyDescent="0.25">
      <c r="A944" s="192">
        <v>41893</v>
      </c>
      <c r="B944" s="254" t="s">
        <v>1348</v>
      </c>
      <c r="C944" s="322" t="s">
        <v>4616</v>
      </c>
      <c r="D944" s="190" t="s">
        <v>260</v>
      </c>
      <c r="E944" s="210">
        <v>1485</v>
      </c>
      <c r="F944" s="368">
        <v>41893</v>
      </c>
      <c r="G944" s="42">
        <v>1485</v>
      </c>
      <c r="H944" s="217">
        <f t="shared" si="15"/>
        <v>0</v>
      </c>
      <c r="I944" s="190" t="s">
        <v>12</v>
      </c>
    </row>
    <row r="945" spans="1:11" x14ac:dyDescent="0.25">
      <c r="A945" s="192">
        <v>41893</v>
      </c>
      <c r="B945" s="254" t="s">
        <v>1349</v>
      </c>
      <c r="C945" s="322" t="s">
        <v>4616</v>
      </c>
      <c r="D945" s="190" t="s">
        <v>701</v>
      </c>
      <c r="E945" s="210">
        <v>2066.4</v>
      </c>
      <c r="F945" s="368">
        <v>41893</v>
      </c>
      <c r="G945" s="42">
        <v>2066.4</v>
      </c>
      <c r="H945" s="217">
        <f t="shared" si="15"/>
        <v>0</v>
      </c>
      <c r="I945" s="190"/>
      <c r="J945" s="21"/>
      <c r="K945" s="21"/>
    </row>
    <row r="946" spans="1:11" x14ac:dyDescent="0.25">
      <c r="A946" s="192">
        <v>41893</v>
      </c>
      <c r="B946" s="254" t="s">
        <v>1351</v>
      </c>
      <c r="C946" s="322" t="s">
        <v>4616</v>
      </c>
      <c r="D946" s="190" t="s">
        <v>1040</v>
      </c>
      <c r="E946" s="210">
        <v>2044</v>
      </c>
      <c r="F946" s="368">
        <v>41893</v>
      </c>
      <c r="G946" s="42">
        <v>2044</v>
      </c>
      <c r="H946" s="217">
        <f t="shared" si="15"/>
        <v>0</v>
      </c>
      <c r="I946" s="190" t="s">
        <v>12</v>
      </c>
      <c r="J946" s="21"/>
      <c r="K946" s="21"/>
    </row>
    <row r="947" spans="1:11" x14ac:dyDescent="0.25">
      <c r="A947" s="192">
        <v>41893</v>
      </c>
      <c r="B947" s="254" t="s">
        <v>1352</v>
      </c>
      <c r="C947" s="322" t="s">
        <v>4616</v>
      </c>
      <c r="D947" s="190" t="s">
        <v>55</v>
      </c>
      <c r="E947" s="210">
        <v>12012.9</v>
      </c>
      <c r="F947" s="368">
        <v>41893</v>
      </c>
      <c r="G947" s="42">
        <v>12012.9</v>
      </c>
      <c r="H947" s="217">
        <f t="shared" si="15"/>
        <v>0</v>
      </c>
      <c r="I947" s="190"/>
      <c r="J947" s="21"/>
      <c r="K947" s="21"/>
    </row>
    <row r="948" spans="1:11" x14ac:dyDescent="0.25">
      <c r="A948" s="192">
        <v>41893</v>
      </c>
      <c r="B948" s="254" t="s">
        <v>1354</v>
      </c>
      <c r="C948" s="322" t="s">
        <v>4616</v>
      </c>
      <c r="D948" s="190" t="s">
        <v>4586</v>
      </c>
      <c r="E948" s="210">
        <v>4672.6000000000004</v>
      </c>
      <c r="F948" s="368">
        <v>41893</v>
      </c>
      <c r="G948" s="42">
        <v>4672.6000000000004</v>
      </c>
      <c r="H948" s="217">
        <f t="shared" si="15"/>
        <v>0</v>
      </c>
      <c r="I948" s="190"/>
      <c r="J948" s="21"/>
      <c r="K948" s="21"/>
    </row>
    <row r="949" spans="1:11" x14ac:dyDescent="0.25">
      <c r="A949" s="192">
        <v>41893</v>
      </c>
      <c r="B949" s="254" t="s">
        <v>1355</v>
      </c>
      <c r="C949" s="322" t="s">
        <v>4616</v>
      </c>
      <c r="D949" s="190" t="s">
        <v>74</v>
      </c>
      <c r="E949" s="210">
        <v>810.4</v>
      </c>
      <c r="F949" s="368">
        <v>41893</v>
      </c>
      <c r="G949" s="42">
        <v>810.4</v>
      </c>
      <c r="H949" s="217">
        <f t="shared" si="15"/>
        <v>0</v>
      </c>
      <c r="I949" s="190"/>
      <c r="J949" s="21"/>
      <c r="K949" s="21"/>
    </row>
    <row r="950" spans="1:11" x14ac:dyDescent="0.25">
      <c r="A950" s="192">
        <v>41893</v>
      </c>
      <c r="B950" s="254" t="s">
        <v>1357</v>
      </c>
      <c r="C950" s="322" t="s">
        <v>4616</v>
      </c>
      <c r="D950" s="190" t="s">
        <v>74</v>
      </c>
      <c r="E950" s="210">
        <v>3787.2</v>
      </c>
      <c r="F950" s="368">
        <v>41893</v>
      </c>
      <c r="G950" s="42">
        <v>3787.2</v>
      </c>
      <c r="H950" s="217">
        <f t="shared" si="15"/>
        <v>0</v>
      </c>
      <c r="I950" s="190"/>
      <c r="J950" s="21"/>
      <c r="K950" s="21"/>
    </row>
    <row r="951" spans="1:11" x14ac:dyDescent="0.25">
      <c r="A951" s="192">
        <v>41893</v>
      </c>
      <c r="B951" s="254" t="s">
        <v>1358</v>
      </c>
      <c r="C951" s="322" t="s">
        <v>4616</v>
      </c>
      <c r="D951" s="190" t="s">
        <v>70</v>
      </c>
      <c r="E951" s="210">
        <v>5853.6</v>
      </c>
      <c r="F951" s="368">
        <v>41893</v>
      </c>
      <c r="G951" s="42">
        <v>5853.6</v>
      </c>
      <c r="H951" s="217">
        <f t="shared" si="15"/>
        <v>0</v>
      </c>
      <c r="I951" s="190"/>
      <c r="J951" s="21"/>
      <c r="K951" s="21"/>
    </row>
    <row r="952" spans="1:11" x14ac:dyDescent="0.25">
      <c r="A952" s="192">
        <v>41893</v>
      </c>
      <c r="B952" s="254" t="s">
        <v>1360</v>
      </c>
      <c r="C952" s="322" t="s">
        <v>4616</v>
      </c>
      <c r="D952" s="190" t="s">
        <v>4288</v>
      </c>
      <c r="E952" s="210">
        <v>2295</v>
      </c>
      <c r="F952" s="368">
        <v>41893</v>
      </c>
      <c r="G952" s="42">
        <v>2295</v>
      </c>
      <c r="H952" s="217">
        <f t="shared" si="15"/>
        <v>0</v>
      </c>
      <c r="I952" s="190"/>
      <c r="J952" s="21"/>
      <c r="K952" s="21"/>
    </row>
    <row r="953" spans="1:11" x14ac:dyDescent="0.25">
      <c r="A953" s="192">
        <v>41893</v>
      </c>
      <c r="B953" s="254" t="s">
        <v>1361</v>
      </c>
      <c r="C953" s="322" t="s">
        <v>4616</v>
      </c>
      <c r="D953" s="190" t="s">
        <v>4585</v>
      </c>
      <c r="E953" s="210">
        <v>13022.1</v>
      </c>
      <c r="F953" s="368">
        <v>41893</v>
      </c>
      <c r="G953" s="42">
        <v>13022.1</v>
      </c>
      <c r="H953" s="217">
        <f t="shared" si="15"/>
        <v>0</v>
      </c>
      <c r="I953" s="190"/>
      <c r="J953" s="21"/>
      <c r="K953" s="21"/>
    </row>
    <row r="954" spans="1:11" x14ac:dyDescent="0.25">
      <c r="A954" s="192">
        <v>41893</v>
      </c>
      <c r="B954" s="254" t="s">
        <v>1363</v>
      </c>
      <c r="C954" s="322" t="s">
        <v>4616</v>
      </c>
      <c r="D954" s="190" t="s">
        <v>4626</v>
      </c>
      <c r="E954" s="210">
        <v>2773</v>
      </c>
      <c r="F954" s="368">
        <v>41893</v>
      </c>
      <c r="G954" s="42">
        <v>2773</v>
      </c>
      <c r="H954" s="217">
        <f t="shared" si="15"/>
        <v>0</v>
      </c>
      <c r="I954" s="190"/>
      <c r="J954" s="21"/>
      <c r="K954" s="21"/>
    </row>
    <row r="955" spans="1:11" x14ac:dyDescent="0.25">
      <c r="A955" s="192">
        <v>41893</v>
      </c>
      <c r="B955" s="254" t="s">
        <v>1364</v>
      </c>
      <c r="C955" s="322" t="s">
        <v>4616</v>
      </c>
      <c r="D955" s="190" t="s">
        <v>4708</v>
      </c>
      <c r="E955" s="210">
        <v>1629.6</v>
      </c>
      <c r="F955" s="368">
        <v>41893</v>
      </c>
      <c r="G955" s="42">
        <v>1629.6</v>
      </c>
      <c r="H955" s="217">
        <f t="shared" si="15"/>
        <v>0</v>
      </c>
      <c r="I955" s="190"/>
      <c r="J955" s="21"/>
      <c r="K955" s="21"/>
    </row>
    <row r="956" spans="1:11" x14ac:dyDescent="0.25">
      <c r="A956" s="192">
        <v>41893</v>
      </c>
      <c r="B956" s="254" t="s">
        <v>1365</v>
      </c>
      <c r="C956" s="322" t="s">
        <v>4616</v>
      </c>
      <c r="D956" s="190" t="s">
        <v>4709</v>
      </c>
      <c r="E956" s="210">
        <v>20719.349999999999</v>
      </c>
      <c r="F956" s="368">
        <v>41893</v>
      </c>
      <c r="G956" s="42">
        <v>20719.349999999999</v>
      </c>
      <c r="H956" s="217">
        <f t="shared" si="15"/>
        <v>0</v>
      </c>
      <c r="I956" s="190"/>
      <c r="J956" s="21"/>
      <c r="K956" s="21"/>
    </row>
    <row r="957" spans="1:11" x14ac:dyDescent="0.25">
      <c r="A957" s="192">
        <v>41893</v>
      </c>
      <c r="B957" s="254" t="s">
        <v>1366</v>
      </c>
      <c r="C957" s="322" t="s">
        <v>4616</v>
      </c>
      <c r="D957" s="190" t="s">
        <v>3115</v>
      </c>
      <c r="E957" s="210">
        <v>10710.4</v>
      </c>
      <c r="F957" s="368">
        <v>41894</v>
      </c>
      <c r="G957" s="42">
        <v>10710.4</v>
      </c>
      <c r="H957" s="217">
        <f t="shared" si="15"/>
        <v>0</v>
      </c>
      <c r="I957" s="190" t="s">
        <v>65</v>
      </c>
      <c r="J957" s="21"/>
      <c r="K957" s="21"/>
    </row>
    <row r="958" spans="1:11" x14ac:dyDescent="0.25">
      <c r="A958" s="192">
        <v>41893</v>
      </c>
      <c r="B958" s="254" t="s">
        <v>1367</v>
      </c>
      <c r="C958" s="322" t="s">
        <v>4616</v>
      </c>
      <c r="D958" s="190" t="s">
        <v>4632</v>
      </c>
      <c r="E958" s="210">
        <v>20317.5</v>
      </c>
      <c r="F958" s="368">
        <v>41894</v>
      </c>
      <c r="G958" s="42">
        <v>20317.5</v>
      </c>
      <c r="H958" s="217">
        <f t="shared" si="15"/>
        <v>0</v>
      </c>
      <c r="I958" s="190" t="s">
        <v>65</v>
      </c>
      <c r="J958" s="21"/>
      <c r="K958" s="21"/>
    </row>
    <row r="959" spans="1:11" x14ac:dyDescent="0.25">
      <c r="A959" s="192">
        <v>41893</v>
      </c>
      <c r="B959" s="254" t="s">
        <v>1369</v>
      </c>
      <c r="C959" s="322" t="s">
        <v>4616</v>
      </c>
      <c r="D959" s="190" t="s">
        <v>4589</v>
      </c>
      <c r="E959" s="210">
        <v>1708.8</v>
      </c>
      <c r="F959" s="368">
        <v>41893</v>
      </c>
      <c r="G959" s="42">
        <v>1708.8</v>
      </c>
      <c r="H959" s="217">
        <f t="shared" si="15"/>
        <v>0</v>
      </c>
      <c r="I959" s="190"/>
      <c r="J959" s="21"/>
      <c r="K959" s="21"/>
    </row>
    <row r="960" spans="1:11" x14ac:dyDescent="0.25">
      <c r="A960" s="192">
        <v>41893</v>
      </c>
      <c r="B960" s="254" t="s">
        <v>1370</v>
      </c>
      <c r="C960" s="322" t="s">
        <v>4616</v>
      </c>
      <c r="D960" s="190" t="s">
        <v>179</v>
      </c>
      <c r="E960" s="210">
        <v>8047.2</v>
      </c>
      <c r="F960" s="368">
        <v>41893</v>
      </c>
      <c r="G960" s="42">
        <v>8047.2</v>
      </c>
      <c r="H960" s="217">
        <f t="shared" si="15"/>
        <v>0</v>
      </c>
      <c r="I960" s="190"/>
      <c r="J960" s="21"/>
      <c r="K960" s="21"/>
    </row>
    <row r="961" spans="1:11" x14ac:dyDescent="0.25">
      <c r="A961" s="192">
        <v>41893</v>
      </c>
      <c r="B961" s="254" t="s">
        <v>1371</v>
      </c>
      <c r="C961" s="322" t="s">
        <v>4616</v>
      </c>
      <c r="D961" s="190" t="s">
        <v>4694</v>
      </c>
      <c r="E961" s="210">
        <v>993.6</v>
      </c>
      <c r="F961" s="368">
        <v>41894</v>
      </c>
      <c r="G961" s="42">
        <v>993.6</v>
      </c>
      <c r="H961" s="217">
        <f t="shared" si="15"/>
        <v>0</v>
      </c>
      <c r="I961" s="190" t="s">
        <v>65</v>
      </c>
    </row>
    <row r="962" spans="1:11" x14ac:dyDescent="0.25">
      <c r="A962" s="192">
        <v>41893</v>
      </c>
      <c r="B962" s="254" t="s">
        <v>1373</v>
      </c>
      <c r="C962" s="322" t="s">
        <v>4616</v>
      </c>
      <c r="D962" s="190" t="s">
        <v>4590</v>
      </c>
      <c r="E962" s="210">
        <v>202.8</v>
      </c>
      <c r="F962" s="368">
        <v>41893</v>
      </c>
      <c r="G962" s="42">
        <v>202.8</v>
      </c>
      <c r="H962" s="217">
        <f t="shared" si="15"/>
        <v>0</v>
      </c>
      <c r="I962" s="190"/>
    </row>
    <row r="963" spans="1:11" x14ac:dyDescent="0.25">
      <c r="A963" s="192">
        <v>41893</v>
      </c>
      <c r="B963" s="254" t="s">
        <v>1374</v>
      </c>
      <c r="C963" s="322" t="s">
        <v>4616</v>
      </c>
      <c r="D963" s="190" t="s">
        <v>180</v>
      </c>
      <c r="E963" s="210">
        <v>33453</v>
      </c>
      <c r="F963" s="368">
        <v>41894</v>
      </c>
      <c r="G963" s="42">
        <v>33453</v>
      </c>
      <c r="H963" s="217">
        <f t="shared" si="15"/>
        <v>0</v>
      </c>
      <c r="I963" s="190" t="s">
        <v>65</v>
      </c>
      <c r="K963" s="33"/>
    </row>
    <row r="964" spans="1:11" x14ac:dyDescent="0.25">
      <c r="A964" s="192">
        <v>41893</v>
      </c>
      <c r="B964" s="254" t="s">
        <v>1375</v>
      </c>
      <c r="C964" s="322" t="s">
        <v>4616</v>
      </c>
      <c r="D964" s="190" t="s">
        <v>62</v>
      </c>
      <c r="E964" s="210">
        <v>42690.5</v>
      </c>
      <c r="F964" s="368">
        <v>41894</v>
      </c>
      <c r="G964" s="42">
        <v>42690.5</v>
      </c>
      <c r="H964" s="217">
        <f t="shared" si="15"/>
        <v>0</v>
      </c>
      <c r="I964" s="190" t="s">
        <v>65</v>
      </c>
    </row>
    <row r="965" spans="1:11" x14ac:dyDescent="0.25">
      <c r="A965" s="192">
        <v>41893</v>
      </c>
      <c r="B965" s="254" t="s">
        <v>1377</v>
      </c>
      <c r="C965" s="322" t="s">
        <v>4616</v>
      </c>
      <c r="D965" s="190" t="s">
        <v>4627</v>
      </c>
      <c r="E965" s="210">
        <v>33520</v>
      </c>
      <c r="F965" s="368">
        <v>41894</v>
      </c>
      <c r="G965" s="42">
        <v>33520</v>
      </c>
      <c r="H965" s="217">
        <f t="shared" si="15"/>
        <v>0</v>
      </c>
      <c r="I965" s="190" t="s">
        <v>65</v>
      </c>
    </row>
    <row r="966" spans="1:11" x14ac:dyDescent="0.25">
      <c r="A966" s="192">
        <v>41893</v>
      </c>
      <c r="B966" s="254" t="s">
        <v>1378</v>
      </c>
      <c r="C966" s="322" t="s">
        <v>4616</v>
      </c>
      <c r="D966" s="190" t="s">
        <v>4612</v>
      </c>
      <c r="E966" s="210">
        <v>560</v>
      </c>
      <c r="F966" s="368">
        <v>41893</v>
      </c>
      <c r="G966" s="42">
        <v>560</v>
      </c>
      <c r="H966" s="217">
        <f t="shared" si="15"/>
        <v>0</v>
      </c>
      <c r="I966" s="190"/>
    </row>
    <row r="967" spans="1:11" x14ac:dyDescent="0.25">
      <c r="A967" s="192">
        <v>41893</v>
      </c>
      <c r="B967" s="254" t="s">
        <v>1379</v>
      </c>
      <c r="C967" s="322" t="s">
        <v>4616</v>
      </c>
      <c r="D967" s="190" t="s">
        <v>4612</v>
      </c>
      <c r="E967" s="210">
        <v>560</v>
      </c>
      <c r="F967" s="368">
        <v>41893</v>
      </c>
      <c r="G967" s="42">
        <v>560</v>
      </c>
      <c r="H967" s="217">
        <f t="shared" ref="H967:H1030" si="16">E967-G967</f>
        <v>0</v>
      </c>
      <c r="I967" s="190"/>
      <c r="K967" s="33"/>
    </row>
    <row r="968" spans="1:11" x14ac:dyDescent="0.25">
      <c r="A968" s="192">
        <v>41893</v>
      </c>
      <c r="B968" s="254" t="s">
        <v>1381</v>
      </c>
      <c r="C968" s="322" t="s">
        <v>4616</v>
      </c>
      <c r="D968" s="190" t="s">
        <v>4612</v>
      </c>
      <c r="E968" s="210">
        <v>560</v>
      </c>
      <c r="F968" s="368">
        <v>41893</v>
      </c>
      <c r="G968" s="42">
        <v>560</v>
      </c>
      <c r="H968" s="217">
        <f t="shared" si="16"/>
        <v>0</v>
      </c>
      <c r="I968" s="190"/>
    </row>
    <row r="969" spans="1:11" x14ac:dyDescent="0.25">
      <c r="A969" s="192">
        <v>41893</v>
      </c>
      <c r="B969" s="254" t="s">
        <v>1383</v>
      </c>
      <c r="C969" s="322" t="s">
        <v>4616</v>
      </c>
      <c r="D969" s="190" t="s">
        <v>4612</v>
      </c>
      <c r="E969" s="210">
        <v>599.20000000000005</v>
      </c>
      <c r="F969" s="368">
        <v>41893</v>
      </c>
      <c r="G969" s="42">
        <v>599.20000000000005</v>
      </c>
      <c r="H969" s="217">
        <f t="shared" si="16"/>
        <v>0</v>
      </c>
      <c r="I969" s="190"/>
    </row>
    <row r="970" spans="1:11" x14ac:dyDescent="0.25">
      <c r="A970" s="192">
        <v>41893</v>
      </c>
      <c r="B970" s="254" t="s">
        <v>1386</v>
      </c>
      <c r="C970" s="322" t="s">
        <v>4616</v>
      </c>
      <c r="D970" s="190" t="s">
        <v>4612</v>
      </c>
      <c r="E970" s="210">
        <v>940</v>
      </c>
      <c r="F970" s="368">
        <v>41893</v>
      </c>
      <c r="G970" s="42">
        <v>940</v>
      </c>
      <c r="H970" s="217">
        <f t="shared" si="16"/>
        <v>0</v>
      </c>
      <c r="I970" s="190"/>
      <c r="K970" s="33"/>
    </row>
    <row r="971" spans="1:11" x14ac:dyDescent="0.25">
      <c r="A971" s="192">
        <v>41893</v>
      </c>
      <c r="B971" s="254" t="s">
        <v>1387</v>
      </c>
      <c r="C971" s="322" t="s">
        <v>4616</v>
      </c>
      <c r="D971" s="190" t="s">
        <v>4612</v>
      </c>
      <c r="E971" s="210">
        <v>940</v>
      </c>
      <c r="F971" s="368">
        <v>41893</v>
      </c>
      <c r="G971" s="42">
        <v>940</v>
      </c>
      <c r="H971" s="217">
        <f t="shared" si="16"/>
        <v>0</v>
      </c>
      <c r="I971" s="190"/>
    </row>
    <row r="972" spans="1:11" x14ac:dyDescent="0.25">
      <c r="A972" s="192">
        <v>41893</v>
      </c>
      <c r="B972" s="254" t="s">
        <v>1388</v>
      </c>
      <c r="C972" s="322" t="s">
        <v>4616</v>
      </c>
      <c r="D972" s="190" t="s">
        <v>4612</v>
      </c>
      <c r="E972" s="210">
        <v>940</v>
      </c>
      <c r="F972" s="368">
        <v>41893</v>
      </c>
      <c r="G972" s="42">
        <v>940</v>
      </c>
      <c r="H972" s="217">
        <f t="shared" si="16"/>
        <v>0</v>
      </c>
      <c r="I972" s="190"/>
    </row>
    <row r="973" spans="1:11" x14ac:dyDescent="0.25">
      <c r="A973" s="192">
        <v>41893</v>
      </c>
      <c r="B973" s="254" t="s">
        <v>1389</v>
      </c>
      <c r="C973" s="322" t="s">
        <v>4616</v>
      </c>
      <c r="D973" s="190" t="s">
        <v>4612</v>
      </c>
      <c r="E973" s="210">
        <v>940</v>
      </c>
      <c r="F973" s="368">
        <v>41893</v>
      </c>
      <c r="G973" s="42">
        <v>940</v>
      </c>
      <c r="H973" s="217">
        <f t="shared" si="16"/>
        <v>0</v>
      </c>
      <c r="I973" s="190"/>
    </row>
    <row r="974" spans="1:11" x14ac:dyDescent="0.25">
      <c r="A974" s="192">
        <v>41893</v>
      </c>
      <c r="B974" s="254" t="s">
        <v>1391</v>
      </c>
      <c r="C974" s="322" t="s">
        <v>4616</v>
      </c>
      <c r="D974" s="190" t="s">
        <v>4612</v>
      </c>
      <c r="E974" s="210">
        <v>1099.8</v>
      </c>
      <c r="F974" s="368">
        <v>41893</v>
      </c>
      <c r="G974" s="42">
        <v>1099.8</v>
      </c>
      <c r="H974" s="217">
        <f t="shared" si="16"/>
        <v>0</v>
      </c>
      <c r="I974" s="190"/>
    </row>
    <row r="975" spans="1:11" x14ac:dyDescent="0.25">
      <c r="A975" s="192">
        <v>41893</v>
      </c>
      <c r="B975" s="254" t="s">
        <v>1392</v>
      </c>
      <c r="C975" s="322" t="s">
        <v>4616</v>
      </c>
      <c r="D975" s="190" t="s">
        <v>3115</v>
      </c>
      <c r="E975" s="210">
        <v>4138.2</v>
      </c>
      <c r="F975" s="368">
        <v>41894</v>
      </c>
      <c r="G975" s="42">
        <v>4138.2</v>
      </c>
      <c r="H975" s="217">
        <f t="shared" si="16"/>
        <v>0</v>
      </c>
      <c r="I975" s="190" t="s">
        <v>65</v>
      </c>
    </row>
    <row r="976" spans="1:11" x14ac:dyDescent="0.25">
      <c r="A976" s="192">
        <v>41893</v>
      </c>
      <c r="B976" s="254" t="s">
        <v>1393</v>
      </c>
      <c r="C976" s="322" t="s">
        <v>4616</v>
      </c>
      <c r="D976" s="190" t="s">
        <v>25</v>
      </c>
      <c r="E976" s="210">
        <v>5868</v>
      </c>
      <c r="F976" s="368">
        <v>41894</v>
      </c>
      <c r="G976" s="42">
        <v>5868</v>
      </c>
      <c r="H976" s="217">
        <f t="shared" si="16"/>
        <v>0</v>
      </c>
      <c r="I976" s="190" t="s">
        <v>65</v>
      </c>
    </row>
    <row r="977" spans="1:11" x14ac:dyDescent="0.25">
      <c r="A977" s="192">
        <v>41893</v>
      </c>
      <c r="B977" s="254" t="s">
        <v>1394</v>
      </c>
      <c r="C977" s="322" t="s">
        <v>4616</v>
      </c>
      <c r="D977" s="190" t="s">
        <v>1607</v>
      </c>
      <c r="E977" s="210">
        <v>4953.2</v>
      </c>
      <c r="F977" s="368">
        <v>41893</v>
      </c>
      <c r="G977" s="42">
        <v>4953.2</v>
      </c>
      <c r="H977" s="217">
        <f t="shared" si="16"/>
        <v>0</v>
      </c>
      <c r="I977" s="190"/>
      <c r="J977" s="21"/>
      <c r="K977" s="21"/>
    </row>
    <row r="978" spans="1:11" x14ac:dyDescent="0.25">
      <c r="A978" s="192">
        <v>41893</v>
      </c>
      <c r="B978" s="254" t="s">
        <v>1396</v>
      </c>
      <c r="C978" s="322" t="s">
        <v>4616</v>
      </c>
      <c r="D978" s="190" t="s">
        <v>193</v>
      </c>
      <c r="E978" s="210">
        <v>640</v>
      </c>
      <c r="F978" s="368">
        <v>41894</v>
      </c>
      <c r="G978" s="42">
        <v>640</v>
      </c>
      <c r="H978" s="217">
        <f t="shared" si="16"/>
        <v>0</v>
      </c>
      <c r="I978" s="190" t="s">
        <v>217</v>
      </c>
      <c r="J978" s="21"/>
      <c r="K978" s="21"/>
    </row>
    <row r="979" spans="1:11" x14ac:dyDescent="0.25">
      <c r="A979" s="192">
        <v>41893</v>
      </c>
      <c r="B979" s="254" t="s">
        <v>1398</v>
      </c>
      <c r="C979" s="322" t="s">
        <v>4616</v>
      </c>
      <c r="D979" s="190" t="s">
        <v>4710</v>
      </c>
      <c r="E979" s="210">
        <v>2984.8</v>
      </c>
      <c r="F979" s="368">
        <v>41894</v>
      </c>
      <c r="G979" s="42">
        <v>2984.8</v>
      </c>
      <c r="H979" s="217">
        <f t="shared" si="16"/>
        <v>0</v>
      </c>
      <c r="I979" s="190"/>
      <c r="J979" s="21"/>
      <c r="K979" s="21"/>
    </row>
    <row r="980" spans="1:11" x14ac:dyDescent="0.25">
      <c r="A980" s="192">
        <v>41893</v>
      </c>
      <c r="B980" s="254" t="s">
        <v>1399</v>
      </c>
      <c r="C980" s="322" t="s">
        <v>4616</v>
      </c>
      <c r="D980" s="190" t="s">
        <v>4711</v>
      </c>
      <c r="E980" s="210">
        <v>3085.93</v>
      </c>
      <c r="F980" s="368">
        <v>41894</v>
      </c>
      <c r="G980" s="42">
        <v>3085.93</v>
      </c>
      <c r="H980" s="217">
        <f t="shared" si="16"/>
        <v>0</v>
      </c>
      <c r="I980" s="190" t="s">
        <v>217</v>
      </c>
      <c r="J980" s="21"/>
      <c r="K980" s="21"/>
    </row>
    <row r="981" spans="1:11" x14ac:dyDescent="0.25">
      <c r="A981" s="192">
        <v>41893</v>
      </c>
      <c r="B981" s="254" t="s">
        <v>1400</v>
      </c>
      <c r="C981" s="322" t="s">
        <v>4616</v>
      </c>
      <c r="D981" s="190" t="s">
        <v>78</v>
      </c>
      <c r="E981" s="210">
        <v>2387.4</v>
      </c>
      <c r="F981" s="368">
        <v>41894</v>
      </c>
      <c r="G981" s="42">
        <v>2387.4</v>
      </c>
      <c r="H981" s="217">
        <f t="shared" si="16"/>
        <v>0</v>
      </c>
      <c r="I981" s="190" t="s">
        <v>217</v>
      </c>
      <c r="J981" s="21"/>
      <c r="K981" s="21"/>
    </row>
    <row r="982" spans="1:11" x14ac:dyDescent="0.25">
      <c r="A982" s="192">
        <v>41893</v>
      </c>
      <c r="B982" s="254" t="s">
        <v>1401</v>
      </c>
      <c r="C982" s="322" t="s">
        <v>4616</v>
      </c>
      <c r="D982" s="190" t="s">
        <v>80</v>
      </c>
      <c r="E982" s="210">
        <v>1812.4</v>
      </c>
      <c r="F982" s="368">
        <v>41894</v>
      </c>
      <c r="G982" s="42">
        <v>1812.4</v>
      </c>
      <c r="H982" s="217">
        <f t="shared" si="16"/>
        <v>0</v>
      </c>
      <c r="I982" s="190" t="s">
        <v>217</v>
      </c>
      <c r="J982" s="21"/>
      <c r="K982" s="21"/>
    </row>
    <row r="983" spans="1:11" x14ac:dyDescent="0.25">
      <c r="A983" s="192">
        <v>41893</v>
      </c>
      <c r="B983" s="254" t="s">
        <v>1403</v>
      </c>
      <c r="C983" s="322" t="s">
        <v>4616</v>
      </c>
      <c r="D983" s="190" t="s">
        <v>51</v>
      </c>
      <c r="E983" s="210">
        <v>1274.4000000000001</v>
      </c>
      <c r="F983" s="368">
        <v>41893</v>
      </c>
      <c r="G983" s="42">
        <v>1274.4000000000001</v>
      </c>
      <c r="H983" s="217">
        <f t="shared" si="16"/>
        <v>0</v>
      </c>
      <c r="I983" s="190"/>
      <c r="J983" s="21"/>
      <c r="K983" s="21"/>
    </row>
    <row r="984" spans="1:11" x14ac:dyDescent="0.25">
      <c r="A984" s="192">
        <v>41893</v>
      </c>
      <c r="B984" s="254" t="s">
        <v>1405</v>
      </c>
      <c r="C984" s="322" t="s">
        <v>4616</v>
      </c>
      <c r="D984" s="190" t="s">
        <v>349</v>
      </c>
      <c r="E984" s="210">
        <v>7001.6</v>
      </c>
      <c r="F984" s="368">
        <v>41894</v>
      </c>
      <c r="G984" s="42">
        <v>7001.6</v>
      </c>
      <c r="H984" s="217">
        <f t="shared" si="16"/>
        <v>0</v>
      </c>
      <c r="I984" s="190" t="s">
        <v>217</v>
      </c>
      <c r="J984" s="21"/>
      <c r="K984" s="21"/>
    </row>
    <row r="985" spans="1:11" x14ac:dyDescent="0.25">
      <c r="A985" s="192">
        <v>41893</v>
      </c>
      <c r="B985" s="254" t="s">
        <v>1406</v>
      </c>
      <c r="C985" s="322" t="s">
        <v>4616</v>
      </c>
      <c r="D985" s="190" t="s">
        <v>4646</v>
      </c>
      <c r="E985" s="210">
        <v>8478.7999999999993</v>
      </c>
      <c r="F985" s="368">
        <v>41893</v>
      </c>
      <c r="G985" s="42">
        <v>8478.7999999999993</v>
      </c>
      <c r="H985" s="217">
        <f t="shared" si="16"/>
        <v>0</v>
      </c>
      <c r="I985" s="190"/>
      <c r="J985" s="21"/>
      <c r="K985" s="21"/>
    </row>
    <row r="986" spans="1:11" x14ac:dyDescent="0.25">
      <c r="A986" s="192">
        <v>41893</v>
      </c>
      <c r="B986" s="254" t="s">
        <v>1407</v>
      </c>
      <c r="C986" s="322" t="s">
        <v>4616</v>
      </c>
      <c r="D986" s="190" t="s">
        <v>87</v>
      </c>
      <c r="E986" s="210">
        <v>6974.94</v>
      </c>
      <c r="F986" s="368">
        <v>41894</v>
      </c>
      <c r="G986" s="42">
        <v>6974.94</v>
      </c>
      <c r="H986" s="217">
        <f t="shared" si="16"/>
        <v>0</v>
      </c>
      <c r="I986" s="190" t="s">
        <v>217</v>
      </c>
      <c r="J986" s="21"/>
      <c r="K986" s="21"/>
    </row>
    <row r="987" spans="1:11" x14ac:dyDescent="0.25">
      <c r="A987" s="192">
        <v>41893</v>
      </c>
      <c r="B987" s="254" t="s">
        <v>1409</v>
      </c>
      <c r="C987" s="322" t="s">
        <v>4616</v>
      </c>
      <c r="D987" s="190" t="s">
        <v>133</v>
      </c>
      <c r="E987" s="210">
        <v>46616.4</v>
      </c>
      <c r="F987" s="368">
        <v>41893</v>
      </c>
      <c r="G987" s="42">
        <v>46616.4</v>
      </c>
      <c r="H987" s="217">
        <f t="shared" si="16"/>
        <v>0</v>
      </c>
      <c r="I987" s="190"/>
      <c r="J987" s="21"/>
      <c r="K987" s="21"/>
    </row>
    <row r="988" spans="1:11" x14ac:dyDescent="0.25">
      <c r="A988" s="192">
        <v>41893</v>
      </c>
      <c r="B988" s="254" t="s">
        <v>1410</v>
      </c>
      <c r="C988" s="322" t="s">
        <v>4616</v>
      </c>
      <c r="D988" s="190" t="s">
        <v>348</v>
      </c>
      <c r="E988" s="210">
        <v>2338.48</v>
      </c>
      <c r="F988" s="368">
        <v>41894</v>
      </c>
      <c r="G988" s="42">
        <v>2338.48</v>
      </c>
      <c r="H988" s="217">
        <f t="shared" si="16"/>
        <v>0</v>
      </c>
      <c r="I988" s="190" t="s">
        <v>217</v>
      </c>
      <c r="J988" s="21"/>
      <c r="K988" s="21"/>
    </row>
    <row r="989" spans="1:11" x14ac:dyDescent="0.25">
      <c r="A989" s="192">
        <v>41893</v>
      </c>
      <c r="B989" s="254" t="s">
        <v>1411</v>
      </c>
      <c r="C989" s="322" t="s">
        <v>4616</v>
      </c>
      <c r="D989" s="190" t="s">
        <v>468</v>
      </c>
      <c r="E989" s="210">
        <v>2469.5</v>
      </c>
      <c r="F989" s="368">
        <v>41894</v>
      </c>
      <c r="G989" s="42">
        <v>2469.5</v>
      </c>
      <c r="H989" s="217">
        <f t="shared" si="16"/>
        <v>0</v>
      </c>
      <c r="I989" s="190" t="s">
        <v>217</v>
      </c>
      <c r="J989" s="21"/>
      <c r="K989" s="21"/>
    </row>
    <row r="990" spans="1:11" x14ac:dyDescent="0.25">
      <c r="A990" s="192">
        <v>41893</v>
      </c>
      <c r="B990" s="254" t="s">
        <v>1413</v>
      </c>
      <c r="C990" s="322" t="s">
        <v>4616</v>
      </c>
      <c r="D990" s="190" t="s">
        <v>4643</v>
      </c>
      <c r="E990" s="210">
        <v>4081.2</v>
      </c>
      <c r="F990" s="368">
        <v>41894</v>
      </c>
      <c r="G990" s="42">
        <v>4081.2</v>
      </c>
      <c r="H990" s="217">
        <f t="shared" si="16"/>
        <v>0</v>
      </c>
      <c r="I990" s="190" t="s">
        <v>217</v>
      </c>
      <c r="J990" s="21"/>
      <c r="K990" s="21"/>
    </row>
    <row r="991" spans="1:11" x14ac:dyDescent="0.25">
      <c r="A991" s="192">
        <v>41893</v>
      </c>
      <c r="B991" s="254" t="s">
        <v>1414</v>
      </c>
      <c r="C991" s="322" t="s">
        <v>4616</v>
      </c>
      <c r="D991" s="190" t="s">
        <v>2636</v>
      </c>
      <c r="E991" s="210">
        <v>4990</v>
      </c>
      <c r="F991" s="368">
        <v>41893</v>
      </c>
      <c r="G991" s="42">
        <v>4990</v>
      </c>
      <c r="H991" s="217">
        <f t="shared" si="16"/>
        <v>0</v>
      </c>
      <c r="I991" s="190"/>
      <c r="J991" s="21"/>
      <c r="K991" s="21"/>
    </row>
    <row r="992" spans="1:11" x14ac:dyDescent="0.25">
      <c r="A992" s="192">
        <v>41893</v>
      </c>
      <c r="B992" s="254" t="s">
        <v>1415</v>
      </c>
      <c r="C992" s="322" t="s">
        <v>4616</v>
      </c>
      <c r="D992" s="190" t="s">
        <v>4660</v>
      </c>
      <c r="E992" s="210">
        <v>7019.6</v>
      </c>
      <c r="F992" s="368">
        <v>41893</v>
      </c>
      <c r="G992" s="42">
        <v>7019.6</v>
      </c>
      <c r="H992" s="217">
        <f t="shared" si="16"/>
        <v>0</v>
      </c>
      <c r="I992" s="190"/>
      <c r="J992" s="21"/>
      <c r="K992" s="21"/>
    </row>
    <row r="993" spans="1:11" x14ac:dyDescent="0.25">
      <c r="A993" s="192">
        <v>41893</v>
      </c>
      <c r="B993" s="254" t="s">
        <v>1417</v>
      </c>
      <c r="C993" s="322" t="s">
        <v>4616</v>
      </c>
      <c r="D993" s="190" t="s">
        <v>4287</v>
      </c>
      <c r="E993" s="210">
        <v>12509.1</v>
      </c>
      <c r="F993" s="368">
        <v>41894</v>
      </c>
      <c r="G993" s="42">
        <v>12509.1</v>
      </c>
      <c r="H993" s="217">
        <f t="shared" si="16"/>
        <v>0</v>
      </c>
      <c r="I993" s="190" t="s">
        <v>27</v>
      </c>
    </row>
    <row r="994" spans="1:11" x14ac:dyDescent="0.25">
      <c r="A994" s="192">
        <v>41893</v>
      </c>
      <c r="B994" s="254" t="s">
        <v>1418</v>
      </c>
      <c r="C994" s="322" t="s">
        <v>4616</v>
      </c>
      <c r="D994" s="190" t="s">
        <v>4240</v>
      </c>
      <c r="E994" s="210">
        <v>341950.25</v>
      </c>
      <c r="F994" s="368">
        <v>41912</v>
      </c>
      <c r="G994" s="42">
        <v>341950.25</v>
      </c>
      <c r="H994" s="217">
        <f t="shared" si="16"/>
        <v>0</v>
      </c>
      <c r="I994" s="190" t="s">
        <v>162</v>
      </c>
    </row>
    <row r="995" spans="1:11" x14ac:dyDescent="0.25">
      <c r="A995" s="192">
        <v>41893</v>
      </c>
      <c r="B995" s="254" t="s">
        <v>1419</v>
      </c>
      <c r="C995" s="322" t="s">
        <v>4616</v>
      </c>
      <c r="D995" s="190" t="s">
        <v>4712</v>
      </c>
      <c r="E995" s="210">
        <v>1554</v>
      </c>
      <c r="F995" s="368">
        <v>41894</v>
      </c>
      <c r="G995" s="42">
        <v>1554</v>
      </c>
      <c r="H995" s="217">
        <f t="shared" si="16"/>
        <v>0</v>
      </c>
      <c r="I995" s="190" t="s">
        <v>27</v>
      </c>
    </row>
    <row r="996" spans="1:11" x14ac:dyDescent="0.25">
      <c r="A996" s="192">
        <v>41893</v>
      </c>
      <c r="B996" s="254" t="s">
        <v>1421</v>
      </c>
      <c r="C996" s="322" t="s">
        <v>4616</v>
      </c>
      <c r="D996" s="190" t="s">
        <v>891</v>
      </c>
      <c r="E996" s="210">
        <v>3321</v>
      </c>
      <c r="F996" s="368">
        <v>41894</v>
      </c>
      <c r="G996" s="42">
        <v>3321</v>
      </c>
      <c r="H996" s="217">
        <f t="shared" si="16"/>
        <v>0</v>
      </c>
      <c r="I996" s="190" t="s">
        <v>27</v>
      </c>
    </row>
    <row r="997" spans="1:11" x14ac:dyDescent="0.25">
      <c r="A997" s="192">
        <v>41893</v>
      </c>
      <c r="B997" s="254" t="s">
        <v>1422</v>
      </c>
      <c r="C997" s="322" t="s">
        <v>4616</v>
      </c>
      <c r="D997" s="190" t="s">
        <v>79</v>
      </c>
      <c r="E997" s="210">
        <v>33871.9</v>
      </c>
      <c r="F997" s="368">
        <v>41893</v>
      </c>
      <c r="G997" s="42">
        <v>33871.9</v>
      </c>
      <c r="H997" s="217">
        <f t="shared" si="16"/>
        <v>0</v>
      </c>
      <c r="I997" s="190" t="s">
        <v>21</v>
      </c>
    </row>
    <row r="998" spans="1:11" x14ac:dyDescent="0.25">
      <c r="A998" s="192">
        <v>41893</v>
      </c>
      <c r="B998" s="254" t="s">
        <v>1424</v>
      </c>
      <c r="C998" s="322" t="s">
        <v>4616</v>
      </c>
      <c r="D998" s="190" t="s">
        <v>3476</v>
      </c>
      <c r="E998" s="210">
        <v>4891.1000000000004</v>
      </c>
      <c r="F998" s="368">
        <v>41893</v>
      </c>
      <c r="G998" s="42">
        <v>4891.1000000000004</v>
      </c>
      <c r="H998" s="217">
        <f t="shared" si="16"/>
        <v>0</v>
      </c>
      <c r="I998" s="190"/>
      <c r="K998" s="33"/>
    </row>
    <row r="999" spans="1:11" x14ac:dyDescent="0.25">
      <c r="A999" s="192">
        <v>41893</v>
      </c>
      <c r="B999" s="254" t="s">
        <v>1425</v>
      </c>
      <c r="C999" s="322" t="s">
        <v>4616</v>
      </c>
      <c r="D999" s="196" t="s">
        <v>3108</v>
      </c>
      <c r="E999" s="215">
        <v>0</v>
      </c>
      <c r="F999" s="368"/>
      <c r="G999" s="42"/>
      <c r="H999" s="217">
        <f t="shared" si="16"/>
        <v>0</v>
      </c>
      <c r="I999" s="190" t="s">
        <v>324</v>
      </c>
      <c r="K999" s="33"/>
    </row>
    <row r="1000" spans="1:11" x14ac:dyDescent="0.25">
      <c r="A1000" s="192">
        <v>41893</v>
      </c>
      <c r="B1000" s="254" t="s">
        <v>1426</v>
      </c>
      <c r="C1000" s="322" t="s">
        <v>4616</v>
      </c>
      <c r="D1000" s="190" t="s">
        <v>4293</v>
      </c>
      <c r="E1000" s="210">
        <v>23512.400000000001</v>
      </c>
      <c r="F1000" s="368">
        <v>41893</v>
      </c>
      <c r="G1000" s="42">
        <v>23512.400000000001</v>
      </c>
      <c r="H1000" s="217">
        <f t="shared" si="16"/>
        <v>0</v>
      </c>
      <c r="I1000" s="190"/>
    </row>
    <row r="1001" spans="1:11" x14ac:dyDescent="0.25">
      <c r="A1001" s="192">
        <v>41893</v>
      </c>
      <c r="B1001" s="254" t="s">
        <v>1427</v>
      </c>
      <c r="C1001" s="322" t="s">
        <v>4616</v>
      </c>
      <c r="D1001" s="190" t="s">
        <v>140</v>
      </c>
      <c r="E1001" s="210">
        <v>5577.4</v>
      </c>
      <c r="F1001" s="368">
        <v>41893</v>
      </c>
      <c r="G1001" s="42">
        <v>5577.4</v>
      </c>
      <c r="H1001" s="217">
        <f t="shared" si="16"/>
        <v>0</v>
      </c>
      <c r="I1001" s="190"/>
    </row>
    <row r="1002" spans="1:11" x14ac:dyDescent="0.25">
      <c r="A1002" s="192">
        <v>41893</v>
      </c>
      <c r="B1002" s="254" t="s">
        <v>1428</v>
      </c>
      <c r="C1002" s="322" t="s">
        <v>4616</v>
      </c>
      <c r="D1002" s="190" t="s">
        <v>44</v>
      </c>
      <c r="E1002" s="210">
        <v>9310</v>
      </c>
      <c r="F1002" s="368">
        <v>41908</v>
      </c>
      <c r="G1002" s="42">
        <v>9310</v>
      </c>
      <c r="H1002" s="217">
        <f t="shared" si="16"/>
        <v>0</v>
      </c>
      <c r="I1002" s="190" t="s">
        <v>12</v>
      </c>
    </row>
    <row r="1003" spans="1:11" x14ac:dyDescent="0.25">
      <c r="A1003" s="192">
        <v>41893</v>
      </c>
      <c r="B1003" s="254" t="s">
        <v>1429</v>
      </c>
      <c r="C1003" s="322" t="s">
        <v>4616</v>
      </c>
      <c r="D1003" s="190" t="s">
        <v>4713</v>
      </c>
      <c r="E1003" s="210">
        <v>3883.2</v>
      </c>
      <c r="F1003" s="368">
        <v>41893</v>
      </c>
      <c r="G1003" s="42">
        <v>3883.2</v>
      </c>
      <c r="H1003" s="217">
        <f t="shared" si="16"/>
        <v>0</v>
      </c>
      <c r="I1003" s="190"/>
    </row>
    <row r="1004" spans="1:11" x14ac:dyDescent="0.25">
      <c r="A1004" s="192">
        <v>41893</v>
      </c>
      <c r="B1004" s="254" t="s">
        <v>1430</v>
      </c>
      <c r="C1004" s="322" t="s">
        <v>4616</v>
      </c>
      <c r="D1004" s="190" t="s">
        <v>65</v>
      </c>
      <c r="E1004" s="210">
        <v>65</v>
      </c>
      <c r="F1004" s="368">
        <v>41893</v>
      </c>
      <c r="G1004" s="42">
        <v>65</v>
      </c>
      <c r="H1004" s="217">
        <f t="shared" si="16"/>
        <v>0</v>
      </c>
      <c r="I1004" s="190"/>
    </row>
    <row r="1005" spans="1:11" x14ac:dyDescent="0.25">
      <c r="A1005" s="192">
        <v>41893</v>
      </c>
      <c r="B1005" s="254" t="s">
        <v>1431</v>
      </c>
      <c r="C1005" s="322" t="s">
        <v>4616</v>
      </c>
      <c r="D1005" s="190" t="s">
        <v>4183</v>
      </c>
      <c r="E1005" s="210">
        <v>6258</v>
      </c>
      <c r="F1005" s="368">
        <v>41893</v>
      </c>
      <c r="G1005" s="42">
        <v>6258</v>
      </c>
      <c r="H1005" s="217">
        <f t="shared" si="16"/>
        <v>0</v>
      </c>
      <c r="I1005" s="190"/>
    </row>
    <row r="1006" spans="1:11" x14ac:dyDescent="0.25">
      <c r="A1006" s="192">
        <v>41894</v>
      </c>
      <c r="B1006" s="254" t="s">
        <v>1432</v>
      </c>
      <c r="C1006" s="322" t="s">
        <v>4616</v>
      </c>
      <c r="D1006" s="20" t="s">
        <v>14</v>
      </c>
      <c r="E1006" s="213">
        <v>4730</v>
      </c>
      <c r="F1006" s="368">
        <v>41894</v>
      </c>
      <c r="G1006" s="42">
        <v>4730</v>
      </c>
      <c r="H1006" s="217">
        <f t="shared" si="16"/>
        <v>0</v>
      </c>
      <c r="I1006" s="20" t="s">
        <v>21</v>
      </c>
    </row>
    <row r="1007" spans="1:11" x14ac:dyDescent="0.25">
      <c r="A1007" s="192">
        <v>41894</v>
      </c>
      <c r="B1007" s="254" t="s">
        <v>1433</v>
      </c>
      <c r="C1007" s="322" t="s">
        <v>4616</v>
      </c>
      <c r="D1007" s="20" t="s">
        <v>160</v>
      </c>
      <c r="E1007" s="213">
        <v>113257.16</v>
      </c>
      <c r="F1007" s="370" t="s">
        <v>4714</v>
      </c>
      <c r="G1007" s="42">
        <v>113257.16</v>
      </c>
      <c r="H1007" s="217">
        <f t="shared" si="16"/>
        <v>0</v>
      </c>
      <c r="I1007" s="20" t="s">
        <v>162</v>
      </c>
    </row>
    <row r="1008" spans="1:11" x14ac:dyDescent="0.25">
      <c r="A1008" s="192">
        <v>41894</v>
      </c>
      <c r="B1008" s="254" t="s">
        <v>1435</v>
      </c>
      <c r="C1008" s="322" t="s">
        <v>4616</v>
      </c>
      <c r="D1008" s="20" t="s">
        <v>4608</v>
      </c>
      <c r="E1008" s="213">
        <v>21872.2</v>
      </c>
      <c r="F1008" s="368">
        <v>41895</v>
      </c>
      <c r="G1008" s="42">
        <v>21872.2</v>
      </c>
      <c r="H1008" s="217">
        <f t="shared" si="16"/>
        <v>0</v>
      </c>
      <c r="I1008" s="20" t="s">
        <v>162</v>
      </c>
    </row>
    <row r="1009" spans="1:11" x14ac:dyDescent="0.25">
      <c r="A1009" s="192">
        <v>41894</v>
      </c>
      <c r="B1009" s="254" t="s">
        <v>1436</v>
      </c>
      <c r="C1009" s="322" t="s">
        <v>4616</v>
      </c>
      <c r="D1009" s="20" t="s">
        <v>3557</v>
      </c>
      <c r="E1009" s="213">
        <v>12806.4</v>
      </c>
      <c r="F1009" s="370" t="s">
        <v>4715</v>
      </c>
      <c r="G1009" s="42">
        <v>12806.4</v>
      </c>
      <c r="H1009" s="217">
        <f t="shared" si="16"/>
        <v>0</v>
      </c>
      <c r="I1009" s="20" t="s">
        <v>162</v>
      </c>
    </row>
    <row r="1010" spans="1:11" x14ac:dyDescent="0.25">
      <c r="A1010" s="192">
        <v>41894</v>
      </c>
      <c r="B1010" s="254" t="s">
        <v>1437</v>
      </c>
      <c r="C1010" s="322" t="s">
        <v>4616</v>
      </c>
      <c r="D1010" s="20" t="s">
        <v>4680</v>
      </c>
      <c r="E1010" s="213">
        <v>5762.4</v>
      </c>
      <c r="F1010" s="368">
        <v>41895</v>
      </c>
      <c r="G1010" s="42">
        <v>5762.4</v>
      </c>
      <c r="H1010" s="217">
        <f t="shared" si="16"/>
        <v>0</v>
      </c>
      <c r="I1010" s="20" t="s">
        <v>162</v>
      </c>
    </row>
    <row r="1011" spans="1:11" x14ac:dyDescent="0.25">
      <c r="A1011" s="192">
        <v>41894</v>
      </c>
      <c r="B1011" s="254" t="s">
        <v>1438</v>
      </c>
      <c r="C1011" s="322" t="s">
        <v>4616</v>
      </c>
      <c r="D1011" s="20" t="s">
        <v>370</v>
      </c>
      <c r="E1011" s="213">
        <v>3603.1</v>
      </c>
      <c r="F1011" s="368">
        <v>41895</v>
      </c>
      <c r="G1011" s="42">
        <v>3603.1</v>
      </c>
      <c r="H1011" s="217">
        <f t="shared" si="16"/>
        <v>0</v>
      </c>
      <c r="I1011" s="20" t="s">
        <v>162</v>
      </c>
    </row>
    <row r="1012" spans="1:11" x14ac:dyDescent="0.25">
      <c r="A1012" s="192">
        <v>41894</v>
      </c>
      <c r="B1012" s="254" t="s">
        <v>1439</v>
      </c>
      <c r="C1012" s="322" t="s">
        <v>4616</v>
      </c>
      <c r="D1012" s="20" t="s">
        <v>22</v>
      </c>
      <c r="E1012" s="213">
        <v>9494</v>
      </c>
      <c r="F1012" s="368">
        <v>41895</v>
      </c>
      <c r="G1012" s="42">
        <v>9494</v>
      </c>
      <c r="H1012" s="217">
        <f t="shared" si="16"/>
        <v>0</v>
      </c>
      <c r="I1012" s="20" t="s">
        <v>162</v>
      </c>
    </row>
    <row r="1013" spans="1:11" x14ac:dyDescent="0.25">
      <c r="A1013" s="192">
        <v>41894</v>
      </c>
      <c r="B1013" s="254" t="s">
        <v>1440</v>
      </c>
      <c r="C1013" s="322" t="s">
        <v>4616</v>
      </c>
      <c r="D1013" s="20" t="s">
        <v>4607</v>
      </c>
      <c r="E1013" s="213">
        <v>22903.4</v>
      </c>
      <c r="F1013" s="407" t="s">
        <v>4716</v>
      </c>
      <c r="G1013" s="42">
        <v>22903.4</v>
      </c>
      <c r="H1013" s="217">
        <f t="shared" si="16"/>
        <v>0</v>
      </c>
      <c r="I1013" s="20" t="s">
        <v>162</v>
      </c>
    </row>
    <row r="1014" spans="1:11" x14ac:dyDescent="0.25">
      <c r="A1014" s="192">
        <v>41894</v>
      </c>
      <c r="B1014" s="254" t="s">
        <v>1441</v>
      </c>
      <c r="C1014" s="322" t="s">
        <v>4616</v>
      </c>
      <c r="D1014" s="20" t="s">
        <v>4596</v>
      </c>
      <c r="E1014" s="213">
        <v>2495.8000000000002</v>
      </c>
      <c r="F1014" s="368">
        <v>41895</v>
      </c>
      <c r="G1014" s="42">
        <v>2495.8000000000002</v>
      </c>
      <c r="H1014" s="217">
        <f t="shared" si="16"/>
        <v>0</v>
      </c>
      <c r="I1014" s="20" t="s">
        <v>162</v>
      </c>
    </row>
    <row r="1015" spans="1:11" ht="23.25" x14ac:dyDescent="0.25">
      <c r="A1015" s="192">
        <v>41894</v>
      </c>
      <c r="B1015" s="254" t="s">
        <v>1442</v>
      </c>
      <c r="C1015" s="322" t="s">
        <v>4616</v>
      </c>
      <c r="D1015" s="20" t="s">
        <v>4597</v>
      </c>
      <c r="E1015" s="213">
        <v>40985.68</v>
      </c>
      <c r="F1015" s="373" t="s">
        <v>4717</v>
      </c>
      <c r="G1015" s="42">
        <v>40985.68</v>
      </c>
      <c r="H1015" s="217">
        <f t="shared" si="16"/>
        <v>0</v>
      </c>
      <c r="I1015" s="20" t="s">
        <v>162</v>
      </c>
    </row>
    <row r="1016" spans="1:11" x14ac:dyDescent="0.25">
      <c r="A1016" s="192">
        <v>41894</v>
      </c>
      <c r="B1016" s="254" t="s">
        <v>1444</v>
      </c>
      <c r="C1016" s="322" t="s">
        <v>4616</v>
      </c>
      <c r="D1016" s="20" t="s">
        <v>4603</v>
      </c>
      <c r="E1016" s="213">
        <v>12240.6</v>
      </c>
      <c r="F1016" s="368">
        <v>41895</v>
      </c>
      <c r="G1016" s="42">
        <v>12240.6</v>
      </c>
      <c r="H1016" s="217">
        <f t="shared" si="16"/>
        <v>0</v>
      </c>
      <c r="I1016" s="20" t="s">
        <v>162</v>
      </c>
    </row>
    <row r="1017" spans="1:11" x14ac:dyDescent="0.25">
      <c r="A1017" s="192">
        <v>41894</v>
      </c>
      <c r="B1017" s="254" t="s">
        <v>1445</v>
      </c>
      <c r="C1017" s="322" t="s">
        <v>4616</v>
      </c>
      <c r="D1017" s="20" t="s">
        <v>4301</v>
      </c>
      <c r="E1017" s="213">
        <v>23311.8</v>
      </c>
      <c r="F1017" s="368">
        <v>41895</v>
      </c>
      <c r="G1017" s="42">
        <v>23311.8</v>
      </c>
      <c r="H1017" s="217">
        <f t="shared" si="16"/>
        <v>0</v>
      </c>
      <c r="I1017" s="20" t="s">
        <v>162</v>
      </c>
    </row>
    <row r="1018" spans="1:11" x14ac:dyDescent="0.25">
      <c r="A1018" s="192">
        <v>41894</v>
      </c>
      <c r="B1018" s="254" t="s">
        <v>1446</v>
      </c>
      <c r="C1018" s="322" t="s">
        <v>4616</v>
      </c>
      <c r="D1018" s="20" t="s">
        <v>4605</v>
      </c>
      <c r="E1018" s="213">
        <v>12778.46</v>
      </c>
      <c r="F1018" s="368">
        <v>41895</v>
      </c>
      <c r="G1018" s="42">
        <v>12778.46</v>
      </c>
      <c r="H1018" s="217">
        <f t="shared" si="16"/>
        <v>0</v>
      </c>
      <c r="I1018" s="20" t="s">
        <v>162</v>
      </c>
    </row>
    <row r="1019" spans="1:11" x14ac:dyDescent="0.25">
      <c r="A1019" s="192">
        <v>41894</v>
      </c>
      <c r="B1019" s="254" t="s">
        <v>1447</v>
      </c>
      <c r="C1019" s="322" t="s">
        <v>4616</v>
      </c>
      <c r="D1019" s="20" t="s">
        <v>4612</v>
      </c>
      <c r="E1019" s="213">
        <v>16559.2</v>
      </c>
      <c r="F1019" s="368">
        <v>41894</v>
      </c>
      <c r="G1019" s="42">
        <v>16559.2</v>
      </c>
      <c r="H1019" s="217">
        <f t="shared" si="16"/>
        <v>0</v>
      </c>
      <c r="I1019" s="32"/>
    </row>
    <row r="1020" spans="1:11" x14ac:dyDescent="0.25">
      <c r="A1020" s="192">
        <v>41894</v>
      </c>
      <c r="B1020" s="254" t="s">
        <v>1448</v>
      </c>
      <c r="C1020" s="322" t="s">
        <v>4616</v>
      </c>
      <c r="D1020" s="295" t="s">
        <v>3108</v>
      </c>
      <c r="E1020" s="296">
        <v>0</v>
      </c>
      <c r="F1020" s="368"/>
      <c r="G1020" s="42"/>
      <c r="H1020" s="217">
        <f t="shared" si="16"/>
        <v>0</v>
      </c>
      <c r="I1020" s="20" t="s">
        <v>4212</v>
      </c>
    </row>
    <row r="1021" spans="1:11" x14ac:dyDescent="0.25">
      <c r="A1021" s="192">
        <v>41894</v>
      </c>
      <c r="B1021" s="254" t="s">
        <v>1449</v>
      </c>
      <c r="C1021" s="322" t="s">
        <v>4616</v>
      </c>
      <c r="D1021" s="20" t="s">
        <v>494</v>
      </c>
      <c r="E1021" s="213">
        <v>6288.7</v>
      </c>
      <c r="F1021" s="368">
        <v>41894</v>
      </c>
      <c r="G1021" s="42">
        <v>6288.7</v>
      </c>
      <c r="H1021" s="217">
        <f t="shared" si="16"/>
        <v>0</v>
      </c>
      <c r="I1021" s="32"/>
      <c r="K1021" s="33"/>
    </row>
    <row r="1022" spans="1:11" x14ac:dyDescent="0.25">
      <c r="A1022" s="192">
        <v>41894</v>
      </c>
      <c r="B1022" s="254" t="s">
        <v>1451</v>
      </c>
      <c r="C1022" s="322" t="s">
        <v>4616</v>
      </c>
      <c r="D1022" s="20" t="s">
        <v>28</v>
      </c>
      <c r="E1022" s="213">
        <v>787.2</v>
      </c>
      <c r="F1022" s="368">
        <v>41894</v>
      </c>
      <c r="G1022" s="42">
        <v>787.2</v>
      </c>
      <c r="H1022" s="217">
        <f t="shared" si="16"/>
        <v>0</v>
      </c>
      <c r="I1022" s="32"/>
      <c r="K1022" s="33"/>
    </row>
    <row r="1023" spans="1:11" x14ac:dyDescent="0.25">
      <c r="A1023" s="192">
        <v>41894</v>
      </c>
      <c r="B1023" s="254" t="s">
        <v>1453</v>
      </c>
      <c r="C1023" s="322" t="s">
        <v>4616</v>
      </c>
      <c r="D1023" s="20" t="s">
        <v>4288</v>
      </c>
      <c r="E1023" s="213">
        <v>7664.5</v>
      </c>
      <c r="F1023" s="368">
        <v>41894</v>
      </c>
      <c r="G1023" s="42">
        <v>7664.5</v>
      </c>
      <c r="H1023" s="217">
        <f t="shared" si="16"/>
        <v>0</v>
      </c>
      <c r="I1023" s="32"/>
    </row>
    <row r="1024" spans="1:11" x14ac:dyDescent="0.25">
      <c r="A1024" s="192">
        <v>41894</v>
      </c>
      <c r="B1024" s="254" t="s">
        <v>1454</v>
      </c>
      <c r="C1024" s="322" t="s">
        <v>4616</v>
      </c>
      <c r="D1024" s="20" t="s">
        <v>101</v>
      </c>
      <c r="E1024" s="213">
        <v>112703.6</v>
      </c>
      <c r="F1024" s="370" t="s">
        <v>4856</v>
      </c>
      <c r="G1024" s="219">
        <v>112703.6</v>
      </c>
      <c r="H1024" s="217">
        <f t="shared" si="16"/>
        <v>0</v>
      </c>
      <c r="I1024" s="32" t="s">
        <v>27</v>
      </c>
    </row>
    <row r="1025" spans="1:11" x14ac:dyDescent="0.25">
      <c r="A1025" s="192">
        <v>41894</v>
      </c>
      <c r="B1025" s="254" t="s">
        <v>1455</v>
      </c>
      <c r="C1025" s="322" t="s">
        <v>4616</v>
      </c>
      <c r="D1025" s="295" t="s">
        <v>3108</v>
      </c>
      <c r="E1025" s="296">
        <v>0</v>
      </c>
      <c r="F1025" s="368"/>
      <c r="G1025" s="42"/>
      <c r="H1025" s="217">
        <f t="shared" si="16"/>
        <v>0</v>
      </c>
      <c r="I1025" s="32" t="s">
        <v>4212</v>
      </c>
      <c r="J1025" s="21"/>
      <c r="K1025" s="21"/>
    </row>
    <row r="1026" spans="1:11" x14ac:dyDescent="0.25">
      <c r="A1026" s="192">
        <v>41894</v>
      </c>
      <c r="B1026" s="254" t="s">
        <v>1456</v>
      </c>
      <c r="C1026" s="322" t="s">
        <v>4616</v>
      </c>
      <c r="D1026" s="295" t="s">
        <v>3108</v>
      </c>
      <c r="E1026" s="296">
        <v>0</v>
      </c>
      <c r="F1026" s="368"/>
      <c r="G1026" s="34"/>
      <c r="H1026" s="217">
        <f t="shared" si="16"/>
        <v>0</v>
      </c>
      <c r="I1026" s="32" t="s">
        <v>4212</v>
      </c>
      <c r="J1026" s="21"/>
      <c r="K1026" s="21"/>
    </row>
    <row r="1027" spans="1:11" x14ac:dyDescent="0.25">
      <c r="A1027" s="192">
        <v>41894</v>
      </c>
      <c r="B1027" s="254" t="s">
        <v>1457</v>
      </c>
      <c r="C1027" s="322" t="s">
        <v>4616</v>
      </c>
      <c r="D1027" s="20" t="s">
        <v>310</v>
      </c>
      <c r="E1027" s="213">
        <v>80743.199999999997</v>
      </c>
      <c r="F1027" s="370" t="s">
        <v>4718</v>
      </c>
      <c r="G1027" s="34">
        <v>80743.199999999997</v>
      </c>
      <c r="H1027" s="217">
        <f t="shared" si="16"/>
        <v>0</v>
      </c>
      <c r="I1027" s="32" t="s">
        <v>27</v>
      </c>
      <c r="J1027" s="21"/>
      <c r="K1027" s="21"/>
    </row>
    <row r="1028" spans="1:11" x14ac:dyDescent="0.25">
      <c r="A1028" s="192">
        <v>41894</v>
      </c>
      <c r="B1028" s="254" t="s">
        <v>1458</v>
      </c>
      <c r="C1028" s="322" t="s">
        <v>4616</v>
      </c>
      <c r="D1028" s="20" t="s">
        <v>339</v>
      </c>
      <c r="E1028" s="213">
        <v>874.5</v>
      </c>
      <c r="F1028" s="368">
        <v>41894</v>
      </c>
      <c r="G1028" s="34">
        <v>874.5</v>
      </c>
      <c r="H1028" s="217">
        <f t="shared" si="16"/>
        <v>0</v>
      </c>
      <c r="I1028" s="32"/>
      <c r="J1028" s="21"/>
      <c r="K1028" s="21"/>
    </row>
    <row r="1029" spans="1:11" x14ac:dyDescent="0.25">
      <c r="A1029" s="192">
        <v>41894</v>
      </c>
      <c r="B1029" s="254" t="s">
        <v>1459</v>
      </c>
      <c r="C1029" s="322" t="s">
        <v>4616</v>
      </c>
      <c r="D1029" s="20" t="s">
        <v>4621</v>
      </c>
      <c r="E1029" s="213">
        <v>23675</v>
      </c>
      <c r="F1029" s="370" t="s">
        <v>4719</v>
      </c>
      <c r="G1029" s="34">
        <v>23675</v>
      </c>
      <c r="H1029" s="217">
        <f t="shared" si="16"/>
        <v>0</v>
      </c>
      <c r="I1029" s="32" t="s">
        <v>27</v>
      </c>
      <c r="J1029" s="21"/>
      <c r="K1029" s="21"/>
    </row>
    <row r="1030" spans="1:11" x14ac:dyDescent="0.25">
      <c r="A1030" s="192">
        <v>41894</v>
      </c>
      <c r="B1030" s="254" t="s">
        <v>1460</v>
      </c>
      <c r="C1030" s="322" t="s">
        <v>4616</v>
      </c>
      <c r="D1030" s="20" t="s">
        <v>42</v>
      </c>
      <c r="E1030" s="213">
        <v>2880</v>
      </c>
      <c r="F1030" s="368">
        <v>41898</v>
      </c>
      <c r="G1030" s="34">
        <v>2880</v>
      </c>
      <c r="H1030" s="217">
        <f t="shared" si="16"/>
        <v>0</v>
      </c>
      <c r="I1030" s="32" t="s">
        <v>30</v>
      </c>
      <c r="J1030" s="21"/>
      <c r="K1030" s="21"/>
    </row>
    <row r="1031" spans="1:11" x14ac:dyDescent="0.25">
      <c r="A1031" s="192">
        <v>41894</v>
      </c>
      <c r="B1031" s="254" t="s">
        <v>1461</v>
      </c>
      <c r="C1031" s="322" t="s">
        <v>4616</v>
      </c>
      <c r="D1031" s="20" t="s">
        <v>43</v>
      </c>
      <c r="E1031" s="213">
        <v>2880</v>
      </c>
      <c r="F1031" s="368">
        <v>41898</v>
      </c>
      <c r="G1031" s="34">
        <v>2880</v>
      </c>
      <c r="H1031" s="217">
        <f t="shared" ref="H1031:H1094" si="17">E1031-G1031</f>
        <v>0</v>
      </c>
      <c r="I1031" s="32" t="s">
        <v>30</v>
      </c>
      <c r="J1031" s="21"/>
      <c r="K1031" s="21"/>
    </row>
    <row r="1032" spans="1:11" x14ac:dyDescent="0.25">
      <c r="A1032" s="192">
        <v>41894</v>
      </c>
      <c r="B1032" s="254" t="s">
        <v>1463</v>
      </c>
      <c r="C1032" s="322" t="s">
        <v>4616</v>
      </c>
      <c r="D1032" s="20" t="s">
        <v>4321</v>
      </c>
      <c r="E1032" s="213">
        <v>1470</v>
      </c>
      <c r="F1032" s="368">
        <v>41894</v>
      </c>
      <c r="G1032" s="34">
        <v>1470</v>
      </c>
      <c r="H1032" s="217">
        <f t="shared" si="17"/>
        <v>0</v>
      </c>
      <c r="I1032" s="32" t="s">
        <v>30</v>
      </c>
      <c r="J1032" s="21"/>
      <c r="K1032" s="21"/>
    </row>
    <row r="1033" spans="1:11" x14ac:dyDescent="0.25">
      <c r="A1033" s="192">
        <v>41894</v>
      </c>
      <c r="B1033" s="254" t="s">
        <v>1465</v>
      </c>
      <c r="C1033" s="322" t="s">
        <v>4616</v>
      </c>
      <c r="D1033" s="20" t="s">
        <v>260</v>
      </c>
      <c r="E1033" s="213">
        <v>2980</v>
      </c>
      <c r="F1033" s="368">
        <v>41894</v>
      </c>
      <c r="G1033" s="34">
        <v>2980</v>
      </c>
      <c r="H1033" s="217">
        <f t="shared" si="17"/>
        <v>0</v>
      </c>
      <c r="I1033" s="32" t="s">
        <v>12</v>
      </c>
      <c r="J1033" s="21"/>
      <c r="K1033" s="21"/>
    </row>
    <row r="1034" spans="1:11" x14ac:dyDescent="0.25">
      <c r="A1034" s="192">
        <v>41894</v>
      </c>
      <c r="B1034" s="254" t="s">
        <v>1466</v>
      </c>
      <c r="C1034" s="322" t="s">
        <v>4616</v>
      </c>
      <c r="D1034" s="20" t="s">
        <v>23</v>
      </c>
      <c r="E1034" s="213">
        <v>6341.2</v>
      </c>
      <c r="F1034" s="368">
        <v>41894</v>
      </c>
      <c r="G1034" s="34">
        <v>6341.2</v>
      </c>
      <c r="H1034" s="217">
        <f t="shared" si="17"/>
        <v>0</v>
      </c>
      <c r="I1034" s="32"/>
      <c r="J1034" s="21"/>
      <c r="K1034" s="21"/>
    </row>
    <row r="1035" spans="1:11" x14ac:dyDescent="0.25">
      <c r="A1035" s="192">
        <v>41894</v>
      </c>
      <c r="B1035" s="254" t="s">
        <v>1467</v>
      </c>
      <c r="C1035" s="322" t="s">
        <v>4616</v>
      </c>
      <c r="D1035" s="20" t="s">
        <v>13</v>
      </c>
      <c r="E1035" s="213">
        <v>3618</v>
      </c>
      <c r="F1035" s="368">
        <v>41894</v>
      </c>
      <c r="G1035" s="34">
        <v>3618</v>
      </c>
      <c r="H1035" s="217">
        <f t="shared" si="17"/>
        <v>0</v>
      </c>
      <c r="I1035" s="32" t="s">
        <v>21</v>
      </c>
      <c r="J1035" s="21"/>
      <c r="K1035" s="21"/>
    </row>
    <row r="1036" spans="1:11" x14ac:dyDescent="0.25">
      <c r="A1036" s="192">
        <v>41894</v>
      </c>
      <c r="B1036" s="254" t="s">
        <v>1468</v>
      </c>
      <c r="C1036" s="322" t="s">
        <v>4616</v>
      </c>
      <c r="D1036" s="20" t="s">
        <v>4587</v>
      </c>
      <c r="E1036" s="213">
        <v>13500</v>
      </c>
      <c r="F1036" s="368">
        <v>41894</v>
      </c>
      <c r="G1036" s="34">
        <v>13500</v>
      </c>
      <c r="H1036" s="217">
        <f t="shared" si="17"/>
        <v>0</v>
      </c>
      <c r="I1036" s="32" t="s">
        <v>21</v>
      </c>
      <c r="J1036" s="21"/>
      <c r="K1036" s="21"/>
    </row>
    <row r="1037" spans="1:11" x14ac:dyDescent="0.25">
      <c r="A1037" s="192">
        <v>41894</v>
      </c>
      <c r="B1037" s="254" t="s">
        <v>1469</v>
      </c>
      <c r="C1037" s="322" t="s">
        <v>4616</v>
      </c>
      <c r="D1037" s="295" t="s">
        <v>3108</v>
      </c>
      <c r="E1037" s="296">
        <v>0</v>
      </c>
      <c r="F1037" s="368"/>
      <c r="G1037" s="34"/>
      <c r="H1037" s="217">
        <f t="shared" si="17"/>
        <v>0</v>
      </c>
      <c r="I1037" s="32" t="s">
        <v>21</v>
      </c>
      <c r="J1037" s="21"/>
      <c r="K1037" s="21"/>
    </row>
    <row r="1038" spans="1:11" x14ac:dyDescent="0.25">
      <c r="A1038" s="192">
        <v>41894</v>
      </c>
      <c r="B1038" s="254" t="s">
        <v>1470</v>
      </c>
      <c r="C1038" s="322" t="s">
        <v>4616</v>
      </c>
      <c r="D1038" s="20" t="s">
        <v>85</v>
      </c>
      <c r="E1038" s="213">
        <v>7266.2</v>
      </c>
      <c r="F1038" s="368">
        <v>41895</v>
      </c>
      <c r="G1038" s="34">
        <v>7266.2</v>
      </c>
      <c r="H1038" s="217">
        <f t="shared" si="17"/>
        <v>0</v>
      </c>
      <c r="I1038" s="32" t="s">
        <v>27</v>
      </c>
      <c r="J1038" s="21"/>
      <c r="K1038" s="21"/>
    </row>
    <row r="1039" spans="1:11" x14ac:dyDescent="0.25">
      <c r="A1039" s="192">
        <v>41894</v>
      </c>
      <c r="B1039" s="254" t="s">
        <v>1471</v>
      </c>
      <c r="C1039" s="322" t="s">
        <v>4616</v>
      </c>
      <c r="D1039" s="20" t="s">
        <v>111</v>
      </c>
      <c r="E1039" s="213">
        <v>4664.3999999999996</v>
      </c>
      <c r="F1039" s="368">
        <v>41894</v>
      </c>
      <c r="G1039" s="34">
        <v>4664.3999999999996</v>
      </c>
      <c r="H1039" s="217">
        <f t="shared" si="17"/>
        <v>0</v>
      </c>
      <c r="I1039" s="32" t="s">
        <v>12</v>
      </c>
      <c r="J1039" s="21"/>
      <c r="K1039" s="21"/>
    </row>
    <row r="1040" spans="1:11" x14ac:dyDescent="0.25">
      <c r="A1040" s="192">
        <v>41894</v>
      </c>
      <c r="B1040" s="254" t="s">
        <v>1472</v>
      </c>
      <c r="C1040" s="322" t="s">
        <v>4616</v>
      </c>
      <c r="D1040" s="20" t="s">
        <v>2578</v>
      </c>
      <c r="E1040" s="213">
        <v>3677</v>
      </c>
      <c r="F1040" s="368">
        <v>41894</v>
      </c>
      <c r="G1040" s="34">
        <v>3677</v>
      </c>
      <c r="H1040" s="217">
        <f t="shared" si="17"/>
        <v>0</v>
      </c>
      <c r="I1040" s="32" t="s">
        <v>12</v>
      </c>
      <c r="J1040" s="21"/>
      <c r="K1040" s="21"/>
    </row>
    <row r="1041" spans="1:11" x14ac:dyDescent="0.25">
      <c r="A1041" s="192">
        <v>41894</v>
      </c>
      <c r="B1041" s="254" t="s">
        <v>1473</v>
      </c>
      <c r="C1041" s="322" t="s">
        <v>4616</v>
      </c>
      <c r="D1041" s="295" t="s">
        <v>3108</v>
      </c>
      <c r="E1041" s="296">
        <v>0</v>
      </c>
      <c r="F1041" s="368"/>
      <c r="G1041" s="34"/>
      <c r="H1041" s="217">
        <f t="shared" si="17"/>
        <v>0</v>
      </c>
      <c r="I1041" s="32"/>
    </row>
    <row r="1042" spans="1:11" x14ac:dyDescent="0.25">
      <c r="A1042" s="192">
        <v>41894</v>
      </c>
      <c r="B1042" s="254" t="s">
        <v>1475</v>
      </c>
      <c r="C1042" s="322" t="s">
        <v>4616</v>
      </c>
      <c r="D1042" s="295" t="s">
        <v>3108</v>
      </c>
      <c r="E1042" s="296">
        <v>0</v>
      </c>
      <c r="F1042" s="368"/>
      <c r="G1042" s="34"/>
      <c r="H1042" s="217">
        <f t="shared" si="17"/>
        <v>0</v>
      </c>
      <c r="I1042" s="32" t="s">
        <v>512</v>
      </c>
    </row>
    <row r="1043" spans="1:11" x14ac:dyDescent="0.25">
      <c r="A1043" s="192">
        <v>41894</v>
      </c>
      <c r="B1043" s="254" t="s">
        <v>1477</v>
      </c>
      <c r="C1043" s="322" t="s">
        <v>4616</v>
      </c>
      <c r="D1043" s="20" t="s">
        <v>494</v>
      </c>
      <c r="E1043" s="213">
        <v>4387.5200000000004</v>
      </c>
      <c r="F1043" s="368">
        <v>41894</v>
      </c>
      <c r="G1043" s="34">
        <v>4387.5200000000004</v>
      </c>
      <c r="H1043" s="217">
        <f t="shared" si="17"/>
        <v>0</v>
      </c>
      <c r="I1043" s="32" t="s">
        <v>12</v>
      </c>
    </row>
    <row r="1044" spans="1:11" x14ac:dyDescent="0.25">
      <c r="A1044" s="192">
        <v>41894</v>
      </c>
      <c r="B1044" s="254" t="s">
        <v>1478</v>
      </c>
      <c r="C1044" s="322" t="s">
        <v>4616</v>
      </c>
      <c r="D1044" s="20" t="s">
        <v>124</v>
      </c>
      <c r="E1044" s="213">
        <v>6771.2</v>
      </c>
      <c r="F1044" s="368">
        <v>41894</v>
      </c>
      <c r="G1044" s="34">
        <v>6771.2</v>
      </c>
      <c r="H1044" s="217">
        <f t="shared" si="17"/>
        <v>0</v>
      </c>
      <c r="I1044" s="32" t="s">
        <v>30</v>
      </c>
    </row>
    <row r="1045" spans="1:11" x14ac:dyDescent="0.25">
      <c r="A1045" s="192">
        <v>41894</v>
      </c>
      <c r="B1045" s="254" t="s">
        <v>1479</v>
      </c>
      <c r="C1045" s="322" t="s">
        <v>4616</v>
      </c>
      <c r="D1045" s="295" t="s">
        <v>3108</v>
      </c>
      <c r="E1045" s="296">
        <v>0</v>
      </c>
      <c r="F1045" s="368"/>
      <c r="G1045" s="34"/>
      <c r="H1045" s="217">
        <f t="shared" si="17"/>
        <v>0</v>
      </c>
      <c r="I1045" s="32" t="s">
        <v>512</v>
      </c>
    </row>
    <row r="1046" spans="1:11" x14ac:dyDescent="0.25">
      <c r="A1046" s="192">
        <v>41894</v>
      </c>
      <c r="B1046" s="254" t="s">
        <v>1480</v>
      </c>
      <c r="C1046" s="322" t="s">
        <v>4616</v>
      </c>
      <c r="D1046" s="20" t="s">
        <v>83</v>
      </c>
      <c r="E1046" s="213">
        <v>3629.5</v>
      </c>
      <c r="F1046" s="368">
        <v>41894</v>
      </c>
      <c r="G1046" s="34">
        <v>3629.5</v>
      </c>
      <c r="H1046" s="217">
        <f t="shared" si="17"/>
        <v>0</v>
      </c>
      <c r="I1046" s="32" t="s">
        <v>21</v>
      </c>
    </row>
    <row r="1047" spans="1:11" x14ac:dyDescent="0.25">
      <c r="A1047" s="192">
        <v>41894</v>
      </c>
      <c r="B1047" s="254" t="s">
        <v>1481</v>
      </c>
      <c r="C1047" s="322" t="s">
        <v>4616</v>
      </c>
      <c r="D1047" s="20" t="s">
        <v>4707</v>
      </c>
      <c r="E1047" s="213">
        <v>8280</v>
      </c>
      <c r="F1047" s="368">
        <v>41894</v>
      </c>
      <c r="G1047" s="34">
        <v>8280</v>
      </c>
      <c r="H1047" s="217">
        <f t="shared" si="17"/>
        <v>0</v>
      </c>
      <c r="I1047" s="32" t="s">
        <v>12</v>
      </c>
      <c r="K1047" s="33"/>
    </row>
    <row r="1048" spans="1:11" x14ac:dyDescent="0.25">
      <c r="A1048" s="192">
        <v>41894</v>
      </c>
      <c r="B1048" s="254" t="s">
        <v>1482</v>
      </c>
      <c r="C1048" s="322" t="s">
        <v>4616</v>
      </c>
      <c r="D1048" s="20" t="s">
        <v>52</v>
      </c>
      <c r="E1048" s="213">
        <v>3029.4</v>
      </c>
      <c r="F1048" s="368">
        <v>41894</v>
      </c>
      <c r="G1048" s="34">
        <v>3029.4</v>
      </c>
      <c r="H1048" s="217">
        <f t="shared" si="17"/>
        <v>0</v>
      </c>
      <c r="I1048" s="32" t="s">
        <v>12</v>
      </c>
    </row>
    <row r="1049" spans="1:11" x14ac:dyDescent="0.25">
      <c r="A1049" s="192">
        <v>41894</v>
      </c>
      <c r="B1049" s="254" t="s">
        <v>1483</v>
      </c>
      <c r="C1049" s="322" t="s">
        <v>4616</v>
      </c>
      <c r="D1049" s="20" t="s">
        <v>130</v>
      </c>
      <c r="E1049" s="213">
        <v>8454.2000000000007</v>
      </c>
      <c r="F1049" s="368">
        <v>41898</v>
      </c>
      <c r="G1049" s="34">
        <v>8454.2000000000007</v>
      </c>
      <c r="H1049" s="217">
        <f t="shared" si="17"/>
        <v>0</v>
      </c>
      <c r="I1049" s="32" t="s">
        <v>65</v>
      </c>
    </row>
    <row r="1050" spans="1:11" x14ac:dyDescent="0.25">
      <c r="A1050" s="192">
        <v>41894</v>
      </c>
      <c r="B1050" s="254" t="s">
        <v>1485</v>
      </c>
      <c r="C1050" s="322" t="s">
        <v>4616</v>
      </c>
      <c r="D1050" s="20" t="s">
        <v>123</v>
      </c>
      <c r="E1050" s="213">
        <v>1358.8</v>
      </c>
      <c r="F1050" s="368">
        <v>41895</v>
      </c>
      <c r="G1050" s="34">
        <v>1358.8</v>
      </c>
      <c r="H1050" s="217">
        <f t="shared" si="17"/>
        <v>0</v>
      </c>
      <c r="I1050" s="32"/>
    </row>
    <row r="1051" spans="1:11" x14ac:dyDescent="0.25">
      <c r="A1051" s="192">
        <v>41894</v>
      </c>
      <c r="B1051" s="254" t="s">
        <v>1487</v>
      </c>
      <c r="C1051" s="322" t="s">
        <v>4616</v>
      </c>
      <c r="D1051" s="20" t="s">
        <v>29</v>
      </c>
      <c r="E1051" s="213">
        <v>15997.6</v>
      </c>
      <c r="F1051" s="368">
        <v>41894</v>
      </c>
      <c r="G1051" s="34">
        <v>15997.6</v>
      </c>
      <c r="H1051" s="217">
        <f t="shared" si="17"/>
        <v>0</v>
      </c>
      <c r="I1051" s="32" t="s">
        <v>30</v>
      </c>
    </row>
    <row r="1052" spans="1:11" x14ac:dyDescent="0.25">
      <c r="A1052" s="192">
        <v>41894</v>
      </c>
      <c r="B1052" s="254" t="s">
        <v>1488</v>
      </c>
      <c r="C1052" s="322" t="s">
        <v>4616</v>
      </c>
      <c r="D1052" s="20" t="s">
        <v>1778</v>
      </c>
      <c r="E1052" s="213">
        <v>1407.6</v>
      </c>
      <c r="F1052" s="368">
        <v>41894</v>
      </c>
      <c r="G1052" s="34">
        <v>1407.6</v>
      </c>
      <c r="H1052" s="217">
        <f t="shared" si="17"/>
        <v>0</v>
      </c>
      <c r="I1052" s="32" t="s">
        <v>30</v>
      </c>
    </row>
    <row r="1053" spans="1:11" x14ac:dyDescent="0.25">
      <c r="A1053" s="192">
        <v>41894</v>
      </c>
      <c r="B1053" s="254" t="s">
        <v>1489</v>
      </c>
      <c r="C1053" s="322" t="s">
        <v>4616</v>
      </c>
      <c r="D1053" s="295" t="s">
        <v>3108</v>
      </c>
      <c r="E1053" s="296">
        <v>0</v>
      </c>
      <c r="F1053" s="368"/>
      <c r="G1053" s="34"/>
      <c r="H1053" s="217">
        <f t="shared" si="17"/>
        <v>0</v>
      </c>
      <c r="I1053" s="32" t="s">
        <v>512</v>
      </c>
    </row>
    <row r="1054" spans="1:11" x14ac:dyDescent="0.25">
      <c r="A1054" s="192">
        <v>41894</v>
      </c>
      <c r="B1054" s="254" t="s">
        <v>1492</v>
      </c>
      <c r="C1054" s="322" t="s">
        <v>4616</v>
      </c>
      <c r="D1054" s="20" t="s">
        <v>4652</v>
      </c>
      <c r="E1054" s="213">
        <v>2293.6</v>
      </c>
      <c r="F1054" s="368">
        <v>41894</v>
      </c>
      <c r="G1054" s="34">
        <v>2293.6</v>
      </c>
      <c r="H1054" s="217">
        <f t="shared" si="17"/>
        <v>0</v>
      </c>
      <c r="I1054" s="32" t="s">
        <v>30</v>
      </c>
    </row>
    <row r="1055" spans="1:11" x14ac:dyDescent="0.25">
      <c r="A1055" s="192">
        <v>41894</v>
      </c>
      <c r="B1055" s="254" t="s">
        <v>1493</v>
      </c>
      <c r="C1055" s="322" t="s">
        <v>4616</v>
      </c>
      <c r="D1055" s="20" t="s">
        <v>22</v>
      </c>
      <c r="E1055" s="213">
        <v>4056.8</v>
      </c>
      <c r="F1055" s="368">
        <v>41894</v>
      </c>
      <c r="G1055" s="34">
        <v>4056.8</v>
      </c>
      <c r="H1055" s="217">
        <f t="shared" si="17"/>
        <v>0</v>
      </c>
      <c r="I1055" s="32"/>
    </row>
    <row r="1056" spans="1:11" x14ac:dyDescent="0.25">
      <c r="A1056" s="192">
        <v>41894</v>
      </c>
      <c r="B1056" s="254" t="s">
        <v>1494</v>
      </c>
      <c r="C1056" s="322" t="s">
        <v>4616</v>
      </c>
      <c r="D1056" s="20" t="s">
        <v>149</v>
      </c>
      <c r="E1056" s="213">
        <v>21548.400000000001</v>
      </c>
      <c r="F1056" s="368">
        <v>41898</v>
      </c>
      <c r="G1056" s="34">
        <v>21548.400000000001</v>
      </c>
      <c r="H1056" s="217">
        <f t="shared" si="17"/>
        <v>0</v>
      </c>
      <c r="I1056" s="32" t="s">
        <v>27</v>
      </c>
    </row>
    <row r="1057" spans="1:11" x14ac:dyDescent="0.25">
      <c r="A1057" s="192">
        <v>41894</v>
      </c>
      <c r="B1057" s="254" t="s">
        <v>1495</v>
      </c>
      <c r="C1057" s="322" t="s">
        <v>4616</v>
      </c>
      <c r="D1057" s="20" t="s">
        <v>2519</v>
      </c>
      <c r="E1057" s="213">
        <v>6575</v>
      </c>
      <c r="F1057" s="368">
        <v>41895</v>
      </c>
      <c r="G1057" s="34">
        <v>6575</v>
      </c>
      <c r="H1057" s="217">
        <f t="shared" si="17"/>
        <v>0</v>
      </c>
      <c r="I1057" s="32" t="s">
        <v>65</v>
      </c>
      <c r="J1057" s="21"/>
      <c r="K1057" s="21"/>
    </row>
    <row r="1058" spans="1:11" x14ac:dyDescent="0.25">
      <c r="A1058" s="192">
        <v>41894</v>
      </c>
      <c r="B1058" s="254" t="s">
        <v>1496</v>
      </c>
      <c r="C1058" s="322" t="s">
        <v>4616</v>
      </c>
      <c r="D1058" s="20" t="s">
        <v>758</v>
      </c>
      <c r="E1058" s="213">
        <v>2169.6</v>
      </c>
      <c r="F1058" s="368">
        <v>41894</v>
      </c>
      <c r="G1058" s="34">
        <v>2169.6</v>
      </c>
      <c r="H1058" s="217">
        <f t="shared" si="17"/>
        <v>0</v>
      </c>
      <c r="I1058" s="32" t="s">
        <v>30</v>
      </c>
      <c r="J1058" s="21"/>
      <c r="K1058" s="21"/>
    </row>
    <row r="1059" spans="1:11" x14ac:dyDescent="0.25">
      <c r="A1059" s="192">
        <v>41894</v>
      </c>
      <c r="B1059" s="254" t="s">
        <v>1498</v>
      </c>
      <c r="C1059" s="322" t="s">
        <v>4616</v>
      </c>
      <c r="D1059" s="20" t="s">
        <v>47</v>
      </c>
      <c r="E1059" s="213">
        <v>2884.8</v>
      </c>
      <c r="F1059" s="368">
        <v>41894</v>
      </c>
      <c r="G1059" s="34">
        <v>2884.8</v>
      </c>
      <c r="H1059" s="217">
        <f t="shared" si="17"/>
        <v>0</v>
      </c>
      <c r="I1059" s="32" t="s">
        <v>30</v>
      </c>
      <c r="J1059" s="21"/>
      <c r="K1059" s="21"/>
    </row>
    <row r="1060" spans="1:11" x14ac:dyDescent="0.25">
      <c r="A1060" s="192">
        <v>41894</v>
      </c>
      <c r="B1060" s="254" t="s">
        <v>1499</v>
      </c>
      <c r="C1060" s="322" t="s">
        <v>4616</v>
      </c>
      <c r="D1060" s="20" t="s">
        <v>4322</v>
      </c>
      <c r="E1060" s="213">
        <v>416</v>
      </c>
      <c r="F1060" s="368">
        <v>41894</v>
      </c>
      <c r="G1060" s="34">
        <v>416</v>
      </c>
      <c r="H1060" s="217">
        <f t="shared" si="17"/>
        <v>0</v>
      </c>
      <c r="I1060" s="32"/>
      <c r="J1060" s="21"/>
      <c r="K1060" s="21"/>
    </row>
    <row r="1061" spans="1:11" x14ac:dyDescent="0.25">
      <c r="A1061" s="192">
        <v>41894</v>
      </c>
      <c r="B1061" s="254" t="s">
        <v>1501</v>
      </c>
      <c r="C1061" s="322" t="s">
        <v>4616</v>
      </c>
      <c r="D1061" s="20" t="s">
        <v>4700</v>
      </c>
      <c r="E1061" s="213">
        <v>3696</v>
      </c>
      <c r="F1061" s="368">
        <v>41894</v>
      </c>
      <c r="G1061" s="34">
        <v>3696</v>
      </c>
      <c r="H1061" s="217">
        <f t="shared" si="17"/>
        <v>0</v>
      </c>
      <c r="I1061" s="32" t="s">
        <v>30</v>
      </c>
      <c r="J1061" s="21"/>
      <c r="K1061" s="21"/>
    </row>
    <row r="1062" spans="1:11" ht="23.25" x14ac:dyDescent="0.25">
      <c r="A1062" s="192">
        <v>41894</v>
      </c>
      <c r="B1062" s="254" t="s">
        <v>1503</v>
      </c>
      <c r="C1062" s="322" t="s">
        <v>4616</v>
      </c>
      <c r="D1062" s="20" t="s">
        <v>855</v>
      </c>
      <c r="E1062" s="213">
        <v>9945.6</v>
      </c>
      <c r="F1062" s="373" t="s">
        <v>4720</v>
      </c>
      <c r="G1062" s="34">
        <v>9945.6</v>
      </c>
      <c r="H1062" s="217">
        <f t="shared" si="17"/>
        <v>0</v>
      </c>
      <c r="I1062" s="32" t="s">
        <v>27</v>
      </c>
      <c r="J1062" s="21"/>
      <c r="K1062" s="21"/>
    </row>
    <row r="1063" spans="1:11" x14ac:dyDescent="0.25">
      <c r="A1063" s="192">
        <v>41894</v>
      </c>
      <c r="B1063" s="254" t="s">
        <v>1504</v>
      </c>
      <c r="C1063" s="322" t="s">
        <v>4616</v>
      </c>
      <c r="D1063" s="20" t="s">
        <v>4663</v>
      </c>
      <c r="E1063" s="213">
        <v>1252.4000000000001</v>
      </c>
      <c r="F1063" s="368">
        <v>41894</v>
      </c>
      <c r="G1063" s="34">
        <v>1252.4000000000001</v>
      </c>
      <c r="H1063" s="217">
        <f t="shared" si="17"/>
        <v>0</v>
      </c>
      <c r="I1063" s="32"/>
      <c r="J1063" s="21"/>
      <c r="K1063" s="21"/>
    </row>
    <row r="1064" spans="1:11" x14ac:dyDescent="0.25">
      <c r="A1064" s="192">
        <v>41894</v>
      </c>
      <c r="B1064" s="254" t="s">
        <v>1506</v>
      </c>
      <c r="C1064" s="322" t="s">
        <v>4616</v>
      </c>
      <c r="D1064" s="20" t="s">
        <v>54</v>
      </c>
      <c r="E1064" s="213">
        <v>3088.6</v>
      </c>
      <c r="F1064" s="368">
        <v>41894</v>
      </c>
      <c r="G1064" s="34">
        <v>3088.6</v>
      </c>
      <c r="H1064" s="217">
        <f t="shared" si="17"/>
        <v>0</v>
      </c>
      <c r="I1064" s="32" t="s">
        <v>30</v>
      </c>
      <c r="J1064" s="21"/>
      <c r="K1064" s="21"/>
    </row>
    <row r="1065" spans="1:11" x14ac:dyDescent="0.25">
      <c r="A1065" s="192">
        <v>41894</v>
      </c>
      <c r="B1065" s="254" t="s">
        <v>1508</v>
      </c>
      <c r="C1065" s="322" t="s">
        <v>4616</v>
      </c>
      <c r="D1065" s="20" t="s">
        <v>346</v>
      </c>
      <c r="E1065" s="213">
        <v>4039.2</v>
      </c>
      <c r="F1065" s="368">
        <v>41895</v>
      </c>
      <c r="G1065" s="42">
        <v>4039.2</v>
      </c>
      <c r="H1065" s="217">
        <f t="shared" si="17"/>
        <v>0</v>
      </c>
      <c r="I1065" s="20" t="s">
        <v>27</v>
      </c>
      <c r="J1065" s="21"/>
      <c r="K1065" s="21"/>
    </row>
    <row r="1066" spans="1:11" x14ac:dyDescent="0.25">
      <c r="A1066" s="192">
        <v>41894</v>
      </c>
      <c r="B1066" s="254" t="s">
        <v>1509</v>
      </c>
      <c r="C1066" s="322" t="s">
        <v>4616</v>
      </c>
      <c r="D1066" s="20" t="s">
        <v>47</v>
      </c>
      <c r="E1066" s="213">
        <v>80</v>
      </c>
      <c r="F1066" s="368">
        <v>41894</v>
      </c>
      <c r="G1066" s="42">
        <v>80</v>
      </c>
      <c r="H1066" s="217">
        <f t="shared" si="17"/>
        <v>0</v>
      </c>
      <c r="I1066" s="20" t="s">
        <v>30</v>
      </c>
      <c r="J1066" s="21"/>
      <c r="K1066" s="21"/>
    </row>
    <row r="1067" spans="1:11" x14ac:dyDescent="0.25">
      <c r="A1067" s="192">
        <v>41894</v>
      </c>
      <c r="B1067" s="254" t="s">
        <v>1510</v>
      </c>
      <c r="C1067" s="322" t="s">
        <v>4616</v>
      </c>
      <c r="D1067" s="20" t="s">
        <v>74</v>
      </c>
      <c r="E1067" s="213">
        <v>4126.8</v>
      </c>
      <c r="F1067" s="368">
        <v>41894</v>
      </c>
      <c r="G1067" s="42">
        <v>4126.8</v>
      </c>
      <c r="H1067" s="217">
        <f t="shared" si="17"/>
        <v>0</v>
      </c>
      <c r="I1067" s="20"/>
      <c r="J1067" s="21"/>
      <c r="K1067" s="21"/>
    </row>
    <row r="1068" spans="1:11" x14ac:dyDescent="0.25">
      <c r="A1068" s="192">
        <v>41894</v>
      </c>
      <c r="B1068" s="254" t="s">
        <v>1511</v>
      </c>
      <c r="C1068" s="322" t="s">
        <v>4616</v>
      </c>
      <c r="D1068" s="20" t="s">
        <v>544</v>
      </c>
      <c r="E1068" s="213">
        <v>14962.5</v>
      </c>
      <c r="F1068" s="368">
        <v>41895</v>
      </c>
      <c r="G1068" s="42">
        <v>14962.5</v>
      </c>
      <c r="H1068" s="217">
        <f t="shared" si="17"/>
        <v>0</v>
      </c>
      <c r="I1068" s="20" t="s">
        <v>27</v>
      </c>
      <c r="J1068" s="21"/>
      <c r="K1068" s="21"/>
    </row>
    <row r="1069" spans="1:11" x14ac:dyDescent="0.25">
      <c r="A1069" s="192">
        <v>41894</v>
      </c>
      <c r="B1069" s="254" t="s">
        <v>1512</v>
      </c>
      <c r="C1069" s="322" t="s">
        <v>4616</v>
      </c>
      <c r="D1069" s="20" t="s">
        <v>853</v>
      </c>
      <c r="E1069" s="213">
        <v>5093.8</v>
      </c>
      <c r="F1069" s="368">
        <v>41895</v>
      </c>
      <c r="G1069" s="42">
        <v>5093.8</v>
      </c>
      <c r="H1069" s="217">
        <f t="shared" si="17"/>
        <v>0</v>
      </c>
      <c r="I1069" s="20" t="s">
        <v>27</v>
      </c>
      <c r="J1069" s="21"/>
      <c r="K1069" s="21"/>
    </row>
    <row r="1070" spans="1:11" x14ac:dyDescent="0.25">
      <c r="A1070" s="192">
        <v>41894</v>
      </c>
      <c r="B1070" s="254" t="s">
        <v>1514</v>
      </c>
      <c r="C1070" s="322" t="s">
        <v>4616</v>
      </c>
      <c r="D1070" s="20" t="s">
        <v>4667</v>
      </c>
      <c r="E1070" s="213">
        <v>2754</v>
      </c>
      <c r="F1070" s="368">
        <v>41895</v>
      </c>
      <c r="G1070" s="42">
        <v>2754</v>
      </c>
      <c r="H1070" s="217">
        <f t="shared" si="17"/>
        <v>0</v>
      </c>
      <c r="I1070" s="20" t="s">
        <v>27</v>
      </c>
      <c r="J1070" s="21"/>
      <c r="K1070" s="21"/>
    </row>
    <row r="1071" spans="1:11" x14ac:dyDescent="0.25">
      <c r="A1071" s="192">
        <v>41894</v>
      </c>
      <c r="B1071" s="254" t="s">
        <v>1517</v>
      </c>
      <c r="C1071" s="322" t="s">
        <v>4616</v>
      </c>
      <c r="D1071" s="295" t="s">
        <v>3108</v>
      </c>
      <c r="E1071" s="296">
        <v>0</v>
      </c>
      <c r="F1071" s="368"/>
      <c r="G1071" s="42"/>
      <c r="H1071" s="217">
        <f t="shared" si="17"/>
        <v>0</v>
      </c>
      <c r="I1071" s="20" t="s">
        <v>512</v>
      </c>
      <c r="J1071" s="21"/>
      <c r="K1071" s="21"/>
    </row>
    <row r="1072" spans="1:11" x14ac:dyDescent="0.25">
      <c r="A1072" s="192">
        <v>41894</v>
      </c>
      <c r="B1072" s="254" t="s">
        <v>1518</v>
      </c>
      <c r="C1072" s="322" t="s">
        <v>4616</v>
      </c>
      <c r="D1072" s="20" t="s">
        <v>233</v>
      </c>
      <c r="E1072" s="213">
        <v>2038</v>
      </c>
      <c r="F1072" s="368">
        <v>41894</v>
      </c>
      <c r="G1072" s="42">
        <v>2038</v>
      </c>
      <c r="H1072" s="217">
        <f t="shared" si="17"/>
        <v>0</v>
      </c>
      <c r="I1072" s="20"/>
      <c r="J1072" s="21"/>
      <c r="K1072" s="21"/>
    </row>
    <row r="1073" spans="1:11" x14ac:dyDescent="0.25">
      <c r="A1073" s="192">
        <v>41894</v>
      </c>
      <c r="B1073" s="254" t="s">
        <v>1519</v>
      </c>
      <c r="C1073" s="322" t="s">
        <v>4616</v>
      </c>
      <c r="D1073" s="20" t="s">
        <v>781</v>
      </c>
      <c r="E1073" s="213">
        <v>5460</v>
      </c>
      <c r="F1073" s="368">
        <v>41894</v>
      </c>
      <c r="G1073" s="42">
        <v>5460</v>
      </c>
      <c r="H1073" s="217">
        <f t="shared" si="17"/>
        <v>0</v>
      </c>
      <c r="I1073" s="20"/>
      <c r="J1073" s="21"/>
      <c r="K1073" s="21"/>
    </row>
    <row r="1074" spans="1:11" x14ac:dyDescent="0.25">
      <c r="A1074" s="192">
        <v>41894</v>
      </c>
      <c r="B1074" s="254" t="s">
        <v>1520</v>
      </c>
      <c r="C1074" s="322" t="s">
        <v>4616</v>
      </c>
      <c r="D1074" s="20" t="s">
        <v>501</v>
      </c>
      <c r="E1074" s="213">
        <v>3696</v>
      </c>
      <c r="F1074" s="368">
        <v>41894</v>
      </c>
      <c r="G1074" s="42">
        <v>3696</v>
      </c>
      <c r="H1074" s="217">
        <f t="shared" si="17"/>
        <v>0</v>
      </c>
      <c r="I1074" s="20" t="s">
        <v>479</v>
      </c>
      <c r="J1074" s="21"/>
      <c r="K1074" s="21"/>
    </row>
    <row r="1075" spans="1:11" x14ac:dyDescent="0.25">
      <c r="A1075" s="192">
        <v>41894</v>
      </c>
      <c r="B1075" s="254" t="s">
        <v>1521</v>
      </c>
      <c r="C1075" s="322" t="s">
        <v>4616</v>
      </c>
      <c r="D1075" s="20" t="s">
        <v>790</v>
      </c>
      <c r="E1075" s="213">
        <v>2582</v>
      </c>
      <c r="F1075" s="368">
        <v>41894</v>
      </c>
      <c r="G1075" s="42">
        <v>2582</v>
      </c>
      <c r="H1075" s="217">
        <f t="shared" si="17"/>
        <v>0</v>
      </c>
      <c r="I1075" s="20"/>
      <c r="J1075" s="21"/>
      <c r="K1075" s="21"/>
    </row>
    <row r="1076" spans="1:11" x14ac:dyDescent="0.25">
      <c r="A1076" s="192">
        <v>41894</v>
      </c>
      <c r="B1076" s="254" t="s">
        <v>1522</v>
      </c>
      <c r="C1076" s="322" t="s">
        <v>4616</v>
      </c>
      <c r="D1076" s="20" t="s">
        <v>4586</v>
      </c>
      <c r="E1076" s="213">
        <v>4233</v>
      </c>
      <c r="F1076" s="368">
        <v>41894</v>
      </c>
      <c r="G1076" s="42">
        <v>4233</v>
      </c>
      <c r="H1076" s="217">
        <f t="shared" si="17"/>
        <v>0</v>
      </c>
      <c r="I1076" s="20"/>
      <c r="J1076" s="21"/>
      <c r="K1076" s="21"/>
    </row>
    <row r="1077" spans="1:11" x14ac:dyDescent="0.25">
      <c r="A1077" s="192">
        <v>41894</v>
      </c>
      <c r="B1077" s="254" t="s">
        <v>1523</v>
      </c>
      <c r="C1077" s="322" t="s">
        <v>4616</v>
      </c>
      <c r="D1077" s="20" t="s">
        <v>4721</v>
      </c>
      <c r="E1077" s="213">
        <v>9839.2000000000007</v>
      </c>
      <c r="F1077" s="368">
        <v>41895</v>
      </c>
      <c r="G1077" s="42">
        <v>9839.2000000000007</v>
      </c>
      <c r="H1077" s="217">
        <f t="shared" si="17"/>
        <v>0</v>
      </c>
      <c r="I1077" s="20" t="s">
        <v>27</v>
      </c>
      <c r="J1077" s="21"/>
      <c r="K1077" s="21"/>
    </row>
    <row r="1078" spans="1:11" x14ac:dyDescent="0.25">
      <c r="A1078" s="192">
        <v>41894</v>
      </c>
      <c r="B1078" s="254" t="s">
        <v>1524</v>
      </c>
      <c r="C1078" s="322" t="s">
        <v>4616</v>
      </c>
      <c r="D1078" s="20" t="s">
        <v>4722</v>
      </c>
      <c r="E1078" s="213">
        <v>4420.5</v>
      </c>
      <c r="F1078" s="368">
        <v>41894</v>
      </c>
      <c r="G1078" s="42">
        <v>4420.5</v>
      </c>
      <c r="H1078" s="217">
        <f t="shared" si="17"/>
        <v>0</v>
      </c>
      <c r="I1078" s="20" t="s">
        <v>27</v>
      </c>
      <c r="J1078" s="21"/>
      <c r="K1078" s="21"/>
    </row>
    <row r="1079" spans="1:11" x14ac:dyDescent="0.25">
      <c r="A1079" s="192">
        <v>41894</v>
      </c>
      <c r="B1079" s="254" t="s">
        <v>1526</v>
      </c>
      <c r="C1079" s="322" t="s">
        <v>4616</v>
      </c>
      <c r="D1079" s="20" t="s">
        <v>55</v>
      </c>
      <c r="E1079" s="213">
        <v>18590.400000000001</v>
      </c>
      <c r="F1079" s="368">
        <v>41894</v>
      </c>
      <c r="G1079" s="42">
        <v>18590.400000000001</v>
      </c>
      <c r="H1079" s="217">
        <f t="shared" si="17"/>
        <v>0</v>
      </c>
      <c r="I1079" s="20"/>
      <c r="J1079" s="21"/>
      <c r="K1079" s="21"/>
    </row>
    <row r="1080" spans="1:11" x14ac:dyDescent="0.25">
      <c r="A1080" s="192">
        <v>41894</v>
      </c>
      <c r="B1080" s="254" t="s">
        <v>1527</v>
      </c>
      <c r="C1080" s="322" t="s">
        <v>4616</v>
      </c>
      <c r="D1080" s="295" t="s">
        <v>3108</v>
      </c>
      <c r="E1080" s="296">
        <v>0</v>
      </c>
      <c r="F1080" s="368"/>
      <c r="G1080" s="42"/>
      <c r="H1080" s="217">
        <f t="shared" si="17"/>
        <v>0</v>
      </c>
      <c r="I1080" s="20" t="s">
        <v>4212</v>
      </c>
      <c r="J1080" s="21"/>
      <c r="K1080" s="21"/>
    </row>
    <row r="1081" spans="1:11" x14ac:dyDescent="0.25">
      <c r="A1081" s="192">
        <v>41894</v>
      </c>
      <c r="B1081" s="254" t="s">
        <v>1528</v>
      </c>
      <c r="C1081" s="322" t="s">
        <v>4616</v>
      </c>
      <c r="D1081" s="20" t="s">
        <v>4723</v>
      </c>
      <c r="E1081" s="213">
        <v>3306.5</v>
      </c>
      <c r="F1081" s="368">
        <v>41894</v>
      </c>
      <c r="G1081" s="42">
        <v>3306.5</v>
      </c>
      <c r="H1081" s="217">
        <f t="shared" si="17"/>
        <v>0</v>
      </c>
      <c r="I1081" s="20" t="s">
        <v>27</v>
      </c>
      <c r="J1081" s="21"/>
      <c r="K1081" s="21"/>
    </row>
    <row r="1082" spans="1:11" x14ac:dyDescent="0.25">
      <c r="A1082" s="192">
        <v>41894</v>
      </c>
      <c r="B1082" s="254" t="s">
        <v>1529</v>
      </c>
      <c r="C1082" s="322" t="s">
        <v>4616</v>
      </c>
      <c r="D1082" s="20" t="s">
        <v>4626</v>
      </c>
      <c r="E1082" s="213">
        <v>2891.25</v>
      </c>
      <c r="F1082" s="368">
        <v>41894</v>
      </c>
      <c r="G1082" s="42">
        <v>2891.25</v>
      </c>
      <c r="H1082" s="217">
        <f t="shared" si="17"/>
        <v>0</v>
      </c>
      <c r="I1082" s="20"/>
      <c r="J1082" s="21"/>
      <c r="K1082" s="21"/>
    </row>
    <row r="1083" spans="1:11" x14ac:dyDescent="0.25">
      <c r="A1083" s="192">
        <v>41894</v>
      </c>
      <c r="B1083" s="254" t="s">
        <v>1530</v>
      </c>
      <c r="C1083" s="322" t="s">
        <v>4616</v>
      </c>
      <c r="D1083" s="20" t="s">
        <v>62</v>
      </c>
      <c r="E1083" s="213">
        <v>22195.599999999999</v>
      </c>
      <c r="F1083" s="368">
        <v>41895</v>
      </c>
      <c r="G1083" s="42">
        <v>22195.599999999999</v>
      </c>
      <c r="H1083" s="217">
        <f t="shared" si="17"/>
        <v>0</v>
      </c>
      <c r="I1083" s="20" t="s">
        <v>65</v>
      </c>
      <c r="J1083" s="21"/>
      <c r="K1083" s="21"/>
    </row>
    <row r="1084" spans="1:11" x14ac:dyDescent="0.25">
      <c r="A1084" s="192">
        <v>41894</v>
      </c>
      <c r="B1084" s="254" t="s">
        <v>1531</v>
      </c>
      <c r="C1084" s="322" t="s">
        <v>4616</v>
      </c>
      <c r="D1084" s="20" t="s">
        <v>91</v>
      </c>
      <c r="E1084" s="213">
        <v>14476.8</v>
      </c>
      <c r="F1084" s="368">
        <v>41895</v>
      </c>
      <c r="G1084" s="42">
        <v>14476.8</v>
      </c>
      <c r="H1084" s="217">
        <f t="shared" si="17"/>
        <v>0</v>
      </c>
      <c r="I1084" s="20" t="s">
        <v>27</v>
      </c>
      <c r="J1084" s="21"/>
      <c r="K1084" s="21"/>
    </row>
    <row r="1085" spans="1:11" x14ac:dyDescent="0.25">
      <c r="A1085" s="192">
        <v>41894</v>
      </c>
      <c r="B1085" s="254" t="s">
        <v>1532</v>
      </c>
      <c r="C1085" s="322" t="s">
        <v>4616</v>
      </c>
      <c r="D1085" s="20" t="s">
        <v>3115</v>
      </c>
      <c r="E1085" s="213">
        <v>8342</v>
      </c>
      <c r="F1085" s="368">
        <v>41895</v>
      </c>
      <c r="G1085" s="42">
        <v>8342</v>
      </c>
      <c r="H1085" s="217">
        <f t="shared" si="17"/>
        <v>0</v>
      </c>
      <c r="I1085" s="20" t="s">
        <v>65</v>
      </c>
      <c r="J1085" s="21"/>
      <c r="K1085" s="21"/>
    </row>
    <row r="1086" spans="1:11" x14ac:dyDescent="0.25">
      <c r="A1086" s="192">
        <v>41894</v>
      </c>
      <c r="B1086" s="254" t="s">
        <v>1533</v>
      </c>
      <c r="C1086" s="322" t="s">
        <v>4616</v>
      </c>
      <c r="D1086" s="20" t="s">
        <v>11</v>
      </c>
      <c r="E1086" s="213">
        <v>66067.199999999997</v>
      </c>
      <c r="F1086" s="368">
        <v>41907</v>
      </c>
      <c r="G1086" s="42">
        <v>66067.199999999997</v>
      </c>
      <c r="H1086" s="217">
        <f t="shared" si="17"/>
        <v>0</v>
      </c>
      <c r="I1086" s="20" t="s">
        <v>65</v>
      </c>
      <c r="J1086" s="21"/>
      <c r="K1086" s="21"/>
    </row>
    <row r="1087" spans="1:11" x14ac:dyDescent="0.25">
      <c r="A1087" s="192">
        <v>41894</v>
      </c>
      <c r="B1087" s="254" t="s">
        <v>1534</v>
      </c>
      <c r="C1087" s="322" t="s">
        <v>4616</v>
      </c>
      <c r="D1087" s="20" t="s">
        <v>25</v>
      </c>
      <c r="E1087" s="213">
        <v>8359.2000000000007</v>
      </c>
      <c r="F1087" s="368">
        <v>41895</v>
      </c>
      <c r="G1087" s="42">
        <v>8359.2000000000007</v>
      </c>
      <c r="H1087" s="217">
        <f t="shared" si="17"/>
        <v>0</v>
      </c>
      <c r="I1087" s="20" t="s">
        <v>65</v>
      </c>
      <c r="J1087" s="21"/>
      <c r="K1087" s="21"/>
    </row>
    <row r="1088" spans="1:11" x14ac:dyDescent="0.25">
      <c r="A1088" s="192">
        <v>41894</v>
      </c>
      <c r="B1088" s="254" t="s">
        <v>1535</v>
      </c>
      <c r="C1088" s="322" t="s">
        <v>4616</v>
      </c>
      <c r="D1088" s="20" t="s">
        <v>4724</v>
      </c>
      <c r="E1088" s="213">
        <v>3406</v>
      </c>
      <c r="F1088" s="368">
        <v>41895</v>
      </c>
      <c r="G1088" s="42">
        <v>3406</v>
      </c>
      <c r="H1088" s="217">
        <f t="shared" si="17"/>
        <v>0</v>
      </c>
      <c r="I1088" s="20" t="s">
        <v>65</v>
      </c>
      <c r="J1088" s="21"/>
      <c r="K1088" s="21"/>
    </row>
    <row r="1089" spans="1:11" x14ac:dyDescent="0.25">
      <c r="A1089" s="192">
        <v>41894</v>
      </c>
      <c r="B1089" s="254" t="s">
        <v>1537</v>
      </c>
      <c r="C1089" s="322" t="s">
        <v>4616</v>
      </c>
      <c r="D1089" s="20" t="s">
        <v>2392</v>
      </c>
      <c r="E1089" s="213">
        <v>19605</v>
      </c>
      <c r="F1089" s="368">
        <v>41895</v>
      </c>
      <c r="G1089" s="42">
        <v>19605</v>
      </c>
      <c r="H1089" s="217">
        <f t="shared" si="17"/>
        <v>0</v>
      </c>
      <c r="I1089" s="20" t="s">
        <v>217</v>
      </c>
    </row>
    <row r="1090" spans="1:11" x14ac:dyDescent="0.25">
      <c r="A1090" s="192">
        <v>41894</v>
      </c>
      <c r="B1090" s="254" t="s">
        <v>1538</v>
      </c>
      <c r="C1090" s="322" t="s">
        <v>4616</v>
      </c>
      <c r="D1090" s="20" t="s">
        <v>51</v>
      </c>
      <c r="E1090" s="213">
        <v>2342.6</v>
      </c>
      <c r="F1090" s="368">
        <v>41894</v>
      </c>
      <c r="G1090" s="42">
        <v>2342.6</v>
      </c>
      <c r="H1090" s="217">
        <f t="shared" si="17"/>
        <v>0</v>
      </c>
      <c r="I1090" s="20" t="s">
        <v>12</v>
      </c>
    </row>
    <row r="1091" spans="1:11" x14ac:dyDescent="0.25">
      <c r="A1091" s="192">
        <v>41894</v>
      </c>
      <c r="B1091" s="254" t="s">
        <v>1539</v>
      </c>
      <c r="C1091" s="322" t="s">
        <v>4616</v>
      </c>
      <c r="D1091" s="20" t="s">
        <v>694</v>
      </c>
      <c r="E1091" s="213">
        <v>3588</v>
      </c>
      <c r="F1091" s="368">
        <v>41894</v>
      </c>
      <c r="G1091" s="42">
        <v>3588</v>
      </c>
      <c r="H1091" s="217">
        <f t="shared" si="17"/>
        <v>0</v>
      </c>
      <c r="I1091" s="20" t="s">
        <v>12</v>
      </c>
    </row>
    <row r="1092" spans="1:11" x14ac:dyDescent="0.25">
      <c r="A1092" s="192">
        <v>41894</v>
      </c>
      <c r="B1092" s="254" t="s">
        <v>1541</v>
      </c>
      <c r="C1092" s="322" t="s">
        <v>4616</v>
      </c>
      <c r="D1092" s="20" t="s">
        <v>133</v>
      </c>
      <c r="E1092" s="213">
        <v>33304</v>
      </c>
      <c r="F1092" s="369" t="s">
        <v>4725</v>
      </c>
      <c r="G1092" s="42">
        <v>33304</v>
      </c>
      <c r="H1092" s="217">
        <f t="shared" si="17"/>
        <v>0</v>
      </c>
      <c r="I1092" s="20"/>
    </row>
    <row r="1093" spans="1:11" x14ac:dyDescent="0.25">
      <c r="A1093" s="192">
        <v>41894</v>
      </c>
      <c r="B1093" s="254" t="s">
        <v>1542</v>
      </c>
      <c r="C1093" s="322" t="s">
        <v>4616</v>
      </c>
      <c r="D1093" s="20" t="s">
        <v>2578</v>
      </c>
      <c r="E1093" s="213">
        <v>4742.3999999999996</v>
      </c>
      <c r="F1093" s="368">
        <v>41894</v>
      </c>
      <c r="G1093" s="42">
        <v>4742.3999999999996</v>
      </c>
      <c r="H1093" s="217">
        <f t="shared" si="17"/>
        <v>0</v>
      </c>
      <c r="I1093" s="20" t="s">
        <v>12</v>
      </c>
    </row>
    <row r="1094" spans="1:11" x14ac:dyDescent="0.25">
      <c r="A1094" s="192">
        <v>41894</v>
      </c>
      <c r="B1094" s="254" t="s">
        <v>1543</v>
      </c>
      <c r="C1094" s="322" t="s">
        <v>4616</v>
      </c>
      <c r="D1094" s="295" t="s">
        <v>3108</v>
      </c>
      <c r="E1094" s="296">
        <v>0</v>
      </c>
      <c r="F1094" s="368"/>
      <c r="G1094" s="42"/>
      <c r="H1094" s="217">
        <f t="shared" si="17"/>
        <v>0</v>
      </c>
      <c r="I1094" s="20" t="s">
        <v>324</v>
      </c>
    </row>
    <row r="1095" spans="1:11" x14ac:dyDescent="0.25">
      <c r="A1095" s="192">
        <v>41894</v>
      </c>
      <c r="B1095" s="254" t="s">
        <v>1544</v>
      </c>
      <c r="C1095" s="322" t="s">
        <v>4616</v>
      </c>
      <c r="D1095" s="20" t="s">
        <v>136</v>
      </c>
      <c r="E1095" s="213">
        <v>3528.8</v>
      </c>
      <c r="F1095" s="368">
        <v>41894</v>
      </c>
      <c r="G1095" s="42">
        <v>3528.8</v>
      </c>
      <c r="H1095" s="217">
        <f t="shared" ref="H1095:H1158" si="18">E1095-G1095</f>
        <v>0</v>
      </c>
      <c r="I1095" s="20"/>
    </row>
    <row r="1096" spans="1:11" x14ac:dyDescent="0.25">
      <c r="A1096" s="192">
        <v>41894</v>
      </c>
      <c r="B1096" s="254" t="s">
        <v>1545</v>
      </c>
      <c r="C1096" s="322" t="s">
        <v>4616</v>
      </c>
      <c r="D1096" s="20" t="s">
        <v>4617</v>
      </c>
      <c r="E1096" s="213">
        <v>6766.8</v>
      </c>
      <c r="F1096" s="368">
        <v>41895</v>
      </c>
      <c r="G1096" s="42">
        <v>6766.8</v>
      </c>
      <c r="H1096" s="217">
        <f t="shared" si="18"/>
        <v>0</v>
      </c>
      <c r="I1096" s="20" t="s">
        <v>217</v>
      </c>
    </row>
    <row r="1097" spans="1:11" x14ac:dyDescent="0.25">
      <c r="A1097" s="192">
        <v>41894</v>
      </c>
      <c r="B1097" s="254" t="s">
        <v>1546</v>
      </c>
      <c r="C1097" s="322" t="s">
        <v>4616</v>
      </c>
      <c r="D1097" s="20" t="s">
        <v>468</v>
      </c>
      <c r="E1097" s="213">
        <v>4808.3999999999996</v>
      </c>
      <c r="F1097" s="368">
        <v>41895</v>
      </c>
      <c r="G1097" s="42">
        <v>4808.3999999999996</v>
      </c>
      <c r="H1097" s="217">
        <f t="shared" si="18"/>
        <v>0</v>
      </c>
      <c r="I1097" s="20" t="s">
        <v>21</v>
      </c>
    </row>
    <row r="1098" spans="1:11" x14ac:dyDescent="0.25">
      <c r="A1098" s="192">
        <v>41894</v>
      </c>
      <c r="B1098" s="254" t="s">
        <v>1547</v>
      </c>
      <c r="C1098" s="322" t="s">
        <v>4616</v>
      </c>
      <c r="D1098" s="20" t="s">
        <v>953</v>
      </c>
      <c r="E1098" s="213">
        <v>5449.2</v>
      </c>
      <c r="F1098" s="368">
        <v>41895</v>
      </c>
      <c r="G1098" s="42">
        <v>5449.2</v>
      </c>
      <c r="H1098" s="217">
        <f t="shared" si="18"/>
        <v>0</v>
      </c>
      <c r="I1098" s="20" t="s">
        <v>21</v>
      </c>
      <c r="K1098" s="34"/>
    </row>
    <row r="1099" spans="1:11" x14ac:dyDescent="0.25">
      <c r="A1099" s="192">
        <v>41894</v>
      </c>
      <c r="B1099" s="254" t="s">
        <v>1548</v>
      </c>
      <c r="C1099" s="322" t="s">
        <v>4616</v>
      </c>
      <c r="D1099" s="20" t="s">
        <v>4726</v>
      </c>
      <c r="E1099" s="213">
        <v>2288</v>
      </c>
      <c r="F1099" s="368">
        <v>41894</v>
      </c>
      <c r="G1099" s="42">
        <v>2288</v>
      </c>
      <c r="H1099" s="217">
        <f t="shared" si="18"/>
        <v>0</v>
      </c>
      <c r="I1099" s="20"/>
      <c r="K1099" s="33"/>
    </row>
    <row r="1100" spans="1:11" x14ac:dyDescent="0.25">
      <c r="A1100" s="192">
        <v>41894</v>
      </c>
      <c r="B1100" s="254" t="s">
        <v>1549</v>
      </c>
      <c r="C1100" s="322" t="s">
        <v>4616</v>
      </c>
      <c r="D1100" s="20" t="s">
        <v>2578</v>
      </c>
      <c r="E1100" s="213">
        <v>3334</v>
      </c>
      <c r="F1100" s="368">
        <v>41894</v>
      </c>
      <c r="G1100" s="42">
        <v>3334</v>
      </c>
      <c r="H1100" s="217">
        <f t="shared" si="18"/>
        <v>0</v>
      </c>
      <c r="I1100" s="20" t="s">
        <v>12</v>
      </c>
    </row>
    <row r="1101" spans="1:11" x14ac:dyDescent="0.25">
      <c r="A1101" s="192">
        <v>41894</v>
      </c>
      <c r="B1101" s="254" t="s">
        <v>1550</v>
      </c>
      <c r="C1101" s="322" t="s">
        <v>4616</v>
      </c>
      <c r="D1101" s="295" t="s">
        <v>3108</v>
      </c>
      <c r="E1101" s="296">
        <v>0</v>
      </c>
      <c r="F1101" s="368"/>
      <c r="G1101" s="42"/>
      <c r="H1101" s="217">
        <f t="shared" si="18"/>
        <v>0</v>
      </c>
      <c r="I1101" s="20" t="s">
        <v>512</v>
      </c>
    </row>
    <row r="1102" spans="1:11" x14ac:dyDescent="0.25">
      <c r="A1102" s="192">
        <v>41894</v>
      </c>
      <c r="B1102" s="254" t="s">
        <v>1551</v>
      </c>
      <c r="C1102" s="322" t="s">
        <v>4616</v>
      </c>
      <c r="D1102" s="20" t="s">
        <v>1607</v>
      </c>
      <c r="E1102" s="213">
        <v>4772.8999999999996</v>
      </c>
      <c r="F1102" s="368">
        <v>41894</v>
      </c>
      <c r="G1102" s="42">
        <v>4772.8999999999996</v>
      </c>
      <c r="H1102" s="217">
        <f t="shared" si="18"/>
        <v>0</v>
      </c>
      <c r="I1102" s="20"/>
    </row>
    <row r="1103" spans="1:11" x14ac:dyDescent="0.25">
      <c r="A1103" s="192">
        <v>41894</v>
      </c>
      <c r="B1103" s="254" t="s">
        <v>1552</v>
      </c>
      <c r="C1103" s="322" t="s">
        <v>4616</v>
      </c>
      <c r="D1103" s="20" t="s">
        <v>1004</v>
      </c>
      <c r="E1103" s="213">
        <v>799</v>
      </c>
      <c r="F1103" s="368">
        <v>41895</v>
      </c>
      <c r="G1103" s="42">
        <v>799</v>
      </c>
      <c r="H1103" s="217">
        <f t="shared" si="18"/>
        <v>0</v>
      </c>
      <c r="I1103" s="20" t="s">
        <v>217</v>
      </c>
    </row>
    <row r="1104" spans="1:11" x14ac:dyDescent="0.25">
      <c r="A1104" s="192">
        <v>41894</v>
      </c>
      <c r="B1104" s="254" t="s">
        <v>1554</v>
      </c>
      <c r="C1104" s="322" t="s">
        <v>4616</v>
      </c>
      <c r="D1104" s="20" t="s">
        <v>2392</v>
      </c>
      <c r="E1104" s="213">
        <v>4851.6000000000004</v>
      </c>
      <c r="F1104" s="368">
        <v>41895</v>
      </c>
      <c r="G1104" s="42">
        <v>4851.6000000000004</v>
      </c>
      <c r="H1104" s="217">
        <f t="shared" si="18"/>
        <v>0</v>
      </c>
      <c r="I1104" s="20" t="s">
        <v>217</v>
      </c>
    </row>
    <row r="1105" spans="1:11" x14ac:dyDescent="0.25">
      <c r="A1105" s="192">
        <v>41894</v>
      </c>
      <c r="B1105" s="254" t="s">
        <v>1555</v>
      </c>
      <c r="C1105" s="322" t="s">
        <v>4616</v>
      </c>
      <c r="D1105" s="20" t="s">
        <v>4643</v>
      </c>
      <c r="E1105" s="213">
        <v>3031.5</v>
      </c>
      <c r="F1105" s="368">
        <v>41895</v>
      </c>
      <c r="G1105" s="42">
        <v>3031.5</v>
      </c>
      <c r="H1105" s="217">
        <f t="shared" si="18"/>
        <v>0</v>
      </c>
      <c r="I1105" s="20" t="s">
        <v>217</v>
      </c>
      <c r="J1105" s="21"/>
      <c r="K1105" s="21"/>
    </row>
    <row r="1106" spans="1:11" x14ac:dyDescent="0.25">
      <c r="A1106" s="192">
        <v>41894</v>
      </c>
      <c r="B1106" s="254" t="s">
        <v>1556</v>
      </c>
      <c r="C1106" s="322" t="s">
        <v>4616</v>
      </c>
      <c r="D1106" s="20" t="s">
        <v>233</v>
      </c>
      <c r="E1106" s="213">
        <v>2903</v>
      </c>
      <c r="F1106" s="368">
        <v>41895</v>
      </c>
      <c r="G1106" s="42">
        <v>2903</v>
      </c>
      <c r="H1106" s="217">
        <f t="shared" si="18"/>
        <v>0</v>
      </c>
      <c r="I1106" s="20" t="s">
        <v>217</v>
      </c>
      <c r="J1106" s="21"/>
      <c r="K1106" s="21"/>
    </row>
    <row r="1107" spans="1:11" x14ac:dyDescent="0.25">
      <c r="A1107" s="192">
        <v>41894</v>
      </c>
      <c r="B1107" s="254" t="s">
        <v>1557</v>
      </c>
      <c r="C1107" s="322" t="s">
        <v>4616</v>
      </c>
      <c r="D1107" s="20" t="s">
        <v>78</v>
      </c>
      <c r="E1107" s="213">
        <v>3530.8</v>
      </c>
      <c r="F1107" s="368">
        <v>41895</v>
      </c>
      <c r="G1107" s="42">
        <v>3530.8</v>
      </c>
      <c r="H1107" s="217">
        <f t="shared" si="18"/>
        <v>0</v>
      </c>
      <c r="I1107" s="20" t="s">
        <v>21</v>
      </c>
      <c r="J1107" s="21"/>
      <c r="K1107" s="21"/>
    </row>
    <row r="1108" spans="1:11" x14ac:dyDescent="0.25">
      <c r="A1108" s="192">
        <v>41894</v>
      </c>
      <c r="B1108" s="254" t="s">
        <v>1558</v>
      </c>
      <c r="C1108" s="322" t="s">
        <v>4616</v>
      </c>
      <c r="D1108" s="20" t="s">
        <v>80</v>
      </c>
      <c r="E1108" s="213">
        <v>2691</v>
      </c>
      <c r="F1108" s="368">
        <v>41895</v>
      </c>
      <c r="G1108" s="42">
        <v>2691</v>
      </c>
      <c r="H1108" s="217">
        <f t="shared" si="18"/>
        <v>0</v>
      </c>
      <c r="I1108" s="20" t="s">
        <v>217</v>
      </c>
      <c r="J1108" s="21"/>
      <c r="K1108" s="21"/>
    </row>
    <row r="1109" spans="1:11" x14ac:dyDescent="0.25">
      <c r="A1109" s="192">
        <v>41894</v>
      </c>
      <c r="B1109" s="254" t="s">
        <v>1559</v>
      </c>
      <c r="C1109" s="322" t="s">
        <v>4616</v>
      </c>
      <c r="D1109" s="295" t="s">
        <v>3108</v>
      </c>
      <c r="E1109" s="296">
        <v>0</v>
      </c>
      <c r="F1109" s="368"/>
      <c r="G1109" s="42"/>
      <c r="H1109" s="217">
        <f t="shared" si="18"/>
        <v>0</v>
      </c>
      <c r="I1109" s="20" t="s">
        <v>512</v>
      </c>
      <c r="J1109" s="21"/>
      <c r="K1109" s="21"/>
    </row>
    <row r="1110" spans="1:11" x14ac:dyDescent="0.25">
      <c r="A1110" s="192">
        <v>41894</v>
      </c>
      <c r="B1110" s="254" t="s">
        <v>1560</v>
      </c>
      <c r="C1110" s="322" t="s">
        <v>4616</v>
      </c>
      <c r="D1110" s="20" t="s">
        <v>1814</v>
      </c>
      <c r="E1110" s="213">
        <v>22605</v>
      </c>
      <c r="F1110" s="368">
        <v>41905</v>
      </c>
      <c r="G1110" s="42">
        <v>22605</v>
      </c>
      <c r="H1110" s="217">
        <f t="shared" si="18"/>
        <v>0</v>
      </c>
      <c r="I1110" s="20" t="s">
        <v>21</v>
      </c>
      <c r="J1110" s="21"/>
      <c r="K1110" s="21"/>
    </row>
    <row r="1111" spans="1:11" x14ac:dyDescent="0.25">
      <c r="A1111" s="192">
        <v>41894</v>
      </c>
      <c r="B1111" s="254" t="s">
        <v>1561</v>
      </c>
      <c r="C1111" s="322" t="s">
        <v>4616</v>
      </c>
      <c r="D1111" s="20" t="s">
        <v>4727</v>
      </c>
      <c r="E1111" s="213">
        <v>3942.4</v>
      </c>
      <c r="F1111" s="368">
        <v>41894</v>
      </c>
      <c r="G1111" s="42">
        <v>3942.4</v>
      </c>
      <c r="H1111" s="217">
        <f t="shared" si="18"/>
        <v>0</v>
      </c>
      <c r="I1111" s="20"/>
      <c r="J1111" s="21"/>
      <c r="K1111" s="21"/>
    </row>
    <row r="1112" spans="1:11" x14ac:dyDescent="0.25">
      <c r="A1112" s="192">
        <v>41894</v>
      </c>
      <c r="B1112" s="254" t="s">
        <v>1563</v>
      </c>
      <c r="C1112" s="322" t="s">
        <v>4616</v>
      </c>
      <c r="D1112" s="20" t="s">
        <v>110</v>
      </c>
      <c r="E1112" s="213">
        <v>44193.599999999999</v>
      </c>
      <c r="F1112" s="368">
        <v>41908</v>
      </c>
      <c r="G1112" s="42">
        <v>44193.599999999999</v>
      </c>
      <c r="H1112" s="217">
        <f t="shared" si="18"/>
        <v>0</v>
      </c>
      <c r="I1112" s="20" t="s">
        <v>21</v>
      </c>
      <c r="J1112" s="21"/>
      <c r="K1112" s="21"/>
    </row>
    <row r="1113" spans="1:11" x14ac:dyDescent="0.25">
      <c r="A1113" s="192">
        <v>41894</v>
      </c>
      <c r="B1113" s="254" t="s">
        <v>1564</v>
      </c>
      <c r="C1113" s="322" t="s">
        <v>4616</v>
      </c>
      <c r="D1113" s="20" t="s">
        <v>55</v>
      </c>
      <c r="E1113" s="213">
        <v>722.4</v>
      </c>
      <c r="F1113" s="368">
        <v>41894</v>
      </c>
      <c r="G1113" s="42">
        <v>722.4</v>
      </c>
      <c r="H1113" s="217">
        <f t="shared" si="18"/>
        <v>0</v>
      </c>
      <c r="I1113" s="20"/>
      <c r="J1113" s="21"/>
      <c r="K1113" s="21"/>
    </row>
    <row r="1114" spans="1:11" x14ac:dyDescent="0.25">
      <c r="A1114" s="192">
        <v>41894</v>
      </c>
      <c r="B1114" s="254" t="s">
        <v>1565</v>
      </c>
      <c r="C1114" s="322" t="s">
        <v>4616</v>
      </c>
      <c r="D1114" s="20" t="s">
        <v>4585</v>
      </c>
      <c r="E1114" s="213">
        <v>6652.8</v>
      </c>
      <c r="F1114" s="368">
        <v>41896</v>
      </c>
      <c r="G1114" s="42">
        <v>6652.8</v>
      </c>
      <c r="H1114" s="217">
        <f t="shared" si="18"/>
        <v>0</v>
      </c>
      <c r="I1114" s="20" t="s">
        <v>21</v>
      </c>
      <c r="J1114" s="21"/>
      <c r="K1114" s="21"/>
    </row>
    <row r="1115" spans="1:11" x14ac:dyDescent="0.25">
      <c r="A1115" s="192">
        <v>41894</v>
      </c>
      <c r="B1115" s="254" t="s">
        <v>1566</v>
      </c>
      <c r="C1115" s="322" t="s">
        <v>4616</v>
      </c>
      <c r="D1115" s="20" t="s">
        <v>4585</v>
      </c>
      <c r="E1115" s="213">
        <v>877.8</v>
      </c>
      <c r="F1115" s="368">
        <v>41895</v>
      </c>
      <c r="G1115" s="42">
        <v>877.8</v>
      </c>
      <c r="H1115" s="217">
        <f t="shared" si="18"/>
        <v>0</v>
      </c>
      <c r="I1115" s="20" t="s">
        <v>21</v>
      </c>
      <c r="J1115" s="21"/>
      <c r="K1115" s="21"/>
    </row>
    <row r="1116" spans="1:11" x14ac:dyDescent="0.25">
      <c r="A1116" s="192">
        <v>41894</v>
      </c>
      <c r="B1116" s="254" t="s">
        <v>1567</v>
      </c>
      <c r="C1116" s="322" t="s">
        <v>4616</v>
      </c>
      <c r="D1116" s="20" t="s">
        <v>4728</v>
      </c>
      <c r="E1116" s="213">
        <v>4940.8</v>
      </c>
      <c r="F1116" s="368">
        <v>41894</v>
      </c>
      <c r="G1116" s="42">
        <v>4940.8</v>
      </c>
      <c r="H1116" s="217">
        <f t="shared" si="18"/>
        <v>0</v>
      </c>
      <c r="I1116" s="20"/>
      <c r="J1116" s="21"/>
      <c r="K1116" s="21"/>
    </row>
    <row r="1117" spans="1:11" x14ac:dyDescent="0.25">
      <c r="A1117" s="192">
        <v>41894</v>
      </c>
      <c r="B1117" s="254" t="s">
        <v>1568</v>
      </c>
      <c r="C1117" s="322" t="s">
        <v>4616</v>
      </c>
      <c r="D1117" s="20" t="s">
        <v>55</v>
      </c>
      <c r="E1117" s="213">
        <v>217</v>
      </c>
      <c r="F1117" s="368">
        <v>41894</v>
      </c>
      <c r="G1117" s="42">
        <v>217</v>
      </c>
      <c r="H1117" s="217">
        <f t="shared" si="18"/>
        <v>0</v>
      </c>
      <c r="I1117" s="20"/>
      <c r="J1117" s="21"/>
      <c r="K1117" s="21"/>
    </row>
    <row r="1118" spans="1:11" x14ac:dyDescent="0.25">
      <c r="A1118" s="192">
        <v>41894</v>
      </c>
      <c r="B1118" s="254" t="s">
        <v>1569</v>
      </c>
      <c r="C1118" s="322" t="s">
        <v>4616</v>
      </c>
      <c r="D1118" s="20" t="s">
        <v>55</v>
      </c>
      <c r="E1118" s="213">
        <v>278</v>
      </c>
      <c r="F1118" s="368">
        <v>41894</v>
      </c>
      <c r="G1118" s="42">
        <v>278</v>
      </c>
      <c r="H1118" s="217">
        <f t="shared" si="18"/>
        <v>0</v>
      </c>
      <c r="I1118" s="20"/>
      <c r="J1118" s="21"/>
      <c r="K1118" s="21"/>
    </row>
    <row r="1119" spans="1:11" x14ac:dyDescent="0.25">
      <c r="A1119" s="192">
        <v>41894</v>
      </c>
      <c r="B1119" s="254" t="s">
        <v>1570</v>
      </c>
      <c r="C1119" s="322" t="s">
        <v>4616</v>
      </c>
      <c r="D1119" s="20" t="s">
        <v>63</v>
      </c>
      <c r="E1119" s="213">
        <v>2285</v>
      </c>
      <c r="F1119" s="368">
        <v>41895</v>
      </c>
      <c r="G1119" s="42">
        <v>2285</v>
      </c>
      <c r="H1119" s="217">
        <f t="shared" si="18"/>
        <v>0</v>
      </c>
      <c r="I1119" s="20" t="s">
        <v>21</v>
      </c>
      <c r="J1119" s="21"/>
      <c r="K1119" s="21"/>
    </row>
    <row r="1120" spans="1:11" x14ac:dyDescent="0.25">
      <c r="A1120" s="192">
        <v>41894</v>
      </c>
      <c r="B1120" s="254" t="s">
        <v>1571</v>
      </c>
      <c r="C1120" s="322" t="s">
        <v>4616</v>
      </c>
      <c r="D1120" s="20" t="s">
        <v>79</v>
      </c>
      <c r="E1120" s="213">
        <v>26491</v>
      </c>
      <c r="F1120" s="368">
        <v>41912</v>
      </c>
      <c r="G1120" s="42">
        <v>26491</v>
      </c>
      <c r="H1120" s="217">
        <f t="shared" si="18"/>
        <v>0</v>
      </c>
      <c r="I1120" s="20" t="s">
        <v>21</v>
      </c>
      <c r="J1120" s="21"/>
      <c r="K1120" s="21"/>
    </row>
    <row r="1121" spans="1:11" x14ac:dyDescent="0.25">
      <c r="A1121" s="192">
        <v>41894</v>
      </c>
      <c r="B1121" s="254" t="s">
        <v>1573</v>
      </c>
      <c r="C1121" s="322" t="s">
        <v>4616</v>
      </c>
      <c r="D1121" s="20" t="s">
        <v>130</v>
      </c>
      <c r="E1121" s="213">
        <v>4310</v>
      </c>
      <c r="F1121" s="368">
        <v>41898</v>
      </c>
      <c r="G1121" s="42">
        <v>4310</v>
      </c>
      <c r="H1121" s="217">
        <f t="shared" si="18"/>
        <v>0</v>
      </c>
      <c r="I1121" s="20" t="s">
        <v>21</v>
      </c>
      <c r="J1121" s="21"/>
      <c r="K1121" s="21"/>
    </row>
    <row r="1122" spans="1:11" x14ac:dyDescent="0.25">
      <c r="A1122" s="192">
        <v>41894</v>
      </c>
      <c r="B1122" s="254" t="s">
        <v>1574</v>
      </c>
      <c r="C1122" s="322" t="s">
        <v>4616</v>
      </c>
      <c r="D1122" s="20" t="s">
        <v>4689</v>
      </c>
      <c r="E1122" s="213">
        <v>8213.98</v>
      </c>
      <c r="F1122" s="368">
        <v>41894</v>
      </c>
      <c r="G1122" s="42">
        <v>8213.98</v>
      </c>
      <c r="H1122" s="217">
        <f t="shared" si="18"/>
        <v>0</v>
      </c>
      <c r="I1122" s="20"/>
      <c r="J1122" s="21"/>
      <c r="K1122" s="21"/>
    </row>
    <row r="1123" spans="1:11" x14ac:dyDescent="0.25">
      <c r="A1123" s="192">
        <v>41894</v>
      </c>
      <c r="B1123" s="254" t="s">
        <v>1575</v>
      </c>
      <c r="C1123" s="322" t="s">
        <v>4616</v>
      </c>
      <c r="D1123" s="20" t="s">
        <v>49</v>
      </c>
      <c r="E1123" s="213">
        <v>1616.4</v>
      </c>
      <c r="F1123" s="256">
        <v>41894</v>
      </c>
      <c r="G1123" s="42">
        <v>1616.4</v>
      </c>
      <c r="H1123" s="217">
        <f t="shared" si="18"/>
        <v>0</v>
      </c>
      <c r="I1123" s="20"/>
      <c r="J1123" s="21"/>
      <c r="K1123" s="21"/>
    </row>
    <row r="1124" spans="1:11" x14ac:dyDescent="0.25">
      <c r="A1124" s="192">
        <v>41894</v>
      </c>
      <c r="B1124" s="254" t="s">
        <v>1576</v>
      </c>
      <c r="C1124" s="322" t="s">
        <v>4616</v>
      </c>
      <c r="D1124" s="20" t="s">
        <v>4663</v>
      </c>
      <c r="E1124" s="213">
        <v>40128</v>
      </c>
      <c r="F1124" s="256">
        <v>41894</v>
      </c>
      <c r="G1124" s="42">
        <v>40128</v>
      </c>
      <c r="H1124" s="217">
        <f t="shared" si="18"/>
        <v>0</v>
      </c>
      <c r="I1124" s="20"/>
      <c r="J1124" s="21"/>
      <c r="K1124" s="21"/>
    </row>
    <row r="1125" spans="1:11" x14ac:dyDescent="0.25">
      <c r="A1125" s="192">
        <v>41894</v>
      </c>
      <c r="B1125" s="254" t="s">
        <v>1577</v>
      </c>
      <c r="C1125" s="322" t="s">
        <v>4616</v>
      </c>
      <c r="D1125" s="20" t="s">
        <v>74</v>
      </c>
      <c r="E1125" s="213">
        <v>1456.8</v>
      </c>
      <c r="F1125" s="256">
        <v>41894</v>
      </c>
      <c r="G1125" s="42">
        <v>1456.8</v>
      </c>
      <c r="H1125" s="217">
        <f t="shared" si="18"/>
        <v>0</v>
      </c>
      <c r="I1125" s="20"/>
      <c r="J1125" s="21"/>
      <c r="K1125" s="21"/>
    </row>
    <row r="1126" spans="1:11" x14ac:dyDescent="0.25">
      <c r="A1126" s="192">
        <v>41894</v>
      </c>
      <c r="B1126" s="254" t="s">
        <v>1578</v>
      </c>
      <c r="C1126" s="322" t="s">
        <v>4616</v>
      </c>
      <c r="D1126" s="20" t="s">
        <v>891</v>
      </c>
      <c r="E1126" s="213">
        <v>3726.8</v>
      </c>
      <c r="F1126" s="256">
        <v>41894</v>
      </c>
      <c r="G1126" s="42">
        <v>3726.8</v>
      </c>
      <c r="H1126" s="217">
        <f t="shared" si="18"/>
        <v>0</v>
      </c>
      <c r="I1126" s="20"/>
      <c r="J1126" s="21"/>
      <c r="K1126" s="21"/>
    </row>
    <row r="1127" spans="1:11" x14ac:dyDescent="0.25">
      <c r="A1127" s="192">
        <v>41894</v>
      </c>
      <c r="B1127" s="254" t="s">
        <v>1579</v>
      </c>
      <c r="C1127" s="322" t="s">
        <v>4616</v>
      </c>
      <c r="D1127" s="20" t="s">
        <v>44</v>
      </c>
      <c r="E1127" s="213">
        <v>8640</v>
      </c>
      <c r="F1127" s="256">
        <v>41908</v>
      </c>
      <c r="G1127" s="42">
        <v>8640</v>
      </c>
      <c r="H1127" s="217">
        <f t="shared" si="18"/>
        <v>0</v>
      </c>
      <c r="I1127" s="20" t="s">
        <v>12</v>
      </c>
      <c r="J1127" s="21"/>
      <c r="K1127" s="21"/>
    </row>
    <row r="1128" spans="1:11" x14ac:dyDescent="0.25">
      <c r="A1128" s="192">
        <v>41894</v>
      </c>
      <c r="B1128" s="254" t="s">
        <v>1580</v>
      </c>
      <c r="C1128" s="322" t="s">
        <v>4616</v>
      </c>
      <c r="D1128" s="20" t="s">
        <v>4729</v>
      </c>
      <c r="E1128" s="213">
        <v>3244.8</v>
      </c>
      <c r="F1128" s="256">
        <v>41894</v>
      </c>
      <c r="G1128" s="42">
        <v>3244.8</v>
      </c>
      <c r="H1128" s="217">
        <f t="shared" si="18"/>
        <v>0</v>
      </c>
      <c r="I1128" s="20"/>
      <c r="J1128" s="21"/>
      <c r="K1128" s="21"/>
    </row>
    <row r="1129" spans="1:11" x14ac:dyDescent="0.25">
      <c r="A1129" s="192">
        <v>41894</v>
      </c>
      <c r="B1129" s="254" t="s">
        <v>1581</v>
      </c>
      <c r="C1129" s="322" t="s">
        <v>4616</v>
      </c>
      <c r="D1129" s="20" t="s">
        <v>4288</v>
      </c>
      <c r="E1129" s="213">
        <v>4034.8</v>
      </c>
      <c r="F1129" s="256">
        <v>41894</v>
      </c>
      <c r="G1129" s="42">
        <v>4034.8</v>
      </c>
      <c r="H1129" s="217">
        <f t="shared" si="18"/>
        <v>0</v>
      </c>
      <c r="I1129" s="20"/>
      <c r="J1129" s="21"/>
      <c r="K1129" s="21"/>
    </row>
    <row r="1130" spans="1:11" x14ac:dyDescent="0.25">
      <c r="A1130" s="192">
        <v>41894</v>
      </c>
      <c r="B1130" s="254" t="s">
        <v>1582</v>
      </c>
      <c r="C1130" s="322" t="s">
        <v>4616</v>
      </c>
      <c r="D1130" s="20" t="s">
        <v>14</v>
      </c>
      <c r="E1130" s="213">
        <v>7164.8</v>
      </c>
      <c r="F1130" s="256">
        <v>41895</v>
      </c>
      <c r="G1130" s="42">
        <v>7164.8</v>
      </c>
      <c r="H1130" s="217">
        <f t="shared" si="18"/>
        <v>0</v>
      </c>
      <c r="I1130" s="20" t="s">
        <v>12</v>
      </c>
      <c r="J1130" s="21"/>
      <c r="K1130" s="21"/>
    </row>
    <row r="1131" spans="1:11" x14ac:dyDescent="0.25">
      <c r="A1131" s="192">
        <v>41894</v>
      </c>
      <c r="B1131" s="254" t="s">
        <v>1583</v>
      </c>
      <c r="C1131" s="322" t="s">
        <v>4616</v>
      </c>
      <c r="D1131" s="20" t="s">
        <v>4183</v>
      </c>
      <c r="E1131" s="213">
        <v>7388</v>
      </c>
      <c r="F1131" s="256">
        <v>41894</v>
      </c>
      <c r="G1131" s="42">
        <v>7388</v>
      </c>
      <c r="H1131" s="217">
        <f t="shared" si="18"/>
        <v>0</v>
      </c>
      <c r="I1131" s="20"/>
      <c r="J1131" s="21"/>
      <c r="K1131" s="21"/>
    </row>
    <row r="1132" spans="1:11" x14ac:dyDescent="0.25">
      <c r="A1132" s="192">
        <v>41895</v>
      </c>
      <c r="B1132" s="254" t="s">
        <v>1584</v>
      </c>
      <c r="C1132" s="322" t="s">
        <v>4616</v>
      </c>
      <c r="D1132" s="190" t="s">
        <v>4612</v>
      </c>
      <c r="E1132" s="210">
        <v>17254</v>
      </c>
      <c r="F1132" s="256">
        <v>41895</v>
      </c>
      <c r="G1132" s="42">
        <v>17254</v>
      </c>
      <c r="H1132" s="217">
        <f t="shared" si="18"/>
        <v>0</v>
      </c>
      <c r="I1132" s="190"/>
      <c r="J1132" s="21"/>
      <c r="K1132" s="21"/>
    </row>
    <row r="1133" spans="1:11" x14ac:dyDescent="0.25">
      <c r="A1133" s="192">
        <v>41895</v>
      </c>
      <c r="B1133" s="254" t="s">
        <v>1586</v>
      </c>
      <c r="C1133" s="322" t="s">
        <v>4616</v>
      </c>
      <c r="D1133" s="190" t="s">
        <v>13</v>
      </c>
      <c r="E1133" s="210">
        <v>4925.6000000000004</v>
      </c>
      <c r="F1133" s="256">
        <v>41895</v>
      </c>
      <c r="G1133" s="42">
        <v>4925.6000000000004</v>
      </c>
      <c r="H1133" s="217">
        <f t="shared" si="18"/>
        <v>0</v>
      </c>
      <c r="I1133" s="190" t="s">
        <v>217</v>
      </c>
      <c r="J1133" s="21"/>
      <c r="K1133" s="21"/>
    </row>
    <row r="1134" spans="1:11" x14ac:dyDescent="0.25">
      <c r="A1134" s="192">
        <v>41895</v>
      </c>
      <c r="B1134" s="254" t="s">
        <v>1587</v>
      </c>
      <c r="C1134" s="322" t="s">
        <v>4616</v>
      </c>
      <c r="D1134" s="190" t="s">
        <v>28</v>
      </c>
      <c r="E1134" s="210">
        <v>8322</v>
      </c>
      <c r="F1134" s="256">
        <v>41895</v>
      </c>
      <c r="G1134" s="42">
        <v>8322</v>
      </c>
      <c r="H1134" s="217">
        <f t="shared" si="18"/>
        <v>0</v>
      </c>
      <c r="I1134" s="190"/>
      <c r="J1134" s="21"/>
      <c r="K1134" s="21"/>
    </row>
    <row r="1135" spans="1:11" x14ac:dyDescent="0.25">
      <c r="A1135" s="192">
        <v>41895</v>
      </c>
      <c r="B1135" s="254" t="s">
        <v>1589</v>
      </c>
      <c r="C1135" s="322" t="s">
        <v>4616</v>
      </c>
      <c r="D1135" s="190" t="s">
        <v>4587</v>
      </c>
      <c r="E1135" s="210">
        <v>22024.2</v>
      </c>
      <c r="F1135" s="256">
        <v>41895</v>
      </c>
      <c r="G1135" s="42">
        <v>22024.2</v>
      </c>
      <c r="H1135" s="217">
        <f t="shared" si="18"/>
        <v>0</v>
      </c>
      <c r="I1135" s="190" t="s">
        <v>217</v>
      </c>
      <c r="J1135" s="21"/>
      <c r="K1135" s="21"/>
    </row>
    <row r="1136" spans="1:11" x14ac:dyDescent="0.25">
      <c r="A1136" s="192">
        <v>41895</v>
      </c>
      <c r="B1136" s="254" t="s">
        <v>1591</v>
      </c>
      <c r="C1136" s="322" t="s">
        <v>4616</v>
      </c>
      <c r="D1136" s="190" t="s">
        <v>4728</v>
      </c>
      <c r="E1136" s="210">
        <v>10878</v>
      </c>
      <c r="F1136" s="256">
        <v>41895</v>
      </c>
      <c r="G1136" s="42">
        <v>10878</v>
      </c>
      <c r="H1136" s="217">
        <f t="shared" si="18"/>
        <v>0</v>
      </c>
      <c r="I1136" s="190"/>
      <c r="J1136" s="21"/>
      <c r="K1136" s="21"/>
    </row>
    <row r="1137" spans="1:11" x14ac:dyDescent="0.25">
      <c r="A1137" s="192">
        <v>41895</v>
      </c>
      <c r="B1137" s="254" t="s">
        <v>1592</v>
      </c>
      <c r="C1137" s="322" t="s">
        <v>4616</v>
      </c>
      <c r="D1137" s="190" t="s">
        <v>4730</v>
      </c>
      <c r="E1137" s="210">
        <v>3799.5</v>
      </c>
      <c r="F1137" s="256">
        <v>41895</v>
      </c>
      <c r="G1137" s="42">
        <v>3799.5</v>
      </c>
      <c r="H1137" s="217">
        <f t="shared" si="18"/>
        <v>0</v>
      </c>
      <c r="I1137" s="190"/>
      <c r="K1137" s="33"/>
    </row>
    <row r="1138" spans="1:11" x14ac:dyDescent="0.25">
      <c r="A1138" s="192">
        <v>41895</v>
      </c>
      <c r="B1138" s="254" t="s">
        <v>1593</v>
      </c>
      <c r="C1138" s="322" t="s">
        <v>4616</v>
      </c>
      <c r="D1138" s="190" t="s">
        <v>23</v>
      </c>
      <c r="E1138" s="210">
        <v>10254.4</v>
      </c>
      <c r="F1138" s="256">
        <v>41895</v>
      </c>
      <c r="G1138" s="42">
        <v>10254.4</v>
      </c>
      <c r="H1138" s="217">
        <f t="shared" si="18"/>
        <v>0</v>
      </c>
      <c r="I1138" s="190"/>
    </row>
    <row r="1139" spans="1:11" x14ac:dyDescent="0.25">
      <c r="A1139" s="192">
        <v>41895</v>
      </c>
      <c r="B1139" s="254" t="s">
        <v>1594</v>
      </c>
      <c r="C1139" s="322" t="s">
        <v>4616</v>
      </c>
      <c r="D1139" s="190" t="s">
        <v>339</v>
      </c>
      <c r="E1139" s="210">
        <v>826.2</v>
      </c>
      <c r="F1139" s="256">
        <v>41895</v>
      </c>
      <c r="G1139" s="42">
        <v>826.2</v>
      </c>
      <c r="H1139" s="217">
        <f t="shared" si="18"/>
        <v>0</v>
      </c>
      <c r="I1139" s="190"/>
    </row>
    <row r="1140" spans="1:11" x14ac:dyDescent="0.25">
      <c r="A1140" s="192">
        <v>41895</v>
      </c>
      <c r="B1140" s="254" t="s">
        <v>1595</v>
      </c>
      <c r="C1140" s="322" t="s">
        <v>4616</v>
      </c>
      <c r="D1140" s="190" t="s">
        <v>4707</v>
      </c>
      <c r="E1140" s="210">
        <v>3740</v>
      </c>
      <c r="F1140" s="256">
        <v>41895</v>
      </c>
      <c r="G1140" s="42">
        <v>3740</v>
      </c>
      <c r="H1140" s="217">
        <f t="shared" si="18"/>
        <v>0</v>
      </c>
      <c r="I1140" s="190"/>
    </row>
    <row r="1141" spans="1:11" x14ac:dyDescent="0.25">
      <c r="A1141" s="192">
        <v>41895</v>
      </c>
      <c r="B1141" s="254" t="s">
        <v>1596</v>
      </c>
      <c r="C1141" s="322" t="s">
        <v>4616</v>
      </c>
      <c r="D1141" s="190" t="s">
        <v>123</v>
      </c>
      <c r="E1141" s="210">
        <v>4271.6000000000004</v>
      </c>
      <c r="F1141" s="256">
        <v>41896</v>
      </c>
      <c r="G1141" s="42">
        <v>4271.6000000000004</v>
      </c>
      <c r="H1141" s="217">
        <f t="shared" si="18"/>
        <v>0</v>
      </c>
      <c r="I1141" s="190" t="s">
        <v>3920</v>
      </c>
    </row>
    <row r="1142" spans="1:11" x14ac:dyDescent="0.25">
      <c r="A1142" s="192">
        <v>41895</v>
      </c>
      <c r="B1142" s="254" t="s">
        <v>1597</v>
      </c>
      <c r="C1142" s="322" t="s">
        <v>4616</v>
      </c>
      <c r="D1142" s="190" t="s">
        <v>501</v>
      </c>
      <c r="E1142" s="210">
        <v>4132.5</v>
      </c>
      <c r="F1142" s="256">
        <v>41897</v>
      </c>
      <c r="G1142" s="42">
        <v>4132.5</v>
      </c>
      <c r="H1142" s="217">
        <f t="shared" si="18"/>
        <v>0</v>
      </c>
      <c r="I1142" s="190" t="s">
        <v>30</v>
      </c>
    </row>
    <row r="1143" spans="1:11" x14ac:dyDescent="0.25">
      <c r="A1143" s="192">
        <v>41895</v>
      </c>
      <c r="B1143" s="254" t="s">
        <v>1598</v>
      </c>
      <c r="C1143" s="322" t="s">
        <v>4616</v>
      </c>
      <c r="D1143" s="196" t="s">
        <v>3108</v>
      </c>
      <c r="E1143" s="215">
        <v>0</v>
      </c>
      <c r="F1143" s="256"/>
      <c r="G1143" s="42"/>
      <c r="H1143" s="217">
        <f t="shared" si="18"/>
        <v>0</v>
      </c>
      <c r="I1143" s="190" t="s">
        <v>512</v>
      </c>
    </row>
    <row r="1144" spans="1:11" x14ac:dyDescent="0.25">
      <c r="A1144" s="192">
        <v>41895</v>
      </c>
      <c r="B1144" s="254" t="s">
        <v>1599</v>
      </c>
      <c r="C1144" s="322" t="s">
        <v>4616</v>
      </c>
      <c r="D1144" s="190" t="s">
        <v>4731</v>
      </c>
      <c r="E1144" s="210">
        <v>9180.5</v>
      </c>
      <c r="F1144" s="256">
        <v>41895</v>
      </c>
      <c r="G1144" s="42">
        <v>9180.5</v>
      </c>
      <c r="H1144" s="217">
        <f t="shared" si="18"/>
        <v>0</v>
      </c>
      <c r="I1144" s="190"/>
    </row>
    <row r="1145" spans="1:11" x14ac:dyDescent="0.25">
      <c r="A1145" s="192">
        <v>41895</v>
      </c>
      <c r="B1145" s="254" t="s">
        <v>1601</v>
      </c>
      <c r="C1145" s="322" t="s">
        <v>4616</v>
      </c>
      <c r="D1145" s="190" t="s">
        <v>4613</v>
      </c>
      <c r="E1145" s="210">
        <v>989.5</v>
      </c>
      <c r="F1145" s="256">
        <v>41895</v>
      </c>
      <c r="G1145" s="42">
        <v>989.5</v>
      </c>
      <c r="H1145" s="217">
        <f t="shared" si="18"/>
        <v>0</v>
      </c>
      <c r="I1145" s="190"/>
    </row>
    <row r="1146" spans="1:11" x14ac:dyDescent="0.25">
      <c r="A1146" s="192">
        <v>41895</v>
      </c>
      <c r="B1146" s="254" t="s">
        <v>1602</v>
      </c>
      <c r="C1146" s="322" t="s">
        <v>4616</v>
      </c>
      <c r="D1146" s="190" t="s">
        <v>4731</v>
      </c>
      <c r="E1146" s="210">
        <v>648</v>
      </c>
      <c r="F1146" s="256">
        <v>41895</v>
      </c>
      <c r="G1146" s="42">
        <v>648</v>
      </c>
      <c r="H1146" s="217">
        <f t="shared" si="18"/>
        <v>0</v>
      </c>
      <c r="I1146" s="190"/>
    </row>
    <row r="1147" spans="1:11" x14ac:dyDescent="0.25">
      <c r="A1147" s="192">
        <v>41895</v>
      </c>
      <c r="B1147" s="254" t="s">
        <v>1603</v>
      </c>
      <c r="C1147" s="322" t="s">
        <v>4616</v>
      </c>
      <c r="D1147" s="190" t="s">
        <v>2582</v>
      </c>
      <c r="E1147" s="210">
        <v>10262</v>
      </c>
      <c r="F1147" s="256">
        <v>41895</v>
      </c>
      <c r="G1147" s="42">
        <v>10262</v>
      </c>
      <c r="H1147" s="217">
        <f t="shared" si="18"/>
        <v>0</v>
      </c>
      <c r="I1147" s="190"/>
    </row>
    <row r="1148" spans="1:11" x14ac:dyDescent="0.25">
      <c r="A1148" s="192">
        <v>41895</v>
      </c>
      <c r="B1148" s="254" t="s">
        <v>1604</v>
      </c>
      <c r="C1148" s="322" t="s">
        <v>4616</v>
      </c>
      <c r="D1148" s="190" t="s">
        <v>149</v>
      </c>
      <c r="E1148" s="210">
        <v>4063.8</v>
      </c>
      <c r="F1148" s="256">
        <v>41895</v>
      </c>
      <c r="G1148" s="42">
        <v>4063.8</v>
      </c>
      <c r="H1148" s="217">
        <f t="shared" si="18"/>
        <v>0</v>
      </c>
      <c r="I1148" s="190"/>
    </row>
    <row r="1149" spans="1:11" x14ac:dyDescent="0.25">
      <c r="A1149" s="192">
        <v>41895</v>
      </c>
      <c r="B1149" s="254" t="s">
        <v>1605</v>
      </c>
      <c r="C1149" s="322" t="s">
        <v>4616</v>
      </c>
      <c r="D1149" s="190" t="s">
        <v>83</v>
      </c>
      <c r="E1149" s="210">
        <v>10175.35</v>
      </c>
      <c r="F1149" s="256">
        <v>41895</v>
      </c>
      <c r="G1149" s="42">
        <v>10175.35</v>
      </c>
      <c r="H1149" s="217">
        <f t="shared" si="18"/>
        <v>0</v>
      </c>
      <c r="I1149" s="190" t="s">
        <v>21</v>
      </c>
    </row>
    <row r="1150" spans="1:11" x14ac:dyDescent="0.25">
      <c r="A1150" s="192">
        <v>41895</v>
      </c>
      <c r="B1150" s="254" t="s">
        <v>1606</v>
      </c>
      <c r="C1150" s="322" t="s">
        <v>4616</v>
      </c>
      <c r="D1150" s="190" t="s">
        <v>133</v>
      </c>
      <c r="E1150" s="210">
        <v>2697.6</v>
      </c>
      <c r="F1150" s="256">
        <v>41895</v>
      </c>
      <c r="G1150" s="42">
        <v>2697.6</v>
      </c>
      <c r="H1150" s="217">
        <f t="shared" si="18"/>
        <v>0</v>
      </c>
      <c r="I1150" s="190"/>
    </row>
    <row r="1151" spans="1:11" x14ac:dyDescent="0.25">
      <c r="A1151" s="192">
        <v>41895</v>
      </c>
      <c r="B1151" s="254" t="s">
        <v>1608</v>
      </c>
      <c r="C1151" s="322" t="s">
        <v>4616</v>
      </c>
      <c r="D1151" s="196" t="s">
        <v>3108</v>
      </c>
      <c r="E1151" s="215">
        <v>0</v>
      </c>
      <c r="F1151" s="256"/>
      <c r="G1151" s="42"/>
      <c r="H1151" s="217">
        <f t="shared" si="18"/>
        <v>0</v>
      </c>
      <c r="I1151" s="190" t="s">
        <v>4212</v>
      </c>
    </row>
    <row r="1152" spans="1:11" x14ac:dyDescent="0.25">
      <c r="A1152" s="192">
        <v>41895</v>
      </c>
      <c r="B1152" s="254" t="s">
        <v>1610</v>
      </c>
      <c r="C1152" s="322" t="s">
        <v>4616</v>
      </c>
      <c r="D1152" s="190" t="s">
        <v>4732</v>
      </c>
      <c r="E1152" s="210">
        <v>1711.8</v>
      </c>
      <c r="F1152" s="256">
        <v>41895</v>
      </c>
      <c r="G1152" s="42">
        <v>1711.8</v>
      </c>
      <c r="H1152" s="217">
        <f t="shared" si="18"/>
        <v>0</v>
      </c>
      <c r="I1152" s="190"/>
    </row>
    <row r="1153" spans="1:11" x14ac:dyDescent="0.25">
      <c r="A1153" s="192">
        <v>41895</v>
      </c>
      <c r="B1153" s="254" t="s">
        <v>1611</v>
      </c>
      <c r="C1153" s="322" t="s">
        <v>4616</v>
      </c>
      <c r="D1153" s="190" t="s">
        <v>260</v>
      </c>
      <c r="E1153" s="210">
        <v>4172</v>
      </c>
      <c r="F1153" s="256">
        <v>41895</v>
      </c>
      <c r="G1153" s="42">
        <v>4172</v>
      </c>
      <c r="H1153" s="217">
        <f t="shared" si="18"/>
        <v>0</v>
      </c>
      <c r="I1153" s="190"/>
    </row>
    <row r="1154" spans="1:11" x14ac:dyDescent="0.25">
      <c r="A1154" s="192">
        <v>41895</v>
      </c>
      <c r="B1154" s="254" t="s">
        <v>1612</v>
      </c>
      <c r="C1154" s="322" t="s">
        <v>4616</v>
      </c>
      <c r="D1154" s="190" t="s">
        <v>882</v>
      </c>
      <c r="E1154" s="210">
        <v>4110</v>
      </c>
      <c r="F1154" s="256">
        <v>41895</v>
      </c>
      <c r="G1154" s="42">
        <v>4110</v>
      </c>
      <c r="H1154" s="230">
        <f t="shared" si="18"/>
        <v>0</v>
      </c>
      <c r="I1154" s="190" t="s">
        <v>21</v>
      </c>
    </row>
    <row r="1155" spans="1:11" x14ac:dyDescent="0.25">
      <c r="A1155" s="192">
        <v>41895</v>
      </c>
      <c r="B1155" s="254" t="s">
        <v>1613</v>
      </c>
      <c r="C1155" s="322" t="s">
        <v>4616</v>
      </c>
      <c r="D1155" s="190" t="s">
        <v>237</v>
      </c>
      <c r="E1155" s="210">
        <v>7673</v>
      </c>
      <c r="F1155" s="256">
        <v>41895</v>
      </c>
      <c r="G1155" s="42">
        <v>7673</v>
      </c>
      <c r="H1155" s="217">
        <f t="shared" si="18"/>
        <v>0</v>
      </c>
      <c r="I1155" s="190" t="s">
        <v>21</v>
      </c>
    </row>
    <row r="1156" spans="1:11" x14ac:dyDescent="0.25">
      <c r="A1156" s="192">
        <v>41895</v>
      </c>
      <c r="B1156" s="254" t="s">
        <v>1614</v>
      </c>
      <c r="C1156" s="322" t="s">
        <v>4616</v>
      </c>
      <c r="D1156" s="190" t="s">
        <v>130</v>
      </c>
      <c r="E1156" s="210">
        <v>19783</v>
      </c>
      <c r="F1156" s="256">
        <v>41898</v>
      </c>
      <c r="G1156" s="42">
        <v>19783</v>
      </c>
      <c r="H1156" s="217">
        <f t="shared" si="18"/>
        <v>0</v>
      </c>
      <c r="I1156" s="190" t="s">
        <v>21</v>
      </c>
    </row>
    <row r="1157" spans="1:11" x14ac:dyDescent="0.25">
      <c r="A1157" s="192">
        <v>41895</v>
      </c>
      <c r="B1157" s="254" t="s">
        <v>1615</v>
      </c>
      <c r="C1157" s="322" t="s">
        <v>4616</v>
      </c>
      <c r="D1157" s="190" t="s">
        <v>316</v>
      </c>
      <c r="E1157" s="210">
        <v>1160</v>
      </c>
      <c r="F1157" s="256">
        <v>41897</v>
      </c>
      <c r="G1157" s="42">
        <v>1160</v>
      </c>
      <c r="H1157" s="217">
        <f t="shared" si="18"/>
        <v>0</v>
      </c>
      <c r="I1157" s="190" t="s">
        <v>30</v>
      </c>
    </row>
    <row r="1158" spans="1:11" x14ac:dyDescent="0.25">
      <c r="A1158" s="192">
        <v>41895</v>
      </c>
      <c r="B1158" s="254" t="s">
        <v>1617</v>
      </c>
      <c r="C1158" s="322" t="s">
        <v>4616</v>
      </c>
      <c r="D1158" s="196" t="s">
        <v>3108</v>
      </c>
      <c r="E1158" s="215">
        <v>0</v>
      </c>
      <c r="F1158" s="256"/>
      <c r="G1158" s="42"/>
      <c r="H1158" s="217">
        <f t="shared" si="18"/>
        <v>0</v>
      </c>
      <c r="I1158" s="190" t="s">
        <v>512</v>
      </c>
      <c r="K1158" s="33"/>
    </row>
    <row r="1159" spans="1:11" x14ac:dyDescent="0.25">
      <c r="A1159" s="192">
        <v>41895</v>
      </c>
      <c r="B1159" s="254" t="s">
        <v>1619</v>
      </c>
      <c r="C1159" s="322" t="s">
        <v>4616</v>
      </c>
      <c r="D1159" s="190" t="s">
        <v>4586</v>
      </c>
      <c r="E1159" s="210">
        <v>7941.7</v>
      </c>
      <c r="F1159" s="256">
        <v>41895</v>
      </c>
      <c r="G1159" s="42">
        <v>7941.7</v>
      </c>
      <c r="H1159" s="217">
        <f t="shared" ref="H1159:H1222" si="19">E1159-G1159</f>
        <v>0</v>
      </c>
      <c r="I1159" s="190"/>
    </row>
    <row r="1160" spans="1:11" x14ac:dyDescent="0.25">
      <c r="A1160" s="192">
        <v>41895</v>
      </c>
      <c r="B1160" s="193" t="s">
        <v>1620</v>
      </c>
      <c r="C1160" s="324" t="s">
        <v>4733</v>
      </c>
      <c r="D1160" s="190" t="s">
        <v>1778</v>
      </c>
      <c r="E1160" s="210">
        <v>3465.42</v>
      </c>
      <c r="F1160" s="256">
        <v>41897</v>
      </c>
      <c r="G1160" s="42">
        <v>3465.42</v>
      </c>
      <c r="H1160" s="217">
        <f t="shared" si="19"/>
        <v>0</v>
      </c>
      <c r="I1160" s="190" t="s">
        <v>30</v>
      </c>
    </row>
    <row r="1161" spans="1:11" x14ac:dyDescent="0.25">
      <c r="A1161" s="192">
        <v>41895</v>
      </c>
      <c r="B1161" s="193" t="s">
        <v>1623</v>
      </c>
      <c r="C1161" s="324" t="s">
        <v>4733</v>
      </c>
      <c r="D1161" s="190" t="s">
        <v>55</v>
      </c>
      <c r="E1161" s="210">
        <v>15657.4</v>
      </c>
      <c r="F1161" s="256">
        <v>41895</v>
      </c>
      <c r="G1161" s="42">
        <v>15657.4</v>
      </c>
      <c r="H1161" s="217">
        <f t="shared" si="19"/>
        <v>0</v>
      </c>
      <c r="I1161" s="190" t="s">
        <v>27</v>
      </c>
    </row>
    <row r="1162" spans="1:11" x14ac:dyDescent="0.25">
      <c r="A1162" s="192">
        <v>41895</v>
      </c>
      <c r="B1162" s="193" t="s">
        <v>1624</v>
      </c>
      <c r="C1162" s="324" t="s">
        <v>4733</v>
      </c>
      <c r="D1162" s="190" t="s">
        <v>4702</v>
      </c>
      <c r="E1162" s="210">
        <v>1026.5999999999999</v>
      </c>
      <c r="F1162" s="256">
        <v>41895</v>
      </c>
      <c r="G1162" s="42">
        <v>1026.5999999999999</v>
      </c>
      <c r="H1162" s="217">
        <f t="shared" si="19"/>
        <v>0</v>
      </c>
      <c r="I1162" s="190"/>
    </row>
    <row r="1163" spans="1:11" x14ac:dyDescent="0.25">
      <c r="A1163" s="192">
        <v>41895</v>
      </c>
      <c r="B1163" s="193" t="s">
        <v>1625</v>
      </c>
      <c r="C1163" s="324" t="s">
        <v>4733</v>
      </c>
      <c r="D1163" s="190" t="s">
        <v>4652</v>
      </c>
      <c r="E1163" s="210">
        <v>4111.1000000000004</v>
      </c>
      <c r="F1163" s="256">
        <v>41897</v>
      </c>
      <c r="G1163" s="42">
        <v>4111.1000000000004</v>
      </c>
      <c r="H1163" s="217">
        <f t="shared" si="19"/>
        <v>0</v>
      </c>
      <c r="I1163" s="190" t="s">
        <v>30</v>
      </c>
    </row>
    <row r="1164" spans="1:11" x14ac:dyDescent="0.25">
      <c r="A1164" s="192">
        <v>41895</v>
      </c>
      <c r="B1164" s="193" t="s">
        <v>1626</v>
      </c>
      <c r="C1164" s="324" t="s">
        <v>4733</v>
      </c>
      <c r="D1164" s="190" t="s">
        <v>44</v>
      </c>
      <c r="E1164" s="210">
        <v>8640</v>
      </c>
      <c r="F1164" s="256">
        <v>41908</v>
      </c>
      <c r="G1164" s="42">
        <v>8640</v>
      </c>
      <c r="H1164" s="217">
        <f t="shared" si="19"/>
        <v>0</v>
      </c>
      <c r="I1164" s="190" t="s">
        <v>12</v>
      </c>
    </row>
    <row r="1165" spans="1:11" x14ac:dyDescent="0.25">
      <c r="A1165" s="192">
        <v>41895</v>
      </c>
      <c r="B1165" s="193" t="s">
        <v>1628</v>
      </c>
      <c r="C1165" s="324" t="s">
        <v>4733</v>
      </c>
      <c r="D1165" s="190" t="s">
        <v>287</v>
      </c>
      <c r="E1165" s="210">
        <v>2951.2</v>
      </c>
      <c r="F1165" s="256">
        <v>41897</v>
      </c>
      <c r="G1165" s="42">
        <v>2951.2</v>
      </c>
      <c r="H1165" s="217">
        <f t="shared" si="19"/>
        <v>0</v>
      </c>
      <c r="I1165" s="190" t="s">
        <v>30</v>
      </c>
    </row>
    <row r="1166" spans="1:11" x14ac:dyDescent="0.25">
      <c r="A1166" s="192">
        <v>41895</v>
      </c>
      <c r="B1166" s="193" t="s">
        <v>1630</v>
      </c>
      <c r="C1166" s="324" t="s">
        <v>4733</v>
      </c>
      <c r="D1166" s="190" t="s">
        <v>4734</v>
      </c>
      <c r="E1166" s="210">
        <v>2064</v>
      </c>
      <c r="F1166" s="256">
        <v>41895</v>
      </c>
      <c r="G1166" s="42">
        <v>2064</v>
      </c>
      <c r="H1166" s="217">
        <f t="shared" si="19"/>
        <v>0</v>
      </c>
      <c r="I1166" s="190" t="s">
        <v>12</v>
      </c>
    </row>
    <row r="1167" spans="1:11" x14ac:dyDescent="0.25">
      <c r="A1167" s="192">
        <v>41895</v>
      </c>
      <c r="B1167" s="193" t="s">
        <v>1631</v>
      </c>
      <c r="C1167" s="324" t="s">
        <v>4733</v>
      </c>
      <c r="D1167" s="190" t="s">
        <v>701</v>
      </c>
      <c r="E1167" s="210">
        <v>2111.1999999999998</v>
      </c>
      <c r="F1167" s="256">
        <v>41895</v>
      </c>
      <c r="G1167" s="42">
        <v>2111.1999999999998</v>
      </c>
      <c r="H1167" s="217">
        <f t="shared" si="19"/>
        <v>0</v>
      </c>
      <c r="I1167" s="190" t="s">
        <v>12</v>
      </c>
    </row>
    <row r="1168" spans="1:11" x14ac:dyDescent="0.25">
      <c r="A1168" s="192">
        <v>41895</v>
      </c>
      <c r="B1168" s="193" t="s">
        <v>1632</v>
      </c>
      <c r="C1168" s="324" t="s">
        <v>4733</v>
      </c>
      <c r="D1168" s="190" t="s">
        <v>52</v>
      </c>
      <c r="E1168" s="210">
        <v>3213</v>
      </c>
      <c r="F1168" s="256">
        <v>41895</v>
      </c>
      <c r="G1168" s="42">
        <v>3213</v>
      </c>
      <c r="H1168" s="217">
        <f t="shared" si="19"/>
        <v>0</v>
      </c>
      <c r="I1168" s="190" t="s">
        <v>12</v>
      </c>
    </row>
    <row r="1169" spans="1:11" x14ac:dyDescent="0.25">
      <c r="A1169" s="192">
        <v>41895</v>
      </c>
      <c r="B1169" s="193" t="s">
        <v>1633</v>
      </c>
      <c r="C1169" s="324" t="s">
        <v>4733</v>
      </c>
      <c r="D1169" s="190" t="s">
        <v>2578</v>
      </c>
      <c r="E1169" s="210">
        <v>2186.6</v>
      </c>
      <c r="F1169" s="256">
        <v>41895</v>
      </c>
      <c r="G1169" s="42">
        <v>2186.6</v>
      </c>
      <c r="H1169" s="217">
        <f t="shared" si="19"/>
        <v>0</v>
      </c>
      <c r="I1169" s="190" t="s">
        <v>12</v>
      </c>
    </row>
    <row r="1170" spans="1:11" x14ac:dyDescent="0.25">
      <c r="A1170" s="192">
        <v>41895</v>
      </c>
      <c r="B1170" s="193" t="s">
        <v>1635</v>
      </c>
      <c r="C1170" s="324" t="s">
        <v>4733</v>
      </c>
      <c r="D1170" s="190" t="s">
        <v>338</v>
      </c>
      <c r="E1170" s="210">
        <v>1052.8</v>
      </c>
      <c r="F1170" s="256">
        <v>41897</v>
      </c>
      <c r="G1170" s="42">
        <v>1052.8</v>
      </c>
      <c r="H1170" s="217">
        <f t="shared" si="19"/>
        <v>0</v>
      </c>
      <c r="I1170" s="190" t="s">
        <v>30</v>
      </c>
      <c r="K1170" s="33"/>
    </row>
    <row r="1171" spans="1:11" x14ac:dyDescent="0.25">
      <c r="A1171" s="192">
        <v>41895</v>
      </c>
      <c r="B1171" s="193" t="s">
        <v>1637</v>
      </c>
      <c r="C1171" s="324" t="s">
        <v>4733</v>
      </c>
      <c r="D1171" s="190" t="s">
        <v>2700</v>
      </c>
      <c r="E1171" s="210">
        <v>1365</v>
      </c>
      <c r="F1171" s="256">
        <v>41895</v>
      </c>
      <c r="G1171" s="42">
        <v>1365</v>
      </c>
      <c r="H1171" s="217">
        <f t="shared" si="19"/>
        <v>0</v>
      </c>
      <c r="I1171" s="190" t="s">
        <v>21</v>
      </c>
    </row>
    <row r="1172" spans="1:11" x14ac:dyDescent="0.25">
      <c r="A1172" s="192">
        <v>41895</v>
      </c>
      <c r="B1172" s="193" t="s">
        <v>1638</v>
      </c>
      <c r="C1172" s="324" t="s">
        <v>4733</v>
      </c>
      <c r="D1172" s="190" t="s">
        <v>4589</v>
      </c>
      <c r="E1172" s="210">
        <v>2010</v>
      </c>
      <c r="F1172" s="256">
        <v>41895</v>
      </c>
      <c r="G1172" s="42">
        <v>2010</v>
      </c>
      <c r="H1172" s="217">
        <f t="shared" si="19"/>
        <v>0</v>
      </c>
      <c r="I1172" s="190" t="s">
        <v>27</v>
      </c>
    </row>
    <row r="1173" spans="1:11" x14ac:dyDescent="0.25">
      <c r="A1173" s="192">
        <v>41895</v>
      </c>
      <c r="B1173" s="193" t="s">
        <v>1639</v>
      </c>
      <c r="C1173" s="324" t="s">
        <v>4733</v>
      </c>
      <c r="D1173" s="190" t="s">
        <v>4735</v>
      </c>
      <c r="E1173" s="210">
        <v>4326</v>
      </c>
      <c r="F1173" s="256">
        <v>41897</v>
      </c>
      <c r="G1173" s="42">
        <v>4326</v>
      </c>
      <c r="H1173" s="217">
        <f t="shared" si="19"/>
        <v>0</v>
      </c>
      <c r="I1173" s="190" t="s">
        <v>30</v>
      </c>
    </row>
    <row r="1174" spans="1:11" x14ac:dyDescent="0.25">
      <c r="A1174" s="192">
        <v>41895</v>
      </c>
      <c r="B1174" s="193" t="s">
        <v>1640</v>
      </c>
      <c r="C1174" s="324" t="s">
        <v>4733</v>
      </c>
      <c r="D1174" s="190" t="s">
        <v>758</v>
      </c>
      <c r="E1174" s="210">
        <v>2435.3000000000002</v>
      </c>
      <c r="F1174" s="256">
        <v>41897</v>
      </c>
      <c r="G1174" s="42">
        <v>2435.3000000000002</v>
      </c>
      <c r="H1174" s="217">
        <f t="shared" si="19"/>
        <v>0</v>
      </c>
      <c r="I1174" s="190" t="s">
        <v>30</v>
      </c>
    </row>
    <row r="1175" spans="1:11" x14ac:dyDescent="0.25">
      <c r="A1175" s="192">
        <v>41895</v>
      </c>
      <c r="B1175" s="193" t="s">
        <v>1641</v>
      </c>
      <c r="C1175" s="324" t="s">
        <v>4733</v>
      </c>
      <c r="D1175" s="190" t="s">
        <v>4700</v>
      </c>
      <c r="E1175" s="210">
        <v>3131.1</v>
      </c>
      <c r="F1175" s="256">
        <v>41897</v>
      </c>
      <c r="G1175" s="42">
        <v>3131.1</v>
      </c>
      <c r="H1175" s="217">
        <f t="shared" si="19"/>
        <v>0</v>
      </c>
      <c r="I1175" s="190" t="s">
        <v>30</v>
      </c>
    </row>
    <row r="1176" spans="1:11" x14ac:dyDescent="0.25">
      <c r="A1176" s="192">
        <v>41895</v>
      </c>
      <c r="B1176" s="193" t="s">
        <v>1642</v>
      </c>
      <c r="C1176" s="324" t="s">
        <v>4733</v>
      </c>
      <c r="D1176" s="190" t="s">
        <v>124</v>
      </c>
      <c r="E1176" s="210">
        <v>11846.4</v>
      </c>
      <c r="F1176" s="256">
        <v>41897</v>
      </c>
      <c r="G1176" s="42">
        <v>11846.4</v>
      </c>
      <c r="H1176" s="217">
        <f t="shared" si="19"/>
        <v>0</v>
      </c>
      <c r="I1176" s="190" t="s">
        <v>30</v>
      </c>
    </row>
    <row r="1177" spans="1:11" x14ac:dyDescent="0.25">
      <c r="A1177" s="192">
        <v>41895</v>
      </c>
      <c r="B1177" s="193" t="s">
        <v>1643</v>
      </c>
      <c r="C1177" s="324" t="s">
        <v>4733</v>
      </c>
      <c r="D1177" s="190" t="s">
        <v>4321</v>
      </c>
      <c r="E1177" s="210">
        <v>1500</v>
      </c>
      <c r="F1177" s="256">
        <v>41897</v>
      </c>
      <c r="G1177" s="42">
        <v>1500</v>
      </c>
      <c r="H1177" s="217">
        <f t="shared" si="19"/>
        <v>0</v>
      </c>
      <c r="I1177" s="190" t="s">
        <v>30</v>
      </c>
    </row>
    <row r="1178" spans="1:11" x14ac:dyDescent="0.25">
      <c r="A1178" s="192">
        <v>41895</v>
      </c>
      <c r="B1178" s="193" t="s">
        <v>1644</v>
      </c>
      <c r="C1178" s="324" t="s">
        <v>4733</v>
      </c>
      <c r="D1178" s="190" t="s">
        <v>74</v>
      </c>
      <c r="E1178" s="210">
        <v>2083.4</v>
      </c>
      <c r="F1178" s="256">
        <v>41895</v>
      </c>
      <c r="G1178" s="42">
        <v>2083.4</v>
      </c>
      <c r="H1178" s="217">
        <f t="shared" si="19"/>
        <v>0</v>
      </c>
      <c r="I1178" s="190"/>
    </row>
    <row r="1179" spans="1:11" x14ac:dyDescent="0.25">
      <c r="A1179" s="192">
        <v>41895</v>
      </c>
      <c r="B1179" s="193" t="s">
        <v>1645</v>
      </c>
      <c r="C1179" s="324" t="s">
        <v>4733</v>
      </c>
      <c r="D1179" s="190" t="s">
        <v>47</v>
      </c>
      <c r="E1179" s="210">
        <v>5373.5</v>
      </c>
      <c r="F1179" s="256">
        <v>41897</v>
      </c>
      <c r="G1179" s="42">
        <v>5373.5</v>
      </c>
      <c r="H1179" s="217">
        <f t="shared" si="19"/>
        <v>0</v>
      </c>
      <c r="I1179" s="190" t="s">
        <v>30</v>
      </c>
    </row>
    <row r="1180" spans="1:11" x14ac:dyDescent="0.25">
      <c r="A1180" s="192">
        <v>41895</v>
      </c>
      <c r="B1180" s="193" t="s">
        <v>1646</v>
      </c>
      <c r="C1180" s="324" t="s">
        <v>4733</v>
      </c>
      <c r="D1180" s="190" t="s">
        <v>790</v>
      </c>
      <c r="E1180" s="210">
        <v>2548</v>
      </c>
      <c r="F1180" s="256">
        <v>41895</v>
      </c>
      <c r="G1180" s="42">
        <v>2548</v>
      </c>
      <c r="H1180" s="217">
        <f t="shared" si="19"/>
        <v>0</v>
      </c>
      <c r="I1180" s="190"/>
    </row>
    <row r="1181" spans="1:11" x14ac:dyDescent="0.25">
      <c r="A1181" s="192">
        <v>41895</v>
      </c>
      <c r="B1181" s="193" t="s">
        <v>1647</v>
      </c>
      <c r="C1181" s="324" t="s">
        <v>4733</v>
      </c>
      <c r="D1181" s="190" t="s">
        <v>2540</v>
      </c>
      <c r="E1181" s="210">
        <v>7728.4</v>
      </c>
      <c r="F1181" s="256">
        <v>41895</v>
      </c>
      <c r="G1181" s="42">
        <v>7728.4</v>
      </c>
      <c r="H1181" s="217">
        <f t="shared" si="19"/>
        <v>0</v>
      </c>
      <c r="I1181" s="190"/>
    </row>
    <row r="1182" spans="1:11" x14ac:dyDescent="0.25">
      <c r="A1182" s="192">
        <v>41895</v>
      </c>
      <c r="B1182" s="193" t="s">
        <v>1648</v>
      </c>
      <c r="C1182" s="324" t="s">
        <v>4733</v>
      </c>
      <c r="D1182" s="190" t="s">
        <v>2582</v>
      </c>
      <c r="E1182" s="210">
        <v>2016</v>
      </c>
      <c r="F1182" s="256">
        <v>41897</v>
      </c>
      <c r="G1182" s="42">
        <v>2016</v>
      </c>
      <c r="H1182" s="217">
        <f t="shared" si="19"/>
        <v>0</v>
      </c>
      <c r="I1182" s="190" t="s">
        <v>65</v>
      </c>
    </row>
    <row r="1183" spans="1:11" x14ac:dyDescent="0.25">
      <c r="A1183" s="192">
        <v>41895</v>
      </c>
      <c r="B1183" s="193" t="s">
        <v>1650</v>
      </c>
      <c r="C1183" s="324" t="s">
        <v>4733</v>
      </c>
      <c r="D1183" s="190" t="s">
        <v>29</v>
      </c>
      <c r="E1183" s="210">
        <v>32341.8</v>
      </c>
      <c r="F1183" s="256">
        <v>41897</v>
      </c>
      <c r="G1183" s="42">
        <v>32341.8</v>
      </c>
      <c r="H1183" s="217">
        <f t="shared" si="19"/>
        <v>0</v>
      </c>
      <c r="I1183" s="190" t="s">
        <v>30</v>
      </c>
    </row>
    <row r="1184" spans="1:11" x14ac:dyDescent="0.25">
      <c r="A1184" s="192">
        <v>41895</v>
      </c>
      <c r="B1184" s="193" t="s">
        <v>1651</v>
      </c>
      <c r="C1184" s="324" t="s">
        <v>4733</v>
      </c>
      <c r="D1184" s="190" t="s">
        <v>4240</v>
      </c>
      <c r="E1184" s="210">
        <v>249929.75</v>
      </c>
      <c r="F1184" s="256">
        <v>41912</v>
      </c>
      <c r="G1184" s="42">
        <v>249929.75</v>
      </c>
      <c r="H1184" s="217">
        <f t="shared" si="19"/>
        <v>0</v>
      </c>
      <c r="I1184" s="190"/>
    </row>
    <row r="1185" spans="1:11" x14ac:dyDescent="0.25">
      <c r="A1185" s="192">
        <v>41895</v>
      </c>
      <c r="B1185" s="193" t="s">
        <v>1652</v>
      </c>
      <c r="C1185" s="324" t="s">
        <v>4733</v>
      </c>
      <c r="D1185" s="190" t="s">
        <v>106</v>
      </c>
      <c r="E1185" s="210">
        <v>0</v>
      </c>
      <c r="F1185" s="423" t="s">
        <v>4736</v>
      </c>
      <c r="G1185" s="42"/>
      <c r="H1185" s="217">
        <f t="shared" si="19"/>
        <v>0</v>
      </c>
      <c r="I1185" s="190"/>
      <c r="J1185" s="21"/>
      <c r="K1185" s="21"/>
    </row>
    <row r="1186" spans="1:11" x14ac:dyDescent="0.25">
      <c r="A1186" s="192">
        <v>41895</v>
      </c>
      <c r="B1186" s="193" t="s">
        <v>1653</v>
      </c>
      <c r="C1186" s="324" t="s">
        <v>4733</v>
      </c>
      <c r="D1186" s="190" t="s">
        <v>62</v>
      </c>
      <c r="E1186" s="210">
        <v>26209.200000000001</v>
      </c>
      <c r="F1186" s="256">
        <v>41896</v>
      </c>
      <c r="G1186" s="42">
        <v>26209.200000000001</v>
      </c>
      <c r="H1186" s="217">
        <f t="shared" si="19"/>
        <v>0</v>
      </c>
      <c r="I1186" s="190" t="s">
        <v>65</v>
      </c>
      <c r="J1186" s="21"/>
      <c r="K1186" s="21"/>
    </row>
    <row r="1187" spans="1:11" x14ac:dyDescent="0.25">
      <c r="A1187" s="192">
        <v>41895</v>
      </c>
      <c r="B1187" s="193" t="s">
        <v>1656</v>
      </c>
      <c r="C1187" s="324" t="s">
        <v>4733</v>
      </c>
      <c r="D1187" s="190" t="s">
        <v>25</v>
      </c>
      <c r="E1187" s="210">
        <v>8180.7</v>
      </c>
      <c r="F1187" s="256">
        <v>41896</v>
      </c>
      <c r="G1187" s="42">
        <v>8180.7</v>
      </c>
      <c r="H1187" s="217">
        <f t="shared" si="19"/>
        <v>0</v>
      </c>
      <c r="I1187" s="190" t="s">
        <v>65</v>
      </c>
      <c r="J1187" s="21"/>
      <c r="K1187" s="21"/>
    </row>
    <row r="1188" spans="1:11" x14ac:dyDescent="0.25">
      <c r="A1188" s="192">
        <v>41895</v>
      </c>
      <c r="B1188" s="193" t="s">
        <v>1657</v>
      </c>
      <c r="C1188" s="324" t="s">
        <v>4733</v>
      </c>
      <c r="D1188" s="190" t="s">
        <v>1607</v>
      </c>
      <c r="E1188" s="210">
        <v>8346.9</v>
      </c>
      <c r="F1188" s="256">
        <v>41895</v>
      </c>
      <c r="G1188" s="42">
        <v>8346.9</v>
      </c>
      <c r="H1188" s="217">
        <f t="shared" si="19"/>
        <v>0</v>
      </c>
      <c r="I1188" s="190"/>
      <c r="J1188" s="21"/>
      <c r="K1188" s="21"/>
    </row>
    <row r="1189" spans="1:11" x14ac:dyDescent="0.25">
      <c r="A1189" s="192">
        <v>41895</v>
      </c>
      <c r="B1189" s="193" t="s">
        <v>1658</v>
      </c>
      <c r="C1189" s="324" t="s">
        <v>4733</v>
      </c>
      <c r="D1189" s="190" t="s">
        <v>260</v>
      </c>
      <c r="E1189" s="210">
        <v>1659.8</v>
      </c>
      <c r="F1189" s="256">
        <v>41895</v>
      </c>
      <c r="G1189" s="42">
        <v>1659.8</v>
      </c>
      <c r="H1189" s="217">
        <f t="shared" si="19"/>
        <v>0</v>
      </c>
      <c r="I1189" s="190"/>
      <c r="J1189" s="21"/>
      <c r="K1189" s="21"/>
    </row>
    <row r="1190" spans="1:11" x14ac:dyDescent="0.25">
      <c r="A1190" s="192">
        <v>41895</v>
      </c>
      <c r="B1190" s="193" t="s">
        <v>1659</v>
      </c>
      <c r="C1190" s="324" t="s">
        <v>4733</v>
      </c>
      <c r="D1190" s="190" t="s">
        <v>11</v>
      </c>
      <c r="E1190" s="210">
        <v>77444</v>
      </c>
      <c r="F1190" s="428" t="s">
        <v>4871</v>
      </c>
      <c r="G1190" s="219">
        <v>77444</v>
      </c>
      <c r="H1190" s="217">
        <f t="shared" si="19"/>
        <v>0</v>
      </c>
      <c r="I1190" s="190" t="s">
        <v>65</v>
      </c>
      <c r="J1190" s="21"/>
      <c r="K1190" s="21"/>
    </row>
    <row r="1191" spans="1:11" ht="23.25" x14ac:dyDescent="0.25">
      <c r="A1191" s="192">
        <v>41895</v>
      </c>
      <c r="B1191" s="193" t="s">
        <v>1660</v>
      </c>
      <c r="C1191" s="324" t="s">
        <v>4733</v>
      </c>
      <c r="D1191" s="190" t="s">
        <v>180</v>
      </c>
      <c r="E1191" s="210">
        <v>37151.800000000003</v>
      </c>
      <c r="F1191" s="424" t="s">
        <v>4737</v>
      </c>
      <c r="G1191" s="42">
        <v>37151.800000000003</v>
      </c>
      <c r="H1191" s="217">
        <f t="shared" si="19"/>
        <v>0</v>
      </c>
      <c r="I1191" s="190" t="s">
        <v>65</v>
      </c>
      <c r="J1191" s="21"/>
      <c r="K1191" s="21"/>
    </row>
    <row r="1192" spans="1:11" x14ac:dyDescent="0.25">
      <c r="A1192" s="192">
        <v>41895</v>
      </c>
      <c r="B1192" s="193" t="s">
        <v>1661</v>
      </c>
      <c r="C1192" s="324" t="s">
        <v>4733</v>
      </c>
      <c r="D1192" s="190" t="s">
        <v>3115</v>
      </c>
      <c r="E1192" s="210">
        <v>7180</v>
      </c>
      <c r="F1192" s="256">
        <v>41896</v>
      </c>
      <c r="G1192" s="42">
        <v>7180</v>
      </c>
      <c r="H1192" s="217">
        <f t="shared" si="19"/>
        <v>0</v>
      </c>
      <c r="I1192" s="190" t="s">
        <v>65</v>
      </c>
      <c r="J1192" s="21"/>
      <c r="K1192" s="21"/>
    </row>
    <row r="1193" spans="1:11" x14ac:dyDescent="0.25">
      <c r="A1193" s="192">
        <v>41895</v>
      </c>
      <c r="B1193" s="193" t="s">
        <v>1662</v>
      </c>
      <c r="C1193" s="324" t="s">
        <v>4733</v>
      </c>
      <c r="D1193" s="190" t="s">
        <v>51</v>
      </c>
      <c r="E1193" s="210">
        <v>2982.8</v>
      </c>
      <c r="F1193" s="256">
        <v>41895</v>
      </c>
      <c r="G1193" s="42">
        <v>2982.8</v>
      </c>
      <c r="H1193" s="217">
        <f t="shared" si="19"/>
        <v>0</v>
      </c>
      <c r="I1193" s="190"/>
      <c r="J1193" s="21"/>
      <c r="K1193" s="21"/>
    </row>
    <row r="1194" spans="1:11" x14ac:dyDescent="0.25">
      <c r="A1194" s="192">
        <v>41895</v>
      </c>
      <c r="B1194" s="193" t="s">
        <v>1663</v>
      </c>
      <c r="C1194" s="324" t="s">
        <v>4733</v>
      </c>
      <c r="D1194" s="190" t="s">
        <v>4738</v>
      </c>
      <c r="E1194" s="210">
        <v>3835.6</v>
      </c>
      <c r="F1194" s="256">
        <v>41895</v>
      </c>
      <c r="G1194" s="42">
        <v>3835.6</v>
      </c>
      <c r="H1194" s="217">
        <f t="shared" si="19"/>
        <v>0</v>
      </c>
      <c r="I1194" s="190"/>
      <c r="J1194" s="21"/>
      <c r="K1194" s="21"/>
    </row>
    <row r="1195" spans="1:11" x14ac:dyDescent="0.25">
      <c r="A1195" s="192">
        <v>41895</v>
      </c>
      <c r="B1195" s="193" t="s">
        <v>1664</v>
      </c>
      <c r="C1195" s="324" t="s">
        <v>4733</v>
      </c>
      <c r="D1195" s="190" t="s">
        <v>4590</v>
      </c>
      <c r="E1195" s="210">
        <v>478.4</v>
      </c>
      <c r="F1195" s="256">
        <v>41895</v>
      </c>
      <c r="G1195" s="42">
        <v>478.4</v>
      </c>
      <c r="H1195" s="217">
        <f t="shared" si="19"/>
        <v>0</v>
      </c>
      <c r="I1195" s="190"/>
      <c r="J1195" s="21"/>
      <c r="K1195" s="21"/>
    </row>
    <row r="1196" spans="1:11" x14ac:dyDescent="0.25">
      <c r="A1196" s="192">
        <v>41895</v>
      </c>
      <c r="B1196" s="193" t="s">
        <v>1665</v>
      </c>
      <c r="C1196" s="324" t="s">
        <v>4733</v>
      </c>
      <c r="D1196" s="190" t="s">
        <v>4670</v>
      </c>
      <c r="E1196" s="210">
        <v>1278.9000000000001</v>
      </c>
      <c r="F1196" s="256">
        <v>41895</v>
      </c>
      <c r="G1196" s="42">
        <v>1278.9000000000001</v>
      </c>
      <c r="H1196" s="217">
        <f t="shared" si="19"/>
        <v>0</v>
      </c>
      <c r="I1196" s="190"/>
      <c r="J1196" s="21"/>
      <c r="K1196" s="21"/>
    </row>
    <row r="1197" spans="1:11" x14ac:dyDescent="0.25">
      <c r="A1197" s="192">
        <v>41895</v>
      </c>
      <c r="B1197" s="193" t="s">
        <v>1666</v>
      </c>
      <c r="C1197" s="324" t="s">
        <v>4733</v>
      </c>
      <c r="D1197" s="190" t="s">
        <v>136</v>
      </c>
      <c r="E1197" s="210">
        <v>3064.8</v>
      </c>
      <c r="F1197" s="256">
        <v>41895</v>
      </c>
      <c r="G1197" s="42">
        <v>3064.8</v>
      </c>
      <c r="H1197" s="217">
        <f t="shared" si="19"/>
        <v>0</v>
      </c>
      <c r="I1197" s="190"/>
      <c r="J1197" s="21"/>
      <c r="K1197" s="21"/>
    </row>
    <row r="1198" spans="1:11" x14ac:dyDescent="0.25">
      <c r="A1198" s="192">
        <v>41895</v>
      </c>
      <c r="B1198" s="193" t="s">
        <v>1667</v>
      </c>
      <c r="C1198" s="324" t="s">
        <v>4733</v>
      </c>
      <c r="D1198" s="190" t="s">
        <v>133</v>
      </c>
      <c r="E1198" s="210">
        <v>42403.199999999997</v>
      </c>
      <c r="F1198" s="256">
        <v>41895</v>
      </c>
      <c r="G1198" s="42">
        <v>42403.199999999997</v>
      </c>
      <c r="H1198" s="217">
        <f t="shared" si="19"/>
        <v>0</v>
      </c>
      <c r="I1198" s="190"/>
      <c r="J1198" s="21"/>
      <c r="K1198" s="21"/>
    </row>
    <row r="1199" spans="1:11" x14ac:dyDescent="0.25">
      <c r="A1199" s="192">
        <v>41895</v>
      </c>
      <c r="B1199" s="193" t="s">
        <v>1668</v>
      </c>
      <c r="C1199" s="324" t="s">
        <v>4733</v>
      </c>
      <c r="D1199" s="190" t="s">
        <v>4739</v>
      </c>
      <c r="E1199" s="210">
        <v>5697.6</v>
      </c>
      <c r="F1199" s="256">
        <v>41897</v>
      </c>
      <c r="G1199" s="42">
        <v>5697.6</v>
      </c>
      <c r="H1199" s="217">
        <f t="shared" si="19"/>
        <v>0</v>
      </c>
      <c r="I1199" s="190" t="s">
        <v>217</v>
      </c>
      <c r="J1199" s="21"/>
      <c r="K1199" s="21"/>
    </row>
    <row r="1200" spans="1:11" x14ac:dyDescent="0.25">
      <c r="A1200" s="192">
        <v>41895</v>
      </c>
      <c r="B1200" s="193" t="s">
        <v>1670</v>
      </c>
      <c r="C1200" s="324" t="s">
        <v>4733</v>
      </c>
      <c r="D1200" s="190" t="s">
        <v>99</v>
      </c>
      <c r="E1200" s="210">
        <v>596.4</v>
      </c>
      <c r="F1200" s="256">
        <v>41897</v>
      </c>
      <c r="G1200" s="42">
        <v>596.4</v>
      </c>
      <c r="H1200" s="217">
        <f t="shared" si="19"/>
        <v>0</v>
      </c>
      <c r="I1200" s="190" t="s">
        <v>217</v>
      </c>
      <c r="J1200" s="21"/>
      <c r="K1200" s="21"/>
    </row>
    <row r="1201" spans="1:11" x14ac:dyDescent="0.25">
      <c r="A1201" s="192">
        <v>41895</v>
      </c>
      <c r="B1201" s="193" t="s">
        <v>1672</v>
      </c>
      <c r="C1201" s="324" t="s">
        <v>4733</v>
      </c>
      <c r="D1201" s="190" t="s">
        <v>233</v>
      </c>
      <c r="E1201" s="210">
        <v>3039.6</v>
      </c>
      <c r="F1201" s="256">
        <v>41897</v>
      </c>
      <c r="G1201" s="42">
        <v>3039.6</v>
      </c>
      <c r="H1201" s="217">
        <f t="shared" si="19"/>
        <v>0</v>
      </c>
      <c r="I1201" s="190" t="s">
        <v>217</v>
      </c>
    </row>
    <row r="1202" spans="1:11" x14ac:dyDescent="0.25">
      <c r="A1202" s="192">
        <v>41895</v>
      </c>
      <c r="B1202" s="193" t="s">
        <v>1673</v>
      </c>
      <c r="C1202" s="324" t="s">
        <v>4733</v>
      </c>
      <c r="D1202" s="196" t="s">
        <v>3108</v>
      </c>
      <c r="E1202" s="215">
        <v>0</v>
      </c>
      <c r="F1202" s="256"/>
      <c r="G1202" s="42"/>
      <c r="H1202" s="217">
        <f t="shared" si="19"/>
        <v>0</v>
      </c>
      <c r="I1202" s="190" t="s">
        <v>324</v>
      </c>
    </row>
    <row r="1203" spans="1:11" x14ac:dyDescent="0.25">
      <c r="A1203" s="192">
        <v>41895</v>
      </c>
      <c r="B1203" s="193" t="s">
        <v>1674</v>
      </c>
      <c r="C1203" s="324" t="s">
        <v>4733</v>
      </c>
      <c r="D1203" s="190" t="s">
        <v>478</v>
      </c>
      <c r="E1203" s="210">
        <v>22107.200000000001</v>
      </c>
      <c r="F1203" s="256">
        <v>41896</v>
      </c>
      <c r="G1203" s="42">
        <v>22107.200000000001</v>
      </c>
      <c r="H1203" s="217">
        <f t="shared" si="19"/>
        <v>0</v>
      </c>
      <c r="I1203" s="190" t="s">
        <v>21</v>
      </c>
    </row>
    <row r="1204" spans="1:11" x14ac:dyDescent="0.25">
      <c r="A1204" s="192">
        <v>41895</v>
      </c>
      <c r="B1204" s="193" t="s">
        <v>1675</v>
      </c>
      <c r="C1204" s="324" t="s">
        <v>4733</v>
      </c>
      <c r="D1204" s="190" t="s">
        <v>4644</v>
      </c>
      <c r="E1204" s="210">
        <v>2937.6</v>
      </c>
      <c r="F1204" s="256">
        <v>41897</v>
      </c>
      <c r="G1204" s="42">
        <v>2937.6</v>
      </c>
      <c r="H1204" s="217">
        <f t="shared" si="19"/>
        <v>0</v>
      </c>
      <c r="I1204" s="190" t="s">
        <v>217</v>
      </c>
    </row>
    <row r="1205" spans="1:11" x14ac:dyDescent="0.25">
      <c r="A1205" s="192">
        <v>41895</v>
      </c>
      <c r="B1205" s="193" t="s">
        <v>1676</v>
      </c>
      <c r="C1205" s="324" t="s">
        <v>4733</v>
      </c>
      <c r="D1205" s="190" t="s">
        <v>78</v>
      </c>
      <c r="E1205" s="210">
        <v>7326</v>
      </c>
      <c r="F1205" s="256">
        <v>41897</v>
      </c>
      <c r="G1205" s="42">
        <v>7326</v>
      </c>
      <c r="H1205" s="217">
        <f t="shared" si="19"/>
        <v>0</v>
      </c>
      <c r="I1205" s="190" t="s">
        <v>217</v>
      </c>
    </row>
    <row r="1206" spans="1:11" x14ac:dyDescent="0.25">
      <c r="A1206" s="192">
        <v>41895</v>
      </c>
      <c r="B1206" s="193" t="s">
        <v>1677</v>
      </c>
      <c r="C1206" s="324" t="s">
        <v>4733</v>
      </c>
      <c r="D1206" s="190" t="s">
        <v>4257</v>
      </c>
      <c r="E1206" s="210">
        <v>11491</v>
      </c>
      <c r="F1206" s="256">
        <v>41897</v>
      </c>
      <c r="G1206" s="42">
        <v>11491</v>
      </c>
      <c r="H1206" s="217">
        <f t="shared" si="19"/>
        <v>0</v>
      </c>
      <c r="I1206" s="190" t="s">
        <v>21</v>
      </c>
      <c r="K1206" s="33"/>
    </row>
    <row r="1207" spans="1:11" x14ac:dyDescent="0.25">
      <c r="A1207" s="192">
        <v>41895</v>
      </c>
      <c r="B1207" s="193" t="s">
        <v>1679</v>
      </c>
      <c r="C1207" s="324" t="s">
        <v>4733</v>
      </c>
      <c r="D1207" s="190" t="s">
        <v>386</v>
      </c>
      <c r="E1207" s="210">
        <v>2100</v>
      </c>
      <c r="F1207" s="256">
        <v>41897</v>
      </c>
      <c r="G1207" s="42">
        <v>2100</v>
      </c>
      <c r="H1207" s="217">
        <f t="shared" si="19"/>
        <v>0</v>
      </c>
      <c r="I1207" s="190" t="s">
        <v>217</v>
      </c>
    </row>
    <row r="1208" spans="1:11" x14ac:dyDescent="0.25">
      <c r="A1208" s="192">
        <v>41895</v>
      </c>
      <c r="B1208" s="193" t="s">
        <v>1680</v>
      </c>
      <c r="C1208" s="324" t="s">
        <v>4733</v>
      </c>
      <c r="D1208" s="196" t="s">
        <v>3108</v>
      </c>
      <c r="E1208" s="215">
        <v>0</v>
      </c>
      <c r="F1208" s="256"/>
      <c r="G1208" s="42"/>
      <c r="H1208" s="217">
        <f t="shared" si="19"/>
        <v>0</v>
      </c>
      <c r="I1208" s="190" t="s">
        <v>324</v>
      </c>
    </row>
    <row r="1209" spans="1:11" x14ac:dyDescent="0.25">
      <c r="A1209" s="192">
        <v>41895</v>
      </c>
      <c r="B1209" s="193" t="s">
        <v>1681</v>
      </c>
      <c r="C1209" s="324" t="s">
        <v>4733</v>
      </c>
      <c r="D1209" s="190" t="s">
        <v>520</v>
      </c>
      <c r="E1209" s="210">
        <v>187.6</v>
      </c>
      <c r="F1209" s="256">
        <v>41895</v>
      </c>
      <c r="G1209" s="42">
        <v>187.6</v>
      </c>
      <c r="H1209" s="217">
        <f t="shared" si="19"/>
        <v>0</v>
      </c>
      <c r="I1209" s="190"/>
    </row>
    <row r="1210" spans="1:11" x14ac:dyDescent="0.25">
      <c r="A1210" s="192">
        <v>41895</v>
      </c>
      <c r="B1210" s="193" t="s">
        <v>1682</v>
      </c>
      <c r="C1210" s="324" t="s">
        <v>4733</v>
      </c>
      <c r="D1210" s="190" t="s">
        <v>4615</v>
      </c>
      <c r="E1210" s="210">
        <v>221</v>
      </c>
      <c r="F1210" s="256">
        <v>41895</v>
      </c>
      <c r="G1210" s="42">
        <v>221</v>
      </c>
      <c r="H1210" s="217">
        <f t="shared" si="19"/>
        <v>0</v>
      </c>
      <c r="I1210" s="190"/>
    </row>
    <row r="1211" spans="1:11" x14ac:dyDescent="0.25">
      <c r="A1211" s="192">
        <v>41895</v>
      </c>
      <c r="B1211" s="193" t="s">
        <v>1683</v>
      </c>
      <c r="C1211" s="324" t="s">
        <v>4733</v>
      </c>
      <c r="D1211" s="190" t="s">
        <v>4585</v>
      </c>
      <c r="E1211" s="210">
        <v>4264</v>
      </c>
      <c r="F1211" s="256">
        <v>41896</v>
      </c>
      <c r="G1211" s="42">
        <v>4264</v>
      </c>
      <c r="H1211" s="217">
        <f t="shared" si="19"/>
        <v>0</v>
      </c>
      <c r="I1211" s="190" t="s">
        <v>21</v>
      </c>
    </row>
    <row r="1212" spans="1:11" x14ac:dyDescent="0.25">
      <c r="A1212" s="192">
        <v>41895</v>
      </c>
      <c r="B1212" s="193" t="s">
        <v>1684</v>
      </c>
      <c r="C1212" s="324" t="s">
        <v>4733</v>
      </c>
      <c r="D1212" s="190" t="s">
        <v>1202</v>
      </c>
      <c r="E1212" s="210">
        <v>3721.55</v>
      </c>
      <c r="F1212" s="256">
        <v>41895</v>
      </c>
      <c r="G1212" s="42">
        <v>3721.55</v>
      </c>
      <c r="H1212" s="217">
        <f t="shared" si="19"/>
        <v>0</v>
      </c>
      <c r="I1212" s="190"/>
    </row>
    <row r="1213" spans="1:11" x14ac:dyDescent="0.25">
      <c r="A1213" s="192">
        <v>41895</v>
      </c>
      <c r="B1213" s="193" t="s">
        <v>1685</v>
      </c>
      <c r="C1213" s="324" t="s">
        <v>4733</v>
      </c>
      <c r="D1213" s="190" t="s">
        <v>4740</v>
      </c>
      <c r="E1213" s="210">
        <v>509.6</v>
      </c>
      <c r="F1213" s="256">
        <v>41895</v>
      </c>
      <c r="G1213" s="42">
        <v>509.6</v>
      </c>
      <c r="H1213" s="217">
        <f t="shared" si="19"/>
        <v>0</v>
      </c>
      <c r="I1213" s="190"/>
    </row>
    <row r="1214" spans="1:11" x14ac:dyDescent="0.25">
      <c r="A1214" s="192">
        <v>41895</v>
      </c>
      <c r="B1214" s="193" t="s">
        <v>1686</v>
      </c>
      <c r="C1214" s="324" t="s">
        <v>4733</v>
      </c>
      <c r="D1214" s="190" t="s">
        <v>2578</v>
      </c>
      <c r="E1214" s="210">
        <v>8320</v>
      </c>
      <c r="F1214" s="412" t="s">
        <v>4741</v>
      </c>
      <c r="G1214" s="42">
        <v>8320</v>
      </c>
      <c r="H1214" s="217">
        <f t="shared" si="19"/>
        <v>0</v>
      </c>
      <c r="I1214" s="190" t="s">
        <v>12</v>
      </c>
    </row>
    <row r="1215" spans="1:11" x14ac:dyDescent="0.25">
      <c r="A1215" s="192">
        <v>41895</v>
      </c>
      <c r="B1215" s="193" t="s">
        <v>1687</v>
      </c>
      <c r="C1215" s="324" t="s">
        <v>4733</v>
      </c>
      <c r="D1215" s="190" t="s">
        <v>441</v>
      </c>
      <c r="E1215" s="210">
        <v>2139.1999999999998</v>
      </c>
      <c r="F1215" s="256">
        <v>41895</v>
      </c>
      <c r="G1215" s="42">
        <v>2139.1999999999998</v>
      </c>
      <c r="H1215" s="217">
        <f t="shared" si="19"/>
        <v>0</v>
      </c>
      <c r="I1215" s="190" t="s">
        <v>12</v>
      </c>
    </row>
    <row r="1216" spans="1:11" x14ac:dyDescent="0.25">
      <c r="A1216" s="192">
        <v>41895</v>
      </c>
      <c r="B1216" s="193" t="s">
        <v>1688</v>
      </c>
      <c r="C1216" s="324" t="s">
        <v>4733</v>
      </c>
      <c r="D1216" s="190" t="s">
        <v>4287</v>
      </c>
      <c r="E1216" s="210">
        <v>33736.29</v>
      </c>
      <c r="F1216" s="256">
        <v>41895</v>
      </c>
      <c r="G1216" s="42">
        <v>33736.29</v>
      </c>
      <c r="H1216" s="217">
        <f t="shared" si="19"/>
        <v>0</v>
      </c>
      <c r="I1216" s="190" t="s">
        <v>12</v>
      </c>
    </row>
    <row r="1217" spans="1:11" x14ac:dyDescent="0.25">
      <c r="A1217" s="192">
        <v>41895</v>
      </c>
      <c r="B1217" s="193" t="s">
        <v>1689</v>
      </c>
      <c r="C1217" s="324" t="s">
        <v>4733</v>
      </c>
      <c r="D1217" s="190" t="s">
        <v>54</v>
      </c>
      <c r="E1217" s="210">
        <v>9116.2000000000007</v>
      </c>
      <c r="F1217" s="256">
        <v>41895</v>
      </c>
      <c r="G1217" s="42">
        <v>9116.2000000000007</v>
      </c>
      <c r="H1217" s="217">
        <f t="shared" si="19"/>
        <v>0</v>
      </c>
      <c r="I1217" s="190" t="s">
        <v>12</v>
      </c>
    </row>
    <row r="1218" spans="1:11" x14ac:dyDescent="0.25">
      <c r="A1218" s="192">
        <v>41895</v>
      </c>
      <c r="B1218" s="193" t="s">
        <v>1690</v>
      </c>
      <c r="C1218" s="324" t="s">
        <v>4733</v>
      </c>
      <c r="D1218" s="190" t="s">
        <v>49</v>
      </c>
      <c r="E1218" s="210">
        <v>2143.1999999999998</v>
      </c>
      <c r="F1218" s="368">
        <v>41895</v>
      </c>
      <c r="G1218" s="42">
        <v>2143.1999999999998</v>
      </c>
      <c r="H1218" s="217">
        <f t="shared" si="19"/>
        <v>0</v>
      </c>
      <c r="I1218" s="190"/>
    </row>
    <row r="1219" spans="1:11" x14ac:dyDescent="0.25">
      <c r="A1219" s="192">
        <v>41895</v>
      </c>
      <c r="B1219" s="193" t="s">
        <v>1691</v>
      </c>
      <c r="C1219" s="324" t="s">
        <v>4733</v>
      </c>
      <c r="D1219" s="190" t="s">
        <v>4742</v>
      </c>
      <c r="E1219" s="210">
        <v>114.8</v>
      </c>
      <c r="F1219" s="368">
        <v>41895</v>
      </c>
      <c r="G1219" s="42">
        <v>114.8</v>
      </c>
      <c r="H1219" s="217">
        <f t="shared" si="19"/>
        <v>0</v>
      </c>
      <c r="I1219" s="190"/>
    </row>
    <row r="1220" spans="1:11" x14ac:dyDescent="0.25">
      <c r="A1220" s="192">
        <v>41895</v>
      </c>
      <c r="B1220" s="193" t="s">
        <v>1692</v>
      </c>
      <c r="C1220" s="324" t="s">
        <v>4733</v>
      </c>
      <c r="D1220" s="190" t="s">
        <v>136</v>
      </c>
      <c r="E1220" s="210">
        <v>2641.6</v>
      </c>
      <c r="F1220" s="368">
        <v>41895</v>
      </c>
      <c r="G1220" s="42">
        <v>2641.6</v>
      </c>
      <c r="H1220" s="217">
        <f t="shared" si="19"/>
        <v>0</v>
      </c>
      <c r="I1220" s="190"/>
    </row>
    <row r="1221" spans="1:11" x14ac:dyDescent="0.25">
      <c r="A1221" s="192">
        <v>41895</v>
      </c>
      <c r="B1221" s="193" t="s">
        <v>1694</v>
      </c>
      <c r="C1221" s="324" t="s">
        <v>4733</v>
      </c>
      <c r="D1221" s="190" t="s">
        <v>28</v>
      </c>
      <c r="E1221" s="210">
        <v>26693.9</v>
      </c>
      <c r="F1221" s="368">
        <v>41895</v>
      </c>
      <c r="G1221" s="42">
        <v>26693.9</v>
      </c>
      <c r="H1221" s="217">
        <f t="shared" si="19"/>
        <v>0</v>
      </c>
      <c r="I1221" s="190"/>
      <c r="K1221" s="33"/>
    </row>
    <row r="1222" spans="1:11" x14ac:dyDescent="0.25">
      <c r="A1222" s="192">
        <v>41895</v>
      </c>
      <c r="B1222" s="193" t="s">
        <v>1696</v>
      </c>
      <c r="C1222" s="324" t="s">
        <v>4733</v>
      </c>
      <c r="D1222" s="196" t="s">
        <v>3108</v>
      </c>
      <c r="E1222" s="215">
        <v>0</v>
      </c>
      <c r="F1222" s="368"/>
      <c r="G1222" s="42"/>
      <c r="H1222" s="217">
        <f t="shared" si="19"/>
        <v>0</v>
      </c>
      <c r="I1222" s="190" t="s">
        <v>324</v>
      </c>
    </row>
    <row r="1223" spans="1:11" x14ac:dyDescent="0.25">
      <c r="A1223" s="246">
        <v>41895</v>
      </c>
      <c r="B1223" s="193" t="s">
        <v>1697</v>
      </c>
      <c r="C1223" s="324" t="s">
        <v>4733</v>
      </c>
      <c r="D1223" s="190" t="s">
        <v>4743</v>
      </c>
      <c r="E1223" s="210">
        <v>4687.8</v>
      </c>
      <c r="F1223" s="368">
        <v>41895</v>
      </c>
      <c r="G1223" s="42">
        <v>4687.8</v>
      </c>
      <c r="H1223" s="217">
        <f t="shared" ref="H1223:H1286" si="20">E1223-G1223</f>
        <v>0</v>
      </c>
      <c r="I1223" s="190"/>
    </row>
    <row r="1224" spans="1:11" x14ac:dyDescent="0.25">
      <c r="A1224" s="192">
        <v>41896</v>
      </c>
      <c r="B1224" s="193" t="s">
        <v>1698</v>
      </c>
      <c r="C1224" s="324" t="s">
        <v>4733</v>
      </c>
      <c r="D1224" s="20" t="s">
        <v>14</v>
      </c>
      <c r="E1224" s="213">
        <v>8776.7999999999993</v>
      </c>
      <c r="F1224" s="368">
        <v>41896</v>
      </c>
      <c r="G1224" s="42">
        <v>8776.7999999999993</v>
      </c>
      <c r="H1224" s="217">
        <f t="shared" si="20"/>
        <v>0</v>
      </c>
      <c r="I1224" s="20" t="s">
        <v>21</v>
      </c>
    </row>
    <row r="1225" spans="1:11" x14ac:dyDescent="0.25">
      <c r="A1225" s="246">
        <v>41896</v>
      </c>
      <c r="B1225" s="193" t="s">
        <v>1700</v>
      </c>
      <c r="C1225" s="324" t="s">
        <v>4733</v>
      </c>
      <c r="D1225" s="20" t="s">
        <v>123</v>
      </c>
      <c r="E1225" s="213">
        <v>7826.8</v>
      </c>
      <c r="F1225" s="368">
        <v>41900</v>
      </c>
      <c r="G1225" s="42">
        <v>7826.8</v>
      </c>
      <c r="H1225" s="217">
        <f t="shared" si="20"/>
        <v>0</v>
      </c>
      <c r="I1225" s="20"/>
    </row>
    <row r="1226" spans="1:11" x14ac:dyDescent="0.25">
      <c r="A1226" s="192">
        <v>41896</v>
      </c>
      <c r="B1226" s="193" t="s">
        <v>1701</v>
      </c>
      <c r="C1226" s="324" t="s">
        <v>4733</v>
      </c>
      <c r="D1226" s="20" t="s">
        <v>44</v>
      </c>
      <c r="E1226" s="213">
        <v>8640</v>
      </c>
      <c r="F1226" s="381" t="s">
        <v>4855</v>
      </c>
      <c r="G1226" s="219">
        <v>8640</v>
      </c>
      <c r="H1226" s="217">
        <f t="shared" si="20"/>
        <v>0</v>
      </c>
      <c r="I1226" s="20" t="s">
        <v>12</v>
      </c>
    </row>
    <row r="1227" spans="1:11" x14ac:dyDescent="0.25">
      <c r="A1227" s="246">
        <v>41896</v>
      </c>
      <c r="B1227" s="193" t="s">
        <v>1702</v>
      </c>
      <c r="C1227" s="324" t="s">
        <v>4733</v>
      </c>
      <c r="D1227" s="20" t="s">
        <v>43</v>
      </c>
      <c r="E1227" s="213">
        <v>2880</v>
      </c>
      <c r="F1227" s="368">
        <v>41898</v>
      </c>
      <c r="G1227" s="42">
        <v>2880</v>
      </c>
      <c r="H1227" s="217">
        <f t="shared" si="20"/>
        <v>0</v>
      </c>
      <c r="I1227" s="20" t="s">
        <v>12</v>
      </c>
    </row>
    <row r="1228" spans="1:11" x14ac:dyDescent="0.25">
      <c r="A1228" s="192">
        <v>41896</v>
      </c>
      <c r="B1228" s="193" t="s">
        <v>1703</v>
      </c>
      <c r="C1228" s="324" t="s">
        <v>4733</v>
      </c>
      <c r="D1228" s="20" t="s">
        <v>4587</v>
      </c>
      <c r="E1228" s="213">
        <v>11908.4</v>
      </c>
      <c r="F1228" s="368">
        <v>41896</v>
      </c>
      <c r="G1228" s="42">
        <v>11908.4</v>
      </c>
      <c r="H1228" s="217">
        <f t="shared" si="20"/>
        <v>0</v>
      </c>
      <c r="I1228" s="20" t="s">
        <v>27</v>
      </c>
    </row>
    <row r="1229" spans="1:11" x14ac:dyDescent="0.25">
      <c r="A1229" s="246">
        <v>41896</v>
      </c>
      <c r="B1229" s="193" t="s">
        <v>1704</v>
      </c>
      <c r="C1229" s="324" t="s">
        <v>4733</v>
      </c>
      <c r="D1229" s="20" t="s">
        <v>28</v>
      </c>
      <c r="E1229" s="213">
        <v>6258.6</v>
      </c>
      <c r="F1229" s="368">
        <v>41896</v>
      </c>
      <c r="G1229" s="42">
        <v>6258.6</v>
      </c>
      <c r="H1229" s="217">
        <f t="shared" si="20"/>
        <v>0</v>
      </c>
      <c r="I1229" s="20"/>
    </row>
    <row r="1230" spans="1:11" x14ac:dyDescent="0.25">
      <c r="A1230" s="192">
        <v>41896</v>
      </c>
      <c r="B1230" s="193" t="s">
        <v>1705</v>
      </c>
      <c r="C1230" s="324" t="s">
        <v>4733</v>
      </c>
      <c r="D1230" s="20" t="s">
        <v>42</v>
      </c>
      <c r="E1230" s="213">
        <v>2400</v>
      </c>
      <c r="F1230" s="368">
        <v>41898</v>
      </c>
      <c r="G1230" s="42">
        <v>2400</v>
      </c>
      <c r="H1230" s="217">
        <f t="shared" si="20"/>
        <v>0</v>
      </c>
      <c r="I1230" s="20" t="s">
        <v>12</v>
      </c>
    </row>
    <row r="1231" spans="1:11" x14ac:dyDescent="0.25">
      <c r="A1231" s="246">
        <v>41896</v>
      </c>
      <c r="B1231" s="193" t="s">
        <v>1706</v>
      </c>
      <c r="C1231" s="324" t="s">
        <v>4733</v>
      </c>
      <c r="D1231" s="20" t="s">
        <v>47</v>
      </c>
      <c r="E1231" s="213">
        <v>3195.7</v>
      </c>
      <c r="F1231" s="368">
        <v>41896</v>
      </c>
      <c r="G1231" s="42">
        <v>3195.7</v>
      </c>
      <c r="H1231" s="217">
        <f t="shared" si="20"/>
        <v>0</v>
      </c>
      <c r="I1231" s="20" t="s">
        <v>27</v>
      </c>
    </row>
    <row r="1232" spans="1:11" x14ac:dyDescent="0.25">
      <c r="A1232" s="192">
        <v>41896</v>
      </c>
      <c r="B1232" s="193" t="s">
        <v>1707</v>
      </c>
      <c r="C1232" s="324" t="s">
        <v>4733</v>
      </c>
      <c r="D1232" s="20" t="s">
        <v>13</v>
      </c>
      <c r="E1232" s="213">
        <v>7115.8</v>
      </c>
      <c r="F1232" s="368">
        <v>41896</v>
      </c>
      <c r="G1232" s="42">
        <v>7115.8</v>
      </c>
      <c r="H1232" s="217">
        <f t="shared" si="20"/>
        <v>0</v>
      </c>
      <c r="I1232" s="20" t="s">
        <v>27</v>
      </c>
    </row>
    <row r="1233" spans="1:11" x14ac:dyDescent="0.25">
      <c r="A1233" s="246">
        <v>41896</v>
      </c>
      <c r="B1233" s="193" t="s">
        <v>1708</v>
      </c>
      <c r="C1233" s="324" t="s">
        <v>4733</v>
      </c>
      <c r="D1233" s="20" t="s">
        <v>758</v>
      </c>
      <c r="E1233" s="213">
        <v>12706.6</v>
      </c>
      <c r="F1233" s="368">
        <v>41897</v>
      </c>
      <c r="G1233" s="42">
        <v>12706.6</v>
      </c>
      <c r="H1233" s="217">
        <f t="shared" si="20"/>
        <v>0</v>
      </c>
      <c r="I1233" s="20" t="s">
        <v>12</v>
      </c>
      <c r="J1233" s="21"/>
      <c r="K1233" s="21"/>
    </row>
    <row r="1234" spans="1:11" x14ac:dyDescent="0.25">
      <c r="A1234" s="192">
        <v>41896</v>
      </c>
      <c r="B1234" s="193" t="s">
        <v>1709</v>
      </c>
      <c r="C1234" s="324" t="s">
        <v>4733</v>
      </c>
      <c r="D1234" s="20" t="s">
        <v>23</v>
      </c>
      <c r="E1234" s="213">
        <v>9730.1</v>
      </c>
      <c r="F1234" s="368">
        <v>41896</v>
      </c>
      <c r="G1234" s="42">
        <v>9730.1</v>
      </c>
      <c r="H1234" s="217">
        <f t="shared" si="20"/>
        <v>0</v>
      </c>
      <c r="I1234" s="20"/>
      <c r="J1234" s="21"/>
      <c r="K1234" s="21"/>
    </row>
    <row r="1235" spans="1:11" x14ac:dyDescent="0.25">
      <c r="A1235" s="246">
        <v>41896</v>
      </c>
      <c r="B1235" s="193" t="s">
        <v>1711</v>
      </c>
      <c r="C1235" s="324" t="s">
        <v>4733</v>
      </c>
      <c r="D1235" s="20" t="s">
        <v>2540</v>
      </c>
      <c r="E1235" s="213">
        <v>22441.4</v>
      </c>
      <c r="F1235" s="368">
        <v>41897</v>
      </c>
      <c r="G1235" s="42">
        <v>22441.4</v>
      </c>
      <c r="H1235" s="217">
        <f t="shared" si="20"/>
        <v>0</v>
      </c>
      <c r="I1235" s="20" t="s">
        <v>12</v>
      </c>
      <c r="J1235" s="21"/>
      <c r="K1235" s="21"/>
    </row>
    <row r="1236" spans="1:11" x14ac:dyDescent="0.25">
      <c r="A1236" s="192">
        <v>41896</v>
      </c>
      <c r="B1236" s="193" t="s">
        <v>1712</v>
      </c>
      <c r="C1236" s="324" t="s">
        <v>4733</v>
      </c>
      <c r="D1236" s="20" t="s">
        <v>4652</v>
      </c>
      <c r="E1236" s="213">
        <v>1813</v>
      </c>
      <c r="F1236" s="368">
        <v>41897</v>
      </c>
      <c r="G1236" s="42">
        <v>1813</v>
      </c>
      <c r="H1236" s="217">
        <f t="shared" si="20"/>
        <v>0</v>
      </c>
      <c r="I1236" s="20" t="s">
        <v>12</v>
      </c>
      <c r="J1236" s="21"/>
      <c r="K1236" s="21"/>
    </row>
    <row r="1237" spans="1:11" x14ac:dyDescent="0.25">
      <c r="A1237" s="246">
        <v>41896</v>
      </c>
      <c r="B1237" s="193" t="s">
        <v>1713</v>
      </c>
      <c r="C1237" s="324" t="s">
        <v>4733</v>
      </c>
      <c r="D1237" s="20" t="s">
        <v>4731</v>
      </c>
      <c r="E1237" s="213">
        <v>2133.5</v>
      </c>
      <c r="F1237" s="368">
        <v>41896</v>
      </c>
      <c r="G1237" s="42">
        <v>2133.5</v>
      </c>
      <c r="H1237" s="217">
        <f t="shared" si="20"/>
        <v>0</v>
      </c>
      <c r="I1237" s="20"/>
      <c r="J1237" s="21"/>
      <c r="K1237" s="21"/>
    </row>
    <row r="1238" spans="1:11" x14ac:dyDescent="0.25">
      <c r="A1238" s="192">
        <v>41896</v>
      </c>
      <c r="B1238" s="193" t="s">
        <v>1714</v>
      </c>
      <c r="C1238" s="324" t="s">
        <v>4733</v>
      </c>
      <c r="D1238" s="20" t="s">
        <v>4744</v>
      </c>
      <c r="E1238" s="213">
        <v>143286</v>
      </c>
      <c r="F1238" s="368">
        <v>41901</v>
      </c>
      <c r="G1238" s="42">
        <v>143286</v>
      </c>
      <c r="H1238" s="217">
        <f t="shared" si="20"/>
        <v>0</v>
      </c>
      <c r="I1238" s="20" t="s">
        <v>21</v>
      </c>
      <c r="J1238" s="21"/>
      <c r="K1238" s="21"/>
    </row>
    <row r="1239" spans="1:11" x14ac:dyDescent="0.25">
      <c r="A1239" s="246">
        <v>41896</v>
      </c>
      <c r="B1239" s="193" t="s">
        <v>1715</v>
      </c>
      <c r="C1239" s="324" t="s">
        <v>4733</v>
      </c>
      <c r="D1239" s="20" t="s">
        <v>4613</v>
      </c>
      <c r="E1239" s="213">
        <v>1058.4000000000001</v>
      </c>
      <c r="F1239" s="368">
        <v>41896</v>
      </c>
      <c r="G1239" s="42">
        <v>1058.4000000000001</v>
      </c>
      <c r="H1239" s="217">
        <f t="shared" si="20"/>
        <v>0</v>
      </c>
      <c r="I1239" s="20" t="s">
        <v>27</v>
      </c>
      <c r="J1239" s="21"/>
      <c r="K1239" s="21"/>
    </row>
    <row r="1240" spans="1:11" x14ac:dyDescent="0.25">
      <c r="A1240" s="192">
        <v>41896</v>
      </c>
      <c r="B1240" s="193" t="s">
        <v>1716</v>
      </c>
      <c r="C1240" s="324" t="s">
        <v>4733</v>
      </c>
      <c r="D1240" s="295" t="s">
        <v>3108</v>
      </c>
      <c r="E1240" s="296">
        <v>0</v>
      </c>
      <c r="F1240" s="368"/>
      <c r="G1240" s="42"/>
      <c r="H1240" s="217">
        <f t="shared" si="20"/>
        <v>0</v>
      </c>
      <c r="I1240" s="20" t="s">
        <v>324</v>
      </c>
      <c r="J1240" s="21"/>
      <c r="K1240" s="21"/>
    </row>
    <row r="1241" spans="1:11" x14ac:dyDescent="0.25">
      <c r="A1241" s="246">
        <v>41896</v>
      </c>
      <c r="B1241" s="193" t="s">
        <v>1717</v>
      </c>
      <c r="C1241" s="324" t="s">
        <v>4733</v>
      </c>
      <c r="D1241" s="20" t="s">
        <v>116</v>
      </c>
      <c r="E1241" s="213">
        <v>2736.4</v>
      </c>
      <c r="F1241" s="368">
        <v>41896</v>
      </c>
      <c r="G1241" s="42">
        <v>2736.4</v>
      </c>
      <c r="H1241" s="217">
        <f t="shared" si="20"/>
        <v>0</v>
      </c>
      <c r="I1241" s="20"/>
      <c r="J1241" s="21"/>
      <c r="K1241" s="21"/>
    </row>
    <row r="1242" spans="1:11" x14ac:dyDescent="0.25">
      <c r="A1242" s="192">
        <v>41896</v>
      </c>
      <c r="B1242" s="193" t="s">
        <v>1718</v>
      </c>
      <c r="C1242" s="324" t="s">
        <v>4733</v>
      </c>
      <c r="D1242" s="20" t="s">
        <v>4626</v>
      </c>
      <c r="E1242" s="213">
        <v>4189.3</v>
      </c>
      <c r="F1242" s="368">
        <v>41896</v>
      </c>
      <c r="G1242" s="42">
        <v>4189.3</v>
      </c>
      <c r="H1242" s="217">
        <f t="shared" si="20"/>
        <v>0</v>
      </c>
      <c r="I1242" s="20"/>
      <c r="J1242" s="21"/>
      <c r="K1242" s="21"/>
    </row>
    <row r="1243" spans="1:11" x14ac:dyDescent="0.25">
      <c r="A1243" s="246">
        <v>41896</v>
      </c>
      <c r="B1243" s="193" t="s">
        <v>1719</v>
      </c>
      <c r="C1243" s="324" t="s">
        <v>4733</v>
      </c>
      <c r="D1243" s="20" t="s">
        <v>339</v>
      </c>
      <c r="E1243" s="213">
        <v>677.7</v>
      </c>
      <c r="F1243" s="368">
        <v>41896</v>
      </c>
      <c r="G1243" s="42">
        <v>677.7</v>
      </c>
      <c r="H1243" s="217">
        <f t="shared" si="20"/>
        <v>0</v>
      </c>
      <c r="I1243" s="20"/>
      <c r="J1243" s="21"/>
      <c r="K1243" s="21"/>
    </row>
    <row r="1244" spans="1:11" x14ac:dyDescent="0.25">
      <c r="A1244" s="192">
        <v>41896</v>
      </c>
      <c r="B1244" s="193" t="s">
        <v>1720</v>
      </c>
      <c r="C1244" s="324" t="s">
        <v>4733</v>
      </c>
      <c r="D1244" s="20" t="s">
        <v>1878</v>
      </c>
      <c r="E1244" s="213">
        <v>12866.8</v>
      </c>
      <c r="F1244" s="368">
        <v>41897</v>
      </c>
      <c r="G1244" s="42">
        <v>12866.8</v>
      </c>
      <c r="H1244" s="217">
        <f t="shared" si="20"/>
        <v>0</v>
      </c>
      <c r="I1244" s="20" t="s">
        <v>12</v>
      </c>
      <c r="J1244" s="21"/>
      <c r="K1244" s="21"/>
    </row>
    <row r="1245" spans="1:11" x14ac:dyDescent="0.25">
      <c r="A1245" s="246">
        <v>41896</v>
      </c>
      <c r="B1245" s="193" t="s">
        <v>1721</v>
      </c>
      <c r="C1245" s="324" t="s">
        <v>4733</v>
      </c>
      <c r="D1245" s="20" t="s">
        <v>1778</v>
      </c>
      <c r="E1245" s="213">
        <v>1905.6</v>
      </c>
      <c r="F1245" s="368">
        <v>41897</v>
      </c>
      <c r="G1245" s="42">
        <v>1905.6</v>
      </c>
      <c r="H1245" s="217">
        <f t="shared" si="20"/>
        <v>0</v>
      </c>
      <c r="I1245" s="20" t="s">
        <v>12</v>
      </c>
      <c r="J1245" s="21"/>
      <c r="K1245" s="21"/>
    </row>
    <row r="1246" spans="1:11" x14ac:dyDescent="0.25">
      <c r="A1246" s="192">
        <v>41896</v>
      </c>
      <c r="B1246" s="193" t="s">
        <v>1723</v>
      </c>
      <c r="C1246" s="324" t="s">
        <v>4733</v>
      </c>
      <c r="D1246" s="20" t="s">
        <v>4322</v>
      </c>
      <c r="E1246" s="213">
        <v>1065.9000000000001</v>
      </c>
      <c r="F1246" s="368">
        <v>41897</v>
      </c>
      <c r="G1246" s="42">
        <v>1065.9000000000001</v>
      </c>
      <c r="H1246" s="217">
        <f t="shared" si="20"/>
        <v>0</v>
      </c>
      <c r="I1246" s="20" t="s">
        <v>12</v>
      </c>
      <c r="J1246" s="21"/>
      <c r="K1246" s="21"/>
    </row>
    <row r="1247" spans="1:11" x14ac:dyDescent="0.25">
      <c r="A1247" s="246">
        <v>41896</v>
      </c>
      <c r="B1247" s="193" t="s">
        <v>1724</v>
      </c>
      <c r="C1247" s="324" t="s">
        <v>4733</v>
      </c>
      <c r="D1247" s="20" t="s">
        <v>4321</v>
      </c>
      <c r="E1247" s="213">
        <v>1992</v>
      </c>
      <c r="F1247" s="368">
        <v>41897</v>
      </c>
      <c r="G1247" s="42">
        <v>1992</v>
      </c>
      <c r="H1247" s="217">
        <f t="shared" si="20"/>
        <v>0</v>
      </c>
      <c r="I1247" s="20" t="s">
        <v>12</v>
      </c>
      <c r="J1247" s="21"/>
      <c r="K1247" s="21"/>
    </row>
    <row r="1248" spans="1:11" x14ac:dyDescent="0.25">
      <c r="A1248" s="192">
        <v>41896</v>
      </c>
      <c r="B1248" s="193" t="s">
        <v>1725</v>
      </c>
      <c r="C1248" s="324" t="s">
        <v>4733</v>
      </c>
      <c r="D1248" s="20" t="s">
        <v>52</v>
      </c>
      <c r="E1248" s="213">
        <v>2100.6</v>
      </c>
      <c r="F1248" s="368">
        <v>41897</v>
      </c>
      <c r="G1248" s="42">
        <v>2100.6</v>
      </c>
      <c r="H1248" s="217">
        <f t="shared" si="20"/>
        <v>0</v>
      </c>
      <c r="I1248" s="20" t="s">
        <v>12</v>
      </c>
      <c r="J1248" s="21"/>
      <c r="K1248" s="21"/>
    </row>
    <row r="1249" spans="1:11" x14ac:dyDescent="0.25">
      <c r="A1249" s="246">
        <v>41896</v>
      </c>
      <c r="B1249" s="193" t="s">
        <v>1726</v>
      </c>
      <c r="C1249" s="324" t="s">
        <v>4733</v>
      </c>
      <c r="D1249" s="20" t="s">
        <v>4288</v>
      </c>
      <c r="E1249" s="213">
        <v>6248.4</v>
      </c>
      <c r="F1249" s="368">
        <v>41896</v>
      </c>
      <c r="G1249" s="42">
        <v>6248.4</v>
      </c>
      <c r="H1249" s="217">
        <f t="shared" si="20"/>
        <v>0</v>
      </c>
      <c r="I1249" s="20"/>
      <c r="J1249" s="21"/>
      <c r="K1249" s="21"/>
    </row>
    <row r="1250" spans="1:11" x14ac:dyDescent="0.25">
      <c r="A1250" s="192">
        <v>41896</v>
      </c>
      <c r="B1250" s="193" t="s">
        <v>1727</v>
      </c>
      <c r="C1250" s="324" t="s">
        <v>4733</v>
      </c>
      <c r="D1250" s="20" t="s">
        <v>237</v>
      </c>
      <c r="E1250" s="213">
        <v>2295.1999999999998</v>
      </c>
      <c r="F1250" s="368">
        <v>41896</v>
      </c>
      <c r="G1250" s="42">
        <v>2295.1999999999998</v>
      </c>
      <c r="H1250" s="217">
        <f t="shared" si="20"/>
        <v>0</v>
      </c>
      <c r="I1250" s="20" t="s">
        <v>162</v>
      </c>
      <c r="J1250" s="21"/>
      <c r="K1250" s="21"/>
    </row>
    <row r="1251" spans="1:11" x14ac:dyDescent="0.25">
      <c r="A1251" s="246">
        <v>41896</v>
      </c>
      <c r="B1251" s="193" t="s">
        <v>1728</v>
      </c>
      <c r="C1251" s="324" t="s">
        <v>4733</v>
      </c>
      <c r="D1251" s="20" t="s">
        <v>4745</v>
      </c>
      <c r="E1251" s="213">
        <v>1396.8</v>
      </c>
      <c r="F1251" s="368">
        <v>41897</v>
      </c>
      <c r="G1251" s="42">
        <v>1396.8</v>
      </c>
      <c r="H1251" s="217">
        <f t="shared" si="20"/>
        <v>0</v>
      </c>
      <c r="I1251" s="20" t="s">
        <v>65</v>
      </c>
      <c r="J1251" s="21"/>
      <c r="K1251" s="21"/>
    </row>
    <row r="1252" spans="1:11" x14ac:dyDescent="0.25">
      <c r="A1252" s="192">
        <v>41896</v>
      </c>
      <c r="B1252" s="193" t="s">
        <v>1731</v>
      </c>
      <c r="C1252" s="324" t="s">
        <v>4733</v>
      </c>
      <c r="D1252" s="20" t="s">
        <v>3115</v>
      </c>
      <c r="E1252" s="213">
        <v>12828.4</v>
      </c>
      <c r="F1252" s="368">
        <v>41897</v>
      </c>
      <c r="G1252" s="42">
        <v>12828.4</v>
      </c>
      <c r="H1252" s="217">
        <f t="shared" si="20"/>
        <v>0</v>
      </c>
      <c r="I1252" s="20" t="s">
        <v>65</v>
      </c>
      <c r="J1252" s="21"/>
      <c r="K1252" s="21"/>
    </row>
    <row r="1253" spans="1:11" x14ac:dyDescent="0.25">
      <c r="A1253" s="246">
        <v>41896</v>
      </c>
      <c r="B1253" s="193" t="s">
        <v>1733</v>
      </c>
      <c r="C1253" s="324" t="s">
        <v>4733</v>
      </c>
      <c r="D1253" s="20" t="s">
        <v>11</v>
      </c>
      <c r="E1253" s="213">
        <v>76152</v>
      </c>
      <c r="F1253" s="370">
        <v>41920</v>
      </c>
      <c r="G1253" s="219">
        <v>76152</v>
      </c>
      <c r="H1253" s="217">
        <f t="shared" si="20"/>
        <v>0</v>
      </c>
      <c r="I1253" s="20" t="s">
        <v>65</v>
      </c>
      <c r="J1253" s="21"/>
      <c r="K1253" s="21"/>
    </row>
    <row r="1254" spans="1:11" x14ac:dyDescent="0.25">
      <c r="A1254" s="192">
        <v>41896</v>
      </c>
      <c r="B1254" s="193" t="s">
        <v>1734</v>
      </c>
      <c r="C1254" s="324" t="s">
        <v>4733</v>
      </c>
      <c r="D1254" s="295" t="s">
        <v>3108</v>
      </c>
      <c r="E1254" s="296">
        <v>0</v>
      </c>
      <c r="F1254" s="368"/>
      <c r="G1254" s="42"/>
      <c r="H1254" s="217">
        <f t="shared" si="20"/>
        <v>0</v>
      </c>
      <c r="I1254" s="20" t="s">
        <v>324</v>
      </c>
      <c r="J1254" s="21"/>
      <c r="K1254" s="21"/>
    </row>
    <row r="1255" spans="1:11" x14ac:dyDescent="0.25">
      <c r="A1255" s="246">
        <v>41896</v>
      </c>
      <c r="B1255" s="193" t="s">
        <v>1735</v>
      </c>
      <c r="C1255" s="324" t="s">
        <v>4733</v>
      </c>
      <c r="D1255" s="20" t="s">
        <v>180</v>
      </c>
      <c r="E1255" s="213">
        <v>37684</v>
      </c>
      <c r="F1255" s="368">
        <v>41897</v>
      </c>
      <c r="G1255" s="42">
        <v>37684</v>
      </c>
      <c r="H1255" s="217">
        <f t="shared" si="20"/>
        <v>0</v>
      </c>
      <c r="I1255" s="20" t="s">
        <v>65</v>
      </c>
      <c r="J1255" s="21"/>
      <c r="K1255" s="21"/>
    </row>
    <row r="1256" spans="1:11" x14ac:dyDescent="0.25">
      <c r="A1256" s="192">
        <v>41896</v>
      </c>
      <c r="B1256" s="193" t="s">
        <v>1736</v>
      </c>
      <c r="C1256" s="324" t="s">
        <v>4733</v>
      </c>
      <c r="D1256" s="20" t="s">
        <v>130</v>
      </c>
      <c r="E1256" s="213">
        <v>454.4</v>
      </c>
      <c r="F1256" s="368">
        <v>41898</v>
      </c>
      <c r="G1256" s="42">
        <v>454.4</v>
      </c>
      <c r="H1256" s="217">
        <f t="shared" si="20"/>
        <v>0</v>
      </c>
      <c r="I1256" s="20" t="s">
        <v>162</v>
      </c>
      <c r="J1256" s="21"/>
      <c r="K1256" s="21"/>
    </row>
    <row r="1257" spans="1:11" x14ac:dyDescent="0.25">
      <c r="A1257" s="246">
        <v>41896</v>
      </c>
      <c r="B1257" s="193" t="s">
        <v>1738</v>
      </c>
      <c r="C1257" s="324" t="s">
        <v>4733</v>
      </c>
      <c r="D1257" s="20" t="s">
        <v>25</v>
      </c>
      <c r="E1257" s="213">
        <v>7670</v>
      </c>
      <c r="F1257" s="368">
        <v>41897</v>
      </c>
      <c r="G1257" s="42">
        <v>7670</v>
      </c>
      <c r="H1257" s="217">
        <f t="shared" si="20"/>
        <v>0</v>
      </c>
      <c r="I1257" s="20" t="s">
        <v>65</v>
      </c>
      <c r="J1257" s="21"/>
      <c r="K1257" s="21"/>
    </row>
    <row r="1258" spans="1:11" x14ac:dyDescent="0.25">
      <c r="A1258" s="192">
        <v>41896</v>
      </c>
      <c r="B1258" s="193" t="s">
        <v>1739</v>
      </c>
      <c r="C1258" s="324" t="s">
        <v>4733</v>
      </c>
      <c r="D1258" s="20" t="s">
        <v>4585</v>
      </c>
      <c r="E1258" s="213">
        <v>26748.15</v>
      </c>
      <c r="F1258" s="368">
        <v>41901</v>
      </c>
      <c r="G1258" s="42">
        <v>26748.15</v>
      </c>
      <c r="H1258" s="217">
        <f t="shared" si="20"/>
        <v>0</v>
      </c>
      <c r="I1258" s="20" t="s">
        <v>162</v>
      </c>
      <c r="J1258" s="21"/>
      <c r="K1258" s="21"/>
    </row>
    <row r="1259" spans="1:11" x14ac:dyDescent="0.25">
      <c r="A1259" s="246">
        <v>41896</v>
      </c>
      <c r="B1259" s="193" t="s">
        <v>1741</v>
      </c>
      <c r="C1259" s="324" t="s">
        <v>4733</v>
      </c>
      <c r="D1259" s="20" t="s">
        <v>4587</v>
      </c>
      <c r="E1259" s="213">
        <v>12609</v>
      </c>
      <c r="F1259" s="368">
        <v>41896</v>
      </c>
      <c r="G1259" s="42">
        <v>12609</v>
      </c>
      <c r="H1259" s="217">
        <f t="shared" si="20"/>
        <v>0</v>
      </c>
      <c r="I1259" s="20"/>
      <c r="J1259" s="21"/>
      <c r="K1259" s="21"/>
    </row>
    <row r="1260" spans="1:11" x14ac:dyDescent="0.25">
      <c r="A1260" s="192">
        <v>41896</v>
      </c>
      <c r="B1260" s="193" t="s">
        <v>1743</v>
      </c>
      <c r="C1260" s="324" t="s">
        <v>4733</v>
      </c>
      <c r="D1260" s="20" t="s">
        <v>55</v>
      </c>
      <c r="E1260" s="213">
        <v>33416</v>
      </c>
      <c r="F1260" s="368">
        <v>41896</v>
      </c>
      <c r="G1260" s="42">
        <v>33416</v>
      </c>
      <c r="H1260" s="217">
        <f t="shared" si="20"/>
        <v>0</v>
      </c>
      <c r="I1260" s="20"/>
      <c r="J1260" s="21"/>
      <c r="K1260" s="21"/>
    </row>
    <row r="1261" spans="1:11" x14ac:dyDescent="0.25">
      <c r="A1261" s="246">
        <v>41896</v>
      </c>
      <c r="B1261" s="193" t="s">
        <v>1744</v>
      </c>
      <c r="C1261" s="324" t="s">
        <v>4733</v>
      </c>
      <c r="D1261" s="20" t="s">
        <v>4586</v>
      </c>
      <c r="E1261" s="213">
        <v>7146.5</v>
      </c>
      <c r="F1261" s="368">
        <v>41896</v>
      </c>
      <c r="G1261" s="42">
        <v>7146.5</v>
      </c>
      <c r="H1261" s="217">
        <f t="shared" si="20"/>
        <v>0</v>
      </c>
      <c r="I1261" s="20"/>
      <c r="J1261" s="21"/>
      <c r="K1261" s="21"/>
    </row>
    <row r="1262" spans="1:11" ht="23.25" x14ac:dyDescent="0.25">
      <c r="A1262" s="192">
        <v>41896</v>
      </c>
      <c r="B1262" s="193" t="s">
        <v>1745</v>
      </c>
      <c r="C1262" s="324" t="s">
        <v>4733</v>
      </c>
      <c r="D1262" s="20" t="s">
        <v>130</v>
      </c>
      <c r="E1262" s="213">
        <v>18250.3</v>
      </c>
      <c r="F1262" s="373" t="s">
        <v>4746</v>
      </c>
      <c r="G1262" s="42">
        <v>18250.3</v>
      </c>
      <c r="H1262" s="217">
        <f t="shared" si="20"/>
        <v>0</v>
      </c>
      <c r="I1262" s="20" t="s">
        <v>162</v>
      </c>
      <c r="J1262" s="21"/>
      <c r="K1262" s="21"/>
    </row>
    <row r="1263" spans="1:11" x14ac:dyDescent="0.25">
      <c r="A1263" s="246">
        <v>41896</v>
      </c>
      <c r="B1263" s="193" t="s">
        <v>1746</v>
      </c>
      <c r="C1263" s="324" t="s">
        <v>4733</v>
      </c>
      <c r="D1263" s="20" t="s">
        <v>4589</v>
      </c>
      <c r="E1263" s="213">
        <v>1476.3</v>
      </c>
      <c r="F1263" s="368">
        <v>41896</v>
      </c>
      <c r="G1263" s="42">
        <v>1476.3</v>
      </c>
      <c r="H1263" s="217">
        <f t="shared" si="20"/>
        <v>0</v>
      </c>
      <c r="I1263" s="20"/>
      <c r="J1263" s="21"/>
      <c r="K1263" s="21"/>
    </row>
    <row r="1264" spans="1:11" x14ac:dyDescent="0.25">
      <c r="A1264" s="192">
        <v>41896</v>
      </c>
      <c r="B1264" s="193" t="s">
        <v>1748</v>
      </c>
      <c r="C1264" s="324" t="s">
        <v>4733</v>
      </c>
      <c r="D1264" s="295" t="s">
        <v>3108</v>
      </c>
      <c r="E1264" s="296">
        <v>0</v>
      </c>
      <c r="F1264" s="368"/>
      <c r="G1264" s="42"/>
      <c r="H1264" s="217">
        <f t="shared" si="20"/>
        <v>0</v>
      </c>
      <c r="I1264" s="20"/>
      <c r="J1264" s="21"/>
      <c r="K1264" s="21"/>
    </row>
    <row r="1265" spans="1:11" x14ac:dyDescent="0.25">
      <c r="A1265" s="246">
        <v>41896</v>
      </c>
      <c r="B1265" s="193" t="s">
        <v>1750</v>
      </c>
      <c r="C1265" s="324" t="s">
        <v>4733</v>
      </c>
      <c r="D1265" s="20" t="s">
        <v>83</v>
      </c>
      <c r="E1265" s="213">
        <v>8409.25</v>
      </c>
      <c r="F1265" s="368">
        <v>41896</v>
      </c>
      <c r="G1265" s="42">
        <v>8409.25</v>
      </c>
      <c r="H1265" s="217">
        <f t="shared" si="20"/>
        <v>0</v>
      </c>
      <c r="I1265" s="20" t="s">
        <v>4212</v>
      </c>
      <c r="J1265" s="21"/>
      <c r="K1265" s="21"/>
    </row>
    <row r="1266" spans="1:11" x14ac:dyDescent="0.25">
      <c r="A1266" s="192">
        <v>41896</v>
      </c>
      <c r="B1266" s="193" t="s">
        <v>1752</v>
      </c>
      <c r="C1266" s="324" t="s">
        <v>4733</v>
      </c>
      <c r="D1266" s="295" t="s">
        <v>3108</v>
      </c>
      <c r="E1266" s="296">
        <v>0</v>
      </c>
      <c r="F1266" s="368"/>
      <c r="G1266" s="42"/>
      <c r="H1266" s="217">
        <f t="shared" si="20"/>
        <v>0</v>
      </c>
      <c r="I1266" s="20" t="s">
        <v>4212</v>
      </c>
      <c r="J1266" s="21"/>
      <c r="K1266" s="21"/>
    </row>
    <row r="1267" spans="1:11" x14ac:dyDescent="0.25">
      <c r="A1267" s="246">
        <v>41896</v>
      </c>
      <c r="B1267" s="193" t="s">
        <v>1753</v>
      </c>
      <c r="C1267" s="324" t="s">
        <v>4733</v>
      </c>
      <c r="D1267" s="20" t="s">
        <v>4661</v>
      </c>
      <c r="E1267" s="213">
        <v>1932</v>
      </c>
      <c r="F1267" s="370" t="s">
        <v>4747</v>
      </c>
      <c r="G1267" s="42">
        <v>1932</v>
      </c>
      <c r="H1267" s="217">
        <f t="shared" si="20"/>
        <v>0</v>
      </c>
      <c r="I1267" s="20" t="s">
        <v>162</v>
      </c>
      <c r="J1267" s="21"/>
      <c r="K1267" s="21"/>
    </row>
    <row r="1268" spans="1:11" x14ac:dyDescent="0.25">
      <c r="A1268" s="192">
        <v>41896</v>
      </c>
      <c r="B1268" s="193" t="s">
        <v>1754</v>
      </c>
      <c r="C1268" s="324" t="s">
        <v>4733</v>
      </c>
      <c r="D1268" s="20" t="s">
        <v>200</v>
      </c>
      <c r="E1268" s="213">
        <v>4748.1000000000004</v>
      </c>
      <c r="F1268" s="368">
        <v>41906</v>
      </c>
      <c r="G1268" s="42">
        <v>4748.1000000000004</v>
      </c>
      <c r="H1268" s="217">
        <f t="shared" si="20"/>
        <v>0</v>
      </c>
      <c r="I1268" s="20"/>
      <c r="J1268" s="21"/>
      <c r="K1268" s="21"/>
    </row>
    <row r="1269" spans="1:11" x14ac:dyDescent="0.25">
      <c r="A1269" s="246">
        <v>41896</v>
      </c>
      <c r="B1269" s="193" t="s">
        <v>1755</v>
      </c>
      <c r="C1269" s="324" t="s">
        <v>4733</v>
      </c>
      <c r="D1269" s="20" t="s">
        <v>260</v>
      </c>
      <c r="E1269" s="213">
        <v>3100</v>
      </c>
      <c r="F1269" s="368">
        <v>41896</v>
      </c>
      <c r="G1269" s="42">
        <v>3100</v>
      </c>
      <c r="H1269" s="217">
        <f t="shared" si="20"/>
        <v>0</v>
      </c>
      <c r="I1269" s="20"/>
      <c r="J1269" s="21"/>
      <c r="K1269" s="21"/>
    </row>
    <row r="1270" spans="1:11" x14ac:dyDescent="0.25">
      <c r="A1270" s="192">
        <v>41896</v>
      </c>
      <c r="B1270" s="193" t="s">
        <v>1756</v>
      </c>
      <c r="C1270" s="324" t="s">
        <v>4733</v>
      </c>
      <c r="D1270" s="20" t="s">
        <v>4748</v>
      </c>
      <c r="E1270" s="213">
        <v>380</v>
      </c>
      <c r="F1270" s="368">
        <v>41896</v>
      </c>
      <c r="G1270" s="42">
        <v>380</v>
      </c>
      <c r="H1270" s="217">
        <f t="shared" si="20"/>
        <v>0</v>
      </c>
      <c r="I1270" s="20"/>
      <c r="J1270" s="21"/>
      <c r="K1270" s="21"/>
    </row>
    <row r="1271" spans="1:11" x14ac:dyDescent="0.25">
      <c r="A1271" s="246">
        <v>41896</v>
      </c>
      <c r="B1271" s="193" t="s">
        <v>1757</v>
      </c>
      <c r="C1271" s="324" t="s">
        <v>4733</v>
      </c>
      <c r="D1271" s="20" t="s">
        <v>4590</v>
      </c>
      <c r="E1271" s="213">
        <v>202.8</v>
      </c>
      <c r="F1271" s="368">
        <v>41896</v>
      </c>
      <c r="G1271" s="42">
        <v>202.8</v>
      </c>
      <c r="H1271" s="217">
        <f t="shared" si="20"/>
        <v>0</v>
      </c>
      <c r="I1271" s="20"/>
      <c r="J1271" s="21"/>
      <c r="K1271" s="21"/>
    </row>
    <row r="1272" spans="1:11" x14ac:dyDescent="0.25">
      <c r="A1272" s="192">
        <v>41896</v>
      </c>
      <c r="B1272" s="193" t="s">
        <v>1758</v>
      </c>
      <c r="C1272" s="324" t="s">
        <v>4733</v>
      </c>
      <c r="D1272" s="20" t="s">
        <v>790</v>
      </c>
      <c r="E1272" s="213">
        <v>5015.3999999999996</v>
      </c>
      <c r="F1272" s="368">
        <v>41896</v>
      </c>
      <c r="G1272" s="42">
        <v>5015.3999999999996</v>
      </c>
      <c r="H1272" s="217">
        <f t="shared" si="20"/>
        <v>0</v>
      </c>
      <c r="I1272" s="20"/>
      <c r="J1272" s="21"/>
      <c r="K1272" s="21"/>
    </row>
    <row r="1273" spans="1:11" ht="23.25" x14ac:dyDescent="0.25">
      <c r="A1273" s="246">
        <v>41896</v>
      </c>
      <c r="B1273" s="193" t="s">
        <v>1759</v>
      </c>
      <c r="C1273" s="324" t="s">
        <v>4733</v>
      </c>
      <c r="D1273" s="20" t="s">
        <v>4643</v>
      </c>
      <c r="E1273" s="213">
        <v>3327.6</v>
      </c>
      <c r="F1273" s="384" t="s">
        <v>4749</v>
      </c>
      <c r="G1273" s="42">
        <v>3327.6</v>
      </c>
      <c r="H1273" s="217">
        <f t="shared" si="20"/>
        <v>0</v>
      </c>
      <c r="I1273" s="20" t="s">
        <v>492</v>
      </c>
      <c r="J1273" s="21"/>
      <c r="K1273" s="21"/>
    </row>
    <row r="1274" spans="1:11" x14ac:dyDescent="0.25">
      <c r="A1274" s="192">
        <v>41896</v>
      </c>
      <c r="B1274" s="193" t="s">
        <v>1760</v>
      </c>
      <c r="C1274" s="324" t="s">
        <v>4733</v>
      </c>
      <c r="D1274" s="20" t="s">
        <v>4723</v>
      </c>
      <c r="E1274" s="213">
        <v>3188.55</v>
      </c>
      <c r="F1274" s="368">
        <v>41896</v>
      </c>
      <c r="G1274" s="42">
        <v>3188.55</v>
      </c>
      <c r="H1274" s="217">
        <f t="shared" si="20"/>
        <v>0</v>
      </c>
      <c r="I1274" s="20"/>
      <c r="J1274" s="21"/>
      <c r="K1274" s="21"/>
    </row>
    <row r="1275" spans="1:11" x14ac:dyDescent="0.25">
      <c r="A1275" s="246">
        <v>41896</v>
      </c>
      <c r="B1275" s="193" t="s">
        <v>1761</v>
      </c>
      <c r="C1275" s="324" t="s">
        <v>4733</v>
      </c>
      <c r="D1275" s="20" t="s">
        <v>4693</v>
      </c>
      <c r="E1275" s="213">
        <v>2049</v>
      </c>
      <c r="F1275" s="368">
        <v>41896</v>
      </c>
      <c r="G1275" s="42">
        <v>2049</v>
      </c>
      <c r="H1275" s="217">
        <f t="shared" si="20"/>
        <v>0</v>
      </c>
      <c r="I1275" s="20"/>
      <c r="J1275" s="21"/>
      <c r="K1275" s="21"/>
    </row>
    <row r="1276" spans="1:11" x14ac:dyDescent="0.25">
      <c r="A1276" s="192">
        <v>41896</v>
      </c>
      <c r="B1276" s="193" t="s">
        <v>1762</v>
      </c>
      <c r="C1276" s="324" t="s">
        <v>4733</v>
      </c>
      <c r="D1276" s="20" t="s">
        <v>4660</v>
      </c>
      <c r="E1276" s="213">
        <v>6703.2</v>
      </c>
      <c r="F1276" s="368">
        <v>41896</v>
      </c>
      <c r="G1276" s="42">
        <v>6703.2</v>
      </c>
      <c r="H1276" s="217">
        <f t="shared" si="20"/>
        <v>0</v>
      </c>
      <c r="I1276" s="20"/>
      <c r="J1276" s="21"/>
      <c r="K1276" s="21"/>
    </row>
    <row r="1277" spans="1:11" x14ac:dyDescent="0.25">
      <c r="A1277" s="246">
        <v>41896</v>
      </c>
      <c r="B1277" s="193" t="s">
        <v>1763</v>
      </c>
      <c r="C1277" s="324" t="s">
        <v>4733</v>
      </c>
      <c r="D1277" s="20" t="s">
        <v>4750</v>
      </c>
      <c r="E1277" s="213">
        <v>25975.599999999999</v>
      </c>
      <c r="F1277" s="368">
        <v>41896</v>
      </c>
      <c r="G1277" s="42">
        <v>25975.599999999999</v>
      </c>
      <c r="H1277" s="217">
        <f t="shared" si="20"/>
        <v>0</v>
      </c>
      <c r="I1277" s="20"/>
      <c r="J1277" s="21"/>
      <c r="K1277" s="21"/>
    </row>
    <row r="1278" spans="1:11" x14ac:dyDescent="0.25">
      <c r="A1278" s="192">
        <v>41896</v>
      </c>
      <c r="B1278" s="193" t="s">
        <v>1764</v>
      </c>
      <c r="C1278" s="324" t="s">
        <v>4733</v>
      </c>
      <c r="D1278" s="20" t="s">
        <v>22</v>
      </c>
      <c r="E1278" s="213">
        <v>2726.4</v>
      </c>
      <c r="F1278" s="368">
        <v>41896</v>
      </c>
      <c r="G1278" s="42">
        <v>2726.4</v>
      </c>
      <c r="H1278" s="217">
        <f t="shared" si="20"/>
        <v>0</v>
      </c>
      <c r="I1278" s="20"/>
      <c r="J1278" s="21"/>
      <c r="K1278" s="21"/>
    </row>
    <row r="1279" spans="1:11" x14ac:dyDescent="0.25">
      <c r="A1279" s="246">
        <v>41896</v>
      </c>
      <c r="B1279" s="193" t="s">
        <v>1765</v>
      </c>
      <c r="C1279" s="324" t="s">
        <v>4733</v>
      </c>
      <c r="D1279" s="20" t="s">
        <v>4660</v>
      </c>
      <c r="E1279" s="213">
        <v>867.3</v>
      </c>
      <c r="F1279" s="368">
        <v>41896</v>
      </c>
      <c r="G1279" s="42">
        <v>867.3</v>
      </c>
      <c r="H1279" s="217">
        <f t="shared" si="20"/>
        <v>0</v>
      </c>
      <c r="I1279" s="20"/>
      <c r="J1279" s="21"/>
      <c r="K1279" s="21"/>
    </row>
    <row r="1280" spans="1:11" x14ac:dyDescent="0.25">
      <c r="A1280" s="192">
        <v>41896</v>
      </c>
      <c r="B1280" s="193" t="s">
        <v>1766</v>
      </c>
      <c r="C1280" s="324" t="s">
        <v>4733</v>
      </c>
      <c r="D1280" s="20" t="s">
        <v>22</v>
      </c>
      <c r="E1280" s="213">
        <v>2911.6</v>
      </c>
      <c r="F1280" s="368">
        <v>41896</v>
      </c>
      <c r="G1280" s="42">
        <v>2911.6</v>
      </c>
      <c r="H1280" s="217">
        <f t="shared" si="20"/>
        <v>0</v>
      </c>
      <c r="I1280" s="20"/>
      <c r="J1280" s="21"/>
      <c r="K1280" s="21"/>
    </row>
    <row r="1281" spans="1:11" x14ac:dyDescent="0.25">
      <c r="A1281" s="246">
        <v>41896</v>
      </c>
      <c r="B1281" s="193" t="s">
        <v>1767</v>
      </c>
      <c r="C1281" s="324" t="s">
        <v>4733</v>
      </c>
      <c r="D1281" s="20" t="s">
        <v>136</v>
      </c>
      <c r="E1281" s="213">
        <v>2064.4</v>
      </c>
      <c r="F1281" s="368">
        <v>41896</v>
      </c>
      <c r="G1281" s="42">
        <v>2064.4</v>
      </c>
      <c r="H1281" s="217">
        <f t="shared" si="20"/>
        <v>0</v>
      </c>
      <c r="I1281" s="20"/>
      <c r="J1281" s="21"/>
      <c r="K1281" s="21"/>
    </row>
    <row r="1282" spans="1:11" x14ac:dyDescent="0.25">
      <c r="A1282" s="192">
        <v>41896</v>
      </c>
      <c r="B1282" s="193" t="s">
        <v>1768</v>
      </c>
      <c r="C1282" s="324" t="s">
        <v>4733</v>
      </c>
      <c r="D1282" s="20" t="s">
        <v>531</v>
      </c>
      <c r="E1282" s="213">
        <v>37648</v>
      </c>
      <c r="F1282" s="368">
        <v>41896</v>
      </c>
      <c r="G1282" s="42">
        <v>37648</v>
      </c>
      <c r="H1282" s="217">
        <f t="shared" si="20"/>
        <v>0</v>
      </c>
      <c r="I1282" s="20" t="s">
        <v>27</v>
      </c>
      <c r="J1282" s="21"/>
      <c r="K1282" s="21"/>
    </row>
    <row r="1283" spans="1:11" x14ac:dyDescent="0.25">
      <c r="A1283" s="246">
        <v>41896</v>
      </c>
      <c r="B1283" s="193" t="s">
        <v>1769</v>
      </c>
      <c r="C1283" s="324" t="s">
        <v>4733</v>
      </c>
      <c r="D1283" s="20" t="s">
        <v>106</v>
      </c>
      <c r="E1283" s="213">
        <v>44107.199999999997</v>
      </c>
      <c r="F1283" s="368">
        <v>41901</v>
      </c>
      <c r="G1283" s="42">
        <v>44107.199999999997</v>
      </c>
      <c r="H1283" s="217">
        <f t="shared" si="20"/>
        <v>0</v>
      </c>
      <c r="I1283" s="20" t="s">
        <v>21</v>
      </c>
      <c r="J1283" s="21"/>
      <c r="K1283" s="21"/>
    </row>
    <row r="1284" spans="1:11" x14ac:dyDescent="0.25">
      <c r="A1284" s="192">
        <v>41896</v>
      </c>
      <c r="B1284" s="193" t="s">
        <v>1771</v>
      </c>
      <c r="C1284" s="324" t="s">
        <v>4733</v>
      </c>
      <c r="D1284" s="20" t="s">
        <v>140</v>
      </c>
      <c r="E1284" s="213">
        <v>967.6</v>
      </c>
      <c r="F1284" s="368">
        <v>41896</v>
      </c>
      <c r="G1284" s="42">
        <v>967.6</v>
      </c>
      <c r="H1284" s="217">
        <f t="shared" si="20"/>
        <v>0</v>
      </c>
      <c r="I1284" s="20"/>
      <c r="J1284" s="21"/>
      <c r="K1284" s="21"/>
    </row>
    <row r="1285" spans="1:11" x14ac:dyDescent="0.25">
      <c r="A1285" s="246">
        <v>41896</v>
      </c>
      <c r="B1285" s="193" t="s">
        <v>1772</v>
      </c>
      <c r="C1285" s="324" t="s">
        <v>4733</v>
      </c>
      <c r="D1285" s="20" t="s">
        <v>51</v>
      </c>
      <c r="E1285" s="213">
        <v>6365.1</v>
      </c>
      <c r="F1285" s="368">
        <v>41896</v>
      </c>
      <c r="G1285" s="42">
        <v>6365.1</v>
      </c>
      <c r="H1285" s="217">
        <f t="shared" si="20"/>
        <v>0</v>
      </c>
      <c r="I1285" s="20"/>
      <c r="J1285" s="21"/>
      <c r="K1285" s="21"/>
    </row>
    <row r="1286" spans="1:11" x14ac:dyDescent="0.25">
      <c r="A1286" s="192">
        <v>41896</v>
      </c>
      <c r="B1286" s="193" t="s">
        <v>1773</v>
      </c>
      <c r="C1286" s="324" t="s">
        <v>4733</v>
      </c>
      <c r="D1286" s="20" t="s">
        <v>133</v>
      </c>
      <c r="E1286" s="213">
        <v>20889.599999999999</v>
      </c>
      <c r="F1286" s="368">
        <v>41896</v>
      </c>
      <c r="G1286" s="42">
        <v>20889.599999999999</v>
      </c>
      <c r="H1286" s="217">
        <f t="shared" si="20"/>
        <v>0</v>
      </c>
      <c r="I1286" s="20"/>
      <c r="J1286" s="21"/>
      <c r="K1286" s="21"/>
    </row>
    <row r="1287" spans="1:11" x14ac:dyDescent="0.25">
      <c r="A1287" s="246">
        <v>41896</v>
      </c>
      <c r="B1287" s="193" t="s">
        <v>1774</v>
      </c>
      <c r="C1287" s="324" t="s">
        <v>4733</v>
      </c>
      <c r="D1287" s="20" t="s">
        <v>115</v>
      </c>
      <c r="E1287" s="213">
        <v>2115.6</v>
      </c>
      <c r="F1287" s="368">
        <v>41896</v>
      </c>
      <c r="G1287" s="42">
        <v>2115.6</v>
      </c>
      <c r="H1287" s="217">
        <f t="shared" ref="H1287:H1350" si="21">E1287-G1287</f>
        <v>0</v>
      </c>
      <c r="I1287" s="20"/>
      <c r="J1287" s="21"/>
      <c r="K1287" s="21"/>
    </row>
    <row r="1288" spans="1:11" x14ac:dyDescent="0.25">
      <c r="A1288" s="192">
        <v>41896</v>
      </c>
      <c r="B1288" s="193" t="s">
        <v>1775</v>
      </c>
      <c r="C1288" s="324" t="s">
        <v>4733</v>
      </c>
      <c r="D1288" s="20" t="s">
        <v>49</v>
      </c>
      <c r="E1288" s="213">
        <v>3990.4</v>
      </c>
      <c r="F1288" s="368">
        <v>41896</v>
      </c>
      <c r="G1288" s="42">
        <v>3990.4</v>
      </c>
      <c r="H1288" s="217">
        <f t="shared" si="21"/>
        <v>0</v>
      </c>
      <c r="I1288" s="20"/>
      <c r="J1288" s="21"/>
      <c r="K1288" s="21"/>
    </row>
    <row r="1289" spans="1:11" x14ac:dyDescent="0.25">
      <c r="A1289" s="246">
        <v>41896</v>
      </c>
      <c r="B1289" s="193" t="s">
        <v>1777</v>
      </c>
      <c r="C1289" s="324" t="s">
        <v>4733</v>
      </c>
      <c r="D1289" s="20" t="s">
        <v>4633</v>
      </c>
      <c r="E1289" s="213">
        <v>12800</v>
      </c>
      <c r="F1289" s="370" t="s">
        <v>4868</v>
      </c>
      <c r="G1289" s="219">
        <v>12800</v>
      </c>
      <c r="H1289" s="217">
        <f t="shared" si="21"/>
        <v>0</v>
      </c>
      <c r="I1289" s="20"/>
      <c r="J1289" s="21"/>
      <c r="K1289" s="21"/>
    </row>
    <row r="1290" spans="1:11" x14ac:dyDescent="0.25">
      <c r="A1290" s="192">
        <v>41896</v>
      </c>
      <c r="B1290" s="193" t="s">
        <v>1779</v>
      </c>
      <c r="C1290" s="324" t="s">
        <v>4733</v>
      </c>
      <c r="D1290" s="20" t="s">
        <v>29</v>
      </c>
      <c r="E1290" s="213">
        <v>24253</v>
      </c>
      <c r="F1290" s="368">
        <v>41897</v>
      </c>
      <c r="G1290" s="42">
        <v>24253</v>
      </c>
      <c r="H1290" s="217">
        <f t="shared" si="21"/>
        <v>0</v>
      </c>
      <c r="I1290" s="20" t="s">
        <v>12</v>
      </c>
      <c r="J1290" s="21"/>
      <c r="K1290" s="21"/>
    </row>
    <row r="1291" spans="1:11" x14ac:dyDescent="0.25">
      <c r="A1291" s="246">
        <v>41896</v>
      </c>
      <c r="B1291" s="193" t="s">
        <v>1780</v>
      </c>
      <c r="C1291" s="324" t="s">
        <v>4733</v>
      </c>
      <c r="D1291" s="20" t="s">
        <v>338</v>
      </c>
      <c r="E1291" s="213">
        <v>1016.4</v>
      </c>
      <c r="F1291" s="368">
        <v>41897</v>
      </c>
      <c r="G1291" s="42">
        <v>1016.4</v>
      </c>
      <c r="H1291" s="217">
        <f t="shared" si="21"/>
        <v>0</v>
      </c>
      <c r="I1291" s="20" t="s">
        <v>12</v>
      </c>
      <c r="J1291" s="21"/>
      <c r="K1291" s="21"/>
    </row>
    <row r="1292" spans="1:11" x14ac:dyDescent="0.25">
      <c r="A1292" s="192">
        <v>41896</v>
      </c>
      <c r="B1292" s="193" t="s">
        <v>1781</v>
      </c>
      <c r="C1292" s="324" t="s">
        <v>4733</v>
      </c>
      <c r="D1292" s="20" t="s">
        <v>4646</v>
      </c>
      <c r="E1292" s="213">
        <v>8995.2000000000007</v>
      </c>
      <c r="F1292" s="368">
        <v>41896</v>
      </c>
      <c r="G1292" s="42">
        <v>8995.2000000000007</v>
      </c>
      <c r="H1292" s="217">
        <f t="shared" si="21"/>
        <v>0</v>
      </c>
      <c r="I1292" s="20"/>
      <c r="J1292" s="21"/>
      <c r="K1292" s="21"/>
    </row>
    <row r="1293" spans="1:11" x14ac:dyDescent="0.25">
      <c r="A1293" s="246">
        <v>41896</v>
      </c>
      <c r="B1293" s="193" t="s">
        <v>1782</v>
      </c>
      <c r="C1293" s="324" t="s">
        <v>4733</v>
      </c>
      <c r="D1293" s="20" t="s">
        <v>4590</v>
      </c>
      <c r="E1293" s="213">
        <v>254.8</v>
      </c>
      <c r="F1293" s="368">
        <v>41896</v>
      </c>
      <c r="G1293" s="42">
        <v>254.8</v>
      </c>
      <c r="H1293" s="217">
        <f t="shared" si="21"/>
        <v>0</v>
      </c>
      <c r="I1293" s="20"/>
      <c r="J1293" s="21"/>
      <c r="K1293" s="21"/>
    </row>
    <row r="1294" spans="1:11" x14ac:dyDescent="0.25">
      <c r="A1294" s="192">
        <v>41896</v>
      </c>
      <c r="B1294" s="193" t="s">
        <v>1783</v>
      </c>
      <c r="C1294" s="324" t="s">
        <v>4733</v>
      </c>
      <c r="D1294" s="20" t="s">
        <v>4183</v>
      </c>
      <c r="E1294" s="213">
        <v>7312.4</v>
      </c>
      <c r="F1294" s="368">
        <v>41896</v>
      </c>
      <c r="G1294" s="42">
        <v>7312.4</v>
      </c>
      <c r="H1294" s="217">
        <f t="shared" si="21"/>
        <v>0</v>
      </c>
      <c r="I1294" s="20"/>
      <c r="J1294" s="21"/>
      <c r="K1294" s="21"/>
    </row>
    <row r="1295" spans="1:11" x14ac:dyDescent="0.25">
      <c r="A1295" s="246">
        <v>41896</v>
      </c>
      <c r="B1295" s="193" t="s">
        <v>1784</v>
      </c>
      <c r="C1295" s="324" t="s">
        <v>4733</v>
      </c>
      <c r="D1295" s="20" t="s">
        <v>4240</v>
      </c>
      <c r="E1295" s="213">
        <v>197344.25</v>
      </c>
      <c r="F1295" s="368">
        <v>41912</v>
      </c>
      <c r="G1295" s="42">
        <v>197344.25</v>
      </c>
      <c r="H1295" s="217">
        <f t="shared" si="21"/>
        <v>0</v>
      </c>
      <c r="I1295" s="20" t="s">
        <v>3920</v>
      </c>
      <c r="J1295" s="21"/>
      <c r="K1295" s="21"/>
    </row>
    <row r="1296" spans="1:11" x14ac:dyDescent="0.25">
      <c r="A1296" s="192">
        <v>41896</v>
      </c>
      <c r="B1296" s="193" t="s">
        <v>1785</v>
      </c>
      <c r="C1296" s="324" t="s">
        <v>4733</v>
      </c>
      <c r="D1296" s="20" t="s">
        <v>371</v>
      </c>
      <c r="E1296" s="213">
        <v>126</v>
      </c>
      <c r="F1296" s="368">
        <v>41897</v>
      </c>
      <c r="G1296" s="42">
        <v>126</v>
      </c>
      <c r="H1296" s="217">
        <f t="shared" si="21"/>
        <v>0</v>
      </c>
      <c r="I1296" s="20"/>
      <c r="J1296" s="21"/>
      <c r="K1296" s="21"/>
    </row>
    <row r="1297" spans="1:11" ht="23.25" x14ac:dyDescent="0.25">
      <c r="A1297" s="246">
        <v>41896</v>
      </c>
      <c r="B1297" s="193" t="s">
        <v>1786</v>
      </c>
      <c r="C1297" s="324" t="s">
        <v>4733</v>
      </c>
      <c r="D1297" s="20" t="s">
        <v>55</v>
      </c>
      <c r="E1297" s="213">
        <v>7200.2</v>
      </c>
      <c r="F1297" s="373" t="s">
        <v>4751</v>
      </c>
      <c r="G1297" s="42">
        <v>7200.2</v>
      </c>
      <c r="H1297" s="217">
        <f t="shared" si="21"/>
        <v>0</v>
      </c>
      <c r="I1297" s="20"/>
      <c r="J1297" s="21"/>
      <c r="K1297" s="21"/>
    </row>
    <row r="1298" spans="1:11" x14ac:dyDescent="0.25">
      <c r="A1298" s="192">
        <v>41896</v>
      </c>
      <c r="B1298" s="193" t="s">
        <v>1787</v>
      </c>
      <c r="C1298" s="324" t="s">
        <v>4733</v>
      </c>
      <c r="D1298" s="20" t="s">
        <v>4587</v>
      </c>
      <c r="E1298" s="213">
        <v>10232</v>
      </c>
      <c r="F1298" s="368">
        <v>41896</v>
      </c>
      <c r="G1298" s="42">
        <v>10232</v>
      </c>
      <c r="H1298" s="217">
        <f t="shared" si="21"/>
        <v>0</v>
      </c>
      <c r="I1298" s="20"/>
      <c r="J1298" s="21"/>
      <c r="K1298" s="21"/>
    </row>
    <row r="1299" spans="1:11" x14ac:dyDescent="0.25">
      <c r="A1299" s="246">
        <v>41896</v>
      </c>
      <c r="B1299" s="193" t="s">
        <v>1788</v>
      </c>
      <c r="C1299" s="324" t="s">
        <v>4733</v>
      </c>
      <c r="D1299" s="20" t="s">
        <v>4587</v>
      </c>
      <c r="E1299" s="213">
        <v>5200</v>
      </c>
      <c r="F1299" s="368">
        <v>41897</v>
      </c>
      <c r="G1299" s="42">
        <v>5200</v>
      </c>
      <c r="H1299" s="217">
        <f t="shared" si="21"/>
        <v>0</v>
      </c>
      <c r="I1299" s="20"/>
      <c r="J1299" s="21"/>
      <c r="K1299" s="21"/>
    </row>
    <row r="1300" spans="1:11" x14ac:dyDescent="0.25">
      <c r="A1300" s="192">
        <v>41896</v>
      </c>
      <c r="B1300" s="193" t="s">
        <v>1789</v>
      </c>
      <c r="C1300" s="324" t="s">
        <v>4733</v>
      </c>
      <c r="D1300" s="20" t="s">
        <v>4587</v>
      </c>
      <c r="E1300" s="213">
        <v>1291.5</v>
      </c>
      <c r="F1300" s="368">
        <v>41897</v>
      </c>
      <c r="G1300" s="42">
        <v>1291.5</v>
      </c>
      <c r="H1300" s="217">
        <f t="shared" si="21"/>
        <v>0</v>
      </c>
      <c r="I1300" s="20"/>
      <c r="J1300" s="21"/>
      <c r="K1300" s="21"/>
    </row>
    <row r="1301" spans="1:11" x14ac:dyDescent="0.25">
      <c r="A1301" s="246">
        <v>41896</v>
      </c>
      <c r="B1301" s="193" t="s">
        <v>1790</v>
      </c>
      <c r="C1301" s="324" t="s">
        <v>4733</v>
      </c>
      <c r="D1301" s="20" t="s">
        <v>1202</v>
      </c>
      <c r="E1301" s="213">
        <v>459</v>
      </c>
      <c r="F1301" s="256">
        <v>41896</v>
      </c>
      <c r="G1301" s="42">
        <v>459</v>
      </c>
      <c r="H1301" s="217">
        <f t="shared" si="21"/>
        <v>0</v>
      </c>
      <c r="I1301" s="20"/>
      <c r="J1301" s="21"/>
      <c r="K1301" s="21"/>
    </row>
    <row r="1302" spans="1:11" x14ac:dyDescent="0.25">
      <c r="A1302" s="192">
        <v>41896</v>
      </c>
      <c r="B1302" s="193" t="s">
        <v>1792</v>
      </c>
      <c r="C1302" s="324" t="s">
        <v>4733</v>
      </c>
      <c r="D1302" s="20" t="s">
        <v>720</v>
      </c>
      <c r="E1302" s="213">
        <v>700</v>
      </c>
      <c r="F1302" s="256">
        <v>41897</v>
      </c>
      <c r="G1302" s="42">
        <v>700</v>
      </c>
      <c r="H1302" s="217">
        <f t="shared" si="21"/>
        <v>0</v>
      </c>
      <c r="I1302" s="20"/>
      <c r="J1302" s="21"/>
      <c r="K1302" s="21"/>
    </row>
    <row r="1303" spans="1:11" x14ac:dyDescent="0.25">
      <c r="A1303" s="246">
        <v>41896</v>
      </c>
      <c r="B1303" s="193" t="s">
        <v>1793</v>
      </c>
      <c r="C1303" s="324" t="s">
        <v>4733</v>
      </c>
      <c r="D1303" s="20" t="s">
        <v>4693</v>
      </c>
      <c r="E1303" s="213">
        <v>5742</v>
      </c>
      <c r="F1303" s="256">
        <v>41896</v>
      </c>
      <c r="G1303" s="42">
        <v>5742</v>
      </c>
      <c r="H1303" s="217">
        <f t="shared" si="21"/>
        <v>0</v>
      </c>
      <c r="I1303" s="20"/>
      <c r="J1303" s="21"/>
      <c r="K1303" s="21"/>
    </row>
    <row r="1304" spans="1:11" x14ac:dyDescent="0.25">
      <c r="A1304" s="192">
        <v>41896</v>
      </c>
      <c r="B1304" s="193" t="s">
        <v>1794</v>
      </c>
      <c r="C1304" s="324" t="s">
        <v>4733</v>
      </c>
      <c r="D1304" s="295" t="s">
        <v>3108</v>
      </c>
      <c r="E1304" s="296">
        <v>0</v>
      </c>
      <c r="F1304" s="256"/>
      <c r="G1304" s="42"/>
      <c r="H1304" s="217">
        <f t="shared" si="21"/>
        <v>0</v>
      </c>
      <c r="I1304" s="20"/>
      <c r="J1304" s="21"/>
      <c r="K1304" s="21"/>
    </row>
    <row r="1305" spans="1:11" x14ac:dyDescent="0.25">
      <c r="A1305" s="246">
        <v>41896</v>
      </c>
      <c r="B1305" s="193" t="s">
        <v>1795</v>
      </c>
      <c r="C1305" s="324" t="s">
        <v>4733</v>
      </c>
      <c r="D1305" s="20" t="s">
        <v>501</v>
      </c>
      <c r="E1305" s="213">
        <v>1435.5</v>
      </c>
      <c r="F1305" s="256">
        <v>41896</v>
      </c>
      <c r="G1305" s="42">
        <v>1435.5</v>
      </c>
      <c r="H1305" s="217">
        <f t="shared" si="21"/>
        <v>0</v>
      </c>
      <c r="I1305" s="20"/>
      <c r="J1305" s="21"/>
      <c r="K1305" s="21"/>
    </row>
    <row r="1306" spans="1:11" x14ac:dyDescent="0.25">
      <c r="A1306" s="192">
        <v>41896</v>
      </c>
      <c r="B1306" s="193" t="s">
        <v>1796</v>
      </c>
      <c r="C1306" s="324" t="s">
        <v>4733</v>
      </c>
      <c r="D1306" s="20" t="s">
        <v>28</v>
      </c>
      <c r="E1306" s="213">
        <v>19895.3</v>
      </c>
      <c r="F1306" s="256">
        <v>41896</v>
      </c>
      <c r="G1306" s="42">
        <v>19895.3</v>
      </c>
      <c r="H1306" s="217">
        <f t="shared" si="21"/>
        <v>0</v>
      </c>
      <c r="I1306" s="20"/>
      <c r="J1306" s="21"/>
      <c r="K1306" s="21"/>
    </row>
    <row r="1307" spans="1:11" x14ac:dyDescent="0.25">
      <c r="A1307" s="246">
        <v>41896</v>
      </c>
      <c r="B1307" s="193" t="s">
        <v>1797</v>
      </c>
      <c r="C1307" s="324" t="s">
        <v>4733</v>
      </c>
      <c r="D1307" s="20" t="s">
        <v>140</v>
      </c>
      <c r="E1307" s="213">
        <v>1033.2</v>
      </c>
      <c r="F1307" s="256">
        <v>41896</v>
      </c>
      <c r="G1307" s="42">
        <v>1033.2</v>
      </c>
      <c r="H1307" s="217">
        <f t="shared" si="21"/>
        <v>0</v>
      </c>
      <c r="I1307" s="20"/>
      <c r="J1307" s="21"/>
      <c r="K1307" s="21"/>
    </row>
    <row r="1308" spans="1:11" x14ac:dyDescent="0.25">
      <c r="A1308" s="192">
        <v>41896</v>
      </c>
      <c r="B1308" s="193" t="s">
        <v>1798</v>
      </c>
      <c r="C1308" s="324" t="s">
        <v>4733</v>
      </c>
      <c r="D1308" s="20" t="s">
        <v>396</v>
      </c>
      <c r="E1308" s="213">
        <v>748</v>
      </c>
      <c r="F1308" s="256">
        <v>41896</v>
      </c>
      <c r="G1308" s="42">
        <v>748</v>
      </c>
      <c r="H1308" s="217">
        <f t="shared" si="21"/>
        <v>0</v>
      </c>
      <c r="I1308" s="20"/>
      <c r="J1308" s="21"/>
      <c r="K1308" s="21"/>
    </row>
    <row r="1309" spans="1:11" x14ac:dyDescent="0.25">
      <c r="A1309" s="192">
        <v>41897</v>
      </c>
      <c r="B1309" s="193" t="s">
        <v>1799</v>
      </c>
      <c r="C1309" s="324" t="s">
        <v>4733</v>
      </c>
      <c r="D1309" s="190" t="s">
        <v>4752</v>
      </c>
      <c r="E1309" s="210">
        <v>150.80000000000001</v>
      </c>
      <c r="F1309" s="256">
        <v>41897</v>
      </c>
      <c r="G1309" s="42">
        <v>150.80000000000001</v>
      </c>
      <c r="H1309" s="217">
        <f t="shared" si="21"/>
        <v>0</v>
      </c>
      <c r="I1309" s="190"/>
      <c r="J1309" s="21"/>
      <c r="K1309" s="21"/>
    </row>
    <row r="1310" spans="1:11" x14ac:dyDescent="0.25">
      <c r="A1310" s="192">
        <v>41897</v>
      </c>
      <c r="B1310" s="193" t="s">
        <v>1800</v>
      </c>
      <c r="C1310" s="324" t="s">
        <v>4733</v>
      </c>
      <c r="D1310" s="190" t="s">
        <v>4598</v>
      </c>
      <c r="E1310" s="210">
        <v>15861.8</v>
      </c>
      <c r="F1310" s="256">
        <v>41897</v>
      </c>
      <c r="G1310" s="42">
        <v>15861.8</v>
      </c>
      <c r="H1310" s="217">
        <f t="shared" si="21"/>
        <v>0</v>
      </c>
      <c r="I1310" s="56" t="s">
        <v>162</v>
      </c>
      <c r="J1310" s="21"/>
      <c r="K1310" s="21"/>
    </row>
    <row r="1311" spans="1:11" x14ac:dyDescent="0.25">
      <c r="A1311" s="192">
        <v>41897</v>
      </c>
      <c r="B1311" s="193" t="s">
        <v>1801</v>
      </c>
      <c r="C1311" s="324" t="s">
        <v>4733</v>
      </c>
      <c r="D1311" s="196" t="s">
        <v>3108</v>
      </c>
      <c r="E1311" s="215">
        <v>0</v>
      </c>
      <c r="F1311" s="256"/>
      <c r="G1311" s="42"/>
      <c r="H1311" s="217">
        <f t="shared" si="21"/>
        <v>0</v>
      </c>
      <c r="I1311" s="190" t="s">
        <v>324</v>
      </c>
      <c r="J1311" s="21"/>
      <c r="K1311" s="21"/>
    </row>
    <row r="1312" spans="1:11" x14ac:dyDescent="0.25">
      <c r="A1312" s="192">
        <v>41897</v>
      </c>
      <c r="B1312" s="193" t="s">
        <v>1802</v>
      </c>
      <c r="C1312" s="324" t="s">
        <v>4733</v>
      </c>
      <c r="D1312" s="190" t="s">
        <v>160</v>
      </c>
      <c r="E1312" s="210">
        <v>76558</v>
      </c>
      <c r="F1312" s="419" t="s">
        <v>4753</v>
      </c>
      <c r="G1312" s="42">
        <v>76558</v>
      </c>
      <c r="H1312" s="217">
        <f t="shared" si="21"/>
        <v>0</v>
      </c>
      <c r="I1312" s="190" t="s">
        <v>162</v>
      </c>
      <c r="J1312" s="21"/>
      <c r="K1312" s="21"/>
    </row>
    <row r="1313" spans="1:11" x14ac:dyDescent="0.25">
      <c r="A1313" s="192">
        <v>41897</v>
      </c>
      <c r="B1313" s="193" t="s">
        <v>1803</v>
      </c>
      <c r="C1313" s="324" t="s">
        <v>4733</v>
      </c>
      <c r="D1313" s="190" t="s">
        <v>4603</v>
      </c>
      <c r="E1313" s="210">
        <v>4292.9399999999996</v>
      </c>
      <c r="F1313" s="256">
        <v>41897</v>
      </c>
      <c r="G1313" s="42">
        <v>4292.9399999999996</v>
      </c>
      <c r="H1313" s="217">
        <f t="shared" si="21"/>
        <v>0</v>
      </c>
      <c r="I1313" s="190" t="s">
        <v>162</v>
      </c>
      <c r="J1313" s="21"/>
      <c r="K1313" s="21"/>
    </row>
    <row r="1314" spans="1:11" x14ac:dyDescent="0.25">
      <c r="A1314" s="192">
        <v>41897</v>
      </c>
      <c r="B1314" s="193" t="s">
        <v>1804</v>
      </c>
      <c r="C1314" s="324" t="s">
        <v>4733</v>
      </c>
      <c r="D1314" s="190" t="s">
        <v>4596</v>
      </c>
      <c r="E1314" s="210">
        <v>8540.34</v>
      </c>
      <c r="F1314" s="256">
        <v>41897</v>
      </c>
      <c r="G1314" s="42">
        <v>8540.34</v>
      </c>
      <c r="H1314" s="217">
        <f t="shared" si="21"/>
        <v>0</v>
      </c>
      <c r="I1314" s="190" t="s">
        <v>162</v>
      </c>
      <c r="J1314" s="21"/>
      <c r="K1314" s="21"/>
    </row>
    <row r="1315" spans="1:11" x14ac:dyDescent="0.25">
      <c r="A1315" s="192">
        <v>41897</v>
      </c>
      <c r="B1315" s="193" t="s">
        <v>1805</v>
      </c>
      <c r="C1315" s="324" t="s">
        <v>4733</v>
      </c>
      <c r="D1315" s="190" t="s">
        <v>4599</v>
      </c>
      <c r="E1315" s="210">
        <v>10832.4</v>
      </c>
      <c r="F1315" s="256">
        <v>41897</v>
      </c>
      <c r="G1315" s="42">
        <v>10832.4</v>
      </c>
      <c r="H1315" s="217">
        <f t="shared" si="21"/>
        <v>0</v>
      </c>
      <c r="I1315" s="190" t="s">
        <v>162</v>
      </c>
      <c r="J1315" s="21"/>
      <c r="K1315" s="21"/>
    </row>
    <row r="1316" spans="1:11" x14ac:dyDescent="0.25">
      <c r="A1316" s="192">
        <v>41897</v>
      </c>
      <c r="B1316" s="193" t="s">
        <v>1806</v>
      </c>
      <c r="C1316" s="324" t="s">
        <v>4733</v>
      </c>
      <c r="D1316" s="190" t="s">
        <v>4608</v>
      </c>
      <c r="E1316" s="210">
        <v>20659.599999999999</v>
      </c>
      <c r="F1316" s="256">
        <v>41897</v>
      </c>
      <c r="G1316" s="42">
        <v>20659.599999999999</v>
      </c>
      <c r="H1316" s="217">
        <f t="shared" si="21"/>
        <v>0</v>
      </c>
      <c r="I1316" s="190" t="s">
        <v>162</v>
      </c>
      <c r="J1316" s="21"/>
      <c r="K1316" s="21"/>
    </row>
    <row r="1317" spans="1:11" x14ac:dyDescent="0.25">
      <c r="A1317" s="192">
        <v>41897</v>
      </c>
      <c r="B1317" s="193" t="s">
        <v>1807</v>
      </c>
      <c r="C1317" s="324" t="s">
        <v>4733</v>
      </c>
      <c r="D1317" s="190" t="s">
        <v>4603</v>
      </c>
      <c r="E1317" s="210">
        <v>1438.2</v>
      </c>
      <c r="F1317" s="256">
        <v>41897</v>
      </c>
      <c r="G1317" s="42">
        <v>1438.2</v>
      </c>
      <c r="H1317" s="217">
        <f t="shared" si="21"/>
        <v>0</v>
      </c>
      <c r="I1317" s="190" t="s">
        <v>162</v>
      </c>
      <c r="J1317" s="21"/>
      <c r="K1317" s="21"/>
    </row>
    <row r="1318" spans="1:11" x14ac:dyDescent="0.25">
      <c r="A1318" s="192">
        <v>41897</v>
      </c>
      <c r="B1318" s="193" t="s">
        <v>1808</v>
      </c>
      <c r="C1318" s="324" t="s">
        <v>4733</v>
      </c>
      <c r="D1318" s="190" t="s">
        <v>4680</v>
      </c>
      <c r="E1318" s="210">
        <v>12405.2</v>
      </c>
      <c r="F1318" s="256">
        <v>41897</v>
      </c>
      <c r="G1318" s="42">
        <v>12405.2</v>
      </c>
      <c r="H1318" s="217">
        <f t="shared" si="21"/>
        <v>0</v>
      </c>
      <c r="I1318" s="190" t="s">
        <v>162</v>
      </c>
      <c r="J1318" s="21"/>
      <c r="K1318" s="21"/>
    </row>
    <row r="1319" spans="1:11" x14ac:dyDescent="0.25">
      <c r="A1319" s="192">
        <v>41897</v>
      </c>
      <c r="B1319" s="193" t="s">
        <v>1809</v>
      </c>
      <c r="C1319" s="324" t="s">
        <v>4733</v>
      </c>
      <c r="D1319" s="190" t="s">
        <v>4597</v>
      </c>
      <c r="E1319" s="210">
        <v>54447.9</v>
      </c>
      <c r="F1319" s="425" t="s">
        <v>4754</v>
      </c>
      <c r="G1319" s="42">
        <v>54447.9</v>
      </c>
      <c r="H1319" s="217">
        <f t="shared" si="21"/>
        <v>0</v>
      </c>
      <c r="I1319" s="190" t="s">
        <v>162</v>
      </c>
      <c r="J1319" s="21"/>
      <c r="K1319" s="21"/>
    </row>
    <row r="1320" spans="1:11" x14ac:dyDescent="0.25">
      <c r="A1320" s="192">
        <v>41897</v>
      </c>
      <c r="B1320" s="193" t="s">
        <v>1811</v>
      </c>
      <c r="C1320" s="324" t="s">
        <v>4733</v>
      </c>
      <c r="D1320" s="190" t="s">
        <v>4301</v>
      </c>
      <c r="E1320" s="210">
        <v>16162.9</v>
      </c>
      <c r="F1320" s="256">
        <v>41897</v>
      </c>
      <c r="G1320" s="42">
        <v>16162.9</v>
      </c>
      <c r="H1320" s="217">
        <f t="shared" si="21"/>
        <v>0</v>
      </c>
      <c r="I1320" s="190" t="s">
        <v>162</v>
      </c>
      <c r="J1320" s="21"/>
      <c r="K1320" s="21"/>
    </row>
    <row r="1321" spans="1:11" x14ac:dyDescent="0.25">
      <c r="A1321" s="192">
        <v>41897</v>
      </c>
      <c r="B1321" s="193" t="s">
        <v>1812</v>
      </c>
      <c r="C1321" s="324" t="s">
        <v>4733</v>
      </c>
      <c r="D1321" s="190" t="s">
        <v>4755</v>
      </c>
      <c r="E1321" s="210">
        <v>25020.799999999999</v>
      </c>
      <c r="F1321" s="256">
        <v>41897</v>
      </c>
      <c r="G1321" s="42">
        <v>25020.799999999999</v>
      </c>
      <c r="H1321" s="217">
        <f t="shared" si="21"/>
        <v>0</v>
      </c>
      <c r="I1321" s="190" t="s">
        <v>162</v>
      </c>
      <c r="J1321" s="21"/>
      <c r="K1321" s="21"/>
    </row>
    <row r="1322" spans="1:11" x14ac:dyDescent="0.25">
      <c r="A1322" s="192">
        <v>41897</v>
      </c>
      <c r="B1322" s="193" t="s">
        <v>1813</v>
      </c>
      <c r="C1322" s="324" t="s">
        <v>4733</v>
      </c>
      <c r="D1322" s="190" t="s">
        <v>4597</v>
      </c>
      <c r="E1322" s="210">
        <v>560</v>
      </c>
      <c r="F1322" s="256">
        <v>41897</v>
      </c>
      <c r="G1322" s="42">
        <v>560</v>
      </c>
      <c r="H1322" s="217">
        <f t="shared" si="21"/>
        <v>0</v>
      </c>
      <c r="I1322" s="190" t="s">
        <v>162</v>
      </c>
      <c r="J1322" s="21"/>
      <c r="K1322" s="21"/>
    </row>
    <row r="1323" spans="1:11" x14ac:dyDescent="0.25">
      <c r="A1323" s="192">
        <v>41897</v>
      </c>
      <c r="B1323" s="193" t="s">
        <v>1815</v>
      </c>
      <c r="C1323" s="324" t="s">
        <v>4733</v>
      </c>
      <c r="D1323" s="190" t="s">
        <v>4319</v>
      </c>
      <c r="E1323" s="210">
        <v>5167.2</v>
      </c>
      <c r="F1323" s="256">
        <v>41897</v>
      </c>
      <c r="G1323" s="42">
        <v>5167.2</v>
      </c>
      <c r="H1323" s="217">
        <f t="shared" si="21"/>
        <v>0</v>
      </c>
      <c r="I1323" s="190"/>
      <c r="J1323" s="21"/>
      <c r="K1323" s="21"/>
    </row>
    <row r="1324" spans="1:11" x14ac:dyDescent="0.25">
      <c r="A1324" s="192">
        <v>41897</v>
      </c>
      <c r="B1324" s="193" t="s">
        <v>1816</v>
      </c>
      <c r="C1324" s="324" t="s">
        <v>4733</v>
      </c>
      <c r="D1324" s="190" t="s">
        <v>13</v>
      </c>
      <c r="E1324" s="210">
        <v>4700</v>
      </c>
      <c r="F1324" s="256">
        <v>41897</v>
      </c>
      <c r="G1324" s="42">
        <v>4700</v>
      </c>
      <c r="H1324" s="217">
        <f t="shared" si="21"/>
        <v>0</v>
      </c>
      <c r="I1324" s="190"/>
      <c r="J1324" s="21"/>
      <c r="K1324" s="21"/>
    </row>
    <row r="1325" spans="1:11" x14ac:dyDescent="0.25">
      <c r="A1325" s="192">
        <v>41897</v>
      </c>
      <c r="B1325" s="193" t="s">
        <v>1817</v>
      </c>
      <c r="C1325" s="324" t="s">
        <v>4733</v>
      </c>
      <c r="D1325" s="190" t="s">
        <v>4587</v>
      </c>
      <c r="E1325" s="210">
        <v>14462.8</v>
      </c>
      <c r="F1325" s="256">
        <v>41897</v>
      </c>
      <c r="G1325" s="42">
        <v>14462.8</v>
      </c>
      <c r="H1325" s="217">
        <f t="shared" si="21"/>
        <v>0</v>
      </c>
      <c r="I1325" s="190" t="s">
        <v>21</v>
      </c>
      <c r="J1325" s="21"/>
      <c r="K1325" s="21"/>
    </row>
    <row r="1326" spans="1:11" x14ac:dyDescent="0.25">
      <c r="A1326" s="192">
        <v>41897</v>
      </c>
      <c r="B1326" s="193" t="s">
        <v>1819</v>
      </c>
      <c r="C1326" s="324" t="s">
        <v>4733</v>
      </c>
      <c r="D1326" s="190" t="s">
        <v>758</v>
      </c>
      <c r="E1326" s="210">
        <v>7614.6</v>
      </c>
      <c r="F1326" s="256">
        <v>41897</v>
      </c>
      <c r="G1326" s="42">
        <v>7614.6</v>
      </c>
      <c r="H1326" s="217">
        <f t="shared" si="21"/>
        <v>0</v>
      </c>
      <c r="I1326" s="190" t="s">
        <v>30</v>
      </c>
      <c r="J1326" s="21"/>
      <c r="K1326" s="21"/>
    </row>
    <row r="1327" spans="1:11" x14ac:dyDescent="0.25">
      <c r="A1327" s="192">
        <v>41897</v>
      </c>
      <c r="B1327" s="193" t="s">
        <v>1821</v>
      </c>
      <c r="C1327" s="324" t="s">
        <v>4733</v>
      </c>
      <c r="D1327" s="190" t="s">
        <v>763</v>
      </c>
      <c r="E1327" s="210">
        <v>37992</v>
      </c>
      <c r="F1327" s="256">
        <v>41897</v>
      </c>
      <c r="G1327" s="42">
        <v>37992</v>
      </c>
      <c r="H1327" s="217">
        <f t="shared" si="21"/>
        <v>0</v>
      </c>
      <c r="I1327" s="190" t="s">
        <v>12</v>
      </c>
      <c r="J1327" s="21"/>
      <c r="K1327" s="21"/>
    </row>
    <row r="1328" spans="1:11" x14ac:dyDescent="0.25">
      <c r="A1328" s="192">
        <v>41897</v>
      </c>
      <c r="B1328" s="193" t="s">
        <v>1822</v>
      </c>
      <c r="C1328" s="324" t="s">
        <v>4733</v>
      </c>
      <c r="D1328" s="190" t="s">
        <v>1814</v>
      </c>
      <c r="E1328" s="210">
        <v>27812.400000000001</v>
      </c>
      <c r="F1328" s="256">
        <v>41904</v>
      </c>
      <c r="G1328" s="42">
        <v>27812.400000000001</v>
      </c>
      <c r="H1328" s="217">
        <f t="shared" si="21"/>
        <v>0</v>
      </c>
      <c r="I1328" s="190" t="s">
        <v>21</v>
      </c>
      <c r="J1328" s="21"/>
      <c r="K1328" s="21"/>
    </row>
    <row r="1329" spans="1:11" x14ac:dyDescent="0.25">
      <c r="A1329" s="192">
        <v>41897</v>
      </c>
      <c r="B1329" s="193" t="s">
        <v>1823</v>
      </c>
      <c r="C1329" s="324" t="s">
        <v>4733</v>
      </c>
      <c r="D1329" s="190" t="s">
        <v>28</v>
      </c>
      <c r="E1329" s="210">
        <v>3473.6</v>
      </c>
      <c r="F1329" s="256">
        <v>41897</v>
      </c>
      <c r="G1329" s="42">
        <v>3473.6</v>
      </c>
      <c r="H1329" s="217">
        <f t="shared" si="21"/>
        <v>0</v>
      </c>
      <c r="I1329" s="190"/>
    </row>
    <row r="1330" spans="1:11" x14ac:dyDescent="0.25">
      <c r="A1330" s="192">
        <v>41897</v>
      </c>
      <c r="B1330" s="193" t="s">
        <v>1825</v>
      </c>
      <c r="C1330" s="324" t="s">
        <v>4733</v>
      </c>
      <c r="D1330" s="190" t="s">
        <v>3163</v>
      </c>
      <c r="E1330" s="210">
        <v>24518.400000000001</v>
      </c>
      <c r="F1330" s="256">
        <v>41904</v>
      </c>
      <c r="G1330" s="42">
        <v>24518.400000000001</v>
      </c>
      <c r="H1330" s="217">
        <f t="shared" si="21"/>
        <v>0</v>
      </c>
      <c r="I1330" s="190" t="s">
        <v>21</v>
      </c>
    </row>
    <row r="1331" spans="1:11" x14ac:dyDescent="0.25">
      <c r="A1331" s="192">
        <v>41897</v>
      </c>
      <c r="B1331" s="193" t="s">
        <v>1826</v>
      </c>
      <c r="C1331" s="324" t="s">
        <v>4733</v>
      </c>
      <c r="D1331" s="190" t="s">
        <v>4756</v>
      </c>
      <c r="E1331" s="210">
        <v>4879.5</v>
      </c>
      <c r="F1331" s="256">
        <v>41897</v>
      </c>
      <c r="G1331" s="42">
        <v>4879.5</v>
      </c>
      <c r="H1331" s="217">
        <f t="shared" si="21"/>
        <v>0</v>
      </c>
      <c r="I1331" s="190"/>
    </row>
    <row r="1332" spans="1:11" x14ac:dyDescent="0.25">
      <c r="A1332" s="192">
        <v>41897</v>
      </c>
      <c r="B1332" s="193" t="s">
        <v>1827</v>
      </c>
      <c r="C1332" s="324" t="s">
        <v>4733</v>
      </c>
      <c r="D1332" s="190" t="s">
        <v>23</v>
      </c>
      <c r="E1332" s="210">
        <v>11662.64</v>
      </c>
      <c r="F1332" s="256">
        <v>41897</v>
      </c>
      <c r="G1332" s="42">
        <v>11662.64</v>
      </c>
      <c r="H1332" s="217">
        <f t="shared" si="21"/>
        <v>0</v>
      </c>
      <c r="I1332" s="190"/>
    </row>
    <row r="1333" spans="1:11" x14ac:dyDescent="0.25">
      <c r="A1333" s="192">
        <v>41897</v>
      </c>
      <c r="B1333" s="193" t="s">
        <v>1829</v>
      </c>
      <c r="C1333" s="324" t="s">
        <v>4733</v>
      </c>
      <c r="D1333" s="190" t="s">
        <v>49</v>
      </c>
      <c r="E1333" s="210">
        <v>4388.3999999999996</v>
      </c>
      <c r="F1333" s="256">
        <v>41897</v>
      </c>
      <c r="G1333" s="42">
        <v>4388.3999999999996</v>
      </c>
      <c r="H1333" s="217">
        <f t="shared" si="21"/>
        <v>0</v>
      </c>
      <c r="I1333" s="190"/>
    </row>
    <row r="1334" spans="1:11" x14ac:dyDescent="0.25">
      <c r="A1334" s="192">
        <v>41897</v>
      </c>
      <c r="B1334" s="193" t="s">
        <v>1830</v>
      </c>
      <c r="C1334" s="324" t="s">
        <v>4733</v>
      </c>
      <c r="D1334" s="190" t="s">
        <v>4731</v>
      </c>
      <c r="E1334" s="210">
        <v>3129</v>
      </c>
      <c r="F1334" s="256">
        <v>41897</v>
      </c>
      <c r="G1334" s="42">
        <v>3129</v>
      </c>
      <c r="H1334" s="217">
        <f t="shared" si="21"/>
        <v>0</v>
      </c>
      <c r="I1334" s="190"/>
    </row>
    <row r="1335" spans="1:11" x14ac:dyDescent="0.25">
      <c r="A1335" s="192">
        <v>41897</v>
      </c>
      <c r="B1335" s="193" t="s">
        <v>1832</v>
      </c>
      <c r="C1335" s="324" t="s">
        <v>4733</v>
      </c>
      <c r="D1335" s="190" t="s">
        <v>3080</v>
      </c>
      <c r="E1335" s="210">
        <v>3598.6</v>
      </c>
      <c r="F1335" s="256">
        <v>41897</v>
      </c>
      <c r="G1335" s="42">
        <v>3598.6</v>
      </c>
      <c r="H1335" s="217">
        <f t="shared" si="21"/>
        <v>0</v>
      </c>
      <c r="I1335" s="190"/>
    </row>
    <row r="1336" spans="1:11" x14ac:dyDescent="0.25">
      <c r="A1336" s="192">
        <v>41897</v>
      </c>
      <c r="B1336" s="193" t="s">
        <v>1833</v>
      </c>
      <c r="C1336" s="324" t="s">
        <v>4733</v>
      </c>
      <c r="D1336" s="190" t="s">
        <v>2578</v>
      </c>
      <c r="E1336" s="210">
        <v>6393.5</v>
      </c>
      <c r="F1336" s="256">
        <v>41897</v>
      </c>
      <c r="G1336" s="42">
        <v>6393.5</v>
      </c>
      <c r="H1336" s="217">
        <f t="shared" si="21"/>
        <v>0</v>
      </c>
      <c r="I1336" s="190" t="s">
        <v>12</v>
      </c>
    </row>
    <row r="1337" spans="1:11" x14ac:dyDescent="0.25">
      <c r="A1337" s="192">
        <v>41897</v>
      </c>
      <c r="B1337" s="193" t="s">
        <v>1834</v>
      </c>
      <c r="C1337" s="324" t="s">
        <v>4733</v>
      </c>
      <c r="D1337" s="190" t="s">
        <v>130</v>
      </c>
      <c r="E1337" s="210">
        <v>10892.4</v>
      </c>
      <c r="F1337" s="256">
        <v>41901</v>
      </c>
      <c r="G1337" s="42">
        <v>10892.4</v>
      </c>
      <c r="H1337" s="217">
        <f t="shared" si="21"/>
        <v>0</v>
      </c>
      <c r="I1337" s="190" t="s">
        <v>21</v>
      </c>
    </row>
    <row r="1338" spans="1:11" x14ac:dyDescent="0.25">
      <c r="A1338" s="192">
        <v>41897</v>
      </c>
      <c r="B1338" s="193" t="s">
        <v>1835</v>
      </c>
      <c r="C1338" s="324" t="s">
        <v>4733</v>
      </c>
      <c r="D1338" s="190" t="s">
        <v>237</v>
      </c>
      <c r="E1338" s="210">
        <v>9743.2000000000007</v>
      </c>
      <c r="F1338" s="256">
        <v>41897</v>
      </c>
      <c r="G1338" s="42">
        <v>9743.2000000000007</v>
      </c>
      <c r="H1338" s="217">
        <f t="shared" si="21"/>
        <v>0</v>
      </c>
      <c r="I1338" s="190" t="s">
        <v>21</v>
      </c>
    </row>
    <row r="1339" spans="1:11" x14ac:dyDescent="0.25">
      <c r="A1339" s="192">
        <v>41897</v>
      </c>
      <c r="B1339" s="193" t="s">
        <v>1837</v>
      </c>
      <c r="C1339" s="324" t="s">
        <v>4733</v>
      </c>
      <c r="D1339" s="190" t="s">
        <v>43</v>
      </c>
      <c r="E1339" s="210">
        <v>3840</v>
      </c>
      <c r="F1339" s="256">
        <v>41908</v>
      </c>
      <c r="G1339" s="42">
        <v>3840</v>
      </c>
      <c r="H1339" s="217">
        <f t="shared" si="21"/>
        <v>0</v>
      </c>
      <c r="I1339" s="190" t="s">
        <v>30</v>
      </c>
    </row>
    <row r="1340" spans="1:11" x14ac:dyDescent="0.25">
      <c r="A1340" s="192">
        <v>41897</v>
      </c>
      <c r="B1340" s="193" t="s">
        <v>1838</v>
      </c>
      <c r="C1340" s="324" t="s">
        <v>4733</v>
      </c>
      <c r="D1340" s="190" t="s">
        <v>42</v>
      </c>
      <c r="E1340" s="210">
        <v>3360</v>
      </c>
      <c r="F1340" s="256">
        <v>41908</v>
      </c>
      <c r="G1340" s="42">
        <v>3360</v>
      </c>
      <c r="H1340" s="217">
        <f t="shared" si="21"/>
        <v>0</v>
      </c>
      <c r="I1340" s="190" t="s">
        <v>30</v>
      </c>
    </row>
    <row r="1341" spans="1:11" x14ac:dyDescent="0.25">
      <c r="A1341" s="192">
        <v>41897</v>
      </c>
      <c r="B1341" s="193" t="s">
        <v>1839</v>
      </c>
      <c r="C1341" s="324" t="s">
        <v>4733</v>
      </c>
      <c r="D1341" s="190" t="s">
        <v>2578</v>
      </c>
      <c r="E1341" s="210">
        <v>1542.8</v>
      </c>
      <c r="F1341" s="256">
        <v>41897</v>
      </c>
      <c r="G1341" s="42">
        <v>1542.8</v>
      </c>
      <c r="H1341" s="217">
        <f t="shared" si="21"/>
        <v>0</v>
      </c>
      <c r="I1341" s="190" t="s">
        <v>12</v>
      </c>
    </row>
    <row r="1342" spans="1:11" x14ac:dyDescent="0.25">
      <c r="A1342" s="192">
        <v>41897</v>
      </c>
      <c r="B1342" s="193" t="s">
        <v>1840</v>
      </c>
      <c r="C1342" s="324" t="s">
        <v>4733</v>
      </c>
      <c r="D1342" s="190" t="s">
        <v>83</v>
      </c>
      <c r="E1342" s="210">
        <v>7814.5</v>
      </c>
      <c r="F1342" s="256">
        <v>41897</v>
      </c>
      <c r="G1342" s="42">
        <v>7814.5</v>
      </c>
      <c r="H1342" s="217">
        <f t="shared" si="21"/>
        <v>0</v>
      </c>
      <c r="I1342" s="190" t="s">
        <v>21</v>
      </c>
    </row>
    <row r="1343" spans="1:11" x14ac:dyDescent="0.25">
      <c r="A1343" s="192">
        <v>41897</v>
      </c>
      <c r="B1343" s="193" t="s">
        <v>1843</v>
      </c>
      <c r="C1343" s="324" t="s">
        <v>4733</v>
      </c>
      <c r="D1343" s="190" t="s">
        <v>781</v>
      </c>
      <c r="E1343" s="210">
        <v>8204</v>
      </c>
      <c r="F1343" s="256">
        <v>41897</v>
      </c>
      <c r="G1343" s="42">
        <v>8204</v>
      </c>
      <c r="H1343" s="217">
        <f t="shared" si="21"/>
        <v>0</v>
      </c>
      <c r="I1343" s="190"/>
      <c r="K1343" s="33"/>
    </row>
    <row r="1344" spans="1:11" x14ac:dyDescent="0.25">
      <c r="A1344" s="192">
        <v>41897</v>
      </c>
      <c r="B1344" s="193" t="s">
        <v>1844</v>
      </c>
      <c r="C1344" s="324" t="s">
        <v>4733</v>
      </c>
      <c r="D1344" s="190" t="s">
        <v>2859</v>
      </c>
      <c r="E1344" s="210">
        <v>15141</v>
      </c>
      <c r="F1344" s="256">
        <v>41897</v>
      </c>
      <c r="G1344" s="42">
        <v>15141</v>
      </c>
      <c r="H1344" s="217">
        <f t="shared" si="21"/>
        <v>0</v>
      </c>
      <c r="I1344" s="190"/>
      <c r="K1344" s="33"/>
    </row>
    <row r="1345" spans="1:11" x14ac:dyDescent="0.25">
      <c r="A1345" s="192">
        <v>41897</v>
      </c>
      <c r="B1345" s="193" t="s">
        <v>1845</v>
      </c>
      <c r="C1345" s="324" t="s">
        <v>4733</v>
      </c>
      <c r="D1345" s="190" t="s">
        <v>4613</v>
      </c>
      <c r="E1345" s="210">
        <v>2023.4</v>
      </c>
      <c r="F1345" s="256">
        <v>41897</v>
      </c>
      <c r="G1345" s="42">
        <v>2023.4</v>
      </c>
      <c r="H1345" s="217">
        <f t="shared" si="21"/>
        <v>0</v>
      </c>
      <c r="I1345" s="190"/>
      <c r="K1345" s="33"/>
    </row>
    <row r="1346" spans="1:11" x14ac:dyDescent="0.25">
      <c r="A1346" s="192">
        <v>41897</v>
      </c>
      <c r="B1346" s="193" t="s">
        <v>1846</v>
      </c>
      <c r="C1346" s="324" t="s">
        <v>4733</v>
      </c>
      <c r="D1346" s="190" t="s">
        <v>2859</v>
      </c>
      <c r="E1346" s="210">
        <v>788.4</v>
      </c>
      <c r="F1346" s="256">
        <v>41897</v>
      </c>
      <c r="G1346" s="42">
        <v>788.4</v>
      </c>
      <c r="H1346" s="217">
        <f t="shared" si="21"/>
        <v>0</v>
      </c>
      <c r="I1346" s="190"/>
      <c r="K1346" s="33"/>
    </row>
    <row r="1347" spans="1:11" x14ac:dyDescent="0.25">
      <c r="A1347" s="192">
        <v>41897</v>
      </c>
      <c r="B1347" s="193" t="s">
        <v>1847</v>
      </c>
      <c r="C1347" s="324" t="s">
        <v>4733</v>
      </c>
      <c r="D1347" s="190" t="s">
        <v>701</v>
      </c>
      <c r="E1347" s="210">
        <v>1841.1</v>
      </c>
      <c r="F1347" s="256">
        <v>41897</v>
      </c>
      <c r="G1347" s="42">
        <v>1841.1</v>
      </c>
      <c r="H1347" s="217">
        <f t="shared" si="21"/>
        <v>0</v>
      </c>
      <c r="I1347" s="190" t="s">
        <v>12</v>
      </c>
      <c r="K1347" s="33"/>
    </row>
    <row r="1348" spans="1:11" x14ac:dyDescent="0.25">
      <c r="A1348" s="192">
        <v>41897</v>
      </c>
      <c r="B1348" s="193" t="s">
        <v>1849</v>
      </c>
      <c r="C1348" s="324" t="s">
        <v>4733</v>
      </c>
      <c r="D1348" s="190" t="s">
        <v>763</v>
      </c>
      <c r="E1348" s="210">
        <v>3640</v>
      </c>
      <c r="F1348" s="256">
        <v>41897</v>
      </c>
      <c r="G1348" s="42">
        <v>3640</v>
      </c>
      <c r="H1348" s="217">
        <f t="shared" si="21"/>
        <v>0</v>
      </c>
      <c r="I1348" s="190" t="s">
        <v>12</v>
      </c>
    </row>
    <row r="1349" spans="1:11" x14ac:dyDescent="0.25">
      <c r="A1349" s="192">
        <v>41897</v>
      </c>
      <c r="B1349" s="193" t="s">
        <v>1851</v>
      </c>
      <c r="C1349" s="324" t="s">
        <v>4733</v>
      </c>
      <c r="D1349" s="190" t="s">
        <v>52</v>
      </c>
      <c r="E1349" s="210">
        <v>3303</v>
      </c>
      <c r="F1349" s="256">
        <v>41897</v>
      </c>
      <c r="G1349" s="42">
        <v>3303</v>
      </c>
      <c r="H1349" s="217">
        <f t="shared" si="21"/>
        <v>0</v>
      </c>
      <c r="I1349" s="190" t="s">
        <v>12</v>
      </c>
    </row>
    <row r="1350" spans="1:11" x14ac:dyDescent="0.25">
      <c r="A1350" s="192">
        <v>41897</v>
      </c>
      <c r="B1350" s="193" t="s">
        <v>1852</v>
      </c>
      <c r="C1350" s="324" t="s">
        <v>4733</v>
      </c>
      <c r="D1350" s="196" t="s">
        <v>3108</v>
      </c>
      <c r="E1350" s="215">
        <v>0</v>
      </c>
      <c r="F1350" s="256"/>
      <c r="G1350" s="42"/>
      <c r="H1350" s="217">
        <f t="shared" si="21"/>
        <v>0</v>
      </c>
      <c r="I1350" s="190" t="s">
        <v>324</v>
      </c>
    </row>
    <row r="1351" spans="1:11" x14ac:dyDescent="0.25">
      <c r="A1351" s="192">
        <v>41897</v>
      </c>
      <c r="B1351" s="193" t="s">
        <v>1853</v>
      </c>
      <c r="C1351" s="324" t="s">
        <v>4733</v>
      </c>
      <c r="D1351" s="190" t="s">
        <v>74</v>
      </c>
      <c r="E1351" s="210">
        <v>4316.8</v>
      </c>
      <c r="F1351" s="256">
        <v>41897</v>
      </c>
      <c r="G1351" s="42">
        <v>4316.8</v>
      </c>
      <c r="H1351" s="217">
        <f t="shared" ref="H1351:H1414" si="22">E1351-G1351</f>
        <v>0</v>
      </c>
      <c r="I1351" s="190"/>
    </row>
    <row r="1352" spans="1:11" x14ac:dyDescent="0.25">
      <c r="A1352" s="192">
        <v>41897</v>
      </c>
      <c r="B1352" s="193" t="s">
        <v>1854</v>
      </c>
      <c r="C1352" s="324" t="s">
        <v>4733</v>
      </c>
      <c r="D1352" s="190" t="s">
        <v>62</v>
      </c>
      <c r="E1352" s="210">
        <v>1324.4</v>
      </c>
      <c r="F1352" s="256">
        <v>41897</v>
      </c>
      <c r="G1352" s="42">
        <v>1324.4</v>
      </c>
      <c r="H1352" s="217">
        <f t="shared" si="22"/>
        <v>0</v>
      </c>
      <c r="I1352" s="190"/>
    </row>
    <row r="1353" spans="1:11" x14ac:dyDescent="0.25">
      <c r="A1353" s="192">
        <v>41897</v>
      </c>
      <c r="B1353" s="193" t="s">
        <v>1855</v>
      </c>
      <c r="C1353" s="324" t="s">
        <v>4733</v>
      </c>
      <c r="D1353" s="190" t="s">
        <v>4700</v>
      </c>
      <c r="E1353" s="210">
        <v>3469.1</v>
      </c>
      <c r="F1353" s="256">
        <v>41897</v>
      </c>
      <c r="G1353" s="42">
        <v>3469.1</v>
      </c>
      <c r="H1353" s="217">
        <f t="shared" si="22"/>
        <v>0</v>
      </c>
      <c r="I1353" s="190" t="s">
        <v>30</v>
      </c>
    </row>
    <row r="1354" spans="1:11" x14ac:dyDescent="0.25">
      <c r="A1354" s="192">
        <v>41897</v>
      </c>
      <c r="B1354" s="193" t="s">
        <v>1856</v>
      </c>
      <c r="C1354" s="324" t="s">
        <v>4733</v>
      </c>
      <c r="D1354" s="190" t="s">
        <v>124</v>
      </c>
      <c r="E1354" s="210">
        <v>8071.8</v>
      </c>
      <c r="F1354" s="256">
        <v>41897</v>
      </c>
      <c r="G1354" s="42">
        <v>8071.8</v>
      </c>
      <c r="H1354" s="217">
        <f t="shared" si="22"/>
        <v>0</v>
      </c>
      <c r="I1354" s="190" t="s">
        <v>30</v>
      </c>
    </row>
    <row r="1355" spans="1:11" x14ac:dyDescent="0.25">
      <c r="A1355" s="192">
        <v>41897</v>
      </c>
      <c r="B1355" s="193" t="s">
        <v>1858</v>
      </c>
      <c r="C1355" s="324" t="s">
        <v>4733</v>
      </c>
      <c r="D1355" s="190" t="s">
        <v>22</v>
      </c>
      <c r="E1355" s="210">
        <v>7378.6</v>
      </c>
      <c r="F1355" s="256">
        <v>41897</v>
      </c>
      <c r="G1355" s="42">
        <v>7378.6</v>
      </c>
      <c r="H1355" s="217">
        <f t="shared" si="22"/>
        <v>0</v>
      </c>
      <c r="I1355" s="190"/>
    </row>
    <row r="1356" spans="1:11" x14ac:dyDescent="0.25">
      <c r="A1356" s="192">
        <v>41897</v>
      </c>
      <c r="B1356" s="193" t="s">
        <v>1859</v>
      </c>
      <c r="C1356" s="324" t="s">
        <v>4733</v>
      </c>
      <c r="D1356" s="190" t="s">
        <v>4287</v>
      </c>
      <c r="E1356" s="210">
        <v>36960</v>
      </c>
      <c r="F1356" s="256">
        <v>41897</v>
      </c>
      <c r="G1356" s="42">
        <v>36960</v>
      </c>
      <c r="H1356" s="217">
        <f t="shared" si="22"/>
        <v>0</v>
      </c>
      <c r="I1356" s="190" t="s">
        <v>30</v>
      </c>
    </row>
    <row r="1357" spans="1:11" x14ac:dyDescent="0.25">
      <c r="A1357" s="192">
        <v>41897</v>
      </c>
      <c r="B1357" s="193" t="s">
        <v>1860</v>
      </c>
      <c r="C1357" s="324" t="s">
        <v>4733</v>
      </c>
      <c r="D1357" s="190" t="s">
        <v>4757</v>
      </c>
      <c r="E1357" s="210">
        <v>4032</v>
      </c>
      <c r="F1357" s="256">
        <v>41897</v>
      </c>
      <c r="G1357" s="42">
        <v>4032</v>
      </c>
      <c r="H1357" s="217">
        <f t="shared" si="22"/>
        <v>0</v>
      </c>
      <c r="I1357" s="190"/>
    </row>
    <row r="1358" spans="1:11" x14ac:dyDescent="0.25">
      <c r="A1358" s="192">
        <v>41897</v>
      </c>
      <c r="B1358" s="193" t="s">
        <v>1861</v>
      </c>
      <c r="C1358" s="324" t="s">
        <v>4733</v>
      </c>
      <c r="D1358" s="190" t="s">
        <v>29</v>
      </c>
      <c r="E1358" s="210">
        <v>6284.6</v>
      </c>
      <c r="F1358" s="256">
        <v>41897</v>
      </c>
      <c r="G1358" s="42">
        <v>6284.6</v>
      </c>
      <c r="H1358" s="217">
        <f t="shared" si="22"/>
        <v>0</v>
      </c>
      <c r="I1358" s="190" t="s">
        <v>30</v>
      </c>
    </row>
    <row r="1359" spans="1:11" x14ac:dyDescent="0.25">
      <c r="A1359" s="192">
        <v>41897</v>
      </c>
      <c r="B1359" s="193" t="s">
        <v>1862</v>
      </c>
      <c r="C1359" s="324" t="s">
        <v>4733</v>
      </c>
      <c r="D1359" s="190" t="s">
        <v>949</v>
      </c>
      <c r="E1359" s="210">
        <v>477.9</v>
      </c>
      <c r="F1359" s="256">
        <v>41897</v>
      </c>
      <c r="G1359" s="42">
        <v>477.9</v>
      </c>
      <c r="H1359" s="217">
        <f t="shared" si="22"/>
        <v>0</v>
      </c>
      <c r="I1359" s="190"/>
    </row>
    <row r="1360" spans="1:11" x14ac:dyDescent="0.25">
      <c r="A1360" s="192">
        <v>41897</v>
      </c>
      <c r="B1360" s="193" t="s">
        <v>1863</v>
      </c>
      <c r="C1360" s="324" t="s">
        <v>4733</v>
      </c>
      <c r="D1360" s="190" t="s">
        <v>287</v>
      </c>
      <c r="E1360" s="210">
        <v>6831.3</v>
      </c>
      <c r="F1360" s="256">
        <v>41897</v>
      </c>
      <c r="G1360" s="42">
        <v>6831.3</v>
      </c>
      <c r="H1360" s="217">
        <f t="shared" si="22"/>
        <v>0</v>
      </c>
      <c r="I1360" s="190" t="s">
        <v>30</v>
      </c>
    </row>
    <row r="1361" spans="1:11" x14ac:dyDescent="0.25">
      <c r="A1361" s="192">
        <v>41897</v>
      </c>
      <c r="B1361" s="193" t="s">
        <v>1865</v>
      </c>
      <c r="C1361" s="324" t="s">
        <v>4733</v>
      </c>
      <c r="D1361" s="190" t="s">
        <v>4758</v>
      </c>
      <c r="E1361" s="210">
        <v>6841.1</v>
      </c>
      <c r="F1361" s="256">
        <v>41897</v>
      </c>
      <c r="G1361" s="42">
        <v>6841.1</v>
      </c>
      <c r="H1361" s="217">
        <f t="shared" si="22"/>
        <v>0</v>
      </c>
      <c r="I1361" s="190"/>
      <c r="J1361" s="21"/>
      <c r="K1361" s="21"/>
    </row>
    <row r="1362" spans="1:11" x14ac:dyDescent="0.25">
      <c r="A1362" s="192">
        <v>41897</v>
      </c>
      <c r="B1362" s="193" t="s">
        <v>1866</v>
      </c>
      <c r="C1362" s="324" t="s">
        <v>4733</v>
      </c>
      <c r="D1362" s="190" t="s">
        <v>2582</v>
      </c>
      <c r="E1362" s="210">
        <v>9969.7999999999993</v>
      </c>
      <c r="F1362" s="256">
        <v>41897</v>
      </c>
      <c r="G1362" s="42">
        <v>9969.7999999999993</v>
      </c>
      <c r="H1362" s="217">
        <f t="shared" si="22"/>
        <v>0</v>
      </c>
      <c r="I1362" s="190"/>
      <c r="J1362" s="21"/>
      <c r="K1362" s="21"/>
    </row>
    <row r="1363" spans="1:11" x14ac:dyDescent="0.25">
      <c r="A1363" s="192">
        <v>41897</v>
      </c>
      <c r="B1363" s="193" t="s">
        <v>1867</v>
      </c>
      <c r="C1363" s="324" t="s">
        <v>4733</v>
      </c>
      <c r="D1363" s="190" t="s">
        <v>758</v>
      </c>
      <c r="E1363" s="210">
        <v>2474.5</v>
      </c>
      <c r="F1363" s="256">
        <v>41897</v>
      </c>
      <c r="G1363" s="42">
        <v>2474.5</v>
      </c>
      <c r="H1363" s="217">
        <f t="shared" si="22"/>
        <v>0</v>
      </c>
      <c r="I1363" s="190" t="s">
        <v>30</v>
      </c>
      <c r="J1363" s="21"/>
      <c r="K1363" s="21"/>
    </row>
    <row r="1364" spans="1:11" x14ac:dyDescent="0.25">
      <c r="A1364" s="192">
        <v>41897</v>
      </c>
      <c r="B1364" s="193" t="s">
        <v>1868</v>
      </c>
      <c r="C1364" s="324" t="s">
        <v>4733</v>
      </c>
      <c r="D1364" s="190" t="s">
        <v>4586</v>
      </c>
      <c r="E1364" s="210">
        <v>8042.2</v>
      </c>
      <c r="F1364" s="256">
        <v>41897</v>
      </c>
      <c r="G1364" s="42">
        <v>8042.2</v>
      </c>
      <c r="H1364" s="217">
        <f t="shared" si="22"/>
        <v>0</v>
      </c>
      <c r="I1364" s="190"/>
      <c r="J1364" s="21"/>
      <c r="K1364" s="21"/>
    </row>
    <row r="1365" spans="1:11" x14ac:dyDescent="0.25">
      <c r="A1365" s="192">
        <v>41897</v>
      </c>
      <c r="B1365" s="193" t="s">
        <v>1869</v>
      </c>
      <c r="C1365" s="324" t="s">
        <v>4733</v>
      </c>
      <c r="D1365" s="190" t="s">
        <v>4240</v>
      </c>
      <c r="E1365" s="210">
        <v>1478.4</v>
      </c>
      <c r="F1365" s="256">
        <v>41912</v>
      </c>
      <c r="G1365" s="42">
        <v>1478.4</v>
      </c>
      <c r="H1365" s="217">
        <f t="shared" si="22"/>
        <v>0</v>
      </c>
      <c r="I1365" s="190" t="s">
        <v>4759</v>
      </c>
      <c r="J1365" s="21"/>
      <c r="K1365" s="21"/>
    </row>
    <row r="1366" spans="1:11" x14ac:dyDescent="0.25">
      <c r="A1366" s="192">
        <v>41897</v>
      </c>
      <c r="B1366" s="193" t="s">
        <v>1871</v>
      </c>
      <c r="C1366" s="324" t="s">
        <v>4733</v>
      </c>
      <c r="D1366" s="190" t="s">
        <v>47</v>
      </c>
      <c r="E1366" s="210">
        <v>7464</v>
      </c>
      <c r="F1366" s="256">
        <v>41897</v>
      </c>
      <c r="G1366" s="42">
        <v>7464</v>
      </c>
      <c r="H1366" s="217">
        <f t="shared" si="22"/>
        <v>0</v>
      </c>
      <c r="I1366" s="190"/>
      <c r="J1366" s="21"/>
      <c r="K1366" s="21"/>
    </row>
    <row r="1367" spans="1:11" x14ac:dyDescent="0.25">
      <c r="A1367" s="192">
        <v>41897</v>
      </c>
      <c r="B1367" s="193" t="s">
        <v>1872</v>
      </c>
      <c r="C1367" s="324" t="s">
        <v>4733</v>
      </c>
      <c r="D1367" s="190" t="s">
        <v>54</v>
      </c>
      <c r="E1367" s="210">
        <v>7762.8</v>
      </c>
      <c r="F1367" s="256">
        <v>41897</v>
      </c>
      <c r="G1367" s="42">
        <v>7762.8</v>
      </c>
      <c r="H1367" s="217">
        <f t="shared" si="22"/>
        <v>0</v>
      </c>
      <c r="I1367" s="190" t="s">
        <v>30</v>
      </c>
      <c r="J1367" s="21"/>
      <c r="K1367" s="21"/>
    </row>
    <row r="1368" spans="1:11" x14ac:dyDescent="0.25">
      <c r="A1368" s="192">
        <v>41897</v>
      </c>
      <c r="B1368" s="193" t="s">
        <v>1873</v>
      </c>
      <c r="C1368" s="324" t="s">
        <v>4733</v>
      </c>
      <c r="D1368" s="190" t="s">
        <v>55</v>
      </c>
      <c r="E1368" s="210">
        <v>24927.3</v>
      </c>
      <c r="F1368" s="256">
        <v>41897</v>
      </c>
      <c r="G1368" s="42">
        <v>24927.3</v>
      </c>
      <c r="H1368" s="217">
        <f t="shared" si="22"/>
        <v>0</v>
      </c>
      <c r="I1368" s="190"/>
      <c r="J1368" s="21"/>
      <c r="K1368" s="21"/>
    </row>
    <row r="1369" spans="1:11" x14ac:dyDescent="0.25">
      <c r="A1369" s="192">
        <v>41897</v>
      </c>
      <c r="B1369" s="193" t="s">
        <v>1874</v>
      </c>
      <c r="C1369" s="324" t="s">
        <v>4733</v>
      </c>
      <c r="D1369" s="190" t="s">
        <v>4626</v>
      </c>
      <c r="E1369" s="210">
        <v>3945</v>
      </c>
      <c r="F1369" s="256">
        <v>41897</v>
      </c>
      <c r="G1369" s="42">
        <v>3945</v>
      </c>
      <c r="H1369" s="217">
        <f t="shared" si="22"/>
        <v>0</v>
      </c>
      <c r="I1369" s="190"/>
      <c r="J1369" s="21"/>
      <c r="K1369" s="21"/>
    </row>
    <row r="1370" spans="1:11" x14ac:dyDescent="0.25">
      <c r="A1370" s="192">
        <v>41897</v>
      </c>
      <c r="B1370" s="193" t="s">
        <v>1875</v>
      </c>
      <c r="C1370" s="324" t="s">
        <v>4733</v>
      </c>
      <c r="D1370" s="190" t="s">
        <v>140</v>
      </c>
      <c r="E1370" s="210">
        <v>662.8</v>
      </c>
      <c r="F1370" s="256">
        <v>41897</v>
      </c>
      <c r="G1370" s="42">
        <v>662.8</v>
      </c>
      <c r="H1370" s="217">
        <f t="shared" si="22"/>
        <v>0</v>
      </c>
      <c r="I1370" s="190"/>
      <c r="J1370" s="21"/>
      <c r="K1370" s="21"/>
    </row>
    <row r="1371" spans="1:11" x14ac:dyDescent="0.25">
      <c r="A1371" s="192">
        <v>41897</v>
      </c>
      <c r="B1371" s="193" t="s">
        <v>1876</v>
      </c>
      <c r="C1371" s="324" t="s">
        <v>4733</v>
      </c>
      <c r="D1371" s="190" t="s">
        <v>4589</v>
      </c>
      <c r="E1371" s="210">
        <v>3765.5</v>
      </c>
      <c r="F1371" s="256">
        <v>41897</v>
      </c>
      <c r="G1371" s="42">
        <v>3765.5</v>
      </c>
      <c r="H1371" s="217">
        <f t="shared" si="22"/>
        <v>0</v>
      </c>
      <c r="I1371" s="190"/>
      <c r="J1371" s="21"/>
      <c r="K1371" s="21"/>
    </row>
    <row r="1372" spans="1:11" x14ac:dyDescent="0.25">
      <c r="A1372" s="192">
        <v>41897</v>
      </c>
      <c r="B1372" s="193" t="s">
        <v>1877</v>
      </c>
      <c r="C1372" s="324" t="s">
        <v>4733</v>
      </c>
      <c r="D1372" s="190" t="s">
        <v>233</v>
      </c>
      <c r="E1372" s="210">
        <v>1382.4</v>
      </c>
      <c r="F1372" s="256">
        <v>41898</v>
      </c>
      <c r="G1372" s="42">
        <v>1382.4</v>
      </c>
      <c r="H1372" s="217">
        <f t="shared" si="22"/>
        <v>0</v>
      </c>
      <c r="I1372" s="190" t="s">
        <v>217</v>
      </c>
      <c r="J1372" s="21"/>
      <c r="K1372" s="21"/>
    </row>
    <row r="1373" spans="1:11" x14ac:dyDescent="0.25">
      <c r="A1373" s="192">
        <v>41897</v>
      </c>
      <c r="B1373" s="193" t="s">
        <v>1879</v>
      </c>
      <c r="C1373" s="324" t="s">
        <v>4733</v>
      </c>
      <c r="D1373" s="190" t="s">
        <v>1040</v>
      </c>
      <c r="E1373" s="210">
        <v>2034.9</v>
      </c>
      <c r="F1373" s="256">
        <v>41897</v>
      </c>
      <c r="G1373" s="42">
        <v>2034.9</v>
      </c>
      <c r="H1373" s="217">
        <f t="shared" si="22"/>
        <v>0</v>
      </c>
      <c r="I1373" s="190" t="s">
        <v>21</v>
      </c>
      <c r="J1373" s="21"/>
      <c r="K1373" s="21"/>
    </row>
    <row r="1374" spans="1:11" x14ac:dyDescent="0.25">
      <c r="A1374" s="192">
        <v>41897</v>
      </c>
      <c r="B1374" s="193" t="s">
        <v>1880</v>
      </c>
      <c r="C1374" s="324" t="s">
        <v>4733</v>
      </c>
      <c r="D1374" s="190" t="s">
        <v>87</v>
      </c>
      <c r="E1374" s="210">
        <v>7279.97</v>
      </c>
      <c r="F1374" s="256">
        <v>41898</v>
      </c>
      <c r="G1374" s="42">
        <v>7279.97</v>
      </c>
      <c r="H1374" s="217">
        <f t="shared" si="22"/>
        <v>0</v>
      </c>
      <c r="I1374" s="190" t="s">
        <v>217</v>
      </c>
      <c r="J1374" s="21"/>
      <c r="K1374" s="21"/>
    </row>
    <row r="1375" spans="1:11" x14ac:dyDescent="0.25">
      <c r="A1375" s="192">
        <v>41897</v>
      </c>
      <c r="B1375" s="193" t="s">
        <v>1881</v>
      </c>
      <c r="C1375" s="324" t="s">
        <v>4733</v>
      </c>
      <c r="D1375" s="190" t="s">
        <v>4612</v>
      </c>
      <c r="E1375" s="210">
        <v>19566.04</v>
      </c>
      <c r="F1375" s="256">
        <v>41898</v>
      </c>
      <c r="G1375" s="42">
        <v>19566.04</v>
      </c>
      <c r="H1375" s="217">
        <f t="shared" si="22"/>
        <v>0</v>
      </c>
      <c r="I1375" s="190" t="s">
        <v>217</v>
      </c>
      <c r="J1375" s="21"/>
      <c r="K1375" s="21"/>
    </row>
    <row r="1376" spans="1:11" x14ac:dyDescent="0.25">
      <c r="A1376" s="192">
        <v>41897</v>
      </c>
      <c r="B1376" s="193" t="s">
        <v>1882</v>
      </c>
      <c r="C1376" s="324" t="s">
        <v>4733</v>
      </c>
      <c r="D1376" s="190" t="s">
        <v>4760</v>
      </c>
      <c r="E1376" s="210">
        <v>1755</v>
      </c>
      <c r="F1376" s="256">
        <v>41898</v>
      </c>
      <c r="G1376" s="42">
        <v>1755</v>
      </c>
      <c r="H1376" s="217">
        <f t="shared" si="22"/>
        <v>0</v>
      </c>
      <c r="I1376" s="190" t="s">
        <v>217</v>
      </c>
      <c r="J1376" s="21"/>
      <c r="K1376" s="21"/>
    </row>
    <row r="1377" spans="1:11" x14ac:dyDescent="0.25">
      <c r="A1377" s="192">
        <v>41897</v>
      </c>
      <c r="B1377" s="193" t="s">
        <v>1883</v>
      </c>
      <c r="C1377" s="324" t="s">
        <v>4733</v>
      </c>
      <c r="D1377" s="190" t="s">
        <v>1100</v>
      </c>
      <c r="E1377" s="210">
        <v>4784</v>
      </c>
      <c r="F1377" s="256">
        <v>41898</v>
      </c>
      <c r="G1377" s="42">
        <v>4784</v>
      </c>
      <c r="H1377" s="217">
        <f t="shared" si="22"/>
        <v>0</v>
      </c>
      <c r="I1377" s="190" t="s">
        <v>217</v>
      </c>
    </row>
    <row r="1378" spans="1:11" x14ac:dyDescent="0.25">
      <c r="A1378" s="192">
        <v>41897</v>
      </c>
      <c r="B1378" s="193" t="s">
        <v>1885</v>
      </c>
      <c r="C1378" s="324" t="s">
        <v>4733</v>
      </c>
      <c r="D1378" s="196" t="s">
        <v>3108</v>
      </c>
      <c r="E1378" s="215">
        <v>0</v>
      </c>
      <c r="F1378" s="256"/>
      <c r="G1378" s="42"/>
      <c r="H1378" s="217">
        <f t="shared" si="22"/>
        <v>0</v>
      </c>
      <c r="I1378" s="190" t="s">
        <v>3872</v>
      </c>
    </row>
    <row r="1379" spans="1:11" x14ac:dyDescent="0.25">
      <c r="A1379" s="192">
        <v>41897</v>
      </c>
      <c r="B1379" s="193" t="s">
        <v>1886</v>
      </c>
      <c r="C1379" s="324" t="s">
        <v>4733</v>
      </c>
      <c r="D1379" s="190" t="s">
        <v>136</v>
      </c>
      <c r="E1379" s="210">
        <v>2986.8</v>
      </c>
      <c r="F1379" s="256">
        <v>41897</v>
      </c>
      <c r="G1379" s="42">
        <v>2986.8</v>
      </c>
      <c r="H1379" s="217">
        <f t="shared" si="22"/>
        <v>0</v>
      </c>
      <c r="I1379" s="190"/>
    </row>
    <row r="1380" spans="1:11" x14ac:dyDescent="0.25">
      <c r="A1380" s="192">
        <v>41897</v>
      </c>
      <c r="B1380" s="193" t="s">
        <v>1888</v>
      </c>
      <c r="C1380" s="324" t="s">
        <v>4733</v>
      </c>
      <c r="D1380" s="190" t="s">
        <v>4761</v>
      </c>
      <c r="E1380" s="210">
        <v>2600.6</v>
      </c>
      <c r="F1380" s="256">
        <v>41897</v>
      </c>
      <c r="G1380" s="42">
        <v>2600.6</v>
      </c>
      <c r="H1380" s="217">
        <f t="shared" si="22"/>
        <v>0</v>
      </c>
      <c r="I1380" s="190"/>
    </row>
    <row r="1381" spans="1:11" x14ac:dyDescent="0.25">
      <c r="A1381" s="192">
        <v>41897</v>
      </c>
      <c r="B1381" s="193" t="s">
        <v>1889</v>
      </c>
      <c r="C1381" s="324" t="s">
        <v>4733</v>
      </c>
      <c r="D1381" s="196" t="s">
        <v>3108</v>
      </c>
      <c r="E1381" s="215">
        <v>0</v>
      </c>
      <c r="F1381" s="256"/>
      <c r="G1381" s="42"/>
      <c r="H1381" s="217">
        <f t="shared" si="22"/>
        <v>0</v>
      </c>
      <c r="I1381" s="190" t="s">
        <v>4762</v>
      </c>
      <c r="K1381" s="33"/>
    </row>
    <row r="1382" spans="1:11" x14ac:dyDescent="0.25">
      <c r="A1382" s="192">
        <v>41897</v>
      </c>
      <c r="B1382" s="193" t="s">
        <v>1890</v>
      </c>
      <c r="C1382" s="324" t="s">
        <v>4733</v>
      </c>
      <c r="D1382" s="190" t="s">
        <v>4723</v>
      </c>
      <c r="E1382" s="210">
        <v>1541.6</v>
      </c>
      <c r="F1382" s="256">
        <v>41897</v>
      </c>
      <c r="G1382" s="42">
        <v>1541.6</v>
      </c>
      <c r="H1382" s="217">
        <f t="shared" si="22"/>
        <v>0</v>
      </c>
      <c r="I1382" s="190"/>
    </row>
    <row r="1383" spans="1:11" x14ac:dyDescent="0.25">
      <c r="A1383" s="192">
        <v>41897</v>
      </c>
      <c r="B1383" s="193" t="s">
        <v>1891</v>
      </c>
      <c r="C1383" s="324" t="s">
        <v>4733</v>
      </c>
      <c r="D1383" s="190" t="s">
        <v>28</v>
      </c>
      <c r="E1383" s="210">
        <v>1513.6</v>
      </c>
      <c r="F1383" s="256">
        <v>41897</v>
      </c>
      <c r="G1383" s="42">
        <v>1513.6</v>
      </c>
      <c r="H1383" s="217">
        <f t="shared" si="22"/>
        <v>0</v>
      </c>
      <c r="I1383" s="190"/>
    </row>
    <row r="1384" spans="1:11" x14ac:dyDescent="0.25">
      <c r="A1384" s="192">
        <v>41897</v>
      </c>
      <c r="B1384" s="193" t="s">
        <v>1892</v>
      </c>
      <c r="C1384" s="324" t="s">
        <v>4733</v>
      </c>
      <c r="D1384" s="190" t="s">
        <v>133</v>
      </c>
      <c r="E1384" s="210">
        <v>40310</v>
      </c>
      <c r="F1384" s="256">
        <v>41897</v>
      </c>
      <c r="G1384" s="42">
        <v>40310</v>
      </c>
      <c r="H1384" s="217">
        <f t="shared" si="22"/>
        <v>0</v>
      </c>
      <c r="I1384" s="190"/>
    </row>
    <row r="1385" spans="1:11" x14ac:dyDescent="0.25">
      <c r="A1385" s="192">
        <v>41897</v>
      </c>
      <c r="B1385" s="193" t="s">
        <v>1893</v>
      </c>
      <c r="C1385" s="324" t="s">
        <v>4733</v>
      </c>
      <c r="D1385" s="190" t="s">
        <v>78</v>
      </c>
      <c r="E1385" s="210">
        <v>5111.2</v>
      </c>
      <c r="F1385" s="256">
        <v>41898</v>
      </c>
      <c r="G1385" s="42">
        <v>5111.2</v>
      </c>
      <c r="H1385" s="217">
        <f t="shared" si="22"/>
        <v>0</v>
      </c>
      <c r="I1385" s="190" t="s">
        <v>217</v>
      </c>
    </row>
    <row r="1386" spans="1:11" x14ac:dyDescent="0.25">
      <c r="A1386" s="192">
        <v>41897</v>
      </c>
      <c r="B1386" s="193" t="s">
        <v>1895</v>
      </c>
      <c r="C1386" s="324" t="s">
        <v>4733</v>
      </c>
      <c r="D1386" s="190" t="s">
        <v>80</v>
      </c>
      <c r="E1386" s="210">
        <v>2194.9</v>
      </c>
      <c r="F1386" s="256">
        <v>41898</v>
      </c>
      <c r="G1386" s="42">
        <v>2194.9</v>
      </c>
      <c r="H1386" s="217">
        <f t="shared" si="22"/>
        <v>0</v>
      </c>
      <c r="I1386" s="190" t="s">
        <v>217</v>
      </c>
      <c r="K1386" s="33"/>
    </row>
    <row r="1387" spans="1:11" x14ac:dyDescent="0.25">
      <c r="A1387" s="192">
        <v>41897</v>
      </c>
      <c r="B1387" s="193" t="s">
        <v>1896</v>
      </c>
      <c r="C1387" s="324" t="s">
        <v>4733</v>
      </c>
      <c r="D1387" s="190" t="s">
        <v>23</v>
      </c>
      <c r="E1387" s="210">
        <v>1229.5999999999999</v>
      </c>
      <c r="F1387" s="256">
        <v>41897</v>
      </c>
      <c r="G1387" s="42">
        <v>1229.5999999999999</v>
      </c>
      <c r="H1387" s="217">
        <f t="shared" si="22"/>
        <v>0</v>
      </c>
      <c r="I1387" s="190"/>
    </row>
    <row r="1388" spans="1:11" x14ac:dyDescent="0.25">
      <c r="A1388" s="192">
        <v>41897</v>
      </c>
      <c r="B1388" s="193" t="s">
        <v>1897</v>
      </c>
      <c r="C1388" s="324" t="s">
        <v>4733</v>
      </c>
      <c r="D1388" s="190" t="s">
        <v>4702</v>
      </c>
      <c r="E1388" s="210">
        <v>330.4</v>
      </c>
      <c r="F1388" s="256">
        <v>41897</v>
      </c>
      <c r="G1388" s="42">
        <v>330.4</v>
      </c>
      <c r="H1388" s="217">
        <f t="shared" si="22"/>
        <v>0</v>
      </c>
      <c r="I1388" s="190"/>
    </row>
    <row r="1389" spans="1:11" x14ac:dyDescent="0.25">
      <c r="A1389" s="192">
        <v>41897</v>
      </c>
      <c r="B1389" s="193" t="s">
        <v>1898</v>
      </c>
      <c r="C1389" s="324" t="s">
        <v>4733</v>
      </c>
      <c r="D1389" s="190" t="s">
        <v>4590</v>
      </c>
      <c r="E1389" s="210">
        <v>208</v>
      </c>
      <c r="F1389" s="256">
        <v>41897</v>
      </c>
      <c r="G1389" s="42">
        <v>208</v>
      </c>
      <c r="H1389" s="217">
        <f t="shared" si="22"/>
        <v>0</v>
      </c>
      <c r="I1389" s="190"/>
    </row>
    <row r="1390" spans="1:11" x14ac:dyDescent="0.25">
      <c r="A1390" s="192">
        <v>41897</v>
      </c>
      <c r="B1390" s="193" t="s">
        <v>1899</v>
      </c>
      <c r="C1390" s="324" t="s">
        <v>4733</v>
      </c>
      <c r="D1390" s="190" t="s">
        <v>4763</v>
      </c>
      <c r="E1390" s="210">
        <v>3858.4</v>
      </c>
      <c r="F1390" s="256">
        <v>41897</v>
      </c>
      <c r="G1390" s="42">
        <v>3858.4</v>
      </c>
      <c r="H1390" s="217">
        <f t="shared" si="22"/>
        <v>0</v>
      </c>
      <c r="I1390" s="190"/>
    </row>
    <row r="1391" spans="1:11" x14ac:dyDescent="0.25">
      <c r="A1391" s="192">
        <v>41897</v>
      </c>
      <c r="B1391" s="193" t="s">
        <v>1901</v>
      </c>
      <c r="C1391" s="324" t="s">
        <v>4733</v>
      </c>
      <c r="D1391" s="190" t="s">
        <v>4693</v>
      </c>
      <c r="E1391" s="210">
        <v>1032</v>
      </c>
      <c r="F1391" s="256">
        <v>41897</v>
      </c>
      <c r="G1391" s="42">
        <v>1032</v>
      </c>
      <c r="H1391" s="217">
        <f t="shared" si="22"/>
        <v>0</v>
      </c>
      <c r="I1391" s="190" t="s">
        <v>27</v>
      </c>
    </row>
    <row r="1392" spans="1:11" x14ac:dyDescent="0.25">
      <c r="A1392" s="192">
        <v>41897</v>
      </c>
      <c r="B1392" s="193" t="s">
        <v>1903</v>
      </c>
      <c r="C1392" s="324" t="s">
        <v>4733</v>
      </c>
      <c r="D1392" s="190" t="s">
        <v>25</v>
      </c>
      <c r="E1392" s="210">
        <v>7149.8</v>
      </c>
      <c r="F1392" s="256">
        <v>41897</v>
      </c>
      <c r="G1392" s="42">
        <v>7149.8</v>
      </c>
      <c r="H1392" s="217">
        <f t="shared" si="22"/>
        <v>0</v>
      </c>
      <c r="I1392" s="190"/>
    </row>
    <row r="1393" spans="1:11" x14ac:dyDescent="0.25">
      <c r="A1393" s="192">
        <v>41897</v>
      </c>
      <c r="B1393" s="193" t="s">
        <v>1904</v>
      </c>
      <c r="C1393" s="324" t="s">
        <v>4733</v>
      </c>
      <c r="D1393" s="190" t="s">
        <v>4764</v>
      </c>
      <c r="E1393" s="210">
        <v>9744</v>
      </c>
      <c r="F1393" s="256">
        <v>41897</v>
      </c>
      <c r="G1393" s="42">
        <v>9744</v>
      </c>
      <c r="H1393" s="217">
        <f t="shared" si="22"/>
        <v>0</v>
      </c>
      <c r="I1393" s="190" t="s">
        <v>65</v>
      </c>
    </row>
    <row r="1394" spans="1:11" x14ac:dyDescent="0.25">
      <c r="A1394" s="192">
        <v>41897</v>
      </c>
      <c r="B1394" s="193" t="s">
        <v>1905</v>
      </c>
      <c r="C1394" s="324" t="s">
        <v>4733</v>
      </c>
      <c r="D1394" s="190" t="s">
        <v>49</v>
      </c>
      <c r="E1394" s="210">
        <v>8320.4</v>
      </c>
      <c r="F1394" s="256">
        <v>41897</v>
      </c>
      <c r="G1394" s="42">
        <v>8320.4</v>
      </c>
      <c r="H1394" s="217">
        <f t="shared" si="22"/>
        <v>0</v>
      </c>
      <c r="I1394" s="190"/>
    </row>
    <row r="1395" spans="1:11" x14ac:dyDescent="0.25">
      <c r="A1395" s="192">
        <v>41897</v>
      </c>
      <c r="B1395" s="193" t="s">
        <v>1906</v>
      </c>
      <c r="C1395" s="324" t="s">
        <v>4733</v>
      </c>
      <c r="D1395" s="190" t="s">
        <v>19</v>
      </c>
      <c r="E1395" s="210">
        <v>14500</v>
      </c>
      <c r="F1395" s="256">
        <v>41897</v>
      </c>
      <c r="G1395" s="42">
        <v>14500</v>
      </c>
      <c r="H1395" s="217">
        <f t="shared" si="22"/>
        <v>0</v>
      </c>
      <c r="I1395" s="190" t="s">
        <v>65</v>
      </c>
    </row>
    <row r="1396" spans="1:11" x14ac:dyDescent="0.25">
      <c r="A1396" s="192">
        <v>41897</v>
      </c>
      <c r="B1396" s="193" t="s">
        <v>1907</v>
      </c>
      <c r="C1396" s="324" t="s">
        <v>4733</v>
      </c>
      <c r="D1396" s="190" t="s">
        <v>4726</v>
      </c>
      <c r="E1396" s="210">
        <v>2936.75</v>
      </c>
      <c r="F1396" s="256">
        <v>41897</v>
      </c>
      <c r="G1396" s="42">
        <v>2936.75</v>
      </c>
      <c r="H1396" s="217">
        <f t="shared" si="22"/>
        <v>0</v>
      </c>
      <c r="I1396" s="190"/>
    </row>
    <row r="1397" spans="1:11" x14ac:dyDescent="0.25">
      <c r="A1397" s="192">
        <v>41897</v>
      </c>
      <c r="B1397" s="193" t="s">
        <v>1908</v>
      </c>
      <c r="C1397" s="324" t="s">
        <v>4733</v>
      </c>
      <c r="D1397" s="190" t="s">
        <v>51</v>
      </c>
      <c r="E1397" s="210">
        <v>1447.2</v>
      </c>
      <c r="F1397" s="256">
        <v>41897</v>
      </c>
      <c r="G1397" s="42">
        <v>1447.2</v>
      </c>
      <c r="H1397" s="217">
        <f t="shared" si="22"/>
        <v>0</v>
      </c>
      <c r="I1397" s="190"/>
    </row>
    <row r="1398" spans="1:11" x14ac:dyDescent="0.25">
      <c r="A1398" s="192">
        <v>41897</v>
      </c>
      <c r="B1398" s="193" t="s">
        <v>1910</v>
      </c>
      <c r="C1398" s="324" t="s">
        <v>4733</v>
      </c>
      <c r="D1398" s="190" t="s">
        <v>1814</v>
      </c>
      <c r="E1398" s="210">
        <v>700.8</v>
      </c>
      <c r="F1398" s="256">
        <v>41904</v>
      </c>
      <c r="G1398" s="42">
        <v>700.8</v>
      </c>
      <c r="H1398" s="217">
        <f t="shared" si="22"/>
        <v>0</v>
      </c>
      <c r="I1398" s="190" t="s">
        <v>3920</v>
      </c>
    </row>
    <row r="1399" spans="1:11" x14ac:dyDescent="0.25">
      <c r="A1399" s="192">
        <v>41897</v>
      </c>
      <c r="B1399" s="193" t="s">
        <v>1911</v>
      </c>
      <c r="C1399" s="324" t="s">
        <v>4733</v>
      </c>
      <c r="D1399" s="190" t="s">
        <v>4765</v>
      </c>
      <c r="E1399" s="210">
        <v>5021.84</v>
      </c>
      <c r="F1399" s="256">
        <v>41897</v>
      </c>
      <c r="G1399" s="42">
        <v>5021.84</v>
      </c>
      <c r="H1399" s="217">
        <f t="shared" si="22"/>
        <v>0</v>
      </c>
      <c r="I1399" s="190"/>
    </row>
    <row r="1400" spans="1:11" x14ac:dyDescent="0.25">
      <c r="A1400" s="192">
        <v>41897</v>
      </c>
      <c r="B1400" s="193" t="s">
        <v>1913</v>
      </c>
      <c r="C1400" s="324" t="s">
        <v>4733</v>
      </c>
      <c r="D1400" s="196" t="s">
        <v>3108</v>
      </c>
      <c r="E1400" s="215">
        <v>0</v>
      </c>
      <c r="F1400" s="256"/>
      <c r="G1400" s="42"/>
      <c r="H1400" s="217">
        <f t="shared" si="22"/>
        <v>0</v>
      </c>
      <c r="I1400" s="190" t="s">
        <v>324</v>
      </c>
    </row>
    <row r="1401" spans="1:11" x14ac:dyDescent="0.25">
      <c r="A1401" s="192">
        <v>41897</v>
      </c>
      <c r="B1401" s="193" t="s">
        <v>1914</v>
      </c>
      <c r="C1401" s="324" t="s">
        <v>4733</v>
      </c>
      <c r="D1401" s="190" t="s">
        <v>855</v>
      </c>
      <c r="E1401" s="210">
        <v>5427.2</v>
      </c>
      <c r="F1401" s="256">
        <v>41898</v>
      </c>
      <c r="G1401" s="42">
        <v>5427.2</v>
      </c>
      <c r="H1401" s="217">
        <f t="shared" si="22"/>
        <v>0</v>
      </c>
      <c r="I1401" s="190" t="s">
        <v>27</v>
      </c>
      <c r="K1401" s="33"/>
    </row>
    <row r="1402" spans="1:11" x14ac:dyDescent="0.25">
      <c r="A1402" s="192">
        <v>41897</v>
      </c>
      <c r="B1402" s="193" t="s">
        <v>1916</v>
      </c>
      <c r="C1402" s="324" t="s">
        <v>4733</v>
      </c>
      <c r="D1402" s="190" t="s">
        <v>149</v>
      </c>
      <c r="E1402" s="210">
        <v>22133.599999999999</v>
      </c>
      <c r="F1402" s="256">
        <v>41903</v>
      </c>
      <c r="G1402" s="42">
        <v>22133.599999999999</v>
      </c>
      <c r="H1402" s="230">
        <f t="shared" si="22"/>
        <v>0</v>
      </c>
      <c r="I1402" s="190" t="s">
        <v>27</v>
      </c>
    </row>
    <row r="1403" spans="1:11" x14ac:dyDescent="0.25">
      <c r="A1403" s="192">
        <v>41897</v>
      </c>
      <c r="B1403" s="193" t="s">
        <v>1917</v>
      </c>
      <c r="C1403" s="324" t="s">
        <v>4733</v>
      </c>
      <c r="D1403" s="190" t="s">
        <v>136</v>
      </c>
      <c r="E1403" s="210">
        <v>1819.7</v>
      </c>
      <c r="F1403" s="256">
        <v>41897</v>
      </c>
      <c r="G1403" s="42">
        <v>1819.7</v>
      </c>
      <c r="H1403" s="217">
        <f t="shared" si="22"/>
        <v>0</v>
      </c>
      <c r="I1403" s="190"/>
    </row>
    <row r="1404" spans="1:11" x14ac:dyDescent="0.25">
      <c r="A1404" s="192">
        <v>41897</v>
      </c>
      <c r="B1404" s="193" t="s">
        <v>1918</v>
      </c>
      <c r="C1404" s="324" t="s">
        <v>4733</v>
      </c>
      <c r="D1404" s="190" t="s">
        <v>180</v>
      </c>
      <c r="E1404" s="210">
        <v>3920</v>
      </c>
      <c r="F1404" s="256">
        <v>41897</v>
      </c>
      <c r="G1404" s="42">
        <v>3920</v>
      </c>
      <c r="H1404" s="217">
        <f t="shared" si="22"/>
        <v>0</v>
      </c>
      <c r="I1404" s="190"/>
    </row>
    <row r="1405" spans="1:11" x14ac:dyDescent="0.25">
      <c r="A1405" s="192">
        <v>41897</v>
      </c>
      <c r="B1405" s="193" t="s">
        <v>1919</v>
      </c>
      <c r="C1405" s="324" t="s">
        <v>4733</v>
      </c>
      <c r="D1405" s="190" t="s">
        <v>245</v>
      </c>
      <c r="E1405" s="210">
        <v>14352</v>
      </c>
      <c r="F1405" s="256">
        <v>41898</v>
      </c>
      <c r="G1405" s="42">
        <v>14352</v>
      </c>
      <c r="H1405" s="217">
        <f t="shared" si="22"/>
        <v>0</v>
      </c>
      <c r="I1405" s="190" t="s">
        <v>27</v>
      </c>
    </row>
    <row r="1406" spans="1:11" x14ac:dyDescent="0.25">
      <c r="A1406" s="192">
        <v>41897</v>
      </c>
      <c r="B1406" s="193" t="s">
        <v>1920</v>
      </c>
      <c r="C1406" s="324" t="s">
        <v>4733</v>
      </c>
      <c r="D1406" s="190" t="s">
        <v>544</v>
      </c>
      <c r="E1406" s="210">
        <v>29481.599999999999</v>
      </c>
      <c r="F1406" s="256">
        <v>41898</v>
      </c>
      <c r="G1406" s="42">
        <v>29481.599999999999</v>
      </c>
      <c r="H1406" s="217">
        <f t="shared" si="22"/>
        <v>0</v>
      </c>
      <c r="I1406" s="190" t="s">
        <v>27</v>
      </c>
    </row>
    <row r="1407" spans="1:11" x14ac:dyDescent="0.25">
      <c r="A1407" s="192">
        <v>41897</v>
      </c>
      <c r="B1407" s="193" t="s">
        <v>1921</v>
      </c>
      <c r="C1407" s="324" t="s">
        <v>4733</v>
      </c>
      <c r="D1407" s="190" t="s">
        <v>85</v>
      </c>
      <c r="E1407" s="210">
        <v>10010</v>
      </c>
      <c r="F1407" s="256">
        <v>41898</v>
      </c>
      <c r="G1407" s="42">
        <v>10010</v>
      </c>
      <c r="H1407" s="217">
        <f t="shared" si="22"/>
        <v>0</v>
      </c>
      <c r="I1407" s="190" t="s">
        <v>27</v>
      </c>
    </row>
    <row r="1408" spans="1:11" x14ac:dyDescent="0.25">
      <c r="A1408" s="192">
        <v>41897</v>
      </c>
      <c r="B1408" s="193" t="s">
        <v>1922</v>
      </c>
      <c r="C1408" s="324" t="s">
        <v>4733</v>
      </c>
      <c r="D1408" s="190" t="s">
        <v>55</v>
      </c>
      <c r="E1408" s="210">
        <v>6015.7</v>
      </c>
      <c r="F1408" s="256">
        <v>41897</v>
      </c>
      <c r="G1408" s="42">
        <v>6015.7</v>
      </c>
      <c r="H1408" s="217">
        <f t="shared" si="22"/>
        <v>0</v>
      </c>
      <c r="I1408" s="190"/>
    </row>
    <row r="1409" spans="1:11" x14ac:dyDescent="0.25">
      <c r="A1409" s="192">
        <v>41897</v>
      </c>
      <c r="B1409" s="193" t="s">
        <v>1923</v>
      </c>
      <c r="C1409" s="324" t="s">
        <v>4733</v>
      </c>
      <c r="D1409" s="190" t="s">
        <v>44</v>
      </c>
      <c r="E1409" s="210">
        <v>5760</v>
      </c>
      <c r="F1409" s="412">
        <v>41914</v>
      </c>
      <c r="G1409" s="219">
        <v>5760</v>
      </c>
      <c r="H1409" s="217">
        <f t="shared" si="22"/>
        <v>0</v>
      </c>
      <c r="I1409" s="190" t="s">
        <v>12</v>
      </c>
    </row>
    <row r="1410" spans="1:11" x14ac:dyDescent="0.25">
      <c r="A1410" s="192">
        <v>41897</v>
      </c>
      <c r="B1410" s="193" t="s">
        <v>1924</v>
      </c>
      <c r="C1410" s="324" t="s">
        <v>4733</v>
      </c>
      <c r="D1410" s="190" t="s">
        <v>4766</v>
      </c>
      <c r="E1410" s="210">
        <v>2082.8000000000002</v>
      </c>
      <c r="F1410" s="256">
        <v>41898</v>
      </c>
      <c r="G1410" s="42">
        <v>2082.8000000000002</v>
      </c>
      <c r="H1410" s="217">
        <f t="shared" si="22"/>
        <v>0</v>
      </c>
      <c r="I1410" s="190" t="s">
        <v>27</v>
      </c>
    </row>
    <row r="1411" spans="1:11" x14ac:dyDescent="0.25">
      <c r="A1411" s="192">
        <v>41897</v>
      </c>
      <c r="B1411" s="193" t="s">
        <v>1925</v>
      </c>
      <c r="C1411" s="324" t="s">
        <v>4733</v>
      </c>
      <c r="D1411" s="190" t="s">
        <v>464</v>
      </c>
      <c r="E1411" s="210">
        <v>15220</v>
      </c>
      <c r="F1411" s="256">
        <v>41898</v>
      </c>
      <c r="G1411" s="42">
        <v>15220</v>
      </c>
      <c r="H1411" s="217">
        <f t="shared" si="22"/>
        <v>0</v>
      </c>
      <c r="I1411" s="190" t="s">
        <v>27</v>
      </c>
    </row>
    <row r="1412" spans="1:11" x14ac:dyDescent="0.25">
      <c r="A1412" s="192">
        <v>41897</v>
      </c>
      <c r="B1412" s="193" t="s">
        <v>1926</v>
      </c>
      <c r="C1412" s="324" t="s">
        <v>4733</v>
      </c>
      <c r="D1412" s="190" t="s">
        <v>346</v>
      </c>
      <c r="E1412" s="210">
        <v>3265.6</v>
      </c>
      <c r="F1412" s="256">
        <v>41898</v>
      </c>
      <c r="G1412" s="42">
        <v>3265.6</v>
      </c>
      <c r="H1412" s="217">
        <f t="shared" si="22"/>
        <v>0</v>
      </c>
      <c r="I1412" s="190" t="s">
        <v>27</v>
      </c>
    </row>
    <row r="1413" spans="1:11" x14ac:dyDescent="0.25">
      <c r="A1413" s="192">
        <v>41897</v>
      </c>
      <c r="B1413" s="193" t="s">
        <v>1928</v>
      </c>
      <c r="C1413" s="324" t="s">
        <v>4733</v>
      </c>
      <c r="D1413" s="190" t="s">
        <v>4322</v>
      </c>
      <c r="E1413" s="210">
        <v>11080.2</v>
      </c>
      <c r="F1413" s="256">
        <v>41897</v>
      </c>
      <c r="G1413" s="42">
        <v>11080.2</v>
      </c>
      <c r="H1413" s="217">
        <f t="shared" si="22"/>
        <v>0</v>
      </c>
      <c r="I1413" s="190" t="s">
        <v>12</v>
      </c>
    </row>
    <row r="1414" spans="1:11" x14ac:dyDescent="0.25">
      <c r="A1414" s="192">
        <v>41897</v>
      </c>
      <c r="B1414" s="193" t="s">
        <v>1930</v>
      </c>
      <c r="C1414" s="324" t="s">
        <v>4733</v>
      </c>
      <c r="D1414" s="190" t="s">
        <v>4667</v>
      </c>
      <c r="E1414" s="210">
        <v>2433.6</v>
      </c>
      <c r="F1414" s="256">
        <v>41898</v>
      </c>
      <c r="G1414" s="42">
        <v>2433.6</v>
      </c>
      <c r="H1414" s="217">
        <f t="shared" si="22"/>
        <v>0</v>
      </c>
      <c r="I1414" s="190" t="s">
        <v>27</v>
      </c>
    </row>
    <row r="1415" spans="1:11" x14ac:dyDescent="0.25">
      <c r="A1415" s="192">
        <v>41897</v>
      </c>
      <c r="B1415" s="193" t="s">
        <v>1931</v>
      </c>
      <c r="C1415" s="324" t="s">
        <v>4733</v>
      </c>
      <c r="D1415" s="190" t="s">
        <v>4740</v>
      </c>
      <c r="E1415" s="210">
        <v>3000</v>
      </c>
      <c r="F1415" s="256">
        <v>41897</v>
      </c>
      <c r="G1415" s="42">
        <v>3000</v>
      </c>
      <c r="H1415" s="217">
        <f t="shared" ref="H1415:H1478" si="23">E1415-G1415</f>
        <v>0</v>
      </c>
      <c r="I1415" s="190"/>
    </row>
    <row r="1416" spans="1:11" x14ac:dyDescent="0.25">
      <c r="A1416" s="192">
        <v>41897</v>
      </c>
      <c r="B1416" s="193" t="s">
        <v>1932</v>
      </c>
      <c r="C1416" s="324" t="s">
        <v>4733</v>
      </c>
      <c r="D1416" s="190" t="s">
        <v>1202</v>
      </c>
      <c r="E1416" s="210">
        <v>156</v>
      </c>
      <c r="F1416" s="256">
        <v>41897</v>
      </c>
      <c r="G1416" s="42">
        <v>156</v>
      </c>
      <c r="H1416" s="217">
        <f t="shared" si="23"/>
        <v>0</v>
      </c>
      <c r="I1416" s="190"/>
      <c r="K1416" s="427"/>
    </row>
    <row r="1417" spans="1:11" x14ac:dyDescent="0.25">
      <c r="A1417" s="192">
        <v>41897</v>
      </c>
      <c r="B1417" s="193" t="s">
        <v>1934</v>
      </c>
      <c r="C1417" s="324" t="s">
        <v>4733</v>
      </c>
      <c r="D1417" s="190" t="s">
        <v>4731</v>
      </c>
      <c r="E1417" s="210">
        <v>1503</v>
      </c>
      <c r="F1417" s="256">
        <v>41897</v>
      </c>
      <c r="G1417" s="42">
        <v>1503</v>
      </c>
      <c r="H1417" s="217">
        <f t="shared" si="23"/>
        <v>0</v>
      </c>
      <c r="I1417" s="190"/>
      <c r="K1417" s="33"/>
    </row>
    <row r="1418" spans="1:11" x14ac:dyDescent="0.25">
      <c r="A1418" s="192">
        <v>41897</v>
      </c>
      <c r="B1418" s="193" t="s">
        <v>1935</v>
      </c>
      <c r="C1418" s="324" t="s">
        <v>4733</v>
      </c>
      <c r="D1418" s="190" t="s">
        <v>96</v>
      </c>
      <c r="E1418" s="210">
        <v>70120</v>
      </c>
      <c r="F1418" s="256">
        <v>41898</v>
      </c>
      <c r="G1418" s="42">
        <v>70120</v>
      </c>
      <c r="H1418" s="217">
        <f t="shared" si="23"/>
        <v>0</v>
      </c>
      <c r="I1418" s="190" t="s">
        <v>27</v>
      </c>
    </row>
    <row r="1419" spans="1:11" x14ac:dyDescent="0.25">
      <c r="A1419" s="192">
        <v>41897</v>
      </c>
      <c r="B1419" s="193" t="s">
        <v>1936</v>
      </c>
      <c r="C1419" s="324" t="s">
        <v>4733</v>
      </c>
      <c r="D1419" s="190" t="s">
        <v>49</v>
      </c>
      <c r="E1419" s="210">
        <v>4058.4</v>
      </c>
      <c r="F1419" s="256">
        <v>41897</v>
      </c>
      <c r="G1419" s="42">
        <v>4058.4</v>
      </c>
      <c r="H1419" s="217">
        <f t="shared" si="23"/>
        <v>0</v>
      </c>
      <c r="I1419" s="190"/>
    </row>
    <row r="1420" spans="1:11" x14ac:dyDescent="0.25">
      <c r="A1420" s="192">
        <v>41897</v>
      </c>
      <c r="B1420" s="193" t="s">
        <v>1937</v>
      </c>
      <c r="C1420" s="324" t="s">
        <v>4733</v>
      </c>
      <c r="D1420" s="190" t="s">
        <v>19</v>
      </c>
      <c r="E1420" s="210">
        <v>0</v>
      </c>
      <c r="F1420" s="423" t="s">
        <v>4736</v>
      </c>
      <c r="G1420" s="42"/>
      <c r="H1420" s="217">
        <f t="shared" si="23"/>
        <v>0</v>
      </c>
      <c r="I1420" s="190" t="s">
        <v>4767</v>
      </c>
    </row>
    <row r="1421" spans="1:11" x14ac:dyDescent="0.25">
      <c r="A1421" s="192">
        <v>41897</v>
      </c>
      <c r="B1421" s="193" t="s">
        <v>1938</v>
      </c>
      <c r="C1421" s="324" t="s">
        <v>4733</v>
      </c>
      <c r="D1421" s="190" t="s">
        <v>110</v>
      </c>
      <c r="E1421" s="210">
        <v>46331.199999999997</v>
      </c>
      <c r="F1421" s="256">
        <v>41908</v>
      </c>
      <c r="G1421" s="42">
        <v>46331.199999999997</v>
      </c>
      <c r="H1421" s="217">
        <f t="shared" si="23"/>
        <v>0</v>
      </c>
      <c r="I1421" s="190" t="s">
        <v>21</v>
      </c>
    </row>
    <row r="1422" spans="1:11" x14ac:dyDescent="0.25">
      <c r="A1422" s="192">
        <v>41897</v>
      </c>
      <c r="B1422" s="193" t="s">
        <v>1939</v>
      </c>
      <c r="C1422" s="324" t="s">
        <v>4733</v>
      </c>
      <c r="D1422" s="190" t="s">
        <v>3134</v>
      </c>
      <c r="E1422" s="210">
        <v>4427</v>
      </c>
      <c r="F1422" s="412" t="s">
        <v>4768</v>
      </c>
      <c r="G1422" s="42">
        <v>4427</v>
      </c>
      <c r="H1422" s="217">
        <f t="shared" si="23"/>
        <v>0</v>
      </c>
      <c r="I1422" s="190"/>
    </row>
    <row r="1423" spans="1:11" x14ac:dyDescent="0.25">
      <c r="A1423" s="192">
        <v>41897</v>
      </c>
      <c r="B1423" s="193" t="s">
        <v>1940</v>
      </c>
      <c r="C1423" s="324" t="s">
        <v>4733</v>
      </c>
      <c r="D1423" s="190" t="s">
        <v>63</v>
      </c>
      <c r="E1423" s="210">
        <v>2290</v>
      </c>
      <c r="F1423" s="256">
        <v>41898</v>
      </c>
      <c r="G1423" s="42">
        <v>2290</v>
      </c>
      <c r="H1423" s="217">
        <f t="shared" si="23"/>
        <v>0</v>
      </c>
      <c r="I1423" s="190" t="s">
        <v>21</v>
      </c>
    </row>
    <row r="1424" spans="1:11" x14ac:dyDescent="0.25">
      <c r="A1424" s="192">
        <v>41897</v>
      </c>
      <c r="B1424" s="193" t="s">
        <v>1941</v>
      </c>
      <c r="C1424" s="324" t="s">
        <v>4733</v>
      </c>
      <c r="D1424" s="190" t="s">
        <v>106</v>
      </c>
      <c r="E1424" s="210">
        <v>31749</v>
      </c>
      <c r="F1424" s="256">
        <v>41901</v>
      </c>
      <c r="G1424" s="42">
        <v>31749</v>
      </c>
      <c r="H1424" s="217">
        <f t="shared" si="23"/>
        <v>0</v>
      </c>
      <c r="I1424" s="190" t="s">
        <v>4767</v>
      </c>
    </row>
    <row r="1425" spans="1:11" x14ac:dyDescent="0.25">
      <c r="A1425" s="192">
        <v>41897</v>
      </c>
      <c r="B1425" s="193" t="s">
        <v>1943</v>
      </c>
      <c r="C1425" s="324" t="s">
        <v>4733</v>
      </c>
      <c r="D1425" s="190" t="s">
        <v>115</v>
      </c>
      <c r="E1425" s="210">
        <v>3099.6</v>
      </c>
      <c r="F1425" s="256">
        <v>41897</v>
      </c>
      <c r="G1425" s="42">
        <v>3099.6</v>
      </c>
      <c r="H1425" s="217">
        <f t="shared" si="23"/>
        <v>0</v>
      </c>
      <c r="I1425" s="190"/>
      <c r="J1425" s="21"/>
      <c r="K1425" s="21"/>
    </row>
    <row r="1426" spans="1:11" x14ac:dyDescent="0.25">
      <c r="A1426" s="192">
        <v>41897</v>
      </c>
      <c r="B1426" s="193" t="s">
        <v>1944</v>
      </c>
      <c r="C1426" s="324" t="s">
        <v>4733</v>
      </c>
      <c r="D1426" s="190" t="s">
        <v>4689</v>
      </c>
      <c r="E1426" s="210">
        <v>17395</v>
      </c>
      <c r="F1426" s="256">
        <v>41897</v>
      </c>
      <c r="G1426" s="42">
        <v>17395</v>
      </c>
      <c r="H1426" s="217">
        <f t="shared" si="23"/>
        <v>0</v>
      </c>
      <c r="I1426" s="190"/>
      <c r="J1426" s="21"/>
      <c r="K1426" s="21"/>
    </row>
    <row r="1427" spans="1:11" x14ac:dyDescent="0.25">
      <c r="A1427" s="192">
        <v>41897</v>
      </c>
      <c r="B1427" s="193" t="s">
        <v>1945</v>
      </c>
      <c r="C1427" s="324" t="s">
        <v>4733</v>
      </c>
      <c r="D1427" s="190" t="s">
        <v>4183</v>
      </c>
      <c r="E1427" s="210">
        <v>1136.4000000000001</v>
      </c>
      <c r="F1427" s="256">
        <v>41897</v>
      </c>
      <c r="G1427" s="42">
        <v>1136.4000000000001</v>
      </c>
      <c r="H1427" s="217">
        <f t="shared" si="23"/>
        <v>0</v>
      </c>
      <c r="I1427" s="190"/>
      <c r="J1427" s="21"/>
      <c r="K1427" s="21"/>
    </row>
    <row r="1428" spans="1:11" x14ac:dyDescent="0.25">
      <c r="A1428" s="192">
        <v>41897</v>
      </c>
      <c r="B1428" s="193" t="s">
        <v>1946</v>
      </c>
      <c r="C1428" s="324" t="s">
        <v>4733</v>
      </c>
      <c r="D1428" s="190" t="s">
        <v>136</v>
      </c>
      <c r="E1428" s="210">
        <v>116</v>
      </c>
      <c r="F1428" s="256">
        <v>41897</v>
      </c>
      <c r="G1428" s="42">
        <v>116</v>
      </c>
      <c r="H1428" s="217">
        <f t="shared" si="23"/>
        <v>0</v>
      </c>
      <c r="I1428" s="190"/>
      <c r="J1428" s="21"/>
      <c r="K1428" s="21"/>
    </row>
    <row r="1429" spans="1:11" x14ac:dyDescent="0.25">
      <c r="A1429" s="192">
        <v>41897</v>
      </c>
      <c r="B1429" s="193" t="s">
        <v>1948</v>
      </c>
      <c r="C1429" s="324" t="s">
        <v>4733</v>
      </c>
      <c r="D1429" s="190" t="s">
        <v>4769</v>
      </c>
      <c r="E1429" s="210">
        <v>110</v>
      </c>
      <c r="F1429" s="256">
        <v>41897</v>
      </c>
      <c r="G1429" s="42">
        <v>110</v>
      </c>
      <c r="H1429" s="217">
        <f t="shared" si="23"/>
        <v>0</v>
      </c>
      <c r="I1429" s="190"/>
      <c r="J1429" s="21"/>
      <c r="K1429" s="21"/>
    </row>
    <row r="1430" spans="1:11" x14ac:dyDescent="0.25">
      <c r="A1430" s="192">
        <v>41897</v>
      </c>
      <c r="B1430" s="193" t="s">
        <v>1949</v>
      </c>
      <c r="C1430" s="324" t="s">
        <v>4733</v>
      </c>
      <c r="D1430" s="190" t="s">
        <v>14</v>
      </c>
      <c r="E1430" s="210">
        <v>9113</v>
      </c>
      <c r="F1430" s="256">
        <v>41898</v>
      </c>
      <c r="G1430" s="42">
        <v>9113</v>
      </c>
      <c r="H1430" s="217">
        <f t="shared" si="23"/>
        <v>0</v>
      </c>
      <c r="I1430" s="190" t="s">
        <v>65</v>
      </c>
      <c r="J1430" s="21"/>
      <c r="K1430" s="21"/>
    </row>
    <row r="1431" spans="1:11" x14ac:dyDescent="0.25">
      <c r="A1431" s="192">
        <v>41897</v>
      </c>
      <c r="B1431" s="193" t="s">
        <v>1950</v>
      </c>
      <c r="C1431" s="324" t="s">
        <v>4733</v>
      </c>
      <c r="D1431" s="190" t="s">
        <v>531</v>
      </c>
      <c r="E1431" s="210">
        <v>7699.8</v>
      </c>
      <c r="F1431" s="256">
        <v>41898</v>
      </c>
      <c r="G1431" s="42">
        <v>7699.8</v>
      </c>
      <c r="H1431" s="217">
        <f t="shared" si="23"/>
        <v>0</v>
      </c>
      <c r="I1431" s="190" t="s">
        <v>65</v>
      </c>
      <c r="J1431" s="21"/>
      <c r="K1431" s="21"/>
    </row>
    <row r="1432" spans="1:11" x14ac:dyDescent="0.25">
      <c r="A1432" s="192">
        <v>41897</v>
      </c>
      <c r="B1432" s="193" t="s">
        <v>1951</v>
      </c>
      <c r="C1432" s="324" t="s">
        <v>4733</v>
      </c>
      <c r="D1432" s="190" t="s">
        <v>49</v>
      </c>
      <c r="E1432" s="210">
        <v>976.3</v>
      </c>
      <c r="F1432" s="256">
        <v>41897</v>
      </c>
      <c r="G1432" s="42">
        <v>976.3</v>
      </c>
      <c r="H1432" s="217">
        <f t="shared" si="23"/>
        <v>0</v>
      </c>
      <c r="I1432" s="190"/>
      <c r="J1432" s="21"/>
      <c r="K1432" s="21"/>
    </row>
    <row r="1433" spans="1:11" x14ac:dyDescent="0.25">
      <c r="A1433" s="192">
        <v>41897</v>
      </c>
      <c r="B1433" s="193" t="s">
        <v>1953</v>
      </c>
      <c r="C1433" s="324" t="s">
        <v>4733</v>
      </c>
      <c r="D1433" s="190" t="s">
        <v>4612</v>
      </c>
      <c r="E1433" s="210">
        <v>1298</v>
      </c>
      <c r="F1433" s="256">
        <v>41897</v>
      </c>
      <c r="G1433" s="42">
        <v>1298</v>
      </c>
      <c r="H1433" s="217">
        <f t="shared" si="23"/>
        <v>0</v>
      </c>
      <c r="I1433" s="190"/>
      <c r="J1433" s="21"/>
      <c r="K1433" s="21"/>
    </row>
    <row r="1434" spans="1:11" x14ac:dyDescent="0.25">
      <c r="A1434" s="192">
        <v>41897</v>
      </c>
      <c r="B1434" s="193" t="s">
        <v>1954</v>
      </c>
      <c r="C1434" s="324" t="s">
        <v>4733</v>
      </c>
      <c r="D1434" s="190" t="s">
        <v>106</v>
      </c>
      <c r="E1434" s="210">
        <v>265200</v>
      </c>
      <c r="F1434" s="256">
        <v>41901</v>
      </c>
      <c r="G1434" s="42">
        <v>265200</v>
      </c>
      <c r="H1434" s="217">
        <f t="shared" si="23"/>
        <v>0</v>
      </c>
      <c r="I1434" s="190"/>
      <c r="J1434" s="21"/>
      <c r="K1434" s="21"/>
    </row>
    <row r="1435" spans="1:11" x14ac:dyDescent="0.25">
      <c r="A1435" s="192">
        <v>41897</v>
      </c>
      <c r="B1435" s="193" t="s">
        <v>1955</v>
      </c>
      <c r="C1435" s="324" t="s">
        <v>4733</v>
      </c>
      <c r="D1435" s="190" t="s">
        <v>106</v>
      </c>
      <c r="E1435" s="210">
        <v>283912</v>
      </c>
      <c r="F1435" s="256">
        <v>41901</v>
      </c>
      <c r="G1435" s="42">
        <v>283912</v>
      </c>
      <c r="H1435" s="217">
        <f t="shared" si="23"/>
        <v>0</v>
      </c>
      <c r="I1435" s="190"/>
      <c r="J1435" s="21"/>
      <c r="K1435" s="21"/>
    </row>
    <row r="1436" spans="1:11" x14ac:dyDescent="0.25">
      <c r="A1436" s="192">
        <v>41897</v>
      </c>
      <c r="B1436" s="193" t="s">
        <v>1956</v>
      </c>
      <c r="C1436" s="324" t="s">
        <v>4733</v>
      </c>
      <c r="D1436" s="190" t="s">
        <v>106</v>
      </c>
      <c r="E1436" s="210">
        <v>510511</v>
      </c>
      <c r="F1436" s="256">
        <v>41908</v>
      </c>
      <c r="G1436" s="42">
        <v>510511</v>
      </c>
      <c r="H1436" s="217">
        <f t="shared" si="23"/>
        <v>0</v>
      </c>
      <c r="I1436" s="190"/>
      <c r="J1436" s="21"/>
      <c r="K1436" s="21"/>
    </row>
    <row r="1437" spans="1:11" x14ac:dyDescent="0.25">
      <c r="A1437" s="192">
        <v>41897</v>
      </c>
      <c r="B1437" s="193" t="s">
        <v>1957</v>
      </c>
      <c r="C1437" s="324" t="s">
        <v>4733</v>
      </c>
      <c r="D1437" s="190" t="s">
        <v>4690</v>
      </c>
      <c r="E1437" s="210">
        <v>388.8</v>
      </c>
      <c r="F1437" s="256">
        <v>41897</v>
      </c>
      <c r="G1437" s="42">
        <v>388.8</v>
      </c>
      <c r="H1437" s="217">
        <f t="shared" si="23"/>
        <v>0</v>
      </c>
      <c r="I1437" s="190"/>
      <c r="J1437" s="21"/>
      <c r="K1437" s="21"/>
    </row>
    <row r="1438" spans="1:11" x14ac:dyDescent="0.25">
      <c r="A1438" s="192">
        <v>41898</v>
      </c>
      <c r="B1438" s="193" t="s">
        <v>1958</v>
      </c>
      <c r="C1438" s="324" t="s">
        <v>4733</v>
      </c>
      <c r="D1438" s="20" t="s">
        <v>180</v>
      </c>
      <c r="E1438" s="213">
        <v>37776</v>
      </c>
      <c r="F1438" s="256">
        <v>41898</v>
      </c>
      <c r="G1438" s="42">
        <v>37776</v>
      </c>
      <c r="H1438" s="217">
        <f t="shared" si="23"/>
        <v>0</v>
      </c>
      <c r="I1438" s="20" t="s">
        <v>217</v>
      </c>
      <c r="J1438" s="21"/>
      <c r="K1438" s="21"/>
    </row>
    <row r="1439" spans="1:11" x14ac:dyDescent="0.25">
      <c r="A1439" s="192">
        <v>41898</v>
      </c>
      <c r="B1439" s="193" t="s">
        <v>1959</v>
      </c>
      <c r="C1439" s="324" t="s">
        <v>4733</v>
      </c>
      <c r="D1439" s="20" t="s">
        <v>62</v>
      </c>
      <c r="E1439" s="213">
        <v>8137.5</v>
      </c>
      <c r="F1439" s="256">
        <v>41898</v>
      </c>
      <c r="G1439" s="42">
        <v>8137.5</v>
      </c>
      <c r="H1439" s="217">
        <f t="shared" si="23"/>
        <v>0</v>
      </c>
      <c r="I1439" s="20" t="s">
        <v>217</v>
      </c>
      <c r="J1439" s="21"/>
      <c r="K1439" s="21"/>
    </row>
    <row r="1440" spans="1:11" x14ac:dyDescent="0.25">
      <c r="A1440" s="192">
        <v>41898</v>
      </c>
      <c r="B1440" s="193" t="s">
        <v>1960</v>
      </c>
      <c r="C1440" s="324" t="s">
        <v>4733</v>
      </c>
      <c r="D1440" s="20" t="s">
        <v>3115</v>
      </c>
      <c r="E1440" s="213">
        <v>13369.6</v>
      </c>
      <c r="F1440" s="256">
        <v>41898</v>
      </c>
      <c r="G1440" s="42">
        <v>13369.6</v>
      </c>
      <c r="H1440" s="217">
        <f t="shared" si="23"/>
        <v>0</v>
      </c>
      <c r="I1440" s="20" t="s">
        <v>217</v>
      </c>
      <c r="J1440" s="21"/>
      <c r="K1440" s="21"/>
    </row>
    <row r="1441" spans="1:11" x14ac:dyDescent="0.25">
      <c r="A1441" s="192">
        <v>41898</v>
      </c>
      <c r="B1441" s="193" t="s">
        <v>1961</v>
      </c>
      <c r="C1441" s="324" t="s">
        <v>4733</v>
      </c>
      <c r="D1441" s="20" t="s">
        <v>4649</v>
      </c>
      <c r="E1441" s="213">
        <v>15312.2</v>
      </c>
      <c r="F1441" s="256">
        <v>41898</v>
      </c>
      <c r="G1441" s="42">
        <v>15312.2</v>
      </c>
      <c r="H1441" s="217">
        <f t="shared" si="23"/>
        <v>0</v>
      </c>
      <c r="I1441" s="20"/>
      <c r="J1441" s="21"/>
      <c r="K1441" s="21"/>
    </row>
    <row r="1442" spans="1:11" x14ac:dyDescent="0.25">
      <c r="A1442" s="192">
        <v>41898</v>
      </c>
      <c r="B1442" s="193" t="s">
        <v>1962</v>
      </c>
      <c r="C1442" s="324" t="s">
        <v>4733</v>
      </c>
      <c r="D1442" s="20" t="s">
        <v>13</v>
      </c>
      <c r="E1442" s="213">
        <v>4953.8</v>
      </c>
      <c r="F1442" s="256">
        <v>41898</v>
      </c>
      <c r="G1442" s="42">
        <v>4953.8</v>
      </c>
      <c r="H1442" s="217">
        <f t="shared" si="23"/>
        <v>0</v>
      </c>
      <c r="I1442" s="20" t="s">
        <v>12</v>
      </c>
      <c r="J1442" s="21"/>
      <c r="K1442" s="21"/>
    </row>
    <row r="1443" spans="1:11" x14ac:dyDescent="0.25">
      <c r="A1443" s="192">
        <v>41898</v>
      </c>
      <c r="B1443" s="193" t="s">
        <v>1963</v>
      </c>
      <c r="C1443" s="324" t="s">
        <v>4733</v>
      </c>
      <c r="D1443" s="20" t="s">
        <v>4587</v>
      </c>
      <c r="E1443" s="213">
        <v>18777.2</v>
      </c>
      <c r="F1443" s="256">
        <v>41898</v>
      </c>
      <c r="G1443" s="42">
        <v>18777.2</v>
      </c>
      <c r="H1443" s="217">
        <f t="shared" si="23"/>
        <v>0</v>
      </c>
      <c r="I1443" s="20"/>
      <c r="J1443" s="21"/>
      <c r="K1443" s="21"/>
    </row>
    <row r="1444" spans="1:11" x14ac:dyDescent="0.25">
      <c r="A1444" s="192">
        <v>41898</v>
      </c>
      <c r="B1444" s="193" t="s">
        <v>1964</v>
      </c>
      <c r="C1444" s="324" t="s">
        <v>4733</v>
      </c>
      <c r="D1444" s="20" t="s">
        <v>4586</v>
      </c>
      <c r="E1444" s="213">
        <v>5724.9</v>
      </c>
      <c r="F1444" s="256">
        <v>41898</v>
      </c>
      <c r="G1444" s="42">
        <v>5724.9</v>
      </c>
      <c r="H1444" s="217">
        <f t="shared" si="23"/>
        <v>0</v>
      </c>
      <c r="I1444" s="20"/>
      <c r="J1444" s="21"/>
      <c r="K1444" s="21"/>
    </row>
    <row r="1445" spans="1:11" x14ac:dyDescent="0.25">
      <c r="A1445" s="192">
        <v>41898</v>
      </c>
      <c r="B1445" s="193" t="s">
        <v>1965</v>
      </c>
      <c r="C1445" s="324" t="s">
        <v>4733</v>
      </c>
      <c r="D1445" s="20" t="s">
        <v>4770</v>
      </c>
      <c r="E1445" s="213">
        <v>10000</v>
      </c>
      <c r="F1445" s="256">
        <v>41898</v>
      </c>
      <c r="G1445" s="42">
        <v>10000</v>
      </c>
      <c r="H1445" s="217">
        <f t="shared" si="23"/>
        <v>0</v>
      </c>
      <c r="I1445" s="20" t="s">
        <v>65</v>
      </c>
      <c r="J1445" s="21"/>
      <c r="K1445" s="21"/>
    </row>
    <row r="1446" spans="1:11" x14ac:dyDescent="0.25">
      <c r="A1446" s="192">
        <v>41898</v>
      </c>
      <c r="B1446" s="193" t="s">
        <v>1966</v>
      </c>
      <c r="C1446" s="324" t="s">
        <v>4733</v>
      </c>
      <c r="D1446" s="20" t="s">
        <v>19</v>
      </c>
      <c r="E1446" s="213">
        <v>80642.8</v>
      </c>
      <c r="F1446" s="256">
        <v>41906</v>
      </c>
      <c r="G1446" s="42">
        <v>80642.8</v>
      </c>
      <c r="H1446" s="217">
        <f t="shared" si="23"/>
        <v>0</v>
      </c>
      <c r="I1446" s="20" t="s">
        <v>4767</v>
      </c>
      <c r="J1446" s="21"/>
      <c r="K1446" s="21"/>
    </row>
    <row r="1447" spans="1:11" x14ac:dyDescent="0.25">
      <c r="A1447" s="192">
        <v>41898</v>
      </c>
      <c r="B1447" s="193" t="s">
        <v>1968</v>
      </c>
      <c r="C1447" s="324" t="s">
        <v>4733</v>
      </c>
      <c r="D1447" s="20" t="s">
        <v>4632</v>
      </c>
      <c r="E1447" s="213">
        <v>19456.7</v>
      </c>
      <c r="F1447" s="256">
        <v>41898</v>
      </c>
      <c r="G1447" s="42">
        <v>19456.7</v>
      </c>
      <c r="H1447" s="217">
        <f t="shared" si="23"/>
        <v>0</v>
      </c>
      <c r="I1447" s="20" t="s">
        <v>12</v>
      </c>
      <c r="J1447" s="21"/>
      <c r="K1447" s="21"/>
    </row>
    <row r="1448" spans="1:11" x14ac:dyDescent="0.25">
      <c r="A1448" s="192">
        <v>41898</v>
      </c>
      <c r="B1448" s="193" t="s">
        <v>1969</v>
      </c>
      <c r="C1448" s="324" t="s">
        <v>4733</v>
      </c>
      <c r="D1448" s="20" t="s">
        <v>25</v>
      </c>
      <c r="E1448" s="213">
        <v>7891.2</v>
      </c>
      <c r="F1448" s="256">
        <v>41898</v>
      </c>
      <c r="G1448" s="42">
        <v>7891.2</v>
      </c>
      <c r="H1448" s="217">
        <f t="shared" si="23"/>
        <v>0</v>
      </c>
      <c r="I1448" s="20" t="s">
        <v>12</v>
      </c>
      <c r="J1448" s="21"/>
      <c r="K1448" s="21"/>
    </row>
    <row r="1449" spans="1:11" x14ac:dyDescent="0.25">
      <c r="A1449" s="192">
        <v>41898</v>
      </c>
      <c r="B1449" s="193" t="s">
        <v>1970</v>
      </c>
      <c r="C1449" s="324" t="s">
        <v>4733</v>
      </c>
      <c r="D1449" s="20" t="s">
        <v>4587</v>
      </c>
      <c r="E1449" s="213">
        <v>50.6</v>
      </c>
      <c r="F1449" s="256">
        <v>41898</v>
      </c>
      <c r="G1449" s="42">
        <v>50.6</v>
      </c>
      <c r="H1449" s="217">
        <f t="shared" si="23"/>
        <v>0</v>
      </c>
      <c r="I1449" s="20"/>
      <c r="J1449" s="21"/>
      <c r="K1449" s="21"/>
    </row>
    <row r="1450" spans="1:11" x14ac:dyDescent="0.25">
      <c r="A1450" s="192">
        <v>41898</v>
      </c>
      <c r="B1450" s="193" t="s">
        <v>1971</v>
      </c>
      <c r="C1450" s="324" t="s">
        <v>4733</v>
      </c>
      <c r="D1450" s="20" t="s">
        <v>4587</v>
      </c>
      <c r="E1450" s="213">
        <v>7176</v>
      </c>
      <c r="F1450" s="256">
        <v>41899</v>
      </c>
      <c r="G1450" s="42">
        <v>7176</v>
      </c>
      <c r="H1450" s="217">
        <f t="shared" si="23"/>
        <v>0</v>
      </c>
      <c r="I1450" s="20" t="s">
        <v>3920</v>
      </c>
      <c r="J1450" s="21"/>
      <c r="K1450" s="21"/>
    </row>
    <row r="1451" spans="1:11" x14ac:dyDescent="0.25">
      <c r="A1451" s="192">
        <v>41898</v>
      </c>
      <c r="B1451" s="193" t="s">
        <v>1973</v>
      </c>
      <c r="C1451" s="324" t="s">
        <v>4733</v>
      </c>
      <c r="D1451" s="20" t="s">
        <v>3530</v>
      </c>
      <c r="E1451" s="213">
        <v>15932.4</v>
      </c>
      <c r="F1451" s="256">
        <v>41898</v>
      </c>
      <c r="G1451" s="42">
        <v>15932.4</v>
      </c>
      <c r="H1451" s="217">
        <f t="shared" si="23"/>
        <v>0</v>
      </c>
      <c r="I1451" s="20"/>
      <c r="J1451" s="21"/>
      <c r="K1451" s="21"/>
    </row>
    <row r="1452" spans="1:11" x14ac:dyDescent="0.25">
      <c r="A1452" s="192">
        <v>41898</v>
      </c>
      <c r="B1452" s="193" t="s">
        <v>1974</v>
      </c>
      <c r="C1452" s="324" t="s">
        <v>4733</v>
      </c>
      <c r="D1452" s="20" t="s">
        <v>83</v>
      </c>
      <c r="E1452" s="213">
        <v>3594.8</v>
      </c>
      <c r="F1452" s="256">
        <v>41898</v>
      </c>
      <c r="G1452" s="42">
        <v>3594.8</v>
      </c>
      <c r="H1452" s="217">
        <f t="shared" si="23"/>
        <v>0</v>
      </c>
      <c r="I1452" s="20" t="s">
        <v>21</v>
      </c>
      <c r="J1452" s="21"/>
      <c r="K1452" s="21"/>
    </row>
    <row r="1453" spans="1:11" x14ac:dyDescent="0.25">
      <c r="A1453" s="192">
        <v>41898</v>
      </c>
      <c r="B1453" s="193" t="s">
        <v>1976</v>
      </c>
      <c r="C1453" s="324" t="s">
        <v>4733</v>
      </c>
      <c r="D1453" s="20" t="s">
        <v>348</v>
      </c>
      <c r="E1453" s="213">
        <v>2613.8000000000002</v>
      </c>
      <c r="F1453" s="256">
        <v>41899</v>
      </c>
      <c r="G1453" s="42">
        <v>2613.8000000000002</v>
      </c>
      <c r="H1453" s="217">
        <f t="shared" si="23"/>
        <v>0</v>
      </c>
      <c r="I1453" s="20" t="s">
        <v>30</v>
      </c>
      <c r="J1453" s="21"/>
      <c r="K1453" s="21"/>
    </row>
    <row r="1454" spans="1:11" x14ac:dyDescent="0.25">
      <c r="A1454" s="192">
        <v>41898</v>
      </c>
      <c r="B1454" s="193" t="s">
        <v>1977</v>
      </c>
      <c r="C1454" s="324" t="s">
        <v>4733</v>
      </c>
      <c r="D1454" s="20" t="s">
        <v>468</v>
      </c>
      <c r="E1454" s="213">
        <v>6089.2</v>
      </c>
      <c r="F1454" s="256">
        <v>41899</v>
      </c>
      <c r="G1454" s="42">
        <v>6089.2</v>
      </c>
      <c r="H1454" s="217">
        <f t="shared" si="23"/>
        <v>0</v>
      </c>
      <c r="I1454" s="20" t="s">
        <v>30</v>
      </c>
      <c r="J1454" s="21"/>
      <c r="K1454" s="21"/>
    </row>
    <row r="1455" spans="1:11" x14ac:dyDescent="0.25">
      <c r="A1455" s="192">
        <v>41898</v>
      </c>
      <c r="B1455" s="193" t="s">
        <v>1978</v>
      </c>
      <c r="C1455" s="324" t="s">
        <v>4733</v>
      </c>
      <c r="D1455" s="20" t="s">
        <v>2600</v>
      </c>
      <c r="E1455" s="213">
        <v>10329.200000000001</v>
      </c>
      <c r="F1455" s="256">
        <v>41899</v>
      </c>
      <c r="G1455" s="42">
        <v>10329.200000000001</v>
      </c>
      <c r="H1455" s="217">
        <f t="shared" si="23"/>
        <v>0</v>
      </c>
      <c r="I1455" s="20" t="s">
        <v>30</v>
      </c>
      <c r="J1455" s="21"/>
      <c r="K1455" s="21"/>
    </row>
    <row r="1456" spans="1:11" x14ac:dyDescent="0.25">
      <c r="A1456" s="192">
        <v>41898</v>
      </c>
      <c r="B1456" s="193" t="s">
        <v>1980</v>
      </c>
      <c r="C1456" s="324" t="s">
        <v>4733</v>
      </c>
      <c r="D1456" s="20" t="s">
        <v>257</v>
      </c>
      <c r="E1456" s="213">
        <v>14387.34</v>
      </c>
      <c r="F1456" s="256">
        <v>41899</v>
      </c>
      <c r="G1456" s="42">
        <v>14387.34</v>
      </c>
      <c r="H1456" s="217">
        <f t="shared" si="23"/>
        <v>0</v>
      </c>
      <c r="I1456" s="20" t="s">
        <v>30</v>
      </c>
      <c r="J1456" s="21"/>
      <c r="K1456" s="21"/>
    </row>
    <row r="1457" spans="1:11" x14ac:dyDescent="0.25">
      <c r="A1457" s="192">
        <v>41898</v>
      </c>
      <c r="B1457" s="193" t="s">
        <v>1981</v>
      </c>
      <c r="C1457" s="324" t="s">
        <v>4733</v>
      </c>
      <c r="D1457" s="20" t="s">
        <v>498</v>
      </c>
      <c r="E1457" s="213">
        <v>955.36</v>
      </c>
      <c r="F1457" s="256">
        <v>41899</v>
      </c>
      <c r="G1457" s="42">
        <v>955.36</v>
      </c>
      <c r="H1457" s="217">
        <f t="shared" si="23"/>
        <v>0</v>
      </c>
      <c r="I1457" s="20" t="s">
        <v>30</v>
      </c>
      <c r="K1457" s="33"/>
    </row>
    <row r="1458" spans="1:11" x14ac:dyDescent="0.25">
      <c r="A1458" s="192">
        <v>41898</v>
      </c>
      <c r="B1458" s="193" t="s">
        <v>1982</v>
      </c>
      <c r="C1458" s="324" t="s">
        <v>4733</v>
      </c>
      <c r="D1458" s="20" t="s">
        <v>4771</v>
      </c>
      <c r="E1458" s="213">
        <v>1569.6</v>
      </c>
      <c r="F1458" s="256">
        <v>41899</v>
      </c>
      <c r="G1458" s="42">
        <v>1569.6</v>
      </c>
      <c r="H1458" s="217">
        <f t="shared" si="23"/>
        <v>0</v>
      </c>
      <c r="I1458" s="20" t="s">
        <v>30</v>
      </c>
    </row>
    <row r="1459" spans="1:11" x14ac:dyDescent="0.25">
      <c r="A1459" s="192">
        <v>41898</v>
      </c>
      <c r="B1459" s="193" t="s">
        <v>1983</v>
      </c>
      <c r="C1459" s="324" t="s">
        <v>4733</v>
      </c>
      <c r="D1459" s="20" t="s">
        <v>4700</v>
      </c>
      <c r="E1459" s="213">
        <v>2538.1999999999998</v>
      </c>
      <c r="F1459" s="256">
        <v>41899</v>
      </c>
      <c r="G1459" s="42">
        <v>2538.1999999999998</v>
      </c>
      <c r="H1459" s="217">
        <f t="shared" si="23"/>
        <v>0</v>
      </c>
      <c r="I1459" s="20" t="s">
        <v>30</v>
      </c>
    </row>
    <row r="1460" spans="1:11" x14ac:dyDescent="0.25">
      <c r="A1460" s="192">
        <v>41898</v>
      </c>
      <c r="B1460" s="193" t="s">
        <v>1984</v>
      </c>
      <c r="C1460" s="324" t="s">
        <v>4733</v>
      </c>
      <c r="D1460" s="20" t="s">
        <v>4626</v>
      </c>
      <c r="E1460" s="213">
        <v>3502</v>
      </c>
      <c r="F1460" s="256">
        <v>41898</v>
      </c>
      <c r="G1460" s="42">
        <v>3502</v>
      </c>
      <c r="H1460" s="217">
        <f t="shared" si="23"/>
        <v>0</v>
      </c>
      <c r="I1460" s="20"/>
    </row>
    <row r="1461" spans="1:11" x14ac:dyDescent="0.25">
      <c r="A1461" s="192">
        <v>41898</v>
      </c>
      <c r="B1461" s="193" t="s">
        <v>1985</v>
      </c>
      <c r="C1461" s="324" t="s">
        <v>4733</v>
      </c>
      <c r="D1461" s="20" t="s">
        <v>4700</v>
      </c>
      <c r="E1461" s="213">
        <v>1229.9000000000001</v>
      </c>
      <c r="F1461" s="256">
        <v>41899</v>
      </c>
      <c r="G1461" s="42">
        <v>1229.9000000000001</v>
      </c>
      <c r="H1461" s="217">
        <f t="shared" si="23"/>
        <v>0</v>
      </c>
      <c r="I1461" s="20" t="s">
        <v>30</v>
      </c>
    </row>
    <row r="1462" spans="1:11" x14ac:dyDescent="0.25">
      <c r="A1462" s="192">
        <v>41898</v>
      </c>
      <c r="B1462" s="193" t="s">
        <v>1986</v>
      </c>
      <c r="C1462" s="324" t="s">
        <v>4733</v>
      </c>
      <c r="D1462" s="20" t="s">
        <v>51</v>
      </c>
      <c r="E1462" s="213">
        <v>1722.6</v>
      </c>
      <c r="F1462" s="256">
        <v>41898</v>
      </c>
      <c r="G1462" s="42">
        <v>1722.6</v>
      </c>
      <c r="H1462" s="217">
        <f t="shared" si="23"/>
        <v>0</v>
      </c>
      <c r="I1462" s="20"/>
    </row>
    <row r="1463" spans="1:11" x14ac:dyDescent="0.25">
      <c r="A1463" s="192">
        <v>41898</v>
      </c>
      <c r="B1463" s="193" t="s">
        <v>1987</v>
      </c>
      <c r="C1463" s="324" t="s">
        <v>4733</v>
      </c>
      <c r="D1463" s="20" t="s">
        <v>99</v>
      </c>
      <c r="E1463" s="213">
        <v>1623.6</v>
      </c>
      <c r="F1463" s="256">
        <v>41899</v>
      </c>
      <c r="G1463" s="42">
        <v>1623.6</v>
      </c>
      <c r="H1463" s="217">
        <f t="shared" si="23"/>
        <v>0</v>
      </c>
      <c r="I1463" s="20" t="s">
        <v>30</v>
      </c>
    </row>
    <row r="1464" spans="1:11" x14ac:dyDescent="0.25">
      <c r="A1464" s="192">
        <v>41898</v>
      </c>
      <c r="B1464" s="193" t="s">
        <v>1989</v>
      </c>
      <c r="C1464" s="324" t="s">
        <v>4733</v>
      </c>
      <c r="D1464" s="20" t="s">
        <v>4590</v>
      </c>
      <c r="E1464" s="213">
        <v>273</v>
      </c>
      <c r="F1464" s="256">
        <v>41898</v>
      </c>
      <c r="G1464" s="42">
        <v>273</v>
      </c>
      <c r="H1464" s="217">
        <f t="shared" si="23"/>
        <v>0</v>
      </c>
      <c r="I1464" s="20"/>
    </row>
    <row r="1465" spans="1:11" x14ac:dyDescent="0.25">
      <c r="A1465" s="192">
        <v>41898</v>
      </c>
      <c r="B1465" s="193" t="s">
        <v>1991</v>
      </c>
      <c r="C1465" s="324" t="s">
        <v>4733</v>
      </c>
      <c r="D1465" s="20" t="s">
        <v>80</v>
      </c>
      <c r="E1465" s="213">
        <v>2304</v>
      </c>
      <c r="F1465" s="256">
        <v>41899</v>
      </c>
      <c r="G1465" s="42">
        <v>2304</v>
      </c>
      <c r="H1465" s="217">
        <f t="shared" si="23"/>
        <v>0</v>
      </c>
      <c r="I1465" s="20" t="s">
        <v>30</v>
      </c>
    </row>
    <row r="1466" spans="1:11" ht="23.25" x14ac:dyDescent="0.25">
      <c r="A1466" s="192">
        <v>41898</v>
      </c>
      <c r="B1466" s="193" t="s">
        <v>1992</v>
      </c>
      <c r="C1466" s="324" t="s">
        <v>4733</v>
      </c>
      <c r="D1466" s="20" t="s">
        <v>193</v>
      </c>
      <c r="E1466" s="213">
        <v>18967.5</v>
      </c>
      <c r="F1466" s="420" t="s">
        <v>4772</v>
      </c>
      <c r="G1466" s="42">
        <v>18967.5</v>
      </c>
      <c r="H1466" s="217">
        <f t="shared" si="23"/>
        <v>0</v>
      </c>
      <c r="I1466" s="20" t="s">
        <v>30</v>
      </c>
    </row>
    <row r="1467" spans="1:11" x14ac:dyDescent="0.25">
      <c r="A1467" s="192">
        <v>41898</v>
      </c>
      <c r="B1467" s="193" t="s">
        <v>1994</v>
      </c>
      <c r="C1467" s="324" t="s">
        <v>4733</v>
      </c>
      <c r="D1467" s="20" t="s">
        <v>49</v>
      </c>
      <c r="E1467" s="213">
        <v>4182</v>
      </c>
      <c r="F1467" s="256">
        <v>41898</v>
      </c>
      <c r="G1467" s="42">
        <v>4182</v>
      </c>
      <c r="H1467" s="217">
        <f t="shared" si="23"/>
        <v>0</v>
      </c>
      <c r="I1467" s="20"/>
    </row>
    <row r="1468" spans="1:11" x14ac:dyDescent="0.25">
      <c r="A1468" s="192">
        <v>41898</v>
      </c>
      <c r="B1468" s="193" t="s">
        <v>1996</v>
      </c>
      <c r="C1468" s="324" t="s">
        <v>4733</v>
      </c>
      <c r="D1468" s="20" t="s">
        <v>78</v>
      </c>
      <c r="E1468" s="213">
        <v>4665.6000000000004</v>
      </c>
      <c r="F1468" s="256">
        <v>41899</v>
      </c>
      <c r="G1468" s="42">
        <v>4665.6000000000004</v>
      </c>
      <c r="H1468" s="217">
        <f t="shared" si="23"/>
        <v>0</v>
      </c>
      <c r="I1468" s="20" t="s">
        <v>30</v>
      </c>
    </row>
    <row r="1469" spans="1:11" x14ac:dyDescent="0.25">
      <c r="A1469" s="192">
        <v>41898</v>
      </c>
      <c r="B1469" s="193" t="s">
        <v>1997</v>
      </c>
      <c r="C1469" s="324" t="s">
        <v>4733</v>
      </c>
      <c r="D1469" s="20" t="s">
        <v>19</v>
      </c>
      <c r="E1469" s="213">
        <v>194640.6</v>
      </c>
      <c r="F1469" s="256">
        <v>41906</v>
      </c>
      <c r="G1469" s="42">
        <v>194640.6</v>
      </c>
      <c r="H1469" s="217">
        <f t="shared" si="23"/>
        <v>0</v>
      </c>
      <c r="I1469" s="20" t="s">
        <v>65</v>
      </c>
    </row>
    <row r="1470" spans="1:11" x14ac:dyDescent="0.25">
      <c r="A1470" s="192">
        <v>41898</v>
      </c>
      <c r="B1470" s="193" t="s">
        <v>1998</v>
      </c>
      <c r="C1470" s="324" t="s">
        <v>4733</v>
      </c>
      <c r="D1470" s="20" t="s">
        <v>180</v>
      </c>
      <c r="E1470" s="213">
        <v>980</v>
      </c>
      <c r="F1470" s="256">
        <v>41898</v>
      </c>
      <c r="G1470" s="42">
        <v>980</v>
      </c>
      <c r="H1470" s="217">
        <f t="shared" si="23"/>
        <v>0</v>
      </c>
      <c r="I1470" s="20"/>
    </row>
    <row r="1471" spans="1:11" x14ac:dyDescent="0.25">
      <c r="A1471" s="192">
        <v>41898</v>
      </c>
      <c r="B1471" s="193" t="s">
        <v>2000</v>
      </c>
      <c r="C1471" s="324" t="s">
        <v>4733</v>
      </c>
      <c r="D1471" s="20" t="s">
        <v>3476</v>
      </c>
      <c r="E1471" s="213">
        <v>2279.4</v>
      </c>
      <c r="F1471" s="256">
        <v>41898</v>
      </c>
      <c r="G1471" s="42">
        <v>2279.4</v>
      </c>
      <c r="H1471" s="217">
        <f t="shared" si="23"/>
        <v>0</v>
      </c>
      <c r="I1471" s="20"/>
    </row>
    <row r="1472" spans="1:11" x14ac:dyDescent="0.25">
      <c r="A1472" s="192">
        <v>41898</v>
      </c>
      <c r="B1472" s="193" t="s">
        <v>2002</v>
      </c>
      <c r="C1472" s="324" t="s">
        <v>4733</v>
      </c>
      <c r="D1472" s="20" t="s">
        <v>4773</v>
      </c>
      <c r="E1472" s="213">
        <v>15081.6</v>
      </c>
      <c r="F1472" s="256">
        <v>41898</v>
      </c>
      <c r="G1472" s="42">
        <v>15081.6</v>
      </c>
      <c r="H1472" s="217">
        <f t="shared" si="23"/>
        <v>0</v>
      </c>
      <c r="I1472" s="20"/>
    </row>
    <row r="1473" spans="1:11" x14ac:dyDescent="0.25">
      <c r="A1473" s="192">
        <v>41898</v>
      </c>
      <c r="B1473" s="193" t="s">
        <v>2004</v>
      </c>
      <c r="C1473" s="324" t="s">
        <v>4733</v>
      </c>
      <c r="D1473" s="20" t="s">
        <v>4658</v>
      </c>
      <c r="E1473" s="213">
        <v>4072.8</v>
      </c>
      <c r="F1473" s="256">
        <v>41898</v>
      </c>
      <c r="G1473" s="42">
        <v>4072.8</v>
      </c>
      <c r="H1473" s="217">
        <f t="shared" si="23"/>
        <v>0</v>
      </c>
      <c r="I1473" s="20"/>
      <c r="J1473" s="21"/>
      <c r="K1473" s="21"/>
    </row>
    <row r="1474" spans="1:11" x14ac:dyDescent="0.25">
      <c r="A1474" s="192">
        <v>41898</v>
      </c>
      <c r="B1474" s="193" t="s">
        <v>2005</v>
      </c>
      <c r="C1474" s="324" t="s">
        <v>4733</v>
      </c>
      <c r="D1474" s="20" t="s">
        <v>52</v>
      </c>
      <c r="E1474" s="213">
        <v>2721.6</v>
      </c>
      <c r="F1474" s="256">
        <v>41898</v>
      </c>
      <c r="G1474" s="42">
        <v>2721.6</v>
      </c>
      <c r="H1474" s="217">
        <f t="shared" si="23"/>
        <v>0</v>
      </c>
      <c r="I1474" s="20"/>
      <c r="J1474" s="21"/>
      <c r="K1474" s="21"/>
    </row>
    <row r="1475" spans="1:11" x14ac:dyDescent="0.25">
      <c r="A1475" s="192">
        <v>41898</v>
      </c>
      <c r="B1475" s="193" t="s">
        <v>2008</v>
      </c>
      <c r="C1475" s="324" t="s">
        <v>4733</v>
      </c>
      <c r="D1475" s="20" t="s">
        <v>4177</v>
      </c>
      <c r="E1475" s="213">
        <v>3845.8</v>
      </c>
      <c r="F1475" s="256">
        <v>41898</v>
      </c>
      <c r="G1475" s="42">
        <v>3845.8</v>
      </c>
      <c r="H1475" s="217">
        <f t="shared" si="23"/>
        <v>0</v>
      </c>
      <c r="I1475" s="20"/>
      <c r="J1475" s="21"/>
      <c r="K1475" s="21"/>
    </row>
    <row r="1476" spans="1:11" x14ac:dyDescent="0.25">
      <c r="A1476" s="192">
        <v>41898</v>
      </c>
      <c r="B1476" s="193" t="s">
        <v>2010</v>
      </c>
      <c r="C1476" s="324" t="s">
        <v>4733</v>
      </c>
      <c r="D1476" s="20" t="s">
        <v>4183</v>
      </c>
      <c r="E1476" s="213">
        <v>8076.6</v>
      </c>
      <c r="F1476" s="256">
        <v>41898</v>
      </c>
      <c r="G1476" s="42">
        <v>8076.6</v>
      </c>
      <c r="H1476" s="217">
        <f t="shared" si="23"/>
        <v>0</v>
      </c>
      <c r="I1476" s="20"/>
      <c r="J1476" s="21"/>
      <c r="K1476" s="21"/>
    </row>
    <row r="1477" spans="1:11" x14ac:dyDescent="0.25">
      <c r="A1477" s="192">
        <v>41898</v>
      </c>
      <c r="B1477" s="193" t="s">
        <v>2012</v>
      </c>
      <c r="C1477" s="324" t="s">
        <v>4733</v>
      </c>
      <c r="D1477" s="20" t="s">
        <v>44</v>
      </c>
      <c r="E1477" s="213">
        <v>3840</v>
      </c>
      <c r="F1477" s="412">
        <v>41914</v>
      </c>
      <c r="G1477" s="219">
        <v>3840</v>
      </c>
      <c r="H1477" s="217">
        <f t="shared" si="23"/>
        <v>0</v>
      </c>
      <c r="I1477" s="20" t="s">
        <v>21</v>
      </c>
      <c r="J1477" s="21"/>
      <c r="K1477" s="21"/>
    </row>
    <row r="1478" spans="1:11" x14ac:dyDescent="0.25">
      <c r="A1478" s="192">
        <v>41899</v>
      </c>
      <c r="B1478" s="193" t="s">
        <v>2013</v>
      </c>
      <c r="C1478" s="324" t="s">
        <v>4733</v>
      </c>
      <c r="D1478" s="20" t="s">
        <v>531</v>
      </c>
      <c r="E1478" s="213">
        <v>11782</v>
      </c>
      <c r="F1478" s="256">
        <v>41899</v>
      </c>
      <c r="G1478" s="42">
        <v>11782</v>
      </c>
      <c r="H1478" s="217">
        <f t="shared" si="23"/>
        <v>0</v>
      </c>
      <c r="I1478" s="20" t="s">
        <v>217</v>
      </c>
      <c r="J1478" s="21"/>
      <c r="K1478" s="21"/>
    </row>
    <row r="1479" spans="1:11" x14ac:dyDescent="0.25">
      <c r="A1479" s="192">
        <v>41899</v>
      </c>
      <c r="B1479" s="193" t="s">
        <v>2014</v>
      </c>
      <c r="C1479" s="324" t="s">
        <v>4733</v>
      </c>
      <c r="D1479" s="20" t="s">
        <v>13</v>
      </c>
      <c r="E1479" s="213">
        <v>3346.4</v>
      </c>
      <c r="F1479" s="256">
        <v>41899</v>
      </c>
      <c r="G1479" s="42">
        <v>3346.4</v>
      </c>
      <c r="H1479" s="217">
        <f t="shared" ref="H1479:H1542" si="24">E1479-G1479</f>
        <v>0</v>
      </c>
      <c r="I1479" s="20" t="s">
        <v>21</v>
      </c>
      <c r="J1479" s="21"/>
      <c r="K1479" s="21"/>
    </row>
    <row r="1480" spans="1:11" x14ac:dyDescent="0.25">
      <c r="A1480" s="192">
        <v>41899</v>
      </c>
      <c r="B1480" s="193" t="s">
        <v>2015</v>
      </c>
      <c r="C1480" s="324" t="s">
        <v>4733</v>
      </c>
      <c r="D1480" s="20" t="s">
        <v>1814</v>
      </c>
      <c r="E1480" s="213">
        <v>22576.799999999999</v>
      </c>
      <c r="F1480" s="256">
        <v>41904</v>
      </c>
      <c r="G1480" s="42">
        <v>22576.799999999999</v>
      </c>
      <c r="H1480" s="217">
        <f t="shared" si="24"/>
        <v>0</v>
      </c>
      <c r="I1480" s="20" t="s">
        <v>21</v>
      </c>
      <c r="J1480" s="21"/>
      <c r="K1480" s="21"/>
    </row>
    <row r="1481" spans="1:11" x14ac:dyDescent="0.25">
      <c r="A1481" s="192">
        <v>41899</v>
      </c>
      <c r="B1481" s="193" t="s">
        <v>2017</v>
      </c>
      <c r="C1481" s="324" t="s">
        <v>4733</v>
      </c>
      <c r="D1481" s="20" t="s">
        <v>4587</v>
      </c>
      <c r="E1481" s="213">
        <v>9975.4</v>
      </c>
      <c r="F1481" s="256">
        <v>41899</v>
      </c>
      <c r="G1481" s="42">
        <v>9975.4</v>
      </c>
      <c r="H1481" s="217">
        <f t="shared" si="24"/>
        <v>0</v>
      </c>
      <c r="I1481" s="20" t="s">
        <v>21</v>
      </c>
      <c r="J1481" s="21"/>
      <c r="K1481" s="21"/>
    </row>
    <row r="1482" spans="1:11" x14ac:dyDescent="0.25">
      <c r="A1482" s="192">
        <v>41899</v>
      </c>
      <c r="B1482" s="193" t="s">
        <v>2018</v>
      </c>
      <c r="C1482" s="324" t="s">
        <v>4733</v>
      </c>
      <c r="D1482" s="20" t="s">
        <v>23</v>
      </c>
      <c r="E1482" s="213">
        <v>6433.8</v>
      </c>
      <c r="F1482" s="256">
        <v>41899</v>
      </c>
      <c r="G1482" s="42">
        <v>6433.8</v>
      </c>
      <c r="H1482" s="230">
        <f t="shared" si="24"/>
        <v>0</v>
      </c>
      <c r="I1482" s="20"/>
      <c r="J1482" s="21"/>
      <c r="K1482" s="21"/>
    </row>
    <row r="1483" spans="1:11" x14ac:dyDescent="0.25">
      <c r="A1483" s="192">
        <v>41899</v>
      </c>
      <c r="B1483" s="193" t="s">
        <v>2019</v>
      </c>
      <c r="C1483" s="324" t="s">
        <v>4733</v>
      </c>
      <c r="D1483" s="20" t="s">
        <v>22</v>
      </c>
      <c r="E1483" s="213">
        <v>1561.8</v>
      </c>
      <c r="F1483" s="256">
        <v>41899</v>
      </c>
      <c r="G1483" s="42">
        <v>1561.8</v>
      </c>
      <c r="H1483" s="217">
        <f t="shared" si="24"/>
        <v>0</v>
      </c>
      <c r="I1483" s="20"/>
      <c r="J1483" s="21"/>
      <c r="K1483" s="21"/>
    </row>
    <row r="1484" spans="1:11" ht="23.25" x14ac:dyDescent="0.25">
      <c r="A1484" s="192">
        <v>41899</v>
      </c>
      <c r="B1484" s="193" t="s">
        <v>2020</v>
      </c>
      <c r="C1484" s="324" t="s">
        <v>4733</v>
      </c>
      <c r="D1484" s="20" t="s">
        <v>949</v>
      </c>
      <c r="E1484" s="213">
        <v>8636.6</v>
      </c>
      <c r="F1484" s="420" t="s">
        <v>4774</v>
      </c>
      <c r="G1484" s="42">
        <f>2500+6136.6</f>
        <v>8636.6</v>
      </c>
      <c r="H1484" s="217">
        <f t="shared" si="24"/>
        <v>0</v>
      </c>
      <c r="I1484" s="20"/>
      <c r="J1484" s="21"/>
      <c r="K1484" s="21"/>
    </row>
    <row r="1485" spans="1:11" x14ac:dyDescent="0.25">
      <c r="A1485" s="192">
        <v>41899</v>
      </c>
      <c r="B1485" s="193" t="s">
        <v>2021</v>
      </c>
      <c r="C1485" s="324" t="s">
        <v>4733</v>
      </c>
      <c r="D1485" s="20" t="s">
        <v>14</v>
      </c>
      <c r="E1485" s="213">
        <v>3062.2</v>
      </c>
      <c r="F1485" s="256">
        <v>41899</v>
      </c>
      <c r="G1485" s="42">
        <v>3062.2</v>
      </c>
      <c r="H1485" s="217">
        <f t="shared" si="24"/>
        <v>0</v>
      </c>
      <c r="I1485" s="20"/>
      <c r="J1485" s="21"/>
      <c r="K1485" s="21"/>
    </row>
    <row r="1486" spans="1:11" x14ac:dyDescent="0.25">
      <c r="A1486" s="192">
        <v>41899</v>
      </c>
      <c r="B1486" s="193" t="s">
        <v>2022</v>
      </c>
      <c r="C1486" s="324" t="s">
        <v>4733</v>
      </c>
      <c r="D1486" s="20" t="s">
        <v>29</v>
      </c>
      <c r="E1486" s="213">
        <v>12496.5</v>
      </c>
      <c r="F1486" s="256">
        <v>41900</v>
      </c>
      <c r="G1486" s="42">
        <v>12496.5</v>
      </c>
      <c r="H1486" s="217">
        <f t="shared" si="24"/>
        <v>0</v>
      </c>
      <c r="I1486" s="20" t="s">
        <v>30</v>
      </c>
      <c r="J1486" s="21"/>
      <c r="K1486" s="21"/>
    </row>
    <row r="1487" spans="1:11" x14ac:dyDescent="0.25">
      <c r="A1487" s="192">
        <v>41899</v>
      </c>
      <c r="B1487" s="193" t="s">
        <v>2024</v>
      </c>
      <c r="C1487" s="324" t="s">
        <v>4733</v>
      </c>
      <c r="D1487" s="20" t="s">
        <v>4586</v>
      </c>
      <c r="E1487" s="213">
        <v>6258</v>
      </c>
      <c r="F1487" s="256">
        <v>41899</v>
      </c>
      <c r="G1487" s="42">
        <v>6258</v>
      </c>
      <c r="H1487" s="217">
        <f t="shared" si="24"/>
        <v>0</v>
      </c>
      <c r="I1487" s="20"/>
      <c r="J1487" s="21"/>
      <c r="K1487" s="21"/>
    </row>
    <row r="1488" spans="1:11" x14ac:dyDescent="0.25">
      <c r="A1488" s="192">
        <v>41899</v>
      </c>
      <c r="B1488" s="193" t="s">
        <v>2025</v>
      </c>
      <c r="C1488" s="324" t="s">
        <v>4733</v>
      </c>
      <c r="D1488" s="20" t="s">
        <v>260</v>
      </c>
      <c r="E1488" s="213">
        <v>1740</v>
      </c>
      <c r="F1488" s="256">
        <v>41899</v>
      </c>
      <c r="G1488" s="42">
        <v>1740</v>
      </c>
      <c r="H1488" s="217">
        <f t="shared" si="24"/>
        <v>0</v>
      </c>
      <c r="I1488" s="20"/>
      <c r="J1488" s="21"/>
      <c r="K1488" s="21"/>
    </row>
    <row r="1489" spans="1:11" x14ac:dyDescent="0.25">
      <c r="A1489" s="192">
        <v>41899</v>
      </c>
      <c r="B1489" s="193" t="s">
        <v>2026</v>
      </c>
      <c r="C1489" s="324" t="s">
        <v>4733</v>
      </c>
      <c r="D1489" s="20" t="s">
        <v>47</v>
      </c>
      <c r="E1489" s="213">
        <v>4765</v>
      </c>
      <c r="F1489" s="256">
        <v>41900</v>
      </c>
      <c r="G1489" s="42">
        <v>4765</v>
      </c>
      <c r="H1489" s="217">
        <f t="shared" si="24"/>
        <v>0</v>
      </c>
      <c r="I1489" s="20" t="s">
        <v>30</v>
      </c>
      <c r="J1489" s="21"/>
      <c r="K1489" s="21"/>
    </row>
    <row r="1490" spans="1:11" x14ac:dyDescent="0.25">
      <c r="A1490" s="192">
        <v>41899</v>
      </c>
      <c r="B1490" s="193" t="s">
        <v>2027</v>
      </c>
      <c r="C1490" s="324" t="s">
        <v>4733</v>
      </c>
      <c r="D1490" s="20" t="s">
        <v>4731</v>
      </c>
      <c r="E1490" s="213">
        <v>3318</v>
      </c>
      <c r="F1490" s="256">
        <v>41899</v>
      </c>
      <c r="G1490" s="42">
        <v>3318</v>
      </c>
      <c r="H1490" s="217">
        <f t="shared" si="24"/>
        <v>0</v>
      </c>
      <c r="I1490" s="20"/>
      <c r="J1490" s="21"/>
      <c r="K1490" s="21"/>
    </row>
    <row r="1491" spans="1:11" x14ac:dyDescent="0.25">
      <c r="A1491" s="192">
        <v>41899</v>
      </c>
      <c r="B1491" s="193" t="s">
        <v>2028</v>
      </c>
      <c r="C1491" s="324" t="s">
        <v>4733</v>
      </c>
      <c r="D1491" s="20" t="s">
        <v>4321</v>
      </c>
      <c r="E1491" s="213">
        <v>1972.8</v>
      </c>
      <c r="F1491" s="256">
        <v>41900</v>
      </c>
      <c r="G1491" s="42">
        <v>1972.8</v>
      </c>
      <c r="H1491" s="217">
        <f t="shared" si="24"/>
        <v>0</v>
      </c>
      <c r="I1491" s="20" t="s">
        <v>30</v>
      </c>
      <c r="J1491" s="21"/>
      <c r="K1491" s="21"/>
    </row>
    <row r="1492" spans="1:11" x14ac:dyDescent="0.25">
      <c r="A1492" s="192">
        <v>41899</v>
      </c>
      <c r="B1492" s="193" t="s">
        <v>2029</v>
      </c>
      <c r="C1492" s="324" t="s">
        <v>4733</v>
      </c>
      <c r="D1492" s="20" t="s">
        <v>51</v>
      </c>
      <c r="E1492" s="213">
        <v>2735.2</v>
      </c>
      <c r="F1492" s="256">
        <v>41899</v>
      </c>
      <c r="G1492" s="42">
        <v>2735.2</v>
      </c>
      <c r="H1492" s="217">
        <f t="shared" si="24"/>
        <v>0</v>
      </c>
      <c r="I1492" s="20" t="s">
        <v>217</v>
      </c>
      <c r="J1492" s="21"/>
      <c r="K1492" s="21"/>
    </row>
    <row r="1493" spans="1:11" x14ac:dyDescent="0.25">
      <c r="A1493" s="192">
        <v>41899</v>
      </c>
      <c r="B1493" s="193" t="s">
        <v>2030</v>
      </c>
      <c r="C1493" s="324" t="s">
        <v>4733</v>
      </c>
      <c r="D1493" s="20" t="s">
        <v>4652</v>
      </c>
      <c r="E1493" s="213">
        <v>2209.9</v>
      </c>
      <c r="F1493" s="256">
        <v>41900</v>
      </c>
      <c r="G1493" s="42">
        <v>2209.9</v>
      </c>
      <c r="H1493" s="217">
        <f t="shared" si="24"/>
        <v>0</v>
      </c>
      <c r="I1493" s="20" t="s">
        <v>162</v>
      </c>
      <c r="J1493" s="21"/>
      <c r="K1493" s="21"/>
    </row>
    <row r="1494" spans="1:11" x14ac:dyDescent="0.25">
      <c r="A1494" s="192">
        <v>41899</v>
      </c>
      <c r="B1494" s="193" t="s">
        <v>2032</v>
      </c>
      <c r="C1494" s="324" t="s">
        <v>4733</v>
      </c>
      <c r="D1494" s="20" t="s">
        <v>1778</v>
      </c>
      <c r="E1494" s="213">
        <v>1027.2</v>
      </c>
      <c r="F1494" s="256">
        <v>41900</v>
      </c>
      <c r="G1494" s="42">
        <v>1027.2</v>
      </c>
      <c r="H1494" s="217">
        <f t="shared" si="24"/>
        <v>0</v>
      </c>
      <c r="I1494" s="20" t="s">
        <v>30</v>
      </c>
      <c r="J1494" s="21"/>
      <c r="K1494" s="21"/>
    </row>
    <row r="1495" spans="1:11" x14ac:dyDescent="0.25">
      <c r="A1495" s="192">
        <v>41899</v>
      </c>
      <c r="B1495" s="193" t="s">
        <v>2033</v>
      </c>
      <c r="C1495" s="324" t="s">
        <v>4733</v>
      </c>
      <c r="D1495" s="20" t="s">
        <v>42</v>
      </c>
      <c r="E1495" s="213">
        <v>1440</v>
      </c>
      <c r="F1495" s="256">
        <v>41908</v>
      </c>
      <c r="G1495" s="42">
        <v>1440</v>
      </c>
      <c r="H1495" s="217">
        <f t="shared" si="24"/>
        <v>0</v>
      </c>
      <c r="I1495" s="20" t="s">
        <v>30</v>
      </c>
      <c r="J1495" s="21"/>
      <c r="K1495" s="21"/>
    </row>
    <row r="1496" spans="1:11" x14ac:dyDescent="0.25">
      <c r="A1496" s="192">
        <v>41899</v>
      </c>
      <c r="B1496" s="193" t="s">
        <v>2034</v>
      </c>
      <c r="C1496" s="324" t="s">
        <v>4733</v>
      </c>
      <c r="D1496" s="20" t="s">
        <v>43</v>
      </c>
      <c r="E1496" s="213">
        <v>1920</v>
      </c>
      <c r="F1496" s="256">
        <v>41908</v>
      </c>
      <c r="G1496" s="42">
        <v>1920</v>
      </c>
      <c r="H1496" s="217">
        <f t="shared" si="24"/>
        <v>0</v>
      </c>
      <c r="I1496" s="20" t="s">
        <v>30</v>
      </c>
      <c r="J1496" s="21"/>
      <c r="K1496" s="21"/>
    </row>
    <row r="1497" spans="1:11" x14ac:dyDescent="0.25">
      <c r="A1497" s="192">
        <v>41899</v>
      </c>
      <c r="B1497" s="193" t="s">
        <v>2036</v>
      </c>
      <c r="C1497" s="324" t="s">
        <v>4733</v>
      </c>
      <c r="D1497" s="20" t="s">
        <v>338</v>
      </c>
      <c r="E1497" s="213">
        <v>484.4</v>
      </c>
      <c r="F1497" s="256">
        <v>41900</v>
      </c>
      <c r="G1497" s="42">
        <v>484.4</v>
      </c>
      <c r="H1497" s="217">
        <f t="shared" si="24"/>
        <v>0</v>
      </c>
      <c r="I1497" s="20" t="s">
        <v>30</v>
      </c>
      <c r="J1497" s="21"/>
      <c r="K1497" s="21"/>
    </row>
    <row r="1498" spans="1:11" x14ac:dyDescent="0.25">
      <c r="A1498" s="192">
        <v>41899</v>
      </c>
      <c r="B1498" s="193" t="s">
        <v>2037</v>
      </c>
      <c r="C1498" s="324" t="s">
        <v>4733</v>
      </c>
      <c r="D1498" s="20" t="s">
        <v>4653</v>
      </c>
      <c r="E1498" s="213">
        <v>249.2</v>
      </c>
      <c r="F1498" s="256">
        <v>41900</v>
      </c>
      <c r="G1498" s="42">
        <v>249.2</v>
      </c>
      <c r="H1498" s="217">
        <f t="shared" si="24"/>
        <v>0</v>
      </c>
      <c r="I1498" s="20" t="s">
        <v>30</v>
      </c>
      <c r="J1498" s="21"/>
      <c r="K1498" s="21"/>
    </row>
    <row r="1499" spans="1:11" x14ac:dyDescent="0.25">
      <c r="A1499" s="192">
        <v>41899</v>
      </c>
      <c r="B1499" s="193" t="s">
        <v>2038</v>
      </c>
      <c r="C1499" s="324" t="s">
        <v>4733</v>
      </c>
      <c r="D1499" s="20" t="s">
        <v>55</v>
      </c>
      <c r="E1499" s="213">
        <v>9986.2000000000007</v>
      </c>
      <c r="F1499" s="256">
        <v>41899</v>
      </c>
      <c r="G1499" s="42">
        <v>9986.2000000000007</v>
      </c>
      <c r="H1499" s="217">
        <f t="shared" si="24"/>
        <v>0</v>
      </c>
      <c r="I1499" s="20"/>
      <c r="J1499" s="21"/>
      <c r="K1499" s="21"/>
    </row>
    <row r="1500" spans="1:11" x14ac:dyDescent="0.25">
      <c r="A1500" s="192">
        <v>41899</v>
      </c>
      <c r="B1500" s="193" t="s">
        <v>2039</v>
      </c>
      <c r="C1500" s="324" t="s">
        <v>4733</v>
      </c>
      <c r="D1500" s="20" t="s">
        <v>4700</v>
      </c>
      <c r="E1500" s="213">
        <v>2646</v>
      </c>
      <c r="F1500" s="256">
        <v>41900</v>
      </c>
      <c r="G1500" s="42">
        <v>2646</v>
      </c>
      <c r="H1500" s="217">
        <f t="shared" si="24"/>
        <v>0</v>
      </c>
      <c r="I1500" s="20" t="s">
        <v>30</v>
      </c>
      <c r="J1500" s="21"/>
      <c r="K1500" s="21"/>
    </row>
    <row r="1501" spans="1:11" x14ac:dyDescent="0.25">
      <c r="A1501" s="192">
        <v>41899</v>
      </c>
      <c r="B1501" s="193" t="s">
        <v>2040</v>
      </c>
      <c r="C1501" s="324" t="s">
        <v>4733</v>
      </c>
      <c r="D1501" s="20" t="s">
        <v>62</v>
      </c>
      <c r="E1501" s="213">
        <v>23986.799999999999</v>
      </c>
      <c r="F1501" s="256">
        <v>41899</v>
      </c>
      <c r="G1501" s="42">
        <v>23986.799999999999</v>
      </c>
      <c r="H1501" s="217">
        <f t="shared" si="24"/>
        <v>0</v>
      </c>
      <c r="I1501" s="20"/>
      <c r="J1501" s="21"/>
      <c r="K1501" s="21"/>
    </row>
    <row r="1502" spans="1:11" x14ac:dyDescent="0.25">
      <c r="A1502" s="192">
        <v>41899</v>
      </c>
      <c r="B1502" s="193" t="s">
        <v>2042</v>
      </c>
      <c r="C1502" s="324" t="s">
        <v>4733</v>
      </c>
      <c r="D1502" s="20" t="s">
        <v>4775</v>
      </c>
      <c r="E1502" s="213">
        <v>2306.0700000000002</v>
      </c>
      <c r="F1502" s="256">
        <v>41899</v>
      </c>
      <c r="G1502" s="42">
        <v>2306.0700000000002</v>
      </c>
      <c r="H1502" s="217">
        <f t="shared" si="24"/>
        <v>0</v>
      </c>
      <c r="I1502" s="20" t="s">
        <v>27</v>
      </c>
      <c r="J1502" s="21"/>
      <c r="K1502" s="21"/>
    </row>
    <row r="1503" spans="1:11" x14ac:dyDescent="0.25">
      <c r="A1503" s="192">
        <v>41899</v>
      </c>
      <c r="B1503" s="193" t="s">
        <v>2043</v>
      </c>
      <c r="C1503" s="324" t="s">
        <v>4733</v>
      </c>
      <c r="D1503" s="295" t="s">
        <v>3108</v>
      </c>
      <c r="E1503" s="296">
        <v>0</v>
      </c>
      <c r="F1503" s="256"/>
      <c r="G1503" s="42"/>
      <c r="H1503" s="217">
        <f t="shared" si="24"/>
        <v>0</v>
      </c>
      <c r="I1503" s="20" t="s">
        <v>512</v>
      </c>
      <c r="J1503" s="21"/>
      <c r="K1503" s="21"/>
    </row>
    <row r="1504" spans="1:11" x14ac:dyDescent="0.25">
      <c r="A1504" s="192">
        <v>41899</v>
      </c>
      <c r="B1504" s="193" t="s">
        <v>2044</v>
      </c>
      <c r="C1504" s="324" t="s">
        <v>4733</v>
      </c>
      <c r="D1504" s="20" t="s">
        <v>29</v>
      </c>
      <c r="E1504" s="213">
        <v>1690</v>
      </c>
      <c r="F1504" s="256">
        <v>41900</v>
      </c>
      <c r="G1504" s="42">
        <v>1690</v>
      </c>
      <c r="H1504" s="217">
        <f t="shared" si="24"/>
        <v>0</v>
      </c>
      <c r="I1504" s="20" t="s">
        <v>30</v>
      </c>
      <c r="J1504" s="21"/>
      <c r="K1504" s="21"/>
    </row>
    <row r="1505" spans="1:11" x14ac:dyDescent="0.25">
      <c r="A1505" s="192">
        <v>41899</v>
      </c>
      <c r="B1505" s="193" t="s">
        <v>2046</v>
      </c>
      <c r="C1505" s="324" t="s">
        <v>4733</v>
      </c>
      <c r="D1505" s="20" t="s">
        <v>4589</v>
      </c>
      <c r="E1505" s="213">
        <v>662.4</v>
      </c>
      <c r="F1505" s="256">
        <v>41899</v>
      </c>
      <c r="G1505" s="42">
        <v>662.4</v>
      </c>
      <c r="H1505" s="217">
        <f t="shared" si="24"/>
        <v>0</v>
      </c>
      <c r="I1505" s="20"/>
    </row>
    <row r="1506" spans="1:11" x14ac:dyDescent="0.25">
      <c r="A1506" s="192">
        <v>41899</v>
      </c>
      <c r="B1506" s="193" t="s">
        <v>2047</v>
      </c>
      <c r="C1506" s="324" t="s">
        <v>4733</v>
      </c>
      <c r="D1506" s="20" t="s">
        <v>2578</v>
      </c>
      <c r="E1506" s="213">
        <v>8667.9</v>
      </c>
      <c r="F1506" s="256">
        <v>41899</v>
      </c>
      <c r="G1506" s="42">
        <v>8667.9</v>
      </c>
      <c r="H1506" s="217">
        <f t="shared" si="24"/>
        <v>0</v>
      </c>
      <c r="I1506" s="20" t="s">
        <v>217</v>
      </c>
    </row>
    <row r="1507" spans="1:11" x14ac:dyDescent="0.25">
      <c r="A1507" s="192">
        <v>41899</v>
      </c>
      <c r="B1507" s="193" t="s">
        <v>2048</v>
      </c>
      <c r="C1507" s="324" t="s">
        <v>4733</v>
      </c>
      <c r="D1507" s="20" t="s">
        <v>758</v>
      </c>
      <c r="E1507" s="213">
        <v>2484.3000000000002</v>
      </c>
      <c r="F1507" s="256">
        <v>41900</v>
      </c>
      <c r="G1507" s="42">
        <v>2484.3000000000002</v>
      </c>
      <c r="H1507" s="217">
        <f t="shared" si="24"/>
        <v>0</v>
      </c>
      <c r="I1507" s="20" t="s">
        <v>30</v>
      </c>
    </row>
    <row r="1508" spans="1:11" x14ac:dyDescent="0.25">
      <c r="A1508" s="192">
        <v>41899</v>
      </c>
      <c r="B1508" s="193" t="s">
        <v>2049</v>
      </c>
      <c r="C1508" s="324" t="s">
        <v>4733</v>
      </c>
      <c r="D1508" s="20" t="s">
        <v>67</v>
      </c>
      <c r="E1508" s="213">
        <v>3438.5</v>
      </c>
      <c r="F1508" s="256">
        <v>41899</v>
      </c>
      <c r="G1508" s="42">
        <v>3438.5</v>
      </c>
      <c r="H1508" s="217">
        <f t="shared" si="24"/>
        <v>0</v>
      </c>
      <c r="I1508" s="20"/>
    </row>
    <row r="1509" spans="1:11" x14ac:dyDescent="0.25">
      <c r="A1509" s="192">
        <v>41899</v>
      </c>
      <c r="B1509" s="193" t="s">
        <v>2050</v>
      </c>
      <c r="C1509" s="324" t="s">
        <v>4733</v>
      </c>
      <c r="D1509" s="20" t="s">
        <v>245</v>
      </c>
      <c r="E1509" s="213">
        <v>23923.200000000001</v>
      </c>
      <c r="F1509" s="256">
        <v>41900</v>
      </c>
      <c r="G1509" s="42">
        <v>23923.200000000001</v>
      </c>
      <c r="H1509" s="217">
        <f t="shared" si="24"/>
        <v>0</v>
      </c>
      <c r="I1509" s="20" t="s">
        <v>27</v>
      </c>
    </row>
    <row r="1510" spans="1:11" x14ac:dyDescent="0.25">
      <c r="A1510" s="192">
        <v>41899</v>
      </c>
      <c r="B1510" s="193" t="s">
        <v>2051</v>
      </c>
      <c r="C1510" s="324" t="s">
        <v>4733</v>
      </c>
      <c r="D1510" s="20" t="s">
        <v>4587</v>
      </c>
      <c r="E1510" s="213">
        <v>9443.7999999999993</v>
      </c>
      <c r="F1510" s="256">
        <v>41899</v>
      </c>
      <c r="G1510" s="42">
        <v>9443.7999999999993</v>
      </c>
      <c r="H1510" s="217">
        <f t="shared" si="24"/>
        <v>0</v>
      </c>
      <c r="I1510" s="20"/>
    </row>
    <row r="1511" spans="1:11" x14ac:dyDescent="0.25">
      <c r="A1511" s="192">
        <v>41899</v>
      </c>
      <c r="B1511" s="193" t="s">
        <v>2052</v>
      </c>
      <c r="C1511" s="324" t="s">
        <v>4733</v>
      </c>
      <c r="D1511" s="20" t="s">
        <v>2578</v>
      </c>
      <c r="E1511" s="213">
        <v>387.6</v>
      </c>
      <c r="F1511" s="256">
        <v>41899</v>
      </c>
      <c r="G1511" s="42">
        <v>387.6</v>
      </c>
      <c r="H1511" s="217">
        <f t="shared" si="24"/>
        <v>0</v>
      </c>
      <c r="I1511" s="20" t="s">
        <v>217</v>
      </c>
    </row>
    <row r="1512" spans="1:11" x14ac:dyDescent="0.25">
      <c r="A1512" s="192">
        <v>41899</v>
      </c>
      <c r="B1512" s="193" t="s">
        <v>2053</v>
      </c>
      <c r="C1512" s="324" t="s">
        <v>4733</v>
      </c>
      <c r="D1512" s="20" t="s">
        <v>4625</v>
      </c>
      <c r="E1512" s="213">
        <v>602.4</v>
      </c>
      <c r="F1512" s="256">
        <v>41899</v>
      </c>
      <c r="G1512" s="42">
        <v>602.4</v>
      </c>
      <c r="H1512" s="217">
        <f t="shared" si="24"/>
        <v>0</v>
      </c>
      <c r="I1512" s="20"/>
      <c r="K1512" s="33"/>
    </row>
    <row r="1513" spans="1:11" x14ac:dyDescent="0.25">
      <c r="A1513" s="192">
        <v>41899</v>
      </c>
      <c r="B1513" s="193" t="s">
        <v>2054</v>
      </c>
      <c r="C1513" s="324" t="s">
        <v>4733</v>
      </c>
      <c r="D1513" s="20" t="s">
        <v>855</v>
      </c>
      <c r="E1513" s="213">
        <v>5531.25</v>
      </c>
      <c r="F1513" s="256">
        <v>41900</v>
      </c>
      <c r="G1513" s="42">
        <v>5531.25</v>
      </c>
      <c r="H1513" s="217">
        <f t="shared" si="24"/>
        <v>0</v>
      </c>
      <c r="I1513" s="20" t="s">
        <v>27</v>
      </c>
    </row>
    <row r="1514" spans="1:11" x14ac:dyDescent="0.25">
      <c r="A1514" s="192">
        <v>41899</v>
      </c>
      <c r="B1514" s="193" t="s">
        <v>2055</v>
      </c>
      <c r="C1514" s="324" t="s">
        <v>4733</v>
      </c>
      <c r="D1514" s="20" t="s">
        <v>346</v>
      </c>
      <c r="E1514" s="213">
        <v>3879.2</v>
      </c>
      <c r="F1514" s="256">
        <v>41900</v>
      </c>
      <c r="G1514" s="42">
        <v>3879.2</v>
      </c>
      <c r="H1514" s="217">
        <f t="shared" si="24"/>
        <v>0</v>
      </c>
      <c r="I1514" s="20" t="s">
        <v>27</v>
      </c>
    </row>
    <row r="1515" spans="1:11" x14ac:dyDescent="0.25">
      <c r="A1515" s="192">
        <v>41899</v>
      </c>
      <c r="B1515" s="193" t="s">
        <v>2056</v>
      </c>
      <c r="C1515" s="324" t="s">
        <v>4733</v>
      </c>
      <c r="D1515" s="20" t="s">
        <v>3115</v>
      </c>
      <c r="E1515" s="213">
        <v>7546.8</v>
      </c>
      <c r="F1515" s="256">
        <v>41900</v>
      </c>
      <c r="G1515" s="42">
        <v>7546.8</v>
      </c>
      <c r="H1515" s="217">
        <f t="shared" si="24"/>
        <v>0</v>
      </c>
      <c r="I1515" s="20" t="s">
        <v>65</v>
      </c>
    </row>
    <row r="1516" spans="1:11" x14ac:dyDescent="0.25">
      <c r="A1516" s="192">
        <v>41899</v>
      </c>
      <c r="B1516" s="193" t="s">
        <v>2057</v>
      </c>
      <c r="C1516" s="324" t="s">
        <v>4733</v>
      </c>
      <c r="D1516" s="20" t="s">
        <v>4322</v>
      </c>
      <c r="E1516" s="213">
        <v>7218</v>
      </c>
      <c r="F1516" s="256">
        <v>41900</v>
      </c>
      <c r="G1516" s="42">
        <v>7218</v>
      </c>
      <c r="H1516" s="217">
        <f t="shared" si="24"/>
        <v>0</v>
      </c>
      <c r="I1516" s="20" t="s">
        <v>162</v>
      </c>
    </row>
    <row r="1517" spans="1:11" x14ac:dyDescent="0.25">
      <c r="A1517" s="192">
        <v>41899</v>
      </c>
      <c r="B1517" s="193" t="s">
        <v>2058</v>
      </c>
      <c r="C1517" s="324" t="s">
        <v>4733</v>
      </c>
      <c r="D1517" s="20" t="s">
        <v>149</v>
      </c>
      <c r="E1517" s="213">
        <v>12145</v>
      </c>
      <c r="F1517" s="256">
        <v>41900</v>
      </c>
      <c r="G1517" s="42">
        <v>12145</v>
      </c>
      <c r="H1517" s="217">
        <f t="shared" si="24"/>
        <v>0</v>
      </c>
      <c r="I1517" s="20" t="s">
        <v>27</v>
      </c>
    </row>
    <row r="1518" spans="1:11" x14ac:dyDescent="0.25">
      <c r="A1518" s="192">
        <v>41899</v>
      </c>
      <c r="B1518" s="193" t="s">
        <v>2059</v>
      </c>
      <c r="C1518" s="324" t="s">
        <v>4733</v>
      </c>
      <c r="D1518" s="20" t="s">
        <v>180</v>
      </c>
      <c r="E1518" s="213">
        <v>21696</v>
      </c>
      <c r="F1518" s="256">
        <v>41900</v>
      </c>
      <c r="G1518" s="42">
        <v>21696</v>
      </c>
      <c r="H1518" s="217">
        <f t="shared" si="24"/>
        <v>0</v>
      </c>
      <c r="I1518" s="20" t="s">
        <v>65</v>
      </c>
    </row>
    <row r="1519" spans="1:11" x14ac:dyDescent="0.25">
      <c r="A1519" s="192">
        <v>41899</v>
      </c>
      <c r="B1519" s="193" t="s">
        <v>2060</v>
      </c>
      <c r="C1519" s="324" t="s">
        <v>4733</v>
      </c>
      <c r="D1519" s="20" t="s">
        <v>4764</v>
      </c>
      <c r="E1519" s="213">
        <v>4291.2</v>
      </c>
      <c r="F1519" s="256">
        <v>41900</v>
      </c>
      <c r="G1519" s="42">
        <v>4291.2</v>
      </c>
      <c r="H1519" s="217">
        <f t="shared" si="24"/>
        <v>0</v>
      </c>
      <c r="I1519" s="20" t="s">
        <v>65</v>
      </c>
    </row>
    <row r="1520" spans="1:11" x14ac:dyDescent="0.25">
      <c r="A1520" s="192">
        <v>41899</v>
      </c>
      <c r="B1520" s="193" t="s">
        <v>2061</v>
      </c>
      <c r="C1520" s="324" t="s">
        <v>4733</v>
      </c>
      <c r="D1520" s="20" t="s">
        <v>310</v>
      </c>
      <c r="E1520" s="213">
        <v>28800</v>
      </c>
      <c r="F1520" s="412" t="s">
        <v>4861</v>
      </c>
      <c r="G1520" s="219">
        <v>28800</v>
      </c>
      <c r="H1520" s="217">
        <f t="shared" si="24"/>
        <v>0</v>
      </c>
      <c r="I1520" s="20" t="s">
        <v>27</v>
      </c>
      <c r="K1520" s="33"/>
    </row>
    <row r="1521" spans="1:11" x14ac:dyDescent="0.25">
      <c r="A1521" s="192">
        <v>41899</v>
      </c>
      <c r="B1521" s="193" t="s">
        <v>2063</v>
      </c>
      <c r="C1521" s="324" t="s">
        <v>4733</v>
      </c>
      <c r="D1521" s="20" t="s">
        <v>11</v>
      </c>
      <c r="E1521" s="213">
        <v>66648.399999999994</v>
      </c>
      <c r="F1521" s="412">
        <v>41920</v>
      </c>
      <c r="G1521" s="219">
        <v>66648.399999999994</v>
      </c>
      <c r="H1521" s="217">
        <f t="shared" si="24"/>
        <v>0</v>
      </c>
      <c r="I1521" s="20" t="s">
        <v>27</v>
      </c>
      <c r="K1521" s="33"/>
    </row>
    <row r="1522" spans="1:11" x14ac:dyDescent="0.25">
      <c r="A1522" s="192">
        <v>41899</v>
      </c>
      <c r="B1522" s="193" t="s">
        <v>2065</v>
      </c>
      <c r="C1522" s="324" t="s">
        <v>4733</v>
      </c>
      <c r="D1522" s="20" t="s">
        <v>790</v>
      </c>
      <c r="E1522" s="213">
        <v>3587.2</v>
      </c>
      <c r="F1522" s="256">
        <v>41899</v>
      </c>
      <c r="G1522" s="42">
        <v>3587.2</v>
      </c>
      <c r="H1522" s="217">
        <f t="shared" si="24"/>
        <v>0</v>
      </c>
      <c r="I1522" s="20"/>
    </row>
    <row r="1523" spans="1:11" x14ac:dyDescent="0.25">
      <c r="A1523" s="192">
        <v>41899</v>
      </c>
      <c r="B1523" s="193" t="s">
        <v>2066</v>
      </c>
      <c r="C1523" s="324" t="s">
        <v>4733</v>
      </c>
      <c r="D1523" s="20" t="s">
        <v>3480</v>
      </c>
      <c r="E1523" s="213">
        <v>1393.6</v>
      </c>
      <c r="F1523" s="256">
        <v>41900</v>
      </c>
      <c r="G1523" s="42">
        <v>1393.6</v>
      </c>
      <c r="H1523" s="217">
        <f t="shared" si="24"/>
        <v>0</v>
      </c>
      <c r="I1523" s="20" t="s">
        <v>65</v>
      </c>
    </row>
    <row r="1524" spans="1:11" x14ac:dyDescent="0.25">
      <c r="A1524" s="192">
        <v>41899</v>
      </c>
      <c r="B1524" s="193" t="s">
        <v>2067</v>
      </c>
      <c r="C1524" s="324" t="s">
        <v>4733</v>
      </c>
      <c r="D1524" s="20" t="s">
        <v>28</v>
      </c>
      <c r="E1524" s="213">
        <v>969</v>
      </c>
      <c r="F1524" s="256">
        <v>41899</v>
      </c>
      <c r="G1524" s="42">
        <v>969</v>
      </c>
      <c r="H1524" s="217">
        <f t="shared" si="24"/>
        <v>0</v>
      </c>
      <c r="I1524" s="20"/>
    </row>
    <row r="1525" spans="1:11" x14ac:dyDescent="0.25">
      <c r="A1525" s="192">
        <v>41899</v>
      </c>
      <c r="B1525" s="193" t="s">
        <v>2068</v>
      </c>
      <c r="C1525" s="324" t="s">
        <v>4733</v>
      </c>
      <c r="D1525" s="20" t="s">
        <v>3477</v>
      </c>
      <c r="E1525" s="213">
        <v>36644</v>
      </c>
      <c r="F1525" s="256">
        <v>41899</v>
      </c>
      <c r="G1525" s="42">
        <v>36644</v>
      </c>
      <c r="H1525" s="217">
        <f t="shared" si="24"/>
        <v>0</v>
      </c>
      <c r="I1525" s="20"/>
    </row>
    <row r="1526" spans="1:11" x14ac:dyDescent="0.25">
      <c r="A1526" s="192">
        <v>41899</v>
      </c>
      <c r="B1526" s="193" t="s">
        <v>2069</v>
      </c>
      <c r="C1526" s="324" t="s">
        <v>4733</v>
      </c>
      <c r="D1526" s="20" t="s">
        <v>2582</v>
      </c>
      <c r="E1526" s="213">
        <v>8067.8</v>
      </c>
      <c r="F1526" s="256">
        <v>41900</v>
      </c>
      <c r="G1526" s="42">
        <v>8067.8</v>
      </c>
      <c r="H1526" s="217">
        <f t="shared" si="24"/>
        <v>0</v>
      </c>
      <c r="I1526" s="20" t="s">
        <v>65</v>
      </c>
    </row>
    <row r="1527" spans="1:11" x14ac:dyDescent="0.25">
      <c r="A1527" s="192">
        <v>41899</v>
      </c>
      <c r="B1527" s="193" t="s">
        <v>2070</v>
      </c>
      <c r="C1527" s="324" t="s">
        <v>4733</v>
      </c>
      <c r="D1527" s="20" t="s">
        <v>133</v>
      </c>
      <c r="E1527" s="213">
        <v>31641.599999999999</v>
      </c>
      <c r="F1527" s="256">
        <v>41899</v>
      </c>
      <c r="G1527" s="42">
        <v>31641.599999999999</v>
      </c>
      <c r="H1527" s="217">
        <f t="shared" si="24"/>
        <v>0</v>
      </c>
      <c r="I1527" s="20" t="s">
        <v>27</v>
      </c>
    </row>
    <row r="1528" spans="1:11" x14ac:dyDescent="0.25">
      <c r="A1528" s="192">
        <v>41899</v>
      </c>
      <c r="B1528" s="193" t="s">
        <v>2072</v>
      </c>
      <c r="C1528" s="324" t="s">
        <v>4733</v>
      </c>
      <c r="D1528" s="20" t="s">
        <v>99</v>
      </c>
      <c r="E1528" s="213">
        <v>1088.8</v>
      </c>
      <c r="F1528" s="256">
        <v>41900</v>
      </c>
      <c r="G1528" s="42">
        <v>1088.8</v>
      </c>
      <c r="H1528" s="217">
        <f t="shared" si="24"/>
        <v>0</v>
      </c>
      <c r="I1528" s="20" t="s">
        <v>27</v>
      </c>
    </row>
    <row r="1529" spans="1:11" x14ac:dyDescent="0.25">
      <c r="A1529" s="192">
        <v>41899</v>
      </c>
      <c r="B1529" s="193" t="s">
        <v>2073</v>
      </c>
      <c r="C1529" s="324" t="s">
        <v>4733</v>
      </c>
      <c r="D1529" s="20" t="s">
        <v>4612</v>
      </c>
      <c r="E1529" s="213">
        <v>1837.35</v>
      </c>
      <c r="F1529" s="256">
        <v>41900</v>
      </c>
      <c r="G1529" s="42">
        <v>1837.35</v>
      </c>
      <c r="H1529" s="217">
        <f t="shared" si="24"/>
        <v>0</v>
      </c>
      <c r="I1529" s="20" t="s">
        <v>21</v>
      </c>
    </row>
    <row r="1530" spans="1:11" x14ac:dyDescent="0.25">
      <c r="A1530" s="192">
        <v>41899</v>
      </c>
      <c r="B1530" s="193" t="s">
        <v>2074</v>
      </c>
      <c r="C1530" s="324" t="s">
        <v>4733</v>
      </c>
      <c r="D1530" s="20" t="s">
        <v>74</v>
      </c>
      <c r="E1530" s="213">
        <v>1655.5</v>
      </c>
      <c r="F1530" s="256">
        <v>41899</v>
      </c>
      <c r="G1530" s="42">
        <v>1655.5</v>
      </c>
      <c r="H1530" s="217">
        <f t="shared" si="24"/>
        <v>0</v>
      </c>
      <c r="I1530" s="20" t="s">
        <v>27</v>
      </c>
    </row>
    <row r="1531" spans="1:11" x14ac:dyDescent="0.25">
      <c r="A1531" s="192">
        <v>41899</v>
      </c>
      <c r="B1531" s="193" t="s">
        <v>2077</v>
      </c>
      <c r="C1531" s="324" t="s">
        <v>4733</v>
      </c>
      <c r="D1531" s="20" t="s">
        <v>25</v>
      </c>
      <c r="E1531" s="213">
        <v>6432</v>
      </c>
      <c r="F1531" s="256">
        <v>41900</v>
      </c>
      <c r="G1531" s="42">
        <v>6432</v>
      </c>
      <c r="H1531" s="217">
        <f t="shared" si="24"/>
        <v>0</v>
      </c>
      <c r="I1531" s="20" t="s">
        <v>65</v>
      </c>
    </row>
    <row r="1532" spans="1:11" x14ac:dyDescent="0.25">
      <c r="A1532" s="192">
        <v>41899</v>
      </c>
      <c r="B1532" s="193" t="s">
        <v>2078</v>
      </c>
      <c r="C1532" s="324" t="s">
        <v>4733</v>
      </c>
      <c r="D1532" s="20" t="s">
        <v>25</v>
      </c>
      <c r="E1532" s="213">
        <v>1108</v>
      </c>
      <c r="F1532" s="256">
        <v>41900</v>
      </c>
      <c r="G1532" s="42">
        <v>1108</v>
      </c>
      <c r="H1532" s="217">
        <f t="shared" si="24"/>
        <v>0</v>
      </c>
      <c r="I1532" s="20" t="s">
        <v>65</v>
      </c>
    </row>
    <row r="1533" spans="1:11" x14ac:dyDescent="0.25">
      <c r="A1533" s="192">
        <v>41899</v>
      </c>
      <c r="B1533" s="193" t="s">
        <v>2079</v>
      </c>
      <c r="C1533" s="324" t="s">
        <v>4733</v>
      </c>
      <c r="D1533" s="20" t="s">
        <v>87</v>
      </c>
      <c r="E1533" s="213">
        <v>734.94</v>
      </c>
      <c r="F1533" s="256">
        <v>41900</v>
      </c>
      <c r="G1533" s="42">
        <v>734.94</v>
      </c>
      <c r="H1533" s="217">
        <f t="shared" si="24"/>
        <v>0</v>
      </c>
      <c r="I1533" s="20" t="s">
        <v>65</v>
      </c>
    </row>
    <row r="1534" spans="1:11" x14ac:dyDescent="0.25">
      <c r="A1534" s="192">
        <v>41899</v>
      </c>
      <c r="B1534" s="193" t="s">
        <v>2081</v>
      </c>
      <c r="C1534" s="324" t="s">
        <v>4733</v>
      </c>
      <c r="D1534" s="20" t="s">
        <v>4764</v>
      </c>
      <c r="E1534" s="213">
        <v>145.80000000000001</v>
      </c>
      <c r="F1534" s="256">
        <v>41900</v>
      </c>
      <c r="G1534" s="42">
        <v>145.80000000000001</v>
      </c>
      <c r="H1534" s="217">
        <f t="shared" si="24"/>
        <v>0</v>
      </c>
      <c r="I1534" s="20" t="s">
        <v>65</v>
      </c>
    </row>
    <row r="1535" spans="1:11" x14ac:dyDescent="0.25">
      <c r="A1535" s="192">
        <v>41899</v>
      </c>
      <c r="B1535" s="193" t="s">
        <v>2082</v>
      </c>
      <c r="C1535" s="324" t="s">
        <v>4733</v>
      </c>
      <c r="D1535" s="20" t="s">
        <v>953</v>
      </c>
      <c r="E1535" s="213">
        <v>4653.5</v>
      </c>
      <c r="F1535" s="256">
        <v>41900</v>
      </c>
      <c r="G1535" s="42">
        <v>4653.5</v>
      </c>
      <c r="H1535" s="217">
        <f t="shared" si="24"/>
        <v>0</v>
      </c>
      <c r="I1535" s="20" t="s">
        <v>21</v>
      </c>
    </row>
    <row r="1536" spans="1:11" x14ac:dyDescent="0.25">
      <c r="A1536" s="192">
        <v>41899</v>
      </c>
      <c r="B1536" s="193" t="s">
        <v>2083</v>
      </c>
      <c r="C1536" s="324" t="s">
        <v>4733</v>
      </c>
      <c r="D1536" s="20" t="s">
        <v>429</v>
      </c>
      <c r="E1536" s="213">
        <v>17179.599999999999</v>
      </c>
      <c r="F1536" s="256">
        <v>41900</v>
      </c>
      <c r="G1536" s="42">
        <v>17179.599999999999</v>
      </c>
      <c r="H1536" s="217">
        <f t="shared" si="24"/>
        <v>0</v>
      </c>
      <c r="I1536" s="20" t="s">
        <v>4759</v>
      </c>
    </row>
    <row r="1537" spans="1:11" x14ac:dyDescent="0.25">
      <c r="A1537" s="192">
        <v>41899</v>
      </c>
      <c r="B1537" s="193" t="s">
        <v>2084</v>
      </c>
      <c r="C1537" s="324" t="s">
        <v>4733</v>
      </c>
      <c r="D1537" s="20" t="s">
        <v>4183</v>
      </c>
      <c r="E1537" s="213">
        <v>8442</v>
      </c>
      <c r="F1537" s="256">
        <v>41899</v>
      </c>
      <c r="G1537" s="42">
        <v>8442</v>
      </c>
      <c r="H1537" s="217">
        <f t="shared" si="24"/>
        <v>0</v>
      </c>
      <c r="I1537" s="20"/>
    </row>
    <row r="1538" spans="1:11" x14ac:dyDescent="0.25">
      <c r="A1538" s="192">
        <v>41899</v>
      </c>
      <c r="B1538" s="193" t="s">
        <v>2085</v>
      </c>
      <c r="C1538" s="324" t="s">
        <v>4733</v>
      </c>
      <c r="D1538" s="20" t="s">
        <v>4617</v>
      </c>
      <c r="E1538" s="213">
        <v>4484.2</v>
      </c>
      <c r="F1538" s="256">
        <v>41900</v>
      </c>
      <c r="G1538" s="42">
        <v>4484.2</v>
      </c>
      <c r="H1538" s="217">
        <f t="shared" si="24"/>
        <v>0</v>
      </c>
      <c r="I1538" s="20" t="s">
        <v>21</v>
      </c>
    </row>
    <row r="1539" spans="1:11" x14ac:dyDescent="0.25">
      <c r="A1539" s="192">
        <v>41899</v>
      </c>
      <c r="B1539" s="193" t="s">
        <v>2087</v>
      </c>
      <c r="C1539" s="324" t="s">
        <v>4733</v>
      </c>
      <c r="D1539" s="20" t="s">
        <v>99</v>
      </c>
      <c r="E1539" s="213">
        <v>1377.6</v>
      </c>
      <c r="F1539" s="256">
        <v>41900</v>
      </c>
      <c r="G1539" s="42">
        <v>1377.6</v>
      </c>
      <c r="H1539" s="217">
        <f t="shared" si="24"/>
        <v>0</v>
      </c>
      <c r="I1539" s="20" t="s">
        <v>152</v>
      </c>
    </row>
    <row r="1540" spans="1:11" x14ac:dyDescent="0.25">
      <c r="A1540" s="192">
        <v>41899</v>
      </c>
      <c r="B1540" s="193" t="s">
        <v>2088</v>
      </c>
      <c r="C1540" s="324" t="s">
        <v>4733</v>
      </c>
      <c r="D1540" s="20" t="s">
        <v>78</v>
      </c>
      <c r="E1540" s="213">
        <v>3171.6</v>
      </c>
      <c r="F1540" s="256">
        <v>41900</v>
      </c>
      <c r="G1540" s="42">
        <v>3171.6</v>
      </c>
      <c r="H1540" s="217">
        <f t="shared" si="24"/>
        <v>0</v>
      </c>
      <c r="I1540" s="20" t="s">
        <v>21</v>
      </c>
    </row>
    <row r="1541" spans="1:11" x14ac:dyDescent="0.25">
      <c r="A1541" s="192">
        <v>41899</v>
      </c>
      <c r="B1541" s="193" t="s">
        <v>2089</v>
      </c>
      <c r="C1541" s="324" t="s">
        <v>4733</v>
      </c>
      <c r="D1541" s="20" t="s">
        <v>4612</v>
      </c>
      <c r="E1541" s="213">
        <v>2148.4</v>
      </c>
      <c r="F1541" s="256">
        <v>41900</v>
      </c>
      <c r="G1541" s="42">
        <v>2148.4</v>
      </c>
      <c r="H1541" s="217">
        <f t="shared" si="24"/>
        <v>0</v>
      </c>
      <c r="I1541" s="20" t="s">
        <v>21</v>
      </c>
    </row>
    <row r="1542" spans="1:11" x14ac:dyDescent="0.25">
      <c r="A1542" s="192">
        <v>41899</v>
      </c>
      <c r="B1542" s="193" t="s">
        <v>2090</v>
      </c>
      <c r="C1542" s="324" t="s">
        <v>4733</v>
      </c>
      <c r="D1542" s="20" t="s">
        <v>4776</v>
      </c>
      <c r="E1542" s="213">
        <v>7547.2</v>
      </c>
      <c r="F1542" s="256">
        <v>41900</v>
      </c>
      <c r="G1542" s="42">
        <v>7547.2</v>
      </c>
      <c r="H1542" s="217">
        <f t="shared" si="24"/>
        <v>0</v>
      </c>
      <c r="I1542" s="20" t="s">
        <v>152</v>
      </c>
    </row>
    <row r="1543" spans="1:11" x14ac:dyDescent="0.25">
      <c r="A1543" s="192">
        <v>41899</v>
      </c>
      <c r="B1543" s="193" t="s">
        <v>2091</v>
      </c>
      <c r="C1543" s="324" t="s">
        <v>4733</v>
      </c>
      <c r="D1543" s="20" t="s">
        <v>4702</v>
      </c>
      <c r="E1543" s="213">
        <v>469</v>
      </c>
      <c r="F1543" s="256">
        <v>41899</v>
      </c>
      <c r="G1543" s="42">
        <v>469</v>
      </c>
      <c r="H1543" s="217">
        <f t="shared" ref="H1543:H1606" si="25">E1543-G1543</f>
        <v>0</v>
      </c>
      <c r="I1543" s="20"/>
    </row>
    <row r="1544" spans="1:11" x14ac:dyDescent="0.25">
      <c r="A1544" s="192">
        <v>41899</v>
      </c>
      <c r="B1544" s="193" t="s">
        <v>2092</v>
      </c>
      <c r="C1544" s="324" t="s">
        <v>4733</v>
      </c>
      <c r="D1544" s="20" t="s">
        <v>87</v>
      </c>
      <c r="E1544" s="213">
        <v>10770.8</v>
      </c>
      <c r="F1544" s="256">
        <v>41900</v>
      </c>
      <c r="G1544" s="42">
        <v>10770.8</v>
      </c>
      <c r="H1544" s="217">
        <f t="shared" si="25"/>
        <v>0</v>
      </c>
      <c r="I1544" s="20" t="s">
        <v>21</v>
      </c>
    </row>
    <row r="1545" spans="1:11" x14ac:dyDescent="0.25">
      <c r="A1545" s="192">
        <v>41899</v>
      </c>
      <c r="B1545" s="193" t="s">
        <v>2093</v>
      </c>
      <c r="C1545" s="324" t="s">
        <v>4733</v>
      </c>
      <c r="D1545" s="20" t="s">
        <v>307</v>
      </c>
      <c r="E1545" s="213">
        <v>10066.200000000001</v>
      </c>
      <c r="F1545" s="256">
        <v>41900</v>
      </c>
      <c r="G1545" s="42">
        <v>10066.200000000001</v>
      </c>
      <c r="H1545" s="217">
        <f t="shared" si="25"/>
        <v>0</v>
      </c>
      <c r="I1545" s="20" t="s">
        <v>21</v>
      </c>
    </row>
    <row r="1546" spans="1:11" x14ac:dyDescent="0.25">
      <c r="A1546" s="192">
        <v>41899</v>
      </c>
      <c r="B1546" s="193" t="s">
        <v>2094</v>
      </c>
      <c r="C1546" s="324" t="s">
        <v>4733</v>
      </c>
      <c r="D1546" s="20" t="s">
        <v>429</v>
      </c>
      <c r="E1546" s="213">
        <v>5338.2</v>
      </c>
      <c r="F1546" s="256">
        <v>41900</v>
      </c>
      <c r="G1546" s="42">
        <v>5338.2</v>
      </c>
      <c r="H1546" s="217">
        <f t="shared" si="25"/>
        <v>0</v>
      </c>
      <c r="I1546" s="20" t="s">
        <v>27</v>
      </c>
    </row>
    <row r="1547" spans="1:11" x14ac:dyDescent="0.25">
      <c r="A1547" s="192">
        <v>41899</v>
      </c>
      <c r="B1547" s="193" t="s">
        <v>2095</v>
      </c>
      <c r="C1547" s="324" t="s">
        <v>4733</v>
      </c>
      <c r="D1547" s="20" t="s">
        <v>233</v>
      </c>
      <c r="E1547" s="213">
        <v>3858.8</v>
      </c>
      <c r="F1547" s="256">
        <v>41899</v>
      </c>
      <c r="G1547" s="42">
        <v>3858.8</v>
      </c>
      <c r="H1547" s="217">
        <f t="shared" si="25"/>
        <v>0</v>
      </c>
      <c r="I1547" s="20"/>
    </row>
    <row r="1548" spans="1:11" x14ac:dyDescent="0.25">
      <c r="A1548" s="192">
        <v>41899</v>
      </c>
      <c r="B1548" s="193" t="s">
        <v>2097</v>
      </c>
      <c r="C1548" s="324" t="s">
        <v>4733</v>
      </c>
      <c r="D1548" s="20" t="s">
        <v>1607</v>
      </c>
      <c r="E1548" s="213">
        <v>3941.5</v>
      </c>
      <c r="F1548" s="256">
        <v>41899</v>
      </c>
      <c r="G1548" s="42">
        <v>3941.5</v>
      </c>
      <c r="H1548" s="217">
        <f t="shared" si="25"/>
        <v>0</v>
      </c>
      <c r="I1548" s="20"/>
    </row>
    <row r="1549" spans="1:11" x14ac:dyDescent="0.25">
      <c r="A1549" s="192">
        <v>41899</v>
      </c>
      <c r="B1549" s="193" t="s">
        <v>2098</v>
      </c>
      <c r="C1549" s="324" t="s">
        <v>4733</v>
      </c>
      <c r="D1549" s="20" t="s">
        <v>307</v>
      </c>
      <c r="E1549" s="213">
        <v>4676.5</v>
      </c>
      <c r="F1549" s="256">
        <v>41900</v>
      </c>
      <c r="G1549" s="42">
        <v>4676.5</v>
      </c>
      <c r="H1549" s="217">
        <f t="shared" si="25"/>
        <v>0</v>
      </c>
      <c r="I1549" s="20" t="s">
        <v>152</v>
      </c>
      <c r="K1549" s="33"/>
    </row>
    <row r="1550" spans="1:11" x14ac:dyDescent="0.25">
      <c r="A1550" s="192">
        <v>41899</v>
      </c>
      <c r="B1550" s="193" t="s">
        <v>2100</v>
      </c>
      <c r="C1550" s="324" t="s">
        <v>4733</v>
      </c>
      <c r="D1550" s="20" t="s">
        <v>85</v>
      </c>
      <c r="E1550" s="213">
        <v>7570.5</v>
      </c>
      <c r="F1550" s="256">
        <v>41900</v>
      </c>
      <c r="G1550" s="42">
        <v>7570.5</v>
      </c>
      <c r="H1550" s="217">
        <f t="shared" si="25"/>
        <v>0</v>
      </c>
      <c r="I1550" s="20" t="s">
        <v>27</v>
      </c>
    </row>
    <row r="1551" spans="1:11" x14ac:dyDescent="0.25">
      <c r="A1551" s="192">
        <v>41899</v>
      </c>
      <c r="B1551" s="193" t="s">
        <v>2102</v>
      </c>
      <c r="C1551" s="324" t="s">
        <v>4733</v>
      </c>
      <c r="D1551" s="20" t="s">
        <v>464</v>
      </c>
      <c r="E1551" s="213">
        <v>3731.06</v>
      </c>
      <c r="F1551" s="256">
        <v>41900</v>
      </c>
      <c r="G1551" s="42">
        <v>3731.06</v>
      </c>
      <c r="H1551" s="217">
        <f t="shared" si="25"/>
        <v>0</v>
      </c>
      <c r="I1551" s="20" t="s">
        <v>27</v>
      </c>
    </row>
    <row r="1552" spans="1:11" x14ac:dyDescent="0.25">
      <c r="A1552" s="192">
        <v>41899</v>
      </c>
      <c r="B1552" s="193" t="s">
        <v>2103</v>
      </c>
      <c r="C1552" s="324" t="s">
        <v>4733</v>
      </c>
      <c r="D1552" s="20" t="s">
        <v>544</v>
      </c>
      <c r="E1552" s="213">
        <v>15160</v>
      </c>
      <c r="F1552" s="256">
        <v>41900</v>
      </c>
      <c r="G1552" s="42">
        <v>15160</v>
      </c>
      <c r="H1552" s="217">
        <f t="shared" si="25"/>
        <v>0</v>
      </c>
      <c r="I1552" s="20" t="s">
        <v>27</v>
      </c>
    </row>
    <row r="1553" spans="1:11" x14ac:dyDescent="0.25">
      <c r="A1553" s="192">
        <v>41899</v>
      </c>
      <c r="B1553" s="193" t="s">
        <v>2104</v>
      </c>
      <c r="C1553" s="324" t="s">
        <v>4733</v>
      </c>
      <c r="D1553" s="20" t="s">
        <v>104</v>
      </c>
      <c r="E1553" s="213">
        <v>410.8</v>
      </c>
      <c r="F1553" s="256">
        <v>41899</v>
      </c>
      <c r="G1553" s="42">
        <v>410.8</v>
      </c>
      <c r="H1553" s="217">
        <f t="shared" si="25"/>
        <v>0</v>
      </c>
      <c r="I1553" s="20" t="s">
        <v>27</v>
      </c>
      <c r="J1553" s="21"/>
      <c r="K1553" s="21"/>
    </row>
    <row r="1554" spans="1:11" x14ac:dyDescent="0.25">
      <c r="A1554" s="192">
        <v>41899</v>
      </c>
      <c r="B1554" s="193" t="s">
        <v>2106</v>
      </c>
      <c r="C1554" s="324" t="s">
        <v>4733</v>
      </c>
      <c r="D1554" s="20" t="s">
        <v>853</v>
      </c>
      <c r="E1554" s="213">
        <v>6384.8</v>
      </c>
      <c r="F1554" s="256">
        <v>41900</v>
      </c>
      <c r="G1554" s="42">
        <v>6384.8</v>
      </c>
      <c r="H1554" s="217">
        <f t="shared" si="25"/>
        <v>0</v>
      </c>
      <c r="I1554" s="20" t="s">
        <v>27</v>
      </c>
      <c r="J1554" s="21"/>
      <c r="K1554" s="21"/>
    </row>
    <row r="1555" spans="1:11" x14ac:dyDescent="0.25">
      <c r="A1555" s="192">
        <v>41899</v>
      </c>
      <c r="B1555" s="193" t="s">
        <v>2107</v>
      </c>
      <c r="C1555" s="324" t="s">
        <v>4733</v>
      </c>
      <c r="D1555" s="20" t="s">
        <v>4777</v>
      </c>
      <c r="E1555" s="213">
        <v>28254</v>
      </c>
      <c r="F1555" s="412" t="s">
        <v>4862</v>
      </c>
      <c r="G1555" s="219">
        <v>28254</v>
      </c>
      <c r="H1555" s="217">
        <f t="shared" si="25"/>
        <v>0</v>
      </c>
      <c r="I1555" s="20" t="s">
        <v>27</v>
      </c>
      <c r="J1555" s="21"/>
      <c r="K1555" s="21"/>
    </row>
    <row r="1556" spans="1:11" x14ac:dyDescent="0.25">
      <c r="A1556" s="192">
        <v>41899</v>
      </c>
      <c r="B1556" s="193" t="s">
        <v>2109</v>
      </c>
      <c r="C1556" s="324" t="s">
        <v>4733</v>
      </c>
      <c r="D1556" s="20" t="s">
        <v>4240</v>
      </c>
      <c r="E1556" s="213">
        <v>13946.4</v>
      </c>
      <c r="F1556" s="256">
        <v>41912</v>
      </c>
      <c r="G1556" s="42">
        <v>13946.4</v>
      </c>
      <c r="H1556" s="217">
        <f t="shared" si="25"/>
        <v>0</v>
      </c>
      <c r="I1556" s="20"/>
      <c r="J1556" s="21"/>
      <c r="K1556" s="21"/>
    </row>
    <row r="1557" spans="1:11" x14ac:dyDescent="0.25">
      <c r="A1557" s="192">
        <v>41899</v>
      </c>
      <c r="B1557" s="193" t="s">
        <v>2110</v>
      </c>
      <c r="C1557" s="324" t="s">
        <v>4733</v>
      </c>
      <c r="D1557" s="20" t="s">
        <v>494</v>
      </c>
      <c r="E1557" s="213">
        <v>4472</v>
      </c>
      <c r="F1557" s="256">
        <v>41900</v>
      </c>
      <c r="G1557" s="42">
        <v>4472</v>
      </c>
      <c r="H1557" s="217">
        <f t="shared" si="25"/>
        <v>0</v>
      </c>
      <c r="I1557" s="20"/>
      <c r="J1557" s="21"/>
      <c r="K1557" s="21"/>
    </row>
    <row r="1558" spans="1:11" x14ac:dyDescent="0.25">
      <c r="A1558" s="192">
        <v>41899</v>
      </c>
      <c r="B1558" s="193" t="s">
        <v>2112</v>
      </c>
      <c r="C1558" s="324" t="s">
        <v>4733</v>
      </c>
      <c r="D1558" s="20" t="s">
        <v>52</v>
      </c>
      <c r="E1558" s="213">
        <v>3072.6</v>
      </c>
      <c r="F1558" s="256">
        <v>41899</v>
      </c>
      <c r="G1558" s="42">
        <v>3072.6</v>
      </c>
      <c r="H1558" s="217">
        <f t="shared" si="25"/>
        <v>0</v>
      </c>
      <c r="I1558" s="20"/>
      <c r="J1558" s="21"/>
      <c r="K1558" s="21"/>
    </row>
    <row r="1559" spans="1:11" x14ac:dyDescent="0.25">
      <c r="A1559" s="192">
        <v>41899</v>
      </c>
      <c r="B1559" s="193" t="s">
        <v>2115</v>
      </c>
      <c r="C1559" s="324" t="s">
        <v>4733</v>
      </c>
      <c r="D1559" s="20" t="s">
        <v>44</v>
      </c>
      <c r="E1559" s="213">
        <v>2880</v>
      </c>
      <c r="F1559" s="412">
        <v>41914</v>
      </c>
      <c r="G1559" s="219">
        <v>2880</v>
      </c>
      <c r="H1559" s="217">
        <f t="shared" si="25"/>
        <v>0</v>
      </c>
      <c r="I1559" s="20" t="s">
        <v>217</v>
      </c>
      <c r="J1559" s="21"/>
      <c r="K1559" s="21"/>
    </row>
    <row r="1560" spans="1:11" x14ac:dyDescent="0.25">
      <c r="A1560" s="192">
        <v>41899</v>
      </c>
      <c r="B1560" s="193" t="s">
        <v>2117</v>
      </c>
      <c r="C1560" s="324" t="s">
        <v>4733</v>
      </c>
      <c r="D1560" s="20" t="s">
        <v>763</v>
      </c>
      <c r="E1560" s="213">
        <v>3567.2</v>
      </c>
      <c r="F1560" s="256">
        <v>41899</v>
      </c>
      <c r="G1560" s="42">
        <v>3567.2</v>
      </c>
      <c r="H1560" s="217">
        <f t="shared" si="25"/>
        <v>0</v>
      </c>
      <c r="I1560" s="20" t="s">
        <v>217</v>
      </c>
      <c r="J1560" s="21"/>
      <c r="K1560" s="21"/>
    </row>
    <row r="1561" spans="1:11" x14ac:dyDescent="0.25">
      <c r="A1561" s="192">
        <v>41899</v>
      </c>
      <c r="B1561" s="193" t="s">
        <v>2118</v>
      </c>
      <c r="C1561" s="324" t="s">
        <v>4733</v>
      </c>
      <c r="D1561" s="20" t="s">
        <v>14</v>
      </c>
      <c r="E1561" s="213">
        <v>9000</v>
      </c>
      <c r="F1561" s="256">
        <v>41900</v>
      </c>
      <c r="G1561" s="42">
        <v>9000</v>
      </c>
      <c r="H1561" s="217">
        <f t="shared" si="25"/>
        <v>0</v>
      </c>
      <c r="I1561" s="20" t="s">
        <v>21</v>
      </c>
      <c r="J1561" s="21"/>
      <c r="K1561" s="21"/>
    </row>
    <row r="1562" spans="1:11" x14ac:dyDescent="0.25">
      <c r="A1562" s="192">
        <v>41899</v>
      </c>
      <c r="B1562" s="193" t="s">
        <v>2119</v>
      </c>
      <c r="C1562" s="324" t="s">
        <v>4733</v>
      </c>
      <c r="D1562" s="20" t="s">
        <v>180</v>
      </c>
      <c r="E1562" s="213">
        <v>12182.4</v>
      </c>
      <c r="F1562" s="256">
        <v>41899</v>
      </c>
      <c r="G1562" s="42">
        <v>12182.4</v>
      </c>
      <c r="H1562" s="217">
        <f t="shared" si="25"/>
        <v>0</v>
      </c>
      <c r="I1562" s="20"/>
      <c r="J1562" s="21"/>
      <c r="K1562" s="21"/>
    </row>
    <row r="1563" spans="1:11" x14ac:dyDescent="0.25">
      <c r="A1563" s="192">
        <v>41899</v>
      </c>
      <c r="B1563" s="193" t="s">
        <v>2121</v>
      </c>
      <c r="C1563" s="324" t="s">
        <v>4733</v>
      </c>
      <c r="D1563" s="295" t="s">
        <v>3108</v>
      </c>
      <c r="E1563" s="296">
        <v>0</v>
      </c>
      <c r="F1563" s="256"/>
      <c r="G1563" s="42"/>
      <c r="H1563" s="217">
        <f t="shared" si="25"/>
        <v>0</v>
      </c>
      <c r="I1563" s="20" t="s">
        <v>512</v>
      </c>
      <c r="J1563" s="21"/>
      <c r="K1563" s="21"/>
    </row>
    <row r="1564" spans="1:11" x14ac:dyDescent="0.25">
      <c r="A1564" s="192">
        <v>41899</v>
      </c>
      <c r="B1564" s="193" t="s">
        <v>2122</v>
      </c>
      <c r="C1564" s="324" t="s">
        <v>4733</v>
      </c>
      <c r="D1564" s="20" t="s">
        <v>237</v>
      </c>
      <c r="E1564" s="213">
        <v>7392.4</v>
      </c>
      <c r="F1564" s="256">
        <v>41900</v>
      </c>
      <c r="G1564" s="42">
        <v>7392.4</v>
      </c>
      <c r="H1564" s="217">
        <f t="shared" si="25"/>
        <v>0</v>
      </c>
      <c r="I1564" s="20" t="s">
        <v>217</v>
      </c>
      <c r="J1564" s="21"/>
      <c r="K1564" s="21"/>
    </row>
    <row r="1565" spans="1:11" x14ac:dyDescent="0.25">
      <c r="A1565" s="192">
        <v>41899</v>
      </c>
      <c r="B1565" s="193" t="s">
        <v>2123</v>
      </c>
      <c r="C1565" s="324" t="s">
        <v>4733</v>
      </c>
      <c r="D1565" s="295" t="s">
        <v>3108</v>
      </c>
      <c r="E1565" s="296">
        <v>0</v>
      </c>
      <c r="F1565" s="256"/>
      <c r="G1565" s="42"/>
      <c r="H1565" s="217">
        <f t="shared" si="25"/>
        <v>0</v>
      </c>
      <c r="I1565" s="20" t="s">
        <v>512</v>
      </c>
      <c r="J1565" s="21"/>
      <c r="K1565" s="21"/>
    </row>
    <row r="1566" spans="1:11" x14ac:dyDescent="0.25">
      <c r="A1566" s="192">
        <v>41899</v>
      </c>
      <c r="B1566" s="193" t="s">
        <v>2124</v>
      </c>
      <c r="C1566" s="324" t="s">
        <v>4733</v>
      </c>
      <c r="D1566" s="20" t="s">
        <v>79</v>
      </c>
      <c r="E1566" s="213">
        <v>30939.599999999999</v>
      </c>
      <c r="F1566" s="256">
        <v>41900</v>
      </c>
      <c r="G1566" s="42">
        <v>30939.599999999999</v>
      </c>
      <c r="H1566" s="217">
        <f t="shared" si="25"/>
        <v>0</v>
      </c>
      <c r="I1566" s="20" t="s">
        <v>217</v>
      </c>
      <c r="J1566" s="21"/>
      <c r="K1566" s="21"/>
    </row>
    <row r="1567" spans="1:11" x14ac:dyDescent="0.25">
      <c r="A1567" s="192">
        <v>41899</v>
      </c>
      <c r="B1567" s="193" t="s">
        <v>2125</v>
      </c>
      <c r="C1567" s="324" t="s">
        <v>4733</v>
      </c>
      <c r="D1567" s="20" t="s">
        <v>115</v>
      </c>
      <c r="E1567" s="213">
        <v>1025</v>
      </c>
      <c r="F1567" s="256">
        <v>41899</v>
      </c>
      <c r="G1567" s="42">
        <v>1025</v>
      </c>
      <c r="H1567" s="217">
        <f t="shared" si="25"/>
        <v>0</v>
      </c>
      <c r="I1567" s="20"/>
      <c r="J1567" s="21"/>
      <c r="K1567" s="21"/>
    </row>
    <row r="1568" spans="1:11" x14ac:dyDescent="0.25">
      <c r="A1568" s="192">
        <v>41899</v>
      </c>
      <c r="B1568" s="193" t="s">
        <v>2126</v>
      </c>
      <c r="C1568" s="324" t="s">
        <v>4733</v>
      </c>
      <c r="D1568" s="20" t="s">
        <v>3476</v>
      </c>
      <c r="E1568" s="213">
        <v>1258.5999999999999</v>
      </c>
      <c r="F1568" s="256">
        <v>41899</v>
      </c>
      <c r="G1568" s="42">
        <v>1258.5999999999999</v>
      </c>
      <c r="H1568" s="217">
        <f t="shared" si="25"/>
        <v>0</v>
      </c>
      <c r="I1568" s="20"/>
      <c r="J1568" s="21"/>
      <c r="K1568" s="21"/>
    </row>
    <row r="1569" spans="1:11" x14ac:dyDescent="0.25">
      <c r="A1569" s="192">
        <v>41899</v>
      </c>
      <c r="B1569" s="193" t="s">
        <v>2127</v>
      </c>
      <c r="C1569" s="324" t="s">
        <v>4733</v>
      </c>
      <c r="D1569" s="20" t="s">
        <v>4661</v>
      </c>
      <c r="E1569" s="213">
        <v>23578</v>
      </c>
      <c r="F1569" s="256">
        <v>41900</v>
      </c>
      <c r="G1569" s="42">
        <v>23578</v>
      </c>
      <c r="H1569" s="217">
        <f t="shared" si="25"/>
        <v>0</v>
      </c>
      <c r="I1569" s="20" t="s">
        <v>217</v>
      </c>
    </row>
    <row r="1570" spans="1:11" x14ac:dyDescent="0.25">
      <c r="A1570" s="192">
        <v>41900</v>
      </c>
      <c r="B1570" s="193" t="s">
        <v>2128</v>
      </c>
      <c r="C1570" s="324" t="s">
        <v>4733</v>
      </c>
      <c r="D1570" s="20" t="s">
        <v>4689</v>
      </c>
      <c r="E1570" s="213">
        <v>10588.8</v>
      </c>
      <c r="F1570" s="256">
        <v>41900</v>
      </c>
      <c r="G1570" s="42">
        <v>10588.8</v>
      </c>
      <c r="H1570" s="217">
        <f t="shared" si="25"/>
        <v>0</v>
      </c>
      <c r="I1570" s="20" t="s">
        <v>27</v>
      </c>
    </row>
    <row r="1571" spans="1:11" x14ac:dyDescent="0.25">
      <c r="A1571" s="192">
        <v>41900</v>
      </c>
      <c r="B1571" s="193" t="s">
        <v>2129</v>
      </c>
      <c r="C1571" s="324" t="s">
        <v>4733</v>
      </c>
      <c r="D1571" s="20" t="s">
        <v>11</v>
      </c>
      <c r="E1571" s="213">
        <v>11213.8</v>
      </c>
      <c r="F1571" s="412">
        <v>41920</v>
      </c>
      <c r="G1571" s="219">
        <v>11213.8</v>
      </c>
      <c r="H1571" s="217">
        <f t="shared" si="25"/>
        <v>0</v>
      </c>
      <c r="I1571" s="20"/>
    </row>
    <row r="1572" spans="1:11" x14ac:dyDescent="0.25">
      <c r="A1572" s="192">
        <v>41900</v>
      </c>
      <c r="B1572" s="193" t="s">
        <v>2130</v>
      </c>
      <c r="C1572" s="324" t="s">
        <v>4733</v>
      </c>
      <c r="D1572" s="20" t="s">
        <v>11</v>
      </c>
      <c r="E1572" s="213">
        <v>7672</v>
      </c>
      <c r="F1572" s="256">
        <v>41900</v>
      </c>
      <c r="G1572" s="42">
        <v>7672</v>
      </c>
      <c r="H1572" s="217">
        <f t="shared" si="25"/>
        <v>0</v>
      </c>
      <c r="I1572" s="20"/>
    </row>
    <row r="1573" spans="1:11" x14ac:dyDescent="0.25">
      <c r="A1573" s="192">
        <v>41900</v>
      </c>
      <c r="B1573" s="193" t="s">
        <v>2131</v>
      </c>
      <c r="C1573" s="324" t="s">
        <v>4733</v>
      </c>
      <c r="D1573" s="20" t="s">
        <v>4319</v>
      </c>
      <c r="E1573" s="213">
        <v>3207.6</v>
      </c>
      <c r="F1573" s="256">
        <v>41900</v>
      </c>
      <c r="G1573" s="42">
        <v>3207.6</v>
      </c>
      <c r="H1573" s="217">
        <f t="shared" si="25"/>
        <v>0</v>
      </c>
      <c r="I1573" s="20"/>
    </row>
    <row r="1574" spans="1:11" x14ac:dyDescent="0.25">
      <c r="A1574" s="192">
        <v>41900</v>
      </c>
      <c r="B1574" s="193" t="s">
        <v>2132</v>
      </c>
      <c r="C1574" s="324" t="s">
        <v>4733</v>
      </c>
      <c r="D1574" s="295" t="s">
        <v>3108</v>
      </c>
      <c r="E1574" s="296">
        <v>0</v>
      </c>
      <c r="F1574" s="256"/>
      <c r="G1574" s="42"/>
      <c r="H1574" s="217">
        <f t="shared" si="25"/>
        <v>0</v>
      </c>
      <c r="I1574" s="20"/>
    </row>
    <row r="1575" spans="1:11" x14ac:dyDescent="0.25">
      <c r="A1575" s="192">
        <v>41900</v>
      </c>
      <c r="B1575" s="193" t="s">
        <v>2134</v>
      </c>
      <c r="C1575" s="324" t="s">
        <v>4733</v>
      </c>
      <c r="D1575" s="20" t="s">
        <v>106</v>
      </c>
      <c r="E1575" s="213">
        <v>68833.2</v>
      </c>
      <c r="F1575" s="256">
        <v>41908</v>
      </c>
      <c r="G1575" s="42">
        <v>68833.2</v>
      </c>
      <c r="H1575" s="217">
        <f t="shared" si="25"/>
        <v>0</v>
      </c>
      <c r="I1575" s="20" t="s">
        <v>65</v>
      </c>
    </row>
    <row r="1576" spans="1:11" x14ac:dyDescent="0.25">
      <c r="A1576" s="192">
        <v>41900</v>
      </c>
      <c r="B1576" s="193" t="s">
        <v>2135</v>
      </c>
      <c r="C1576" s="324" t="s">
        <v>4733</v>
      </c>
      <c r="D1576" s="295" t="s">
        <v>3108</v>
      </c>
      <c r="E1576" s="296">
        <v>0</v>
      </c>
      <c r="F1576" s="256"/>
      <c r="G1576" s="42"/>
      <c r="H1576" s="217">
        <f t="shared" si="25"/>
        <v>0</v>
      </c>
      <c r="I1576" s="20"/>
    </row>
    <row r="1577" spans="1:11" x14ac:dyDescent="0.25">
      <c r="A1577" s="192">
        <v>41900</v>
      </c>
      <c r="B1577" s="193" t="s">
        <v>2136</v>
      </c>
      <c r="C1577" s="324" t="s">
        <v>4733</v>
      </c>
      <c r="D1577" s="20" t="s">
        <v>4587</v>
      </c>
      <c r="E1577" s="213">
        <v>14904</v>
      </c>
      <c r="F1577" s="256">
        <v>41900</v>
      </c>
      <c r="G1577" s="42">
        <v>14904</v>
      </c>
      <c r="H1577" s="217">
        <f t="shared" si="25"/>
        <v>0</v>
      </c>
      <c r="I1577" s="20" t="s">
        <v>21</v>
      </c>
    </row>
    <row r="1578" spans="1:11" x14ac:dyDescent="0.25">
      <c r="A1578" s="192">
        <v>41900</v>
      </c>
      <c r="B1578" s="193" t="s">
        <v>2137</v>
      </c>
      <c r="C1578" s="324" t="s">
        <v>4733</v>
      </c>
      <c r="D1578" s="20" t="s">
        <v>1814</v>
      </c>
      <c r="E1578" s="213">
        <v>25101.599999999999</v>
      </c>
      <c r="F1578" s="256">
        <v>41908</v>
      </c>
      <c r="G1578" s="42">
        <v>25101.599999999999</v>
      </c>
      <c r="H1578" s="217">
        <f t="shared" si="25"/>
        <v>0</v>
      </c>
      <c r="I1578" s="20" t="s">
        <v>21</v>
      </c>
    </row>
    <row r="1579" spans="1:11" x14ac:dyDescent="0.25">
      <c r="A1579" s="192">
        <v>41900</v>
      </c>
      <c r="B1579" s="193" t="s">
        <v>2138</v>
      </c>
      <c r="C1579" s="324" t="s">
        <v>4733</v>
      </c>
      <c r="D1579" s="20" t="s">
        <v>13</v>
      </c>
      <c r="E1579" s="213">
        <v>1974</v>
      </c>
      <c r="F1579" s="256">
        <v>41900</v>
      </c>
      <c r="G1579" s="42">
        <v>1974</v>
      </c>
      <c r="H1579" s="217">
        <f t="shared" si="25"/>
        <v>0</v>
      </c>
      <c r="I1579" s="20" t="s">
        <v>21</v>
      </c>
    </row>
    <row r="1580" spans="1:11" x14ac:dyDescent="0.25">
      <c r="A1580" s="192">
        <v>41900</v>
      </c>
      <c r="B1580" s="193" t="s">
        <v>2139</v>
      </c>
      <c r="C1580" s="324" t="s">
        <v>4733</v>
      </c>
      <c r="D1580" s="20" t="s">
        <v>123</v>
      </c>
      <c r="E1580" s="213">
        <v>9456.7999999999993</v>
      </c>
      <c r="F1580" s="256">
        <v>41901</v>
      </c>
      <c r="G1580" s="42">
        <v>9456.7999999999993</v>
      </c>
      <c r="H1580" s="217">
        <f t="shared" si="25"/>
        <v>0</v>
      </c>
      <c r="I1580" s="20"/>
    </row>
    <row r="1581" spans="1:11" x14ac:dyDescent="0.25">
      <c r="A1581" s="192">
        <v>41900</v>
      </c>
      <c r="B1581" s="193" t="s">
        <v>2140</v>
      </c>
      <c r="C1581" s="324" t="s">
        <v>4733</v>
      </c>
      <c r="D1581" s="20" t="s">
        <v>83</v>
      </c>
      <c r="E1581" s="213">
        <v>3788.4</v>
      </c>
      <c r="F1581" s="256">
        <v>41900</v>
      </c>
      <c r="G1581" s="42">
        <v>3788.4</v>
      </c>
      <c r="H1581" s="217">
        <f t="shared" si="25"/>
        <v>0</v>
      </c>
      <c r="I1581" s="20" t="s">
        <v>21</v>
      </c>
    </row>
    <row r="1582" spans="1:11" x14ac:dyDescent="0.25">
      <c r="A1582" s="192">
        <v>41900</v>
      </c>
      <c r="B1582" s="193" t="s">
        <v>2141</v>
      </c>
      <c r="C1582" s="324" t="s">
        <v>4733</v>
      </c>
      <c r="D1582" s="20" t="s">
        <v>23</v>
      </c>
      <c r="E1582" s="213">
        <v>4012.8</v>
      </c>
      <c r="F1582" s="256">
        <v>41900</v>
      </c>
      <c r="G1582" s="42">
        <v>4012.8</v>
      </c>
      <c r="H1582" s="217">
        <f t="shared" si="25"/>
        <v>0</v>
      </c>
      <c r="I1582" s="20"/>
    </row>
    <row r="1583" spans="1:11" x14ac:dyDescent="0.25">
      <c r="A1583" s="192">
        <v>41900</v>
      </c>
      <c r="B1583" s="193" t="s">
        <v>2142</v>
      </c>
      <c r="C1583" s="324" t="s">
        <v>4733</v>
      </c>
      <c r="D1583" s="20" t="s">
        <v>4585</v>
      </c>
      <c r="E1583" s="213">
        <v>7761.6</v>
      </c>
      <c r="F1583" s="428" t="s">
        <v>4778</v>
      </c>
      <c r="G1583" s="42">
        <v>7761.6</v>
      </c>
      <c r="H1583" s="217">
        <f t="shared" si="25"/>
        <v>0</v>
      </c>
      <c r="I1583" s="20" t="s">
        <v>21</v>
      </c>
      <c r="K1583" s="33"/>
    </row>
    <row r="1584" spans="1:11" x14ac:dyDescent="0.25">
      <c r="A1584" s="192">
        <v>41900</v>
      </c>
      <c r="B1584" s="193" t="s">
        <v>2143</v>
      </c>
      <c r="C1584" s="324" t="s">
        <v>4733</v>
      </c>
      <c r="D1584" s="20" t="s">
        <v>4585</v>
      </c>
      <c r="E1584" s="213">
        <v>1037.3</v>
      </c>
      <c r="F1584" s="256">
        <v>41901</v>
      </c>
      <c r="G1584" s="42">
        <v>1037.3</v>
      </c>
      <c r="H1584" s="217">
        <f t="shared" si="25"/>
        <v>0</v>
      </c>
      <c r="I1584" s="20" t="s">
        <v>21</v>
      </c>
    </row>
    <row r="1585" spans="1:11" x14ac:dyDescent="0.25">
      <c r="A1585" s="192">
        <v>41900</v>
      </c>
      <c r="B1585" s="193" t="s">
        <v>2144</v>
      </c>
      <c r="C1585" s="324" t="s">
        <v>4733</v>
      </c>
      <c r="D1585" s="20" t="s">
        <v>501</v>
      </c>
      <c r="E1585" s="213">
        <v>377.6</v>
      </c>
      <c r="F1585" s="256">
        <v>41900</v>
      </c>
      <c r="G1585" s="42">
        <v>377.6</v>
      </c>
      <c r="H1585" s="217">
        <f t="shared" si="25"/>
        <v>0</v>
      </c>
      <c r="I1585" s="20"/>
      <c r="J1585" s="21"/>
      <c r="K1585" s="21"/>
    </row>
    <row r="1586" spans="1:11" x14ac:dyDescent="0.25">
      <c r="A1586" s="192">
        <v>41900</v>
      </c>
      <c r="B1586" s="193" t="s">
        <v>2145</v>
      </c>
      <c r="C1586" s="324" t="s">
        <v>4733</v>
      </c>
      <c r="D1586" s="20" t="s">
        <v>4681</v>
      </c>
      <c r="E1586" s="213">
        <v>4010</v>
      </c>
      <c r="F1586" s="256">
        <v>41900</v>
      </c>
      <c r="G1586" s="42">
        <v>4010</v>
      </c>
      <c r="H1586" s="217">
        <f t="shared" si="25"/>
        <v>0</v>
      </c>
      <c r="I1586" s="20"/>
      <c r="J1586" s="21"/>
      <c r="K1586" s="21"/>
    </row>
    <row r="1587" spans="1:11" x14ac:dyDescent="0.25">
      <c r="A1587" s="192">
        <v>41900</v>
      </c>
      <c r="B1587" s="193" t="s">
        <v>2146</v>
      </c>
      <c r="C1587" s="324" t="s">
        <v>4733</v>
      </c>
      <c r="D1587" s="20" t="s">
        <v>83</v>
      </c>
      <c r="E1587" s="213">
        <v>2674.4</v>
      </c>
      <c r="F1587" s="256">
        <v>41900</v>
      </c>
      <c r="G1587" s="42">
        <v>2674.4</v>
      </c>
      <c r="H1587" s="217">
        <f t="shared" si="25"/>
        <v>0</v>
      </c>
      <c r="I1587" s="20" t="s">
        <v>4779</v>
      </c>
      <c r="J1587" s="21"/>
      <c r="K1587" s="21"/>
    </row>
    <row r="1588" spans="1:11" x14ac:dyDescent="0.25">
      <c r="A1588" s="192">
        <v>41900</v>
      </c>
      <c r="B1588" s="193" t="s">
        <v>2147</v>
      </c>
      <c r="C1588" s="324" t="s">
        <v>4733</v>
      </c>
      <c r="D1588" s="20" t="s">
        <v>4240</v>
      </c>
      <c r="E1588" s="213">
        <v>214302</v>
      </c>
      <c r="F1588" s="256">
        <v>41912</v>
      </c>
      <c r="G1588" s="42">
        <v>214302</v>
      </c>
      <c r="H1588" s="217">
        <f t="shared" si="25"/>
        <v>0</v>
      </c>
      <c r="I1588" s="20" t="s">
        <v>162</v>
      </c>
      <c r="J1588" s="21"/>
      <c r="K1588" s="21"/>
    </row>
    <row r="1589" spans="1:11" x14ac:dyDescent="0.25">
      <c r="A1589" s="192">
        <v>41900</v>
      </c>
      <c r="B1589" s="193" t="s">
        <v>2148</v>
      </c>
      <c r="C1589" s="324" t="s">
        <v>4733</v>
      </c>
      <c r="D1589" s="20" t="s">
        <v>4257</v>
      </c>
      <c r="E1589" s="213">
        <v>31765.89</v>
      </c>
      <c r="F1589" s="421" t="s">
        <v>4780</v>
      </c>
      <c r="G1589" s="42">
        <v>31765.89</v>
      </c>
      <c r="H1589" s="217">
        <f t="shared" si="25"/>
        <v>0</v>
      </c>
      <c r="I1589" s="20" t="s">
        <v>12</v>
      </c>
      <c r="J1589" s="21"/>
      <c r="K1589" s="21"/>
    </row>
    <row r="1590" spans="1:11" x14ac:dyDescent="0.25">
      <c r="A1590" s="192">
        <v>41900</v>
      </c>
      <c r="B1590" s="193" t="s">
        <v>2149</v>
      </c>
      <c r="C1590" s="324" t="s">
        <v>4733</v>
      </c>
      <c r="D1590" s="20" t="s">
        <v>260</v>
      </c>
      <c r="E1590" s="213">
        <v>2384</v>
      </c>
      <c r="F1590" s="256">
        <v>41900</v>
      </c>
      <c r="G1590" s="42">
        <v>2384</v>
      </c>
      <c r="H1590" s="217">
        <f t="shared" si="25"/>
        <v>0</v>
      </c>
      <c r="I1590" s="20" t="s">
        <v>12</v>
      </c>
      <c r="J1590" s="21"/>
      <c r="K1590" s="21"/>
    </row>
    <row r="1591" spans="1:11" x14ac:dyDescent="0.25">
      <c r="A1591" s="192">
        <v>41900</v>
      </c>
      <c r="B1591" s="193" t="s">
        <v>2150</v>
      </c>
      <c r="C1591" s="324" t="s">
        <v>4733</v>
      </c>
      <c r="D1591" s="20" t="s">
        <v>4613</v>
      </c>
      <c r="E1591" s="213">
        <v>2020.4</v>
      </c>
      <c r="F1591" s="256">
        <v>41900</v>
      </c>
      <c r="G1591" s="42">
        <v>2020.4</v>
      </c>
      <c r="H1591" s="217">
        <f t="shared" si="25"/>
        <v>0</v>
      </c>
      <c r="I1591" s="20" t="s">
        <v>27</v>
      </c>
      <c r="J1591" s="21"/>
      <c r="K1591" s="21"/>
    </row>
    <row r="1592" spans="1:11" x14ac:dyDescent="0.25">
      <c r="A1592" s="192">
        <v>41900</v>
      </c>
      <c r="B1592" s="193" t="s">
        <v>2151</v>
      </c>
      <c r="C1592" s="324" t="s">
        <v>4733</v>
      </c>
      <c r="D1592" s="20" t="s">
        <v>1094</v>
      </c>
      <c r="E1592" s="213">
        <v>944.99</v>
      </c>
      <c r="F1592" s="256">
        <v>41900</v>
      </c>
      <c r="G1592" s="42">
        <v>944.99</v>
      </c>
      <c r="H1592" s="217">
        <f t="shared" si="25"/>
        <v>0</v>
      </c>
      <c r="I1592" s="20" t="s">
        <v>12</v>
      </c>
      <c r="J1592" s="21"/>
      <c r="K1592" s="21"/>
    </row>
    <row r="1593" spans="1:11" x14ac:dyDescent="0.25">
      <c r="A1593" s="192">
        <v>41900</v>
      </c>
      <c r="B1593" s="193" t="s">
        <v>2152</v>
      </c>
      <c r="C1593" s="324" t="s">
        <v>4733</v>
      </c>
      <c r="D1593" s="20" t="s">
        <v>1040</v>
      </c>
      <c r="E1593" s="213">
        <v>1128.5999999999999</v>
      </c>
      <c r="F1593" s="256">
        <v>41900</v>
      </c>
      <c r="G1593" s="42">
        <v>1128.5999999999999</v>
      </c>
      <c r="H1593" s="217">
        <f t="shared" si="25"/>
        <v>0</v>
      </c>
      <c r="I1593" s="20" t="s">
        <v>12</v>
      </c>
      <c r="J1593" s="21"/>
      <c r="K1593" s="21"/>
    </row>
    <row r="1594" spans="1:11" x14ac:dyDescent="0.25">
      <c r="A1594" s="192">
        <v>41900</v>
      </c>
      <c r="B1594" s="193" t="s">
        <v>2153</v>
      </c>
      <c r="C1594" s="324" t="s">
        <v>4733</v>
      </c>
      <c r="D1594" s="20" t="s">
        <v>4637</v>
      </c>
      <c r="E1594" s="213">
        <v>4038</v>
      </c>
      <c r="F1594" s="256">
        <v>41900</v>
      </c>
      <c r="G1594" s="42">
        <v>4038</v>
      </c>
      <c r="H1594" s="217">
        <f t="shared" si="25"/>
        <v>0</v>
      </c>
      <c r="I1594" s="20" t="s">
        <v>27</v>
      </c>
      <c r="J1594" s="21"/>
      <c r="K1594" s="21"/>
    </row>
    <row r="1595" spans="1:11" x14ac:dyDescent="0.25">
      <c r="A1595" s="192">
        <v>41900</v>
      </c>
      <c r="B1595" s="193" t="s">
        <v>2155</v>
      </c>
      <c r="C1595" s="324" t="s">
        <v>4733</v>
      </c>
      <c r="D1595" s="20" t="s">
        <v>701</v>
      </c>
      <c r="E1595" s="213">
        <v>2007.5</v>
      </c>
      <c r="F1595" s="256">
        <v>41900</v>
      </c>
      <c r="G1595" s="42">
        <v>2007.5</v>
      </c>
      <c r="H1595" s="217">
        <f t="shared" si="25"/>
        <v>0</v>
      </c>
      <c r="I1595" s="20" t="s">
        <v>12</v>
      </c>
      <c r="J1595" s="21"/>
      <c r="K1595" s="21"/>
    </row>
    <row r="1596" spans="1:11" x14ac:dyDescent="0.25">
      <c r="A1596" s="192">
        <v>41900</v>
      </c>
      <c r="B1596" s="193" t="s">
        <v>2156</v>
      </c>
      <c r="C1596" s="324" t="s">
        <v>4733</v>
      </c>
      <c r="D1596" s="20" t="s">
        <v>124</v>
      </c>
      <c r="E1596" s="213">
        <v>7487.1</v>
      </c>
      <c r="F1596" s="256">
        <v>41901</v>
      </c>
      <c r="G1596" s="42">
        <v>7487.1</v>
      </c>
      <c r="H1596" s="217">
        <f t="shared" si="25"/>
        <v>0</v>
      </c>
      <c r="I1596" s="20" t="s">
        <v>30</v>
      </c>
      <c r="J1596" s="21"/>
      <c r="K1596" s="21"/>
    </row>
    <row r="1597" spans="1:11" x14ac:dyDescent="0.25">
      <c r="A1597" s="192">
        <v>41900</v>
      </c>
      <c r="B1597" s="193" t="s">
        <v>2157</v>
      </c>
      <c r="C1597" s="324" t="s">
        <v>4733</v>
      </c>
      <c r="D1597" s="20" t="s">
        <v>70</v>
      </c>
      <c r="E1597" s="213">
        <v>11530.5</v>
      </c>
      <c r="F1597" s="256">
        <v>41900</v>
      </c>
      <c r="G1597" s="42">
        <v>11530.5</v>
      </c>
      <c r="H1597" s="217">
        <f t="shared" si="25"/>
        <v>0</v>
      </c>
      <c r="I1597" s="20"/>
      <c r="J1597" s="21"/>
      <c r="K1597" s="21"/>
    </row>
    <row r="1598" spans="1:11" x14ac:dyDescent="0.25">
      <c r="A1598" s="192">
        <v>41900</v>
      </c>
      <c r="B1598" s="193" t="s">
        <v>2159</v>
      </c>
      <c r="C1598" s="324" t="s">
        <v>4733</v>
      </c>
      <c r="D1598" s="20" t="s">
        <v>54</v>
      </c>
      <c r="E1598" s="213">
        <v>6440</v>
      </c>
      <c r="F1598" s="256">
        <v>41901</v>
      </c>
      <c r="G1598" s="42">
        <v>6440</v>
      </c>
      <c r="H1598" s="217">
        <f t="shared" si="25"/>
        <v>0</v>
      </c>
      <c r="I1598" s="20" t="s">
        <v>162</v>
      </c>
      <c r="J1598" s="21"/>
      <c r="K1598" s="21"/>
    </row>
    <row r="1599" spans="1:11" x14ac:dyDescent="0.25">
      <c r="A1599" s="192">
        <v>41900</v>
      </c>
      <c r="B1599" s="193" t="s">
        <v>2160</v>
      </c>
      <c r="C1599" s="324" t="s">
        <v>4733</v>
      </c>
      <c r="D1599" s="20" t="s">
        <v>110</v>
      </c>
      <c r="E1599" s="213">
        <v>46248.4</v>
      </c>
      <c r="F1599" s="256">
        <v>41908</v>
      </c>
      <c r="G1599" s="42">
        <v>46248.4</v>
      </c>
      <c r="H1599" s="217">
        <f t="shared" si="25"/>
        <v>0</v>
      </c>
      <c r="I1599" s="20" t="s">
        <v>217</v>
      </c>
      <c r="J1599" s="21"/>
      <c r="K1599" s="21"/>
    </row>
    <row r="1600" spans="1:11" x14ac:dyDescent="0.25">
      <c r="A1600" s="192">
        <v>41900</v>
      </c>
      <c r="B1600" s="193" t="s">
        <v>2161</v>
      </c>
      <c r="C1600" s="324" t="s">
        <v>4733</v>
      </c>
      <c r="D1600" s="20" t="s">
        <v>4589</v>
      </c>
      <c r="E1600" s="213">
        <v>463.3</v>
      </c>
      <c r="F1600" s="256">
        <v>41900</v>
      </c>
      <c r="G1600" s="42">
        <v>463.3</v>
      </c>
      <c r="H1600" s="217">
        <f t="shared" si="25"/>
        <v>0</v>
      </c>
      <c r="I1600" s="20"/>
      <c r="J1600" s="21"/>
      <c r="K1600" s="21"/>
    </row>
    <row r="1601" spans="1:11" x14ac:dyDescent="0.25">
      <c r="A1601" s="192">
        <v>41900</v>
      </c>
      <c r="B1601" s="193" t="s">
        <v>2162</v>
      </c>
      <c r="C1601" s="324" t="s">
        <v>4733</v>
      </c>
      <c r="D1601" s="20" t="s">
        <v>4322</v>
      </c>
      <c r="E1601" s="213">
        <v>14532.6</v>
      </c>
      <c r="F1601" s="256">
        <v>41901</v>
      </c>
      <c r="G1601" s="42">
        <v>14532.6</v>
      </c>
      <c r="H1601" s="217">
        <f t="shared" si="25"/>
        <v>0</v>
      </c>
      <c r="I1601" s="20" t="s">
        <v>12</v>
      </c>
    </row>
    <row r="1602" spans="1:11" x14ac:dyDescent="0.25">
      <c r="A1602" s="192">
        <v>41900</v>
      </c>
      <c r="B1602" s="193" t="s">
        <v>2163</v>
      </c>
      <c r="C1602" s="324" t="s">
        <v>4733</v>
      </c>
      <c r="D1602" s="20" t="s">
        <v>2578</v>
      </c>
      <c r="E1602" s="213">
        <v>7008.7</v>
      </c>
      <c r="F1602" s="256">
        <v>41900</v>
      </c>
      <c r="G1602" s="42">
        <v>7008.7</v>
      </c>
      <c r="H1602" s="217">
        <f t="shared" si="25"/>
        <v>0</v>
      </c>
      <c r="I1602" s="20" t="s">
        <v>12</v>
      </c>
    </row>
    <row r="1603" spans="1:11" x14ac:dyDescent="0.25">
      <c r="A1603" s="192">
        <v>41900</v>
      </c>
      <c r="B1603" s="193" t="s">
        <v>2164</v>
      </c>
      <c r="C1603" s="324" t="s">
        <v>4733</v>
      </c>
      <c r="D1603" s="20" t="s">
        <v>494</v>
      </c>
      <c r="E1603" s="213">
        <v>4537.2</v>
      </c>
      <c r="F1603" s="256">
        <v>41903</v>
      </c>
      <c r="G1603" s="42">
        <v>4537.2</v>
      </c>
      <c r="H1603" s="217">
        <f t="shared" si="25"/>
        <v>0</v>
      </c>
      <c r="I1603" s="20" t="s">
        <v>12</v>
      </c>
    </row>
    <row r="1604" spans="1:11" x14ac:dyDescent="0.25">
      <c r="A1604" s="192">
        <v>41900</v>
      </c>
      <c r="B1604" s="193" t="s">
        <v>2165</v>
      </c>
      <c r="C1604" s="324" t="s">
        <v>4733</v>
      </c>
      <c r="D1604" s="20" t="s">
        <v>4700</v>
      </c>
      <c r="E1604" s="213">
        <v>2577.4</v>
      </c>
      <c r="F1604" s="256">
        <v>41901</v>
      </c>
      <c r="G1604" s="42">
        <v>2577.4</v>
      </c>
      <c r="H1604" s="217">
        <f t="shared" si="25"/>
        <v>0</v>
      </c>
      <c r="I1604" s="20" t="s">
        <v>30</v>
      </c>
    </row>
    <row r="1605" spans="1:11" x14ac:dyDescent="0.25">
      <c r="A1605" s="192">
        <v>41900</v>
      </c>
      <c r="B1605" s="193" t="s">
        <v>2166</v>
      </c>
      <c r="C1605" s="324" t="s">
        <v>4733</v>
      </c>
      <c r="D1605" s="20" t="s">
        <v>29</v>
      </c>
      <c r="E1605" s="213">
        <v>14506.2</v>
      </c>
      <c r="F1605" s="256">
        <v>41901</v>
      </c>
      <c r="G1605" s="42">
        <v>14506.2</v>
      </c>
      <c r="H1605" s="217">
        <f t="shared" si="25"/>
        <v>0</v>
      </c>
      <c r="I1605" s="20" t="s">
        <v>30</v>
      </c>
    </row>
    <row r="1606" spans="1:11" x14ac:dyDescent="0.25">
      <c r="A1606" s="192">
        <v>41900</v>
      </c>
      <c r="B1606" s="193" t="s">
        <v>2167</v>
      </c>
      <c r="C1606" s="324" t="s">
        <v>4733</v>
      </c>
      <c r="D1606" s="20" t="s">
        <v>316</v>
      </c>
      <c r="E1606" s="213">
        <v>320</v>
      </c>
      <c r="F1606" s="256">
        <v>41901</v>
      </c>
      <c r="G1606" s="42">
        <v>320</v>
      </c>
      <c r="H1606" s="217">
        <f t="shared" si="25"/>
        <v>0</v>
      </c>
      <c r="I1606" s="20" t="s">
        <v>30</v>
      </c>
    </row>
    <row r="1607" spans="1:11" x14ac:dyDescent="0.25">
      <c r="A1607" s="192">
        <v>41900</v>
      </c>
      <c r="B1607" s="193" t="s">
        <v>2168</v>
      </c>
      <c r="C1607" s="324" t="s">
        <v>4733</v>
      </c>
      <c r="D1607" s="20" t="s">
        <v>758</v>
      </c>
      <c r="E1607" s="213">
        <v>2650.9</v>
      </c>
      <c r="F1607" s="256">
        <v>41901</v>
      </c>
      <c r="G1607" s="42">
        <v>2650.9</v>
      </c>
      <c r="H1607" s="217">
        <f t="shared" ref="H1607:H1670" si="26">E1607-G1607</f>
        <v>0</v>
      </c>
      <c r="I1607" s="20" t="s">
        <v>30</v>
      </c>
    </row>
    <row r="1608" spans="1:11" x14ac:dyDescent="0.25">
      <c r="A1608" s="192">
        <v>41900</v>
      </c>
      <c r="B1608" s="193" t="s">
        <v>2170</v>
      </c>
      <c r="C1608" s="324" t="s">
        <v>4733</v>
      </c>
      <c r="D1608" s="20" t="s">
        <v>494</v>
      </c>
      <c r="E1608" s="213">
        <v>3827.2</v>
      </c>
      <c r="F1608" s="256">
        <v>41903</v>
      </c>
      <c r="G1608" s="42">
        <v>3827.2</v>
      </c>
      <c r="H1608" s="217">
        <f t="shared" si="26"/>
        <v>0</v>
      </c>
      <c r="I1608" s="20" t="s">
        <v>12</v>
      </c>
    </row>
    <row r="1609" spans="1:11" x14ac:dyDescent="0.25">
      <c r="A1609" s="192">
        <v>41900</v>
      </c>
      <c r="B1609" s="193" t="s">
        <v>2172</v>
      </c>
      <c r="C1609" s="324" t="s">
        <v>4733</v>
      </c>
      <c r="D1609" s="20" t="s">
        <v>449</v>
      </c>
      <c r="E1609" s="213">
        <v>2121.6999999999998</v>
      </c>
      <c r="F1609" s="256">
        <v>41901</v>
      </c>
      <c r="G1609" s="42">
        <v>2121.6999999999998</v>
      </c>
      <c r="H1609" s="217">
        <f t="shared" si="26"/>
        <v>0</v>
      </c>
      <c r="I1609" s="20" t="s">
        <v>162</v>
      </c>
    </row>
    <row r="1610" spans="1:11" x14ac:dyDescent="0.25">
      <c r="A1610" s="192">
        <v>41900</v>
      </c>
      <c r="B1610" s="193" t="s">
        <v>2173</v>
      </c>
      <c r="C1610" s="324" t="s">
        <v>4733</v>
      </c>
      <c r="D1610" s="20" t="s">
        <v>19</v>
      </c>
      <c r="E1610" s="213">
        <v>8523.9</v>
      </c>
      <c r="F1610" s="256">
        <v>41900</v>
      </c>
      <c r="G1610" s="42">
        <v>8523.9</v>
      </c>
      <c r="H1610" s="217">
        <f t="shared" si="26"/>
        <v>0</v>
      </c>
      <c r="I1610" s="20" t="s">
        <v>27</v>
      </c>
    </row>
    <row r="1611" spans="1:11" x14ac:dyDescent="0.25">
      <c r="A1611" s="192">
        <v>41900</v>
      </c>
      <c r="B1611" s="193" t="s">
        <v>2174</v>
      </c>
      <c r="C1611" s="324" t="s">
        <v>4733</v>
      </c>
      <c r="D1611" s="20" t="s">
        <v>47</v>
      </c>
      <c r="E1611" s="213">
        <v>3018.4</v>
      </c>
      <c r="F1611" s="256">
        <v>41901</v>
      </c>
      <c r="G1611" s="42">
        <v>3018.4</v>
      </c>
      <c r="H1611" s="217">
        <f t="shared" si="26"/>
        <v>0</v>
      </c>
      <c r="I1611" s="20" t="s">
        <v>162</v>
      </c>
    </row>
    <row r="1612" spans="1:11" x14ac:dyDescent="0.25">
      <c r="A1612" s="192">
        <v>41900</v>
      </c>
      <c r="B1612" s="193" t="s">
        <v>2176</v>
      </c>
      <c r="C1612" s="324" t="s">
        <v>4733</v>
      </c>
      <c r="D1612" s="20" t="s">
        <v>4652</v>
      </c>
      <c r="E1612" s="213">
        <v>1940.4</v>
      </c>
      <c r="F1612" s="256">
        <v>41901</v>
      </c>
      <c r="G1612" s="42">
        <v>1940.4</v>
      </c>
      <c r="H1612" s="217">
        <f t="shared" si="26"/>
        <v>0</v>
      </c>
      <c r="I1612" s="20" t="s">
        <v>30</v>
      </c>
    </row>
    <row r="1613" spans="1:11" x14ac:dyDescent="0.25">
      <c r="A1613" s="192">
        <v>41900</v>
      </c>
      <c r="B1613" s="193" t="s">
        <v>2177</v>
      </c>
      <c r="C1613" s="324" t="s">
        <v>4733</v>
      </c>
      <c r="D1613" s="20" t="s">
        <v>4626</v>
      </c>
      <c r="E1613" s="213">
        <v>6819.9</v>
      </c>
      <c r="F1613" s="256">
        <v>41900</v>
      </c>
      <c r="G1613" s="42">
        <v>6819.9</v>
      </c>
      <c r="H1613" s="217">
        <f t="shared" si="26"/>
        <v>0</v>
      </c>
      <c r="I1613" s="20"/>
    </row>
    <row r="1614" spans="1:11" x14ac:dyDescent="0.25">
      <c r="A1614" s="192">
        <v>41900</v>
      </c>
      <c r="B1614" s="193" t="s">
        <v>2178</v>
      </c>
      <c r="C1614" s="324" t="s">
        <v>4733</v>
      </c>
      <c r="D1614" s="20" t="s">
        <v>1778</v>
      </c>
      <c r="E1614" s="213">
        <v>1113.5999999999999</v>
      </c>
      <c r="F1614" s="256">
        <v>41901</v>
      </c>
      <c r="G1614" s="42">
        <v>1113.5999999999999</v>
      </c>
      <c r="H1614" s="217">
        <f t="shared" si="26"/>
        <v>0</v>
      </c>
      <c r="I1614" s="20" t="s">
        <v>30</v>
      </c>
      <c r="K1614" s="24"/>
    </row>
    <row r="1615" spans="1:11" x14ac:dyDescent="0.25">
      <c r="A1615" s="192">
        <v>41900</v>
      </c>
      <c r="B1615" s="193" t="s">
        <v>2180</v>
      </c>
      <c r="C1615" s="324" t="s">
        <v>4733</v>
      </c>
      <c r="D1615" s="20" t="s">
        <v>517</v>
      </c>
      <c r="E1615" s="213">
        <v>302.39999999999998</v>
      </c>
      <c r="F1615" s="256">
        <v>41900</v>
      </c>
      <c r="G1615" s="42">
        <v>302.39999999999998</v>
      </c>
      <c r="H1615" s="217">
        <f t="shared" si="26"/>
        <v>0</v>
      </c>
      <c r="I1615" s="20"/>
    </row>
    <row r="1616" spans="1:11" x14ac:dyDescent="0.25">
      <c r="A1616" s="192">
        <v>41900</v>
      </c>
      <c r="B1616" s="193" t="s">
        <v>2181</v>
      </c>
      <c r="C1616" s="324" t="s">
        <v>4733</v>
      </c>
      <c r="D1616" s="295" t="s">
        <v>3108</v>
      </c>
      <c r="E1616" s="296">
        <v>0</v>
      </c>
      <c r="F1616" s="256"/>
      <c r="G1616" s="42"/>
      <c r="H1616" s="217">
        <f t="shared" si="26"/>
        <v>0</v>
      </c>
      <c r="I1616" s="20" t="s">
        <v>512</v>
      </c>
    </row>
    <row r="1617" spans="1:11" x14ac:dyDescent="0.25">
      <c r="A1617" s="192">
        <v>41900</v>
      </c>
      <c r="B1617" s="193" t="s">
        <v>2182</v>
      </c>
      <c r="C1617" s="324" t="s">
        <v>4733</v>
      </c>
      <c r="D1617" s="20" t="s">
        <v>949</v>
      </c>
      <c r="E1617" s="213">
        <v>262.39999999999998</v>
      </c>
      <c r="F1617" s="256">
        <v>41901</v>
      </c>
      <c r="G1617" s="42">
        <v>262.39999999999998</v>
      </c>
      <c r="H1617" s="217">
        <f t="shared" si="26"/>
        <v>0</v>
      </c>
      <c r="I1617" s="20" t="s">
        <v>162</v>
      </c>
      <c r="J1617" s="21"/>
      <c r="K1617" s="21"/>
    </row>
    <row r="1618" spans="1:11" x14ac:dyDescent="0.25">
      <c r="A1618" s="192">
        <v>41900</v>
      </c>
      <c r="B1618" s="193" t="s">
        <v>2184</v>
      </c>
      <c r="C1618" s="324" t="s">
        <v>4733</v>
      </c>
      <c r="D1618" s="20" t="s">
        <v>55</v>
      </c>
      <c r="E1618" s="213">
        <v>12313.7</v>
      </c>
      <c r="F1618" s="256">
        <v>41900</v>
      </c>
      <c r="G1618" s="42">
        <v>12313.7</v>
      </c>
      <c r="H1618" s="217">
        <f t="shared" si="26"/>
        <v>0</v>
      </c>
      <c r="I1618" s="20"/>
      <c r="J1618" s="21"/>
      <c r="K1618" s="21"/>
    </row>
    <row r="1619" spans="1:11" x14ac:dyDescent="0.25">
      <c r="A1619" s="192">
        <v>41900</v>
      </c>
      <c r="B1619" s="193" t="s">
        <v>2185</v>
      </c>
      <c r="C1619" s="324" t="s">
        <v>4733</v>
      </c>
      <c r="D1619" s="20" t="s">
        <v>4781</v>
      </c>
      <c r="E1619" s="213">
        <v>6945.4</v>
      </c>
      <c r="F1619" s="256">
        <v>41900</v>
      </c>
      <c r="G1619" s="42">
        <v>6945.4</v>
      </c>
      <c r="H1619" s="217">
        <f t="shared" si="26"/>
        <v>0</v>
      </c>
      <c r="I1619" s="20"/>
      <c r="J1619" s="21"/>
      <c r="K1619" s="21"/>
    </row>
    <row r="1620" spans="1:11" x14ac:dyDescent="0.25">
      <c r="A1620" s="192">
        <v>41900</v>
      </c>
      <c r="B1620" s="193" t="s">
        <v>2186</v>
      </c>
      <c r="C1620" s="324" t="s">
        <v>4733</v>
      </c>
      <c r="D1620" s="20" t="s">
        <v>133</v>
      </c>
      <c r="E1620" s="213">
        <v>1689.6</v>
      </c>
      <c r="F1620" s="256">
        <v>41900</v>
      </c>
      <c r="G1620" s="42">
        <v>1689.6</v>
      </c>
      <c r="H1620" s="217">
        <f t="shared" si="26"/>
        <v>0</v>
      </c>
      <c r="I1620" s="20"/>
      <c r="J1620" s="21"/>
      <c r="K1620" s="21"/>
    </row>
    <row r="1621" spans="1:11" x14ac:dyDescent="0.25">
      <c r="A1621" s="192">
        <v>41900</v>
      </c>
      <c r="B1621" s="193" t="s">
        <v>2187</v>
      </c>
      <c r="C1621" s="324" t="s">
        <v>4733</v>
      </c>
      <c r="D1621" s="20" t="s">
        <v>3163</v>
      </c>
      <c r="E1621" s="213">
        <v>24364.799999999999</v>
      </c>
      <c r="F1621" s="256">
        <v>41900</v>
      </c>
      <c r="G1621" s="42">
        <v>24364.799999999999</v>
      </c>
      <c r="H1621" s="217">
        <f t="shared" si="26"/>
        <v>0</v>
      </c>
      <c r="I1621" s="20" t="s">
        <v>217</v>
      </c>
      <c r="J1621" s="21"/>
      <c r="K1621" s="21"/>
    </row>
    <row r="1622" spans="1:11" x14ac:dyDescent="0.25">
      <c r="A1622" s="192">
        <v>41900</v>
      </c>
      <c r="B1622" s="193" t="s">
        <v>2188</v>
      </c>
      <c r="C1622" s="324" t="s">
        <v>4733</v>
      </c>
      <c r="D1622" s="20" t="s">
        <v>4590</v>
      </c>
      <c r="E1622" s="213">
        <v>218.4</v>
      </c>
      <c r="F1622" s="256">
        <v>41900</v>
      </c>
      <c r="G1622" s="42">
        <v>218.4</v>
      </c>
      <c r="H1622" s="217">
        <f t="shared" si="26"/>
        <v>0</v>
      </c>
      <c r="I1622" s="20"/>
      <c r="J1622" s="21"/>
      <c r="K1622" s="21"/>
    </row>
    <row r="1623" spans="1:11" x14ac:dyDescent="0.25">
      <c r="A1623" s="192">
        <v>41900</v>
      </c>
      <c r="B1623" s="193" t="s">
        <v>2189</v>
      </c>
      <c r="C1623" s="324" t="s">
        <v>4733</v>
      </c>
      <c r="D1623" s="20" t="s">
        <v>4782</v>
      </c>
      <c r="E1623" s="213">
        <v>1812.8</v>
      </c>
      <c r="F1623" s="256">
        <v>41900</v>
      </c>
      <c r="G1623" s="42">
        <v>1812.8</v>
      </c>
      <c r="H1623" s="217">
        <f t="shared" si="26"/>
        <v>0</v>
      </c>
      <c r="I1623" s="20"/>
      <c r="J1623" s="21"/>
      <c r="K1623" s="21"/>
    </row>
    <row r="1624" spans="1:11" x14ac:dyDescent="0.25">
      <c r="A1624" s="192">
        <v>41900</v>
      </c>
      <c r="B1624" s="193" t="s">
        <v>2190</v>
      </c>
      <c r="C1624" s="324" t="s">
        <v>4733</v>
      </c>
      <c r="D1624" s="20" t="s">
        <v>28</v>
      </c>
      <c r="E1624" s="213">
        <v>3329.2</v>
      </c>
      <c r="F1624" s="256">
        <v>41900</v>
      </c>
      <c r="G1624" s="42">
        <v>3329.2</v>
      </c>
      <c r="H1624" s="217">
        <f t="shared" si="26"/>
        <v>0</v>
      </c>
      <c r="I1624" s="20"/>
      <c r="J1624" s="21"/>
      <c r="K1624" s="21"/>
    </row>
    <row r="1625" spans="1:11" x14ac:dyDescent="0.25">
      <c r="A1625" s="192">
        <v>41900</v>
      </c>
      <c r="B1625" s="193" t="s">
        <v>2191</v>
      </c>
      <c r="C1625" s="324" t="s">
        <v>4733</v>
      </c>
      <c r="D1625" s="20" t="s">
        <v>60</v>
      </c>
      <c r="E1625" s="213">
        <v>9276.93</v>
      </c>
      <c r="F1625" s="256">
        <v>41904</v>
      </c>
      <c r="G1625" s="42">
        <v>9276.93</v>
      </c>
      <c r="H1625" s="217">
        <f t="shared" si="26"/>
        <v>0</v>
      </c>
      <c r="I1625" s="20" t="s">
        <v>3920</v>
      </c>
      <c r="J1625" s="21"/>
      <c r="K1625" s="21"/>
    </row>
    <row r="1626" spans="1:11" x14ac:dyDescent="0.25">
      <c r="A1626" s="192">
        <v>41900</v>
      </c>
      <c r="B1626" s="193" t="s">
        <v>2192</v>
      </c>
      <c r="C1626" s="324" t="s">
        <v>4733</v>
      </c>
      <c r="D1626" s="20" t="s">
        <v>87</v>
      </c>
      <c r="E1626" s="213">
        <v>7110</v>
      </c>
      <c r="F1626" s="256">
        <v>41901</v>
      </c>
      <c r="G1626" s="42">
        <v>7110</v>
      </c>
      <c r="H1626" s="217">
        <f t="shared" si="26"/>
        <v>0</v>
      </c>
      <c r="I1626" s="20" t="s">
        <v>65</v>
      </c>
      <c r="J1626" s="21"/>
      <c r="K1626" s="21"/>
    </row>
    <row r="1627" spans="1:11" x14ac:dyDescent="0.25">
      <c r="A1627" s="192">
        <v>41900</v>
      </c>
      <c r="B1627" s="193" t="s">
        <v>2193</v>
      </c>
      <c r="C1627" s="324" t="s">
        <v>4733</v>
      </c>
      <c r="D1627" s="20" t="s">
        <v>2600</v>
      </c>
      <c r="E1627" s="213">
        <v>16003.2</v>
      </c>
      <c r="F1627" s="256">
        <v>41901</v>
      </c>
      <c r="G1627" s="42">
        <v>16003.2</v>
      </c>
      <c r="H1627" s="217">
        <f t="shared" si="26"/>
        <v>0</v>
      </c>
      <c r="I1627" s="20" t="s">
        <v>65</v>
      </c>
      <c r="J1627" s="21"/>
      <c r="K1627" s="21"/>
    </row>
    <row r="1628" spans="1:11" x14ac:dyDescent="0.25">
      <c r="A1628" s="192">
        <v>41900</v>
      </c>
      <c r="B1628" s="193" t="s">
        <v>2194</v>
      </c>
      <c r="C1628" s="324" t="s">
        <v>4733</v>
      </c>
      <c r="D1628" s="295" t="s">
        <v>3108</v>
      </c>
      <c r="E1628" s="296">
        <v>0</v>
      </c>
      <c r="F1628" s="256"/>
      <c r="G1628" s="42"/>
      <c r="H1628" s="217">
        <f t="shared" si="26"/>
        <v>0</v>
      </c>
      <c r="I1628" s="20" t="s">
        <v>324</v>
      </c>
      <c r="J1628" s="21"/>
      <c r="K1628" s="21"/>
    </row>
    <row r="1629" spans="1:11" x14ac:dyDescent="0.25">
      <c r="A1629" s="192">
        <v>41900</v>
      </c>
      <c r="B1629" s="193" t="s">
        <v>2195</v>
      </c>
      <c r="C1629" s="324" t="s">
        <v>4733</v>
      </c>
      <c r="D1629" s="20" t="s">
        <v>4646</v>
      </c>
      <c r="E1629" s="213">
        <v>9513.6</v>
      </c>
      <c r="F1629" s="256">
        <v>41900</v>
      </c>
      <c r="G1629" s="42">
        <v>9513.6</v>
      </c>
      <c r="H1629" s="217">
        <f t="shared" si="26"/>
        <v>0</v>
      </c>
      <c r="I1629" s="20"/>
      <c r="J1629" s="21"/>
      <c r="K1629" s="21"/>
    </row>
    <row r="1630" spans="1:11" x14ac:dyDescent="0.25">
      <c r="A1630" s="192">
        <v>41900</v>
      </c>
      <c r="B1630" s="193" t="s">
        <v>2197</v>
      </c>
      <c r="C1630" s="324" t="s">
        <v>4733</v>
      </c>
      <c r="D1630" s="20" t="s">
        <v>51</v>
      </c>
      <c r="E1630" s="213">
        <v>1819</v>
      </c>
      <c r="F1630" s="256">
        <v>41900</v>
      </c>
      <c r="G1630" s="42">
        <v>1819</v>
      </c>
      <c r="H1630" s="217">
        <f t="shared" si="26"/>
        <v>0</v>
      </c>
      <c r="I1630" s="20"/>
      <c r="J1630" s="21"/>
      <c r="K1630" s="21"/>
    </row>
    <row r="1631" spans="1:11" x14ac:dyDescent="0.25">
      <c r="A1631" s="192">
        <v>41900</v>
      </c>
      <c r="B1631" s="193" t="s">
        <v>2199</v>
      </c>
      <c r="C1631" s="324" t="s">
        <v>4733</v>
      </c>
      <c r="D1631" s="20" t="s">
        <v>307</v>
      </c>
      <c r="E1631" s="213">
        <v>11069.8</v>
      </c>
      <c r="F1631" s="256">
        <v>41906</v>
      </c>
      <c r="G1631" s="42">
        <v>11069.8</v>
      </c>
      <c r="H1631" s="217">
        <f t="shared" si="26"/>
        <v>0</v>
      </c>
      <c r="I1631" s="20" t="s">
        <v>65</v>
      </c>
      <c r="J1631" s="21"/>
      <c r="K1631" s="21"/>
    </row>
    <row r="1632" spans="1:11" x14ac:dyDescent="0.25">
      <c r="A1632" s="192">
        <v>41900</v>
      </c>
      <c r="B1632" s="193" t="s">
        <v>2200</v>
      </c>
      <c r="C1632" s="324" t="s">
        <v>4733</v>
      </c>
      <c r="D1632" s="20" t="s">
        <v>1100</v>
      </c>
      <c r="E1632" s="213">
        <v>4576</v>
      </c>
      <c r="F1632" s="256">
        <v>41901</v>
      </c>
      <c r="G1632" s="42">
        <v>4576</v>
      </c>
      <c r="H1632" s="217">
        <f t="shared" si="26"/>
        <v>0</v>
      </c>
      <c r="I1632" s="20" t="s">
        <v>65</v>
      </c>
      <c r="J1632" s="21"/>
      <c r="K1632" s="21"/>
    </row>
    <row r="1633" spans="1:11" x14ac:dyDescent="0.25">
      <c r="A1633" s="192">
        <v>41900</v>
      </c>
      <c r="B1633" s="193" t="s">
        <v>2201</v>
      </c>
      <c r="C1633" s="324" t="s">
        <v>4733</v>
      </c>
      <c r="D1633" s="20" t="s">
        <v>4288</v>
      </c>
      <c r="E1633" s="213">
        <v>3637.2</v>
      </c>
      <c r="F1633" s="256">
        <v>41900</v>
      </c>
      <c r="G1633" s="42">
        <v>3637.2</v>
      </c>
      <c r="H1633" s="217">
        <f t="shared" si="26"/>
        <v>0</v>
      </c>
      <c r="I1633" s="20" t="s">
        <v>27</v>
      </c>
    </row>
    <row r="1634" spans="1:11" x14ac:dyDescent="0.25">
      <c r="A1634" s="192">
        <v>41900</v>
      </c>
      <c r="B1634" s="193" t="s">
        <v>2203</v>
      </c>
      <c r="C1634" s="324" t="s">
        <v>4733</v>
      </c>
      <c r="D1634" s="20" t="s">
        <v>1004</v>
      </c>
      <c r="E1634" s="213">
        <v>1045.5</v>
      </c>
      <c r="F1634" s="256">
        <v>41901</v>
      </c>
      <c r="G1634" s="42">
        <v>1045.5</v>
      </c>
      <c r="H1634" s="217">
        <f t="shared" si="26"/>
        <v>0</v>
      </c>
      <c r="I1634" s="20" t="s">
        <v>65</v>
      </c>
    </row>
    <row r="1635" spans="1:11" x14ac:dyDescent="0.25">
      <c r="A1635" s="192">
        <v>41900</v>
      </c>
      <c r="B1635" s="193" t="s">
        <v>2205</v>
      </c>
      <c r="C1635" s="324" t="s">
        <v>4733</v>
      </c>
      <c r="D1635" s="20" t="s">
        <v>233</v>
      </c>
      <c r="E1635" s="213">
        <v>888</v>
      </c>
      <c r="F1635" s="256">
        <v>41901</v>
      </c>
      <c r="G1635" s="42">
        <v>888</v>
      </c>
      <c r="H1635" s="217">
        <f t="shared" si="26"/>
        <v>0</v>
      </c>
      <c r="I1635" s="20" t="s">
        <v>65</v>
      </c>
    </row>
    <row r="1636" spans="1:11" x14ac:dyDescent="0.25">
      <c r="A1636" s="192">
        <v>41900</v>
      </c>
      <c r="B1636" s="193" t="s">
        <v>2206</v>
      </c>
      <c r="C1636" s="324" t="s">
        <v>4733</v>
      </c>
      <c r="D1636" s="20" t="s">
        <v>1607</v>
      </c>
      <c r="E1636" s="213">
        <v>2841.3</v>
      </c>
      <c r="F1636" s="256">
        <v>41900</v>
      </c>
      <c r="G1636" s="42">
        <v>2841.3</v>
      </c>
      <c r="H1636" s="217">
        <f t="shared" si="26"/>
        <v>0</v>
      </c>
      <c r="I1636" s="20"/>
    </row>
    <row r="1637" spans="1:11" x14ac:dyDescent="0.25">
      <c r="A1637" s="192">
        <v>41900</v>
      </c>
      <c r="B1637" s="193" t="s">
        <v>2207</v>
      </c>
      <c r="C1637" s="324" t="s">
        <v>4733</v>
      </c>
      <c r="D1637" s="20" t="s">
        <v>468</v>
      </c>
      <c r="E1637" s="213">
        <v>3764.8</v>
      </c>
      <c r="F1637" s="256">
        <v>41901</v>
      </c>
      <c r="G1637" s="42">
        <v>3764.8</v>
      </c>
      <c r="H1637" s="217">
        <f t="shared" si="26"/>
        <v>0</v>
      </c>
      <c r="I1637" s="20" t="s">
        <v>65</v>
      </c>
    </row>
    <row r="1638" spans="1:11" x14ac:dyDescent="0.25">
      <c r="A1638" s="192">
        <v>41900</v>
      </c>
      <c r="B1638" s="193" t="s">
        <v>2208</v>
      </c>
      <c r="C1638" s="324" t="s">
        <v>4733</v>
      </c>
      <c r="D1638" s="295" t="s">
        <v>3108</v>
      </c>
      <c r="E1638" s="296">
        <v>0</v>
      </c>
      <c r="F1638" s="256"/>
      <c r="G1638" s="42"/>
      <c r="H1638" s="217">
        <f t="shared" si="26"/>
        <v>0</v>
      </c>
      <c r="I1638" s="20" t="s">
        <v>324</v>
      </c>
    </row>
    <row r="1639" spans="1:11" x14ac:dyDescent="0.25">
      <c r="A1639" s="192">
        <v>41900</v>
      </c>
      <c r="B1639" s="193" t="s">
        <v>2209</v>
      </c>
      <c r="C1639" s="324" t="s">
        <v>4733</v>
      </c>
      <c r="D1639" s="20" t="s">
        <v>78</v>
      </c>
      <c r="E1639" s="213">
        <v>2644.8</v>
      </c>
      <c r="F1639" s="256">
        <v>41901</v>
      </c>
      <c r="G1639" s="42">
        <v>2644.8</v>
      </c>
      <c r="H1639" s="217">
        <f t="shared" si="26"/>
        <v>0</v>
      </c>
      <c r="I1639" s="20" t="s">
        <v>65</v>
      </c>
    </row>
    <row r="1640" spans="1:11" x14ac:dyDescent="0.25">
      <c r="A1640" s="192">
        <v>41900</v>
      </c>
      <c r="B1640" s="193" t="s">
        <v>2210</v>
      </c>
      <c r="C1640" s="324" t="s">
        <v>4733</v>
      </c>
      <c r="D1640" s="20" t="s">
        <v>80</v>
      </c>
      <c r="E1640" s="213">
        <v>2112</v>
      </c>
      <c r="F1640" s="256">
        <v>41901</v>
      </c>
      <c r="G1640" s="42">
        <v>2112</v>
      </c>
      <c r="H1640" s="217">
        <f t="shared" si="26"/>
        <v>0</v>
      </c>
      <c r="I1640" s="20" t="s">
        <v>65</v>
      </c>
    </row>
    <row r="1641" spans="1:11" x14ac:dyDescent="0.25">
      <c r="A1641" s="192">
        <v>41900</v>
      </c>
      <c r="B1641" s="193" t="s">
        <v>2211</v>
      </c>
      <c r="C1641" s="324" t="s">
        <v>4733</v>
      </c>
      <c r="D1641" s="20" t="s">
        <v>2504</v>
      </c>
      <c r="E1641" s="213">
        <v>21076.2</v>
      </c>
      <c r="F1641" s="256">
        <v>41905</v>
      </c>
      <c r="G1641" s="42">
        <v>21076.2</v>
      </c>
      <c r="H1641" s="217">
        <f t="shared" si="26"/>
        <v>0</v>
      </c>
      <c r="I1641" s="20" t="s">
        <v>65</v>
      </c>
      <c r="K1641" s="33"/>
    </row>
    <row r="1642" spans="1:11" x14ac:dyDescent="0.25">
      <c r="A1642" s="192">
        <v>41900</v>
      </c>
      <c r="B1642" s="193" t="s">
        <v>2212</v>
      </c>
      <c r="C1642" s="324" t="s">
        <v>4733</v>
      </c>
      <c r="D1642" s="20" t="s">
        <v>4711</v>
      </c>
      <c r="E1642" s="213">
        <v>1328.93</v>
      </c>
      <c r="F1642" s="256">
        <v>41900</v>
      </c>
      <c r="G1642" s="42">
        <v>1328.93</v>
      </c>
      <c r="H1642" s="217">
        <f t="shared" si="26"/>
        <v>0</v>
      </c>
      <c r="I1642" s="20"/>
    </row>
    <row r="1643" spans="1:11" x14ac:dyDescent="0.25">
      <c r="A1643" s="192">
        <v>41900</v>
      </c>
      <c r="B1643" s="193" t="s">
        <v>2213</v>
      </c>
      <c r="C1643" s="324" t="s">
        <v>4733</v>
      </c>
      <c r="D1643" s="20" t="s">
        <v>1462</v>
      </c>
      <c r="E1643" s="213">
        <v>24004.799999999999</v>
      </c>
      <c r="F1643" s="256">
        <v>41909</v>
      </c>
      <c r="G1643" s="42">
        <v>24004.799999999999</v>
      </c>
      <c r="H1643" s="217">
        <f t="shared" si="26"/>
        <v>0</v>
      </c>
      <c r="I1643" s="20" t="s">
        <v>27</v>
      </c>
    </row>
    <row r="1644" spans="1:11" x14ac:dyDescent="0.25">
      <c r="A1644" s="192">
        <v>41900</v>
      </c>
      <c r="B1644" s="193" t="s">
        <v>2214</v>
      </c>
      <c r="C1644" s="324" t="s">
        <v>4733</v>
      </c>
      <c r="D1644" s="20" t="s">
        <v>4783</v>
      </c>
      <c r="E1644" s="213">
        <v>74251</v>
      </c>
      <c r="F1644" s="256">
        <v>41901</v>
      </c>
      <c r="G1644" s="42">
        <v>74251</v>
      </c>
      <c r="H1644" s="217">
        <f t="shared" si="26"/>
        <v>0</v>
      </c>
      <c r="I1644" s="20" t="s">
        <v>27</v>
      </c>
    </row>
    <row r="1645" spans="1:11" x14ac:dyDescent="0.25">
      <c r="A1645" s="192">
        <v>41900</v>
      </c>
      <c r="B1645" s="193" t="s">
        <v>2215</v>
      </c>
      <c r="C1645" s="324" t="s">
        <v>4733</v>
      </c>
      <c r="D1645" s="20" t="s">
        <v>3458</v>
      </c>
      <c r="E1645" s="213">
        <v>48451.199999999997</v>
      </c>
      <c r="F1645" s="256">
        <v>41900</v>
      </c>
      <c r="G1645" s="42">
        <v>48451.199999999997</v>
      </c>
      <c r="H1645" s="217">
        <f t="shared" si="26"/>
        <v>0</v>
      </c>
      <c r="I1645" s="20"/>
    </row>
    <row r="1646" spans="1:11" x14ac:dyDescent="0.25">
      <c r="A1646" s="192">
        <v>41900</v>
      </c>
      <c r="B1646" s="193" t="s">
        <v>2216</v>
      </c>
      <c r="C1646" s="324" t="s">
        <v>4733</v>
      </c>
      <c r="D1646" s="20" t="s">
        <v>3115</v>
      </c>
      <c r="E1646" s="213">
        <v>7650</v>
      </c>
      <c r="F1646" s="256">
        <v>41901</v>
      </c>
      <c r="G1646" s="42">
        <v>7650</v>
      </c>
      <c r="H1646" s="217">
        <f t="shared" si="26"/>
        <v>0</v>
      </c>
      <c r="I1646" s="20" t="s">
        <v>21</v>
      </c>
    </row>
    <row r="1647" spans="1:11" x14ac:dyDescent="0.25">
      <c r="A1647" s="192">
        <v>41900</v>
      </c>
      <c r="B1647" s="193" t="s">
        <v>2217</v>
      </c>
      <c r="C1647" s="324" t="s">
        <v>4733</v>
      </c>
      <c r="D1647" s="20" t="s">
        <v>62</v>
      </c>
      <c r="E1647" s="213">
        <v>40601.360000000001</v>
      </c>
      <c r="F1647" s="256">
        <v>41901</v>
      </c>
      <c r="G1647" s="42">
        <v>40601.360000000001</v>
      </c>
      <c r="H1647" s="217">
        <f t="shared" si="26"/>
        <v>0</v>
      </c>
      <c r="I1647" s="20" t="s">
        <v>65</v>
      </c>
    </row>
    <row r="1648" spans="1:11" x14ac:dyDescent="0.25">
      <c r="A1648" s="192">
        <v>41900</v>
      </c>
      <c r="B1648" s="193" t="s">
        <v>2218</v>
      </c>
      <c r="C1648" s="324" t="s">
        <v>4733</v>
      </c>
      <c r="D1648" s="20" t="s">
        <v>4658</v>
      </c>
      <c r="E1648" s="213">
        <v>1881.6</v>
      </c>
      <c r="F1648" s="256">
        <v>41901</v>
      </c>
      <c r="G1648" s="42">
        <v>1881.6</v>
      </c>
      <c r="H1648" s="217">
        <f t="shared" si="26"/>
        <v>0</v>
      </c>
      <c r="I1648" s="20" t="s">
        <v>21</v>
      </c>
    </row>
    <row r="1649" spans="1:11" x14ac:dyDescent="0.25">
      <c r="A1649" s="192">
        <v>41900</v>
      </c>
      <c r="B1649" s="193" t="s">
        <v>2221</v>
      </c>
      <c r="C1649" s="324" t="s">
        <v>4733</v>
      </c>
      <c r="D1649" s="20" t="s">
        <v>4585</v>
      </c>
      <c r="E1649" s="213">
        <v>1136.2</v>
      </c>
      <c r="F1649" s="256">
        <v>41901</v>
      </c>
      <c r="G1649" s="42">
        <v>1136.2</v>
      </c>
      <c r="H1649" s="217">
        <f t="shared" si="26"/>
        <v>0</v>
      </c>
      <c r="I1649" s="20" t="s">
        <v>152</v>
      </c>
      <c r="J1649" s="21"/>
      <c r="K1649" s="21"/>
    </row>
    <row r="1650" spans="1:11" x14ac:dyDescent="0.25">
      <c r="A1650" s="192">
        <v>41900</v>
      </c>
      <c r="B1650" s="193" t="s">
        <v>2223</v>
      </c>
      <c r="C1650" s="324" t="s">
        <v>4733</v>
      </c>
      <c r="D1650" s="20" t="s">
        <v>14</v>
      </c>
      <c r="E1650" s="213">
        <v>8976</v>
      </c>
      <c r="F1650" s="256">
        <v>41901</v>
      </c>
      <c r="G1650" s="42">
        <v>8976</v>
      </c>
      <c r="H1650" s="217">
        <f t="shared" si="26"/>
        <v>0</v>
      </c>
      <c r="I1650" s="20" t="s">
        <v>12</v>
      </c>
      <c r="J1650" s="21"/>
      <c r="K1650" s="21"/>
    </row>
    <row r="1651" spans="1:11" x14ac:dyDescent="0.25">
      <c r="A1651" s="192">
        <v>41900</v>
      </c>
      <c r="B1651" s="193" t="s">
        <v>2224</v>
      </c>
      <c r="C1651" s="324" t="s">
        <v>4733</v>
      </c>
      <c r="D1651" s="20" t="s">
        <v>65</v>
      </c>
      <c r="E1651" s="213">
        <v>105</v>
      </c>
      <c r="F1651" s="256">
        <v>41900</v>
      </c>
      <c r="G1651" s="42">
        <v>105</v>
      </c>
      <c r="H1651" s="217">
        <f t="shared" si="26"/>
        <v>0</v>
      </c>
      <c r="I1651" s="20"/>
      <c r="J1651" s="21"/>
      <c r="K1651" s="21"/>
    </row>
    <row r="1652" spans="1:11" x14ac:dyDescent="0.25">
      <c r="A1652" s="192">
        <v>41900</v>
      </c>
      <c r="B1652" s="193" t="s">
        <v>2226</v>
      </c>
      <c r="C1652" s="324" t="s">
        <v>4733</v>
      </c>
      <c r="D1652" s="20" t="s">
        <v>44</v>
      </c>
      <c r="E1652" s="213">
        <v>4320</v>
      </c>
      <c r="F1652" s="412">
        <v>41914</v>
      </c>
      <c r="G1652" s="219">
        <v>4320</v>
      </c>
      <c r="H1652" s="217">
        <f t="shared" si="26"/>
        <v>0</v>
      </c>
      <c r="I1652" s="20" t="s">
        <v>12</v>
      </c>
      <c r="J1652" s="21"/>
      <c r="K1652" s="21"/>
    </row>
    <row r="1653" spans="1:11" x14ac:dyDescent="0.25">
      <c r="A1653" s="192">
        <v>41900</v>
      </c>
      <c r="B1653" s="193" t="s">
        <v>2227</v>
      </c>
      <c r="C1653" s="324" t="s">
        <v>4733</v>
      </c>
      <c r="D1653" s="20" t="s">
        <v>140</v>
      </c>
      <c r="E1653" s="213">
        <v>3880.8</v>
      </c>
      <c r="F1653" s="256">
        <v>41900</v>
      </c>
      <c r="G1653" s="42">
        <v>3880.8</v>
      </c>
      <c r="H1653" s="217">
        <f t="shared" si="26"/>
        <v>0</v>
      </c>
      <c r="I1653" s="20"/>
      <c r="J1653" s="21"/>
      <c r="K1653" s="21"/>
    </row>
    <row r="1654" spans="1:11" x14ac:dyDescent="0.25">
      <c r="A1654" s="192">
        <v>41900</v>
      </c>
      <c r="B1654" s="193" t="s">
        <v>2228</v>
      </c>
      <c r="C1654" s="324" t="s">
        <v>4733</v>
      </c>
      <c r="D1654" s="20" t="s">
        <v>140</v>
      </c>
      <c r="E1654" s="213">
        <v>371.8</v>
      </c>
      <c r="F1654" s="256">
        <v>41900</v>
      </c>
      <c r="G1654" s="42">
        <v>371.8</v>
      </c>
      <c r="H1654" s="217">
        <f t="shared" si="26"/>
        <v>0</v>
      </c>
      <c r="I1654" s="20"/>
      <c r="J1654" s="21"/>
      <c r="K1654" s="21"/>
    </row>
    <row r="1655" spans="1:11" x14ac:dyDescent="0.25">
      <c r="A1655" s="192">
        <v>41900</v>
      </c>
      <c r="B1655" s="193" t="s">
        <v>2229</v>
      </c>
      <c r="C1655" s="324" t="s">
        <v>4733</v>
      </c>
      <c r="D1655" s="20" t="s">
        <v>4240</v>
      </c>
      <c r="E1655" s="213">
        <v>9464</v>
      </c>
      <c r="F1655" s="256">
        <v>41912</v>
      </c>
      <c r="G1655" s="42">
        <v>9464</v>
      </c>
      <c r="H1655" s="217">
        <f t="shared" si="26"/>
        <v>0</v>
      </c>
      <c r="I1655" s="20" t="s">
        <v>12</v>
      </c>
      <c r="J1655" s="21"/>
      <c r="K1655" s="21"/>
    </row>
    <row r="1656" spans="1:11" x14ac:dyDescent="0.25">
      <c r="A1656" s="192">
        <v>41900</v>
      </c>
      <c r="B1656" s="193" t="s">
        <v>2230</v>
      </c>
      <c r="C1656" s="324" t="s">
        <v>4733</v>
      </c>
      <c r="D1656" s="20" t="s">
        <v>4183</v>
      </c>
      <c r="E1656" s="213">
        <v>8349.6</v>
      </c>
      <c r="F1656" s="256">
        <v>41900</v>
      </c>
      <c r="G1656" s="42">
        <v>8349.6</v>
      </c>
      <c r="H1656" s="217">
        <f t="shared" si="26"/>
        <v>0</v>
      </c>
      <c r="I1656" s="20"/>
      <c r="J1656" s="21"/>
      <c r="K1656" s="21"/>
    </row>
    <row r="1657" spans="1:11" x14ac:dyDescent="0.25">
      <c r="A1657" s="192">
        <v>41900</v>
      </c>
      <c r="B1657" s="193" t="s">
        <v>2231</v>
      </c>
      <c r="C1657" s="324" t="s">
        <v>4733</v>
      </c>
      <c r="D1657" s="20" t="s">
        <v>4183</v>
      </c>
      <c r="E1657" s="213">
        <v>80</v>
      </c>
      <c r="F1657" s="256">
        <v>41900</v>
      </c>
      <c r="G1657" s="42">
        <v>80</v>
      </c>
      <c r="H1657" s="217">
        <f t="shared" si="26"/>
        <v>0</v>
      </c>
      <c r="I1657" s="20"/>
      <c r="J1657" s="21"/>
      <c r="K1657" s="21"/>
    </row>
    <row r="1658" spans="1:11" x14ac:dyDescent="0.25">
      <c r="A1658" s="192">
        <v>41900</v>
      </c>
      <c r="B1658" s="193" t="s">
        <v>2232</v>
      </c>
      <c r="C1658" s="324" t="s">
        <v>4733</v>
      </c>
      <c r="D1658" s="20" t="s">
        <v>370</v>
      </c>
      <c r="E1658" s="213">
        <v>4615.8</v>
      </c>
      <c r="F1658" s="256">
        <v>41902</v>
      </c>
      <c r="G1658" s="42">
        <v>4615.8</v>
      </c>
      <c r="H1658" s="217">
        <f t="shared" si="26"/>
        <v>0</v>
      </c>
      <c r="I1658" s="20" t="s">
        <v>105</v>
      </c>
      <c r="J1658" s="21"/>
      <c r="K1658" s="21"/>
    </row>
    <row r="1659" spans="1:11" x14ac:dyDescent="0.25">
      <c r="A1659" s="192">
        <v>41900</v>
      </c>
      <c r="B1659" s="193" t="s">
        <v>2233</v>
      </c>
      <c r="C1659" s="324" t="s">
        <v>4733</v>
      </c>
      <c r="D1659" s="20" t="s">
        <v>4596</v>
      </c>
      <c r="E1659" s="213">
        <v>2131.1999999999998</v>
      </c>
      <c r="F1659" s="421" t="s">
        <v>4784</v>
      </c>
      <c r="G1659" s="42">
        <v>2131.1999999999998</v>
      </c>
      <c r="H1659" s="217">
        <f t="shared" si="26"/>
        <v>0</v>
      </c>
      <c r="I1659" s="20" t="s">
        <v>162</v>
      </c>
      <c r="J1659" s="21"/>
      <c r="K1659" s="21"/>
    </row>
    <row r="1660" spans="1:11" x14ac:dyDescent="0.25">
      <c r="A1660" s="192">
        <v>41900</v>
      </c>
      <c r="B1660" s="193" t="s">
        <v>2234</v>
      </c>
      <c r="C1660" s="324" t="s">
        <v>4733</v>
      </c>
      <c r="D1660" s="20" t="s">
        <v>4785</v>
      </c>
      <c r="E1660" s="213">
        <v>1457.1</v>
      </c>
      <c r="F1660" s="256">
        <v>41902</v>
      </c>
      <c r="G1660" s="42">
        <v>1457.1</v>
      </c>
      <c r="H1660" s="217">
        <f t="shared" si="26"/>
        <v>0</v>
      </c>
      <c r="I1660" s="20" t="s">
        <v>162</v>
      </c>
      <c r="J1660" s="21"/>
      <c r="K1660" s="21"/>
    </row>
    <row r="1661" spans="1:11" x14ac:dyDescent="0.25">
      <c r="A1661" s="192">
        <v>41900</v>
      </c>
      <c r="B1661" s="193" t="s">
        <v>2235</v>
      </c>
      <c r="C1661" s="324" t="s">
        <v>4733</v>
      </c>
      <c r="D1661" s="20" t="s">
        <v>4680</v>
      </c>
      <c r="E1661" s="213">
        <v>7837</v>
      </c>
      <c r="F1661" s="256">
        <v>41902</v>
      </c>
      <c r="G1661" s="42">
        <v>7837</v>
      </c>
      <c r="H1661" s="217">
        <f t="shared" si="26"/>
        <v>0</v>
      </c>
      <c r="I1661" s="20" t="s">
        <v>162</v>
      </c>
      <c r="J1661" s="21"/>
      <c r="K1661" s="21"/>
    </row>
    <row r="1662" spans="1:11" x14ac:dyDescent="0.25">
      <c r="A1662" s="192">
        <v>41900</v>
      </c>
      <c r="B1662" s="193" t="s">
        <v>2236</v>
      </c>
      <c r="C1662" s="324" t="s">
        <v>4733</v>
      </c>
      <c r="D1662" s="295" t="s">
        <v>3108</v>
      </c>
      <c r="E1662" s="296">
        <v>0</v>
      </c>
      <c r="F1662" s="256"/>
      <c r="G1662" s="42"/>
      <c r="H1662" s="217">
        <f t="shared" si="26"/>
        <v>0</v>
      </c>
      <c r="I1662" s="20" t="s">
        <v>512</v>
      </c>
      <c r="J1662" s="21"/>
      <c r="K1662" s="21"/>
    </row>
    <row r="1663" spans="1:11" x14ac:dyDescent="0.25">
      <c r="A1663" s="192">
        <v>41900</v>
      </c>
      <c r="B1663" s="193" t="s">
        <v>2238</v>
      </c>
      <c r="C1663" s="324" t="s">
        <v>4733</v>
      </c>
      <c r="D1663" s="295" t="s">
        <v>3108</v>
      </c>
      <c r="E1663" s="296">
        <v>0</v>
      </c>
      <c r="F1663" s="256"/>
      <c r="G1663" s="42"/>
      <c r="H1663" s="217">
        <f t="shared" si="26"/>
        <v>0</v>
      </c>
      <c r="I1663" s="20" t="s">
        <v>512</v>
      </c>
      <c r="J1663" s="21"/>
      <c r="K1663" s="21"/>
    </row>
    <row r="1664" spans="1:11" x14ac:dyDescent="0.25">
      <c r="A1664" s="192">
        <v>41900</v>
      </c>
      <c r="B1664" s="193" t="s">
        <v>2239</v>
      </c>
      <c r="C1664" s="324" t="s">
        <v>4733</v>
      </c>
      <c r="D1664" s="20" t="s">
        <v>160</v>
      </c>
      <c r="E1664" s="213">
        <v>182460.52</v>
      </c>
      <c r="F1664" s="412" t="s">
        <v>4786</v>
      </c>
      <c r="G1664" s="42">
        <v>182460.52</v>
      </c>
      <c r="H1664" s="217">
        <f t="shared" si="26"/>
        <v>0</v>
      </c>
      <c r="I1664" s="20" t="s">
        <v>162</v>
      </c>
      <c r="J1664" s="21"/>
      <c r="K1664" s="21"/>
    </row>
    <row r="1665" spans="1:11" ht="23.25" x14ac:dyDescent="0.25">
      <c r="A1665" s="192">
        <v>41900</v>
      </c>
      <c r="B1665" s="193" t="s">
        <v>2240</v>
      </c>
      <c r="C1665" s="324" t="s">
        <v>4733</v>
      </c>
      <c r="D1665" s="20" t="s">
        <v>3557</v>
      </c>
      <c r="E1665" s="213">
        <v>18745.2</v>
      </c>
      <c r="F1665" s="429" t="s">
        <v>4787</v>
      </c>
      <c r="G1665" s="42">
        <v>18745.2</v>
      </c>
      <c r="H1665" s="217">
        <f t="shared" si="26"/>
        <v>0</v>
      </c>
      <c r="I1665" s="20" t="s">
        <v>162</v>
      </c>
    </row>
    <row r="1666" spans="1:11" x14ac:dyDescent="0.25">
      <c r="A1666" s="192">
        <v>41900</v>
      </c>
      <c r="B1666" s="193" t="s">
        <v>2241</v>
      </c>
      <c r="C1666" s="324" t="s">
        <v>4733</v>
      </c>
      <c r="D1666" s="20" t="s">
        <v>260</v>
      </c>
      <c r="E1666" s="213">
        <v>1264.2</v>
      </c>
      <c r="F1666" s="256">
        <v>41901</v>
      </c>
      <c r="G1666" s="42">
        <v>1264.2</v>
      </c>
      <c r="H1666" s="217">
        <f t="shared" si="26"/>
        <v>0</v>
      </c>
      <c r="I1666" s="20" t="s">
        <v>217</v>
      </c>
    </row>
    <row r="1667" spans="1:11" x14ac:dyDescent="0.25">
      <c r="A1667" s="192">
        <v>41900</v>
      </c>
      <c r="B1667" s="193" t="s">
        <v>2242</v>
      </c>
      <c r="C1667" s="324" t="s">
        <v>4733</v>
      </c>
      <c r="D1667" s="20" t="s">
        <v>4770</v>
      </c>
      <c r="E1667" s="213">
        <v>27100</v>
      </c>
      <c r="F1667" s="256">
        <v>41901</v>
      </c>
      <c r="G1667" s="42">
        <v>27100</v>
      </c>
      <c r="H1667" s="217">
        <f t="shared" si="26"/>
        <v>0</v>
      </c>
      <c r="I1667" s="20" t="s">
        <v>217</v>
      </c>
    </row>
    <row r="1668" spans="1:11" x14ac:dyDescent="0.25">
      <c r="A1668" s="192">
        <v>41901</v>
      </c>
      <c r="B1668" s="193" t="s">
        <v>2243</v>
      </c>
      <c r="C1668" s="324" t="s">
        <v>4733</v>
      </c>
      <c r="D1668" s="190" t="s">
        <v>4689</v>
      </c>
      <c r="E1668" s="210">
        <v>4790.3999999999996</v>
      </c>
      <c r="F1668" s="256">
        <v>41901</v>
      </c>
      <c r="G1668" s="42">
        <v>4790.3999999999996</v>
      </c>
      <c r="H1668" s="217">
        <f t="shared" si="26"/>
        <v>0</v>
      </c>
      <c r="I1668" s="190"/>
    </row>
    <row r="1669" spans="1:11" x14ac:dyDescent="0.25">
      <c r="A1669" s="192">
        <v>41901</v>
      </c>
      <c r="B1669" s="193" t="s">
        <v>2244</v>
      </c>
      <c r="C1669" s="324" t="s">
        <v>4733</v>
      </c>
      <c r="D1669" s="190" t="s">
        <v>4597</v>
      </c>
      <c r="E1669" s="210">
        <v>19497.900000000001</v>
      </c>
      <c r="F1669" s="256">
        <v>41902</v>
      </c>
      <c r="G1669" s="42">
        <v>19497.900000000001</v>
      </c>
      <c r="H1669" s="217">
        <f t="shared" si="26"/>
        <v>0</v>
      </c>
      <c r="I1669" s="190"/>
    </row>
    <row r="1670" spans="1:11" x14ac:dyDescent="0.25">
      <c r="A1670" s="192">
        <v>41901</v>
      </c>
      <c r="B1670" s="193" t="s">
        <v>2245</v>
      </c>
      <c r="C1670" s="324" t="s">
        <v>4733</v>
      </c>
      <c r="D1670" s="190" t="s">
        <v>4788</v>
      </c>
      <c r="E1670" s="210">
        <v>34597.32</v>
      </c>
      <c r="F1670" s="412" t="s">
        <v>4789</v>
      </c>
      <c r="G1670" s="42">
        <v>34597.32</v>
      </c>
      <c r="H1670" s="217">
        <f t="shared" si="26"/>
        <v>0</v>
      </c>
      <c r="I1670" s="190" t="s">
        <v>162</v>
      </c>
    </row>
    <row r="1671" spans="1:11" x14ac:dyDescent="0.25">
      <c r="A1671" s="192">
        <v>41901</v>
      </c>
      <c r="B1671" s="193" t="s">
        <v>2246</v>
      </c>
      <c r="C1671" s="324" t="s">
        <v>4733</v>
      </c>
      <c r="D1671" s="190" t="s">
        <v>4301</v>
      </c>
      <c r="E1671" s="210">
        <v>17076.400000000001</v>
      </c>
      <c r="F1671" s="256">
        <v>41902</v>
      </c>
      <c r="G1671" s="42">
        <v>17076.400000000001</v>
      </c>
      <c r="H1671" s="217">
        <f t="shared" ref="H1671:H1734" si="27">E1671-G1671</f>
        <v>0</v>
      </c>
      <c r="I1671" s="190" t="s">
        <v>162</v>
      </c>
      <c r="K1671" s="33"/>
    </row>
    <row r="1672" spans="1:11" x14ac:dyDescent="0.25">
      <c r="A1672" s="192">
        <v>41901</v>
      </c>
      <c r="B1672" s="193" t="s">
        <v>2247</v>
      </c>
      <c r="C1672" s="324" t="s">
        <v>4733</v>
      </c>
      <c r="D1672" s="190" t="s">
        <v>4598</v>
      </c>
      <c r="E1672" s="210">
        <v>10544.8</v>
      </c>
      <c r="F1672" s="256">
        <v>41902</v>
      </c>
      <c r="G1672" s="42">
        <v>10544.8</v>
      </c>
      <c r="H1672" s="217">
        <f t="shared" si="27"/>
        <v>0</v>
      </c>
      <c r="I1672" s="190" t="s">
        <v>162</v>
      </c>
      <c r="K1672" s="33"/>
    </row>
    <row r="1673" spans="1:11" x14ac:dyDescent="0.25">
      <c r="A1673" s="192">
        <v>41901</v>
      </c>
      <c r="B1673" s="193" t="s">
        <v>2248</v>
      </c>
      <c r="C1673" s="324" t="s">
        <v>4733</v>
      </c>
      <c r="D1673" s="190" t="s">
        <v>4596</v>
      </c>
      <c r="E1673" s="210">
        <v>19486.8</v>
      </c>
      <c r="F1673" s="256">
        <v>41902</v>
      </c>
      <c r="G1673" s="42">
        <v>19486.8</v>
      </c>
      <c r="H1673" s="217">
        <f t="shared" si="27"/>
        <v>0</v>
      </c>
      <c r="I1673" s="190" t="s">
        <v>162</v>
      </c>
    </row>
    <row r="1674" spans="1:11" x14ac:dyDescent="0.25">
      <c r="A1674" s="192">
        <v>41901</v>
      </c>
      <c r="B1674" s="193" t="s">
        <v>2249</v>
      </c>
      <c r="C1674" s="324" t="s">
        <v>4733</v>
      </c>
      <c r="D1674" s="190" t="s">
        <v>4608</v>
      </c>
      <c r="E1674" s="210">
        <v>17771.2</v>
      </c>
      <c r="F1674" s="256">
        <v>41902</v>
      </c>
      <c r="G1674" s="42">
        <v>17771.2</v>
      </c>
      <c r="H1674" s="217">
        <f t="shared" si="27"/>
        <v>0</v>
      </c>
      <c r="I1674" s="190" t="s">
        <v>162</v>
      </c>
    </row>
    <row r="1675" spans="1:11" x14ac:dyDescent="0.25">
      <c r="A1675" s="192">
        <v>41901</v>
      </c>
      <c r="B1675" s="193" t="s">
        <v>2250</v>
      </c>
      <c r="C1675" s="324" t="s">
        <v>4733</v>
      </c>
      <c r="D1675" s="190" t="s">
        <v>4603</v>
      </c>
      <c r="E1675" s="210">
        <v>16117.2</v>
      </c>
      <c r="F1675" s="256">
        <v>41902</v>
      </c>
      <c r="G1675" s="42">
        <v>16117.2</v>
      </c>
      <c r="H1675" s="217">
        <f t="shared" si="27"/>
        <v>0</v>
      </c>
      <c r="I1675" s="190" t="s">
        <v>162</v>
      </c>
    </row>
    <row r="1676" spans="1:11" x14ac:dyDescent="0.25">
      <c r="A1676" s="192">
        <v>41901</v>
      </c>
      <c r="B1676" s="193" t="s">
        <v>2251</v>
      </c>
      <c r="C1676" s="324" t="s">
        <v>4733</v>
      </c>
      <c r="D1676" s="190" t="s">
        <v>4605</v>
      </c>
      <c r="E1676" s="210">
        <v>26571.02</v>
      </c>
      <c r="F1676" s="412" t="s">
        <v>4790</v>
      </c>
      <c r="G1676" s="42">
        <v>26571.02</v>
      </c>
      <c r="H1676" s="217">
        <f t="shared" si="27"/>
        <v>0</v>
      </c>
      <c r="I1676" s="190" t="s">
        <v>105</v>
      </c>
    </row>
    <row r="1677" spans="1:11" x14ac:dyDescent="0.25">
      <c r="A1677" s="192">
        <v>41901</v>
      </c>
      <c r="B1677" s="193" t="s">
        <v>2253</v>
      </c>
      <c r="C1677" s="324" t="s">
        <v>4733</v>
      </c>
      <c r="D1677" s="190" t="s">
        <v>1814</v>
      </c>
      <c r="E1677" s="210">
        <v>32052</v>
      </c>
      <c r="F1677" s="256">
        <v>41908</v>
      </c>
      <c r="G1677" s="42">
        <v>32052</v>
      </c>
      <c r="H1677" s="217">
        <f t="shared" si="27"/>
        <v>0</v>
      </c>
      <c r="I1677" s="190" t="s">
        <v>21</v>
      </c>
    </row>
    <row r="1678" spans="1:11" x14ac:dyDescent="0.25">
      <c r="A1678" s="192">
        <v>41901</v>
      </c>
      <c r="B1678" s="193" t="s">
        <v>2254</v>
      </c>
      <c r="C1678" s="324" t="s">
        <v>4733</v>
      </c>
      <c r="D1678" s="190" t="s">
        <v>4587</v>
      </c>
      <c r="E1678" s="210">
        <v>15695.2</v>
      </c>
      <c r="F1678" s="256">
        <v>41901</v>
      </c>
      <c r="G1678" s="42">
        <v>15695.2</v>
      </c>
      <c r="H1678" s="217">
        <f t="shared" si="27"/>
        <v>0</v>
      </c>
      <c r="I1678" s="190" t="s">
        <v>21</v>
      </c>
    </row>
    <row r="1679" spans="1:11" x14ac:dyDescent="0.25">
      <c r="A1679" s="192">
        <v>41901</v>
      </c>
      <c r="B1679" s="193" t="s">
        <v>2255</v>
      </c>
      <c r="C1679" s="324" t="s">
        <v>4733</v>
      </c>
      <c r="D1679" s="190" t="s">
        <v>233</v>
      </c>
      <c r="E1679" s="210">
        <v>9253.2000000000007</v>
      </c>
      <c r="F1679" s="256">
        <v>41901</v>
      </c>
      <c r="G1679" s="42">
        <v>9253.2000000000007</v>
      </c>
      <c r="H1679" s="217">
        <f t="shared" si="27"/>
        <v>0</v>
      </c>
      <c r="I1679" s="190"/>
    </row>
    <row r="1680" spans="1:11" x14ac:dyDescent="0.25">
      <c r="A1680" s="192">
        <v>41901</v>
      </c>
      <c r="B1680" s="193" t="s">
        <v>2257</v>
      </c>
      <c r="C1680" s="324" t="s">
        <v>4733</v>
      </c>
      <c r="D1680" s="190" t="s">
        <v>28</v>
      </c>
      <c r="E1680" s="210">
        <v>6232</v>
      </c>
      <c r="F1680" s="256">
        <v>41901</v>
      </c>
      <c r="G1680" s="42">
        <v>6232</v>
      </c>
      <c r="H1680" s="217">
        <f t="shared" si="27"/>
        <v>0</v>
      </c>
      <c r="I1680" s="190"/>
    </row>
    <row r="1681" spans="1:11" x14ac:dyDescent="0.25">
      <c r="A1681" s="192">
        <v>41901</v>
      </c>
      <c r="B1681" s="193" t="s">
        <v>2258</v>
      </c>
      <c r="C1681" s="324" t="s">
        <v>4733</v>
      </c>
      <c r="D1681" s="190" t="s">
        <v>13</v>
      </c>
      <c r="E1681" s="210">
        <v>3290</v>
      </c>
      <c r="F1681" s="256">
        <v>41901</v>
      </c>
      <c r="G1681" s="42">
        <v>3290</v>
      </c>
      <c r="H1681" s="217">
        <f t="shared" si="27"/>
        <v>0</v>
      </c>
      <c r="I1681" s="190"/>
    </row>
    <row r="1682" spans="1:11" x14ac:dyDescent="0.25">
      <c r="A1682" s="192">
        <v>41901</v>
      </c>
      <c r="B1682" s="193" t="s">
        <v>2259</v>
      </c>
      <c r="C1682" s="324" t="s">
        <v>4733</v>
      </c>
      <c r="D1682" s="190" t="s">
        <v>4587</v>
      </c>
      <c r="E1682" s="210">
        <v>9741.6</v>
      </c>
      <c r="F1682" s="256">
        <v>41901</v>
      </c>
      <c r="G1682" s="42">
        <v>9741.6</v>
      </c>
      <c r="H1682" s="217">
        <f t="shared" si="27"/>
        <v>0</v>
      </c>
      <c r="I1682" s="108" t="s">
        <v>21</v>
      </c>
      <c r="K1682" s="33"/>
    </row>
    <row r="1683" spans="1:11" x14ac:dyDescent="0.25">
      <c r="A1683" s="192">
        <v>41901</v>
      </c>
      <c r="B1683" s="193" t="s">
        <v>2261</v>
      </c>
      <c r="C1683" s="324" t="s">
        <v>4733</v>
      </c>
      <c r="D1683" s="190" t="s">
        <v>4700</v>
      </c>
      <c r="E1683" s="210">
        <v>4819.8</v>
      </c>
      <c r="F1683" s="256">
        <v>41901</v>
      </c>
      <c r="G1683" s="42">
        <v>4819.8</v>
      </c>
      <c r="H1683" s="217">
        <f t="shared" si="27"/>
        <v>0</v>
      </c>
      <c r="I1683" s="108"/>
      <c r="K1683" s="33"/>
    </row>
    <row r="1684" spans="1:11" x14ac:dyDescent="0.25">
      <c r="A1684" s="192">
        <v>41901</v>
      </c>
      <c r="B1684" s="193" t="s">
        <v>2262</v>
      </c>
      <c r="C1684" s="324" t="s">
        <v>4733</v>
      </c>
      <c r="D1684" s="190" t="s">
        <v>4698</v>
      </c>
      <c r="E1684" s="210">
        <v>4200</v>
      </c>
      <c r="F1684" s="256">
        <v>41901</v>
      </c>
      <c r="G1684" s="42">
        <v>4200</v>
      </c>
      <c r="H1684" s="217">
        <f t="shared" si="27"/>
        <v>0</v>
      </c>
      <c r="I1684" s="108" t="s">
        <v>12</v>
      </c>
    </row>
    <row r="1685" spans="1:11" x14ac:dyDescent="0.25">
      <c r="A1685" s="192">
        <v>41901</v>
      </c>
      <c r="B1685" s="193" t="s">
        <v>2263</v>
      </c>
      <c r="C1685" s="324" t="s">
        <v>4733</v>
      </c>
      <c r="D1685" s="190" t="s">
        <v>339</v>
      </c>
      <c r="E1685" s="210">
        <v>1135</v>
      </c>
      <c r="F1685" s="256">
        <v>41901</v>
      </c>
      <c r="G1685" s="42">
        <v>1135</v>
      </c>
      <c r="H1685" s="217">
        <f t="shared" si="27"/>
        <v>0</v>
      </c>
      <c r="I1685" s="108"/>
    </row>
    <row r="1686" spans="1:11" x14ac:dyDescent="0.25">
      <c r="A1686" s="192">
        <v>41901</v>
      </c>
      <c r="B1686" s="193" t="s">
        <v>2264</v>
      </c>
      <c r="C1686" s="324" t="s">
        <v>4733</v>
      </c>
      <c r="D1686" s="190" t="s">
        <v>233</v>
      </c>
      <c r="E1686" s="210">
        <v>403.2</v>
      </c>
      <c r="F1686" s="256">
        <v>41901</v>
      </c>
      <c r="G1686" s="42">
        <v>403.2</v>
      </c>
      <c r="H1686" s="217">
        <f t="shared" si="27"/>
        <v>0</v>
      </c>
      <c r="I1686" s="108"/>
    </row>
    <row r="1687" spans="1:11" x14ac:dyDescent="0.25">
      <c r="A1687" s="192">
        <v>41901</v>
      </c>
      <c r="B1687" s="193" t="s">
        <v>2265</v>
      </c>
      <c r="C1687" s="324" t="s">
        <v>4733</v>
      </c>
      <c r="D1687" s="190" t="s">
        <v>23</v>
      </c>
      <c r="E1687" s="210">
        <v>9890.4</v>
      </c>
      <c r="F1687" s="256">
        <v>41901</v>
      </c>
      <c r="G1687" s="42">
        <v>9890.4</v>
      </c>
      <c r="H1687" s="217">
        <f t="shared" si="27"/>
        <v>0</v>
      </c>
      <c r="I1687" s="108"/>
    </row>
    <row r="1688" spans="1:11" x14ac:dyDescent="0.25">
      <c r="A1688" s="192">
        <v>41901</v>
      </c>
      <c r="B1688" s="193" t="s">
        <v>2266</v>
      </c>
      <c r="C1688" s="324" t="s">
        <v>4733</v>
      </c>
      <c r="D1688" s="190" t="s">
        <v>47</v>
      </c>
      <c r="E1688" s="210">
        <v>2711.5</v>
      </c>
      <c r="F1688" s="256">
        <v>41901</v>
      </c>
      <c r="G1688" s="42">
        <v>2711.5</v>
      </c>
      <c r="H1688" s="217">
        <f t="shared" si="27"/>
        <v>0</v>
      </c>
      <c r="I1688" s="108" t="s">
        <v>30</v>
      </c>
    </row>
    <row r="1689" spans="1:11" x14ac:dyDescent="0.25">
      <c r="A1689" s="192">
        <v>41901</v>
      </c>
      <c r="B1689" s="193" t="s">
        <v>2267</v>
      </c>
      <c r="C1689" s="324" t="s">
        <v>4733</v>
      </c>
      <c r="D1689" s="190" t="s">
        <v>4652</v>
      </c>
      <c r="E1689" s="210">
        <v>2832.2</v>
      </c>
      <c r="F1689" s="256">
        <v>41901</v>
      </c>
      <c r="G1689" s="42">
        <v>2832.2</v>
      </c>
      <c r="H1689" s="217">
        <f t="shared" si="27"/>
        <v>0</v>
      </c>
      <c r="I1689" s="190" t="s">
        <v>30</v>
      </c>
    </row>
    <row r="1690" spans="1:11" x14ac:dyDescent="0.25">
      <c r="A1690" s="192">
        <v>41901</v>
      </c>
      <c r="B1690" s="193" t="s">
        <v>2268</v>
      </c>
      <c r="C1690" s="324" t="s">
        <v>4733</v>
      </c>
      <c r="D1690" s="190" t="s">
        <v>57</v>
      </c>
      <c r="E1690" s="210">
        <v>1824</v>
      </c>
      <c r="F1690" s="256">
        <v>41901</v>
      </c>
      <c r="G1690" s="42">
        <v>1824</v>
      </c>
      <c r="H1690" s="217">
        <f t="shared" si="27"/>
        <v>0</v>
      </c>
      <c r="I1690" s="108" t="s">
        <v>30</v>
      </c>
    </row>
    <row r="1691" spans="1:11" x14ac:dyDescent="0.25">
      <c r="A1691" s="192">
        <v>41901</v>
      </c>
      <c r="B1691" s="193" t="s">
        <v>2269</v>
      </c>
      <c r="C1691" s="324" t="s">
        <v>4733</v>
      </c>
      <c r="D1691" s="190" t="s">
        <v>758</v>
      </c>
      <c r="E1691" s="210">
        <v>2763.6</v>
      </c>
      <c r="F1691" s="256">
        <v>41901</v>
      </c>
      <c r="G1691" s="42">
        <v>2763.6</v>
      </c>
      <c r="H1691" s="217">
        <f t="shared" si="27"/>
        <v>0</v>
      </c>
      <c r="I1691" s="108" t="s">
        <v>30</v>
      </c>
    </row>
    <row r="1692" spans="1:11" x14ac:dyDescent="0.25">
      <c r="A1692" s="192">
        <v>41901</v>
      </c>
      <c r="B1692" s="193" t="s">
        <v>2271</v>
      </c>
      <c r="C1692" s="324" t="s">
        <v>4733</v>
      </c>
      <c r="D1692" s="190" t="s">
        <v>338</v>
      </c>
      <c r="E1692" s="210">
        <v>904.8</v>
      </c>
      <c r="F1692" s="256">
        <v>41901</v>
      </c>
      <c r="G1692" s="42">
        <v>904.8</v>
      </c>
      <c r="H1692" s="217">
        <f t="shared" si="27"/>
        <v>0</v>
      </c>
      <c r="I1692" s="108" t="s">
        <v>30</v>
      </c>
    </row>
    <row r="1693" spans="1:11" x14ac:dyDescent="0.25">
      <c r="A1693" s="192">
        <v>41901</v>
      </c>
      <c r="B1693" s="193" t="s">
        <v>2272</v>
      </c>
      <c r="C1693" s="324" t="s">
        <v>4733</v>
      </c>
      <c r="D1693" s="196" t="s">
        <v>3108</v>
      </c>
      <c r="E1693" s="215">
        <v>0</v>
      </c>
      <c r="F1693" s="256"/>
      <c r="G1693" s="42"/>
      <c r="H1693" s="217">
        <f t="shared" si="27"/>
        <v>0</v>
      </c>
      <c r="I1693" s="108" t="s">
        <v>4212</v>
      </c>
    </row>
    <row r="1694" spans="1:11" x14ac:dyDescent="0.25">
      <c r="A1694" s="192">
        <v>41901</v>
      </c>
      <c r="B1694" s="193" t="s">
        <v>2274</v>
      </c>
      <c r="C1694" s="324" t="s">
        <v>4733</v>
      </c>
      <c r="D1694" s="190" t="s">
        <v>4290</v>
      </c>
      <c r="E1694" s="210">
        <v>6170.4</v>
      </c>
      <c r="F1694" s="256">
        <v>41901</v>
      </c>
      <c r="G1694" s="42">
        <v>6170.4</v>
      </c>
      <c r="H1694" s="217">
        <f t="shared" si="27"/>
        <v>0</v>
      </c>
      <c r="I1694" s="108"/>
    </row>
    <row r="1695" spans="1:11" x14ac:dyDescent="0.25">
      <c r="A1695" s="192">
        <v>41901</v>
      </c>
      <c r="B1695" s="193" t="s">
        <v>2275</v>
      </c>
      <c r="C1695" s="324" t="s">
        <v>4733</v>
      </c>
      <c r="D1695" s="190" t="s">
        <v>29</v>
      </c>
      <c r="E1695" s="210">
        <v>11524.5</v>
      </c>
      <c r="F1695" s="256">
        <v>41901</v>
      </c>
      <c r="G1695" s="42">
        <v>11524.5</v>
      </c>
      <c r="H1695" s="217">
        <f t="shared" si="27"/>
        <v>0</v>
      </c>
      <c r="I1695" s="108" t="s">
        <v>30</v>
      </c>
    </row>
    <row r="1696" spans="1:11" x14ac:dyDescent="0.25">
      <c r="A1696" s="192">
        <v>41901</v>
      </c>
      <c r="B1696" s="193" t="s">
        <v>2276</v>
      </c>
      <c r="C1696" s="324" t="s">
        <v>4733</v>
      </c>
      <c r="D1696" s="190" t="s">
        <v>180</v>
      </c>
      <c r="E1696" s="210">
        <v>29424</v>
      </c>
      <c r="F1696" s="256">
        <v>41901</v>
      </c>
      <c r="G1696" s="42">
        <v>29424</v>
      </c>
      <c r="H1696" s="217">
        <f t="shared" si="27"/>
        <v>0</v>
      </c>
      <c r="I1696" s="108" t="s">
        <v>217</v>
      </c>
    </row>
    <row r="1697" spans="1:11" x14ac:dyDescent="0.25">
      <c r="A1697" s="192">
        <v>41901</v>
      </c>
      <c r="B1697" s="193" t="s">
        <v>2277</v>
      </c>
      <c r="C1697" s="324" t="s">
        <v>4733</v>
      </c>
      <c r="D1697" s="190" t="s">
        <v>44</v>
      </c>
      <c r="E1697" s="210">
        <v>2880</v>
      </c>
      <c r="F1697" s="256">
        <v>41908</v>
      </c>
      <c r="G1697" s="34">
        <v>2880</v>
      </c>
      <c r="H1697" s="217">
        <f t="shared" si="27"/>
        <v>0</v>
      </c>
      <c r="I1697" s="108" t="s">
        <v>30</v>
      </c>
    </row>
    <row r="1698" spans="1:11" x14ac:dyDescent="0.25">
      <c r="A1698" s="192">
        <v>41901</v>
      </c>
      <c r="B1698" s="193" t="s">
        <v>2278</v>
      </c>
      <c r="C1698" s="324" t="s">
        <v>4733</v>
      </c>
      <c r="D1698" s="190" t="s">
        <v>43</v>
      </c>
      <c r="E1698" s="210">
        <v>2400</v>
      </c>
      <c r="F1698" s="256">
        <v>41908</v>
      </c>
      <c r="G1698" s="34">
        <v>2400</v>
      </c>
      <c r="H1698" s="217">
        <f t="shared" si="27"/>
        <v>0</v>
      </c>
      <c r="I1698" s="108" t="s">
        <v>30</v>
      </c>
    </row>
    <row r="1699" spans="1:11" x14ac:dyDescent="0.25">
      <c r="A1699" s="192">
        <v>41901</v>
      </c>
      <c r="B1699" s="193" t="s">
        <v>2279</v>
      </c>
      <c r="C1699" s="324" t="s">
        <v>4733</v>
      </c>
      <c r="D1699" s="190" t="s">
        <v>123</v>
      </c>
      <c r="E1699" s="210">
        <v>5231.6000000000004</v>
      </c>
      <c r="F1699" s="256">
        <v>41902</v>
      </c>
      <c r="G1699" s="34">
        <v>5231.6000000000004</v>
      </c>
      <c r="H1699" s="217">
        <f t="shared" si="27"/>
        <v>0</v>
      </c>
      <c r="I1699" s="108"/>
    </row>
    <row r="1700" spans="1:11" x14ac:dyDescent="0.25">
      <c r="A1700" s="192">
        <v>41901</v>
      </c>
      <c r="B1700" s="193" t="s">
        <v>2280</v>
      </c>
      <c r="C1700" s="324" t="s">
        <v>4733</v>
      </c>
      <c r="D1700" s="190" t="s">
        <v>517</v>
      </c>
      <c r="E1700" s="210">
        <v>1430</v>
      </c>
      <c r="F1700" s="256">
        <v>41901</v>
      </c>
      <c r="G1700" s="34">
        <v>1430</v>
      </c>
      <c r="H1700" s="217">
        <f t="shared" si="27"/>
        <v>0</v>
      </c>
      <c r="I1700" s="108"/>
    </row>
    <row r="1701" spans="1:11" x14ac:dyDescent="0.25">
      <c r="A1701" s="192">
        <v>41901</v>
      </c>
      <c r="B1701" s="193" t="s">
        <v>2282</v>
      </c>
      <c r="C1701" s="324" t="s">
        <v>4733</v>
      </c>
      <c r="D1701" s="190" t="s">
        <v>29</v>
      </c>
      <c r="E1701" s="210">
        <v>2626</v>
      </c>
      <c r="F1701" s="256">
        <v>41901</v>
      </c>
      <c r="G1701" s="34">
        <v>2626</v>
      </c>
      <c r="H1701" s="217">
        <f t="shared" si="27"/>
        <v>0</v>
      </c>
      <c r="I1701" s="108" t="s">
        <v>30</v>
      </c>
    </row>
    <row r="1702" spans="1:11" x14ac:dyDescent="0.25">
      <c r="A1702" s="192">
        <v>41901</v>
      </c>
      <c r="B1702" s="193" t="s">
        <v>2283</v>
      </c>
      <c r="C1702" s="324" t="s">
        <v>4733</v>
      </c>
      <c r="D1702" s="190" t="s">
        <v>54</v>
      </c>
      <c r="E1702" s="210">
        <v>2340</v>
      </c>
      <c r="F1702" s="256">
        <v>41901</v>
      </c>
      <c r="G1702" s="34">
        <v>2340</v>
      </c>
      <c r="H1702" s="217">
        <f t="shared" si="27"/>
        <v>0</v>
      </c>
      <c r="I1702" s="108" t="s">
        <v>30</v>
      </c>
    </row>
    <row r="1703" spans="1:11" x14ac:dyDescent="0.25">
      <c r="A1703" s="192">
        <v>41901</v>
      </c>
      <c r="B1703" s="193" t="s">
        <v>2285</v>
      </c>
      <c r="C1703" s="324" t="s">
        <v>4733</v>
      </c>
      <c r="D1703" s="190" t="s">
        <v>1778</v>
      </c>
      <c r="E1703" s="210">
        <v>998.4</v>
      </c>
      <c r="F1703" s="256">
        <v>41901</v>
      </c>
      <c r="G1703" s="34">
        <v>998.4</v>
      </c>
      <c r="H1703" s="217">
        <f t="shared" si="27"/>
        <v>0</v>
      </c>
      <c r="I1703" s="108" t="s">
        <v>30</v>
      </c>
      <c r="K1703" s="33"/>
    </row>
    <row r="1704" spans="1:11" x14ac:dyDescent="0.25">
      <c r="A1704" s="192">
        <v>41901</v>
      </c>
      <c r="B1704" s="193" t="s">
        <v>2286</v>
      </c>
      <c r="C1704" s="324" t="s">
        <v>4733</v>
      </c>
      <c r="D1704" s="190" t="s">
        <v>2582</v>
      </c>
      <c r="E1704" s="210">
        <v>9666.5</v>
      </c>
      <c r="F1704" s="256">
        <v>41901</v>
      </c>
      <c r="G1704" s="34">
        <v>9666.5</v>
      </c>
      <c r="H1704" s="217">
        <f t="shared" si="27"/>
        <v>0</v>
      </c>
      <c r="I1704" s="108" t="s">
        <v>217</v>
      </c>
    </row>
    <row r="1705" spans="1:11" x14ac:dyDescent="0.25">
      <c r="A1705" s="192">
        <v>41901</v>
      </c>
      <c r="B1705" s="193" t="s">
        <v>2287</v>
      </c>
      <c r="C1705" s="324" t="s">
        <v>4733</v>
      </c>
      <c r="D1705" s="190" t="s">
        <v>307</v>
      </c>
      <c r="E1705" s="210">
        <v>10111.799999999999</v>
      </c>
      <c r="F1705" s="256">
        <v>41906</v>
      </c>
      <c r="G1705" s="34">
        <v>10111.799999999999</v>
      </c>
      <c r="H1705" s="217">
        <f t="shared" si="27"/>
        <v>0</v>
      </c>
      <c r="I1705" s="108" t="s">
        <v>65</v>
      </c>
    </row>
    <row r="1706" spans="1:11" x14ac:dyDescent="0.25">
      <c r="A1706" s="192">
        <v>41901</v>
      </c>
      <c r="B1706" s="193" t="s">
        <v>2289</v>
      </c>
      <c r="C1706" s="324" t="s">
        <v>4733</v>
      </c>
      <c r="D1706" s="190" t="s">
        <v>260</v>
      </c>
      <c r="E1706" s="210">
        <v>2360</v>
      </c>
      <c r="F1706" s="256">
        <v>41901</v>
      </c>
      <c r="G1706" s="34">
        <v>2360</v>
      </c>
      <c r="H1706" s="217">
        <f t="shared" si="27"/>
        <v>0</v>
      </c>
      <c r="I1706" s="108" t="s">
        <v>30</v>
      </c>
    </row>
    <row r="1707" spans="1:11" x14ac:dyDescent="0.25">
      <c r="A1707" s="192">
        <v>41901</v>
      </c>
      <c r="B1707" s="193" t="s">
        <v>2291</v>
      </c>
      <c r="C1707" s="324" t="s">
        <v>4733</v>
      </c>
      <c r="D1707" s="190" t="s">
        <v>3115</v>
      </c>
      <c r="E1707" s="210">
        <v>7610</v>
      </c>
      <c r="F1707" s="256">
        <v>41901</v>
      </c>
      <c r="G1707" s="34">
        <v>7610</v>
      </c>
      <c r="H1707" s="217">
        <f t="shared" si="27"/>
        <v>0</v>
      </c>
      <c r="I1707" s="108" t="s">
        <v>217</v>
      </c>
    </row>
    <row r="1708" spans="1:11" x14ac:dyDescent="0.25">
      <c r="A1708" s="192">
        <v>41901</v>
      </c>
      <c r="B1708" s="193" t="s">
        <v>2292</v>
      </c>
      <c r="C1708" s="324" t="s">
        <v>4733</v>
      </c>
      <c r="D1708" s="190" t="s">
        <v>2519</v>
      </c>
      <c r="E1708" s="210">
        <v>5045</v>
      </c>
      <c r="F1708" s="256">
        <v>41901</v>
      </c>
      <c r="G1708" s="34">
        <v>5045</v>
      </c>
      <c r="H1708" s="217">
        <f t="shared" si="27"/>
        <v>0</v>
      </c>
      <c r="I1708" s="108" t="s">
        <v>217</v>
      </c>
    </row>
    <row r="1709" spans="1:11" x14ac:dyDescent="0.25">
      <c r="A1709" s="192">
        <v>41901</v>
      </c>
      <c r="B1709" s="193" t="s">
        <v>2294</v>
      </c>
      <c r="C1709" s="324" t="s">
        <v>4733</v>
      </c>
      <c r="D1709" s="190" t="s">
        <v>790</v>
      </c>
      <c r="E1709" s="210">
        <v>5144.6000000000004</v>
      </c>
      <c r="F1709" s="256">
        <v>41901</v>
      </c>
      <c r="G1709" s="34">
        <v>5144.6000000000004</v>
      </c>
      <c r="H1709" s="217">
        <f t="shared" si="27"/>
        <v>0</v>
      </c>
      <c r="I1709" s="108"/>
    </row>
    <row r="1710" spans="1:11" x14ac:dyDescent="0.25">
      <c r="A1710" s="192">
        <v>41901</v>
      </c>
      <c r="B1710" s="193" t="s">
        <v>2296</v>
      </c>
      <c r="C1710" s="324" t="s">
        <v>4733</v>
      </c>
      <c r="D1710" s="190" t="s">
        <v>4586</v>
      </c>
      <c r="E1710" s="210">
        <v>3111.5</v>
      </c>
      <c r="F1710" s="256">
        <v>41901</v>
      </c>
      <c r="G1710" s="34">
        <v>3111.5</v>
      </c>
      <c r="H1710" s="217">
        <f t="shared" si="27"/>
        <v>0</v>
      </c>
      <c r="I1710" s="108"/>
    </row>
    <row r="1711" spans="1:11" x14ac:dyDescent="0.25">
      <c r="A1711" s="192">
        <v>41901</v>
      </c>
      <c r="B1711" s="193" t="s">
        <v>2297</v>
      </c>
      <c r="C1711" s="324" t="s">
        <v>4733</v>
      </c>
      <c r="D1711" s="190" t="s">
        <v>28</v>
      </c>
      <c r="E1711" s="210">
        <v>6914.75</v>
      </c>
      <c r="F1711" s="256">
        <v>41901</v>
      </c>
      <c r="G1711" s="34">
        <v>6914.75</v>
      </c>
      <c r="H1711" s="217">
        <f t="shared" si="27"/>
        <v>0</v>
      </c>
      <c r="I1711" s="108"/>
    </row>
    <row r="1712" spans="1:11" x14ac:dyDescent="0.25">
      <c r="A1712" s="192">
        <v>41901</v>
      </c>
      <c r="B1712" s="193" t="s">
        <v>2298</v>
      </c>
      <c r="C1712" s="324" t="s">
        <v>4733</v>
      </c>
      <c r="D1712" s="190" t="s">
        <v>49</v>
      </c>
      <c r="E1712" s="210">
        <v>3468</v>
      </c>
      <c r="F1712" s="256">
        <v>41901</v>
      </c>
      <c r="G1712" s="34">
        <v>3468</v>
      </c>
      <c r="H1712" s="217">
        <f t="shared" si="27"/>
        <v>0</v>
      </c>
      <c r="I1712" s="108"/>
    </row>
    <row r="1713" spans="1:11" x14ac:dyDescent="0.25">
      <c r="A1713" s="192">
        <v>41901</v>
      </c>
      <c r="B1713" s="193" t="s">
        <v>2299</v>
      </c>
      <c r="C1713" s="324" t="s">
        <v>4733</v>
      </c>
      <c r="D1713" s="190" t="s">
        <v>4764</v>
      </c>
      <c r="E1713" s="210">
        <v>2579.1999999999998</v>
      </c>
      <c r="F1713" s="256">
        <v>41901</v>
      </c>
      <c r="G1713" s="34">
        <v>2579.1999999999998</v>
      </c>
      <c r="H1713" s="217">
        <f t="shared" si="27"/>
        <v>0</v>
      </c>
      <c r="I1713" s="108" t="s">
        <v>217</v>
      </c>
      <c r="J1713" s="21"/>
      <c r="K1713" s="21"/>
    </row>
    <row r="1714" spans="1:11" x14ac:dyDescent="0.25">
      <c r="A1714" s="192">
        <v>41901</v>
      </c>
      <c r="B1714" s="193" t="s">
        <v>2301</v>
      </c>
      <c r="C1714" s="324" t="s">
        <v>4733</v>
      </c>
      <c r="D1714" s="190" t="s">
        <v>47</v>
      </c>
      <c r="E1714" s="210">
        <v>1386</v>
      </c>
      <c r="F1714" s="256">
        <v>41901</v>
      </c>
      <c r="G1714" s="34">
        <v>1386</v>
      </c>
      <c r="H1714" s="217">
        <f t="shared" si="27"/>
        <v>0</v>
      </c>
      <c r="I1714" s="108" t="s">
        <v>30</v>
      </c>
      <c r="J1714" s="21"/>
      <c r="K1714" s="21"/>
    </row>
    <row r="1715" spans="1:11" x14ac:dyDescent="0.25">
      <c r="A1715" s="192">
        <v>41901</v>
      </c>
      <c r="B1715" s="193" t="s">
        <v>2302</v>
      </c>
      <c r="C1715" s="324" t="s">
        <v>4733</v>
      </c>
      <c r="D1715" s="190" t="s">
        <v>4589</v>
      </c>
      <c r="E1715" s="210">
        <v>2068</v>
      </c>
      <c r="F1715" s="256">
        <v>41901</v>
      </c>
      <c r="G1715" s="34">
        <v>2068</v>
      </c>
      <c r="H1715" s="217">
        <f t="shared" si="27"/>
        <v>0</v>
      </c>
      <c r="I1715" s="108"/>
      <c r="J1715" s="21"/>
      <c r="K1715" s="21"/>
    </row>
    <row r="1716" spans="1:11" x14ac:dyDescent="0.25">
      <c r="A1716" s="192">
        <v>41901</v>
      </c>
      <c r="B1716" s="193" t="s">
        <v>2303</v>
      </c>
      <c r="C1716" s="324" t="s">
        <v>4733</v>
      </c>
      <c r="D1716" s="190" t="s">
        <v>62</v>
      </c>
      <c r="E1716" s="210">
        <v>19468.2</v>
      </c>
      <c r="F1716" s="256">
        <v>41901</v>
      </c>
      <c r="G1716" s="34">
        <v>19468.2</v>
      </c>
      <c r="H1716" s="217">
        <f t="shared" si="27"/>
        <v>0</v>
      </c>
      <c r="I1716" s="108" t="s">
        <v>217</v>
      </c>
      <c r="J1716" s="21"/>
      <c r="K1716" s="21"/>
    </row>
    <row r="1717" spans="1:11" x14ac:dyDescent="0.25">
      <c r="A1717" s="192">
        <v>41901</v>
      </c>
      <c r="B1717" s="193" t="s">
        <v>2305</v>
      </c>
      <c r="C1717" s="324" t="s">
        <v>4733</v>
      </c>
      <c r="D1717" s="190" t="s">
        <v>4723</v>
      </c>
      <c r="E1717" s="210">
        <v>3534.6</v>
      </c>
      <c r="F1717" s="256">
        <v>41901</v>
      </c>
      <c r="G1717" s="34">
        <v>3534.6</v>
      </c>
      <c r="H1717" s="217">
        <f t="shared" si="27"/>
        <v>0</v>
      </c>
      <c r="I1717" s="108"/>
      <c r="J1717" s="21"/>
      <c r="K1717" s="21"/>
    </row>
    <row r="1718" spans="1:11" x14ac:dyDescent="0.25">
      <c r="A1718" s="192">
        <v>41901</v>
      </c>
      <c r="B1718" s="193" t="s">
        <v>2306</v>
      </c>
      <c r="C1718" s="324" t="s">
        <v>4733</v>
      </c>
      <c r="D1718" s="190" t="s">
        <v>180</v>
      </c>
      <c r="E1718" s="210">
        <v>5779.4</v>
      </c>
      <c r="F1718" s="256">
        <v>41901</v>
      </c>
      <c r="G1718" s="34">
        <v>5779.4</v>
      </c>
      <c r="H1718" s="217">
        <f t="shared" si="27"/>
        <v>0</v>
      </c>
      <c r="I1718" s="108" t="s">
        <v>217</v>
      </c>
      <c r="J1718" s="21"/>
      <c r="K1718" s="21"/>
    </row>
    <row r="1719" spans="1:11" x14ac:dyDescent="0.25">
      <c r="A1719" s="192">
        <v>41901</v>
      </c>
      <c r="B1719" s="193" t="s">
        <v>2307</v>
      </c>
      <c r="C1719" s="324" t="s">
        <v>4733</v>
      </c>
      <c r="D1719" s="190" t="s">
        <v>1693</v>
      </c>
      <c r="E1719" s="210">
        <v>4610</v>
      </c>
      <c r="F1719" s="256">
        <v>41901</v>
      </c>
      <c r="G1719" s="34">
        <v>4610</v>
      </c>
      <c r="H1719" s="217">
        <f t="shared" si="27"/>
        <v>0</v>
      </c>
      <c r="I1719" s="108" t="s">
        <v>27</v>
      </c>
      <c r="J1719" s="21"/>
      <c r="K1719" s="21"/>
    </row>
    <row r="1720" spans="1:11" x14ac:dyDescent="0.25">
      <c r="A1720" s="192">
        <v>41901</v>
      </c>
      <c r="B1720" s="193" t="s">
        <v>2308</v>
      </c>
      <c r="C1720" s="324" t="s">
        <v>4733</v>
      </c>
      <c r="D1720" s="190" t="s">
        <v>4731</v>
      </c>
      <c r="E1720" s="210">
        <v>4292.3999999999996</v>
      </c>
      <c r="F1720" s="256">
        <v>41901</v>
      </c>
      <c r="G1720" s="34">
        <v>4292.3999999999996</v>
      </c>
      <c r="H1720" s="217">
        <f t="shared" si="27"/>
        <v>0</v>
      </c>
      <c r="I1720" s="108"/>
      <c r="J1720" s="21"/>
      <c r="K1720" s="21"/>
    </row>
    <row r="1721" spans="1:11" x14ac:dyDescent="0.25">
      <c r="A1721" s="192">
        <v>41901</v>
      </c>
      <c r="B1721" s="193" t="s">
        <v>2309</v>
      </c>
      <c r="C1721" s="324" t="s">
        <v>4733</v>
      </c>
      <c r="D1721" s="190" t="s">
        <v>55</v>
      </c>
      <c r="E1721" s="210">
        <v>18751.099999999999</v>
      </c>
      <c r="F1721" s="256">
        <v>41901</v>
      </c>
      <c r="G1721" s="34">
        <v>18751.099999999999</v>
      </c>
      <c r="H1721" s="217">
        <f t="shared" si="27"/>
        <v>0</v>
      </c>
      <c r="I1721" s="108"/>
      <c r="J1721" s="21"/>
      <c r="K1721" s="21"/>
    </row>
    <row r="1722" spans="1:11" x14ac:dyDescent="0.25">
      <c r="A1722" s="192">
        <v>41901</v>
      </c>
      <c r="B1722" s="193" t="s">
        <v>2310</v>
      </c>
      <c r="C1722" s="324" t="s">
        <v>4733</v>
      </c>
      <c r="D1722" s="190" t="s">
        <v>4587</v>
      </c>
      <c r="E1722" s="210">
        <v>7691.6</v>
      </c>
      <c r="F1722" s="256">
        <v>41901</v>
      </c>
      <c r="G1722" s="34">
        <v>7691.6</v>
      </c>
      <c r="H1722" s="217">
        <f t="shared" si="27"/>
        <v>0</v>
      </c>
      <c r="I1722" s="108"/>
      <c r="J1722" s="21"/>
      <c r="K1722" s="21"/>
    </row>
    <row r="1723" spans="1:11" x14ac:dyDescent="0.25">
      <c r="A1723" s="192">
        <v>41901</v>
      </c>
      <c r="B1723" s="193" t="s">
        <v>2312</v>
      </c>
      <c r="C1723" s="324" t="s">
        <v>4733</v>
      </c>
      <c r="D1723" s="190" t="s">
        <v>4587</v>
      </c>
      <c r="E1723" s="210">
        <v>17342</v>
      </c>
      <c r="F1723" s="256">
        <v>41901</v>
      </c>
      <c r="G1723" s="34">
        <v>17342</v>
      </c>
      <c r="H1723" s="217">
        <f t="shared" si="27"/>
        <v>0</v>
      </c>
      <c r="I1723" s="108"/>
      <c r="J1723" s="21"/>
      <c r="K1723" s="21"/>
    </row>
    <row r="1724" spans="1:11" x14ac:dyDescent="0.25">
      <c r="A1724" s="192">
        <v>41901</v>
      </c>
      <c r="B1724" s="193" t="s">
        <v>2313</v>
      </c>
      <c r="C1724" s="324" t="s">
        <v>4733</v>
      </c>
      <c r="D1724" s="190" t="s">
        <v>106</v>
      </c>
      <c r="E1724" s="210">
        <v>6900</v>
      </c>
      <c r="F1724" s="256">
        <v>41908</v>
      </c>
      <c r="G1724" s="34">
        <v>6900</v>
      </c>
      <c r="H1724" s="217">
        <f t="shared" si="27"/>
        <v>0</v>
      </c>
      <c r="I1724" s="108" t="s">
        <v>27</v>
      </c>
      <c r="J1724" s="21"/>
      <c r="K1724" s="21"/>
    </row>
    <row r="1725" spans="1:11" x14ac:dyDescent="0.25">
      <c r="A1725" s="192">
        <v>41901</v>
      </c>
      <c r="B1725" s="193" t="s">
        <v>2314</v>
      </c>
      <c r="C1725" s="324" t="s">
        <v>4733</v>
      </c>
      <c r="D1725" s="190" t="s">
        <v>4587</v>
      </c>
      <c r="E1725" s="210">
        <v>853</v>
      </c>
      <c r="F1725" s="256">
        <v>41901</v>
      </c>
      <c r="G1725" s="34">
        <v>853</v>
      </c>
      <c r="H1725" s="217">
        <f t="shared" si="27"/>
        <v>0</v>
      </c>
      <c r="I1725" s="108" t="s">
        <v>4791</v>
      </c>
      <c r="J1725" s="21"/>
      <c r="K1725" s="21"/>
    </row>
    <row r="1726" spans="1:11" x14ac:dyDescent="0.25">
      <c r="A1726" s="192">
        <v>41901</v>
      </c>
      <c r="B1726" s="193" t="s">
        <v>2316</v>
      </c>
      <c r="C1726" s="324" t="s">
        <v>4733</v>
      </c>
      <c r="D1726" s="190" t="s">
        <v>4626</v>
      </c>
      <c r="E1726" s="210">
        <v>2768.3</v>
      </c>
      <c r="F1726" s="256">
        <v>41901</v>
      </c>
      <c r="G1726" s="34">
        <v>2768.3</v>
      </c>
      <c r="H1726" s="217">
        <f t="shared" si="27"/>
        <v>0</v>
      </c>
      <c r="I1726" s="108" t="s">
        <v>27</v>
      </c>
      <c r="J1726" s="21"/>
      <c r="K1726" s="21"/>
    </row>
    <row r="1727" spans="1:11" x14ac:dyDescent="0.25">
      <c r="A1727" s="192">
        <v>41901</v>
      </c>
      <c r="B1727" s="193" t="s">
        <v>2317</v>
      </c>
      <c r="C1727" s="324" t="s">
        <v>4733</v>
      </c>
      <c r="D1727" s="190" t="s">
        <v>4781</v>
      </c>
      <c r="E1727" s="210">
        <v>6420.6</v>
      </c>
      <c r="F1727" s="256">
        <v>41901</v>
      </c>
      <c r="G1727" s="34">
        <v>6420.6</v>
      </c>
      <c r="H1727" s="217">
        <f t="shared" si="27"/>
        <v>0</v>
      </c>
      <c r="I1727" s="108"/>
      <c r="J1727" s="21"/>
      <c r="K1727" s="21"/>
    </row>
    <row r="1728" spans="1:11" x14ac:dyDescent="0.25">
      <c r="A1728" s="192">
        <v>41901</v>
      </c>
      <c r="B1728" s="193" t="s">
        <v>2318</v>
      </c>
      <c r="C1728" s="324" t="s">
        <v>4733</v>
      </c>
      <c r="D1728" s="190" t="s">
        <v>2700</v>
      </c>
      <c r="E1728" s="210">
        <v>1806</v>
      </c>
      <c r="F1728" s="256">
        <v>41901</v>
      </c>
      <c r="G1728" s="34">
        <v>1806</v>
      </c>
      <c r="H1728" s="217">
        <f t="shared" si="27"/>
        <v>0</v>
      </c>
      <c r="I1728" s="108" t="s">
        <v>12</v>
      </c>
      <c r="J1728" s="21"/>
      <c r="K1728" s="21"/>
    </row>
    <row r="1729" spans="1:11" x14ac:dyDescent="0.25">
      <c r="A1729" s="192">
        <v>41901</v>
      </c>
      <c r="B1729" s="193" t="s">
        <v>2319</v>
      </c>
      <c r="C1729" s="324" t="s">
        <v>4733</v>
      </c>
      <c r="D1729" s="190" t="s">
        <v>52</v>
      </c>
      <c r="E1729" s="210">
        <v>3105</v>
      </c>
      <c r="F1729" s="256">
        <v>41901</v>
      </c>
      <c r="G1729" s="34">
        <v>3105</v>
      </c>
      <c r="H1729" s="217">
        <f t="shared" si="27"/>
        <v>0</v>
      </c>
      <c r="I1729" s="108" t="s">
        <v>12</v>
      </c>
    </row>
    <row r="1730" spans="1:11" x14ac:dyDescent="0.25">
      <c r="A1730" s="192">
        <v>41901</v>
      </c>
      <c r="B1730" s="193" t="s">
        <v>2320</v>
      </c>
      <c r="C1730" s="324" t="s">
        <v>4733</v>
      </c>
      <c r="D1730" s="190" t="s">
        <v>2578</v>
      </c>
      <c r="E1730" s="210">
        <v>4477.8</v>
      </c>
      <c r="F1730" s="256">
        <v>41901</v>
      </c>
      <c r="G1730" s="34">
        <v>4477.8</v>
      </c>
      <c r="H1730" s="217">
        <f t="shared" si="27"/>
        <v>0</v>
      </c>
      <c r="I1730" s="108" t="s">
        <v>12</v>
      </c>
    </row>
    <row r="1731" spans="1:11" x14ac:dyDescent="0.25">
      <c r="A1731" s="192">
        <v>41901</v>
      </c>
      <c r="B1731" s="193" t="s">
        <v>2321</v>
      </c>
      <c r="C1731" s="324" t="s">
        <v>4733</v>
      </c>
      <c r="D1731" s="190" t="s">
        <v>130</v>
      </c>
      <c r="E1731" s="210">
        <v>7789.5</v>
      </c>
      <c r="F1731" s="256">
        <v>41904</v>
      </c>
      <c r="G1731" s="34">
        <v>7789.5</v>
      </c>
      <c r="H1731" s="217">
        <f t="shared" si="27"/>
        <v>0</v>
      </c>
      <c r="I1731" s="108" t="s">
        <v>21</v>
      </c>
    </row>
    <row r="1732" spans="1:11" x14ac:dyDescent="0.25">
      <c r="A1732" s="192">
        <v>41901</v>
      </c>
      <c r="B1732" s="193" t="s">
        <v>2322</v>
      </c>
      <c r="C1732" s="324" t="s">
        <v>4733</v>
      </c>
      <c r="D1732" s="190" t="s">
        <v>83</v>
      </c>
      <c r="E1732" s="210">
        <v>7492.8</v>
      </c>
      <c r="F1732" s="256">
        <v>41901</v>
      </c>
      <c r="G1732" s="34">
        <v>7492.8</v>
      </c>
      <c r="H1732" s="217">
        <f t="shared" si="27"/>
        <v>0</v>
      </c>
      <c r="I1732" s="108" t="s">
        <v>152</v>
      </c>
    </row>
    <row r="1733" spans="1:11" x14ac:dyDescent="0.25">
      <c r="A1733" s="192">
        <v>41901</v>
      </c>
      <c r="B1733" s="193" t="s">
        <v>2324</v>
      </c>
      <c r="C1733" s="324" t="s">
        <v>4733</v>
      </c>
      <c r="D1733" s="190" t="s">
        <v>882</v>
      </c>
      <c r="E1733" s="210">
        <v>26434.799999999999</v>
      </c>
      <c r="F1733" s="412">
        <v>41913</v>
      </c>
      <c r="G1733" s="40">
        <v>26434.799999999999</v>
      </c>
      <c r="H1733" s="217">
        <f t="shared" si="27"/>
        <v>0</v>
      </c>
      <c r="I1733" s="108" t="s">
        <v>21</v>
      </c>
    </row>
    <row r="1734" spans="1:11" x14ac:dyDescent="0.25">
      <c r="A1734" s="192">
        <v>41901</v>
      </c>
      <c r="B1734" s="193" t="s">
        <v>2325</v>
      </c>
      <c r="C1734" s="324" t="s">
        <v>4733</v>
      </c>
      <c r="D1734" s="190" t="s">
        <v>4585</v>
      </c>
      <c r="E1734" s="210">
        <v>1594.9</v>
      </c>
      <c r="F1734" s="256">
        <v>41904</v>
      </c>
      <c r="G1734" s="34">
        <v>1594.9</v>
      </c>
      <c r="H1734" s="217">
        <f t="shared" si="27"/>
        <v>0</v>
      </c>
      <c r="I1734" s="108" t="s">
        <v>152</v>
      </c>
    </row>
    <row r="1735" spans="1:11" x14ac:dyDescent="0.25">
      <c r="A1735" s="192">
        <v>41901</v>
      </c>
      <c r="B1735" s="193" t="s">
        <v>2326</v>
      </c>
      <c r="C1735" s="324" t="s">
        <v>4733</v>
      </c>
      <c r="D1735" s="190" t="s">
        <v>763</v>
      </c>
      <c r="E1735" s="210">
        <v>3498.6</v>
      </c>
      <c r="F1735" s="256">
        <v>41901</v>
      </c>
      <c r="G1735" s="34">
        <v>3498.6</v>
      </c>
      <c r="H1735" s="217">
        <f t="shared" ref="H1735:H1798" si="28">E1735-G1735</f>
        <v>0</v>
      </c>
      <c r="I1735" s="108" t="s">
        <v>12</v>
      </c>
    </row>
    <row r="1736" spans="1:11" x14ac:dyDescent="0.25">
      <c r="A1736" s="192">
        <v>41901</v>
      </c>
      <c r="B1736" s="193" t="s">
        <v>2327</v>
      </c>
      <c r="C1736" s="324" t="s">
        <v>4733</v>
      </c>
      <c r="D1736" s="190" t="s">
        <v>4663</v>
      </c>
      <c r="E1736" s="210">
        <v>36566.400000000001</v>
      </c>
      <c r="F1736" s="256">
        <v>41901</v>
      </c>
      <c r="G1736" s="34">
        <v>36566.400000000001</v>
      </c>
      <c r="H1736" s="217">
        <f t="shared" si="28"/>
        <v>0</v>
      </c>
      <c r="I1736" s="108"/>
    </row>
    <row r="1737" spans="1:11" x14ac:dyDescent="0.25">
      <c r="A1737" s="192">
        <v>41901</v>
      </c>
      <c r="B1737" s="193" t="s">
        <v>2329</v>
      </c>
      <c r="C1737" s="324" t="s">
        <v>4733</v>
      </c>
      <c r="D1737" s="190" t="s">
        <v>763</v>
      </c>
      <c r="E1737" s="210">
        <v>132.30000000000001</v>
      </c>
      <c r="F1737" s="256">
        <v>41901</v>
      </c>
      <c r="G1737" s="34">
        <v>132.30000000000001</v>
      </c>
      <c r="H1737" s="217">
        <f t="shared" si="28"/>
        <v>0</v>
      </c>
      <c r="I1737" s="108" t="s">
        <v>12</v>
      </c>
    </row>
    <row r="1738" spans="1:11" x14ac:dyDescent="0.25">
      <c r="A1738" s="192">
        <v>41901</v>
      </c>
      <c r="B1738" s="193" t="s">
        <v>2330</v>
      </c>
      <c r="C1738" s="324" t="s">
        <v>4733</v>
      </c>
      <c r="D1738" s="190" t="s">
        <v>67</v>
      </c>
      <c r="E1738" s="210">
        <v>4176</v>
      </c>
      <c r="F1738" s="256">
        <v>41901</v>
      </c>
      <c r="G1738" s="34">
        <v>4176</v>
      </c>
      <c r="H1738" s="217">
        <f t="shared" si="28"/>
        <v>0</v>
      </c>
      <c r="I1738" s="108" t="s">
        <v>12</v>
      </c>
    </row>
    <row r="1739" spans="1:11" x14ac:dyDescent="0.25">
      <c r="A1739" s="192">
        <v>41901</v>
      </c>
      <c r="B1739" s="193" t="s">
        <v>2331</v>
      </c>
      <c r="C1739" s="324" t="s">
        <v>4733</v>
      </c>
      <c r="D1739" s="190" t="s">
        <v>4612</v>
      </c>
      <c r="E1739" s="210">
        <v>239142.39999999999</v>
      </c>
      <c r="F1739" s="256">
        <v>41901</v>
      </c>
      <c r="G1739" s="34">
        <v>239142.39999999999</v>
      </c>
      <c r="H1739" s="217">
        <f t="shared" si="28"/>
        <v>0</v>
      </c>
      <c r="I1739" s="108" t="s">
        <v>4742</v>
      </c>
    </row>
    <row r="1740" spans="1:11" x14ac:dyDescent="0.25">
      <c r="A1740" s="192">
        <v>41901</v>
      </c>
      <c r="B1740" s="193" t="s">
        <v>2332</v>
      </c>
      <c r="C1740" s="324" t="s">
        <v>4733</v>
      </c>
      <c r="D1740" s="190" t="s">
        <v>87</v>
      </c>
      <c r="E1740" s="210">
        <v>1347.44</v>
      </c>
      <c r="F1740" s="256">
        <v>41901</v>
      </c>
      <c r="G1740" s="34">
        <v>1347.44</v>
      </c>
      <c r="H1740" s="217">
        <f t="shared" si="28"/>
        <v>0</v>
      </c>
      <c r="I1740" s="108" t="s">
        <v>65</v>
      </c>
    </row>
    <row r="1741" spans="1:11" x14ac:dyDescent="0.25">
      <c r="A1741" s="192">
        <v>41901</v>
      </c>
      <c r="B1741" s="193" t="s">
        <v>2333</v>
      </c>
      <c r="C1741" s="324" t="s">
        <v>4733</v>
      </c>
      <c r="D1741" s="190" t="s">
        <v>386</v>
      </c>
      <c r="E1741" s="210">
        <v>2291.4</v>
      </c>
      <c r="F1741" s="256">
        <v>41901</v>
      </c>
      <c r="G1741" s="34">
        <v>2291.4</v>
      </c>
      <c r="H1741" s="217">
        <f t="shared" si="28"/>
        <v>0</v>
      </c>
      <c r="I1741" s="108" t="s">
        <v>65</v>
      </c>
    </row>
    <row r="1742" spans="1:11" x14ac:dyDescent="0.25">
      <c r="A1742" s="192">
        <v>41901</v>
      </c>
      <c r="B1742" s="193" t="s">
        <v>2334</v>
      </c>
      <c r="C1742" s="324" t="s">
        <v>4733</v>
      </c>
      <c r="D1742" s="190" t="s">
        <v>4612</v>
      </c>
      <c r="E1742" s="210">
        <v>600</v>
      </c>
      <c r="F1742" s="256">
        <v>41901</v>
      </c>
      <c r="G1742" s="34">
        <v>600</v>
      </c>
      <c r="H1742" s="217">
        <f t="shared" si="28"/>
        <v>0</v>
      </c>
      <c r="I1742" s="108" t="s">
        <v>65</v>
      </c>
    </row>
    <row r="1743" spans="1:11" x14ac:dyDescent="0.25">
      <c r="A1743" s="192">
        <v>41901</v>
      </c>
      <c r="B1743" s="193" t="s">
        <v>2335</v>
      </c>
      <c r="C1743" s="324" t="s">
        <v>4733</v>
      </c>
      <c r="D1743" s="190" t="s">
        <v>4612</v>
      </c>
      <c r="E1743" s="210">
        <v>600</v>
      </c>
      <c r="F1743" s="256">
        <v>41901</v>
      </c>
      <c r="G1743" s="34">
        <v>600</v>
      </c>
      <c r="H1743" s="217">
        <f t="shared" si="28"/>
        <v>0</v>
      </c>
      <c r="I1743" s="108" t="s">
        <v>65</v>
      </c>
    </row>
    <row r="1744" spans="1:11" x14ac:dyDescent="0.25">
      <c r="A1744" s="192">
        <v>41901</v>
      </c>
      <c r="B1744" s="193" t="s">
        <v>2336</v>
      </c>
      <c r="C1744" s="324" t="s">
        <v>4733</v>
      </c>
      <c r="D1744" s="190" t="s">
        <v>4612</v>
      </c>
      <c r="E1744" s="210">
        <v>600</v>
      </c>
      <c r="F1744" s="256">
        <v>41901</v>
      </c>
      <c r="G1744" s="34">
        <v>600</v>
      </c>
      <c r="H1744" s="217">
        <f t="shared" si="28"/>
        <v>0</v>
      </c>
      <c r="I1744" s="108" t="s">
        <v>65</v>
      </c>
      <c r="K1744" s="33"/>
    </row>
    <row r="1745" spans="1:11" x14ac:dyDescent="0.25">
      <c r="A1745" s="192">
        <v>41901</v>
      </c>
      <c r="B1745" s="193" t="s">
        <v>2337</v>
      </c>
      <c r="C1745" s="324" t="s">
        <v>4733</v>
      </c>
      <c r="D1745" s="190" t="s">
        <v>4612</v>
      </c>
      <c r="E1745" s="210">
        <v>600</v>
      </c>
      <c r="F1745" s="256">
        <v>41901</v>
      </c>
      <c r="G1745" s="34">
        <v>600</v>
      </c>
      <c r="H1745" s="217">
        <f t="shared" si="28"/>
        <v>0</v>
      </c>
      <c r="I1745" s="108" t="s">
        <v>65</v>
      </c>
      <c r="K1745" s="33"/>
    </row>
    <row r="1746" spans="1:11" x14ac:dyDescent="0.25">
      <c r="A1746" s="192">
        <v>41901</v>
      </c>
      <c r="B1746" s="193" t="s">
        <v>2338</v>
      </c>
      <c r="C1746" s="324" t="s">
        <v>4733</v>
      </c>
      <c r="D1746" s="190" t="s">
        <v>4612</v>
      </c>
      <c r="E1746" s="210">
        <v>582</v>
      </c>
      <c r="F1746" s="256">
        <v>41901</v>
      </c>
      <c r="G1746" s="34">
        <v>582</v>
      </c>
      <c r="H1746" s="217">
        <f t="shared" si="28"/>
        <v>0</v>
      </c>
      <c r="I1746" s="108" t="s">
        <v>65</v>
      </c>
    </row>
    <row r="1747" spans="1:11" x14ac:dyDescent="0.25">
      <c r="A1747" s="192">
        <v>41901</v>
      </c>
      <c r="B1747" s="193" t="s">
        <v>2340</v>
      </c>
      <c r="C1747" s="324" t="s">
        <v>4733</v>
      </c>
      <c r="D1747" s="190" t="s">
        <v>1607</v>
      </c>
      <c r="E1747" s="210">
        <v>3575.5</v>
      </c>
      <c r="F1747" s="256">
        <v>41901</v>
      </c>
      <c r="G1747" s="34">
        <v>3575.5</v>
      </c>
      <c r="H1747" s="217">
        <f t="shared" si="28"/>
        <v>0</v>
      </c>
      <c r="I1747" s="108"/>
    </row>
    <row r="1748" spans="1:11" x14ac:dyDescent="0.25">
      <c r="A1748" s="192">
        <v>41901</v>
      </c>
      <c r="B1748" s="193" t="s">
        <v>2341</v>
      </c>
      <c r="C1748" s="324" t="s">
        <v>4733</v>
      </c>
      <c r="D1748" s="190" t="s">
        <v>136</v>
      </c>
      <c r="E1748" s="210">
        <v>2839.2</v>
      </c>
      <c r="F1748" s="256">
        <v>41901</v>
      </c>
      <c r="G1748" s="34">
        <v>2839.2</v>
      </c>
      <c r="H1748" s="217">
        <f t="shared" si="28"/>
        <v>0</v>
      </c>
      <c r="I1748" s="108"/>
    </row>
    <row r="1749" spans="1:11" x14ac:dyDescent="0.25">
      <c r="A1749" s="192">
        <v>41901</v>
      </c>
      <c r="B1749" s="193" t="s">
        <v>2342</v>
      </c>
      <c r="C1749" s="324" t="s">
        <v>4733</v>
      </c>
      <c r="D1749" s="190" t="s">
        <v>133</v>
      </c>
      <c r="E1749" s="210">
        <v>25680</v>
      </c>
      <c r="F1749" s="256">
        <v>41901</v>
      </c>
      <c r="G1749" s="34">
        <v>25680</v>
      </c>
      <c r="H1749" s="217">
        <f t="shared" si="28"/>
        <v>0</v>
      </c>
      <c r="I1749" s="108" t="s">
        <v>27</v>
      </c>
    </row>
    <row r="1750" spans="1:11" x14ac:dyDescent="0.25">
      <c r="A1750" s="192">
        <v>41901</v>
      </c>
      <c r="B1750" s="193" t="s">
        <v>2343</v>
      </c>
      <c r="C1750" s="324" t="s">
        <v>4733</v>
      </c>
      <c r="D1750" s="190" t="s">
        <v>302</v>
      </c>
      <c r="E1750" s="210">
        <v>660</v>
      </c>
      <c r="F1750" s="256">
        <v>41901</v>
      </c>
      <c r="G1750" s="34">
        <v>660</v>
      </c>
      <c r="H1750" s="217">
        <f t="shared" si="28"/>
        <v>0</v>
      </c>
      <c r="I1750" s="108"/>
    </row>
    <row r="1751" spans="1:11" ht="23.25" x14ac:dyDescent="0.25">
      <c r="A1751" s="192">
        <v>41901</v>
      </c>
      <c r="B1751" s="193" t="s">
        <v>2344</v>
      </c>
      <c r="C1751" s="324" t="s">
        <v>4733</v>
      </c>
      <c r="D1751" s="190" t="s">
        <v>855</v>
      </c>
      <c r="E1751" s="210">
        <v>9505</v>
      </c>
      <c r="F1751" s="420" t="s">
        <v>4792</v>
      </c>
      <c r="G1751" s="34">
        <v>9505</v>
      </c>
      <c r="H1751" s="217">
        <f t="shared" si="28"/>
        <v>0</v>
      </c>
      <c r="I1751" s="108" t="s">
        <v>27</v>
      </c>
    </row>
    <row r="1752" spans="1:11" x14ac:dyDescent="0.25">
      <c r="A1752" s="192">
        <v>41901</v>
      </c>
      <c r="B1752" s="193" t="s">
        <v>2345</v>
      </c>
      <c r="C1752" s="324" t="s">
        <v>4733</v>
      </c>
      <c r="D1752" s="190" t="s">
        <v>4667</v>
      </c>
      <c r="E1752" s="210">
        <v>3850</v>
      </c>
      <c r="F1752" s="256">
        <v>41903</v>
      </c>
      <c r="G1752" s="34">
        <v>3850</v>
      </c>
      <c r="H1752" s="217">
        <f t="shared" si="28"/>
        <v>0</v>
      </c>
      <c r="I1752" s="108" t="s">
        <v>27</v>
      </c>
    </row>
    <row r="1753" spans="1:11" x14ac:dyDescent="0.25">
      <c r="A1753" s="192">
        <v>41901</v>
      </c>
      <c r="B1753" s="193" t="s">
        <v>2346</v>
      </c>
      <c r="C1753" s="324" t="s">
        <v>4733</v>
      </c>
      <c r="D1753" s="190" t="s">
        <v>346</v>
      </c>
      <c r="E1753" s="210">
        <v>2662.4</v>
      </c>
      <c r="F1753" s="256">
        <v>41903</v>
      </c>
      <c r="G1753" s="34">
        <v>2662.4</v>
      </c>
      <c r="H1753" s="217">
        <f t="shared" si="28"/>
        <v>0</v>
      </c>
      <c r="I1753" s="108" t="s">
        <v>27</v>
      </c>
    </row>
    <row r="1754" spans="1:11" x14ac:dyDescent="0.25">
      <c r="A1754" s="192">
        <v>41901</v>
      </c>
      <c r="B1754" s="193" t="s">
        <v>2347</v>
      </c>
      <c r="C1754" s="324" t="s">
        <v>4733</v>
      </c>
      <c r="D1754" s="190" t="s">
        <v>245</v>
      </c>
      <c r="E1754" s="210">
        <v>22603.599999999999</v>
      </c>
      <c r="F1754" s="256">
        <v>41903</v>
      </c>
      <c r="G1754" s="34">
        <v>22603.599999999999</v>
      </c>
      <c r="H1754" s="217">
        <f t="shared" si="28"/>
        <v>0</v>
      </c>
      <c r="I1754" s="108" t="s">
        <v>27</v>
      </c>
    </row>
    <row r="1755" spans="1:11" x14ac:dyDescent="0.25">
      <c r="A1755" s="192">
        <v>41901</v>
      </c>
      <c r="B1755" s="193" t="s">
        <v>2348</v>
      </c>
      <c r="C1755" s="324" t="s">
        <v>4733</v>
      </c>
      <c r="D1755" s="190" t="s">
        <v>310</v>
      </c>
      <c r="E1755" s="210">
        <v>31730</v>
      </c>
      <c r="F1755" s="412" t="s">
        <v>4793</v>
      </c>
      <c r="G1755" s="34">
        <v>31730</v>
      </c>
      <c r="H1755" s="217">
        <f t="shared" si="28"/>
        <v>0</v>
      </c>
      <c r="I1755" s="108" t="s">
        <v>27</v>
      </c>
    </row>
    <row r="1756" spans="1:11" ht="23.25" x14ac:dyDescent="0.25">
      <c r="A1756" s="192">
        <v>41901</v>
      </c>
      <c r="B1756" s="193" t="s">
        <v>1129</v>
      </c>
      <c r="C1756" s="324" t="s">
        <v>4733</v>
      </c>
      <c r="D1756" s="190" t="s">
        <v>149</v>
      </c>
      <c r="E1756" s="210">
        <v>26300</v>
      </c>
      <c r="F1756" s="420" t="s">
        <v>4794</v>
      </c>
      <c r="G1756" s="34">
        <v>26300</v>
      </c>
      <c r="H1756" s="217">
        <f t="shared" si="28"/>
        <v>0</v>
      </c>
      <c r="I1756" s="108" t="s">
        <v>27</v>
      </c>
    </row>
    <row r="1757" spans="1:11" x14ac:dyDescent="0.25">
      <c r="A1757" s="192">
        <v>41901</v>
      </c>
      <c r="B1757" s="193" t="s">
        <v>1130</v>
      </c>
      <c r="C1757" s="324" t="s">
        <v>4733</v>
      </c>
      <c r="D1757" s="190" t="s">
        <v>544</v>
      </c>
      <c r="E1757" s="210">
        <v>15090</v>
      </c>
      <c r="F1757" s="256">
        <v>41903</v>
      </c>
      <c r="G1757" s="34">
        <v>15090</v>
      </c>
      <c r="H1757" s="217">
        <f t="shared" si="28"/>
        <v>0</v>
      </c>
      <c r="I1757" s="108" t="s">
        <v>27</v>
      </c>
    </row>
    <row r="1758" spans="1:11" x14ac:dyDescent="0.25">
      <c r="A1758" s="192">
        <v>41901</v>
      </c>
      <c r="B1758" s="193" t="s">
        <v>1131</v>
      </c>
      <c r="C1758" s="324" t="s">
        <v>4733</v>
      </c>
      <c r="D1758" s="190" t="s">
        <v>242</v>
      </c>
      <c r="E1758" s="210">
        <v>38611.599999999999</v>
      </c>
      <c r="F1758" s="412" t="s">
        <v>4857</v>
      </c>
      <c r="G1758" s="40">
        <v>38611.599999999999</v>
      </c>
      <c r="H1758" s="217">
        <f t="shared" si="28"/>
        <v>0</v>
      </c>
      <c r="I1758" s="108" t="s">
        <v>27</v>
      </c>
    </row>
    <row r="1759" spans="1:11" x14ac:dyDescent="0.25">
      <c r="A1759" s="192">
        <v>41901</v>
      </c>
      <c r="B1759" s="193" t="s">
        <v>1132</v>
      </c>
      <c r="C1759" s="324" t="s">
        <v>4733</v>
      </c>
      <c r="D1759" s="190" t="s">
        <v>4777</v>
      </c>
      <c r="E1759" s="210">
        <v>15551.6</v>
      </c>
      <c r="F1759" s="412" t="s">
        <v>4863</v>
      </c>
      <c r="G1759" s="40">
        <v>15551.6</v>
      </c>
      <c r="H1759" s="217">
        <f t="shared" si="28"/>
        <v>0</v>
      </c>
      <c r="I1759" s="108" t="s">
        <v>27</v>
      </c>
    </row>
    <row r="1760" spans="1:11" x14ac:dyDescent="0.25">
      <c r="A1760" s="192">
        <v>41901</v>
      </c>
      <c r="B1760" s="193" t="s">
        <v>1133</v>
      </c>
      <c r="C1760" s="324" t="s">
        <v>4733</v>
      </c>
      <c r="D1760" s="190" t="s">
        <v>429</v>
      </c>
      <c r="E1760" s="210">
        <v>612.5</v>
      </c>
      <c r="F1760" s="256">
        <v>41903</v>
      </c>
      <c r="G1760" s="34">
        <v>612.5</v>
      </c>
      <c r="H1760" s="217">
        <f t="shared" si="28"/>
        <v>0</v>
      </c>
      <c r="I1760" s="108" t="s">
        <v>27</v>
      </c>
    </row>
    <row r="1761" spans="1:11" x14ac:dyDescent="0.25">
      <c r="A1761" s="192">
        <v>41901</v>
      </c>
      <c r="B1761" s="193" t="s">
        <v>1134</v>
      </c>
      <c r="C1761" s="324" t="s">
        <v>4733</v>
      </c>
      <c r="D1761" s="190" t="s">
        <v>85</v>
      </c>
      <c r="E1761" s="210">
        <v>7545</v>
      </c>
      <c r="F1761" s="256">
        <v>41903</v>
      </c>
      <c r="G1761" s="34">
        <v>7545</v>
      </c>
      <c r="H1761" s="217">
        <f t="shared" si="28"/>
        <v>0</v>
      </c>
      <c r="I1761" s="108" t="s">
        <v>27</v>
      </c>
      <c r="J1761" s="21"/>
      <c r="K1761" s="21"/>
    </row>
    <row r="1762" spans="1:11" x14ac:dyDescent="0.25">
      <c r="A1762" s="192">
        <v>41901</v>
      </c>
      <c r="B1762" s="193" t="s">
        <v>1135</v>
      </c>
      <c r="C1762" s="324" t="s">
        <v>4733</v>
      </c>
      <c r="D1762" s="190" t="s">
        <v>136</v>
      </c>
      <c r="E1762" s="210">
        <v>145.6</v>
      </c>
      <c r="F1762" s="256">
        <v>41901</v>
      </c>
      <c r="G1762" s="34">
        <v>145.6</v>
      </c>
      <c r="H1762" s="217">
        <f t="shared" si="28"/>
        <v>0</v>
      </c>
      <c r="I1762" s="108"/>
      <c r="J1762" s="21"/>
      <c r="K1762" s="21"/>
    </row>
    <row r="1763" spans="1:11" x14ac:dyDescent="0.25">
      <c r="A1763" s="192">
        <v>41901</v>
      </c>
      <c r="B1763" s="193" t="s">
        <v>1136</v>
      </c>
      <c r="C1763" s="324" t="s">
        <v>4733</v>
      </c>
      <c r="D1763" s="190" t="s">
        <v>80</v>
      </c>
      <c r="E1763" s="210">
        <v>2404.8000000000002</v>
      </c>
      <c r="F1763" s="256">
        <v>41902</v>
      </c>
      <c r="G1763" s="34">
        <v>2404.8000000000002</v>
      </c>
      <c r="H1763" s="217">
        <f t="shared" si="28"/>
        <v>0</v>
      </c>
      <c r="I1763" s="108" t="s">
        <v>21</v>
      </c>
      <c r="J1763" s="21"/>
      <c r="K1763" s="21"/>
    </row>
    <row r="1764" spans="1:11" x14ac:dyDescent="0.25">
      <c r="A1764" s="192">
        <v>41901</v>
      </c>
      <c r="B1764" s="193" t="s">
        <v>1137</v>
      </c>
      <c r="C1764" s="324" t="s">
        <v>4733</v>
      </c>
      <c r="D1764" s="190" t="s">
        <v>83</v>
      </c>
      <c r="E1764" s="210">
        <v>1116.02</v>
      </c>
      <c r="F1764" s="256">
        <v>41902</v>
      </c>
      <c r="G1764" s="34">
        <v>1116.02</v>
      </c>
      <c r="H1764" s="217">
        <f t="shared" si="28"/>
        <v>0</v>
      </c>
      <c r="I1764" s="108" t="s">
        <v>21</v>
      </c>
      <c r="J1764" s="21"/>
      <c r="K1764" s="21"/>
    </row>
    <row r="1765" spans="1:11" x14ac:dyDescent="0.25">
      <c r="A1765" s="192">
        <v>41901</v>
      </c>
      <c r="B1765" s="193" t="s">
        <v>1138</v>
      </c>
      <c r="C1765" s="324" t="s">
        <v>4733</v>
      </c>
      <c r="D1765" s="190" t="s">
        <v>78</v>
      </c>
      <c r="E1765" s="210">
        <v>3280.6</v>
      </c>
      <c r="F1765" s="256">
        <v>41902</v>
      </c>
      <c r="G1765" s="34">
        <v>3280.6</v>
      </c>
      <c r="H1765" s="217">
        <f t="shared" si="28"/>
        <v>0</v>
      </c>
      <c r="I1765" s="108" t="s">
        <v>21</v>
      </c>
      <c r="J1765" s="21"/>
      <c r="K1765" s="21"/>
    </row>
    <row r="1766" spans="1:11" x14ac:dyDescent="0.25">
      <c r="A1766" s="192">
        <v>41901</v>
      </c>
      <c r="B1766" s="193" t="s">
        <v>1139</v>
      </c>
      <c r="C1766" s="324" t="s">
        <v>4733</v>
      </c>
      <c r="D1766" s="190" t="s">
        <v>99</v>
      </c>
      <c r="E1766" s="210">
        <v>494</v>
      </c>
      <c r="F1766" s="256">
        <v>41902</v>
      </c>
      <c r="G1766" s="34">
        <v>494</v>
      </c>
      <c r="H1766" s="217">
        <f t="shared" si="28"/>
        <v>0</v>
      </c>
      <c r="I1766" s="108" t="s">
        <v>21</v>
      </c>
      <c r="J1766" s="21"/>
      <c r="K1766" s="21"/>
    </row>
    <row r="1767" spans="1:11" x14ac:dyDescent="0.25">
      <c r="A1767" s="192">
        <v>41901</v>
      </c>
      <c r="B1767" s="193" t="s">
        <v>1140</v>
      </c>
      <c r="C1767" s="324" t="s">
        <v>4733</v>
      </c>
      <c r="D1767" s="190" t="s">
        <v>233</v>
      </c>
      <c r="E1767" s="210">
        <v>3242</v>
      </c>
      <c r="F1767" s="256">
        <v>41902</v>
      </c>
      <c r="G1767" s="34">
        <v>3242</v>
      </c>
      <c r="H1767" s="217">
        <f t="shared" si="28"/>
        <v>0</v>
      </c>
      <c r="I1767" s="108" t="s">
        <v>21</v>
      </c>
      <c r="J1767" s="21"/>
      <c r="K1767" s="21"/>
    </row>
    <row r="1768" spans="1:11" x14ac:dyDescent="0.25">
      <c r="A1768" s="192">
        <v>41901</v>
      </c>
      <c r="B1768" s="193" t="s">
        <v>1141</v>
      </c>
      <c r="C1768" s="324" t="s">
        <v>4733</v>
      </c>
      <c r="D1768" s="190" t="s">
        <v>193</v>
      </c>
      <c r="E1768" s="210">
        <v>11144</v>
      </c>
      <c r="F1768" s="256">
        <v>41902</v>
      </c>
      <c r="G1768" s="34">
        <v>11144</v>
      </c>
      <c r="H1768" s="217">
        <f t="shared" si="28"/>
        <v>0</v>
      </c>
      <c r="I1768" s="108" t="s">
        <v>21</v>
      </c>
      <c r="J1768" s="21"/>
      <c r="K1768" s="21"/>
    </row>
    <row r="1769" spans="1:11" x14ac:dyDescent="0.25">
      <c r="A1769" s="192">
        <v>41901</v>
      </c>
      <c r="B1769" s="193" t="s">
        <v>1142</v>
      </c>
      <c r="C1769" s="324" t="s">
        <v>4733</v>
      </c>
      <c r="D1769" s="190" t="s">
        <v>4319</v>
      </c>
      <c r="E1769" s="210">
        <v>2675.3</v>
      </c>
      <c r="F1769" s="256">
        <v>41904</v>
      </c>
      <c r="G1769" s="34">
        <v>2675.3</v>
      </c>
      <c r="H1769" s="217">
        <f t="shared" si="28"/>
        <v>0</v>
      </c>
      <c r="I1769" s="108" t="s">
        <v>21</v>
      </c>
      <c r="J1769" s="21"/>
      <c r="K1769" s="21"/>
    </row>
    <row r="1770" spans="1:11" x14ac:dyDescent="0.25">
      <c r="A1770" s="192">
        <v>41901</v>
      </c>
      <c r="B1770" s="193" t="s">
        <v>1143</v>
      </c>
      <c r="C1770" s="324" t="s">
        <v>4733</v>
      </c>
      <c r="D1770" s="190" t="s">
        <v>4617</v>
      </c>
      <c r="E1770" s="210">
        <v>7392.2</v>
      </c>
      <c r="F1770" s="256">
        <v>41902</v>
      </c>
      <c r="G1770" s="34">
        <v>7392.2</v>
      </c>
      <c r="H1770" s="217">
        <f t="shared" si="28"/>
        <v>0</v>
      </c>
      <c r="I1770" s="108" t="s">
        <v>21</v>
      </c>
      <c r="J1770" s="21"/>
      <c r="K1770" s="21"/>
    </row>
    <row r="1771" spans="1:11" x14ac:dyDescent="0.25">
      <c r="A1771" s="192">
        <v>41901</v>
      </c>
      <c r="B1771" s="193" t="s">
        <v>1144</v>
      </c>
      <c r="C1771" s="324" t="s">
        <v>4733</v>
      </c>
      <c r="D1771" s="190" t="s">
        <v>763</v>
      </c>
      <c r="E1771" s="210">
        <v>37900</v>
      </c>
      <c r="F1771" s="256">
        <v>41902</v>
      </c>
      <c r="G1771" s="34">
        <v>37900</v>
      </c>
      <c r="H1771" s="217">
        <f t="shared" si="28"/>
        <v>0</v>
      </c>
      <c r="I1771" s="108" t="s">
        <v>12</v>
      </c>
      <c r="J1771" s="21"/>
      <c r="K1771" s="21"/>
    </row>
    <row r="1772" spans="1:11" x14ac:dyDescent="0.25">
      <c r="A1772" s="192">
        <v>41901</v>
      </c>
      <c r="B1772" s="193" t="s">
        <v>1145</v>
      </c>
      <c r="C1772" s="324" t="s">
        <v>4733</v>
      </c>
      <c r="D1772" s="190" t="s">
        <v>517</v>
      </c>
      <c r="E1772" s="210">
        <v>680.4</v>
      </c>
      <c r="F1772" s="256">
        <v>41901</v>
      </c>
      <c r="G1772" s="34">
        <v>680.4</v>
      </c>
      <c r="H1772" s="217">
        <f t="shared" si="28"/>
        <v>0</v>
      </c>
      <c r="I1772" s="108"/>
      <c r="J1772" s="21"/>
      <c r="K1772" s="21"/>
    </row>
    <row r="1773" spans="1:11" x14ac:dyDescent="0.25">
      <c r="A1773" s="192">
        <v>41901</v>
      </c>
      <c r="B1773" s="193" t="s">
        <v>1146</v>
      </c>
      <c r="C1773" s="324" t="s">
        <v>4733</v>
      </c>
      <c r="D1773" s="190" t="s">
        <v>51</v>
      </c>
      <c r="E1773" s="210">
        <v>2849.6</v>
      </c>
      <c r="F1773" s="256">
        <v>41902</v>
      </c>
      <c r="G1773" s="34">
        <v>2849.6</v>
      </c>
      <c r="H1773" s="217">
        <f t="shared" si="28"/>
        <v>0</v>
      </c>
      <c r="I1773" s="108" t="s">
        <v>12</v>
      </c>
      <c r="J1773" s="21"/>
      <c r="K1773" s="21"/>
    </row>
    <row r="1774" spans="1:11" x14ac:dyDescent="0.25">
      <c r="A1774" s="192">
        <v>41901</v>
      </c>
      <c r="B1774" s="193" t="s">
        <v>1147</v>
      </c>
      <c r="C1774" s="324" t="s">
        <v>4733</v>
      </c>
      <c r="D1774" s="190" t="s">
        <v>4617</v>
      </c>
      <c r="E1774" s="210">
        <v>154</v>
      </c>
      <c r="F1774" s="256">
        <v>41902</v>
      </c>
      <c r="G1774" s="34">
        <v>154</v>
      </c>
      <c r="H1774" s="217">
        <f t="shared" si="28"/>
        <v>0</v>
      </c>
      <c r="I1774" s="108" t="s">
        <v>152</v>
      </c>
      <c r="J1774" s="21"/>
      <c r="K1774" s="21"/>
    </row>
    <row r="1775" spans="1:11" x14ac:dyDescent="0.25">
      <c r="A1775" s="192">
        <v>41901</v>
      </c>
      <c r="B1775" s="193" t="s">
        <v>1148</v>
      </c>
      <c r="C1775" s="324" t="s">
        <v>4733</v>
      </c>
      <c r="D1775" s="190" t="s">
        <v>49</v>
      </c>
      <c r="E1775" s="210">
        <v>244.8</v>
      </c>
      <c r="F1775" s="256">
        <v>41901</v>
      </c>
      <c r="G1775" s="34">
        <v>244.8</v>
      </c>
      <c r="H1775" s="217">
        <f t="shared" si="28"/>
        <v>0</v>
      </c>
      <c r="I1775" s="108"/>
      <c r="J1775" s="21"/>
      <c r="K1775" s="21"/>
    </row>
    <row r="1776" spans="1:11" x14ac:dyDescent="0.25">
      <c r="A1776" s="192">
        <v>41901</v>
      </c>
      <c r="B1776" s="193" t="s">
        <v>1149</v>
      </c>
      <c r="C1776" s="324" t="s">
        <v>4733</v>
      </c>
      <c r="D1776" s="190" t="s">
        <v>44</v>
      </c>
      <c r="E1776" s="210">
        <v>8160</v>
      </c>
      <c r="F1776" s="412">
        <v>41914</v>
      </c>
      <c r="G1776" s="40">
        <v>8160</v>
      </c>
      <c r="H1776" s="217">
        <f t="shared" si="28"/>
        <v>0</v>
      </c>
      <c r="I1776" s="108" t="s">
        <v>12</v>
      </c>
      <c r="J1776" s="21"/>
      <c r="K1776" s="21"/>
    </row>
    <row r="1777" spans="1:11" x14ac:dyDescent="0.25">
      <c r="A1777" s="192">
        <v>41901</v>
      </c>
      <c r="B1777" s="193" t="s">
        <v>1150</v>
      </c>
      <c r="C1777" s="324" t="s">
        <v>4733</v>
      </c>
      <c r="D1777" s="190" t="s">
        <v>307</v>
      </c>
      <c r="E1777" s="210">
        <v>7191</v>
      </c>
      <c r="F1777" s="256">
        <v>41906</v>
      </c>
      <c r="G1777" s="34">
        <v>7191</v>
      </c>
      <c r="H1777" s="217">
        <f t="shared" si="28"/>
        <v>0</v>
      </c>
      <c r="I1777" s="108" t="s">
        <v>21</v>
      </c>
    </row>
    <row r="1778" spans="1:11" x14ac:dyDescent="0.25">
      <c r="A1778" s="192">
        <v>41901</v>
      </c>
      <c r="B1778" s="193" t="s">
        <v>1151</v>
      </c>
      <c r="C1778" s="324" t="s">
        <v>4733</v>
      </c>
      <c r="D1778" s="190" t="s">
        <v>4782</v>
      </c>
      <c r="E1778" s="210">
        <v>2119.4</v>
      </c>
      <c r="F1778" s="256">
        <v>41901</v>
      </c>
      <c r="G1778" s="34">
        <v>2119.4</v>
      </c>
      <c r="H1778" s="217">
        <f t="shared" si="28"/>
        <v>0</v>
      </c>
      <c r="I1778" s="108" t="s">
        <v>27</v>
      </c>
    </row>
    <row r="1779" spans="1:11" x14ac:dyDescent="0.25">
      <c r="A1779" s="192">
        <v>41901</v>
      </c>
      <c r="B1779" s="193" t="s">
        <v>1152</v>
      </c>
      <c r="C1779" s="324" t="s">
        <v>4733</v>
      </c>
      <c r="D1779" s="190" t="s">
        <v>494</v>
      </c>
      <c r="E1779" s="210">
        <v>1452.1</v>
      </c>
      <c r="F1779" s="256">
        <v>41901</v>
      </c>
      <c r="G1779" s="34">
        <v>1452.1</v>
      </c>
      <c r="H1779" s="217">
        <f t="shared" si="28"/>
        <v>0</v>
      </c>
      <c r="I1779" s="108"/>
    </row>
    <row r="1780" spans="1:11" x14ac:dyDescent="0.25">
      <c r="A1780" s="192">
        <v>41901</v>
      </c>
      <c r="B1780" s="193" t="s">
        <v>1153</v>
      </c>
      <c r="C1780" s="324" t="s">
        <v>4733</v>
      </c>
      <c r="D1780" s="190" t="s">
        <v>237</v>
      </c>
      <c r="E1780" s="210">
        <v>11856.8</v>
      </c>
      <c r="F1780" s="256">
        <v>41903</v>
      </c>
      <c r="G1780" s="34">
        <v>11856.8</v>
      </c>
      <c r="H1780" s="217">
        <f t="shared" si="28"/>
        <v>0</v>
      </c>
      <c r="I1780" s="108" t="s">
        <v>30</v>
      </c>
    </row>
    <row r="1781" spans="1:11" x14ac:dyDescent="0.25">
      <c r="A1781" s="192">
        <v>41901</v>
      </c>
      <c r="B1781" s="193" t="s">
        <v>1154</v>
      </c>
      <c r="C1781" s="324" t="s">
        <v>4733</v>
      </c>
      <c r="D1781" s="190" t="s">
        <v>4183</v>
      </c>
      <c r="E1781" s="210">
        <v>10693.4</v>
      </c>
      <c r="F1781" s="256">
        <v>41901</v>
      </c>
      <c r="G1781" s="34">
        <v>10693.4</v>
      </c>
      <c r="H1781" s="217">
        <f t="shared" si="28"/>
        <v>0</v>
      </c>
      <c r="I1781" s="108"/>
    </row>
    <row r="1782" spans="1:11" x14ac:dyDescent="0.25">
      <c r="A1782" s="192">
        <v>41902</v>
      </c>
      <c r="B1782" s="193" t="s">
        <v>1156</v>
      </c>
      <c r="C1782" s="324" t="s">
        <v>4733</v>
      </c>
      <c r="D1782" s="20" t="s">
        <v>14</v>
      </c>
      <c r="E1782" s="238">
        <v>9132</v>
      </c>
      <c r="F1782" s="256">
        <v>41902</v>
      </c>
      <c r="G1782" s="34">
        <v>9132</v>
      </c>
      <c r="H1782" s="217">
        <f t="shared" si="28"/>
        <v>0</v>
      </c>
      <c r="I1782" s="32" t="s">
        <v>217</v>
      </c>
    </row>
    <row r="1783" spans="1:11" x14ac:dyDescent="0.25">
      <c r="A1783" s="192">
        <v>41902</v>
      </c>
      <c r="B1783" s="193" t="s">
        <v>1157</v>
      </c>
      <c r="C1783" s="324" t="s">
        <v>4733</v>
      </c>
      <c r="D1783" s="20" t="s">
        <v>260</v>
      </c>
      <c r="E1783" s="213">
        <v>620</v>
      </c>
      <c r="F1783" s="256">
        <v>41903</v>
      </c>
      <c r="G1783" s="34">
        <v>620</v>
      </c>
      <c r="H1783" s="217">
        <f t="shared" si="28"/>
        <v>0</v>
      </c>
      <c r="I1783" s="32" t="s">
        <v>217</v>
      </c>
    </row>
    <row r="1784" spans="1:11" x14ac:dyDescent="0.25">
      <c r="A1784" s="192">
        <v>41902</v>
      </c>
      <c r="B1784" s="193" t="s">
        <v>1158</v>
      </c>
      <c r="C1784" s="324" t="s">
        <v>4733</v>
      </c>
      <c r="D1784" s="295" t="s">
        <v>3108</v>
      </c>
      <c r="E1784" s="296">
        <v>0</v>
      </c>
      <c r="F1784" s="256"/>
      <c r="G1784" s="34"/>
      <c r="H1784" s="217">
        <f t="shared" si="28"/>
        <v>0</v>
      </c>
      <c r="I1784" s="32" t="s">
        <v>4762</v>
      </c>
    </row>
    <row r="1785" spans="1:11" x14ac:dyDescent="0.25">
      <c r="A1785" s="192">
        <v>41902</v>
      </c>
      <c r="B1785" s="193" t="s">
        <v>1159</v>
      </c>
      <c r="C1785" s="324" t="s">
        <v>4733</v>
      </c>
      <c r="D1785" s="20" t="s">
        <v>106</v>
      </c>
      <c r="E1785" s="213">
        <v>390192.92</v>
      </c>
      <c r="F1785" s="256">
        <v>41908</v>
      </c>
      <c r="G1785" s="34">
        <v>390192.92</v>
      </c>
      <c r="H1785" s="217">
        <f t="shared" si="28"/>
        <v>0</v>
      </c>
      <c r="I1785" s="32" t="s">
        <v>65</v>
      </c>
      <c r="K1785" s="33"/>
    </row>
    <row r="1786" spans="1:11" x14ac:dyDescent="0.25">
      <c r="A1786" s="192">
        <v>41902</v>
      </c>
      <c r="B1786" s="193" t="s">
        <v>1160</v>
      </c>
      <c r="C1786" s="324" t="s">
        <v>4733</v>
      </c>
      <c r="D1786" s="295" t="s">
        <v>3108</v>
      </c>
      <c r="E1786" s="296">
        <v>0</v>
      </c>
      <c r="F1786" s="256"/>
      <c r="G1786" s="34"/>
      <c r="H1786" s="217">
        <f t="shared" si="28"/>
        <v>0</v>
      </c>
      <c r="I1786" s="32" t="s">
        <v>4762</v>
      </c>
    </row>
    <row r="1787" spans="1:11" x14ac:dyDescent="0.25">
      <c r="A1787" s="192">
        <v>41902</v>
      </c>
      <c r="B1787" s="193" t="s">
        <v>1161</v>
      </c>
      <c r="C1787" s="324" t="s">
        <v>4733</v>
      </c>
      <c r="D1787" s="295" t="s">
        <v>3108</v>
      </c>
      <c r="E1787" s="296">
        <v>0</v>
      </c>
      <c r="F1787" s="256"/>
      <c r="G1787" s="34"/>
      <c r="H1787" s="217">
        <f t="shared" si="28"/>
        <v>0</v>
      </c>
      <c r="I1787" s="32" t="s">
        <v>4762</v>
      </c>
    </row>
    <row r="1788" spans="1:11" x14ac:dyDescent="0.25">
      <c r="A1788" s="192">
        <v>41902</v>
      </c>
      <c r="B1788" s="193" t="s">
        <v>1163</v>
      </c>
      <c r="C1788" s="324" t="s">
        <v>4733</v>
      </c>
      <c r="D1788" s="20" t="s">
        <v>106</v>
      </c>
      <c r="E1788" s="213">
        <v>484820</v>
      </c>
      <c r="F1788" s="256">
        <v>41912</v>
      </c>
      <c r="G1788" s="34">
        <v>484820</v>
      </c>
      <c r="H1788" s="217">
        <f t="shared" si="28"/>
        <v>0</v>
      </c>
      <c r="I1788" s="32" t="s">
        <v>65</v>
      </c>
    </row>
    <row r="1789" spans="1:11" x14ac:dyDescent="0.25">
      <c r="A1789" s="192">
        <v>41902</v>
      </c>
      <c r="B1789" s="193" t="s">
        <v>1164</v>
      </c>
      <c r="C1789" s="324" t="s">
        <v>4733</v>
      </c>
      <c r="D1789" s="20" t="s">
        <v>13</v>
      </c>
      <c r="E1789" s="213">
        <v>4700</v>
      </c>
      <c r="F1789" s="256">
        <v>41902</v>
      </c>
      <c r="G1789" s="34">
        <v>4700</v>
      </c>
      <c r="H1789" s="217">
        <f t="shared" si="28"/>
        <v>0</v>
      </c>
      <c r="I1789" s="32" t="s">
        <v>21</v>
      </c>
    </row>
    <row r="1790" spans="1:11" x14ac:dyDescent="0.25">
      <c r="A1790" s="192">
        <v>41902</v>
      </c>
      <c r="B1790" s="193" t="s">
        <v>1166</v>
      </c>
      <c r="C1790" s="324" t="s">
        <v>4733</v>
      </c>
      <c r="D1790" s="20" t="s">
        <v>4587</v>
      </c>
      <c r="E1790" s="213">
        <v>34211.5</v>
      </c>
      <c r="F1790" s="256">
        <v>41902</v>
      </c>
      <c r="G1790" s="34">
        <v>34211.5</v>
      </c>
      <c r="H1790" s="217">
        <f t="shared" si="28"/>
        <v>0</v>
      </c>
      <c r="I1790" s="32" t="s">
        <v>65</v>
      </c>
    </row>
    <row r="1791" spans="1:11" x14ac:dyDescent="0.25">
      <c r="A1791" s="192">
        <v>41902</v>
      </c>
      <c r="B1791" s="193" t="s">
        <v>1167</v>
      </c>
      <c r="C1791" s="324" t="s">
        <v>4733</v>
      </c>
      <c r="D1791" s="20" t="s">
        <v>25</v>
      </c>
      <c r="E1791" s="213">
        <v>7382.4</v>
      </c>
      <c r="F1791" s="256">
        <v>41902</v>
      </c>
      <c r="G1791" s="34">
        <v>7382.4</v>
      </c>
      <c r="H1791" s="217">
        <f t="shared" si="28"/>
        <v>0</v>
      </c>
      <c r="I1791" s="32"/>
    </row>
    <row r="1792" spans="1:11" x14ac:dyDescent="0.25">
      <c r="A1792" s="192">
        <v>41902</v>
      </c>
      <c r="B1792" s="193" t="s">
        <v>1168</v>
      </c>
      <c r="C1792" s="324" t="s">
        <v>4733</v>
      </c>
      <c r="D1792" s="20" t="s">
        <v>4240</v>
      </c>
      <c r="E1792" s="213">
        <v>117450.88</v>
      </c>
      <c r="F1792" s="256">
        <v>41912</v>
      </c>
      <c r="G1792" s="34">
        <v>117450.88</v>
      </c>
      <c r="H1792" s="217">
        <f t="shared" si="28"/>
        <v>0</v>
      </c>
      <c r="I1792" s="32" t="s">
        <v>65</v>
      </c>
    </row>
    <row r="1793" spans="1:11" x14ac:dyDescent="0.25">
      <c r="A1793" s="192">
        <v>41902</v>
      </c>
      <c r="B1793" s="193" t="s">
        <v>1169</v>
      </c>
      <c r="C1793" s="324" t="s">
        <v>4733</v>
      </c>
      <c r="D1793" s="20" t="s">
        <v>11</v>
      </c>
      <c r="E1793" s="213">
        <v>36106.199999999997</v>
      </c>
      <c r="F1793" s="412">
        <v>41920</v>
      </c>
      <c r="G1793" s="40">
        <v>36106.199999999997</v>
      </c>
      <c r="H1793" s="217">
        <f t="shared" si="28"/>
        <v>0</v>
      </c>
      <c r="I1793" s="32" t="s">
        <v>217</v>
      </c>
      <c r="K1793" s="33"/>
    </row>
    <row r="1794" spans="1:11" x14ac:dyDescent="0.25">
      <c r="A1794" s="192">
        <v>41902</v>
      </c>
      <c r="B1794" s="193" t="s">
        <v>1170</v>
      </c>
      <c r="C1794" s="324" t="s">
        <v>4733</v>
      </c>
      <c r="D1794" s="20" t="s">
        <v>1814</v>
      </c>
      <c r="E1794" s="213">
        <v>17572.8</v>
      </c>
      <c r="F1794" s="256">
        <v>41912</v>
      </c>
      <c r="G1794" s="34">
        <v>17572.8</v>
      </c>
      <c r="H1794" s="217">
        <f t="shared" si="28"/>
        <v>0</v>
      </c>
      <c r="I1794" s="32" t="s">
        <v>21</v>
      </c>
      <c r="K1794" s="430"/>
    </row>
    <row r="1795" spans="1:11" x14ac:dyDescent="0.25">
      <c r="A1795" s="192">
        <v>41902</v>
      </c>
      <c r="B1795" s="193" t="s">
        <v>1172</v>
      </c>
      <c r="C1795" s="324" t="s">
        <v>4733</v>
      </c>
      <c r="D1795" s="20" t="s">
        <v>28</v>
      </c>
      <c r="E1795" s="213">
        <v>23975.9</v>
      </c>
      <c r="F1795" s="256">
        <v>41902</v>
      </c>
      <c r="G1795" s="34">
        <v>23975.9</v>
      </c>
      <c r="H1795" s="217">
        <f t="shared" si="28"/>
        <v>0</v>
      </c>
      <c r="I1795" s="32"/>
      <c r="K1795" s="430"/>
    </row>
    <row r="1796" spans="1:11" x14ac:dyDescent="0.25">
      <c r="A1796" s="192">
        <v>41902</v>
      </c>
      <c r="B1796" s="193" t="s">
        <v>1174</v>
      </c>
      <c r="C1796" s="324" t="s">
        <v>4733</v>
      </c>
      <c r="D1796" s="20" t="s">
        <v>4700</v>
      </c>
      <c r="E1796" s="213">
        <v>3797.5</v>
      </c>
      <c r="F1796" s="256">
        <v>41903</v>
      </c>
      <c r="G1796" s="34">
        <v>3797.5</v>
      </c>
      <c r="H1796" s="217">
        <f t="shared" si="28"/>
        <v>0</v>
      </c>
      <c r="I1796" s="32" t="s">
        <v>30</v>
      </c>
      <c r="K1796" s="430"/>
    </row>
    <row r="1797" spans="1:11" x14ac:dyDescent="0.25">
      <c r="A1797" s="192">
        <v>41902</v>
      </c>
      <c r="B1797" s="193" t="s">
        <v>1175</v>
      </c>
      <c r="C1797" s="324" t="s">
        <v>4733</v>
      </c>
      <c r="D1797" s="20" t="s">
        <v>23</v>
      </c>
      <c r="E1797" s="213">
        <v>8464.2000000000007</v>
      </c>
      <c r="F1797" s="256">
        <v>41902</v>
      </c>
      <c r="G1797" s="34">
        <v>8464.2000000000007</v>
      </c>
      <c r="H1797" s="217">
        <f t="shared" si="28"/>
        <v>0</v>
      </c>
      <c r="I1797" s="32"/>
      <c r="K1797" s="430"/>
    </row>
    <row r="1798" spans="1:11" x14ac:dyDescent="0.25">
      <c r="A1798" s="192">
        <v>41902</v>
      </c>
      <c r="B1798" s="193" t="s">
        <v>1176</v>
      </c>
      <c r="C1798" s="324" t="s">
        <v>4733</v>
      </c>
      <c r="D1798" s="20" t="s">
        <v>123</v>
      </c>
      <c r="E1798" s="213">
        <v>4236</v>
      </c>
      <c r="F1798" s="256">
        <v>41905</v>
      </c>
      <c r="G1798" s="34">
        <v>4236</v>
      </c>
      <c r="H1798" s="217">
        <f t="shared" si="28"/>
        <v>0</v>
      </c>
      <c r="I1798" s="32" t="s">
        <v>3920</v>
      </c>
      <c r="K1798" s="430"/>
    </row>
    <row r="1799" spans="1:11" x14ac:dyDescent="0.25">
      <c r="A1799" s="192">
        <v>41902</v>
      </c>
      <c r="B1799" s="193" t="s">
        <v>1177</v>
      </c>
      <c r="C1799" s="324" t="s">
        <v>4733</v>
      </c>
      <c r="D1799" s="20" t="s">
        <v>123</v>
      </c>
      <c r="E1799" s="213">
        <v>342.2</v>
      </c>
      <c r="F1799" s="256">
        <v>41902</v>
      </c>
      <c r="G1799" s="34">
        <v>342.2</v>
      </c>
      <c r="H1799" s="217">
        <f t="shared" ref="H1799:H1862" si="29">E1799-G1799</f>
        <v>0</v>
      </c>
      <c r="I1799" s="32"/>
      <c r="K1799" s="430"/>
    </row>
    <row r="1800" spans="1:11" x14ac:dyDescent="0.25">
      <c r="A1800" s="192">
        <v>41902</v>
      </c>
      <c r="B1800" s="193" t="s">
        <v>1178</v>
      </c>
      <c r="C1800" s="324" t="s">
        <v>4733</v>
      </c>
      <c r="D1800" s="20" t="s">
        <v>49</v>
      </c>
      <c r="E1800" s="213">
        <v>944.7</v>
      </c>
      <c r="F1800" s="256">
        <v>41902</v>
      </c>
      <c r="G1800" s="34">
        <v>944.7</v>
      </c>
      <c r="H1800" s="217">
        <f t="shared" si="29"/>
        <v>0</v>
      </c>
      <c r="I1800" s="32"/>
      <c r="K1800" s="430"/>
    </row>
    <row r="1801" spans="1:11" x14ac:dyDescent="0.25">
      <c r="A1801" s="192">
        <v>41902</v>
      </c>
      <c r="B1801" s="193" t="s">
        <v>1179</v>
      </c>
      <c r="C1801" s="324" t="s">
        <v>4733</v>
      </c>
      <c r="D1801" s="20" t="s">
        <v>1878</v>
      </c>
      <c r="E1801" s="213">
        <v>4454.3999999999996</v>
      </c>
      <c r="F1801" s="256">
        <v>41903</v>
      </c>
      <c r="G1801" s="34">
        <v>4454.3999999999996</v>
      </c>
      <c r="H1801" s="217">
        <f t="shared" si="29"/>
        <v>0</v>
      </c>
      <c r="I1801" s="32" t="s">
        <v>30</v>
      </c>
      <c r="K1801" s="430"/>
    </row>
    <row r="1802" spans="1:11" x14ac:dyDescent="0.25">
      <c r="A1802" s="192">
        <v>41902</v>
      </c>
      <c r="B1802" s="193" t="s">
        <v>1180</v>
      </c>
      <c r="C1802" s="324" t="s">
        <v>4733</v>
      </c>
      <c r="D1802" s="20" t="s">
        <v>29</v>
      </c>
      <c r="E1802" s="213">
        <v>14863.2</v>
      </c>
      <c r="F1802" s="256">
        <v>41903</v>
      </c>
      <c r="G1802" s="34">
        <v>14863.2</v>
      </c>
      <c r="H1802" s="217">
        <f t="shared" si="29"/>
        <v>0</v>
      </c>
      <c r="I1802" s="32" t="s">
        <v>30</v>
      </c>
      <c r="K1802" s="430"/>
    </row>
    <row r="1803" spans="1:11" x14ac:dyDescent="0.25">
      <c r="A1803" s="192">
        <v>41902</v>
      </c>
      <c r="B1803" s="193" t="s">
        <v>1181</v>
      </c>
      <c r="C1803" s="324" t="s">
        <v>4733</v>
      </c>
      <c r="D1803" s="20" t="s">
        <v>758</v>
      </c>
      <c r="E1803" s="213">
        <v>2930.2</v>
      </c>
      <c r="F1803" s="256">
        <v>41903</v>
      </c>
      <c r="G1803" s="34">
        <v>2930.2</v>
      </c>
      <c r="H1803" s="217">
        <f t="shared" si="29"/>
        <v>0</v>
      </c>
      <c r="I1803" s="32" t="s">
        <v>30</v>
      </c>
      <c r="K1803" s="430"/>
    </row>
    <row r="1804" spans="1:11" x14ac:dyDescent="0.25">
      <c r="A1804" s="192">
        <v>41902</v>
      </c>
      <c r="B1804" s="193" t="s">
        <v>1182</v>
      </c>
      <c r="C1804" s="324" t="s">
        <v>4733</v>
      </c>
      <c r="D1804" s="20" t="s">
        <v>2369</v>
      </c>
      <c r="E1804" s="213">
        <v>1060.5</v>
      </c>
      <c r="F1804" s="256">
        <v>41902</v>
      </c>
      <c r="G1804" s="34">
        <v>1060.5</v>
      </c>
      <c r="H1804" s="217">
        <f t="shared" si="29"/>
        <v>0</v>
      </c>
      <c r="I1804" s="32"/>
      <c r="K1804" s="430"/>
    </row>
    <row r="1805" spans="1:11" x14ac:dyDescent="0.25">
      <c r="A1805" s="192">
        <v>41902</v>
      </c>
      <c r="B1805" s="193" t="s">
        <v>1183</v>
      </c>
      <c r="C1805" s="324" t="s">
        <v>4733</v>
      </c>
      <c r="D1805" s="20" t="s">
        <v>4287</v>
      </c>
      <c r="E1805" s="213">
        <v>7652.1</v>
      </c>
      <c r="F1805" s="256">
        <v>41903</v>
      </c>
      <c r="G1805" s="34">
        <v>7652.1</v>
      </c>
      <c r="H1805" s="217">
        <f t="shared" si="29"/>
        <v>0</v>
      </c>
      <c r="I1805" s="32" t="s">
        <v>30</v>
      </c>
      <c r="K1805" s="430"/>
    </row>
    <row r="1806" spans="1:11" x14ac:dyDescent="0.25">
      <c r="A1806" s="192">
        <v>41902</v>
      </c>
      <c r="B1806" s="193" t="s">
        <v>1184</v>
      </c>
      <c r="C1806" s="324" t="s">
        <v>4733</v>
      </c>
      <c r="D1806" s="20" t="s">
        <v>4652</v>
      </c>
      <c r="E1806" s="213">
        <v>3591.7</v>
      </c>
      <c r="F1806" s="256">
        <v>41903</v>
      </c>
      <c r="G1806" s="34">
        <v>3591.7</v>
      </c>
      <c r="H1806" s="217">
        <f t="shared" si="29"/>
        <v>0</v>
      </c>
      <c r="I1806" s="32" t="s">
        <v>30</v>
      </c>
      <c r="K1806" s="430"/>
    </row>
    <row r="1807" spans="1:11" x14ac:dyDescent="0.25">
      <c r="A1807" s="192">
        <v>41902</v>
      </c>
      <c r="B1807" s="193" t="s">
        <v>1185</v>
      </c>
      <c r="C1807" s="324" t="s">
        <v>4733</v>
      </c>
      <c r="D1807" s="20" t="s">
        <v>1778</v>
      </c>
      <c r="E1807" s="213">
        <v>3355.2</v>
      </c>
      <c r="F1807" s="256">
        <v>41903</v>
      </c>
      <c r="G1807" s="34">
        <v>3355.2</v>
      </c>
      <c r="H1807" s="217">
        <f t="shared" si="29"/>
        <v>0</v>
      </c>
      <c r="I1807" s="32" t="s">
        <v>30</v>
      </c>
      <c r="K1807" s="430"/>
    </row>
    <row r="1808" spans="1:11" x14ac:dyDescent="0.25">
      <c r="A1808" s="192">
        <v>41902</v>
      </c>
      <c r="B1808" s="193" t="s">
        <v>1186</v>
      </c>
      <c r="C1808" s="324" t="s">
        <v>4733</v>
      </c>
      <c r="D1808" s="20" t="s">
        <v>1778</v>
      </c>
      <c r="E1808" s="213">
        <v>100</v>
      </c>
      <c r="F1808" s="256">
        <v>41903</v>
      </c>
      <c r="G1808" s="34">
        <v>100</v>
      </c>
      <c r="H1808" s="217">
        <f t="shared" si="29"/>
        <v>0</v>
      </c>
      <c r="I1808" s="32" t="s">
        <v>30</v>
      </c>
      <c r="K1808" s="430"/>
    </row>
    <row r="1809" spans="1:11" x14ac:dyDescent="0.25">
      <c r="A1809" s="192">
        <v>41902</v>
      </c>
      <c r="B1809" s="193" t="s">
        <v>1187</v>
      </c>
      <c r="C1809" s="324" t="s">
        <v>4733</v>
      </c>
      <c r="D1809" s="20" t="s">
        <v>124</v>
      </c>
      <c r="E1809" s="213">
        <v>13355.2</v>
      </c>
      <c r="F1809" s="256">
        <v>41903</v>
      </c>
      <c r="G1809" s="34">
        <v>13355.2</v>
      </c>
      <c r="H1809" s="217">
        <f t="shared" si="29"/>
        <v>0</v>
      </c>
      <c r="I1809" s="32" t="s">
        <v>30</v>
      </c>
      <c r="K1809" s="430"/>
    </row>
    <row r="1810" spans="1:11" x14ac:dyDescent="0.25">
      <c r="A1810" s="192">
        <v>41902</v>
      </c>
      <c r="B1810" s="193" t="s">
        <v>1188</v>
      </c>
      <c r="C1810" s="324" t="s">
        <v>4733</v>
      </c>
      <c r="D1810" s="20" t="s">
        <v>701</v>
      </c>
      <c r="E1810" s="213">
        <v>1804.4</v>
      </c>
      <c r="F1810" s="256">
        <v>41902</v>
      </c>
      <c r="G1810" s="34">
        <v>1804.4</v>
      </c>
      <c r="H1810" s="217">
        <f t="shared" si="29"/>
        <v>0</v>
      </c>
      <c r="I1810" s="32" t="s">
        <v>12</v>
      </c>
      <c r="K1810" s="430"/>
    </row>
    <row r="1811" spans="1:11" x14ac:dyDescent="0.25">
      <c r="A1811" s="192">
        <v>41902</v>
      </c>
      <c r="B1811" s="193" t="s">
        <v>1189</v>
      </c>
      <c r="C1811" s="324" t="s">
        <v>4733</v>
      </c>
      <c r="D1811" s="20" t="s">
        <v>4613</v>
      </c>
      <c r="E1811" s="213">
        <v>710.4</v>
      </c>
      <c r="F1811" s="256">
        <v>41902</v>
      </c>
      <c r="G1811" s="34">
        <v>710.4</v>
      </c>
      <c r="H1811" s="217">
        <f t="shared" si="29"/>
        <v>0</v>
      </c>
      <c r="I1811" s="32"/>
      <c r="K1811" s="430"/>
    </row>
    <row r="1812" spans="1:11" x14ac:dyDescent="0.25">
      <c r="A1812" s="192">
        <v>41902</v>
      </c>
      <c r="B1812" s="193" t="s">
        <v>1190</v>
      </c>
      <c r="C1812" s="324" t="s">
        <v>4733</v>
      </c>
      <c r="D1812" s="20" t="s">
        <v>2578</v>
      </c>
      <c r="E1812" s="213">
        <v>3366</v>
      </c>
      <c r="F1812" s="256">
        <v>41903</v>
      </c>
      <c r="G1812" s="34">
        <v>3366</v>
      </c>
      <c r="H1812" s="217">
        <f t="shared" si="29"/>
        <v>0</v>
      </c>
      <c r="I1812" s="32" t="s">
        <v>12</v>
      </c>
      <c r="K1812" s="430"/>
    </row>
    <row r="1813" spans="1:11" x14ac:dyDescent="0.25">
      <c r="A1813" s="192">
        <v>41902</v>
      </c>
      <c r="B1813" s="193" t="s">
        <v>1191</v>
      </c>
      <c r="C1813" s="324" t="s">
        <v>4733</v>
      </c>
      <c r="D1813" s="20" t="s">
        <v>494</v>
      </c>
      <c r="E1813" s="213">
        <v>9380.7999999999993</v>
      </c>
      <c r="F1813" s="256">
        <v>41909</v>
      </c>
      <c r="G1813" s="34">
        <v>9380.7999999999993</v>
      </c>
      <c r="H1813" s="217">
        <f t="shared" si="29"/>
        <v>0</v>
      </c>
      <c r="I1813" s="32" t="s">
        <v>12</v>
      </c>
      <c r="K1813" s="430"/>
    </row>
    <row r="1814" spans="1:11" x14ac:dyDescent="0.25">
      <c r="A1814" s="192">
        <v>41902</v>
      </c>
      <c r="B1814" s="193" t="s">
        <v>1192</v>
      </c>
      <c r="C1814" s="324" t="s">
        <v>4733</v>
      </c>
      <c r="D1814" s="20" t="s">
        <v>338</v>
      </c>
      <c r="E1814" s="213">
        <v>746.4</v>
      </c>
      <c r="F1814" s="256">
        <v>41903</v>
      </c>
      <c r="G1814" s="34">
        <v>746.4</v>
      </c>
      <c r="H1814" s="217">
        <f t="shared" si="29"/>
        <v>0</v>
      </c>
      <c r="I1814" s="32" t="s">
        <v>30</v>
      </c>
      <c r="K1814" s="430"/>
    </row>
    <row r="1815" spans="1:11" x14ac:dyDescent="0.25">
      <c r="A1815" s="192">
        <v>41902</v>
      </c>
      <c r="B1815" s="193" t="s">
        <v>1193</v>
      </c>
      <c r="C1815" s="324" t="s">
        <v>4733</v>
      </c>
      <c r="D1815" s="20" t="s">
        <v>55</v>
      </c>
      <c r="E1815" s="213">
        <v>12880.9</v>
      </c>
      <c r="F1815" s="256">
        <v>41902</v>
      </c>
      <c r="G1815" s="34">
        <v>12880.9</v>
      </c>
      <c r="H1815" s="217">
        <f t="shared" si="29"/>
        <v>0</v>
      </c>
      <c r="I1815" s="32"/>
      <c r="K1815" s="430"/>
    </row>
    <row r="1816" spans="1:11" x14ac:dyDescent="0.25">
      <c r="A1816" s="192">
        <v>41902</v>
      </c>
      <c r="B1816" s="193" t="s">
        <v>1194</v>
      </c>
      <c r="C1816" s="324" t="s">
        <v>4733</v>
      </c>
      <c r="D1816" s="20" t="s">
        <v>287</v>
      </c>
      <c r="E1816" s="213">
        <v>3292.8</v>
      </c>
      <c r="F1816" s="256">
        <v>41903</v>
      </c>
      <c r="G1816" s="34">
        <v>3292.8</v>
      </c>
      <c r="H1816" s="217">
        <f t="shared" si="29"/>
        <v>0</v>
      </c>
      <c r="I1816" s="32" t="s">
        <v>30</v>
      </c>
      <c r="K1816" s="430"/>
    </row>
    <row r="1817" spans="1:11" x14ac:dyDescent="0.25">
      <c r="A1817" s="192">
        <v>41902</v>
      </c>
      <c r="B1817" s="193" t="s">
        <v>1195</v>
      </c>
      <c r="C1817" s="324" t="s">
        <v>4733</v>
      </c>
      <c r="D1817" s="20" t="s">
        <v>4771</v>
      </c>
      <c r="E1817" s="213">
        <v>988.8</v>
      </c>
      <c r="F1817" s="256">
        <v>41903</v>
      </c>
      <c r="G1817" s="34">
        <v>988.8</v>
      </c>
      <c r="H1817" s="217">
        <f t="shared" si="29"/>
        <v>0</v>
      </c>
      <c r="I1817" s="32" t="s">
        <v>162</v>
      </c>
      <c r="K1817" s="430"/>
    </row>
    <row r="1818" spans="1:11" x14ac:dyDescent="0.25">
      <c r="A1818" s="192">
        <v>41902</v>
      </c>
      <c r="B1818" s="193" t="s">
        <v>1196</v>
      </c>
      <c r="C1818" s="324" t="s">
        <v>4733</v>
      </c>
      <c r="D1818" s="295" t="s">
        <v>3108</v>
      </c>
      <c r="E1818" s="296">
        <v>0</v>
      </c>
      <c r="F1818" s="256"/>
      <c r="G1818" s="34"/>
      <c r="H1818" s="217">
        <f t="shared" si="29"/>
        <v>0</v>
      </c>
      <c r="I1818" s="32" t="s">
        <v>4795</v>
      </c>
      <c r="K1818" s="430"/>
    </row>
    <row r="1819" spans="1:11" x14ac:dyDescent="0.25">
      <c r="A1819" s="192">
        <v>41902</v>
      </c>
      <c r="B1819" s="193" t="s">
        <v>1197</v>
      </c>
      <c r="C1819" s="324" t="s">
        <v>4733</v>
      </c>
      <c r="D1819" s="20" t="s">
        <v>52</v>
      </c>
      <c r="E1819" s="213">
        <v>4650</v>
      </c>
      <c r="F1819" s="256">
        <v>41902</v>
      </c>
      <c r="G1819" s="34">
        <v>4650</v>
      </c>
      <c r="H1819" s="217">
        <f t="shared" si="29"/>
        <v>0</v>
      </c>
      <c r="I1819" s="32" t="s">
        <v>12</v>
      </c>
      <c r="K1819" s="430"/>
    </row>
    <row r="1820" spans="1:11" x14ac:dyDescent="0.25">
      <c r="A1820" s="192">
        <v>41902</v>
      </c>
      <c r="B1820" s="193" t="s">
        <v>1199</v>
      </c>
      <c r="C1820" s="324" t="s">
        <v>4733</v>
      </c>
      <c r="D1820" s="20" t="s">
        <v>316</v>
      </c>
      <c r="E1820" s="213">
        <v>1532.6</v>
      </c>
      <c r="F1820" s="256">
        <v>41903</v>
      </c>
      <c r="G1820" s="34">
        <v>1532.6</v>
      </c>
      <c r="H1820" s="217">
        <f t="shared" si="29"/>
        <v>0</v>
      </c>
      <c r="I1820" s="32" t="s">
        <v>30</v>
      </c>
      <c r="K1820" s="430"/>
    </row>
    <row r="1821" spans="1:11" x14ac:dyDescent="0.25">
      <c r="A1821" s="192">
        <v>41902</v>
      </c>
      <c r="B1821" s="193" t="s">
        <v>1200</v>
      </c>
      <c r="C1821" s="324" t="s">
        <v>4733</v>
      </c>
      <c r="D1821" s="20" t="s">
        <v>57</v>
      </c>
      <c r="E1821" s="213">
        <v>1440</v>
      </c>
      <c r="F1821" s="256">
        <v>41903</v>
      </c>
      <c r="G1821" s="34">
        <v>1440</v>
      </c>
      <c r="H1821" s="217">
        <f t="shared" si="29"/>
        <v>0</v>
      </c>
      <c r="I1821" s="32" t="s">
        <v>30</v>
      </c>
      <c r="K1821" s="430"/>
    </row>
    <row r="1822" spans="1:11" x14ac:dyDescent="0.25">
      <c r="A1822" s="192">
        <v>41902</v>
      </c>
      <c r="B1822" s="193" t="s">
        <v>1201</v>
      </c>
      <c r="C1822" s="324" t="s">
        <v>4733</v>
      </c>
      <c r="D1822" s="20" t="s">
        <v>106</v>
      </c>
      <c r="E1822" s="213">
        <v>6325</v>
      </c>
      <c r="F1822" s="256">
        <v>41908</v>
      </c>
      <c r="G1822" s="34">
        <v>6325</v>
      </c>
      <c r="H1822" s="217">
        <f t="shared" si="29"/>
        <v>0</v>
      </c>
      <c r="I1822" s="32"/>
      <c r="K1822" s="430"/>
    </row>
    <row r="1823" spans="1:11" x14ac:dyDescent="0.25">
      <c r="A1823" s="192">
        <v>41902</v>
      </c>
      <c r="B1823" s="193" t="s">
        <v>1203</v>
      </c>
      <c r="C1823" s="324" t="s">
        <v>4733</v>
      </c>
      <c r="D1823" s="20" t="s">
        <v>4257</v>
      </c>
      <c r="E1823" s="213">
        <v>4303.6000000000004</v>
      </c>
      <c r="F1823" s="256">
        <v>41902</v>
      </c>
      <c r="G1823" s="34">
        <v>4303.6000000000004</v>
      </c>
      <c r="H1823" s="217">
        <f t="shared" si="29"/>
        <v>0</v>
      </c>
      <c r="I1823" s="32" t="s">
        <v>12</v>
      </c>
      <c r="K1823" s="430"/>
    </row>
    <row r="1824" spans="1:11" x14ac:dyDescent="0.25">
      <c r="A1824" s="192">
        <v>41902</v>
      </c>
      <c r="B1824" s="193" t="s">
        <v>1205</v>
      </c>
      <c r="C1824" s="324" t="s">
        <v>4733</v>
      </c>
      <c r="D1824" s="20" t="s">
        <v>4626</v>
      </c>
      <c r="E1824" s="213">
        <v>2055</v>
      </c>
      <c r="F1824" s="256">
        <v>41902</v>
      </c>
      <c r="G1824" s="34">
        <v>2055</v>
      </c>
      <c r="H1824" s="217">
        <f t="shared" si="29"/>
        <v>0</v>
      </c>
      <c r="I1824" s="32"/>
      <c r="K1824" s="430"/>
    </row>
    <row r="1825" spans="1:11" x14ac:dyDescent="0.25">
      <c r="A1825" s="192">
        <v>41902</v>
      </c>
      <c r="B1825" s="193" t="s">
        <v>1206</v>
      </c>
      <c r="C1825" s="324" t="s">
        <v>4733</v>
      </c>
      <c r="D1825" s="20" t="s">
        <v>4322</v>
      </c>
      <c r="E1825" s="213">
        <v>10339.799999999999</v>
      </c>
      <c r="F1825" s="256">
        <v>41903</v>
      </c>
      <c r="G1825" s="34">
        <v>10339.799999999999</v>
      </c>
      <c r="H1825" s="217">
        <f t="shared" si="29"/>
        <v>0</v>
      </c>
      <c r="I1825" s="32" t="s">
        <v>30</v>
      </c>
      <c r="K1825" s="430"/>
    </row>
    <row r="1826" spans="1:11" x14ac:dyDescent="0.25">
      <c r="A1826" s="192">
        <v>41902</v>
      </c>
      <c r="B1826" s="193" t="s">
        <v>1207</v>
      </c>
      <c r="C1826" s="324" t="s">
        <v>4733</v>
      </c>
      <c r="D1826" s="20" t="s">
        <v>47</v>
      </c>
      <c r="E1826" s="213">
        <v>6052.8</v>
      </c>
      <c r="F1826" s="256">
        <v>41903</v>
      </c>
      <c r="G1826" s="34">
        <v>6052.8</v>
      </c>
      <c r="H1826" s="217">
        <f t="shared" si="29"/>
        <v>0</v>
      </c>
      <c r="I1826" s="32" t="s">
        <v>30</v>
      </c>
      <c r="K1826" s="430"/>
    </row>
    <row r="1827" spans="1:11" x14ac:dyDescent="0.25">
      <c r="A1827" s="192">
        <v>41902</v>
      </c>
      <c r="B1827" s="193" t="s">
        <v>1208</v>
      </c>
      <c r="C1827" s="324" t="s">
        <v>4733</v>
      </c>
      <c r="D1827" s="20" t="s">
        <v>1693</v>
      </c>
      <c r="E1827" s="213">
        <v>6000</v>
      </c>
      <c r="F1827" s="256">
        <v>41902</v>
      </c>
      <c r="G1827" s="34">
        <v>6000</v>
      </c>
      <c r="H1827" s="217">
        <f t="shared" si="29"/>
        <v>0</v>
      </c>
      <c r="I1827" s="32"/>
      <c r="K1827" s="430"/>
    </row>
    <row r="1828" spans="1:11" x14ac:dyDescent="0.25">
      <c r="A1828" s="192">
        <v>41902</v>
      </c>
      <c r="B1828" s="193" t="s">
        <v>1209</v>
      </c>
      <c r="C1828" s="324" t="s">
        <v>4733</v>
      </c>
      <c r="D1828" s="20" t="s">
        <v>4586</v>
      </c>
      <c r="E1828" s="213">
        <v>4536.6000000000004</v>
      </c>
      <c r="F1828" s="256">
        <v>41902</v>
      </c>
      <c r="G1828" s="34">
        <v>4536.6000000000004</v>
      </c>
      <c r="H1828" s="217">
        <f t="shared" si="29"/>
        <v>0</v>
      </c>
      <c r="I1828" s="32"/>
      <c r="K1828" s="430"/>
    </row>
    <row r="1829" spans="1:11" x14ac:dyDescent="0.25">
      <c r="A1829" s="192">
        <v>41902</v>
      </c>
      <c r="B1829" s="193" t="s">
        <v>1210</v>
      </c>
      <c r="C1829" s="324" t="s">
        <v>4733</v>
      </c>
      <c r="D1829" s="20" t="s">
        <v>4589</v>
      </c>
      <c r="E1829" s="213">
        <v>1594.4</v>
      </c>
      <c r="F1829" s="256">
        <v>41902</v>
      </c>
      <c r="G1829" s="34">
        <v>1594.4</v>
      </c>
      <c r="H1829" s="217">
        <f t="shared" si="29"/>
        <v>0</v>
      </c>
      <c r="I1829" s="32"/>
      <c r="K1829" s="430"/>
    </row>
    <row r="1830" spans="1:11" x14ac:dyDescent="0.25">
      <c r="A1830" s="192">
        <v>41902</v>
      </c>
      <c r="B1830" s="193" t="s">
        <v>1211</v>
      </c>
      <c r="C1830" s="324" t="s">
        <v>4733</v>
      </c>
      <c r="D1830" s="20" t="s">
        <v>4796</v>
      </c>
      <c r="E1830" s="213">
        <v>1396.5</v>
      </c>
      <c r="F1830" s="256">
        <v>41902</v>
      </c>
      <c r="G1830" s="34">
        <v>1396.5</v>
      </c>
      <c r="H1830" s="217">
        <f t="shared" si="29"/>
        <v>0</v>
      </c>
      <c r="I1830" s="32"/>
      <c r="K1830" s="430"/>
    </row>
    <row r="1831" spans="1:11" x14ac:dyDescent="0.25">
      <c r="A1831" s="192">
        <v>41902</v>
      </c>
      <c r="B1831" s="193" t="s">
        <v>1212</v>
      </c>
      <c r="C1831" s="324" t="s">
        <v>4733</v>
      </c>
      <c r="D1831" s="20" t="s">
        <v>4782</v>
      </c>
      <c r="E1831" s="213">
        <v>173</v>
      </c>
      <c r="F1831" s="256">
        <v>41902</v>
      </c>
      <c r="G1831" s="34">
        <v>173</v>
      </c>
      <c r="H1831" s="217">
        <f t="shared" si="29"/>
        <v>0</v>
      </c>
      <c r="I1831" s="32"/>
      <c r="K1831" s="430"/>
    </row>
    <row r="1832" spans="1:11" x14ac:dyDescent="0.25">
      <c r="A1832" s="192">
        <v>41902</v>
      </c>
      <c r="B1832" s="193" t="s">
        <v>1214</v>
      </c>
      <c r="C1832" s="324" t="s">
        <v>4733</v>
      </c>
      <c r="D1832" s="20" t="s">
        <v>3366</v>
      </c>
      <c r="E1832" s="213">
        <v>2360</v>
      </c>
      <c r="F1832" s="256">
        <v>41902</v>
      </c>
      <c r="G1832" s="34">
        <v>2360</v>
      </c>
      <c r="H1832" s="217">
        <f t="shared" si="29"/>
        <v>0</v>
      </c>
      <c r="I1832" s="32"/>
      <c r="K1832" s="430"/>
    </row>
    <row r="1833" spans="1:11" x14ac:dyDescent="0.25">
      <c r="A1833" s="192">
        <v>41902</v>
      </c>
      <c r="B1833" s="193" t="s">
        <v>1215</v>
      </c>
      <c r="C1833" s="324" t="s">
        <v>4733</v>
      </c>
      <c r="D1833" s="20" t="s">
        <v>4587</v>
      </c>
      <c r="E1833" s="213">
        <v>12668</v>
      </c>
      <c r="F1833" s="256">
        <v>41902</v>
      </c>
      <c r="G1833" s="34">
        <v>12668</v>
      </c>
      <c r="H1833" s="217">
        <f t="shared" si="29"/>
        <v>0</v>
      </c>
      <c r="I1833" s="32"/>
      <c r="K1833" s="430"/>
    </row>
    <row r="1834" spans="1:11" x14ac:dyDescent="0.25">
      <c r="A1834" s="192">
        <v>41902</v>
      </c>
      <c r="B1834" s="193" t="s">
        <v>1216</v>
      </c>
      <c r="C1834" s="324" t="s">
        <v>4733</v>
      </c>
      <c r="D1834" s="20" t="s">
        <v>83</v>
      </c>
      <c r="E1834" s="213">
        <v>3990</v>
      </c>
      <c r="F1834" s="256">
        <v>41902</v>
      </c>
      <c r="G1834" s="34">
        <v>3990</v>
      </c>
      <c r="H1834" s="217">
        <f t="shared" si="29"/>
        <v>0</v>
      </c>
      <c r="I1834" s="32" t="s">
        <v>21</v>
      </c>
      <c r="K1834" s="430"/>
    </row>
    <row r="1835" spans="1:11" x14ac:dyDescent="0.25">
      <c r="A1835" s="192">
        <v>41902</v>
      </c>
      <c r="B1835" s="193" t="s">
        <v>1217</v>
      </c>
      <c r="C1835" s="324" t="s">
        <v>4733</v>
      </c>
      <c r="D1835" s="20" t="s">
        <v>136</v>
      </c>
      <c r="E1835" s="213">
        <v>215.6</v>
      </c>
      <c r="F1835" s="256">
        <v>41902</v>
      </c>
      <c r="G1835" s="34">
        <v>215.6</v>
      </c>
      <c r="H1835" s="217">
        <f t="shared" si="29"/>
        <v>0</v>
      </c>
      <c r="I1835" s="32"/>
      <c r="K1835" s="430"/>
    </row>
    <row r="1836" spans="1:11" x14ac:dyDescent="0.25">
      <c r="A1836" s="192">
        <v>41902</v>
      </c>
      <c r="B1836" s="193" t="s">
        <v>1218</v>
      </c>
      <c r="C1836" s="324" t="s">
        <v>4733</v>
      </c>
      <c r="D1836" s="20" t="s">
        <v>83</v>
      </c>
      <c r="E1836" s="213">
        <v>1245.2</v>
      </c>
      <c r="F1836" s="256">
        <v>41902</v>
      </c>
      <c r="G1836" s="34">
        <v>1245.2</v>
      </c>
      <c r="H1836" s="217">
        <f t="shared" si="29"/>
        <v>0</v>
      </c>
      <c r="I1836" s="32"/>
      <c r="K1836" s="430"/>
    </row>
    <row r="1837" spans="1:11" x14ac:dyDescent="0.25">
      <c r="A1837" s="192">
        <v>41902</v>
      </c>
      <c r="B1837" s="193" t="s">
        <v>1220</v>
      </c>
      <c r="C1837" s="324" t="s">
        <v>4733</v>
      </c>
      <c r="D1837" s="295" t="s">
        <v>3108</v>
      </c>
      <c r="E1837" s="296">
        <v>0</v>
      </c>
      <c r="F1837" s="256"/>
      <c r="G1837" s="34"/>
      <c r="H1837" s="217">
        <f t="shared" si="29"/>
        <v>0</v>
      </c>
      <c r="I1837" s="32" t="s">
        <v>4762</v>
      </c>
      <c r="K1837" s="430"/>
    </row>
    <row r="1838" spans="1:11" x14ac:dyDescent="0.25">
      <c r="A1838" s="192">
        <v>41902</v>
      </c>
      <c r="B1838" s="193" t="s">
        <v>1221</v>
      </c>
      <c r="C1838" s="324" t="s">
        <v>4733</v>
      </c>
      <c r="D1838" s="295" t="s">
        <v>3108</v>
      </c>
      <c r="E1838" s="296">
        <v>0</v>
      </c>
      <c r="F1838" s="256"/>
      <c r="G1838" s="34"/>
      <c r="H1838" s="217">
        <f t="shared" si="29"/>
        <v>0</v>
      </c>
      <c r="I1838" s="32" t="s">
        <v>4797</v>
      </c>
      <c r="K1838" s="430"/>
    </row>
    <row r="1839" spans="1:11" x14ac:dyDescent="0.25">
      <c r="A1839" s="192">
        <v>41902</v>
      </c>
      <c r="B1839" s="193" t="s">
        <v>1222</v>
      </c>
      <c r="C1839" s="324" t="s">
        <v>4733</v>
      </c>
      <c r="D1839" s="20" t="s">
        <v>130</v>
      </c>
      <c r="E1839" s="213">
        <v>8549.9</v>
      </c>
      <c r="F1839" s="256">
        <v>41904</v>
      </c>
      <c r="G1839" s="34">
        <v>8549.9</v>
      </c>
      <c r="H1839" s="217">
        <f t="shared" si="29"/>
        <v>0</v>
      </c>
      <c r="I1839" s="32" t="s">
        <v>21</v>
      </c>
      <c r="K1839" s="430"/>
    </row>
    <row r="1840" spans="1:11" x14ac:dyDescent="0.25">
      <c r="A1840" s="192">
        <v>41902</v>
      </c>
      <c r="B1840" s="193" t="s">
        <v>1223</v>
      </c>
      <c r="C1840" s="324" t="s">
        <v>4733</v>
      </c>
      <c r="D1840" s="20" t="s">
        <v>1607</v>
      </c>
      <c r="E1840" s="213">
        <v>6540.6</v>
      </c>
      <c r="F1840" s="256">
        <v>41902</v>
      </c>
      <c r="G1840" s="34">
        <v>6540.6</v>
      </c>
      <c r="H1840" s="217">
        <f t="shared" si="29"/>
        <v>0</v>
      </c>
      <c r="I1840" s="32"/>
      <c r="K1840" s="430"/>
    </row>
    <row r="1841" spans="1:11" ht="23.25" x14ac:dyDescent="0.25">
      <c r="A1841" s="192">
        <v>41902</v>
      </c>
      <c r="B1841" s="193" t="s">
        <v>1225</v>
      </c>
      <c r="C1841" s="324" t="s">
        <v>4733</v>
      </c>
      <c r="D1841" s="20" t="s">
        <v>133</v>
      </c>
      <c r="E1841" s="213">
        <v>34003.199999999997</v>
      </c>
      <c r="F1841" s="420" t="s">
        <v>4798</v>
      </c>
      <c r="G1841" s="34">
        <f>31200+2803.2</f>
        <v>34003.199999999997</v>
      </c>
      <c r="H1841" s="217">
        <f t="shared" si="29"/>
        <v>0</v>
      </c>
      <c r="I1841" s="32"/>
      <c r="K1841" s="430"/>
    </row>
    <row r="1842" spans="1:11" x14ac:dyDescent="0.25">
      <c r="A1842" s="192">
        <v>41902</v>
      </c>
      <c r="B1842" s="193" t="s">
        <v>1226</v>
      </c>
      <c r="C1842" s="324" t="s">
        <v>4733</v>
      </c>
      <c r="D1842" s="20" t="s">
        <v>4781</v>
      </c>
      <c r="E1842" s="213">
        <v>11894.4</v>
      </c>
      <c r="F1842" s="256">
        <v>41902</v>
      </c>
      <c r="G1842" s="34">
        <v>11894.4</v>
      </c>
      <c r="H1842" s="217">
        <f t="shared" si="29"/>
        <v>0</v>
      </c>
      <c r="I1842" s="32"/>
      <c r="K1842" s="430"/>
    </row>
    <row r="1843" spans="1:11" x14ac:dyDescent="0.25">
      <c r="A1843" s="192">
        <v>41902</v>
      </c>
      <c r="B1843" s="193" t="s">
        <v>1227</v>
      </c>
      <c r="C1843" s="324" t="s">
        <v>4733</v>
      </c>
      <c r="D1843" s="20" t="s">
        <v>4799</v>
      </c>
      <c r="E1843" s="213">
        <v>223.6</v>
      </c>
      <c r="F1843" s="256">
        <v>41902</v>
      </c>
      <c r="G1843" s="34">
        <v>223.6</v>
      </c>
      <c r="H1843" s="217">
        <f t="shared" si="29"/>
        <v>0</v>
      </c>
      <c r="I1843" s="32"/>
      <c r="K1843" s="430"/>
    </row>
    <row r="1844" spans="1:11" x14ac:dyDescent="0.25">
      <c r="A1844" s="192">
        <v>41902</v>
      </c>
      <c r="B1844" s="193" t="s">
        <v>1228</v>
      </c>
      <c r="C1844" s="324" t="s">
        <v>4733</v>
      </c>
      <c r="D1844" s="20" t="s">
        <v>4800</v>
      </c>
      <c r="E1844" s="213">
        <v>7595</v>
      </c>
      <c r="F1844" s="256">
        <v>41902</v>
      </c>
      <c r="G1844" s="34">
        <v>7595</v>
      </c>
      <c r="H1844" s="217">
        <f t="shared" si="29"/>
        <v>0</v>
      </c>
      <c r="I1844" s="32"/>
      <c r="K1844" s="430"/>
    </row>
    <row r="1845" spans="1:11" x14ac:dyDescent="0.25">
      <c r="A1845" s="192">
        <v>41902</v>
      </c>
      <c r="B1845" s="193" t="s">
        <v>1230</v>
      </c>
      <c r="C1845" s="324" t="s">
        <v>4733</v>
      </c>
      <c r="D1845" s="20" t="s">
        <v>4240</v>
      </c>
      <c r="E1845" s="213">
        <v>20116.8</v>
      </c>
      <c r="F1845" s="256">
        <v>41902</v>
      </c>
      <c r="G1845" s="34">
        <v>20116.8</v>
      </c>
      <c r="H1845" s="217">
        <f t="shared" si="29"/>
        <v>0</v>
      </c>
      <c r="I1845" s="32"/>
      <c r="K1845" s="430"/>
    </row>
    <row r="1846" spans="1:11" x14ac:dyDescent="0.25">
      <c r="A1846" s="192">
        <v>41902</v>
      </c>
      <c r="B1846" s="193" t="s">
        <v>1231</v>
      </c>
      <c r="C1846" s="324" t="s">
        <v>4733</v>
      </c>
      <c r="D1846" s="20" t="s">
        <v>133</v>
      </c>
      <c r="E1846" s="213">
        <v>729.6</v>
      </c>
      <c r="F1846" s="256">
        <v>41902</v>
      </c>
      <c r="G1846" s="34">
        <v>729.6</v>
      </c>
      <c r="H1846" s="217">
        <f t="shared" si="29"/>
        <v>0</v>
      </c>
      <c r="I1846" s="32"/>
      <c r="K1846" s="430"/>
    </row>
    <row r="1847" spans="1:11" x14ac:dyDescent="0.25">
      <c r="A1847" s="192">
        <v>41902</v>
      </c>
      <c r="B1847" s="193" t="s">
        <v>1232</v>
      </c>
      <c r="C1847" s="324" t="s">
        <v>4733</v>
      </c>
      <c r="D1847" s="20" t="s">
        <v>51</v>
      </c>
      <c r="E1847" s="213">
        <v>2095.1999999999998</v>
      </c>
      <c r="F1847" s="256">
        <v>41902</v>
      </c>
      <c r="G1847" s="34">
        <v>2095.1999999999998</v>
      </c>
      <c r="H1847" s="217">
        <f t="shared" si="29"/>
        <v>0</v>
      </c>
      <c r="I1847" s="32"/>
      <c r="K1847" s="430"/>
    </row>
    <row r="1848" spans="1:11" x14ac:dyDescent="0.25">
      <c r="A1848" s="192">
        <v>41902</v>
      </c>
      <c r="B1848" s="193" t="s">
        <v>1233</v>
      </c>
      <c r="C1848" s="324" t="s">
        <v>4733</v>
      </c>
      <c r="D1848" s="295" t="s">
        <v>3108</v>
      </c>
      <c r="E1848" s="296">
        <v>0</v>
      </c>
      <c r="F1848" s="256"/>
      <c r="G1848" s="34"/>
      <c r="H1848" s="217">
        <f t="shared" si="29"/>
        <v>0</v>
      </c>
      <c r="I1848" s="32" t="s">
        <v>324</v>
      </c>
      <c r="K1848" s="430"/>
    </row>
    <row r="1849" spans="1:11" x14ac:dyDescent="0.25">
      <c r="A1849" s="192">
        <v>41902</v>
      </c>
      <c r="B1849" s="193" t="s">
        <v>1234</v>
      </c>
      <c r="C1849" s="324" t="s">
        <v>4733</v>
      </c>
      <c r="D1849" s="20" t="s">
        <v>763</v>
      </c>
      <c r="E1849" s="213">
        <v>2631.2</v>
      </c>
      <c r="F1849" s="256">
        <v>41902</v>
      </c>
      <c r="G1849" s="34">
        <v>2631.2</v>
      </c>
      <c r="H1849" s="217">
        <f t="shared" si="29"/>
        <v>0</v>
      </c>
      <c r="I1849" s="32" t="s">
        <v>217</v>
      </c>
      <c r="K1849" s="430"/>
    </row>
    <row r="1850" spans="1:11" x14ac:dyDescent="0.25">
      <c r="A1850" s="192">
        <v>41902</v>
      </c>
      <c r="B1850" s="193" t="s">
        <v>1236</v>
      </c>
      <c r="C1850" s="324" t="s">
        <v>4733</v>
      </c>
      <c r="D1850" s="20" t="s">
        <v>62</v>
      </c>
      <c r="E1850" s="213">
        <v>23584.6</v>
      </c>
      <c r="F1850" s="256">
        <v>41902</v>
      </c>
      <c r="G1850" s="34">
        <v>23584.6</v>
      </c>
      <c r="H1850" s="217">
        <f t="shared" si="29"/>
        <v>0</v>
      </c>
      <c r="I1850" s="32" t="s">
        <v>65</v>
      </c>
      <c r="K1850" s="430"/>
    </row>
    <row r="1851" spans="1:11" x14ac:dyDescent="0.25">
      <c r="A1851" s="192">
        <v>41902</v>
      </c>
      <c r="B1851" s="193" t="s">
        <v>1237</v>
      </c>
      <c r="C1851" s="324" t="s">
        <v>4733</v>
      </c>
      <c r="D1851" s="20" t="s">
        <v>523</v>
      </c>
      <c r="E1851" s="213">
        <v>17461.54</v>
      </c>
      <c r="F1851" s="412">
        <v>41913</v>
      </c>
      <c r="G1851" s="40">
        <v>17461.54</v>
      </c>
      <c r="H1851" s="217">
        <f t="shared" si="29"/>
        <v>0</v>
      </c>
      <c r="I1851" s="32"/>
      <c r="K1851" s="430"/>
    </row>
    <row r="1852" spans="1:11" x14ac:dyDescent="0.25">
      <c r="A1852" s="192">
        <v>41902</v>
      </c>
      <c r="B1852" s="193" t="s">
        <v>1239</v>
      </c>
      <c r="C1852" s="324" t="s">
        <v>4733</v>
      </c>
      <c r="D1852" s="20" t="s">
        <v>1202</v>
      </c>
      <c r="E1852" s="213">
        <v>3062.5</v>
      </c>
      <c r="F1852" s="256">
        <v>41902</v>
      </c>
      <c r="G1852" s="34">
        <v>3062.5</v>
      </c>
      <c r="H1852" s="217">
        <f t="shared" si="29"/>
        <v>0</v>
      </c>
      <c r="I1852" s="32"/>
      <c r="K1852" s="430"/>
    </row>
    <row r="1853" spans="1:11" x14ac:dyDescent="0.25">
      <c r="A1853" s="192">
        <v>41902</v>
      </c>
      <c r="B1853" s="193" t="s">
        <v>1240</v>
      </c>
      <c r="C1853" s="324" t="s">
        <v>4733</v>
      </c>
      <c r="D1853" s="20" t="s">
        <v>180</v>
      </c>
      <c r="E1853" s="213">
        <v>15180.2</v>
      </c>
      <c r="F1853" s="256">
        <v>41902</v>
      </c>
      <c r="G1853" s="34">
        <v>15180.2</v>
      </c>
      <c r="H1853" s="217">
        <f t="shared" si="29"/>
        <v>0</v>
      </c>
      <c r="I1853" s="32" t="s">
        <v>65</v>
      </c>
      <c r="K1853" s="430"/>
    </row>
    <row r="1854" spans="1:11" x14ac:dyDescent="0.25">
      <c r="A1854" s="192">
        <v>41902</v>
      </c>
      <c r="B1854" s="193" t="s">
        <v>1242</v>
      </c>
      <c r="C1854" s="324" t="s">
        <v>4733</v>
      </c>
      <c r="D1854" s="20" t="s">
        <v>4801</v>
      </c>
      <c r="E1854" s="213">
        <v>2673.97</v>
      </c>
      <c r="F1854" s="256">
        <v>41903</v>
      </c>
      <c r="G1854" s="34">
        <v>2673.97</v>
      </c>
      <c r="H1854" s="217">
        <f t="shared" si="29"/>
        <v>0</v>
      </c>
      <c r="I1854" s="32" t="s">
        <v>12</v>
      </c>
      <c r="K1854" s="430"/>
    </row>
    <row r="1855" spans="1:11" x14ac:dyDescent="0.25">
      <c r="A1855" s="192">
        <v>41902</v>
      </c>
      <c r="B1855" s="193" t="s">
        <v>1243</v>
      </c>
      <c r="C1855" s="324" t="s">
        <v>4733</v>
      </c>
      <c r="D1855" s="20" t="s">
        <v>348</v>
      </c>
      <c r="E1855" s="213">
        <v>1536.02</v>
      </c>
      <c r="F1855" s="256">
        <v>41903</v>
      </c>
      <c r="G1855" s="34">
        <v>1536.02</v>
      </c>
      <c r="H1855" s="217">
        <f t="shared" si="29"/>
        <v>0</v>
      </c>
      <c r="I1855" s="32" t="s">
        <v>12</v>
      </c>
      <c r="K1855" s="430"/>
    </row>
    <row r="1856" spans="1:11" x14ac:dyDescent="0.25">
      <c r="A1856" s="192">
        <v>41902</v>
      </c>
      <c r="B1856" s="193" t="s">
        <v>1244</v>
      </c>
      <c r="C1856" s="324" t="s">
        <v>4733</v>
      </c>
      <c r="D1856" s="20" t="s">
        <v>80</v>
      </c>
      <c r="E1856" s="213">
        <v>2256</v>
      </c>
      <c r="F1856" s="256">
        <v>41903</v>
      </c>
      <c r="G1856" s="34">
        <v>2256</v>
      </c>
      <c r="H1856" s="217">
        <f t="shared" si="29"/>
        <v>0</v>
      </c>
      <c r="I1856" s="32" t="s">
        <v>12</v>
      </c>
      <c r="K1856" s="430"/>
    </row>
    <row r="1857" spans="1:11" x14ac:dyDescent="0.25">
      <c r="A1857" s="192">
        <v>41902</v>
      </c>
      <c r="B1857" s="193" t="s">
        <v>1245</v>
      </c>
      <c r="C1857" s="324" t="s">
        <v>4733</v>
      </c>
      <c r="D1857" s="20" t="s">
        <v>193</v>
      </c>
      <c r="E1857" s="213">
        <v>8517.6</v>
      </c>
      <c r="F1857" s="256">
        <v>41903</v>
      </c>
      <c r="G1857" s="34">
        <v>8517.6</v>
      </c>
      <c r="H1857" s="217">
        <f t="shared" si="29"/>
        <v>0</v>
      </c>
      <c r="I1857" s="32" t="s">
        <v>12</v>
      </c>
      <c r="K1857" s="430"/>
    </row>
    <row r="1858" spans="1:11" x14ac:dyDescent="0.25">
      <c r="A1858" s="192">
        <v>41902</v>
      </c>
      <c r="B1858" s="193" t="s">
        <v>1246</v>
      </c>
      <c r="C1858" s="324" t="s">
        <v>4733</v>
      </c>
      <c r="D1858" s="20" t="s">
        <v>87</v>
      </c>
      <c r="E1858" s="213">
        <v>8766.9</v>
      </c>
      <c r="F1858" s="256">
        <v>41903</v>
      </c>
      <c r="G1858" s="34">
        <v>8766.9</v>
      </c>
      <c r="H1858" s="217">
        <f t="shared" si="29"/>
        <v>0</v>
      </c>
      <c r="I1858" s="32" t="s">
        <v>12</v>
      </c>
      <c r="K1858" s="430"/>
    </row>
    <row r="1859" spans="1:11" x14ac:dyDescent="0.25">
      <c r="A1859" s="192">
        <v>41902</v>
      </c>
      <c r="B1859" s="193" t="s">
        <v>1247</v>
      </c>
      <c r="C1859" s="324" t="s">
        <v>4733</v>
      </c>
      <c r="D1859" s="20" t="s">
        <v>78</v>
      </c>
      <c r="E1859" s="213">
        <v>6660</v>
      </c>
      <c r="F1859" s="256">
        <v>41903</v>
      </c>
      <c r="G1859" s="42">
        <v>6660</v>
      </c>
      <c r="H1859" s="217">
        <f t="shared" si="29"/>
        <v>0</v>
      </c>
      <c r="I1859" s="20" t="s">
        <v>12</v>
      </c>
      <c r="K1859" s="430"/>
    </row>
    <row r="1860" spans="1:11" x14ac:dyDescent="0.25">
      <c r="A1860" s="192">
        <v>41902</v>
      </c>
      <c r="B1860" s="193" t="s">
        <v>1248</v>
      </c>
      <c r="C1860" s="324" t="s">
        <v>4733</v>
      </c>
      <c r="D1860" s="20" t="s">
        <v>4644</v>
      </c>
      <c r="E1860" s="213">
        <v>2620.8000000000002</v>
      </c>
      <c r="F1860" s="256">
        <v>41903</v>
      </c>
      <c r="G1860" s="42">
        <v>2620.8000000000002</v>
      </c>
      <c r="H1860" s="217">
        <f t="shared" si="29"/>
        <v>0</v>
      </c>
      <c r="I1860" s="20" t="s">
        <v>12</v>
      </c>
      <c r="K1860" s="430"/>
    </row>
    <row r="1861" spans="1:11" x14ac:dyDescent="0.25">
      <c r="A1861" s="192">
        <v>41902</v>
      </c>
      <c r="B1861" s="193" t="s">
        <v>1249</v>
      </c>
      <c r="C1861" s="324" t="s">
        <v>4733</v>
      </c>
      <c r="D1861" s="20" t="s">
        <v>953</v>
      </c>
      <c r="E1861" s="213">
        <v>6751</v>
      </c>
      <c r="F1861" s="256">
        <v>41903</v>
      </c>
      <c r="G1861" s="42">
        <v>6751</v>
      </c>
      <c r="H1861" s="217">
        <f t="shared" si="29"/>
        <v>0</v>
      </c>
      <c r="I1861" s="20" t="s">
        <v>12</v>
      </c>
      <c r="K1861" s="430"/>
    </row>
    <row r="1862" spans="1:11" x14ac:dyDescent="0.25">
      <c r="A1862" s="192">
        <v>41902</v>
      </c>
      <c r="B1862" s="193" t="s">
        <v>1250</v>
      </c>
      <c r="C1862" s="324" t="s">
        <v>4733</v>
      </c>
      <c r="D1862" s="20" t="s">
        <v>349</v>
      </c>
      <c r="E1862" s="213">
        <v>5776</v>
      </c>
      <c r="F1862" s="256">
        <v>41903</v>
      </c>
      <c r="G1862" s="42">
        <v>5776</v>
      </c>
      <c r="H1862" s="217">
        <f t="shared" si="29"/>
        <v>0</v>
      </c>
      <c r="I1862" s="20" t="s">
        <v>12</v>
      </c>
      <c r="K1862" s="430"/>
    </row>
    <row r="1863" spans="1:11" x14ac:dyDescent="0.25">
      <c r="A1863" s="192">
        <v>41902</v>
      </c>
      <c r="B1863" s="193" t="s">
        <v>1251</v>
      </c>
      <c r="C1863" s="324" t="s">
        <v>4733</v>
      </c>
      <c r="D1863" s="295" t="s">
        <v>3108</v>
      </c>
      <c r="E1863" s="296">
        <v>0</v>
      </c>
      <c r="F1863" s="256"/>
      <c r="G1863" s="42"/>
      <c r="H1863" s="217">
        <f t="shared" ref="H1863:H1926" si="30">E1863-G1863</f>
        <v>0</v>
      </c>
      <c r="I1863" s="20" t="s">
        <v>324</v>
      </c>
      <c r="K1863" s="430"/>
    </row>
    <row r="1864" spans="1:11" x14ac:dyDescent="0.25">
      <c r="A1864" s="192">
        <v>41902</v>
      </c>
      <c r="B1864" s="193" t="s">
        <v>1252</v>
      </c>
      <c r="C1864" s="324" t="s">
        <v>4733</v>
      </c>
      <c r="D1864" s="20" t="s">
        <v>63</v>
      </c>
      <c r="E1864" s="213">
        <v>2366</v>
      </c>
      <c r="F1864" s="256">
        <v>41904</v>
      </c>
      <c r="G1864" s="42">
        <v>2366</v>
      </c>
      <c r="H1864" s="217">
        <f t="shared" si="30"/>
        <v>0</v>
      </c>
      <c r="I1864" s="20" t="s">
        <v>21</v>
      </c>
      <c r="K1864" s="430"/>
    </row>
    <row r="1865" spans="1:11" x14ac:dyDescent="0.25">
      <c r="A1865" s="192">
        <v>41902</v>
      </c>
      <c r="B1865" s="193" t="s">
        <v>1253</v>
      </c>
      <c r="C1865" s="324" t="s">
        <v>4733</v>
      </c>
      <c r="D1865" s="20" t="s">
        <v>1100</v>
      </c>
      <c r="E1865" s="213">
        <v>3697.2</v>
      </c>
      <c r="F1865" s="368">
        <v>41903</v>
      </c>
      <c r="G1865" s="42">
        <v>3697.2</v>
      </c>
      <c r="H1865" s="217">
        <f t="shared" si="30"/>
        <v>0</v>
      </c>
      <c r="I1865" s="20" t="s">
        <v>12</v>
      </c>
      <c r="K1865" s="430"/>
    </row>
    <row r="1866" spans="1:11" x14ac:dyDescent="0.25">
      <c r="A1866" s="192">
        <v>41902</v>
      </c>
      <c r="B1866" s="193" t="s">
        <v>1255</v>
      </c>
      <c r="C1866" s="324" t="s">
        <v>4733</v>
      </c>
      <c r="D1866" s="20" t="s">
        <v>4729</v>
      </c>
      <c r="E1866" s="213">
        <v>5111.6000000000004</v>
      </c>
      <c r="F1866" s="368">
        <v>41902</v>
      </c>
      <c r="G1866" s="42">
        <v>5111.6000000000004</v>
      </c>
      <c r="H1866" s="217">
        <f t="shared" si="30"/>
        <v>0</v>
      </c>
      <c r="I1866" s="20"/>
      <c r="K1866" s="430"/>
    </row>
    <row r="1867" spans="1:11" x14ac:dyDescent="0.25">
      <c r="A1867" s="192">
        <v>41902</v>
      </c>
      <c r="B1867" s="193" t="s">
        <v>1256</v>
      </c>
      <c r="C1867" s="324" t="s">
        <v>4733</v>
      </c>
      <c r="D1867" s="20" t="s">
        <v>4729</v>
      </c>
      <c r="E1867" s="213">
        <v>195</v>
      </c>
      <c r="F1867" s="368">
        <v>41902</v>
      </c>
      <c r="G1867" s="42">
        <v>195</v>
      </c>
      <c r="H1867" s="217">
        <f t="shared" si="30"/>
        <v>0</v>
      </c>
      <c r="I1867" s="20"/>
      <c r="K1867" s="430"/>
    </row>
    <row r="1868" spans="1:11" x14ac:dyDescent="0.25">
      <c r="A1868" s="192">
        <v>41902</v>
      </c>
      <c r="B1868" s="193" t="s">
        <v>1257</v>
      </c>
      <c r="C1868" s="324" t="s">
        <v>4733</v>
      </c>
      <c r="D1868" s="20" t="s">
        <v>136</v>
      </c>
      <c r="E1868" s="213">
        <v>2059.1999999999998</v>
      </c>
      <c r="F1868" s="368">
        <v>41902</v>
      </c>
      <c r="G1868" s="42">
        <v>2059.1999999999998</v>
      </c>
      <c r="H1868" s="217">
        <f t="shared" si="30"/>
        <v>0</v>
      </c>
      <c r="I1868" s="20"/>
      <c r="K1868" s="430"/>
    </row>
    <row r="1869" spans="1:11" x14ac:dyDescent="0.25">
      <c r="A1869" s="192">
        <v>41903</v>
      </c>
      <c r="B1869" s="193" t="s">
        <v>1258</v>
      </c>
      <c r="C1869" s="324" t="s">
        <v>4733</v>
      </c>
      <c r="D1869" s="190" t="s">
        <v>14</v>
      </c>
      <c r="E1869" s="210">
        <v>9312</v>
      </c>
      <c r="F1869" s="368">
        <v>41903</v>
      </c>
      <c r="G1869" s="42">
        <v>9312</v>
      </c>
      <c r="H1869" s="217">
        <f t="shared" si="30"/>
        <v>0</v>
      </c>
      <c r="I1869" s="190"/>
      <c r="K1869" s="430"/>
    </row>
    <row r="1870" spans="1:11" x14ac:dyDescent="0.25">
      <c r="A1870" s="192">
        <v>41903</v>
      </c>
      <c r="B1870" s="193" t="s">
        <v>1259</v>
      </c>
      <c r="C1870" s="324" t="s">
        <v>4733</v>
      </c>
      <c r="D1870" s="190" t="s">
        <v>19</v>
      </c>
      <c r="E1870" s="210">
        <v>39147.199999999997</v>
      </c>
      <c r="F1870" s="370">
        <v>41914</v>
      </c>
      <c r="G1870" s="219">
        <v>39147.199999999997</v>
      </c>
      <c r="H1870" s="217">
        <f t="shared" si="30"/>
        <v>0</v>
      </c>
      <c r="I1870" s="190" t="s">
        <v>30</v>
      </c>
      <c r="K1870" s="430"/>
    </row>
    <row r="1871" spans="1:11" x14ac:dyDescent="0.25">
      <c r="A1871" s="192">
        <v>41903</v>
      </c>
      <c r="B1871" s="193" t="s">
        <v>1260</v>
      </c>
      <c r="C1871" s="324" t="s">
        <v>4733</v>
      </c>
      <c r="D1871" s="190" t="s">
        <v>180</v>
      </c>
      <c r="E1871" s="210">
        <v>10128</v>
      </c>
      <c r="F1871" s="368">
        <v>41903</v>
      </c>
      <c r="G1871" s="42">
        <v>10128</v>
      </c>
      <c r="H1871" s="217">
        <f t="shared" si="30"/>
        <v>0</v>
      </c>
      <c r="I1871" s="190" t="s">
        <v>65</v>
      </c>
      <c r="K1871" s="430"/>
    </row>
    <row r="1872" spans="1:11" x14ac:dyDescent="0.25">
      <c r="A1872" s="192">
        <v>41903</v>
      </c>
      <c r="B1872" s="193" t="s">
        <v>1261</v>
      </c>
      <c r="C1872" s="324" t="s">
        <v>4733</v>
      </c>
      <c r="D1872" s="196" t="s">
        <v>3108</v>
      </c>
      <c r="E1872" s="215">
        <v>0</v>
      </c>
      <c r="F1872" s="368"/>
      <c r="G1872" s="42"/>
      <c r="H1872" s="217">
        <f t="shared" si="30"/>
        <v>0</v>
      </c>
      <c r="I1872" s="190" t="s">
        <v>4762</v>
      </c>
      <c r="K1872" s="430"/>
    </row>
    <row r="1873" spans="1:11" x14ac:dyDescent="0.25">
      <c r="A1873" s="192">
        <v>41903</v>
      </c>
      <c r="B1873" s="193" t="s">
        <v>1262</v>
      </c>
      <c r="C1873" s="324" t="s">
        <v>4733</v>
      </c>
      <c r="D1873" s="190" t="s">
        <v>517</v>
      </c>
      <c r="E1873" s="210">
        <v>746.65</v>
      </c>
      <c r="F1873" s="368">
        <v>41903</v>
      </c>
      <c r="G1873" s="42">
        <v>746.65</v>
      </c>
      <c r="H1873" s="217">
        <f t="shared" si="30"/>
        <v>0</v>
      </c>
      <c r="I1873" s="190"/>
      <c r="K1873" s="430"/>
    </row>
    <row r="1874" spans="1:11" x14ac:dyDescent="0.25">
      <c r="A1874" s="192">
        <v>41903</v>
      </c>
      <c r="B1874" s="193" t="s">
        <v>1263</v>
      </c>
      <c r="C1874" s="324" t="s">
        <v>4733</v>
      </c>
      <c r="D1874" s="190" t="s">
        <v>13</v>
      </c>
      <c r="E1874" s="210">
        <v>5772.2</v>
      </c>
      <c r="F1874" s="368">
        <v>41903</v>
      </c>
      <c r="G1874" s="42">
        <v>5772.2</v>
      </c>
      <c r="H1874" s="217">
        <f t="shared" si="30"/>
        <v>0</v>
      </c>
      <c r="I1874" s="190" t="s">
        <v>27</v>
      </c>
      <c r="K1874" s="430"/>
    </row>
    <row r="1875" spans="1:11" x14ac:dyDescent="0.25">
      <c r="A1875" s="192">
        <v>41903</v>
      </c>
      <c r="B1875" s="193" t="s">
        <v>1264</v>
      </c>
      <c r="C1875" s="324" t="s">
        <v>4733</v>
      </c>
      <c r="D1875" s="190" t="s">
        <v>44</v>
      </c>
      <c r="E1875" s="210">
        <v>8160</v>
      </c>
      <c r="F1875" s="370">
        <v>41914</v>
      </c>
      <c r="G1875" s="219">
        <v>8160</v>
      </c>
      <c r="H1875" s="217">
        <f t="shared" si="30"/>
        <v>0</v>
      </c>
      <c r="I1875" s="190" t="s">
        <v>12</v>
      </c>
      <c r="K1875" s="430"/>
    </row>
    <row r="1876" spans="1:11" x14ac:dyDescent="0.25">
      <c r="A1876" s="192">
        <v>41903</v>
      </c>
      <c r="B1876" s="193" t="s">
        <v>1265</v>
      </c>
      <c r="C1876" s="324" t="s">
        <v>4733</v>
      </c>
      <c r="D1876" s="196" t="s">
        <v>3108</v>
      </c>
      <c r="E1876" s="215">
        <v>0</v>
      </c>
      <c r="F1876" s="368"/>
      <c r="G1876" s="42"/>
      <c r="H1876" s="217">
        <f t="shared" si="30"/>
        <v>0</v>
      </c>
      <c r="I1876" s="190" t="s">
        <v>512</v>
      </c>
      <c r="K1876" s="430"/>
    </row>
    <row r="1877" spans="1:11" x14ac:dyDescent="0.25">
      <c r="A1877" s="192">
        <v>41903</v>
      </c>
      <c r="B1877" s="193" t="s">
        <v>1266</v>
      </c>
      <c r="C1877" s="324" t="s">
        <v>4733</v>
      </c>
      <c r="D1877" s="190" t="s">
        <v>23</v>
      </c>
      <c r="E1877" s="210">
        <v>7094.8</v>
      </c>
      <c r="F1877" s="368">
        <v>41903</v>
      </c>
      <c r="G1877" s="42">
        <v>7094.8</v>
      </c>
      <c r="H1877" s="217">
        <f t="shared" si="30"/>
        <v>0</v>
      </c>
      <c r="I1877" s="190"/>
      <c r="K1877" s="430"/>
    </row>
    <row r="1878" spans="1:11" x14ac:dyDescent="0.25">
      <c r="A1878" s="192">
        <v>41903</v>
      </c>
      <c r="B1878" s="193" t="s">
        <v>1267</v>
      </c>
      <c r="C1878" s="324" t="s">
        <v>4733</v>
      </c>
      <c r="D1878" s="190" t="s">
        <v>23</v>
      </c>
      <c r="E1878" s="210">
        <v>166.4</v>
      </c>
      <c r="F1878" s="368">
        <v>41903</v>
      </c>
      <c r="G1878" s="42">
        <v>166.4</v>
      </c>
      <c r="H1878" s="217">
        <f t="shared" si="30"/>
        <v>0</v>
      </c>
      <c r="I1878" s="190"/>
      <c r="K1878" s="430"/>
    </row>
    <row r="1879" spans="1:11" x14ac:dyDescent="0.25">
      <c r="A1879" s="192">
        <v>41903</v>
      </c>
      <c r="B1879" s="193" t="s">
        <v>1268</v>
      </c>
      <c r="C1879" s="324" t="s">
        <v>4733</v>
      </c>
      <c r="D1879" s="196" t="s">
        <v>3108</v>
      </c>
      <c r="E1879" s="215">
        <v>0</v>
      </c>
      <c r="F1879" s="368"/>
      <c r="G1879" s="42"/>
      <c r="H1879" s="217">
        <f t="shared" si="30"/>
        <v>0</v>
      </c>
      <c r="I1879" s="190" t="s">
        <v>324</v>
      </c>
    </row>
    <row r="1880" spans="1:11" x14ac:dyDescent="0.25">
      <c r="A1880" s="192">
        <v>41903</v>
      </c>
      <c r="B1880" s="193" t="s">
        <v>1269</v>
      </c>
      <c r="C1880" s="324" t="s">
        <v>4733</v>
      </c>
      <c r="D1880" s="190" t="s">
        <v>42</v>
      </c>
      <c r="E1880" s="210">
        <v>1440</v>
      </c>
      <c r="F1880" s="368">
        <v>41908</v>
      </c>
      <c r="G1880" s="42">
        <v>1440</v>
      </c>
      <c r="H1880" s="217">
        <f t="shared" si="30"/>
        <v>0</v>
      </c>
      <c r="I1880" s="190" t="s">
        <v>12</v>
      </c>
    </row>
    <row r="1881" spans="1:11" x14ac:dyDescent="0.25">
      <c r="A1881" s="192">
        <v>41903</v>
      </c>
      <c r="B1881" s="193" t="s">
        <v>1270</v>
      </c>
      <c r="C1881" s="324" t="s">
        <v>4733</v>
      </c>
      <c r="D1881" s="190" t="s">
        <v>43</v>
      </c>
      <c r="E1881" s="210">
        <v>2400</v>
      </c>
      <c r="F1881" s="368">
        <v>41908</v>
      </c>
      <c r="G1881" s="42">
        <v>2400</v>
      </c>
      <c r="H1881" s="217">
        <f t="shared" si="30"/>
        <v>0</v>
      </c>
      <c r="I1881" s="190" t="s">
        <v>12</v>
      </c>
    </row>
    <row r="1882" spans="1:11" x14ac:dyDescent="0.25">
      <c r="A1882" s="192">
        <v>41903</v>
      </c>
      <c r="B1882" s="193" t="s">
        <v>1271</v>
      </c>
      <c r="C1882" s="324" t="s">
        <v>4733</v>
      </c>
      <c r="D1882" s="190" t="s">
        <v>4613</v>
      </c>
      <c r="E1882" s="210">
        <v>1607.9</v>
      </c>
      <c r="F1882" s="368">
        <v>41903</v>
      </c>
      <c r="G1882" s="42">
        <v>1607.9</v>
      </c>
      <c r="H1882" s="217">
        <f t="shared" si="30"/>
        <v>0</v>
      </c>
      <c r="I1882" s="190"/>
    </row>
    <row r="1883" spans="1:11" x14ac:dyDescent="0.25">
      <c r="A1883" s="192">
        <v>41903</v>
      </c>
      <c r="B1883" s="193" t="s">
        <v>1272</v>
      </c>
      <c r="C1883" s="324" t="s">
        <v>4733</v>
      </c>
      <c r="D1883" s="190" t="s">
        <v>148</v>
      </c>
      <c r="E1883" s="210">
        <v>640</v>
      </c>
      <c r="F1883" s="368">
        <v>41903</v>
      </c>
      <c r="G1883" s="42">
        <v>640</v>
      </c>
      <c r="H1883" s="217">
        <f t="shared" si="30"/>
        <v>0</v>
      </c>
      <c r="I1883" s="190" t="s">
        <v>12</v>
      </c>
    </row>
    <row r="1884" spans="1:11" x14ac:dyDescent="0.25">
      <c r="A1884" s="192">
        <v>41903</v>
      </c>
      <c r="B1884" s="193" t="s">
        <v>1273</v>
      </c>
      <c r="C1884" s="324" t="s">
        <v>4733</v>
      </c>
      <c r="D1884" s="190" t="s">
        <v>116</v>
      </c>
      <c r="E1884" s="210">
        <v>1425.7</v>
      </c>
      <c r="F1884" s="368">
        <v>41903</v>
      </c>
      <c r="G1884" s="42">
        <v>1425.7</v>
      </c>
      <c r="H1884" s="217">
        <f t="shared" si="30"/>
        <v>0</v>
      </c>
      <c r="I1884" s="190"/>
    </row>
    <row r="1885" spans="1:11" x14ac:dyDescent="0.25">
      <c r="A1885" s="192">
        <v>41903</v>
      </c>
      <c r="B1885" s="193" t="s">
        <v>1274</v>
      </c>
      <c r="C1885" s="324" t="s">
        <v>4733</v>
      </c>
      <c r="D1885" s="190" t="s">
        <v>339</v>
      </c>
      <c r="E1885" s="210">
        <v>990</v>
      </c>
      <c r="F1885" s="368">
        <v>41903</v>
      </c>
      <c r="G1885" s="42">
        <v>990</v>
      </c>
      <c r="H1885" s="217">
        <f t="shared" si="30"/>
        <v>0</v>
      </c>
      <c r="I1885" s="190"/>
    </row>
    <row r="1886" spans="1:11" x14ac:dyDescent="0.25">
      <c r="A1886" s="192">
        <v>41903</v>
      </c>
      <c r="B1886" s="193" t="s">
        <v>1275</v>
      </c>
      <c r="C1886" s="324" t="s">
        <v>4733</v>
      </c>
      <c r="D1886" s="190" t="s">
        <v>260</v>
      </c>
      <c r="E1886" s="210">
        <v>2360</v>
      </c>
      <c r="F1886" s="368">
        <v>41903</v>
      </c>
      <c r="G1886" s="42">
        <v>2360</v>
      </c>
      <c r="H1886" s="217">
        <f t="shared" si="30"/>
        <v>0</v>
      </c>
      <c r="I1886" s="190" t="s">
        <v>27</v>
      </c>
    </row>
    <row r="1887" spans="1:11" x14ac:dyDescent="0.25">
      <c r="A1887" s="192">
        <v>41903</v>
      </c>
      <c r="B1887" s="193" t="s">
        <v>1276</v>
      </c>
      <c r="C1887" s="324" t="s">
        <v>4733</v>
      </c>
      <c r="D1887" s="190" t="s">
        <v>2481</v>
      </c>
      <c r="E1887" s="210">
        <v>49998</v>
      </c>
      <c r="F1887" s="368">
        <v>41906</v>
      </c>
      <c r="G1887" s="42">
        <v>49998</v>
      </c>
      <c r="H1887" s="217">
        <f t="shared" si="30"/>
        <v>0</v>
      </c>
      <c r="I1887" s="190" t="s">
        <v>65</v>
      </c>
    </row>
    <row r="1888" spans="1:11" x14ac:dyDescent="0.25">
      <c r="A1888" s="192">
        <v>41903</v>
      </c>
      <c r="B1888" s="193" t="s">
        <v>1277</v>
      </c>
      <c r="C1888" s="324" t="s">
        <v>4733</v>
      </c>
      <c r="D1888" s="190" t="s">
        <v>494</v>
      </c>
      <c r="E1888" s="210">
        <v>5922.8</v>
      </c>
      <c r="F1888" s="368">
        <v>41903</v>
      </c>
      <c r="G1888" s="42">
        <v>5922.8</v>
      </c>
      <c r="H1888" s="217">
        <f t="shared" si="30"/>
        <v>0</v>
      </c>
      <c r="I1888" s="190" t="s">
        <v>27</v>
      </c>
    </row>
    <row r="1889" spans="1:11" x14ac:dyDescent="0.25">
      <c r="A1889" s="192">
        <v>41903</v>
      </c>
      <c r="B1889" s="193" t="s">
        <v>1278</v>
      </c>
      <c r="C1889" s="324" t="s">
        <v>4733</v>
      </c>
      <c r="D1889" s="190" t="s">
        <v>4700</v>
      </c>
      <c r="E1889" s="210">
        <v>1950</v>
      </c>
      <c r="F1889" s="368">
        <v>41903</v>
      </c>
      <c r="G1889" s="42">
        <v>1950</v>
      </c>
      <c r="H1889" s="217">
        <f t="shared" si="30"/>
        <v>0</v>
      </c>
      <c r="I1889" s="190" t="s">
        <v>12</v>
      </c>
      <c r="J1889" s="21"/>
      <c r="K1889" s="21"/>
    </row>
    <row r="1890" spans="1:11" x14ac:dyDescent="0.25">
      <c r="A1890" s="192">
        <v>41903</v>
      </c>
      <c r="B1890" s="193" t="s">
        <v>1279</v>
      </c>
      <c r="C1890" s="324" t="s">
        <v>4733</v>
      </c>
      <c r="D1890" s="190" t="s">
        <v>4707</v>
      </c>
      <c r="E1890" s="210">
        <v>17574</v>
      </c>
      <c r="F1890" s="368">
        <v>41903</v>
      </c>
      <c r="G1890" s="42">
        <v>17574</v>
      </c>
      <c r="H1890" s="217">
        <f t="shared" si="30"/>
        <v>0</v>
      </c>
      <c r="I1890" s="190" t="s">
        <v>27</v>
      </c>
      <c r="J1890" s="21"/>
      <c r="K1890" s="21"/>
    </row>
    <row r="1891" spans="1:11" x14ac:dyDescent="0.25">
      <c r="A1891" s="192">
        <v>41903</v>
      </c>
      <c r="B1891" s="193" t="s">
        <v>1281</v>
      </c>
      <c r="C1891" s="324" t="s">
        <v>4733</v>
      </c>
      <c r="D1891" s="190" t="s">
        <v>29</v>
      </c>
      <c r="E1891" s="210">
        <v>9467.9</v>
      </c>
      <c r="F1891" s="368">
        <v>41903</v>
      </c>
      <c r="G1891" s="42">
        <v>9467.9</v>
      </c>
      <c r="H1891" s="217">
        <f t="shared" si="30"/>
        <v>0</v>
      </c>
      <c r="I1891" s="190" t="s">
        <v>12</v>
      </c>
      <c r="J1891" s="21"/>
      <c r="K1891" s="21"/>
    </row>
    <row r="1892" spans="1:11" x14ac:dyDescent="0.25">
      <c r="A1892" s="192">
        <v>41903</v>
      </c>
      <c r="B1892" s="193" t="s">
        <v>1282</v>
      </c>
      <c r="C1892" s="324" t="s">
        <v>4733</v>
      </c>
      <c r="D1892" s="190" t="s">
        <v>54</v>
      </c>
      <c r="E1892" s="210">
        <v>1000</v>
      </c>
      <c r="F1892" s="368">
        <v>41903</v>
      </c>
      <c r="G1892" s="42">
        <v>1000</v>
      </c>
      <c r="H1892" s="217">
        <f t="shared" si="30"/>
        <v>0</v>
      </c>
      <c r="I1892" s="190" t="s">
        <v>12</v>
      </c>
      <c r="J1892" s="21"/>
      <c r="K1892" s="21"/>
    </row>
    <row r="1893" spans="1:11" x14ac:dyDescent="0.25">
      <c r="A1893" s="192">
        <v>41903</v>
      </c>
      <c r="B1893" s="193" t="s">
        <v>1283</v>
      </c>
      <c r="C1893" s="324" t="s">
        <v>4733</v>
      </c>
      <c r="D1893" s="190" t="s">
        <v>47</v>
      </c>
      <c r="E1893" s="210">
        <v>2527.1999999999998</v>
      </c>
      <c r="F1893" s="368">
        <v>41903</v>
      </c>
      <c r="G1893" s="42">
        <v>2527.1999999999998</v>
      </c>
      <c r="H1893" s="217">
        <f t="shared" si="30"/>
        <v>0</v>
      </c>
      <c r="I1893" s="190" t="s">
        <v>12</v>
      </c>
      <c r="J1893" s="21"/>
      <c r="K1893" s="21"/>
    </row>
    <row r="1894" spans="1:11" x14ac:dyDescent="0.25">
      <c r="A1894" s="192">
        <v>41903</v>
      </c>
      <c r="B1894" s="193" t="s">
        <v>1284</v>
      </c>
      <c r="C1894" s="324" t="s">
        <v>4733</v>
      </c>
      <c r="D1894" s="196" t="s">
        <v>3108</v>
      </c>
      <c r="E1894" s="215">
        <v>0</v>
      </c>
      <c r="F1894" s="368"/>
      <c r="G1894" s="42"/>
      <c r="H1894" s="217">
        <f t="shared" si="30"/>
        <v>0</v>
      </c>
      <c r="I1894" s="190" t="s">
        <v>512</v>
      </c>
      <c r="J1894" s="21"/>
      <c r="K1894" s="21"/>
    </row>
    <row r="1895" spans="1:11" x14ac:dyDescent="0.25">
      <c r="A1895" s="192">
        <v>41903</v>
      </c>
      <c r="B1895" s="193" t="s">
        <v>1285</v>
      </c>
      <c r="C1895" s="324" t="s">
        <v>4733</v>
      </c>
      <c r="D1895" s="190" t="s">
        <v>1040</v>
      </c>
      <c r="E1895" s="210">
        <v>1809.5</v>
      </c>
      <c r="F1895" s="368">
        <v>41903</v>
      </c>
      <c r="G1895" s="42">
        <v>1809.5</v>
      </c>
      <c r="H1895" s="217">
        <f t="shared" si="30"/>
        <v>0</v>
      </c>
      <c r="I1895" s="190" t="s">
        <v>12</v>
      </c>
      <c r="J1895" s="21"/>
      <c r="K1895" s="21"/>
    </row>
    <row r="1896" spans="1:11" x14ac:dyDescent="0.25">
      <c r="A1896" s="192">
        <v>41903</v>
      </c>
      <c r="B1896" s="193" t="s">
        <v>1286</v>
      </c>
      <c r="C1896" s="324" t="s">
        <v>4733</v>
      </c>
      <c r="D1896" s="190" t="s">
        <v>4587</v>
      </c>
      <c r="E1896" s="210">
        <v>29422</v>
      </c>
      <c r="F1896" s="368">
        <v>41903</v>
      </c>
      <c r="G1896" s="42">
        <v>29422</v>
      </c>
      <c r="H1896" s="217">
        <f t="shared" si="30"/>
        <v>0</v>
      </c>
      <c r="I1896" s="190" t="s">
        <v>4802</v>
      </c>
      <c r="J1896" s="21"/>
      <c r="K1896" s="21"/>
    </row>
    <row r="1897" spans="1:11" x14ac:dyDescent="0.25">
      <c r="A1897" s="192">
        <v>41903</v>
      </c>
      <c r="B1897" s="193" t="s">
        <v>1287</v>
      </c>
      <c r="C1897" s="324" t="s">
        <v>4733</v>
      </c>
      <c r="D1897" s="190" t="s">
        <v>123</v>
      </c>
      <c r="E1897" s="210">
        <v>1183.2</v>
      </c>
      <c r="F1897" s="368">
        <v>41903</v>
      </c>
      <c r="G1897" s="42">
        <v>1183.2</v>
      </c>
      <c r="H1897" s="217">
        <f t="shared" si="30"/>
        <v>0</v>
      </c>
      <c r="I1897" s="190"/>
      <c r="J1897" s="21"/>
      <c r="K1897" s="21"/>
    </row>
    <row r="1898" spans="1:11" x14ac:dyDescent="0.25">
      <c r="A1898" s="192">
        <v>41903</v>
      </c>
      <c r="B1898" s="193" t="s">
        <v>1288</v>
      </c>
      <c r="C1898" s="324" t="s">
        <v>4733</v>
      </c>
      <c r="D1898" s="190" t="s">
        <v>4586</v>
      </c>
      <c r="E1898" s="210">
        <v>7561.6</v>
      </c>
      <c r="F1898" s="368">
        <v>41903</v>
      </c>
      <c r="G1898" s="42">
        <v>7561.6</v>
      </c>
      <c r="H1898" s="217">
        <f t="shared" si="30"/>
        <v>0</v>
      </c>
      <c r="I1898" s="190"/>
      <c r="J1898" s="21"/>
      <c r="K1898" s="21"/>
    </row>
    <row r="1899" spans="1:11" x14ac:dyDescent="0.25">
      <c r="A1899" s="192">
        <v>41903</v>
      </c>
      <c r="B1899" s="193" t="s">
        <v>1290</v>
      </c>
      <c r="C1899" s="324" t="s">
        <v>4733</v>
      </c>
      <c r="D1899" s="190" t="s">
        <v>1693</v>
      </c>
      <c r="E1899" s="210">
        <v>4000</v>
      </c>
      <c r="F1899" s="368">
        <v>41903</v>
      </c>
      <c r="G1899" s="42">
        <v>4000</v>
      </c>
      <c r="H1899" s="217">
        <f t="shared" si="30"/>
        <v>0</v>
      </c>
      <c r="I1899" s="190"/>
      <c r="J1899" s="21"/>
      <c r="K1899" s="21"/>
    </row>
    <row r="1900" spans="1:11" x14ac:dyDescent="0.25">
      <c r="A1900" s="192">
        <v>41903</v>
      </c>
      <c r="B1900" s="193" t="s">
        <v>1292</v>
      </c>
      <c r="C1900" s="324" t="s">
        <v>4733</v>
      </c>
      <c r="D1900" s="190" t="s">
        <v>133</v>
      </c>
      <c r="E1900" s="210">
        <v>29605.8</v>
      </c>
      <c r="F1900" s="368">
        <v>41903</v>
      </c>
      <c r="G1900" s="42">
        <v>29605.8</v>
      </c>
      <c r="H1900" s="217">
        <f t="shared" si="30"/>
        <v>0</v>
      </c>
      <c r="I1900" s="190"/>
      <c r="J1900" s="21"/>
      <c r="K1900" s="21"/>
    </row>
    <row r="1901" spans="1:11" x14ac:dyDescent="0.25">
      <c r="A1901" s="192">
        <v>41903</v>
      </c>
      <c r="B1901" s="193" t="s">
        <v>1293</v>
      </c>
      <c r="C1901" s="324" t="s">
        <v>4733</v>
      </c>
      <c r="D1901" s="190" t="s">
        <v>2582</v>
      </c>
      <c r="E1901" s="210">
        <v>4428.28</v>
      </c>
      <c r="F1901" s="368">
        <v>41904</v>
      </c>
      <c r="G1901" s="42">
        <v>4428.28</v>
      </c>
      <c r="H1901" s="217">
        <f t="shared" si="30"/>
        <v>0</v>
      </c>
      <c r="I1901" s="190" t="s">
        <v>21</v>
      </c>
      <c r="J1901" s="21"/>
      <c r="K1901" s="21"/>
    </row>
    <row r="1902" spans="1:11" x14ac:dyDescent="0.25">
      <c r="A1902" s="192">
        <v>41903</v>
      </c>
      <c r="B1902" s="193" t="s">
        <v>1295</v>
      </c>
      <c r="C1902" s="324" t="s">
        <v>4733</v>
      </c>
      <c r="D1902" s="190" t="s">
        <v>25</v>
      </c>
      <c r="E1902" s="210">
        <v>5782</v>
      </c>
      <c r="F1902" s="368">
        <v>41904</v>
      </c>
      <c r="G1902" s="42">
        <v>5782</v>
      </c>
      <c r="H1902" s="217">
        <f t="shared" si="30"/>
        <v>0</v>
      </c>
      <c r="I1902" s="190" t="s">
        <v>21</v>
      </c>
      <c r="J1902" s="21"/>
      <c r="K1902" s="21"/>
    </row>
    <row r="1903" spans="1:11" ht="16.5" customHeight="1" x14ac:dyDescent="0.25">
      <c r="A1903" s="192">
        <v>41903</v>
      </c>
      <c r="B1903" s="193" t="s">
        <v>1296</v>
      </c>
      <c r="C1903" s="324" t="s">
        <v>4733</v>
      </c>
      <c r="D1903" s="190" t="s">
        <v>55</v>
      </c>
      <c r="E1903" s="210">
        <v>17535</v>
      </c>
      <c r="F1903" s="368">
        <v>41903</v>
      </c>
      <c r="G1903" s="42">
        <v>17535</v>
      </c>
      <c r="H1903" s="217">
        <f t="shared" si="30"/>
        <v>0</v>
      </c>
      <c r="I1903" s="190"/>
      <c r="J1903" s="21"/>
      <c r="K1903" s="21"/>
    </row>
    <row r="1904" spans="1:11" x14ac:dyDescent="0.25">
      <c r="A1904" s="192">
        <v>41903</v>
      </c>
      <c r="B1904" s="193" t="s">
        <v>1297</v>
      </c>
      <c r="C1904" s="324" t="s">
        <v>4733</v>
      </c>
      <c r="D1904" s="190" t="s">
        <v>4803</v>
      </c>
      <c r="E1904" s="210">
        <v>4694</v>
      </c>
      <c r="F1904" s="368">
        <v>41904</v>
      </c>
      <c r="G1904" s="42">
        <v>4694</v>
      </c>
      <c r="H1904" s="217">
        <f t="shared" si="30"/>
        <v>0</v>
      </c>
      <c r="I1904" s="190" t="s">
        <v>21</v>
      </c>
      <c r="J1904" s="21"/>
      <c r="K1904" s="21"/>
    </row>
    <row r="1905" spans="1:11" x14ac:dyDescent="0.25">
      <c r="A1905" s="192">
        <v>41903</v>
      </c>
      <c r="B1905" s="193" t="s">
        <v>1298</v>
      </c>
      <c r="C1905" s="324" t="s">
        <v>4733</v>
      </c>
      <c r="D1905" s="190" t="s">
        <v>3115</v>
      </c>
      <c r="E1905" s="210">
        <v>13384.8</v>
      </c>
      <c r="F1905" s="368">
        <v>41904</v>
      </c>
      <c r="G1905" s="42">
        <v>13384.8</v>
      </c>
      <c r="H1905" s="217">
        <f t="shared" si="30"/>
        <v>0</v>
      </c>
      <c r="I1905" s="190" t="s">
        <v>21</v>
      </c>
      <c r="J1905" s="21"/>
      <c r="K1905" s="21"/>
    </row>
    <row r="1906" spans="1:11" x14ac:dyDescent="0.25">
      <c r="A1906" s="192">
        <v>41903</v>
      </c>
      <c r="B1906" s="193" t="s">
        <v>1299</v>
      </c>
      <c r="C1906" s="324" t="s">
        <v>4733</v>
      </c>
      <c r="D1906" s="190" t="s">
        <v>83</v>
      </c>
      <c r="E1906" s="210">
        <v>3124.8</v>
      </c>
      <c r="F1906" s="368">
        <v>41904</v>
      </c>
      <c r="G1906" s="42">
        <v>3124.8</v>
      </c>
      <c r="H1906" s="217">
        <f t="shared" si="30"/>
        <v>0</v>
      </c>
      <c r="I1906" s="190" t="s">
        <v>21</v>
      </c>
      <c r="J1906" s="21"/>
      <c r="K1906" s="21"/>
    </row>
    <row r="1907" spans="1:11" x14ac:dyDescent="0.25">
      <c r="A1907" s="192">
        <v>41903</v>
      </c>
      <c r="B1907" s="193" t="s">
        <v>1300</v>
      </c>
      <c r="C1907" s="324" t="s">
        <v>4733</v>
      </c>
      <c r="D1907" s="190" t="s">
        <v>790</v>
      </c>
      <c r="E1907" s="210">
        <v>4571.8999999999996</v>
      </c>
      <c r="F1907" s="368">
        <v>41903</v>
      </c>
      <c r="G1907" s="42">
        <v>4571.8999999999996</v>
      </c>
      <c r="H1907" s="217">
        <f t="shared" si="30"/>
        <v>0</v>
      </c>
      <c r="I1907" s="190"/>
      <c r="J1907" s="21"/>
      <c r="K1907" s="21"/>
    </row>
    <row r="1908" spans="1:11" x14ac:dyDescent="0.25">
      <c r="A1908" s="192">
        <v>41903</v>
      </c>
      <c r="B1908" s="193" t="s">
        <v>1301</v>
      </c>
      <c r="C1908" s="324" t="s">
        <v>4733</v>
      </c>
      <c r="D1908" s="190" t="s">
        <v>4626</v>
      </c>
      <c r="E1908" s="210">
        <v>3209</v>
      </c>
      <c r="F1908" s="368">
        <v>41903</v>
      </c>
      <c r="G1908" s="42">
        <v>3209</v>
      </c>
      <c r="H1908" s="217">
        <f t="shared" si="30"/>
        <v>0</v>
      </c>
      <c r="I1908" s="190"/>
      <c r="J1908" s="21"/>
      <c r="K1908" s="21"/>
    </row>
    <row r="1909" spans="1:11" x14ac:dyDescent="0.25">
      <c r="A1909" s="192">
        <v>41903</v>
      </c>
      <c r="B1909" s="193" t="s">
        <v>1303</v>
      </c>
      <c r="C1909" s="324" t="s">
        <v>4733</v>
      </c>
      <c r="D1909" s="190" t="s">
        <v>4589</v>
      </c>
      <c r="E1909" s="210">
        <v>624.1</v>
      </c>
      <c r="F1909" s="368">
        <v>41903</v>
      </c>
      <c r="G1909" s="42">
        <v>624.1</v>
      </c>
      <c r="H1909" s="217">
        <f t="shared" si="30"/>
        <v>0</v>
      </c>
      <c r="I1909" s="190"/>
      <c r="J1909" s="21"/>
      <c r="K1909" s="21"/>
    </row>
    <row r="1910" spans="1:11" x14ac:dyDescent="0.25">
      <c r="A1910" s="192">
        <v>41903</v>
      </c>
      <c r="B1910" s="193" t="s">
        <v>1304</v>
      </c>
      <c r="C1910" s="324" t="s">
        <v>4733</v>
      </c>
      <c r="D1910" s="190" t="s">
        <v>130</v>
      </c>
      <c r="E1910" s="210">
        <v>9839.9</v>
      </c>
      <c r="F1910" s="368">
        <v>41904</v>
      </c>
      <c r="G1910" s="42">
        <v>9839.9</v>
      </c>
      <c r="H1910" s="217">
        <f t="shared" si="30"/>
        <v>0</v>
      </c>
      <c r="I1910" s="190" t="s">
        <v>21</v>
      </c>
      <c r="J1910" s="21"/>
      <c r="K1910" s="21"/>
    </row>
    <row r="1911" spans="1:11" x14ac:dyDescent="0.25">
      <c r="A1911" s="192">
        <v>41903</v>
      </c>
      <c r="B1911" s="193" t="s">
        <v>1305</v>
      </c>
      <c r="C1911" s="324" t="s">
        <v>4733</v>
      </c>
      <c r="D1911" s="190" t="s">
        <v>4585</v>
      </c>
      <c r="E1911" s="210">
        <v>8393.6</v>
      </c>
      <c r="F1911" s="368">
        <v>41904</v>
      </c>
      <c r="G1911" s="42">
        <v>8393.6</v>
      </c>
      <c r="H1911" s="217">
        <f t="shared" si="30"/>
        <v>0</v>
      </c>
      <c r="I1911" s="190" t="s">
        <v>21</v>
      </c>
      <c r="J1911" s="21"/>
      <c r="K1911" s="21"/>
    </row>
    <row r="1912" spans="1:11" x14ac:dyDescent="0.25">
      <c r="A1912" s="192">
        <v>41903</v>
      </c>
      <c r="B1912" s="193" t="s">
        <v>1307</v>
      </c>
      <c r="C1912" s="324" t="s">
        <v>4733</v>
      </c>
      <c r="D1912" s="190" t="s">
        <v>4661</v>
      </c>
      <c r="E1912" s="210">
        <v>7043.7</v>
      </c>
      <c r="F1912" s="370" t="s">
        <v>4804</v>
      </c>
      <c r="G1912" s="42">
        <v>7043.7</v>
      </c>
      <c r="H1912" s="217">
        <f t="shared" si="30"/>
        <v>0</v>
      </c>
      <c r="I1912" s="190" t="s">
        <v>21</v>
      </c>
      <c r="J1912" s="21"/>
      <c r="K1912" s="21"/>
    </row>
    <row r="1913" spans="1:11" x14ac:dyDescent="0.25">
      <c r="A1913" s="192">
        <v>41903</v>
      </c>
      <c r="B1913" s="193" t="s">
        <v>1308</v>
      </c>
      <c r="C1913" s="324" t="s">
        <v>4733</v>
      </c>
      <c r="D1913" s="190" t="s">
        <v>1607</v>
      </c>
      <c r="E1913" s="210">
        <v>3920.9</v>
      </c>
      <c r="F1913" s="368">
        <v>41903</v>
      </c>
      <c r="G1913" s="42">
        <v>3920.9</v>
      </c>
      <c r="H1913" s="217">
        <f t="shared" si="30"/>
        <v>0</v>
      </c>
      <c r="I1913" s="190"/>
      <c r="J1913" s="21"/>
      <c r="K1913" s="21"/>
    </row>
    <row r="1914" spans="1:11" x14ac:dyDescent="0.25">
      <c r="A1914" s="192">
        <v>41903</v>
      </c>
      <c r="B1914" s="193" t="s">
        <v>1309</v>
      </c>
      <c r="C1914" s="324" t="s">
        <v>4733</v>
      </c>
      <c r="D1914" s="190" t="s">
        <v>106</v>
      </c>
      <c r="E1914" s="210">
        <v>5083</v>
      </c>
      <c r="F1914" s="368">
        <v>41908</v>
      </c>
      <c r="G1914" s="42">
        <v>5083</v>
      </c>
      <c r="H1914" s="217">
        <f t="shared" si="30"/>
        <v>0</v>
      </c>
      <c r="I1914" s="190"/>
      <c r="J1914" s="21"/>
      <c r="K1914" s="21"/>
    </row>
    <row r="1915" spans="1:11" x14ac:dyDescent="0.25">
      <c r="A1915" s="192">
        <v>41903</v>
      </c>
      <c r="B1915" s="193" t="s">
        <v>1310</v>
      </c>
      <c r="C1915" s="324" t="s">
        <v>4733</v>
      </c>
      <c r="D1915" s="190" t="s">
        <v>4240</v>
      </c>
      <c r="E1915" s="210">
        <v>51015.839999999997</v>
      </c>
      <c r="F1915" s="368">
        <v>41912</v>
      </c>
      <c r="G1915" s="42">
        <v>51015.839999999997</v>
      </c>
      <c r="H1915" s="217">
        <f t="shared" si="30"/>
        <v>0</v>
      </c>
      <c r="I1915" s="190" t="s">
        <v>65</v>
      </c>
      <c r="J1915" s="21"/>
      <c r="K1915" s="21"/>
    </row>
    <row r="1916" spans="1:11" x14ac:dyDescent="0.25">
      <c r="A1916" s="192">
        <v>41903</v>
      </c>
      <c r="B1916" s="193" t="s">
        <v>1311</v>
      </c>
      <c r="C1916" s="324" t="s">
        <v>4733</v>
      </c>
      <c r="D1916" s="190" t="s">
        <v>4590</v>
      </c>
      <c r="E1916" s="210">
        <v>221</v>
      </c>
      <c r="F1916" s="368">
        <v>41903</v>
      </c>
      <c r="G1916" s="42">
        <v>221</v>
      </c>
      <c r="H1916" s="217">
        <f t="shared" si="30"/>
        <v>0</v>
      </c>
      <c r="I1916" s="190"/>
      <c r="J1916" s="21"/>
      <c r="K1916" s="21"/>
    </row>
    <row r="1917" spans="1:11" x14ac:dyDescent="0.25">
      <c r="A1917" s="192">
        <v>41903</v>
      </c>
      <c r="B1917" s="193" t="s">
        <v>1312</v>
      </c>
      <c r="C1917" s="324" t="s">
        <v>4733</v>
      </c>
      <c r="D1917" s="190" t="s">
        <v>133</v>
      </c>
      <c r="E1917" s="210">
        <v>3136</v>
      </c>
      <c r="F1917" s="368">
        <v>41903</v>
      </c>
      <c r="G1917" s="42">
        <v>3136</v>
      </c>
      <c r="H1917" s="217">
        <f t="shared" si="30"/>
        <v>0</v>
      </c>
      <c r="I1917" s="190"/>
      <c r="J1917" s="21"/>
      <c r="K1917" s="21"/>
    </row>
    <row r="1918" spans="1:11" x14ac:dyDescent="0.25">
      <c r="A1918" s="192">
        <v>41903</v>
      </c>
      <c r="B1918" s="193" t="s">
        <v>1314</v>
      </c>
      <c r="C1918" s="324" t="s">
        <v>4733</v>
      </c>
      <c r="D1918" s="190" t="s">
        <v>51</v>
      </c>
      <c r="E1918" s="210">
        <v>2133</v>
      </c>
      <c r="F1918" s="368">
        <v>41903</v>
      </c>
      <c r="G1918" s="42">
        <v>2133</v>
      </c>
      <c r="H1918" s="217">
        <f t="shared" si="30"/>
        <v>0</v>
      </c>
      <c r="I1918" s="190"/>
      <c r="J1918" s="21"/>
      <c r="K1918" s="21"/>
    </row>
    <row r="1919" spans="1:11" x14ac:dyDescent="0.25">
      <c r="A1919" s="192">
        <v>41903</v>
      </c>
      <c r="B1919" s="193" t="s">
        <v>1315</v>
      </c>
      <c r="C1919" s="324" t="s">
        <v>4733</v>
      </c>
      <c r="D1919" s="190" t="s">
        <v>396</v>
      </c>
      <c r="E1919" s="210">
        <v>646.79999999999995</v>
      </c>
      <c r="F1919" s="368">
        <v>41903</v>
      </c>
      <c r="G1919" s="42">
        <v>646.79999999999995</v>
      </c>
      <c r="H1919" s="217">
        <f t="shared" si="30"/>
        <v>0</v>
      </c>
      <c r="I1919" s="190"/>
      <c r="J1919" s="21"/>
      <c r="K1919" s="21"/>
    </row>
    <row r="1920" spans="1:11" x14ac:dyDescent="0.25">
      <c r="A1920" s="192">
        <v>41903</v>
      </c>
      <c r="B1920" s="193" t="s">
        <v>1317</v>
      </c>
      <c r="C1920" s="324" t="s">
        <v>4733</v>
      </c>
      <c r="D1920" s="190" t="s">
        <v>763</v>
      </c>
      <c r="E1920" s="210">
        <v>39791.32</v>
      </c>
      <c r="F1920" s="256">
        <v>41904</v>
      </c>
      <c r="G1920" s="42">
        <v>39791.32</v>
      </c>
      <c r="H1920" s="217">
        <f t="shared" si="30"/>
        <v>0</v>
      </c>
      <c r="I1920" s="190" t="s">
        <v>27</v>
      </c>
      <c r="J1920" s="21"/>
      <c r="K1920" s="21"/>
    </row>
    <row r="1921" spans="1:11" x14ac:dyDescent="0.25">
      <c r="A1921" s="192">
        <v>41903</v>
      </c>
      <c r="B1921" s="193" t="s">
        <v>1318</v>
      </c>
      <c r="C1921" s="324" t="s">
        <v>4733</v>
      </c>
      <c r="D1921" s="190" t="s">
        <v>3476</v>
      </c>
      <c r="E1921" s="210">
        <v>1299.2</v>
      </c>
      <c r="F1921" s="256">
        <v>41903</v>
      </c>
      <c r="G1921" s="42">
        <v>1299.2</v>
      </c>
      <c r="H1921" s="217">
        <f t="shared" si="30"/>
        <v>0</v>
      </c>
      <c r="I1921" s="190"/>
      <c r="J1921" s="21"/>
      <c r="K1921" s="21"/>
    </row>
    <row r="1922" spans="1:11" x14ac:dyDescent="0.25">
      <c r="A1922" s="192">
        <v>41903</v>
      </c>
      <c r="B1922" s="193" t="s">
        <v>1319</v>
      </c>
      <c r="C1922" s="324" t="s">
        <v>4733</v>
      </c>
      <c r="D1922" s="190" t="s">
        <v>4183</v>
      </c>
      <c r="E1922" s="210">
        <v>8664.6</v>
      </c>
      <c r="F1922" s="256">
        <v>41903</v>
      </c>
      <c r="G1922" s="42">
        <v>8664.6</v>
      </c>
      <c r="H1922" s="217">
        <f t="shared" si="30"/>
        <v>0</v>
      </c>
      <c r="I1922" s="190"/>
      <c r="J1922" s="21"/>
      <c r="K1922" s="21"/>
    </row>
    <row r="1923" spans="1:11" x14ac:dyDescent="0.25">
      <c r="A1923" s="192">
        <v>41903</v>
      </c>
      <c r="B1923" s="193" t="s">
        <v>1322</v>
      </c>
      <c r="C1923" s="324" t="s">
        <v>4733</v>
      </c>
      <c r="D1923" s="190" t="s">
        <v>237</v>
      </c>
      <c r="E1923" s="210">
        <v>0</v>
      </c>
      <c r="F1923" s="423" t="s">
        <v>4805</v>
      </c>
      <c r="G1923" s="42"/>
      <c r="H1923" s="217">
        <f t="shared" si="30"/>
        <v>0</v>
      </c>
      <c r="I1923" s="190" t="s">
        <v>27</v>
      </c>
      <c r="J1923" s="21"/>
      <c r="K1923" s="21"/>
    </row>
    <row r="1924" spans="1:11" x14ac:dyDescent="0.25">
      <c r="A1924" s="192">
        <v>41903</v>
      </c>
      <c r="B1924" s="193" t="s">
        <v>1323</v>
      </c>
      <c r="C1924" s="324" t="s">
        <v>4733</v>
      </c>
      <c r="D1924" s="190" t="s">
        <v>4590</v>
      </c>
      <c r="E1924" s="210">
        <v>202.8</v>
      </c>
      <c r="F1924" s="256">
        <v>41903</v>
      </c>
      <c r="G1924" s="42">
        <v>202.8</v>
      </c>
      <c r="H1924" s="217">
        <f t="shared" si="30"/>
        <v>0</v>
      </c>
      <c r="I1924" s="190"/>
      <c r="J1924" s="21"/>
      <c r="K1924" s="21"/>
    </row>
    <row r="1925" spans="1:11" x14ac:dyDescent="0.25">
      <c r="A1925" s="192">
        <v>41903</v>
      </c>
      <c r="B1925" s="193" t="s">
        <v>1324</v>
      </c>
      <c r="C1925" s="324" t="s">
        <v>4733</v>
      </c>
      <c r="D1925" s="190" t="s">
        <v>4585</v>
      </c>
      <c r="E1925" s="210">
        <v>3053</v>
      </c>
      <c r="F1925" s="256">
        <v>41903</v>
      </c>
      <c r="G1925" s="42">
        <v>3053</v>
      </c>
      <c r="H1925" s="217">
        <f t="shared" si="30"/>
        <v>0</v>
      </c>
      <c r="I1925" s="190"/>
      <c r="J1925" s="21"/>
      <c r="K1925" s="21"/>
    </row>
    <row r="1926" spans="1:11" x14ac:dyDescent="0.25">
      <c r="A1926" s="192">
        <v>41903</v>
      </c>
      <c r="B1926" s="193" t="s">
        <v>1325</v>
      </c>
      <c r="C1926" s="324" t="s">
        <v>4733</v>
      </c>
      <c r="D1926" s="190" t="s">
        <v>4319</v>
      </c>
      <c r="E1926" s="210">
        <v>7794.9</v>
      </c>
      <c r="F1926" s="256">
        <v>41903</v>
      </c>
      <c r="G1926" s="42">
        <v>7794.9</v>
      </c>
      <c r="H1926" s="217">
        <f t="shared" si="30"/>
        <v>0</v>
      </c>
      <c r="I1926" s="190"/>
      <c r="J1926" s="21"/>
      <c r="K1926" s="21"/>
    </row>
    <row r="1927" spans="1:11" x14ac:dyDescent="0.25">
      <c r="A1927" s="192">
        <v>41904</v>
      </c>
      <c r="B1927" s="193" t="s">
        <v>1326</v>
      </c>
      <c r="C1927" s="324" t="s">
        <v>4733</v>
      </c>
      <c r="D1927" s="20" t="s">
        <v>14</v>
      </c>
      <c r="E1927" s="213">
        <v>6200</v>
      </c>
      <c r="F1927" s="256">
        <v>41904</v>
      </c>
      <c r="G1927" s="42">
        <v>6200</v>
      </c>
      <c r="H1927" s="217">
        <f t="shared" ref="H1927:H1990" si="31">E1927-G1927</f>
        <v>0</v>
      </c>
      <c r="I1927" s="20" t="s">
        <v>12</v>
      </c>
      <c r="J1927" s="21"/>
      <c r="K1927" s="21"/>
    </row>
    <row r="1928" spans="1:11" x14ac:dyDescent="0.25">
      <c r="A1928" s="192">
        <v>41904</v>
      </c>
      <c r="B1928" s="193" t="s">
        <v>1327</v>
      </c>
      <c r="C1928" s="324" t="s">
        <v>4733</v>
      </c>
      <c r="D1928" s="20" t="s">
        <v>4587</v>
      </c>
      <c r="E1928" s="213">
        <v>14865</v>
      </c>
      <c r="F1928" s="256">
        <v>41904</v>
      </c>
      <c r="G1928" s="42">
        <v>14865</v>
      </c>
      <c r="H1928" s="217">
        <f t="shared" si="31"/>
        <v>0</v>
      </c>
      <c r="I1928" s="20"/>
      <c r="J1928" s="21"/>
      <c r="K1928" s="21"/>
    </row>
    <row r="1929" spans="1:11" x14ac:dyDescent="0.25">
      <c r="A1929" s="192">
        <v>41904</v>
      </c>
      <c r="B1929" s="193" t="s">
        <v>1329</v>
      </c>
      <c r="C1929" s="324" t="s">
        <v>4733</v>
      </c>
      <c r="D1929" s="20" t="s">
        <v>13</v>
      </c>
      <c r="E1929" s="213">
        <v>2450</v>
      </c>
      <c r="F1929" s="256">
        <v>41904</v>
      </c>
      <c r="G1929" s="42">
        <v>2450</v>
      </c>
      <c r="H1929" s="217">
        <f t="shared" si="31"/>
        <v>0</v>
      </c>
      <c r="I1929" s="20" t="s">
        <v>21</v>
      </c>
      <c r="J1929" s="21"/>
      <c r="K1929" s="21"/>
    </row>
    <row r="1930" spans="1:11" x14ac:dyDescent="0.25">
      <c r="A1930" s="192">
        <v>41904</v>
      </c>
      <c r="B1930" s="193" t="s">
        <v>1330</v>
      </c>
      <c r="C1930" s="324" t="s">
        <v>4733</v>
      </c>
      <c r="D1930" s="20" t="s">
        <v>23</v>
      </c>
      <c r="E1930" s="213">
        <v>5497.6</v>
      </c>
      <c r="F1930" s="256">
        <v>41904</v>
      </c>
      <c r="G1930" s="42">
        <v>5497.6</v>
      </c>
      <c r="H1930" s="217">
        <f t="shared" si="31"/>
        <v>0</v>
      </c>
      <c r="I1930" s="20" t="s">
        <v>27</v>
      </c>
      <c r="J1930" s="21"/>
      <c r="K1930" s="21"/>
    </row>
    <row r="1931" spans="1:11" x14ac:dyDescent="0.25">
      <c r="A1931" s="192">
        <v>41904</v>
      </c>
      <c r="B1931" s="193" t="s">
        <v>1331</v>
      </c>
      <c r="C1931" s="324" t="s">
        <v>4733</v>
      </c>
      <c r="D1931" s="20" t="s">
        <v>1814</v>
      </c>
      <c r="E1931" s="213">
        <v>29774</v>
      </c>
      <c r="F1931" s="256">
        <v>41912</v>
      </c>
      <c r="G1931" s="42">
        <v>29774</v>
      </c>
      <c r="H1931" s="217">
        <f t="shared" si="31"/>
        <v>0</v>
      </c>
      <c r="I1931" s="20"/>
      <c r="J1931" s="21"/>
      <c r="K1931" s="21"/>
    </row>
    <row r="1932" spans="1:11" x14ac:dyDescent="0.25">
      <c r="A1932" s="192">
        <v>41904</v>
      </c>
      <c r="B1932" s="193" t="s">
        <v>1332</v>
      </c>
      <c r="C1932" s="324" t="s">
        <v>4733</v>
      </c>
      <c r="D1932" s="20" t="s">
        <v>28</v>
      </c>
      <c r="E1932" s="213">
        <v>2735.2</v>
      </c>
      <c r="F1932" s="256">
        <v>41904</v>
      </c>
      <c r="G1932" s="42">
        <v>2735.2</v>
      </c>
      <c r="H1932" s="217">
        <f t="shared" si="31"/>
        <v>0</v>
      </c>
      <c r="I1932" s="20"/>
      <c r="J1932" s="21"/>
      <c r="K1932" s="21"/>
    </row>
    <row r="1933" spans="1:11" x14ac:dyDescent="0.25">
      <c r="A1933" s="192">
        <v>41904</v>
      </c>
      <c r="B1933" s="193" t="s">
        <v>1333</v>
      </c>
      <c r="C1933" s="324" t="s">
        <v>4733</v>
      </c>
      <c r="D1933" s="20" t="s">
        <v>3163</v>
      </c>
      <c r="E1933" s="213">
        <v>15360</v>
      </c>
      <c r="F1933" s="256">
        <v>41909</v>
      </c>
      <c r="G1933" s="42">
        <v>15360</v>
      </c>
      <c r="H1933" s="217">
        <f t="shared" si="31"/>
        <v>0</v>
      </c>
      <c r="I1933" s="20" t="s">
        <v>21</v>
      </c>
      <c r="J1933" s="21"/>
      <c r="K1933" s="21"/>
    </row>
    <row r="1934" spans="1:11" x14ac:dyDescent="0.25">
      <c r="A1934" s="192">
        <v>41904</v>
      </c>
      <c r="B1934" s="193" t="s">
        <v>1335</v>
      </c>
      <c r="C1934" s="324" t="s">
        <v>4733</v>
      </c>
      <c r="D1934" s="20" t="s">
        <v>4681</v>
      </c>
      <c r="E1934" s="213">
        <v>1484</v>
      </c>
      <c r="F1934" s="256">
        <v>41904</v>
      </c>
      <c r="G1934" s="42">
        <v>1484</v>
      </c>
      <c r="H1934" s="217">
        <f t="shared" si="31"/>
        <v>0</v>
      </c>
      <c r="I1934" s="20"/>
      <c r="J1934" s="21"/>
      <c r="K1934" s="21"/>
    </row>
    <row r="1935" spans="1:11" x14ac:dyDescent="0.25">
      <c r="A1935" s="192">
        <v>41904</v>
      </c>
      <c r="B1935" s="193" t="s">
        <v>1336</v>
      </c>
      <c r="C1935" s="324" t="s">
        <v>4733</v>
      </c>
      <c r="D1935" s="20" t="s">
        <v>4240</v>
      </c>
      <c r="E1935" s="213">
        <v>183342.96</v>
      </c>
      <c r="F1935" s="256">
        <v>41912</v>
      </c>
      <c r="G1935" s="42">
        <v>183342.96</v>
      </c>
      <c r="H1935" s="217">
        <f t="shared" si="31"/>
        <v>0</v>
      </c>
      <c r="I1935" s="20"/>
      <c r="J1935" s="21"/>
      <c r="K1935" s="21"/>
    </row>
    <row r="1936" spans="1:11" x14ac:dyDescent="0.25">
      <c r="A1936" s="192">
        <v>41904</v>
      </c>
      <c r="B1936" s="193" t="s">
        <v>1337</v>
      </c>
      <c r="C1936" s="324" t="s">
        <v>4733</v>
      </c>
      <c r="D1936" s="20" t="s">
        <v>260</v>
      </c>
      <c r="E1936" s="213">
        <v>1240</v>
      </c>
      <c r="F1936" s="256">
        <v>41904</v>
      </c>
      <c r="G1936" s="42">
        <v>1240</v>
      </c>
      <c r="H1936" s="217">
        <f t="shared" si="31"/>
        <v>0</v>
      </c>
      <c r="I1936" s="20" t="s">
        <v>12</v>
      </c>
      <c r="J1936" s="21"/>
      <c r="K1936" s="21"/>
    </row>
    <row r="1937" spans="1:11" x14ac:dyDescent="0.25">
      <c r="A1937" s="192">
        <v>41904</v>
      </c>
      <c r="B1937" s="193" t="s">
        <v>1338</v>
      </c>
      <c r="C1937" s="324" t="s">
        <v>4733</v>
      </c>
      <c r="D1937" s="295" t="s">
        <v>3108</v>
      </c>
      <c r="E1937" s="296">
        <v>0</v>
      </c>
      <c r="F1937" s="256"/>
      <c r="G1937" s="42"/>
      <c r="H1937" s="217">
        <f t="shared" si="31"/>
        <v>0</v>
      </c>
      <c r="I1937" s="20"/>
      <c r="J1937" s="21"/>
      <c r="K1937" s="21"/>
    </row>
    <row r="1938" spans="1:11" x14ac:dyDescent="0.25">
      <c r="A1938" s="192">
        <v>41904</v>
      </c>
      <c r="B1938" s="193" t="s">
        <v>1339</v>
      </c>
      <c r="C1938" s="324" t="s">
        <v>4733</v>
      </c>
      <c r="D1938" s="20" t="s">
        <v>4700</v>
      </c>
      <c r="E1938" s="213">
        <v>2303.6</v>
      </c>
      <c r="F1938" s="256">
        <v>41905</v>
      </c>
      <c r="G1938" s="34">
        <v>2303.6</v>
      </c>
      <c r="H1938" s="217">
        <f t="shared" si="31"/>
        <v>0</v>
      </c>
      <c r="I1938" s="32" t="s">
        <v>30</v>
      </c>
      <c r="J1938" s="21"/>
      <c r="K1938" s="21"/>
    </row>
    <row r="1939" spans="1:11" x14ac:dyDescent="0.25">
      <c r="A1939" s="192">
        <v>41904</v>
      </c>
      <c r="B1939" s="193" t="s">
        <v>1340</v>
      </c>
      <c r="C1939" s="324" t="s">
        <v>4733</v>
      </c>
      <c r="D1939" s="20" t="s">
        <v>1693</v>
      </c>
      <c r="E1939" s="213">
        <v>3500</v>
      </c>
      <c r="F1939" s="256">
        <v>41904</v>
      </c>
      <c r="G1939" s="42">
        <v>3500</v>
      </c>
      <c r="H1939" s="217">
        <f t="shared" si="31"/>
        <v>0</v>
      </c>
      <c r="I1939" s="32"/>
      <c r="J1939" s="21"/>
      <c r="K1939" s="21"/>
    </row>
    <row r="1940" spans="1:11" x14ac:dyDescent="0.25">
      <c r="A1940" s="192">
        <v>41904</v>
      </c>
      <c r="B1940" s="193" t="s">
        <v>1342</v>
      </c>
      <c r="C1940" s="324" t="s">
        <v>4733</v>
      </c>
      <c r="D1940" s="20" t="s">
        <v>149</v>
      </c>
      <c r="E1940" s="213">
        <v>14972.2</v>
      </c>
      <c r="F1940" s="256">
        <v>41907</v>
      </c>
      <c r="G1940" s="34">
        <v>14972.2</v>
      </c>
      <c r="H1940" s="217">
        <f t="shared" si="31"/>
        <v>0</v>
      </c>
      <c r="I1940" s="32" t="s">
        <v>27</v>
      </c>
      <c r="J1940" s="21"/>
      <c r="K1940" s="21"/>
    </row>
    <row r="1941" spans="1:11" x14ac:dyDescent="0.25">
      <c r="A1941" s="192">
        <v>41904</v>
      </c>
      <c r="B1941" s="193" t="s">
        <v>1343</v>
      </c>
      <c r="C1941" s="324" t="s">
        <v>4733</v>
      </c>
      <c r="D1941" s="20" t="s">
        <v>29</v>
      </c>
      <c r="E1941" s="213">
        <v>14273.2</v>
      </c>
      <c r="F1941" s="256">
        <v>41905</v>
      </c>
      <c r="G1941" s="34">
        <v>14273.2</v>
      </c>
      <c r="H1941" s="217">
        <f t="shared" si="31"/>
        <v>0</v>
      </c>
      <c r="I1941" s="32" t="s">
        <v>4767</v>
      </c>
      <c r="J1941" s="21"/>
      <c r="K1941" s="21"/>
    </row>
    <row r="1942" spans="1:11" x14ac:dyDescent="0.25">
      <c r="A1942" s="192">
        <v>41904</v>
      </c>
      <c r="B1942" s="193" t="s">
        <v>1345</v>
      </c>
      <c r="C1942" s="324" t="s">
        <v>4733</v>
      </c>
      <c r="D1942" s="20" t="s">
        <v>136</v>
      </c>
      <c r="E1942" s="213">
        <v>568.4</v>
      </c>
      <c r="F1942" s="256">
        <v>41904</v>
      </c>
      <c r="G1942" s="34">
        <v>568.4</v>
      </c>
      <c r="H1942" s="217">
        <f t="shared" si="31"/>
        <v>0</v>
      </c>
      <c r="I1942" s="32"/>
      <c r="J1942" s="21"/>
      <c r="K1942" s="21"/>
    </row>
    <row r="1943" spans="1:11" x14ac:dyDescent="0.25">
      <c r="A1943" s="192">
        <v>41904</v>
      </c>
      <c r="B1943" s="193" t="s">
        <v>1347</v>
      </c>
      <c r="C1943" s="324" t="s">
        <v>4733</v>
      </c>
      <c r="D1943" s="20" t="s">
        <v>245</v>
      </c>
      <c r="E1943" s="213">
        <v>17854.599999999999</v>
      </c>
      <c r="F1943" s="256">
        <v>41905</v>
      </c>
      <c r="G1943" s="34">
        <v>17854.599999999999</v>
      </c>
      <c r="H1943" s="217">
        <f t="shared" si="31"/>
        <v>0</v>
      </c>
      <c r="I1943" s="32" t="s">
        <v>27</v>
      </c>
      <c r="J1943" s="21"/>
      <c r="K1943" s="21"/>
    </row>
    <row r="1944" spans="1:11" x14ac:dyDescent="0.25">
      <c r="A1944" s="192">
        <v>41904</v>
      </c>
      <c r="B1944" s="193" t="s">
        <v>1348</v>
      </c>
      <c r="C1944" s="324" t="s">
        <v>4733</v>
      </c>
      <c r="D1944" s="20" t="s">
        <v>4652</v>
      </c>
      <c r="E1944" s="213">
        <v>1519.8</v>
      </c>
      <c r="F1944" s="256">
        <v>41905</v>
      </c>
      <c r="G1944" s="34">
        <v>1519.8</v>
      </c>
      <c r="H1944" s="217">
        <f t="shared" si="31"/>
        <v>0</v>
      </c>
      <c r="I1944" s="32" t="s">
        <v>30</v>
      </c>
      <c r="J1944" s="21"/>
      <c r="K1944" s="21"/>
    </row>
    <row r="1945" spans="1:11" x14ac:dyDescent="0.25">
      <c r="A1945" s="192">
        <v>41904</v>
      </c>
      <c r="B1945" s="193" t="s">
        <v>1349</v>
      </c>
      <c r="C1945" s="324" t="s">
        <v>4733</v>
      </c>
      <c r="D1945" s="20" t="s">
        <v>338</v>
      </c>
      <c r="E1945" s="213">
        <v>408.8</v>
      </c>
      <c r="F1945" s="256">
        <v>41905</v>
      </c>
      <c r="G1945" s="34">
        <v>408.8</v>
      </c>
      <c r="H1945" s="217">
        <f t="shared" si="31"/>
        <v>0</v>
      </c>
      <c r="I1945" s="32" t="s">
        <v>30</v>
      </c>
      <c r="J1945" s="21"/>
      <c r="K1945" s="21"/>
    </row>
    <row r="1946" spans="1:11" x14ac:dyDescent="0.25">
      <c r="A1946" s="192">
        <v>41904</v>
      </c>
      <c r="B1946" s="193" t="s">
        <v>1351</v>
      </c>
      <c r="C1946" s="324" t="s">
        <v>4733</v>
      </c>
      <c r="D1946" s="20" t="s">
        <v>1778</v>
      </c>
      <c r="E1946" s="213">
        <v>1105</v>
      </c>
      <c r="F1946" s="256">
        <v>41905</v>
      </c>
      <c r="G1946" s="34">
        <v>1105</v>
      </c>
      <c r="H1946" s="217">
        <f t="shared" si="31"/>
        <v>0</v>
      </c>
      <c r="I1946" s="32" t="s">
        <v>30</v>
      </c>
      <c r="J1946" s="21"/>
      <c r="K1946" s="21"/>
    </row>
    <row r="1947" spans="1:11" x14ac:dyDescent="0.25">
      <c r="A1947" s="192">
        <v>41904</v>
      </c>
      <c r="B1947" s="193" t="s">
        <v>1352</v>
      </c>
      <c r="C1947" s="324" t="s">
        <v>4733</v>
      </c>
      <c r="D1947" s="20" t="s">
        <v>758</v>
      </c>
      <c r="E1947" s="213">
        <v>2251.6</v>
      </c>
      <c r="F1947" s="256">
        <v>41905</v>
      </c>
      <c r="G1947" s="34">
        <v>2251.6</v>
      </c>
      <c r="H1947" s="217">
        <f t="shared" si="31"/>
        <v>0</v>
      </c>
      <c r="I1947" s="32" t="s">
        <v>30</v>
      </c>
      <c r="J1947" s="21"/>
      <c r="K1947" s="21"/>
    </row>
    <row r="1948" spans="1:11" x14ac:dyDescent="0.25">
      <c r="A1948" s="192">
        <v>41904</v>
      </c>
      <c r="B1948" s="193" t="s">
        <v>1354</v>
      </c>
      <c r="C1948" s="324" t="s">
        <v>4733</v>
      </c>
      <c r="D1948" s="20" t="s">
        <v>4806</v>
      </c>
      <c r="E1948" s="213">
        <v>4104</v>
      </c>
      <c r="F1948" s="256">
        <v>41905</v>
      </c>
      <c r="G1948" s="34">
        <v>4104</v>
      </c>
      <c r="H1948" s="217">
        <f t="shared" si="31"/>
        <v>0</v>
      </c>
      <c r="I1948" s="32" t="s">
        <v>30</v>
      </c>
      <c r="J1948" s="21"/>
      <c r="K1948" s="21"/>
    </row>
    <row r="1949" spans="1:11" x14ac:dyDescent="0.25">
      <c r="A1949" s="192">
        <v>41904</v>
      </c>
      <c r="B1949" s="193" t="s">
        <v>1355</v>
      </c>
      <c r="C1949" s="324" t="s">
        <v>4733</v>
      </c>
      <c r="D1949" s="20" t="s">
        <v>2582</v>
      </c>
      <c r="E1949" s="213">
        <v>4524</v>
      </c>
      <c r="F1949" s="256">
        <v>41904</v>
      </c>
      <c r="G1949" s="34">
        <v>4524</v>
      </c>
      <c r="H1949" s="217">
        <f t="shared" si="31"/>
        <v>0</v>
      </c>
      <c r="I1949" s="32"/>
      <c r="J1949" s="21"/>
      <c r="K1949" s="21"/>
    </row>
    <row r="1950" spans="1:11" x14ac:dyDescent="0.25">
      <c r="A1950" s="192">
        <v>41904</v>
      </c>
      <c r="B1950" s="193" t="s">
        <v>1357</v>
      </c>
      <c r="C1950" s="324" t="s">
        <v>4733</v>
      </c>
      <c r="D1950" s="20" t="s">
        <v>855</v>
      </c>
      <c r="E1950" s="213">
        <v>6593.4</v>
      </c>
      <c r="F1950" s="431" t="s">
        <v>4807</v>
      </c>
      <c r="G1950" s="34">
        <v>6593.4</v>
      </c>
      <c r="H1950" s="217">
        <f t="shared" si="31"/>
        <v>0</v>
      </c>
      <c r="I1950" s="32" t="s">
        <v>27</v>
      </c>
      <c r="J1950" s="21"/>
      <c r="K1950" s="21"/>
    </row>
    <row r="1951" spans="1:11" x14ac:dyDescent="0.25">
      <c r="A1951" s="192">
        <v>41904</v>
      </c>
      <c r="B1951" s="193" t="s">
        <v>1358</v>
      </c>
      <c r="C1951" s="324" t="s">
        <v>4733</v>
      </c>
      <c r="D1951" s="20" t="s">
        <v>57</v>
      </c>
      <c r="E1951" s="213">
        <v>1500</v>
      </c>
      <c r="F1951" s="256">
        <v>41905</v>
      </c>
      <c r="G1951" s="34">
        <v>1500</v>
      </c>
      <c r="H1951" s="217">
        <f t="shared" si="31"/>
        <v>0</v>
      </c>
      <c r="I1951" s="32" t="s">
        <v>162</v>
      </c>
      <c r="J1951" s="21"/>
      <c r="K1951" s="21"/>
    </row>
    <row r="1952" spans="1:11" x14ac:dyDescent="0.25">
      <c r="A1952" s="192">
        <v>41904</v>
      </c>
      <c r="B1952" s="193" t="s">
        <v>1360</v>
      </c>
      <c r="C1952" s="324" t="s">
        <v>4733</v>
      </c>
      <c r="D1952" s="20" t="s">
        <v>4667</v>
      </c>
      <c r="E1952" s="213">
        <v>2143.8000000000002</v>
      </c>
      <c r="F1952" s="256">
        <v>41905</v>
      </c>
      <c r="G1952" s="34">
        <v>2143.8000000000002</v>
      </c>
      <c r="H1952" s="217">
        <f t="shared" si="31"/>
        <v>0</v>
      </c>
      <c r="I1952" s="32" t="s">
        <v>27</v>
      </c>
      <c r="J1952" s="21"/>
      <c r="K1952" s="21"/>
    </row>
    <row r="1953" spans="1:11" x14ac:dyDescent="0.25">
      <c r="A1953" s="192">
        <v>41904</v>
      </c>
      <c r="B1953" s="193" t="s">
        <v>1361</v>
      </c>
      <c r="C1953" s="324" t="s">
        <v>4733</v>
      </c>
      <c r="D1953" s="295" t="s">
        <v>3108</v>
      </c>
      <c r="E1953" s="296">
        <v>0</v>
      </c>
      <c r="F1953" s="256"/>
      <c r="G1953" s="34"/>
      <c r="H1953" s="217">
        <f t="shared" si="31"/>
        <v>0</v>
      </c>
      <c r="I1953" s="32"/>
      <c r="J1953" s="21"/>
      <c r="K1953" s="21"/>
    </row>
    <row r="1954" spans="1:11" x14ac:dyDescent="0.25">
      <c r="A1954" s="192">
        <v>41904</v>
      </c>
      <c r="B1954" s="193" t="s">
        <v>1363</v>
      </c>
      <c r="C1954" s="324" t="s">
        <v>4733</v>
      </c>
      <c r="D1954" s="295" t="s">
        <v>3108</v>
      </c>
      <c r="E1954" s="296">
        <v>0</v>
      </c>
      <c r="F1954" s="256"/>
      <c r="G1954" s="34"/>
      <c r="H1954" s="217">
        <f t="shared" si="31"/>
        <v>0</v>
      </c>
      <c r="I1954" s="32" t="s">
        <v>4212</v>
      </c>
      <c r="J1954" s="21"/>
      <c r="K1954" s="21"/>
    </row>
    <row r="1955" spans="1:11" x14ac:dyDescent="0.25">
      <c r="A1955" s="192">
        <v>41904</v>
      </c>
      <c r="B1955" s="193" t="s">
        <v>1364</v>
      </c>
      <c r="C1955" s="324" t="s">
        <v>4733</v>
      </c>
      <c r="D1955" s="20" t="s">
        <v>346</v>
      </c>
      <c r="E1955" s="213">
        <v>2300.4</v>
      </c>
      <c r="F1955" s="256">
        <v>41905</v>
      </c>
      <c r="G1955" s="34">
        <v>2300.4</v>
      </c>
      <c r="H1955" s="217">
        <f t="shared" si="31"/>
        <v>0</v>
      </c>
      <c r="I1955" s="32" t="s">
        <v>27</v>
      </c>
      <c r="J1955" s="21"/>
      <c r="K1955" s="21"/>
    </row>
    <row r="1956" spans="1:11" x14ac:dyDescent="0.25">
      <c r="A1956" s="192">
        <v>41904</v>
      </c>
      <c r="B1956" s="193" t="s">
        <v>1365</v>
      </c>
      <c r="C1956" s="324" t="s">
        <v>4733</v>
      </c>
      <c r="D1956" s="20" t="s">
        <v>54</v>
      </c>
      <c r="E1956" s="213">
        <v>6885</v>
      </c>
      <c r="F1956" s="256">
        <v>41905</v>
      </c>
      <c r="G1956" s="34">
        <v>6885</v>
      </c>
      <c r="H1956" s="217">
        <f t="shared" si="31"/>
        <v>0</v>
      </c>
      <c r="I1956" s="32" t="s">
        <v>30</v>
      </c>
      <c r="J1956" s="21"/>
      <c r="K1956" s="21"/>
    </row>
    <row r="1957" spans="1:11" x14ac:dyDescent="0.25">
      <c r="A1957" s="192">
        <v>41904</v>
      </c>
      <c r="B1957" s="193" t="s">
        <v>1366</v>
      </c>
      <c r="C1957" s="324" t="s">
        <v>4733</v>
      </c>
      <c r="D1957" s="20" t="s">
        <v>544</v>
      </c>
      <c r="E1957" s="213">
        <v>10129.6</v>
      </c>
      <c r="F1957" s="256">
        <v>41905</v>
      </c>
      <c r="G1957" s="34">
        <v>10129.6</v>
      </c>
      <c r="H1957" s="217">
        <f t="shared" si="31"/>
        <v>0</v>
      </c>
      <c r="I1957" s="32" t="s">
        <v>27</v>
      </c>
      <c r="J1957" s="21"/>
      <c r="K1957" s="21"/>
    </row>
    <row r="1958" spans="1:11" x14ac:dyDescent="0.25">
      <c r="A1958" s="192">
        <v>41904</v>
      </c>
      <c r="B1958" s="193" t="s">
        <v>1367</v>
      </c>
      <c r="C1958" s="324" t="s">
        <v>4733</v>
      </c>
      <c r="D1958" s="295" t="s">
        <v>3108</v>
      </c>
      <c r="E1958" s="296">
        <v>0</v>
      </c>
      <c r="F1958" s="256"/>
      <c r="G1958" s="34"/>
      <c r="H1958" s="217">
        <f t="shared" si="31"/>
        <v>0</v>
      </c>
      <c r="I1958" s="32"/>
      <c r="J1958" s="21"/>
      <c r="K1958" s="21"/>
    </row>
    <row r="1959" spans="1:11" x14ac:dyDescent="0.25">
      <c r="A1959" s="192">
        <v>41904</v>
      </c>
      <c r="B1959" s="193" t="s">
        <v>1369</v>
      </c>
      <c r="C1959" s="324" t="s">
        <v>4733</v>
      </c>
      <c r="D1959" s="20" t="s">
        <v>55</v>
      </c>
      <c r="E1959" s="213">
        <v>15597.4</v>
      </c>
      <c r="F1959" s="256">
        <v>41904</v>
      </c>
      <c r="G1959" s="34">
        <v>15597.4</v>
      </c>
      <c r="H1959" s="217">
        <f t="shared" si="31"/>
        <v>0</v>
      </c>
      <c r="I1959" s="32"/>
      <c r="J1959" s="21"/>
      <c r="K1959" s="21"/>
    </row>
    <row r="1960" spans="1:11" x14ac:dyDescent="0.25">
      <c r="A1960" s="192">
        <v>41904</v>
      </c>
      <c r="B1960" s="193" t="s">
        <v>1370</v>
      </c>
      <c r="C1960" s="324" t="s">
        <v>4733</v>
      </c>
      <c r="D1960" s="20" t="s">
        <v>4586</v>
      </c>
      <c r="E1960" s="213">
        <v>668.8</v>
      </c>
      <c r="F1960" s="256">
        <v>41904</v>
      </c>
      <c r="G1960" s="34">
        <v>668.8</v>
      </c>
      <c r="H1960" s="217">
        <f t="shared" si="31"/>
        <v>0</v>
      </c>
      <c r="I1960" s="32"/>
      <c r="J1960" s="21"/>
      <c r="K1960" s="21"/>
    </row>
    <row r="1961" spans="1:11" x14ac:dyDescent="0.25">
      <c r="A1961" s="192">
        <v>41904</v>
      </c>
      <c r="B1961" s="193" t="s">
        <v>1371</v>
      </c>
      <c r="C1961" s="324" t="s">
        <v>4733</v>
      </c>
      <c r="D1961" s="20" t="s">
        <v>85</v>
      </c>
      <c r="E1961" s="213">
        <v>10128.6</v>
      </c>
      <c r="F1961" s="256">
        <v>41905</v>
      </c>
      <c r="G1961" s="34">
        <v>10128.6</v>
      </c>
      <c r="H1961" s="217">
        <f t="shared" si="31"/>
        <v>0</v>
      </c>
      <c r="I1961" s="32" t="s">
        <v>27</v>
      </c>
      <c r="J1961" s="21"/>
      <c r="K1961" s="21"/>
    </row>
    <row r="1962" spans="1:11" x14ac:dyDescent="0.25">
      <c r="A1962" s="192">
        <v>41904</v>
      </c>
      <c r="B1962" s="193" t="s">
        <v>1373</v>
      </c>
      <c r="C1962" s="324" t="s">
        <v>4733</v>
      </c>
      <c r="D1962" s="20" t="s">
        <v>47</v>
      </c>
      <c r="E1962" s="213">
        <v>549.6</v>
      </c>
      <c r="F1962" s="256">
        <v>41905</v>
      </c>
      <c r="G1962" s="34">
        <v>549.6</v>
      </c>
      <c r="H1962" s="217">
        <f t="shared" si="31"/>
        <v>0</v>
      </c>
      <c r="I1962" s="32" t="s">
        <v>30</v>
      </c>
      <c r="J1962" s="21"/>
      <c r="K1962" s="21"/>
    </row>
    <row r="1963" spans="1:11" x14ac:dyDescent="0.25">
      <c r="A1963" s="192">
        <v>41904</v>
      </c>
      <c r="B1963" s="193" t="s">
        <v>1374</v>
      </c>
      <c r="C1963" s="324" t="s">
        <v>4733</v>
      </c>
      <c r="D1963" s="20" t="s">
        <v>4240</v>
      </c>
      <c r="E1963" s="213">
        <v>6427.2</v>
      </c>
      <c r="F1963" s="256">
        <v>41912</v>
      </c>
      <c r="G1963" s="34">
        <v>6427.2</v>
      </c>
      <c r="H1963" s="217">
        <f t="shared" si="31"/>
        <v>0</v>
      </c>
      <c r="I1963" s="32"/>
      <c r="J1963" s="21"/>
      <c r="K1963" s="21"/>
    </row>
    <row r="1964" spans="1:11" x14ac:dyDescent="0.25">
      <c r="A1964" s="192">
        <v>41904</v>
      </c>
      <c r="B1964" s="193" t="s">
        <v>1375</v>
      </c>
      <c r="C1964" s="324" t="s">
        <v>4733</v>
      </c>
      <c r="D1964" s="20" t="s">
        <v>853</v>
      </c>
      <c r="E1964" s="213">
        <v>8046.9</v>
      </c>
      <c r="F1964" s="256">
        <v>41905</v>
      </c>
      <c r="G1964" s="34">
        <v>8046.9</v>
      </c>
      <c r="H1964" s="217">
        <f t="shared" si="31"/>
        <v>0</v>
      </c>
      <c r="I1964" s="32" t="s">
        <v>27</v>
      </c>
      <c r="J1964" s="21"/>
      <c r="K1964" s="21"/>
    </row>
    <row r="1965" spans="1:11" x14ac:dyDescent="0.25">
      <c r="A1965" s="192">
        <v>41904</v>
      </c>
      <c r="B1965" s="193" t="s">
        <v>1377</v>
      </c>
      <c r="C1965" s="324" t="s">
        <v>4733</v>
      </c>
      <c r="D1965" s="20" t="s">
        <v>763</v>
      </c>
      <c r="E1965" s="213">
        <v>2990</v>
      </c>
      <c r="F1965" s="256">
        <v>41904</v>
      </c>
      <c r="G1965" s="34">
        <v>2990</v>
      </c>
      <c r="H1965" s="217">
        <f t="shared" si="31"/>
        <v>0</v>
      </c>
      <c r="I1965" s="32" t="s">
        <v>217</v>
      </c>
      <c r="J1965" s="21"/>
      <c r="K1965" s="21"/>
    </row>
    <row r="1966" spans="1:11" x14ac:dyDescent="0.25">
      <c r="A1966" s="192">
        <v>41904</v>
      </c>
      <c r="B1966" s="193" t="s">
        <v>1378</v>
      </c>
      <c r="C1966" s="324" t="s">
        <v>4733</v>
      </c>
      <c r="D1966" s="20" t="s">
        <v>4589</v>
      </c>
      <c r="E1966" s="213">
        <v>2870</v>
      </c>
      <c r="F1966" s="256">
        <v>41904</v>
      </c>
      <c r="G1966" s="34">
        <v>2870</v>
      </c>
      <c r="H1966" s="217">
        <f t="shared" si="31"/>
        <v>0</v>
      </c>
      <c r="I1966" s="32"/>
      <c r="J1966" s="21"/>
      <c r="K1966" s="21"/>
    </row>
    <row r="1967" spans="1:11" x14ac:dyDescent="0.25">
      <c r="A1967" s="192">
        <v>41904</v>
      </c>
      <c r="B1967" s="193" t="s">
        <v>1379</v>
      </c>
      <c r="C1967" s="324" t="s">
        <v>4733</v>
      </c>
      <c r="D1967" s="20" t="s">
        <v>44</v>
      </c>
      <c r="E1967" s="213">
        <v>3840</v>
      </c>
      <c r="F1967" s="412">
        <v>41914</v>
      </c>
      <c r="G1967" s="40">
        <v>3840</v>
      </c>
      <c r="H1967" s="217">
        <f t="shared" si="31"/>
        <v>0</v>
      </c>
      <c r="I1967" s="32" t="s">
        <v>217</v>
      </c>
      <c r="J1967" s="21"/>
      <c r="K1967" s="21"/>
    </row>
    <row r="1968" spans="1:11" x14ac:dyDescent="0.25">
      <c r="A1968" s="192">
        <v>41904</v>
      </c>
      <c r="B1968" s="193" t="s">
        <v>1381</v>
      </c>
      <c r="C1968" s="324" t="s">
        <v>4733</v>
      </c>
      <c r="D1968" s="20" t="s">
        <v>180</v>
      </c>
      <c r="E1968" s="213">
        <v>25370</v>
      </c>
      <c r="F1968" s="256">
        <v>41904</v>
      </c>
      <c r="G1968" s="34">
        <v>25370</v>
      </c>
      <c r="H1968" s="217">
        <f t="shared" si="31"/>
        <v>0</v>
      </c>
      <c r="I1968" s="32" t="s">
        <v>217</v>
      </c>
      <c r="J1968" s="21"/>
      <c r="K1968" s="21"/>
    </row>
    <row r="1969" spans="1:11" x14ac:dyDescent="0.25">
      <c r="A1969" s="192">
        <v>41904</v>
      </c>
      <c r="B1969" s="193" t="s">
        <v>1383</v>
      </c>
      <c r="C1969" s="324" t="s">
        <v>4733</v>
      </c>
      <c r="D1969" s="20" t="s">
        <v>2540</v>
      </c>
      <c r="E1969" s="213">
        <v>5505.6</v>
      </c>
      <c r="F1969" s="256">
        <v>41905</v>
      </c>
      <c r="G1969" s="34">
        <v>5505.6</v>
      </c>
      <c r="H1969" s="217">
        <f t="shared" si="31"/>
        <v>0</v>
      </c>
      <c r="I1969" s="32" t="s">
        <v>30</v>
      </c>
      <c r="J1969" s="21"/>
      <c r="K1969" s="21"/>
    </row>
    <row r="1970" spans="1:11" x14ac:dyDescent="0.25">
      <c r="A1970" s="192">
        <v>41904</v>
      </c>
      <c r="B1970" s="193" t="s">
        <v>1386</v>
      </c>
      <c r="C1970" s="324" t="s">
        <v>4733</v>
      </c>
      <c r="D1970" s="20" t="s">
        <v>52</v>
      </c>
      <c r="E1970" s="213">
        <v>932.2</v>
      </c>
      <c r="F1970" s="256">
        <v>41904</v>
      </c>
      <c r="G1970" s="34">
        <v>932.2</v>
      </c>
      <c r="H1970" s="217">
        <f t="shared" si="31"/>
        <v>0</v>
      </c>
      <c r="I1970" s="32" t="s">
        <v>217</v>
      </c>
      <c r="J1970" s="21"/>
      <c r="K1970" s="21"/>
    </row>
    <row r="1971" spans="1:11" x14ac:dyDescent="0.25">
      <c r="A1971" s="192">
        <v>41904</v>
      </c>
      <c r="B1971" s="193" t="s">
        <v>1387</v>
      </c>
      <c r="C1971" s="324" t="s">
        <v>4733</v>
      </c>
      <c r="D1971" s="295" t="s">
        <v>3108</v>
      </c>
      <c r="E1971" s="296">
        <v>0</v>
      </c>
      <c r="F1971" s="256"/>
      <c r="G1971" s="34"/>
      <c r="H1971" s="217">
        <f t="shared" si="31"/>
        <v>0</v>
      </c>
      <c r="I1971" s="32" t="s">
        <v>324</v>
      </c>
      <c r="J1971" s="21"/>
      <c r="K1971" s="21"/>
    </row>
    <row r="1972" spans="1:11" x14ac:dyDescent="0.25">
      <c r="A1972" s="192">
        <v>41904</v>
      </c>
      <c r="B1972" s="193" t="s">
        <v>1388</v>
      </c>
      <c r="C1972" s="324" t="s">
        <v>4733</v>
      </c>
      <c r="D1972" s="20" t="s">
        <v>4632</v>
      </c>
      <c r="E1972" s="213">
        <v>20356.8</v>
      </c>
      <c r="F1972" s="256">
        <v>41904</v>
      </c>
      <c r="G1972" s="34">
        <v>20356.8</v>
      </c>
      <c r="H1972" s="217">
        <f t="shared" si="31"/>
        <v>0</v>
      </c>
      <c r="I1972" s="32"/>
      <c r="J1972" s="21"/>
      <c r="K1972" s="21"/>
    </row>
    <row r="1973" spans="1:11" x14ac:dyDescent="0.25">
      <c r="A1973" s="192">
        <v>41904</v>
      </c>
      <c r="B1973" s="193" t="s">
        <v>1389</v>
      </c>
      <c r="C1973" s="324" t="s">
        <v>4733</v>
      </c>
      <c r="D1973" s="20" t="s">
        <v>51</v>
      </c>
      <c r="E1973" s="213">
        <v>2984.8</v>
      </c>
      <c r="F1973" s="256">
        <v>41904</v>
      </c>
      <c r="G1973" s="34">
        <v>2984.8</v>
      </c>
      <c r="H1973" s="217">
        <f t="shared" si="31"/>
        <v>0</v>
      </c>
      <c r="I1973" s="32" t="s">
        <v>217</v>
      </c>
      <c r="J1973" s="21"/>
      <c r="K1973" s="21"/>
    </row>
    <row r="1974" spans="1:11" x14ac:dyDescent="0.25">
      <c r="A1974" s="192">
        <v>41904</v>
      </c>
      <c r="B1974" s="193" t="s">
        <v>1391</v>
      </c>
      <c r="C1974" s="324" t="s">
        <v>4733</v>
      </c>
      <c r="D1974" s="20" t="s">
        <v>42</v>
      </c>
      <c r="E1974" s="213">
        <v>2880</v>
      </c>
      <c r="F1974" s="440" t="s">
        <v>4872</v>
      </c>
      <c r="G1974" s="40">
        <v>2880</v>
      </c>
      <c r="H1974" s="217">
        <f t="shared" si="31"/>
        <v>0</v>
      </c>
      <c r="I1974" s="32" t="s">
        <v>30</v>
      </c>
      <c r="J1974" s="21"/>
      <c r="K1974" s="21"/>
    </row>
    <row r="1975" spans="1:11" x14ac:dyDescent="0.25">
      <c r="A1975" s="192">
        <v>41904</v>
      </c>
      <c r="B1975" s="193" t="s">
        <v>1392</v>
      </c>
      <c r="C1975" s="324" t="s">
        <v>4733</v>
      </c>
      <c r="D1975" s="20" t="s">
        <v>43</v>
      </c>
      <c r="E1975" s="213">
        <v>2880</v>
      </c>
      <c r="F1975" s="412">
        <v>41914</v>
      </c>
      <c r="G1975" s="40">
        <v>2880</v>
      </c>
      <c r="H1975" s="217">
        <f t="shared" si="31"/>
        <v>0</v>
      </c>
      <c r="I1975" s="32" t="s">
        <v>30</v>
      </c>
      <c r="J1975" s="21"/>
      <c r="K1975" s="21"/>
    </row>
    <row r="1976" spans="1:11" x14ac:dyDescent="0.25">
      <c r="A1976" s="192">
        <v>41904</v>
      </c>
      <c r="B1976" s="193" t="s">
        <v>1393</v>
      </c>
      <c r="C1976" s="324" t="s">
        <v>4733</v>
      </c>
      <c r="D1976" s="20" t="s">
        <v>133</v>
      </c>
      <c r="E1976" s="213">
        <v>24836</v>
      </c>
      <c r="F1976" s="256">
        <v>41904</v>
      </c>
      <c r="G1976" s="34">
        <v>24836</v>
      </c>
      <c r="H1976" s="217">
        <f t="shared" si="31"/>
        <v>0</v>
      </c>
      <c r="I1976" s="32"/>
      <c r="J1976" s="21"/>
      <c r="K1976" s="21"/>
    </row>
    <row r="1977" spans="1:11" x14ac:dyDescent="0.25">
      <c r="A1977" s="192">
        <v>41904</v>
      </c>
      <c r="B1977" s="193" t="s">
        <v>1394</v>
      </c>
      <c r="C1977" s="324" t="s">
        <v>4733</v>
      </c>
      <c r="D1977" s="20" t="s">
        <v>3115</v>
      </c>
      <c r="E1977" s="213">
        <v>5668</v>
      </c>
      <c r="F1977" s="256">
        <v>41904</v>
      </c>
      <c r="G1977" s="34">
        <v>5668</v>
      </c>
      <c r="H1977" s="217">
        <f t="shared" si="31"/>
        <v>0</v>
      </c>
      <c r="I1977" s="32" t="s">
        <v>12</v>
      </c>
      <c r="J1977" s="21"/>
      <c r="K1977" s="21"/>
    </row>
    <row r="1978" spans="1:11" x14ac:dyDescent="0.25">
      <c r="A1978" s="192">
        <v>41904</v>
      </c>
      <c r="B1978" s="193" t="s">
        <v>1396</v>
      </c>
      <c r="C1978" s="324" t="s">
        <v>4733</v>
      </c>
      <c r="D1978" s="20" t="s">
        <v>4322</v>
      </c>
      <c r="E1978" s="213">
        <v>14612.1</v>
      </c>
      <c r="F1978" s="256">
        <v>41905</v>
      </c>
      <c r="G1978" s="34">
        <v>14612.1</v>
      </c>
      <c r="H1978" s="217">
        <f t="shared" si="31"/>
        <v>0</v>
      </c>
      <c r="I1978" s="32" t="s">
        <v>30</v>
      </c>
      <c r="J1978" s="21"/>
      <c r="K1978" s="21"/>
    </row>
    <row r="1979" spans="1:11" x14ac:dyDescent="0.25">
      <c r="A1979" s="192">
        <v>41904</v>
      </c>
      <c r="B1979" s="193" t="s">
        <v>1398</v>
      </c>
      <c r="C1979" s="324" t="s">
        <v>4733</v>
      </c>
      <c r="D1979" s="295" t="s">
        <v>3108</v>
      </c>
      <c r="E1979" s="296">
        <v>0</v>
      </c>
      <c r="F1979" s="256"/>
      <c r="G1979" s="34"/>
      <c r="H1979" s="217">
        <f t="shared" si="31"/>
        <v>0</v>
      </c>
      <c r="I1979" s="32" t="s">
        <v>324</v>
      </c>
      <c r="J1979" s="21"/>
      <c r="K1979" s="21"/>
    </row>
    <row r="1980" spans="1:11" x14ac:dyDescent="0.25">
      <c r="A1980" s="192">
        <v>41904</v>
      </c>
      <c r="B1980" s="193" t="s">
        <v>1399</v>
      </c>
      <c r="C1980" s="324" t="s">
        <v>4733</v>
      </c>
      <c r="D1980" s="20" t="s">
        <v>4290</v>
      </c>
      <c r="E1980" s="213">
        <v>3288</v>
      </c>
      <c r="F1980" s="256">
        <v>41904</v>
      </c>
      <c r="G1980" s="34">
        <v>3288</v>
      </c>
      <c r="H1980" s="217">
        <f t="shared" si="31"/>
        <v>0</v>
      </c>
      <c r="I1980" s="32"/>
      <c r="J1980" s="21"/>
      <c r="K1980" s="21"/>
    </row>
    <row r="1981" spans="1:11" x14ac:dyDescent="0.25">
      <c r="A1981" s="192">
        <v>41904</v>
      </c>
      <c r="B1981" s="193" t="s">
        <v>1400</v>
      </c>
      <c r="C1981" s="324" t="s">
        <v>4733</v>
      </c>
      <c r="D1981" s="20" t="s">
        <v>133</v>
      </c>
      <c r="E1981" s="213">
        <v>2760</v>
      </c>
      <c r="F1981" s="256">
        <v>41904</v>
      </c>
      <c r="G1981" s="34">
        <v>2760</v>
      </c>
      <c r="H1981" s="217">
        <f t="shared" si="31"/>
        <v>0</v>
      </c>
      <c r="I1981" s="32" t="s">
        <v>27</v>
      </c>
      <c r="J1981" s="21"/>
      <c r="K1981" s="21"/>
    </row>
    <row r="1982" spans="1:11" x14ac:dyDescent="0.25">
      <c r="A1982" s="192">
        <v>41904</v>
      </c>
      <c r="B1982" s="193" t="s">
        <v>1401</v>
      </c>
      <c r="C1982" s="324" t="s">
        <v>4733</v>
      </c>
      <c r="D1982" s="20" t="s">
        <v>4637</v>
      </c>
      <c r="E1982" s="213">
        <v>4082</v>
      </c>
      <c r="F1982" s="256">
        <v>41904</v>
      </c>
      <c r="G1982" s="34">
        <v>4082</v>
      </c>
      <c r="H1982" s="217">
        <f t="shared" si="31"/>
        <v>0</v>
      </c>
      <c r="I1982" s="32"/>
      <c r="J1982" s="21"/>
      <c r="K1982" s="21"/>
    </row>
    <row r="1983" spans="1:11" x14ac:dyDescent="0.25">
      <c r="A1983" s="192">
        <v>41904</v>
      </c>
      <c r="B1983" s="193" t="s">
        <v>1403</v>
      </c>
      <c r="C1983" s="324" t="s">
        <v>4733</v>
      </c>
      <c r="D1983" s="20" t="s">
        <v>4658</v>
      </c>
      <c r="E1983" s="213">
        <v>2754</v>
      </c>
      <c r="F1983" s="256">
        <v>41904</v>
      </c>
      <c r="G1983" s="34">
        <v>2754</v>
      </c>
      <c r="H1983" s="217">
        <f t="shared" si="31"/>
        <v>0</v>
      </c>
      <c r="I1983" s="32" t="s">
        <v>12</v>
      </c>
      <c r="J1983" s="21"/>
      <c r="K1983" s="21"/>
    </row>
    <row r="1984" spans="1:11" x14ac:dyDescent="0.25">
      <c r="A1984" s="192">
        <v>41904</v>
      </c>
      <c r="B1984" s="193" t="s">
        <v>1405</v>
      </c>
      <c r="C1984" s="324" t="s">
        <v>4733</v>
      </c>
      <c r="D1984" s="20" t="s">
        <v>237</v>
      </c>
      <c r="E1984" s="213">
        <v>9156.7999999999993</v>
      </c>
      <c r="F1984" s="256">
        <v>41904</v>
      </c>
      <c r="G1984" s="34">
        <v>9156.7999999999993</v>
      </c>
      <c r="H1984" s="217">
        <f t="shared" si="31"/>
        <v>0</v>
      </c>
      <c r="I1984" s="32" t="s">
        <v>21</v>
      </c>
      <c r="J1984" s="21"/>
      <c r="K1984" s="21"/>
    </row>
    <row r="1985" spans="1:11" x14ac:dyDescent="0.25">
      <c r="A1985" s="192">
        <v>41904</v>
      </c>
      <c r="B1985" s="193" t="s">
        <v>1406</v>
      </c>
      <c r="C1985" s="324" t="s">
        <v>4733</v>
      </c>
      <c r="D1985" s="20" t="s">
        <v>4590</v>
      </c>
      <c r="E1985" s="213">
        <v>218.4</v>
      </c>
      <c r="F1985" s="256">
        <v>41904</v>
      </c>
      <c r="G1985" s="34">
        <v>218.4</v>
      </c>
      <c r="H1985" s="217">
        <f t="shared" si="31"/>
        <v>0</v>
      </c>
      <c r="I1985" s="32"/>
      <c r="J1985" s="21"/>
      <c r="K1985" s="21"/>
    </row>
    <row r="1986" spans="1:11" x14ac:dyDescent="0.25">
      <c r="A1986" s="192">
        <v>41904</v>
      </c>
      <c r="B1986" s="193" t="s">
        <v>1407</v>
      </c>
      <c r="C1986" s="324" t="s">
        <v>4733</v>
      </c>
      <c r="D1986" s="20" t="s">
        <v>130</v>
      </c>
      <c r="E1986" s="213">
        <v>8732.2999999999993</v>
      </c>
      <c r="F1986" s="256">
        <v>41905</v>
      </c>
      <c r="G1986" s="34">
        <v>8732.2999999999993</v>
      </c>
      <c r="H1986" s="217">
        <f t="shared" si="31"/>
        <v>0</v>
      </c>
      <c r="I1986" s="32" t="s">
        <v>21</v>
      </c>
      <c r="J1986" s="21"/>
      <c r="K1986" s="21"/>
    </row>
    <row r="1987" spans="1:11" x14ac:dyDescent="0.25">
      <c r="A1987" s="192">
        <v>41904</v>
      </c>
      <c r="B1987" s="193" t="s">
        <v>1409</v>
      </c>
      <c r="C1987" s="324" t="s">
        <v>4733</v>
      </c>
      <c r="D1987" s="20" t="s">
        <v>4585</v>
      </c>
      <c r="E1987" s="213">
        <v>7275.6</v>
      </c>
      <c r="F1987" s="421" t="s">
        <v>4808</v>
      </c>
      <c r="G1987" s="34">
        <v>7275.6</v>
      </c>
      <c r="H1987" s="217">
        <f t="shared" si="31"/>
        <v>0</v>
      </c>
      <c r="I1987" s="32" t="s">
        <v>21</v>
      </c>
      <c r="J1987" s="21"/>
      <c r="K1987" s="21"/>
    </row>
    <row r="1988" spans="1:11" x14ac:dyDescent="0.25">
      <c r="A1988" s="192">
        <v>41904</v>
      </c>
      <c r="B1988" s="193" t="s">
        <v>1410</v>
      </c>
      <c r="C1988" s="324" t="s">
        <v>4733</v>
      </c>
      <c r="D1988" s="20" t="s">
        <v>29</v>
      </c>
      <c r="E1988" s="213">
        <v>3433.6</v>
      </c>
      <c r="F1988" s="256">
        <v>41905</v>
      </c>
      <c r="G1988" s="34">
        <v>3433.6</v>
      </c>
      <c r="H1988" s="217">
        <f t="shared" si="31"/>
        <v>0</v>
      </c>
      <c r="I1988" s="32" t="s">
        <v>30</v>
      </c>
      <c r="J1988" s="21"/>
      <c r="K1988" s="21"/>
    </row>
    <row r="1989" spans="1:11" x14ac:dyDescent="0.25">
      <c r="A1989" s="192">
        <v>41904</v>
      </c>
      <c r="B1989" s="193" t="s">
        <v>1411</v>
      </c>
      <c r="C1989" s="324" t="s">
        <v>4733</v>
      </c>
      <c r="D1989" s="20" t="s">
        <v>83</v>
      </c>
      <c r="E1989" s="213">
        <v>3166.8</v>
      </c>
      <c r="F1989" s="256">
        <v>41904</v>
      </c>
      <c r="G1989" s="34">
        <v>3166.8</v>
      </c>
      <c r="H1989" s="217">
        <f t="shared" si="31"/>
        <v>0</v>
      </c>
      <c r="I1989" s="32" t="s">
        <v>21</v>
      </c>
      <c r="J1989" s="21"/>
      <c r="K1989" s="21"/>
    </row>
    <row r="1990" spans="1:11" x14ac:dyDescent="0.25">
      <c r="A1990" s="192">
        <v>41904</v>
      </c>
      <c r="B1990" s="193" t="s">
        <v>1413</v>
      </c>
      <c r="C1990" s="324" t="s">
        <v>4733</v>
      </c>
      <c r="D1990" s="20" t="s">
        <v>4702</v>
      </c>
      <c r="E1990" s="213">
        <v>383.5</v>
      </c>
      <c r="F1990" s="256">
        <v>41904</v>
      </c>
      <c r="G1990" s="34">
        <v>383.5</v>
      </c>
      <c r="H1990" s="217">
        <f t="shared" si="31"/>
        <v>0</v>
      </c>
      <c r="I1990" s="32"/>
      <c r="J1990" s="21"/>
      <c r="K1990" s="21"/>
    </row>
    <row r="1991" spans="1:11" x14ac:dyDescent="0.25">
      <c r="A1991" s="192">
        <v>41904</v>
      </c>
      <c r="B1991" s="193" t="s">
        <v>1414</v>
      </c>
      <c r="C1991" s="324" t="s">
        <v>4733</v>
      </c>
      <c r="D1991" s="20" t="s">
        <v>4585</v>
      </c>
      <c r="E1991" s="213">
        <v>2202.15</v>
      </c>
      <c r="F1991" s="256">
        <v>41905</v>
      </c>
      <c r="G1991" s="34">
        <v>2202.15</v>
      </c>
      <c r="H1991" s="217">
        <f t="shared" ref="H1991:H2054" si="32">E1991-G1991</f>
        <v>0</v>
      </c>
      <c r="I1991" s="32" t="s">
        <v>21</v>
      </c>
      <c r="J1991" s="21"/>
      <c r="K1991" s="21"/>
    </row>
    <row r="1992" spans="1:11" x14ac:dyDescent="0.25">
      <c r="A1992" s="192">
        <v>41904</v>
      </c>
      <c r="B1992" s="193" t="s">
        <v>1415</v>
      </c>
      <c r="C1992" s="324" t="s">
        <v>4733</v>
      </c>
      <c r="D1992" s="20" t="s">
        <v>4782</v>
      </c>
      <c r="E1992" s="213">
        <v>40</v>
      </c>
      <c r="F1992" s="256">
        <v>41904</v>
      </c>
      <c r="G1992" s="34">
        <v>40</v>
      </c>
      <c r="H1992" s="217">
        <f t="shared" si="32"/>
        <v>0</v>
      </c>
      <c r="I1992" s="32"/>
      <c r="J1992" s="21"/>
      <c r="K1992" s="21"/>
    </row>
    <row r="1993" spans="1:11" x14ac:dyDescent="0.25">
      <c r="A1993" s="192">
        <v>41904</v>
      </c>
      <c r="B1993" s="193" t="s">
        <v>1417</v>
      </c>
      <c r="C1993" s="324" t="s">
        <v>4733</v>
      </c>
      <c r="D1993" s="20" t="s">
        <v>4726</v>
      </c>
      <c r="E1993" s="213">
        <v>807.2</v>
      </c>
      <c r="F1993" s="256">
        <v>41904</v>
      </c>
      <c r="G1993" s="34">
        <v>807.2</v>
      </c>
      <c r="H1993" s="217">
        <f t="shared" si="32"/>
        <v>0</v>
      </c>
      <c r="I1993" s="32"/>
      <c r="J1993" s="21"/>
      <c r="K1993" s="21"/>
    </row>
    <row r="1994" spans="1:11" x14ac:dyDescent="0.25">
      <c r="A1994" s="192">
        <v>41904</v>
      </c>
      <c r="B1994" s="193" t="s">
        <v>1418</v>
      </c>
      <c r="C1994" s="324" t="s">
        <v>4733</v>
      </c>
      <c r="D1994" s="20" t="s">
        <v>96</v>
      </c>
      <c r="E1994" s="213">
        <v>81768</v>
      </c>
      <c r="F1994" s="256">
        <v>41905</v>
      </c>
      <c r="G1994" s="34">
        <v>81768</v>
      </c>
      <c r="H1994" s="217">
        <f t="shared" si="32"/>
        <v>0</v>
      </c>
      <c r="I1994" s="32" t="s">
        <v>65</v>
      </c>
      <c r="J1994" s="21"/>
      <c r="K1994" s="21"/>
    </row>
    <row r="1995" spans="1:11" x14ac:dyDescent="0.25">
      <c r="A1995" s="192">
        <v>41904</v>
      </c>
      <c r="B1995" s="193" t="s">
        <v>1419</v>
      </c>
      <c r="C1995" s="324" t="s">
        <v>4733</v>
      </c>
      <c r="D1995" s="20" t="s">
        <v>4689</v>
      </c>
      <c r="E1995" s="213">
        <v>77013.3</v>
      </c>
      <c r="F1995" s="256">
        <v>41905</v>
      </c>
      <c r="G1995" s="34">
        <v>77013.3</v>
      </c>
      <c r="H1995" s="217">
        <f t="shared" si="32"/>
        <v>0</v>
      </c>
      <c r="I1995" s="32" t="s">
        <v>65</v>
      </c>
      <c r="J1995" s="21"/>
      <c r="K1995" s="21"/>
    </row>
    <row r="1996" spans="1:11" x14ac:dyDescent="0.25">
      <c r="A1996" s="192">
        <v>41904</v>
      </c>
      <c r="B1996" s="193" t="s">
        <v>1421</v>
      </c>
      <c r="C1996" s="324" t="s">
        <v>4733</v>
      </c>
      <c r="D1996" s="20" t="s">
        <v>374</v>
      </c>
      <c r="E1996" s="213">
        <v>2751.1</v>
      </c>
      <c r="F1996" s="256">
        <v>41904</v>
      </c>
      <c r="G1996" s="34">
        <v>2751.1</v>
      </c>
      <c r="H1996" s="217">
        <f t="shared" si="32"/>
        <v>0</v>
      </c>
      <c r="I1996" s="32"/>
      <c r="J1996" s="21"/>
      <c r="K1996" s="21"/>
    </row>
    <row r="1997" spans="1:11" x14ac:dyDescent="0.25">
      <c r="A1997" s="192">
        <v>41904</v>
      </c>
      <c r="B1997" s="193" t="s">
        <v>1422</v>
      </c>
      <c r="C1997" s="324" t="s">
        <v>4733</v>
      </c>
      <c r="D1997" s="20" t="s">
        <v>4633</v>
      </c>
      <c r="E1997" s="213">
        <v>18375</v>
      </c>
      <c r="F1997" s="412" t="s">
        <v>4880</v>
      </c>
      <c r="G1997" s="40">
        <v>18375</v>
      </c>
      <c r="H1997" s="217">
        <f t="shared" si="32"/>
        <v>0</v>
      </c>
      <c r="I1997" s="32"/>
      <c r="J1997" s="21"/>
      <c r="K1997" s="21"/>
    </row>
    <row r="1998" spans="1:11" x14ac:dyDescent="0.25">
      <c r="A1998" s="192">
        <v>41904</v>
      </c>
      <c r="B1998" s="193" t="s">
        <v>1424</v>
      </c>
      <c r="C1998" s="324" t="s">
        <v>4733</v>
      </c>
      <c r="D1998" s="20" t="s">
        <v>106</v>
      </c>
      <c r="E1998" s="213">
        <v>0</v>
      </c>
      <c r="F1998" s="423" t="s">
        <v>4805</v>
      </c>
      <c r="G1998" s="34"/>
      <c r="H1998" s="217">
        <f t="shared" si="32"/>
        <v>0</v>
      </c>
      <c r="I1998" s="32"/>
      <c r="J1998" s="21"/>
      <c r="K1998" s="21"/>
    </row>
    <row r="1999" spans="1:11" x14ac:dyDescent="0.25">
      <c r="A1999" s="192">
        <v>41904</v>
      </c>
      <c r="B1999" s="193" t="s">
        <v>1425</v>
      </c>
      <c r="C1999" s="324" t="s">
        <v>4733</v>
      </c>
      <c r="D1999" s="20" t="s">
        <v>1814</v>
      </c>
      <c r="E1999" s="213">
        <v>1450</v>
      </c>
      <c r="F1999" s="256">
        <v>41912</v>
      </c>
      <c r="G1999" s="34">
        <v>1450</v>
      </c>
      <c r="H1999" s="217">
        <f t="shared" si="32"/>
        <v>0</v>
      </c>
      <c r="I1999" s="32"/>
      <c r="J1999" s="21"/>
      <c r="K1999" s="21"/>
    </row>
    <row r="2000" spans="1:11" x14ac:dyDescent="0.25">
      <c r="A2000" s="192">
        <v>41904</v>
      </c>
      <c r="B2000" s="193" t="s">
        <v>1426</v>
      </c>
      <c r="C2000" s="324" t="s">
        <v>4733</v>
      </c>
      <c r="D2000" s="20" t="s">
        <v>106</v>
      </c>
      <c r="E2000" s="213">
        <v>281768</v>
      </c>
      <c r="F2000" s="256">
        <v>41912</v>
      </c>
      <c r="G2000" s="34">
        <v>281768</v>
      </c>
      <c r="H2000" s="217">
        <f t="shared" si="32"/>
        <v>0</v>
      </c>
      <c r="I2000" s="32"/>
      <c r="J2000" s="21"/>
      <c r="K2000" s="21"/>
    </row>
    <row r="2001" spans="1:11" x14ac:dyDescent="0.25">
      <c r="A2001" s="192">
        <v>41904</v>
      </c>
      <c r="B2001" s="193" t="s">
        <v>1427</v>
      </c>
      <c r="C2001" s="324" t="s">
        <v>4733</v>
      </c>
      <c r="D2001" s="20" t="s">
        <v>349</v>
      </c>
      <c r="E2001" s="213">
        <v>653.28</v>
      </c>
      <c r="F2001" s="256">
        <v>41905</v>
      </c>
      <c r="G2001" s="34">
        <v>653.28</v>
      </c>
      <c r="H2001" s="217">
        <f t="shared" si="32"/>
        <v>0</v>
      </c>
      <c r="I2001" s="32" t="s">
        <v>217</v>
      </c>
      <c r="J2001" s="21"/>
      <c r="K2001" s="21"/>
    </row>
    <row r="2002" spans="1:11" x14ac:dyDescent="0.25">
      <c r="A2002" s="192">
        <v>41904</v>
      </c>
      <c r="B2002" s="193" t="s">
        <v>1428</v>
      </c>
      <c r="C2002" s="324" t="s">
        <v>4733</v>
      </c>
      <c r="D2002" s="20" t="s">
        <v>80</v>
      </c>
      <c r="E2002" s="213">
        <v>2704.8</v>
      </c>
      <c r="F2002" s="256">
        <v>41905</v>
      </c>
      <c r="G2002" s="42">
        <v>2704.8</v>
      </c>
      <c r="H2002" s="217">
        <f t="shared" si="32"/>
        <v>0</v>
      </c>
      <c r="I2002" s="32" t="s">
        <v>217</v>
      </c>
      <c r="J2002" s="21"/>
      <c r="K2002" s="21"/>
    </row>
    <row r="2003" spans="1:11" x14ac:dyDescent="0.25">
      <c r="A2003" s="192">
        <v>41904</v>
      </c>
      <c r="B2003" s="193" t="s">
        <v>1429</v>
      </c>
      <c r="C2003" s="324" t="s">
        <v>4733</v>
      </c>
      <c r="D2003" s="20" t="s">
        <v>4711</v>
      </c>
      <c r="E2003" s="213">
        <v>993.53</v>
      </c>
      <c r="F2003" s="256">
        <v>41905</v>
      </c>
      <c r="G2003" s="42">
        <v>993.53</v>
      </c>
      <c r="H2003" s="217">
        <f t="shared" si="32"/>
        <v>0</v>
      </c>
      <c r="I2003" s="32" t="s">
        <v>217</v>
      </c>
      <c r="J2003" s="21"/>
      <c r="K2003" s="21"/>
    </row>
    <row r="2004" spans="1:11" x14ac:dyDescent="0.25">
      <c r="A2004" s="192">
        <v>41904</v>
      </c>
      <c r="B2004" s="193" t="s">
        <v>1430</v>
      </c>
      <c r="C2004" s="324" t="s">
        <v>4733</v>
      </c>
      <c r="D2004" s="20" t="s">
        <v>78</v>
      </c>
      <c r="E2004" s="213">
        <v>2739.1</v>
      </c>
      <c r="F2004" s="256">
        <v>41905</v>
      </c>
      <c r="G2004" s="42">
        <v>2739.1</v>
      </c>
      <c r="H2004" s="217">
        <f t="shared" si="32"/>
        <v>0</v>
      </c>
      <c r="I2004" s="32" t="s">
        <v>217</v>
      </c>
      <c r="J2004" s="21"/>
      <c r="K2004" s="21"/>
    </row>
    <row r="2005" spans="1:11" x14ac:dyDescent="0.25">
      <c r="A2005" s="192">
        <v>41904</v>
      </c>
      <c r="B2005" s="193" t="s">
        <v>1431</v>
      </c>
      <c r="C2005" s="324" t="s">
        <v>4733</v>
      </c>
      <c r="D2005" s="20" t="s">
        <v>233</v>
      </c>
      <c r="E2005" s="213">
        <v>888</v>
      </c>
      <c r="F2005" s="256">
        <v>41905</v>
      </c>
      <c r="G2005" s="42">
        <v>888</v>
      </c>
      <c r="H2005" s="217">
        <f t="shared" si="32"/>
        <v>0</v>
      </c>
      <c r="I2005" s="32" t="s">
        <v>217</v>
      </c>
      <c r="J2005" s="21"/>
      <c r="K2005" s="21"/>
    </row>
    <row r="2006" spans="1:11" x14ac:dyDescent="0.25">
      <c r="A2006" s="192">
        <v>41904</v>
      </c>
      <c r="B2006" s="193" t="s">
        <v>1432</v>
      </c>
      <c r="C2006" s="324" t="s">
        <v>4733</v>
      </c>
      <c r="D2006" s="20" t="s">
        <v>4711</v>
      </c>
      <c r="E2006" s="213">
        <v>332.8</v>
      </c>
      <c r="F2006" s="256">
        <v>41905</v>
      </c>
      <c r="G2006" s="42">
        <v>332.8</v>
      </c>
      <c r="H2006" s="217">
        <f t="shared" si="32"/>
        <v>0</v>
      </c>
      <c r="I2006" s="32" t="s">
        <v>217</v>
      </c>
      <c r="J2006" s="21"/>
      <c r="K2006" s="21"/>
    </row>
    <row r="2007" spans="1:11" x14ac:dyDescent="0.25">
      <c r="A2007" s="192">
        <v>41904</v>
      </c>
      <c r="B2007" s="193" t="s">
        <v>1433</v>
      </c>
      <c r="C2007" s="324" t="s">
        <v>4733</v>
      </c>
      <c r="D2007" s="20" t="s">
        <v>2600</v>
      </c>
      <c r="E2007" s="213">
        <v>5080</v>
      </c>
      <c r="F2007" s="256">
        <v>41905</v>
      </c>
      <c r="G2007" s="42">
        <v>5080</v>
      </c>
      <c r="H2007" s="217">
        <f t="shared" si="32"/>
        <v>0</v>
      </c>
      <c r="I2007" s="32" t="s">
        <v>217</v>
      </c>
      <c r="J2007" s="21"/>
      <c r="K2007" s="21"/>
    </row>
    <row r="2008" spans="1:11" x14ac:dyDescent="0.25">
      <c r="A2008" s="192">
        <v>41904</v>
      </c>
      <c r="B2008" s="193" t="s">
        <v>1435</v>
      </c>
      <c r="C2008" s="324" t="s">
        <v>4733</v>
      </c>
      <c r="D2008" s="20" t="s">
        <v>4760</v>
      </c>
      <c r="E2008" s="213">
        <v>1735.75</v>
      </c>
      <c r="F2008" s="256">
        <v>41905</v>
      </c>
      <c r="G2008" s="42">
        <v>1735.75</v>
      </c>
      <c r="H2008" s="217">
        <f t="shared" si="32"/>
        <v>0</v>
      </c>
      <c r="I2008" s="32" t="s">
        <v>217</v>
      </c>
      <c r="J2008" s="21"/>
      <c r="K2008" s="21"/>
    </row>
    <row r="2009" spans="1:11" x14ac:dyDescent="0.25">
      <c r="A2009" s="192">
        <v>41904</v>
      </c>
      <c r="B2009" s="193" t="s">
        <v>1436</v>
      </c>
      <c r="C2009" s="324" t="s">
        <v>4733</v>
      </c>
      <c r="D2009" s="20" t="s">
        <v>4809</v>
      </c>
      <c r="E2009" s="213">
        <v>69097.600000000006</v>
      </c>
      <c r="F2009" s="256">
        <v>41905</v>
      </c>
      <c r="G2009" s="42">
        <v>69097.600000000006</v>
      </c>
      <c r="H2009" s="217">
        <f t="shared" si="32"/>
        <v>0</v>
      </c>
      <c r="I2009" s="32" t="s">
        <v>21</v>
      </c>
      <c r="J2009" s="21"/>
      <c r="K2009" s="21"/>
    </row>
    <row r="2010" spans="1:11" x14ac:dyDescent="0.25">
      <c r="A2010" s="192">
        <v>41904</v>
      </c>
      <c r="B2010" s="193" t="s">
        <v>1437</v>
      </c>
      <c r="C2010" s="324" t="s">
        <v>4733</v>
      </c>
      <c r="D2010" s="20" t="s">
        <v>468</v>
      </c>
      <c r="E2010" s="213">
        <v>2464.8000000000002</v>
      </c>
      <c r="F2010" s="256">
        <v>41905</v>
      </c>
      <c r="G2010" s="42">
        <v>2464.8000000000002</v>
      </c>
      <c r="H2010" s="217">
        <f t="shared" si="32"/>
        <v>0</v>
      </c>
      <c r="I2010" s="32" t="s">
        <v>217</v>
      </c>
      <c r="J2010" s="21"/>
      <c r="K2010" s="21"/>
    </row>
    <row r="2011" spans="1:11" x14ac:dyDescent="0.25">
      <c r="A2011" s="192">
        <v>41904</v>
      </c>
      <c r="B2011" s="193" t="s">
        <v>1438</v>
      </c>
      <c r="C2011" s="324" t="s">
        <v>4733</v>
      </c>
      <c r="D2011" s="295" t="s">
        <v>3108</v>
      </c>
      <c r="E2011" s="296">
        <v>0</v>
      </c>
      <c r="F2011" s="256"/>
      <c r="G2011" s="34"/>
      <c r="H2011" s="217">
        <f t="shared" si="32"/>
        <v>0</v>
      </c>
      <c r="I2011" s="32"/>
      <c r="J2011" s="21"/>
      <c r="K2011" s="21"/>
    </row>
    <row r="2012" spans="1:11" x14ac:dyDescent="0.25">
      <c r="A2012" s="192">
        <v>41904</v>
      </c>
      <c r="B2012" s="193" t="s">
        <v>1439</v>
      </c>
      <c r="C2012" s="324" t="s">
        <v>4733</v>
      </c>
      <c r="D2012" s="20" t="s">
        <v>87</v>
      </c>
      <c r="E2012" s="213">
        <v>11901.44</v>
      </c>
      <c r="F2012" s="256">
        <v>41905</v>
      </c>
      <c r="G2012" s="34">
        <v>11901.44</v>
      </c>
      <c r="H2012" s="217">
        <f t="shared" si="32"/>
        <v>0</v>
      </c>
      <c r="I2012" s="32" t="s">
        <v>217</v>
      </c>
      <c r="J2012" s="21"/>
      <c r="K2012" s="21"/>
    </row>
    <row r="2013" spans="1:11" x14ac:dyDescent="0.25">
      <c r="A2013" s="192">
        <v>41904</v>
      </c>
      <c r="B2013" s="193" t="s">
        <v>1440</v>
      </c>
      <c r="C2013" s="324" t="s">
        <v>4733</v>
      </c>
      <c r="D2013" s="20" t="s">
        <v>307</v>
      </c>
      <c r="E2013" s="213">
        <v>7159.2</v>
      </c>
      <c r="F2013" s="256">
        <v>41906</v>
      </c>
      <c r="G2013" s="34">
        <v>7159.2</v>
      </c>
      <c r="H2013" s="217">
        <f t="shared" si="32"/>
        <v>0</v>
      </c>
      <c r="I2013" s="32" t="s">
        <v>217</v>
      </c>
      <c r="J2013" s="21"/>
      <c r="K2013" s="21"/>
    </row>
    <row r="2014" spans="1:11" x14ac:dyDescent="0.25">
      <c r="A2014" s="192">
        <v>41904</v>
      </c>
      <c r="B2014" s="193" t="s">
        <v>1441</v>
      </c>
      <c r="C2014" s="324" t="s">
        <v>4733</v>
      </c>
      <c r="D2014" s="20" t="s">
        <v>4810</v>
      </c>
      <c r="E2014" s="213">
        <v>10493.6</v>
      </c>
      <c r="F2014" s="256">
        <v>41904</v>
      </c>
      <c r="G2014" s="34">
        <v>10493.6</v>
      </c>
      <c r="H2014" s="217">
        <f t="shared" si="32"/>
        <v>0</v>
      </c>
      <c r="I2014" s="32"/>
      <c r="J2014" s="21"/>
      <c r="K2014" s="21"/>
    </row>
    <row r="2015" spans="1:11" x14ac:dyDescent="0.25">
      <c r="A2015" s="192">
        <v>41904</v>
      </c>
      <c r="B2015" s="193" t="s">
        <v>1442</v>
      </c>
      <c r="C2015" s="324" t="s">
        <v>4733</v>
      </c>
      <c r="D2015" s="20" t="s">
        <v>307</v>
      </c>
      <c r="E2015" s="213">
        <v>6783</v>
      </c>
      <c r="F2015" s="256">
        <v>41908</v>
      </c>
      <c r="G2015" s="34">
        <v>6783</v>
      </c>
      <c r="H2015" s="217">
        <f t="shared" si="32"/>
        <v>0</v>
      </c>
      <c r="I2015" s="32" t="s">
        <v>217</v>
      </c>
      <c r="J2015" s="21"/>
      <c r="K2015" s="21"/>
    </row>
    <row r="2016" spans="1:11" x14ac:dyDescent="0.25">
      <c r="A2016" s="192">
        <v>41904</v>
      </c>
      <c r="B2016" s="193" t="s">
        <v>1444</v>
      </c>
      <c r="C2016" s="324" t="s">
        <v>4733</v>
      </c>
      <c r="D2016" s="20" t="s">
        <v>49</v>
      </c>
      <c r="E2016" s="213">
        <v>270.39999999999998</v>
      </c>
      <c r="F2016" s="256">
        <v>41904</v>
      </c>
      <c r="G2016" s="34">
        <v>270.39999999999998</v>
      </c>
      <c r="H2016" s="217">
        <f t="shared" si="32"/>
        <v>0</v>
      </c>
      <c r="I2016" s="32"/>
      <c r="J2016" s="21"/>
      <c r="K2016" s="21"/>
    </row>
    <row r="2017" spans="1:11" x14ac:dyDescent="0.25">
      <c r="A2017" s="192">
        <v>41904</v>
      </c>
      <c r="B2017" s="193" t="s">
        <v>1445</v>
      </c>
      <c r="C2017" s="324" t="s">
        <v>4733</v>
      </c>
      <c r="D2017" s="20" t="s">
        <v>4596</v>
      </c>
      <c r="E2017" s="213">
        <v>12705.14</v>
      </c>
      <c r="F2017" s="256">
        <v>41907</v>
      </c>
      <c r="G2017" s="34">
        <v>12705.14</v>
      </c>
      <c r="H2017" s="217">
        <f t="shared" si="32"/>
        <v>0</v>
      </c>
      <c r="I2017" s="32" t="s">
        <v>162</v>
      </c>
      <c r="J2017" s="21"/>
      <c r="K2017" s="21"/>
    </row>
    <row r="2018" spans="1:11" x14ac:dyDescent="0.25">
      <c r="A2018" s="192">
        <v>41904</v>
      </c>
      <c r="B2018" s="193" t="s">
        <v>1446</v>
      </c>
      <c r="C2018" s="324" t="s">
        <v>4733</v>
      </c>
      <c r="D2018" s="20" t="s">
        <v>4593</v>
      </c>
      <c r="E2018" s="213">
        <v>1469.88</v>
      </c>
      <c r="F2018" s="256">
        <v>41907</v>
      </c>
      <c r="G2018" s="34">
        <v>1469.88</v>
      </c>
      <c r="H2018" s="217">
        <f t="shared" si="32"/>
        <v>0</v>
      </c>
      <c r="I2018" s="32" t="s">
        <v>162</v>
      </c>
      <c r="J2018" s="21"/>
      <c r="K2018" s="21"/>
    </row>
    <row r="2019" spans="1:11" x14ac:dyDescent="0.25">
      <c r="A2019" s="192">
        <v>41904</v>
      </c>
      <c r="B2019" s="193" t="s">
        <v>1447</v>
      </c>
      <c r="C2019" s="324" t="s">
        <v>4733</v>
      </c>
      <c r="D2019" s="20" t="s">
        <v>44</v>
      </c>
      <c r="E2019" s="213">
        <v>3840</v>
      </c>
      <c r="F2019" s="412">
        <v>41914</v>
      </c>
      <c r="G2019" s="40">
        <v>3840</v>
      </c>
      <c r="H2019" s="217">
        <f t="shared" si="32"/>
        <v>0</v>
      </c>
      <c r="I2019" s="32"/>
      <c r="J2019" s="21"/>
      <c r="K2019" s="21"/>
    </row>
    <row r="2020" spans="1:11" x14ac:dyDescent="0.25">
      <c r="A2020" s="192">
        <v>41904</v>
      </c>
      <c r="B2020" s="193" t="s">
        <v>1448</v>
      </c>
      <c r="C2020" s="324" t="s">
        <v>4733</v>
      </c>
      <c r="D2020" s="20" t="s">
        <v>4599</v>
      </c>
      <c r="E2020" s="213">
        <v>9477</v>
      </c>
      <c r="F2020" s="256">
        <v>41907</v>
      </c>
      <c r="G2020" s="34">
        <v>9477</v>
      </c>
      <c r="H2020" s="217">
        <f t="shared" si="32"/>
        <v>0</v>
      </c>
      <c r="I2020" s="32" t="s">
        <v>162</v>
      </c>
      <c r="J2020" s="21"/>
      <c r="K2020" s="21"/>
    </row>
    <row r="2021" spans="1:11" x14ac:dyDescent="0.25">
      <c r="A2021" s="192">
        <v>41904</v>
      </c>
      <c r="B2021" s="193" t="s">
        <v>1449</v>
      </c>
      <c r="C2021" s="324" t="s">
        <v>4733</v>
      </c>
      <c r="D2021" s="20" t="s">
        <v>3134</v>
      </c>
      <c r="E2021" s="213">
        <v>4091.84</v>
      </c>
      <c r="F2021" s="412" t="s">
        <v>4811</v>
      </c>
      <c r="G2021" s="34">
        <v>4091.84</v>
      </c>
      <c r="H2021" s="217">
        <f t="shared" si="32"/>
        <v>0</v>
      </c>
      <c r="I2021" s="32"/>
      <c r="J2021" s="21"/>
      <c r="K2021" s="21"/>
    </row>
    <row r="2022" spans="1:11" x14ac:dyDescent="0.25">
      <c r="A2022" s="192">
        <v>41904</v>
      </c>
      <c r="B2022" s="193" t="s">
        <v>1451</v>
      </c>
      <c r="C2022" s="324" t="s">
        <v>4733</v>
      </c>
      <c r="D2022" s="20" t="s">
        <v>307</v>
      </c>
      <c r="E2022" s="213">
        <v>7644</v>
      </c>
      <c r="F2022" s="256">
        <v>41908</v>
      </c>
      <c r="G2022" s="34">
        <v>7644</v>
      </c>
      <c r="H2022" s="217">
        <f t="shared" si="32"/>
        <v>0</v>
      </c>
      <c r="I2022" s="32" t="s">
        <v>12</v>
      </c>
      <c r="J2022" s="21"/>
      <c r="K2022" s="21"/>
    </row>
    <row r="2023" spans="1:11" x14ac:dyDescent="0.25">
      <c r="A2023" s="192">
        <v>41904</v>
      </c>
      <c r="B2023" s="193" t="s">
        <v>1453</v>
      </c>
      <c r="C2023" s="324" t="s">
        <v>4733</v>
      </c>
      <c r="D2023" s="20" t="s">
        <v>233</v>
      </c>
      <c r="E2023" s="213">
        <v>976</v>
      </c>
      <c r="F2023" s="256">
        <v>41904</v>
      </c>
      <c r="G2023" s="34">
        <v>976</v>
      </c>
      <c r="H2023" s="217">
        <f t="shared" si="32"/>
        <v>0</v>
      </c>
      <c r="I2023" s="32"/>
      <c r="J2023" s="21"/>
      <c r="K2023" s="21"/>
    </row>
    <row r="2024" spans="1:11" x14ac:dyDescent="0.25">
      <c r="A2024" s="192">
        <v>41904</v>
      </c>
      <c r="B2024" s="193" t="s">
        <v>1454</v>
      </c>
      <c r="C2024" s="324" t="s">
        <v>4733</v>
      </c>
      <c r="D2024" s="20" t="s">
        <v>1915</v>
      </c>
      <c r="E2024" s="213">
        <v>1425.4</v>
      </c>
      <c r="F2024" s="256">
        <v>41904</v>
      </c>
      <c r="G2024" s="34">
        <v>1425.4</v>
      </c>
      <c r="H2024" s="217">
        <f t="shared" si="32"/>
        <v>0</v>
      </c>
      <c r="I2024" s="32"/>
      <c r="J2024" s="21"/>
      <c r="K2024" s="21"/>
    </row>
    <row r="2025" spans="1:11" x14ac:dyDescent="0.25">
      <c r="A2025" s="192">
        <v>41904</v>
      </c>
      <c r="B2025" s="193" t="s">
        <v>1455</v>
      </c>
      <c r="C2025" s="324" t="s">
        <v>4733</v>
      </c>
      <c r="D2025" s="20" t="s">
        <v>260</v>
      </c>
      <c r="E2025" s="213">
        <v>632.1</v>
      </c>
      <c r="F2025" s="256">
        <v>41905</v>
      </c>
      <c r="G2025" s="34">
        <v>632.1</v>
      </c>
      <c r="H2025" s="217">
        <f t="shared" si="32"/>
        <v>0</v>
      </c>
      <c r="I2025" s="32" t="s">
        <v>12</v>
      </c>
      <c r="J2025" s="21"/>
      <c r="K2025" s="21"/>
    </row>
    <row r="2026" spans="1:11" x14ac:dyDescent="0.25">
      <c r="A2026" s="192">
        <v>41904</v>
      </c>
      <c r="B2026" s="193" t="s">
        <v>1456</v>
      </c>
      <c r="C2026" s="324" t="s">
        <v>4733</v>
      </c>
      <c r="D2026" s="20" t="s">
        <v>4597</v>
      </c>
      <c r="E2026" s="213">
        <v>30548.6</v>
      </c>
      <c r="F2026" s="256">
        <v>41909</v>
      </c>
      <c r="G2026" s="34">
        <v>30548.6</v>
      </c>
      <c r="H2026" s="217">
        <f t="shared" si="32"/>
        <v>0</v>
      </c>
      <c r="I2026" s="32" t="s">
        <v>162</v>
      </c>
      <c r="J2026" s="21"/>
      <c r="K2026" s="21"/>
    </row>
    <row r="2027" spans="1:11" x14ac:dyDescent="0.25">
      <c r="A2027" s="192">
        <v>41904</v>
      </c>
      <c r="B2027" s="193" t="s">
        <v>1457</v>
      </c>
      <c r="C2027" s="324" t="s">
        <v>4733</v>
      </c>
      <c r="D2027" s="20" t="s">
        <v>4680</v>
      </c>
      <c r="E2027" s="213">
        <v>6697.6</v>
      </c>
      <c r="F2027" s="256">
        <v>41907</v>
      </c>
      <c r="G2027" s="34">
        <v>6697.6</v>
      </c>
      <c r="H2027" s="217">
        <f t="shared" si="32"/>
        <v>0</v>
      </c>
      <c r="I2027" s="32" t="s">
        <v>162</v>
      </c>
      <c r="J2027" s="21"/>
      <c r="K2027" s="21"/>
    </row>
    <row r="2028" spans="1:11" x14ac:dyDescent="0.25">
      <c r="A2028" s="192">
        <v>41904</v>
      </c>
      <c r="B2028" s="193" t="s">
        <v>1458</v>
      </c>
      <c r="C2028" s="324" t="s">
        <v>4733</v>
      </c>
      <c r="D2028" s="20" t="s">
        <v>4183</v>
      </c>
      <c r="E2028" s="213">
        <v>8240.6</v>
      </c>
      <c r="F2028" s="256">
        <v>41904</v>
      </c>
      <c r="G2028" s="34">
        <v>8240.6</v>
      </c>
      <c r="H2028" s="217">
        <f t="shared" si="32"/>
        <v>0</v>
      </c>
      <c r="I2028" s="32"/>
      <c r="J2028" s="21"/>
      <c r="K2028" s="21"/>
    </row>
    <row r="2029" spans="1:11" x14ac:dyDescent="0.25">
      <c r="A2029" s="192">
        <v>41904</v>
      </c>
      <c r="B2029" s="193" t="s">
        <v>1459</v>
      </c>
      <c r="C2029" s="324" t="s">
        <v>4733</v>
      </c>
      <c r="D2029" s="20" t="s">
        <v>4605</v>
      </c>
      <c r="E2029" s="213">
        <v>13887.53</v>
      </c>
      <c r="F2029" s="412" t="s">
        <v>4812</v>
      </c>
      <c r="G2029" s="34">
        <v>13887.53</v>
      </c>
      <c r="H2029" s="217">
        <f t="shared" si="32"/>
        <v>0</v>
      </c>
      <c r="I2029" s="32" t="s">
        <v>162</v>
      </c>
      <c r="J2029" s="21"/>
      <c r="K2029" s="21"/>
    </row>
    <row r="2030" spans="1:11" x14ac:dyDescent="0.25">
      <c r="A2030" s="192">
        <v>41904</v>
      </c>
      <c r="B2030" s="193" t="s">
        <v>1460</v>
      </c>
      <c r="C2030" s="324" t="s">
        <v>4733</v>
      </c>
      <c r="D2030" s="20" t="s">
        <v>3557</v>
      </c>
      <c r="E2030" s="213">
        <v>28740.6</v>
      </c>
      <c r="F2030" s="412" t="s">
        <v>4813</v>
      </c>
      <c r="G2030" s="34">
        <v>28740.6</v>
      </c>
      <c r="H2030" s="217">
        <f t="shared" si="32"/>
        <v>0</v>
      </c>
      <c r="I2030" s="32" t="s">
        <v>162</v>
      </c>
      <c r="J2030" s="21"/>
      <c r="K2030" s="21"/>
    </row>
    <row r="2031" spans="1:11" x14ac:dyDescent="0.25">
      <c r="A2031" s="192">
        <v>41904</v>
      </c>
      <c r="B2031" s="193" t="s">
        <v>1461</v>
      </c>
      <c r="C2031" s="324" t="s">
        <v>4733</v>
      </c>
      <c r="D2031" s="20" t="s">
        <v>4788</v>
      </c>
      <c r="E2031" s="213">
        <v>13440.6</v>
      </c>
      <c r="F2031" s="428" t="s">
        <v>4814</v>
      </c>
      <c r="G2031" s="34">
        <v>13440.6</v>
      </c>
      <c r="H2031" s="217">
        <f t="shared" si="32"/>
        <v>0</v>
      </c>
      <c r="I2031" s="32" t="s">
        <v>162</v>
      </c>
      <c r="J2031" s="21"/>
      <c r="K2031" s="21"/>
    </row>
    <row r="2032" spans="1:11" x14ac:dyDescent="0.25">
      <c r="A2032" s="192">
        <v>41904</v>
      </c>
      <c r="B2032" s="193" t="s">
        <v>1463</v>
      </c>
      <c r="C2032" s="324" t="s">
        <v>4733</v>
      </c>
      <c r="D2032" s="401" t="s">
        <v>160</v>
      </c>
      <c r="E2032" s="432">
        <v>0</v>
      </c>
      <c r="F2032" s="256"/>
      <c r="G2032" s="34"/>
      <c r="H2032" s="217">
        <f t="shared" si="32"/>
        <v>0</v>
      </c>
      <c r="I2032" s="32"/>
      <c r="J2032" s="21"/>
      <c r="K2032" s="21"/>
    </row>
    <row r="2033" spans="1:11" x14ac:dyDescent="0.25">
      <c r="A2033" s="192">
        <v>41904</v>
      </c>
      <c r="B2033" s="193" t="s">
        <v>1465</v>
      </c>
      <c r="C2033" s="324" t="s">
        <v>4733</v>
      </c>
      <c r="D2033" s="401" t="s">
        <v>160</v>
      </c>
      <c r="E2033" s="432">
        <v>195470.36</v>
      </c>
      <c r="F2033" s="412" t="s">
        <v>4815</v>
      </c>
      <c r="G2033" s="34">
        <v>195470.36</v>
      </c>
      <c r="H2033" s="217">
        <f t="shared" si="32"/>
        <v>0</v>
      </c>
      <c r="I2033" s="32" t="s">
        <v>162</v>
      </c>
      <c r="J2033" s="21"/>
      <c r="K2033" s="21"/>
    </row>
    <row r="2034" spans="1:11" x14ac:dyDescent="0.25">
      <c r="A2034" s="192">
        <v>41904</v>
      </c>
      <c r="B2034" s="193" t="s">
        <v>1466</v>
      </c>
      <c r="C2034" s="324" t="s">
        <v>4733</v>
      </c>
      <c r="D2034" s="20" t="s">
        <v>4603</v>
      </c>
      <c r="E2034" s="213">
        <v>1430.34</v>
      </c>
      <c r="F2034" s="256">
        <v>41907</v>
      </c>
      <c r="G2034" s="34">
        <v>1430.34</v>
      </c>
      <c r="H2034" s="217">
        <f t="shared" si="32"/>
        <v>0</v>
      </c>
      <c r="I2034" s="32" t="s">
        <v>162</v>
      </c>
      <c r="J2034" s="21"/>
      <c r="K2034" s="21"/>
    </row>
    <row r="2035" spans="1:11" x14ac:dyDescent="0.25">
      <c r="A2035" s="192">
        <v>41904</v>
      </c>
      <c r="B2035" s="193" t="s">
        <v>1467</v>
      </c>
      <c r="C2035" s="324" t="s">
        <v>4733</v>
      </c>
      <c r="D2035" s="20" t="s">
        <v>4598</v>
      </c>
      <c r="E2035" s="213">
        <v>8195.2000000000007</v>
      </c>
      <c r="F2035" s="256">
        <v>41907</v>
      </c>
      <c r="G2035" s="34">
        <v>8195.2000000000007</v>
      </c>
      <c r="H2035" s="217">
        <f t="shared" si="32"/>
        <v>0</v>
      </c>
      <c r="I2035" s="32" t="s">
        <v>162</v>
      </c>
      <c r="J2035" s="21"/>
      <c r="K2035" s="21"/>
    </row>
    <row r="2036" spans="1:11" x14ac:dyDescent="0.25">
      <c r="A2036" s="192">
        <v>41904</v>
      </c>
      <c r="B2036" s="193" t="s">
        <v>1468</v>
      </c>
      <c r="C2036" s="324" t="s">
        <v>4733</v>
      </c>
      <c r="D2036" s="20" t="s">
        <v>370</v>
      </c>
      <c r="E2036" s="213">
        <v>7912.6</v>
      </c>
      <c r="F2036" s="256">
        <v>41907</v>
      </c>
      <c r="G2036" s="34">
        <v>7912.6</v>
      </c>
      <c r="H2036" s="217">
        <f t="shared" si="32"/>
        <v>0</v>
      </c>
      <c r="I2036" s="32" t="s">
        <v>162</v>
      </c>
      <c r="J2036" s="21"/>
      <c r="K2036" s="21"/>
    </row>
    <row r="2037" spans="1:11" x14ac:dyDescent="0.25">
      <c r="A2037" s="192">
        <v>41905</v>
      </c>
      <c r="B2037" s="193" t="s">
        <v>1469</v>
      </c>
      <c r="C2037" s="324" t="s">
        <v>4733</v>
      </c>
      <c r="D2037" s="20" t="s">
        <v>4685</v>
      </c>
      <c r="E2037" s="325">
        <v>1372.8</v>
      </c>
      <c r="F2037" s="256">
        <v>41905</v>
      </c>
      <c r="G2037" s="34">
        <v>1372.8</v>
      </c>
      <c r="H2037" s="217">
        <f t="shared" si="32"/>
        <v>0</v>
      </c>
      <c r="I2037" s="32" t="s">
        <v>30</v>
      </c>
      <c r="J2037" s="21"/>
      <c r="K2037" s="21"/>
    </row>
    <row r="2038" spans="1:11" x14ac:dyDescent="0.25">
      <c r="A2038" s="192">
        <v>41905</v>
      </c>
      <c r="B2038" s="193" t="s">
        <v>1470</v>
      </c>
      <c r="C2038" s="324" t="s">
        <v>4733</v>
      </c>
      <c r="D2038" s="20" t="s">
        <v>4301</v>
      </c>
      <c r="E2038" s="213">
        <v>14800.8</v>
      </c>
      <c r="F2038" s="256">
        <v>41907</v>
      </c>
      <c r="G2038" s="34">
        <v>14800.8</v>
      </c>
      <c r="H2038" s="217">
        <f t="shared" si="32"/>
        <v>0</v>
      </c>
      <c r="I2038" s="32" t="s">
        <v>162</v>
      </c>
      <c r="J2038" s="21"/>
      <c r="K2038" s="21"/>
    </row>
    <row r="2039" spans="1:11" x14ac:dyDescent="0.25">
      <c r="A2039" s="192">
        <v>41905</v>
      </c>
      <c r="B2039" s="193" t="s">
        <v>1471</v>
      </c>
      <c r="C2039" s="324" t="s">
        <v>4733</v>
      </c>
      <c r="D2039" s="295" t="s">
        <v>3108</v>
      </c>
      <c r="E2039" s="296">
        <v>0</v>
      </c>
      <c r="F2039" s="256"/>
      <c r="G2039" s="34"/>
      <c r="H2039" s="217">
        <f t="shared" si="32"/>
        <v>0</v>
      </c>
      <c r="I2039" s="32" t="s">
        <v>324</v>
      </c>
      <c r="J2039" s="21"/>
      <c r="K2039" s="21"/>
    </row>
    <row r="2040" spans="1:11" x14ac:dyDescent="0.25">
      <c r="A2040" s="192">
        <v>41905</v>
      </c>
      <c r="B2040" s="193" t="s">
        <v>1472</v>
      </c>
      <c r="C2040" s="324" t="s">
        <v>4733</v>
      </c>
      <c r="D2040" s="20" t="s">
        <v>4785</v>
      </c>
      <c r="E2040" s="213">
        <v>1236</v>
      </c>
      <c r="F2040" s="256">
        <v>41907</v>
      </c>
      <c r="G2040" s="34">
        <v>1236</v>
      </c>
      <c r="H2040" s="217">
        <f t="shared" si="32"/>
        <v>0</v>
      </c>
      <c r="I2040" s="32" t="s">
        <v>162</v>
      </c>
      <c r="J2040" s="21"/>
      <c r="K2040" s="21"/>
    </row>
    <row r="2041" spans="1:11" x14ac:dyDescent="0.25">
      <c r="A2041" s="192">
        <v>41905</v>
      </c>
      <c r="B2041" s="193" t="s">
        <v>1473</v>
      </c>
      <c r="C2041" s="324" t="s">
        <v>4733</v>
      </c>
      <c r="D2041" s="20" t="s">
        <v>260</v>
      </c>
      <c r="E2041" s="213">
        <v>1490</v>
      </c>
      <c r="F2041" s="256">
        <v>41905</v>
      </c>
      <c r="G2041" s="34">
        <v>1490</v>
      </c>
      <c r="H2041" s="217">
        <f t="shared" si="32"/>
        <v>0</v>
      </c>
      <c r="I2041" s="32" t="s">
        <v>21</v>
      </c>
      <c r="J2041" s="21"/>
      <c r="K2041" s="21"/>
    </row>
    <row r="2042" spans="1:11" x14ac:dyDescent="0.25">
      <c r="A2042" s="192">
        <v>41905</v>
      </c>
      <c r="B2042" s="193" t="s">
        <v>1475</v>
      </c>
      <c r="C2042" s="324" t="s">
        <v>4733</v>
      </c>
      <c r="D2042" s="20" t="s">
        <v>4587</v>
      </c>
      <c r="E2042" s="213">
        <v>14313.6</v>
      </c>
      <c r="F2042" s="256">
        <v>41905</v>
      </c>
      <c r="G2042" s="34">
        <v>14313.6</v>
      </c>
      <c r="H2042" s="217">
        <f t="shared" si="32"/>
        <v>0</v>
      </c>
      <c r="I2042" s="32" t="s">
        <v>21</v>
      </c>
      <c r="J2042" s="21"/>
      <c r="K2042" s="21"/>
    </row>
    <row r="2043" spans="1:11" x14ac:dyDescent="0.25">
      <c r="A2043" s="192">
        <v>41905</v>
      </c>
      <c r="B2043" s="193" t="s">
        <v>1477</v>
      </c>
      <c r="C2043" s="324" t="s">
        <v>4733</v>
      </c>
      <c r="D2043" s="20" t="s">
        <v>106</v>
      </c>
      <c r="E2043" s="213">
        <v>15025.44</v>
      </c>
      <c r="F2043" s="256">
        <v>41908</v>
      </c>
      <c r="G2043" s="34">
        <v>15025.44</v>
      </c>
      <c r="H2043" s="217">
        <f t="shared" si="32"/>
        <v>0</v>
      </c>
      <c r="I2043" s="32" t="s">
        <v>21</v>
      </c>
      <c r="J2043" s="21"/>
      <c r="K2043" s="21"/>
    </row>
    <row r="2044" spans="1:11" x14ac:dyDescent="0.25">
      <c r="A2044" s="192">
        <v>41905</v>
      </c>
      <c r="B2044" s="193" t="s">
        <v>1478</v>
      </c>
      <c r="C2044" s="324" t="s">
        <v>4733</v>
      </c>
      <c r="D2044" s="20" t="s">
        <v>13</v>
      </c>
      <c r="E2044" s="213">
        <v>2641.1</v>
      </c>
      <c r="F2044" s="256">
        <v>41905</v>
      </c>
      <c r="G2044" s="34">
        <v>2641.1</v>
      </c>
      <c r="H2044" s="217">
        <f t="shared" si="32"/>
        <v>0</v>
      </c>
      <c r="I2044" s="32" t="s">
        <v>27</v>
      </c>
      <c r="J2044" s="21"/>
      <c r="K2044" s="21"/>
    </row>
    <row r="2045" spans="1:11" x14ac:dyDescent="0.25">
      <c r="A2045" s="192">
        <v>41905</v>
      </c>
      <c r="B2045" s="193" t="s">
        <v>1479</v>
      </c>
      <c r="C2045" s="324" t="s">
        <v>4733</v>
      </c>
      <c r="D2045" s="295" t="s">
        <v>3108</v>
      </c>
      <c r="E2045" s="296">
        <v>0</v>
      </c>
      <c r="F2045" s="256"/>
      <c r="G2045" s="34"/>
      <c r="H2045" s="217">
        <f t="shared" si="32"/>
        <v>0</v>
      </c>
      <c r="I2045" s="108"/>
      <c r="J2045" s="21"/>
      <c r="K2045" s="21"/>
    </row>
    <row r="2046" spans="1:11" x14ac:dyDescent="0.25">
      <c r="A2046" s="192">
        <v>41905</v>
      </c>
      <c r="B2046" s="193" t="s">
        <v>1480</v>
      </c>
      <c r="C2046" s="324" t="s">
        <v>4733</v>
      </c>
      <c r="D2046" s="20" t="s">
        <v>180</v>
      </c>
      <c r="E2046" s="213">
        <v>20796.5</v>
      </c>
      <c r="F2046" s="256">
        <v>41905</v>
      </c>
      <c r="G2046" s="34">
        <v>20796.5</v>
      </c>
      <c r="H2046" s="217">
        <f t="shared" si="32"/>
        <v>0</v>
      </c>
      <c r="I2046" s="108" t="s">
        <v>12</v>
      </c>
      <c r="J2046" s="21"/>
      <c r="K2046" s="21"/>
    </row>
    <row r="2047" spans="1:11" x14ac:dyDescent="0.25">
      <c r="A2047" s="192">
        <v>41905</v>
      </c>
      <c r="B2047" s="193" t="s">
        <v>1481</v>
      </c>
      <c r="C2047" s="324" t="s">
        <v>4733</v>
      </c>
      <c r="D2047" s="20" t="s">
        <v>62</v>
      </c>
      <c r="E2047" s="213">
        <v>7807.8</v>
      </c>
      <c r="F2047" s="256">
        <v>41905</v>
      </c>
      <c r="G2047" s="34">
        <v>7807.8</v>
      </c>
      <c r="H2047" s="217">
        <f t="shared" si="32"/>
        <v>0</v>
      </c>
      <c r="I2047" s="108" t="s">
        <v>12</v>
      </c>
      <c r="J2047" s="21"/>
      <c r="K2047" s="21"/>
    </row>
    <row r="2048" spans="1:11" x14ac:dyDescent="0.25">
      <c r="A2048" s="192">
        <v>41905</v>
      </c>
      <c r="B2048" s="193" t="s">
        <v>1482</v>
      </c>
      <c r="C2048" s="324" t="s">
        <v>4733</v>
      </c>
      <c r="D2048" s="20" t="s">
        <v>23</v>
      </c>
      <c r="E2048" s="213">
        <v>2480</v>
      </c>
      <c r="F2048" s="256">
        <v>41905</v>
      </c>
      <c r="G2048" s="34">
        <v>2480</v>
      </c>
      <c r="H2048" s="217">
        <f t="shared" si="32"/>
        <v>0</v>
      </c>
      <c r="I2048" s="108"/>
      <c r="J2048" s="21"/>
      <c r="K2048" s="21"/>
    </row>
    <row r="2049" spans="1:11" x14ac:dyDescent="0.25">
      <c r="A2049" s="192">
        <v>41905</v>
      </c>
      <c r="B2049" s="193" t="s">
        <v>1483</v>
      </c>
      <c r="C2049" s="324" t="s">
        <v>4733</v>
      </c>
      <c r="D2049" s="20" t="s">
        <v>2582</v>
      </c>
      <c r="E2049" s="213">
        <v>5694.8</v>
      </c>
      <c r="F2049" s="256">
        <v>41905</v>
      </c>
      <c r="G2049" s="34">
        <v>5694.8</v>
      </c>
      <c r="H2049" s="217">
        <f t="shared" si="32"/>
        <v>0</v>
      </c>
      <c r="I2049" s="108" t="s">
        <v>12</v>
      </c>
      <c r="J2049" s="21"/>
      <c r="K2049" s="21"/>
    </row>
    <row r="2050" spans="1:11" x14ac:dyDescent="0.25">
      <c r="A2050" s="192">
        <v>41905</v>
      </c>
      <c r="B2050" s="193" t="s">
        <v>1485</v>
      </c>
      <c r="C2050" s="324" t="s">
        <v>4733</v>
      </c>
      <c r="D2050" s="20" t="s">
        <v>3115</v>
      </c>
      <c r="E2050" s="213">
        <v>11957.6</v>
      </c>
      <c r="F2050" s="256">
        <v>41905</v>
      </c>
      <c r="G2050" s="34">
        <v>11957.6</v>
      </c>
      <c r="H2050" s="217">
        <f t="shared" si="32"/>
        <v>0</v>
      </c>
      <c r="I2050" s="108" t="s">
        <v>12</v>
      </c>
      <c r="J2050" s="21"/>
      <c r="K2050" s="21"/>
    </row>
    <row r="2051" spans="1:11" x14ac:dyDescent="0.25">
      <c r="A2051" s="192">
        <v>41905</v>
      </c>
      <c r="B2051" s="193" t="s">
        <v>1487</v>
      </c>
      <c r="C2051" s="324" t="s">
        <v>4733</v>
      </c>
      <c r="D2051" s="20" t="s">
        <v>4700</v>
      </c>
      <c r="E2051" s="213">
        <v>2464.8000000000002</v>
      </c>
      <c r="F2051" s="256">
        <v>41905</v>
      </c>
      <c r="G2051" s="34">
        <v>2464.8000000000002</v>
      </c>
      <c r="H2051" s="217">
        <f t="shared" si="32"/>
        <v>0</v>
      </c>
      <c r="I2051" s="108" t="s">
        <v>162</v>
      </c>
      <c r="J2051" s="21"/>
      <c r="K2051" s="21"/>
    </row>
    <row r="2052" spans="1:11" x14ac:dyDescent="0.25">
      <c r="A2052" s="192">
        <v>41905</v>
      </c>
      <c r="B2052" s="193" t="s">
        <v>1488</v>
      </c>
      <c r="C2052" s="324" t="s">
        <v>4733</v>
      </c>
      <c r="D2052" s="20" t="s">
        <v>29</v>
      </c>
      <c r="E2052" s="213">
        <v>13940.6</v>
      </c>
      <c r="F2052" s="256">
        <v>41905</v>
      </c>
      <c r="G2052" s="34">
        <v>13940.6</v>
      </c>
      <c r="H2052" s="217">
        <f t="shared" si="32"/>
        <v>0</v>
      </c>
      <c r="I2052" s="108" t="s">
        <v>30</v>
      </c>
      <c r="J2052" s="21"/>
      <c r="K2052" s="21"/>
    </row>
    <row r="2053" spans="1:11" x14ac:dyDescent="0.25">
      <c r="A2053" s="192">
        <v>41905</v>
      </c>
      <c r="B2053" s="193" t="s">
        <v>1489</v>
      </c>
      <c r="C2053" s="324" t="s">
        <v>4733</v>
      </c>
      <c r="D2053" s="20" t="s">
        <v>28</v>
      </c>
      <c r="E2053" s="213">
        <v>8210.2999999999993</v>
      </c>
      <c r="F2053" s="256">
        <v>41905</v>
      </c>
      <c r="G2053" s="34">
        <v>8210.2999999999993</v>
      </c>
      <c r="H2053" s="217">
        <f t="shared" si="32"/>
        <v>0</v>
      </c>
      <c r="I2053" s="108"/>
      <c r="J2053" s="21"/>
      <c r="K2053" s="21"/>
    </row>
    <row r="2054" spans="1:11" x14ac:dyDescent="0.25">
      <c r="A2054" s="192">
        <v>41905</v>
      </c>
      <c r="B2054" s="193" t="s">
        <v>1492</v>
      </c>
      <c r="C2054" s="324" t="s">
        <v>4733</v>
      </c>
      <c r="D2054" s="20" t="s">
        <v>123</v>
      </c>
      <c r="E2054" s="213">
        <v>1524.8</v>
      </c>
      <c r="F2054" s="256">
        <v>41905</v>
      </c>
      <c r="G2054" s="34">
        <v>1524.8</v>
      </c>
      <c r="H2054" s="217">
        <f t="shared" si="32"/>
        <v>0</v>
      </c>
      <c r="I2054" s="108"/>
      <c r="J2054" s="21"/>
      <c r="K2054" s="21"/>
    </row>
    <row r="2055" spans="1:11" x14ac:dyDescent="0.25">
      <c r="A2055" s="192">
        <v>41905</v>
      </c>
      <c r="B2055" s="193" t="s">
        <v>1493</v>
      </c>
      <c r="C2055" s="324" t="s">
        <v>4733</v>
      </c>
      <c r="D2055" s="20" t="s">
        <v>136</v>
      </c>
      <c r="E2055" s="213">
        <v>873.6</v>
      </c>
      <c r="F2055" s="256">
        <v>41905</v>
      </c>
      <c r="G2055" s="34">
        <v>873.6</v>
      </c>
      <c r="H2055" s="217">
        <f t="shared" ref="H2055:H2118" si="33">E2055-G2055</f>
        <v>0</v>
      </c>
      <c r="I2055" s="108"/>
      <c r="J2055" s="21"/>
      <c r="K2055" s="21"/>
    </row>
    <row r="2056" spans="1:11" x14ac:dyDescent="0.25">
      <c r="A2056" s="192">
        <v>41905</v>
      </c>
      <c r="B2056" s="193" t="s">
        <v>1494</v>
      </c>
      <c r="C2056" s="324" t="s">
        <v>4733</v>
      </c>
      <c r="D2056" s="20" t="s">
        <v>4293</v>
      </c>
      <c r="E2056" s="213">
        <v>22882.3</v>
      </c>
      <c r="F2056" s="256">
        <v>41905</v>
      </c>
      <c r="G2056" s="34">
        <v>22882.3</v>
      </c>
      <c r="H2056" s="217">
        <f t="shared" si="33"/>
        <v>0</v>
      </c>
      <c r="I2056" s="108"/>
      <c r="J2056" s="21"/>
      <c r="K2056" s="21"/>
    </row>
    <row r="2057" spans="1:11" x14ac:dyDescent="0.25">
      <c r="A2057" s="192">
        <v>41905</v>
      </c>
      <c r="B2057" s="193" t="s">
        <v>1495</v>
      </c>
      <c r="C2057" s="324" t="s">
        <v>4733</v>
      </c>
      <c r="D2057" s="20" t="s">
        <v>4293</v>
      </c>
      <c r="E2057" s="213">
        <v>4057.2</v>
      </c>
      <c r="F2057" s="256">
        <v>41905</v>
      </c>
      <c r="G2057" s="34">
        <v>4057.2</v>
      </c>
      <c r="H2057" s="217">
        <f t="shared" si="33"/>
        <v>0</v>
      </c>
      <c r="I2057" s="108"/>
      <c r="J2057" s="21"/>
      <c r="K2057" s="21"/>
    </row>
    <row r="2058" spans="1:11" x14ac:dyDescent="0.25">
      <c r="A2058" s="192">
        <v>41905</v>
      </c>
      <c r="B2058" s="193" t="s">
        <v>1496</v>
      </c>
      <c r="C2058" s="324" t="s">
        <v>4733</v>
      </c>
      <c r="D2058" s="20" t="s">
        <v>949</v>
      </c>
      <c r="E2058" s="213">
        <v>358.4</v>
      </c>
      <c r="F2058" s="256">
        <v>41905</v>
      </c>
      <c r="G2058" s="34">
        <v>358.4</v>
      </c>
      <c r="H2058" s="217">
        <f t="shared" si="33"/>
        <v>0</v>
      </c>
      <c r="I2058" s="108"/>
      <c r="J2058" s="21"/>
      <c r="K2058" s="21"/>
    </row>
    <row r="2059" spans="1:11" x14ac:dyDescent="0.25">
      <c r="A2059" s="192">
        <v>41905</v>
      </c>
      <c r="B2059" s="193" t="s">
        <v>1498</v>
      </c>
      <c r="C2059" s="324" t="s">
        <v>4733</v>
      </c>
      <c r="D2059" s="20" t="s">
        <v>4652</v>
      </c>
      <c r="E2059" s="213">
        <v>1591.2</v>
      </c>
      <c r="F2059" s="256">
        <v>41905</v>
      </c>
      <c r="G2059" s="34">
        <v>1591.2</v>
      </c>
      <c r="H2059" s="217">
        <f t="shared" si="33"/>
        <v>0</v>
      </c>
      <c r="I2059" s="108" t="s">
        <v>162</v>
      </c>
      <c r="J2059" s="21"/>
      <c r="K2059" s="21"/>
    </row>
    <row r="2060" spans="1:11" x14ac:dyDescent="0.25">
      <c r="A2060" s="192">
        <v>41905</v>
      </c>
      <c r="B2060" s="193" t="s">
        <v>1499</v>
      </c>
      <c r="C2060" s="324" t="s">
        <v>4733</v>
      </c>
      <c r="D2060" s="20" t="s">
        <v>4322</v>
      </c>
      <c r="E2060" s="213">
        <v>20462.8</v>
      </c>
      <c r="F2060" s="256">
        <v>41905</v>
      </c>
      <c r="G2060" s="34">
        <v>20462.8</v>
      </c>
      <c r="H2060" s="217">
        <f t="shared" si="33"/>
        <v>0</v>
      </c>
      <c r="I2060" s="108" t="s">
        <v>30</v>
      </c>
      <c r="J2060" s="21"/>
      <c r="K2060" s="21"/>
    </row>
    <row r="2061" spans="1:11" x14ac:dyDescent="0.25">
      <c r="A2061" s="192">
        <v>41905</v>
      </c>
      <c r="B2061" s="193" t="s">
        <v>1501</v>
      </c>
      <c r="C2061" s="324" t="s">
        <v>4733</v>
      </c>
      <c r="D2061" s="20" t="s">
        <v>4653</v>
      </c>
      <c r="E2061" s="213">
        <v>3172.6</v>
      </c>
      <c r="F2061" s="256">
        <v>41905</v>
      </c>
      <c r="G2061" s="34">
        <v>3172.6</v>
      </c>
      <c r="H2061" s="217">
        <f t="shared" si="33"/>
        <v>0</v>
      </c>
      <c r="I2061" s="108" t="s">
        <v>30</v>
      </c>
      <c r="J2061" s="21"/>
      <c r="K2061" s="21"/>
    </row>
    <row r="2062" spans="1:11" x14ac:dyDescent="0.25">
      <c r="A2062" s="192">
        <v>41905</v>
      </c>
      <c r="B2062" s="193" t="s">
        <v>1503</v>
      </c>
      <c r="C2062" s="324" t="s">
        <v>4733</v>
      </c>
      <c r="D2062" s="20" t="s">
        <v>1693</v>
      </c>
      <c r="E2062" s="213">
        <v>3510</v>
      </c>
      <c r="F2062" s="256">
        <v>41905</v>
      </c>
      <c r="G2062" s="34">
        <v>3510</v>
      </c>
      <c r="H2062" s="217">
        <f t="shared" si="33"/>
        <v>0</v>
      </c>
      <c r="I2062" s="108"/>
      <c r="J2062" s="21"/>
      <c r="K2062" s="21"/>
    </row>
    <row r="2063" spans="1:11" x14ac:dyDescent="0.25">
      <c r="A2063" s="192">
        <v>41905</v>
      </c>
      <c r="B2063" s="193" t="s">
        <v>1504</v>
      </c>
      <c r="C2063" s="324" t="s">
        <v>4733</v>
      </c>
      <c r="D2063" s="20" t="s">
        <v>758</v>
      </c>
      <c r="E2063" s="213">
        <v>2381.6</v>
      </c>
      <c r="F2063" s="256">
        <v>41905</v>
      </c>
      <c r="G2063" s="34">
        <v>2381.6</v>
      </c>
      <c r="H2063" s="217">
        <f t="shared" si="33"/>
        <v>0</v>
      </c>
      <c r="I2063" s="108" t="s">
        <v>30</v>
      </c>
      <c r="J2063" s="21"/>
      <c r="K2063" s="21"/>
    </row>
    <row r="2064" spans="1:11" x14ac:dyDescent="0.25">
      <c r="A2064" s="192">
        <v>41905</v>
      </c>
      <c r="B2064" s="193" t="s">
        <v>1506</v>
      </c>
      <c r="C2064" s="324" t="s">
        <v>4733</v>
      </c>
      <c r="D2064" s="20" t="s">
        <v>55</v>
      </c>
      <c r="E2064" s="213">
        <v>14927.3</v>
      </c>
      <c r="F2064" s="256">
        <v>41905</v>
      </c>
      <c r="G2064" s="34">
        <v>14927.3</v>
      </c>
      <c r="H2064" s="217">
        <f t="shared" si="33"/>
        <v>0</v>
      </c>
      <c r="I2064" s="108"/>
      <c r="J2064" s="21"/>
      <c r="K2064" s="21"/>
    </row>
    <row r="2065" spans="1:11" x14ac:dyDescent="0.25">
      <c r="A2065" s="192">
        <v>41905</v>
      </c>
      <c r="B2065" s="193" t="s">
        <v>1508</v>
      </c>
      <c r="C2065" s="324" t="s">
        <v>4733</v>
      </c>
      <c r="D2065" s="20" t="s">
        <v>47</v>
      </c>
      <c r="E2065" s="213">
        <v>3958.2</v>
      </c>
      <c r="F2065" s="256">
        <v>41905</v>
      </c>
      <c r="G2065" s="34">
        <v>3958.2</v>
      </c>
      <c r="H2065" s="217">
        <f t="shared" si="33"/>
        <v>0</v>
      </c>
      <c r="I2065" s="108" t="s">
        <v>30</v>
      </c>
      <c r="J2065" s="21"/>
      <c r="K2065" s="21"/>
    </row>
    <row r="2066" spans="1:11" x14ac:dyDescent="0.25">
      <c r="A2066" s="192">
        <v>41905</v>
      </c>
      <c r="B2066" s="193" t="s">
        <v>1509</v>
      </c>
      <c r="C2066" s="324" t="s">
        <v>4733</v>
      </c>
      <c r="D2066" s="20" t="s">
        <v>130</v>
      </c>
      <c r="E2066" s="213">
        <v>4954.5</v>
      </c>
      <c r="F2066" s="256">
        <v>41908</v>
      </c>
      <c r="G2066" s="34">
        <v>4954.5</v>
      </c>
      <c r="H2066" s="217">
        <f t="shared" si="33"/>
        <v>0</v>
      </c>
      <c r="I2066" s="108" t="s">
        <v>21</v>
      </c>
      <c r="J2066" s="21"/>
      <c r="K2066" s="21"/>
    </row>
    <row r="2067" spans="1:11" x14ac:dyDescent="0.25">
      <c r="A2067" s="192">
        <v>41905</v>
      </c>
      <c r="B2067" s="193" t="s">
        <v>1510</v>
      </c>
      <c r="C2067" s="324" t="s">
        <v>4733</v>
      </c>
      <c r="D2067" s="20" t="s">
        <v>4585</v>
      </c>
      <c r="E2067" s="213">
        <v>6468.4</v>
      </c>
      <c r="F2067" s="256">
        <v>41908</v>
      </c>
      <c r="G2067" s="34">
        <v>6468.4</v>
      </c>
      <c r="H2067" s="217">
        <f t="shared" si="33"/>
        <v>0</v>
      </c>
      <c r="I2067" s="108" t="s">
        <v>21</v>
      </c>
      <c r="J2067" s="21"/>
      <c r="K2067" s="21"/>
    </row>
    <row r="2068" spans="1:11" x14ac:dyDescent="0.25">
      <c r="A2068" s="192">
        <v>41905</v>
      </c>
      <c r="B2068" s="193" t="s">
        <v>1511</v>
      </c>
      <c r="C2068" s="324" t="s">
        <v>4733</v>
      </c>
      <c r="D2068" s="20" t="s">
        <v>4626</v>
      </c>
      <c r="E2068" s="213">
        <v>2852.4</v>
      </c>
      <c r="F2068" s="256">
        <v>41905</v>
      </c>
      <c r="G2068" s="34">
        <v>2852.4</v>
      </c>
      <c r="H2068" s="217">
        <f t="shared" si="33"/>
        <v>0</v>
      </c>
      <c r="I2068" s="108"/>
      <c r="J2068" s="21"/>
      <c r="K2068" s="21"/>
    </row>
    <row r="2069" spans="1:11" x14ac:dyDescent="0.25">
      <c r="A2069" s="192">
        <v>41905</v>
      </c>
      <c r="B2069" s="193" t="s">
        <v>1512</v>
      </c>
      <c r="C2069" s="324" t="s">
        <v>4733</v>
      </c>
      <c r="D2069" s="20" t="s">
        <v>517</v>
      </c>
      <c r="E2069" s="213">
        <v>528</v>
      </c>
      <c r="F2069" s="256">
        <v>41905</v>
      </c>
      <c r="G2069" s="34">
        <v>528</v>
      </c>
      <c r="H2069" s="217">
        <f t="shared" si="33"/>
        <v>0</v>
      </c>
      <c r="I2069" s="108"/>
      <c r="J2069" s="21"/>
      <c r="K2069" s="21"/>
    </row>
    <row r="2070" spans="1:11" x14ac:dyDescent="0.25">
      <c r="A2070" s="192">
        <v>41905</v>
      </c>
      <c r="B2070" s="193" t="s">
        <v>1514</v>
      </c>
      <c r="C2070" s="324" t="s">
        <v>4733</v>
      </c>
      <c r="D2070" s="20" t="s">
        <v>4626</v>
      </c>
      <c r="E2070" s="213">
        <v>1215.2</v>
      </c>
      <c r="F2070" s="256">
        <v>41905</v>
      </c>
      <c r="G2070" s="34">
        <v>1215.2</v>
      </c>
      <c r="H2070" s="217">
        <f t="shared" si="33"/>
        <v>0</v>
      </c>
      <c r="I2070" s="108"/>
      <c r="J2070" s="21"/>
      <c r="K2070" s="21"/>
    </row>
    <row r="2071" spans="1:11" x14ac:dyDescent="0.25">
      <c r="A2071" s="192">
        <v>41905</v>
      </c>
      <c r="B2071" s="193" t="s">
        <v>1517</v>
      </c>
      <c r="C2071" s="324" t="s">
        <v>4733</v>
      </c>
      <c r="D2071" s="20" t="s">
        <v>83</v>
      </c>
      <c r="E2071" s="213">
        <v>3677.7</v>
      </c>
      <c r="F2071" s="256">
        <v>41905</v>
      </c>
      <c r="G2071" s="34">
        <v>3677.7</v>
      </c>
      <c r="H2071" s="217">
        <f t="shared" si="33"/>
        <v>0</v>
      </c>
      <c r="I2071" s="108" t="s">
        <v>21</v>
      </c>
      <c r="J2071" s="21"/>
      <c r="K2071" s="21"/>
    </row>
    <row r="2072" spans="1:11" x14ac:dyDescent="0.25">
      <c r="A2072" s="192">
        <v>41905</v>
      </c>
      <c r="B2072" s="193" t="s">
        <v>1518</v>
      </c>
      <c r="C2072" s="324" t="s">
        <v>4733</v>
      </c>
      <c r="D2072" s="20" t="s">
        <v>312</v>
      </c>
      <c r="E2072" s="213">
        <v>5426.4</v>
      </c>
      <c r="F2072" s="256">
        <v>41905</v>
      </c>
      <c r="G2072" s="34">
        <v>5426.4</v>
      </c>
      <c r="H2072" s="217">
        <f t="shared" si="33"/>
        <v>0</v>
      </c>
      <c r="I2072" s="108" t="s">
        <v>27</v>
      </c>
      <c r="J2072" s="21"/>
      <c r="K2072" s="21"/>
    </row>
    <row r="2073" spans="1:11" x14ac:dyDescent="0.25">
      <c r="A2073" s="192">
        <v>41905</v>
      </c>
      <c r="B2073" s="193" t="s">
        <v>1519</v>
      </c>
      <c r="C2073" s="324" t="s">
        <v>4733</v>
      </c>
      <c r="D2073" s="20" t="s">
        <v>2392</v>
      </c>
      <c r="E2073" s="213">
        <v>17700</v>
      </c>
      <c r="F2073" s="256">
        <v>41906</v>
      </c>
      <c r="G2073" s="34">
        <v>17700</v>
      </c>
      <c r="H2073" s="217">
        <f t="shared" si="33"/>
        <v>0</v>
      </c>
      <c r="I2073" s="108" t="s">
        <v>217</v>
      </c>
      <c r="J2073" s="21"/>
      <c r="K2073" s="21"/>
    </row>
    <row r="2074" spans="1:11" x14ac:dyDescent="0.25">
      <c r="A2074" s="192">
        <v>41905</v>
      </c>
      <c r="B2074" s="193" t="s">
        <v>1520</v>
      </c>
      <c r="C2074" s="324" t="s">
        <v>4733</v>
      </c>
      <c r="D2074" s="295" t="s">
        <v>3108</v>
      </c>
      <c r="E2074" s="296">
        <v>0</v>
      </c>
      <c r="F2074" s="256"/>
      <c r="G2074" s="34"/>
      <c r="H2074" s="217">
        <f t="shared" si="33"/>
        <v>0</v>
      </c>
      <c r="I2074" s="108" t="s">
        <v>4212</v>
      </c>
      <c r="J2074" s="21"/>
      <c r="K2074" s="21"/>
    </row>
    <row r="2075" spans="1:11" x14ac:dyDescent="0.25">
      <c r="A2075" s="192">
        <v>41905</v>
      </c>
      <c r="B2075" s="193" t="s">
        <v>1521</v>
      </c>
      <c r="C2075" s="324" t="s">
        <v>4733</v>
      </c>
      <c r="D2075" s="20" t="s">
        <v>4644</v>
      </c>
      <c r="E2075" s="213">
        <v>1225.8</v>
      </c>
      <c r="F2075" s="256">
        <v>41906</v>
      </c>
      <c r="G2075" s="34">
        <v>1225.8</v>
      </c>
      <c r="H2075" s="217">
        <f t="shared" si="33"/>
        <v>0</v>
      </c>
      <c r="I2075" s="108" t="s">
        <v>217</v>
      </c>
      <c r="J2075" s="21"/>
      <c r="K2075" s="21"/>
    </row>
    <row r="2076" spans="1:11" x14ac:dyDescent="0.25">
      <c r="A2076" s="192">
        <v>41905</v>
      </c>
      <c r="B2076" s="193" t="s">
        <v>1522</v>
      </c>
      <c r="C2076" s="324" t="s">
        <v>4733</v>
      </c>
      <c r="D2076" s="20" t="s">
        <v>52</v>
      </c>
      <c r="E2076" s="213">
        <v>2548.8000000000002</v>
      </c>
      <c r="F2076" s="256">
        <v>41905</v>
      </c>
      <c r="G2076" s="34">
        <v>2548.8000000000002</v>
      </c>
      <c r="H2076" s="217">
        <f t="shared" si="33"/>
        <v>0</v>
      </c>
      <c r="I2076" s="108" t="s">
        <v>27</v>
      </c>
      <c r="J2076" s="21"/>
      <c r="K2076" s="21"/>
    </row>
    <row r="2077" spans="1:11" x14ac:dyDescent="0.25">
      <c r="A2077" s="192">
        <v>41905</v>
      </c>
      <c r="B2077" s="193" t="s">
        <v>1523</v>
      </c>
      <c r="C2077" s="324" t="s">
        <v>4733</v>
      </c>
      <c r="D2077" s="20" t="s">
        <v>701</v>
      </c>
      <c r="E2077" s="213">
        <v>2143.1999999999998</v>
      </c>
      <c r="F2077" s="256">
        <v>41905</v>
      </c>
      <c r="G2077" s="34">
        <v>2143.1999999999998</v>
      </c>
      <c r="H2077" s="217">
        <f t="shared" si="33"/>
        <v>0</v>
      </c>
      <c r="I2077" s="108" t="s">
        <v>27</v>
      </c>
      <c r="J2077" s="21"/>
      <c r="K2077" s="21"/>
    </row>
    <row r="2078" spans="1:11" x14ac:dyDescent="0.25">
      <c r="A2078" s="192">
        <v>41905</v>
      </c>
      <c r="B2078" s="193" t="s">
        <v>1524</v>
      </c>
      <c r="C2078" s="324" t="s">
        <v>4733</v>
      </c>
      <c r="D2078" s="20" t="s">
        <v>8</v>
      </c>
      <c r="E2078" s="213">
        <v>182</v>
      </c>
      <c r="F2078" s="256">
        <v>41905</v>
      </c>
      <c r="G2078" s="34">
        <v>182</v>
      </c>
      <c r="H2078" s="217">
        <f t="shared" si="33"/>
        <v>0</v>
      </c>
      <c r="I2078" s="108"/>
      <c r="J2078" s="21"/>
      <c r="K2078" s="21"/>
    </row>
    <row r="2079" spans="1:11" x14ac:dyDescent="0.25">
      <c r="A2079" s="192">
        <v>41905</v>
      </c>
      <c r="B2079" s="193" t="s">
        <v>1526</v>
      </c>
      <c r="C2079" s="324" t="s">
        <v>4733</v>
      </c>
      <c r="D2079" s="20" t="s">
        <v>257</v>
      </c>
      <c r="E2079" s="213">
        <v>9370.4</v>
      </c>
      <c r="F2079" s="256">
        <v>41906</v>
      </c>
      <c r="G2079" s="34">
        <v>9370.4</v>
      </c>
      <c r="H2079" s="217">
        <f t="shared" si="33"/>
        <v>0</v>
      </c>
      <c r="I2079" s="108" t="s">
        <v>217</v>
      </c>
      <c r="J2079" s="21"/>
      <c r="K2079" s="21"/>
    </row>
    <row r="2080" spans="1:11" x14ac:dyDescent="0.25">
      <c r="A2080" s="192">
        <v>41905</v>
      </c>
      <c r="B2080" s="193" t="s">
        <v>1527</v>
      </c>
      <c r="C2080" s="324" t="s">
        <v>4733</v>
      </c>
      <c r="D2080" s="20" t="s">
        <v>1100</v>
      </c>
      <c r="E2080" s="213">
        <v>4056</v>
      </c>
      <c r="F2080" s="256">
        <v>41906</v>
      </c>
      <c r="G2080" s="34">
        <v>4056</v>
      </c>
      <c r="H2080" s="217">
        <f t="shared" si="33"/>
        <v>0</v>
      </c>
      <c r="I2080" s="108" t="s">
        <v>217</v>
      </c>
      <c r="J2080" s="21"/>
      <c r="K2080" s="21"/>
    </row>
    <row r="2081" spans="1:11" x14ac:dyDescent="0.25">
      <c r="A2081" s="192">
        <v>41905</v>
      </c>
      <c r="B2081" s="193" t="s">
        <v>1528</v>
      </c>
      <c r="C2081" s="324" t="s">
        <v>4733</v>
      </c>
      <c r="D2081" s="20" t="s">
        <v>4612</v>
      </c>
      <c r="E2081" s="213">
        <v>7249.2</v>
      </c>
      <c r="F2081" s="256">
        <v>41906</v>
      </c>
      <c r="G2081" s="34">
        <v>7249.2</v>
      </c>
      <c r="H2081" s="217">
        <f t="shared" si="33"/>
        <v>0</v>
      </c>
      <c r="I2081" s="108" t="s">
        <v>217</v>
      </c>
      <c r="J2081" s="21"/>
      <c r="K2081" s="21"/>
    </row>
    <row r="2082" spans="1:11" x14ac:dyDescent="0.25">
      <c r="A2082" s="192">
        <v>41905</v>
      </c>
      <c r="B2082" s="193" t="s">
        <v>1529</v>
      </c>
      <c r="C2082" s="324" t="s">
        <v>4733</v>
      </c>
      <c r="D2082" s="20" t="s">
        <v>494</v>
      </c>
      <c r="E2082" s="213">
        <v>5172</v>
      </c>
      <c r="F2082" s="256">
        <v>41905</v>
      </c>
      <c r="G2082" s="34">
        <v>5172</v>
      </c>
      <c r="H2082" s="217">
        <f t="shared" si="33"/>
        <v>0</v>
      </c>
      <c r="I2082" s="108" t="s">
        <v>27</v>
      </c>
      <c r="J2082" s="21"/>
      <c r="K2082" s="21"/>
    </row>
    <row r="2083" spans="1:11" x14ac:dyDescent="0.25">
      <c r="A2083" s="192">
        <v>41905</v>
      </c>
      <c r="B2083" s="193" t="s">
        <v>1530</v>
      </c>
      <c r="C2083" s="324" t="s">
        <v>4733</v>
      </c>
      <c r="D2083" s="20" t="s">
        <v>87</v>
      </c>
      <c r="E2083" s="213">
        <v>9439.4699999999993</v>
      </c>
      <c r="F2083" s="256">
        <v>41906</v>
      </c>
      <c r="G2083" s="34">
        <v>9439.4699999999993</v>
      </c>
      <c r="H2083" s="217">
        <f t="shared" si="33"/>
        <v>0</v>
      </c>
      <c r="I2083" s="108" t="s">
        <v>217</v>
      </c>
      <c r="J2083" s="21"/>
      <c r="K2083" s="21"/>
    </row>
    <row r="2084" spans="1:11" x14ac:dyDescent="0.25">
      <c r="A2084" s="192">
        <v>41905</v>
      </c>
      <c r="B2084" s="193" t="s">
        <v>1531</v>
      </c>
      <c r="C2084" s="324" t="s">
        <v>4733</v>
      </c>
      <c r="D2084" s="20" t="s">
        <v>307</v>
      </c>
      <c r="E2084" s="213">
        <v>10221.4</v>
      </c>
      <c r="F2084" s="256">
        <v>41911</v>
      </c>
      <c r="G2084" s="34">
        <v>10221.4</v>
      </c>
      <c r="H2084" s="217">
        <f t="shared" si="33"/>
        <v>0</v>
      </c>
      <c r="I2084" s="108" t="s">
        <v>217</v>
      </c>
      <c r="J2084" s="21"/>
      <c r="K2084" s="21"/>
    </row>
    <row r="2085" spans="1:11" x14ac:dyDescent="0.25">
      <c r="A2085" s="192">
        <v>41905</v>
      </c>
      <c r="B2085" s="193" t="s">
        <v>1532</v>
      </c>
      <c r="C2085" s="324" t="s">
        <v>4733</v>
      </c>
      <c r="D2085" s="20" t="s">
        <v>260</v>
      </c>
      <c r="E2085" s="213">
        <v>712.8</v>
      </c>
      <c r="F2085" s="256">
        <v>41905</v>
      </c>
      <c r="G2085" s="34">
        <v>712.8</v>
      </c>
      <c r="H2085" s="217">
        <f t="shared" si="33"/>
        <v>0</v>
      </c>
      <c r="I2085" s="108" t="s">
        <v>65</v>
      </c>
      <c r="J2085" s="21"/>
      <c r="K2085" s="21"/>
    </row>
    <row r="2086" spans="1:11" x14ac:dyDescent="0.25">
      <c r="A2086" s="192">
        <v>41905</v>
      </c>
      <c r="B2086" s="193" t="s">
        <v>1533</v>
      </c>
      <c r="C2086" s="324" t="s">
        <v>4733</v>
      </c>
      <c r="D2086" s="20" t="s">
        <v>233</v>
      </c>
      <c r="E2086" s="213">
        <v>1101.5999999999999</v>
      </c>
      <c r="F2086" s="256">
        <v>41906</v>
      </c>
      <c r="G2086" s="34">
        <v>1101.5999999999999</v>
      </c>
      <c r="H2086" s="217">
        <f t="shared" si="33"/>
        <v>0</v>
      </c>
      <c r="I2086" s="108" t="s">
        <v>217</v>
      </c>
      <c r="J2086" s="21"/>
      <c r="K2086" s="21"/>
    </row>
    <row r="2087" spans="1:11" x14ac:dyDescent="0.25">
      <c r="A2087" s="192">
        <v>41905</v>
      </c>
      <c r="B2087" s="193" t="s">
        <v>1534</v>
      </c>
      <c r="C2087" s="324" t="s">
        <v>4733</v>
      </c>
      <c r="D2087" s="20" t="s">
        <v>8</v>
      </c>
      <c r="E2087" s="213">
        <v>3560.7</v>
      </c>
      <c r="F2087" s="256">
        <v>41905</v>
      </c>
      <c r="G2087" s="34">
        <v>3560.7</v>
      </c>
      <c r="H2087" s="217">
        <f t="shared" si="33"/>
        <v>0</v>
      </c>
      <c r="I2087" s="108"/>
      <c r="J2087" s="21"/>
      <c r="K2087" s="21"/>
    </row>
    <row r="2088" spans="1:11" x14ac:dyDescent="0.25">
      <c r="A2088" s="192">
        <v>41905</v>
      </c>
      <c r="B2088" s="193" t="s">
        <v>1535</v>
      </c>
      <c r="C2088" s="324" t="s">
        <v>4733</v>
      </c>
      <c r="D2088" s="20" t="s">
        <v>51</v>
      </c>
      <c r="E2088" s="213">
        <v>1393.8</v>
      </c>
      <c r="F2088" s="256">
        <v>41905</v>
      </c>
      <c r="G2088" s="34">
        <v>1393.8</v>
      </c>
      <c r="H2088" s="217">
        <f t="shared" si="33"/>
        <v>0</v>
      </c>
      <c r="I2088" s="108"/>
      <c r="J2088" s="21"/>
      <c r="K2088" s="21"/>
    </row>
    <row r="2089" spans="1:11" x14ac:dyDescent="0.25">
      <c r="A2089" s="192">
        <v>41905</v>
      </c>
      <c r="B2089" s="193" t="s">
        <v>1537</v>
      </c>
      <c r="C2089" s="324" t="s">
        <v>4733</v>
      </c>
      <c r="D2089" s="20" t="s">
        <v>80</v>
      </c>
      <c r="E2089" s="213">
        <v>2082.5</v>
      </c>
      <c r="F2089" s="256">
        <v>41906</v>
      </c>
      <c r="G2089" s="34">
        <v>2082.5</v>
      </c>
      <c r="H2089" s="217">
        <f t="shared" si="33"/>
        <v>0</v>
      </c>
      <c r="I2089" s="108" t="s">
        <v>217</v>
      </c>
      <c r="J2089" s="21"/>
      <c r="K2089" s="21"/>
    </row>
    <row r="2090" spans="1:11" x14ac:dyDescent="0.25">
      <c r="A2090" s="192">
        <v>41905</v>
      </c>
      <c r="B2090" s="193" t="s">
        <v>1538</v>
      </c>
      <c r="C2090" s="324" t="s">
        <v>4733</v>
      </c>
      <c r="D2090" s="20" t="s">
        <v>2133</v>
      </c>
      <c r="E2090" s="213">
        <v>164</v>
      </c>
      <c r="F2090" s="256">
        <v>41905</v>
      </c>
      <c r="G2090" s="34">
        <v>164</v>
      </c>
      <c r="H2090" s="217">
        <f t="shared" si="33"/>
        <v>0</v>
      </c>
      <c r="I2090" s="108"/>
      <c r="J2090" s="21"/>
      <c r="K2090" s="21"/>
    </row>
    <row r="2091" spans="1:11" x14ac:dyDescent="0.25">
      <c r="A2091" s="192">
        <v>41905</v>
      </c>
      <c r="B2091" s="193" t="s">
        <v>1539</v>
      </c>
      <c r="C2091" s="324" t="s">
        <v>4733</v>
      </c>
      <c r="D2091" s="295" t="s">
        <v>3108</v>
      </c>
      <c r="E2091" s="296">
        <v>0</v>
      </c>
      <c r="F2091" s="256"/>
      <c r="G2091" s="34"/>
      <c r="H2091" s="217">
        <f t="shared" si="33"/>
        <v>0</v>
      </c>
      <c r="I2091" s="108" t="s">
        <v>324</v>
      </c>
      <c r="J2091" s="21"/>
      <c r="K2091" s="21"/>
    </row>
    <row r="2092" spans="1:11" x14ac:dyDescent="0.25">
      <c r="A2092" s="192">
        <v>41905</v>
      </c>
      <c r="B2092" s="193" t="s">
        <v>1541</v>
      </c>
      <c r="C2092" s="324" t="s">
        <v>4733</v>
      </c>
      <c r="D2092" s="20" t="s">
        <v>4658</v>
      </c>
      <c r="E2092" s="213">
        <v>2525</v>
      </c>
      <c r="F2092" s="256">
        <v>41905</v>
      </c>
      <c r="G2092" s="34">
        <v>2525</v>
      </c>
      <c r="H2092" s="217">
        <f t="shared" si="33"/>
        <v>0</v>
      </c>
      <c r="I2092" s="108"/>
      <c r="J2092" s="21"/>
      <c r="K2092" s="21"/>
    </row>
    <row r="2093" spans="1:11" x14ac:dyDescent="0.25">
      <c r="A2093" s="192">
        <v>41905</v>
      </c>
      <c r="B2093" s="193" t="s">
        <v>1542</v>
      </c>
      <c r="C2093" s="324" t="s">
        <v>4733</v>
      </c>
      <c r="D2093" s="20" t="s">
        <v>4658</v>
      </c>
      <c r="E2093" s="213">
        <v>20</v>
      </c>
      <c r="F2093" s="256">
        <v>41905</v>
      </c>
      <c r="G2093" s="34">
        <v>20</v>
      </c>
      <c r="H2093" s="217">
        <f t="shared" si="33"/>
        <v>0</v>
      </c>
      <c r="I2093" s="108"/>
      <c r="J2093" s="21"/>
      <c r="K2093" s="21"/>
    </row>
    <row r="2094" spans="1:11" x14ac:dyDescent="0.25">
      <c r="A2094" s="192">
        <v>41905</v>
      </c>
      <c r="B2094" s="193" t="s">
        <v>1543</v>
      </c>
      <c r="C2094" s="324" t="s">
        <v>4733</v>
      </c>
      <c r="D2094" s="20" t="s">
        <v>4726</v>
      </c>
      <c r="E2094" s="213">
        <v>487.2</v>
      </c>
      <c r="F2094" s="256">
        <v>41905</v>
      </c>
      <c r="G2094" s="34">
        <v>487.2</v>
      </c>
      <c r="H2094" s="217">
        <f t="shared" si="33"/>
        <v>0</v>
      </c>
      <c r="I2094" s="108"/>
      <c r="J2094" s="21"/>
      <c r="K2094" s="21"/>
    </row>
    <row r="2095" spans="1:11" x14ac:dyDescent="0.25">
      <c r="A2095" s="192">
        <v>41905</v>
      </c>
      <c r="B2095" s="193" t="s">
        <v>1544</v>
      </c>
      <c r="C2095" s="324" t="s">
        <v>4733</v>
      </c>
      <c r="D2095" s="20" t="s">
        <v>4240</v>
      </c>
      <c r="E2095" s="213">
        <v>124217.3</v>
      </c>
      <c r="F2095" s="256">
        <v>41912</v>
      </c>
      <c r="G2095" s="34">
        <v>124217.3</v>
      </c>
      <c r="H2095" s="217">
        <f t="shared" si="33"/>
        <v>0</v>
      </c>
      <c r="I2095" s="108" t="s">
        <v>65</v>
      </c>
      <c r="J2095" s="21"/>
      <c r="K2095" s="21"/>
    </row>
    <row r="2096" spans="1:11" x14ac:dyDescent="0.25">
      <c r="A2096" s="192">
        <v>41905</v>
      </c>
      <c r="B2096" s="193" t="s">
        <v>1545</v>
      </c>
      <c r="C2096" s="324" t="s">
        <v>4733</v>
      </c>
      <c r="D2096" s="20" t="s">
        <v>4726</v>
      </c>
      <c r="E2096" s="213">
        <v>603.20000000000005</v>
      </c>
      <c r="F2096" s="256">
        <v>41905</v>
      </c>
      <c r="G2096" s="34">
        <v>603.20000000000005</v>
      </c>
      <c r="H2096" s="217">
        <f t="shared" si="33"/>
        <v>0</v>
      </c>
      <c r="I2096" s="108"/>
      <c r="J2096" s="21"/>
      <c r="K2096" s="21"/>
    </row>
    <row r="2097" spans="1:11" x14ac:dyDescent="0.25">
      <c r="A2097" s="192">
        <v>41905</v>
      </c>
      <c r="B2097" s="193" t="s">
        <v>1546</v>
      </c>
      <c r="C2097" s="324" t="s">
        <v>4733</v>
      </c>
      <c r="D2097" s="20" t="s">
        <v>763</v>
      </c>
      <c r="E2097" s="213">
        <v>3100</v>
      </c>
      <c r="F2097" s="256">
        <v>41905</v>
      </c>
      <c r="G2097" s="34">
        <v>3100</v>
      </c>
      <c r="H2097" s="217">
        <f t="shared" si="33"/>
        <v>0</v>
      </c>
      <c r="I2097" s="108" t="s">
        <v>12</v>
      </c>
      <c r="J2097" s="21"/>
      <c r="K2097" s="21"/>
    </row>
    <row r="2098" spans="1:11" x14ac:dyDescent="0.25">
      <c r="A2098" s="192">
        <v>41905</v>
      </c>
      <c r="B2098" s="193" t="s">
        <v>1547</v>
      </c>
      <c r="C2098" s="324" t="s">
        <v>4733</v>
      </c>
      <c r="D2098" s="20" t="s">
        <v>11</v>
      </c>
      <c r="E2098" s="213">
        <v>37727.379999999997</v>
      </c>
      <c r="F2098" s="412">
        <v>41936</v>
      </c>
      <c r="G2098" s="40">
        <v>37727.379999999997</v>
      </c>
      <c r="H2098" s="217">
        <f t="shared" si="33"/>
        <v>0</v>
      </c>
      <c r="I2098" s="108" t="s">
        <v>21</v>
      </c>
      <c r="J2098" s="21"/>
      <c r="K2098" s="21"/>
    </row>
    <row r="2099" spans="1:11" x14ac:dyDescent="0.25">
      <c r="A2099" s="192">
        <v>41905</v>
      </c>
      <c r="B2099" s="193" t="s">
        <v>1548</v>
      </c>
      <c r="C2099" s="324" t="s">
        <v>4733</v>
      </c>
      <c r="D2099" s="20" t="s">
        <v>63</v>
      </c>
      <c r="E2099" s="213">
        <v>1669.2</v>
      </c>
      <c r="F2099" s="256">
        <v>41906</v>
      </c>
      <c r="G2099" s="34">
        <v>1669.2</v>
      </c>
      <c r="H2099" s="217">
        <f t="shared" si="33"/>
        <v>0</v>
      </c>
      <c r="I2099" s="108" t="s">
        <v>21</v>
      </c>
      <c r="J2099" s="21"/>
      <c r="K2099" s="21"/>
    </row>
    <row r="2100" spans="1:11" x14ac:dyDescent="0.25">
      <c r="A2100" s="192">
        <v>41905</v>
      </c>
      <c r="B2100" s="193" t="s">
        <v>1549</v>
      </c>
      <c r="C2100" s="324" t="s">
        <v>4733</v>
      </c>
      <c r="D2100" s="20" t="s">
        <v>79</v>
      </c>
      <c r="E2100" s="213">
        <v>32059.5</v>
      </c>
      <c r="F2100" s="256">
        <v>41905</v>
      </c>
      <c r="G2100" s="34">
        <v>32059.5</v>
      </c>
      <c r="H2100" s="217">
        <f t="shared" si="33"/>
        <v>0</v>
      </c>
      <c r="I2100" s="108" t="s">
        <v>27</v>
      </c>
      <c r="J2100" s="21"/>
      <c r="K2100" s="21"/>
    </row>
    <row r="2101" spans="1:11" x14ac:dyDescent="0.25">
      <c r="A2101" s="192">
        <v>41905</v>
      </c>
      <c r="B2101" s="193" t="s">
        <v>1550</v>
      </c>
      <c r="C2101" s="324" t="s">
        <v>4733</v>
      </c>
      <c r="D2101" s="20" t="s">
        <v>4177</v>
      </c>
      <c r="E2101" s="213">
        <v>3923.7</v>
      </c>
      <c r="F2101" s="256">
        <v>41905</v>
      </c>
      <c r="G2101" s="34">
        <v>3923.7</v>
      </c>
      <c r="H2101" s="217">
        <f t="shared" si="33"/>
        <v>0</v>
      </c>
      <c r="I2101" s="108"/>
      <c r="J2101" s="21"/>
      <c r="K2101" s="21"/>
    </row>
    <row r="2102" spans="1:11" x14ac:dyDescent="0.25">
      <c r="A2102" s="192">
        <v>41905</v>
      </c>
      <c r="B2102" s="193" t="s">
        <v>1551</v>
      </c>
      <c r="C2102" s="324" t="s">
        <v>4733</v>
      </c>
      <c r="D2102" s="20" t="s">
        <v>3476</v>
      </c>
      <c r="E2102" s="213">
        <v>2366.4</v>
      </c>
      <c r="F2102" s="256">
        <v>41905</v>
      </c>
      <c r="G2102" s="34">
        <v>2366.4</v>
      </c>
      <c r="H2102" s="217">
        <f t="shared" si="33"/>
        <v>0</v>
      </c>
      <c r="I2102" s="108"/>
      <c r="J2102" s="21"/>
      <c r="K2102" s="21"/>
    </row>
    <row r="2103" spans="1:11" x14ac:dyDescent="0.25">
      <c r="A2103" s="192">
        <v>41905</v>
      </c>
      <c r="B2103" s="193" t="s">
        <v>1552</v>
      </c>
      <c r="C2103" s="324" t="s">
        <v>4733</v>
      </c>
      <c r="D2103" s="20" t="s">
        <v>4729</v>
      </c>
      <c r="E2103" s="213">
        <v>5129.8</v>
      </c>
      <c r="F2103" s="256">
        <v>41905</v>
      </c>
      <c r="G2103" s="34">
        <v>5129.8</v>
      </c>
      <c r="H2103" s="217">
        <f t="shared" si="33"/>
        <v>0</v>
      </c>
      <c r="I2103" s="108"/>
      <c r="J2103" s="21"/>
      <c r="K2103" s="21"/>
    </row>
    <row r="2104" spans="1:11" x14ac:dyDescent="0.25">
      <c r="A2104" s="192">
        <v>41905</v>
      </c>
      <c r="B2104" s="193" t="s">
        <v>1554</v>
      </c>
      <c r="C2104" s="324" t="s">
        <v>4733</v>
      </c>
      <c r="D2104" s="20" t="s">
        <v>4183</v>
      </c>
      <c r="E2104" s="213">
        <v>8459</v>
      </c>
      <c r="F2104" s="256">
        <v>41905</v>
      </c>
      <c r="G2104" s="34">
        <v>8459</v>
      </c>
      <c r="H2104" s="217">
        <f t="shared" si="33"/>
        <v>0</v>
      </c>
      <c r="I2104" s="108"/>
      <c r="J2104" s="21"/>
      <c r="K2104" s="21"/>
    </row>
    <row r="2105" spans="1:11" x14ac:dyDescent="0.25">
      <c r="A2105" s="192">
        <v>41906</v>
      </c>
      <c r="B2105" s="193" t="s">
        <v>1555</v>
      </c>
      <c r="C2105" s="324" t="s">
        <v>4733</v>
      </c>
      <c r="D2105" s="295" t="s">
        <v>3108</v>
      </c>
      <c r="E2105" s="237">
        <v>0</v>
      </c>
      <c r="F2105" s="256">
        <v>41906</v>
      </c>
      <c r="G2105" s="34">
        <v>0</v>
      </c>
      <c r="H2105" s="217">
        <f t="shared" si="33"/>
        <v>0</v>
      </c>
      <c r="I2105" s="32" t="s">
        <v>512</v>
      </c>
      <c r="J2105" s="21"/>
      <c r="K2105" s="21"/>
    </row>
    <row r="2106" spans="1:11" x14ac:dyDescent="0.25">
      <c r="A2106" s="192">
        <v>41906</v>
      </c>
      <c r="B2106" s="193" t="s">
        <v>1556</v>
      </c>
      <c r="C2106" s="324" t="s">
        <v>4733</v>
      </c>
      <c r="D2106" s="20" t="s">
        <v>44</v>
      </c>
      <c r="E2106" s="213">
        <v>4320</v>
      </c>
      <c r="F2106" s="412">
        <v>41920</v>
      </c>
      <c r="G2106" s="40">
        <v>4320</v>
      </c>
      <c r="H2106" s="217">
        <f t="shared" si="33"/>
        <v>0</v>
      </c>
      <c r="I2106" s="32" t="s">
        <v>30</v>
      </c>
      <c r="J2106" s="21"/>
      <c r="K2106" s="21"/>
    </row>
    <row r="2107" spans="1:11" x14ac:dyDescent="0.25">
      <c r="A2107" s="192">
        <v>41906</v>
      </c>
      <c r="B2107" s="193" t="s">
        <v>1557</v>
      </c>
      <c r="C2107" s="324" t="s">
        <v>4733</v>
      </c>
      <c r="D2107" s="20" t="s">
        <v>106</v>
      </c>
      <c r="E2107" s="213">
        <v>150932</v>
      </c>
      <c r="F2107" s="256">
        <v>41908</v>
      </c>
      <c r="G2107" s="34">
        <v>150932</v>
      </c>
      <c r="H2107" s="217">
        <f t="shared" si="33"/>
        <v>0</v>
      </c>
      <c r="I2107" s="32" t="s">
        <v>12</v>
      </c>
      <c r="J2107" s="21"/>
      <c r="K2107" s="21"/>
    </row>
    <row r="2108" spans="1:11" x14ac:dyDescent="0.25">
      <c r="A2108" s="192">
        <v>41906</v>
      </c>
      <c r="B2108" s="193" t="s">
        <v>1558</v>
      </c>
      <c r="C2108" s="324" t="s">
        <v>4733</v>
      </c>
      <c r="D2108" s="20" t="s">
        <v>4587</v>
      </c>
      <c r="E2108" s="213">
        <v>14726.4</v>
      </c>
      <c r="F2108" s="256">
        <v>41906</v>
      </c>
      <c r="G2108" s="34">
        <v>14726.4</v>
      </c>
      <c r="H2108" s="217">
        <f t="shared" si="33"/>
        <v>0</v>
      </c>
      <c r="I2108" s="32" t="s">
        <v>217</v>
      </c>
      <c r="J2108" s="21"/>
      <c r="K2108" s="21"/>
    </row>
    <row r="2109" spans="1:11" x14ac:dyDescent="0.25">
      <c r="A2109" s="192">
        <v>41906</v>
      </c>
      <c r="B2109" s="193" t="s">
        <v>1559</v>
      </c>
      <c r="C2109" s="324" t="s">
        <v>4733</v>
      </c>
      <c r="D2109" s="20" t="s">
        <v>853</v>
      </c>
      <c r="E2109" s="213">
        <v>5427.2</v>
      </c>
      <c r="F2109" s="256">
        <v>41907</v>
      </c>
      <c r="G2109" s="34">
        <v>5427.2</v>
      </c>
      <c r="H2109" s="217">
        <f t="shared" si="33"/>
        <v>0</v>
      </c>
      <c r="I2109" s="32" t="s">
        <v>27</v>
      </c>
      <c r="J2109" s="21"/>
      <c r="K2109" s="21"/>
    </row>
    <row r="2110" spans="1:11" x14ac:dyDescent="0.25">
      <c r="A2110" s="192">
        <v>41906</v>
      </c>
      <c r="B2110" s="193" t="s">
        <v>1560</v>
      </c>
      <c r="C2110" s="324" t="s">
        <v>4733</v>
      </c>
      <c r="D2110" s="20" t="s">
        <v>85</v>
      </c>
      <c r="E2110" s="213">
        <v>20662.2</v>
      </c>
      <c r="F2110" s="256">
        <v>41907</v>
      </c>
      <c r="G2110" s="34">
        <v>20662.2</v>
      </c>
      <c r="H2110" s="217">
        <f t="shared" si="33"/>
        <v>0</v>
      </c>
      <c r="I2110" s="32" t="s">
        <v>27</v>
      </c>
      <c r="J2110" s="21"/>
      <c r="K2110" s="21"/>
    </row>
    <row r="2111" spans="1:11" x14ac:dyDescent="0.25">
      <c r="A2111" s="192">
        <v>41906</v>
      </c>
      <c r="B2111" s="193" t="s">
        <v>1561</v>
      </c>
      <c r="C2111" s="324" t="s">
        <v>4733</v>
      </c>
      <c r="D2111" s="20" t="s">
        <v>13</v>
      </c>
      <c r="E2111" s="213">
        <v>3003.7</v>
      </c>
      <c r="F2111" s="256">
        <v>41906</v>
      </c>
      <c r="G2111" s="34">
        <v>3003.7</v>
      </c>
      <c r="H2111" s="217">
        <f t="shared" si="33"/>
        <v>0</v>
      </c>
      <c r="I2111" s="32" t="s">
        <v>12</v>
      </c>
      <c r="J2111" s="21"/>
      <c r="K2111" s="21"/>
    </row>
    <row r="2112" spans="1:11" x14ac:dyDescent="0.25">
      <c r="A2112" s="192">
        <v>41906</v>
      </c>
      <c r="B2112" s="193" t="s">
        <v>1563</v>
      </c>
      <c r="C2112" s="324" t="s">
        <v>4733</v>
      </c>
      <c r="D2112" s="20" t="s">
        <v>855</v>
      </c>
      <c r="E2112" s="213">
        <v>7193.2</v>
      </c>
      <c r="F2112" s="256">
        <v>41907</v>
      </c>
      <c r="G2112" s="34">
        <v>7193.2</v>
      </c>
      <c r="H2112" s="217">
        <f t="shared" si="33"/>
        <v>0</v>
      </c>
      <c r="I2112" s="32" t="s">
        <v>27</v>
      </c>
      <c r="J2112" s="21"/>
      <c r="K2112" s="21"/>
    </row>
    <row r="2113" spans="1:11" x14ac:dyDescent="0.25">
      <c r="A2113" s="192">
        <v>41906</v>
      </c>
      <c r="B2113" s="193" t="s">
        <v>1564</v>
      </c>
      <c r="C2113" s="324" t="s">
        <v>4733</v>
      </c>
      <c r="D2113" s="20" t="s">
        <v>43</v>
      </c>
      <c r="E2113" s="213">
        <v>2400</v>
      </c>
      <c r="F2113" s="412">
        <v>41920</v>
      </c>
      <c r="G2113" s="219">
        <v>2400</v>
      </c>
      <c r="H2113" s="217">
        <f t="shared" si="33"/>
        <v>0</v>
      </c>
      <c r="I2113" s="20" t="s">
        <v>30</v>
      </c>
      <c r="J2113" s="21"/>
      <c r="K2113" s="21"/>
    </row>
    <row r="2114" spans="1:11" x14ac:dyDescent="0.25">
      <c r="A2114" s="192">
        <v>41906</v>
      </c>
      <c r="B2114" s="193" t="s">
        <v>1565</v>
      </c>
      <c r="C2114" s="324" t="s">
        <v>4733</v>
      </c>
      <c r="D2114" s="20" t="s">
        <v>149</v>
      </c>
      <c r="E2114" s="213">
        <v>21190.6</v>
      </c>
      <c r="F2114" s="256">
        <v>41910</v>
      </c>
      <c r="G2114" s="42">
        <v>21190.6</v>
      </c>
      <c r="H2114" s="217">
        <f t="shared" si="33"/>
        <v>0</v>
      </c>
      <c r="I2114" s="20" t="s">
        <v>27</v>
      </c>
      <c r="J2114" s="21"/>
      <c r="K2114" s="21"/>
    </row>
    <row r="2115" spans="1:11" x14ac:dyDescent="0.25">
      <c r="A2115" s="192">
        <v>41906</v>
      </c>
      <c r="B2115" s="193" t="s">
        <v>1566</v>
      </c>
      <c r="C2115" s="324" t="s">
        <v>4733</v>
      </c>
      <c r="D2115" s="295" t="s">
        <v>3108</v>
      </c>
      <c r="E2115" s="296">
        <v>0</v>
      </c>
      <c r="F2115" s="256"/>
      <c r="G2115" s="42"/>
      <c r="H2115" s="217">
        <f t="shared" si="33"/>
        <v>0</v>
      </c>
      <c r="I2115" s="20"/>
      <c r="J2115" s="21"/>
      <c r="K2115" s="21"/>
    </row>
    <row r="2116" spans="1:11" x14ac:dyDescent="0.25">
      <c r="A2116" s="192">
        <v>41906</v>
      </c>
      <c r="B2116" s="193" t="s">
        <v>1567</v>
      </c>
      <c r="C2116" s="324" t="s">
        <v>4733</v>
      </c>
      <c r="D2116" s="295" t="s">
        <v>3108</v>
      </c>
      <c r="E2116" s="296">
        <v>0</v>
      </c>
      <c r="F2116" s="256"/>
      <c r="G2116" s="42"/>
      <c r="H2116" s="217">
        <f t="shared" si="33"/>
        <v>0</v>
      </c>
      <c r="I2116" s="20"/>
      <c r="J2116" s="21"/>
      <c r="K2116" s="21"/>
    </row>
    <row r="2117" spans="1:11" x14ac:dyDescent="0.25">
      <c r="A2117" s="192">
        <v>41906</v>
      </c>
      <c r="B2117" s="193" t="s">
        <v>1568</v>
      </c>
      <c r="C2117" s="324" t="s">
        <v>4733</v>
      </c>
      <c r="D2117" s="20" t="s">
        <v>544</v>
      </c>
      <c r="E2117" s="213">
        <v>20091.5</v>
      </c>
      <c r="F2117" s="256">
        <v>41907</v>
      </c>
      <c r="G2117" s="42">
        <v>20091.5</v>
      </c>
      <c r="H2117" s="217">
        <f t="shared" si="33"/>
        <v>0</v>
      </c>
      <c r="I2117" s="20" t="s">
        <v>27</v>
      </c>
      <c r="J2117" s="21"/>
      <c r="K2117" s="21"/>
    </row>
    <row r="2118" spans="1:11" x14ac:dyDescent="0.25">
      <c r="A2118" s="192">
        <v>41906</v>
      </c>
      <c r="B2118" s="193" t="s">
        <v>1569</v>
      </c>
      <c r="C2118" s="324" t="s">
        <v>4733</v>
      </c>
      <c r="D2118" s="20" t="s">
        <v>42</v>
      </c>
      <c r="E2118" s="213">
        <v>2880</v>
      </c>
      <c r="F2118" s="412">
        <v>41920</v>
      </c>
      <c r="G2118" s="219">
        <v>2880</v>
      </c>
      <c r="H2118" s="217">
        <f t="shared" si="33"/>
        <v>0</v>
      </c>
      <c r="I2118" s="20" t="s">
        <v>30</v>
      </c>
      <c r="J2118" s="21"/>
      <c r="K2118" s="21"/>
    </row>
    <row r="2119" spans="1:11" x14ac:dyDescent="0.25">
      <c r="A2119" s="192">
        <v>41906</v>
      </c>
      <c r="B2119" s="193" t="s">
        <v>1570</v>
      </c>
      <c r="C2119" s="324" t="s">
        <v>4733</v>
      </c>
      <c r="D2119" s="20" t="s">
        <v>260</v>
      </c>
      <c r="E2119" s="213">
        <v>1688</v>
      </c>
      <c r="F2119" s="256">
        <v>41906</v>
      </c>
      <c r="G2119" s="42">
        <v>1688</v>
      </c>
      <c r="H2119" s="217">
        <f t="shared" ref="H2119:H2309" si="34">E2119-G2119</f>
        <v>0</v>
      </c>
      <c r="I2119" s="20" t="s">
        <v>30</v>
      </c>
      <c r="J2119" s="21"/>
      <c r="K2119" s="21"/>
    </row>
    <row r="2120" spans="1:11" x14ac:dyDescent="0.25">
      <c r="A2120" s="192">
        <v>41906</v>
      </c>
      <c r="B2120" s="193" t="s">
        <v>1571</v>
      </c>
      <c r="C2120" s="324" t="s">
        <v>4733</v>
      </c>
      <c r="D2120" s="20" t="s">
        <v>346</v>
      </c>
      <c r="E2120" s="213">
        <v>2538</v>
      </c>
      <c r="F2120" s="256">
        <v>41907</v>
      </c>
      <c r="G2120" s="42">
        <v>2538</v>
      </c>
      <c r="H2120" s="217">
        <f t="shared" si="34"/>
        <v>0</v>
      </c>
      <c r="I2120" s="20" t="s">
        <v>27</v>
      </c>
      <c r="J2120" s="21"/>
      <c r="K2120" s="21"/>
    </row>
    <row r="2121" spans="1:11" x14ac:dyDescent="0.25">
      <c r="A2121" s="192">
        <v>41906</v>
      </c>
      <c r="B2121" s="193" t="s">
        <v>1573</v>
      </c>
      <c r="C2121" s="324" t="s">
        <v>4733</v>
      </c>
      <c r="D2121" s="20" t="s">
        <v>4667</v>
      </c>
      <c r="E2121" s="213">
        <v>2446.1999999999998</v>
      </c>
      <c r="F2121" s="256">
        <v>41907</v>
      </c>
      <c r="G2121" s="42">
        <v>2446.1999999999998</v>
      </c>
      <c r="H2121" s="217">
        <f t="shared" si="34"/>
        <v>0</v>
      </c>
      <c r="I2121" s="20" t="s">
        <v>27</v>
      </c>
      <c r="J2121" s="21"/>
      <c r="K2121" s="21"/>
    </row>
    <row r="2122" spans="1:11" x14ac:dyDescent="0.25">
      <c r="A2122" s="192">
        <v>41906</v>
      </c>
      <c r="B2122" s="193" t="s">
        <v>1574</v>
      </c>
      <c r="C2122" s="324" t="s">
        <v>4733</v>
      </c>
      <c r="D2122" s="20" t="s">
        <v>242</v>
      </c>
      <c r="E2122" s="213">
        <v>27536</v>
      </c>
      <c r="F2122" s="412" t="s">
        <v>4869</v>
      </c>
      <c r="G2122" s="219">
        <v>27536</v>
      </c>
      <c r="H2122" s="217">
        <f t="shared" si="34"/>
        <v>0</v>
      </c>
      <c r="I2122" s="20" t="s">
        <v>27</v>
      </c>
      <c r="J2122" s="21"/>
      <c r="K2122" s="21"/>
    </row>
    <row r="2123" spans="1:11" x14ac:dyDescent="0.25">
      <c r="A2123" s="192">
        <v>41906</v>
      </c>
      <c r="B2123" s="193" t="s">
        <v>1575</v>
      </c>
      <c r="C2123" s="324" t="s">
        <v>4733</v>
      </c>
      <c r="D2123" s="20" t="s">
        <v>310</v>
      </c>
      <c r="E2123" s="213">
        <v>34461.699999999997</v>
      </c>
      <c r="F2123" s="412" t="s">
        <v>4864</v>
      </c>
      <c r="G2123" s="219">
        <v>34461.699999999997</v>
      </c>
      <c r="H2123" s="217">
        <f t="shared" si="34"/>
        <v>0</v>
      </c>
      <c r="I2123" s="20" t="s">
        <v>27</v>
      </c>
      <c r="J2123" s="21"/>
      <c r="K2123" s="21"/>
    </row>
    <row r="2124" spans="1:11" x14ac:dyDescent="0.25">
      <c r="A2124" s="192">
        <v>41906</v>
      </c>
      <c r="B2124" s="193" t="s">
        <v>1576</v>
      </c>
      <c r="C2124" s="324" t="s">
        <v>4733</v>
      </c>
      <c r="D2124" s="295" t="s">
        <v>3108</v>
      </c>
      <c r="E2124" s="296">
        <v>0</v>
      </c>
      <c r="F2124" s="256"/>
      <c r="G2124" s="42"/>
      <c r="H2124" s="217">
        <f t="shared" si="34"/>
        <v>0</v>
      </c>
      <c r="I2124" s="20" t="s">
        <v>4212</v>
      </c>
      <c r="J2124" s="21"/>
      <c r="K2124" s="21"/>
    </row>
    <row r="2125" spans="1:11" x14ac:dyDescent="0.25">
      <c r="A2125" s="192">
        <v>41906</v>
      </c>
      <c r="B2125" s="193" t="s">
        <v>1577</v>
      </c>
      <c r="C2125" s="324" t="s">
        <v>4733</v>
      </c>
      <c r="D2125" s="20" t="s">
        <v>4777</v>
      </c>
      <c r="E2125" s="213">
        <v>31637.919999999998</v>
      </c>
      <c r="F2125" s="412" t="s">
        <v>4865</v>
      </c>
      <c r="G2125" s="219">
        <v>31637.919999999998</v>
      </c>
      <c r="H2125" s="217">
        <f t="shared" si="34"/>
        <v>0</v>
      </c>
      <c r="I2125" s="20" t="s">
        <v>27</v>
      </c>
      <c r="J2125" s="21"/>
      <c r="K2125" s="21"/>
    </row>
    <row r="2126" spans="1:11" x14ac:dyDescent="0.25">
      <c r="A2126" s="192">
        <v>41906</v>
      </c>
      <c r="B2126" s="193" t="s">
        <v>1578</v>
      </c>
      <c r="C2126" s="324" t="s">
        <v>4733</v>
      </c>
      <c r="D2126" s="20" t="s">
        <v>123</v>
      </c>
      <c r="E2126" s="213">
        <v>7818.4</v>
      </c>
      <c r="F2126" s="256">
        <v>41907</v>
      </c>
      <c r="G2126" s="42">
        <v>7818.4</v>
      </c>
      <c r="H2126" s="217">
        <f t="shared" si="34"/>
        <v>0</v>
      </c>
      <c r="I2126" s="20"/>
      <c r="J2126" s="21"/>
      <c r="K2126" s="21"/>
    </row>
    <row r="2127" spans="1:11" x14ac:dyDescent="0.25">
      <c r="A2127" s="192">
        <v>41906</v>
      </c>
      <c r="B2127" s="193" t="s">
        <v>1579</v>
      </c>
      <c r="C2127" s="324" t="s">
        <v>4733</v>
      </c>
      <c r="D2127" s="20" t="s">
        <v>4816</v>
      </c>
      <c r="E2127" s="213">
        <v>1116.8399999999999</v>
      </c>
      <c r="F2127" s="256">
        <v>41907</v>
      </c>
      <c r="G2127" s="42">
        <v>1116.8399999999999</v>
      </c>
      <c r="H2127" s="217">
        <f t="shared" si="34"/>
        <v>0</v>
      </c>
      <c r="I2127" s="20" t="s">
        <v>27</v>
      </c>
      <c r="J2127" s="21"/>
      <c r="K2127" s="21"/>
    </row>
    <row r="2128" spans="1:11" x14ac:dyDescent="0.25">
      <c r="A2128" s="192">
        <v>41906</v>
      </c>
      <c r="B2128" s="193" t="s">
        <v>1580</v>
      </c>
      <c r="C2128" s="324" t="s">
        <v>4733</v>
      </c>
      <c r="D2128" s="20" t="s">
        <v>57</v>
      </c>
      <c r="E2128" s="213">
        <v>1750</v>
      </c>
      <c r="F2128" s="256">
        <v>41906</v>
      </c>
      <c r="G2128" s="42">
        <v>1750</v>
      </c>
      <c r="H2128" s="217">
        <f t="shared" si="34"/>
        <v>0</v>
      </c>
      <c r="I2128" s="20" t="s">
        <v>30</v>
      </c>
      <c r="J2128" s="21"/>
      <c r="K2128" s="21"/>
    </row>
    <row r="2129" spans="1:11" x14ac:dyDescent="0.25">
      <c r="A2129" s="192">
        <v>41906</v>
      </c>
      <c r="B2129" s="193" t="s">
        <v>1581</v>
      </c>
      <c r="C2129" s="324" t="s">
        <v>4733</v>
      </c>
      <c r="D2129" s="20" t="s">
        <v>23</v>
      </c>
      <c r="E2129" s="213">
        <v>2480</v>
      </c>
      <c r="F2129" s="256">
        <v>41906</v>
      </c>
      <c r="G2129" s="42">
        <v>2480</v>
      </c>
      <c r="H2129" s="217">
        <f t="shared" si="34"/>
        <v>0</v>
      </c>
      <c r="I2129" s="20"/>
      <c r="J2129" s="21"/>
      <c r="K2129" s="21"/>
    </row>
    <row r="2130" spans="1:11" x14ac:dyDescent="0.25">
      <c r="A2130" s="192">
        <v>41906</v>
      </c>
      <c r="B2130" s="193" t="s">
        <v>1582</v>
      </c>
      <c r="C2130" s="324" t="s">
        <v>4733</v>
      </c>
      <c r="D2130" s="20" t="s">
        <v>4700</v>
      </c>
      <c r="E2130" s="213">
        <v>2771.6</v>
      </c>
      <c r="F2130" s="256">
        <v>41906</v>
      </c>
      <c r="G2130" s="42">
        <v>2771.6</v>
      </c>
      <c r="H2130" s="217">
        <f t="shared" si="34"/>
        <v>0</v>
      </c>
      <c r="I2130" s="20" t="s">
        <v>30</v>
      </c>
      <c r="J2130" s="21"/>
      <c r="K2130" s="21"/>
    </row>
    <row r="2131" spans="1:11" x14ac:dyDescent="0.25">
      <c r="A2131" s="192">
        <v>41906</v>
      </c>
      <c r="B2131" s="193" t="s">
        <v>1583</v>
      </c>
      <c r="C2131" s="324" t="s">
        <v>4733</v>
      </c>
      <c r="D2131" s="20" t="s">
        <v>307</v>
      </c>
      <c r="E2131" s="213">
        <v>7090.8</v>
      </c>
      <c r="F2131" s="412">
        <v>41913</v>
      </c>
      <c r="G2131" s="219">
        <v>7090.8</v>
      </c>
      <c r="H2131" s="217">
        <f t="shared" si="34"/>
        <v>0</v>
      </c>
      <c r="I2131" s="20" t="s">
        <v>21</v>
      </c>
      <c r="J2131" s="21"/>
      <c r="K2131" s="21"/>
    </row>
    <row r="2132" spans="1:11" x14ac:dyDescent="0.25">
      <c r="A2132" s="192">
        <v>41906</v>
      </c>
      <c r="B2132" s="193" t="s">
        <v>1584</v>
      </c>
      <c r="C2132" s="324" t="s">
        <v>4733</v>
      </c>
      <c r="D2132" s="20" t="s">
        <v>350</v>
      </c>
      <c r="E2132" s="213">
        <v>38343.06</v>
      </c>
      <c r="F2132" s="256">
        <v>41906</v>
      </c>
      <c r="G2132" s="42">
        <v>38343.06</v>
      </c>
      <c r="H2132" s="217">
        <f t="shared" si="34"/>
        <v>0</v>
      </c>
      <c r="I2132" s="20" t="s">
        <v>21</v>
      </c>
      <c r="J2132" s="21"/>
      <c r="K2132" s="21"/>
    </row>
    <row r="2133" spans="1:11" x14ac:dyDescent="0.25">
      <c r="A2133" s="192">
        <v>41906</v>
      </c>
      <c r="B2133" s="193" t="s">
        <v>1586</v>
      </c>
      <c r="C2133" s="324" t="s">
        <v>4733</v>
      </c>
      <c r="D2133" s="20" t="s">
        <v>22</v>
      </c>
      <c r="E2133" s="213">
        <v>1567.5</v>
      </c>
      <c r="F2133" s="256">
        <v>41906</v>
      </c>
      <c r="G2133" s="42">
        <v>1567.5</v>
      </c>
      <c r="H2133" s="217">
        <f t="shared" si="34"/>
        <v>0</v>
      </c>
      <c r="I2133" s="20"/>
      <c r="J2133" s="21"/>
      <c r="K2133" s="21"/>
    </row>
    <row r="2134" spans="1:11" x14ac:dyDescent="0.25">
      <c r="A2134" s="192">
        <v>41906</v>
      </c>
      <c r="B2134" s="193" t="s">
        <v>1587</v>
      </c>
      <c r="C2134" s="324" t="s">
        <v>4733</v>
      </c>
      <c r="D2134" s="20" t="s">
        <v>2481</v>
      </c>
      <c r="E2134" s="213">
        <v>56947.8</v>
      </c>
      <c r="F2134" s="256">
        <v>41909</v>
      </c>
      <c r="G2134" s="42">
        <v>56947.8</v>
      </c>
      <c r="H2134" s="217">
        <f t="shared" si="34"/>
        <v>0</v>
      </c>
      <c r="I2134" s="20" t="s">
        <v>65</v>
      </c>
      <c r="J2134" s="21"/>
      <c r="K2134" s="21"/>
    </row>
    <row r="2135" spans="1:11" x14ac:dyDescent="0.25">
      <c r="A2135" s="192">
        <v>41906</v>
      </c>
      <c r="B2135" s="193" t="s">
        <v>1589</v>
      </c>
      <c r="C2135" s="324" t="s">
        <v>4733</v>
      </c>
      <c r="D2135" s="20" t="s">
        <v>78</v>
      </c>
      <c r="E2135" s="213">
        <v>3090.9</v>
      </c>
      <c r="F2135" s="256">
        <v>41906</v>
      </c>
      <c r="G2135" s="42">
        <v>3090.9</v>
      </c>
      <c r="H2135" s="217">
        <f t="shared" si="34"/>
        <v>0</v>
      </c>
      <c r="I2135" s="20" t="s">
        <v>21</v>
      </c>
      <c r="J2135" s="21"/>
      <c r="K2135" s="21"/>
    </row>
    <row r="2136" spans="1:11" x14ac:dyDescent="0.25">
      <c r="A2136" s="192">
        <v>41906</v>
      </c>
      <c r="B2136" s="193" t="s">
        <v>1591</v>
      </c>
      <c r="C2136" s="324" t="s">
        <v>4733</v>
      </c>
      <c r="D2136" s="20" t="s">
        <v>29</v>
      </c>
      <c r="E2136" s="213">
        <v>10097.799999999999</v>
      </c>
      <c r="F2136" s="256">
        <v>41906</v>
      </c>
      <c r="G2136" s="42">
        <v>10097.799999999999</v>
      </c>
      <c r="H2136" s="217">
        <f t="shared" si="34"/>
        <v>0</v>
      </c>
      <c r="I2136" s="20" t="s">
        <v>30</v>
      </c>
      <c r="J2136" s="21"/>
      <c r="K2136" s="21"/>
    </row>
    <row r="2137" spans="1:11" x14ac:dyDescent="0.25">
      <c r="A2137" s="192">
        <v>41906</v>
      </c>
      <c r="B2137" s="193" t="s">
        <v>1592</v>
      </c>
      <c r="C2137" s="324" t="s">
        <v>4733</v>
      </c>
      <c r="D2137" s="20" t="s">
        <v>348</v>
      </c>
      <c r="E2137" s="213">
        <v>1268.76</v>
      </c>
      <c r="F2137" s="256">
        <v>41906</v>
      </c>
      <c r="G2137" s="42">
        <v>1268.76</v>
      </c>
      <c r="H2137" s="217">
        <f t="shared" si="34"/>
        <v>0</v>
      </c>
      <c r="I2137" s="20" t="s">
        <v>21</v>
      </c>
      <c r="J2137" s="21"/>
      <c r="K2137" s="21"/>
    </row>
    <row r="2138" spans="1:11" x14ac:dyDescent="0.25">
      <c r="A2138" s="192">
        <v>41906</v>
      </c>
      <c r="B2138" s="193" t="s">
        <v>1593</v>
      </c>
      <c r="C2138" s="324" t="s">
        <v>4733</v>
      </c>
      <c r="D2138" s="20" t="s">
        <v>1778</v>
      </c>
      <c r="E2138" s="213">
        <v>1250</v>
      </c>
      <c r="F2138" s="256">
        <v>41906</v>
      </c>
      <c r="G2138" s="42">
        <v>1250</v>
      </c>
      <c r="H2138" s="217">
        <f t="shared" si="34"/>
        <v>0</v>
      </c>
      <c r="I2138" s="20" t="s">
        <v>30</v>
      </c>
      <c r="J2138" s="21"/>
      <c r="K2138" s="21"/>
    </row>
    <row r="2139" spans="1:11" x14ac:dyDescent="0.25">
      <c r="A2139" s="192">
        <v>41906</v>
      </c>
      <c r="B2139" s="193" t="s">
        <v>1594</v>
      </c>
      <c r="C2139" s="324" t="s">
        <v>4733</v>
      </c>
      <c r="D2139" s="20" t="s">
        <v>4652</v>
      </c>
      <c r="E2139" s="213">
        <v>1570.8</v>
      </c>
      <c r="F2139" s="256">
        <v>41906</v>
      </c>
      <c r="G2139" s="42">
        <v>1570.8</v>
      </c>
      <c r="H2139" s="217">
        <f t="shared" si="34"/>
        <v>0</v>
      </c>
      <c r="I2139" s="20" t="s">
        <v>30</v>
      </c>
      <c r="J2139" s="21"/>
      <c r="K2139" s="21"/>
    </row>
    <row r="2140" spans="1:11" x14ac:dyDescent="0.25">
      <c r="A2140" s="192">
        <v>41906</v>
      </c>
      <c r="B2140" s="193" t="s">
        <v>1595</v>
      </c>
      <c r="C2140" s="324" t="s">
        <v>4733</v>
      </c>
      <c r="D2140" s="20" t="s">
        <v>4290</v>
      </c>
      <c r="E2140" s="213">
        <v>3024</v>
      </c>
      <c r="F2140" s="256">
        <v>41906</v>
      </c>
      <c r="G2140" s="42">
        <v>3024</v>
      </c>
      <c r="H2140" s="217">
        <f t="shared" si="34"/>
        <v>0</v>
      </c>
      <c r="I2140" s="20"/>
      <c r="J2140" s="21"/>
      <c r="K2140" s="21"/>
    </row>
    <row r="2141" spans="1:11" x14ac:dyDescent="0.25">
      <c r="A2141" s="192">
        <v>41906</v>
      </c>
      <c r="B2141" s="193" t="s">
        <v>1596</v>
      </c>
      <c r="C2141" s="324" t="s">
        <v>4733</v>
      </c>
      <c r="D2141" s="20" t="s">
        <v>758</v>
      </c>
      <c r="E2141" s="213">
        <v>2178.8000000000002</v>
      </c>
      <c r="F2141" s="256">
        <v>41906</v>
      </c>
      <c r="G2141" s="42">
        <v>2178.8000000000002</v>
      </c>
      <c r="H2141" s="217">
        <f t="shared" si="34"/>
        <v>0</v>
      </c>
      <c r="I2141" s="20" t="s">
        <v>30</v>
      </c>
      <c r="J2141" s="21"/>
      <c r="K2141" s="21"/>
    </row>
    <row r="2142" spans="1:11" x14ac:dyDescent="0.25">
      <c r="A2142" s="192">
        <v>41906</v>
      </c>
      <c r="B2142" s="193" t="s">
        <v>1597</v>
      </c>
      <c r="C2142" s="324" t="s">
        <v>4733</v>
      </c>
      <c r="D2142" s="20" t="s">
        <v>47</v>
      </c>
      <c r="E2142" s="213">
        <v>3893.4</v>
      </c>
      <c r="F2142" s="256">
        <v>41906</v>
      </c>
      <c r="G2142" s="42">
        <v>3893.4</v>
      </c>
      <c r="H2142" s="217">
        <f t="shared" si="34"/>
        <v>0</v>
      </c>
      <c r="I2142" s="20"/>
      <c r="J2142" s="21"/>
      <c r="K2142" s="21"/>
    </row>
    <row r="2143" spans="1:11" x14ac:dyDescent="0.25">
      <c r="A2143" s="192">
        <v>41906</v>
      </c>
      <c r="B2143" s="193" t="s">
        <v>1598</v>
      </c>
      <c r="C2143" s="324" t="s">
        <v>4733</v>
      </c>
      <c r="D2143" s="20" t="s">
        <v>338</v>
      </c>
      <c r="E2143" s="213">
        <v>456.4</v>
      </c>
      <c r="F2143" s="256">
        <v>41906</v>
      </c>
      <c r="G2143" s="42">
        <v>456.4</v>
      </c>
      <c r="H2143" s="217">
        <f t="shared" si="34"/>
        <v>0</v>
      </c>
      <c r="I2143" s="20" t="s">
        <v>30</v>
      </c>
      <c r="J2143" s="21"/>
      <c r="K2143" s="21"/>
    </row>
    <row r="2144" spans="1:11" x14ac:dyDescent="0.25">
      <c r="A2144" s="192">
        <v>41906</v>
      </c>
      <c r="B2144" s="193" t="s">
        <v>1599</v>
      </c>
      <c r="C2144" s="324" t="s">
        <v>4733</v>
      </c>
      <c r="D2144" s="20" t="s">
        <v>949</v>
      </c>
      <c r="E2144" s="213">
        <v>336</v>
      </c>
      <c r="F2144" s="256">
        <v>41906</v>
      </c>
      <c r="G2144" s="42">
        <v>336</v>
      </c>
      <c r="H2144" s="217">
        <f t="shared" si="34"/>
        <v>0</v>
      </c>
      <c r="I2144" s="20"/>
      <c r="J2144" s="21"/>
      <c r="K2144" s="21"/>
    </row>
    <row r="2145" spans="1:11" x14ac:dyDescent="0.25">
      <c r="A2145" s="192">
        <v>41906</v>
      </c>
      <c r="B2145" s="193" t="s">
        <v>1601</v>
      </c>
      <c r="C2145" s="324" t="s">
        <v>4733</v>
      </c>
      <c r="D2145" s="20" t="s">
        <v>4782</v>
      </c>
      <c r="E2145" s="213">
        <v>1906.2</v>
      </c>
      <c r="F2145" s="256">
        <v>41906</v>
      </c>
      <c r="G2145" s="42">
        <v>1906.2</v>
      </c>
      <c r="H2145" s="217">
        <f t="shared" si="34"/>
        <v>0</v>
      </c>
      <c r="I2145" s="20"/>
      <c r="J2145" s="21"/>
      <c r="K2145" s="21"/>
    </row>
    <row r="2146" spans="1:11" x14ac:dyDescent="0.25">
      <c r="A2146" s="192">
        <v>41906</v>
      </c>
      <c r="B2146" s="193" t="s">
        <v>1602</v>
      </c>
      <c r="C2146" s="324" t="s">
        <v>4733</v>
      </c>
      <c r="D2146" s="20" t="s">
        <v>54</v>
      </c>
      <c r="E2146" s="213">
        <v>7862.4</v>
      </c>
      <c r="F2146" s="256">
        <v>41908</v>
      </c>
      <c r="G2146" s="42">
        <v>7862.4</v>
      </c>
      <c r="H2146" s="217">
        <f t="shared" si="34"/>
        <v>0</v>
      </c>
      <c r="I2146" s="20" t="s">
        <v>30</v>
      </c>
      <c r="J2146" s="21"/>
      <c r="K2146" s="21"/>
    </row>
    <row r="2147" spans="1:11" x14ac:dyDescent="0.25">
      <c r="A2147" s="192">
        <v>41906</v>
      </c>
      <c r="B2147" s="193" t="s">
        <v>1603</v>
      </c>
      <c r="C2147" s="324" t="s">
        <v>4733</v>
      </c>
      <c r="D2147" s="20" t="s">
        <v>4626</v>
      </c>
      <c r="E2147" s="213">
        <v>2335.1999999999998</v>
      </c>
      <c r="F2147" s="256">
        <v>41906</v>
      </c>
      <c r="G2147" s="42">
        <v>2335.1999999999998</v>
      </c>
      <c r="H2147" s="217">
        <f t="shared" si="34"/>
        <v>0</v>
      </c>
      <c r="I2147" s="20"/>
      <c r="J2147" s="21"/>
      <c r="K2147" s="21"/>
    </row>
    <row r="2148" spans="1:11" x14ac:dyDescent="0.25">
      <c r="A2148" s="192">
        <v>41906</v>
      </c>
      <c r="B2148" s="193" t="s">
        <v>1604</v>
      </c>
      <c r="C2148" s="324" t="s">
        <v>4733</v>
      </c>
      <c r="D2148" s="20" t="s">
        <v>4817</v>
      </c>
      <c r="E2148" s="213">
        <v>5192.5</v>
      </c>
      <c r="F2148" s="256">
        <v>41906</v>
      </c>
      <c r="G2148" s="42">
        <v>5192.5</v>
      </c>
      <c r="H2148" s="217">
        <f t="shared" si="34"/>
        <v>0</v>
      </c>
      <c r="I2148" s="20" t="s">
        <v>30</v>
      </c>
      <c r="J2148" s="21"/>
      <c r="K2148" s="21"/>
    </row>
    <row r="2149" spans="1:11" x14ac:dyDescent="0.25">
      <c r="A2149" s="192">
        <v>41906</v>
      </c>
      <c r="B2149" s="193" t="s">
        <v>1605</v>
      </c>
      <c r="C2149" s="324" t="s">
        <v>4733</v>
      </c>
      <c r="D2149" s="20" t="s">
        <v>55</v>
      </c>
      <c r="E2149" s="213">
        <v>11210.1</v>
      </c>
      <c r="F2149" s="256">
        <v>41906</v>
      </c>
      <c r="G2149" s="42">
        <v>11210.1</v>
      </c>
      <c r="H2149" s="217">
        <f t="shared" si="34"/>
        <v>0</v>
      </c>
      <c r="I2149" s="20"/>
      <c r="J2149" s="21"/>
      <c r="K2149" s="21"/>
    </row>
    <row r="2150" spans="1:11" x14ac:dyDescent="0.25">
      <c r="A2150" s="192">
        <v>41906</v>
      </c>
      <c r="B2150" s="193" t="s">
        <v>1606</v>
      </c>
      <c r="C2150" s="324" t="s">
        <v>4733</v>
      </c>
      <c r="D2150" s="20" t="s">
        <v>4589</v>
      </c>
      <c r="E2150" s="213">
        <v>2236</v>
      </c>
      <c r="F2150" s="256">
        <v>41906</v>
      </c>
      <c r="G2150" s="42">
        <v>2236</v>
      </c>
      <c r="H2150" s="217">
        <f t="shared" si="34"/>
        <v>0</v>
      </c>
      <c r="I2150" s="20" t="s">
        <v>27</v>
      </c>
      <c r="J2150" s="21"/>
      <c r="K2150" s="21"/>
    </row>
    <row r="2151" spans="1:11" x14ac:dyDescent="0.25">
      <c r="A2151" s="192">
        <v>41906</v>
      </c>
      <c r="B2151" s="193" t="s">
        <v>1608</v>
      </c>
      <c r="C2151" s="324" t="s">
        <v>4733</v>
      </c>
      <c r="D2151" s="20" t="s">
        <v>1693</v>
      </c>
      <c r="E2151" s="213">
        <v>2500</v>
      </c>
      <c r="F2151" s="256">
        <v>41906</v>
      </c>
      <c r="G2151" s="42">
        <v>2500</v>
      </c>
      <c r="H2151" s="217">
        <f t="shared" si="34"/>
        <v>0</v>
      </c>
      <c r="I2151" s="20"/>
      <c r="J2151" s="21"/>
      <c r="K2151" s="21"/>
    </row>
    <row r="2152" spans="1:11" x14ac:dyDescent="0.25">
      <c r="A2152" s="192">
        <v>41906</v>
      </c>
      <c r="B2152" s="193" t="s">
        <v>1610</v>
      </c>
      <c r="C2152" s="324" t="s">
        <v>4733</v>
      </c>
      <c r="D2152" s="20" t="s">
        <v>1040</v>
      </c>
      <c r="E2152" s="213">
        <v>2211</v>
      </c>
      <c r="F2152" s="256">
        <v>41906</v>
      </c>
      <c r="G2152" s="42">
        <v>2211</v>
      </c>
      <c r="H2152" s="217">
        <f t="shared" si="34"/>
        <v>0</v>
      </c>
      <c r="I2152" s="20"/>
      <c r="J2152" s="21"/>
      <c r="K2152" s="21"/>
    </row>
    <row r="2153" spans="1:11" x14ac:dyDescent="0.25">
      <c r="A2153" s="192">
        <v>41906</v>
      </c>
      <c r="B2153" s="193" t="s">
        <v>1611</v>
      </c>
      <c r="C2153" s="324" t="s">
        <v>4733</v>
      </c>
      <c r="D2153" s="20" t="s">
        <v>44</v>
      </c>
      <c r="E2153" s="213">
        <v>3840</v>
      </c>
      <c r="F2153" s="412">
        <v>41920</v>
      </c>
      <c r="G2153" s="219">
        <v>3840</v>
      </c>
      <c r="H2153" s="217">
        <f t="shared" si="34"/>
        <v>0</v>
      </c>
      <c r="I2153" s="20" t="s">
        <v>4742</v>
      </c>
      <c r="J2153" s="21"/>
      <c r="K2153" s="21"/>
    </row>
    <row r="2154" spans="1:11" x14ac:dyDescent="0.25">
      <c r="A2154" s="192">
        <v>41906</v>
      </c>
      <c r="B2154" s="193" t="s">
        <v>1612</v>
      </c>
      <c r="C2154" s="324" t="s">
        <v>4733</v>
      </c>
      <c r="D2154" s="20" t="s">
        <v>62</v>
      </c>
      <c r="E2154" s="213">
        <v>20570.8</v>
      </c>
      <c r="F2154" s="256">
        <v>41906</v>
      </c>
      <c r="G2154" s="42">
        <v>20570.8</v>
      </c>
      <c r="H2154" s="217">
        <f t="shared" si="34"/>
        <v>0</v>
      </c>
      <c r="I2154" s="20"/>
      <c r="J2154" s="21"/>
      <c r="K2154" s="21"/>
    </row>
    <row r="2155" spans="1:11" x14ac:dyDescent="0.25">
      <c r="A2155" s="192">
        <v>41906</v>
      </c>
      <c r="B2155" s="193" t="s">
        <v>1613</v>
      </c>
      <c r="C2155" s="324" t="s">
        <v>4733</v>
      </c>
      <c r="D2155" s="20" t="s">
        <v>4586</v>
      </c>
      <c r="E2155" s="213">
        <v>4238.3999999999996</v>
      </c>
      <c r="F2155" s="256">
        <v>41906</v>
      </c>
      <c r="G2155" s="42">
        <v>4238.3999999999996</v>
      </c>
      <c r="H2155" s="217">
        <f t="shared" si="34"/>
        <v>0</v>
      </c>
      <c r="I2155" s="20"/>
      <c r="J2155" s="21"/>
      <c r="K2155" s="21"/>
    </row>
    <row r="2156" spans="1:11" x14ac:dyDescent="0.25">
      <c r="A2156" s="192">
        <v>41906</v>
      </c>
      <c r="B2156" s="193" t="s">
        <v>1614</v>
      </c>
      <c r="C2156" s="324" t="s">
        <v>4733</v>
      </c>
      <c r="D2156" s="20" t="s">
        <v>4587</v>
      </c>
      <c r="E2156" s="213">
        <v>7658.4</v>
      </c>
      <c r="F2156" s="256">
        <v>41906</v>
      </c>
      <c r="G2156" s="42">
        <v>7658.4</v>
      </c>
      <c r="H2156" s="217">
        <f t="shared" si="34"/>
        <v>0</v>
      </c>
      <c r="I2156" s="20"/>
      <c r="J2156" s="21"/>
      <c r="K2156" s="21"/>
    </row>
    <row r="2157" spans="1:11" x14ac:dyDescent="0.25">
      <c r="A2157" s="192">
        <v>41906</v>
      </c>
      <c r="B2157" s="193" t="s">
        <v>1615</v>
      </c>
      <c r="C2157" s="324" t="s">
        <v>4733</v>
      </c>
      <c r="D2157" s="20" t="s">
        <v>4625</v>
      </c>
      <c r="E2157" s="213">
        <v>891.6</v>
      </c>
      <c r="F2157" s="256">
        <v>41906</v>
      </c>
      <c r="G2157" s="42">
        <v>891.6</v>
      </c>
      <c r="H2157" s="217">
        <f t="shared" si="34"/>
        <v>0</v>
      </c>
      <c r="I2157" s="20"/>
      <c r="J2157" s="21"/>
      <c r="K2157" s="21"/>
    </row>
    <row r="2158" spans="1:11" x14ac:dyDescent="0.25">
      <c r="A2158" s="192">
        <v>41906</v>
      </c>
      <c r="B2158" s="193" t="s">
        <v>1617</v>
      </c>
      <c r="C2158" s="324" t="s">
        <v>4733</v>
      </c>
      <c r="D2158" s="20" t="s">
        <v>4661</v>
      </c>
      <c r="E2158" s="213">
        <v>4964.8</v>
      </c>
      <c r="F2158" s="412" t="s">
        <v>4818</v>
      </c>
      <c r="G2158" s="42">
        <v>4964.8</v>
      </c>
      <c r="H2158" s="217">
        <f t="shared" si="34"/>
        <v>0</v>
      </c>
      <c r="I2158" s="20" t="s">
        <v>217</v>
      </c>
      <c r="J2158" s="21"/>
      <c r="K2158" s="21"/>
    </row>
    <row r="2159" spans="1:11" x14ac:dyDescent="0.25">
      <c r="A2159" s="192">
        <v>41906</v>
      </c>
      <c r="B2159" s="193" t="s">
        <v>1619</v>
      </c>
      <c r="C2159" s="324" t="s">
        <v>4733</v>
      </c>
      <c r="D2159" s="20" t="s">
        <v>4702</v>
      </c>
      <c r="E2159" s="213">
        <v>406</v>
      </c>
      <c r="F2159" s="256">
        <v>41906</v>
      </c>
      <c r="G2159" s="42">
        <v>406</v>
      </c>
      <c r="H2159" s="217">
        <f t="shared" si="34"/>
        <v>0</v>
      </c>
      <c r="I2159" s="20"/>
      <c r="J2159" s="21"/>
      <c r="K2159" s="21"/>
    </row>
    <row r="2160" spans="1:11" x14ac:dyDescent="0.25">
      <c r="A2160" s="192">
        <v>41906</v>
      </c>
      <c r="B2160" s="433" t="s">
        <v>1620</v>
      </c>
      <c r="C2160" s="434" t="s">
        <v>4819</v>
      </c>
      <c r="D2160" s="18" t="s">
        <v>52</v>
      </c>
      <c r="E2160" s="238">
        <v>2749.2</v>
      </c>
      <c r="F2160" s="256">
        <v>41907</v>
      </c>
      <c r="G2160" s="34">
        <v>2749.2</v>
      </c>
      <c r="H2160" s="217">
        <f t="shared" si="34"/>
        <v>0</v>
      </c>
      <c r="I2160" s="36" t="s">
        <v>217</v>
      </c>
      <c r="J2160" s="21"/>
      <c r="K2160" s="21"/>
    </row>
    <row r="2161" spans="1:11" x14ac:dyDescent="0.25">
      <c r="A2161" s="192">
        <v>41906</v>
      </c>
      <c r="B2161" s="433" t="s">
        <v>1623</v>
      </c>
      <c r="C2161" s="434" t="s">
        <v>4819</v>
      </c>
      <c r="D2161" s="18" t="s">
        <v>2578</v>
      </c>
      <c r="E2161" s="238">
        <v>2459.1999999999998</v>
      </c>
      <c r="F2161" s="256">
        <v>41906</v>
      </c>
      <c r="G2161" s="42">
        <v>2459.1999999999998</v>
      </c>
      <c r="H2161" s="217">
        <f t="shared" si="34"/>
        <v>0</v>
      </c>
      <c r="I2161" s="36" t="s">
        <v>217</v>
      </c>
      <c r="J2161" s="21"/>
      <c r="K2161" s="21"/>
    </row>
    <row r="2162" spans="1:11" x14ac:dyDescent="0.25">
      <c r="A2162" s="192">
        <v>41906</v>
      </c>
      <c r="B2162" s="433" t="s">
        <v>1624</v>
      </c>
      <c r="C2162" s="434" t="s">
        <v>4819</v>
      </c>
      <c r="D2162" s="18" t="s">
        <v>2578</v>
      </c>
      <c r="E2162" s="238">
        <v>183.6</v>
      </c>
      <c r="F2162" s="256">
        <v>41906</v>
      </c>
      <c r="G2162" s="42">
        <v>183.6</v>
      </c>
      <c r="H2162" s="217">
        <f t="shared" si="34"/>
        <v>0</v>
      </c>
      <c r="I2162" s="36" t="s">
        <v>21</v>
      </c>
      <c r="J2162" s="21"/>
      <c r="K2162" s="21"/>
    </row>
    <row r="2163" spans="1:11" x14ac:dyDescent="0.25">
      <c r="A2163" s="192">
        <v>41906</v>
      </c>
      <c r="B2163" s="433" t="s">
        <v>1625</v>
      </c>
      <c r="C2163" s="434" t="s">
        <v>4819</v>
      </c>
      <c r="D2163" s="18" t="s">
        <v>3645</v>
      </c>
      <c r="E2163" s="238">
        <v>473</v>
      </c>
      <c r="F2163" s="256">
        <v>41906</v>
      </c>
      <c r="G2163" s="42">
        <v>473</v>
      </c>
      <c r="H2163" s="217">
        <f t="shared" si="34"/>
        <v>0</v>
      </c>
      <c r="I2163" s="36"/>
      <c r="J2163" s="21"/>
      <c r="K2163" s="21"/>
    </row>
    <row r="2164" spans="1:11" x14ac:dyDescent="0.25">
      <c r="A2164" s="192">
        <v>41906</v>
      </c>
      <c r="B2164" s="433" t="s">
        <v>1626</v>
      </c>
      <c r="C2164" s="434" t="s">
        <v>4819</v>
      </c>
      <c r="D2164" s="18" t="s">
        <v>790</v>
      </c>
      <c r="E2164" s="238">
        <v>3156.9</v>
      </c>
      <c r="F2164" s="256">
        <v>41906</v>
      </c>
      <c r="G2164" s="42">
        <v>3156.9</v>
      </c>
      <c r="H2164" s="217">
        <f t="shared" si="34"/>
        <v>0</v>
      </c>
      <c r="I2164" s="36"/>
      <c r="J2164" s="21"/>
      <c r="K2164" s="21"/>
    </row>
    <row r="2165" spans="1:11" x14ac:dyDescent="0.25">
      <c r="A2165" s="192">
        <v>41906</v>
      </c>
      <c r="B2165" s="433" t="s">
        <v>1628</v>
      </c>
      <c r="C2165" s="434" t="s">
        <v>4819</v>
      </c>
      <c r="D2165" s="18" t="s">
        <v>28</v>
      </c>
      <c r="E2165" s="238">
        <v>8790.6</v>
      </c>
      <c r="F2165" s="256">
        <v>41906</v>
      </c>
      <c r="G2165" s="42">
        <v>8790.6</v>
      </c>
      <c r="H2165" s="217">
        <f t="shared" si="34"/>
        <v>0</v>
      </c>
      <c r="I2165" s="36"/>
      <c r="J2165" s="21"/>
      <c r="K2165" s="21"/>
    </row>
    <row r="2166" spans="1:11" x14ac:dyDescent="0.25">
      <c r="A2166" s="192">
        <v>41906</v>
      </c>
      <c r="B2166" s="433" t="s">
        <v>1630</v>
      </c>
      <c r="C2166" s="434" t="s">
        <v>4819</v>
      </c>
      <c r="D2166" s="18" t="s">
        <v>4585</v>
      </c>
      <c r="E2166" s="238">
        <v>2563.5</v>
      </c>
      <c r="F2166" s="421" t="s">
        <v>4820</v>
      </c>
      <c r="G2166" s="34">
        <v>2563.5</v>
      </c>
      <c r="H2166" s="217">
        <f t="shared" si="34"/>
        <v>0</v>
      </c>
      <c r="I2166" s="36" t="s">
        <v>217</v>
      </c>
      <c r="J2166" s="21"/>
      <c r="K2166" s="21"/>
    </row>
    <row r="2167" spans="1:11" x14ac:dyDescent="0.25">
      <c r="A2167" s="192">
        <v>41906</v>
      </c>
      <c r="B2167" s="433" t="s">
        <v>1631</v>
      </c>
      <c r="C2167" s="434" t="s">
        <v>4819</v>
      </c>
      <c r="D2167" s="18" t="s">
        <v>130</v>
      </c>
      <c r="E2167" s="238">
        <v>3548.2</v>
      </c>
      <c r="F2167" s="421" t="s">
        <v>4821</v>
      </c>
      <c r="G2167" s="34">
        <v>3548.2</v>
      </c>
      <c r="H2167" s="217">
        <f t="shared" si="34"/>
        <v>0</v>
      </c>
      <c r="I2167" s="36" t="s">
        <v>217</v>
      </c>
      <c r="J2167" s="21"/>
      <c r="K2167" s="21"/>
    </row>
    <row r="2168" spans="1:11" x14ac:dyDescent="0.25">
      <c r="A2168" s="192">
        <v>41906</v>
      </c>
      <c r="B2168" s="433" t="s">
        <v>1632</v>
      </c>
      <c r="C2168" s="434" t="s">
        <v>4819</v>
      </c>
      <c r="D2168" s="18" t="s">
        <v>83</v>
      </c>
      <c r="E2168" s="238">
        <v>3640.8</v>
      </c>
      <c r="F2168" s="256">
        <v>41906</v>
      </c>
      <c r="G2168" s="42">
        <v>3640.8</v>
      </c>
      <c r="H2168" s="217">
        <f t="shared" si="34"/>
        <v>0</v>
      </c>
      <c r="I2168" s="36" t="s">
        <v>217</v>
      </c>
      <c r="J2168" s="21"/>
      <c r="K2168" s="21"/>
    </row>
    <row r="2169" spans="1:11" x14ac:dyDescent="0.25">
      <c r="A2169" s="192">
        <v>41906</v>
      </c>
      <c r="B2169" s="433" t="s">
        <v>1633</v>
      </c>
      <c r="C2169" s="434" t="s">
        <v>4819</v>
      </c>
      <c r="D2169" s="18" t="s">
        <v>4590</v>
      </c>
      <c r="E2169" s="238">
        <v>213.2</v>
      </c>
      <c r="F2169" s="256">
        <v>41906</v>
      </c>
      <c r="G2169" s="42">
        <v>213.2</v>
      </c>
      <c r="H2169" s="217">
        <f t="shared" si="34"/>
        <v>0</v>
      </c>
      <c r="I2169" s="36"/>
      <c r="J2169" s="21"/>
      <c r="K2169" s="21"/>
    </row>
    <row r="2170" spans="1:11" x14ac:dyDescent="0.25">
      <c r="A2170" s="192">
        <v>41906</v>
      </c>
      <c r="B2170" s="433" t="s">
        <v>1635</v>
      </c>
      <c r="C2170" s="434" t="s">
        <v>4819</v>
      </c>
      <c r="D2170" s="18" t="s">
        <v>2578</v>
      </c>
      <c r="E2170" s="238">
        <v>124.2</v>
      </c>
      <c r="F2170" s="256">
        <v>41906</v>
      </c>
      <c r="G2170" s="42">
        <v>124.2</v>
      </c>
      <c r="H2170" s="217">
        <f t="shared" si="34"/>
        <v>0</v>
      </c>
      <c r="I2170" s="36" t="s">
        <v>217</v>
      </c>
      <c r="J2170" s="21"/>
      <c r="K2170" s="21"/>
    </row>
    <row r="2171" spans="1:11" x14ac:dyDescent="0.25">
      <c r="A2171" s="192">
        <v>41906</v>
      </c>
      <c r="B2171" s="433" t="s">
        <v>1637</v>
      </c>
      <c r="C2171" s="434" t="s">
        <v>4819</v>
      </c>
      <c r="D2171" s="18" t="s">
        <v>60</v>
      </c>
      <c r="E2171" s="238">
        <v>9617.4</v>
      </c>
      <c r="F2171" s="412" t="s">
        <v>4822</v>
      </c>
      <c r="G2171" s="34">
        <v>9617.4</v>
      </c>
      <c r="H2171" s="217">
        <f t="shared" si="34"/>
        <v>0</v>
      </c>
      <c r="I2171" s="36"/>
      <c r="J2171" s="21"/>
      <c r="K2171" s="21"/>
    </row>
    <row r="2172" spans="1:11" x14ac:dyDescent="0.25">
      <c r="A2172" s="192">
        <v>41906</v>
      </c>
      <c r="B2172" s="433" t="s">
        <v>1638</v>
      </c>
      <c r="C2172" s="434" t="s">
        <v>4819</v>
      </c>
      <c r="D2172" s="18" t="s">
        <v>1607</v>
      </c>
      <c r="E2172" s="238">
        <v>3417.5</v>
      </c>
      <c r="F2172" s="256">
        <v>41906</v>
      </c>
      <c r="G2172" s="42">
        <v>3417.5</v>
      </c>
      <c r="H2172" s="217">
        <f t="shared" si="34"/>
        <v>0</v>
      </c>
      <c r="I2172" s="36"/>
      <c r="J2172" s="21"/>
      <c r="K2172" s="21"/>
    </row>
    <row r="2173" spans="1:11" x14ac:dyDescent="0.25">
      <c r="A2173" s="192">
        <v>41906</v>
      </c>
      <c r="B2173" s="433" t="s">
        <v>1639</v>
      </c>
      <c r="C2173" s="434" t="s">
        <v>4819</v>
      </c>
      <c r="D2173" s="18" t="s">
        <v>4765</v>
      </c>
      <c r="E2173" s="238">
        <v>5605.99</v>
      </c>
      <c r="F2173" s="256">
        <v>41906</v>
      </c>
      <c r="G2173" s="42">
        <v>5605.99</v>
      </c>
      <c r="H2173" s="217">
        <f t="shared" si="34"/>
        <v>0</v>
      </c>
      <c r="I2173" s="36"/>
      <c r="J2173" s="21"/>
      <c r="K2173" s="21"/>
    </row>
    <row r="2174" spans="1:11" x14ac:dyDescent="0.25">
      <c r="A2174" s="192">
        <v>41906</v>
      </c>
      <c r="B2174" s="433" t="s">
        <v>1640</v>
      </c>
      <c r="C2174" s="434" t="s">
        <v>4819</v>
      </c>
      <c r="D2174" s="18" t="s">
        <v>180</v>
      </c>
      <c r="E2174" s="238">
        <v>26310</v>
      </c>
      <c r="F2174" s="256">
        <v>41907</v>
      </c>
      <c r="G2174" s="34">
        <v>26310</v>
      </c>
      <c r="H2174" s="217">
        <f t="shared" si="34"/>
        <v>0</v>
      </c>
      <c r="I2174" s="36" t="s">
        <v>65</v>
      </c>
      <c r="J2174" s="21"/>
      <c r="K2174" s="21"/>
    </row>
    <row r="2175" spans="1:11" x14ac:dyDescent="0.25">
      <c r="A2175" s="192">
        <v>41906</v>
      </c>
      <c r="B2175" s="433" t="s">
        <v>1641</v>
      </c>
      <c r="C2175" s="434" t="s">
        <v>4819</v>
      </c>
      <c r="D2175" s="18" t="s">
        <v>11</v>
      </c>
      <c r="E2175" s="238">
        <v>38704.68</v>
      </c>
      <c r="F2175" s="412">
        <v>41936</v>
      </c>
      <c r="G2175" s="40">
        <v>38704.68</v>
      </c>
      <c r="H2175" s="217">
        <f t="shared" si="34"/>
        <v>0</v>
      </c>
      <c r="I2175" s="36" t="s">
        <v>65</v>
      </c>
      <c r="J2175" s="21"/>
      <c r="K2175" s="21"/>
    </row>
    <row r="2176" spans="1:11" x14ac:dyDescent="0.25">
      <c r="A2176" s="192">
        <v>41906</v>
      </c>
      <c r="B2176" s="433" t="s">
        <v>1642</v>
      </c>
      <c r="C2176" s="434" t="s">
        <v>4819</v>
      </c>
      <c r="D2176" s="18" t="s">
        <v>3312</v>
      </c>
      <c r="E2176" s="238">
        <v>4694.2</v>
      </c>
      <c r="F2176" s="256">
        <v>41907</v>
      </c>
      <c r="G2176" s="34">
        <v>4694.2</v>
      </c>
      <c r="H2176" s="217">
        <f t="shared" si="34"/>
        <v>0</v>
      </c>
      <c r="I2176" s="36" t="s">
        <v>65</v>
      </c>
      <c r="J2176" s="21"/>
      <c r="K2176" s="21"/>
    </row>
    <row r="2177" spans="1:11" x14ac:dyDescent="0.25">
      <c r="A2177" s="192">
        <v>41906</v>
      </c>
      <c r="B2177" s="433" t="s">
        <v>1643</v>
      </c>
      <c r="C2177" s="434" t="s">
        <v>4819</v>
      </c>
      <c r="D2177" s="18" t="s">
        <v>4823</v>
      </c>
      <c r="E2177" s="238">
        <v>2464.8000000000002</v>
      </c>
      <c r="F2177" s="256">
        <v>41907</v>
      </c>
      <c r="G2177" s="34">
        <v>2464.8000000000002</v>
      </c>
      <c r="H2177" s="217">
        <f t="shared" si="34"/>
        <v>0</v>
      </c>
      <c r="I2177" s="36" t="s">
        <v>65</v>
      </c>
      <c r="J2177" s="21"/>
      <c r="K2177" s="21"/>
    </row>
    <row r="2178" spans="1:11" x14ac:dyDescent="0.25">
      <c r="A2178" s="192">
        <v>41906</v>
      </c>
      <c r="B2178" s="433" t="s">
        <v>1644</v>
      </c>
      <c r="C2178" s="434" t="s">
        <v>4819</v>
      </c>
      <c r="D2178" s="18" t="s">
        <v>4823</v>
      </c>
      <c r="E2178" s="238">
        <v>327.60000000000002</v>
      </c>
      <c r="F2178" s="256">
        <v>41907</v>
      </c>
      <c r="G2178" s="34">
        <v>327.60000000000002</v>
      </c>
      <c r="H2178" s="217">
        <f t="shared" si="34"/>
        <v>0</v>
      </c>
      <c r="I2178" s="36" t="s">
        <v>65</v>
      </c>
      <c r="J2178" s="21"/>
      <c r="K2178" s="21"/>
    </row>
    <row r="2179" spans="1:11" x14ac:dyDescent="0.25">
      <c r="A2179" s="192">
        <v>41906</v>
      </c>
      <c r="B2179" s="433" t="s">
        <v>1645</v>
      </c>
      <c r="C2179" s="434" t="s">
        <v>4819</v>
      </c>
      <c r="D2179" s="18" t="s">
        <v>4689</v>
      </c>
      <c r="E2179" s="238">
        <v>24201.599999999999</v>
      </c>
      <c r="F2179" s="256">
        <v>41906</v>
      </c>
      <c r="G2179" s="34">
        <v>24201.599999999999</v>
      </c>
      <c r="H2179" s="217">
        <f t="shared" si="34"/>
        <v>0</v>
      </c>
      <c r="I2179" s="36"/>
      <c r="J2179" s="21"/>
      <c r="K2179" s="21"/>
    </row>
    <row r="2180" spans="1:11" x14ac:dyDescent="0.25">
      <c r="A2180" s="192">
        <v>41906</v>
      </c>
      <c r="B2180" s="433" t="s">
        <v>1646</v>
      </c>
      <c r="C2180" s="434" t="s">
        <v>4819</v>
      </c>
      <c r="D2180" s="18" t="s">
        <v>106</v>
      </c>
      <c r="E2180" s="238">
        <v>135362.48000000001</v>
      </c>
      <c r="F2180" s="256">
        <v>41908</v>
      </c>
      <c r="G2180" s="34">
        <v>135362.48000000001</v>
      </c>
      <c r="H2180" s="217">
        <f t="shared" si="34"/>
        <v>0</v>
      </c>
      <c r="I2180" s="36" t="s">
        <v>21</v>
      </c>
      <c r="J2180" s="21"/>
      <c r="K2180" s="21"/>
    </row>
    <row r="2181" spans="1:11" x14ac:dyDescent="0.25">
      <c r="A2181" s="192">
        <v>41906</v>
      </c>
      <c r="B2181" s="433" t="s">
        <v>1647</v>
      </c>
      <c r="C2181" s="434" t="s">
        <v>4819</v>
      </c>
      <c r="D2181" s="20" t="s">
        <v>19</v>
      </c>
      <c r="E2181" s="213">
        <v>399.75</v>
      </c>
      <c r="F2181" s="426"/>
      <c r="G2181" s="286"/>
      <c r="H2181" s="217">
        <f t="shared" si="34"/>
        <v>399.75</v>
      </c>
      <c r="I2181" s="20"/>
      <c r="J2181" s="21"/>
      <c r="K2181" s="21"/>
    </row>
    <row r="2182" spans="1:11" x14ac:dyDescent="0.25">
      <c r="A2182" s="192">
        <v>41906</v>
      </c>
      <c r="B2182" s="433" t="s">
        <v>1648</v>
      </c>
      <c r="C2182" s="434" t="s">
        <v>4819</v>
      </c>
      <c r="D2182" s="18" t="s">
        <v>4824</v>
      </c>
      <c r="E2182" s="238">
        <v>12507</v>
      </c>
      <c r="F2182" s="256">
        <v>41906</v>
      </c>
      <c r="G2182" s="34">
        <v>12507</v>
      </c>
      <c r="H2182" s="217">
        <f t="shared" si="34"/>
        <v>0</v>
      </c>
      <c r="I2182" s="36"/>
      <c r="J2182" s="21"/>
      <c r="K2182" s="21"/>
    </row>
    <row r="2183" spans="1:11" x14ac:dyDescent="0.25">
      <c r="A2183" s="192">
        <v>41906</v>
      </c>
      <c r="B2183" s="433" t="s">
        <v>1650</v>
      </c>
      <c r="C2183" s="434" t="s">
        <v>4819</v>
      </c>
      <c r="D2183" s="18" t="s">
        <v>312</v>
      </c>
      <c r="E2183" s="238">
        <v>5270.4</v>
      </c>
      <c r="F2183" s="256">
        <v>41906</v>
      </c>
      <c r="G2183" s="34">
        <v>5270.4</v>
      </c>
      <c r="H2183" s="217">
        <f t="shared" si="34"/>
        <v>0</v>
      </c>
      <c r="I2183" s="36" t="s">
        <v>217</v>
      </c>
      <c r="J2183" s="21"/>
      <c r="K2183" s="21"/>
    </row>
    <row r="2184" spans="1:11" x14ac:dyDescent="0.25">
      <c r="A2184" s="192">
        <v>41906</v>
      </c>
      <c r="B2184" s="433" t="s">
        <v>1651</v>
      </c>
      <c r="C2184" s="434" t="s">
        <v>4819</v>
      </c>
      <c r="D2184" s="18" t="s">
        <v>62</v>
      </c>
      <c r="E2184" s="238">
        <v>1252.1199999999999</v>
      </c>
      <c r="F2184" s="256">
        <v>41906</v>
      </c>
      <c r="G2184" s="34">
        <v>1252.1199999999999</v>
      </c>
      <c r="H2184" s="217">
        <f t="shared" si="34"/>
        <v>0</v>
      </c>
      <c r="I2184" s="36"/>
      <c r="J2184" s="21"/>
      <c r="K2184" s="21"/>
    </row>
    <row r="2185" spans="1:11" x14ac:dyDescent="0.25">
      <c r="A2185" s="192">
        <v>41906</v>
      </c>
      <c r="B2185" s="433" t="s">
        <v>1652</v>
      </c>
      <c r="C2185" s="434" t="s">
        <v>4819</v>
      </c>
      <c r="D2185" s="18" t="s">
        <v>396</v>
      </c>
      <c r="E2185" s="238">
        <v>558.79999999999995</v>
      </c>
      <c r="F2185" s="256">
        <v>41906</v>
      </c>
      <c r="G2185" s="34">
        <v>558.79999999999995</v>
      </c>
      <c r="H2185" s="217">
        <f t="shared" si="34"/>
        <v>0</v>
      </c>
      <c r="I2185" s="36"/>
      <c r="J2185" s="21"/>
      <c r="K2185" s="21"/>
    </row>
    <row r="2186" spans="1:11" x14ac:dyDescent="0.25">
      <c r="A2186" s="192">
        <v>41906</v>
      </c>
      <c r="B2186" s="433" t="s">
        <v>1653</v>
      </c>
      <c r="C2186" s="434" t="s">
        <v>4819</v>
      </c>
      <c r="D2186" s="18" t="s">
        <v>4183</v>
      </c>
      <c r="E2186" s="238">
        <v>8257.2000000000007</v>
      </c>
      <c r="F2186" s="256">
        <v>41906</v>
      </c>
      <c r="G2186" s="34">
        <v>8257.2000000000007</v>
      </c>
      <c r="H2186" s="217">
        <f t="shared" si="34"/>
        <v>0</v>
      </c>
      <c r="I2186" s="36"/>
      <c r="J2186" s="21"/>
      <c r="K2186" s="21"/>
    </row>
    <row r="2187" spans="1:11" x14ac:dyDescent="0.25">
      <c r="A2187" s="192">
        <v>41906</v>
      </c>
      <c r="B2187" s="433" t="s">
        <v>1656</v>
      </c>
      <c r="C2187" s="434" t="s">
        <v>4819</v>
      </c>
      <c r="D2187" s="18" t="s">
        <v>4183</v>
      </c>
      <c r="E2187" s="238">
        <v>80</v>
      </c>
      <c r="F2187" s="256">
        <v>41906</v>
      </c>
      <c r="G2187" s="34">
        <v>80</v>
      </c>
      <c r="H2187" s="217">
        <f t="shared" si="34"/>
        <v>0</v>
      </c>
      <c r="I2187" s="435"/>
      <c r="J2187" s="21"/>
      <c r="K2187" s="21"/>
    </row>
    <row r="2188" spans="1:11" x14ac:dyDescent="0.25">
      <c r="A2188" s="192">
        <v>41907</v>
      </c>
      <c r="B2188" s="433" t="s">
        <v>1657</v>
      </c>
      <c r="C2188" s="434" t="s">
        <v>4819</v>
      </c>
      <c r="D2188" s="18" t="s">
        <v>200</v>
      </c>
      <c r="E2188" s="238">
        <v>6281</v>
      </c>
      <c r="F2188" s="436">
        <v>41909</v>
      </c>
      <c r="G2188" s="34">
        <v>6281</v>
      </c>
      <c r="H2188" s="217">
        <f t="shared" si="34"/>
        <v>0</v>
      </c>
      <c r="I2188" s="36" t="s">
        <v>3920</v>
      </c>
      <c r="J2188" s="21"/>
      <c r="K2188" s="21"/>
    </row>
    <row r="2189" spans="1:11" x14ac:dyDescent="0.25">
      <c r="A2189" s="192">
        <v>41907</v>
      </c>
      <c r="B2189" s="433" t="s">
        <v>1658</v>
      </c>
      <c r="C2189" s="434" t="s">
        <v>4819</v>
      </c>
      <c r="D2189" s="18" t="s">
        <v>4587</v>
      </c>
      <c r="E2189" s="238">
        <v>19747</v>
      </c>
      <c r="F2189" s="256">
        <v>41907</v>
      </c>
      <c r="G2189" s="34">
        <v>19747</v>
      </c>
      <c r="H2189" s="217">
        <f t="shared" si="34"/>
        <v>0</v>
      </c>
      <c r="I2189" s="36" t="s">
        <v>217</v>
      </c>
      <c r="J2189" s="21"/>
      <c r="K2189" s="21"/>
    </row>
    <row r="2190" spans="1:11" x14ac:dyDescent="0.25">
      <c r="A2190" s="192">
        <v>41907</v>
      </c>
      <c r="B2190" s="433" t="s">
        <v>1659</v>
      </c>
      <c r="C2190" s="434" t="s">
        <v>4819</v>
      </c>
      <c r="D2190" s="18" t="s">
        <v>13</v>
      </c>
      <c r="E2190" s="238">
        <v>2935.1</v>
      </c>
      <c r="F2190" s="256">
        <v>41907</v>
      </c>
      <c r="G2190" s="34">
        <v>2935.1</v>
      </c>
      <c r="H2190" s="217">
        <f t="shared" si="34"/>
        <v>0</v>
      </c>
      <c r="I2190" s="36" t="s">
        <v>217</v>
      </c>
      <c r="J2190" s="21"/>
      <c r="K2190" s="21"/>
    </row>
    <row r="2191" spans="1:11" x14ac:dyDescent="0.25">
      <c r="A2191" s="192">
        <v>41907</v>
      </c>
      <c r="B2191" s="433" t="s">
        <v>1660</v>
      </c>
      <c r="C2191" s="434" t="s">
        <v>4819</v>
      </c>
      <c r="D2191" s="18" t="s">
        <v>4620</v>
      </c>
      <c r="E2191" s="238">
        <v>3369.6</v>
      </c>
      <c r="F2191" s="256">
        <v>41907</v>
      </c>
      <c r="G2191" s="34">
        <v>3369.6</v>
      </c>
      <c r="H2191" s="217">
        <f t="shared" si="34"/>
        <v>0</v>
      </c>
      <c r="I2191" s="36"/>
      <c r="J2191" s="21"/>
      <c r="K2191" s="21"/>
    </row>
    <row r="2192" spans="1:11" x14ac:dyDescent="0.25">
      <c r="A2192" s="192">
        <v>41907</v>
      </c>
      <c r="B2192" s="433" t="s">
        <v>1661</v>
      </c>
      <c r="C2192" s="434" t="s">
        <v>4819</v>
      </c>
      <c r="D2192" s="18" t="s">
        <v>1778</v>
      </c>
      <c r="E2192" s="238">
        <v>1040</v>
      </c>
      <c r="F2192" s="256">
        <v>41907</v>
      </c>
      <c r="G2192" s="34">
        <v>1040</v>
      </c>
      <c r="H2192" s="217">
        <f t="shared" si="34"/>
        <v>0</v>
      </c>
      <c r="I2192" s="36" t="s">
        <v>162</v>
      </c>
      <c r="J2192" s="21"/>
      <c r="K2192" s="21"/>
    </row>
    <row r="2193" spans="1:11" x14ac:dyDescent="0.25">
      <c r="A2193" s="192">
        <v>41907</v>
      </c>
      <c r="B2193" s="433" t="s">
        <v>1662</v>
      </c>
      <c r="C2193" s="434" t="s">
        <v>4819</v>
      </c>
      <c r="D2193" s="18" t="s">
        <v>4321</v>
      </c>
      <c r="E2193" s="238">
        <v>2045</v>
      </c>
      <c r="F2193" s="256">
        <v>41907</v>
      </c>
      <c r="G2193" s="34">
        <v>2045</v>
      </c>
      <c r="H2193" s="217">
        <f t="shared" si="34"/>
        <v>0</v>
      </c>
      <c r="I2193" s="36" t="s">
        <v>162</v>
      </c>
      <c r="J2193" s="21"/>
      <c r="K2193" s="21"/>
    </row>
    <row r="2194" spans="1:11" x14ac:dyDescent="0.25">
      <c r="A2194" s="192">
        <v>41907</v>
      </c>
      <c r="B2194" s="433" t="s">
        <v>1663</v>
      </c>
      <c r="C2194" s="434" t="s">
        <v>4819</v>
      </c>
      <c r="D2194" s="18" t="s">
        <v>4652</v>
      </c>
      <c r="E2194" s="238">
        <v>1693.2</v>
      </c>
      <c r="F2194" s="256">
        <v>41907</v>
      </c>
      <c r="G2194" s="34">
        <v>1693.2</v>
      </c>
      <c r="H2194" s="217">
        <f t="shared" si="34"/>
        <v>0</v>
      </c>
      <c r="I2194" s="36" t="s">
        <v>30</v>
      </c>
      <c r="J2194" s="21"/>
      <c r="K2194" s="21"/>
    </row>
    <row r="2195" spans="1:11" x14ac:dyDescent="0.25">
      <c r="A2195" s="192">
        <v>41907</v>
      </c>
      <c r="B2195" s="433" t="s">
        <v>1664</v>
      </c>
      <c r="C2195" s="434" t="s">
        <v>4819</v>
      </c>
      <c r="D2195" s="18" t="s">
        <v>124</v>
      </c>
      <c r="E2195" s="238">
        <v>7379.4</v>
      </c>
      <c r="F2195" s="256">
        <v>41907</v>
      </c>
      <c r="G2195" s="34">
        <v>7379.4</v>
      </c>
      <c r="H2195" s="217">
        <f t="shared" si="34"/>
        <v>0</v>
      </c>
      <c r="I2195" s="36" t="s">
        <v>30</v>
      </c>
      <c r="J2195" s="21"/>
      <c r="K2195" s="21"/>
    </row>
    <row r="2196" spans="1:11" x14ac:dyDescent="0.25">
      <c r="A2196" s="192">
        <v>41907</v>
      </c>
      <c r="B2196" s="433" t="s">
        <v>1665</v>
      </c>
      <c r="C2196" s="434" t="s">
        <v>4819</v>
      </c>
      <c r="D2196" s="18" t="s">
        <v>19</v>
      </c>
      <c r="E2196" s="238">
        <v>91697.1</v>
      </c>
      <c r="F2196" s="412">
        <v>41914</v>
      </c>
      <c r="G2196" s="40">
        <v>91697.1</v>
      </c>
      <c r="H2196" s="217">
        <f t="shared" si="34"/>
        <v>0</v>
      </c>
      <c r="I2196" s="36" t="s">
        <v>27</v>
      </c>
      <c r="J2196" s="21"/>
      <c r="K2196" s="21"/>
    </row>
    <row r="2197" spans="1:11" x14ac:dyDescent="0.25">
      <c r="A2197" s="192">
        <v>41907</v>
      </c>
      <c r="B2197" s="433" t="s">
        <v>1666</v>
      </c>
      <c r="C2197" s="434" t="s">
        <v>4819</v>
      </c>
      <c r="D2197" s="18" t="s">
        <v>23</v>
      </c>
      <c r="E2197" s="238">
        <v>4026</v>
      </c>
      <c r="F2197" s="256">
        <v>41907</v>
      </c>
      <c r="G2197" s="34">
        <v>4026</v>
      </c>
      <c r="H2197" s="217">
        <f t="shared" si="34"/>
        <v>0</v>
      </c>
      <c r="I2197" s="36"/>
      <c r="J2197" s="21"/>
      <c r="K2197" s="21"/>
    </row>
    <row r="2198" spans="1:11" x14ac:dyDescent="0.25">
      <c r="A2198" s="192">
        <v>41907</v>
      </c>
      <c r="B2198" s="433" t="s">
        <v>1667</v>
      </c>
      <c r="C2198" s="434" t="s">
        <v>4819</v>
      </c>
      <c r="D2198" s="18" t="s">
        <v>124</v>
      </c>
      <c r="E2198" s="238">
        <v>1311.2</v>
      </c>
      <c r="F2198" s="256">
        <v>41907</v>
      </c>
      <c r="G2198" s="34">
        <v>1311.2</v>
      </c>
      <c r="H2198" s="217">
        <f t="shared" si="34"/>
        <v>0</v>
      </c>
      <c r="I2198" s="36" t="s">
        <v>30</v>
      </c>
      <c r="J2198" s="21"/>
      <c r="K2198" s="21"/>
    </row>
    <row r="2199" spans="1:11" x14ac:dyDescent="0.25">
      <c r="A2199" s="192">
        <v>41907</v>
      </c>
      <c r="B2199" s="433" t="s">
        <v>1668</v>
      </c>
      <c r="C2199" s="434" t="s">
        <v>4819</v>
      </c>
      <c r="D2199" s="18" t="s">
        <v>449</v>
      </c>
      <c r="E2199" s="238">
        <v>2594.8000000000002</v>
      </c>
      <c r="F2199" s="256">
        <v>41907</v>
      </c>
      <c r="G2199" s="34">
        <v>2594.8000000000002</v>
      </c>
      <c r="H2199" s="217">
        <f t="shared" si="34"/>
        <v>0</v>
      </c>
      <c r="I2199" s="36" t="s">
        <v>30</v>
      </c>
      <c r="J2199" s="21"/>
      <c r="K2199" s="21"/>
    </row>
    <row r="2200" spans="1:11" x14ac:dyDescent="0.25">
      <c r="A2200" s="192">
        <v>41907</v>
      </c>
      <c r="B2200" s="433" t="s">
        <v>1670</v>
      </c>
      <c r="C2200" s="434" t="s">
        <v>4819</v>
      </c>
      <c r="D2200" s="18" t="s">
        <v>29</v>
      </c>
      <c r="E2200" s="238">
        <v>9756.7999999999993</v>
      </c>
      <c r="F2200" s="256">
        <v>41907</v>
      </c>
      <c r="G2200" s="34">
        <v>9756.7999999999993</v>
      </c>
      <c r="H2200" s="217">
        <f t="shared" si="34"/>
        <v>0</v>
      </c>
      <c r="I2200" s="36" t="s">
        <v>30</v>
      </c>
      <c r="J2200" s="21"/>
      <c r="K2200" s="21"/>
    </row>
    <row r="2201" spans="1:11" x14ac:dyDescent="0.25">
      <c r="A2201" s="192">
        <v>41907</v>
      </c>
      <c r="B2201" s="433" t="s">
        <v>1672</v>
      </c>
      <c r="C2201" s="434" t="s">
        <v>4819</v>
      </c>
      <c r="D2201" s="18" t="s">
        <v>758</v>
      </c>
      <c r="E2201" s="238">
        <v>2121.6</v>
      </c>
      <c r="F2201" s="256">
        <v>41907</v>
      </c>
      <c r="G2201" s="34">
        <v>2121.6</v>
      </c>
      <c r="H2201" s="217">
        <f t="shared" si="34"/>
        <v>0</v>
      </c>
      <c r="I2201" s="36" t="s">
        <v>30</v>
      </c>
      <c r="J2201" s="21"/>
      <c r="K2201" s="21"/>
    </row>
    <row r="2202" spans="1:11" x14ac:dyDescent="0.25">
      <c r="A2202" s="192">
        <v>41907</v>
      </c>
      <c r="B2202" s="433" t="s">
        <v>1673</v>
      </c>
      <c r="C2202" s="434" t="s">
        <v>4819</v>
      </c>
      <c r="D2202" s="18" t="s">
        <v>4722</v>
      </c>
      <c r="E2202" s="238">
        <v>5752.7</v>
      </c>
      <c r="F2202" s="256">
        <v>41907</v>
      </c>
      <c r="G2202" s="34">
        <v>5752.7</v>
      </c>
      <c r="H2202" s="217">
        <f t="shared" si="34"/>
        <v>0</v>
      </c>
      <c r="I2202" s="36"/>
      <c r="J2202" s="21"/>
      <c r="K2202" s="21"/>
    </row>
    <row r="2203" spans="1:11" x14ac:dyDescent="0.25">
      <c r="A2203" s="192">
        <v>41907</v>
      </c>
      <c r="B2203" s="433" t="s">
        <v>1674</v>
      </c>
      <c r="C2203" s="434" t="s">
        <v>4819</v>
      </c>
      <c r="D2203" s="18" t="s">
        <v>62</v>
      </c>
      <c r="E2203" s="238">
        <v>40681.199999999997</v>
      </c>
      <c r="F2203" s="256">
        <v>41907</v>
      </c>
      <c r="G2203" s="34">
        <v>40681.199999999997</v>
      </c>
      <c r="H2203" s="217">
        <f t="shared" si="34"/>
        <v>0</v>
      </c>
      <c r="I2203" s="36" t="s">
        <v>12</v>
      </c>
      <c r="J2203" s="21"/>
      <c r="K2203" s="21"/>
    </row>
    <row r="2204" spans="1:11" x14ac:dyDescent="0.25">
      <c r="A2204" s="192">
        <v>41907</v>
      </c>
      <c r="B2204" s="433" t="s">
        <v>1675</v>
      </c>
      <c r="C2204" s="434" t="s">
        <v>4819</v>
      </c>
      <c r="D2204" s="18" t="s">
        <v>4637</v>
      </c>
      <c r="E2204" s="238">
        <v>6187.9</v>
      </c>
      <c r="F2204" s="256">
        <v>41907</v>
      </c>
      <c r="G2204" s="34">
        <v>6187.9</v>
      </c>
      <c r="H2204" s="217">
        <f t="shared" si="34"/>
        <v>0</v>
      </c>
      <c r="I2204" s="36"/>
      <c r="J2204" s="21"/>
      <c r="K2204" s="21"/>
    </row>
    <row r="2205" spans="1:11" x14ac:dyDescent="0.25">
      <c r="A2205" s="192">
        <v>41907</v>
      </c>
      <c r="B2205" s="433" t="s">
        <v>1676</v>
      </c>
      <c r="C2205" s="434" t="s">
        <v>4819</v>
      </c>
      <c r="D2205" s="18" t="s">
        <v>4637</v>
      </c>
      <c r="E2205" s="238">
        <v>3066.5</v>
      </c>
      <c r="F2205" s="256">
        <v>41907</v>
      </c>
      <c r="G2205" s="34">
        <v>3066.5</v>
      </c>
      <c r="H2205" s="217">
        <f t="shared" si="34"/>
        <v>0</v>
      </c>
      <c r="I2205" s="36"/>
      <c r="J2205" s="21"/>
      <c r="K2205" s="21"/>
    </row>
    <row r="2206" spans="1:11" x14ac:dyDescent="0.25">
      <c r="A2206" s="192">
        <v>41907</v>
      </c>
      <c r="B2206" s="433" t="s">
        <v>1677</v>
      </c>
      <c r="C2206" s="434" t="s">
        <v>4819</v>
      </c>
      <c r="D2206" s="18" t="s">
        <v>3115</v>
      </c>
      <c r="E2206" s="238">
        <v>6396.8</v>
      </c>
      <c r="F2206" s="256">
        <v>41907</v>
      </c>
      <c r="G2206" s="34">
        <v>6396.8</v>
      </c>
      <c r="H2206" s="217">
        <f t="shared" si="34"/>
        <v>0</v>
      </c>
      <c r="I2206" s="36" t="s">
        <v>12</v>
      </c>
      <c r="J2206" s="21"/>
      <c r="K2206" s="21"/>
    </row>
    <row r="2207" spans="1:11" x14ac:dyDescent="0.25">
      <c r="A2207" s="192">
        <v>41907</v>
      </c>
      <c r="B2207" s="433" t="s">
        <v>1679</v>
      </c>
      <c r="C2207" s="434" t="s">
        <v>4819</v>
      </c>
      <c r="D2207" s="18" t="s">
        <v>4700</v>
      </c>
      <c r="E2207" s="238">
        <v>2870.4</v>
      </c>
      <c r="F2207" s="256">
        <v>41907</v>
      </c>
      <c r="G2207" s="34">
        <v>2870.4</v>
      </c>
      <c r="H2207" s="217">
        <f t="shared" si="34"/>
        <v>0</v>
      </c>
      <c r="I2207" s="36"/>
      <c r="J2207" s="21"/>
      <c r="K2207" s="21"/>
    </row>
    <row r="2208" spans="1:11" x14ac:dyDescent="0.25">
      <c r="A2208" s="192">
        <v>41907</v>
      </c>
      <c r="B2208" s="433" t="s">
        <v>1680</v>
      </c>
      <c r="C2208" s="434" t="s">
        <v>4819</v>
      </c>
      <c r="D2208" s="18" t="s">
        <v>3372</v>
      </c>
      <c r="E2208" s="238">
        <v>1869</v>
      </c>
      <c r="F2208" s="256">
        <v>41907</v>
      </c>
      <c r="G2208" s="34">
        <v>1869</v>
      </c>
      <c r="H2208" s="217">
        <f t="shared" si="34"/>
        <v>0</v>
      </c>
      <c r="I2208" s="36"/>
      <c r="J2208" s="21"/>
      <c r="K2208" s="21"/>
    </row>
    <row r="2209" spans="1:11" x14ac:dyDescent="0.25">
      <c r="A2209" s="192">
        <v>41907</v>
      </c>
      <c r="B2209" s="433" t="s">
        <v>1681</v>
      </c>
      <c r="C2209" s="434" t="s">
        <v>4819</v>
      </c>
      <c r="D2209" s="18" t="s">
        <v>4290</v>
      </c>
      <c r="E2209" s="238">
        <v>2312.4</v>
      </c>
      <c r="F2209" s="256">
        <v>41907</v>
      </c>
      <c r="G2209" s="34">
        <v>2312.4</v>
      </c>
      <c r="H2209" s="217">
        <f t="shared" si="34"/>
        <v>0</v>
      </c>
      <c r="I2209" s="36"/>
      <c r="J2209" s="21"/>
      <c r="K2209" s="21"/>
    </row>
    <row r="2210" spans="1:11" x14ac:dyDescent="0.25">
      <c r="A2210" s="192">
        <v>41907</v>
      </c>
      <c r="B2210" s="433" t="s">
        <v>1682</v>
      </c>
      <c r="C2210" s="434" t="s">
        <v>4819</v>
      </c>
      <c r="D2210" s="18" t="s">
        <v>4613</v>
      </c>
      <c r="E2210" s="238">
        <v>693.6</v>
      </c>
      <c r="F2210" s="256">
        <v>41907</v>
      </c>
      <c r="G2210" s="34">
        <v>693.6</v>
      </c>
      <c r="H2210" s="217">
        <f t="shared" si="34"/>
        <v>0</v>
      </c>
      <c r="I2210" s="36"/>
      <c r="J2210" s="21"/>
      <c r="K2210" s="21"/>
    </row>
    <row r="2211" spans="1:11" x14ac:dyDescent="0.25">
      <c r="A2211" s="192">
        <v>41907</v>
      </c>
      <c r="B2211" s="433" t="s">
        <v>1683</v>
      </c>
      <c r="C2211" s="434" t="s">
        <v>4819</v>
      </c>
      <c r="D2211" s="18" t="s">
        <v>4782</v>
      </c>
      <c r="E2211" s="238">
        <v>1643.9</v>
      </c>
      <c r="F2211" s="256">
        <v>41907</v>
      </c>
      <c r="G2211" s="34">
        <v>1643.9</v>
      </c>
      <c r="H2211" s="217">
        <f t="shared" si="34"/>
        <v>0</v>
      </c>
      <c r="I2211" s="36"/>
      <c r="J2211" s="21"/>
      <c r="K2211" s="21"/>
    </row>
    <row r="2212" spans="1:11" x14ac:dyDescent="0.25">
      <c r="A2212" s="192">
        <v>41907</v>
      </c>
      <c r="B2212" s="433" t="s">
        <v>1684</v>
      </c>
      <c r="C2212" s="434" t="s">
        <v>4819</v>
      </c>
      <c r="D2212" s="18" t="s">
        <v>116</v>
      </c>
      <c r="E2212" s="238">
        <v>5076</v>
      </c>
      <c r="F2212" s="256">
        <v>41907</v>
      </c>
      <c r="G2212" s="34">
        <v>5076</v>
      </c>
      <c r="H2212" s="217">
        <f t="shared" si="34"/>
        <v>0</v>
      </c>
      <c r="I2212" s="36"/>
      <c r="J2212" s="21"/>
      <c r="K2212" s="21"/>
    </row>
    <row r="2213" spans="1:11" x14ac:dyDescent="0.25">
      <c r="A2213" s="192">
        <v>41907</v>
      </c>
      <c r="B2213" s="433" t="s">
        <v>1685</v>
      </c>
      <c r="C2213" s="434" t="s">
        <v>4819</v>
      </c>
      <c r="D2213" s="18" t="s">
        <v>180</v>
      </c>
      <c r="E2213" s="238">
        <v>29747.9</v>
      </c>
      <c r="F2213" s="256">
        <v>41907</v>
      </c>
      <c r="G2213" s="34">
        <v>29747.9</v>
      </c>
      <c r="H2213" s="217">
        <f t="shared" si="34"/>
        <v>0</v>
      </c>
      <c r="I2213" s="36" t="s">
        <v>12</v>
      </c>
      <c r="J2213" s="21"/>
      <c r="K2213" s="21"/>
    </row>
    <row r="2214" spans="1:11" x14ac:dyDescent="0.25">
      <c r="A2214" s="192">
        <v>41907</v>
      </c>
      <c r="B2214" s="433" t="s">
        <v>1686</v>
      </c>
      <c r="C2214" s="434" t="s">
        <v>4819</v>
      </c>
      <c r="D2214" s="18" t="s">
        <v>4322</v>
      </c>
      <c r="E2214" s="238">
        <v>19269.3</v>
      </c>
      <c r="F2214" s="256">
        <v>41907</v>
      </c>
      <c r="G2214" s="34">
        <v>19269.3</v>
      </c>
      <c r="H2214" s="217">
        <f t="shared" si="34"/>
        <v>0</v>
      </c>
      <c r="I2214" s="36"/>
      <c r="J2214" s="21"/>
      <c r="K2214" s="21"/>
    </row>
    <row r="2215" spans="1:11" x14ac:dyDescent="0.25">
      <c r="A2215" s="192">
        <v>41907</v>
      </c>
      <c r="B2215" s="433" t="s">
        <v>1687</v>
      </c>
      <c r="C2215" s="434" t="s">
        <v>4819</v>
      </c>
      <c r="D2215" s="18" t="s">
        <v>47</v>
      </c>
      <c r="E2215" s="238">
        <v>4055.4</v>
      </c>
      <c r="F2215" s="256">
        <v>41907</v>
      </c>
      <c r="G2215" s="34">
        <v>4055.4</v>
      </c>
      <c r="H2215" s="217">
        <f t="shared" si="34"/>
        <v>0</v>
      </c>
      <c r="I2215" s="36" t="s">
        <v>30</v>
      </c>
      <c r="J2215" s="21"/>
      <c r="K2215" s="21"/>
    </row>
    <row r="2216" spans="1:11" x14ac:dyDescent="0.25">
      <c r="A2216" s="192">
        <v>41907</v>
      </c>
      <c r="B2216" s="433" t="s">
        <v>1688</v>
      </c>
      <c r="C2216" s="434" t="s">
        <v>4819</v>
      </c>
      <c r="D2216" s="18" t="s">
        <v>4653</v>
      </c>
      <c r="E2216" s="238">
        <v>252</v>
      </c>
      <c r="F2216" s="256">
        <v>41907</v>
      </c>
      <c r="G2216" s="34">
        <v>252</v>
      </c>
      <c r="H2216" s="217">
        <f t="shared" si="34"/>
        <v>0</v>
      </c>
      <c r="I2216" s="36" t="s">
        <v>30</v>
      </c>
      <c r="J2216" s="21"/>
      <c r="K2216" s="21"/>
    </row>
    <row r="2217" spans="1:11" x14ac:dyDescent="0.25">
      <c r="A2217" s="192">
        <v>41907</v>
      </c>
      <c r="B2217" s="433" t="s">
        <v>1689</v>
      </c>
      <c r="C2217" s="434" t="s">
        <v>4819</v>
      </c>
      <c r="D2217" s="18" t="s">
        <v>123</v>
      </c>
      <c r="E2217" s="238">
        <v>992</v>
      </c>
      <c r="F2217" s="256">
        <v>41909</v>
      </c>
      <c r="G2217" s="34">
        <v>992</v>
      </c>
      <c r="H2217" s="217">
        <f t="shared" si="34"/>
        <v>0</v>
      </c>
      <c r="I2217" s="36" t="s">
        <v>4825</v>
      </c>
      <c r="J2217" s="21"/>
      <c r="K2217" s="21"/>
    </row>
    <row r="2218" spans="1:11" x14ac:dyDescent="0.25">
      <c r="A2218" s="192">
        <v>41907</v>
      </c>
      <c r="B2218" s="433" t="s">
        <v>1690</v>
      </c>
      <c r="C2218" s="434" t="s">
        <v>4819</v>
      </c>
      <c r="D2218" s="18" t="s">
        <v>67</v>
      </c>
      <c r="E2218" s="238">
        <v>4524</v>
      </c>
      <c r="F2218" s="256">
        <v>41907</v>
      </c>
      <c r="G2218" s="34">
        <v>4524</v>
      </c>
      <c r="H2218" s="217">
        <f t="shared" si="34"/>
        <v>0</v>
      </c>
      <c r="I2218" s="36" t="s">
        <v>65</v>
      </c>
      <c r="J2218" s="21"/>
      <c r="K2218" s="21"/>
    </row>
    <row r="2219" spans="1:11" x14ac:dyDescent="0.25">
      <c r="A2219" s="192">
        <v>41907</v>
      </c>
      <c r="B2219" s="433" t="s">
        <v>1691</v>
      </c>
      <c r="C2219" s="434" t="s">
        <v>4819</v>
      </c>
      <c r="D2219" s="18" t="s">
        <v>2578</v>
      </c>
      <c r="E2219" s="238">
        <v>2884</v>
      </c>
      <c r="F2219" s="256">
        <v>41907</v>
      </c>
      <c r="G2219" s="34">
        <v>2884</v>
      </c>
      <c r="H2219" s="217">
        <f t="shared" si="34"/>
        <v>0</v>
      </c>
      <c r="I2219" s="36" t="s">
        <v>65</v>
      </c>
      <c r="J2219" s="21"/>
      <c r="K2219" s="21"/>
    </row>
    <row r="2220" spans="1:11" x14ac:dyDescent="0.25">
      <c r="A2220" s="192">
        <v>41907</v>
      </c>
      <c r="B2220" s="433" t="s">
        <v>1692</v>
      </c>
      <c r="C2220" s="434" t="s">
        <v>4819</v>
      </c>
      <c r="D2220" s="18" t="s">
        <v>701</v>
      </c>
      <c r="E2220" s="238">
        <v>1848</v>
      </c>
      <c r="F2220" s="256">
        <v>41907</v>
      </c>
      <c r="G2220" s="34">
        <v>1848</v>
      </c>
      <c r="H2220" s="217">
        <f t="shared" si="34"/>
        <v>0</v>
      </c>
      <c r="I2220" s="36" t="s">
        <v>65</v>
      </c>
      <c r="J2220" s="21"/>
      <c r="K2220" s="21"/>
    </row>
    <row r="2221" spans="1:11" x14ac:dyDescent="0.25">
      <c r="A2221" s="192">
        <v>41907</v>
      </c>
      <c r="B2221" s="433" t="s">
        <v>1694</v>
      </c>
      <c r="C2221" s="434" t="s">
        <v>4819</v>
      </c>
      <c r="D2221" s="18" t="s">
        <v>260</v>
      </c>
      <c r="E2221" s="238">
        <v>2985</v>
      </c>
      <c r="F2221" s="256">
        <v>41907</v>
      </c>
      <c r="G2221" s="34">
        <v>2985</v>
      </c>
      <c r="H2221" s="217">
        <f t="shared" si="34"/>
        <v>0</v>
      </c>
      <c r="I2221" s="36" t="s">
        <v>65</v>
      </c>
      <c r="J2221" s="21"/>
      <c r="K2221" s="21"/>
    </row>
    <row r="2222" spans="1:11" x14ac:dyDescent="0.25">
      <c r="A2222" s="192">
        <v>41907</v>
      </c>
      <c r="B2222" s="433" t="s">
        <v>1696</v>
      </c>
      <c r="C2222" s="434" t="s">
        <v>4819</v>
      </c>
      <c r="D2222" s="18" t="s">
        <v>4826</v>
      </c>
      <c r="E2222" s="238">
        <v>4149.2</v>
      </c>
      <c r="F2222" s="256">
        <v>41907</v>
      </c>
      <c r="G2222" s="34">
        <v>4149.2</v>
      </c>
      <c r="H2222" s="217">
        <f t="shared" si="34"/>
        <v>0</v>
      </c>
      <c r="I2222" s="36"/>
      <c r="J2222" s="21"/>
      <c r="K2222" s="21"/>
    </row>
    <row r="2223" spans="1:11" x14ac:dyDescent="0.25">
      <c r="A2223" s="192">
        <v>41907</v>
      </c>
      <c r="B2223" s="433" t="s">
        <v>1697</v>
      </c>
      <c r="C2223" s="434" t="s">
        <v>4819</v>
      </c>
      <c r="D2223" s="18" t="s">
        <v>4626</v>
      </c>
      <c r="E2223" s="238">
        <v>2713.2</v>
      </c>
      <c r="F2223" s="256">
        <v>41907</v>
      </c>
      <c r="G2223" s="34">
        <v>2713.2</v>
      </c>
      <c r="H2223" s="217">
        <f t="shared" si="34"/>
        <v>0</v>
      </c>
      <c r="I2223" s="36"/>
      <c r="J2223" s="21"/>
      <c r="K2223" s="21"/>
    </row>
    <row r="2224" spans="1:11" x14ac:dyDescent="0.25">
      <c r="A2224" s="192">
        <v>41907</v>
      </c>
      <c r="B2224" s="433" t="s">
        <v>1698</v>
      </c>
      <c r="C2224" s="434" t="s">
        <v>4819</v>
      </c>
      <c r="D2224" s="18" t="s">
        <v>4288</v>
      </c>
      <c r="E2224" s="238">
        <v>3312.8</v>
      </c>
      <c r="F2224" s="256">
        <v>41907</v>
      </c>
      <c r="G2224" s="34">
        <v>3312.8</v>
      </c>
      <c r="H2224" s="217">
        <f t="shared" si="34"/>
        <v>0</v>
      </c>
      <c r="I2224" s="36"/>
      <c r="J2224" s="21"/>
      <c r="K2224" s="21"/>
    </row>
    <row r="2225" spans="1:11" x14ac:dyDescent="0.25">
      <c r="A2225" s="192">
        <v>41907</v>
      </c>
      <c r="B2225" s="433" t="s">
        <v>1700</v>
      </c>
      <c r="C2225" s="434" t="s">
        <v>4819</v>
      </c>
      <c r="D2225" s="18" t="s">
        <v>2700</v>
      </c>
      <c r="E2225" s="238">
        <v>1561</v>
      </c>
      <c r="F2225" s="256">
        <v>41907</v>
      </c>
      <c r="G2225" s="34">
        <v>1561</v>
      </c>
      <c r="H2225" s="217">
        <f t="shared" si="34"/>
        <v>0</v>
      </c>
      <c r="I2225" s="36" t="s">
        <v>21</v>
      </c>
      <c r="J2225" s="21"/>
      <c r="K2225" s="21"/>
    </row>
    <row r="2226" spans="1:11" x14ac:dyDescent="0.25">
      <c r="A2226" s="192">
        <v>41907</v>
      </c>
      <c r="B2226" s="433" t="s">
        <v>1701</v>
      </c>
      <c r="C2226" s="434" t="s">
        <v>4819</v>
      </c>
      <c r="D2226" s="18" t="s">
        <v>4827</v>
      </c>
      <c r="E2226" s="238">
        <v>2822.4</v>
      </c>
      <c r="F2226" s="256">
        <v>41907</v>
      </c>
      <c r="G2226" s="34">
        <v>2822.4</v>
      </c>
      <c r="H2226" s="217">
        <f t="shared" si="34"/>
        <v>0</v>
      </c>
      <c r="I2226" s="36" t="s">
        <v>21</v>
      </c>
      <c r="J2226" s="21"/>
      <c r="K2226" s="21"/>
    </row>
    <row r="2227" spans="1:11" x14ac:dyDescent="0.25">
      <c r="A2227" s="192">
        <v>41907</v>
      </c>
      <c r="B2227" s="433" t="s">
        <v>1702</v>
      </c>
      <c r="C2227" s="434" t="s">
        <v>4819</v>
      </c>
      <c r="D2227" s="18" t="s">
        <v>2385</v>
      </c>
      <c r="E2227" s="238">
        <v>26684</v>
      </c>
      <c r="F2227" s="256">
        <v>41907</v>
      </c>
      <c r="G2227" s="34">
        <v>26684</v>
      </c>
      <c r="H2227" s="217">
        <f t="shared" si="34"/>
        <v>0</v>
      </c>
      <c r="I2227" s="36"/>
      <c r="J2227" s="21"/>
      <c r="K2227" s="21"/>
    </row>
    <row r="2228" spans="1:11" x14ac:dyDescent="0.25">
      <c r="A2228" s="192">
        <v>41907</v>
      </c>
      <c r="B2228" s="433" t="s">
        <v>1703</v>
      </c>
      <c r="C2228" s="434" t="s">
        <v>4819</v>
      </c>
      <c r="D2228" s="437" t="s">
        <v>3108</v>
      </c>
      <c r="E2228" s="237">
        <v>0</v>
      </c>
      <c r="F2228" s="256"/>
      <c r="G2228" s="34"/>
      <c r="H2228" s="217">
        <f t="shared" si="34"/>
        <v>0</v>
      </c>
      <c r="I2228" s="36" t="s">
        <v>4212</v>
      </c>
      <c r="J2228" s="21"/>
      <c r="K2228" s="21"/>
    </row>
    <row r="2229" spans="1:11" x14ac:dyDescent="0.25">
      <c r="A2229" s="192">
        <v>41907</v>
      </c>
      <c r="B2229" s="433" t="s">
        <v>1704</v>
      </c>
      <c r="C2229" s="434" t="s">
        <v>4819</v>
      </c>
      <c r="D2229" s="18" t="s">
        <v>763</v>
      </c>
      <c r="E2229" s="238">
        <v>38114.160000000003</v>
      </c>
      <c r="F2229" s="421" t="s">
        <v>4828</v>
      </c>
      <c r="G2229" s="34">
        <v>38114.160000000003</v>
      </c>
      <c r="H2229" s="217">
        <f t="shared" si="34"/>
        <v>0</v>
      </c>
      <c r="I2229" s="36" t="s">
        <v>65</v>
      </c>
      <c r="J2229" s="21"/>
      <c r="K2229" s="21"/>
    </row>
    <row r="2230" spans="1:11" x14ac:dyDescent="0.25">
      <c r="A2230" s="192">
        <v>41907</v>
      </c>
      <c r="B2230" s="433" t="s">
        <v>1705</v>
      </c>
      <c r="C2230" s="434" t="s">
        <v>4819</v>
      </c>
      <c r="D2230" s="18" t="s">
        <v>51</v>
      </c>
      <c r="E2230" s="238">
        <v>2800</v>
      </c>
      <c r="F2230" s="256">
        <v>41907</v>
      </c>
      <c r="G2230" s="34">
        <v>2800</v>
      </c>
      <c r="H2230" s="217">
        <f t="shared" si="34"/>
        <v>0</v>
      </c>
      <c r="I2230" s="36" t="s">
        <v>65</v>
      </c>
      <c r="J2230" s="21"/>
      <c r="K2230" s="21"/>
    </row>
    <row r="2231" spans="1:11" x14ac:dyDescent="0.25">
      <c r="A2231" s="192">
        <v>41907</v>
      </c>
      <c r="B2231" s="433" t="s">
        <v>1706</v>
      </c>
      <c r="C2231" s="434" t="s">
        <v>4819</v>
      </c>
      <c r="D2231" s="18" t="s">
        <v>4586</v>
      </c>
      <c r="E2231" s="238">
        <v>4805.5</v>
      </c>
      <c r="F2231" s="256">
        <v>41907</v>
      </c>
      <c r="G2231" s="34">
        <v>4805.5</v>
      </c>
      <c r="H2231" s="217">
        <f t="shared" si="34"/>
        <v>0</v>
      </c>
      <c r="I2231" s="36"/>
      <c r="J2231" s="21"/>
      <c r="K2231" s="21"/>
    </row>
    <row r="2232" spans="1:11" x14ac:dyDescent="0.25">
      <c r="A2232" s="192">
        <v>41907</v>
      </c>
      <c r="B2232" s="433" t="s">
        <v>1707</v>
      </c>
      <c r="C2232" s="434" t="s">
        <v>4819</v>
      </c>
      <c r="D2232" s="18" t="s">
        <v>312</v>
      </c>
      <c r="E2232" s="238">
        <v>5110</v>
      </c>
      <c r="F2232" s="256">
        <v>41907</v>
      </c>
      <c r="G2232" s="34">
        <v>5110</v>
      </c>
      <c r="H2232" s="217">
        <f t="shared" si="34"/>
        <v>0</v>
      </c>
      <c r="I2232" s="36" t="s">
        <v>21</v>
      </c>
      <c r="J2232" s="21"/>
      <c r="K2232" s="21"/>
    </row>
    <row r="2233" spans="1:11" x14ac:dyDescent="0.25">
      <c r="A2233" s="192">
        <v>41907</v>
      </c>
      <c r="B2233" s="433" t="s">
        <v>1708</v>
      </c>
      <c r="C2233" s="434" t="s">
        <v>4819</v>
      </c>
      <c r="D2233" s="18" t="s">
        <v>4257</v>
      </c>
      <c r="E2233" s="238">
        <v>9223.2000000000007</v>
      </c>
      <c r="F2233" s="256">
        <v>41909</v>
      </c>
      <c r="G2233" s="34">
        <v>9223.2000000000007</v>
      </c>
      <c r="H2233" s="217">
        <f t="shared" si="34"/>
        <v>0</v>
      </c>
      <c r="I2233" s="36" t="s">
        <v>21</v>
      </c>
      <c r="J2233" s="21"/>
      <c r="K2233" s="21"/>
    </row>
    <row r="2234" spans="1:11" x14ac:dyDescent="0.25">
      <c r="A2234" s="192">
        <v>41907</v>
      </c>
      <c r="B2234" s="433" t="s">
        <v>1709</v>
      </c>
      <c r="C2234" s="434" t="s">
        <v>4819</v>
      </c>
      <c r="D2234" s="18" t="s">
        <v>4587</v>
      </c>
      <c r="E2234" s="238">
        <v>5007.8</v>
      </c>
      <c r="F2234" s="256">
        <v>41907</v>
      </c>
      <c r="G2234" s="34">
        <v>5007.8</v>
      </c>
      <c r="H2234" s="217">
        <f t="shared" si="34"/>
        <v>0</v>
      </c>
      <c r="I2234" s="36"/>
      <c r="J2234" s="21"/>
      <c r="K2234" s="21"/>
    </row>
    <row r="2235" spans="1:11" x14ac:dyDescent="0.25">
      <c r="A2235" s="192">
        <v>41907</v>
      </c>
      <c r="B2235" s="433" t="s">
        <v>1711</v>
      </c>
      <c r="C2235" s="434" t="s">
        <v>4819</v>
      </c>
      <c r="D2235" s="18" t="s">
        <v>1040</v>
      </c>
      <c r="E2235" s="238">
        <v>2035</v>
      </c>
      <c r="F2235" s="256">
        <v>41907</v>
      </c>
      <c r="G2235" s="34">
        <v>2035</v>
      </c>
      <c r="H2235" s="217">
        <f t="shared" si="34"/>
        <v>0</v>
      </c>
      <c r="I2235" s="36" t="s">
        <v>65</v>
      </c>
      <c r="J2235" s="21"/>
      <c r="K2235" s="21"/>
    </row>
    <row r="2236" spans="1:11" x14ac:dyDescent="0.25">
      <c r="A2236" s="192">
        <v>41907</v>
      </c>
      <c r="B2236" s="433" t="s">
        <v>1712</v>
      </c>
      <c r="C2236" s="434" t="s">
        <v>4819</v>
      </c>
      <c r="D2236" s="18" t="s">
        <v>130</v>
      </c>
      <c r="E2236" s="238">
        <v>8613.2000000000007</v>
      </c>
      <c r="F2236" s="256">
        <v>41909</v>
      </c>
      <c r="G2236" s="34">
        <v>8613.2000000000007</v>
      </c>
      <c r="H2236" s="217">
        <f t="shared" si="34"/>
        <v>0</v>
      </c>
      <c r="I2236" s="36" t="s">
        <v>21</v>
      </c>
      <c r="J2236" s="21"/>
      <c r="K2236" s="21"/>
    </row>
    <row r="2237" spans="1:11" x14ac:dyDescent="0.25">
      <c r="A2237" s="192">
        <v>41907</v>
      </c>
      <c r="B2237" s="433" t="s">
        <v>1713</v>
      </c>
      <c r="C2237" s="434" t="s">
        <v>4819</v>
      </c>
      <c r="D2237" s="18" t="s">
        <v>4585</v>
      </c>
      <c r="E2237" s="238">
        <v>14098.6</v>
      </c>
      <c r="F2237" s="256">
        <v>41909</v>
      </c>
      <c r="G2237" s="34">
        <v>14098.6</v>
      </c>
      <c r="H2237" s="217">
        <f t="shared" si="34"/>
        <v>0</v>
      </c>
      <c r="I2237" s="36" t="s">
        <v>152</v>
      </c>
      <c r="J2237" s="21"/>
      <c r="K2237" s="21"/>
    </row>
    <row r="2238" spans="1:11" x14ac:dyDescent="0.25">
      <c r="A2238" s="192">
        <v>41907</v>
      </c>
      <c r="B2238" s="433" t="s">
        <v>1714</v>
      </c>
      <c r="C2238" s="434" t="s">
        <v>4819</v>
      </c>
      <c r="D2238" s="18" t="s">
        <v>4257</v>
      </c>
      <c r="E2238" s="238">
        <v>229.6</v>
      </c>
      <c r="F2238" s="256">
        <v>41909</v>
      </c>
      <c r="G2238" s="34">
        <v>229.6</v>
      </c>
      <c r="H2238" s="217">
        <f t="shared" si="34"/>
        <v>0</v>
      </c>
      <c r="I2238" s="36" t="s">
        <v>21</v>
      </c>
      <c r="J2238" s="21"/>
      <c r="K2238" s="21"/>
    </row>
    <row r="2239" spans="1:11" x14ac:dyDescent="0.25">
      <c r="A2239" s="192">
        <v>41907</v>
      </c>
      <c r="B2239" s="433" t="s">
        <v>1715</v>
      </c>
      <c r="C2239" s="434" t="s">
        <v>4819</v>
      </c>
      <c r="D2239" s="18" t="s">
        <v>83</v>
      </c>
      <c r="E2239" s="238">
        <v>3575.2</v>
      </c>
      <c r="F2239" s="256">
        <v>41907</v>
      </c>
      <c r="G2239" s="34">
        <v>3575.2</v>
      </c>
      <c r="H2239" s="217">
        <f t="shared" si="34"/>
        <v>0</v>
      </c>
      <c r="I2239" s="36" t="s">
        <v>21</v>
      </c>
      <c r="J2239" s="21"/>
      <c r="K2239" s="21"/>
    </row>
    <row r="2240" spans="1:11" x14ac:dyDescent="0.25">
      <c r="A2240" s="192">
        <v>41907</v>
      </c>
      <c r="B2240" s="433" t="s">
        <v>1716</v>
      </c>
      <c r="C2240" s="434" t="s">
        <v>4819</v>
      </c>
      <c r="D2240" s="18" t="s">
        <v>4589</v>
      </c>
      <c r="E2240" s="238">
        <v>380.8</v>
      </c>
      <c r="F2240" s="256">
        <v>41907</v>
      </c>
      <c r="G2240" s="34">
        <v>380.8</v>
      </c>
      <c r="H2240" s="217">
        <f t="shared" si="34"/>
        <v>0</v>
      </c>
      <c r="I2240" s="36"/>
      <c r="J2240" s="21"/>
      <c r="K2240" s="21"/>
    </row>
    <row r="2241" spans="1:11" x14ac:dyDescent="0.25">
      <c r="A2241" s="192">
        <v>41907</v>
      </c>
      <c r="B2241" s="433" t="s">
        <v>1717</v>
      </c>
      <c r="C2241" s="434" t="s">
        <v>4819</v>
      </c>
      <c r="D2241" s="18" t="s">
        <v>55</v>
      </c>
      <c r="E2241" s="238">
        <v>14249.5</v>
      </c>
      <c r="F2241" s="256">
        <v>41907</v>
      </c>
      <c r="G2241" s="34">
        <v>14249.5</v>
      </c>
      <c r="H2241" s="217">
        <f t="shared" si="34"/>
        <v>0</v>
      </c>
      <c r="I2241" s="36"/>
      <c r="J2241" s="21"/>
      <c r="K2241" s="21"/>
    </row>
    <row r="2242" spans="1:11" x14ac:dyDescent="0.25">
      <c r="A2242" s="192">
        <v>41907</v>
      </c>
      <c r="B2242" s="433" t="s">
        <v>1718</v>
      </c>
      <c r="C2242" s="434" t="s">
        <v>4819</v>
      </c>
      <c r="D2242" s="18" t="s">
        <v>1693</v>
      </c>
      <c r="E2242" s="238">
        <v>5320</v>
      </c>
      <c r="F2242" s="256">
        <v>41907</v>
      </c>
      <c r="G2242" s="34">
        <v>5320</v>
      </c>
      <c r="H2242" s="217">
        <f t="shared" si="34"/>
        <v>0</v>
      </c>
      <c r="I2242" s="36"/>
      <c r="J2242" s="21"/>
      <c r="K2242" s="21"/>
    </row>
    <row r="2243" spans="1:11" x14ac:dyDescent="0.25">
      <c r="A2243" s="192">
        <v>41907</v>
      </c>
      <c r="B2243" s="433" t="s">
        <v>1719</v>
      </c>
      <c r="C2243" s="434" t="s">
        <v>4819</v>
      </c>
      <c r="D2243" s="18" t="s">
        <v>743</v>
      </c>
      <c r="E2243" s="238">
        <v>923.4</v>
      </c>
      <c r="F2243" s="256">
        <v>41908</v>
      </c>
      <c r="G2243" s="34">
        <v>923.4</v>
      </c>
      <c r="H2243" s="217">
        <f t="shared" si="34"/>
        <v>0</v>
      </c>
      <c r="I2243" s="36" t="s">
        <v>217</v>
      </c>
      <c r="J2243" s="21"/>
      <c r="K2243" s="21"/>
    </row>
    <row r="2244" spans="1:11" x14ac:dyDescent="0.25">
      <c r="A2244" s="192">
        <v>41907</v>
      </c>
      <c r="B2244" s="433" t="s">
        <v>1720</v>
      </c>
      <c r="C2244" s="434" t="s">
        <v>4819</v>
      </c>
      <c r="D2244" s="18" t="s">
        <v>3431</v>
      </c>
      <c r="E2244" s="238">
        <v>3033.62</v>
      </c>
      <c r="F2244" s="256">
        <v>41908</v>
      </c>
      <c r="G2244" s="34">
        <v>3033.62</v>
      </c>
      <c r="H2244" s="217">
        <f t="shared" si="34"/>
        <v>0</v>
      </c>
      <c r="I2244" s="36" t="s">
        <v>217</v>
      </c>
      <c r="J2244" s="21"/>
      <c r="K2244" s="21"/>
    </row>
    <row r="2245" spans="1:11" x14ac:dyDescent="0.25">
      <c r="A2245" s="192">
        <v>41907</v>
      </c>
      <c r="B2245" s="433" t="s">
        <v>1721</v>
      </c>
      <c r="C2245" s="434" t="s">
        <v>4819</v>
      </c>
      <c r="D2245" s="18" t="s">
        <v>1100</v>
      </c>
      <c r="E2245" s="238">
        <v>4628</v>
      </c>
      <c r="F2245" s="256">
        <v>41908</v>
      </c>
      <c r="G2245" s="34">
        <v>4628</v>
      </c>
      <c r="H2245" s="217">
        <f t="shared" si="34"/>
        <v>0</v>
      </c>
      <c r="I2245" s="36" t="s">
        <v>217</v>
      </c>
      <c r="J2245" s="21"/>
      <c r="K2245" s="21"/>
    </row>
    <row r="2246" spans="1:11" x14ac:dyDescent="0.25">
      <c r="A2246" s="192">
        <v>41907</v>
      </c>
      <c r="B2246" s="433" t="s">
        <v>1723</v>
      </c>
      <c r="C2246" s="434" t="s">
        <v>4819</v>
      </c>
      <c r="D2246" s="18" t="s">
        <v>78</v>
      </c>
      <c r="E2246" s="238">
        <v>3555.6</v>
      </c>
      <c r="F2246" s="256">
        <v>41908</v>
      </c>
      <c r="G2246" s="34">
        <v>3555.6</v>
      </c>
      <c r="H2246" s="217">
        <f t="shared" si="34"/>
        <v>0</v>
      </c>
      <c r="I2246" s="36" t="s">
        <v>217</v>
      </c>
      <c r="J2246" s="21"/>
      <c r="K2246" s="21"/>
    </row>
    <row r="2247" spans="1:11" x14ac:dyDescent="0.25">
      <c r="A2247" s="192">
        <v>41907</v>
      </c>
      <c r="B2247" s="433" t="s">
        <v>1724</v>
      </c>
      <c r="C2247" s="434" t="s">
        <v>4819</v>
      </c>
      <c r="D2247" s="18" t="s">
        <v>307</v>
      </c>
      <c r="E2247" s="238">
        <v>12690</v>
      </c>
      <c r="F2247" s="412">
        <v>41925</v>
      </c>
      <c r="G2247" s="40">
        <v>12690</v>
      </c>
      <c r="H2247" s="217">
        <f t="shared" si="34"/>
        <v>0</v>
      </c>
      <c r="I2247" s="36" t="s">
        <v>217</v>
      </c>
      <c r="J2247" s="21"/>
      <c r="K2247" s="21"/>
    </row>
    <row r="2248" spans="1:11" x14ac:dyDescent="0.25">
      <c r="A2248" s="192">
        <v>41907</v>
      </c>
      <c r="B2248" s="433" t="s">
        <v>1725</v>
      </c>
      <c r="C2248" s="434" t="s">
        <v>4819</v>
      </c>
      <c r="D2248" s="18" t="s">
        <v>4590</v>
      </c>
      <c r="E2248" s="238">
        <v>192.4</v>
      </c>
      <c r="F2248" s="256">
        <v>41907</v>
      </c>
      <c r="G2248" s="34">
        <v>192.4</v>
      </c>
      <c r="H2248" s="217">
        <f t="shared" si="34"/>
        <v>0</v>
      </c>
      <c r="I2248" s="36" t="s">
        <v>27</v>
      </c>
      <c r="J2248" s="21"/>
      <c r="K2248" s="21"/>
    </row>
    <row r="2249" spans="1:11" x14ac:dyDescent="0.25">
      <c r="A2249" s="192">
        <v>41907</v>
      </c>
      <c r="B2249" s="433" t="s">
        <v>1726</v>
      </c>
      <c r="C2249" s="434" t="s">
        <v>4819</v>
      </c>
      <c r="D2249" s="18" t="s">
        <v>4711</v>
      </c>
      <c r="E2249" s="238">
        <v>2058.1999999999998</v>
      </c>
      <c r="F2249" s="256">
        <v>41907</v>
      </c>
      <c r="G2249" s="34">
        <v>2058.1999999999998</v>
      </c>
      <c r="H2249" s="217">
        <f t="shared" si="34"/>
        <v>0</v>
      </c>
      <c r="I2249" s="36"/>
      <c r="J2249" s="21"/>
      <c r="K2249" s="21"/>
    </row>
    <row r="2250" spans="1:11" x14ac:dyDescent="0.25">
      <c r="A2250" s="192">
        <v>41907</v>
      </c>
      <c r="B2250" s="433" t="s">
        <v>1727</v>
      </c>
      <c r="C2250" s="434" t="s">
        <v>4819</v>
      </c>
      <c r="D2250" s="18" t="s">
        <v>531</v>
      </c>
      <c r="E2250" s="238">
        <v>324.8</v>
      </c>
      <c r="F2250" s="256">
        <v>41907</v>
      </c>
      <c r="G2250" s="34">
        <v>324.8</v>
      </c>
      <c r="H2250" s="217">
        <f t="shared" si="34"/>
        <v>0</v>
      </c>
      <c r="I2250" s="36"/>
      <c r="J2250" s="21"/>
      <c r="K2250" s="21"/>
    </row>
    <row r="2251" spans="1:11" x14ac:dyDescent="0.25">
      <c r="A2251" s="192">
        <v>41907</v>
      </c>
      <c r="B2251" s="433" t="s">
        <v>1728</v>
      </c>
      <c r="C2251" s="434" t="s">
        <v>4819</v>
      </c>
      <c r="D2251" s="18" t="s">
        <v>4646</v>
      </c>
      <c r="E2251" s="238">
        <v>10865</v>
      </c>
      <c r="F2251" s="256">
        <v>41907</v>
      </c>
      <c r="G2251" s="34">
        <v>10865</v>
      </c>
      <c r="H2251" s="217">
        <f t="shared" si="34"/>
        <v>0</v>
      </c>
      <c r="I2251" s="36"/>
      <c r="J2251" s="21"/>
      <c r="K2251" s="21"/>
    </row>
    <row r="2252" spans="1:11" x14ac:dyDescent="0.25">
      <c r="A2252" s="192">
        <v>41907</v>
      </c>
      <c r="B2252" s="433" t="s">
        <v>1731</v>
      </c>
      <c r="C2252" s="434" t="s">
        <v>4819</v>
      </c>
      <c r="D2252" s="18" t="s">
        <v>106</v>
      </c>
      <c r="E2252" s="238">
        <v>82058.100000000006</v>
      </c>
      <c r="F2252" s="256">
        <v>41908</v>
      </c>
      <c r="G2252" s="34">
        <v>82058.100000000006</v>
      </c>
      <c r="H2252" s="217">
        <f t="shared" si="34"/>
        <v>0</v>
      </c>
      <c r="I2252" s="36" t="s">
        <v>27</v>
      </c>
      <c r="J2252" s="21"/>
      <c r="K2252" s="21"/>
    </row>
    <row r="2253" spans="1:11" x14ac:dyDescent="0.25">
      <c r="A2253" s="192">
        <v>41907</v>
      </c>
      <c r="B2253" s="433" t="s">
        <v>1733</v>
      </c>
      <c r="C2253" s="434" t="s">
        <v>4819</v>
      </c>
      <c r="D2253" s="18" t="s">
        <v>133</v>
      </c>
      <c r="E2253" s="238">
        <v>25918.2</v>
      </c>
      <c r="F2253" s="256">
        <v>41907</v>
      </c>
      <c r="G2253" s="34">
        <v>25918.2</v>
      </c>
      <c r="H2253" s="217">
        <f t="shared" si="34"/>
        <v>0</v>
      </c>
      <c r="I2253" s="36"/>
      <c r="J2253" s="21"/>
      <c r="K2253" s="21"/>
    </row>
    <row r="2254" spans="1:11" x14ac:dyDescent="0.25">
      <c r="A2254" s="192">
        <v>41907</v>
      </c>
      <c r="B2254" s="433" t="s">
        <v>1734</v>
      </c>
      <c r="C2254" s="434" t="s">
        <v>4819</v>
      </c>
      <c r="D2254" s="18" t="s">
        <v>19</v>
      </c>
      <c r="E2254" s="238">
        <v>16447.8</v>
      </c>
      <c r="F2254" s="412">
        <v>41914</v>
      </c>
      <c r="G2254" s="40">
        <v>16447.8</v>
      </c>
      <c r="H2254" s="217">
        <f t="shared" si="34"/>
        <v>0</v>
      </c>
      <c r="I2254" s="36" t="s">
        <v>27</v>
      </c>
      <c r="J2254" s="21"/>
      <c r="K2254" s="21"/>
    </row>
    <row r="2255" spans="1:11" x14ac:dyDescent="0.25">
      <c r="A2255" s="192">
        <v>41907</v>
      </c>
      <c r="B2255" s="433" t="s">
        <v>1735</v>
      </c>
      <c r="C2255" s="434" t="s">
        <v>4819</v>
      </c>
      <c r="D2255" s="18" t="s">
        <v>1607</v>
      </c>
      <c r="E2255" s="238">
        <v>4628</v>
      </c>
      <c r="F2255" s="256">
        <v>41907</v>
      </c>
      <c r="G2255" s="34">
        <v>4628</v>
      </c>
      <c r="H2255" s="217">
        <f t="shared" si="34"/>
        <v>0</v>
      </c>
      <c r="I2255" s="36"/>
      <c r="J2255" s="21"/>
      <c r="K2255" s="21"/>
    </row>
    <row r="2256" spans="1:11" x14ac:dyDescent="0.25">
      <c r="A2256" s="192">
        <v>41907</v>
      </c>
      <c r="B2256" s="433" t="s">
        <v>1736</v>
      </c>
      <c r="C2256" s="434" t="s">
        <v>4819</v>
      </c>
      <c r="D2256" s="18" t="s">
        <v>133</v>
      </c>
      <c r="E2256" s="238">
        <v>2443.1999999999998</v>
      </c>
      <c r="F2256" s="256">
        <v>41907</v>
      </c>
      <c r="G2256" s="34">
        <v>2443.1999999999998</v>
      </c>
      <c r="H2256" s="217">
        <f t="shared" si="34"/>
        <v>0</v>
      </c>
      <c r="I2256" s="36"/>
      <c r="J2256" s="21"/>
      <c r="K2256" s="21"/>
    </row>
    <row r="2257" spans="1:11" x14ac:dyDescent="0.25">
      <c r="A2257" s="192">
        <v>41907</v>
      </c>
      <c r="B2257" s="433" t="s">
        <v>1738</v>
      </c>
      <c r="C2257" s="434" t="s">
        <v>4819</v>
      </c>
      <c r="D2257" s="18" t="s">
        <v>14</v>
      </c>
      <c r="E2257" s="238">
        <v>2850</v>
      </c>
      <c r="F2257" s="256">
        <v>41909</v>
      </c>
      <c r="G2257" s="34">
        <v>2850</v>
      </c>
      <c r="H2257" s="217">
        <f t="shared" si="34"/>
        <v>0</v>
      </c>
      <c r="I2257" s="36" t="s">
        <v>162</v>
      </c>
      <c r="J2257" s="21"/>
      <c r="K2257" s="21"/>
    </row>
    <row r="2258" spans="1:11" x14ac:dyDescent="0.25">
      <c r="A2258" s="192">
        <v>41907</v>
      </c>
      <c r="B2258" s="433" t="s">
        <v>1739</v>
      </c>
      <c r="C2258" s="434" t="s">
        <v>4819</v>
      </c>
      <c r="D2258" s="18" t="s">
        <v>4240</v>
      </c>
      <c r="E2258" s="238">
        <v>303287.24</v>
      </c>
      <c r="F2258" s="256">
        <v>41912</v>
      </c>
      <c r="G2258" s="34">
        <v>303287.24</v>
      </c>
      <c r="H2258" s="217">
        <f t="shared" si="34"/>
        <v>0</v>
      </c>
      <c r="I2258" s="36" t="s">
        <v>162</v>
      </c>
      <c r="J2258" s="21"/>
      <c r="K2258" s="21"/>
    </row>
    <row r="2259" spans="1:11" x14ac:dyDescent="0.25">
      <c r="A2259" s="192">
        <v>41907</v>
      </c>
      <c r="B2259" s="433" t="s">
        <v>1741</v>
      </c>
      <c r="C2259" s="434" t="s">
        <v>4819</v>
      </c>
      <c r="D2259" s="18" t="s">
        <v>65</v>
      </c>
      <c r="E2259" s="238">
        <v>97.5</v>
      </c>
      <c r="F2259" s="256">
        <v>41907</v>
      </c>
      <c r="G2259" s="34">
        <v>97.5</v>
      </c>
      <c r="H2259" s="217">
        <f t="shared" si="34"/>
        <v>0</v>
      </c>
      <c r="I2259" s="36"/>
      <c r="J2259" s="21"/>
      <c r="K2259" s="21"/>
    </row>
    <row r="2260" spans="1:11" x14ac:dyDescent="0.25">
      <c r="A2260" s="192">
        <v>41907</v>
      </c>
      <c r="B2260" s="433" t="s">
        <v>1743</v>
      </c>
      <c r="C2260" s="434" t="s">
        <v>4819</v>
      </c>
      <c r="D2260" s="18" t="s">
        <v>140</v>
      </c>
      <c r="E2260" s="238">
        <v>4607.5</v>
      </c>
      <c r="F2260" s="256">
        <v>41907</v>
      </c>
      <c r="G2260" s="34">
        <v>4607.5</v>
      </c>
      <c r="H2260" s="217">
        <f t="shared" si="34"/>
        <v>0</v>
      </c>
      <c r="I2260" s="36"/>
      <c r="J2260" s="21"/>
      <c r="K2260" s="21"/>
    </row>
    <row r="2261" spans="1:11" x14ac:dyDescent="0.25">
      <c r="A2261" s="192">
        <v>41907</v>
      </c>
      <c r="B2261" s="433" t="s">
        <v>1744</v>
      </c>
      <c r="C2261" s="434" t="s">
        <v>4819</v>
      </c>
      <c r="D2261" s="18" t="s">
        <v>4649</v>
      </c>
      <c r="E2261" s="238">
        <v>7658.4</v>
      </c>
      <c r="F2261" s="256">
        <v>41907</v>
      </c>
      <c r="G2261" s="34">
        <v>7658.4</v>
      </c>
      <c r="H2261" s="217">
        <f t="shared" si="34"/>
        <v>0</v>
      </c>
      <c r="I2261" s="36"/>
      <c r="J2261" s="21"/>
      <c r="K2261" s="21"/>
    </row>
    <row r="2262" spans="1:11" x14ac:dyDescent="0.25">
      <c r="A2262" s="192">
        <v>41907</v>
      </c>
      <c r="B2262" s="433" t="s">
        <v>1745</v>
      </c>
      <c r="C2262" s="434" t="s">
        <v>4819</v>
      </c>
      <c r="D2262" s="18" t="s">
        <v>494</v>
      </c>
      <c r="E2262" s="238">
        <v>615.6</v>
      </c>
      <c r="F2262" s="256">
        <v>41907</v>
      </c>
      <c r="G2262" s="34">
        <v>615.6</v>
      </c>
      <c r="H2262" s="217">
        <f t="shared" si="34"/>
        <v>0</v>
      </c>
      <c r="I2262" s="36"/>
      <c r="J2262" s="21"/>
      <c r="K2262" s="21"/>
    </row>
    <row r="2263" spans="1:11" x14ac:dyDescent="0.25">
      <c r="A2263" s="192">
        <v>41907</v>
      </c>
      <c r="B2263" s="433" t="s">
        <v>1746</v>
      </c>
      <c r="C2263" s="434" t="s">
        <v>4819</v>
      </c>
      <c r="D2263" s="18" t="s">
        <v>4649</v>
      </c>
      <c r="E2263" s="238">
        <v>3640</v>
      </c>
      <c r="F2263" s="256">
        <v>41907</v>
      </c>
      <c r="G2263" s="34">
        <v>3640</v>
      </c>
      <c r="H2263" s="217">
        <f t="shared" si="34"/>
        <v>0</v>
      </c>
      <c r="I2263" s="36"/>
      <c r="J2263" s="21"/>
      <c r="K2263" s="21"/>
    </row>
    <row r="2264" spans="1:11" x14ac:dyDescent="0.25">
      <c r="A2264" s="192">
        <v>41907</v>
      </c>
      <c r="B2264" s="433" t="s">
        <v>1748</v>
      </c>
      <c r="C2264" s="434" t="s">
        <v>4819</v>
      </c>
      <c r="D2264" s="18" t="s">
        <v>4649</v>
      </c>
      <c r="E2264" s="238">
        <v>680</v>
      </c>
      <c r="F2264" s="256">
        <v>41907</v>
      </c>
      <c r="G2264" s="34">
        <v>680</v>
      </c>
      <c r="H2264" s="217">
        <f t="shared" si="34"/>
        <v>0</v>
      </c>
      <c r="I2264" s="36"/>
      <c r="J2264" s="21"/>
      <c r="K2264" s="21"/>
    </row>
    <row r="2265" spans="1:11" x14ac:dyDescent="0.25">
      <c r="A2265" s="192">
        <v>41907</v>
      </c>
      <c r="B2265" s="433" t="s">
        <v>1750</v>
      </c>
      <c r="C2265" s="434" t="s">
        <v>4819</v>
      </c>
      <c r="D2265" s="437" t="s">
        <v>3108</v>
      </c>
      <c r="E2265" s="237">
        <v>0</v>
      </c>
      <c r="F2265" s="256"/>
      <c r="G2265" s="34"/>
      <c r="H2265" s="217">
        <f t="shared" si="34"/>
        <v>0</v>
      </c>
      <c r="I2265" s="36" t="s">
        <v>4829</v>
      </c>
      <c r="J2265" s="21"/>
      <c r="K2265" s="21"/>
    </row>
    <row r="2266" spans="1:11" x14ac:dyDescent="0.25">
      <c r="A2266" s="192">
        <v>41907</v>
      </c>
      <c r="B2266" s="433" t="s">
        <v>1752</v>
      </c>
      <c r="C2266" s="434" t="s">
        <v>4819</v>
      </c>
      <c r="D2266" s="18" t="s">
        <v>11</v>
      </c>
      <c r="E2266" s="238">
        <v>79889.7</v>
      </c>
      <c r="F2266" s="412">
        <v>41936</v>
      </c>
      <c r="G2266" s="40">
        <v>79889.7</v>
      </c>
      <c r="H2266" s="217">
        <f t="shared" si="34"/>
        <v>0</v>
      </c>
      <c r="I2266" s="36" t="s">
        <v>12</v>
      </c>
      <c r="J2266" s="21"/>
      <c r="K2266" s="21"/>
    </row>
    <row r="2267" spans="1:11" x14ac:dyDescent="0.25">
      <c r="A2267" s="192">
        <v>41907</v>
      </c>
      <c r="B2267" s="433" t="s">
        <v>1753</v>
      </c>
      <c r="C2267" s="434" t="s">
        <v>4819</v>
      </c>
      <c r="D2267" s="18" t="s">
        <v>1915</v>
      </c>
      <c r="E2267" s="238">
        <v>1109.4000000000001</v>
      </c>
      <c r="F2267" s="256">
        <v>41907</v>
      </c>
      <c r="G2267" s="34">
        <v>1109.4000000000001</v>
      </c>
      <c r="H2267" s="217">
        <f t="shared" si="34"/>
        <v>0</v>
      </c>
      <c r="I2267" s="36"/>
      <c r="J2267" s="21"/>
      <c r="K2267" s="21"/>
    </row>
    <row r="2268" spans="1:11" x14ac:dyDescent="0.25">
      <c r="A2268" s="192">
        <v>41907</v>
      </c>
      <c r="B2268" s="433" t="s">
        <v>1754</v>
      </c>
      <c r="C2268" s="434" t="s">
        <v>4819</v>
      </c>
      <c r="D2268" s="18" t="s">
        <v>4183</v>
      </c>
      <c r="E2268" s="238">
        <v>8299.4</v>
      </c>
      <c r="F2268" s="256">
        <v>41907</v>
      </c>
      <c r="G2268" s="34">
        <v>8299.4</v>
      </c>
      <c r="H2268" s="217">
        <f t="shared" si="34"/>
        <v>0</v>
      </c>
      <c r="I2268" s="36"/>
      <c r="J2268" s="21"/>
      <c r="K2268" s="21"/>
    </row>
    <row r="2269" spans="1:11" x14ac:dyDescent="0.25">
      <c r="A2269" s="192">
        <v>41907</v>
      </c>
      <c r="B2269" s="433" t="s">
        <v>1755</v>
      </c>
      <c r="C2269" s="434" t="s">
        <v>4819</v>
      </c>
      <c r="D2269" s="18" t="s">
        <v>4596</v>
      </c>
      <c r="E2269" s="238">
        <v>2012.1</v>
      </c>
      <c r="F2269" s="256">
        <v>41909</v>
      </c>
      <c r="G2269" s="34">
        <v>2012.1</v>
      </c>
      <c r="H2269" s="217">
        <f t="shared" si="34"/>
        <v>0</v>
      </c>
      <c r="I2269" s="36" t="s">
        <v>162</v>
      </c>
      <c r="J2269" s="21"/>
      <c r="K2269" s="21"/>
    </row>
    <row r="2270" spans="1:11" x14ac:dyDescent="0.25">
      <c r="A2270" s="192">
        <v>41907</v>
      </c>
      <c r="B2270" s="433" t="s">
        <v>1756</v>
      </c>
      <c r="C2270" s="434" t="s">
        <v>4819</v>
      </c>
      <c r="D2270" s="20" t="s">
        <v>4830</v>
      </c>
      <c r="E2270" s="213">
        <v>4266</v>
      </c>
      <c r="F2270" s="256">
        <v>41909</v>
      </c>
      <c r="G2270" s="42">
        <v>4266</v>
      </c>
      <c r="H2270" s="217">
        <f t="shared" si="34"/>
        <v>0</v>
      </c>
      <c r="I2270" s="20" t="s">
        <v>162</v>
      </c>
      <c r="J2270" s="21"/>
      <c r="K2270" s="21"/>
    </row>
    <row r="2271" spans="1:11" x14ac:dyDescent="0.25">
      <c r="A2271" s="192">
        <v>41907</v>
      </c>
      <c r="B2271" s="433" t="s">
        <v>1757</v>
      </c>
      <c r="C2271" s="434" t="s">
        <v>4819</v>
      </c>
      <c r="D2271" s="20" t="s">
        <v>4788</v>
      </c>
      <c r="E2271" s="213">
        <v>3792</v>
      </c>
      <c r="F2271" s="412" t="s">
        <v>4858</v>
      </c>
      <c r="G2271" s="219">
        <v>3792</v>
      </c>
      <c r="H2271" s="217">
        <f t="shared" si="34"/>
        <v>0</v>
      </c>
      <c r="I2271" s="20" t="s">
        <v>162</v>
      </c>
      <c r="J2271" s="21"/>
      <c r="K2271" s="21"/>
    </row>
    <row r="2272" spans="1:11" x14ac:dyDescent="0.25">
      <c r="A2272" s="192">
        <v>41907</v>
      </c>
      <c r="B2272" s="433" t="s">
        <v>1758</v>
      </c>
      <c r="C2272" s="434" t="s">
        <v>4819</v>
      </c>
      <c r="D2272" s="20" t="s">
        <v>4785</v>
      </c>
      <c r="E2272" s="213">
        <v>2291.4</v>
      </c>
      <c r="F2272" s="256">
        <v>41909</v>
      </c>
      <c r="G2272" s="42">
        <v>2291.4</v>
      </c>
      <c r="H2272" s="217">
        <f t="shared" si="34"/>
        <v>0</v>
      </c>
      <c r="I2272" s="20" t="s">
        <v>162</v>
      </c>
      <c r="J2272" s="21"/>
      <c r="K2272" s="21"/>
    </row>
    <row r="2273" spans="1:11" x14ac:dyDescent="0.25">
      <c r="A2273" s="192">
        <v>41907</v>
      </c>
      <c r="B2273" s="433" t="s">
        <v>1759</v>
      </c>
      <c r="C2273" s="434" t="s">
        <v>4819</v>
      </c>
      <c r="D2273" s="20" t="s">
        <v>4831</v>
      </c>
      <c r="E2273" s="213">
        <v>15670.2</v>
      </c>
      <c r="F2273" s="256">
        <v>41909</v>
      </c>
      <c r="G2273" s="42">
        <v>15670.2</v>
      </c>
      <c r="H2273" s="217">
        <f t="shared" si="34"/>
        <v>0</v>
      </c>
      <c r="I2273" s="20" t="s">
        <v>162</v>
      </c>
      <c r="J2273" s="21"/>
      <c r="K2273" s="21"/>
    </row>
    <row r="2274" spans="1:11" x14ac:dyDescent="0.25">
      <c r="A2274" s="192">
        <v>41907</v>
      </c>
      <c r="B2274" s="433" t="s">
        <v>1760</v>
      </c>
      <c r="C2274" s="434" t="s">
        <v>4819</v>
      </c>
      <c r="D2274" s="20" t="s">
        <v>4605</v>
      </c>
      <c r="E2274" s="213">
        <v>4921.58</v>
      </c>
      <c r="F2274" s="412" t="s">
        <v>4832</v>
      </c>
      <c r="G2274" s="42">
        <v>4921.58</v>
      </c>
      <c r="H2274" s="217">
        <f t="shared" si="34"/>
        <v>0</v>
      </c>
      <c r="I2274" s="20" t="s">
        <v>162</v>
      </c>
      <c r="J2274" s="21"/>
      <c r="K2274" s="21"/>
    </row>
    <row r="2275" spans="1:11" x14ac:dyDescent="0.25">
      <c r="A2275" s="192">
        <v>41907</v>
      </c>
      <c r="B2275" s="433" t="s">
        <v>1761</v>
      </c>
      <c r="C2275" s="434" t="s">
        <v>4819</v>
      </c>
      <c r="D2275" s="20" t="s">
        <v>370</v>
      </c>
      <c r="E2275" s="213">
        <v>5028</v>
      </c>
      <c r="F2275" s="256">
        <v>41909</v>
      </c>
      <c r="G2275" s="42">
        <v>5028</v>
      </c>
      <c r="H2275" s="217">
        <f t="shared" si="34"/>
        <v>0</v>
      </c>
      <c r="I2275" s="20" t="s">
        <v>162</v>
      </c>
      <c r="J2275" s="21"/>
      <c r="K2275" s="21"/>
    </row>
    <row r="2276" spans="1:11" x14ac:dyDescent="0.25">
      <c r="A2276" s="192">
        <v>41907</v>
      </c>
      <c r="B2276" s="433" t="s">
        <v>1762</v>
      </c>
      <c r="C2276" s="434" t="s">
        <v>4819</v>
      </c>
      <c r="D2276" s="20" t="s">
        <v>4597</v>
      </c>
      <c r="E2276" s="213">
        <v>51625.95</v>
      </c>
      <c r="F2276" s="412">
        <v>41914</v>
      </c>
      <c r="G2276" s="219">
        <v>51625.95</v>
      </c>
      <c r="H2276" s="217">
        <f t="shared" si="34"/>
        <v>0</v>
      </c>
      <c r="I2276" s="20" t="s">
        <v>162</v>
      </c>
      <c r="J2276" s="21"/>
      <c r="K2276" s="21"/>
    </row>
    <row r="2277" spans="1:11" ht="23.25" x14ac:dyDescent="0.25">
      <c r="A2277" s="192">
        <v>41907</v>
      </c>
      <c r="B2277" s="433" t="s">
        <v>1763</v>
      </c>
      <c r="C2277" s="434" t="s">
        <v>4819</v>
      </c>
      <c r="D2277" s="20" t="s">
        <v>3557</v>
      </c>
      <c r="E2277" s="213">
        <v>18187.8</v>
      </c>
      <c r="F2277" s="429" t="s">
        <v>4881</v>
      </c>
      <c r="G2277" s="42">
        <f>12220+5967.8</f>
        <v>18187.8</v>
      </c>
      <c r="H2277" s="217">
        <f t="shared" si="34"/>
        <v>0</v>
      </c>
      <c r="I2277" s="20" t="s">
        <v>162</v>
      </c>
      <c r="J2277" s="21"/>
      <c r="K2277" s="21"/>
    </row>
    <row r="2278" spans="1:11" x14ac:dyDescent="0.25">
      <c r="A2278" s="192">
        <v>41907</v>
      </c>
      <c r="B2278" s="433" t="s">
        <v>1764</v>
      </c>
      <c r="C2278" s="434" t="s">
        <v>4819</v>
      </c>
      <c r="D2278" s="20" t="s">
        <v>4713</v>
      </c>
      <c r="E2278" s="213">
        <v>4914</v>
      </c>
      <c r="F2278" s="256">
        <v>41907</v>
      </c>
      <c r="G2278" s="42">
        <v>4914</v>
      </c>
      <c r="H2278" s="217">
        <f t="shared" si="34"/>
        <v>0</v>
      </c>
      <c r="I2278" s="20" t="s">
        <v>162</v>
      </c>
      <c r="J2278" s="21"/>
      <c r="K2278" s="21"/>
    </row>
    <row r="2279" spans="1:11" x14ac:dyDescent="0.25">
      <c r="A2279" s="192">
        <v>41907</v>
      </c>
      <c r="B2279" s="433" t="s">
        <v>1765</v>
      </c>
      <c r="C2279" s="434" t="s">
        <v>4819</v>
      </c>
      <c r="D2279" s="20" t="s">
        <v>4833</v>
      </c>
      <c r="E2279" s="213">
        <v>5976.5</v>
      </c>
      <c r="F2279" s="256">
        <v>41909</v>
      </c>
      <c r="G2279" s="42">
        <v>5976.5</v>
      </c>
      <c r="H2279" s="217">
        <f t="shared" si="34"/>
        <v>0</v>
      </c>
      <c r="I2279" s="20" t="s">
        <v>162</v>
      </c>
      <c r="J2279" s="21"/>
      <c r="K2279" s="21"/>
    </row>
    <row r="2280" spans="1:11" x14ac:dyDescent="0.25">
      <c r="A2280" s="192">
        <v>41907</v>
      </c>
      <c r="B2280" s="433" t="s">
        <v>1766</v>
      </c>
      <c r="C2280" s="434" t="s">
        <v>4819</v>
      </c>
      <c r="D2280" s="20" t="s">
        <v>4301</v>
      </c>
      <c r="E2280" s="213">
        <v>18331.900000000001</v>
      </c>
      <c r="F2280" s="256">
        <v>41909</v>
      </c>
      <c r="G2280" s="42">
        <v>18331.900000000001</v>
      </c>
      <c r="H2280" s="217">
        <f t="shared" si="34"/>
        <v>0</v>
      </c>
      <c r="I2280" s="20" t="s">
        <v>162</v>
      </c>
      <c r="J2280" s="21"/>
      <c r="K2280" s="21"/>
    </row>
    <row r="2281" spans="1:11" x14ac:dyDescent="0.25">
      <c r="A2281" s="192">
        <v>41908</v>
      </c>
      <c r="B2281" s="433" t="s">
        <v>1767</v>
      </c>
      <c r="C2281" s="434" t="s">
        <v>4819</v>
      </c>
      <c r="D2281" s="190" t="s">
        <v>260</v>
      </c>
      <c r="E2281" s="210">
        <v>1144</v>
      </c>
      <c r="F2281" s="256">
        <v>41908</v>
      </c>
      <c r="G2281" s="42">
        <v>1144</v>
      </c>
      <c r="H2281" s="217">
        <f t="shared" si="34"/>
        <v>0</v>
      </c>
      <c r="I2281" s="190" t="s">
        <v>65</v>
      </c>
      <c r="J2281" s="21"/>
      <c r="K2281" s="21"/>
    </row>
    <row r="2282" spans="1:11" x14ac:dyDescent="0.25">
      <c r="A2282" s="192">
        <v>41908</v>
      </c>
      <c r="B2282" s="433" t="s">
        <v>1768</v>
      </c>
      <c r="C2282" s="434" t="s">
        <v>4819</v>
      </c>
      <c r="D2282" s="190" t="s">
        <v>106</v>
      </c>
      <c r="E2282" s="210">
        <v>300468</v>
      </c>
      <c r="F2282" s="412">
        <v>41916</v>
      </c>
      <c r="G2282" s="219">
        <v>300468</v>
      </c>
      <c r="H2282" s="217">
        <f t="shared" si="34"/>
        <v>0</v>
      </c>
      <c r="I2282" s="190"/>
      <c r="J2282" s="21"/>
      <c r="K2282" s="21"/>
    </row>
    <row r="2283" spans="1:11" x14ac:dyDescent="0.25">
      <c r="A2283" s="192">
        <v>41908</v>
      </c>
      <c r="B2283" s="433" t="s">
        <v>1769</v>
      </c>
      <c r="C2283" s="434" t="s">
        <v>4819</v>
      </c>
      <c r="D2283" s="190" t="s">
        <v>160</v>
      </c>
      <c r="E2283" s="210">
        <v>119500.58</v>
      </c>
      <c r="F2283" s="412" t="s">
        <v>4834</v>
      </c>
      <c r="G2283" s="42">
        <v>119500.58</v>
      </c>
      <c r="H2283" s="217">
        <f t="shared" si="34"/>
        <v>0</v>
      </c>
      <c r="I2283" s="190" t="s">
        <v>162</v>
      </c>
      <c r="J2283" s="21"/>
      <c r="K2283" s="21"/>
    </row>
    <row r="2284" spans="1:11" x14ac:dyDescent="0.25">
      <c r="A2284" s="192">
        <v>41908</v>
      </c>
      <c r="B2284" s="433" t="s">
        <v>1771</v>
      </c>
      <c r="C2284" s="434" t="s">
        <v>4819</v>
      </c>
      <c r="D2284" s="190" t="s">
        <v>4603</v>
      </c>
      <c r="E2284" s="210">
        <v>13866.3</v>
      </c>
      <c r="F2284" s="256">
        <v>41909</v>
      </c>
      <c r="G2284" s="42">
        <v>13866.3</v>
      </c>
      <c r="H2284" s="217">
        <f t="shared" si="34"/>
        <v>0</v>
      </c>
      <c r="I2284" s="190" t="s">
        <v>162</v>
      </c>
      <c r="J2284" s="21"/>
      <c r="K2284" s="21"/>
    </row>
    <row r="2285" spans="1:11" x14ac:dyDescent="0.25">
      <c r="A2285" s="192">
        <v>41908</v>
      </c>
      <c r="B2285" s="433" t="s">
        <v>1772</v>
      </c>
      <c r="C2285" s="434" t="s">
        <v>4819</v>
      </c>
      <c r="D2285" s="190" t="s">
        <v>4587</v>
      </c>
      <c r="E2285" s="210">
        <v>14990</v>
      </c>
      <c r="F2285" s="256">
        <v>41908</v>
      </c>
      <c r="G2285" s="42">
        <v>14990</v>
      </c>
      <c r="H2285" s="217">
        <f t="shared" si="34"/>
        <v>0</v>
      </c>
      <c r="I2285" s="190" t="s">
        <v>217</v>
      </c>
      <c r="J2285" s="21"/>
      <c r="K2285" s="21"/>
    </row>
    <row r="2286" spans="1:11" x14ac:dyDescent="0.25">
      <c r="A2286" s="192">
        <v>41908</v>
      </c>
      <c r="B2286" s="433" t="s">
        <v>1773</v>
      </c>
      <c r="C2286" s="434" t="s">
        <v>4819</v>
      </c>
      <c r="D2286" s="190" t="s">
        <v>14</v>
      </c>
      <c r="E2286" s="210">
        <v>11400</v>
      </c>
      <c r="F2286" s="256">
        <v>41908</v>
      </c>
      <c r="G2286" s="42">
        <v>11400</v>
      </c>
      <c r="H2286" s="217">
        <f t="shared" si="34"/>
        <v>0</v>
      </c>
      <c r="I2286" s="190" t="s">
        <v>12</v>
      </c>
      <c r="J2286" s="21"/>
      <c r="K2286" s="21"/>
    </row>
    <row r="2287" spans="1:11" x14ac:dyDescent="0.25">
      <c r="A2287" s="192">
        <v>41908</v>
      </c>
      <c r="B2287" s="433" t="s">
        <v>1774</v>
      </c>
      <c r="C2287" s="434" t="s">
        <v>4819</v>
      </c>
      <c r="D2287" s="190" t="s">
        <v>13</v>
      </c>
      <c r="E2287" s="210">
        <v>2735.2</v>
      </c>
      <c r="F2287" s="256">
        <v>41908</v>
      </c>
      <c r="G2287" s="42">
        <v>2735.2</v>
      </c>
      <c r="H2287" s="217">
        <f t="shared" si="34"/>
        <v>0</v>
      </c>
      <c r="I2287" s="190" t="s">
        <v>217</v>
      </c>
      <c r="J2287" s="21"/>
      <c r="K2287" s="21"/>
    </row>
    <row r="2288" spans="1:11" x14ac:dyDescent="0.25">
      <c r="A2288" s="192">
        <v>41908</v>
      </c>
      <c r="B2288" s="433" t="s">
        <v>1775</v>
      </c>
      <c r="C2288" s="434" t="s">
        <v>4819</v>
      </c>
      <c r="D2288" s="190" t="s">
        <v>23</v>
      </c>
      <c r="E2288" s="210">
        <v>5878.6</v>
      </c>
      <c r="F2288" s="256">
        <v>41908</v>
      </c>
      <c r="G2288" s="42">
        <v>5878.6</v>
      </c>
      <c r="H2288" s="217">
        <f t="shared" si="34"/>
        <v>0</v>
      </c>
      <c r="I2288" s="190" t="s">
        <v>4835</v>
      </c>
      <c r="J2288" s="21"/>
      <c r="K2288" s="21"/>
    </row>
    <row r="2289" spans="1:11" x14ac:dyDescent="0.25">
      <c r="A2289" s="192">
        <v>41908</v>
      </c>
      <c r="B2289" s="433" t="s">
        <v>1777</v>
      </c>
      <c r="C2289" s="434" t="s">
        <v>4819</v>
      </c>
      <c r="D2289" s="190" t="s">
        <v>4321</v>
      </c>
      <c r="E2289" s="210">
        <v>2132</v>
      </c>
      <c r="F2289" s="256">
        <v>41908</v>
      </c>
      <c r="G2289" s="42">
        <v>2132</v>
      </c>
      <c r="H2289" s="217">
        <f t="shared" si="34"/>
        <v>0</v>
      </c>
      <c r="I2289" s="190" t="s">
        <v>30</v>
      </c>
      <c r="J2289" s="21"/>
      <c r="K2289" s="21"/>
    </row>
    <row r="2290" spans="1:11" x14ac:dyDescent="0.25">
      <c r="A2290" s="192">
        <v>41908</v>
      </c>
      <c r="B2290" s="433" t="s">
        <v>1779</v>
      </c>
      <c r="C2290" s="434" t="s">
        <v>4819</v>
      </c>
      <c r="D2290" s="190" t="s">
        <v>4652</v>
      </c>
      <c r="E2290" s="210">
        <v>2681.8</v>
      </c>
      <c r="F2290" s="256">
        <v>41908</v>
      </c>
      <c r="G2290" s="42">
        <v>2681.8</v>
      </c>
      <c r="H2290" s="217">
        <f t="shared" si="34"/>
        <v>0</v>
      </c>
      <c r="I2290" s="190" t="s">
        <v>30</v>
      </c>
      <c r="J2290" s="21"/>
      <c r="K2290" s="21"/>
    </row>
    <row r="2291" spans="1:11" x14ac:dyDescent="0.25">
      <c r="A2291" s="192">
        <v>41908</v>
      </c>
      <c r="B2291" s="433" t="s">
        <v>1780</v>
      </c>
      <c r="C2291" s="434" t="s">
        <v>4819</v>
      </c>
      <c r="D2291" s="190" t="s">
        <v>1814</v>
      </c>
      <c r="E2291" s="210">
        <v>24484.799999999999</v>
      </c>
      <c r="F2291" s="256">
        <v>41912</v>
      </c>
      <c r="G2291" s="42">
        <v>24484.799999999999</v>
      </c>
      <c r="H2291" s="217">
        <f t="shared" si="34"/>
        <v>0</v>
      </c>
      <c r="I2291" s="190" t="s">
        <v>217</v>
      </c>
      <c r="J2291" s="21"/>
      <c r="K2291" s="21"/>
    </row>
    <row r="2292" spans="1:11" x14ac:dyDescent="0.25">
      <c r="A2292" s="192">
        <v>41908</v>
      </c>
      <c r="B2292" s="433" t="s">
        <v>1781</v>
      </c>
      <c r="C2292" s="434" t="s">
        <v>4819</v>
      </c>
      <c r="D2292" s="190" t="s">
        <v>47</v>
      </c>
      <c r="E2292" s="210">
        <v>4158</v>
      </c>
      <c r="F2292" s="256">
        <v>41908</v>
      </c>
      <c r="G2292" s="42">
        <v>4158</v>
      </c>
      <c r="H2292" s="217">
        <f t="shared" si="34"/>
        <v>0</v>
      </c>
      <c r="I2292" s="190" t="s">
        <v>30</v>
      </c>
      <c r="J2292" s="21"/>
      <c r="K2292" s="21"/>
    </row>
    <row r="2293" spans="1:11" x14ac:dyDescent="0.25">
      <c r="A2293" s="192">
        <v>41908</v>
      </c>
      <c r="B2293" s="433" t="s">
        <v>1782</v>
      </c>
      <c r="C2293" s="434" t="s">
        <v>4819</v>
      </c>
      <c r="D2293" s="190" t="s">
        <v>29</v>
      </c>
      <c r="E2293" s="210">
        <v>15941.3</v>
      </c>
      <c r="F2293" s="256">
        <v>41908</v>
      </c>
      <c r="G2293" s="42">
        <v>15941.3</v>
      </c>
      <c r="H2293" s="217">
        <f t="shared" si="34"/>
        <v>0</v>
      </c>
      <c r="I2293" s="190" t="s">
        <v>30</v>
      </c>
      <c r="J2293" s="21"/>
      <c r="K2293" s="21"/>
    </row>
    <row r="2294" spans="1:11" x14ac:dyDescent="0.25">
      <c r="A2294" s="192">
        <v>41908</v>
      </c>
      <c r="B2294" s="433" t="s">
        <v>1783</v>
      </c>
      <c r="C2294" s="434" t="s">
        <v>4819</v>
      </c>
      <c r="D2294" s="190" t="s">
        <v>1778</v>
      </c>
      <c r="E2294" s="210">
        <v>1726.4</v>
      </c>
      <c r="F2294" s="256">
        <v>41908</v>
      </c>
      <c r="G2294" s="42">
        <v>1726.4</v>
      </c>
      <c r="H2294" s="217">
        <f t="shared" si="34"/>
        <v>0</v>
      </c>
      <c r="I2294" s="190" t="s">
        <v>30</v>
      </c>
      <c r="J2294" s="21"/>
      <c r="K2294" s="21"/>
    </row>
    <row r="2295" spans="1:11" x14ac:dyDescent="0.25">
      <c r="A2295" s="192">
        <v>41908</v>
      </c>
      <c r="B2295" s="433" t="s">
        <v>1784</v>
      </c>
      <c r="C2295" s="434" t="s">
        <v>4819</v>
      </c>
      <c r="D2295" s="190" t="s">
        <v>339</v>
      </c>
      <c r="E2295" s="210">
        <v>1168.3</v>
      </c>
      <c r="F2295" s="256">
        <v>41908</v>
      </c>
      <c r="G2295" s="42">
        <v>1168.3</v>
      </c>
      <c r="H2295" s="217">
        <f t="shared" si="34"/>
        <v>0</v>
      </c>
      <c r="I2295" s="190"/>
      <c r="J2295" s="21"/>
      <c r="K2295" s="21"/>
    </row>
    <row r="2296" spans="1:11" x14ac:dyDescent="0.25">
      <c r="A2296" s="192">
        <v>41908</v>
      </c>
      <c r="B2296" s="433" t="s">
        <v>1785</v>
      </c>
      <c r="C2296" s="434" t="s">
        <v>4819</v>
      </c>
      <c r="D2296" s="190" t="s">
        <v>758</v>
      </c>
      <c r="E2296" s="210">
        <v>3380.4</v>
      </c>
      <c r="F2296" s="256">
        <v>41908</v>
      </c>
      <c r="G2296" s="42">
        <v>3380.4</v>
      </c>
      <c r="H2296" s="217">
        <f t="shared" si="34"/>
        <v>0</v>
      </c>
      <c r="I2296" s="190" t="s">
        <v>30</v>
      </c>
      <c r="J2296" s="21"/>
      <c r="K2296" s="21"/>
    </row>
    <row r="2297" spans="1:11" x14ac:dyDescent="0.25">
      <c r="A2297" s="192">
        <v>41908</v>
      </c>
      <c r="B2297" s="433" t="s">
        <v>1786</v>
      </c>
      <c r="C2297" s="434" t="s">
        <v>4819</v>
      </c>
      <c r="D2297" s="190" t="s">
        <v>123</v>
      </c>
      <c r="E2297" s="210">
        <v>3488.6</v>
      </c>
      <c r="F2297" s="421" t="s">
        <v>4836</v>
      </c>
      <c r="G2297" s="42">
        <v>3488.6</v>
      </c>
      <c r="H2297" s="217">
        <f t="shared" si="34"/>
        <v>0</v>
      </c>
      <c r="I2297" s="190"/>
      <c r="J2297" s="21"/>
      <c r="K2297" s="21"/>
    </row>
    <row r="2298" spans="1:11" x14ac:dyDescent="0.25">
      <c r="A2298" s="192">
        <v>41908</v>
      </c>
      <c r="B2298" s="433" t="s">
        <v>1787</v>
      </c>
      <c r="C2298" s="434" t="s">
        <v>4819</v>
      </c>
      <c r="D2298" s="190" t="s">
        <v>4700</v>
      </c>
      <c r="E2298" s="210">
        <v>3283.2</v>
      </c>
      <c r="F2298" s="256">
        <v>41908</v>
      </c>
      <c r="G2298" s="42">
        <v>3283.2</v>
      </c>
      <c r="H2298" s="217">
        <f t="shared" si="34"/>
        <v>0</v>
      </c>
      <c r="I2298" s="190" t="s">
        <v>30</v>
      </c>
      <c r="J2298" s="21"/>
      <c r="K2298" s="21"/>
    </row>
    <row r="2299" spans="1:11" x14ac:dyDescent="0.25">
      <c r="A2299" s="192">
        <v>41908</v>
      </c>
      <c r="B2299" s="433" t="s">
        <v>1788</v>
      </c>
      <c r="C2299" s="434" t="s">
        <v>4819</v>
      </c>
      <c r="D2299" s="190" t="s">
        <v>338</v>
      </c>
      <c r="E2299" s="210">
        <v>442.4</v>
      </c>
      <c r="F2299" s="256">
        <v>41908</v>
      </c>
      <c r="G2299" s="42">
        <v>442.4</v>
      </c>
      <c r="H2299" s="217">
        <f t="shared" si="34"/>
        <v>0</v>
      </c>
      <c r="I2299" s="190" t="s">
        <v>30</v>
      </c>
      <c r="J2299" s="21"/>
      <c r="K2299" s="21"/>
    </row>
    <row r="2300" spans="1:11" x14ac:dyDescent="0.25">
      <c r="A2300" s="192">
        <v>41908</v>
      </c>
      <c r="B2300" s="433" t="s">
        <v>1789</v>
      </c>
      <c r="C2300" s="434" t="s">
        <v>4819</v>
      </c>
      <c r="D2300" s="190" t="s">
        <v>4613</v>
      </c>
      <c r="E2300" s="210">
        <v>615.6</v>
      </c>
      <c r="F2300" s="256">
        <v>41908</v>
      </c>
      <c r="G2300" s="42">
        <v>615.6</v>
      </c>
      <c r="H2300" s="217">
        <f t="shared" si="34"/>
        <v>0</v>
      </c>
      <c r="I2300" s="190"/>
      <c r="J2300" s="21"/>
      <c r="K2300" s="21"/>
    </row>
    <row r="2301" spans="1:11" x14ac:dyDescent="0.25">
      <c r="A2301" s="192">
        <v>41908</v>
      </c>
      <c r="B2301" s="433" t="s">
        <v>1790</v>
      </c>
      <c r="C2301" s="434" t="s">
        <v>4819</v>
      </c>
      <c r="D2301" s="190" t="s">
        <v>149</v>
      </c>
      <c r="E2301" s="210">
        <v>20297.599999999999</v>
      </c>
      <c r="F2301" s="421" t="s">
        <v>4837</v>
      </c>
      <c r="G2301" s="42">
        <v>20297.599999999999</v>
      </c>
      <c r="H2301" s="217">
        <f t="shared" si="34"/>
        <v>0</v>
      </c>
      <c r="I2301" s="190" t="s">
        <v>27</v>
      </c>
      <c r="J2301" s="21"/>
      <c r="K2301" s="21"/>
    </row>
    <row r="2302" spans="1:11" x14ac:dyDescent="0.25">
      <c r="A2302" s="192">
        <v>41908</v>
      </c>
      <c r="B2302" s="433" t="s">
        <v>1792</v>
      </c>
      <c r="C2302" s="434" t="s">
        <v>4819</v>
      </c>
      <c r="D2302" s="190" t="s">
        <v>47</v>
      </c>
      <c r="E2302" s="210">
        <v>163.19999999999999</v>
      </c>
      <c r="F2302" s="256">
        <v>41908</v>
      </c>
      <c r="G2302" s="42">
        <v>163.19999999999999</v>
      </c>
      <c r="H2302" s="217">
        <f t="shared" si="34"/>
        <v>0</v>
      </c>
      <c r="I2302" s="190" t="s">
        <v>27</v>
      </c>
      <c r="J2302" s="21"/>
      <c r="K2302" s="21"/>
    </row>
    <row r="2303" spans="1:11" x14ac:dyDescent="0.25">
      <c r="A2303" s="192">
        <v>41908</v>
      </c>
      <c r="B2303" s="433" t="s">
        <v>1793</v>
      </c>
      <c r="C2303" s="434" t="s">
        <v>4819</v>
      </c>
      <c r="D2303" s="190" t="s">
        <v>4667</v>
      </c>
      <c r="E2303" s="210">
        <v>4328.5</v>
      </c>
      <c r="F2303" s="256">
        <v>41910</v>
      </c>
      <c r="G2303" s="42">
        <v>4328.5</v>
      </c>
      <c r="H2303" s="217">
        <f t="shared" si="34"/>
        <v>0</v>
      </c>
      <c r="I2303" s="190" t="s">
        <v>27</v>
      </c>
      <c r="J2303" s="21"/>
      <c r="K2303" s="21"/>
    </row>
    <row r="2304" spans="1:11" x14ac:dyDescent="0.25">
      <c r="A2304" s="192">
        <v>41908</v>
      </c>
      <c r="B2304" s="433" t="s">
        <v>1794</v>
      </c>
      <c r="C2304" s="434" t="s">
        <v>4819</v>
      </c>
      <c r="D2304" s="190" t="s">
        <v>346</v>
      </c>
      <c r="E2304" s="210">
        <v>4536</v>
      </c>
      <c r="F2304" s="256">
        <v>41910</v>
      </c>
      <c r="G2304" s="42">
        <v>4536</v>
      </c>
      <c r="H2304" s="217">
        <f t="shared" si="34"/>
        <v>0</v>
      </c>
      <c r="I2304" s="190" t="s">
        <v>27</v>
      </c>
      <c r="J2304" s="21"/>
      <c r="K2304" s="21"/>
    </row>
    <row r="2305" spans="1:11" x14ac:dyDescent="0.25">
      <c r="A2305" s="192">
        <v>41908</v>
      </c>
      <c r="B2305" s="433" t="s">
        <v>1795</v>
      </c>
      <c r="C2305" s="434" t="s">
        <v>4819</v>
      </c>
      <c r="D2305" s="190" t="s">
        <v>853</v>
      </c>
      <c r="E2305" s="210">
        <v>5630.4</v>
      </c>
      <c r="F2305" s="256">
        <v>41910</v>
      </c>
      <c r="G2305" s="42">
        <v>5630.4</v>
      </c>
      <c r="H2305" s="217">
        <f t="shared" si="34"/>
        <v>0</v>
      </c>
      <c r="I2305" s="190" t="s">
        <v>27</v>
      </c>
      <c r="J2305" s="21"/>
      <c r="K2305" s="21"/>
    </row>
    <row r="2306" spans="1:11" x14ac:dyDescent="0.25">
      <c r="A2306" s="192">
        <v>41908</v>
      </c>
      <c r="B2306" s="433" t="s">
        <v>1796</v>
      </c>
      <c r="C2306" s="434" t="s">
        <v>4819</v>
      </c>
      <c r="D2306" s="190" t="s">
        <v>949</v>
      </c>
      <c r="E2306" s="210">
        <v>562.79999999999995</v>
      </c>
      <c r="F2306" s="256">
        <v>41908</v>
      </c>
      <c r="G2306" s="42">
        <v>562.79999999999995</v>
      </c>
      <c r="H2306" s="217">
        <f t="shared" si="34"/>
        <v>0</v>
      </c>
      <c r="I2306" s="190"/>
      <c r="J2306" s="21"/>
      <c r="K2306" s="21"/>
    </row>
    <row r="2307" spans="1:11" x14ac:dyDescent="0.25">
      <c r="A2307" s="192">
        <v>41908</v>
      </c>
      <c r="B2307" s="433" t="s">
        <v>1797</v>
      </c>
      <c r="C2307" s="434" t="s">
        <v>4819</v>
      </c>
      <c r="D2307" s="190" t="s">
        <v>4322</v>
      </c>
      <c r="E2307" s="210">
        <v>11519.3</v>
      </c>
      <c r="F2307" s="256">
        <v>41908</v>
      </c>
      <c r="G2307" s="42">
        <v>11519.3</v>
      </c>
      <c r="H2307" s="217">
        <f t="shared" si="34"/>
        <v>0</v>
      </c>
      <c r="I2307" s="190" t="s">
        <v>30</v>
      </c>
      <c r="J2307" s="21"/>
      <c r="K2307" s="21"/>
    </row>
    <row r="2308" spans="1:11" x14ac:dyDescent="0.25">
      <c r="A2308" s="192">
        <v>41908</v>
      </c>
      <c r="B2308" s="433" t="s">
        <v>1798</v>
      </c>
      <c r="C2308" s="434" t="s">
        <v>4819</v>
      </c>
      <c r="D2308" s="190" t="s">
        <v>133</v>
      </c>
      <c r="E2308" s="210">
        <v>976.5</v>
      </c>
      <c r="F2308" s="256">
        <v>41908</v>
      </c>
      <c r="G2308" s="42">
        <v>976.5</v>
      </c>
      <c r="H2308" s="217">
        <f t="shared" si="34"/>
        <v>0</v>
      </c>
      <c r="I2308" s="190"/>
      <c r="J2308" s="21"/>
      <c r="K2308" s="21"/>
    </row>
    <row r="2309" spans="1:11" x14ac:dyDescent="0.25">
      <c r="A2309" s="192">
        <v>41908</v>
      </c>
      <c r="B2309" s="433" t="s">
        <v>1799</v>
      </c>
      <c r="C2309" s="434" t="s">
        <v>4819</v>
      </c>
      <c r="D2309" s="190" t="s">
        <v>106</v>
      </c>
      <c r="E2309" s="210">
        <v>3804.8</v>
      </c>
      <c r="F2309" s="256">
        <v>41908</v>
      </c>
      <c r="G2309" s="42">
        <v>3804.8</v>
      </c>
      <c r="H2309" s="217">
        <f t="shared" si="34"/>
        <v>0</v>
      </c>
      <c r="I2309" s="190" t="s">
        <v>21</v>
      </c>
      <c r="J2309" s="21"/>
      <c r="K2309" s="21"/>
    </row>
    <row r="2310" spans="1:11" x14ac:dyDescent="0.25">
      <c r="A2310" s="192">
        <v>41908</v>
      </c>
      <c r="B2310" s="433" t="s">
        <v>1800</v>
      </c>
      <c r="C2310" s="434" t="s">
        <v>4819</v>
      </c>
      <c r="D2310" s="190" t="s">
        <v>245</v>
      </c>
      <c r="E2310" s="210">
        <v>18546.8</v>
      </c>
      <c r="F2310" s="256">
        <v>41910</v>
      </c>
      <c r="G2310" s="42">
        <v>18546.8</v>
      </c>
      <c r="H2310" s="217">
        <f t="shared" ref="H2310:H2373" si="35">E2310-G2310</f>
        <v>0</v>
      </c>
      <c r="I2310" s="190" t="s">
        <v>27</v>
      </c>
      <c r="J2310" s="21"/>
      <c r="K2310" s="21"/>
    </row>
    <row r="2311" spans="1:11" x14ac:dyDescent="0.25">
      <c r="A2311" s="192">
        <v>41908</v>
      </c>
      <c r="B2311" s="433" t="s">
        <v>1801</v>
      </c>
      <c r="C2311" s="434" t="s">
        <v>4819</v>
      </c>
      <c r="D2311" s="190" t="s">
        <v>54</v>
      </c>
      <c r="E2311" s="210">
        <v>8681.2000000000007</v>
      </c>
      <c r="F2311" s="256">
        <v>41908</v>
      </c>
      <c r="G2311" s="42">
        <v>8681.2000000000007</v>
      </c>
      <c r="H2311" s="217">
        <f t="shared" si="35"/>
        <v>0</v>
      </c>
      <c r="I2311" s="190" t="s">
        <v>162</v>
      </c>
      <c r="J2311" s="21"/>
      <c r="K2311" s="21"/>
    </row>
    <row r="2312" spans="1:11" x14ac:dyDescent="0.25">
      <c r="A2312" s="192">
        <v>41908</v>
      </c>
      <c r="B2312" s="433" t="s">
        <v>1802</v>
      </c>
      <c r="C2312" s="434" t="s">
        <v>4819</v>
      </c>
      <c r="D2312" s="190" t="s">
        <v>245</v>
      </c>
      <c r="E2312" s="210">
        <v>945.3</v>
      </c>
      <c r="F2312" s="256">
        <v>41910</v>
      </c>
      <c r="G2312" s="42">
        <v>945.3</v>
      </c>
      <c r="H2312" s="217">
        <f t="shared" si="35"/>
        <v>0</v>
      </c>
      <c r="I2312" s="190" t="s">
        <v>27</v>
      </c>
      <c r="J2312" s="21"/>
      <c r="K2312" s="21"/>
    </row>
    <row r="2313" spans="1:11" x14ac:dyDescent="0.25">
      <c r="A2313" s="192">
        <v>41908</v>
      </c>
      <c r="B2313" s="433" t="s">
        <v>1803</v>
      </c>
      <c r="C2313" s="434" t="s">
        <v>4819</v>
      </c>
      <c r="D2313" s="190" t="s">
        <v>4838</v>
      </c>
      <c r="E2313" s="210">
        <v>40119</v>
      </c>
      <c r="F2313" s="256">
        <v>41908</v>
      </c>
      <c r="G2313" s="42">
        <v>40119</v>
      </c>
      <c r="H2313" s="217">
        <f t="shared" si="35"/>
        <v>0</v>
      </c>
      <c r="I2313" s="190"/>
      <c r="J2313" s="21"/>
      <c r="K2313" s="21"/>
    </row>
    <row r="2314" spans="1:11" x14ac:dyDescent="0.25">
      <c r="A2314" s="192">
        <v>41908</v>
      </c>
      <c r="B2314" s="433" t="s">
        <v>1804</v>
      </c>
      <c r="C2314" s="434" t="s">
        <v>4819</v>
      </c>
      <c r="D2314" s="190" t="s">
        <v>855</v>
      </c>
      <c r="E2314" s="210">
        <v>12690</v>
      </c>
      <c r="F2314" s="421" t="s">
        <v>4839</v>
      </c>
      <c r="G2314" s="42">
        <v>12690</v>
      </c>
      <c r="H2314" s="217">
        <f t="shared" si="35"/>
        <v>0</v>
      </c>
      <c r="I2314" s="190" t="s">
        <v>27</v>
      </c>
      <c r="J2314" s="21"/>
      <c r="K2314" s="21"/>
    </row>
    <row r="2315" spans="1:11" x14ac:dyDescent="0.25">
      <c r="A2315" s="192">
        <v>41908</v>
      </c>
      <c r="B2315" s="433" t="s">
        <v>1805</v>
      </c>
      <c r="C2315" s="434" t="s">
        <v>4819</v>
      </c>
      <c r="D2315" s="190" t="s">
        <v>2540</v>
      </c>
      <c r="E2315" s="210">
        <v>8115.4</v>
      </c>
      <c r="F2315" s="256">
        <v>41908</v>
      </c>
      <c r="G2315" s="42">
        <v>8115.4</v>
      </c>
      <c r="H2315" s="217">
        <f t="shared" si="35"/>
        <v>0</v>
      </c>
      <c r="I2315" s="190"/>
      <c r="J2315" s="21"/>
      <c r="K2315" s="21"/>
    </row>
    <row r="2316" spans="1:11" x14ac:dyDescent="0.25">
      <c r="A2316" s="192">
        <v>41908</v>
      </c>
      <c r="B2316" s="433" t="s">
        <v>1806</v>
      </c>
      <c r="C2316" s="434" t="s">
        <v>4819</v>
      </c>
      <c r="D2316" s="190" t="s">
        <v>4840</v>
      </c>
      <c r="E2316" s="210">
        <v>9554.7999999999993</v>
      </c>
      <c r="F2316" s="256">
        <v>41909</v>
      </c>
      <c r="G2316" s="42">
        <v>9554.7999999999993</v>
      </c>
      <c r="H2316" s="217">
        <f t="shared" si="35"/>
        <v>0</v>
      </c>
      <c r="I2316" s="190" t="s">
        <v>21</v>
      </c>
      <c r="J2316" s="21"/>
      <c r="K2316" s="21"/>
    </row>
    <row r="2317" spans="1:11" x14ac:dyDescent="0.25">
      <c r="A2317" s="192">
        <v>41908</v>
      </c>
      <c r="B2317" s="433" t="s">
        <v>1807</v>
      </c>
      <c r="C2317" s="434" t="s">
        <v>4819</v>
      </c>
      <c r="D2317" s="190" t="s">
        <v>4777</v>
      </c>
      <c r="E2317" s="210">
        <v>22421.200000000001</v>
      </c>
      <c r="F2317" s="412" t="s">
        <v>4873</v>
      </c>
      <c r="G2317" s="219">
        <v>22421.200000000001</v>
      </c>
      <c r="H2317" s="217">
        <f t="shared" si="35"/>
        <v>0</v>
      </c>
      <c r="I2317" s="190" t="s">
        <v>27</v>
      </c>
      <c r="J2317" s="21"/>
      <c r="K2317" s="21"/>
    </row>
    <row r="2318" spans="1:11" x14ac:dyDescent="0.25">
      <c r="A2318" s="192">
        <v>41908</v>
      </c>
      <c r="B2318" s="433" t="s">
        <v>1808</v>
      </c>
      <c r="C2318" s="434" t="s">
        <v>4819</v>
      </c>
      <c r="D2318" s="190" t="s">
        <v>242</v>
      </c>
      <c r="E2318" s="210">
        <v>41435.300000000003</v>
      </c>
      <c r="F2318" s="412" t="s">
        <v>6553</v>
      </c>
      <c r="G2318" s="219">
        <v>41435.300000000003</v>
      </c>
      <c r="H2318" s="217">
        <f t="shared" si="35"/>
        <v>0</v>
      </c>
      <c r="I2318" s="190" t="s">
        <v>27</v>
      </c>
      <c r="J2318" s="21"/>
      <c r="K2318" s="21"/>
    </row>
    <row r="2319" spans="1:11" x14ac:dyDescent="0.25">
      <c r="A2319" s="192">
        <v>41908</v>
      </c>
      <c r="B2319" s="433" t="s">
        <v>1809</v>
      </c>
      <c r="C2319" s="434" t="s">
        <v>4819</v>
      </c>
      <c r="D2319" s="190" t="s">
        <v>310</v>
      </c>
      <c r="E2319" s="210">
        <v>28845.200000000001</v>
      </c>
      <c r="F2319" s="412" t="s">
        <v>4874</v>
      </c>
      <c r="G2319" s="219">
        <v>28845.200000000001</v>
      </c>
      <c r="H2319" s="217">
        <f t="shared" si="35"/>
        <v>0</v>
      </c>
      <c r="I2319" s="190" t="s">
        <v>27</v>
      </c>
      <c r="J2319" s="21"/>
      <c r="K2319" s="21"/>
    </row>
    <row r="2320" spans="1:11" x14ac:dyDescent="0.25">
      <c r="A2320" s="192">
        <v>41908</v>
      </c>
      <c r="B2320" s="433" t="s">
        <v>1811</v>
      </c>
      <c r="C2320" s="434" t="s">
        <v>4819</v>
      </c>
      <c r="D2320" s="190" t="s">
        <v>517</v>
      </c>
      <c r="E2320" s="210">
        <v>1931.8</v>
      </c>
      <c r="F2320" s="256">
        <v>41908</v>
      </c>
      <c r="G2320" s="42">
        <v>1931.8</v>
      </c>
      <c r="H2320" s="217">
        <f t="shared" si="35"/>
        <v>0</v>
      </c>
      <c r="I2320" s="190"/>
      <c r="J2320" s="21"/>
      <c r="K2320" s="21"/>
    </row>
    <row r="2321" spans="1:11" x14ac:dyDescent="0.25">
      <c r="A2321" s="192">
        <v>41908</v>
      </c>
      <c r="B2321" s="433" t="s">
        <v>1812</v>
      </c>
      <c r="C2321" s="434" t="s">
        <v>4819</v>
      </c>
      <c r="D2321" s="190" t="s">
        <v>4841</v>
      </c>
      <c r="E2321" s="210">
        <v>2267.1999999999998</v>
      </c>
      <c r="F2321" s="256">
        <v>41908</v>
      </c>
      <c r="G2321" s="42">
        <v>2267.1999999999998</v>
      </c>
      <c r="H2321" s="217">
        <f t="shared" si="35"/>
        <v>0</v>
      </c>
      <c r="I2321" s="190"/>
      <c r="J2321" s="21"/>
      <c r="K2321" s="21"/>
    </row>
    <row r="2322" spans="1:11" x14ac:dyDescent="0.25">
      <c r="A2322" s="192">
        <v>41908</v>
      </c>
      <c r="B2322" s="433" t="s">
        <v>1813</v>
      </c>
      <c r="C2322" s="434" t="s">
        <v>4819</v>
      </c>
      <c r="D2322" s="190" t="s">
        <v>4586</v>
      </c>
      <c r="E2322" s="210">
        <v>6106.8</v>
      </c>
      <c r="F2322" s="256">
        <v>41908</v>
      </c>
      <c r="G2322" s="42">
        <v>6106.8</v>
      </c>
      <c r="H2322" s="217">
        <f t="shared" si="35"/>
        <v>0</v>
      </c>
      <c r="I2322" s="190"/>
      <c r="J2322" s="21"/>
      <c r="K2322" s="21"/>
    </row>
    <row r="2323" spans="1:11" x14ac:dyDescent="0.25">
      <c r="A2323" s="192">
        <v>41908</v>
      </c>
      <c r="B2323" s="433" t="s">
        <v>1815</v>
      </c>
      <c r="C2323" s="434" t="s">
        <v>4819</v>
      </c>
      <c r="D2323" s="190" t="s">
        <v>4842</v>
      </c>
      <c r="E2323" s="210">
        <v>7162</v>
      </c>
      <c r="F2323" s="256">
        <v>41910</v>
      </c>
      <c r="G2323" s="42">
        <v>7162</v>
      </c>
      <c r="H2323" s="217">
        <f t="shared" si="35"/>
        <v>0</v>
      </c>
      <c r="I2323" s="190" t="s">
        <v>27</v>
      </c>
      <c r="J2323" s="21"/>
      <c r="K2323" s="21"/>
    </row>
    <row r="2324" spans="1:11" x14ac:dyDescent="0.25">
      <c r="A2324" s="192">
        <v>41908</v>
      </c>
      <c r="B2324" s="433" t="s">
        <v>1816</v>
      </c>
      <c r="C2324" s="434" t="s">
        <v>4819</v>
      </c>
      <c r="D2324" s="190" t="s">
        <v>22</v>
      </c>
      <c r="E2324" s="210">
        <v>1715.7</v>
      </c>
      <c r="F2324" s="256">
        <v>41908</v>
      </c>
      <c r="G2324" s="42">
        <v>1715.7</v>
      </c>
      <c r="H2324" s="217">
        <f t="shared" si="35"/>
        <v>0</v>
      </c>
      <c r="I2324" s="190"/>
      <c r="J2324" s="21"/>
      <c r="K2324" s="21"/>
    </row>
    <row r="2325" spans="1:11" x14ac:dyDescent="0.25">
      <c r="A2325" s="192">
        <v>41908</v>
      </c>
      <c r="B2325" s="433" t="s">
        <v>1817</v>
      </c>
      <c r="C2325" s="434" t="s">
        <v>4819</v>
      </c>
      <c r="D2325" s="190" t="s">
        <v>429</v>
      </c>
      <c r="E2325" s="210">
        <v>18065.900000000001</v>
      </c>
      <c r="F2325" s="256">
        <v>41910</v>
      </c>
      <c r="G2325" s="42">
        <v>18065.900000000001</v>
      </c>
      <c r="H2325" s="217">
        <f t="shared" si="35"/>
        <v>0</v>
      </c>
      <c r="I2325" s="190" t="s">
        <v>27</v>
      </c>
      <c r="J2325" s="21"/>
      <c r="K2325" s="21"/>
    </row>
    <row r="2326" spans="1:11" x14ac:dyDescent="0.25">
      <c r="A2326" s="192">
        <v>41908</v>
      </c>
      <c r="B2326" s="433" t="s">
        <v>1819</v>
      </c>
      <c r="C2326" s="434" t="s">
        <v>4819</v>
      </c>
      <c r="D2326" s="190" t="s">
        <v>85</v>
      </c>
      <c r="E2326" s="210">
        <v>8391.6</v>
      </c>
      <c r="F2326" s="256">
        <v>41910</v>
      </c>
      <c r="G2326" s="42">
        <v>8391.6</v>
      </c>
      <c r="H2326" s="217">
        <f t="shared" si="35"/>
        <v>0</v>
      </c>
      <c r="I2326" s="190" t="s">
        <v>27</v>
      </c>
      <c r="J2326" s="21"/>
      <c r="K2326" s="21"/>
    </row>
    <row r="2327" spans="1:11" x14ac:dyDescent="0.25">
      <c r="A2327" s="192">
        <v>41908</v>
      </c>
      <c r="B2327" s="433" t="s">
        <v>1821</v>
      </c>
      <c r="C2327" s="434" t="s">
        <v>4819</v>
      </c>
      <c r="D2327" s="190" t="s">
        <v>55</v>
      </c>
      <c r="E2327" s="210">
        <v>11979.7</v>
      </c>
      <c r="F2327" s="256">
        <v>41908</v>
      </c>
      <c r="G2327" s="42">
        <v>11979.7</v>
      </c>
      <c r="H2327" s="217">
        <f t="shared" si="35"/>
        <v>0</v>
      </c>
      <c r="I2327" s="190"/>
      <c r="J2327" s="21"/>
      <c r="K2327" s="21"/>
    </row>
    <row r="2328" spans="1:11" x14ac:dyDescent="0.25">
      <c r="A2328" s="192">
        <v>41908</v>
      </c>
      <c r="B2328" s="433" t="s">
        <v>1822</v>
      </c>
      <c r="C2328" s="434" t="s">
        <v>4819</v>
      </c>
      <c r="D2328" s="190" t="s">
        <v>245</v>
      </c>
      <c r="E2328" s="210">
        <v>3031.6</v>
      </c>
      <c r="F2328" s="256">
        <v>41910</v>
      </c>
      <c r="G2328" s="42">
        <v>3031.6</v>
      </c>
      <c r="H2328" s="217">
        <f t="shared" si="35"/>
        <v>0</v>
      </c>
      <c r="I2328" s="190" t="s">
        <v>27</v>
      </c>
      <c r="J2328" s="21"/>
      <c r="K2328" s="21"/>
    </row>
    <row r="2329" spans="1:11" x14ac:dyDescent="0.25">
      <c r="A2329" s="192">
        <v>41908</v>
      </c>
      <c r="B2329" s="433" t="s">
        <v>1823</v>
      </c>
      <c r="C2329" s="434" t="s">
        <v>4819</v>
      </c>
      <c r="D2329" s="190" t="s">
        <v>4843</v>
      </c>
      <c r="E2329" s="210">
        <v>2038.4</v>
      </c>
      <c r="F2329" s="256">
        <v>41910</v>
      </c>
      <c r="G2329" s="42">
        <v>2038.4</v>
      </c>
      <c r="H2329" s="217">
        <f t="shared" si="35"/>
        <v>0</v>
      </c>
      <c r="I2329" s="190" t="s">
        <v>27</v>
      </c>
      <c r="J2329" s="21"/>
      <c r="K2329" s="21"/>
    </row>
    <row r="2330" spans="1:11" x14ac:dyDescent="0.25">
      <c r="A2330" s="192">
        <v>41908</v>
      </c>
      <c r="B2330" s="433" t="s">
        <v>1825</v>
      </c>
      <c r="C2330" s="434" t="s">
        <v>4819</v>
      </c>
      <c r="D2330" s="190" t="s">
        <v>790</v>
      </c>
      <c r="E2330" s="210">
        <v>3644</v>
      </c>
      <c r="F2330" s="256">
        <v>41908</v>
      </c>
      <c r="G2330" s="42">
        <v>3644</v>
      </c>
      <c r="H2330" s="217">
        <f t="shared" si="35"/>
        <v>0</v>
      </c>
      <c r="I2330" s="190"/>
      <c r="J2330" s="21"/>
      <c r="K2330" s="21"/>
    </row>
    <row r="2331" spans="1:11" x14ac:dyDescent="0.25">
      <c r="A2331" s="192">
        <v>41908</v>
      </c>
      <c r="B2331" s="433" t="s">
        <v>1826</v>
      </c>
      <c r="C2331" s="434" t="s">
        <v>4819</v>
      </c>
      <c r="D2331" s="190" t="s">
        <v>260</v>
      </c>
      <c r="E2331" s="210">
        <v>3620</v>
      </c>
      <c r="F2331" s="256">
        <v>41908</v>
      </c>
      <c r="G2331" s="42">
        <v>3620</v>
      </c>
      <c r="H2331" s="217">
        <f t="shared" si="35"/>
        <v>0</v>
      </c>
      <c r="I2331" s="190" t="s">
        <v>4767</v>
      </c>
      <c r="J2331" s="21"/>
      <c r="K2331" s="21"/>
    </row>
    <row r="2332" spans="1:11" x14ac:dyDescent="0.25">
      <c r="A2332" s="192">
        <v>41908</v>
      </c>
      <c r="B2332" s="433" t="s">
        <v>1827</v>
      </c>
      <c r="C2332" s="434" t="s">
        <v>4819</v>
      </c>
      <c r="D2332" s="190" t="s">
        <v>4589</v>
      </c>
      <c r="E2332" s="210">
        <v>1926.4</v>
      </c>
      <c r="F2332" s="256">
        <v>41908</v>
      </c>
      <c r="G2332" s="42">
        <v>1926.4</v>
      </c>
      <c r="H2332" s="217">
        <f t="shared" si="35"/>
        <v>0</v>
      </c>
      <c r="I2332" s="190"/>
      <c r="J2332" s="21"/>
      <c r="K2332" s="21"/>
    </row>
    <row r="2333" spans="1:11" x14ac:dyDescent="0.25">
      <c r="A2333" s="192">
        <v>41908</v>
      </c>
      <c r="B2333" s="433" t="s">
        <v>1829</v>
      </c>
      <c r="C2333" s="434" t="s">
        <v>4819</v>
      </c>
      <c r="D2333" s="190" t="s">
        <v>763</v>
      </c>
      <c r="E2333" s="210">
        <v>2750</v>
      </c>
      <c r="F2333" s="256">
        <v>41908</v>
      </c>
      <c r="G2333" s="42">
        <v>2750</v>
      </c>
      <c r="H2333" s="217">
        <f t="shared" si="35"/>
        <v>0</v>
      </c>
      <c r="I2333" s="190" t="s">
        <v>12</v>
      </c>
      <c r="J2333" s="21"/>
      <c r="K2333" s="21"/>
    </row>
    <row r="2334" spans="1:11" x14ac:dyDescent="0.25">
      <c r="A2334" s="192">
        <v>41908</v>
      </c>
      <c r="B2334" s="433" t="s">
        <v>1830</v>
      </c>
      <c r="C2334" s="434" t="s">
        <v>4819</v>
      </c>
      <c r="D2334" s="196" t="s">
        <v>3108</v>
      </c>
      <c r="E2334" s="215">
        <v>0</v>
      </c>
      <c r="F2334" s="256"/>
      <c r="G2334" s="42"/>
      <c r="H2334" s="217">
        <f t="shared" si="35"/>
        <v>0</v>
      </c>
      <c r="I2334" s="190" t="s">
        <v>324</v>
      </c>
      <c r="J2334" s="21"/>
      <c r="K2334" s="21"/>
    </row>
    <row r="2335" spans="1:11" x14ac:dyDescent="0.25">
      <c r="A2335" s="192">
        <v>41908</v>
      </c>
      <c r="B2335" s="433" t="s">
        <v>1832</v>
      </c>
      <c r="C2335" s="434" t="s">
        <v>4819</v>
      </c>
      <c r="D2335" s="190" t="s">
        <v>2578</v>
      </c>
      <c r="E2335" s="210">
        <v>7104.6</v>
      </c>
      <c r="F2335" s="256">
        <v>41908</v>
      </c>
      <c r="G2335" s="42">
        <v>7104.6</v>
      </c>
      <c r="H2335" s="217">
        <f t="shared" si="35"/>
        <v>0</v>
      </c>
      <c r="I2335" s="190" t="s">
        <v>12</v>
      </c>
      <c r="J2335" s="21"/>
      <c r="K2335" s="21"/>
    </row>
    <row r="2336" spans="1:11" x14ac:dyDescent="0.25">
      <c r="A2336" s="192">
        <v>41908</v>
      </c>
      <c r="B2336" s="433" t="s">
        <v>1833</v>
      </c>
      <c r="C2336" s="434" t="s">
        <v>4819</v>
      </c>
      <c r="D2336" s="190" t="s">
        <v>4663</v>
      </c>
      <c r="E2336" s="210">
        <v>1435.6</v>
      </c>
      <c r="F2336" s="256">
        <v>41908</v>
      </c>
      <c r="G2336" s="42">
        <v>1435.6</v>
      </c>
      <c r="H2336" s="217">
        <f t="shared" si="35"/>
        <v>0</v>
      </c>
      <c r="I2336" s="190"/>
      <c r="J2336" s="21"/>
      <c r="K2336" s="21"/>
    </row>
    <row r="2337" spans="1:11" x14ac:dyDescent="0.25">
      <c r="A2337" s="192">
        <v>41908</v>
      </c>
      <c r="B2337" s="433" t="s">
        <v>1834</v>
      </c>
      <c r="C2337" s="434" t="s">
        <v>4819</v>
      </c>
      <c r="D2337" s="190" t="s">
        <v>4626</v>
      </c>
      <c r="E2337" s="210">
        <v>5109.2</v>
      </c>
      <c r="F2337" s="256">
        <v>41908</v>
      </c>
      <c r="G2337" s="42">
        <v>5109.2</v>
      </c>
      <c r="H2337" s="217">
        <f t="shared" si="35"/>
        <v>0</v>
      </c>
      <c r="I2337" s="190" t="s">
        <v>27</v>
      </c>
      <c r="J2337" s="21"/>
      <c r="K2337" s="21"/>
    </row>
    <row r="2338" spans="1:11" x14ac:dyDescent="0.25">
      <c r="A2338" s="192">
        <v>41908</v>
      </c>
      <c r="B2338" s="433" t="s">
        <v>1835</v>
      </c>
      <c r="C2338" s="434" t="s">
        <v>4819</v>
      </c>
      <c r="D2338" s="190" t="s">
        <v>544</v>
      </c>
      <c r="E2338" s="210">
        <v>14724.5</v>
      </c>
      <c r="F2338" s="256">
        <v>41910</v>
      </c>
      <c r="G2338" s="42">
        <v>14724.5</v>
      </c>
      <c r="H2338" s="217">
        <f t="shared" si="35"/>
        <v>0</v>
      </c>
      <c r="I2338" s="190" t="s">
        <v>27</v>
      </c>
      <c r="J2338" s="21"/>
      <c r="K2338" s="21"/>
    </row>
    <row r="2339" spans="1:11" x14ac:dyDescent="0.25">
      <c r="A2339" s="192">
        <v>41908</v>
      </c>
      <c r="B2339" s="433" t="s">
        <v>1837</v>
      </c>
      <c r="C2339" s="434" t="s">
        <v>4819</v>
      </c>
      <c r="D2339" s="190" t="s">
        <v>99</v>
      </c>
      <c r="E2339" s="210">
        <v>1116.8399999999999</v>
      </c>
      <c r="F2339" s="256">
        <v>41910</v>
      </c>
      <c r="G2339" s="42">
        <v>1116.8399999999999</v>
      </c>
      <c r="H2339" s="217">
        <f t="shared" si="35"/>
        <v>0</v>
      </c>
      <c r="I2339" s="190" t="s">
        <v>27</v>
      </c>
      <c r="J2339" s="21"/>
      <c r="K2339" s="21"/>
    </row>
    <row r="2340" spans="1:11" x14ac:dyDescent="0.25">
      <c r="A2340" s="192">
        <v>41908</v>
      </c>
      <c r="B2340" s="433" t="s">
        <v>1838</v>
      </c>
      <c r="C2340" s="434" t="s">
        <v>4819</v>
      </c>
      <c r="D2340" s="190" t="s">
        <v>136</v>
      </c>
      <c r="E2340" s="210">
        <v>3064.8</v>
      </c>
      <c r="F2340" s="256">
        <v>41908</v>
      </c>
      <c r="G2340" s="42">
        <v>3064.8</v>
      </c>
      <c r="H2340" s="217">
        <f t="shared" si="35"/>
        <v>0</v>
      </c>
      <c r="I2340" s="190"/>
      <c r="J2340" s="21"/>
      <c r="K2340" s="21"/>
    </row>
    <row r="2341" spans="1:11" x14ac:dyDescent="0.25">
      <c r="A2341" s="192">
        <v>41908</v>
      </c>
      <c r="B2341" s="433" t="s">
        <v>1839</v>
      </c>
      <c r="C2341" s="434" t="s">
        <v>4819</v>
      </c>
      <c r="D2341" s="190" t="s">
        <v>52</v>
      </c>
      <c r="E2341" s="210">
        <v>4398.7</v>
      </c>
      <c r="F2341" s="256">
        <v>41908</v>
      </c>
      <c r="G2341" s="42">
        <v>4398.7</v>
      </c>
      <c r="H2341" s="217">
        <f t="shared" si="35"/>
        <v>0</v>
      </c>
      <c r="I2341" s="190" t="s">
        <v>12</v>
      </c>
      <c r="J2341" s="21"/>
      <c r="K2341" s="21"/>
    </row>
    <row r="2342" spans="1:11" x14ac:dyDescent="0.25">
      <c r="A2342" s="192">
        <v>41908</v>
      </c>
      <c r="B2342" s="433" t="s">
        <v>1840</v>
      </c>
      <c r="C2342" s="434" t="s">
        <v>4819</v>
      </c>
      <c r="D2342" s="190" t="s">
        <v>1693</v>
      </c>
      <c r="E2342" s="210">
        <v>1999.2</v>
      </c>
      <c r="F2342" s="256">
        <v>41908</v>
      </c>
      <c r="G2342" s="42">
        <v>1999.2</v>
      </c>
      <c r="H2342" s="217">
        <f t="shared" si="35"/>
        <v>0</v>
      </c>
      <c r="I2342" s="190"/>
      <c r="J2342" s="21"/>
      <c r="K2342" s="21"/>
    </row>
    <row r="2343" spans="1:11" x14ac:dyDescent="0.25">
      <c r="A2343" s="192">
        <v>41908</v>
      </c>
      <c r="B2343" s="433" t="s">
        <v>1843</v>
      </c>
      <c r="C2343" s="434" t="s">
        <v>4819</v>
      </c>
      <c r="D2343" s="190" t="s">
        <v>2578</v>
      </c>
      <c r="E2343" s="210">
        <v>1929.2</v>
      </c>
      <c r="F2343" s="256">
        <v>41908</v>
      </c>
      <c r="G2343" s="42">
        <v>1929.2</v>
      </c>
      <c r="H2343" s="217">
        <f t="shared" si="35"/>
        <v>0</v>
      </c>
      <c r="I2343" s="190" t="s">
        <v>12</v>
      </c>
      <c r="J2343" s="21"/>
      <c r="K2343" s="21"/>
    </row>
    <row r="2344" spans="1:11" x14ac:dyDescent="0.25">
      <c r="A2344" s="192">
        <v>41908</v>
      </c>
      <c r="B2344" s="433" t="s">
        <v>1844</v>
      </c>
      <c r="C2344" s="434" t="s">
        <v>4819</v>
      </c>
      <c r="D2344" s="190" t="s">
        <v>701</v>
      </c>
      <c r="E2344" s="210">
        <v>2106.5</v>
      </c>
      <c r="F2344" s="256">
        <v>41908</v>
      </c>
      <c r="G2344" s="42">
        <v>2106.5</v>
      </c>
      <c r="H2344" s="217">
        <f t="shared" si="35"/>
        <v>0</v>
      </c>
      <c r="I2344" s="190" t="s">
        <v>12</v>
      </c>
      <c r="J2344" s="21"/>
      <c r="K2344" s="21"/>
    </row>
    <row r="2345" spans="1:11" x14ac:dyDescent="0.25">
      <c r="A2345" s="192">
        <v>41908</v>
      </c>
      <c r="B2345" s="433" t="s">
        <v>1845</v>
      </c>
      <c r="C2345" s="434" t="s">
        <v>4819</v>
      </c>
      <c r="D2345" s="190" t="s">
        <v>4738</v>
      </c>
      <c r="E2345" s="210">
        <v>2799.89</v>
      </c>
      <c r="F2345" s="256">
        <v>41908</v>
      </c>
      <c r="G2345" s="42">
        <v>2799.89</v>
      </c>
      <c r="H2345" s="217">
        <f t="shared" si="35"/>
        <v>0</v>
      </c>
      <c r="I2345" s="190"/>
      <c r="J2345" s="21"/>
      <c r="K2345" s="21"/>
    </row>
    <row r="2346" spans="1:11" x14ac:dyDescent="0.25">
      <c r="A2346" s="192">
        <v>41908</v>
      </c>
      <c r="B2346" s="433" t="s">
        <v>1846</v>
      </c>
      <c r="C2346" s="434" t="s">
        <v>4819</v>
      </c>
      <c r="D2346" s="190" t="s">
        <v>133</v>
      </c>
      <c r="E2346" s="210">
        <v>31594.1</v>
      </c>
      <c r="F2346" s="256">
        <v>41908</v>
      </c>
      <c r="G2346" s="42">
        <v>31594.1</v>
      </c>
      <c r="H2346" s="217">
        <f t="shared" si="35"/>
        <v>0</v>
      </c>
      <c r="I2346" s="190"/>
      <c r="J2346" s="21"/>
      <c r="K2346" s="21"/>
    </row>
    <row r="2347" spans="1:11" x14ac:dyDescent="0.25">
      <c r="A2347" s="192">
        <v>41908</v>
      </c>
      <c r="B2347" s="433" t="s">
        <v>1847</v>
      </c>
      <c r="C2347" s="434" t="s">
        <v>4819</v>
      </c>
      <c r="D2347" s="190" t="s">
        <v>237</v>
      </c>
      <c r="E2347" s="210">
        <v>6055.6</v>
      </c>
      <c r="F2347" s="256">
        <v>41909</v>
      </c>
      <c r="G2347" s="42">
        <v>6055.6</v>
      </c>
      <c r="H2347" s="217">
        <f t="shared" si="35"/>
        <v>0</v>
      </c>
      <c r="I2347" s="190" t="s">
        <v>21</v>
      </c>
      <c r="J2347" s="21"/>
      <c r="K2347" s="21"/>
    </row>
    <row r="2348" spans="1:11" x14ac:dyDescent="0.25">
      <c r="A2348" s="192">
        <v>41908</v>
      </c>
      <c r="B2348" s="433" t="s">
        <v>1849</v>
      </c>
      <c r="C2348" s="434" t="s">
        <v>4819</v>
      </c>
      <c r="D2348" s="190" t="s">
        <v>4585</v>
      </c>
      <c r="E2348" s="210">
        <v>6350.4</v>
      </c>
      <c r="F2348" s="256">
        <v>41912</v>
      </c>
      <c r="G2348" s="42">
        <v>6350.4</v>
      </c>
      <c r="H2348" s="217">
        <f t="shared" si="35"/>
        <v>0</v>
      </c>
      <c r="I2348" s="190" t="s">
        <v>21</v>
      </c>
      <c r="J2348" s="21"/>
      <c r="K2348" s="21"/>
    </row>
    <row r="2349" spans="1:11" x14ac:dyDescent="0.25">
      <c r="A2349" s="192">
        <v>41908</v>
      </c>
      <c r="B2349" s="433" t="s">
        <v>1851</v>
      </c>
      <c r="C2349" s="434" t="s">
        <v>4819</v>
      </c>
      <c r="D2349" s="190" t="s">
        <v>4585</v>
      </c>
      <c r="E2349" s="210">
        <v>1540.6</v>
      </c>
      <c r="F2349" s="256">
        <v>41909</v>
      </c>
      <c r="G2349" s="42">
        <v>1540.6</v>
      </c>
      <c r="H2349" s="217">
        <f t="shared" si="35"/>
        <v>0</v>
      </c>
      <c r="I2349" s="190" t="s">
        <v>21</v>
      </c>
      <c r="J2349" s="21"/>
      <c r="K2349" s="21"/>
    </row>
    <row r="2350" spans="1:11" x14ac:dyDescent="0.25">
      <c r="A2350" s="192">
        <v>41908</v>
      </c>
      <c r="B2350" s="433" t="s">
        <v>1852</v>
      </c>
      <c r="C2350" s="434" t="s">
        <v>4819</v>
      </c>
      <c r="D2350" s="190" t="s">
        <v>1607</v>
      </c>
      <c r="E2350" s="210">
        <v>3971.4</v>
      </c>
      <c r="F2350" s="256">
        <v>41908</v>
      </c>
      <c r="G2350" s="42">
        <v>3971.4</v>
      </c>
      <c r="H2350" s="217">
        <f t="shared" si="35"/>
        <v>0</v>
      </c>
      <c r="I2350" s="190"/>
      <c r="J2350" s="21"/>
      <c r="K2350" s="21"/>
    </row>
    <row r="2351" spans="1:11" x14ac:dyDescent="0.25">
      <c r="A2351" s="192">
        <v>41908</v>
      </c>
      <c r="B2351" s="433" t="s">
        <v>1853</v>
      </c>
      <c r="C2351" s="434" t="s">
        <v>4819</v>
      </c>
      <c r="D2351" s="190" t="s">
        <v>130</v>
      </c>
      <c r="E2351" s="210">
        <v>4340.2</v>
      </c>
      <c r="F2351" s="256">
        <v>41909</v>
      </c>
      <c r="G2351" s="42">
        <v>4340.2</v>
      </c>
      <c r="H2351" s="217">
        <f t="shared" si="35"/>
        <v>0</v>
      </c>
      <c r="I2351" s="190" t="s">
        <v>21</v>
      </c>
      <c r="J2351" s="21"/>
      <c r="K2351" s="21"/>
    </row>
    <row r="2352" spans="1:11" x14ac:dyDescent="0.25">
      <c r="A2352" s="192">
        <v>41908</v>
      </c>
      <c r="B2352" s="433" t="s">
        <v>1854</v>
      </c>
      <c r="C2352" s="434" t="s">
        <v>4819</v>
      </c>
      <c r="D2352" s="190" t="s">
        <v>83</v>
      </c>
      <c r="E2352" s="210">
        <v>3271.8</v>
      </c>
      <c r="F2352" s="256">
        <v>41909</v>
      </c>
      <c r="G2352" s="42">
        <v>3271.8</v>
      </c>
      <c r="H2352" s="217">
        <f t="shared" si="35"/>
        <v>0</v>
      </c>
      <c r="I2352" s="190" t="s">
        <v>21</v>
      </c>
      <c r="J2352" s="21"/>
      <c r="K2352" s="21"/>
    </row>
    <row r="2353" spans="1:11" x14ac:dyDescent="0.25">
      <c r="A2353" s="192">
        <v>41908</v>
      </c>
      <c r="B2353" s="433" t="s">
        <v>1855</v>
      </c>
      <c r="C2353" s="434" t="s">
        <v>4819</v>
      </c>
      <c r="D2353" s="190" t="s">
        <v>133</v>
      </c>
      <c r="E2353" s="210">
        <v>5730.4</v>
      </c>
      <c r="F2353" s="256">
        <v>41908</v>
      </c>
      <c r="G2353" s="42">
        <v>5730.4</v>
      </c>
      <c r="H2353" s="217">
        <f t="shared" si="35"/>
        <v>0</v>
      </c>
      <c r="I2353" s="190"/>
      <c r="J2353" s="21"/>
      <c r="K2353" s="21"/>
    </row>
    <row r="2354" spans="1:11" x14ac:dyDescent="0.25">
      <c r="A2354" s="192">
        <v>41908</v>
      </c>
      <c r="B2354" s="433" t="s">
        <v>1856</v>
      </c>
      <c r="C2354" s="434" t="s">
        <v>4819</v>
      </c>
      <c r="D2354" s="196" t="s">
        <v>3108</v>
      </c>
      <c r="E2354" s="215">
        <v>0</v>
      </c>
      <c r="F2354" s="256"/>
      <c r="G2354" s="42"/>
      <c r="H2354" s="217">
        <f t="shared" si="35"/>
        <v>0</v>
      </c>
      <c r="I2354" s="190" t="s">
        <v>324</v>
      </c>
      <c r="J2354" s="21"/>
      <c r="K2354" s="21"/>
    </row>
    <row r="2355" spans="1:11" x14ac:dyDescent="0.25">
      <c r="A2355" s="192">
        <v>41908</v>
      </c>
      <c r="B2355" s="433" t="s">
        <v>1858</v>
      </c>
      <c r="C2355" s="434" t="s">
        <v>4819</v>
      </c>
      <c r="D2355" s="190" t="s">
        <v>147</v>
      </c>
      <c r="E2355" s="210">
        <v>29369</v>
      </c>
      <c r="F2355" s="256">
        <v>41908</v>
      </c>
      <c r="G2355" s="42">
        <v>29369</v>
      </c>
      <c r="H2355" s="217">
        <f t="shared" si="35"/>
        <v>0</v>
      </c>
      <c r="I2355" s="190" t="s">
        <v>217</v>
      </c>
      <c r="J2355" s="21"/>
      <c r="K2355" s="21"/>
    </row>
    <row r="2356" spans="1:11" x14ac:dyDescent="0.25">
      <c r="A2356" s="192">
        <v>41908</v>
      </c>
      <c r="B2356" s="433" t="s">
        <v>1859</v>
      </c>
      <c r="C2356" s="434" t="s">
        <v>4819</v>
      </c>
      <c r="D2356" s="190" t="s">
        <v>28</v>
      </c>
      <c r="E2356" s="210">
        <v>1226.4000000000001</v>
      </c>
      <c r="F2356" s="256">
        <v>41908</v>
      </c>
      <c r="G2356" s="42">
        <v>1226.4000000000001</v>
      </c>
      <c r="H2356" s="217">
        <f t="shared" si="35"/>
        <v>0</v>
      </c>
      <c r="I2356" s="190"/>
      <c r="J2356" s="21"/>
      <c r="K2356" s="21"/>
    </row>
    <row r="2357" spans="1:11" x14ac:dyDescent="0.25">
      <c r="A2357" s="192">
        <v>41908</v>
      </c>
      <c r="B2357" s="433" t="s">
        <v>1860</v>
      </c>
      <c r="C2357" s="434" t="s">
        <v>4819</v>
      </c>
      <c r="D2357" s="190" t="s">
        <v>180</v>
      </c>
      <c r="E2357" s="210">
        <v>35759.300000000003</v>
      </c>
      <c r="F2357" s="256">
        <v>41909</v>
      </c>
      <c r="G2357" s="42">
        <v>35759.300000000003</v>
      </c>
      <c r="H2357" s="217">
        <f t="shared" si="35"/>
        <v>0</v>
      </c>
      <c r="I2357" s="190" t="s">
        <v>65</v>
      </c>
      <c r="J2357" s="21"/>
      <c r="K2357" s="21"/>
    </row>
    <row r="2358" spans="1:11" x14ac:dyDescent="0.25">
      <c r="A2358" s="192">
        <v>41908</v>
      </c>
      <c r="B2358" s="433" t="s">
        <v>1861</v>
      </c>
      <c r="C2358" s="434" t="s">
        <v>4819</v>
      </c>
      <c r="D2358" s="190" t="s">
        <v>62</v>
      </c>
      <c r="E2358" s="210">
        <v>22526.6</v>
      </c>
      <c r="F2358" s="256">
        <v>41909</v>
      </c>
      <c r="G2358" s="42">
        <v>22526.6</v>
      </c>
      <c r="H2358" s="217">
        <f t="shared" si="35"/>
        <v>0</v>
      </c>
      <c r="I2358" s="190" t="s">
        <v>65</v>
      </c>
      <c r="J2358" s="21"/>
      <c r="K2358" s="21"/>
    </row>
    <row r="2359" spans="1:11" x14ac:dyDescent="0.25">
      <c r="A2359" s="192">
        <v>41908</v>
      </c>
      <c r="B2359" s="433" t="s">
        <v>1862</v>
      </c>
      <c r="C2359" s="434" t="s">
        <v>4819</v>
      </c>
      <c r="D2359" s="190" t="s">
        <v>3115</v>
      </c>
      <c r="E2359" s="210">
        <v>8706.6</v>
      </c>
      <c r="F2359" s="256">
        <v>41909</v>
      </c>
      <c r="G2359" s="42">
        <v>8706.6</v>
      </c>
      <c r="H2359" s="217">
        <f t="shared" si="35"/>
        <v>0</v>
      </c>
      <c r="I2359" s="190" t="s">
        <v>65</v>
      </c>
      <c r="J2359" s="21"/>
      <c r="K2359" s="21"/>
    </row>
    <row r="2360" spans="1:11" x14ac:dyDescent="0.25">
      <c r="A2360" s="192">
        <v>41908</v>
      </c>
      <c r="B2360" s="433" t="s">
        <v>1863</v>
      </c>
      <c r="C2360" s="434" t="s">
        <v>4819</v>
      </c>
      <c r="D2360" s="190" t="s">
        <v>3312</v>
      </c>
      <c r="E2360" s="210">
        <v>6619.7</v>
      </c>
      <c r="F2360" s="256">
        <v>41909</v>
      </c>
      <c r="G2360" s="42">
        <v>6619.7</v>
      </c>
      <c r="H2360" s="217">
        <f t="shared" si="35"/>
        <v>0</v>
      </c>
      <c r="I2360" s="190" t="s">
        <v>65</v>
      </c>
      <c r="J2360" s="21"/>
      <c r="K2360" s="21"/>
    </row>
    <row r="2361" spans="1:11" x14ac:dyDescent="0.25">
      <c r="A2361" s="192">
        <v>41908</v>
      </c>
      <c r="B2361" s="433" t="s">
        <v>1865</v>
      </c>
      <c r="C2361" s="434" t="s">
        <v>4819</v>
      </c>
      <c r="D2361" s="190" t="s">
        <v>11</v>
      </c>
      <c r="E2361" s="210">
        <v>40063.1</v>
      </c>
      <c r="F2361" s="412">
        <v>41936</v>
      </c>
      <c r="G2361" s="219">
        <v>40063.1</v>
      </c>
      <c r="H2361" s="217">
        <f t="shared" si="35"/>
        <v>0</v>
      </c>
      <c r="I2361" s="190" t="s">
        <v>65</v>
      </c>
      <c r="J2361" s="21"/>
      <c r="K2361" s="21"/>
    </row>
    <row r="2362" spans="1:11" x14ac:dyDescent="0.25">
      <c r="A2362" s="192">
        <v>41908</v>
      </c>
      <c r="B2362" s="433" t="s">
        <v>1866</v>
      </c>
      <c r="C2362" s="434" t="s">
        <v>4819</v>
      </c>
      <c r="D2362" s="196" t="s">
        <v>3108</v>
      </c>
      <c r="E2362" s="215">
        <v>0</v>
      </c>
      <c r="F2362" s="256"/>
      <c r="G2362" s="42"/>
      <c r="H2362" s="217">
        <f t="shared" si="35"/>
        <v>0</v>
      </c>
      <c r="I2362" s="190" t="s">
        <v>512</v>
      </c>
      <c r="J2362" s="21"/>
      <c r="K2362" s="21"/>
    </row>
    <row r="2363" spans="1:11" x14ac:dyDescent="0.25">
      <c r="A2363" s="192">
        <v>41908</v>
      </c>
      <c r="B2363" s="433" t="s">
        <v>1867</v>
      </c>
      <c r="C2363" s="434" t="s">
        <v>4819</v>
      </c>
      <c r="D2363" s="190" t="s">
        <v>4658</v>
      </c>
      <c r="E2363" s="210">
        <v>2798.4</v>
      </c>
      <c r="F2363" s="256">
        <v>41909</v>
      </c>
      <c r="G2363" s="42">
        <v>2798.4</v>
      </c>
      <c r="H2363" s="217">
        <f t="shared" si="35"/>
        <v>0</v>
      </c>
      <c r="I2363" s="190" t="s">
        <v>65</v>
      </c>
      <c r="J2363" s="21"/>
      <c r="K2363" s="21"/>
    </row>
    <row r="2364" spans="1:11" x14ac:dyDescent="0.25">
      <c r="A2364" s="192">
        <v>41908</v>
      </c>
      <c r="B2364" s="433" t="s">
        <v>1868</v>
      </c>
      <c r="C2364" s="434" t="s">
        <v>4819</v>
      </c>
      <c r="D2364" s="190" t="s">
        <v>51</v>
      </c>
      <c r="E2364" s="210">
        <v>1749.6</v>
      </c>
      <c r="F2364" s="256">
        <v>41908</v>
      </c>
      <c r="G2364" s="42">
        <v>1749.6</v>
      </c>
      <c r="H2364" s="217">
        <f t="shared" si="35"/>
        <v>0</v>
      </c>
      <c r="I2364" s="190"/>
      <c r="J2364" s="21"/>
      <c r="K2364" s="21"/>
    </row>
    <row r="2365" spans="1:11" x14ac:dyDescent="0.25">
      <c r="A2365" s="192">
        <v>41908</v>
      </c>
      <c r="B2365" s="433" t="s">
        <v>1869</v>
      </c>
      <c r="C2365" s="434" t="s">
        <v>4819</v>
      </c>
      <c r="D2365" s="190" t="s">
        <v>4764</v>
      </c>
      <c r="E2365" s="210">
        <v>127.5</v>
      </c>
      <c r="F2365" s="256">
        <v>41909</v>
      </c>
      <c r="G2365" s="42">
        <v>127.5</v>
      </c>
      <c r="H2365" s="217">
        <f t="shared" si="35"/>
        <v>0</v>
      </c>
      <c r="I2365" s="190" t="s">
        <v>65</v>
      </c>
      <c r="J2365" s="21"/>
      <c r="K2365" s="21"/>
    </row>
    <row r="2366" spans="1:11" x14ac:dyDescent="0.25">
      <c r="A2366" s="192">
        <v>41908</v>
      </c>
      <c r="B2366" s="433" t="s">
        <v>1871</v>
      </c>
      <c r="C2366" s="434" t="s">
        <v>4819</v>
      </c>
      <c r="D2366" s="190" t="s">
        <v>8</v>
      </c>
      <c r="E2366" s="210">
        <v>1067.2</v>
      </c>
      <c r="F2366" s="256">
        <v>41908</v>
      </c>
      <c r="G2366" s="42">
        <v>1067.2</v>
      </c>
      <c r="H2366" s="217">
        <f t="shared" si="35"/>
        <v>0</v>
      </c>
      <c r="I2366" s="190"/>
      <c r="J2366" s="21"/>
      <c r="K2366" s="21"/>
    </row>
    <row r="2367" spans="1:11" x14ac:dyDescent="0.25">
      <c r="A2367" s="192">
        <v>41908</v>
      </c>
      <c r="B2367" s="433" t="s">
        <v>1872</v>
      </c>
      <c r="C2367" s="434" t="s">
        <v>4819</v>
      </c>
      <c r="D2367" s="190" t="s">
        <v>87</v>
      </c>
      <c r="E2367" s="210">
        <v>8805.4</v>
      </c>
      <c r="F2367" s="256">
        <v>41909</v>
      </c>
      <c r="G2367" s="42">
        <v>8805.4</v>
      </c>
      <c r="H2367" s="217">
        <f t="shared" si="35"/>
        <v>0</v>
      </c>
      <c r="I2367" s="190" t="s">
        <v>21</v>
      </c>
      <c r="J2367" s="21"/>
      <c r="K2367" s="21"/>
    </row>
    <row r="2368" spans="1:11" x14ac:dyDescent="0.25">
      <c r="A2368" s="192">
        <v>41908</v>
      </c>
      <c r="B2368" s="433" t="s">
        <v>1873</v>
      </c>
      <c r="C2368" s="434" t="s">
        <v>4819</v>
      </c>
      <c r="D2368" s="190" t="s">
        <v>4801</v>
      </c>
      <c r="E2368" s="210">
        <v>3952.12</v>
      </c>
      <c r="F2368" s="256">
        <v>41909</v>
      </c>
      <c r="G2368" s="42">
        <v>3952.12</v>
      </c>
      <c r="H2368" s="217">
        <f t="shared" si="35"/>
        <v>0</v>
      </c>
      <c r="I2368" s="190" t="s">
        <v>21</v>
      </c>
      <c r="J2368" s="21"/>
      <c r="K2368" s="21"/>
    </row>
    <row r="2369" spans="1:11" x14ac:dyDescent="0.25">
      <c r="A2369" s="192">
        <v>41908</v>
      </c>
      <c r="B2369" s="433" t="s">
        <v>1874</v>
      </c>
      <c r="C2369" s="434" t="s">
        <v>4819</v>
      </c>
      <c r="D2369" s="190" t="s">
        <v>233</v>
      </c>
      <c r="E2369" s="210">
        <v>4555.2</v>
      </c>
      <c r="F2369" s="256">
        <v>41909</v>
      </c>
      <c r="G2369" s="42">
        <v>4555.2</v>
      </c>
      <c r="H2369" s="217">
        <f t="shared" si="35"/>
        <v>0</v>
      </c>
      <c r="I2369" s="190" t="s">
        <v>21</v>
      </c>
      <c r="J2369" s="21"/>
      <c r="K2369" s="21"/>
    </row>
    <row r="2370" spans="1:11" x14ac:dyDescent="0.25">
      <c r="A2370" s="192">
        <v>41908</v>
      </c>
      <c r="B2370" s="433" t="s">
        <v>1875</v>
      </c>
      <c r="C2370" s="434" t="s">
        <v>4819</v>
      </c>
      <c r="D2370" s="196" t="s">
        <v>4844</v>
      </c>
      <c r="E2370" s="215">
        <v>0</v>
      </c>
      <c r="F2370" s="187" t="s">
        <v>4845</v>
      </c>
      <c r="G2370" s="42"/>
      <c r="H2370" s="217">
        <f t="shared" si="35"/>
        <v>0</v>
      </c>
      <c r="I2370" s="190" t="s">
        <v>21</v>
      </c>
      <c r="J2370" s="21"/>
      <c r="K2370" s="21"/>
    </row>
    <row r="2371" spans="1:11" x14ac:dyDescent="0.25">
      <c r="A2371" s="192">
        <v>41908</v>
      </c>
      <c r="B2371" s="433" t="s">
        <v>1876</v>
      </c>
      <c r="C2371" s="434" t="s">
        <v>4819</v>
      </c>
      <c r="D2371" s="190" t="s">
        <v>193</v>
      </c>
      <c r="E2371" s="210">
        <v>9066</v>
      </c>
      <c r="F2371" s="256">
        <v>41909</v>
      </c>
      <c r="G2371" s="42">
        <v>9066</v>
      </c>
      <c r="H2371" s="217">
        <f t="shared" si="35"/>
        <v>0</v>
      </c>
      <c r="I2371" s="190" t="s">
        <v>21</v>
      </c>
      <c r="J2371" s="21"/>
      <c r="K2371" s="21"/>
    </row>
    <row r="2372" spans="1:11" x14ac:dyDescent="0.25">
      <c r="A2372" s="192">
        <v>41908</v>
      </c>
      <c r="B2372" s="433" t="s">
        <v>1877</v>
      </c>
      <c r="C2372" s="434" t="s">
        <v>4819</v>
      </c>
      <c r="D2372" s="196" t="s">
        <v>3108</v>
      </c>
      <c r="E2372" s="215">
        <v>0</v>
      </c>
      <c r="F2372" s="256"/>
      <c r="G2372" s="42"/>
      <c r="H2372" s="217">
        <f t="shared" si="35"/>
        <v>0</v>
      </c>
      <c r="I2372" s="190"/>
      <c r="J2372" s="21"/>
      <c r="K2372" s="21"/>
    </row>
    <row r="2373" spans="1:11" x14ac:dyDescent="0.25">
      <c r="A2373" s="192">
        <v>41908</v>
      </c>
      <c r="B2373" s="433" t="s">
        <v>1879</v>
      </c>
      <c r="C2373" s="434" t="s">
        <v>4819</v>
      </c>
      <c r="D2373" s="196" t="s">
        <v>3108</v>
      </c>
      <c r="E2373" s="215">
        <v>0</v>
      </c>
      <c r="F2373" s="256"/>
      <c r="G2373" s="42"/>
      <c r="H2373" s="217">
        <f t="shared" si="35"/>
        <v>0</v>
      </c>
      <c r="I2373" s="190"/>
      <c r="J2373" s="21"/>
      <c r="K2373" s="21"/>
    </row>
    <row r="2374" spans="1:11" x14ac:dyDescent="0.25">
      <c r="A2374" s="192">
        <v>41908</v>
      </c>
      <c r="B2374" s="433" t="s">
        <v>1880</v>
      </c>
      <c r="C2374" s="434" t="s">
        <v>4819</v>
      </c>
      <c r="D2374" s="190" t="s">
        <v>78</v>
      </c>
      <c r="E2374" s="210">
        <v>2714.4</v>
      </c>
      <c r="F2374" s="256">
        <v>41909</v>
      </c>
      <c r="G2374" s="42">
        <v>2714.4</v>
      </c>
      <c r="H2374" s="217">
        <f t="shared" ref="H2374:H2437" si="36">E2374-G2374</f>
        <v>0</v>
      </c>
      <c r="I2374" s="190" t="s">
        <v>21</v>
      </c>
      <c r="J2374" s="21"/>
      <c r="K2374" s="21"/>
    </row>
    <row r="2375" spans="1:11" x14ac:dyDescent="0.25">
      <c r="A2375" s="192">
        <v>41908</v>
      </c>
      <c r="B2375" s="433" t="s">
        <v>1881</v>
      </c>
      <c r="C2375" s="434" t="s">
        <v>4819</v>
      </c>
      <c r="D2375" s="190" t="s">
        <v>1004</v>
      </c>
      <c r="E2375" s="210">
        <v>934.8</v>
      </c>
      <c r="F2375" s="256">
        <v>41909</v>
      </c>
      <c r="G2375" s="42">
        <v>934.8</v>
      </c>
      <c r="H2375" s="217">
        <f t="shared" si="36"/>
        <v>0</v>
      </c>
      <c r="I2375" s="190" t="s">
        <v>21</v>
      </c>
      <c r="J2375" s="21"/>
      <c r="K2375" s="21"/>
    </row>
    <row r="2376" spans="1:11" x14ac:dyDescent="0.25">
      <c r="A2376" s="192">
        <v>41908</v>
      </c>
      <c r="B2376" s="433" t="s">
        <v>1882</v>
      </c>
      <c r="C2376" s="434" t="s">
        <v>4819</v>
      </c>
      <c r="D2376" s="190" t="s">
        <v>80</v>
      </c>
      <c r="E2376" s="210">
        <v>2085.1999999999998</v>
      </c>
      <c r="F2376" s="256">
        <v>41909</v>
      </c>
      <c r="G2376" s="42">
        <v>2085.1999999999998</v>
      </c>
      <c r="H2376" s="217">
        <f t="shared" si="36"/>
        <v>0</v>
      </c>
      <c r="I2376" s="190" t="s">
        <v>21</v>
      </c>
      <c r="J2376" s="21"/>
      <c r="K2376" s="21"/>
    </row>
    <row r="2377" spans="1:11" x14ac:dyDescent="0.25">
      <c r="A2377" s="192">
        <v>41908</v>
      </c>
      <c r="B2377" s="433" t="s">
        <v>1883</v>
      </c>
      <c r="C2377" s="434" t="s">
        <v>4819</v>
      </c>
      <c r="D2377" s="196" t="s">
        <v>4846</v>
      </c>
      <c r="E2377" s="215">
        <v>0</v>
      </c>
      <c r="F2377" s="256" t="s">
        <v>4845</v>
      </c>
      <c r="G2377" s="42"/>
      <c r="H2377" s="217">
        <f t="shared" si="36"/>
        <v>0</v>
      </c>
      <c r="I2377" s="190" t="s">
        <v>21</v>
      </c>
      <c r="J2377" s="21"/>
      <c r="K2377" s="21"/>
    </row>
    <row r="2378" spans="1:11" x14ac:dyDescent="0.25">
      <c r="A2378" s="192">
        <v>41908</v>
      </c>
      <c r="B2378" s="433" t="s">
        <v>1885</v>
      </c>
      <c r="C2378" s="434" t="s">
        <v>4819</v>
      </c>
      <c r="D2378" s="190" t="s">
        <v>4776</v>
      </c>
      <c r="E2378" s="210">
        <v>9626</v>
      </c>
      <c r="F2378" s="256">
        <v>41909</v>
      </c>
      <c r="G2378" s="42">
        <v>9626</v>
      </c>
      <c r="H2378" s="217">
        <f t="shared" si="36"/>
        <v>0</v>
      </c>
      <c r="I2378" s="190" t="s">
        <v>65</v>
      </c>
      <c r="J2378" s="21"/>
      <c r="K2378" s="21"/>
    </row>
    <row r="2379" spans="1:11" x14ac:dyDescent="0.25">
      <c r="A2379" s="192">
        <v>41908</v>
      </c>
      <c r="B2379" s="433" t="s">
        <v>1886</v>
      </c>
      <c r="C2379" s="434" t="s">
        <v>4819</v>
      </c>
      <c r="D2379" s="190" t="s">
        <v>2504</v>
      </c>
      <c r="E2379" s="210">
        <v>41151.599999999999</v>
      </c>
      <c r="F2379" s="428" t="s">
        <v>4866</v>
      </c>
      <c r="G2379" s="219">
        <v>41151.599999999999</v>
      </c>
      <c r="H2379" s="217">
        <f t="shared" si="36"/>
        <v>0</v>
      </c>
      <c r="I2379" s="190" t="s">
        <v>65</v>
      </c>
      <c r="J2379" s="21"/>
      <c r="K2379" s="21"/>
    </row>
    <row r="2380" spans="1:11" x14ac:dyDescent="0.25">
      <c r="A2380" s="192">
        <v>41908</v>
      </c>
      <c r="B2380" s="433" t="s">
        <v>1888</v>
      </c>
      <c r="C2380" s="434" t="s">
        <v>4819</v>
      </c>
      <c r="D2380" s="190" t="s">
        <v>63</v>
      </c>
      <c r="E2380" s="210">
        <v>2337.5</v>
      </c>
      <c r="F2380" s="256">
        <v>41909</v>
      </c>
      <c r="G2380" s="42">
        <v>2337.5</v>
      </c>
      <c r="H2380" s="217">
        <f t="shared" si="36"/>
        <v>0</v>
      </c>
      <c r="I2380" s="190" t="s">
        <v>65</v>
      </c>
      <c r="J2380" s="21"/>
      <c r="K2380" s="21"/>
    </row>
    <row r="2381" spans="1:11" x14ac:dyDescent="0.25">
      <c r="A2381" s="192">
        <v>41908</v>
      </c>
      <c r="B2381" s="433" t="s">
        <v>1889</v>
      </c>
      <c r="C2381" s="434" t="s">
        <v>4819</v>
      </c>
      <c r="D2381" s="190" t="s">
        <v>4847</v>
      </c>
      <c r="E2381" s="210">
        <v>5756.4</v>
      </c>
      <c r="F2381" s="368">
        <v>41908</v>
      </c>
      <c r="G2381" s="42">
        <v>5756.4</v>
      </c>
      <c r="H2381" s="217">
        <f t="shared" si="36"/>
        <v>0</v>
      </c>
      <c r="I2381" s="190"/>
      <c r="J2381" s="21"/>
      <c r="K2381" s="21"/>
    </row>
    <row r="2382" spans="1:11" x14ac:dyDescent="0.25">
      <c r="A2382" s="192">
        <v>41908</v>
      </c>
      <c r="B2382" s="433" t="s">
        <v>1890</v>
      </c>
      <c r="C2382" s="434" t="s">
        <v>4819</v>
      </c>
      <c r="D2382" s="190" t="s">
        <v>115</v>
      </c>
      <c r="E2382" s="210">
        <v>4712.7</v>
      </c>
      <c r="F2382" s="368">
        <v>41908</v>
      </c>
      <c r="G2382" s="42">
        <v>4712.7</v>
      </c>
      <c r="H2382" s="217">
        <f t="shared" si="36"/>
        <v>0</v>
      </c>
      <c r="I2382" s="190"/>
      <c r="J2382" s="21"/>
      <c r="K2382" s="21"/>
    </row>
    <row r="2383" spans="1:11" x14ac:dyDescent="0.25">
      <c r="A2383" s="192">
        <v>41908</v>
      </c>
      <c r="B2383" s="433" t="s">
        <v>1891</v>
      </c>
      <c r="C2383" s="434" t="s">
        <v>4819</v>
      </c>
      <c r="D2383" s="190" t="s">
        <v>115</v>
      </c>
      <c r="E2383" s="210">
        <v>923.1</v>
      </c>
      <c r="F2383" s="368">
        <v>41908</v>
      </c>
      <c r="G2383" s="42">
        <v>923.1</v>
      </c>
      <c r="H2383" s="217">
        <f t="shared" si="36"/>
        <v>0</v>
      </c>
      <c r="I2383" s="190"/>
      <c r="J2383" s="21"/>
      <c r="K2383" s="21"/>
    </row>
    <row r="2384" spans="1:11" x14ac:dyDescent="0.25">
      <c r="A2384" s="192">
        <v>41908</v>
      </c>
      <c r="B2384" s="433" t="s">
        <v>1892</v>
      </c>
      <c r="C2384" s="434" t="s">
        <v>4819</v>
      </c>
      <c r="D2384" s="190" t="s">
        <v>4729</v>
      </c>
      <c r="E2384" s="210">
        <v>2784.6</v>
      </c>
      <c r="F2384" s="368">
        <v>41908</v>
      </c>
      <c r="G2384" s="42">
        <v>2784.6</v>
      </c>
      <c r="H2384" s="217">
        <f t="shared" si="36"/>
        <v>0</v>
      </c>
      <c r="I2384" s="190"/>
      <c r="J2384" s="21"/>
      <c r="K2384" s="21"/>
    </row>
    <row r="2385" spans="1:11" x14ac:dyDescent="0.25">
      <c r="A2385" s="192">
        <v>41908</v>
      </c>
      <c r="B2385" s="433" t="s">
        <v>1893</v>
      </c>
      <c r="C2385" s="434" t="s">
        <v>4819</v>
      </c>
      <c r="D2385" s="190" t="s">
        <v>4848</v>
      </c>
      <c r="E2385" s="210">
        <v>26424</v>
      </c>
      <c r="F2385" s="586">
        <v>41951</v>
      </c>
      <c r="G2385" s="62">
        <v>26424</v>
      </c>
      <c r="H2385" s="217">
        <f t="shared" si="36"/>
        <v>0</v>
      </c>
      <c r="I2385" s="190"/>
      <c r="J2385" s="21"/>
      <c r="K2385" s="21"/>
    </row>
    <row r="2386" spans="1:11" x14ac:dyDescent="0.25">
      <c r="A2386" s="192">
        <v>41908</v>
      </c>
      <c r="B2386" s="433" t="s">
        <v>1895</v>
      </c>
      <c r="C2386" s="434" t="s">
        <v>4819</v>
      </c>
      <c r="D2386" s="190" t="s">
        <v>1915</v>
      </c>
      <c r="E2386" s="210">
        <v>991.65</v>
      </c>
      <c r="F2386" s="368">
        <v>41908</v>
      </c>
      <c r="G2386" s="42">
        <v>991.65</v>
      </c>
      <c r="H2386" s="217">
        <f t="shared" si="36"/>
        <v>0</v>
      </c>
      <c r="I2386" s="190"/>
      <c r="J2386" s="21"/>
      <c r="K2386" s="21"/>
    </row>
    <row r="2387" spans="1:11" x14ac:dyDescent="0.25">
      <c r="A2387" s="192">
        <v>41908</v>
      </c>
      <c r="B2387" s="433" t="s">
        <v>1896</v>
      </c>
      <c r="C2387" s="434" t="s">
        <v>4819</v>
      </c>
      <c r="D2387" s="190" t="s">
        <v>4849</v>
      </c>
      <c r="E2387" s="210">
        <v>6618.62</v>
      </c>
      <c r="F2387" s="368">
        <v>41908</v>
      </c>
      <c r="G2387" s="42">
        <v>6618.62</v>
      </c>
      <c r="H2387" s="217">
        <f t="shared" si="36"/>
        <v>0</v>
      </c>
      <c r="I2387" s="190"/>
      <c r="J2387" s="21"/>
      <c r="K2387" s="21"/>
    </row>
    <row r="2388" spans="1:11" x14ac:dyDescent="0.25">
      <c r="A2388" s="192">
        <v>41908</v>
      </c>
      <c r="B2388" s="433" t="s">
        <v>1897</v>
      </c>
      <c r="C2388" s="434" t="s">
        <v>4819</v>
      </c>
      <c r="D2388" s="190" t="s">
        <v>4183</v>
      </c>
      <c r="E2388" s="210">
        <v>9303</v>
      </c>
      <c r="F2388" s="368">
        <v>41908</v>
      </c>
      <c r="G2388" s="42">
        <v>9303</v>
      </c>
      <c r="H2388" s="217">
        <f t="shared" si="36"/>
        <v>0</v>
      </c>
      <c r="I2388" s="190"/>
      <c r="J2388" s="21"/>
      <c r="K2388" s="21"/>
    </row>
    <row r="2389" spans="1:11" x14ac:dyDescent="0.25">
      <c r="A2389" s="192">
        <v>41908</v>
      </c>
      <c r="B2389" s="433" t="s">
        <v>1898</v>
      </c>
      <c r="C2389" s="434" t="s">
        <v>4819</v>
      </c>
      <c r="D2389" s="190" t="s">
        <v>4288</v>
      </c>
      <c r="E2389" s="210">
        <v>3435.8</v>
      </c>
      <c r="F2389" s="368">
        <v>41908</v>
      </c>
      <c r="G2389" s="42">
        <v>3435.8</v>
      </c>
      <c r="H2389" s="217">
        <f t="shared" si="36"/>
        <v>0</v>
      </c>
      <c r="I2389" s="190"/>
      <c r="J2389" s="21"/>
      <c r="K2389" s="21"/>
    </row>
    <row r="2390" spans="1:11" x14ac:dyDescent="0.25">
      <c r="A2390" s="192">
        <v>41908</v>
      </c>
      <c r="B2390" s="433" t="s">
        <v>1899</v>
      </c>
      <c r="C2390" s="434" t="s">
        <v>4819</v>
      </c>
      <c r="D2390" s="190" t="s">
        <v>14</v>
      </c>
      <c r="E2390" s="210">
        <v>1710</v>
      </c>
      <c r="F2390" s="368">
        <v>41909</v>
      </c>
      <c r="G2390" s="42">
        <v>1710</v>
      </c>
      <c r="H2390" s="217">
        <f t="shared" si="36"/>
        <v>0</v>
      </c>
      <c r="I2390" s="190"/>
      <c r="J2390" s="21"/>
      <c r="K2390" s="21"/>
    </row>
    <row r="2391" spans="1:11" x14ac:dyDescent="0.25">
      <c r="A2391" s="192">
        <v>41908</v>
      </c>
      <c r="B2391" s="433" t="s">
        <v>1901</v>
      </c>
      <c r="C2391" s="434" t="s">
        <v>4819</v>
      </c>
      <c r="D2391" s="190" t="s">
        <v>4663</v>
      </c>
      <c r="E2391" s="210">
        <v>46266</v>
      </c>
      <c r="F2391" s="368">
        <v>41908</v>
      </c>
      <c r="G2391" s="42">
        <v>46266</v>
      </c>
      <c r="H2391" s="217">
        <f t="shared" si="36"/>
        <v>0</v>
      </c>
      <c r="I2391" s="190"/>
      <c r="J2391" s="21"/>
      <c r="K2391" s="21"/>
    </row>
    <row r="2392" spans="1:11" x14ac:dyDescent="0.25">
      <c r="A2392" s="192">
        <v>41908</v>
      </c>
      <c r="B2392" s="433" t="s">
        <v>1903</v>
      </c>
      <c r="C2392" s="434" t="s">
        <v>4819</v>
      </c>
      <c r="D2392" s="190" t="s">
        <v>4663</v>
      </c>
      <c r="E2392" s="210">
        <v>1086</v>
      </c>
      <c r="F2392" s="368">
        <v>41908</v>
      </c>
      <c r="G2392" s="42">
        <v>1086</v>
      </c>
      <c r="H2392" s="217">
        <f t="shared" si="36"/>
        <v>0</v>
      </c>
      <c r="I2392" s="190"/>
      <c r="J2392" s="21"/>
      <c r="K2392" s="21"/>
    </row>
    <row r="2393" spans="1:11" x14ac:dyDescent="0.25">
      <c r="A2393" s="192">
        <v>41909</v>
      </c>
      <c r="B2393" s="433" t="s">
        <v>1904</v>
      </c>
      <c r="C2393" s="434" t="s">
        <v>4819</v>
      </c>
      <c r="D2393" s="20" t="s">
        <v>200</v>
      </c>
      <c r="E2393" s="213">
        <v>9211.6</v>
      </c>
      <c r="F2393" s="370">
        <v>41915</v>
      </c>
      <c r="G2393" s="219">
        <v>9211.6</v>
      </c>
      <c r="H2393" s="217">
        <f t="shared" si="36"/>
        <v>0</v>
      </c>
      <c r="I2393" s="20"/>
      <c r="J2393" s="21"/>
      <c r="K2393" s="21"/>
    </row>
    <row r="2394" spans="1:11" x14ac:dyDescent="0.25">
      <c r="A2394" s="192">
        <v>41909</v>
      </c>
      <c r="B2394" s="433" t="s">
        <v>1905</v>
      </c>
      <c r="C2394" s="434" t="s">
        <v>4819</v>
      </c>
      <c r="D2394" s="20" t="s">
        <v>14</v>
      </c>
      <c r="E2394" s="213">
        <v>11400</v>
      </c>
      <c r="F2394" s="368">
        <v>41909</v>
      </c>
      <c r="G2394" s="42">
        <v>11400</v>
      </c>
      <c r="H2394" s="217">
        <f t="shared" si="36"/>
        <v>0</v>
      </c>
      <c r="I2394" s="20" t="s">
        <v>217</v>
      </c>
      <c r="J2394" s="21"/>
      <c r="K2394" s="21"/>
    </row>
    <row r="2395" spans="1:11" x14ac:dyDescent="0.25">
      <c r="A2395" s="192">
        <v>41909</v>
      </c>
      <c r="B2395" s="433" t="s">
        <v>1906</v>
      </c>
      <c r="C2395" s="434" t="s">
        <v>4819</v>
      </c>
      <c r="D2395" s="20" t="s">
        <v>13</v>
      </c>
      <c r="E2395" s="213">
        <v>5101.2</v>
      </c>
      <c r="F2395" s="368">
        <v>41909</v>
      </c>
      <c r="G2395" s="42">
        <v>5101.2</v>
      </c>
      <c r="H2395" s="217">
        <f t="shared" si="36"/>
        <v>0</v>
      </c>
      <c r="I2395" s="20" t="s">
        <v>217</v>
      </c>
      <c r="J2395" s="21"/>
      <c r="K2395" s="21"/>
    </row>
    <row r="2396" spans="1:11" x14ac:dyDescent="0.25">
      <c r="A2396" s="192">
        <v>41909</v>
      </c>
      <c r="B2396" s="433" t="s">
        <v>1907</v>
      </c>
      <c r="C2396" s="434" t="s">
        <v>4819</v>
      </c>
      <c r="D2396" s="20" t="s">
        <v>4587</v>
      </c>
      <c r="E2396" s="213">
        <v>22855.4</v>
      </c>
      <c r="F2396" s="368">
        <v>41909</v>
      </c>
      <c r="G2396" s="42">
        <v>22855.4</v>
      </c>
      <c r="H2396" s="217">
        <f t="shared" si="36"/>
        <v>0</v>
      </c>
      <c r="I2396" s="20" t="s">
        <v>217</v>
      </c>
      <c r="J2396" s="21"/>
      <c r="K2396" s="21"/>
    </row>
    <row r="2397" spans="1:11" x14ac:dyDescent="0.25">
      <c r="A2397" s="192">
        <v>41909</v>
      </c>
      <c r="B2397" s="433" t="s">
        <v>1908</v>
      </c>
      <c r="C2397" s="434" t="s">
        <v>4819</v>
      </c>
      <c r="D2397" s="20" t="s">
        <v>28</v>
      </c>
      <c r="E2397" s="213">
        <v>20563.099999999999</v>
      </c>
      <c r="F2397" s="368">
        <v>41909</v>
      </c>
      <c r="G2397" s="42">
        <v>20563.099999999999</v>
      </c>
      <c r="H2397" s="217">
        <f t="shared" si="36"/>
        <v>0</v>
      </c>
      <c r="I2397" s="20"/>
      <c r="J2397" s="21"/>
      <c r="K2397" s="21"/>
    </row>
    <row r="2398" spans="1:11" x14ac:dyDescent="0.25">
      <c r="A2398" s="192">
        <v>41909</v>
      </c>
      <c r="B2398" s="433" t="s">
        <v>1910</v>
      </c>
      <c r="C2398" s="434" t="s">
        <v>4819</v>
      </c>
      <c r="D2398" s="20" t="s">
        <v>28</v>
      </c>
      <c r="E2398" s="213">
        <v>612.5</v>
      </c>
      <c r="F2398" s="368">
        <v>41909</v>
      </c>
      <c r="G2398" s="42">
        <v>612.5</v>
      </c>
      <c r="H2398" s="217">
        <f t="shared" si="36"/>
        <v>0</v>
      </c>
      <c r="I2398" s="20"/>
      <c r="J2398" s="21"/>
      <c r="K2398" s="21"/>
    </row>
    <row r="2399" spans="1:11" x14ac:dyDescent="0.25">
      <c r="A2399" s="192">
        <v>41909</v>
      </c>
      <c r="B2399" s="433" t="s">
        <v>1911</v>
      </c>
      <c r="C2399" s="434" t="s">
        <v>4819</v>
      </c>
      <c r="D2399" s="20" t="s">
        <v>4698</v>
      </c>
      <c r="E2399" s="213">
        <v>3240</v>
      </c>
      <c r="F2399" s="368">
        <v>41909</v>
      </c>
      <c r="G2399" s="42">
        <v>3240</v>
      </c>
      <c r="H2399" s="217">
        <f t="shared" si="36"/>
        <v>0</v>
      </c>
      <c r="I2399" s="20" t="s">
        <v>12</v>
      </c>
      <c r="J2399" s="21"/>
      <c r="K2399" s="21"/>
    </row>
    <row r="2400" spans="1:11" x14ac:dyDescent="0.25">
      <c r="A2400" s="192">
        <v>41909</v>
      </c>
      <c r="B2400" s="433" t="s">
        <v>1913</v>
      </c>
      <c r="C2400" s="434" t="s">
        <v>4819</v>
      </c>
      <c r="D2400" s="20" t="s">
        <v>23</v>
      </c>
      <c r="E2400" s="213">
        <v>9651.2000000000007</v>
      </c>
      <c r="F2400" s="368">
        <v>41909</v>
      </c>
      <c r="G2400" s="42">
        <v>9651.2000000000007</v>
      </c>
      <c r="H2400" s="217">
        <f t="shared" si="36"/>
        <v>0</v>
      </c>
      <c r="I2400" s="20"/>
      <c r="J2400" s="21"/>
      <c r="K2400" s="21"/>
    </row>
    <row r="2401" spans="1:11" x14ac:dyDescent="0.25">
      <c r="A2401" s="192">
        <v>41909</v>
      </c>
      <c r="B2401" s="433" t="s">
        <v>1914</v>
      </c>
      <c r="C2401" s="434" t="s">
        <v>4819</v>
      </c>
      <c r="D2401" s="20" t="s">
        <v>4826</v>
      </c>
      <c r="E2401" s="213">
        <v>11177.2</v>
      </c>
      <c r="F2401" s="368">
        <v>41909</v>
      </c>
      <c r="G2401" s="42">
        <v>11177.2</v>
      </c>
      <c r="H2401" s="217">
        <f t="shared" si="36"/>
        <v>0</v>
      </c>
      <c r="I2401" s="20"/>
      <c r="J2401" s="21"/>
      <c r="K2401" s="21"/>
    </row>
    <row r="2402" spans="1:11" x14ac:dyDescent="0.25">
      <c r="A2402" s="192">
        <v>41909</v>
      </c>
      <c r="B2402" s="433" t="s">
        <v>1916</v>
      </c>
      <c r="C2402" s="434" t="s">
        <v>4819</v>
      </c>
      <c r="D2402" s="20" t="s">
        <v>4652</v>
      </c>
      <c r="E2402" s="213">
        <v>3816</v>
      </c>
      <c r="F2402" s="368">
        <v>41909</v>
      </c>
      <c r="G2402" s="42">
        <v>3816</v>
      </c>
      <c r="H2402" s="217">
        <f t="shared" si="36"/>
        <v>0</v>
      </c>
      <c r="I2402" s="20" t="s">
        <v>30</v>
      </c>
      <c r="J2402" s="21"/>
      <c r="K2402" s="21"/>
    </row>
    <row r="2403" spans="1:11" x14ac:dyDescent="0.25">
      <c r="A2403" s="192">
        <v>41909</v>
      </c>
      <c r="B2403" s="433" t="s">
        <v>1917</v>
      </c>
      <c r="C2403" s="434" t="s">
        <v>4819</v>
      </c>
      <c r="D2403" s="20" t="s">
        <v>233</v>
      </c>
      <c r="E2403" s="213">
        <v>5131.2</v>
      </c>
      <c r="F2403" s="368">
        <v>41909</v>
      </c>
      <c r="G2403" s="42">
        <v>5131.2</v>
      </c>
      <c r="H2403" s="217">
        <f t="shared" si="36"/>
        <v>0</v>
      </c>
      <c r="I2403" s="20"/>
      <c r="J2403" s="21"/>
      <c r="K2403" s="21"/>
    </row>
    <row r="2404" spans="1:11" x14ac:dyDescent="0.25">
      <c r="A2404" s="192">
        <v>41909</v>
      </c>
      <c r="B2404" s="433" t="s">
        <v>1918</v>
      </c>
      <c r="C2404" s="434" t="s">
        <v>4819</v>
      </c>
      <c r="D2404" s="20" t="s">
        <v>4321</v>
      </c>
      <c r="E2404" s="213">
        <v>2568.8000000000002</v>
      </c>
      <c r="F2404" s="368">
        <v>41909</v>
      </c>
      <c r="G2404" s="42">
        <v>2568.8000000000002</v>
      </c>
      <c r="H2404" s="217">
        <f t="shared" si="36"/>
        <v>0</v>
      </c>
      <c r="I2404" s="20" t="s">
        <v>30</v>
      </c>
      <c r="J2404" s="21"/>
      <c r="K2404" s="21"/>
    </row>
    <row r="2405" spans="1:11" x14ac:dyDescent="0.25">
      <c r="A2405" s="192">
        <v>41909</v>
      </c>
      <c r="B2405" s="433" t="s">
        <v>1919</v>
      </c>
      <c r="C2405" s="434" t="s">
        <v>4819</v>
      </c>
      <c r="D2405" s="20" t="s">
        <v>1778</v>
      </c>
      <c r="E2405" s="213">
        <v>3900</v>
      </c>
      <c r="F2405" s="368">
        <v>41909</v>
      </c>
      <c r="G2405" s="42">
        <v>3900</v>
      </c>
      <c r="H2405" s="217">
        <f t="shared" si="36"/>
        <v>0</v>
      </c>
      <c r="I2405" s="20" t="s">
        <v>30</v>
      </c>
      <c r="J2405" s="21"/>
      <c r="K2405" s="21"/>
    </row>
    <row r="2406" spans="1:11" x14ac:dyDescent="0.25">
      <c r="A2406" s="192">
        <v>41909</v>
      </c>
      <c r="B2406" s="433" t="s">
        <v>1920</v>
      </c>
      <c r="C2406" s="434" t="s">
        <v>4819</v>
      </c>
      <c r="D2406" s="20" t="s">
        <v>316</v>
      </c>
      <c r="E2406" s="213">
        <v>379.6</v>
      </c>
      <c r="F2406" s="368">
        <v>41909</v>
      </c>
      <c r="G2406" s="42">
        <v>379.6</v>
      </c>
      <c r="H2406" s="217">
        <f t="shared" si="36"/>
        <v>0</v>
      </c>
      <c r="I2406" s="20" t="s">
        <v>30</v>
      </c>
      <c r="J2406" s="21"/>
      <c r="K2406" s="21"/>
    </row>
    <row r="2407" spans="1:11" x14ac:dyDescent="0.25">
      <c r="A2407" s="192">
        <v>41909</v>
      </c>
      <c r="B2407" s="433" t="s">
        <v>1921</v>
      </c>
      <c r="C2407" s="434" t="s">
        <v>4819</v>
      </c>
      <c r="D2407" s="20" t="s">
        <v>758</v>
      </c>
      <c r="E2407" s="213">
        <v>2851.4</v>
      </c>
      <c r="F2407" s="368">
        <v>41909</v>
      </c>
      <c r="G2407" s="42">
        <v>2851.4</v>
      </c>
      <c r="H2407" s="217">
        <f t="shared" si="36"/>
        <v>0</v>
      </c>
      <c r="I2407" s="20" t="s">
        <v>30</v>
      </c>
      <c r="J2407" s="21"/>
      <c r="K2407" s="21"/>
    </row>
    <row r="2408" spans="1:11" x14ac:dyDescent="0.25">
      <c r="A2408" s="192">
        <v>41909</v>
      </c>
      <c r="B2408" s="433" t="s">
        <v>1922</v>
      </c>
      <c r="C2408" s="434" t="s">
        <v>4819</v>
      </c>
      <c r="D2408" s="20" t="s">
        <v>83</v>
      </c>
      <c r="E2408" s="213">
        <v>3048</v>
      </c>
      <c r="F2408" s="368">
        <v>41909</v>
      </c>
      <c r="G2408" s="42">
        <v>3048</v>
      </c>
      <c r="H2408" s="217">
        <f t="shared" si="36"/>
        <v>0</v>
      </c>
      <c r="I2408" s="20" t="s">
        <v>21</v>
      </c>
      <c r="J2408" s="21"/>
      <c r="K2408" s="21"/>
    </row>
    <row r="2409" spans="1:11" x14ac:dyDescent="0.25">
      <c r="A2409" s="192">
        <v>41909</v>
      </c>
      <c r="B2409" s="433" t="s">
        <v>1923</v>
      </c>
      <c r="C2409" s="434" t="s">
        <v>4819</v>
      </c>
      <c r="D2409" s="20" t="s">
        <v>4700</v>
      </c>
      <c r="E2409" s="213">
        <v>3375</v>
      </c>
      <c r="F2409" s="368">
        <v>41909</v>
      </c>
      <c r="G2409" s="42">
        <v>3375</v>
      </c>
      <c r="H2409" s="217">
        <f t="shared" si="36"/>
        <v>0</v>
      </c>
      <c r="I2409" s="20" t="s">
        <v>30</v>
      </c>
      <c r="J2409" s="21"/>
      <c r="K2409" s="21"/>
    </row>
    <row r="2410" spans="1:11" x14ac:dyDescent="0.25">
      <c r="A2410" s="192">
        <v>41909</v>
      </c>
      <c r="B2410" s="433" t="s">
        <v>1924</v>
      </c>
      <c r="C2410" s="434" t="s">
        <v>4819</v>
      </c>
      <c r="D2410" s="20" t="s">
        <v>123</v>
      </c>
      <c r="E2410" s="213">
        <v>7664</v>
      </c>
      <c r="F2410" s="368">
        <v>41911</v>
      </c>
      <c r="G2410" s="42">
        <v>7664</v>
      </c>
      <c r="H2410" s="217">
        <f t="shared" si="36"/>
        <v>0</v>
      </c>
      <c r="I2410" s="20" t="s">
        <v>3920</v>
      </c>
      <c r="J2410" s="21"/>
      <c r="K2410" s="21"/>
    </row>
    <row r="2411" spans="1:11" x14ac:dyDescent="0.25">
      <c r="A2411" s="192">
        <v>41909</v>
      </c>
      <c r="B2411" s="433" t="s">
        <v>1925</v>
      </c>
      <c r="C2411" s="434" t="s">
        <v>4819</v>
      </c>
      <c r="D2411" s="20" t="s">
        <v>124</v>
      </c>
      <c r="E2411" s="213">
        <v>7939.4</v>
      </c>
      <c r="F2411" s="368">
        <v>41909</v>
      </c>
      <c r="G2411" s="42">
        <v>7939.4</v>
      </c>
      <c r="H2411" s="217">
        <f t="shared" si="36"/>
        <v>0</v>
      </c>
      <c r="I2411" s="20" t="s">
        <v>30</v>
      </c>
      <c r="J2411" s="21"/>
      <c r="K2411" s="21"/>
    </row>
    <row r="2412" spans="1:11" x14ac:dyDescent="0.25">
      <c r="A2412" s="192">
        <v>41909</v>
      </c>
      <c r="B2412" s="433" t="s">
        <v>1926</v>
      </c>
      <c r="C2412" s="434" t="s">
        <v>4819</v>
      </c>
      <c r="D2412" s="20" t="s">
        <v>130</v>
      </c>
      <c r="E2412" s="213">
        <v>2301.9</v>
      </c>
      <c r="F2412" s="368">
        <v>41912</v>
      </c>
      <c r="G2412" s="42">
        <v>2301.9</v>
      </c>
      <c r="H2412" s="217">
        <f t="shared" si="36"/>
        <v>0</v>
      </c>
      <c r="I2412" s="20" t="s">
        <v>21</v>
      </c>
      <c r="J2412" s="21"/>
      <c r="K2412" s="21"/>
    </row>
    <row r="2413" spans="1:11" x14ac:dyDescent="0.25">
      <c r="A2413" s="192">
        <v>41909</v>
      </c>
      <c r="B2413" s="433" t="s">
        <v>1928</v>
      </c>
      <c r="C2413" s="434" t="s">
        <v>4819</v>
      </c>
      <c r="D2413" s="20" t="s">
        <v>4322</v>
      </c>
      <c r="E2413" s="213">
        <v>10461</v>
      </c>
      <c r="F2413" s="368">
        <v>41909</v>
      </c>
      <c r="G2413" s="42">
        <v>10461</v>
      </c>
      <c r="H2413" s="217">
        <f t="shared" si="36"/>
        <v>0</v>
      </c>
      <c r="I2413" s="20" t="s">
        <v>30</v>
      </c>
      <c r="J2413" s="21"/>
      <c r="K2413" s="21"/>
    </row>
    <row r="2414" spans="1:11" x14ac:dyDescent="0.25">
      <c r="A2414" s="192">
        <v>41909</v>
      </c>
      <c r="B2414" s="433" t="s">
        <v>1930</v>
      </c>
      <c r="C2414" s="434" t="s">
        <v>4819</v>
      </c>
      <c r="D2414" s="20" t="s">
        <v>4700</v>
      </c>
      <c r="E2414" s="213">
        <v>364</v>
      </c>
      <c r="F2414" s="368">
        <v>41909</v>
      </c>
      <c r="G2414" s="42">
        <v>364</v>
      </c>
      <c r="H2414" s="217">
        <f t="shared" si="36"/>
        <v>0</v>
      </c>
      <c r="I2414" s="20" t="s">
        <v>30</v>
      </c>
      <c r="J2414" s="21"/>
      <c r="K2414" s="21"/>
    </row>
    <row r="2415" spans="1:11" x14ac:dyDescent="0.25">
      <c r="A2415" s="192">
        <v>41909</v>
      </c>
      <c r="B2415" s="433" t="s">
        <v>1931</v>
      </c>
      <c r="C2415" s="434" t="s">
        <v>4819</v>
      </c>
      <c r="D2415" s="20" t="s">
        <v>130</v>
      </c>
      <c r="E2415" s="213">
        <v>7199.6</v>
      </c>
      <c r="F2415" s="368">
        <v>41912</v>
      </c>
      <c r="G2415" s="42">
        <v>7199.6</v>
      </c>
      <c r="H2415" s="217">
        <f t="shared" si="36"/>
        <v>0</v>
      </c>
      <c r="I2415" s="20" t="s">
        <v>21</v>
      </c>
      <c r="J2415" s="21"/>
      <c r="K2415" s="21"/>
    </row>
    <row r="2416" spans="1:11" x14ac:dyDescent="0.25">
      <c r="A2416" s="192">
        <v>41909</v>
      </c>
      <c r="B2416" s="433" t="s">
        <v>1932</v>
      </c>
      <c r="C2416" s="434" t="s">
        <v>4819</v>
      </c>
      <c r="D2416" s="20" t="s">
        <v>47</v>
      </c>
      <c r="E2416" s="213">
        <v>6291</v>
      </c>
      <c r="F2416" s="368">
        <v>41909</v>
      </c>
      <c r="G2416" s="42">
        <v>6291</v>
      </c>
      <c r="H2416" s="217">
        <f t="shared" si="36"/>
        <v>0</v>
      </c>
      <c r="I2416" s="20" t="s">
        <v>30</v>
      </c>
      <c r="J2416" s="21"/>
      <c r="K2416" s="21"/>
    </row>
    <row r="2417" spans="1:11" x14ac:dyDescent="0.25">
      <c r="A2417" s="192">
        <v>41909</v>
      </c>
      <c r="B2417" s="433" t="s">
        <v>1934</v>
      </c>
      <c r="C2417" s="434" t="s">
        <v>4819</v>
      </c>
      <c r="D2417" s="20" t="s">
        <v>29</v>
      </c>
      <c r="E2417" s="213">
        <v>14186.2</v>
      </c>
      <c r="F2417" s="368">
        <v>41909</v>
      </c>
      <c r="G2417" s="42">
        <v>14186.2</v>
      </c>
      <c r="H2417" s="217">
        <f t="shared" si="36"/>
        <v>0</v>
      </c>
      <c r="I2417" s="20" t="s">
        <v>30</v>
      </c>
      <c r="J2417" s="21"/>
      <c r="K2417" s="21"/>
    </row>
    <row r="2418" spans="1:11" x14ac:dyDescent="0.25">
      <c r="A2418" s="192">
        <v>41909</v>
      </c>
      <c r="B2418" s="433" t="s">
        <v>1935</v>
      </c>
      <c r="C2418" s="434" t="s">
        <v>4819</v>
      </c>
      <c r="D2418" s="20" t="s">
        <v>4288</v>
      </c>
      <c r="E2418" s="213">
        <v>5427</v>
      </c>
      <c r="F2418" s="368">
        <v>41909</v>
      </c>
      <c r="G2418" s="42">
        <v>5427</v>
      </c>
      <c r="H2418" s="217">
        <f t="shared" si="36"/>
        <v>0</v>
      </c>
      <c r="I2418" s="20"/>
      <c r="J2418" s="21"/>
      <c r="K2418" s="21"/>
    </row>
    <row r="2419" spans="1:11" x14ac:dyDescent="0.25">
      <c r="A2419" s="192">
        <v>41909</v>
      </c>
      <c r="B2419" s="433" t="s">
        <v>1936</v>
      </c>
      <c r="C2419" s="434" t="s">
        <v>4819</v>
      </c>
      <c r="D2419" s="20" t="s">
        <v>1464</v>
      </c>
      <c r="E2419" s="213">
        <v>8112</v>
      </c>
      <c r="F2419" s="368">
        <v>41909</v>
      </c>
      <c r="G2419" s="42">
        <v>8112</v>
      </c>
      <c r="H2419" s="217">
        <f t="shared" si="36"/>
        <v>0</v>
      </c>
      <c r="I2419" s="20" t="s">
        <v>21</v>
      </c>
      <c r="J2419" s="21"/>
      <c r="K2419" s="21"/>
    </row>
    <row r="2420" spans="1:11" x14ac:dyDescent="0.25">
      <c r="A2420" s="192">
        <v>41909</v>
      </c>
      <c r="B2420" s="433" t="s">
        <v>1937</v>
      </c>
      <c r="C2420" s="434" t="s">
        <v>4819</v>
      </c>
      <c r="D2420" s="20" t="s">
        <v>110</v>
      </c>
      <c r="E2420" s="213">
        <v>35310</v>
      </c>
      <c r="F2420" s="370">
        <v>41918</v>
      </c>
      <c r="G2420" s="219">
        <v>35310</v>
      </c>
      <c r="H2420" s="217">
        <f t="shared" si="36"/>
        <v>0</v>
      </c>
      <c r="I2420" s="20" t="s">
        <v>21</v>
      </c>
      <c r="J2420" s="21"/>
      <c r="K2420" s="21"/>
    </row>
    <row r="2421" spans="1:11" x14ac:dyDescent="0.25">
      <c r="A2421" s="192">
        <v>41909</v>
      </c>
      <c r="B2421" s="433" t="s">
        <v>1938</v>
      </c>
      <c r="C2421" s="434" t="s">
        <v>4819</v>
      </c>
      <c r="D2421" s="20" t="s">
        <v>49</v>
      </c>
      <c r="E2421" s="213">
        <v>6380.8</v>
      </c>
      <c r="F2421" s="368">
        <v>41909</v>
      </c>
      <c r="G2421" s="42">
        <v>6380.8</v>
      </c>
      <c r="H2421" s="217">
        <f t="shared" si="36"/>
        <v>0</v>
      </c>
      <c r="I2421" s="20"/>
      <c r="J2421" s="21"/>
      <c r="K2421" s="21"/>
    </row>
    <row r="2422" spans="1:11" x14ac:dyDescent="0.25">
      <c r="A2422" s="192">
        <v>41909</v>
      </c>
      <c r="B2422" s="433" t="s">
        <v>1939</v>
      </c>
      <c r="C2422" s="434" t="s">
        <v>4819</v>
      </c>
      <c r="D2422" s="20" t="s">
        <v>49</v>
      </c>
      <c r="E2422" s="213">
        <v>579.6</v>
      </c>
      <c r="F2422" s="368">
        <v>41909</v>
      </c>
      <c r="G2422" s="42">
        <v>579.6</v>
      </c>
      <c r="H2422" s="217">
        <f t="shared" si="36"/>
        <v>0</v>
      </c>
      <c r="I2422" s="20"/>
      <c r="J2422" s="21"/>
      <c r="K2422" s="21"/>
    </row>
    <row r="2423" spans="1:11" x14ac:dyDescent="0.25">
      <c r="A2423" s="192">
        <v>41909</v>
      </c>
      <c r="B2423" s="433" t="s">
        <v>1940</v>
      </c>
      <c r="C2423" s="434" t="s">
        <v>4819</v>
      </c>
      <c r="D2423" s="20" t="s">
        <v>110</v>
      </c>
      <c r="E2423" s="213">
        <v>239.8</v>
      </c>
      <c r="F2423" s="370">
        <v>41918</v>
      </c>
      <c r="G2423" s="219">
        <v>239.8</v>
      </c>
      <c r="H2423" s="217">
        <f t="shared" si="36"/>
        <v>0</v>
      </c>
      <c r="I2423" s="20" t="s">
        <v>21</v>
      </c>
      <c r="J2423" s="21"/>
      <c r="K2423" s="21"/>
    </row>
    <row r="2424" spans="1:11" x14ac:dyDescent="0.25">
      <c r="A2424" s="192">
        <v>41909</v>
      </c>
      <c r="B2424" s="433" t="s">
        <v>1941</v>
      </c>
      <c r="C2424" s="434" t="s">
        <v>4819</v>
      </c>
      <c r="D2424" s="20" t="s">
        <v>260</v>
      </c>
      <c r="E2424" s="213">
        <v>2384</v>
      </c>
      <c r="F2424" s="368">
        <v>41909</v>
      </c>
      <c r="G2424" s="42">
        <v>2384</v>
      </c>
      <c r="H2424" s="217">
        <f t="shared" si="36"/>
        <v>0</v>
      </c>
      <c r="I2424" s="20" t="s">
        <v>12</v>
      </c>
      <c r="J2424" s="21"/>
      <c r="K2424" s="21"/>
    </row>
    <row r="2425" spans="1:11" x14ac:dyDescent="0.25">
      <c r="A2425" s="192">
        <v>41909</v>
      </c>
      <c r="B2425" s="433" t="s">
        <v>1943</v>
      </c>
      <c r="C2425" s="434" t="s">
        <v>4819</v>
      </c>
      <c r="D2425" s="295" t="s">
        <v>3108</v>
      </c>
      <c r="E2425" s="296">
        <v>0</v>
      </c>
      <c r="F2425" s="368"/>
      <c r="G2425" s="42"/>
      <c r="H2425" s="217">
        <f t="shared" si="36"/>
        <v>0</v>
      </c>
      <c r="I2425" s="20" t="s">
        <v>512</v>
      </c>
      <c r="J2425" s="21"/>
      <c r="K2425" s="21"/>
    </row>
    <row r="2426" spans="1:11" x14ac:dyDescent="0.25">
      <c r="A2426" s="192">
        <v>41909</v>
      </c>
      <c r="B2426" s="433" t="s">
        <v>1944</v>
      </c>
      <c r="C2426" s="434" t="s">
        <v>4819</v>
      </c>
      <c r="D2426" s="20" t="s">
        <v>4661</v>
      </c>
      <c r="E2426" s="213">
        <v>22151.3</v>
      </c>
      <c r="F2426" s="368">
        <v>41912</v>
      </c>
      <c r="G2426" s="42">
        <v>22151.3</v>
      </c>
      <c r="H2426" s="217">
        <f t="shared" si="36"/>
        <v>0</v>
      </c>
      <c r="I2426" s="20" t="s">
        <v>21</v>
      </c>
      <c r="J2426" s="21"/>
      <c r="K2426" s="21"/>
    </row>
    <row r="2427" spans="1:11" x14ac:dyDescent="0.25">
      <c r="A2427" s="192">
        <v>41909</v>
      </c>
      <c r="B2427" s="433" t="s">
        <v>1945</v>
      </c>
      <c r="C2427" s="434" t="s">
        <v>4819</v>
      </c>
      <c r="D2427" s="20" t="s">
        <v>136</v>
      </c>
      <c r="E2427" s="213">
        <v>1494.4</v>
      </c>
      <c r="F2427" s="368">
        <v>41909</v>
      </c>
      <c r="G2427" s="42">
        <v>1494.4</v>
      </c>
      <c r="H2427" s="217">
        <f t="shared" si="36"/>
        <v>0</v>
      </c>
      <c r="I2427" s="20"/>
      <c r="J2427" s="21"/>
      <c r="K2427" s="21"/>
    </row>
    <row r="2428" spans="1:11" x14ac:dyDescent="0.25">
      <c r="A2428" s="192">
        <v>41909</v>
      </c>
      <c r="B2428" s="433" t="s">
        <v>1946</v>
      </c>
      <c r="C2428" s="434" t="s">
        <v>4819</v>
      </c>
      <c r="D2428" s="20" t="s">
        <v>136</v>
      </c>
      <c r="E2428" s="213">
        <v>448</v>
      </c>
      <c r="F2428" s="368">
        <v>41909</v>
      </c>
      <c r="G2428" s="42">
        <v>448</v>
      </c>
      <c r="H2428" s="217">
        <f t="shared" si="36"/>
        <v>0</v>
      </c>
      <c r="I2428" s="20"/>
      <c r="J2428" s="21"/>
      <c r="K2428" s="21"/>
    </row>
    <row r="2429" spans="1:11" x14ac:dyDescent="0.25">
      <c r="A2429" s="192">
        <v>41909</v>
      </c>
      <c r="B2429" s="433" t="s">
        <v>1948</v>
      </c>
      <c r="C2429" s="434" t="s">
        <v>4819</v>
      </c>
      <c r="D2429" s="20" t="s">
        <v>4731</v>
      </c>
      <c r="E2429" s="213">
        <v>6612</v>
      </c>
      <c r="F2429" s="368">
        <v>41909</v>
      </c>
      <c r="G2429" s="42">
        <v>6612</v>
      </c>
      <c r="H2429" s="217">
        <f t="shared" si="36"/>
        <v>0</v>
      </c>
      <c r="I2429" s="20"/>
      <c r="J2429" s="21"/>
      <c r="K2429" s="21"/>
    </row>
    <row r="2430" spans="1:11" x14ac:dyDescent="0.25">
      <c r="A2430" s="192">
        <v>41909</v>
      </c>
      <c r="B2430" s="433" t="s">
        <v>1949</v>
      </c>
      <c r="C2430" s="434" t="s">
        <v>4819</v>
      </c>
      <c r="D2430" s="20" t="s">
        <v>25</v>
      </c>
      <c r="E2430" s="213">
        <v>6406.4</v>
      </c>
      <c r="F2430" s="368">
        <v>41909</v>
      </c>
      <c r="G2430" s="42">
        <v>6406.4</v>
      </c>
      <c r="H2430" s="217">
        <f t="shared" si="36"/>
        <v>0</v>
      </c>
      <c r="I2430" s="20" t="s">
        <v>65</v>
      </c>
      <c r="J2430" s="21"/>
      <c r="K2430" s="21"/>
    </row>
    <row r="2431" spans="1:11" x14ac:dyDescent="0.25">
      <c r="A2431" s="192">
        <v>41909</v>
      </c>
      <c r="B2431" s="433" t="s">
        <v>1950</v>
      </c>
      <c r="C2431" s="434" t="s">
        <v>4819</v>
      </c>
      <c r="D2431" s="20" t="s">
        <v>3645</v>
      </c>
      <c r="E2431" s="213">
        <v>445.5</v>
      </c>
      <c r="F2431" s="368">
        <v>41909</v>
      </c>
      <c r="G2431" s="42">
        <v>445.5</v>
      </c>
      <c r="H2431" s="217">
        <f t="shared" si="36"/>
        <v>0</v>
      </c>
      <c r="I2431" s="20" t="s">
        <v>12</v>
      </c>
      <c r="J2431" s="21"/>
      <c r="K2431" s="21"/>
    </row>
    <row r="2432" spans="1:11" x14ac:dyDescent="0.25">
      <c r="A2432" s="192">
        <v>41909</v>
      </c>
      <c r="B2432" s="433" t="s">
        <v>1951</v>
      </c>
      <c r="C2432" s="434" t="s">
        <v>4819</v>
      </c>
      <c r="D2432" s="20" t="s">
        <v>1693</v>
      </c>
      <c r="E2432" s="213">
        <v>5273.6</v>
      </c>
      <c r="F2432" s="368">
        <v>41909</v>
      </c>
      <c r="G2432" s="42">
        <v>5273.6</v>
      </c>
      <c r="H2432" s="217">
        <f t="shared" si="36"/>
        <v>0</v>
      </c>
      <c r="I2432" s="20"/>
      <c r="J2432" s="21"/>
      <c r="K2432" s="21"/>
    </row>
    <row r="2433" spans="1:11" x14ac:dyDescent="0.25">
      <c r="A2433" s="192">
        <v>41909</v>
      </c>
      <c r="B2433" s="433" t="s">
        <v>1953</v>
      </c>
      <c r="C2433" s="434" t="s">
        <v>4819</v>
      </c>
      <c r="D2433" s="20" t="s">
        <v>55</v>
      </c>
      <c r="E2433" s="213">
        <v>15941.7</v>
      </c>
      <c r="F2433" s="368">
        <v>41909</v>
      </c>
      <c r="G2433" s="42">
        <v>15941.7</v>
      </c>
      <c r="H2433" s="217">
        <f t="shared" si="36"/>
        <v>0</v>
      </c>
      <c r="I2433" s="20"/>
      <c r="J2433" s="21"/>
      <c r="K2433" s="21"/>
    </row>
    <row r="2434" spans="1:11" x14ac:dyDescent="0.25">
      <c r="A2434" s="192">
        <v>41909</v>
      </c>
      <c r="B2434" s="433" t="s">
        <v>1954</v>
      </c>
      <c r="C2434" s="434" t="s">
        <v>4819</v>
      </c>
      <c r="D2434" s="20" t="s">
        <v>180</v>
      </c>
      <c r="E2434" s="213">
        <v>35968.6</v>
      </c>
      <c r="F2434" s="368">
        <v>41909</v>
      </c>
      <c r="G2434" s="42">
        <v>35968.6</v>
      </c>
      <c r="H2434" s="217">
        <f t="shared" si="36"/>
        <v>0</v>
      </c>
      <c r="I2434" s="20" t="s">
        <v>65</v>
      </c>
      <c r="J2434" s="21"/>
      <c r="K2434" s="21"/>
    </row>
    <row r="2435" spans="1:11" x14ac:dyDescent="0.25">
      <c r="A2435" s="192">
        <v>41909</v>
      </c>
      <c r="B2435" s="433" t="s">
        <v>1955</v>
      </c>
      <c r="C2435" s="434" t="s">
        <v>4819</v>
      </c>
      <c r="D2435" s="20" t="s">
        <v>62</v>
      </c>
      <c r="E2435" s="213">
        <v>27083.200000000001</v>
      </c>
      <c r="F2435" s="368">
        <v>41909</v>
      </c>
      <c r="G2435" s="42">
        <v>27083.200000000001</v>
      </c>
      <c r="H2435" s="217">
        <f t="shared" si="36"/>
        <v>0</v>
      </c>
      <c r="I2435" s="20" t="s">
        <v>65</v>
      </c>
      <c r="J2435" s="21"/>
      <c r="K2435" s="21"/>
    </row>
    <row r="2436" spans="1:11" x14ac:dyDescent="0.25">
      <c r="A2436" s="192">
        <v>41909</v>
      </c>
      <c r="B2436" s="433" t="s">
        <v>1956</v>
      </c>
      <c r="C2436" s="434" t="s">
        <v>4819</v>
      </c>
      <c r="D2436" s="20" t="s">
        <v>3115</v>
      </c>
      <c r="E2436" s="213">
        <v>9018</v>
      </c>
      <c r="F2436" s="368">
        <v>41909</v>
      </c>
      <c r="G2436" s="42">
        <v>9018</v>
      </c>
      <c r="H2436" s="217">
        <f t="shared" si="36"/>
        <v>0</v>
      </c>
      <c r="I2436" s="20" t="s">
        <v>65</v>
      </c>
      <c r="J2436" s="21"/>
      <c r="K2436" s="21"/>
    </row>
    <row r="2437" spans="1:11" x14ac:dyDescent="0.25">
      <c r="A2437" s="192">
        <v>41909</v>
      </c>
      <c r="B2437" s="433" t="s">
        <v>1957</v>
      </c>
      <c r="C2437" s="434" t="s">
        <v>4819</v>
      </c>
      <c r="D2437" s="20" t="s">
        <v>52</v>
      </c>
      <c r="E2437" s="213">
        <v>1992.6</v>
      </c>
      <c r="F2437" s="368">
        <v>41909</v>
      </c>
      <c r="G2437" s="42">
        <v>1992.6</v>
      </c>
      <c r="H2437" s="217">
        <f t="shared" si="36"/>
        <v>0</v>
      </c>
      <c r="I2437" s="20" t="s">
        <v>12</v>
      </c>
      <c r="J2437" s="21"/>
      <c r="K2437" s="21"/>
    </row>
    <row r="2438" spans="1:11" x14ac:dyDescent="0.25">
      <c r="A2438" s="192">
        <v>41909</v>
      </c>
      <c r="B2438" s="433" t="s">
        <v>1958</v>
      </c>
      <c r="C2438" s="434" t="s">
        <v>4819</v>
      </c>
      <c r="D2438" s="20" t="s">
        <v>494</v>
      </c>
      <c r="E2438" s="213">
        <v>11150.8</v>
      </c>
      <c r="F2438" s="381" t="s">
        <v>4877</v>
      </c>
      <c r="G2438" s="219">
        <v>11150.8</v>
      </c>
      <c r="H2438" s="217">
        <f t="shared" ref="H2438:H2501" si="37">E2438-G2438</f>
        <v>0</v>
      </c>
      <c r="I2438" s="20" t="s">
        <v>12</v>
      </c>
      <c r="J2438" s="21"/>
      <c r="K2438" s="21"/>
    </row>
    <row r="2439" spans="1:11" x14ac:dyDescent="0.25">
      <c r="A2439" s="192">
        <v>41909</v>
      </c>
      <c r="B2439" s="433" t="s">
        <v>1959</v>
      </c>
      <c r="C2439" s="434" t="s">
        <v>4819</v>
      </c>
      <c r="D2439" s="20" t="s">
        <v>4589</v>
      </c>
      <c r="E2439" s="213">
        <v>855.8</v>
      </c>
      <c r="F2439" s="368">
        <v>41909</v>
      </c>
      <c r="G2439" s="42">
        <v>855.8</v>
      </c>
      <c r="H2439" s="217">
        <f t="shared" si="37"/>
        <v>0</v>
      </c>
      <c r="I2439" s="20"/>
      <c r="J2439" s="21"/>
      <c r="K2439" s="21"/>
    </row>
    <row r="2440" spans="1:11" x14ac:dyDescent="0.25">
      <c r="A2440" s="192">
        <v>41909</v>
      </c>
      <c r="B2440" s="433" t="s">
        <v>1960</v>
      </c>
      <c r="C2440" s="434" t="s">
        <v>4819</v>
      </c>
      <c r="D2440" s="20" t="s">
        <v>4586</v>
      </c>
      <c r="E2440" s="213">
        <v>6490.7</v>
      </c>
      <c r="F2440" s="368">
        <v>41909</v>
      </c>
      <c r="G2440" s="42">
        <v>6490.7</v>
      </c>
      <c r="H2440" s="217">
        <f t="shared" si="37"/>
        <v>0</v>
      </c>
      <c r="I2440" s="20"/>
      <c r="J2440" s="21"/>
      <c r="K2440" s="21"/>
    </row>
    <row r="2441" spans="1:11" x14ac:dyDescent="0.25">
      <c r="A2441" s="192">
        <v>41909</v>
      </c>
      <c r="B2441" s="433" t="s">
        <v>1961</v>
      </c>
      <c r="C2441" s="434" t="s">
        <v>4819</v>
      </c>
      <c r="D2441" s="20" t="s">
        <v>124</v>
      </c>
      <c r="E2441" s="213">
        <v>5702.8</v>
      </c>
      <c r="F2441" s="368">
        <v>41909</v>
      </c>
      <c r="G2441" s="42">
        <v>5702.8</v>
      </c>
      <c r="H2441" s="217">
        <f t="shared" si="37"/>
        <v>0</v>
      </c>
      <c r="I2441" s="20"/>
      <c r="J2441" s="21"/>
      <c r="K2441" s="21"/>
    </row>
    <row r="2442" spans="1:11" x14ac:dyDescent="0.25">
      <c r="A2442" s="192">
        <v>41909</v>
      </c>
      <c r="B2442" s="433" t="s">
        <v>1962</v>
      </c>
      <c r="C2442" s="434" t="s">
        <v>4819</v>
      </c>
      <c r="D2442" s="20" t="s">
        <v>19</v>
      </c>
      <c r="E2442" s="213">
        <v>9527.5</v>
      </c>
      <c r="F2442" s="368">
        <v>41909</v>
      </c>
      <c r="G2442" s="42">
        <v>9527.5</v>
      </c>
      <c r="H2442" s="217">
        <f t="shared" si="37"/>
        <v>0</v>
      </c>
      <c r="I2442" s="20" t="s">
        <v>12</v>
      </c>
      <c r="J2442" s="21"/>
      <c r="K2442" s="21"/>
    </row>
    <row r="2443" spans="1:11" x14ac:dyDescent="0.25">
      <c r="A2443" s="192">
        <v>41909</v>
      </c>
      <c r="B2443" s="433" t="s">
        <v>1963</v>
      </c>
      <c r="C2443" s="434" t="s">
        <v>4819</v>
      </c>
      <c r="D2443" s="20" t="s">
        <v>4586</v>
      </c>
      <c r="E2443" s="213">
        <v>387.2</v>
      </c>
      <c r="F2443" s="368">
        <v>41909</v>
      </c>
      <c r="G2443" s="42">
        <v>387.2</v>
      </c>
      <c r="H2443" s="217">
        <f t="shared" si="37"/>
        <v>0</v>
      </c>
      <c r="I2443" s="20"/>
      <c r="J2443" s="21"/>
      <c r="K2443" s="21"/>
    </row>
    <row r="2444" spans="1:11" x14ac:dyDescent="0.25">
      <c r="A2444" s="192">
        <v>41909</v>
      </c>
      <c r="B2444" s="433" t="s">
        <v>1964</v>
      </c>
      <c r="C2444" s="434" t="s">
        <v>4819</v>
      </c>
      <c r="D2444" s="20" t="s">
        <v>790</v>
      </c>
      <c r="E2444" s="213">
        <v>2289.6</v>
      </c>
      <c r="F2444" s="368">
        <v>41909</v>
      </c>
      <c r="G2444" s="42">
        <v>2289.6</v>
      </c>
      <c r="H2444" s="217">
        <f t="shared" si="37"/>
        <v>0</v>
      </c>
      <c r="I2444" s="20"/>
      <c r="J2444" s="21"/>
      <c r="K2444" s="21"/>
    </row>
    <row r="2445" spans="1:11" x14ac:dyDescent="0.25">
      <c r="A2445" s="192">
        <v>41909</v>
      </c>
      <c r="B2445" s="433" t="s">
        <v>1965</v>
      </c>
      <c r="C2445" s="434" t="s">
        <v>4819</v>
      </c>
      <c r="D2445" s="20" t="s">
        <v>106</v>
      </c>
      <c r="E2445" s="213">
        <v>6504</v>
      </c>
      <c r="F2445" s="368">
        <v>41912</v>
      </c>
      <c r="G2445" s="42">
        <v>6504</v>
      </c>
      <c r="H2445" s="217">
        <f t="shared" si="37"/>
        <v>0</v>
      </c>
      <c r="I2445" s="20"/>
      <c r="J2445" s="21"/>
      <c r="K2445" s="21"/>
    </row>
    <row r="2446" spans="1:11" x14ac:dyDescent="0.25">
      <c r="A2446" s="192">
        <v>41909</v>
      </c>
      <c r="B2446" s="433" t="s">
        <v>1966</v>
      </c>
      <c r="C2446" s="434" t="s">
        <v>4819</v>
      </c>
      <c r="D2446" s="295" t="s">
        <v>3108</v>
      </c>
      <c r="E2446" s="296">
        <v>0</v>
      </c>
      <c r="F2446" s="368"/>
      <c r="G2446" s="42"/>
      <c r="H2446" s="217">
        <f t="shared" si="37"/>
        <v>0</v>
      </c>
      <c r="I2446" s="20"/>
      <c r="J2446" s="21"/>
      <c r="K2446" s="21"/>
    </row>
    <row r="2447" spans="1:11" x14ac:dyDescent="0.25">
      <c r="A2447" s="192">
        <v>41909</v>
      </c>
      <c r="B2447" s="433" t="s">
        <v>1968</v>
      </c>
      <c r="C2447" s="434" t="s">
        <v>4819</v>
      </c>
      <c r="D2447" s="20" t="s">
        <v>4738</v>
      </c>
      <c r="E2447" s="213">
        <v>4303.6000000000004</v>
      </c>
      <c r="F2447" s="368">
        <v>41909</v>
      </c>
      <c r="G2447" s="42">
        <v>4303.6000000000004</v>
      </c>
      <c r="H2447" s="217">
        <f t="shared" si="37"/>
        <v>0</v>
      </c>
      <c r="I2447" s="20"/>
      <c r="J2447" s="21"/>
      <c r="K2447" s="21"/>
    </row>
    <row r="2448" spans="1:11" x14ac:dyDescent="0.25">
      <c r="A2448" s="192">
        <v>41909</v>
      </c>
      <c r="B2448" s="433" t="s">
        <v>1969</v>
      </c>
      <c r="C2448" s="434" t="s">
        <v>4819</v>
      </c>
      <c r="D2448" s="20" t="s">
        <v>4587</v>
      </c>
      <c r="E2448" s="213">
        <v>30828.7</v>
      </c>
      <c r="F2448" s="369" t="s">
        <v>4850</v>
      </c>
      <c r="G2448" s="42">
        <v>30828.7</v>
      </c>
      <c r="H2448" s="217">
        <f t="shared" si="37"/>
        <v>0</v>
      </c>
      <c r="I2448" s="20" t="s">
        <v>3920</v>
      </c>
      <c r="J2448" s="21"/>
      <c r="K2448" s="21"/>
    </row>
    <row r="2449" spans="1:11" x14ac:dyDescent="0.25">
      <c r="A2449" s="192">
        <v>41909</v>
      </c>
      <c r="B2449" s="433" t="s">
        <v>1970</v>
      </c>
      <c r="C2449" s="434" t="s">
        <v>4819</v>
      </c>
      <c r="D2449" s="20" t="s">
        <v>4782</v>
      </c>
      <c r="E2449" s="213">
        <v>3288.4</v>
      </c>
      <c r="F2449" s="368">
        <v>41909</v>
      </c>
      <c r="G2449" s="42">
        <v>3288.4</v>
      </c>
      <c r="H2449" s="217">
        <f t="shared" si="37"/>
        <v>0</v>
      </c>
      <c r="I2449" s="20"/>
      <c r="J2449" s="21"/>
      <c r="K2449" s="21"/>
    </row>
    <row r="2450" spans="1:11" x14ac:dyDescent="0.25">
      <c r="A2450" s="192">
        <v>41909</v>
      </c>
      <c r="B2450" s="433" t="s">
        <v>1971</v>
      </c>
      <c r="C2450" s="434" t="s">
        <v>4819</v>
      </c>
      <c r="D2450" s="20" t="s">
        <v>4851</v>
      </c>
      <c r="E2450" s="213">
        <v>18439.8</v>
      </c>
      <c r="F2450" s="368">
        <v>41909</v>
      </c>
      <c r="G2450" s="42">
        <v>18439.8</v>
      </c>
      <c r="H2450" s="217">
        <f t="shared" si="37"/>
        <v>0</v>
      </c>
      <c r="I2450" s="20"/>
      <c r="J2450" s="21"/>
      <c r="K2450" s="21"/>
    </row>
    <row r="2451" spans="1:11" x14ac:dyDescent="0.25">
      <c r="A2451" s="192">
        <v>41909</v>
      </c>
      <c r="B2451" s="433" t="s">
        <v>1973</v>
      </c>
      <c r="C2451" s="434" t="s">
        <v>4819</v>
      </c>
      <c r="D2451" s="20" t="s">
        <v>1693</v>
      </c>
      <c r="E2451" s="213">
        <v>127.5</v>
      </c>
      <c r="F2451" s="368">
        <v>41909</v>
      </c>
      <c r="G2451" s="42">
        <v>127.5</v>
      </c>
      <c r="H2451" s="217">
        <f t="shared" si="37"/>
        <v>0</v>
      </c>
      <c r="I2451" s="20"/>
      <c r="J2451" s="21"/>
      <c r="K2451" s="21"/>
    </row>
    <row r="2452" spans="1:11" x14ac:dyDescent="0.25">
      <c r="A2452" s="192">
        <v>41909</v>
      </c>
      <c r="B2452" s="433" t="s">
        <v>1974</v>
      </c>
      <c r="C2452" s="434" t="s">
        <v>4819</v>
      </c>
      <c r="D2452" s="20" t="s">
        <v>1607</v>
      </c>
      <c r="E2452" s="213">
        <v>5452.2</v>
      </c>
      <c r="F2452" s="368">
        <v>41909</v>
      </c>
      <c r="G2452" s="42">
        <v>5452.2</v>
      </c>
      <c r="H2452" s="217">
        <f t="shared" si="37"/>
        <v>0</v>
      </c>
      <c r="I2452" s="20"/>
      <c r="J2452" s="21"/>
      <c r="K2452" s="21"/>
    </row>
    <row r="2453" spans="1:11" x14ac:dyDescent="0.25">
      <c r="A2453" s="192">
        <v>41909</v>
      </c>
      <c r="B2453" s="433" t="s">
        <v>1976</v>
      </c>
      <c r="C2453" s="434" t="s">
        <v>4819</v>
      </c>
      <c r="D2453" s="20" t="s">
        <v>51</v>
      </c>
      <c r="E2453" s="213">
        <v>1872</v>
      </c>
      <c r="F2453" s="368">
        <v>41909</v>
      </c>
      <c r="G2453" s="42">
        <v>1872</v>
      </c>
      <c r="H2453" s="217">
        <f t="shared" si="37"/>
        <v>0</v>
      </c>
      <c r="I2453" s="20"/>
      <c r="J2453" s="21"/>
      <c r="K2453" s="21"/>
    </row>
    <row r="2454" spans="1:11" x14ac:dyDescent="0.25">
      <c r="A2454" s="192">
        <v>41909</v>
      </c>
      <c r="B2454" s="433" t="s">
        <v>1977</v>
      </c>
      <c r="C2454" s="434" t="s">
        <v>4819</v>
      </c>
      <c r="D2454" s="20" t="s">
        <v>4658</v>
      </c>
      <c r="E2454" s="213">
        <v>2035.2</v>
      </c>
      <c r="F2454" s="368">
        <v>41909</v>
      </c>
      <c r="G2454" s="42">
        <v>2035.2</v>
      </c>
      <c r="H2454" s="217">
        <f t="shared" si="37"/>
        <v>0</v>
      </c>
      <c r="I2454" s="20"/>
      <c r="J2454" s="21"/>
      <c r="K2454" s="21"/>
    </row>
    <row r="2455" spans="1:11" x14ac:dyDescent="0.25">
      <c r="A2455" s="192">
        <v>41909</v>
      </c>
      <c r="B2455" s="433" t="s">
        <v>1978</v>
      </c>
      <c r="C2455" s="434" t="s">
        <v>4819</v>
      </c>
      <c r="D2455" s="20" t="s">
        <v>136</v>
      </c>
      <c r="E2455" s="213">
        <v>838.5</v>
      </c>
      <c r="F2455" s="368">
        <v>41909</v>
      </c>
      <c r="G2455" s="42">
        <v>838.5</v>
      </c>
      <c r="H2455" s="217">
        <f t="shared" si="37"/>
        <v>0</v>
      </c>
      <c r="I2455" s="20"/>
      <c r="J2455" s="21"/>
      <c r="K2455" s="21"/>
    </row>
    <row r="2456" spans="1:11" x14ac:dyDescent="0.25">
      <c r="A2456" s="192">
        <v>41909</v>
      </c>
      <c r="B2456" s="433" t="s">
        <v>1980</v>
      </c>
      <c r="C2456" s="434" t="s">
        <v>4819</v>
      </c>
      <c r="D2456" s="20" t="s">
        <v>517</v>
      </c>
      <c r="E2456" s="213">
        <v>6173.1</v>
      </c>
      <c r="F2456" s="368">
        <v>41909</v>
      </c>
      <c r="G2456" s="42">
        <v>6173.1</v>
      </c>
      <c r="H2456" s="217">
        <f t="shared" si="37"/>
        <v>0</v>
      </c>
      <c r="I2456" s="20" t="s">
        <v>12</v>
      </c>
      <c r="J2456" s="21"/>
      <c r="K2456" s="21"/>
    </row>
    <row r="2457" spans="1:11" x14ac:dyDescent="0.25">
      <c r="A2457" s="192">
        <v>41909</v>
      </c>
      <c r="B2457" s="433" t="s">
        <v>1981</v>
      </c>
      <c r="C2457" s="434" t="s">
        <v>4819</v>
      </c>
      <c r="D2457" s="20" t="s">
        <v>87</v>
      </c>
      <c r="E2457" s="213">
        <v>1225</v>
      </c>
      <c r="F2457" s="368">
        <v>41909</v>
      </c>
      <c r="G2457" s="42">
        <v>1225</v>
      </c>
      <c r="H2457" s="217">
        <f t="shared" si="37"/>
        <v>0</v>
      </c>
      <c r="I2457" s="20"/>
      <c r="J2457" s="21"/>
      <c r="K2457" s="21"/>
    </row>
    <row r="2458" spans="1:11" x14ac:dyDescent="0.25">
      <c r="A2458" s="192">
        <v>41909</v>
      </c>
      <c r="B2458" s="433" t="s">
        <v>1982</v>
      </c>
      <c r="C2458" s="434" t="s">
        <v>4819</v>
      </c>
      <c r="D2458" s="20" t="s">
        <v>136</v>
      </c>
      <c r="E2458" s="213">
        <v>2932.8</v>
      </c>
      <c r="F2458" s="368">
        <v>41909</v>
      </c>
      <c r="G2458" s="42">
        <v>2932.8</v>
      </c>
      <c r="H2458" s="217">
        <f t="shared" si="37"/>
        <v>0</v>
      </c>
      <c r="I2458" s="20" t="s">
        <v>27</v>
      </c>
      <c r="J2458" s="21"/>
      <c r="K2458" s="21"/>
    </row>
    <row r="2459" spans="1:11" x14ac:dyDescent="0.25">
      <c r="A2459" s="192">
        <v>41909</v>
      </c>
      <c r="B2459" s="433" t="s">
        <v>1983</v>
      </c>
      <c r="C2459" s="434" t="s">
        <v>4819</v>
      </c>
      <c r="D2459" s="20" t="s">
        <v>133</v>
      </c>
      <c r="E2459" s="213">
        <v>30082.799999999999</v>
      </c>
      <c r="F2459" s="369" t="s">
        <v>4852</v>
      </c>
      <c r="G2459" s="42">
        <v>30082.799999999999</v>
      </c>
      <c r="H2459" s="217">
        <f t="shared" si="37"/>
        <v>0</v>
      </c>
      <c r="I2459" s="20" t="s">
        <v>3920</v>
      </c>
      <c r="J2459" s="21"/>
      <c r="K2459" s="21"/>
    </row>
    <row r="2460" spans="1:11" x14ac:dyDescent="0.25">
      <c r="A2460" s="192">
        <v>41909</v>
      </c>
      <c r="B2460" s="433" t="s">
        <v>1984</v>
      </c>
      <c r="C2460" s="434" t="s">
        <v>4819</v>
      </c>
      <c r="D2460" s="20" t="s">
        <v>4590</v>
      </c>
      <c r="E2460" s="213">
        <v>312</v>
      </c>
      <c r="F2460" s="368">
        <v>41909</v>
      </c>
      <c r="G2460" s="42">
        <v>312</v>
      </c>
      <c r="H2460" s="217">
        <f t="shared" si="37"/>
        <v>0</v>
      </c>
      <c r="I2460" s="20" t="s">
        <v>27</v>
      </c>
      <c r="J2460" s="21"/>
      <c r="K2460" s="21"/>
    </row>
    <row r="2461" spans="1:11" x14ac:dyDescent="0.25">
      <c r="A2461" s="192">
        <v>41909</v>
      </c>
      <c r="B2461" s="433" t="s">
        <v>1985</v>
      </c>
      <c r="C2461" s="434" t="s">
        <v>4819</v>
      </c>
      <c r="D2461" s="20" t="s">
        <v>4590</v>
      </c>
      <c r="E2461" s="213">
        <v>92.4</v>
      </c>
      <c r="F2461" s="368">
        <v>41909</v>
      </c>
      <c r="G2461" s="42">
        <v>92.4</v>
      </c>
      <c r="H2461" s="217">
        <f t="shared" si="37"/>
        <v>0</v>
      </c>
      <c r="I2461" s="20"/>
      <c r="J2461" s="21"/>
      <c r="K2461" s="21"/>
    </row>
    <row r="2462" spans="1:11" x14ac:dyDescent="0.25">
      <c r="A2462" s="192">
        <v>41909</v>
      </c>
      <c r="B2462" s="433" t="s">
        <v>1986</v>
      </c>
      <c r="C2462" s="434" t="s">
        <v>4819</v>
      </c>
      <c r="D2462" s="20" t="s">
        <v>180</v>
      </c>
      <c r="E2462" s="213">
        <v>2160</v>
      </c>
      <c r="F2462" s="368">
        <v>41909</v>
      </c>
      <c r="G2462" s="42">
        <v>2160</v>
      </c>
      <c r="H2462" s="217">
        <f t="shared" si="37"/>
        <v>0</v>
      </c>
      <c r="I2462" s="20"/>
      <c r="J2462" s="21"/>
      <c r="K2462" s="21"/>
    </row>
    <row r="2463" spans="1:11" x14ac:dyDescent="0.25">
      <c r="A2463" s="192">
        <v>41909</v>
      </c>
      <c r="B2463" s="433" t="s">
        <v>1987</v>
      </c>
      <c r="C2463" s="434" t="s">
        <v>4819</v>
      </c>
      <c r="D2463" s="20" t="s">
        <v>3372</v>
      </c>
      <c r="E2463" s="213">
        <v>638.4</v>
      </c>
      <c r="F2463" s="368">
        <v>41909</v>
      </c>
      <c r="G2463" s="42">
        <v>638.4</v>
      </c>
      <c r="H2463" s="217">
        <f t="shared" si="37"/>
        <v>0</v>
      </c>
      <c r="I2463" s="20"/>
      <c r="J2463" s="21"/>
      <c r="K2463" s="21"/>
    </row>
    <row r="2464" spans="1:11" x14ac:dyDescent="0.25">
      <c r="A2464" s="192">
        <v>41909</v>
      </c>
      <c r="B2464" s="433" t="s">
        <v>1989</v>
      </c>
      <c r="C2464" s="434" t="s">
        <v>4819</v>
      </c>
      <c r="D2464" s="20" t="s">
        <v>4288</v>
      </c>
      <c r="E2464" s="213">
        <v>6538.5</v>
      </c>
      <c r="F2464" s="368">
        <v>41909</v>
      </c>
      <c r="G2464" s="42">
        <v>6538.5</v>
      </c>
      <c r="H2464" s="217">
        <f t="shared" si="37"/>
        <v>0</v>
      </c>
      <c r="I2464" s="20"/>
      <c r="J2464" s="21"/>
      <c r="K2464" s="21"/>
    </row>
    <row r="2465" spans="1:11" x14ac:dyDescent="0.25">
      <c r="A2465" s="192">
        <v>41909</v>
      </c>
      <c r="B2465" s="433" t="s">
        <v>1991</v>
      </c>
      <c r="C2465" s="434" t="s">
        <v>4819</v>
      </c>
      <c r="D2465" s="20" t="s">
        <v>4649</v>
      </c>
      <c r="E2465" s="213">
        <v>1216</v>
      </c>
      <c r="F2465" s="368">
        <v>41910</v>
      </c>
      <c r="G2465" s="42">
        <v>1216</v>
      </c>
      <c r="H2465" s="217">
        <f t="shared" si="37"/>
        <v>0</v>
      </c>
      <c r="I2465" s="20" t="s">
        <v>217</v>
      </c>
      <c r="J2465" s="21"/>
      <c r="K2465" s="21"/>
    </row>
    <row r="2466" spans="1:11" x14ac:dyDescent="0.25">
      <c r="A2466" s="192">
        <v>41909</v>
      </c>
      <c r="B2466" s="433" t="s">
        <v>1992</v>
      </c>
      <c r="C2466" s="434" t="s">
        <v>4819</v>
      </c>
      <c r="D2466" s="20" t="s">
        <v>233</v>
      </c>
      <c r="E2466" s="213">
        <v>3365.1</v>
      </c>
      <c r="F2466" s="368">
        <v>41910</v>
      </c>
      <c r="G2466" s="42">
        <v>3365.1</v>
      </c>
      <c r="H2466" s="217">
        <f t="shared" si="37"/>
        <v>0</v>
      </c>
      <c r="I2466" s="20" t="s">
        <v>217</v>
      </c>
      <c r="J2466" s="21"/>
      <c r="K2466" s="21"/>
    </row>
    <row r="2467" spans="1:11" x14ac:dyDescent="0.25">
      <c r="A2467" s="192">
        <v>41909</v>
      </c>
      <c r="B2467" s="433" t="s">
        <v>1994</v>
      </c>
      <c r="C2467" s="434" t="s">
        <v>4819</v>
      </c>
      <c r="D2467" s="20" t="s">
        <v>78</v>
      </c>
      <c r="E2467" s="213">
        <v>6588</v>
      </c>
      <c r="F2467" s="368">
        <v>41910</v>
      </c>
      <c r="G2467" s="42">
        <v>6588</v>
      </c>
      <c r="H2467" s="217">
        <f t="shared" si="37"/>
        <v>0</v>
      </c>
      <c r="I2467" s="20" t="s">
        <v>217</v>
      </c>
      <c r="J2467" s="21"/>
      <c r="K2467" s="21"/>
    </row>
    <row r="2468" spans="1:11" x14ac:dyDescent="0.25">
      <c r="A2468" s="192">
        <v>41909</v>
      </c>
      <c r="B2468" s="433" t="s">
        <v>1996</v>
      </c>
      <c r="C2468" s="434" t="s">
        <v>4819</v>
      </c>
      <c r="D2468" s="20" t="s">
        <v>80</v>
      </c>
      <c r="E2468" s="213">
        <v>3360.2</v>
      </c>
      <c r="F2468" s="368">
        <v>41910</v>
      </c>
      <c r="G2468" s="42">
        <v>3360.2</v>
      </c>
      <c r="H2468" s="217">
        <f t="shared" si="37"/>
        <v>0</v>
      </c>
      <c r="I2468" s="20" t="s">
        <v>21</v>
      </c>
      <c r="J2468" s="21"/>
      <c r="K2468" s="21"/>
    </row>
    <row r="2469" spans="1:11" x14ac:dyDescent="0.25">
      <c r="A2469" s="192">
        <v>41909</v>
      </c>
      <c r="B2469" s="433" t="s">
        <v>1997</v>
      </c>
      <c r="C2469" s="434" t="s">
        <v>4819</v>
      </c>
      <c r="D2469" s="20" t="s">
        <v>307</v>
      </c>
      <c r="E2469" s="213">
        <v>11280</v>
      </c>
      <c r="F2469" s="381" t="s">
        <v>6585</v>
      </c>
      <c r="G2469" s="219">
        <f>1250+3000+3500+1500+2030</f>
        <v>11280</v>
      </c>
      <c r="H2469" s="217">
        <f t="shared" si="37"/>
        <v>0</v>
      </c>
      <c r="I2469" s="20" t="s">
        <v>217</v>
      </c>
      <c r="J2469" s="21"/>
      <c r="K2469" s="21"/>
    </row>
    <row r="2470" spans="1:11" x14ac:dyDescent="0.25">
      <c r="A2470" s="192">
        <v>41909</v>
      </c>
      <c r="B2470" s="433" t="s">
        <v>1998</v>
      </c>
      <c r="C2470" s="434" t="s">
        <v>4819</v>
      </c>
      <c r="D2470" s="20" t="s">
        <v>4240</v>
      </c>
      <c r="E2470" s="213">
        <v>11064.3</v>
      </c>
      <c r="F2470" s="368">
        <v>41910</v>
      </c>
      <c r="G2470" s="42">
        <v>11064.3</v>
      </c>
      <c r="H2470" s="217">
        <f t="shared" si="37"/>
        <v>0</v>
      </c>
      <c r="I2470" s="20" t="s">
        <v>217</v>
      </c>
      <c r="J2470" s="21"/>
      <c r="K2470" s="21"/>
    </row>
    <row r="2471" spans="1:11" x14ac:dyDescent="0.25">
      <c r="A2471" s="192">
        <v>41909</v>
      </c>
      <c r="B2471" s="433" t="s">
        <v>2000</v>
      </c>
      <c r="C2471" s="434" t="s">
        <v>4819</v>
      </c>
      <c r="D2471" s="20" t="s">
        <v>468</v>
      </c>
      <c r="E2471" s="213">
        <v>2754</v>
      </c>
      <c r="F2471" s="368">
        <v>41910</v>
      </c>
      <c r="G2471" s="42">
        <v>2754</v>
      </c>
      <c r="H2471" s="217">
        <f t="shared" si="37"/>
        <v>0</v>
      </c>
      <c r="I2471" s="20" t="s">
        <v>217</v>
      </c>
      <c r="J2471" s="21"/>
      <c r="K2471" s="21"/>
    </row>
    <row r="2472" spans="1:11" x14ac:dyDescent="0.25">
      <c r="A2472" s="192">
        <v>41909</v>
      </c>
      <c r="B2472" s="433" t="s">
        <v>2002</v>
      </c>
      <c r="C2472" s="434" t="s">
        <v>4819</v>
      </c>
      <c r="D2472" s="20" t="s">
        <v>349</v>
      </c>
      <c r="E2472" s="213">
        <v>6067.7</v>
      </c>
      <c r="F2472" s="368">
        <v>41910</v>
      </c>
      <c r="G2472" s="42">
        <v>6067.7</v>
      </c>
      <c r="H2472" s="217">
        <f t="shared" si="37"/>
        <v>0</v>
      </c>
      <c r="I2472" s="20" t="s">
        <v>21</v>
      </c>
      <c r="J2472" s="21"/>
      <c r="K2472" s="21"/>
    </row>
    <row r="2473" spans="1:11" x14ac:dyDescent="0.25">
      <c r="A2473" s="192">
        <v>41909</v>
      </c>
      <c r="B2473" s="433" t="s">
        <v>2004</v>
      </c>
      <c r="C2473" s="434" t="s">
        <v>4819</v>
      </c>
      <c r="D2473" s="20" t="s">
        <v>763</v>
      </c>
      <c r="E2473" s="213">
        <v>2670</v>
      </c>
      <c r="F2473" s="368">
        <v>41911</v>
      </c>
      <c r="G2473" s="42">
        <v>2670</v>
      </c>
      <c r="H2473" s="217">
        <f t="shared" si="37"/>
        <v>0</v>
      </c>
      <c r="I2473" s="20" t="s">
        <v>65</v>
      </c>
      <c r="J2473" s="21"/>
      <c r="K2473" s="21"/>
    </row>
    <row r="2474" spans="1:11" x14ac:dyDescent="0.25">
      <c r="A2474" s="192">
        <v>41909</v>
      </c>
      <c r="B2474" s="433" t="s">
        <v>2005</v>
      </c>
      <c r="C2474" s="434" t="s">
        <v>4819</v>
      </c>
      <c r="D2474" s="20" t="s">
        <v>130</v>
      </c>
      <c r="E2474" s="213">
        <v>4199</v>
      </c>
      <c r="F2474" s="415" t="s">
        <v>4878</v>
      </c>
      <c r="G2474" s="219">
        <v>4199</v>
      </c>
      <c r="H2474" s="217">
        <f t="shared" si="37"/>
        <v>0</v>
      </c>
      <c r="I2474" s="20" t="s">
        <v>21</v>
      </c>
      <c r="J2474" s="21"/>
      <c r="K2474" s="21"/>
    </row>
    <row r="2475" spans="1:11" x14ac:dyDescent="0.25">
      <c r="A2475" s="192">
        <v>41909</v>
      </c>
      <c r="B2475" s="433" t="s">
        <v>2008</v>
      </c>
      <c r="C2475" s="434" t="s">
        <v>4819</v>
      </c>
      <c r="D2475" s="20" t="s">
        <v>237</v>
      </c>
      <c r="E2475" s="213">
        <v>6954.2</v>
      </c>
      <c r="F2475" s="368">
        <v>41911</v>
      </c>
      <c r="G2475" s="42">
        <v>6954.2</v>
      </c>
      <c r="H2475" s="217">
        <f t="shared" si="37"/>
        <v>0</v>
      </c>
      <c r="I2475" s="20" t="s">
        <v>65</v>
      </c>
      <c r="J2475" s="21"/>
      <c r="K2475" s="21"/>
    </row>
    <row r="2476" spans="1:11" x14ac:dyDescent="0.25">
      <c r="A2476" s="192">
        <v>41909</v>
      </c>
      <c r="B2476" s="433" t="s">
        <v>2010</v>
      </c>
      <c r="C2476" s="434" t="s">
        <v>4819</v>
      </c>
      <c r="D2476" s="20" t="s">
        <v>115</v>
      </c>
      <c r="E2476" s="213">
        <v>1749.6</v>
      </c>
      <c r="F2476" s="368">
        <v>41909</v>
      </c>
      <c r="G2476" s="42">
        <v>1749.6</v>
      </c>
      <c r="H2476" s="217">
        <f t="shared" si="37"/>
        <v>0</v>
      </c>
      <c r="I2476" s="20"/>
      <c r="J2476" s="21"/>
      <c r="K2476" s="21"/>
    </row>
    <row r="2477" spans="1:11" x14ac:dyDescent="0.25">
      <c r="A2477" s="192">
        <v>41909</v>
      </c>
      <c r="B2477" s="433" t="s">
        <v>2012</v>
      </c>
      <c r="C2477" s="434" t="s">
        <v>4819</v>
      </c>
      <c r="D2477" s="20" t="s">
        <v>180</v>
      </c>
      <c r="E2477" s="213">
        <v>16122.2</v>
      </c>
      <c r="F2477" s="368">
        <v>41909</v>
      </c>
      <c r="G2477" s="42">
        <v>16122.2</v>
      </c>
      <c r="H2477" s="217">
        <f t="shared" si="37"/>
        <v>0</v>
      </c>
      <c r="I2477" s="20"/>
      <c r="J2477" s="21"/>
      <c r="K2477" s="21"/>
    </row>
    <row r="2478" spans="1:11" x14ac:dyDescent="0.25">
      <c r="A2478" s="192">
        <v>41909</v>
      </c>
      <c r="B2478" s="433" t="s">
        <v>2013</v>
      </c>
      <c r="C2478" s="434" t="s">
        <v>4819</v>
      </c>
      <c r="D2478" s="20" t="s">
        <v>4824</v>
      </c>
      <c r="E2478" s="213">
        <v>15675</v>
      </c>
      <c r="F2478" s="368">
        <v>41909</v>
      </c>
      <c r="G2478" s="42">
        <v>15675</v>
      </c>
      <c r="H2478" s="217">
        <f t="shared" si="37"/>
        <v>0</v>
      </c>
      <c r="I2478" s="20"/>
      <c r="J2478" s="21"/>
      <c r="K2478" s="21"/>
    </row>
    <row r="2479" spans="1:11" x14ac:dyDescent="0.25">
      <c r="A2479" s="192">
        <v>41909</v>
      </c>
      <c r="B2479" s="433" t="s">
        <v>2014</v>
      </c>
      <c r="C2479" s="434" t="s">
        <v>4819</v>
      </c>
      <c r="D2479" s="20" t="s">
        <v>4729</v>
      </c>
      <c r="E2479" s="213">
        <v>1570.8</v>
      </c>
      <c r="F2479" s="368">
        <v>41909</v>
      </c>
      <c r="G2479" s="42">
        <v>1570.8</v>
      </c>
      <c r="H2479" s="217">
        <f t="shared" si="37"/>
        <v>0</v>
      </c>
      <c r="I2479" s="20"/>
      <c r="J2479" s="21"/>
      <c r="K2479" s="21"/>
    </row>
    <row r="2480" spans="1:11" x14ac:dyDescent="0.25">
      <c r="A2480" s="192">
        <v>41910</v>
      </c>
      <c r="B2480" s="433" t="s">
        <v>2015</v>
      </c>
      <c r="C2480" s="434" t="s">
        <v>4819</v>
      </c>
      <c r="D2480" s="190" t="s">
        <v>14</v>
      </c>
      <c r="E2480" s="210">
        <v>8550</v>
      </c>
      <c r="F2480" s="368">
        <v>41910</v>
      </c>
      <c r="G2480" s="42">
        <v>8550</v>
      </c>
      <c r="H2480" s="217">
        <f t="shared" si="37"/>
        <v>0</v>
      </c>
      <c r="I2480" s="190" t="s">
        <v>21</v>
      </c>
      <c r="J2480" s="21"/>
      <c r="K2480" s="21"/>
    </row>
    <row r="2481" spans="1:11" x14ac:dyDescent="0.25">
      <c r="A2481" s="192">
        <v>41910</v>
      </c>
      <c r="B2481" s="433" t="s">
        <v>2017</v>
      </c>
      <c r="C2481" s="434" t="s">
        <v>4819</v>
      </c>
      <c r="D2481" s="190" t="s">
        <v>260</v>
      </c>
      <c r="E2481" s="210">
        <v>1200</v>
      </c>
      <c r="F2481" s="368">
        <v>41910</v>
      </c>
      <c r="G2481" s="42">
        <v>1200</v>
      </c>
      <c r="H2481" s="217">
        <f t="shared" si="37"/>
        <v>0</v>
      </c>
      <c r="I2481" s="190"/>
      <c r="J2481" s="21"/>
      <c r="K2481" s="21"/>
    </row>
    <row r="2482" spans="1:11" x14ac:dyDescent="0.25">
      <c r="A2482" s="192">
        <v>41910</v>
      </c>
      <c r="B2482" s="433" t="s">
        <v>2018</v>
      </c>
      <c r="C2482" s="434" t="s">
        <v>4819</v>
      </c>
      <c r="D2482" s="190" t="s">
        <v>13</v>
      </c>
      <c r="E2482" s="210">
        <v>7280</v>
      </c>
      <c r="F2482" s="368">
        <v>41910</v>
      </c>
      <c r="G2482" s="42">
        <v>7280</v>
      </c>
      <c r="H2482" s="217">
        <f t="shared" si="37"/>
        <v>0</v>
      </c>
      <c r="I2482" s="190" t="s">
        <v>65</v>
      </c>
      <c r="J2482" s="21"/>
      <c r="K2482" s="21"/>
    </row>
    <row r="2483" spans="1:11" x14ac:dyDescent="0.25">
      <c r="A2483" s="192">
        <v>41910</v>
      </c>
      <c r="B2483" s="433" t="s">
        <v>2019</v>
      </c>
      <c r="C2483" s="434" t="s">
        <v>4819</v>
      </c>
      <c r="D2483" s="190" t="s">
        <v>23</v>
      </c>
      <c r="E2483" s="210">
        <v>9588.4</v>
      </c>
      <c r="F2483" s="368">
        <v>41910</v>
      </c>
      <c r="G2483" s="42">
        <v>9588.4</v>
      </c>
      <c r="H2483" s="217">
        <f t="shared" si="37"/>
        <v>0</v>
      </c>
      <c r="I2483" s="190"/>
      <c r="J2483" s="21"/>
      <c r="K2483" s="21"/>
    </row>
    <row r="2484" spans="1:11" x14ac:dyDescent="0.25">
      <c r="A2484" s="192">
        <v>41910</v>
      </c>
      <c r="B2484" s="433" t="s">
        <v>2020</v>
      </c>
      <c r="C2484" s="434" t="s">
        <v>4819</v>
      </c>
      <c r="D2484" s="190" t="s">
        <v>28</v>
      </c>
      <c r="E2484" s="210">
        <v>7449.9</v>
      </c>
      <c r="F2484" s="368">
        <v>41910</v>
      </c>
      <c r="G2484" s="42">
        <v>7449.9</v>
      </c>
      <c r="H2484" s="217">
        <f t="shared" si="37"/>
        <v>0</v>
      </c>
      <c r="I2484" s="190" t="s">
        <v>27</v>
      </c>
      <c r="J2484" s="21"/>
      <c r="K2484" s="21"/>
    </row>
    <row r="2485" spans="1:11" x14ac:dyDescent="0.25">
      <c r="A2485" s="192">
        <v>41910</v>
      </c>
      <c r="B2485" s="433" t="s">
        <v>2021</v>
      </c>
      <c r="C2485" s="434" t="s">
        <v>4819</v>
      </c>
      <c r="D2485" s="190" t="s">
        <v>116</v>
      </c>
      <c r="E2485" s="210">
        <v>1731.8</v>
      </c>
      <c r="F2485" s="368">
        <v>41910</v>
      </c>
      <c r="G2485" s="42">
        <v>1731.8</v>
      </c>
      <c r="H2485" s="217">
        <f t="shared" si="37"/>
        <v>0</v>
      </c>
      <c r="I2485" s="190"/>
      <c r="J2485" s="21"/>
      <c r="K2485" s="21"/>
    </row>
    <row r="2486" spans="1:11" x14ac:dyDescent="0.25">
      <c r="A2486" s="192">
        <v>41910</v>
      </c>
      <c r="B2486" s="433" t="s">
        <v>2022</v>
      </c>
      <c r="C2486" s="434" t="s">
        <v>4819</v>
      </c>
      <c r="D2486" s="190" t="s">
        <v>19</v>
      </c>
      <c r="E2486" s="210">
        <v>17278.8</v>
      </c>
      <c r="F2486" s="368">
        <v>41910</v>
      </c>
      <c r="G2486" s="42">
        <v>17278.8</v>
      </c>
      <c r="H2486" s="217">
        <f t="shared" si="37"/>
        <v>0</v>
      </c>
      <c r="I2486" s="190" t="s">
        <v>21</v>
      </c>
      <c r="J2486" s="21"/>
      <c r="K2486" s="21"/>
    </row>
    <row r="2487" spans="1:11" x14ac:dyDescent="0.25">
      <c r="A2487" s="192">
        <v>41910</v>
      </c>
      <c r="B2487" s="433" t="s">
        <v>2024</v>
      </c>
      <c r="C2487" s="434" t="s">
        <v>4819</v>
      </c>
      <c r="D2487" s="190" t="s">
        <v>4653</v>
      </c>
      <c r="E2487" s="210">
        <v>41861.15</v>
      </c>
      <c r="F2487" s="368">
        <v>41910</v>
      </c>
      <c r="G2487" s="42">
        <v>41861.15</v>
      </c>
      <c r="H2487" s="217">
        <f t="shared" si="37"/>
        <v>0</v>
      </c>
      <c r="I2487" s="190" t="s">
        <v>65</v>
      </c>
      <c r="J2487" s="21"/>
      <c r="K2487" s="21"/>
    </row>
    <row r="2488" spans="1:11" x14ac:dyDescent="0.25">
      <c r="A2488" s="192">
        <v>41910</v>
      </c>
      <c r="B2488" s="433" t="s">
        <v>2025</v>
      </c>
      <c r="C2488" s="434" t="s">
        <v>4819</v>
      </c>
      <c r="D2488" s="190" t="s">
        <v>4613</v>
      </c>
      <c r="E2488" s="210">
        <v>955.8</v>
      </c>
      <c r="F2488" s="368">
        <v>41910</v>
      </c>
      <c r="G2488" s="42">
        <v>955.8</v>
      </c>
      <c r="H2488" s="217">
        <f t="shared" si="37"/>
        <v>0</v>
      </c>
      <c r="I2488" s="190"/>
      <c r="J2488" s="21"/>
      <c r="K2488" s="21"/>
    </row>
    <row r="2489" spans="1:11" x14ac:dyDescent="0.25">
      <c r="A2489" s="192">
        <v>41910</v>
      </c>
      <c r="B2489" s="433" t="s">
        <v>2026</v>
      </c>
      <c r="C2489" s="434" t="s">
        <v>4819</v>
      </c>
      <c r="D2489" s="190" t="s">
        <v>4613</v>
      </c>
      <c r="E2489" s="210">
        <v>468</v>
      </c>
      <c r="F2489" s="368">
        <v>41910</v>
      </c>
      <c r="G2489" s="42">
        <v>468</v>
      </c>
      <c r="H2489" s="217">
        <f t="shared" si="37"/>
        <v>0</v>
      </c>
      <c r="I2489" s="190"/>
      <c r="J2489" s="21"/>
      <c r="K2489" s="21"/>
    </row>
    <row r="2490" spans="1:11" x14ac:dyDescent="0.25">
      <c r="A2490" s="192">
        <v>41910</v>
      </c>
      <c r="B2490" s="433" t="s">
        <v>2027</v>
      </c>
      <c r="C2490" s="434" t="s">
        <v>4819</v>
      </c>
      <c r="D2490" s="190" t="s">
        <v>4321</v>
      </c>
      <c r="E2490" s="210">
        <v>1622.4</v>
      </c>
      <c r="F2490" s="368">
        <v>41910</v>
      </c>
      <c r="G2490" s="42">
        <v>1622.4</v>
      </c>
      <c r="H2490" s="217">
        <f t="shared" si="37"/>
        <v>0</v>
      </c>
      <c r="I2490" s="190" t="s">
        <v>65</v>
      </c>
      <c r="J2490" s="21"/>
      <c r="K2490" s="21"/>
    </row>
    <row r="2491" spans="1:11" x14ac:dyDescent="0.25">
      <c r="A2491" s="192">
        <v>41910</v>
      </c>
      <c r="B2491" s="433" t="s">
        <v>2028</v>
      </c>
      <c r="C2491" s="434" t="s">
        <v>4819</v>
      </c>
      <c r="D2491" s="196" t="s">
        <v>3108</v>
      </c>
      <c r="E2491" s="215">
        <v>0</v>
      </c>
      <c r="F2491" s="368"/>
      <c r="G2491" s="42"/>
      <c r="H2491" s="217">
        <f t="shared" si="37"/>
        <v>0</v>
      </c>
      <c r="I2491" s="190" t="s">
        <v>512</v>
      </c>
      <c r="J2491" s="21"/>
      <c r="K2491" s="21"/>
    </row>
    <row r="2492" spans="1:11" x14ac:dyDescent="0.25">
      <c r="A2492" s="192">
        <v>41910</v>
      </c>
      <c r="B2492" s="433" t="s">
        <v>2029</v>
      </c>
      <c r="C2492" s="434" t="s">
        <v>4819</v>
      </c>
      <c r="D2492" s="196" t="s">
        <v>3108</v>
      </c>
      <c r="E2492" s="215">
        <v>0</v>
      </c>
      <c r="F2492" s="368"/>
      <c r="G2492" s="42"/>
      <c r="H2492" s="217">
        <f t="shared" si="37"/>
        <v>0</v>
      </c>
      <c r="I2492" s="190" t="s">
        <v>512</v>
      </c>
      <c r="J2492" s="21"/>
      <c r="K2492" s="21"/>
    </row>
    <row r="2493" spans="1:11" x14ac:dyDescent="0.25">
      <c r="A2493" s="192">
        <v>41910</v>
      </c>
      <c r="B2493" s="433" t="s">
        <v>2030</v>
      </c>
      <c r="C2493" s="434" t="s">
        <v>4819</v>
      </c>
      <c r="D2493" s="196" t="s">
        <v>3108</v>
      </c>
      <c r="E2493" s="215">
        <v>0</v>
      </c>
      <c r="F2493" s="368"/>
      <c r="G2493" s="42"/>
      <c r="H2493" s="217">
        <f t="shared" si="37"/>
        <v>0</v>
      </c>
      <c r="I2493" s="190" t="s">
        <v>512</v>
      </c>
      <c r="J2493" s="21"/>
      <c r="K2493" s="21"/>
    </row>
    <row r="2494" spans="1:11" x14ac:dyDescent="0.25">
      <c r="A2494" s="192">
        <v>41910</v>
      </c>
      <c r="B2494" s="433" t="s">
        <v>2032</v>
      </c>
      <c r="C2494" s="434" t="s">
        <v>4819</v>
      </c>
      <c r="D2494" s="190" t="s">
        <v>758</v>
      </c>
      <c r="E2494" s="210">
        <v>1647</v>
      </c>
      <c r="F2494" s="368">
        <v>41910</v>
      </c>
      <c r="G2494" s="42">
        <v>1647</v>
      </c>
      <c r="H2494" s="217">
        <f t="shared" si="37"/>
        <v>0</v>
      </c>
      <c r="I2494" s="190" t="s">
        <v>65</v>
      </c>
      <c r="J2494" s="21"/>
      <c r="K2494" s="21"/>
    </row>
    <row r="2495" spans="1:11" x14ac:dyDescent="0.25">
      <c r="A2495" s="192">
        <v>41910</v>
      </c>
      <c r="B2495" s="433" t="s">
        <v>2033</v>
      </c>
      <c r="C2495" s="434" t="s">
        <v>4819</v>
      </c>
      <c r="D2495" s="190" t="s">
        <v>4587</v>
      </c>
      <c r="E2495" s="210">
        <v>20945.599999999999</v>
      </c>
      <c r="F2495" s="368">
        <v>41910</v>
      </c>
      <c r="G2495" s="42">
        <v>20945.599999999999</v>
      </c>
      <c r="H2495" s="217">
        <f t="shared" si="37"/>
        <v>0</v>
      </c>
      <c r="I2495" s="190" t="s">
        <v>65</v>
      </c>
      <c r="J2495" s="21"/>
      <c r="K2495" s="21"/>
    </row>
    <row r="2496" spans="1:11" x14ac:dyDescent="0.25">
      <c r="A2496" s="192">
        <v>41910</v>
      </c>
      <c r="B2496" s="433" t="s">
        <v>2034</v>
      </c>
      <c r="C2496" s="434" t="s">
        <v>4819</v>
      </c>
      <c r="D2496" s="190" t="s">
        <v>338</v>
      </c>
      <c r="E2496" s="210">
        <v>583.20000000000005</v>
      </c>
      <c r="F2496" s="368">
        <v>41910</v>
      </c>
      <c r="G2496" s="42">
        <v>583.20000000000005</v>
      </c>
      <c r="H2496" s="217">
        <f t="shared" si="37"/>
        <v>0</v>
      </c>
      <c r="I2496" s="190" t="s">
        <v>65</v>
      </c>
      <c r="J2496" s="21"/>
      <c r="K2496" s="21"/>
    </row>
    <row r="2497" spans="1:11" x14ac:dyDescent="0.25">
      <c r="A2497" s="192">
        <v>41910</v>
      </c>
      <c r="B2497" s="433" t="s">
        <v>2036</v>
      </c>
      <c r="C2497" s="434" t="s">
        <v>4819</v>
      </c>
      <c r="D2497" s="190" t="s">
        <v>4826</v>
      </c>
      <c r="E2497" s="210">
        <v>6736</v>
      </c>
      <c r="F2497" s="368">
        <v>41910</v>
      </c>
      <c r="G2497" s="42">
        <v>6736</v>
      </c>
      <c r="H2497" s="217">
        <f t="shared" si="37"/>
        <v>0</v>
      </c>
      <c r="I2497" s="190"/>
      <c r="J2497" s="21"/>
      <c r="K2497" s="21"/>
    </row>
    <row r="2498" spans="1:11" x14ac:dyDescent="0.25">
      <c r="A2498" s="192">
        <v>41910</v>
      </c>
      <c r="B2498" s="433" t="s">
        <v>2037</v>
      </c>
      <c r="C2498" s="434" t="s">
        <v>4819</v>
      </c>
      <c r="D2498" s="190" t="s">
        <v>4587</v>
      </c>
      <c r="E2498" s="210">
        <v>8156.4</v>
      </c>
      <c r="F2498" s="368">
        <v>41910</v>
      </c>
      <c r="G2498" s="42">
        <v>8156.4</v>
      </c>
      <c r="H2498" s="217">
        <f t="shared" si="37"/>
        <v>0</v>
      </c>
      <c r="I2498" s="190" t="s">
        <v>65</v>
      </c>
      <c r="J2498" s="21"/>
      <c r="K2498" s="21"/>
    </row>
    <row r="2499" spans="1:11" x14ac:dyDescent="0.25">
      <c r="A2499" s="192">
        <v>41910</v>
      </c>
      <c r="B2499" s="433" t="s">
        <v>2038</v>
      </c>
      <c r="C2499" s="434" t="s">
        <v>4819</v>
      </c>
      <c r="D2499" s="190" t="s">
        <v>4700</v>
      </c>
      <c r="E2499" s="210">
        <v>3061.8</v>
      </c>
      <c r="F2499" s="368">
        <v>41910</v>
      </c>
      <c r="G2499" s="42">
        <v>3061.8</v>
      </c>
      <c r="H2499" s="217">
        <f t="shared" si="37"/>
        <v>0</v>
      </c>
      <c r="I2499" s="190"/>
      <c r="J2499" s="21"/>
      <c r="K2499" s="21"/>
    </row>
    <row r="2500" spans="1:11" x14ac:dyDescent="0.25">
      <c r="A2500" s="192">
        <v>41910</v>
      </c>
      <c r="B2500" s="433" t="s">
        <v>2039</v>
      </c>
      <c r="C2500" s="434" t="s">
        <v>4819</v>
      </c>
      <c r="D2500" s="190" t="s">
        <v>1778</v>
      </c>
      <c r="E2500" s="210">
        <v>2777.2</v>
      </c>
      <c r="F2500" s="368">
        <v>41910</v>
      </c>
      <c r="G2500" s="42">
        <v>2777.2</v>
      </c>
      <c r="H2500" s="217">
        <f t="shared" si="37"/>
        <v>0</v>
      </c>
      <c r="I2500" s="190" t="s">
        <v>65</v>
      </c>
      <c r="J2500" s="21"/>
      <c r="K2500" s="21"/>
    </row>
    <row r="2501" spans="1:11" x14ac:dyDescent="0.25">
      <c r="A2501" s="192">
        <v>41910</v>
      </c>
      <c r="B2501" s="433" t="s">
        <v>2040</v>
      </c>
      <c r="C2501" s="434" t="s">
        <v>4819</v>
      </c>
      <c r="D2501" s="196" t="s">
        <v>3108</v>
      </c>
      <c r="E2501" s="215">
        <v>0</v>
      </c>
      <c r="F2501" s="368"/>
      <c r="G2501" s="42"/>
      <c r="H2501" s="217">
        <f t="shared" si="37"/>
        <v>0</v>
      </c>
      <c r="I2501" s="190" t="s">
        <v>324</v>
      </c>
      <c r="J2501" s="21"/>
      <c r="K2501" s="21"/>
    </row>
    <row r="2502" spans="1:11" x14ac:dyDescent="0.25">
      <c r="A2502" s="192">
        <v>41910</v>
      </c>
      <c r="B2502" s="433" t="s">
        <v>2042</v>
      </c>
      <c r="C2502" s="434" t="s">
        <v>4819</v>
      </c>
      <c r="D2502" s="190" t="s">
        <v>29</v>
      </c>
      <c r="E2502" s="210">
        <v>10755</v>
      </c>
      <c r="F2502" s="368">
        <v>41910</v>
      </c>
      <c r="G2502" s="42">
        <v>10755</v>
      </c>
      <c r="H2502" s="217">
        <f t="shared" ref="H2502:H2565" si="38">E2502-G2502</f>
        <v>0</v>
      </c>
      <c r="I2502" s="190" t="s">
        <v>65</v>
      </c>
      <c r="J2502" s="21"/>
      <c r="K2502" s="21"/>
    </row>
    <row r="2503" spans="1:11" x14ac:dyDescent="0.25">
      <c r="A2503" s="192">
        <v>41910</v>
      </c>
      <c r="B2503" s="433" t="s">
        <v>2043</v>
      </c>
      <c r="C2503" s="434" t="s">
        <v>4819</v>
      </c>
      <c r="D2503" s="190" t="s">
        <v>11</v>
      </c>
      <c r="E2503" s="210">
        <v>41773.599999999999</v>
      </c>
      <c r="F2503" s="370">
        <v>41936</v>
      </c>
      <c r="G2503" s="219">
        <v>41773.599999999999</v>
      </c>
      <c r="H2503" s="217">
        <f t="shared" si="38"/>
        <v>0</v>
      </c>
      <c r="I2503" s="190" t="s">
        <v>12</v>
      </c>
      <c r="J2503" s="21"/>
      <c r="K2503" s="21"/>
    </row>
    <row r="2504" spans="1:11" x14ac:dyDescent="0.25">
      <c r="A2504" s="192">
        <v>41910</v>
      </c>
      <c r="B2504" s="433" t="s">
        <v>2044</v>
      </c>
      <c r="C2504" s="434" t="s">
        <v>4819</v>
      </c>
      <c r="D2504" s="190" t="s">
        <v>339</v>
      </c>
      <c r="E2504" s="210">
        <v>403.3</v>
      </c>
      <c r="F2504" s="368">
        <v>41910</v>
      </c>
      <c r="G2504" s="42">
        <v>403.3</v>
      </c>
      <c r="H2504" s="217">
        <f t="shared" si="38"/>
        <v>0</v>
      </c>
      <c r="I2504" s="190" t="s">
        <v>27</v>
      </c>
      <c r="J2504" s="21"/>
      <c r="K2504" s="21"/>
    </row>
    <row r="2505" spans="1:11" x14ac:dyDescent="0.25">
      <c r="A2505" s="192">
        <v>41910</v>
      </c>
      <c r="B2505" s="433" t="s">
        <v>2046</v>
      </c>
      <c r="C2505" s="434" t="s">
        <v>4819</v>
      </c>
      <c r="D2505" s="190" t="s">
        <v>8</v>
      </c>
      <c r="E2505" s="210">
        <v>520</v>
      </c>
      <c r="F2505" s="368">
        <v>41910</v>
      </c>
      <c r="G2505" s="42">
        <v>520</v>
      </c>
      <c r="H2505" s="217">
        <f t="shared" si="38"/>
        <v>0</v>
      </c>
      <c r="I2505" s="190"/>
      <c r="J2505" s="21"/>
      <c r="K2505" s="21"/>
    </row>
    <row r="2506" spans="1:11" x14ac:dyDescent="0.25">
      <c r="A2506" s="192">
        <v>41910</v>
      </c>
      <c r="B2506" s="433" t="s">
        <v>2047</v>
      </c>
      <c r="C2506" s="434" t="s">
        <v>4819</v>
      </c>
      <c r="D2506" s="190" t="s">
        <v>106</v>
      </c>
      <c r="E2506" s="210">
        <v>413709</v>
      </c>
      <c r="F2506" s="370">
        <v>41920</v>
      </c>
      <c r="G2506" s="219">
        <v>413709</v>
      </c>
      <c r="H2506" s="217">
        <f t="shared" si="38"/>
        <v>0</v>
      </c>
      <c r="I2506" s="190" t="s">
        <v>12</v>
      </c>
      <c r="J2506" s="21"/>
      <c r="K2506" s="21"/>
    </row>
    <row r="2507" spans="1:11" x14ac:dyDescent="0.25">
      <c r="A2507" s="192">
        <v>41910</v>
      </c>
      <c r="B2507" s="433" t="s">
        <v>2048</v>
      </c>
      <c r="C2507" s="434" t="s">
        <v>4819</v>
      </c>
      <c r="D2507" s="190" t="s">
        <v>180</v>
      </c>
      <c r="E2507" s="210">
        <v>14292.6</v>
      </c>
      <c r="F2507" s="368">
        <v>41910</v>
      </c>
      <c r="G2507" s="42">
        <v>14292.6</v>
      </c>
      <c r="H2507" s="217">
        <f t="shared" si="38"/>
        <v>0</v>
      </c>
      <c r="I2507" s="190" t="s">
        <v>217</v>
      </c>
      <c r="J2507" s="21"/>
      <c r="K2507" s="21"/>
    </row>
    <row r="2508" spans="1:11" x14ac:dyDescent="0.25">
      <c r="A2508" s="192">
        <v>41910</v>
      </c>
      <c r="B2508" s="433" t="s">
        <v>2049</v>
      </c>
      <c r="C2508" s="434" t="s">
        <v>4819</v>
      </c>
      <c r="D2508" s="190" t="s">
        <v>2392</v>
      </c>
      <c r="E2508" s="210">
        <v>3488</v>
      </c>
      <c r="F2508" s="368">
        <v>41910</v>
      </c>
      <c r="G2508" s="42">
        <v>3488</v>
      </c>
      <c r="H2508" s="217">
        <f t="shared" si="38"/>
        <v>0</v>
      </c>
      <c r="I2508" s="190"/>
      <c r="J2508" s="21"/>
      <c r="K2508" s="21"/>
    </row>
    <row r="2509" spans="1:11" x14ac:dyDescent="0.25">
      <c r="A2509" s="192">
        <v>41910</v>
      </c>
      <c r="B2509" s="433" t="s">
        <v>2050</v>
      </c>
      <c r="C2509" s="434" t="s">
        <v>4819</v>
      </c>
      <c r="D2509" s="196" t="s">
        <v>3108</v>
      </c>
      <c r="E2509" s="215">
        <v>0</v>
      </c>
      <c r="F2509" s="368"/>
      <c r="G2509" s="42"/>
      <c r="H2509" s="217">
        <f t="shared" si="38"/>
        <v>0</v>
      </c>
      <c r="I2509" s="190" t="s">
        <v>324</v>
      </c>
      <c r="J2509" s="21"/>
      <c r="K2509" s="21"/>
    </row>
    <row r="2510" spans="1:11" x14ac:dyDescent="0.25">
      <c r="A2510" s="192">
        <v>41910</v>
      </c>
      <c r="B2510" s="433" t="s">
        <v>2051</v>
      </c>
      <c r="C2510" s="434" t="s">
        <v>4819</v>
      </c>
      <c r="D2510" s="190" t="s">
        <v>4586</v>
      </c>
      <c r="E2510" s="210">
        <v>7064.1</v>
      </c>
      <c r="F2510" s="368">
        <v>41910</v>
      </c>
      <c r="G2510" s="42">
        <v>7064.1</v>
      </c>
      <c r="H2510" s="217">
        <f t="shared" si="38"/>
        <v>0</v>
      </c>
      <c r="I2510" s="190"/>
      <c r="J2510" s="21"/>
      <c r="K2510" s="21"/>
    </row>
    <row r="2511" spans="1:11" x14ac:dyDescent="0.25">
      <c r="A2511" s="192">
        <v>41910</v>
      </c>
      <c r="B2511" s="433" t="s">
        <v>2052</v>
      </c>
      <c r="C2511" s="434" t="s">
        <v>4819</v>
      </c>
      <c r="D2511" s="190" t="s">
        <v>1693</v>
      </c>
      <c r="E2511" s="210">
        <v>5387.2</v>
      </c>
      <c r="F2511" s="368">
        <v>41910</v>
      </c>
      <c r="G2511" s="42">
        <v>5387.2</v>
      </c>
      <c r="H2511" s="217">
        <f t="shared" si="38"/>
        <v>0</v>
      </c>
      <c r="I2511" s="190"/>
      <c r="J2511" s="21"/>
      <c r="K2511" s="21"/>
    </row>
    <row r="2512" spans="1:11" x14ac:dyDescent="0.25">
      <c r="A2512" s="192">
        <v>41910</v>
      </c>
      <c r="B2512" s="433" t="s">
        <v>2053</v>
      </c>
      <c r="C2512" s="434" t="s">
        <v>4819</v>
      </c>
      <c r="D2512" s="190" t="s">
        <v>3115</v>
      </c>
      <c r="E2512" s="210">
        <v>12318</v>
      </c>
      <c r="F2512" s="368">
        <v>41910</v>
      </c>
      <c r="G2512" s="42">
        <v>12318</v>
      </c>
      <c r="H2512" s="217">
        <f t="shared" si="38"/>
        <v>0</v>
      </c>
      <c r="I2512" s="190"/>
      <c r="J2512" s="21"/>
      <c r="K2512" s="21"/>
    </row>
    <row r="2513" spans="1:11" x14ac:dyDescent="0.25">
      <c r="A2513" s="192">
        <v>41910</v>
      </c>
      <c r="B2513" s="433" t="s">
        <v>2054</v>
      </c>
      <c r="C2513" s="434" t="s">
        <v>4819</v>
      </c>
      <c r="D2513" s="190" t="s">
        <v>55</v>
      </c>
      <c r="E2513" s="210">
        <v>15763.4</v>
      </c>
      <c r="F2513" s="368">
        <v>41910</v>
      </c>
      <c r="G2513" s="42">
        <v>15763.4</v>
      </c>
      <c r="H2513" s="217">
        <f t="shared" si="38"/>
        <v>0</v>
      </c>
      <c r="I2513" s="190"/>
      <c r="J2513" s="21"/>
      <c r="K2513" s="21"/>
    </row>
    <row r="2514" spans="1:11" x14ac:dyDescent="0.25">
      <c r="A2514" s="192">
        <v>41910</v>
      </c>
      <c r="B2514" s="433" t="s">
        <v>2055</v>
      </c>
      <c r="C2514" s="434" t="s">
        <v>4819</v>
      </c>
      <c r="D2514" s="190" t="s">
        <v>25</v>
      </c>
      <c r="E2514" s="210">
        <v>6531.2</v>
      </c>
      <c r="F2514" s="368">
        <v>41910</v>
      </c>
      <c r="G2514" s="42">
        <v>6531.2</v>
      </c>
      <c r="H2514" s="217">
        <f t="shared" si="38"/>
        <v>0</v>
      </c>
      <c r="I2514" s="190" t="s">
        <v>12</v>
      </c>
      <c r="J2514" s="21"/>
      <c r="K2514" s="21"/>
    </row>
    <row r="2515" spans="1:11" x14ac:dyDescent="0.25">
      <c r="A2515" s="192">
        <v>41910</v>
      </c>
      <c r="B2515" s="433" t="s">
        <v>2056</v>
      </c>
      <c r="C2515" s="434" t="s">
        <v>4819</v>
      </c>
      <c r="D2515" s="190" t="s">
        <v>4589</v>
      </c>
      <c r="E2515" s="210">
        <v>345.6</v>
      </c>
      <c r="F2515" s="368">
        <v>41910</v>
      </c>
      <c r="G2515" s="42">
        <v>345.6</v>
      </c>
      <c r="H2515" s="217">
        <f t="shared" si="38"/>
        <v>0</v>
      </c>
      <c r="I2515" s="190"/>
      <c r="J2515" s="21"/>
      <c r="K2515" s="21"/>
    </row>
    <row r="2516" spans="1:11" x14ac:dyDescent="0.25">
      <c r="A2516" s="192">
        <v>41910</v>
      </c>
      <c r="B2516" s="433" t="s">
        <v>2057</v>
      </c>
      <c r="C2516" s="434" t="s">
        <v>4819</v>
      </c>
      <c r="D2516" s="190" t="s">
        <v>4288</v>
      </c>
      <c r="E2516" s="210">
        <v>4040</v>
      </c>
      <c r="F2516" s="368">
        <v>41910</v>
      </c>
      <c r="G2516" s="42">
        <v>4040</v>
      </c>
      <c r="H2516" s="217">
        <f t="shared" si="38"/>
        <v>0</v>
      </c>
      <c r="I2516" s="190"/>
      <c r="J2516" s="21"/>
      <c r="K2516" s="21"/>
    </row>
    <row r="2517" spans="1:11" x14ac:dyDescent="0.25">
      <c r="A2517" s="192">
        <v>41910</v>
      </c>
      <c r="B2517" s="433" t="s">
        <v>2058</v>
      </c>
      <c r="C2517" s="434" t="s">
        <v>4819</v>
      </c>
      <c r="D2517" s="190" t="s">
        <v>55</v>
      </c>
      <c r="E2517" s="210">
        <v>639.6</v>
      </c>
      <c r="F2517" s="368">
        <v>41910</v>
      </c>
      <c r="G2517" s="42">
        <v>639.6</v>
      </c>
      <c r="H2517" s="217">
        <f t="shared" si="38"/>
        <v>0</v>
      </c>
      <c r="I2517" s="190"/>
      <c r="J2517" s="21"/>
      <c r="K2517" s="21"/>
    </row>
    <row r="2518" spans="1:11" x14ac:dyDescent="0.25">
      <c r="A2518" s="192">
        <v>41910</v>
      </c>
      <c r="B2518" s="433" t="s">
        <v>2059</v>
      </c>
      <c r="C2518" s="434" t="s">
        <v>4819</v>
      </c>
      <c r="D2518" s="190" t="s">
        <v>55</v>
      </c>
      <c r="E2518" s="210">
        <v>996.3</v>
      </c>
      <c r="F2518" s="368">
        <v>41910</v>
      </c>
      <c r="G2518" s="42">
        <v>996.3</v>
      </c>
      <c r="H2518" s="217">
        <f t="shared" si="38"/>
        <v>0</v>
      </c>
      <c r="I2518" s="190" t="s">
        <v>492</v>
      </c>
      <c r="J2518" s="21"/>
      <c r="K2518" s="21"/>
    </row>
    <row r="2519" spans="1:11" x14ac:dyDescent="0.25">
      <c r="A2519" s="192">
        <v>41910</v>
      </c>
      <c r="B2519" s="433" t="s">
        <v>2060</v>
      </c>
      <c r="C2519" s="434" t="s">
        <v>4819</v>
      </c>
      <c r="D2519" s="190" t="s">
        <v>4590</v>
      </c>
      <c r="E2519" s="210">
        <v>213.2</v>
      </c>
      <c r="F2519" s="368">
        <v>41910</v>
      </c>
      <c r="G2519" s="42">
        <v>213.2</v>
      </c>
      <c r="H2519" s="217">
        <f t="shared" si="38"/>
        <v>0</v>
      </c>
      <c r="I2519" s="190"/>
      <c r="J2519" s="21"/>
      <c r="K2519" s="21"/>
    </row>
    <row r="2520" spans="1:11" x14ac:dyDescent="0.25">
      <c r="A2520" s="192">
        <v>41910</v>
      </c>
      <c r="B2520" s="433" t="s">
        <v>2061</v>
      </c>
      <c r="C2520" s="434" t="s">
        <v>4819</v>
      </c>
      <c r="D2520" s="190" t="s">
        <v>4590</v>
      </c>
      <c r="E2520" s="210">
        <v>99</v>
      </c>
      <c r="F2520" s="368">
        <v>41910</v>
      </c>
      <c r="G2520" s="42">
        <v>99</v>
      </c>
      <c r="H2520" s="217">
        <f t="shared" si="38"/>
        <v>0</v>
      </c>
      <c r="I2520" s="190"/>
      <c r="J2520" s="21"/>
      <c r="K2520" s="21"/>
    </row>
    <row r="2521" spans="1:11" x14ac:dyDescent="0.25">
      <c r="A2521" s="192">
        <v>41910</v>
      </c>
      <c r="B2521" s="433" t="s">
        <v>2063</v>
      </c>
      <c r="C2521" s="434" t="s">
        <v>4819</v>
      </c>
      <c r="D2521" s="190" t="s">
        <v>4585</v>
      </c>
      <c r="E2521" s="210">
        <v>15602.8</v>
      </c>
      <c r="F2521" s="370">
        <v>41917</v>
      </c>
      <c r="G2521" s="219">
        <v>15602.8</v>
      </c>
      <c r="H2521" s="217">
        <f t="shared" si="38"/>
        <v>0</v>
      </c>
      <c r="I2521" s="190" t="s">
        <v>21</v>
      </c>
      <c r="J2521" s="21"/>
      <c r="K2521" s="21"/>
    </row>
    <row r="2522" spans="1:11" x14ac:dyDescent="0.25">
      <c r="A2522" s="192">
        <v>41910</v>
      </c>
      <c r="B2522" s="433" t="s">
        <v>2065</v>
      </c>
      <c r="C2522" s="434" t="s">
        <v>4819</v>
      </c>
      <c r="D2522" s="190" t="s">
        <v>130</v>
      </c>
      <c r="E2522" s="210">
        <v>8185.1</v>
      </c>
      <c r="F2522" s="368">
        <v>41912</v>
      </c>
      <c r="G2522" s="42">
        <v>8185.1</v>
      </c>
      <c r="H2522" s="217">
        <f t="shared" si="38"/>
        <v>0</v>
      </c>
      <c r="I2522" s="190" t="s">
        <v>21</v>
      </c>
      <c r="J2522" s="21"/>
      <c r="K2522" s="21"/>
    </row>
    <row r="2523" spans="1:11" x14ac:dyDescent="0.25">
      <c r="A2523" s="192">
        <v>41910</v>
      </c>
      <c r="B2523" s="433" t="s">
        <v>2066</v>
      </c>
      <c r="C2523" s="434" t="s">
        <v>4819</v>
      </c>
      <c r="D2523" s="190" t="s">
        <v>83</v>
      </c>
      <c r="E2523" s="210">
        <v>4176</v>
      </c>
      <c r="F2523" s="368">
        <v>41912</v>
      </c>
      <c r="G2523" s="42">
        <v>4176</v>
      </c>
      <c r="H2523" s="217">
        <f t="shared" si="38"/>
        <v>0</v>
      </c>
      <c r="I2523" s="190" t="s">
        <v>21</v>
      </c>
      <c r="J2523" s="21"/>
      <c r="K2523" s="21"/>
    </row>
    <row r="2524" spans="1:11" x14ac:dyDescent="0.25">
      <c r="A2524" s="192">
        <v>41910</v>
      </c>
      <c r="B2524" s="433" t="s">
        <v>2067</v>
      </c>
      <c r="C2524" s="434" t="s">
        <v>4819</v>
      </c>
      <c r="D2524" s="190" t="s">
        <v>52</v>
      </c>
      <c r="E2524" s="210">
        <v>1981.8</v>
      </c>
      <c r="F2524" s="368">
        <v>41912</v>
      </c>
      <c r="G2524" s="42">
        <v>1981.8</v>
      </c>
      <c r="H2524" s="217">
        <f t="shared" si="38"/>
        <v>0</v>
      </c>
      <c r="I2524" s="190" t="s">
        <v>21</v>
      </c>
      <c r="J2524" s="21"/>
      <c r="K2524" s="21"/>
    </row>
    <row r="2525" spans="1:11" x14ac:dyDescent="0.25">
      <c r="A2525" s="192">
        <v>41910</v>
      </c>
      <c r="B2525" s="433" t="s">
        <v>2068</v>
      </c>
      <c r="C2525" s="434" t="s">
        <v>4819</v>
      </c>
      <c r="D2525" s="190" t="s">
        <v>4738</v>
      </c>
      <c r="E2525" s="210">
        <v>3157</v>
      </c>
      <c r="F2525" s="368">
        <v>41910</v>
      </c>
      <c r="G2525" s="42">
        <v>3157</v>
      </c>
      <c r="H2525" s="217">
        <f t="shared" si="38"/>
        <v>0</v>
      </c>
      <c r="I2525" s="190"/>
      <c r="J2525" s="21"/>
      <c r="K2525" s="21"/>
    </row>
    <row r="2526" spans="1:11" x14ac:dyDescent="0.25">
      <c r="A2526" s="192">
        <v>41910</v>
      </c>
      <c r="B2526" s="433" t="s">
        <v>2069</v>
      </c>
      <c r="C2526" s="434" t="s">
        <v>4819</v>
      </c>
      <c r="D2526" s="190" t="s">
        <v>2578</v>
      </c>
      <c r="E2526" s="210">
        <v>1848</v>
      </c>
      <c r="F2526" s="368">
        <v>41912</v>
      </c>
      <c r="G2526" s="42">
        <v>1848</v>
      </c>
      <c r="H2526" s="217">
        <f t="shared" si="38"/>
        <v>0</v>
      </c>
      <c r="I2526" s="190"/>
      <c r="J2526" s="21"/>
      <c r="K2526" s="21"/>
    </row>
    <row r="2527" spans="1:11" x14ac:dyDescent="0.25">
      <c r="A2527" s="192">
        <v>41910</v>
      </c>
      <c r="B2527" s="433" t="s">
        <v>2070</v>
      </c>
      <c r="C2527" s="434" t="s">
        <v>4819</v>
      </c>
      <c r="D2527" s="190" t="s">
        <v>136</v>
      </c>
      <c r="E2527" s="210">
        <v>1866.8</v>
      </c>
      <c r="F2527" s="368">
        <v>41910</v>
      </c>
      <c r="G2527" s="42">
        <v>1866.8</v>
      </c>
      <c r="H2527" s="217">
        <f t="shared" si="38"/>
        <v>0</v>
      </c>
      <c r="I2527" s="190"/>
      <c r="J2527" s="21"/>
      <c r="K2527" s="21"/>
    </row>
    <row r="2528" spans="1:11" x14ac:dyDescent="0.25">
      <c r="A2528" s="192">
        <v>41910</v>
      </c>
      <c r="B2528" s="433" t="s">
        <v>2072</v>
      </c>
      <c r="C2528" s="434" t="s">
        <v>4819</v>
      </c>
      <c r="D2528" s="190" t="s">
        <v>790</v>
      </c>
      <c r="E2528" s="210">
        <v>3887</v>
      </c>
      <c r="F2528" s="368">
        <v>41910</v>
      </c>
      <c r="G2528" s="42">
        <v>3887</v>
      </c>
      <c r="H2528" s="217">
        <f t="shared" si="38"/>
        <v>0</v>
      </c>
      <c r="I2528" s="190" t="s">
        <v>492</v>
      </c>
      <c r="J2528" s="21"/>
      <c r="K2528" s="21"/>
    </row>
    <row r="2529" spans="1:11" x14ac:dyDescent="0.25">
      <c r="A2529" s="192">
        <v>41910</v>
      </c>
      <c r="B2529" s="433" t="s">
        <v>2073</v>
      </c>
      <c r="C2529" s="434" t="s">
        <v>4819</v>
      </c>
      <c r="D2529" s="190" t="s">
        <v>140</v>
      </c>
      <c r="E2529" s="210">
        <v>1159.2</v>
      </c>
      <c r="F2529" s="368">
        <v>41910</v>
      </c>
      <c r="G2529" s="42">
        <v>1159.2</v>
      </c>
      <c r="H2529" s="217">
        <f t="shared" si="38"/>
        <v>0</v>
      </c>
      <c r="I2529" s="190"/>
      <c r="J2529" s="21"/>
      <c r="K2529" s="21"/>
    </row>
    <row r="2530" spans="1:11" x14ac:dyDescent="0.25">
      <c r="A2530" s="192">
        <v>41910</v>
      </c>
      <c r="B2530" s="433" t="s">
        <v>2074</v>
      </c>
      <c r="C2530" s="434" t="s">
        <v>4819</v>
      </c>
      <c r="D2530" s="190" t="s">
        <v>4240</v>
      </c>
      <c r="E2530" s="210">
        <v>16767</v>
      </c>
      <c r="F2530" s="586">
        <v>41944</v>
      </c>
      <c r="G2530" s="62">
        <v>16767</v>
      </c>
      <c r="H2530" s="217">
        <f t="shared" si="38"/>
        <v>0</v>
      </c>
      <c r="I2530" s="190"/>
      <c r="J2530" s="21"/>
      <c r="K2530" s="21"/>
    </row>
    <row r="2531" spans="1:11" x14ac:dyDescent="0.25">
      <c r="A2531" s="192">
        <v>41910</v>
      </c>
      <c r="B2531" s="433" t="s">
        <v>2077</v>
      </c>
      <c r="C2531" s="434" t="s">
        <v>4819</v>
      </c>
      <c r="D2531" s="190" t="s">
        <v>133</v>
      </c>
      <c r="E2531" s="210">
        <v>31595.200000000001</v>
      </c>
      <c r="F2531" s="368">
        <v>41910</v>
      </c>
      <c r="G2531" s="42">
        <v>31595.200000000001</v>
      </c>
      <c r="H2531" s="217">
        <f t="shared" si="38"/>
        <v>0</v>
      </c>
      <c r="I2531" s="190"/>
      <c r="J2531" s="21"/>
      <c r="K2531" s="21"/>
    </row>
    <row r="2532" spans="1:11" x14ac:dyDescent="0.25">
      <c r="A2532" s="192">
        <v>41910</v>
      </c>
      <c r="B2532" s="433" t="s">
        <v>2078</v>
      </c>
      <c r="C2532" s="434" t="s">
        <v>4819</v>
      </c>
      <c r="D2532" s="190" t="s">
        <v>4711</v>
      </c>
      <c r="E2532" s="210">
        <v>1522.07</v>
      </c>
      <c r="F2532" s="368">
        <v>41910</v>
      </c>
      <c r="G2532" s="42">
        <v>1522.07</v>
      </c>
      <c r="H2532" s="217">
        <f t="shared" si="38"/>
        <v>0</v>
      </c>
      <c r="I2532" s="190"/>
      <c r="J2532" s="21"/>
      <c r="K2532" s="21"/>
    </row>
    <row r="2533" spans="1:11" x14ac:dyDescent="0.25">
      <c r="A2533" s="192">
        <v>41910</v>
      </c>
      <c r="B2533" s="433" t="s">
        <v>2079</v>
      </c>
      <c r="C2533" s="434" t="s">
        <v>4819</v>
      </c>
      <c r="D2533" s="190" t="s">
        <v>4711</v>
      </c>
      <c r="E2533" s="210">
        <v>245.8</v>
      </c>
      <c r="F2533" s="368">
        <v>41910</v>
      </c>
      <c r="G2533" s="42">
        <v>245.8</v>
      </c>
      <c r="H2533" s="217">
        <f t="shared" si="38"/>
        <v>0</v>
      </c>
      <c r="I2533" s="190"/>
      <c r="J2533" s="21"/>
      <c r="K2533" s="21"/>
    </row>
    <row r="2534" spans="1:11" x14ac:dyDescent="0.25">
      <c r="A2534" s="192">
        <v>41910</v>
      </c>
      <c r="B2534" s="433" t="s">
        <v>2081</v>
      </c>
      <c r="C2534" s="434" t="s">
        <v>4819</v>
      </c>
      <c r="D2534" s="190" t="s">
        <v>51</v>
      </c>
      <c r="E2534" s="210">
        <v>1873.8</v>
      </c>
      <c r="F2534" s="368">
        <v>41910</v>
      </c>
      <c r="G2534" s="42">
        <v>1873.8</v>
      </c>
      <c r="H2534" s="217">
        <f t="shared" si="38"/>
        <v>0</v>
      </c>
      <c r="I2534" s="190"/>
      <c r="J2534" s="21"/>
      <c r="K2534" s="21"/>
    </row>
    <row r="2535" spans="1:11" x14ac:dyDescent="0.25">
      <c r="A2535" s="192">
        <v>41910</v>
      </c>
      <c r="B2535" s="433" t="s">
        <v>2082</v>
      </c>
      <c r="C2535" s="434" t="s">
        <v>4819</v>
      </c>
      <c r="D2535" s="190" t="s">
        <v>4288</v>
      </c>
      <c r="E2535" s="210">
        <v>4905</v>
      </c>
      <c r="F2535" s="368">
        <v>41910</v>
      </c>
      <c r="G2535" s="42">
        <v>4905</v>
      </c>
      <c r="H2535" s="217">
        <f t="shared" si="38"/>
        <v>0</v>
      </c>
      <c r="I2535" s="190"/>
      <c r="J2535" s="21"/>
      <c r="K2535" s="21"/>
    </row>
    <row r="2536" spans="1:11" x14ac:dyDescent="0.25">
      <c r="A2536" s="192">
        <v>41910</v>
      </c>
      <c r="B2536" s="433" t="s">
        <v>2083</v>
      </c>
      <c r="C2536" s="434" t="s">
        <v>4819</v>
      </c>
      <c r="D2536" s="190" t="s">
        <v>4658</v>
      </c>
      <c r="E2536" s="210">
        <v>2438</v>
      </c>
      <c r="F2536" s="368">
        <v>41910</v>
      </c>
      <c r="G2536" s="42">
        <v>2438</v>
      </c>
      <c r="H2536" s="217">
        <f t="shared" si="38"/>
        <v>0</v>
      </c>
      <c r="I2536" s="190"/>
      <c r="J2536" s="21"/>
      <c r="K2536" s="21"/>
    </row>
    <row r="2537" spans="1:11" x14ac:dyDescent="0.25">
      <c r="A2537" s="192">
        <v>41910</v>
      </c>
      <c r="B2537" s="433" t="s">
        <v>2084</v>
      </c>
      <c r="C2537" s="434" t="s">
        <v>4819</v>
      </c>
      <c r="D2537" s="190" t="s">
        <v>4240</v>
      </c>
      <c r="E2537" s="210">
        <v>4156</v>
      </c>
      <c r="F2537" s="586">
        <v>41944</v>
      </c>
      <c r="G2537" s="62">
        <v>4156</v>
      </c>
      <c r="H2537" s="217">
        <f t="shared" si="38"/>
        <v>0</v>
      </c>
      <c r="I2537" s="190" t="s">
        <v>27</v>
      </c>
      <c r="J2537" s="21"/>
      <c r="K2537" s="21"/>
    </row>
    <row r="2538" spans="1:11" x14ac:dyDescent="0.25">
      <c r="A2538" s="192">
        <v>41910</v>
      </c>
      <c r="B2538" s="433" t="s">
        <v>2085</v>
      </c>
      <c r="C2538" s="434" t="s">
        <v>4819</v>
      </c>
      <c r="D2538" s="190" t="s">
        <v>22</v>
      </c>
      <c r="E2538" s="210">
        <v>1670.1</v>
      </c>
      <c r="F2538" s="256">
        <v>41910</v>
      </c>
      <c r="G2538" s="42">
        <v>1670.1</v>
      </c>
      <c r="H2538" s="217">
        <f t="shared" si="38"/>
        <v>0</v>
      </c>
      <c r="I2538" s="190"/>
      <c r="J2538" s="21"/>
      <c r="K2538" s="21"/>
    </row>
    <row r="2539" spans="1:11" x14ac:dyDescent="0.25">
      <c r="A2539" s="192">
        <v>41910</v>
      </c>
      <c r="B2539" s="433" t="s">
        <v>2087</v>
      </c>
      <c r="C2539" s="434" t="s">
        <v>4819</v>
      </c>
      <c r="D2539" s="196" t="s">
        <v>3108</v>
      </c>
      <c r="E2539" s="215">
        <v>0</v>
      </c>
      <c r="F2539" s="256"/>
      <c r="G2539" s="42"/>
      <c r="H2539" s="217">
        <f t="shared" si="38"/>
        <v>0</v>
      </c>
      <c r="I2539" s="190" t="s">
        <v>324</v>
      </c>
      <c r="J2539" s="21"/>
      <c r="K2539" s="21"/>
    </row>
    <row r="2540" spans="1:11" x14ac:dyDescent="0.25">
      <c r="A2540" s="192">
        <v>41910</v>
      </c>
      <c r="B2540" s="433" t="s">
        <v>2088</v>
      </c>
      <c r="C2540" s="434" t="s">
        <v>4819</v>
      </c>
      <c r="D2540" s="190" t="s">
        <v>115</v>
      </c>
      <c r="E2540" s="210">
        <v>3234.6</v>
      </c>
      <c r="F2540" s="256">
        <v>41910</v>
      </c>
      <c r="G2540" s="42">
        <v>3234.6</v>
      </c>
      <c r="H2540" s="217">
        <f t="shared" si="38"/>
        <v>0</v>
      </c>
      <c r="I2540" s="190"/>
      <c r="J2540" s="21"/>
      <c r="K2540" s="21"/>
    </row>
    <row r="2541" spans="1:11" x14ac:dyDescent="0.25">
      <c r="A2541" s="192">
        <v>41910</v>
      </c>
      <c r="B2541" s="433" t="s">
        <v>2089</v>
      </c>
      <c r="C2541" s="434" t="s">
        <v>4819</v>
      </c>
      <c r="D2541" s="190" t="s">
        <v>4590</v>
      </c>
      <c r="E2541" s="210">
        <v>587.6</v>
      </c>
      <c r="F2541" s="256">
        <v>41910</v>
      </c>
      <c r="G2541" s="42">
        <v>587.6</v>
      </c>
      <c r="H2541" s="217">
        <f t="shared" si="38"/>
        <v>0</v>
      </c>
      <c r="I2541" s="190"/>
      <c r="J2541" s="21"/>
      <c r="K2541" s="21"/>
    </row>
    <row r="2542" spans="1:11" x14ac:dyDescent="0.25">
      <c r="A2542" s="192">
        <v>41910</v>
      </c>
      <c r="B2542" s="433" t="s">
        <v>2090</v>
      </c>
      <c r="C2542" s="434" t="s">
        <v>4819</v>
      </c>
      <c r="D2542" s="190" t="s">
        <v>4183</v>
      </c>
      <c r="E2542" s="210">
        <v>8081</v>
      </c>
      <c r="F2542" s="256">
        <v>41910</v>
      </c>
      <c r="G2542" s="42">
        <v>8081</v>
      </c>
      <c r="H2542" s="217">
        <f t="shared" si="38"/>
        <v>0</v>
      </c>
      <c r="I2542" s="190"/>
      <c r="J2542" s="21"/>
      <c r="K2542" s="21"/>
    </row>
    <row r="2543" spans="1:11" x14ac:dyDescent="0.25">
      <c r="A2543" s="192">
        <v>41910</v>
      </c>
      <c r="B2543" s="433" t="s">
        <v>2091</v>
      </c>
      <c r="C2543" s="434" t="s">
        <v>4819</v>
      </c>
      <c r="D2543" s="190" t="s">
        <v>1202</v>
      </c>
      <c r="E2543" s="210">
        <v>413.8</v>
      </c>
      <c r="F2543" s="256">
        <v>41911</v>
      </c>
      <c r="G2543" s="42">
        <v>413.8</v>
      </c>
      <c r="H2543" s="217">
        <f t="shared" si="38"/>
        <v>0</v>
      </c>
      <c r="I2543" s="190"/>
      <c r="J2543" s="21"/>
      <c r="K2543" s="21"/>
    </row>
    <row r="2544" spans="1:11" x14ac:dyDescent="0.25">
      <c r="A2544" s="192">
        <v>41910</v>
      </c>
      <c r="B2544" s="433" t="s">
        <v>2092</v>
      </c>
      <c r="C2544" s="434" t="s">
        <v>4819</v>
      </c>
      <c r="D2544" s="190" t="s">
        <v>4319</v>
      </c>
      <c r="E2544" s="210">
        <v>17827.599999999999</v>
      </c>
      <c r="F2544" s="256">
        <v>41910</v>
      </c>
      <c r="G2544" s="42">
        <v>17827.599999999999</v>
      </c>
      <c r="H2544" s="217">
        <f t="shared" si="38"/>
        <v>0</v>
      </c>
      <c r="I2544" s="190" t="s">
        <v>27</v>
      </c>
      <c r="J2544" s="21"/>
      <c r="K2544" s="21"/>
    </row>
    <row r="2545" spans="1:11" x14ac:dyDescent="0.25">
      <c r="A2545" s="192">
        <v>41911</v>
      </c>
      <c r="B2545" s="433" t="s">
        <v>2093</v>
      </c>
      <c r="C2545" s="434" t="s">
        <v>4819</v>
      </c>
      <c r="D2545" s="20" t="s">
        <v>123</v>
      </c>
      <c r="E2545" s="213">
        <v>5468.5</v>
      </c>
      <c r="F2545" s="256">
        <v>41912</v>
      </c>
      <c r="G2545" s="42">
        <v>5468.5</v>
      </c>
      <c r="H2545" s="217">
        <f t="shared" si="38"/>
        <v>0</v>
      </c>
      <c r="I2545" s="20"/>
      <c r="J2545" s="21"/>
      <c r="K2545" s="21"/>
    </row>
    <row r="2546" spans="1:11" x14ac:dyDescent="0.25">
      <c r="A2546" s="192">
        <v>41911</v>
      </c>
      <c r="B2546" s="433" t="s">
        <v>2094</v>
      </c>
      <c r="C2546" s="434" t="s">
        <v>4819</v>
      </c>
      <c r="D2546" s="20" t="s">
        <v>4826</v>
      </c>
      <c r="E2546" s="213">
        <v>4028</v>
      </c>
      <c r="F2546" s="256">
        <v>41911</v>
      </c>
      <c r="G2546" s="42">
        <v>4028</v>
      </c>
      <c r="H2546" s="217">
        <f t="shared" si="38"/>
        <v>0</v>
      </c>
      <c r="I2546" s="20"/>
      <c r="J2546" s="21"/>
      <c r="K2546" s="21"/>
    </row>
    <row r="2547" spans="1:11" x14ac:dyDescent="0.25">
      <c r="A2547" s="192">
        <v>41911</v>
      </c>
      <c r="B2547" s="433" t="s">
        <v>2095</v>
      </c>
      <c r="C2547" s="434" t="s">
        <v>4819</v>
      </c>
      <c r="D2547" s="20" t="s">
        <v>23</v>
      </c>
      <c r="E2547" s="213">
        <v>4334.3999999999996</v>
      </c>
      <c r="F2547" s="256">
        <v>41911</v>
      </c>
      <c r="G2547" s="42">
        <v>4334.3999999999996</v>
      </c>
      <c r="H2547" s="217">
        <f t="shared" si="38"/>
        <v>0</v>
      </c>
      <c r="I2547" s="20"/>
      <c r="J2547" s="21"/>
      <c r="K2547" s="21"/>
    </row>
    <row r="2548" spans="1:11" x14ac:dyDescent="0.25">
      <c r="A2548" s="192">
        <v>41911</v>
      </c>
      <c r="B2548" s="433" t="s">
        <v>2097</v>
      </c>
      <c r="C2548" s="434" t="s">
        <v>4819</v>
      </c>
      <c r="D2548" s="20" t="s">
        <v>953</v>
      </c>
      <c r="E2548" s="213">
        <v>5796</v>
      </c>
      <c r="F2548" s="256">
        <v>41911</v>
      </c>
      <c r="G2548" s="42">
        <v>5796</v>
      </c>
      <c r="H2548" s="217">
        <f t="shared" si="38"/>
        <v>0</v>
      </c>
      <c r="I2548" s="20" t="s">
        <v>21</v>
      </c>
      <c r="J2548" s="21"/>
      <c r="K2548" s="21"/>
    </row>
    <row r="2549" spans="1:11" x14ac:dyDescent="0.25">
      <c r="A2549" s="192">
        <v>41911</v>
      </c>
      <c r="B2549" s="433" t="s">
        <v>2098</v>
      </c>
      <c r="C2549" s="434" t="s">
        <v>4819</v>
      </c>
      <c r="D2549" s="20" t="s">
        <v>4240</v>
      </c>
      <c r="E2549" s="213">
        <v>280916.55</v>
      </c>
      <c r="F2549" s="587">
        <v>41944</v>
      </c>
      <c r="G2549" s="62">
        <v>280916.55</v>
      </c>
      <c r="H2549" s="217">
        <f t="shared" si="38"/>
        <v>0</v>
      </c>
      <c r="I2549" s="20" t="s">
        <v>21</v>
      </c>
      <c r="J2549" s="21"/>
      <c r="K2549" s="21"/>
    </row>
    <row r="2550" spans="1:11" x14ac:dyDescent="0.25">
      <c r="A2550" s="192">
        <v>41911</v>
      </c>
      <c r="B2550" s="433" t="s">
        <v>2100</v>
      </c>
      <c r="C2550" s="434" t="s">
        <v>4819</v>
      </c>
      <c r="D2550" s="20" t="s">
        <v>3115</v>
      </c>
      <c r="E2550" s="213">
        <v>11429</v>
      </c>
      <c r="F2550" s="256">
        <v>41911</v>
      </c>
      <c r="G2550" s="42">
        <v>11429</v>
      </c>
      <c r="H2550" s="217">
        <f t="shared" si="38"/>
        <v>0</v>
      </c>
      <c r="I2550" s="20"/>
      <c r="J2550" s="21"/>
      <c r="K2550" s="21"/>
    </row>
    <row r="2551" spans="1:11" x14ac:dyDescent="0.25">
      <c r="A2551" s="192">
        <v>41911</v>
      </c>
      <c r="B2551" s="433" t="s">
        <v>2102</v>
      </c>
      <c r="C2551" s="434" t="s">
        <v>4819</v>
      </c>
      <c r="D2551" s="20" t="s">
        <v>28</v>
      </c>
      <c r="E2551" s="213">
        <v>9356.2000000000007</v>
      </c>
      <c r="F2551" s="256">
        <v>41911</v>
      </c>
      <c r="G2551" s="42">
        <v>9356.2000000000007</v>
      </c>
      <c r="H2551" s="217">
        <f t="shared" si="38"/>
        <v>0</v>
      </c>
      <c r="I2551" s="20"/>
      <c r="J2551" s="21"/>
      <c r="K2551" s="21"/>
    </row>
    <row r="2552" spans="1:11" x14ac:dyDescent="0.25">
      <c r="A2552" s="192">
        <v>41911</v>
      </c>
      <c r="B2552" s="433" t="s">
        <v>2103</v>
      </c>
      <c r="C2552" s="434" t="s">
        <v>4819</v>
      </c>
      <c r="D2552" s="20" t="s">
        <v>3115</v>
      </c>
      <c r="E2552" s="213">
        <v>2871.4</v>
      </c>
      <c r="F2552" s="256">
        <v>41911</v>
      </c>
      <c r="G2552" s="42">
        <v>2871.4</v>
      </c>
      <c r="H2552" s="217">
        <f t="shared" si="38"/>
        <v>0</v>
      </c>
      <c r="I2552" s="20" t="s">
        <v>217</v>
      </c>
      <c r="J2552" s="21"/>
      <c r="K2552" s="21"/>
    </row>
    <row r="2553" spans="1:11" x14ac:dyDescent="0.25">
      <c r="A2553" s="192">
        <v>41911</v>
      </c>
      <c r="B2553" s="433" t="s">
        <v>2104</v>
      </c>
      <c r="C2553" s="434" t="s">
        <v>4819</v>
      </c>
      <c r="D2553" s="20" t="s">
        <v>4700</v>
      </c>
      <c r="E2553" s="213">
        <v>2732.4</v>
      </c>
      <c r="F2553" s="256">
        <v>41911</v>
      </c>
      <c r="G2553" s="42">
        <v>2732.4</v>
      </c>
      <c r="H2553" s="217">
        <f t="shared" si="38"/>
        <v>0</v>
      </c>
      <c r="I2553" s="20" t="s">
        <v>27</v>
      </c>
      <c r="J2553" s="21"/>
      <c r="K2553" s="21"/>
    </row>
    <row r="2554" spans="1:11" x14ac:dyDescent="0.25">
      <c r="A2554" s="192">
        <v>41911</v>
      </c>
      <c r="B2554" s="433" t="s">
        <v>2106</v>
      </c>
      <c r="C2554" s="434" t="s">
        <v>4819</v>
      </c>
      <c r="D2554" s="20" t="s">
        <v>180</v>
      </c>
      <c r="E2554" s="213">
        <v>21364.3</v>
      </c>
      <c r="F2554" s="256">
        <v>41911</v>
      </c>
      <c r="G2554" s="42">
        <v>21364.3</v>
      </c>
      <c r="H2554" s="217">
        <f t="shared" si="38"/>
        <v>0</v>
      </c>
      <c r="I2554" s="20" t="s">
        <v>217</v>
      </c>
      <c r="J2554" s="21"/>
      <c r="K2554" s="21"/>
    </row>
    <row r="2555" spans="1:11" x14ac:dyDescent="0.25">
      <c r="A2555" s="192">
        <v>41911</v>
      </c>
      <c r="B2555" s="433" t="s">
        <v>2107</v>
      </c>
      <c r="C2555" s="434" t="s">
        <v>4819</v>
      </c>
      <c r="D2555" s="20" t="s">
        <v>4764</v>
      </c>
      <c r="E2555" s="213">
        <v>174.2</v>
      </c>
      <c r="F2555" s="256">
        <v>41911</v>
      </c>
      <c r="G2555" s="42">
        <v>174.2</v>
      </c>
      <c r="H2555" s="217">
        <f t="shared" si="38"/>
        <v>0</v>
      </c>
      <c r="I2555" s="20" t="s">
        <v>217</v>
      </c>
      <c r="J2555" s="21"/>
      <c r="K2555" s="21"/>
    </row>
    <row r="2556" spans="1:11" x14ac:dyDescent="0.25">
      <c r="A2556" s="192">
        <v>41911</v>
      </c>
      <c r="B2556" s="433" t="s">
        <v>2109</v>
      </c>
      <c r="C2556" s="434" t="s">
        <v>4819</v>
      </c>
      <c r="D2556" s="20" t="s">
        <v>22</v>
      </c>
      <c r="E2556" s="213">
        <v>10653</v>
      </c>
      <c r="F2556" s="256">
        <v>41911</v>
      </c>
      <c r="G2556" s="42">
        <v>10653</v>
      </c>
      <c r="H2556" s="217">
        <f t="shared" si="38"/>
        <v>0</v>
      </c>
      <c r="I2556" s="20"/>
      <c r="J2556" s="21"/>
      <c r="K2556" s="21"/>
    </row>
    <row r="2557" spans="1:11" x14ac:dyDescent="0.25">
      <c r="A2557" s="192">
        <v>41911</v>
      </c>
      <c r="B2557" s="433" t="s">
        <v>2110</v>
      </c>
      <c r="C2557" s="434" t="s">
        <v>4819</v>
      </c>
      <c r="D2557" s="20" t="s">
        <v>4589</v>
      </c>
      <c r="E2557" s="213">
        <v>3084</v>
      </c>
      <c r="F2557" s="256">
        <v>41911</v>
      </c>
      <c r="G2557" s="42">
        <v>3084</v>
      </c>
      <c r="H2557" s="217">
        <f t="shared" si="38"/>
        <v>0</v>
      </c>
      <c r="I2557" s="20"/>
      <c r="J2557" s="21"/>
      <c r="K2557" s="21"/>
    </row>
    <row r="2558" spans="1:11" x14ac:dyDescent="0.25">
      <c r="A2558" s="192">
        <v>41911</v>
      </c>
      <c r="B2558" s="433" t="s">
        <v>2112</v>
      </c>
      <c r="C2558" s="434" t="s">
        <v>4819</v>
      </c>
      <c r="D2558" s="20" t="s">
        <v>4632</v>
      </c>
      <c r="E2558" s="213">
        <v>19778</v>
      </c>
      <c r="F2558" s="256">
        <v>41911</v>
      </c>
      <c r="G2558" s="42">
        <v>19778</v>
      </c>
      <c r="H2558" s="217">
        <f t="shared" si="38"/>
        <v>0</v>
      </c>
      <c r="I2558" s="20" t="s">
        <v>217</v>
      </c>
      <c r="J2558" s="21"/>
      <c r="K2558" s="21"/>
    </row>
    <row r="2559" spans="1:11" x14ac:dyDescent="0.25">
      <c r="A2559" s="192">
        <v>41911</v>
      </c>
      <c r="B2559" s="433" t="s">
        <v>2115</v>
      </c>
      <c r="C2559" s="434" t="s">
        <v>4819</v>
      </c>
      <c r="D2559" s="20" t="s">
        <v>517</v>
      </c>
      <c r="E2559" s="213">
        <v>1066</v>
      </c>
      <c r="F2559" s="256">
        <v>41911</v>
      </c>
      <c r="G2559" s="42">
        <v>1066</v>
      </c>
      <c r="H2559" s="217">
        <f t="shared" si="38"/>
        <v>0</v>
      </c>
      <c r="I2559" s="20"/>
      <c r="J2559" s="21"/>
      <c r="K2559" s="21"/>
    </row>
    <row r="2560" spans="1:11" x14ac:dyDescent="0.25">
      <c r="A2560" s="192">
        <v>41911</v>
      </c>
      <c r="B2560" s="433" t="s">
        <v>2117</v>
      </c>
      <c r="C2560" s="434" t="s">
        <v>4819</v>
      </c>
      <c r="D2560" s="20" t="s">
        <v>13</v>
      </c>
      <c r="E2560" s="213">
        <v>3222.4</v>
      </c>
      <c r="F2560" s="256">
        <v>41912</v>
      </c>
      <c r="G2560" s="42">
        <v>3222.4</v>
      </c>
      <c r="H2560" s="217">
        <f t="shared" si="38"/>
        <v>0</v>
      </c>
      <c r="I2560" s="20" t="s">
        <v>21</v>
      </c>
      <c r="J2560" s="21"/>
      <c r="K2560" s="21"/>
    </row>
    <row r="2561" spans="1:11" x14ac:dyDescent="0.25">
      <c r="A2561" s="192">
        <v>41911</v>
      </c>
      <c r="B2561" s="433" t="s">
        <v>2118</v>
      </c>
      <c r="C2561" s="434" t="s">
        <v>4819</v>
      </c>
      <c r="D2561" s="20" t="s">
        <v>4587</v>
      </c>
      <c r="E2561" s="213">
        <v>19208.8</v>
      </c>
      <c r="F2561" s="256">
        <v>41912</v>
      </c>
      <c r="G2561" s="42">
        <v>19208.8</v>
      </c>
      <c r="H2561" s="217">
        <f t="shared" si="38"/>
        <v>0</v>
      </c>
      <c r="I2561" s="20" t="s">
        <v>21</v>
      </c>
      <c r="J2561" s="21"/>
      <c r="K2561" s="21"/>
    </row>
    <row r="2562" spans="1:11" x14ac:dyDescent="0.25">
      <c r="A2562" s="192">
        <v>41911</v>
      </c>
      <c r="B2562" s="433" t="s">
        <v>2119</v>
      </c>
      <c r="C2562" s="434" t="s">
        <v>4819</v>
      </c>
      <c r="D2562" s="20" t="s">
        <v>1814</v>
      </c>
      <c r="E2562" s="213">
        <v>29304</v>
      </c>
      <c r="F2562" s="412">
        <v>41918</v>
      </c>
      <c r="G2562" s="219">
        <v>29304</v>
      </c>
      <c r="H2562" s="217">
        <f t="shared" si="38"/>
        <v>0</v>
      </c>
      <c r="I2562" s="20" t="s">
        <v>21</v>
      </c>
      <c r="J2562" s="21"/>
      <c r="K2562" s="21"/>
    </row>
    <row r="2563" spans="1:11" x14ac:dyDescent="0.25">
      <c r="A2563" s="192">
        <v>41911</v>
      </c>
      <c r="B2563" s="433" t="s">
        <v>2121</v>
      </c>
      <c r="C2563" s="434" t="s">
        <v>4819</v>
      </c>
      <c r="D2563" s="20" t="s">
        <v>2578</v>
      </c>
      <c r="E2563" s="213">
        <v>9172.4</v>
      </c>
      <c r="F2563" s="412" t="s">
        <v>4853</v>
      </c>
      <c r="G2563" s="42">
        <v>9172.4</v>
      </c>
      <c r="H2563" s="217">
        <f t="shared" si="38"/>
        <v>0</v>
      </c>
      <c r="I2563" s="20" t="s">
        <v>12</v>
      </c>
      <c r="J2563" s="21"/>
      <c r="K2563" s="21"/>
    </row>
    <row r="2564" spans="1:11" x14ac:dyDescent="0.25">
      <c r="A2564" s="192">
        <v>41911</v>
      </c>
      <c r="B2564" s="433" t="s">
        <v>2122</v>
      </c>
      <c r="C2564" s="434" t="s">
        <v>4819</v>
      </c>
      <c r="D2564" s="20" t="s">
        <v>758</v>
      </c>
      <c r="E2564" s="213">
        <v>2208.6</v>
      </c>
      <c r="F2564" s="256">
        <v>41911</v>
      </c>
      <c r="G2564" s="42">
        <v>2208.6</v>
      </c>
      <c r="H2564" s="217">
        <f t="shared" si="38"/>
        <v>0</v>
      </c>
      <c r="I2564" s="20" t="s">
        <v>12</v>
      </c>
      <c r="J2564" s="21"/>
      <c r="K2564" s="21"/>
    </row>
    <row r="2565" spans="1:11" x14ac:dyDescent="0.25">
      <c r="A2565" s="192">
        <v>41911</v>
      </c>
      <c r="B2565" s="433" t="s">
        <v>2123</v>
      </c>
      <c r="C2565" s="434" t="s">
        <v>4819</v>
      </c>
      <c r="D2565" s="20" t="s">
        <v>47</v>
      </c>
      <c r="E2565" s="213">
        <v>5507</v>
      </c>
      <c r="F2565" s="256">
        <v>41911</v>
      </c>
      <c r="G2565" s="42">
        <v>5507</v>
      </c>
      <c r="H2565" s="217">
        <f t="shared" si="38"/>
        <v>0</v>
      </c>
      <c r="I2565" s="20" t="s">
        <v>12</v>
      </c>
      <c r="J2565" s="21"/>
      <c r="K2565" s="21"/>
    </row>
    <row r="2566" spans="1:11" x14ac:dyDescent="0.25">
      <c r="A2566" s="192">
        <v>41911</v>
      </c>
      <c r="B2566" s="433" t="s">
        <v>2124</v>
      </c>
      <c r="C2566" s="434" t="s">
        <v>4819</v>
      </c>
      <c r="D2566" s="20" t="s">
        <v>2519</v>
      </c>
      <c r="E2566" s="213">
        <v>463.2</v>
      </c>
      <c r="F2566" s="256">
        <v>41911</v>
      </c>
      <c r="G2566" s="42">
        <v>463.2</v>
      </c>
      <c r="H2566" s="217">
        <f t="shared" ref="H2566:H2629" si="39">E2566-G2566</f>
        <v>0</v>
      </c>
      <c r="I2566" s="20"/>
      <c r="J2566" s="21"/>
      <c r="K2566" s="21"/>
    </row>
    <row r="2567" spans="1:11" x14ac:dyDescent="0.25">
      <c r="A2567" s="192">
        <v>41911</v>
      </c>
      <c r="B2567" s="433" t="s">
        <v>2125</v>
      </c>
      <c r="C2567" s="434" t="s">
        <v>4819</v>
      </c>
      <c r="D2567" s="20" t="s">
        <v>4586</v>
      </c>
      <c r="E2567" s="213">
        <v>3494.8</v>
      </c>
      <c r="F2567" s="256">
        <v>41911</v>
      </c>
      <c r="G2567" s="42">
        <v>3494.8</v>
      </c>
      <c r="H2567" s="217">
        <f t="shared" si="39"/>
        <v>0</v>
      </c>
      <c r="I2567" s="20"/>
      <c r="J2567" s="21"/>
      <c r="K2567" s="21"/>
    </row>
    <row r="2568" spans="1:11" x14ac:dyDescent="0.25">
      <c r="A2568" s="192">
        <v>41911</v>
      </c>
      <c r="B2568" s="433" t="s">
        <v>2126</v>
      </c>
      <c r="C2568" s="434" t="s">
        <v>4819</v>
      </c>
      <c r="D2568" s="20" t="s">
        <v>4321</v>
      </c>
      <c r="E2568" s="213">
        <v>2326.6999999999998</v>
      </c>
      <c r="F2568" s="256">
        <v>41911</v>
      </c>
      <c r="G2568" s="42">
        <v>2326.6999999999998</v>
      </c>
      <c r="H2568" s="217">
        <f t="shared" si="39"/>
        <v>0</v>
      </c>
      <c r="I2568" s="20" t="s">
        <v>12</v>
      </c>
      <c r="J2568" s="21"/>
      <c r="K2568" s="21"/>
    </row>
    <row r="2569" spans="1:11" x14ac:dyDescent="0.25">
      <c r="A2569" s="192">
        <v>41911</v>
      </c>
      <c r="B2569" s="433" t="s">
        <v>2127</v>
      </c>
      <c r="C2569" s="434" t="s">
        <v>4819</v>
      </c>
      <c r="D2569" s="20" t="s">
        <v>4586</v>
      </c>
      <c r="E2569" s="213">
        <v>655.20000000000005</v>
      </c>
      <c r="F2569" s="256">
        <v>41911</v>
      </c>
      <c r="G2569" s="42">
        <v>655.20000000000005</v>
      </c>
      <c r="H2569" s="217">
        <f t="shared" si="39"/>
        <v>0</v>
      </c>
      <c r="I2569" s="20"/>
      <c r="J2569" s="21"/>
      <c r="K2569" s="21"/>
    </row>
    <row r="2570" spans="1:11" x14ac:dyDescent="0.25">
      <c r="A2570" s="192">
        <v>41911</v>
      </c>
      <c r="B2570" s="433" t="s">
        <v>2128</v>
      </c>
      <c r="C2570" s="434" t="s">
        <v>4819</v>
      </c>
      <c r="D2570" s="20" t="s">
        <v>4652</v>
      </c>
      <c r="E2570" s="213">
        <v>1566</v>
      </c>
      <c r="F2570" s="256">
        <v>41911</v>
      </c>
      <c r="G2570" s="42">
        <v>1566</v>
      </c>
      <c r="H2570" s="217">
        <f t="shared" si="39"/>
        <v>0</v>
      </c>
      <c r="I2570" s="20" t="s">
        <v>12</v>
      </c>
      <c r="J2570" s="21"/>
      <c r="K2570" s="21"/>
    </row>
    <row r="2571" spans="1:11" x14ac:dyDescent="0.25">
      <c r="A2571" s="192">
        <v>41911</v>
      </c>
      <c r="B2571" s="433" t="s">
        <v>2129</v>
      </c>
      <c r="C2571" s="434" t="s">
        <v>4819</v>
      </c>
      <c r="D2571" s="20" t="s">
        <v>949</v>
      </c>
      <c r="E2571" s="213">
        <v>515.20000000000005</v>
      </c>
      <c r="F2571" s="256">
        <v>41911</v>
      </c>
      <c r="G2571" s="42">
        <v>515.20000000000005</v>
      </c>
      <c r="H2571" s="217">
        <f t="shared" si="39"/>
        <v>0</v>
      </c>
      <c r="I2571" s="20"/>
      <c r="J2571" s="21"/>
      <c r="K2571" s="21"/>
    </row>
    <row r="2572" spans="1:11" x14ac:dyDescent="0.25">
      <c r="A2572" s="192">
        <v>41911</v>
      </c>
      <c r="B2572" s="433" t="s">
        <v>2130</v>
      </c>
      <c r="C2572" s="434" t="s">
        <v>4819</v>
      </c>
      <c r="D2572" s="20" t="s">
        <v>2714</v>
      </c>
      <c r="E2572" s="213">
        <v>5734.4</v>
      </c>
      <c r="F2572" s="256">
        <v>41911</v>
      </c>
      <c r="G2572" s="42">
        <v>5734.4</v>
      </c>
      <c r="H2572" s="217">
        <f t="shared" si="39"/>
        <v>0</v>
      </c>
      <c r="I2572" s="20" t="s">
        <v>12</v>
      </c>
      <c r="J2572" s="21"/>
      <c r="K2572" s="21"/>
    </row>
    <row r="2573" spans="1:11" x14ac:dyDescent="0.25">
      <c r="A2573" s="192">
        <v>41911</v>
      </c>
      <c r="B2573" s="433" t="s">
        <v>2131</v>
      </c>
      <c r="C2573" s="434" t="s">
        <v>4819</v>
      </c>
      <c r="D2573" s="20" t="s">
        <v>1778</v>
      </c>
      <c r="E2573" s="213">
        <v>1378</v>
      </c>
      <c r="F2573" s="256">
        <v>41911</v>
      </c>
      <c r="G2573" s="42">
        <v>1378</v>
      </c>
      <c r="H2573" s="217">
        <f t="shared" si="39"/>
        <v>0</v>
      </c>
      <c r="I2573" s="20" t="s">
        <v>12</v>
      </c>
      <c r="J2573" s="21"/>
      <c r="K2573" s="21"/>
    </row>
    <row r="2574" spans="1:11" x14ac:dyDescent="0.25">
      <c r="A2574" s="192">
        <v>41911</v>
      </c>
      <c r="B2574" s="433" t="s">
        <v>2132</v>
      </c>
      <c r="C2574" s="434" t="s">
        <v>4819</v>
      </c>
      <c r="D2574" s="20" t="s">
        <v>29</v>
      </c>
      <c r="E2574" s="213">
        <v>19374.2</v>
      </c>
      <c r="F2574" s="256">
        <v>41911</v>
      </c>
      <c r="G2574" s="42">
        <v>19374.2</v>
      </c>
      <c r="H2574" s="217">
        <f t="shared" si="39"/>
        <v>0</v>
      </c>
      <c r="I2574" s="20" t="s">
        <v>12</v>
      </c>
      <c r="J2574" s="21"/>
      <c r="K2574" s="21"/>
    </row>
    <row r="2575" spans="1:11" x14ac:dyDescent="0.25">
      <c r="A2575" s="192">
        <v>41911</v>
      </c>
      <c r="B2575" s="433" t="s">
        <v>2134</v>
      </c>
      <c r="C2575" s="434" t="s">
        <v>4819</v>
      </c>
      <c r="D2575" s="20" t="s">
        <v>701</v>
      </c>
      <c r="E2575" s="213">
        <v>1897.5</v>
      </c>
      <c r="F2575" s="256">
        <v>41911</v>
      </c>
      <c r="G2575" s="42">
        <v>1897.5</v>
      </c>
      <c r="H2575" s="217">
        <f t="shared" si="39"/>
        <v>0</v>
      </c>
      <c r="I2575" s="20" t="s">
        <v>12</v>
      </c>
      <c r="J2575" s="21"/>
      <c r="K2575" s="21"/>
    </row>
    <row r="2576" spans="1:11" x14ac:dyDescent="0.25">
      <c r="A2576" s="192">
        <v>41911</v>
      </c>
      <c r="B2576" s="433" t="s">
        <v>2135</v>
      </c>
      <c r="C2576" s="434" t="s">
        <v>4819</v>
      </c>
      <c r="D2576" s="20" t="s">
        <v>1040</v>
      </c>
      <c r="E2576" s="213">
        <v>1699.5</v>
      </c>
      <c r="F2576" s="256">
        <v>41911</v>
      </c>
      <c r="G2576" s="42">
        <v>1699.5</v>
      </c>
      <c r="H2576" s="217">
        <f t="shared" si="39"/>
        <v>0</v>
      </c>
      <c r="I2576" s="20"/>
      <c r="J2576" s="21"/>
      <c r="K2576" s="21"/>
    </row>
    <row r="2577" spans="1:11" x14ac:dyDescent="0.25">
      <c r="A2577" s="192">
        <v>41911</v>
      </c>
      <c r="B2577" s="433" t="s">
        <v>2136</v>
      </c>
      <c r="C2577" s="434" t="s">
        <v>4819</v>
      </c>
      <c r="D2577" s="20" t="s">
        <v>54</v>
      </c>
      <c r="E2577" s="213">
        <v>10064.9</v>
      </c>
      <c r="F2577" s="412">
        <v>41913</v>
      </c>
      <c r="G2577" s="219">
        <v>10064.9</v>
      </c>
      <c r="H2577" s="217">
        <f t="shared" si="39"/>
        <v>0</v>
      </c>
      <c r="I2577" s="20" t="s">
        <v>12</v>
      </c>
      <c r="J2577" s="21"/>
      <c r="K2577" s="21"/>
    </row>
    <row r="2578" spans="1:11" x14ac:dyDescent="0.25">
      <c r="A2578" s="192">
        <v>41911</v>
      </c>
      <c r="B2578" s="433" t="s">
        <v>2137</v>
      </c>
      <c r="C2578" s="434" t="s">
        <v>4819</v>
      </c>
      <c r="D2578" s="20" t="s">
        <v>149</v>
      </c>
      <c r="E2578" s="213">
        <v>8197.2000000000007</v>
      </c>
      <c r="F2578" s="412">
        <v>41914</v>
      </c>
      <c r="G2578" s="219">
        <v>8197.2000000000007</v>
      </c>
      <c r="H2578" s="217">
        <f t="shared" si="39"/>
        <v>0</v>
      </c>
      <c r="I2578" s="20" t="s">
        <v>27</v>
      </c>
      <c r="J2578" s="21"/>
      <c r="K2578" s="21"/>
    </row>
    <row r="2579" spans="1:11" x14ac:dyDescent="0.25">
      <c r="A2579" s="192">
        <v>41911</v>
      </c>
      <c r="B2579" s="433" t="s">
        <v>2138</v>
      </c>
      <c r="C2579" s="434" t="s">
        <v>4819</v>
      </c>
      <c r="D2579" s="20" t="s">
        <v>4841</v>
      </c>
      <c r="E2579" s="213">
        <v>7610.4</v>
      </c>
      <c r="F2579" s="256">
        <v>41911</v>
      </c>
      <c r="G2579" s="42">
        <v>7610.4</v>
      </c>
      <c r="H2579" s="217">
        <f t="shared" si="39"/>
        <v>0</v>
      </c>
      <c r="I2579" s="20"/>
      <c r="J2579" s="21"/>
      <c r="K2579" s="21"/>
    </row>
    <row r="2580" spans="1:11" x14ac:dyDescent="0.25">
      <c r="A2580" s="192">
        <v>41911</v>
      </c>
      <c r="B2580" s="433" t="s">
        <v>2139</v>
      </c>
      <c r="C2580" s="434" t="s">
        <v>4819</v>
      </c>
      <c r="D2580" s="20" t="s">
        <v>233</v>
      </c>
      <c r="E2580" s="213">
        <v>996</v>
      </c>
      <c r="F2580" s="256">
        <v>41911</v>
      </c>
      <c r="G2580" s="42">
        <v>996</v>
      </c>
      <c r="H2580" s="217">
        <f t="shared" si="39"/>
        <v>0</v>
      </c>
      <c r="I2580" s="20"/>
      <c r="J2580" s="21"/>
      <c r="K2580" s="21"/>
    </row>
    <row r="2581" spans="1:11" x14ac:dyDescent="0.25">
      <c r="A2581" s="192">
        <v>41911</v>
      </c>
      <c r="B2581" s="433" t="s">
        <v>2140</v>
      </c>
      <c r="C2581" s="434" t="s">
        <v>4819</v>
      </c>
      <c r="D2581" s="20" t="s">
        <v>4841</v>
      </c>
      <c r="E2581" s="213">
        <v>1254.5999999999999</v>
      </c>
      <c r="F2581" s="256">
        <v>41911</v>
      </c>
      <c r="G2581" s="42">
        <v>1254.5999999999999</v>
      </c>
      <c r="H2581" s="217">
        <f t="shared" si="39"/>
        <v>0</v>
      </c>
      <c r="I2581" s="20"/>
      <c r="J2581" s="21"/>
      <c r="K2581" s="21"/>
    </row>
    <row r="2582" spans="1:11" x14ac:dyDescent="0.25">
      <c r="A2582" s="192">
        <v>41911</v>
      </c>
      <c r="B2582" s="433" t="s">
        <v>2141</v>
      </c>
      <c r="C2582" s="434" t="s">
        <v>4819</v>
      </c>
      <c r="D2582" s="20" t="s">
        <v>855</v>
      </c>
      <c r="E2582" s="213">
        <v>10015.200000000001</v>
      </c>
      <c r="F2582" s="256">
        <v>41912</v>
      </c>
      <c r="G2582" s="42">
        <v>10015.200000000001</v>
      </c>
      <c r="H2582" s="217">
        <f t="shared" si="39"/>
        <v>0</v>
      </c>
      <c r="I2582" s="20" t="s">
        <v>27</v>
      </c>
      <c r="J2582" s="21"/>
      <c r="K2582" s="21"/>
    </row>
    <row r="2583" spans="1:11" x14ac:dyDescent="0.25">
      <c r="A2583" s="192">
        <v>41911</v>
      </c>
      <c r="B2583" s="433" t="s">
        <v>2142</v>
      </c>
      <c r="C2583" s="434" t="s">
        <v>4819</v>
      </c>
      <c r="D2583" s="20" t="s">
        <v>4649</v>
      </c>
      <c r="E2583" s="213">
        <v>11730.8</v>
      </c>
      <c r="F2583" s="256">
        <v>41911</v>
      </c>
      <c r="G2583" s="42">
        <v>11730.8</v>
      </c>
      <c r="H2583" s="217">
        <f t="shared" si="39"/>
        <v>0</v>
      </c>
      <c r="I2583" s="20"/>
      <c r="J2583" s="21"/>
      <c r="K2583" s="21"/>
    </row>
    <row r="2584" spans="1:11" x14ac:dyDescent="0.25">
      <c r="A2584" s="192">
        <v>41911</v>
      </c>
      <c r="B2584" s="433" t="s">
        <v>2143</v>
      </c>
      <c r="C2584" s="434" t="s">
        <v>4819</v>
      </c>
      <c r="D2584" s="295" t="s">
        <v>3108</v>
      </c>
      <c r="E2584" s="296">
        <v>0</v>
      </c>
      <c r="F2584" s="256"/>
      <c r="G2584" s="42"/>
      <c r="H2584" s="217">
        <f t="shared" si="39"/>
        <v>0</v>
      </c>
      <c r="I2584" s="20" t="s">
        <v>324</v>
      </c>
      <c r="J2584" s="21"/>
      <c r="K2584" s="21"/>
    </row>
    <row r="2585" spans="1:11" x14ac:dyDescent="0.25">
      <c r="A2585" s="192">
        <v>41911</v>
      </c>
      <c r="B2585" s="433" t="s">
        <v>2144</v>
      </c>
      <c r="C2585" s="434" t="s">
        <v>4819</v>
      </c>
      <c r="D2585" s="20" t="s">
        <v>4841</v>
      </c>
      <c r="E2585" s="213">
        <v>1468.8</v>
      </c>
      <c r="F2585" s="256">
        <v>41911</v>
      </c>
      <c r="G2585" s="42">
        <v>1468.8</v>
      </c>
      <c r="H2585" s="217">
        <f t="shared" si="39"/>
        <v>0</v>
      </c>
      <c r="I2585" s="20"/>
      <c r="J2585" s="21"/>
      <c r="K2585" s="21"/>
    </row>
    <row r="2586" spans="1:11" x14ac:dyDescent="0.25">
      <c r="A2586" s="192">
        <v>41911</v>
      </c>
      <c r="B2586" s="433" t="s">
        <v>2145</v>
      </c>
      <c r="C2586" s="434" t="s">
        <v>4819</v>
      </c>
      <c r="D2586" s="20" t="s">
        <v>346</v>
      </c>
      <c r="E2586" s="213">
        <v>5123.1000000000004</v>
      </c>
      <c r="F2586" s="256">
        <v>41912</v>
      </c>
      <c r="G2586" s="42">
        <v>5123.1000000000004</v>
      </c>
      <c r="H2586" s="217">
        <f t="shared" si="39"/>
        <v>0</v>
      </c>
      <c r="I2586" s="20" t="s">
        <v>27</v>
      </c>
      <c r="J2586" s="21"/>
      <c r="K2586" s="21"/>
    </row>
    <row r="2587" spans="1:11" x14ac:dyDescent="0.25">
      <c r="A2587" s="192">
        <v>41911</v>
      </c>
      <c r="B2587" s="433" t="s">
        <v>2146</v>
      </c>
      <c r="C2587" s="434" t="s">
        <v>4819</v>
      </c>
      <c r="D2587" s="20" t="s">
        <v>4626</v>
      </c>
      <c r="E2587" s="213">
        <v>2842</v>
      </c>
      <c r="F2587" s="256">
        <v>41911</v>
      </c>
      <c r="G2587" s="42">
        <v>2842</v>
      </c>
      <c r="H2587" s="217">
        <f t="shared" si="39"/>
        <v>0</v>
      </c>
      <c r="I2587" s="20"/>
      <c r="J2587" s="21"/>
      <c r="K2587" s="21"/>
    </row>
    <row r="2588" spans="1:11" x14ac:dyDescent="0.25">
      <c r="A2588" s="192">
        <v>41911</v>
      </c>
      <c r="B2588" s="433" t="s">
        <v>2147</v>
      </c>
      <c r="C2588" s="434" t="s">
        <v>4819</v>
      </c>
      <c r="D2588" s="20" t="s">
        <v>544</v>
      </c>
      <c r="E2588" s="213">
        <v>15137.2</v>
      </c>
      <c r="F2588" s="256">
        <v>41912</v>
      </c>
      <c r="G2588" s="42">
        <v>15137.2</v>
      </c>
      <c r="H2588" s="217">
        <f t="shared" si="39"/>
        <v>0</v>
      </c>
      <c r="I2588" s="20"/>
      <c r="J2588" s="21"/>
      <c r="K2588" s="21"/>
    </row>
    <row r="2589" spans="1:11" x14ac:dyDescent="0.25">
      <c r="A2589" s="192">
        <v>41911</v>
      </c>
      <c r="B2589" s="433" t="s">
        <v>2148</v>
      </c>
      <c r="C2589" s="434" t="s">
        <v>4819</v>
      </c>
      <c r="D2589" s="20" t="s">
        <v>374</v>
      </c>
      <c r="E2589" s="213">
        <v>21151.9</v>
      </c>
      <c r="F2589" s="256">
        <v>41911</v>
      </c>
      <c r="G2589" s="42">
        <v>21151.9</v>
      </c>
      <c r="H2589" s="217">
        <f t="shared" si="39"/>
        <v>0</v>
      </c>
      <c r="I2589" s="20"/>
      <c r="J2589" s="21"/>
      <c r="K2589" s="21"/>
    </row>
    <row r="2590" spans="1:11" x14ac:dyDescent="0.25">
      <c r="A2590" s="192">
        <v>41911</v>
      </c>
      <c r="B2590" s="433" t="s">
        <v>2149</v>
      </c>
      <c r="C2590" s="434" t="s">
        <v>4819</v>
      </c>
      <c r="D2590" s="20" t="s">
        <v>4667</v>
      </c>
      <c r="E2590" s="213">
        <v>4381.3</v>
      </c>
      <c r="F2590" s="256">
        <v>41912</v>
      </c>
      <c r="G2590" s="42">
        <v>4381.3</v>
      </c>
      <c r="H2590" s="217">
        <f t="shared" si="39"/>
        <v>0</v>
      </c>
      <c r="I2590" s="20" t="s">
        <v>27</v>
      </c>
      <c r="J2590" s="21"/>
      <c r="K2590" s="21"/>
    </row>
    <row r="2591" spans="1:11" x14ac:dyDescent="0.25">
      <c r="A2591" s="192">
        <v>41911</v>
      </c>
      <c r="B2591" s="433" t="s">
        <v>2150</v>
      </c>
      <c r="C2591" s="434" t="s">
        <v>4819</v>
      </c>
      <c r="D2591" s="20" t="s">
        <v>853</v>
      </c>
      <c r="E2591" s="213">
        <v>6671.5</v>
      </c>
      <c r="F2591" s="256">
        <v>41912</v>
      </c>
      <c r="G2591" s="42">
        <v>6671.5</v>
      </c>
      <c r="H2591" s="217">
        <f t="shared" si="39"/>
        <v>0</v>
      </c>
      <c r="I2591" s="20" t="s">
        <v>27</v>
      </c>
      <c r="J2591" s="21"/>
      <c r="K2591" s="21"/>
    </row>
    <row r="2592" spans="1:11" x14ac:dyDescent="0.25">
      <c r="A2592" s="192">
        <v>41911</v>
      </c>
      <c r="B2592" s="433" t="s">
        <v>2151</v>
      </c>
      <c r="C2592" s="434" t="s">
        <v>4819</v>
      </c>
      <c r="D2592" s="20" t="s">
        <v>99</v>
      </c>
      <c r="E2592" s="213">
        <v>1170.46</v>
      </c>
      <c r="F2592" s="256">
        <v>41912</v>
      </c>
      <c r="G2592" s="42">
        <v>1170.46</v>
      </c>
      <c r="H2592" s="217">
        <f t="shared" si="39"/>
        <v>0</v>
      </c>
      <c r="I2592" s="20" t="s">
        <v>27</v>
      </c>
      <c r="J2592" s="21"/>
      <c r="K2592" s="21"/>
    </row>
    <row r="2593" spans="1:11" x14ac:dyDescent="0.25">
      <c r="A2593" s="192">
        <v>41911</v>
      </c>
      <c r="B2593" s="433" t="s">
        <v>2152</v>
      </c>
      <c r="C2593" s="434" t="s">
        <v>4819</v>
      </c>
      <c r="D2593" s="20" t="s">
        <v>310</v>
      </c>
      <c r="E2593" s="213">
        <v>59137.4</v>
      </c>
      <c r="F2593" s="412" t="s">
        <v>4875</v>
      </c>
      <c r="G2593" s="219">
        <v>59137.4</v>
      </c>
      <c r="H2593" s="217">
        <f t="shared" si="39"/>
        <v>0</v>
      </c>
      <c r="I2593" s="20" t="s">
        <v>27</v>
      </c>
      <c r="J2593" s="21"/>
      <c r="K2593" s="21"/>
    </row>
    <row r="2594" spans="1:11" x14ac:dyDescent="0.25">
      <c r="A2594" s="192">
        <v>41911</v>
      </c>
      <c r="B2594" s="433" t="s">
        <v>2153</v>
      </c>
      <c r="C2594" s="434" t="s">
        <v>4819</v>
      </c>
      <c r="D2594" s="20" t="s">
        <v>4777</v>
      </c>
      <c r="E2594" s="213">
        <v>25410.400000000001</v>
      </c>
      <c r="F2594" s="412" t="s">
        <v>4876</v>
      </c>
      <c r="G2594" s="219">
        <v>25410.400000000001</v>
      </c>
      <c r="H2594" s="217">
        <f t="shared" si="39"/>
        <v>0</v>
      </c>
      <c r="I2594" s="20" t="s">
        <v>27</v>
      </c>
      <c r="J2594" s="21"/>
      <c r="K2594" s="21"/>
    </row>
    <row r="2595" spans="1:11" x14ac:dyDescent="0.25">
      <c r="A2595" s="192">
        <v>41911</v>
      </c>
      <c r="B2595" s="433" t="s">
        <v>2155</v>
      </c>
      <c r="C2595" s="434" t="s">
        <v>4819</v>
      </c>
      <c r="D2595" s="20" t="s">
        <v>55</v>
      </c>
      <c r="E2595" s="213">
        <v>21743.7</v>
      </c>
      <c r="F2595" s="256">
        <v>41911</v>
      </c>
      <c r="G2595" s="42">
        <v>21743.7</v>
      </c>
      <c r="H2595" s="217">
        <f t="shared" si="39"/>
        <v>0</v>
      </c>
      <c r="I2595" s="20"/>
      <c r="J2595" s="21"/>
      <c r="K2595" s="21"/>
    </row>
    <row r="2596" spans="1:11" x14ac:dyDescent="0.25">
      <c r="A2596" s="192">
        <v>41911</v>
      </c>
      <c r="B2596" s="433" t="s">
        <v>2156</v>
      </c>
      <c r="C2596" s="434" t="s">
        <v>4819</v>
      </c>
      <c r="D2596" s="295" t="s">
        <v>3108</v>
      </c>
      <c r="E2596" s="296">
        <v>0</v>
      </c>
      <c r="F2596" s="256"/>
      <c r="G2596" s="42"/>
      <c r="H2596" s="217">
        <f t="shared" si="39"/>
        <v>0</v>
      </c>
      <c r="I2596" s="20" t="s">
        <v>324</v>
      </c>
      <c r="J2596" s="21"/>
      <c r="K2596" s="21"/>
    </row>
    <row r="2597" spans="1:11" x14ac:dyDescent="0.25">
      <c r="A2597" s="192">
        <v>41911</v>
      </c>
      <c r="B2597" s="433" t="s">
        <v>2157</v>
      </c>
      <c r="C2597" s="434" t="s">
        <v>4819</v>
      </c>
      <c r="D2597" s="20" t="s">
        <v>4653</v>
      </c>
      <c r="E2597" s="213">
        <v>1348</v>
      </c>
      <c r="F2597" s="256">
        <v>41911</v>
      </c>
      <c r="G2597" s="42">
        <v>1348</v>
      </c>
      <c r="H2597" s="217">
        <f t="shared" si="39"/>
        <v>0</v>
      </c>
      <c r="I2597" s="20"/>
      <c r="J2597" s="21"/>
      <c r="K2597" s="21"/>
    </row>
    <row r="2598" spans="1:11" x14ac:dyDescent="0.25">
      <c r="A2598" s="192">
        <v>41911</v>
      </c>
      <c r="B2598" s="433" t="s">
        <v>2159</v>
      </c>
      <c r="C2598" s="434" t="s">
        <v>4819</v>
      </c>
      <c r="D2598" s="20" t="s">
        <v>4287</v>
      </c>
      <c r="E2598" s="213">
        <v>41963.5</v>
      </c>
      <c r="F2598" s="256">
        <v>41912</v>
      </c>
      <c r="G2598" s="42">
        <v>41963.5</v>
      </c>
      <c r="H2598" s="217">
        <f t="shared" si="39"/>
        <v>0</v>
      </c>
      <c r="I2598" s="20" t="s">
        <v>65</v>
      </c>
      <c r="J2598" s="21"/>
      <c r="K2598" s="21"/>
    </row>
    <row r="2599" spans="1:11" x14ac:dyDescent="0.25">
      <c r="A2599" s="192">
        <v>41911</v>
      </c>
      <c r="B2599" s="433" t="s">
        <v>2160</v>
      </c>
      <c r="C2599" s="434" t="s">
        <v>4819</v>
      </c>
      <c r="D2599" s="20" t="s">
        <v>2385</v>
      </c>
      <c r="E2599" s="213">
        <v>8156</v>
      </c>
      <c r="F2599" s="256">
        <v>41911</v>
      </c>
      <c r="G2599" s="42">
        <v>8156</v>
      </c>
      <c r="H2599" s="217">
        <f t="shared" si="39"/>
        <v>0</v>
      </c>
      <c r="I2599" s="20"/>
      <c r="J2599" s="21"/>
      <c r="K2599" s="21"/>
    </row>
    <row r="2600" spans="1:11" x14ac:dyDescent="0.25">
      <c r="A2600" s="192">
        <v>41911</v>
      </c>
      <c r="B2600" s="433" t="s">
        <v>2161</v>
      </c>
      <c r="C2600" s="434" t="s">
        <v>4819</v>
      </c>
      <c r="D2600" s="20" t="s">
        <v>1607</v>
      </c>
      <c r="E2600" s="213">
        <v>5136.8</v>
      </c>
      <c r="F2600" s="256">
        <v>41911</v>
      </c>
      <c r="G2600" s="42">
        <v>5136.8</v>
      </c>
      <c r="H2600" s="217">
        <f t="shared" si="39"/>
        <v>0</v>
      </c>
      <c r="I2600" s="20"/>
      <c r="J2600" s="21"/>
      <c r="K2600" s="21"/>
    </row>
    <row r="2601" spans="1:11" x14ac:dyDescent="0.25">
      <c r="A2601" s="192">
        <v>41911</v>
      </c>
      <c r="B2601" s="433" t="s">
        <v>2162</v>
      </c>
      <c r="C2601" s="434" t="s">
        <v>4819</v>
      </c>
      <c r="D2601" s="20" t="s">
        <v>4585</v>
      </c>
      <c r="E2601" s="213">
        <v>5763.2</v>
      </c>
      <c r="F2601" s="256">
        <v>41912</v>
      </c>
      <c r="G2601" s="42">
        <v>5763.2</v>
      </c>
      <c r="H2601" s="217">
        <f t="shared" si="39"/>
        <v>0</v>
      </c>
      <c r="I2601" s="20" t="s">
        <v>21</v>
      </c>
      <c r="J2601" s="21"/>
      <c r="K2601" s="21"/>
    </row>
    <row r="2602" spans="1:11" x14ac:dyDescent="0.25">
      <c r="A2602" s="192">
        <v>41911</v>
      </c>
      <c r="B2602" s="433" t="s">
        <v>2163</v>
      </c>
      <c r="C2602" s="434" t="s">
        <v>4819</v>
      </c>
      <c r="D2602" s="20" t="s">
        <v>130</v>
      </c>
      <c r="E2602" s="213">
        <v>5905.8</v>
      </c>
      <c r="F2602" s="256">
        <v>41912</v>
      </c>
      <c r="G2602" s="42">
        <v>5905.8</v>
      </c>
      <c r="H2602" s="217">
        <f t="shared" si="39"/>
        <v>0</v>
      </c>
      <c r="I2602" s="20" t="s">
        <v>21</v>
      </c>
      <c r="J2602" s="21"/>
      <c r="K2602" s="21"/>
    </row>
    <row r="2603" spans="1:11" x14ac:dyDescent="0.25">
      <c r="A2603" s="192">
        <v>41911</v>
      </c>
      <c r="B2603" s="433" t="s">
        <v>2164</v>
      </c>
      <c r="C2603" s="434" t="s">
        <v>4819</v>
      </c>
      <c r="D2603" s="20" t="s">
        <v>2385</v>
      </c>
      <c r="E2603" s="213">
        <v>3536</v>
      </c>
      <c r="F2603" s="256">
        <v>41911</v>
      </c>
      <c r="G2603" s="42">
        <v>3536</v>
      </c>
      <c r="H2603" s="217">
        <f t="shared" si="39"/>
        <v>0</v>
      </c>
      <c r="I2603" s="20"/>
      <c r="J2603" s="21"/>
      <c r="K2603" s="21"/>
    </row>
    <row r="2604" spans="1:11" x14ac:dyDescent="0.25">
      <c r="A2604" s="192">
        <v>41911</v>
      </c>
      <c r="B2604" s="433" t="s">
        <v>2165</v>
      </c>
      <c r="C2604" s="434" t="s">
        <v>4819</v>
      </c>
      <c r="D2604" s="20" t="s">
        <v>260</v>
      </c>
      <c r="E2604" s="213">
        <v>1800</v>
      </c>
      <c r="F2604" s="256">
        <v>41911</v>
      </c>
      <c r="G2604" s="42">
        <v>1800</v>
      </c>
      <c r="H2604" s="217">
        <f t="shared" si="39"/>
        <v>0</v>
      </c>
      <c r="I2604" s="20"/>
      <c r="J2604" s="21"/>
      <c r="K2604" s="21"/>
    </row>
    <row r="2605" spans="1:11" x14ac:dyDescent="0.25">
      <c r="A2605" s="192">
        <v>41911</v>
      </c>
      <c r="B2605" s="433" t="s">
        <v>2166</v>
      </c>
      <c r="C2605" s="434" t="s">
        <v>4819</v>
      </c>
      <c r="D2605" s="20" t="s">
        <v>260</v>
      </c>
      <c r="E2605" s="213">
        <v>800.8</v>
      </c>
      <c r="F2605" s="256">
        <v>41911</v>
      </c>
      <c r="G2605" s="42">
        <v>800.8</v>
      </c>
      <c r="H2605" s="217">
        <f t="shared" si="39"/>
        <v>0</v>
      </c>
      <c r="I2605" s="20"/>
      <c r="J2605" s="21"/>
      <c r="K2605" s="21"/>
    </row>
    <row r="2606" spans="1:11" x14ac:dyDescent="0.25">
      <c r="A2606" s="192">
        <v>41911</v>
      </c>
      <c r="B2606" s="433" t="s">
        <v>2167</v>
      </c>
      <c r="C2606" s="434" t="s">
        <v>4819</v>
      </c>
      <c r="D2606" s="20" t="s">
        <v>83</v>
      </c>
      <c r="E2606" s="213">
        <v>3800</v>
      </c>
      <c r="F2606" s="256">
        <v>41912</v>
      </c>
      <c r="G2606" s="42">
        <v>3800</v>
      </c>
      <c r="H2606" s="217">
        <f t="shared" si="39"/>
        <v>0</v>
      </c>
      <c r="I2606" s="20" t="s">
        <v>21</v>
      </c>
      <c r="J2606" s="21"/>
      <c r="K2606" s="21"/>
    </row>
    <row r="2607" spans="1:11" x14ac:dyDescent="0.25">
      <c r="A2607" s="192">
        <v>41911</v>
      </c>
      <c r="B2607" s="433" t="s">
        <v>2168</v>
      </c>
      <c r="C2607" s="434" t="s">
        <v>4819</v>
      </c>
      <c r="D2607" s="20" t="s">
        <v>237</v>
      </c>
      <c r="E2607" s="213">
        <v>10109.4</v>
      </c>
      <c r="F2607" s="256">
        <v>41912</v>
      </c>
      <c r="G2607" s="42">
        <v>10109.4</v>
      </c>
      <c r="H2607" s="217">
        <f t="shared" si="39"/>
        <v>0</v>
      </c>
      <c r="I2607" s="20" t="s">
        <v>21</v>
      </c>
      <c r="J2607" s="21"/>
      <c r="K2607" s="21"/>
    </row>
    <row r="2608" spans="1:11" x14ac:dyDescent="0.25">
      <c r="A2608" s="192">
        <v>41911</v>
      </c>
      <c r="B2608" s="433" t="s">
        <v>2170</v>
      </c>
      <c r="C2608" s="434" t="s">
        <v>4819</v>
      </c>
      <c r="D2608" s="20" t="s">
        <v>1100</v>
      </c>
      <c r="E2608" s="213">
        <v>2149</v>
      </c>
      <c r="F2608" s="256">
        <v>41912</v>
      </c>
      <c r="G2608" s="42">
        <v>2149</v>
      </c>
      <c r="H2608" s="217">
        <f t="shared" si="39"/>
        <v>0</v>
      </c>
      <c r="I2608" s="20" t="s">
        <v>21</v>
      </c>
      <c r="J2608" s="21"/>
      <c r="K2608" s="21"/>
    </row>
    <row r="2609" spans="1:11" x14ac:dyDescent="0.25">
      <c r="A2609" s="192">
        <v>41911</v>
      </c>
      <c r="B2609" s="433" t="s">
        <v>2172</v>
      </c>
      <c r="C2609" s="434" t="s">
        <v>4819</v>
      </c>
      <c r="D2609" s="20" t="s">
        <v>80</v>
      </c>
      <c r="E2609" s="213">
        <v>2899.1</v>
      </c>
      <c r="F2609" s="256">
        <v>41912</v>
      </c>
      <c r="G2609" s="42">
        <v>2899.1</v>
      </c>
      <c r="H2609" s="217">
        <f t="shared" si="39"/>
        <v>0</v>
      </c>
      <c r="I2609" s="20" t="s">
        <v>65</v>
      </c>
      <c r="J2609" s="21"/>
      <c r="K2609" s="21"/>
    </row>
    <row r="2610" spans="1:11" x14ac:dyDescent="0.25">
      <c r="A2610" s="192">
        <v>41911</v>
      </c>
      <c r="B2610" s="433" t="s">
        <v>2173</v>
      </c>
      <c r="C2610" s="434" t="s">
        <v>4819</v>
      </c>
      <c r="D2610" s="20" t="s">
        <v>348</v>
      </c>
      <c r="E2610" s="213">
        <v>1348.14</v>
      </c>
      <c r="F2610" s="256">
        <v>41912</v>
      </c>
      <c r="G2610" s="42">
        <v>1348.14</v>
      </c>
      <c r="H2610" s="217">
        <f t="shared" si="39"/>
        <v>0</v>
      </c>
      <c r="I2610" s="20" t="s">
        <v>65</v>
      </c>
      <c r="J2610" s="21"/>
      <c r="K2610" s="21"/>
    </row>
    <row r="2611" spans="1:11" x14ac:dyDescent="0.25">
      <c r="A2611" s="192">
        <v>41911</v>
      </c>
      <c r="B2611" s="433" t="s">
        <v>2174</v>
      </c>
      <c r="C2611" s="434" t="s">
        <v>4819</v>
      </c>
      <c r="D2611" s="20" t="s">
        <v>494</v>
      </c>
      <c r="E2611" s="213">
        <v>5102.1000000000004</v>
      </c>
      <c r="F2611" s="256">
        <v>41912</v>
      </c>
      <c r="G2611" s="42">
        <v>5102.1000000000004</v>
      </c>
      <c r="H2611" s="217">
        <f t="shared" si="39"/>
        <v>0</v>
      </c>
      <c r="I2611" s="20" t="s">
        <v>65</v>
      </c>
      <c r="J2611" s="21"/>
      <c r="K2611" s="21"/>
    </row>
    <row r="2612" spans="1:11" x14ac:dyDescent="0.25">
      <c r="A2612" s="192">
        <v>41911</v>
      </c>
      <c r="B2612" s="433" t="s">
        <v>2176</v>
      </c>
      <c r="C2612" s="434" t="s">
        <v>4819</v>
      </c>
      <c r="D2612" s="20" t="s">
        <v>78</v>
      </c>
      <c r="E2612" s="213">
        <v>6692.4</v>
      </c>
      <c r="F2612" s="256">
        <v>41912</v>
      </c>
      <c r="G2612" s="42">
        <v>6692.4</v>
      </c>
      <c r="H2612" s="217">
        <f t="shared" si="39"/>
        <v>0</v>
      </c>
      <c r="I2612" s="20" t="s">
        <v>65</v>
      </c>
      <c r="J2612" s="21"/>
      <c r="K2612" s="21"/>
    </row>
    <row r="2613" spans="1:11" x14ac:dyDescent="0.25">
      <c r="A2613" s="192">
        <v>41911</v>
      </c>
      <c r="B2613" s="433" t="s">
        <v>2177</v>
      </c>
      <c r="C2613" s="434" t="s">
        <v>4819</v>
      </c>
      <c r="D2613" s="20" t="s">
        <v>763</v>
      </c>
      <c r="E2613" s="213">
        <v>3494.4</v>
      </c>
      <c r="F2613" s="256">
        <v>41912</v>
      </c>
      <c r="G2613" s="42">
        <v>3494.4</v>
      </c>
      <c r="H2613" s="217">
        <f t="shared" si="39"/>
        <v>0</v>
      </c>
      <c r="I2613" s="20" t="s">
        <v>65</v>
      </c>
      <c r="J2613" s="21"/>
      <c r="K2613" s="21"/>
    </row>
    <row r="2614" spans="1:11" x14ac:dyDescent="0.25">
      <c r="A2614" s="192">
        <v>41911</v>
      </c>
      <c r="B2614" s="433" t="s">
        <v>2178</v>
      </c>
      <c r="C2614" s="434" t="s">
        <v>4819</v>
      </c>
      <c r="D2614" s="20" t="s">
        <v>51</v>
      </c>
      <c r="E2614" s="213">
        <v>2820</v>
      </c>
      <c r="F2614" s="256">
        <v>41912</v>
      </c>
      <c r="G2614" s="42">
        <v>2820</v>
      </c>
      <c r="H2614" s="217">
        <f t="shared" si="39"/>
        <v>0</v>
      </c>
      <c r="I2614" s="20" t="s">
        <v>65</v>
      </c>
      <c r="J2614" s="21"/>
      <c r="K2614" s="21"/>
    </row>
    <row r="2615" spans="1:11" x14ac:dyDescent="0.25">
      <c r="A2615" s="192">
        <v>41911</v>
      </c>
      <c r="B2615" s="433" t="s">
        <v>2180</v>
      </c>
      <c r="C2615" s="434" t="s">
        <v>4819</v>
      </c>
      <c r="D2615" s="20" t="s">
        <v>233</v>
      </c>
      <c r="E2615" s="213">
        <v>1767</v>
      </c>
      <c r="F2615" s="256">
        <v>41912</v>
      </c>
      <c r="G2615" s="42">
        <v>1767</v>
      </c>
      <c r="H2615" s="217">
        <f t="shared" si="39"/>
        <v>0</v>
      </c>
      <c r="I2615" s="20" t="s">
        <v>65</v>
      </c>
      <c r="J2615" s="21"/>
      <c r="K2615" s="21"/>
    </row>
    <row r="2616" spans="1:11" x14ac:dyDescent="0.25">
      <c r="A2616" s="192">
        <v>41911</v>
      </c>
      <c r="B2616" s="433" t="s">
        <v>2181</v>
      </c>
      <c r="C2616" s="434" t="s">
        <v>4819</v>
      </c>
      <c r="D2616" s="20" t="s">
        <v>4854</v>
      </c>
      <c r="E2616" s="213">
        <v>2207.71</v>
      </c>
      <c r="F2616" s="256">
        <v>41912</v>
      </c>
      <c r="G2616" s="42">
        <v>2207.71</v>
      </c>
      <c r="H2616" s="217">
        <f t="shared" si="39"/>
        <v>0</v>
      </c>
      <c r="I2616" s="20" t="s">
        <v>65</v>
      </c>
      <c r="J2616" s="21"/>
      <c r="K2616" s="21"/>
    </row>
    <row r="2617" spans="1:11" x14ac:dyDescent="0.25">
      <c r="A2617" s="192">
        <v>41911</v>
      </c>
      <c r="B2617" s="433" t="s">
        <v>2182</v>
      </c>
      <c r="C2617" s="434" t="s">
        <v>4819</v>
      </c>
      <c r="D2617" s="20" t="s">
        <v>1975</v>
      </c>
      <c r="E2617" s="213">
        <v>2288</v>
      </c>
      <c r="F2617" s="256">
        <v>41912</v>
      </c>
      <c r="G2617" s="42">
        <v>2288</v>
      </c>
      <c r="H2617" s="217">
        <f t="shared" si="39"/>
        <v>0</v>
      </c>
      <c r="I2617" s="20" t="s">
        <v>65</v>
      </c>
      <c r="J2617" s="21"/>
      <c r="K2617" s="21"/>
    </row>
    <row r="2618" spans="1:11" x14ac:dyDescent="0.25">
      <c r="A2618" s="192">
        <v>41911</v>
      </c>
      <c r="B2618" s="433" t="s">
        <v>2184</v>
      </c>
      <c r="C2618" s="434" t="s">
        <v>4819</v>
      </c>
      <c r="D2618" s="20" t="s">
        <v>1693</v>
      </c>
      <c r="E2618" s="213">
        <v>1737.75</v>
      </c>
      <c r="F2618" s="256">
        <v>41911</v>
      </c>
      <c r="G2618" s="42">
        <v>1737.75</v>
      </c>
      <c r="H2618" s="217">
        <f t="shared" si="39"/>
        <v>0</v>
      </c>
      <c r="I2618" s="20"/>
      <c r="J2618" s="21"/>
      <c r="K2618" s="21"/>
    </row>
    <row r="2619" spans="1:11" x14ac:dyDescent="0.25">
      <c r="A2619" s="192">
        <v>41911</v>
      </c>
      <c r="B2619" s="433" t="s">
        <v>2185</v>
      </c>
      <c r="C2619" s="434" t="s">
        <v>4819</v>
      </c>
      <c r="D2619" s="20" t="s">
        <v>4240</v>
      </c>
      <c r="E2619" s="213">
        <v>2611.6999999999998</v>
      </c>
      <c r="F2619" s="587">
        <v>41944</v>
      </c>
      <c r="G2619" s="62">
        <v>2611.6999999999998</v>
      </c>
      <c r="H2619" s="217">
        <f t="shared" si="39"/>
        <v>0</v>
      </c>
      <c r="I2619" s="20"/>
      <c r="J2619" s="21"/>
      <c r="K2619" s="21"/>
    </row>
    <row r="2620" spans="1:11" x14ac:dyDescent="0.25">
      <c r="A2620" s="192">
        <v>41911</v>
      </c>
      <c r="B2620" s="433" t="s">
        <v>2186</v>
      </c>
      <c r="C2620" s="434" t="s">
        <v>4819</v>
      </c>
      <c r="D2620" s="20" t="s">
        <v>4782</v>
      </c>
      <c r="E2620" s="213">
        <v>1656.8</v>
      </c>
      <c r="F2620" s="256">
        <v>41911</v>
      </c>
      <c r="G2620" s="42">
        <v>1656.8</v>
      </c>
      <c r="H2620" s="217">
        <f t="shared" si="39"/>
        <v>0</v>
      </c>
      <c r="I2620" s="20"/>
      <c r="J2620" s="21"/>
      <c r="K2620" s="21"/>
    </row>
    <row r="2621" spans="1:11" x14ac:dyDescent="0.25">
      <c r="A2621" s="192">
        <v>41911</v>
      </c>
      <c r="B2621" s="433" t="s">
        <v>2187</v>
      </c>
      <c r="C2621" s="434" t="s">
        <v>4819</v>
      </c>
      <c r="D2621" s="20" t="s">
        <v>133</v>
      </c>
      <c r="E2621" s="213">
        <v>32531.4</v>
      </c>
      <c r="F2621" s="256">
        <v>41912</v>
      </c>
      <c r="G2621" s="42">
        <v>32531.4</v>
      </c>
      <c r="H2621" s="217">
        <f t="shared" si="39"/>
        <v>0</v>
      </c>
      <c r="I2621" s="20" t="s">
        <v>3920</v>
      </c>
      <c r="J2621" s="21"/>
      <c r="K2621" s="21"/>
    </row>
    <row r="2622" spans="1:11" x14ac:dyDescent="0.25">
      <c r="A2622" s="192">
        <v>41911</v>
      </c>
      <c r="B2622" s="433" t="s">
        <v>2188</v>
      </c>
      <c r="C2622" s="434" t="s">
        <v>4819</v>
      </c>
      <c r="D2622" s="20" t="s">
        <v>4658</v>
      </c>
      <c r="E2622" s="213">
        <v>1641.2</v>
      </c>
      <c r="F2622" s="256">
        <v>41911</v>
      </c>
      <c r="G2622" s="42">
        <v>1641.2</v>
      </c>
      <c r="H2622" s="217">
        <f t="shared" si="39"/>
        <v>0</v>
      </c>
      <c r="I2622" s="20"/>
      <c r="J2622" s="21"/>
      <c r="K2622" s="21"/>
    </row>
    <row r="2623" spans="1:11" x14ac:dyDescent="0.25">
      <c r="A2623" s="192">
        <v>41911</v>
      </c>
      <c r="B2623" s="433" t="s">
        <v>2189</v>
      </c>
      <c r="C2623" s="434" t="s">
        <v>4819</v>
      </c>
      <c r="D2623" s="20" t="s">
        <v>4658</v>
      </c>
      <c r="E2623" s="213">
        <v>2511</v>
      </c>
      <c r="F2623" s="256">
        <v>41911</v>
      </c>
      <c r="G2623" s="42">
        <v>2511</v>
      </c>
      <c r="H2623" s="217">
        <f t="shared" si="39"/>
        <v>0</v>
      </c>
      <c r="I2623" s="20"/>
      <c r="J2623" s="21"/>
      <c r="K2623" s="21"/>
    </row>
    <row r="2624" spans="1:11" x14ac:dyDescent="0.25">
      <c r="A2624" s="192">
        <v>41911</v>
      </c>
      <c r="B2624" s="433" t="s">
        <v>2190</v>
      </c>
      <c r="C2624" s="434" t="s">
        <v>4819</v>
      </c>
      <c r="D2624" s="20" t="s">
        <v>396</v>
      </c>
      <c r="E2624" s="213">
        <v>595.20000000000005</v>
      </c>
      <c r="F2624" s="256">
        <v>41911</v>
      </c>
      <c r="G2624" s="42">
        <v>595.20000000000005</v>
      </c>
      <c r="H2624" s="217">
        <f t="shared" si="39"/>
        <v>0</v>
      </c>
      <c r="I2624" s="20"/>
      <c r="J2624" s="21"/>
      <c r="K2624" s="21"/>
    </row>
    <row r="2625" spans="1:11" x14ac:dyDescent="0.25">
      <c r="A2625" s="192">
        <v>41911</v>
      </c>
      <c r="B2625" s="433" t="s">
        <v>2191</v>
      </c>
      <c r="C2625" s="434" t="s">
        <v>4819</v>
      </c>
      <c r="D2625" s="20" t="s">
        <v>4740</v>
      </c>
      <c r="E2625" s="213">
        <v>1155.5999999999999</v>
      </c>
      <c r="F2625" s="256">
        <v>41911</v>
      </c>
      <c r="G2625" s="42">
        <v>1155.5999999999999</v>
      </c>
      <c r="H2625" s="217">
        <f t="shared" si="39"/>
        <v>0</v>
      </c>
      <c r="I2625" s="20"/>
      <c r="J2625" s="21"/>
      <c r="K2625" s="21"/>
    </row>
    <row r="2626" spans="1:11" x14ac:dyDescent="0.25">
      <c r="A2626" s="192">
        <v>41911</v>
      </c>
      <c r="B2626" s="433" t="s">
        <v>2192</v>
      </c>
      <c r="C2626" s="434" t="s">
        <v>4819</v>
      </c>
      <c r="D2626" s="20" t="s">
        <v>180</v>
      </c>
      <c r="E2626" s="213">
        <v>1350</v>
      </c>
      <c r="F2626" s="256">
        <v>41911</v>
      </c>
      <c r="G2626" s="42">
        <v>1350</v>
      </c>
      <c r="H2626" s="217">
        <f t="shared" si="39"/>
        <v>0</v>
      </c>
      <c r="I2626" s="20"/>
      <c r="J2626" s="21"/>
      <c r="K2626" s="21"/>
    </row>
    <row r="2627" spans="1:11" x14ac:dyDescent="0.25">
      <c r="A2627" s="192">
        <v>41911</v>
      </c>
      <c r="B2627" s="433" t="s">
        <v>2193</v>
      </c>
      <c r="C2627" s="434" t="s">
        <v>4819</v>
      </c>
      <c r="D2627" s="20" t="s">
        <v>4290</v>
      </c>
      <c r="E2627" s="213">
        <v>1974</v>
      </c>
      <c r="F2627" s="256">
        <v>41911</v>
      </c>
      <c r="G2627" s="42">
        <v>1974</v>
      </c>
      <c r="H2627" s="217">
        <f t="shared" si="39"/>
        <v>0</v>
      </c>
      <c r="I2627" s="20"/>
      <c r="J2627" s="21"/>
      <c r="K2627" s="21"/>
    </row>
    <row r="2628" spans="1:11" x14ac:dyDescent="0.25">
      <c r="A2628" s="192">
        <v>41911</v>
      </c>
      <c r="B2628" s="433" t="s">
        <v>2194</v>
      </c>
      <c r="C2628" s="434" t="s">
        <v>4819</v>
      </c>
      <c r="D2628" s="20" t="s">
        <v>1814</v>
      </c>
      <c r="E2628" s="213">
        <v>1528</v>
      </c>
      <c r="F2628" s="412">
        <v>41918</v>
      </c>
      <c r="G2628" s="219">
        <v>1528</v>
      </c>
      <c r="H2628" s="217">
        <f t="shared" si="39"/>
        <v>0</v>
      </c>
      <c r="I2628" s="20" t="s">
        <v>3920</v>
      </c>
      <c r="J2628" s="21"/>
      <c r="K2628" s="21"/>
    </row>
    <row r="2629" spans="1:11" x14ac:dyDescent="0.25">
      <c r="A2629" s="192">
        <v>41911</v>
      </c>
      <c r="B2629" s="433" t="s">
        <v>2195</v>
      </c>
      <c r="C2629" s="434" t="s">
        <v>4819</v>
      </c>
      <c r="D2629" s="20" t="s">
        <v>115</v>
      </c>
      <c r="E2629" s="213">
        <v>5314.4</v>
      </c>
      <c r="F2629" s="256">
        <v>41911</v>
      </c>
      <c r="G2629" s="42">
        <v>5314.4</v>
      </c>
      <c r="H2629" s="217">
        <f t="shared" si="39"/>
        <v>0</v>
      </c>
      <c r="I2629" s="20"/>
      <c r="J2629" s="21"/>
      <c r="K2629" s="21"/>
    </row>
    <row r="2630" spans="1:11" x14ac:dyDescent="0.25">
      <c r="A2630" s="192">
        <v>41911</v>
      </c>
      <c r="B2630" s="433" t="s">
        <v>2197</v>
      </c>
      <c r="C2630" s="434" t="s">
        <v>4819</v>
      </c>
      <c r="D2630" s="295" t="s">
        <v>3108</v>
      </c>
      <c r="E2630" s="296">
        <v>0</v>
      </c>
      <c r="F2630" s="256"/>
      <c r="G2630" s="42"/>
      <c r="H2630" s="217">
        <f t="shared" ref="H2630:H2693" si="40">E2630-G2630</f>
        <v>0</v>
      </c>
      <c r="I2630" s="20" t="s">
        <v>4212</v>
      </c>
      <c r="J2630" s="21"/>
      <c r="K2630" s="21"/>
    </row>
    <row r="2631" spans="1:11" x14ac:dyDescent="0.25">
      <c r="A2631" s="192">
        <v>41911</v>
      </c>
      <c r="B2631" s="433" t="s">
        <v>2199</v>
      </c>
      <c r="C2631" s="434" t="s">
        <v>4819</v>
      </c>
      <c r="D2631" s="20" t="s">
        <v>4593</v>
      </c>
      <c r="E2631" s="213">
        <v>612.5</v>
      </c>
      <c r="F2631" s="412">
        <v>41914</v>
      </c>
      <c r="G2631" s="219">
        <v>612.5</v>
      </c>
      <c r="H2631" s="217">
        <f t="shared" si="40"/>
        <v>0</v>
      </c>
      <c r="I2631" s="20" t="s">
        <v>162</v>
      </c>
      <c r="J2631" s="21"/>
      <c r="K2631" s="21"/>
    </row>
    <row r="2632" spans="1:11" x14ac:dyDescent="0.25">
      <c r="A2632" s="192">
        <v>41911</v>
      </c>
      <c r="B2632" s="433" t="s">
        <v>2200</v>
      </c>
      <c r="C2632" s="434" t="s">
        <v>4819</v>
      </c>
      <c r="D2632" s="20" t="s">
        <v>4788</v>
      </c>
      <c r="E2632" s="213">
        <v>3062.5</v>
      </c>
      <c r="F2632" s="412">
        <v>41920</v>
      </c>
      <c r="G2632" s="219">
        <v>3062.5</v>
      </c>
      <c r="H2632" s="217">
        <f t="shared" si="40"/>
        <v>0</v>
      </c>
      <c r="I2632" s="20" t="s">
        <v>162</v>
      </c>
      <c r="J2632" s="21"/>
      <c r="K2632" s="21"/>
    </row>
    <row r="2633" spans="1:11" x14ac:dyDescent="0.25">
      <c r="A2633" s="192">
        <v>41911</v>
      </c>
      <c r="B2633" s="433" t="s">
        <v>2201</v>
      </c>
      <c r="C2633" s="434" t="s">
        <v>4819</v>
      </c>
      <c r="D2633" s="20" t="s">
        <v>4599</v>
      </c>
      <c r="E2633" s="213">
        <v>9384.7999999999993</v>
      </c>
      <c r="F2633" s="412">
        <v>41914</v>
      </c>
      <c r="G2633" s="219">
        <v>9384.7999999999993</v>
      </c>
      <c r="H2633" s="217">
        <f t="shared" si="40"/>
        <v>0</v>
      </c>
      <c r="I2633" s="20" t="s">
        <v>162</v>
      </c>
      <c r="J2633" s="21"/>
      <c r="K2633" s="21"/>
    </row>
    <row r="2634" spans="1:11" x14ac:dyDescent="0.25">
      <c r="A2634" s="192">
        <v>41911</v>
      </c>
      <c r="B2634" s="433" t="s">
        <v>2203</v>
      </c>
      <c r="C2634" s="434" t="s">
        <v>4819</v>
      </c>
      <c r="D2634" s="20" t="s">
        <v>4605</v>
      </c>
      <c r="E2634" s="213">
        <v>8736.18</v>
      </c>
      <c r="F2634" s="412">
        <v>41914</v>
      </c>
      <c r="G2634" s="219">
        <v>8736.18</v>
      </c>
      <c r="H2634" s="217">
        <f t="shared" si="40"/>
        <v>0</v>
      </c>
      <c r="I2634" s="20" t="s">
        <v>162</v>
      </c>
      <c r="J2634" s="21"/>
      <c r="K2634" s="21"/>
    </row>
    <row r="2635" spans="1:11" x14ac:dyDescent="0.25">
      <c r="A2635" s="192">
        <v>41911</v>
      </c>
      <c r="B2635" s="433" t="s">
        <v>2205</v>
      </c>
      <c r="C2635" s="434" t="s">
        <v>4819</v>
      </c>
      <c r="D2635" s="20" t="s">
        <v>3134</v>
      </c>
      <c r="E2635" s="213">
        <v>10646.79</v>
      </c>
      <c r="F2635" s="412" t="s">
        <v>4870</v>
      </c>
      <c r="G2635" s="219">
        <v>10646.79</v>
      </c>
      <c r="H2635" s="217">
        <f t="shared" si="40"/>
        <v>0</v>
      </c>
      <c r="I2635" s="20"/>
      <c r="J2635" s="21"/>
      <c r="K2635" s="21"/>
    </row>
    <row r="2636" spans="1:11" x14ac:dyDescent="0.25">
      <c r="A2636" s="192">
        <v>41911</v>
      </c>
      <c r="B2636" s="433" t="s">
        <v>2206</v>
      </c>
      <c r="C2636" s="434" t="s">
        <v>4819</v>
      </c>
      <c r="D2636" s="20" t="s">
        <v>200</v>
      </c>
      <c r="E2636" s="213">
        <v>3915</v>
      </c>
      <c r="F2636" s="256">
        <v>41911</v>
      </c>
      <c r="G2636" s="42">
        <v>3915</v>
      </c>
      <c r="H2636" s="217">
        <f t="shared" si="40"/>
        <v>0</v>
      </c>
      <c r="I2636" s="20"/>
      <c r="J2636" s="21"/>
      <c r="K2636" s="21"/>
    </row>
    <row r="2637" spans="1:11" x14ac:dyDescent="0.25">
      <c r="A2637" s="192">
        <v>41911</v>
      </c>
      <c r="B2637" s="433" t="s">
        <v>2207</v>
      </c>
      <c r="C2637" s="434" t="s">
        <v>4819</v>
      </c>
      <c r="D2637" s="20" t="s">
        <v>91</v>
      </c>
      <c r="E2637" s="213">
        <v>528</v>
      </c>
      <c r="F2637" s="256">
        <v>41911</v>
      </c>
      <c r="G2637" s="42">
        <v>528</v>
      </c>
      <c r="H2637" s="217">
        <f t="shared" si="40"/>
        <v>0</v>
      </c>
      <c r="I2637" s="20"/>
      <c r="J2637" s="21"/>
      <c r="K2637" s="21"/>
    </row>
    <row r="2638" spans="1:11" x14ac:dyDescent="0.25">
      <c r="A2638" s="192">
        <v>41911</v>
      </c>
      <c r="B2638" s="433" t="s">
        <v>2208</v>
      </c>
      <c r="C2638" s="434" t="s">
        <v>4819</v>
      </c>
      <c r="D2638" s="20" t="s">
        <v>160</v>
      </c>
      <c r="E2638" s="213">
        <v>220469.91</v>
      </c>
      <c r="F2638" s="412" t="s">
        <v>4859</v>
      </c>
      <c r="G2638" s="219">
        <v>220469.91</v>
      </c>
      <c r="H2638" s="217">
        <f t="shared" si="40"/>
        <v>0</v>
      </c>
      <c r="I2638" s="20" t="s">
        <v>162</v>
      </c>
      <c r="J2638" s="21"/>
      <c r="K2638" s="21"/>
    </row>
    <row r="2639" spans="1:11" x14ac:dyDescent="0.25">
      <c r="A2639" s="192">
        <v>41911</v>
      </c>
      <c r="B2639" s="433" t="s">
        <v>2209</v>
      </c>
      <c r="C2639" s="434" t="s">
        <v>4819</v>
      </c>
      <c r="D2639" s="295" t="s">
        <v>3108</v>
      </c>
      <c r="E2639" s="296">
        <v>0</v>
      </c>
      <c r="F2639" s="370"/>
      <c r="G2639" s="219"/>
      <c r="H2639" s="217">
        <f t="shared" si="40"/>
        <v>0</v>
      </c>
      <c r="I2639" s="20" t="s">
        <v>324</v>
      </c>
      <c r="J2639" s="21"/>
      <c r="K2639" s="21"/>
    </row>
    <row r="2640" spans="1:11" x14ac:dyDescent="0.25">
      <c r="A2640" s="192">
        <v>41911</v>
      </c>
      <c r="B2640" s="433" t="s">
        <v>2210</v>
      </c>
      <c r="C2640" s="434" t="s">
        <v>4819</v>
      </c>
      <c r="D2640" s="20" t="s">
        <v>4680</v>
      </c>
      <c r="E2640" s="213">
        <v>3137.4</v>
      </c>
      <c r="F2640" s="370">
        <v>41914</v>
      </c>
      <c r="G2640" s="219">
        <v>3137.4</v>
      </c>
      <c r="H2640" s="217">
        <f t="shared" si="40"/>
        <v>0</v>
      </c>
      <c r="I2640" s="20" t="s">
        <v>162</v>
      </c>
      <c r="J2640" s="21"/>
      <c r="K2640" s="21"/>
    </row>
    <row r="2641" spans="1:11" x14ac:dyDescent="0.25">
      <c r="A2641" s="192">
        <v>41911</v>
      </c>
      <c r="B2641" s="433" t="s">
        <v>2211</v>
      </c>
      <c r="C2641" s="434" t="s">
        <v>4819</v>
      </c>
      <c r="D2641" s="20" t="s">
        <v>1915</v>
      </c>
      <c r="E2641" s="213">
        <v>1010.4</v>
      </c>
      <c r="F2641" s="368">
        <v>41911</v>
      </c>
      <c r="G2641" s="42">
        <v>1010.4</v>
      </c>
      <c r="H2641" s="217">
        <f t="shared" si="40"/>
        <v>0</v>
      </c>
      <c r="I2641" s="20"/>
      <c r="J2641" s="21"/>
      <c r="K2641" s="21"/>
    </row>
    <row r="2642" spans="1:11" x14ac:dyDescent="0.25">
      <c r="A2642" s="192">
        <v>41911</v>
      </c>
      <c r="B2642" s="433" t="s">
        <v>2212</v>
      </c>
      <c r="C2642" s="434" t="s">
        <v>4819</v>
      </c>
      <c r="D2642" s="20" t="s">
        <v>4597</v>
      </c>
      <c r="E2642" s="213">
        <v>49879.8</v>
      </c>
      <c r="F2642" s="370">
        <v>41916</v>
      </c>
      <c r="G2642" s="219">
        <v>49879.8</v>
      </c>
      <c r="H2642" s="217">
        <f t="shared" si="40"/>
        <v>0</v>
      </c>
      <c r="I2642" s="20" t="s">
        <v>162</v>
      </c>
      <c r="J2642" s="21"/>
      <c r="K2642" s="21"/>
    </row>
    <row r="2643" spans="1:11" x14ac:dyDescent="0.25">
      <c r="A2643" s="192">
        <v>41911</v>
      </c>
      <c r="B2643" s="433" t="s">
        <v>2213</v>
      </c>
      <c r="C2643" s="434" t="s">
        <v>4819</v>
      </c>
      <c r="D2643" s="20" t="s">
        <v>91</v>
      </c>
      <c r="E2643" s="213">
        <v>48119.8</v>
      </c>
      <c r="F2643" s="368">
        <v>41911</v>
      </c>
      <c r="G2643" s="42">
        <v>48119.8</v>
      </c>
      <c r="H2643" s="217">
        <f t="shared" si="40"/>
        <v>0</v>
      </c>
      <c r="I2643" s="20"/>
      <c r="J2643" s="21"/>
      <c r="K2643" s="21"/>
    </row>
    <row r="2644" spans="1:11" x14ac:dyDescent="0.25">
      <c r="A2644" s="192">
        <v>41911</v>
      </c>
      <c r="B2644" s="433" t="s">
        <v>2214</v>
      </c>
      <c r="C2644" s="434" t="s">
        <v>4819</v>
      </c>
      <c r="D2644" s="20" t="s">
        <v>4301</v>
      </c>
      <c r="E2644" s="213">
        <v>25249.7</v>
      </c>
      <c r="F2644" s="370">
        <v>41914</v>
      </c>
      <c r="G2644" s="219">
        <v>25249.7</v>
      </c>
      <c r="H2644" s="217">
        <f t="shared" si="40"/>
        <v>0</v>
      </c>
      <c r="I2644" s="20" t="s">
        <v>162</v>
      </c>
      <c r="J2644" s="21"/>
      <c r="K2644" s="21"/>
    </row>
    <row r="2645" spans="1:11" x14ac:dyDescent="0.25">
      <c r="A2645" s="192">
        <v>41911</v>
      </c>
      <c r="B2645" s="433" t="s">
        <v>2215</v>
      </c>
      <c r="C2645" s="434" t="s">
        <v>4819</v>
      </c>
      <c r="D2645" s="20" t="s">
        <v>370</v>
      </c>
      <c r="E2645" s="213">
        <v>8347.14</v>
      </c>
      <c r="F2645" s="370">
        <v>41914</v>
      </c>
      <c r="G2645" s="219">
        <v>8347.14</v>
      </c>
      <c r="H2645" s="217">
        <f t="shared" si="40"/>
        <v>0</v>
      </c>
      <c r="I2645" s="20" t="s">
        <v>162</v>
      </c>
      <c r="J2645" s="21"/>
      <c r="K2645" s="21"/>
    </row>
    <row r="2646" spans="1:11" x14ac:dyDescent="0.25">
      <c r="A2646" s="192">
        <v>41911</v>
      </c>
      <c r="B2646" s="433" t="s">
        <v>2216</v>
      </c>
      <c r="C2646" s="434" t="s">
        <v>4819</v>
      </c>
      <c r="D2646" s="20" t="s">
        <v>4603</v>
      </c>
      <c r="E2646" s="213">
        <v>6337</v>
      </c>
      <c r="F2646" s="370">
        <v>41914</v>
      </c>
      <c r="G2646" s="219">
        <v>6337</v>
      </c>
      <c r="H2646" s="217">
        <f t="shared" si="40"/>
        <v>0</v>
      </c>
      <c r="I2646" s="20" t="s">
        <v>162</v>
      </c>
      <c r="J2646" s="21"/>
      <c r="K2646" s="21"/>
    </row>
    <row r="2647" spans="1:11" x14ac:dyDescent="0.25">
      <c r="A2647" s="192">
        <v>41911</v>
      </c>
      <c r="B2647" s="433" t="s">
        <v>2217</v>
      </c>
      <c r="C2647" s="434" t="s">
        <v>4819</v>
      </c>
      <c r="D2647" s="20" t="s">
        <v>3557</v>
      </c>
      <c r="E2647" s="213">
        <v>22186.799999999999</v>
      </c>
      <c r="F2647" s="370" t="s">
        <v>4860</v>
      </c>
      <c r="G2647" s="219">
        <v>22186.799999999999</v>
      </c>
      <c r="H2647" s="217">
        <f t="shared" si="40"/>
        <v>0</v>
      </c>
      <c r="I2647" s="20" t="s">
        <v>162</v>
      </c>
      <c r="J2647" s="21"/>
      <c r="K2647" s="21"/>
    </row>
    <row r="2648" spans="1:11" x14ac:dyDescent="0.25">
      <c r="A2648" s="192">
        <v>41911</v>
      </c>
      <c r="B2648" s="433" t="s">
        <v>2218</v>
      </c>
      <c r="C2648" s="434" t="s">
        <v>4819</v>
      </c>
      <c r="D2648" s="20" t="s">
        <v>4597</v>
      </c>
      <c r="E2648" s="213">
        <v>6253.2</v>
      </c>
      <c r="F2648" s="370">
        <v>41916</v>
      </c>
      <c r="G2648" s="219">
        <v>6253.2</v>
      </c>
      <c r="H2648" s="217">
        <f t="shared" si="40"/>
        <v>0</v>
      </c>
      <c r="I2648" s="20" t="s">
        <v>162</v>
      </c>
      <c r="J2648" s="21"/>
      <c r="K2648" s="21"/>
    </row>
    <row r="2649" spans="1:11" x14ac:dyDescent="0.25">
      <c r="A2649" s="192">
        <v>41912</v>
      </c>
      <c r="B2649" s="433" t="s">
        <v>2221</v>
      </c>
      <c r="C2649" s="434" t="s">
        <v>4819</v>
      </c>
      <c r="D2649" s="190" t="s">
        <v>110</v>
      </c>
      <c r="E2649" s="210">
        <v>69678.399999999994</v>
      </c>
      <c r="F2649" s="370">
        <v>41918</v>
      </c>
      <c r="G2649" s="219">
        <v>69678.399999999994</v>
      </c>
      <c r="H2649" s="217">
        <f t="shared" si="40"/>
        <v>0</v>
      </c>
      <c r="I2649" s="190" t="s">
        <v>21</v>
      </c>
      <c r="J2649" s="21"/>
      <c r="K2649" s="21"/>
    </row>
    <row r="2650" spans="1:11" x14ac:dyDescent="0.25">
      <c r="A2650" s="192">
        <v>41912</v>
      </c>
      <c r="B2650" s="433" t="s">
        <v>2223</v>
      </c>
      <c r="C2650" s="434" t="s">
        <v>4819</v>
      </c>
      <c r="D2650" s="190" t="s">
        <v>3312</v>
      </c>
      <c r="E2650" s="210">
        <v>5828.7</v>
      </c>
      <c r="F2650" s="368">
        <v>41912</v>
      </c>
      <c r="G2650" s="42">
        <v>5828.7</v>
      </c>
      <c r="H2650" s="217">
        <f t="shared" si="40"/>
        <v>0</v>
      </c>
      <c r="I2650" s="190"/>
      <c r="J2650" s="21"/>
      <c r="K2650" s="21"/>
    </row>
    <row r="2651" spans="1:11" x14ac:dyDescent="0.25">
      <c r="A2651" s="192">
        <v>41912</v>
      </c>
      <c r="B2651" s="433" t="s">
        <v>2224</v>
      </c>
      <c r="C2651" s="434" t="s">
        <v>4819</v>
      </c>
      <c r="D2651" s="190" t="s">
        <v>3366</v>
      </c>
      <c r="E2651" s="210">
        <v>1800</v>
      </c>
      <c r="F2651" s="368">
        <v>41912</v>
      </c>
      <c r="G2651" s="42">
        <v>1800</v>
      </c>
      <c r="H2651" s="217">
        <f t="shared" si="40"/>
        <v>0</v>
      </c>
      <c r="I2651" s="190"/>
      <c r="J2651" s="21"/>
      <c r="K2651" s="21"/>
    </row>
    <row r="2652" spans="1:11" x14ac:dyDescent="0.25">
      <c r="A2652" s="192">
        <v>41912</v>
      </c>
      <c r="B2652" s="433" t="s">
        <v>2226</v>
      </c>
      <c r="C2652" s="434" t="s">
        <v>4819</v>
      </c>
      <c r="D2652" s="190" t="s">
        <v>4587</v>
      </c>
      <c r="E2652" s="210">
        <v>18896.8</v>
      </c>
      <c r="F2652" s="368">
        <v>41912</v>
      </c>
      <c r="G2652" s="42">
        <v>18896.8</v>
      </c>
      <c r="H2652" s="217">
        <f t="shared" si="40"/>
        <v>0</v>
      </c>
      <c r="I2652" s="190" t="s">
        <v>21</v>
      </c>
      <c r="J2652" s="21"/>
      <c r="K2652" s="21"/>
    </row>
    <row r="2653" spans="1:11" x14ac:dyDescent="0.25">
      <c r="A2653" s="192">
        <v>41912</v>
      </c>
      <c r="B2653" s="433" t="s">
        <v>2227</v>
      </c>
      <c r="C2653" s="434" t="s">
        <v>4819</v>
      </c>
      <c r="D2653" s="190" t="s">
        <v>13</v>
      </c>
      <c r="E2653" s="210">
        <v>2183.6</v>
      </c>
      <c r="F2653" s="368">
        <v>41912</v>
      </c>
      <c r="G2653" s="42">
        <v>2183.6</v>
      </c>
      <c r="H2653" s="217">
        <f t="shared" si="40"/>
        <v>0</v>
      </c>
      <c r="I2653" s="190" t="s">
        <v>21</v>
      </c>
      <c r="J2653" s="21"/>
      <c r="K2653" s="21"/>
    </row>
    <row r="2654" spans="1:11" x14ac:dyDescent="0.25">
      <c r="A2654" s="192">
        <v>41912</v>
      </c>
      <c r="B2654" s="433" t="s">
        <v>2228</v>
      </c>
      <c r="C2654" s="434" t="s">
        <v>4819</v>
      </c>
      <c r="D2654" s="190" t="s">
        <v>25</v>
      </c>
      <c r="E2654" s="210">
        <v>6349.4</v>
      </c>
      <c r="F2654" s="368">
        <v>41912</v>
      </c>
      <c r="G2654" s="42">
        <v>6349.4</v>
      </c>
      <c r="H2654" s="217">
        <f t="shared" si="40"/>
        <v>0</v>
      </c>
      <c r="I2654" s="190"/>
      <c r="J2654" s="21"/>
      <c r="K2654" s="21"/>
    </row>
    <row r="2655" spans="1:11" x14ac:dyDescent="0.25">
      <c r="A2655" s="192">
        <v>41912</v>
      </c>
      <c r="B2655" s="433" t="s">
        <v>2229</v>
      </c>
      <c r="C2655" s="434" t="s">
        <v>4819</v>
      </c>
      <c r="D2655" s="190" t="s">
        <v>28</v>
      </c>
      <c r="E2655" s="210">
        <v>1350.4</v>
      </c>
      <c r="F2655" s="368">
        <v>41912</v>
      </c>
      <c r="G2655" s="42">
        <v>1350.4</v>
      </c>
      <c r="H2655" s="217">
        <f t="shared" si="40"/>
        <v>0</v>
      </c>
      <c r="I2655" s="190"/>
      <c r="J2655" s="21"/>
      <c r="K2655" s="21"/>
    </row>
    <row r="2656" spans="1:11" x14ac:dyDescent="0.25">
      <c r="A2656" s="192">
        <v>41912</v>
      </c>
      <c r="B2656" s="433" t="s">
        <v>2230</v>
      </c>
      <c r="C2656" s="434" t="s">
        <v>4819</v>
      </c>
      <c r="D2656" s="190" t="s">
        <v>11</v>
      </c>
      <c r="E2656" s="210">
        <v>65326.6</v>
      </c>
      <c r="F2656" s="370">
        <v>41936</v>
      </c>
      <c r="G2656" s="219">
        <v>65326.6</v>
      </c>
      <c r="H2656" s="217">
        <f t="shared" si="40"/>
        <v>0</v>
      </c>
      <c r="I2656" s="190" t="s">
        <v>12</v>
      </c>
      <c r="J2656" s="21"/>
      <c r="K2656" s="21"/>
    </row>
    <row r="2657" spans="1:11" x14ac:dyDescent="0.25">
      <c r="A2657" s="192">
        <v>41912</v>
      </c>
      <c r="B2657" s="433" t="s">
        <v>2231</v>
      </c>
      <c r="C2657" s="434" t="s">
        <v>4819</v>
      </c>
      <c r="D2657" s="190" t="s">
        <v>62</v>
      </c>
      <c r="E2657" s="210">
        <v>7417.2</v>
      </c>
      <c r="F2657" s="368">
        <v>41912</v>
      </c>
      <c r="G2657" s="42">
        <v>7417.2</v>
      </c>
      <c r="H2657" s="217">
        <f t="shared" si="40"/>
        <v>0</v>
      </c>
      <c r="I2657" s="190" t="s">
        <v>12</v>
      </c>
      <c r="J2657" s="21"/>
      <c r="K2657" s="21"/>
    </row>
    <row r="2658" spans="1:11" x14ac:dyDescent="0.25">
      <c r="A2658" s="192">
        <v>41912</v>
      </c>
      <c r="B2658" s="433" t="s">
        <v>2232</v>
      </c>
      <c r="C2658" s="434" t="s">
        <v>4819</v>
      </c>
      <c r="D2658" s="190" t="s">
        <v>3115</v>
      </c>
      <c r="E2658" s="210">
        <v>6567.8</v>
      </c>
      <c r="F2658" s="368">
        <v>41912</v>
      </c>
      <c r="G2658" s="42">
        <v>6567.8</v>
      </c>
      <c r="H2658" s="217">
        <f t="shared" si="40"/>
        <v>0</v>
      </c>
      <c r="I2658" s="190" t="s">
        <v>12</v>
      </c>
      <c r="J2658" s="21"/>
      <c r="K2658" s="21"/>
    </row>
    <row r="2659" spans="1:11" x14ac:dyDescent="0.25">
      <c r="A2659" s="192">
        <v>41912</v>
      </c>
      <c r="B2659" s="433" t="s">
        <v>2233</v>
      </c>
      <c r="C2659" s="434" t="s">
        <v>4819</v>
      </c>
      <c r="D2659" s="190" t="s">
        <v>1778</v>
      </c>
      <c r="E2659" s="210">
        <v>1044.0999999999999</v>
      </c>
      <c r="F2659" s="368">
        <v>41912</v>
      </c>
      <c r="G2659" s="42">
        <v>1044.0999999999999</v>
      </c>
      <c r="H2659" s="217">
        <f t="shared" si="40"/>
        <v>0</v>
      </c>
      <c r="I2659" s="190" t="s">
        <v>30</v>
      </c>
      <c r="J2659" s="21"/>
      <c r="K2659" s="21"/>
    </row>
    <row r="2660" spans="1:11" x14ac:dyDescent="0.25">
      <c r="A2660" s="192">
        <v>41912</v>
      </c>
      <c r="B2660" s="433" t="s">
        <v>2234</v>
      </c>
      <c r="C2660" s="434" t="s">
        <v>4819</v>
      </c>
      <c r="D2660" s="190" t="s">
        <v>4321</v>
      </c>
      <c r="E2660" s="210">
        <v>1886.8</v>
      </c>
      <c r="F2660" s="368">
        <v>41912</v>
      </c>
      <c r="G2660" s="42">
        <v>1886.8</v>
      </c>
      <c r="H2660" s="217">
        <f t="shared" si="40"/>
        <v>0</v>
      </c>
      <c r="I2660" s="190" t="s">
        <v>30</v>
      </c>
      <c r="J2660" s="21"/>
      <c r="K2660" s="21"/>
    </row>
    <row r="2661" spans="1:11" x14ac:dyDescent="0.25">
      <c r="A2661" s="192">
        <v>41912</v>
      </c>
      <c r="B2661" s="433" t="s">
        <v>2235</v>
      </c>
      <c r="C2661" s="434" t="s">
        <v>4819</v>
      </c>
      <c r="D2661" s="190" t="s">
        <v>4652</v>
      </c>
      <c r="E2661" s="210">
        <v>1706.4</v>
      </c>
      <c r="F2661" s="368">
        <v>41912</v>
      </c>
      <c r="G2661" s="42">
        <v>1706.4</v>
      </c>
      <c r="H2661" s="217">
        <f t="shared" si="40"/>
        <v>0</v>
      </c>
      <c r="I2661" s="190" t="s">
        <v>30</v>
      </c>
      <c r="J2661" s="21"/>
      <c r="K2661" s="21"/>
    </row>
    <row r="2662" spans="1:11" x14ac:dyDescent="0.25">
      <c r="A2662" s="192">
        <v>41912</v>
      </c>
      <c r="B2662" s="433" t="s">
        <v>2236</v>
      </c>
      <c r="C2662" s="434" t="s">
        <v>4819</v>
      </c>
      <c r="D2662" s="190" t="s">
        <v>123</v>
      </c>
      <c r="E2662" s="210">
        <v>2979.2</v>
      </c>
      <c r="F2662" s="370">
        <v>41913</v>
      </c>
      <c r="G2662" s="219">
        <v>2979.2</v>
      </c>
      <c r="H2662" s="217">
        <f t="shared" si="40"/>
        <v>0</v>
      </c>
      <c r="I2662" s="190"/>
      <c r="J2662" s="21"/>
      <c r="K2662" s="21"/>
    </row>
    <row r="2663" spans="1:11" x14ac:dyDescent="0.25">
      <c r="A2663" s="192">
        <v>41912</v>
      </c>
      <c r="B2663" s="433" t="s">
        <v>2238</v>
      </c>
      <c r="C2663" s="434" t="s">
        <v>4819</v>
      </c>
      <c r="D2663" s="190" t="s">
        <v>134</v>
      </c>
      <c r="E2663" s="210">
        <v>9080.5</v>
      </c>
      <c r="F2663" s="368">
        <v>41912</v>
      </c>
      <c r="G2663" s="42">
        <v>9080.5</v>
      </c>
      <c r="H2663" s="217">
        <f t="shared" si="40"/>
        <v>0</v>
      </c>
      <c r="I2663" s="190" t="s">
        <v>12</v>
      </c>
      <c r="J2663" s="21"/>
      <c r="K2663" s="21"/>
    </row>
    <row r="2664" spans="1:11" x14ac:dyDescent="0.25">
      <c r="A2664" s="192">
        <v>41912</v>
      </c>
      <c r="B2664" s="433" t="s">
        <v>2239</v>
      </c>
      <c r="C2664" s="434" t="s">
        <v>4819</v>
      </c>
      <c r="D2664" s="190" t="s">
        <v>180</v>
      </c>
      <c r="E2664" s="210">
        <v>31278.400000000001</v>
      </c>
      <c r="F2664" s="368">
        <v>41912</v>
      </c>
      <c r="G2664" s="42">
        <v>31278.400000000001</v>
      </c>
      <c r="H2664" s="217">
        <f t="shared" si="40"/>
        <v>0</v>
      </c>
      <c r="I2664" s="190" t="s">
        <v>12</v>
      </c>
      <c r="J2664" s="21"/>
      <c r="K2664" s="21"/>
    </row>
    <row r="2665" spans="1:11" x14ac:dyDescent="0.25">
      <c r="A2665" s="192">
        <v>41912</v>
      </c>
      <c r="B2665" s="433" t="s">
        <v>2240</v>
      </c>
      <c r="C2665" s="434" t="s">
        <v>4819</v>
      </c>
      <c r="D2665" s="190" t="s">
        <v>23</v>
      </c>
      <c r="E2665" s="210">
        <v>5276.4</v>
      </c>
      <c r="F2665" s="368">
        <v>41912</v>
      </c>
      <c r="G2665" s="42">
        <v>5276.4</v>
      </c>
      <c r="H2665" s="217">
        <f t="shared" si="40"/>
        <v>0</v>
      </c>
      <c r="I2665" s="190"/>
      <c r="J2665" s="21"/>
      <c r="K2665" s="21"/>
    </row>
    <row r="2666" spans="1:11" x14ac:dyDescent="0.25">
      <c r="A2666" s="192">
        <v>41912</v>
      </c>
      <c r="B2666" s="433" t="s">
        <v>2241</v>
      </c>
      <c r="C2666" s="434" t="s">
        <v>4819</v>
      </c>
      <c r="D2666" s="190" t="s">
        <v>4700</v>
      </c>
      <c r="E2666" s="210">
        <v>2970</v>
      </c>
      <c r="F2666" s="368">
        <v>41912</v>
      </c>
      <c r="G2666" s="42">
        <v>2970</v>
      </c>
      <c r="H2666" s="217">
        <f t="shared" si="40"/>
        <v>0</v>
      </c>
      <c r="I2666" s="190"/>
      <c r="J2666" s="21"/>
      <c r="K2666" s="21"/>
    </row>
    <row r="2667" spans="1:11" x14ac:dyDescent="0.25">
      <c r="A2667" s="192">
        <v>41912</v>
      </c>
      <c r="B2667" s="433" t="s">
        <v>2242</v>
      </c>
      <c r="C2667" s="434" t="s">
        <v>4819</v>
      </c>
      <c r="D2667" s="190" t="s">
        <v>4322</v>
      </c>
      <c r="E2667" s="210">
        <v>6213.5</v>
      </c>
      <c r="F2667" s="368">
        <v>41912</v>
      </c>
      <c r="G2667" s="42">
        <v>6213.5</v>
      </c>
      <c r="H2667" s="217">
        <f t="shared" si="40"/>
        <v>0</v>
      </c>
      <c r="I2667" s="190" t="s">
        <v>30</v>
      </c>
      <c r="J2667" s="21"/>
      <c r="K2667" s="21"/>
    </row>
    <row r="2668" spans="1:11" x14ac:dyDescent="0.25">
      <c r="A2668" s="192">
        <v>41912</v>
      </c>
      <c r="B2668" s="433" t="s">
        <v>2243</v>
      </c>
      <c r="C2668" s="434" t="s">
        <v>4819</v>
      </c>
      <c r="D2668" s="190" t="s">
        <v>22</v>
      </c>
      <c r="E2668" s="210">
        <v>1803.6</v>
      </c>
      <c r="F2668" s="368">
        <v>41912</v>
      </c>
      <c r="G2668" s="42">
        <v>1803.6</v>
      </c>
      <c r="H2668" s="217">
        <f t="shared" si="40"/>
        <v>0</v>
      </c>
      <c r="I2668" s="190"/>
      <c r="J2668" s="21"/>
      <c r="K2668" s="21"/>
    </row>
    <row r="2669" spans="1:11" x14ac:dyDescent="0.25">
      <c r="A2669" s="192">
        <v>41912</v>
      </c>
      <c r="B2669" s="433" t="s">
        <v>2244</v>
      </c>
      <c r="C2669" s="434" t="s">
        <v>4819</v>
      </c>
      <c r="D2669" s="438" t="s">
        <v>3108</v>
      </c>
      <c r="E2669" s="439">
        <v>0</v>
      </c>
      <c r="F2669" s="368"/>
      <c r="G2669" s="42"/>
      <c r="H2669" s="217">
        <f t="shared" si="40"/>
        <v>0</v>
      </c>
      <c r="I2669" s="190" t="s">
        <v>512</v>
      </c>
      <c r="J2669" s="21"/>
      <c r="K2669" s="21"/>
    </row>
    <row r="2670" spans="1:11" x14ac:dyDescent="0.25">
      <c r="A2670" s="192">
        <v>41912</v>
      </c>
      <c r="B2670" s="433" t="s">
        <v>2245</v>
      </c>
      <c r="C2670" s="434" t="s">
        <v>4819</v>
      </c>
      <c r="D2670" s="190" t="s">
        <v>4586</v>
      </c>
      <c r="E2670" s="210">
        <v>3469.2</v>
      </c>
      <c r="F2670" s="368">
        <v>41912</v>
      </c>
      <c r="G2670" s="42">
        <v>3469.2</v>
      </c>
      <c r="H2670" s="217">
        <f t="shared" si="40"/>
        <v>0</v>
      </c>
      <c r="I2670" s="190"/>
      <c r="J2670" s="21"/>
      <c r="K2670" s="21"/>
    </row>
    <row r="2671" spans="1:11" x14ac:dyDescent="0.25">
      <c r="A2671" s="192">
        <v>41912</v>
      </c>
      <c r="B2671" s="433" t="s">
        <v>2246</v>
      </c>
      <c r="C2671" s="434" t="s">
        <v>4819</v>
      </c>
      <c r="D2671" s="190" t="s">
        <v>47</v>
      </c>
      <c r="E2671" s="210">
        <v>3715.2</v>
      </c>
      <c r="F2671" s="368">
        <v>41912</v>
      </c>
      <c r="G2671" s="42">
        <v>3715.2</v>
      </c>
      <c r="H2671" s="217">
        <f t="shared" si="40"/>
        <v>0</v>
      </c>
      <c r="I2671" s="190" t="s">
        <v>30</v>
      </c>
      <c r="J2671" s="21"/>
      <c r="K2671" s="21"/>
    </row>
    <row r="2672" spans="1:11" x14ac:dyDescent="0.25">
      <c r="A2672" s="192">
        <v>41912</v>
      </c>
      <c r="B2672" s="433" t="s">
        <v>2247</v>
      </c>
      <c r="C2672" s="434" t="s">
        <v>4819</v>
      </c>
      <c r="D2672" s="190" t="s">
        <v>124</v>
      </c>
      <c r="E2672" s="210">
        <v>8066.6</v>
      </c>
      <c r="F2672" s="368">
        <v>41912</v>
      </c>
      <c r="G2672" s="42">
        <v>8066.6</v>
      </c>
      <c r="H2672" s="217">
        <f t="shared" si="40"/>
        <v>0</v>
      </c>
      <c r="I2672" s="190" t="s">
        <v>30</v>
      </c>
      <c r="J2672" s="21"/>
      <c r="K2672" s="21"/>
    </row>
    <row r="2673" spans="1:11" x14ac:dyDescent="0.25">
      <c r="A2673" s="192">
        <v>41912</v>
      </c>
      <c r="B2673" s="433" t="s">
        <v>2248</v>
      </c>
      <c r="C2673" s="434" t="s">
        <v>4819</v>
      </c>
      <c r="D2673" s="190" t="s">
        <v>441</v>
      </c>
      <c r="E2673" s="210">
        <v>1903</v>
      </c>
      <c r="F2673" s="368">
        <v>41912</v>
      </c>
      <c r="G2673" s="42">
        <v>1903</v>
      </c>
      <c r="H2673" s="217">
        <f t="shared" si="40"/>
        <v>0</v>
      </c>
      <c r="I2673" s="190" t="s">
        <v>30</v>
      </c>
      <c r="J2673" s="21"/>
      <c r="K2673" s="21"/>
    </row>
    <row r="2674" spans="1:11" x14ac:dyDescent="0.25">
      <c r="A2674" s="192">
        <v>41912</v>
      </c>
      <c r="B2674" s="433" t="s">
        <v>2249</v>
      </c>
      <c r="C2674" s="434" t="s">
        <v>4819</v>
      </c>
      <c r="D2674" s="190" t="s">
        <v>758</v>
      </c>
      <c r="E2674" s="210">
        <v>2200</v>
      </c>
      <c r="F2674" s="368">
        <v>41912</v>
      </c>
      <c r="G2674" s="42">
        <v>2200</v>
      </c>
      <c r="H2674" s="217">
        <f t="shared" si="40"/>
        <v>0</v>
      </c>
      <c r="I2674" s="190" t="s">
        <v>30</v>
      </c>
      <c r="J2674" s="21"/>
      <c r="K2674" s="21"/>
    </row>
    <row r="2675" spans="1:11" x14ac:dyDescent="0.25">
      <c r="A2675" s="192">
        <v>41912</v>
      </c>
      <c r="B2675" s="433" t="s">
        <v>2250</v>
      </c>
      <c r="C2675" s="434" t="s">
        <v>4819</v>
      </c>
      <c r="D2675" s="190" t="s">
        <v>4698</v>
      </c>
      <c r="E2675" s="210">
        <v>3576</v>
      </c>
      <c r="F2675" s="368">
        <v>41912</v>
      </c>
      <c r="G2675" s="42">
        <v>3576</v>
      </c>
      <c r="H2675" s="217">
        <f t="shared" si="40"/>
        <v>0</v>
      </c>
      <c r="I2675" s="190" t="s">
        <v>65</v>
      </c>
      <c r="J2675" s="21"/>
      <c r="K2675" s="21"/>
    </row>
    <row r="2676" spans="1:11" x14ac:dyDescent="0.25">
      <c r="A2676" s="192">
        <v>41912</v>
      </c>
      <c r="B2676" s="433" t="s">
        <v>2251</v>
      </c>
      <c r="C2676" s="434" t="s">
        <v>4819</v>
      </c>
      <c r="D2676" s="190" t="s">
        <v>29</v>
      </c>
      <c r="E2676" s="210">
        <v>14651.2</v>
      </c>
      <c r="F2676" s="368">
        <v>41912</v>
      </c>
      <c r="G2676" s="42">
        <v>14651.2</v>
      </c>
      <c r="H2676" s="217">
        <f t="shared" si="40"/>
        <v>0</v>
      </c>
      <c r="I2676" s="190" t="s">
        <v>30</v>
      </c>
      <c r="J2676" s="21"/>
      <c r="K2676" s="21"/>
    </row>
    <row r="2677" spans="1:11" x14ac:dyDescent="0.25">
      <c r="A2677" s="192">
        <v>41912</v>
      </c>
      <c r="B2677" s="433" t="s">
        <v>2253</v>
      </c>
      <c r="C2677" s="434" t="s">
        <v>4819</v>
      </c>
      <c r="D2677" s="190" t="s">
        <v>2169</v>
      </c>
      <c r="E2677" s="210">
        <v>917.6</v>
      </c>
      <c r="F2677" s="368">
        <v>41912</v>
      </c>
      <c r="G2677" s="42">
        <v>917.6</v>
      </c>
      <c r="H2677" s="217">
        <f t="shared" si="40"/>
        <v>0</v>
      </c>
      <c r="I2677" s="190" t="s">
        <v>30</v>
      </c>
      <c r="J2677" s="21"/>
      <c r="K2677" s="21"/>
    </row>
    <row r="2678" spans="1:11" x14ac:dyDescent="0.25">
      <c r="A2678" s="192">
        <v>41912</v>
      </c>
      <c r="B2678" s="433" t="s">
        <v>2254</v>
      </c>
      <c r="C2678" s="434" t="s">
        <v>4819</v>
      </c>
      <c r="D2678" s="190" t="s">
        <v>4826</v>
      </c>
      <c r="E2678" s="210">
        <v>3712</v>
      </c>
      <c r="F2678" s="368">
        <v>41912</v>
      </c>
      <c r="G2678" s="42">
        <v>3712</v>
      </c>
      <c r="H2678" s="217">
        <f t="shared" si="40"/>
        <v>0</v>
      </c>
      <c r="I2678" s="190"/>
      <c r="J2678" s="21"/>
      <c r="K2678" s="21"/>
    </row>
    <row r="2679" spans="1:11" x14ac:dyDescent="0.25">
      <c r="A2679" s="192">
        <v>41912</v>
      </c>
      <c r="B2679" s="433" t="s">
        <v>2255</v>
      </c>
      <c r="C2679" s="434" t="s">
        <v>4819</v>
      </c>
      <c r="D2679" s="190" t="s">
        <v>4183</v>
      </c>
      <c r="E2679" s="210">
        <v>7606.4</v>
      </c>
      <c r="F2679" s="368">
        <v>41912</v>
      </c>
      <c r="G2679" s="42">
        <v>7606.4</v>
      </c>
      <c r="H2679" s="217">
        <f t="shared" si="40"/>
        <v>0</v>
      </c>
      <c r="I2679" s="190"/>
      <c r="J2679" s="21"/>
      <c r="K2679" s="21"/>
    </row>
    <row r="2680" spans="1:11" x14ac:dyDescent="0.25">
      <c r="A2680" s="192">
        <v>41912</v>
      </c>
      <c r="B2680" s="433" t="s">
        <v>2257</v>
      </c>
      <c r="C2680" s="434" t="s">
        <v>4819</v>
      </c>
      <c r="D2680" s="190" t="s">
        <v>106</v>
      </c>
      <c r="E2680" s="210">
        <v>207525</v>
      </c>
      <c r="F2680" s="370">
        <v>41920</v>
      </c>
      <c r="G2680" s="219">
        <v>207525</v>
      </c>
      <c r="H2680" s="217">
        <f t="shared" si="40"/>
        <v>0</v>
      </c>
      <c r="I2680" s="190"/>
      <c r="J2680" s="21"/>
      <c r="K2680" s="21"/>
    </row>
    <row r="2681" spans="1:11" x14ac:dyDescent="0.25">
      <c r="A2681" s="192">
        <v>41912</v>
      </c>
      <c r="B2681" s="433" t="s">
        <v>2258</v>
      </c>
      <c r="C2681" s="434" t="s">
        <v>4819</v>
      </c>
      <c r="D2681" s="190" t="s">
        <v>106</v>
      </c>
      <c r="E2681" s="210">
        <v>120640</v>
      </c>
      <c r="F2681" s="370">
        <v>41920</v>
      </c>
      <c r="G2681" s="219">
        <v>120640</v>
      </c>
      <c r="H2681" s="217">
        <f t="shared" si="40"/>
        <v>0</v>
      </c>
      <c r="I2681" s="190"/>
      <c r="J2681" s="21"/>
      <c r="K2681" s="21"/>
    </row>
    <row r="2682" spans="1:11" x14ac:dyDescent="0.25">
      <c r="A2682" s="192">
        <v>41912</v>
      </c>
      <c r="B2682" s="433" t="s">
        <v>2259</v>
      </c>
      <c r="C2682" s="434" t="s">
        <v>4819</v>
      </c>
      <c r="D2682" s="190" t="s">
        <v>78</v>
      </c>
      <c r="E2682" s="210">
        <v>5681.7</v>
      </c>
      <c r="F2682" s="370">
        <v>41913</v>
      </c>
      <c r="G2682" s="219">
        <v>5681.7</v>
      </c>
      <c r="H2682" s="217">
        <f t="shared" si="40"/>
        <v>0</v>
      </c>
      <c r="I2682" s="190" t="s">
        <v>217</v>
      </c>
      <c r="J2682" s="21"/>
      <c r="K2682" s="21"/>
    </row>
    <row r="2683" spans="1:11" x14ac:dyDescent="0.25">
      <c r="A2683" s="192">
        <v>41912</v>
      </c>
      <c r="B2683" s="433" t="s">
        <v>2261</v>
      </c>
      <c r="C2683" s="434" t="s">
        <v>4819</v>
      </c>
      <c r="D2683" s="190" t="s">
        <v>4731</v>
      </c>
      <c r="E2683" s="210">
        <v>3353.8</v>
      </c>
      <c r="F2683" s="368">
        <v>41912</v>
      </c>
      <c r="G2683" s="42">
        <v>3353.8</v>
      </c>
      <c r="H2683" s="217">
        <f t="shared" si="40"/>
        <v>0</v>
      </c>
      <c r="I2683" s="190"/>
      <c r="J2683" s="21"/>
      <c r="K2683" s="21"/>
    </row>
    <row r="2684" spans="1:11" x14ac:dyDescent="0.25">
      <c r="A2684" s="192">
        <v>41912</v>
      </c>
      <c r="B2684" s="433" t="s">
        <v>2262</v>
      </c>
      <c r="C2684" s="434" t="s">
        <v>4819</v>
      </c>
      <c r="D2684" s="190" t="s">
        <v>1693</v>
      </c>
      <c r="E2684" s="210">
        <v>3710</v>
      </c>
      <c r="F2684" s="368">
        <v>41912</v>
      </c>
      <c r="G2684" s="42">
        <v>3710</v>
      </c>
      <c r="H2684" s="217">
        <f t="shared" si="40"/>
        <v>0</v>
      </c>
      <c r="I2684" s="190"/>
      <c r="J2684" s="21"/>
      <c r="K2684" s="21"/>
    </row>
    <row r="2685" spans="1:11" x14ac:dyDescent="0.25">
      <c r="A2685" s="192">
        <v>41912</v>
      </c>
      <c r="B2685" s="433" t="s">
        <v>2263</v>
      </c>
      <c r="C2685" s="434" t="s">
        <v>4819</v>
      </c>
      <c r="D2685" s="190" t="s">
        <v>55</v>
      </c>
      <c r="E2685" s="210">
        <v>9439.2000000000007</v>
      </c>
      <c r="F2685" s="368">
        <v>41912</v>
      </c>
      <c r="G2685" s="42">
        <v>9439.2000000000007</v>
      </c>
      <c r="H2685" s="217">
        <f t="shared" si="40"/>
        <v>0</v>
      </c>
      <c r="I2685" s="190"/>
      <c r="J2685" s="21"/>
      <c r="K2685" s="21"/>
    </row>
    <row r="2686" spans="1:11" x14ac:dyDescent="0.25">
      <c r="A2686" s="192">
        <v>41912</v>
      </c>
      <c r="B2686" s="433" t="s">
        <v>2264</v>
      </c>
      <c r="C2686" s="434" t="s">
        <v>4819</v>
      </c>
      <c r="D2686" s="190" t="s">
        <v>136</v>
      </c>
      <c r="E2686" s="210">
        <v>882.8</v>
      </c>
      <c r="F2686" s="368">
        <v>41912</v>
      </c>
      <c r="G2686" s="42">
        <v>882.8</v>
      </c>
      <c r="H2686" s="217">
        <f t="shared" si="40"/>
        <v>0</v>
      </c>
      <c r="I2686" s="190"/>
      <c r="J2686" s="21"/>
      <c r="K2686" s="21"/>
    </row>
    <row r="2687" spans="1:11" x14ac:dyDescent="0.25">
      <c r="A2687" s="192">
        <v>41912</v>
      </c>
      <c r="B2687" s="433" t="s">
        <v>2265</v>
      </c>
      <c r="C2687" s="434" t="s">
        <v>4819</v>
      </c>
      <c r="D2687" s="190" t="s">
        <v>4617</v>
      </c>
      <c r="E2687" s="210">
        <v>8555</v>
      </c>
      <c r="F2687" s="370">
        <v>41913</v>
      </c>
      <c r="G2687" s="219">
        <v>8555</v>
      </c>
      <c r="H2687" s="217">
        <f t="shared" si="40"/>
        <v>0</v>
      </c>
      <c r="I2687" s="190" t="s">
        <v>217</v>
      </c>
      <c r="J2687" s="21"/>
      <c r="K2687" s="21"/>
    </row>
    <row r="2688" spans="1:11" x14ac:dyDescent="0.25">
      <c r="A2688" s="192">
        <v>41912</v>
      </c>
      <c r="B2688" s="433" t="s">
        <v>2266</v>
      </c>
      <c r="C2688" s="434" t="s">
        <v>4819</v>
      </c>
      <c r="D2688" s="190" t="s">
        <v>348</v>
      </c>
      <c r="E2688" s="210">
        <v>709.8</v>
      </c>
      <c r="F2688" s="370">
        <v>41913</v>
      </c>
      <c r="G2688" s="219">
        <v>709.8</v>
      </c>
      <c r="H2688" s="217">
        <f t="shared" si="40"/>
        <v>0</v>
      </c>
      <c r="I2688" s="190" t="s">
        <v>217</v>
      </c>
      <c r="J2688" s="21"/>
      <c r="K2688" s="21"/>
    </row>
    <row r="2689" spans="1:11" x14ac:dyDescent="0.25">
      <c r="A2689" s="192">
        <v>41912</v>
      </c>
      <c r="B2689" s="433" t="s">
        <v>2267</v>
      </c>
      <c r="C2689" s="434" t="s">
        <v>4819</v>
      </c>
      <c r="D2689" s="190" t="s">
        <v>233</v>
      </c>
      <c r="E2689" s="210">
        <v>1178.4000000000001</v>
      </c>
      <c r="F2689" s="370">
        <v>41913</v>
      </c>
      <c r="G2689" s="219">
        <v>1178.4000000000001</v>
      </c>
      <c r="H2689" s="217">
        <f t="shared" si="40"/>
        <v>0</v>
      </c>
      <c r="I2689" s="190" t="s">
        <v>217</v>
      </c>
      <c r="J2689" s="21"/>
      <c r="K2689" s="21"/>
    </row>
    <row r="2690" spans="1:11" x14ac:dyDescent="0.25">
      <c r="A2690" s="192">
        <v>41912</v>
      </c>
      <c r="B2690" s="433" t="s">
        <v>2268</v>
      </c>
      <c r="C2690" s="434" t="s">
        <v>4819</v>
      </c>
      <c r="D2690" s="190" t="s">
        <v>133</v>
      </c>
      <c r="E2690" s="210">
        <v>2683.8</v>
      </c>
      <c r="F2690" s="368">
        <v>41912</v>
      </c>
      <c r="G2690" s="42">
        <v>2683.8</v>
      </c>
      <c r="H2690" s="217">
        <f t="shared" si="40"/>
        <v>0</v>
      </c>
      <c r="I2690" s="190"/>
      <c r="J2690" s="21"/>
      <c r="K2690" s="21"/>
    </row>
    <row r="2691" spans="1:11" x14ac:dyDescent="0.25">
      <c r="A2691" s="192">
        <v>41912</v>
      </c>
      <c r="B2691" s="433" t="s">
        <v>2269</v>
      </c>
      <c r="C2691" s="434" t="s">
        <v>4819</v>
      </c>
      <c r="D2691" s="190" t="s">
        <v>79</v>
      </c>
      <c r="E2691" s="210">
        <v>42448.55</v>
      </c>
      <c r="F2691" s="370">
        <v>41919</v>
      </c>
      <c r="G2691" s="219">
        <v>42448.55</v>
      </c>
      <c r="H2691" s="217">
        <f t="shared" si="40"/>
        <v>0</v>
      </c>
      <c r="I2691" s="190" t="s">
        <v>21</v>
      </c>
      <c r="J2691" s="21"/>
      <c r="K2691" s="21"/>
    </row>
    <row r="2692" spans="1:11" x14ac:dyDescent="0.25">
      <c r="A2692" s="192">
        <v>41912</v>
      </c>
      <c r="B2692" s="433" t="s">
        <v>2271</v>
      </c>
      <c r="C2692" s="434" t="s">
        <v>4819</v>
      </c>
      <c r="D2692" s="190" t="s">
        <v>41</v>
      </c>
      <c r="E2692" s="210">
        <v>13104</v>
      </c>
      <c r="F2692" s="368">
        <v>41912</v>
      </c>
      <c r="G2692" s="42">
        <v>13104</v>
      </c>
      <c r="H2692" s="217">
        <f t="shared" si="40"/>
        <v>0</v>
      </c>
      <c r="I2692" s="190"/>
      <c r="J2692" s="21"/>
      <c r="K2692" s="21"/>
    </row>
    <row r="2693" spans="1:11" x14ac:dyDescent="0.25">
      <c r="A2693" s="192">
        <v>41912</v>
      </c>
      <c r="B2693" s="433" t="s">
        <v>2272</v>
      </c>
      <c r="C2693" s="434" t="s">
        <v>4819</v>
      </c>
      <c r="D2693" s="190" t="s">
        <v>1100</v>
      </c>
      <c r="E2693" s="210">
        <v>4206.6000000000004</v>
      </c>
      <c r="F2693" s="370">
        <v>41913</v>
      </c>
      <c r="G2693" s="219">
        <v>4206.6000000000004</v>
      </c>
      <c r="H2693" s="217">
        <f t="shared" si="40"/>
        <v>0</v>
      </c>
      <c r="I2693" s="190" t="s">
        <v>217</v>
      </c>
      <c r="J2693" s="21"/>
      <c r="K2693" s="21"/>
    </row>
    <row r="2694" spans="1:11" x14ac:dyDescent="0.25">
      <c r="A2694" s="192">
        <v>41912</v>
      </c>
      <c r="B2694" s="433" t="s">
        <v>2274</v>
      </c>
      <c r="C2694" s="434" t="s">
        <v>4819</v>
      </c>
      <c r="D2694" s="190" t="s">
        <v>257</v>
      </c>
      <c r="E2694" s="210">
        <v>13418.4</v>
      </c>
      <c r="F2694" s="370">
        <v>41913</v>
      </c>
      <c r="G2694" s="219">
        <v>13418.4</v>
      </c>
      <c r="H2694" s="217">
        <f t="shared" ref="H2694:H2714" si="41">E2694-G2694</f>
        <v>0</v>
      </c>
      <c r="I2694" s="190" t="s">
        <v>217</v>
      </c>
      <c r="J2694" s="21"/>
      <c r="K2694" s="21"/>
    </row>
    <row r="2695" spans="1:11" x14ac:dyDescent="0.25">
      <c r="A2695" s="192">
        <v>41912</v>
      </c>
      <c r="B2695" s="433" t="s">
        <v>2275</v>
      </c>
      <c r="C2695" s="434" t="s">
        <v>4819</v>
      </c>
      <c r="D2695" s="190" t="s">
        <v>307</v>
      </c>
      <c r="E2695" s="210">
        <v>14808.6</v>
      </c>
      <c r="F2695" s="381" t="s">
        <v>6782</v>
      </c>
      <c r="G2695" s="219">
        <f>1500+3100+3500+1500+1500+3000+708.6</f>
        <v>14808.6</v>
      </c>
      <c r="H2695" s="217">
        <f t="shared" si="41"/>
        <v>0</v>
      </c>
      <c r="I2695" s="190" t="s">
        <v>217</v>
      </c>
      <c r="J2695" s="21"/>
      <c r="K2695" s="21"/>
    </row>
    <row r="2696" spans="1:11" x14ac:dyDescent="0.25">
      <c r="A2696" s="192">
        <v>41912</v>
      </c>
      <c r="B2696" s="433" t="s">
        <v>2276</v>
      </c>
      <c r="C2696" s="434" t="s">
        <v>4819</v>
      </c>
      <c r="D2696" s="190" t="s">
        <v>4590</v>
      </c>
      <c r="E2696" s="210">
        <v>239.2</v>
      </c>
      <c r="F2696" s="368">
        <v>41912</v>
      </c>
      <c r="G2696" s="42">
        <v>239.2</v>
      </c>
      <c r="H2696" s="217">
        <f t="shared" si="41"/>
        <v>0</v>
      </c>
      <c r="I2696" s="190"/>
      <c r="J2696" s="21"/>
      <c r="K2696" s="21"/>
    </row>
    <row r="2697" spans="1:11" x14ac:dyDescent="0.25">
      <c r="A2697" s="192">
        <v>41912</v>
      </c>
      <c r="B2697" s="433" t="s">
        <v>2277</v>
      </c>
      <c r="C2697" s="434" t="s">
        <v>4819</v>
      </c>
      <c r="D2697" s="190" t="s">
        <v>83</v>
      </c>
      <c r="E2697" s="210">
        <v>5606.2</v>
      </c>
      <c r="F2697" s="368">
        <v>41912</v>
      </c>
      <c r="G2697" s="42">
        <v>5606.2</v>
      </c>
      <c r="H2697" s="217">
        <f t="shared" si="41"/>
        <v>0</v>
      </c>
      <c r="I2697" s="190" t="s">
        <v>21</v>
      </c>
      <c r="J2697" s="21"/>
      <c r="K2697" s="21"/>
    </row>
    <row r="2698" spans="1:11" x14ac:dyDescent="0.25">
      <c r="A2698" s="192">
        <v>41912</v>
      </c>
      <c r="B2698" s="433" t="s">
        <v>2278</v>
      </c>
      <c r="C2698" s="434" t="s">
        <v>4819</v>
      </c>
      <c r="D2698" s="190" t="s">
        <v>130</v>
      </c>
      <c r="E2698" s="210">
        <v>4904.3999999999996</v>
      </c>
      <c r="F2698" s="370">
        <v>41914</v>
      </c>
      <c r="G2698" s="219">
        <v>4904.3999999999996</v>
      </c>
      <c r="H2698" s="217">
        <f t="shared" si="41"/>
        <v>0</v>
      </c>
      <c r="I2698" s="190" t="s">
        <v>21</v>
      </c>
      <c r="J2698" s="21"/>
      <c r="K2698" s="21"/>
    </row>
    <row r="2699" spans="1:11" x14ac:dyDescent="0.25">
      <c r="A2699" s="192">
        <v>41912</v>
      </c>
      <c r="B2699" s="433" t="s">
        <v>2279</v>
      </c>
      <c r="C2699" s="434" t="s">
        <v>4819</v>
      </c>
      <c r="D2699" s="190" t="s">
        <v>87</v>
      </c>
      <c r="E2699" s="210">
        <v>10405.969999999999</v>
      </c>
      <c r="F2699" s="370">
        <v>41913</v>
      </c>
      <c r="G2699" s="219">
        <v>10405.969999999999</v>
      </c>
      <c r="H2699" s="217">
        <f t="shared" si="41"/>
        <v>0</v>
      </c>
      <c r="I2699" s="190" t="s">
        <v>217</v>
      </c>
      <c r="J2699" s="21"/>
      <c r="K2699" s="21"/>
    </row>
    <row r="2700" spans="1:11" x14ac:dyDescent="0.25">
      <c r="A2700" s="192">
        <v>41912</v>
      </c>
      <c r="B2700" s="433" t="s">
        <v>2280</v>
      </c>
      <c r="C2700" s="434" t="s">
        <v>4819</v>
      </c>
      <c r="D2700" s="190" t="s">
        <v>386</v>
      </c>
      <c r="E2700" s="210">
        <v>1958</v>
      </c>
      <c r="F2700" s="370">
        <v>41913</v>
      </c>
      <c r="G2700" s="219">
        <v>1958</v>
      </c>
      <c r="H2700" s="217">
        <f t="shared" si="41"/>
        <v>0</v>
      </c>
      <c r="I2700" s="190" t="s">
        <v>217</v>
      </c>
      <c r="J2700" s="21"/>
      <c r="K2700" s="21"/>
    </row>
    <row r="2701" spans="1:11" x14ac:dyDescent="0.25">
      <c r="A2701" s="192">
        <v>41912</v>
      </c>
      <c r="B2701" s="433" t="s">
        <v>2282</v>
      </c>
      <c r="C2701" s="434" t="s">
        <v>4819</v>
      </c>
      <c r="D2701" s="190" t="s">
        <v>52</v>
      </c>
      <c r="E2701" s="210">
        <v>3096.2</v>
      </c>
      <c r="F2701" s="370">
        <v>41913</v>
      </c>
      <c r="G2701" s="219">
        <v>3096.2</v>
      </c>
      <c r="H2701" s="217">
        <f t="shared" si="41"/>
        <v>0</v>
      </c>
      <c r="I2701" s="190" t="s">
        <v>217</v>
      </c>
      <c r="J2701" s="21"/>
      <c r="K2701" s="21"/>
    </row>
    <row r="2702" spans="1:11" x14ac:dyDescent="0.25">
      <c r="A2702" s="192">
        <v>41912</v>
      </c>
      <c r="B2702" s="433" t="s">
        <v>2283</v>
      </c>
      <c r="C2702" s="434" t="s">
        <v>4819</v>
      </c>
      <c r="D2702" s="190" t="s">
        <v>4587</v>
      </c>
      <c r="E2702" s="210">
        <v>8824.7999999999993</v>
      </c>
      <c r="F2702" s="368">
        <v>41912</v>
      </c>
      <c r="G2702" s="42">
        <v>8824.7999999999993</v>
      </c>
      <c r="H2702" s="217">
        <f t="shared" si="41"/>
        <v>0</v>
      </c>
      <c r="I2702" s="190"/>
      <c r="J2702" s="21"/>
      <c r="K2702" s="21"/>
    </row>
    <row r="2703" spans="1:11" x14ac:dyDescent="0.25">
      <c r="A2703" s="192">
        <v>41912</v>
      </c>
      <c r="B2703" s="433" t="s">
        <v>2285</v>
      </c>
      <c r="C2703" s="434" t="s">
        <v>4819</v>
      </c>
      <c r="D2703" s="190" t="s">
        <v>2714</v>
      </c>
      <c r="E2703" s="210">
        <v>6036.8</v>
      </c>
      <c r="F2703" s="368">
        <v>41912</v>
      </c>
      <c r="G2703" s="42">
        <v>6036.8</v>
      </c>
      <c r="H2703" s="217">
        <f t="shared" si="41"/>
        <v>0</v>
      </c>
      <c r="I2703" s="190" t="s">
        <v>65</v>
      </c>
      <c r="J2703" s="21"/>
      <c r="K2703" s="21"/>
    </row>
    <row r="2704" spans="1:11" x14ac:dyDescent="0.25">
      <c r="A2704" s="192">
        <v>41912</v>
      </c>
      <c r="B2704" s="433" t="s">
        <v>2286</v>
      </c>
      <c r="C2704" s="434" t="s">
        <v>4819</v>
      </c>
      <c r="D2704" s="190" t="s">
        <v>51</v>
      </c>
      <c r="E2704" s="210">
        <v>1252.8</v>
      </c>
      <c r="F2704" s="368">
        <v>41912</v>
      </c>
      <c r="G2704" s="42">
        <v>1252.8</v>
      </c>
      <c r="H2704" s="217">
        <f t="shared" si="41"/>
        <v>0</v>
      </c>
      <c r="I2704" s="190"/>
      <c r="J2704" s="21"/>
      <c r="K2704" s="21"/>
    </row>
    <row r="2705" spans="1:11" x14ac:dyDescent="0.25">
      <c r="A2705" s="192">
        <v>41912</v>
      </c>
      <c r="B2705" s="433" t="s">
        <v>2287</v>
      </c>
      <c r="C2705" s="434" t="s">
        <v>4819</v>
      </c>
      <c r="D2705" s="190" t="s">
        <v>1607</v>
      </c>
      <c r="E2705" s="210">
        <v>4705.6000000000004</v>
      </c>
      <c r="F2705" s="368">
        <v>41912</v>
      </c>
      <c r="G2705" s="42">
        <v>4705.6000000000004</v>
      </c>
      <c r="H2705" s="217">
        <f t="shared" si="41"/>
        <v>0</v>
      </c>
      <c r="I2705" s="190"/>
      <c r="J2705" s="21"/>
      <c r="K2705" s="21"/>
    </row>
    <row r="2706" spans="1:11" x14ac:dyDescent="0.25">
      <c r="A2706" s="192">
        <v>41912</v>
      </c>
      <c r="B2706" s="433" t="s">
        <v>2289</v>
      </c>
      <c r="C2706" s="434" t="s">
        <v>4819</v>
      </c>
      <c r="D2706" s="190" t="s">
        <v>4782</v>
      </c>
      <c r="E2706" s="210">
        <v>1861.9</v>
      </c>
      <c r="F2706" s="368">
        <v>41912</v>
      </c>
      <c r="G2706" s="42">
        <v>1861.9</v>
      </c>
      <c r="H2706" s="217">
        <f t="shared" si="41"/>
        <v>0</v>
      </c>
      <c r="I2706" s="190"/>
      <c r="J2706" s="21"/>
      <c r="K2706" s="21"/>
    </row>
    <row r="2707" spans="1:11" x14ac:dyDescent="0.25">
      <c r="A2707" s="192">
        <v>41912</v>
      </c>
      <c r="B2707" s="433" t="s">
        <v>2291</v>
      </c>
      <c r="C2707" s="434" t="s">
        <v>4819</v>
      </c>
      <c r="D2707" s="190" t="s">
        <v>133</v>
      </c>
      <c r="E2707" s="210">
        <v>15100.8</v>
      </c>
      <c r="F2707" s="368">
        <v>41912</v>
      </c>
      <c r="G2707" s="42">
        <v>15100.8</v>
      </c>
      <c r="H2707" s="217">
        <f t="shared" si="41"/>
        <v>0</v>
      </c>
      <c r="I2707" s="190"/>
      <c r="J2707" s="21"/>
      <c r="K2707" s="21"/>
    </row>
    <row r="2708" spans="1:11" x14ac:dyDescent="0.25">
      <c r="A2708" s="192">
        <v>41912</v>
      </c>
      <c r="B2708" s="433" t="s">
        <v>2292</v>
      </c>
      <c r="C2708" s="434" t="s">
        <v>4819</v>
      </c>
      <c r="D2708" s="190" t="s">
        <v>4700</v>
      </c>
      <c r="E2708" s="210">
        <v>55</v>
      </c>
      <c r="F2708" s="368">
        <v>41912</v>
      </c>
      <c r="G2708" s="42">
        <v>55</v>
      </c>
      <c r="H2708" s="217">
        <f t="shared" si="41"/>
        <v>0</v>
      </c>
      <c r="I2708" s="190"/>
      <c r="J2708" s="21"/>
      <c r="K2708" s="21"/>
    </row>
    <row r="2709" spans="1:11" x14ac:dyDescent="0.25">
      <c r="A2709" s="192"/>
      <c r="B2709" s="433"/>
      <c r="C2709" s="434"/>
      <c r="D2709" s="308"/>
      <c r="E2709" s="309"/>
      <c r="F2709" s="35"/>
      <c r="G2709" s="229"/>
      <c r="H2709" s="217">
        <f t="shared" si="41"/>
        <v>0</v>
      </c>
      <c r="J2709" s="21"/>
      <c r="K2709" s="21"/>
    </row>
    <row r="2710" spans="1:11" x14ac:dyDescent="0.25">
      <c r="A2710" s="192"/>
      <c r="B2710" s="433"/>
      <c r="C2710" s="434"/>
      <c r="D2710" s="308"/>
      <c r="E2710" s="309"/>
      <c r="F2710" s="35"/>
      <c r="G2710" s="229"/>
      <c r="H2710" s="217">
        <f t="shared" si="41"/>
        <v>0</v>
      </c>
      <c r="J2710" s="21"/>
      <c r="K2710" s="21"/>
    </row>
    <row r="2711" spans="1:11" x14ac:dyDescent="0.25">
      <c r="A2711" s="192"/>
      <c r="B2711" s="188"/>
      <c r="C2711" s="298"/>
      <c r="D2711" s="20" t="s">
        <v>4324</v>
      </c>
      <c r="E2711" s="348"/>
      <c r="F2711" s="374"/>
      <c r="G2711" s="42"/>
      <c r="H2711" s="217">
        <f t="shared" si="41"/>
        <v>0</v>
      </c>
      <c r="J2711" s="21"/>
      <c r="K2711" s="21"/>
    </row>
    <row r="2712" spans="1:11" x14ac:dyDescent="0.25">
      <c r="A2712" s="192"/>
      <c r="B2712" s="188"/>
      <c r="C2712" s="193"/>
      <c r="D2712" s="33" t="s">
        <v>4324</v>
      </c>
      <c r="E2712" s="201"/>
      <c r="F2712" s="368"/>
      <c r="G2712" s="34"/>
      <c r="H2712" s="217">
        <f t="shared" si="41"/>
        <v>0</v>
      </c>
      <c r="J2712" s="21"/>
      <c r="K2712" s="21"/>
    </row>
    <row r="2713" spans="1:11" ht="15.75" x14ac:dyDescent="0.25">
      <c r="A2713" s="192"/>
      <c r="B2713" s="188"/>
      <c r="C2713" s="200"/>
      <c r="D2713" s="265" t="s">
        <v>4324</v>
      </c>
      <c r="E2713" s="349"/>
      <c r="F2713" s="31"/>
      <c r="G2713" s="36"/>
      <c r="H2713" s="77">
        <f t="shared" si="41"/>
        <v>0</v>
      </c>
      <c r="J2713" s="21"/>
      <c r="K2713" s="21"/>
    </row>
    <row r="2714" spans="1:11" ht="15.75" x14ac:dyDescent="0.25">
      <c r="A2714" s="192"/>
      <c r="B2714" s="188"/>
      <c r="C2714" s="200"/>
      <c r="D2714" s="265"/>
      <c r="E2714" s="349"/>
      <c r="F2714" s="31"/>
      <c r="G2714" s="36"/>
      <c r="H2714" s="77">
        <f t="shared" si="41"/>
        <v>0</v>
      </c>
      <c r="J2714" s="21"/>
      <c r="K2714" s="21"/>
    </row>
    <row r="2715" spans="1:11" ht="15.75" thickBot="1" x14ac:dyDescent="0.3">
      <c r="D2715" s="268"/>
      <c r="E2715" s="270"/>
      <c r="F2715" s="388"/>
      <c r="G2715" s="270"/>
      <c r="H2715" s="350"/>
      <c r="J2715" s="21"/>
      <c r="K2715" s="21"/>
    </row>
    <row r="2716" spans="1:11" ht="15.75" thickTop="1" x14ac:dyDescent="0.25">
      <c r="A2716" s="272"/>
      <c r="B2716" s="273"/>
      <c r="C2716" s="274"/>
      <c r="D2716" s="114"/>
      <c r="E2716" s="277">
        <f>SUM(E4:E2715)</f>
        <v>30822378.020000011</v>
      </c>
      <c r="F2716" s="389"/>
      <c r="G2716" s="277">
        <f>SUM(G4:G2714)</f>
        <v>30821978.270000011</v>
      </c>
      <c r="H2716" s="351"/>
      <c r="J2716" s="21"/>
      <c r="K2716" s="21"/>
    </row>
    <row r="2717" spans="1:11" ht="15.75" thickBot="1" x14ac:dyDescent="0.3">
      <c r="A2717" s="272"/>
      <c r="B2717" s="273"/>
      <c r="C2717" s="274"/>
      <c r="D2717" s="114"/>
      <c r="E2717" s="280"/>
      <c r="F2717" s="389"/>
      <c r="G2717" s="280"/>
      <c r="H2717" s="351"/>
      <c r="J2717" s="21"/>
      <c r="K2717" s="21"/>
    </row>
    <row r="2718" spans="1:11" x14ac:dyDescent="0.25">
      <c r="A2718" s="272"/>
      <c r="B2718" s="273"/>
      <c r="C2718" s="274"/>
      <c r="D2718" s="114"/>
      <c r="E2718" s="281"/>
      <c r="F2718" s="389"/>
      <c r="G2718" s="281"/>
      <c r="H2718" s="351"/>
      <c r="J2718" s="21"/>
      <c r="K2718" s="21"/>
    </row>
    <row r="2719" spans="1:11" ht="31.5" x14ac:dyDescent="0.25">
      <c r="A2719" s="272"/>
      <c r="B2719" s="273"/>
      <c r="C2719" s="274"/>
      <c r="D2719" s="28"/>
      <c r="E2719" s="352" t="s">
        <v>746</v>
      </c>
      <c r="F2719" s="389"/>
      <c r="G2719" s="283" t="s">
        <v>747</v>
      </c>
      <c r="H2719" s="351"/>
      <c r="J2719" s="21"/>
      <c r="K2719" s="21"/>
    </row>
    <row r="2720" spans="1:11" x14ac:dyDescent="0.25">
      <c r="A2720" s="272"/>
      <c r="B2720" s="273"/>
      <c r="C2720" s="274"/>
      <c r="D2720" s="114"/>
      <c r="E2720" s="281"/>
      <c r="F2720" s="389"/>
      <c r="G2720" s="281"/>
      <c r="H2720" s="351"/>
      <c r="J2720" s="21"/>
      <c r="K2720" s="21"/>
    </row>
    <row r="2721" spans="1:11" x14ac:dyDescent="0.25">
      <c r="A2721" s="272"/>
      <c r="B2721" s="273"/>
      <c r="C2721" s="274"/>
      <c r="D2721" s="114"/>
      <c r="E2721" s="281"/>
      <c r="F2721" s="389"/>
      <c r="G2721" s="281"/>
      <c r="H2721" s="351"/>
      <c r="J2721" s="21"/>
      <c r="K2721" s="21"/>
    </row>
    <row r="2722" spans="1:11" x14ac:dyDescent="0.25">
      <c r="A2722" s="272"/>
      <c r="B2722" s="273"/>
      <c r="C2722" s="274"/>
      <c r="D2722" s="114"/>
      <c r="E2722" s="281"/>
      <c r="F2722" s="389"/>
      <c r="G2722" s="281"/>
      <c r="H2722" s="351"/>
      <c r="J2722" s="21"/>
      <c r="K2722" s="21"/>
    </row>
    <row r="2723" spans="1:11" ht="21" x14ac:dyDescent="0.35">
      <c r="A2723" s="272"/>
      <c r="B2723" s="273"/>
      <c r="C2723" s="274"/>
      <c r="D2723" s="114"/>
      <c r="E2723" s="832">
        <f>E2716-G2716</f>
        <v>399.75</v>
      </c>
      <c r="F2723" s="833"/>
      <c r="G2723" s="833"/>
      <c r="H2723" s="351"/>
      <c r="J2723" s="21"/>
      <c r="K2723" s="21"/>
    </row>
    <row r="2724" spans="1:11" x14ac:dyDescent="0.25">
      <c r="A2724" s="272"/>
      <c r="B2724" s="273"/>
      <c r="C2724" s="274"/>
      <c r="D2724" s="114"/>
      <c r="E2724" s="281"/>
      <c r="F2724" s="389"/>
      <c r="G2724" s="281"/>
      <c r="H2724" s="351"/>
      <c r="J2724" s="21"/>
      <c r="K2724" s="21"/>
    </row>
    <row r="2725" spans="1:11" ht="18.75" x14ac:dyDescent="0.3">
      <c r="A2725" s="272"/>
      <c r="B2725" s="273"/>
      <c r="C2725" s="274"/>
      <c r="D2725" s="114"/>
      <c r="E2725" s="845" t="s">
        <v>2573</v>
      </c>
      <c r="F2725" s="845"/>
      <c r="G2725" s="845"/>
      <c r="H2725" s="351"/>
      <c r="J2725" s="21"/>
      <c r="K2725" s="21"/>
    </row>
    <row r="2726" spans="1:11" x14ac:dyDescent="0.25">
      <c r="A2726" s="272"/>
      <c r="B2726" s="273"/>
      <c r="C2726" s="274"/>
      <c r="D2726" s="114"/>
      <c r="E2726" s="281"/>
      <c r="F2726" s="389"/>
      <c r="G2726" s="281"/>
      <c r="H2726" s="351"/>
      <c r="J2726" s="21"/>
      <c r="K2726" s="21"/>
    </row>
    <row r="2727" spans="1:11" x14ac:dyDescent="0.25">
      <c r="A2727" s="272"/>
      <c r="B2727" s="273"/>
      <c r="C2727" s="274"/>
      <c r="D2727" s="114"/>
      <c r="E2727" s="281"/>
      <c r="F2727" s="389"/>
      <c r="G2727" s="281"/>
      <c r="H2727" s="351"/>
      <c r="J2727" s="21"/>
      <c r="K2727" s="21"/>
    </row>
    <row r="2728" spans="1:11" x14ac:dyDescent="0.25">
      <c r="A2728" s="272"/>
      <c r="B2728" s="273"/>
      <c r="C2728" s="274"/>
      <c r="D2728" s="114"/>
      <c r="E2728" s="281"/>
      <c r="F2728" s="389"/>
      <c r="G2728" s="281"/>
      <c r="H2728" s="351"/>
      <c r="J2728" s="21"/>
      <c r="K2728" s="21"/>
    </row>
  </sheetData>
  <mergeCells count="3">
    <mergeCell ref="A1:F1"/>
    <mergeCell ref="E2723:G2723"/>
    <mergeCell ref="E2725:G272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K2627"/>
  <sheetViews>
    <sheetView topLeftCell="A1941" workbookViewId="0">
      <selection activeCell="D1965" sqref="D1965"/>
    </sheetView>
  </sheetViews>
  <sheetFormatPr baseColWidth="10" defaultRowHeight="15" x14ac:dyDescent="0.25"/>
  <cols>
    <col min="1" max="1" width="11.28515625" style="266" customWidth="1"/>
    <col min="2" max="2" width="9.28515625" style="78" customWidth="1"/>
    <col min="3" max="3" width="5.5703125" style="267" customWidth="1"/>
    <col min="4" max="4" width="30.85546875" style="21" customWidth="1"/>
    <col min="5" max="5" width="14.7109375" style="285" customWidth="1"/>
    <col min="6" max="6" width="24.5703125" style="390" customWidth="1"/>
    <col min="7" max="7" width="26.7109375" style="285" bestFit="1" customWidth="1"/>
    <col min="8" max="8" width="15.28515625" style="33" customWidth="1"/>
    <col min="9" max="9" width="11.42578125" style="21"/>
    <col min="10" max="11" width="11.42578125" style="28"/>
    <col min="12" max="16384" width="11.42578125" style="21"/>
  </cols>
  <sheetData>
    <row r="1" spans="1:11" ht="18.75" x14ac:dyDescent="0.3">
      <c r="A1" s="844" t="s">
        <v>4914</v>
      </c>
      <c r="B1" s="844"/>
      <c r="C1" s="844"/>
      <c r="D1" s="844"/>
      <c r="E1" s="844"/>
      <c r="F1" s="844"/>
      <c r="G1" s="177"/>
      <c r="H1" s="339"/>
    </row>
    <row r="2" spans="1:11" ht="34.5" thickBot="1" x14ac:dyDescent="0.3">
      <c r="A2" s="179" t="s">
        <v>1</v>
      </c>
      <c r="B2" s="180" t="s">
        <v>2</v>
      </c>
      <c r="C2" s="181"/>
      <c r="D2" s="182" t="s">
        <v>1128</v>
      </c>
      <c r="E2" s="340" t="s">
        <v>4</v>
      </c>
      <c r="F2" s="366" t="s">
        <v>5</v>
      </c>
      <c r="G2" s="396" t="s">
        <v>6</v>
      </c>
      <c r="H2" s="652" t="s">
        <v>7</v>
      </c>
    </row>
    <row r="3" spans="1:11" ht="15.75" thickTop="1" x14ac:dyDescent="0.25">
      <c r="A3" s="187">
        <v>41913</v>
      </c>
      <c r="B3" s="559" t="s">
        <v>2294</v>
      </c>
      <c r="C3" s="560" t="s">
        <v>4819</v>
      </c>
      <c r="D3" s="190" t="s">
        <v>3312</v>
      </c>
      <c r="E3" s="56">
        <v>4962.3999999999996</v>
      </c>
      <c r="F3" s="506">
        <v>41913</v>
      </c>
      <c r="G3" s="205">
        <v>4962.3999999999996</v>
      </c>
      <c r="H3" s="260">
        <f>E3-G3</f>
        <v>0</v>
      </c>
      <c r="I3" s="190"/>
    </row>
    <row r="4" spans="1:11" x14ac:dyDescent="0.25">
      <c r="A4" s="192">
        <v>41913</v>
      </c>
      <c r="B4" s="561" t="s">
        <v>2296</v>
      </c>
      <c r="C4" s="560" t="s">
        <v>4819</v>
      </c>
      <c r="D4" s="190" t="s">
        <v>4587</v>
      </c>
      <c r="E4" s="210">
        <v>17173.8</v>
      </c>
      <c r="F4" s="256">
        <v>41913</v>
      </c>
      <c r="G4" s="42">
        <v>17173.8</v>
      </c>
      <c r="H4" s="77">
        <f>E4-G4</f>
        <v>0</v>
      </c>
      <c r="I4" s="190" t="s">
        <v>21</v>
      </c>
    </row>
    <row r="5" spans="1:11" x14ac:dyDescent="0.25">
      <c r="A5" s="192">
        <v>41913</v>
      </c>
      <c r="B5" s="561" t="s">
        <v>2297</v>
      </c>
      <c r="C5" s="560" t="s">
        <v>4819</v>
      </c>
      <c r="D5" s="190" t="s">
        <v>13</v>
      </c>
      <c r="E5" s="210">
        <v>2650</v>
      </c>
      <c r="F5" s="256">
        <v>41913</v>
      </c>
      <c r="G5" s="42">
        <v>2650</v>
      </c>
      <c r="H5" s="77">
        <f t="shared" ref="H5:H68" si="0">E5-G5</f>
        <v>0</v>
      </c>
      <c r="I5" s="190" t="s">
        <v>21</v>
      </c>
    </row>
    <row r="6" spans="1:11" x14ac:dyDescent="0.25">
      <c r="A6" s="192">
        <v>41913</v>
      </c>
      <c r="B6" s="561" t="s">
        <v>2298</v>
      </c>
      <c r="C6" s="560" t="s">
        <v>4819</v>
      </c>
      <c r="D6" s="190" t="s">
        <v>14</v>
      </c>
      <c r="E6" s="210">
        <v>4560</v>
      </c>
      <c r="F6" s="256">
        <v>41913</v>
      </c>
      <c r="G6" s="42">
        <v>4560</v>
      </c>
      <c r="H6" s="77">
        <f t="shared" si="0"/>
        <v>0</v>
      </c>
      <c r="I6" s="190" t="s">
        <v>65</v>
      </c>
    </row>
    <row r="7" spans="1:11" x14ac:dyDescent="0.25">
      <c r="A7" s="192">
        <v>41913</v>
      </c>
      <c r="B7" s="561" t="s">
        <v>2299</v>
      </c>
      <c r="C7" s="560" t="s">
        <v>4819</v>
      </c>
      <c r="D7" s="190" t="s">
        <v>4649</v>
      </c>
      <c r="E7" s="210">
        <v>9524.7999999999993</v>
      </c>
      <c r="F7" s="256">
        <v>41913</v>
      </c>
      <c r="G7" s="42">
        <v>9524.7999999999993</v>
      </c>
      <c r="H7" s="77">
        <f t="shared" si="0"/>
        <v>0</v>
      </c>
      <c r="I7" s="190"/>
    </row>
    <row r="8" spans="1:11" x14ac:dyDescent="0.25">
      <c r="A8" s="192">
        <v>41913</v>
      </c>
      <c r="B8" s="561" t="s">
        <v>2301</v>
      </c>
      <c r="C8" s="560" t="s">
        <v>4819</v>
      </c>
      <c r="D8" s="196" t="s">
        <v>3108</v>
      </c>
      <c r="E8" s="215">
        <v>0</v>
      </c>
      <c r="F8" s="256"/>
      <c r="G8" s="42"/>
      <c r="H8" s="77">
        <f t="shared" si="0"/>
        <v>0</v>
      </c>
      <c r="I8" s="190"/>
    </row>
    <row r="9" spans="1:11" x14ac:dyDescent="0.25">
      <c r="A9" s="192">
        <v>41913</v>
      </c>
      <c r="B9" s="561" t="s">
        <v>2302</v>
      </c>
      <c r="C9" s="560" t="s">
        <v>4819</v>
      </c>
      <c r="D9" s="190" t="s">
        <v>4915</v>
      </c>
      <c r="E9" s="210">
        <v>17121</v>
      </c>
      <c r="F9" s="256">
        <v>41915</v>
      </c>
      <c r="G9" s="42">
        <v>17121</v>
      </c>
      <c r="H9" s="77">
        <f t="shared" si="0"/>
        <v>0</v>
      </c>
      <c r="I9" s="190" t="s">
        <v>105</v>
      </c>
    </row>
    <row r="10" spans="1:11" x14ac:dyDescent="0.25">
      <c r="A10" s="192">
        <v>41913</v>
      </c>
      <c r="B10" s="561" t="s">
        <v>2303</v>
      </c>
      <c r="C10" s="560" t="s">
        <v>4819</v>
      </c>
      <c r="D10" s="190" t="s">
        <v>28</v>
      </c>
      <c r="E10" s="210">
        <v>13692</v>
      </c>
      <c r="F10" s="256">
        <v>41913</v>
      </c>
      <c r="G10" s="42">
        <v>13692</v>
      </c>
      <c r="H10" s="77">
        <f t="shared" si="0"/>
        <v>0</v>
      </c>
      <c r="I10" s="190"/>
    </row>
    <row r="11" spans="1:11" x14ac:dyDescent="0.25">
      <c r="A11" s="192">
        <v>41913</v>
      </c>
      <c r="B11" s="561" t="s">
        <v>2305</v>
      </c>
      <c r="C11" s="560" t="s">
        <v>4819</v>
      </c>
      <c r="D11" s="190" t="s">
        <v>123</v>
      </c>
      <c r="E11" s="210">
        <v>7351.2</v>
      </c>
      <c r="F11" s="256">
        <v>41914</v>
      </c>
      <c r="G11" s="42">
        <v>7351.2</v>
      </c>
      <c r="H11" s="77">
        <f t="shared" si="0"/>
        <v>0</v>
      </c>
      <c r="I11" s="190" t="s">
        <v>27</v>
      </c>
    </row>
    <row r="12" spans="1:11" x14ac:dyDescent="0.25">
      <c r="A12" s="192">
        <v>41913</v>
      </c>
      <c r="B12" s="561" t="s">
        <v>2306</v>
      </c>
      <c r="C12" s="560" t="s">
        <v>4819</v>
      </c>
      <c r="D12" s="190" t="s">
        <v>3366</v>
      </c>
      <c r="E12" s="210">
        <v>1800</v>
      </c>
      <c r="F12" s="256">
        <v>41913</v>
      </c>
      <c r="G12" s="42">
        <v>1800</v>
      </c>
      <c r="H12" s="77">
        <f t="shared" si="0"/>
        <v>0</v>
      </c>
      <c r="I12" s="190" t="s">
        <v>4916</v>
      </c>
    </row>
    <row r="13" spans="1:11" x14ac:dyDescent="0.25">
      <c r="A13" s="192">
        <v>41913</v>
      </c>
      <c r="B13" s="561" t="s">
        <v>2307</v>
      </c>
      <c r="C13" s="560" t="s">
        <v>4819</v>
      </c>
      <c r="D13" s="190" t="s">
        <v>51</v>
      </c>
      <c r="E13" s="210">
        <v>3018.4</v>
      </c>
      <c r="F13" s="256">
        <v>41914</v>
      </c>
      <c r="G13" s="42">
        <v>3018.4</v>
      </c>
      <c r="H13" s="77">
        <f t="shared" si="0"/>
        <v>0</v>
      </c>
      <c r="I13" s="190" t="s">
        <v>30</v>
      </c>
      <c r="K13" s="33"/>
    </row>
    <row r="14" spans="1:11" x14ac:dyDescent="0.25">
      <c r="A14" s="192">
        <v>41913</v>
      </c>
      <c r="B14" s="561" t="s">
        <v>2308</v>
      </c>
      <c r="C14" s="560" t="s">
        <v>4819</v>
      </c>
      <c r="D14" s="190" t="s">
        <v>23</v>
      </c>
      <c r="E14" s="210">
        <v>6395</v>
      </c>
      <c r="F14" s="256">
        <v>41913</v>
      </c>
      <c r="G14" s="42">
        <v>6395</v>
      </c>
      <c r="H14" s="77">
        <f t="shared" si="0"/>
        <v>0</v>
      </c>
      <c r="I14" s="190"/>
    </row>
    <row r="15" spans="1:11" x14ac:dyDescent="0.25">
      <c r="A15" s="192">
        <v>41913</v>
      </c>
      <c r="B15" s="561" t="s">
        <v>2309</v>
      </c>
      <c r="C15" s="560" t="s">
        <v>4819</v>
      </c>
      <c r="D15" s="190" t="s">
        <v>4290</v>
      </c>
      <c r="E15" s="210">
        <v>3925.2</v>
      </c>
      <c r="F15" s="256">
        <v>41913</v>
      </c>
      <c r="G15" s="42">
        <v>3925.2</v>
      </c>
      <c r="H15" s="77">
        <f t="shared" si="0"/>
        <v>0</v>
      </c>
      <c r="I15" s="190"/>
    </row>
    <row r="16" spans="1:11" x14ac:dyDescent="0.25">
      <c r="A16" s="192">
        <v>41913</v>
      </c>
      <c r="B16" s="561" t="s">
        <v>2310</v>
      </c>
      <c r="C16" s="560" t="s">
        <v>4819</v>
      </c>
      <c r="D16" s="190" t="s">
        <v>22</v>
      </c>
      <c r="E16" s="210">
        <v>11374</v>
      </c>
      <c r="F16" s="256">
        <v>41913</v>
      </c>
      <c r="G16" s="42">
        <v>11374</v>
      </c>
      <c r="H16" s="77">
        <f t="shared" si="0"/>
        <v>0</v>
      </c>
      <c r="I16" s="190"/>
    </row>
    <row r="17" spans="1:11" x14ac:dyDescent="0.25">
      <c r="A17" s="192">
        <v>41913</v>
      </c>
      <c r="B17" s="561" t="s">
        <v>2312</v>
      </c>
      <c r="C17" s="560" t="s">
        <v>4819</v>
      </c>
      <c r="D17" s="190" t="s">
        <v>949</v>
      </c>
      <c r="E17" s="210">
        <v>431.2</v>
      </c>
      <c r="F17" s="256">
        <v>41913</v>
      </c>
      <c r="G17" s="42">
        <v>431.2</v>
      </c>
      <c r="H17" s="77">
        <f t="shared" si="0"/>
        <v>0</v>
      </c>
      <c r="I17" s="190"/>
    </row>
    <row r="18" spans="1:11" x14ac:dyDescent="0.25">
      <c r="A18" s="192">
        <v>41913</v>
      </c>
      <c r="B18" s="561" t="s">
        <v>2313</v>
      </c>
      <c r="C18" s="560" t="s">
        <v>4819</v>
      </c>
      <c r="D18" s="190" t="s">
        <v>4700</v>
      </c>
      <c r="E18" s="210">
        <v>3596.7</v>
      </c>
      <c r="F18" s="256">
        <v>41914</v>
      </c>
      <c r="G18" s="42">
        <v>3596.7</v>
      </c>
      <c r="H18" s="77">
        <f t="shared" si="0"/>
        <v>0</v>
      </c>
      <c r="I18" s="190" t="s">
        <v>30</v>
      </c>
    </row>
    <row r="19" spans="1:11" x14ac:dyDescent="0.25">
      <c r="A19" s="192">
        <v>41913</v>
      </c>
      <c r="B19" s="561" t="s">
        <v>2314</v>
      </c>
      <c r="C19" s="560" t="s">
        <v>4819</v>
      </c>
      <c r="D19" s="190" t="s">
        <v>882</v>
      </c>
      <c r="E19" s="210">
        <v>30048</v>
      </c>
      <c r="F19" s="256">
        <v>41931</v>
      </c>
      <c r="G19" s="42">
        <v>30048</v>
      </c>
      <c r="H19" s="77">
        <f t="shared" si="0"/>
        <v>0</v>
      </c>
      <c r="I19" s="190" t="s">
        <v>21</v>
      </c>
    </row>
    <row r="20" spans="1:11" x14ac:dyDescent="0.25">
      <c r="A20" s="192">
        <v>41913</v>
      </c>
      <c r="B20" s="561" t="s">
        <v>2316</v>
      </c>
      <c r="C20" s="560" t="s">
        <v>4819</v>
      </c>
      <c r="D20" s="190" t="s">
        <v>758</v>
      </c>
      <c r="E20" s="210">
        <v>1859</v>
      </c>
      <c r="F20" s="256">
        <v>41914</v>
      </c>
      <c r="G20" s="42">
        <v>1859</v>
      </c>
      <c r="H20" s="77">
        <f t="shared" si="0"/>
        <v>0</v>
      </c>
      <c r="I20" s="190" t="s">
        <v>30</v>
      </c>
    </row>
    <row r="21" spans="1:11" x14ac:dyDescent="0.25">
      <c r="A21" s="192">
        <v>41913</v>
      </c>
      <c r="B21" s="561" t="s">
        <v>2317</v>
      </c>
      <c r="C21" s="560" t="s">
        <v>4819</v>
      </c>
      <c r="D21" s="190" t="s">
        <v>29</v>
      </c>
      <c r="E21" s="210">
        <v>10163.700000000001</v>
      </c>
      <c r="F21" s="256">
        <v>41914</v>
      </c>
      <c r="G21" s="42">
        <v>10163.700000000001</v>
      </c>
      <c r="H21" s="77">
        <f t="shared" si="0"/>
        <v>0</v>
      </c>
      <c r="I21" s="190" t="s">
        <v>162</v>
      </c>
    </row>
    <row r="22" spans="1:11" x14ac:dyDescent="0.25">
      <c r="A22" s="192">
        <v>41913</v>
      </c>
      <c r="B22" s="561" t="s">
        <v>2318</v>
      </c>
      <c r="C22" s="560" t="s">
        <v>4819</v>
      </c>
      <c r="D22" s="190" t="s">
        <v>52</v>
      </c>
      <c r="E22" s="210">
        <v>2694.6</v>
      </c>
      <c r="F22" s="256">
        <v>41913</v>
      </c>
      <c r="G22" s="42">
        <v>2694.6</v>
      </c>
      <c r="H22" s="77">
        <f t="shared" si="0"/>
        <v>0</v>
      </c>
      <c r="I22" s="190" t="s">
        <v>30</v>
      </c>
    </row>
    <row r="23" spans="1:11" x14ac:dyDescent="0.25">
      <c r="A23" s="192">
        <v>41913</v>
      </c>
      <c r="B23" s="561" t="s">
        <v>2319</v>
      </c>
      <c r="C23" s="560" t="s">
        <v>4819</v>
      </c>
      <c r="D23" s="190" t="s">
        <v>2183</v>
      </c>
      <c r="E23" s="210">
        <v>1204.2</v>
      </c>
      <c r="F23" s="256">
        <v>41914</v>
      </c>
      <c r="G23" s="42">
        <v>1204.2</v>
      </c>
      <c r="H23" s="77">
        <f t="shared" si="0"/>
        <v>0</v>
      </c>
      <c r="I23" s="190" t="s">
        <v>30</v>
      </c>
    </row>
    <row r="24" spans="1:11" x14ac:dyDescent="0.25">
      <c r="A24" s="192">
        <v>41913</v>
      </c>
      <c r="B24" s="561" t="s">
        <v>2320</v>
      </c>
      <c r="C24" s="560" t="s">
        <v>4819</v>
      </c>
      <c r="D24" s="190" t="s">
        <v>4322</v>
      </c>
      <c r="E24" s="210">
        <v>11434</v>
      </c>
      <c r="F24" s="256">
        <v>41914</v>
      </c>
      <c r="G24" s="42">
        <v>11434</v>
      </c>
      <c r="H24" s="77">
        <f t="shared" si="0"/>
        <v>0</v>
      </c>
      <c r="I24" s="190" t="s">
        <v>30</v>
      </c>
    </row>
    <row r="25" spans="1:11" x14ac:dyDescent="0.25">
      <c r="A25" s="192">
        <v>41913</v>
      </c>
      <c r="B25" s="561" t="s">
        <v>2321</v>
      </c>
      <c r="C25" s="560" t="s">
        <v>4819</v>
      </c>
      <c r="D25" s="190" t="s">
        <v>2578</v>
      </c>
      <c r="E25" s="210">
        <v>1763.8</v>
      </c>
      <c r="F25" s="256">
        <v>41915</v>
      </c>
      <c r="G25" s="42">
        <v>1763.8</v>
      </c>
      <c r="H25" s="77">
        <f t="shared" si="0"/>
        <v>0</v>
      </c>
      <c r="I25" s="190" t="s">
        <v>30</v>
      </c>
    </row>
    <row r="26" spans="1:11" x14ac:dyDescent="0.25">
      <c r="A26" s="192">
        <v>41913</v>
      </c>
      <c r="B26" s="561" t="s">
        <v>2322</v>
      </c>
      <c r="C26" s="560" t="s">
        <v>4819</v>
      </c>
      <c r="D26" s="190" t="s">
        <v>180</v>
      </c>
      <c r="E26" s="210">
        <v>35700.400000000001</v>
      </c>
      <c r="F26" s="256">
        <v>41914</v>
      </c>
      <c r="G26" s="42">
        <v>35700.400000000001</v>
      </c>
      <c r="H26" s="77">
        <f t="shared" si="0"/>
        <v>0</v>
      </c>
      <c r="I26" s="190" t="s">
        <v>217</v>
      </c>
    </row>
    <row r="27" spans="1:11" x14ac:dyDescent="0.25">
      <c r="A27" s="192">
        <v>41913</v>
      </c>
      <c r="B27" s="561" t="s">
        <v>2324</v>
      </c>
      <c r="C27" s="560" t="s">
        <v>4819</v>
      </c>
      <c r="D27" s="190" t="s">
        <v>47</v>
      </c>
      <c r="E27" s="210">
        <v>6193.8</v>
      </c>
      <c r="F27" s="256">
        <v>41914</v>
      </c>
      <c r="G27" s="42">
        <v>6193.8</v>
      </c>
      <c r="H27" s="77">
        <f t="shared" si="0"/>
        <v>0</v>
      </c>
      <c r="I27" s="190" t="s">
        <v>105</v>
      </c>
    </row>
    <row r="28" spans="1:11" x14ac:dyDescent="0.25">
      <c r="A28" s="192">
        <v>41913</v>
      </c>
      <c r="B28" s="561" t="s">
        <v>2325</v>
      </c>
      <c r="C28" s="560" t="s">
        <v>4819</v>
      </c>
      <c r="D28" s="190" t="s">
        <v>464</v>
      </c>
      <c r="E28" s="210">
        <v>19260</v>
      </c>
      <c r="F28" s="256">
        <v>41917</v>
      </c>
      <c r="G28" s="42">
        <v>19260</v>
      </c>
      <c r="H28" s="77">
        <f t="shared" si="0"/>
        <v>0</v>
      </c>
      <c r="I28" s="190" t="s">
        <v>27</v>
      </c>
    </row>
    <row r="29" spans="1:11" x14ac:dyDescent="0.25">
      <c r="A29" s="192">
        <v>41913</v>
      </c>
      <c r="B29" s="561" t="s">
        <v>2326</v>
      </c>
      <c r="C29" s="560" t="s">
        <v>4819</v>
      </c>
      <c r="D29" s="196" t="s">
        <v>3108</v>
      </c>
      <c r="E29" s="215">
        <v>0</v>
      </c>
      <c r="F29" s="256"/>
      <c r="G29" s="42"/>
      <c r="H29" s="77">
        <f t="shared" si="0"/>
        <v>0</v>
      </c>
      <c r="I29" s="190" t="s">
        <v>512</v>
      </c>
    </row>
    <row r="30" spans="1:11" x14ac:dyDescent="0.25">
      <c r="A30" s="192">
        <v>41913</v>
      </c>
      <c r="B30" s="561" t="s">
        <v>2327</v>
      </c>
      <c r="C30" s="560" t="s">
        <v>4819</v>
      </c>
      <c r="D30" s="190" t="s">
        <v>429</v>
      </c>
      <c r="E30" s="210">
        <v>4588</v>
      </c>
      <c r="F30" s="256">
        <v>41914</v>
      </c>
      <c r="G30" s="42">
        <v>4588</v>
      </c>
      <c r="H30" s="77">
        <f t="shared" si="0"/>
        <v>0</v>
      </c>
      <c r="I30" s="190" t="s">
        <v>27</v>
      </c>
    </row>
    <row r="31" spans="1:11" x14ac:dyDescent="0.25">
      <c r="A31" s="192">
        <v>41913</v>
      </c>
      <c r="B31" s="561" t="s">
        <v>2329</v>
      </c>
      <c r="C31" s="560" t="s">
        <v>4819</v>
      </c>
      <c r="D31" s="190" t="s">
        <v>4652</v>
      </c>
      <c r="E31" s="210">
        <v>1644.5</v>
      </c>
      <c r="F31" s="256">
        <v>41914</v>
      </c>
      <c r="G31" s="42">
        <v>1644.5</v>
      </c>
      <c r="H31" s="77">
        <f t="shared" si="0"/>
        <v>0</v>
      </c>
      <c r="I31" s="190" t="s">
        <v>30</v>
      </c>
      <c r="K31" s="33"/>
    </row>
    <row r="32" spans="1:11" x14ac:dyDescent="0.25">
      <c r="A32" s="192">
        <v>41913</v>
      </c>
      <c r="B32" s="561" t="s">
        <v>2330</v>
      </c>
      <c r="C32" s="560" t="s">
        <v>4819</v>
      </c>
      <c r="D32" s="190" t="s">
        <v>4817</v>
      </c>
      <c r="E32" s="210">
        <v>2848.5</v>
      </c>
      <c r="F32" s="256">
        <v>41914</v>
      </c>
      <c r="G32" s="42">
        <v>2848.5</v>
      </c>
      <c r="H32" s="77">
        <f t="shared" si="0"/>
        <v>0</v>
      </c>
      <c r="I32" s="190" t="s">
        <v>162</v>
      </c>
    </row>
    <row r="33" spans="1:11" x14ac:dyDescent="0.25">
      <c r="A33" s="192">
        <v>41913</v>
      </c>
      <c r="B33" s="561" t="s">
        <v>2331</v>
      </c>
      <c r="C33" s="560" t="s">
        <v>4819</v>
      </c>
      <c r="D33" s="190" t="s">
        <v>1693</v>
      </c>
      <c r="E33" s="210">
        <v>1590</v>
      </c>
      <c r="F33" s="256">
        <v>41913</v>
      </c>
      <c r="G33" s="42">
        <v>1590</v>
      </c>
      <c r="H33" s="77">
        <f t="shared" si="0"/>
        <v>0</v>
      </c>
      <c r="I33" s="190" t="s">
        <v>30</v>
      </c>
    </row>
    <row r="34" spans="1:11" x14ac:dyDescent="0.25">
      <c r="A34" s="192">
        <v>41913</v>
      </c>
      <c r="B34" s="561" t="s">
        <v>2332</v>
      </c>
      <c r="C34" s="560" t="s">
        <v>4819</v>
      </c>
      <c r="D34" s="190" t="s">
        <v>149</v>
      </c>
      <c r="E34" s="210">
        <v>17142</v>
      </c>
      <c r="F34" s="421" t="s">
        <v>4917</v>
      </c>
      <c r="G34" s="42">
        <v>17142</v>
      </c>
      <c r="H34" s="77">
        <f t="shared" si="0"/>
        <v>0</v>
      </c>
      <c r="I34" s="190" t="s">
        <v>27</v>
      </c>
    </row>
    <row r="35" spans="1:11" x14ac:dyDescent="0.25">
      <c r="A35" s="192">
        <v>41913</v>
      </c>
      <c r="B35" s="561" t="s">
        <v>2333</v>
      </c>
      <c r="C35" s="560" t="s">
        <v>4819</v>
      </c>
      <c r="D35" s="190" t="s">
        <v>855</v>
      </c>
      <c r="E35" s="210">
        <v>7931</v>
      </c>
      <c r="F35" s="256">
        <v>41914</v>
      </c>
      <c r="G35" s="42">
        <v>7931</v>
      </c>
      <c r="H35" s="77">
        <f t="shared" si="0"/>
        <v>0</v>
      </c>
      <c r="I35" s="190" t="s">
        <v>27</v>
      </c>
    </row>
    <row r="36" spans="1:11" x14ac:dyDescent="0.25">
      <c r="A36" s="192">
        <v>41913</v>
      </c>
      <c r="B36" s="561" t="s">
        <v>2334</v>
      </c>
      <c r="C36" s="560" t="s">
        <v>4819</v>
      </c>
      <c r="D36" s="190" t="s">
        <v>62</v>
      </c>
      <c r="E36" s="210">
        <v>20940</v>
      </c>
      <c r="F36" s="256">
        <v>41913</v>
      </c>
      <c r="G36" s="42">
        <v>20940</v>
      </c>
      <c r="H36" s="77">
        <f t="shared" si="0"/>
        <v>0</v>
      </c>
      <c r="I36" s="190"/>
    </row>
    <row r="37" spans="1:11" x14ac:dyDescent="0.25">
      <c r="A37" s="192">
        <v>41913</v>
      </c>
      <c r="B37" s="561" t="s">
        <v>2335</v>
      </c>
      <c r="C37" s="560" t="s">
        <v>4819</v>
      </c>
      <c r="D37" s="190" t="s">
        <v>87</v>
      </c>
      <c r="E37" s="210">
        <v>6451.47</v>
      </c>
      <c r="F37" s="256">
        <v>41913</v>
      </c>
      <c r="G37" s="42">
        <v>6451.47</v>
      </c>
      <c r="H37" s="77">
        <f t="shared" si="0"/>
        <v>0</v>
      </c>
      <c r="I37" s="190" t="s">
        <v>65</v>
      </c>
    </row>
    <row r="38" spans="1:11" x14ac:dyDescent="0.25">
      <c r="A38" s="192">
        <v>41913</v>
      </c>
      <c r="B38" s="561" t="s">
        <v>2336</v>
      </c>
      <c r="C38" s="560" t="s">
        <v>4819</v>
      </c>
      <c r="D38" s="196" t="s">
        <v>3108</v>
      </c>
      <c r="E38" s="215">
        <v>0</v>
      </c>
      <c r="F38" s="256"/>
      <c r="G38" s="42"/>
      <c r="H38" s="77">
        <f t="shared" si="0"/>
        <v>0</v>
      </c>
      <c r="I38" s="190"/>
      <c r="K38" s="33"/>
    </row>
    <row r="39" spans="1:11" x14ac:dyDescent="0.25">
      <c r="A39" s="192">
        <v>41913</v>
      </c>
      <c r="B39" s="561" t="s">
        <v>2337</v>
      </c>
      <c r="C39" s="560" t="s">
        <v>4819</v>
      </c>
      <c r="D39" s="190" t="s">
        <v>55</v>
      </c>
      <c r="E39" s="210">
        <v>11371.6</v>
      </c>
      <c r="F39" s="256">
        <v>41913</v>
      </c>
      <c r="G39" s="42">
        <v>11371.6</v>
      </c>
      <c r="H39" s="77">
        <f t="shared" si="0"/>
        <v>0</v>
      </c>
      <c r="I39" s="190"/>
    </row>
    <row r="40" spans="1:11" x14ac:dyDescent="0.25">
      <c r="A40" s="192">
        <v>41913</v>
      </c>
      <c r="B40" s="561" t="s">
        <v>2338</v>
      </c>
      <c r="C40" s="560" t="s">
        <v>4819</v>
      </c>
      <c r="D40" s="190" t="s">
        <v>245</v>
      </c>
      <c r="E40" s="210">
        <v>30905.599999999999</v>
      </c>
      <c r="F40" s="256">
        <v>41914</v>
      </c>
      <c r="G40" s="42">
        <v>30905.599999999999</v>
      </c>
      <c r="H40" s="77">
        <f t="shared" si="0"/>
        <v>0</v>
      </c>
      <c r="I40" s="190" t="s">
        <v>27</v>
      </c>
    </row>
    <row r="41" spans="1:11" x14ac:dyDescent="0.25">
      <c r="A41" s="192">
        <v>41913</v>
      </c>
      <c r="B41" s="561" t="s">
        <v>2340</v>
      </c>
      <c r="C41" s="560" t="s">
        <v>4819</v>
      </c>
      <c r="D41" s="190" t="s">
        <v>4183</v>
      </c>
      <c r="E41" s="210">
        <v>7715.4</v>
      </c>
      <c r="F41" s="256">
        <v>41913</v>
      </c>
      <c r="G41" s="42">
        <v>7715.4</v>
      </c>
      <c r="H41" s="77">
        <f t="shared" si="0"/>
        <v>0</v>
      </c>
      <c r="I41" s="190"/>
    </row>
    <row r="42" spans="1:11" x14ac:dyDescent="0.25">
      <c r="A42" s="192">
        <v>41913</v>
      </c>
      <c r="B42" s="561" t="s">
        <v>2341</v>
      </c>
      <c r="C42" s="560" t="s">
        <v>4819</v>
      </c>
      <c r="D42" s="196" t="s">
        <v>3108</v>
      </c>
      <c r="E42" s="215">
        <v>0</v>
      </c>
      <c r="F42" s="256"/>
      <c r="G42" s="42"/>
      <c r="H42" s="77">
        <f t="shared" si="0"/>
        <v>0</v>
      </c>
      <c r="I42" s="190"/>
    </row>
    <row r="43" spans="1:11" x14ac:dyDescent="0.25">
      <c r="A43" s="192">
        <v>41913</v>
      </c>
      <c r="B43" s="561" t="s">
        <v>2342</v>
      </c>
      <c r="C43" s="560" t="s">
        <v>4819</v>
      </c>
      <c r="D43" s="190" t="s">
        <v>4691</v>
      </c>
      <c r="E43" s="210">
        <v>619.20000000000005</v>
      </c>
      <c r="F43" s="256">
        <v>41913</v>
      </c>
      <c r="G43" s="42">
        <v>619.20000000000005</v>
      </c>
      <c r="H43" s="77">
        <f t="shared" si="0"/>
        <v>0</v>
      </c>
      <c r="I43" s="190"/>
    </row>
    <row r="44" spans="1:11" x14ac:dyDescent="0.25">
      <c r="A44" s="192">
        <v>41913</v>
      </c>
      <c r="B44" s="561" t="s">
        <v>2343</v>
      </c>
      <c r="C44" s="560" t="s">
        <v>4819</v>
      </c>
      <c r="D44" s="190" t="s">
        <v>85</v>
      </c>
      <c r="E44" s="210">
        <v>10940.4</v>
      </c>
      <c r="F44" s="256">
        <v>41914</v>
      </c>
      <c r="G44" s="42">
        <v>10940.4</v>
      </c>
      <c r="H44" s="77">
        <f t="shared" si="0"/>
        <v>0</v>
      </c>
      <c r="I44" s="190" t="s">
        <v>27</v>
      </c>
    </row>
    <row r="45" spans="1:11" x14ac:dyDescent="0.25">
      <c r="A45" s="192">
        <v>41913</v>
      </c>
      <c r="B45" s="561" t="s">
        <v>2344</v>
      </c>
      <c r="C45" s="560" t="s">
        <v>4819</v>
      </c>
      <c r="D45" s="190" t="s">
        <v>2550</v>
      </c>
      <c r="E45" s="210">
        <v>25870</v>
      </c>
      <c r="F45" s="256">
        <v>41913</v>
      </c>
      <c r="G45" s="42">
        <v>25870</v>
      </c>
      <c r="H45" s="77">
        <f t="shared" si="0"/>
        <v>0</v>
      </c>
      <c r="I45" s="190"/>
    </row>
    <row r="46" spans="1:11" x14ac:dyDescent="0.25">
      <c r="A46" s="192">
        <v>41913</v>
      </c>
      <c r="B46" s="561" t="s">
        <v>2345</v>
      </c>
      <c r="C46" s="560" t="s">
        <v>4819</v>
      </c>
      <c r="D46" s="190" t="s">
        <v>85</v>
      </c>
      <c r="E46" s="210">
        <v>8272.6</v>
      </c>
      <c r="F46" s="256">
        <v>41914</v>
      </c>
      <c r="G46" s="42">
        <v>8272.6</v>
      </c>
      <c r="H46" s="77">
        <f t="shared" si="0"/>
        <v>0</v>
      </c>
      <c r="I46" s="190" t="s">
        <v>27</v>
      </c>
    </row>
    <row r="47" spans="1:11" x14ac:dyDescent="0.25">
      <c r="A47" s="192">
        <v>41913</v>
      </c>
      <c r="B47" s="561" t="s">
        <v>2346</v>
      </c>
      <c r="C47" s="560" t="s">
        <v>4819</v>
      </c>
      <c r="D47" s="190" t="s">
        <v>93</v>
      </c>
      <c r="E47" s="210">
        <v>10348.799999999999</v>
      </c>
      <c r="F47" s="256">
        <v>41914</v>
      </c>
      <c r="G47" s="42">
        <v>10348.799999999999</v>
      </c>
      <c r="H47" s="77">
        <f t="shared" si="0"/>
        <v>0</v>
      </c>
      <c r="I47" s="190" t="s">
        <v>27</v>
      </c>
    </row>
    <row r="48" spans="1:11" x14ac:dyDescent="0.25">
      <c r="A48" s="192">
        <v>41913</v>
      </c>
      <c r="B48" s="561" t="s">
        <v>2347</v>
      </c>
      <c r="C48" s="560" t="s">
        <v>4819</v>
      </c>
      <c r="D48" s="190" t="s">
        <v>853</v>
      </c>
      <c r="E48" s="210">
        <v>6552</v>
      </c>
      <c r="F48" s="256">
        <v>41914</v>
      </c>
      <c r="G48" s="42">
        <v>6552</v>
      </c>
      <c r="H48" s="77">
        <f t="shared" si="0"/>
        <v>0</v>
      </c>
      <c r="I48" s="190" t="s">
        <v>27</v>
      </c>
    </row>
    <row r="49" spans="1:11" x14ac:dyDescent="0.25">
      <c r="A49" s="192">
        <v>41913</v>
      </c>
      <c r="B49" s="561" t="s">
        <v>2348</v>
      </c>
      <c r="C49" s="560" t="s">
        <v>4819</v>
      </c>
      <c r="D49" s="190" t="s">
        <v>4630</v>
      </c>
      <c r="E49" s="210">
        <v>3707.6</v>
      </c>
      <c r="F49" s="256">
        <v>41914</v>
      </c>
      <c r="G49" s="42">
        <v>3707.6</v>
      </c>
      <c r="H49" s="77">
        <f t="shared" si="0"/>
        <v>0</v>
      </c>
      <c r="I49" s="190" t="s">
        <v>217</v>
      </c>
      <c r="J49" s="21"/>
      <c r="K49" s="21"/>
    </row>
    <row r="50" spans="1:11" x14ac:dyDescent="0.25">
      <c r="A50" s="192">
        <v>41913</v>
      </c>
      <c r="B50" s="561" t="s">
        <v>1129</v>
      </c>
      <c r="C50" s="560" t="s">
        <v>4819</v>
      </c>
      <c r="D50" s="190" t="s">
        <v>25</v>
      </c>
      <c r="E50" s="210">
        <v>8536</v>
      </c>
      <c r="F50" s="256">
        <v>41914</v>
      </c>
      <c r="G50" s="42">
        <v>8536</v>
      </c>
      <c r="H50" s="77">
        <f t="shared" si="0"/>
        <v>0</v>
      </c>
      <c r="I50" s="190" t="s">
        <v>217</v>
      </c>
      <c r="J50" s="21"/>
      <c r="K50" s="21"/>
    </row>
    <row r="51" spans="1:11" x14ac:dyDescent="0.25">
      <c r="A51" s="192">
        <v>41913</v>
      </c>
      <c r="B51" s="561" t="s">
        <v>1130</v>
      </c>
      <c r="C51" s="560" t="s">
        <v>4819</v>
      </c>
      <c r="D51" s="190" t="s">
        <v>4240</v>
      </c>
      <c r="E51" s="210">
        <v>161308.23000000001</v>
      </c>
      <c r="F51" s="412">
        <v>41944</v>
      </c>
      <c r="G51" s="219">
        <v>161308.23000000001</v>
      </c>
      <c r="H51" s="77">
        <f t="shared" si="0"/>
        <v>0</v>
      </c>
      <c r="I51" s="190"/>
      <c r="J51" s="21"/>
      <c r="K51" s="21"/>
    </row>
    <row r="52" spans="1:11" x14ac:dyDescent="0.25">
      <c r="A52" s="192">
        <v>41913</v>
      </c>
      <c r="B52" s="561" t="s">
        <v>1131</v>
      </c>
      <c r="C52" s="560" t="s">
        <v>4819</v>
      </c>
      <c r="D52" s="190" t="s">
        <v>4667</v>
      </c>
      <c r="E52" s="210">
        <v>4537.6000000000004</v>
      </c>
      <c r="F52" s="256">
        <v>41914</v>
      </c>
      <c r="G52" s="42">
        <v>4537.6000000000004</v>
      </c>
      <c r="H52" s="77">
        <f t="shared" si="0"/>
        <v>0</v>
      </c>
      <c r="I52" s="190" t="s">
        <v>27</v>
      </c>
      <c r="J52" s="21"/>
      <c r="K52" s="21"/>
    </row>
    <row r="53" spans="1:11" x14ac:dyDescent="0.25">
      <c r="A53" s="192">
        <v>41913</v>
      </c>
      <c r="B53" s="561" t="s">
        <v>1132</v>
      </c>
      <c r="C53" s="560" t="s">
        <v>4819</v>
      </c>
      <c r="D53" s="196" t="s">
        <v>3108</v>
      </c>
      <c r="E53" s="215">
        <v>0</v>
      </c>
      <c r="F53" s="256"/>
      <c r="G53" s="42"/>
      <c r="H53" s="77">
        <f t="shared" si="0"/>
        <v>0</v>
      </c>
      <c r="I53" s="190"/>
      <c r="J53" s="21"/>
      <c r="K53" s="21"/>
    </row>
    <row r="54" spans="1:11" x14ac:dyDescent="0.25">
      <c r="A54" s="192">
        <v>41913</v>
      </c>
      <c r="B54" s="561" t="s">
        <v>1133</v>
      </c>
      <c r="C54" s="560" t="s">
        <v>4819</v>
      </c>
      <c r="D54" s="190" t="s">
        <v>4918</v>
      </c>
      <c r="E54" s="210">
        <v>1482</v>
      </c>
      <c r="F54" s="256">
        <v>41914</v>
      </c>
      <c r="G54" s="42">
        <v>1482</v>
      </c>
      <c r="H54" s="77">
        <f t="shared" si="0"/>
        <v>0</v>
      </c>
      <c r="I54" s="190"/>
      <c r="J54" s="21"/>
      <c r="K54" s="21"/>
    </row>
    <row r="55" spans="1:11" x14ac:dyDescent="0.25">
      <c r="A55" s="192">
        <v>41913</v>
      </c>
      <c r="B55" s="561" t="s">
        <v>1134</v>
      </c>
      <c r="C55" s="560" t="s">
        <v>4819</v>
      </c>
      <c r="D55" s="190" t="s">
        <v>11</v>
      </c>
      <c r="E55" s="210">
        <v>33341</v>
      </c>
      <c r="F55" s="256">
        <v>41936</v>
      </c>
      <c r="G55" s="42">
        <v>33341</v>
      </c>
      <c r="H55" s="77">
        <f t="shared" si="0"/>
        <v>0</v>
      </c>
      <c r="I55" s="190" t="s">
        <v>217</v>
      </c>
      <c r="J55" s="21"/>
      <c r="K55" s="21"/>
    </row>
    <row r="56" spans="1:11" x14ac:dyDescent="0.25">
      <c r="A56" s="192">
        <v>41913</v>
      </c>
      <c r="B56" s="561" t="s">
        <v>1135</v>
      </c>
      <c r="C56" s="560" t="s">
        <v>4819</v>
      </c>
      <c r="D56" s="190" t="s">
        <v>242</v>
      </c>
      <c r="E56" s="210">
        <v>37204.6</v>
      </c>
      <c r="F56" s="412" t="s">
        <v>4919</v>
      </c>
      <c r="G56" s="42">
        <v>37204.6</v>
      </c>
      <c r="H56" s="77">
        <f t="shared" si="0"/>
        <v>0</v>
      </c>
      <c r="I56" s="190" t="s">
        <v>4920</v>
      </c>
      <c r="J56" s="21"/>
      <c r="K56" s="21"/>
    </row>
    <row r="57" spans="1:11" x14ac:dyDescent="0.25">
      <c r="A57" s="192">
        <v>41913</v>
      </c>
      <c r="B57" s="561" t="s">
        <v>1136</v>
      </c>
      <c r="C57" s="560" t="s">
        <v>4819</v>
      </c>
      <c r="D57" s="190" t="s">
        <v>4921</v>
      </c>
      <c r="E57" s="210">
        <v>47839.199999999997</v>
      </c>
      <c r="F57" s="256">
        <v>41914</v>
      </c>
      <c r="G57" s="42">
        <v>47839.199999999997</v>
      </c>
      <c r="H57" s="77">
        <f t="shared" si="0"/>
        <v>0</v>
      </c>
      <c r="I57" s="190" t="s">
        <v>4920</v>
      </c>
      <c r="J57" s="21"/>
      <c r="K57" s="21"/>
    </row>
    <row r="58" spans="1:11" x14ac:dyDescent="0.25">
      <c r="A58" s="192">
        <v>41913</v>
      </c>
      <c r="B58" s="561" t="s">
        <v>1137</v>
      </c>
      <c r="C58" s="560" t="s">
        <v>4819</v>
      </c>
      <c r="D58" s="190" t="s">
        <v>136</v>
      </c>
      <c r="E58" s="210">
        <v>588</v>
      </c>
      <c r="F58" s="256">
        <v>41913</v>
      </c>
      <c r="G58" s="42">
        <v>588</v>
      </c>
      <c r="H58" s="77">
        <f t="shared" si="0"/>
        <v>0</v>
      </c>
      <c r="I58" s="190"/>
      <c r="J58" s="21"/>
      <c r="K58" s="21"/>
    </row>
    <row r="59" spans="1:11" x14ac:dyDescent="0.25">
      <c r="A59" s="192">
        <v>41913</v>
      </c>
      <c r="B59" s="561" t="s">
        <v>1138</v>
      </c>
      <c r="C59" s="560" t="s">
        <v>4819</v>
      </c>
      <c r="D59" s="190" t="s">
        <v>1814</v>
      </c>
      <c r="E59" s="210">
        <v>17593</v>
      </c>
      <c r="F59" s="256">
        <v>41921</v>
      </c>
      <c r="G59" s="42">
        <v>17593</v>
      </c>
      <c r="H59" s="77">
        <f t="shared" si="0"/>
        <v>0</v>
      </c>
      <c r="I59" s="190" t="s">
        <v>21</v>
      </c>
      <c r="J59" s="21"/>
      <c r="K59" s="21"/>
    </row>
    <row r="60" spans="1:11" x14ac:dyDescent="0.25">
      <c r="A60" s="192">
        <v>41913</v>
      </c>
      <c r="B60" s="561" t="s">
        <v>1139</v>
      </c>
      <c r="C60" s="560" t="s">
        <v>4819</v>
      </c>
      <c r="D60" s="190" t="s">
        <v>396</v>
      </c>
      <c r="E60" s="210">
        <v>589.6</v>
      </c>
      <c r="F60" s="256">
        <v>41913</v>
      </c>
      <c r="G60" s="42">
        <v>589.6</v>
      </c>
      <c r="H60" s="77">
        <f t="shared" si="0"/>
        <v>0</v>
      </c>
      <c r="I60" s="190"/>
      <c r="J60" s="21"/>
      <c r="K60" s="21"/>
    </row>
    <row r="61" spans="1:11" x14ac:dyDescent="0.25">
      <c r="A61" s="192">
        <v>41913</v>
      </c>
      <c r="B61" s="561" t="s">
        <v>1140</v>
      </c>
      <c r="C61" s="560" t="s">
        <v>4819</v>
      </c>
      <c r="D61" s="190" t="s">
        <v>2714</v>
      </c>
      <c r="E61" s="210">
        <v>5588.8</v>
      </c>
      <c r="F61" s="256">
        <v>41913</v>
      </c>
      <c r="G61" s="42">
        <v>5588.8</v>
      </c>
      <c r="H61" s="77">
        <f t="shared" si="0"/>
        <v>0</v>
      </c>
      <c r="I61" s="190" t="s">
        <v>21</v>
      </c>
      <c r="J61" s="21"/>
      <c r="K61" s="21"/>
    </row>
    <row r="62" spans="1:11" x14ac:dyDescent="0.25">
      <c r="A62" s="192">
        <v>41913</v>
      </c>
      <c r="B62" s="561" t="s">
        <v>1141</v>
      </c>
      <c r="C62" s="560" t="s">
        <v>4819</v>
      </c>
      <c r="D62" s="190" t="s">
        <v>4587</v>
      </c>
      <c r="E62" s="210">
        <v>5904.2</v>
      </c>
      <c r="F62" s="256">
        <v>41913</v>
      </c>
      <c r="G62" s="42">
        <v>5904.2</v>
      </c>
      <c r="H62" s="77">
        <f t="shared" si="0"/>
        <v>0</v>
      </c>
      <c r="I62" s="190" t="s">
        <v>21</v>
      </c>
      <c r="J62" s="21"/>
      <c r="K62" s="21"/>
    </row>
    <row r="63" spans="1:11" x14ac:dyDescent="0.25">
      <c r="A63" s="192">
        <v>41913</v>
      </c>
      <c r="B63" s="561" t="s">
        <v>1142</v>
      </c>
      <c r="C63" s="560" t="s">
        <v>4819</v>
      </c>
      <c r="D63" s="190" t="s">
        <v>60</v>
      </c>
      <c r="E63" s="210">
        <v>5234.97</v>
      </c>
      <c r="F63" s="412" t="s">
        <v>4922</v>
      </c>
      <c r="G63" s="42">
        <v>5234.97</v>
      </c>
      <c r="H63" s="77">
        <f t="shared" si="0"/>
        <v>0</v>
      </c>
      <c r="I63" s="190"/>
      <c r="J63" s="21"/>
      <c r="K63" s="21"/>
    </row>
    <row r="64" spans="1:11" x14ac:dyDescent="0.25">
      <c r="A64" s="192">
        <v>41913</v>
      </c>
      <c r="B64" s="561" t="s">
        <v>1143</v>
      </c>
      <c r="C64" s="560" t="s">
        <v>4819</v>
      </c>
      <c r="D64" s="190" t="s">
        <v>2382</v>
      </c>
      <c r="E64" s="210">
        <v>7076</v>
      </c>
      <c r="F64" s="256">
        <v>41914</v>
      </c>
      <c r="G64" s="42">
        <v>7076</v>
      </c>
      <c r="H64" s="77">
        <f t="shared" si="0"/>
        <v>0</v>
      </c>
      <c r="I64" s="190" t="s">
        <v>21</v>
      </c>
      <c r="J64" s="21"/>
      <c r="K64" s="21"/>
    </row>
    <row r="65" spans="1:11" x14ac:dyDescent="0.25">
      <c r="A65" s="192">
        <v>41913</v>
      </c>
      <c r="B65" s="561" t="s">
        <v>1144</v>
      </c>
      <c r="C65" s="560" t="s">
        <v>4819</v>
      </c>
      <c r="D65" s="190" t="s">
        <v>1607</v>
      </c>
      <c r="E65" s="210">
        <v>1212.5</v>
      </c>
      <c r="F65" s="256">
        <v>41913</v>
      </c>
      <c r="G65" s="42">
        <v>1212.5</v>
      </c>
      <c r="H65" s="77">
        <f t="shared" si="0"/>
        <v>0</v>
      </c>
      <c r="I65" s="190"/>
    </row>
    <row r="66" spans="1:11" x14ac:dyDescent="0.25">
      <c r="A66" s="192">
        <v>41913</v>
      </c>
      <c r="B66" s="561" t="s">
        <v>1145</v>
      </c>
      <c r="C66" s="560" t="s">
        <v>4819</v>
      </c>
      <c r="D66" s="190" t="s">
        <v>745</v>
      </c>
      <c r="E66" s="210">
        <v>3364.2</v>
      </c>
      <c r="F66" s="256">
        <v>41913</v>
      </c>
      <c r="G66" s="42">
        <v>3364.2</v>
      </c>
      <c r="H66" s="77">
        <f t="shared" si="0"/>
        <v>0</v>
      </c>
      <c r="I66" s="190"/>
      <c r="K66" s="33"/>
    </row>
    <row r="67" spans="1:11" x14ac:dyDescent="0.25">
      <c r="A67" s="192">
        <v>41913</v>
      </c>
      <c r="B67" s="561" t="s">
        <v>1146</v>
      </c>
      <c r="C67" s="560" t="s">
        <v>4819</v>
      </c>
      <c r="D67" s="190" t="s">
        <v>4765</v>
      </c>
      <c r="E67" s="210">
        <v>5362.6</v>
      </c>
      <c r="F67" s="256">
        <v>41913</v>
      </c>
      <c r="G67" s="42">
        <v>5362.6</v>
      </c>
      <c r="H67" s="217">
        <f t="shared" si="0"/>
        <v>0</v>
      </c>
      <c r="I67" s="190"/>
    </row>
    <row r="68" spans="1:11" x14ac:dyDescent="0.25">
      <c r="A68" s="192">
        <v>41913</v>
      </c>
      <c r="B68" s="561" t="s">
        <v>1147</v>
      </c>
      <c r="C68" s="560" t="s">
        <v>4819</v>
      </c>
      <c r="D68" s="190" t="s">
        <v>2435</v>
      </c>
      <c r="E68" s="210">
        <v>2750</v>
      </c>
      <c r="F68" s="256">
        <v>41914</v>
      </c>
      <c r="G68" s="42">
        <v>2750</v>
      </c>
      <c r="H68" s="77">
        <f t="shared" si="0"/>
        <v>0</v>
      </c>
      <c r="I68" s="190" t="s">
        <v>30</v>
      </c>
    </row>
    <row r="69" spans="1:11" x14ac:dyDescent="0.25">
      <c r="A69" s="192">
        <v>41913</v>
      </c>
      <c r="B69" s="561" t="s">
        <v>1148</v>
      </c>
      <c r="C69" s="560" t="s">
        <v>4819</v>
      </c>
      <c r="D69" s="190" t="s">
        <v>763</v>
      </c>
      <c r="E69" s="210">
        <v>3360</v>
      </c>
      <c r="F69" s="256">
        <v>41913</v>
      </c>
      <c r="G69" s="42">
        <v>3360</v>
      </c>
      <c r="H69" s="202">
        <f t="shared" ref="H69" si="1">E69-G69</f>
        <v>0</v>
      </c>
      <c r="I69" s="190"/>
    </row>
    <row r="70" spans="1:11" x14ac:dyDescent="0.25">
      <c r="A70" s="192">
        <v>41913</v>
      </c>
      <c r="B70" s="561" t="s">
        <v>1149</v>
      </c>
      <c r="C70" s="560" t="s">
        <v>4819</v>
      </c>
      <c r="D70" s="190" t="s">
        <v>19</v>
      </c>
      <c r="E70" s="210">
        <v>8809.4</v>
      </c>
      <c r="F70" s="256">
        <v>41913</v>
      </c>
      <c r="G70" s="42">
        <v>8809.4</v>
      </c>
      <c r="H70" s="77">
        <f>E70-G70</f>
        <v>0</v>
      </c>
      <c r="I70" s="190"/>
    </row>
    <row r="71" spans="1:11" x14ac:dyDescent="0.25">
      <c r="A71" s="192">
        <v>41913</v>
      </c>
      <c r="B71" s="561" t="s">
        <v>1150</v>
      </c>
      <c r="C71" s="560" t="s">
        <v>4819</v>
      </c>
      <c r="D71" s="190" t="s">
        <v>19</v>
      </c>
      <c r="E71" s="210">
        <v>390379.86</v>
      </c>
      <c r="F71" s="256">
        <v>41913</v>
      </c>
      <c r="G71" s="42">
        <v>390379.86</v>
      </c>
      <c r="H71" s="77">
        <f>E71-G71</f>
        <v>0</v>
      </c>
      <c r="I71" s="190"/>
    </row>
    <row r="72" spans="1:11" x14ac:dyDescent="0.25">
      <c r="A72" s="192">
        <v>41913</v>
      </c>
      <c r="B72" s="561" t="s">
        <v>1151</v>
      </c>
      <c r="C72" s="560" t="s">
        <v>4819</v>
      </c>
      <c r="D72" s="190" t="s">
        <v>4726</v>
      </c>
      <c r="E72" s="210">
        <v>1528.8</v>
      </c>
      <c r="F72" s="256">
        <v>41913</v>
      </c>
      <c r="G72" s="42">
        <v>1528.8</v>
      </c>
      <c r="H72" s="77">
        <f t="shared" ref="H72:H133" si="2">E72-G72</f>
        <v>0</v>
      </c>
      <c r="I72" s="190"/>
    </row>
    <row r="73" spans="1:11" x14ac:dyDescent="0.25">
      <c r="A73" s="192">
        <v>41913</v>
      </c>
      <c r="B73" s="561" t="s">
        <v>1152</v>
      </c>
      <c r="C73" s="560" t="s">
        <v>4819</v>
      </c>
      <c r="D73" s="190" t="s">
        <v>168</v>
      </c>
      <c r="E73" s="210">
        <v>999.84</v>
      </c>
      <c r="F73" s="256">
        <v>41913</v>
      </c>
      <c r="G73" s="42">
        <v>999.84</v>
      </c>
      <c r="H73" s="77">
        <f t="shared" si="2"/>
        <v>0</v>
      </c>
      <c r="I73" s="190" t="s">
        <v>492</v>
      </c>
    </row>
    <row r="74" spans="1:11" x14ac:dyDescent="0.25">
      <c r="A74" s="192">
        <v>41913</v>
      </c>
      <c r="B74" s="561" t="s">
        <v>1153</v>
      </c>
      <c r="C74" s="560" t="s">
        <v>4819</v>
      </c>
      <c r="D74" s="190" t="s">
        <v>3372</v>
      </c>
      <c r="E74" s="210">
        <v>132.30000000000001</v>
      </c>
      <c r="F74" s="256">
        <v>41913</v>
      </c>
      <c r="G74" s="42">
        <v>132.30000000000001</v>
      </c>
      <c r="H74" s="77">
        <f t="shared" si="2"/>
        <v>0</v>
      </c>
      <c r="I74" s="190"/>
    </row>
    <row r="75" spans="1:11" x14ac:dyDescent="0.25">
      <c r="A75" s="192">
        <v>41913</v>
      </c>
      <c r="B75" s="561" t="s">
        <v>1154</v>
      </c>
      <c r="C75" s="560" t="s">
        <v>4819</v>
      </c>
      <c r="D75" s="190" t="s">
        <v>133</v>
      </c>
      <c r="E75" s="210">
        <v>850.5</v>
      </c>
      <c r="F75" s="256">
        <v>41913</v>
      </c>
      <c r="G75" s="42">
        <v>850.5</v>
      </c>
      <c r="H75" s="77">
        <f t="shared" si="2"/>
        <v>0</v>
      </c>
      <c r="I75" s="190" t="s">
        <v>4920</v>
      </c>
    </row>
    <row r="76" spans="1:11" x14ac:dyDescent="0.25">
      <c r="A76" s="192">
        <v>41913</v>
      </c>
      <c r="B76" s="561" t="s">
        <v>1156</v>
      </c>
      <c r="C76" s="560" t="s">
        <v>4819</v>
      </c>
      <c r="D76" s="190" t="s">
        <v>193</v>
      </c>
      <c r="E76" s="210">
        <v>21983.9</v>
      </c>
      <c r="F76" s="256">
        <v>41914</v>
      </c>
      <c r="G76" s="42">
        <v>21983.9</v>
      </c>
      <c r="H76" s="77">
        <f t="shared" si="2"/>
        <v>0</v>
      </c>
      <c r="I76" s="190" t="s">
        <v>65</v>
      </c>
    </row>
    <row r="77" spans="1:11" x14ac:dyDescent="0.25">
      <c r="A77" s="192">
        <v>41913</v>
      </c>
      <c r="B77" s="561" t="s">
        <v>1157</v>
      </c>
      <c r="C77" s="560" t="s">
        <v>4819</v>
      </c>
      <c r="D77" s="190" t="s">
        <v>80</v>
      </c>
      <c r="E77" s="210">
        <v>2464</v>
      </c>
      <c r="F77" s="256">
        <v>41914</v>
      </c>
      <c r="G77" s="42">
        <v>2464</v>
      </c>
      <c r="H77" s="77">
        <f t="shared" si="2"/>
        <v>0</v>
      </c>
      <c r="I77" s="190" t="s">
        <v>65</v>
      </c>
    </row>
    <row r="78" spans="1:11" x14ac:dyDescent="0.25">
      <c r="A78" s="192">
        <v>41913</v>
      </c>
      <c r="B78" s="561" t="s">
        <v>1158</v>
      </c>
      <c r="C78" s="560" t="s">
        <v>4819</v>
      </c>
      <c r="D78" s="190" t="s">
        <v>78</v>
      </c>
      <c r="E78" s="210">
        <v>6071</v>
      </c>
      <c r="F78" s="256">
        <v>41914</v>
      </c>
      <c r="G78" s="562">
        <v>6071</v>
      </c>
      <c r="H78" s="77">
        <f t="shared" si="2"/>
        <v>0</v>
      </c>
      <c r="I78" s="190" t="s">
        <v>65</v>
      </c>
    </row>
    <row r="79" spans="1:11" x14ac:dyDescent="0.25">
      <c r="A79" s="192">
        <v>41913</v>
      </c>
      <c r="B79" s="561" t="s">
        <v>1159</v>
      </c>
      <c r="C79" s="560" t="s">
        <v>4819</v>
      </c>
      <c r="D79" s="190" t="s">
        <v>237</v>
      </c>
      <c r="E79" s="210">
        <v>9500.5</v>
      </c>
      <c r="F79" s="256">
        <v>41915</v>
      </c>
      <c r="G79" s="562">
        <v>9500.5</v>
      </c>
      <c r="H79" s="77">
        <f t="shared" si="2"/>
        <v>0</v>
      </c>
      <c r="I79" s="190" t="s">
        <v>30</v>
      </c>
    </row>
    <row r="80" spans="1:11" x14ac:dyDescent="0.25">
      <c r="A80" s="192">
        <v>41913</v>
      </c>
      <c r="B80" s="561" t="s">
        <v>1160</v>
      </c>
      <c r="C80" s="560" t="s">
        <v>4819</v>
      </c>
      <c r="D80" s="190" t="s">
        <v>115</v>
      </c>
      <c r="E80" s="210">
        <v>2040</v>
      </c>
      <c r="F80" s="256">
        <v>41913</v>
      </c>
      <c r="G80" s="562">
        <v>2040</v>
      </c>
      <c r="H80" s="77">
        <f t="shared" si="2"/>
        <v>0</v>
      </c>
      <c r="I80" s="190"/>
    </row>
    <row r="81" spans="1:11" x14ac:dyDescent="0.25">
      <c r="A81" s="192">
        <v>41913</v>
      </c>
      <c r="B81" s="561" t="s">
        <v>1161</v>
      </c>
      <c r="C81" s="560" t="s">
        <v>4819</v>
      </c>
      <c r="D81" s="190" t="s">
        <v>4689</v>
      </c>
      <c r="E81" s="210">
        <v>17770</v>
      </c>
      <c r="F81" s="256">
        <v>41913</v>
      </c>
      <c r="G81" s="562">
        <v>17770</v>
      </c>
      <c r="H81" s="77">
        <f t="shared" si="2"/>
        <v>0</v>
      </c>
      <c r="I81" s="190"/>
    </row>
    <row r="82" spans="1:11" x14ac:dyDescent="0.25">
      <c r="A82" s="192">
        <v>41913</v>
      </c>
      <c r="B82" s="563" t="s">
        <v>1620</v>
      </c>
      <c r="C82" s="563" t="s">
        <v>4923</v>
      </c>
      <c r="D82" s="564" t="s">
        <v>4183</v>
      </c>
      <c r="E82" s="565">
        <v>7497.2</v>
      </c>
      <c r="F82" s="506">
        <v>41913</v>
      </c>
      <c r="G82" s="566">
        <v>7497.2</v>
      </c>
      <c r="H82" s="77">
        <f t="shared" si="2"/>
        <v>0</v>
      </c>
      <c r="I82" s="190"/>
    </row>
    <row r="83" spans="1:11" x14ac:dyDescent="0.25">
      <c r="A83" s="192">
        <v>41913</v>
      </c>
      <c r="B83" s="567" t="s">
        <v>1437</v>
      </c>
      <c r="C83" s="567" t="s">
        <v>3955</v>
      </c>
      <c r="D83" s="564" t="s">
        <v>4924</v>
      </c>
      <c r="E83" s="568">
        <v>103683</v>
      </c>
      <c r="F83" s="256">
        <v>41914</v>
      </c>
      <c r="G83" s="569">
        <v>103683</v>
      </c>
      <c r="H83" s="77">
        <f t="shared" si="2"/>
        <v>0</v>
      </c>
      <c r="I83" s="190"/>
    </row>
    <row r="84" spans="1:11" x14ac:dyDescent="0.25">
      <c r="A84" s="192">
        <v>41914</v>
      </c>
      <c r="B84" s="561" t="s">
        <v>1163</v>
      </c>
      <c r="C84" s="560" t="s">
        <v>4819</v>
      </c>
      <c r="D84" s="20" t="s">
        <v>4611</v>
      </c>
      <c r="E84" s="213">
        <v>21433.200000000001</v>
      </c>
      <c r="F84" s="256">
        <v>41914</v>
      </c>
      <c r="G84" s="42">
        <v>21433.200000000001</v>
      </c>
      <c r="H84" s="77">
        <f t="shared" si="2"/>
        <v>0</v>
      </c>
      <c r="I84" s="20" t="s">
        <v>217</v>
      </c>
    </row>
    <row r="85" spans="1:11" x14ac:dyDescent="0.25">
      <c r="A85" s="192">
        <v>41914</v>
      </c>
      <c r="B85" s="561" t="s">
        <v>1164</v>
      </c>
      <c r="C85" s="560" t="s">
        <v>4819</v>
      </c>
      <c r="D85" s="20" t="s">
        <v>13</v>
      </c>
      <c r="E85" s="213">
        <v>2970</v>
      </c>
      <c r="F85" s="256">
        <v>41914</v>
      </c>
      <c r="G85" s="42">
        <v>2970</v>
      </c>
      <c r="H85" s="77">
        <f t="shared" si="2"/>
        <v>0</v>
      </c>
      <c r="I85" s="20" t="s">
        <v>217</v>
      </c>
    </row>
    <row r="86" spans="1:11" x14ac:dyDescent="0.25">
      <c r="A86" s="192">
        <v>41914</v>
      </c>
      <c r="B86" s="561" t="s">
        <v>1166</v>
      </c>
      <c r="C86" s="560" t="s">
        <v>4819</v>
      </c>
      <c r="D86" s="20" t="s">
        <v>4637</v>
      </c>
      <c r="E86" s="213">
        <v>5081.6000000000004</v>
      </c>
      <c r="F86" s="256">
        <v>41914</v>
      </c>
      <c r="G86" s="42">
        <v>5081.6000000000004</v>
      </c>
      <c r="H86" s="77">
        <f t="shared" si="2"/>
        <v>0</v>
      </c>
      <c r="I86" s="20"/>
    </row>
    <row r="87" spans="1:11" x14ac:dyDescent="0.25">
      <c r="A87" s="192">
        <v>41914</v>
      </c>
      <c r="B87" s="561" t="s">
        <v>1167</v>
      </c>
      <c r="C87" s="560" t="s">
        <v>4819</v>
      </c>
      <c r="D87" s="20" t="s">
        <v>3366</v>
      </c>
      <c r="E87" s="213">
        <v>1800</v>
      </c>
      <c r="F87" s="256">
        <v>41914</v>
      </c>
      <c r="G87" s="42">
        <v>1800</v>
      </c>
      <c r="H87" s="77">
        <f t="shared" si="2"/>
        <v>0</v>
      </c>
      <c r="I87" s="20" t="s">
        <v>4916</v>
      </c>
    </row>
    <row r="88" spans="1:11" x14ac:dyDescent="0.25">
      <c r="A88" s="192">
        <v>41914</v>
      </c>
      <c r="B88" s="561" t="s">
        <v>1168</v>
      </c>
      <c r="C88" s="560" t="s">
        <v>4819</v>
      </c>
      <c r="D88" s="20" t="s">
        <v>4638</v>
      </c>
      <c r="E88" s="213">
        <v>3276.6</v>
      </c>
      <c r="F88" s="256">
        <v>41914</v>
      </c>
      <c r="G88" s="42">
        <v>3276.6</v>
      </c>
      <c r="H88" s="77">
        <f t="shared" si="2"/>
        <v>0</v>
      </c>
      <c r="I88" s="20"/>
    </row>
    <row r="89" spans="1:11" x14ac:dyDescent="0.25">
      <c r="A89" s="192">
        <v>41914</v>
      </c>
      <c r="B89" s="561" t="s">
        <v>1169</v>
      </c>
      <c r="C89" s="560" t="s">
        <v>4819</v>
      </c>
      <c r="D89" s="20" t="s">
        <v>123</v>
      </c>
      <c r="E89" s="213">
        <v>4888</v>
      </c>
      <c r="F89" s="256">
        <v>41915</v>
      </c>
      <c r="G89" s="42">
        <v>4888</v>
      </c>
      <c r="H89" s="77">
        <f t="shared" si="2"/>
        <v>0</v>
      </c>
      <c r="I89" s="20" t="s">
        <v>3920</v>
      </c>
      <c r="K89" s="33"/>
    </row>
    <row r="90" spans="1:11" x14ac:dyDescent="0.25">
      <c r="A90" s="192">
        <v>41914</v>
      </c>
      <c r="B90" s="561" t="s">
        <v>1170</v>
      </c>
      <c r="C90" s="560" t="s">
        <v>4819</v>
      </c>
      <c r="D90" s="20" t="s">
        <v>14</v>
      </c>
      <c r="E90" s="213">
        <v>7410</v>
      </c>
      <c r="F90" s="256">
        <v>41914</v>
      </c>
      <c r="G90" s="42">
        <v>7410</v>
      </c>
      <c r="H90" s="77">
        <f t="shared" si="2"/>
        <v>0</v>
      </c>
      <c r="I90" s="20" t="s">
        <v>21</v>
      </c>
    </row>
    <row r="91" spans="1:11" x14ac:dyDescent="0.25">
      <c r="A91" s="192">
        <v>41914</v>
      </c>
      <c r="B91" s="561" t="s">
        <v>1172</v>
      </c>
      <c r="C91" s="560" t="s">
        <v>4819</v>
      </c>
      <c r="D91" s="295" t="s">
        <v>3108</v>
      </c>
      <c r="E91" s="296">
        <v>0</v>
      </c>
      <c r="F91" s="256"/>
      <c r="G91" s="42"/>
      <c r="H91" s="77">
        <f t="shared" si="2"/>
        <v>0</v>
      </c>
      <c r="I91" s="20" t="s">
        <v>324</v>
      </c>
    </row>
    <row r="92" spans="1:11" x14ac:dyDescent="0.25">
      <c r="A92" s="192">
        <v>41914</v>
      </c>
      <c r="B92" s="561" t="s">
        <v>1174</v>
      </c>
      <c r="C92" s="560" t="s">
        <v>4819</v>
      </c>
      <c r="D92" s="20" t="s">
        <v>4637</v>
      </c>
      <c r="E92" s="213">
        <v>7290</v>
      </c>
      <c r="F92" s="256">
        <v>41914</v>
      </c>
      <c r="G92" s="42">
        <v>7290</v>
      </c>
      <c r="H92" s="77">
        <f t="shared" si="2"/>
        <v>0</v>
      </c>
      <c r="I92" s="20"/>
    </row>
    <row r="93" spans="1:11" x14ac:dyDescent="0.25">
      <c r="A93" s="192">
        <v>41914</v>
      </c>
      <c r="B93" s="561" t="s">
        <v>1175</v>
      </c>
      <c r="C93" s="560" t="s">
        <v>4819</v>
      </c>
      <c r="D93" s="20" t="s">
        <v>23</v>
      </c>
      <c r="E93" s="213">
        <v>8113</v>
      </c>
      <c r="F93" s="256">
        <v>41914</v>
      </c>
      <c r="G93" s="42">
        <v>8113</v>
      </c>
      <c r="H93" s="77">
        <f t="shared" si="2"/>
        <v>0</v>
      </c>
      <c r="I93" s="20"/>
    </row>
    <row r="94" spans="1:11" x14ac:dyDescent="0.25">
      <c r="A94" s="192">
        <v>41914</v>
      </c>
      <c r="B94" s="561" t="s">
        <v>1176</v>
      </c>
      <c r="C94" s="560" t="s">
        <v>4819</v>
      </c>
      <c r="D94" s="295" t="s">
        <v>3108</v>
      </c>
      <c r="E94" s="296">
        <v>0</v>
      </c>
      <c r="F94" s="256"/>
      <c r="G94" s="42"/>
      <c r="H94" s="77">
        <f t="shared" si="2"/>
        <v>0</v>
      </c>
      <c r="I94" s="20" t="s">
        <v>324</v>
      </c>
    </row>
    <row r="95" spans="1:11" x14ac:dyDescent="0.25">
      <c r="A95" s="192">
        <v>41914</v>
      </c>
      <c r="B95" s="561" t="s">
        <v>1177</v>
      </c>
      <c r="C95" s="560" t="s">
        <v>4819</v>
      </c>
      <c r="D95" s="20" t="s">
        <v>189</v>
      </c>
      <c r="E95" s="213">
        <v>21789</v>
      </c>
      <c r="F95" s="256">
        <v>41921</v>
      </c>
      <c r="G95" s="42">
        <v>21789</v>
      </c>
      <c r="H95" s="77">
        <f t="shared" si="2"/>
        <v>0</v>
      </c>
      <c r="I95" s="20"/>
    </row>
    <row r="96" spans="1:11" x14ac:dyDescent="0.25">
      <c r="A96" s="192">
        <v>41914</v>
      </c>
      <c r="B96" s="561" t="s">
        <v>1178</v>
      </c>
      <c r="C96" s="560" t="s">
        <v>4819</v>
      </c>
      <c r="D96" s="20" t="s">
        <v>4637</v>
      </c>
      <c r="E96" s="213">
        <v>367</v>
      </c>
      <c r="F96" s="256">
        <v>41914</v>
      </c>
      <c r="G96" s="42">
        <v>367</v>
      </c>
      <c r="H96" s="77">
        <f t="shared" si="2"/>
        <v>0</v>
      </c>
      <c r="I96" s="20"/>
    </row>
    <row r="97" spans="1:11" x14ac:dyDescent="0.25">
      <c r="A97" s="192">
        <v>41914</v>
      </c>
      <c r="B97" s="561" t="s">
        <v>1179</v>
      </c>
      <c r="C97" s="560" t="s">
        <v>4819</v>
      </c>
      <c r="D97" s="20" t="s">
        <v>4925</v>
      </c>
      <c r="E97" s="213">
        <v>4175</v>
      </c>
      <c r="F97" s="256">
        <v>41914</v>
      </c>
      <c r="G97" s="42">
        <v>4175</v>
      </c>
      <c r="H97" s="77">
        <f t="shared" si="2"/>
        <v>0</v>
      </c>
      <c r="I97" s="20"/>
    </row>
    <row r="98" spans="1:11" x14ac:dyDescent="0.25">
      <c r="A98" s="192">
        <v>41914</v>
      </c>
      <c r="B98" s="561" t="s">
        <v>1180</v>
      </c>
      <c r="C98" s="560" t="s">
        <v>4819</v>
      </c>
      <c r="D98" s="20" t="s">
        <v>409</v>
      </c>
      <c r="E98" s="213">
        <v>1826</v>
      </c>
      <c r="F98" s="256">
        <v>41914</v>
      </c>
      <c r="G98" s="42">
        <v>1826</v>
      </c>
      <c r="H98" s="77">
        <f t="shared" si="2"/>
        <v>0</v>
      </c>
      <c r="I98" s="20"/>
      <c r="J98" s="21"/>
      <c r="K98" s="21"/>
    </row>
    <row r="99" spans="1:11" x14ac:dyDescent="0.25">
      <c r="A99" s="192">
        <v>41914</v>
      </c>
      <c r="B99" s="561" t="s">
        <v>1181</v>
      </c>
      <c r="C99" s="560" t="s">
        <v>4819</v>
      </c>
      <c r="D99" s="295" t="s">
        <v>3108</v>
      </c>
      <c r="E99" s="296">
        <v>0</v>
      </c>
      <c r="F99" s="256"/>
      <c r="G99" s="42"/>
      <c r="H99" s="77">
        <f t="shared" si="2"/>
        <v>0</v>
      </c>
      <c r="I99" s="20" t="s">
        <v>512</v>
      </c>
      <c r="J99" s="21"/>
      <c r="K99" s="21"/>
    </row>
    <row r="100" spans="1:11" x14ac:dyDescent="0.25">
      <c r="A100" s="192">
        <v>41914</v>
      </c>
      <c r="B100" s="561" t="s">
        <v>1182</v>
      </c>
      <c r="C100" s="560" t="s">
        <v>4819</v>
      </c>
      <c r="D100" s="295" t="s">
        <v>3108</v>
      </c>
      <c r="E100" s="296">
        <v>0</v>
      </c>
      <c r="F100" s="256"/>
      <c r="G100" s="42"/>
      <c r="H100" s="77">
        <f t="shared" si="2"/>
        <v>0</v>
      </c>
      <c r="I100" s="20" t="s">
        <v>324</v>
      </c>
      <c r="J100" s="21"/>
      <c r="K100" s="21"/>
    </row>
    <row r="101" spans="1:11" x14ac:dyDescent="0.25">
      <c r="A101" s="192">
        <v>41914</v>
      </c>
      <c r="B101" s="561" t="s">
        <v>1183</v>
      </c>
      <c r="C101" s="560" t="s">
        <v>4819</v>
      </c>
      <c r="D101" s="295" t="s">
        <v>3108</v>
      </c>
      <c r="E101" s="296">
        <v>0</v>
      </c>
      <c r="F101" s="256"/>
      <c r="G101" s="42"/>
      <c r="H101" s="77">
        <f t="shared" si="2"/>
        <v>0</v>
      </c>
      <c r="I101" s="20" t="s">
        <v>324</v>
      </c>
      <c r="J101" s="21"/>
      <c r="K101" s="21"/>
    </row>
    <row r="102" spans="1:11" x14ac:dyDescent="0.25">
      <c r="A102" s="192">
        <v>41914</v>
      </c>
      <c r="B102" s="561" t="s">
        <v>1184</v>
      </c>
      <c r="C102" s="560" t="s">
        <v>4819</v>
      </c>
      <c r="D102" s="295" t="s">
        <v>3108</v>
      </c>
      <c r="E102" s="296">
        <v>0</v>
      </c>
      <c r="F102" s="256"/>
      <c r="G102" s="42"/>
      <c r="H102" s="77">
        <f t="shared" si="2"/>
        <v>0</v>
      </c>
      <c r="I102" s="20" t="s">
        <v>324</v>
      </c>
      <c r="J102" s="21"/>
      <c r="K102" s="21"/>
    </row>
    <row r="103" spans="1:11" x14ac:dyDescent="0.25">
      <c r="A103" s="192">
        <v>41914</v>
      </c>
      <c r="B103" s="561" t="s">
        <v>1185</v>
      </c>
      <c r="C103" s="560" t="s">
        <v>4819</v>
      </c>
      <c r="D103" s="20" t="s">
        <v>22</v>
      </c>
      <c r="E103" s="213">
        <v>15732</v>
      </c>
      <c r="F103" s="256">
        <v>41914</v>
      </c>
      <c r="G103" s="42">
        <v>15732</v>
      </c>
      <c r="H103" s="77">
        <f t="shared" si="2"/>
        <v>0</v>
      </c>
      <c r="I103" s="20"/>
      <c r="J103" s="21"/>
      <c r="K103" s="21"/>
    </row>
    <row r="104" spans="1:11" x14ac:dyDescent="0.25">
      <c r="A104" s="192">
        <v>41914</v>
      </c>
      <c r="B104" s="561" t="s">
        <v>1186</v>
      </c>
      <c r="C104" s="560" t="s">
        <v>4819</v>
      </c>
      <c r="D104" s="295" t="s">
        <v>3108</v>
      </c>
      <c r="E104" s="296">
        <v>0</v>
      </c>
      <c r="F104" s="256"/>
      <c r="G104" s="42"/>
      <c r="H104" s="77">
        <f t="shared" si="2"/>
        <v>0</v>
      </c>
      <c r="I104" s="20" t="s">
        <v>324</v>
      </c>
      <c r="J104" s="21"/>
      <c r="K104" s="21"/>
    </row>
    <row r="105" spans="1:11" x14ac:dyDescent="0.25">
      <c r="A105" s="192">
        <v>41914</v>
      </c>
      <c r="B105" s="561" t="s">
        <v>1187</v>
      </c>
      <c r="C105" s="560" t="s">
        <v>4819</v>
      </c>
      <c r="D105" s="20" t="s">
        <v>116</v>
      </c>
      <c r="E105" s="213">
        <v>5540.6</v>
      </c>
      <c r="F105" s="256">
        <v>41914</v>
      </c>
      <c r="G105" s="42">
        <v>5540.6</v>
      </c>
      <c r="H105" s="77">
        <f t="shared" si="2"/>
        <v>0</v>
      </c>
      <c r="I105" s="20"/>
      <c r="J105" s="21"/>
      <c r="K105" s="21"/>
    </row>
    <row r="106" spans="1:11" x14ac:dyDescent="0.25">
      <c r="A106" s="192">
        <v>41914</v>
      </c>
      <c r="B106" s="561" t="s">
        <v>1188</v>
      </c>
      <c r="C106" s="560" t="s">
        <v>4819</v>
      </c>
      <c r="D106" s="20" t="s">
        <v>517</v>
      </c>
      <c r="E106" s="213">
        <v>757</v>
      </c>
      <c r="F106" s="256">
        <v>41914</v>
      </c>
      <c r="G106" s="42">
        <v>757</v>
      </c>
      <c r="H106" s="77">
        <f t="shared" si="2"/>
        <v>0</v>
      </c>
      <c r="I106" s="20"/>
      <c r="J106" s="21"/>
      <c r="K106" s="21"/>
    </row>
    <row r="107" spans="1:11" x14ac:dyDescent="0.25">
      <c r="A107" s="192">
        <v>41914</v>
      </c>
      <c r="B107" s="561" t="s">
        <v>1189</v>
      </c>
      <c r="C107" s="560" t="s">
        <v>4819</v>
      </c>
      <c r="D107" s="20" t="s">
        <v>4613</v>
      </c>
      <c r="E107" s="213">
        <v>1008</v>
      </c>
      <c r="F107" s="256">
        <v>41914</v>
      </c>
      <c r="G107" s="42">
        <v>1008</v>
      </c>
      <c r="H107" s="77">
        <f t="shared" si="2"/>
        <v>0</v>
      </c>
      <c r="I107" s="20"/>
      <c r="J107" s="21"/>
      <c r="K107" s="21"/>
    </row>
    <row r="108" spans="1:11" x14ac:dyDescent="0.25">
      <c r="A108" s="192">
        <v>41914</v>
      </c>
      <c r="B108" s="561" t="s">
        <v>1190</v>
      </c>
      <c r="C108" s="560" t="s">
        <v>4819</v>
      </c>
      <c r="D108" s="295" t="s">
        <v>3108</v>
      </c>
      <c r="E108" s="296">
        <v>0</v>
      </c>
      <c r="F108" s="256"/>
      <c r="G108" s="42"/>
      <c r="H108" s="77">
        <f t="shared" si="2"/>
        <v>0</v>
      </c>
      <c r="I108" s="20" t="s">
        <v>324</v>
      </c>
      <c r="J108" s="21"/>
      <c r="K108" s="21"/>
    </row>
    <row r="109" spans="1:11" x14ac:dyDescent="0.25">
      <c r="A109" s="192">
        <v>41914</v>
      </c>
      <c r="B109" s="561" t="s">
        <v>1191</v>
      </c>
      <c r="C109" s="560" t="s">
        <v>4819</v>
      </c>
      <c r="D109" s="20" t="s">
        <v>4700</v>
      </c>
      <c r="E109" s="213">
        <v>2935</v>
      </c>
      <c r="F109" s="256">
        <v>41915</v>
      </c>
      <c r="G109" s="42">
        <v>2935</v>
      </c>
      <c r="H109" s="77">
        <f t="shared" si="2"/>
        <v>0</v>
      </c>
      <c r="I109" s="20"/>
      <c r="J109" s="21"/>
      <c r="K109" s="21"/>
    </row>
    <row r="110" spans="1:11" x14ac:dyDescent="0.25">
      <c r="A110" s="192">
        <v>41914</v>
      </c>
      <c r="B110" s="561" t="s">
        <v>1192</v>
      </c>
      <c r="C110" s="560" t="s">
        <v>4819</v>
      </c>
      <c r="D110" s="295" t="s">
        <v>3108</v>
      </c>
      <c r="E110" s="296">
        <v>0</v>
      </c>
      <c r="F110" s="256"/>
      <c r="G110" s="42"/>
      <c r="H110" s="77">
        <f t="shared" si="2"/>
        <v>0</v>
      </c>
      <c r="I110" s="20"/>
      <c r="J110" s="21"/>
      <c r="K110" s="21"/>
    </row>
    <row r="111" spans="1:11" x14ac:dyDescent="0.25">
      <c r="A111" s="192">
        <v>41914</v>
      </c>
      <c r="B111" s="561" t="s">
        <v>1193</v>
      </c>
      <c r="C111" s="560" t="s">
        <v>4819</v>
      </c>
      <c r="D111" s="295" t="s">
        <v>3108</v>
      </c>
      <c r="E111" s="296">
        <v>0</v>
      </c>
      <c r="F111" s="256"/>
      <c r="G111" s="42"/>
      <c r="H111" s="77">
        <f t="shared" si="2"/>
        <v>0</v>
      </c>
      <c r="I111" s="20" t="s">
        <v>324</v>
      </c>
      <c r="J111" s="21"/>
      <c r="K111" s="21"/>
    </row>
    <row r="112" spans="1:11" x14ac:dyDescent="0.25">
      <c r="A112" s="192">
        <v>41914</v>
      </c>
      <c r="B112" s="561" t="s">
        <v>1194</v>
      </c>
      <c r="C112" s="560" t="s">
        <v>4819</v>
      </c>
      <c r="D112" s="295" t="s">
        <v>3108</v>
      </c>
      <c r="E112" s="296">
        <v>0</v>
      </c>
      <c r="F112" s="256"/>
      <c r="G112" s="42"/>
      <c r="H112" s="77">
        <f t="shared" si="2"/>
        <v>0</v>
      </c>
      <c r="I112" s="20" t="s">
        <v>512</v>
      </c>
      <c r="J112" s="21"/>
      <c r="K112" s="21"/>
    </row>
    <row r="113" spans="1:11" x14ac:dyDescent="0.25">
      <c r="A113" s="192">
        <v>41914</v>
      </c>
      <c r="B113" s="561" t="s">
        <v>1195</v>
      </c>
      <c r="C113" s="560" t="s">
        <v>4819</v>
      </c>
      <c r="D113" s="20" t="s">
        <v>501</v>
      </c>
      <c r="E113" s="213">
        <v>736.5</v>
      </c>
      <c r="F113" s="256">
        <v>41914</v>
      </c>
      <c r="G113" s="42">
        <v>736.5</v>
      </c>
      <c r="H113" s="77">
        <f t="shared" si="2"/>
        <v>0</v>
      </c>
      <c r="I113" s="20"/>
      <c r="J113" s="21"/>
      <c r="K113" s="21"/>
    </row>
    <row r="114" spans="1:11" x14ac:dyDescent="0.25">
      <c r="A114" s="192">
        <v>41914</v>
      </c>
      <c r="B114" s="561" t="s">
        <v>1196</v>
      </c>
      <c r="C114" s="560" t="s">
        <v>4819</v>
      </c>
      <c r="D114" s="20" t="s">
        <v>4926</v>
      </c>
      <c r="E114" s="213">
        <v>4550</v>
      </c>
      <c r="F114" s="256">
        <v>41914</v>
      </c>
      <c r="G114" s="42">
        <v>4550</v>
      </c>
      <c r="H114" s="77">
        <f t="shared" si="2"/>
        <v>0</v>
      </c>
      <c r="I114" s="20"/>
      <c r="J114" s="21"/>
      <c r="K114" s="21"/>
    </row>
    <row r="115" spans="1:11" x14ac:dyDescent="0.25">
      <c r="A115" s="192">
        <v>41914</v>
      </c>
      <c r="B115" s="561" t="s">
        <v>1197</v>
      </c>
      <c r="C115" s="560" t="s">
        <v>4819</v>
      </c>
      <c r="D115" s="295" t="s">
        <v>3108</v>
      </c>
      <c r="E115" s="296">
        <v>0</v>
      </c>
      <c r="F115" s="256"/>
      <c r="G115" s="42"/>
      <c r="H115" s="77">
        <f t="shared" si="2"/>
        <v>0</v>
      </c>
      <c r="I115" s="20" t="s">
        <v>512</v>
      </c>
      <c r="J115" s="21"/>
      <c r="K115" s="21"/>
    </row>
    <row r="116" spans="1:11" x14ac:dyDescent="0.25">
      <c r="A116" s="192">
        <v>41914</v>
      </c>
      <c r="B116" s="561" t="s">
        <v>1199</v>
      </c>
      <c r="C116" s="560" t="s">
        <v>4819</v>
      </c>
      <c r="D116" s="295" t="s">
        <v>3108</v>
      </c>
      <c r="E116" s="296">
        <v>0</v>
      </c>
      <c r="F116" s="256"/>
      <c r="G116" s="42"/>
      <c r="H116" s="77">
        <f t="shared" si="2"/>
        <v>0</v>
      </c>
      <c r="I116" s="20"/>
      <c r="J116" s="21"/>
      <c r="K116" s="21"/>
    </row>
    <row r="117" spans="1:11" x14ac:dyDescent="0.25">
      <c r="A117" s="192">
        <v>41914</v>
      </c>
      <c r="B117" s="561" t="s">
        <v>1200</v>
      </c>
      <c r="C117" s="560" t="s">
        <v>4819</v>
      </c>
      <c r="D117" s="20" t="s">
        <v>4926</v>
      </c>
      <c r="E117" s="213">
        <v>589</v>
      </c>
      <c r="F117" s="256">
        <v>41914</v>
      </c>
      <c r="G117" s="42">
        <v>589</v>
      </c>
      <c r="H117" s="77">
        <f t="shared" si="2"/>
        <v>0</v>
      </c>
      <c r="I117" s="20"/>
      <c r="J117" s="21"/>
      <c r="K117" s="21"/>
    </row>
    <row r="118" spans="1:11" x14ac:dyDescent="0.25">
      <c r="A118" s="192">
        <v>41914</v>
      </c>
      <c r="B118" s="561" t="s">
        <v>1201</v>
      </c>
      <c r="C118" s="560" t="s">
        <v>4819</v>
      </c>
      <c r="D118" s="295" t="s">
        <v>3108</v>
      </c>
      <c r="E118" s="296">
        <v>0</v>
      </c>
      <c r="F118" s="256"/>
      <c r="G118" s="42"/>
      <c r="H118" s="77">
        <f t="shared" si="2"/>
        <v>0</v>
      </c>
      <c r="I118" s="20" t="s">
        <v>324</v>
      </c>
      <c r="J118" s="21"/>
      <c r="K118" s="21"/>
    </row>
    <row r="119" spans="1:11" x14ac:dyDescent="0.25">
      <c r="A119" s="192">
        <v>41914</v>
      </c>
      <c r="B119" s="561" t="s">
        <v>1203</v>
      </c>
      <c r="C119" s="560" t="s">
        <v>4819</v>
      </c>
      <c r="D119" s="295" t="s">
        <v>3108</v>
      </c>
      <c r="E119" s="296">
        <v>0</v>
      </c>
      <c r="F119" s="256"/>
      <c r="G119" s="42"/>
      <c r="H119" s="77">
        <f t="shared" si="2"/>
        <v>0</v>
      </c>
      <c r="I119" s="20"/>
      <c r="J119" s="21"/>
      <c r="K119" s="21"/>
    </row>
    <row r="120" spans="1:11" x14ac:dyDescent="0.25">
      <c r="A120" s="192">
        <v>41914</v>
      </c>
      <c r="B120" s="561" t="s">
        <v>1205</v>
      </c>
      <c r="C120" s="560" t="s">
        <v>4819</v>
      </c>
      <c r="D120" s="295" t="s">
        <v>3108</v>
      </c>
      <c r="E120" s="296">
        <v>0</v>
      </c>
      <c r="F120" s="256"/>
      <c r="G120" s="42"/>
      <c r="H120" s="77">
        <f t="shared" si="2"/>
        <v>0</v>
      </c>
      <c r="I120" s="20" t="s">
        <v>324</v>
      </c>
      <c r="J120" s="21"/>
      <c r="K120" s="21"/>
    </row>
    <row r="121" spans="1:11" x14ac:dyDescent="0.25">
      <c r="A121" s="192">
        <v>41914</v>
      </c>
      <c r="B121" s="561" t="s">
        <v>1206</v>
      </c>
      <c r="C121" s="560" t="s">
        <v>4819</v>
      </c>
      <c r="D121" s="295" t="s">
        <v>3108</v>
      </c>
      <c r="E121" s="296">
        <v>0</v>
      </c>
      <c r="F121" s="256"/>
      <c r="G121" s="42"/>
      <c r="H121" s="77">
        <f t="shared" si="2"/>
        <v>0</v>
      </c>
      <c r="I121" s="20" t="s">
        <v>324</v>
      </c>
      <c r="J121" s="21"/>
      <c r="K121" s="21"/>
    </row>
    <row r="122" spans="1:11" x14ac:dyDescent="0.25">
      <c r="A122" s="192">
        <v>41914</v>
      </c>
      <c r="B122" s="561" t="s">
        <v>1207</v>
      </c>
      <c r="C122" s="560" t="s">
        <v>4819</v>
      </c>
      <c r="D122" s="295" t="s">
        <v>3108</v>
      </c>
      <c r="E122" s="296">
        <v>0</v>
      </c>
      <c r="F122" s="256"/>
      <c r="G122" s="42"/>
      <c r="H122" s="77">
        <f t="shared" si="2"/>
        <v>0</v>
      </c>
      <c r="I122" s="20" t="s">
        <v>324</v>
      </c>
      <c r="J122" s="21"/>
      <c r="K122" s="21"/>
    </row>
    <row r="123" spans="1:11" x14ac:dyDescent="0.25">
      <c r="A123" s="192">
        <v>41914</v>
      </c>
      <c r="B123" s="570" t="s">
        <v>1623</v>
      </c>
      <c r="C123" s="571" t="s">
        <v>4923</v>
      </c>
      <c r="D123" s="572" t="s">
        <v>3312</v>
      </c>
      <c r="E123" s="210">
        <v>4731.6000000000004</v>
      </c>
      <c r="F123" s="256">
        <v>41914</v>
      </c>
      <c r="G123" s="42">
        <v>4731.6000000000004</v>
      </c>
      <c r="H123" s="77">
        <f t="shared" si="2"/>
        <v>0</v>
      </c>
      <c r="I123" s="50"/>
      <c r="J123" s="21"/>
      <c r="K123" s="21"/>
    </row>
    <row r="124" spans="1:11" x14ac:dyDescent="0.25">
      <c r="A124" s="192">
        <v>41914</v>
      </c>
      <c r="B124" s="570" t="s">
        <v>1624</v>
      </c>
      <c r="C124" s="571" t="s">
        <v>4923</v>
      </c>
      <c r="D124" s="572" t="s">
        <v>4927</v>
      </c>
      <c r="E124" s="210">
        <v>100064.4</v>
      </c>
      <c r="F124" s="256">
        <v>41914</v>
      </c>
      <c r="G124" s="42">
        <v>100064.4</v>
      </c>
      <c r="H124" s="77">
        <f t="shared" si="2"/>
        <v>0</v>
      </c>
      <c r="I124" s="50"/>
      <c r="J124" s="21"/>
      <c r="K124" s="21"/>
    </row>
    <row r="125" spans="1:11" x14ac:dyDescent="0.25">
      <c r="A125" s="192">
        <v>41914</v>
      </c>
      <c r="B125" s="570" t="s">
        <v>1625</v>
      </c>
      <c r="C125" s="571" t="s">
        <v>4923</v>
      </c>
      <c r="D125" s="572" t="s">
        <v>3366</v>
      </c>
      <c r="E125" s="210">
        <v>1800</v>
      </c>
      <c r="F125" s="256">
        <v>41915</v>
      </c>
      <c r="G125" s="42">
        <v>1800</v>
      </c>
      <c r="H125" s="77">
        <f t="shared" si="2"/>
        <v>0</v>
      </c>
      <c r="I125" s="50"/>
      <c r="J125" s="21"/>
      <c r="K125" s="21"/>
    </row>
    <row r="126" spans="1:11" x14ac:dyDescent="0.25">
      <c r="A126" s="192">
        <v>41914</v>
      </c>
      <c r="B126" s="570" t="s">
        <v>1626</v>
      </c>
      <c r="C126" s="571" t="s">
        <v>4923</v>
      </c>
      <c r="D126" s="572" t="s">
        <v>4927</v>
      </c>
      <c r="E126" s="210">
        <v>5393.2</v>
      </c>
      <c r="F126" s="256">
        <v>41914</v>
      </c>
      <c r="G126" s="42">
        <v>5393.2</v>
      </c>
      <c r="H126" s="77">
        <f t="shared" si="2"/>
        <v>0</v>
      </c>
      <c r="I126" s="50"/>
      <c r="J126" s="21"/>
      <c r="K126" s="21"/>
    </row>
    <row r="127" spans="1:11" x14ac:dyDescent="0.25">
      <c r="A127" s="192">
        <v>41914</v>
      </c>
      <c r="B127" s="570" t="s">
        <v>1628</v>
      </c>
      <c r="C127" s="571" t="s">
        <v>4923</v>
      </c>
      <c r="D127" s="572" t="s">
        <v>312</v>
      </c>
      <c r="E127" s="210">
        <v>7516.5</v>
      </c>
      <c r="F127" s="256">
        <v>41914</v>
      </c>
      <c r="G127" s="42">
        <v>7516.5</v>
      </c>
      <c r="H127" s="77">
        <f t="shared" si="2"/>
        <v>0</v>
      </c>
      <c r="I127" s="50"/>
      <c r="J127" s="21"/>
      <c r="K127" s="21"/>
    </row>
    <row r="128" spans="1:11" x14ac:dyDescent="0.25">
      <c r="A128" s="192">
        <v>41914</v>
      </c>
      <c r="B128" s="570" t="s">
        <v>1630</v>
      </c>
      <c r="C128" s="571" t="s">
        <v>4923</v>
      </c>
      <c r="D128" s="572" t="s">
        <v>1040</v>
      </c>
      <c r="E128" s="210">
        <v>1863.9</v>
      </c>
      <c r="F128" s="256">
        <v>41914</v>
      </c>
      <c r="G128" s="42">
        <v>1863.9</v>
      </c>
      <c r="H128" s="77">
        <f t="shared" si="2"/>
        <v>0</v>
      </c>
      <c r="I128" s="50" t="s">
        <v>65</v>
      </c>
      <c r="J128" s="21"/>
      <c r="K128" s="21"/>
    </row>
    <row r="129" spans="1:11" x14ac:dyDescent="0.25">
      <c r="A129" s="192">
        <v>41914</v>
      </c>
      <c r="B129" s="570" t="s">
        <v>1631</v>
      </c>
      <c r="C129" s="571" t="s">
        <v>4923</v>
      </c>
      <c r="D129" s="572" t="s">
        <v>701</v>
      </c>
      <c r="E129" s="210">
        <v>1995</v>
      </c>
      <c r="F129" s="256">
        <v>41914</v>
      </c>
      <c r="G129" s="42">
        <v>1995</v>
      </c>
      <c r="H129" s="77">
        <f t="shared" si="2"/>
        <v>0</v>
      </c>
      <c r="I129" s="50" t="s">
        <v>65</v>
      </c>
      <c r="J129" s="21"/>
      <c r="K129" s="21"/>
    </row>
    <row r="130" spans="1:11" x14ac:dyDescent="0.25">
      <c r="A130" s="192">
        <v>41914</v>
      </c>
      <c r="B130" s="570" t="s">
        <v>1632</v>
      </c>
      <c r="C130" s="571" t="s">
        <v>4923</v>
      </c>
      <c r="D130" s="572" t="s">
        <v>4321</v>
      </c>
      <c r="E130" s="210">
        <v>1590</v>
      </c>
      <c r="F130" s="256">
        <v>41914</v>
      </c>
      <c r="G130" s="42">
        <v>1590</v>
      </c>
      <c r="H130" s="77">
        <f t="shared" si="2"/>
        <v>0</v>
      </c>
      <c r="I130" s="50" t="s">
        <v>30</v>
      </c>
    </row>
    <row r="131" spans="1:11" x14ac:dyDescent="0.25">
      <c r="A131" s="192">
        <v>41914</v>
      </c>
      <c r="B131" s="570" t="s">
        <v>1633</v>
      </c>
      <c r="C131" s="571" t="s">
        <v>4923</v>
      </c>
      <c r="D131" s="572" t="s">
        <v>47</v>
      </c>
      <c r="E131" s="210">
        <v>4228.2</v>
      </c>
      <c r="F131" s="256">
        <v>41914</v>
      </c>
      <c r="G131" s="42">
        <v>4228.2</v>
      </c>
      <c r="H131" s="77">
        <f t="shared" si="2"/>
        <v>0</v>
      </c>
      <c r="I131" s="50" t="s">
        <v>162</v>
      </c>
      <c r="K131" s="33"/>
    </row>
    <row r="132" spans="1:11" x14ac:dyDescent="0.25">
      <c r="A132" s="192">
        <v>41914</v>
      </c>
      <c r="B132" s="570" t="s">
        <v>1635</v>
      </c>
      <c r="C132" s="571" t="s">
        <v>4923</v>
      </c>
      <c r="D132" s="572" t="s">
        <v>124</v>
      </c>
      <c r="E132" s="210">
        <v>10451.6</v>
      </c>
      <c r="F132" s="256">
        <v>41914</v>
      </c>
      <c r="G132" s="42">
        <v>10451.6</v>
      </c>
      <c r="H132" s="77">
        <f t="shared" si="2"/>
        <v>0</v>
      </c>
      <c r="I132" s="50" t="s">
        <v>30</v>
      </c>
      <c r="K132" s="33"/>
    </row>
    <row r="133" spans="1:11" x14ac:dyDescent="0.25">
      <c r="A133" s="192">
        <v>41914</v>
      </c>
      <c r="B133" s="570" t="s">
        <v>1637</v>
      </c>
      <c r="C133" s="571" t="s">
        <v>4923</v>
      </c>
      <c r="D133" s="572" t="s">
        <v>3372</v>
      </c>
      <c r="E133" s="210">
        <v>1285.2</v>
      </c>
      <c r="F133" s="256">
        <v>41914</v>
      </c>
      <c r="G133" s="42">
        <v>1285.2</v>
      </c>
      <c r="H133" s="202">
        <f t="shared" si="2"/>
        <v>0</v>
      </c>
      <c r="I133" s="50"/>
    </row>
    <row r="134" spans="1:11" x14ac:dyDescent="0.25">
      <c r="A134" s="192">
        <v>41914</v>
      </c>
      <c r="B134" s="570" t="s">
        <v>1638</v>
      </c>
      <c r="C134" s="571" t="s">
        <v>4923</v>
      </c>
      <c r="D134" s="572" t="s">
        <v>4287</v>
      </c>
      <c r="E134" s="210">
        <v>4025.2</v>
      </c>
      <c r="F134" s="256">
        <v>41914</v>
      </c>
      <c r="G134" s="42">
        <v>4025.2</v>
      </c>
      <c r="H134" s="77">
        <f>E134-G134</f>
        <v>0</v>
      </c>
      <c r="I134" s="50" t="s">
        <v>30</v>
      </c>
    </row>
    <row r="135" spans="1:11" x14ac:dyDescent="0.25">
      <c r="A135" s="192">
        <v>41914</v>
      </c>
      <c r="B135" s="570" t="s">
        <v>1639</v>
      </c>
      <c r="C135" s="571" t="s">
        <v>4923</v>
      </c>
      <c r="D135" s="572" t="s">
        <v>758</v>
      </c>
      <c r="E135" s="210">
        <v>2798.7</v>
      </c>
      <c r="F135" s="256">
        <v>41914</v>
      </c>
      <c r="G135" s="42">
        <v>2798.7</v>
      </c>
      <c r="H135" s="77">
        <f>E135-G135</f>
        <v>0</v>
      </c>
      <c r="I135" s="50"/>
    </row>
    <row r="136" spans="1:11" x14ac:dyDescent="0.25">
      <c r="A136" s="192">
        <v>41914</v>
      </c>
      <c r="B136" s="570" t="s">
        <v>1640</v>
      </c>
      <c r="C136" s="571" t="s">
        <v>4923</v>
      </c>
      <c r="D136" s="572" t="s">
        <v>29</v>
      </c>
      <c r="E136" s="210">
        <v>11566.5</v>
      </c>
      <c r="F136" s="256">
        <v>41914</v>
      </c>
      <c r="G136" s="42">
        <v>11566.5</v>
      </c>
      <c r="H136" s="77">
        <f t="shared" ref="H136:H199" si="3">E136-G136</f>
        <v>0</v>
      </c>
      <c r="I136" s="50" t="s">
        <v>30</v>
      </c>
    </row>
    <row r="137" spans="1:11" x14ac:dyDescent="0.25">
      <c r="A137" s="192">
        <v>41914</v>
      </c>
      <c r="B137" s="570" t="s">
        <v>1641</v>
      </c>
      <c r="C137" s="571" t="s">
        <v>4923</v>
      </c>
      <c r="D137" s="572" t="s">
        <v>116</v>
      </c>
      <c r="E137" s="210">
        <v>10533.6</v>
      </c>
      <c r="F137" s="256">
        <v>41914</v>
      </c>
      <c r="G137" s="42">
        <v>10533.6</v>
      </c>
      <c r="H137" s="77">
        <f t="shared" si="3"/>
        <v>0</v>
      </c>
      <c r="I137" s="50" t="s">
        <v>162</v>
      </c>
    </row>
    <row r="138" spans="1:11" x14ac:dyDescent="0.25">
      <c r="A138" s="192">
        <v>41914</v>
      </c>
      <c r="B138" s="570" t="s">
        <v>1642</v>
      </c>
      <c r="C138" s="571" t="s">
        <v>4923</v>
      </c>
      <c r="D138" s="572" t="s">
        <v>4652</v>
      </c>
      <c r="E138" s="210">
        <v>1925</v>
      </c>
      <c r="F138" s="256">
        <v>41914</v>
      </c>
      <c r="G138" s="42">
        <v>1925</v>
      </c>
      <c r="H138" s="77">
        <f t="shared" si="3"/>
        <v>0</v>
      </c>
      <c r="I138" s="50" t="s">
        <v>30</v>
      </c>
    </row>
    <row r="139" spans="1:11" x14ac:dyDescent="0.25">
      <c r="A139" s="192">
        <v>41914</v>
      </c>
      <c r="B139" s="570" t="s">
        <v>1643</v>
      </c>
      <c r="C139" s="571" t="s">
        <v>4923</v>
      </c>
      <c r="D139" s="572" t="s">
        <v>4322</v>
      </c>
      <c r="E139" s="210">
        <v>16665</v>
      </c>
      <c r="F139" s="256">
        <v>41914</v>
      </c>
      <c r="G139" s="42">
        <v>16665</v>
      </c>
      <c r="H139" s="77">
        <f t="shared" si="3"/>
        <v>0</v>
      </c>
      <c r="I139" s="50" t="s">
        <v>30</v>
      </c>
    </row>
    <row r="140" spans="1:11" x14ac:dyDescent="0.25">
      <c r="A140" s="192">
        <v>41914</v>
      </c>
      <c r="B140" s="570" t="s">
        <v>1644</v>
      </c>
      <c r="C140" s="571" t="s">
        <v>4923</v>
      </c>
      <c r="D140" s="572" t="s">
        <v>2183</v>
      </c>
      <c r="E140" s="210">
        <v>1122</v>
      </c>
      <c r="F140" s="256">
        <v>41914</v>
      </c>
      <c r="G140" s="42">
        <v>1122</v>
      </c>
      <c r="H140" s="77">
        <f t="shared" si="3"/>
        <v>0</v>
      </c>
      <c r="I140" s="50"/>
    </row>
    <row r="141" spans="1:11" x14ac:dyDescent="0.25">
      <c r="A141" s="192">
        <v>41914</v>
      </c>
      <c r="B141" s="570" t="s">
        <v>1645</v>
      </c>
      <c r="C141" s="571" t="s">
        <v>4923</v>
      </c>
      <c r="D141" s="572" t="s">
        <v>449</v>
      </c>
      <c r="E141" s="210">
        <v>2667.5</v>
      </c>
      <c r="F141" s="256">
        <v>41914</v>
      </c>
      <c r="G141" s="42">
        <v>2667.5</v>
      </c>
      <c r="H141" s="77">
        <f t="shared" si="3"/>
        <v>0</v>
      </c>
      <c r="I141" s="50" t="s">
        <v>30</v>
      </c>
    </row>
    <row r="142" spans="1:11" x14ac:dyDescent="0.25">
      <c r="A142" s="192">
        <v>41914</v>
      </c>
      <c r="B142" s="570" t="s">
        <v>1646</v>
      </c>
      <c r="C142" s="571" t="s">
        <v>4923</v>
      </c>
      <c r="D142" s="572" t="s">
        <v>316</v>
      </c>
      <c r="E142" s="210">
        <v>362.4</v>
      </c>
      <c r="F142" s="256">
        <v>41914</v>
      </c>
      <c r="G142" s="42">
        <v>362.4</v>
      </c>
      <c r="H142" s="77">
        <f t="shared" si="3"/>
        <v>0</v>
      </c>
      <c r="I142" s="50" t="s">
        <v>30</v>
      </c>
    </row>
    <row r="143" spans="1:11" x14ac:dyDescent="0.25">
      <c r="A143" s="192">
        <v>41914</v>
      </c>
      <c r="B143" s="570" t="s">
        <v>1647</v>
      </c>
      <c r="C143" s="571" t="s">
        <v>4923</v>
      </c>
      <c r="D143" s="572" t="s">
        <v>4764</v>
      </c>
      <c r="E143" s="210">
        <v>3540.8</v>
      </c>
      <c r="F143" s="256">
        <v>41914</v>
      </c>
      <c r="G143" s="42">
        <v>3540.8</v>
      </c>
      <c r="H143" s="77">
        <f t="shared" si="3"/>
        <v>0</v>
      </c>
      <c r="I143" s="50" t="s">
        <v>30</v>
      </c>
    </row>
    <row r="144" spans="1:11" x14ac:dyDescent="0.25">
      <c r="A144" s="192">
        <v>41914</v>
      </c>
      <c r="B144" s="570" t="s">
        <v>1648</v>
      </c>
      <c r="C144" s="571" t="s">
        <v>4923</v>
      </c>
      <c r="D144" s="572" t="s">
        <v>4921</v>
      </c>
      <c r="E144" s="210">
        <v>12018.87</v>
      </c>
      <c r="F144" s="256">
        <v>41918</v>
      </c>
      <c r="G144" s="42">
        <v>12018.87</v>
      </c>
      <c r="H144" s="77">
        <f t="shared" si="3"/>
        <v>0</v>
      </c>
      <c r="I144" s="50" t="s">
        <v>30</v>
      </c>
    </row>
    <row r="145" spans="1:11" x14ac:dyDescent="0.25">
      <c r="A145" s="192">
        <v>41914</v>
      </c>
      <c r="B145" s="570" t="s">
        <v>1650</v>
      </c>
      <c r="C145" s="571" t="s">
        <v>4923</v>
      </c>
      <c r="D145" s="572" t="s">
        <v>4915</v>
      </c>
      <c r="E145" s="210">
        <v>35288</v>
      </c>
      <c r="F145" s="256">
        <v>41915</v>
      </c>
      <c r="G145" s="42">
        <v>35288</v>
      </c>
      <c r="H145" s="77">
        <f t="shared" si="3"/>
        <v>0</v>
      </c>
      <c r="I145" s="50" t="s">
        <v>27</v>
      </c>
    </row>
    <row r="146" spans="1:11" x14ac:dyDescent="0.25">
      <c r="A146" s="192">
        <v>41914</v>
      </c>
      <c r="B146" s="570" t="s">
        <v>1651</v>
      </c>
      <c r="C146" s="571" t="s">
        <v>4923</v>
      </c>
      <c r="D146" s="572" t="s">
        <v>62</v>
      </c>
      <c r="E146" s="210">
        <v>26234.400000000001</v>
      </c>
      <c r="F146" s="256">
        <v>41914</v>
      </c>
      <c r="G146" s="42">
        <v>26234.400000000001</v>
      </c>
      <c r="H146" s="77">
        <f t="shared" si="3"/>
        <v>0</v>
      </c>
      <c r="I146" s="50"/>
    </row>
    <row r="147" spans="1:11" x14ac:dyDescent="0.25">
      <c r="A147" s="192">
        <v>41914</v>
      </c>
      <c r="B147" s="570" t="s">
        <v>1652</v>
      </c>
      <c r="C147" s="571" t="s">
        <v>4923</v>
      </c>
      <c r="D147" s="572" t="s">
        <v>3115</v>
      </c>
      <c r="E147" s="210">
        <v>14172.6</v>
      </c>
      <c r="F147" s="256">
        <v>41914</v>
      </c>
      <c r="G147" s="42">
        <v>14172.6</v>
      </c>
      <c r="H147" s="77">
        <f t="shared" si="3"/>
        <v>0</v>
      </c>
      <c r="I147" s="50" t="s">
        <v>27</v>
      </c>
    </row>
    <row r="148" spans="1:11" x14ac:dyDescent="0.25">
      <c r="A148" s="192">
        <v>41914</v>
      </c>
      <c r="B148" s="570" t="s">
        <v>1653</v>
      </c>
      <c r="C148" s="571" t="s">
        <v>4923</v>
      </c>
      <c r="D148" s="572" t="s">
        <v>180</v>
      </c>
      <c r="E148" s="210">
        <v>35247</v>
      </c>
      <c r="F148" s="256">
        <v>41914</v>
      </c>
      <c r="G148" s="42">
        <v>35247</v>
      </c>
      <c r="H148" s="77">
        <f t="shared" si="3"/>
        <v>0</v>
      </c>
      <c r="I148" s="50"/>
    </row>
    <row r="149" spans="1:11" x14ac:dyDescent="0.25">
      <c r="A149" s="192">
        <v>41914</v>
      </c>
      <c r="B149" s="570" t="s">
        <v>1656</v>
      </c>
      <c r="C149" s="571" t="s">
        <v>4923</v>
      </c>
      <c r="D149" s="572" t="s">
        <v>69</v>
      </c>
      <c r="E149" s="210">
        <v>501.6</v>
      </c>
      <c r="F149" s="256">
        <v>41914</v>
      </c>
      <c r="G149" s="42">
        <v>501.6</v>
      </c>
      <c r="H149" s="77">
        <f t="shared" si="3"/>
        <v>0</v>
      </c>
      <c r="I149" s="50"/>
    </row>
    <row r="150" spans="1:11" x14ac:dyDescent="0.25">
      <c r="A150" s="192">
        <v>41914</v>
      </c>
      <c r="B150" s="570" t="s">
        <v>1657</v>
      </c>
      <c r="C150" s="571" t="s">
        <v>4923</v>
      </c>
      <c r="D150" s="572" t="s">
        <v>4738</v>
      </c>
      <c r="E150" s="210">
        <v>3167.1</v>
      </c>
      <c r="F150" s="256">
        <v>41914</v>
      </c>
      <c r="G150" s="42">
        <v>3167.1</v>
      </c>
      <c r="H150" s="77">
        <f t="shared" si="3"/>
        <v>0</v>
      </c>
      <c r="I150" s="50"/>
    </row>
    <row r="151" spans="1:11" x14ac:dyDescent="0.25">
      <c r="A151" s="192">
        <v>41914</v>
      </c>
      <c r="B151" s="570" t="s">
        <v>1658</v>
      </c>
      <c r="C151" s="571" t="s">
        <v>4923</v>
      </c>
      <c r="D151" s="572" t="s">
        <v>4620</v>
      </c>
      <c r="E151" s="210">
        <v>4795.6000000000004</v>
      </c>
      <c r="F151" s="256">
        <v>41914</v>
      </c>
      <c r="G151" s="42">
        <v>4795.6000000000004</v>
      </c>
      <c r="H151" s="77">
        <f t="shared" si="3"/>
        <v>0</v>
      </c>
      <c r="I151" s="50" t="s">
        <v>65</v>
      </c>
    </row>
    <row r="152" spans="1:11" x14ac:dyDescent="0.25">
      <c r="A152" s="192">
        <v>41914</v>
      </c>
      <c r="B152" s="570" t="s">
        <v>1659</v>
      </c>
      <c r="C152" s="571" t="s">
        <v>4923</v>
      </c>
      <c r="D152" s="572" t="s">
        <v>1693</v>
      </c>
      <c r="E152" s="210">
        <v>3295.6</v>
      </c>
      <c r="F152" s="256">
        <v>41914</v>
      </c>
      <c r="G152" s="42">
        <v>3295.6</v>
      </c>
      <c r="H152" s="77">
        <f t="shared" si="3"/>
        <v>0</v>
      </c>
      <c r="I152" s="50"/>
    </row>
    <row r="153" spans="1:11" x14ac:dyDescent="0.25">
      <c r="A153" s="192">
        <v>41914</v>
      </c>
      <c r="B153" s="570" t="s">
        <v>1660</v>
      </c>
      <c r="C153" s="571" t="s">
        <v>4923</v>
      </c>
      <c r="D153" s="572" t="s">
        <v>1464</v>
      </c>
      <c r="E153" s="210">
        <v>11689.2</v>
      </c>
      <c r="F153" s="256">
        <v>41914</v>
      </c>
      <c r="G153" s="42">
        <v>11689.2</v>
      </c>
      <c r="H153" s="77">
        <f t="shared" si="3"/>
        <v>0</v>
      </c>
      <c r="I153" s="50"/>
    </row>
    <row r="154" spans="1:11" x14ac:dyDescent="0.25">
      <c r="A154" s="192">
        <v>41914</v>
      </c>
      <c r="B154" s="570" t="s">
        <v>1661</v>
      </c>
      <c r="C154" s="571" t="s">
        <v>4923</v>
      </c>
      <c r="D154" s="572" t="s">
        <v>4589</v>
      </c>
      <c r="E154" s="210">
        <v>3276</v>
      </c>
      <c r="F154" s="256">
        <v>41914</v>
      </c>
      <c r="G154" s="42">
        <v>3276</v>
      </c>
      <c r="H154" s="77">
        <f t="shared" si="3"/>
        <v>0</v>
      </c>
      <c r="I154" s="50"/>
    </row>
    <row r="155" spans="1:11" x14ac:dyDescent="0.25">
      <c r="A155" s="192">
        <v>41914</v>
      </c>
      <c r="B155" s="570" t="s">
        <v>1662</v>
      </c>
      <c r="C155" s="571" t="s">
        <v>4923</v>
      </c>
      <c r="D155" s="572" t="s">
        <v>83</v>
      </c>
      <c r="E155" s="210">
        <v>3572.4</v>
      </c>
      <c r="F155" s="256">
        <v>41914</v>
      </c>
      <c r="G155" s="42">
        <v>3572.4</v>
      </c>
      <c r="H155" s="77">
        <f t="shared" si="3"/>
        <v>0</v>
      </c>
      <c r="I155" s="50" t="s">
        <v>21</v>
      </c>
    </row>
    <row r="156" spans="1:11" x14ac:dyDescent="0.25">
      <c r="A156" s="192">
        <v>41914</v>
      </c>
      <c r="B156" s="570" t="s">
        <v>1663</v>
      </c>
      <c r="C156" s="571" t="s">
        <v>4923</v>
      </c>
      <c r="D156" s="572" t="s">
        <v>2382</v>
      </c>
      <c r="E156" s="210">
        <v>5381.1</v>
      </c>
      <c r="F156" s="256">
        <v>41916</v>
      </c>
      <c r="G156" s="42">
        <v>5381.1</v>
      </c>
      <c r="H156" s="77">
        <f t="shared" si="3"/>
        <v>0</v>
      </c>
      <c r="I156" s="50"/>
    </row>
    <row r="157" spans="1:11" s="28" customFormat="1" x14ac:dyDescent="0.25">
      <c r="A157" s="192">
        <v>41914</v>
      </c>
      <c r="B157" s="570" t="s">
        <v>1664</v>
      </c>
      <c r="C157" s="571" t="s">
        <v>4923</v>
      </c>
      <c r="D157" s="572" t="s">
        <v>1464</v>
      </c>
      <c r="E157" s="210">
        <v>5054.3999999999996</v>
      </c>
      <c r="F157" s="256">
        <v>41914</v>
      </c>
      <c r="G157" s="42">
        <v>5054.3999999999996</v>
      </c>
      <c r="H157" s="77">
        <f t="shared" si="3"/>
        <v>0</v>
      </c>
      <c r="I157" s="50" t="s">
        <v>21</v>
      </c>
    </row>
    <row r="158" spans="1:11" s="28" customFormat="1" x14ac:dyDescent="0.25">
      <c r="A158" s="192">
        <v>41914</v>
      </c>
      <c r="B158" s="570" t="s">
        <v>1665</v>
      </c>
      <c r="C158" s="571" t="s">
        <v>4923</v>
      </c>
      <c r="D158" s="572" t="s">
        <v>55</v>
      </c>
      <c r="E158" s="210">
        <v>15198.6</v>
      </c>
      <c r="F158" s="256">
        <v>41914</v>
      </c>
      <c r="G158" s="42">
        <v>15198.6</v>
      </c>
      <c r="H158" s="77">
        <f t="shared" si="3"/>
        <v>0</v>
      </c>
      <c r="I158" s="50"/>
      <c r="K158" s="33"/>
    </row>
    <row r="159" spans="1:11" s="28" customFormat="1" x14ac:dyDescent="0.25">
      <c r="A159" s="192">
        <v>41914</v>
      </c>
      <c r="B159" s="570" t="s">
        <v>1666</v>
      </c>
      <c r="C159" s="571" t="s">
        <v>4923</v>
      </c>
      <c r="D159" s="572" t="s">
        <v>4928</v>
      </c>
      <c r="E159" s="210">
        <v>18569.2</v>
      </c>
      <c r="F159" s="256">
        <v>41914</v>
      </c>
      <c r="G159" s="42">
        <v>18569.2</v>
      </c>
      <c r="H159" s="77">
        <f t="shared" si="3"/>
        <v>0</v>
      </c>
      <c r="I159" s="50"/>
    </row>
    <row r="160" spans="1:11" s="28" customFormat="1" x14ac:dyDescent="0.25">
      <c r="A160" s="192">
        <v>41914</v>
      </c>
      <c r="B160" s="570" t="s">
        <v>1667</v>
      </c>
      <c r="C160" s="571" t="s">
        <v>4923</v>
      </c>
      <c r="D160" s="572" t="s">
        <v>4928</v>
      </c>
      <c r="E160" s="210">
        <v>9668.4</v>
      </c>
      <c r="F160" s="256">
        <v>41915</v>
      </c>
      <c r="G160" s="42">
        <v>9668.4</v>
      </c>
      <c r="H160" s="77">
        <f t="shared" si="3"/>
        <v>0</v>
      </c>
      <c r="I160" s="50"/>
    </row>
    <row r="161" spans="1:11" s="28" customFormat="1" x14ac:dyDescent="0.25">
      <c r="A161" s="192">
        <v>41914</v>
      </c>
      <c r="B161" s="570" t="s">
        <v>1668</v>
      </c>
      <c r="C161" s="571" t="s">
        <v>4923</v>
      </c>
      <c r="D161" s="572" t="s">
        <v>67</v>
      </c>
      <c r="E161" s="210">
        <v>4384.8</v>
      </c>
      <c r="F161" s="256">
        <v>41914</v>
      </c>
      <c r="G161" s="42">
        <v>4384.8</v>
      </c>
      <c r="H161" s="77">
        <f t="shared" si="3"/>
        <v>0</v>
      </c>
      <c r="I161" s="50" t="s">
        <v>65</v>
      </c>
      <c r="K161" s="33"/>
    </row>
    <row r="162" spans="1:11" s="28" customFormat="1" x14ac:dyDescent="0.25">
      <c r="A162" s="192">
        <v>41914</v>
      </c>
      <c r="B162" s="570" t="s">
        <v>1670</v>
      </c>
      <c r="C162" s="571" t="s">
        <v>4923</v>
      </c>
      <c r="D162" s="572" t="s">
        <v>4663</v>
      </c>
      <c r="E162" s="210">
        <v>882.4</v>
      </c>
      <c r="F162" s="256">
        <v>41914</v>
      </c>
      <c r="G162" s="42">
        <v>882.4</v>
      </c>
      <c r="H162" s="77">
        <f t="shared" si="3"/>
        <v>0</v>
      </c>
      <c r="I162" s="50"/>
    </row>
    <row r="163" spans="1:11" s="28" customFormat="1" x14ac:dyDescent="0.25">
      <c r="A163" s="192">
        <v>41914</v>
      </c>
      <c r="B163" s="570" t="s">
        <v>1672</v>
      </c>
      <c r="C163" s="571" t="s">
        <v>4923</v>
      </c>
      <c r="D163" s="572" t="s">
        <v>110</v>
      </c>
      <c r="E163" s="210">
        <v>53906.6</v>
      </c>
      <c r="F163" s="256">
        <v>41918</v>
      </c>
      <c r="G163" s="42">
        <v>53906.6</v>
      </c>
      <c r="H163" s="77">
        <f t="shared" si="3"/>
        <v>0</v>
      </c>
      <c r="I163" s="50" t="s">
        <v>21</v>
      </c>
    </row>
    <row r="164" spans="1:11" s="28" customFormat="1" x14ac:dyDescent="0.25">
      <c r="A164" s="192">
        <v>41914</v>
      </c>
      <c r="B164" s="570" t="s">
        <v>1673</v>
      </c>
      <c r="C164" s="571" t="s">
        <v>4923</v>
      </c>
      <c r="D164" s="572" t="s">
        <v>4663</v>
      </c>
      <c r="E164" s="210">
        <v>9427.6</v>
      </c>
      <c r="F164" s="256">
        <v>41914</v>
      </c>
      <c r="G164" s="42">
        <v>9427.6</v>
      </c>
      <c r="H164" s="77">
        <f t="shared" si="3"/>
        <v>0</v>
      </c>
      <c r="I164" s="50"/>
    </row>
    <row r="165" spans="1:11" s="28" customFormat="1" x14ac:dyDescent="0.25">
      <c r="A165" s="192">
        <v>41914</v>
      </c>
      <c r="B165" s="570" t="s">
        <v>1674</v>
      </c>
      <c r="C165" s="571" t="s">
        <v>4923</v>
      </c>
      <c r="D165" s="572" t="s">
        <v>49</v>
      </c>
      <c r="E165" s="210">
        <v>1065</v>
      </c>
      <c r="F165" s="256">
        <v>41914</v>
      </c>
      <c r="G165" s="42">
        <v>1065</v>
      </c>
      <c r="H165" s="77">
        <f t="shared" si="3"/>
        <v>0</v>
      </c>
      <c r="I165" s="50"/>
    </row>
    <row r="166" spans="1:11" s="28" customFormat="1" x14ac:dyDescent="0.25">
      <c r="A166" s="192">
        <v>41914</v>
      </c>
      <c r="B166" s="570" t="s">
        <v>1675</v>
      </c>
      <c r="C166" s="571" t="s">
        <v>4923</v>
      </c>
      <c r="D166" s="572" t="s">
        <v>4711</v>
      </c>
      <c r="E166" s="210">
        <v>6635.4</v>
      </c>
      <c r="F166" s="256">
        <v>41914</v>
      </c>
      <c r="G166" s="42">
        <v>6635.4</v>
      </c>
      <c r="H166" s="77">
        <f t="shared" si="3"/>
        <v>0</v>
      </c>
      <c r="I166" s="50"/>
    </row>
    <row r="167" spans="1:11" s="28" customFormat="1" x14ac:dyDescent="0.25">
      <c r="A167" s="192">
        <v>41914</v>
      </c>
      <c r="B167" s="570" t="s">
        <v>1676</v>
      </c>
      <c r="C167" s="571" t="s">
        <v>4923</v>
      </c>
      <c r="D167" s="572" t="s">
        <v>51</v>
      </c>
      <c r="E167" s="210">
        <v>1085.4000000000001</v>
      </c>
      <c r="F167" s="256">
        <v>41914</v>
      </c>
      <c r="G167" s="42">
        <v>1085.4000000000001</v>
      </c>
      <c r="H167" s="77">
        <f t="shared" si="3"/>
        <v>0</v>
      </c>
      <c r="I167" s="50"/>
    </row>
    <row r="168" spans="1:11" x14ac:dyDescent="0.25">
      <c r="A168" s="192">
        <v>41914</v>
      </c>
      <c r="B168" s="570" t="s">
        <v>1677</v>
      </c>
      <c r="C168" s="571" t="s">
        <v>4923</v>
      </c>
      <c r="D168" s="572" t="s">
        <v>4646</v>
      </c>
      <c r="E168" s="210">
        <v>11125.4</v>
      </c>
      <c r="F168" s="256">
        <v>41914</v>
      </c>
      <c r="G168" s="42">
        <v>11125.4</v>
      </c>
      <c r="H168" s="77">
        <f t="shared" si="3"/>
        <v>0</v>
      </c>
      <c r="I168" s="50"/>
      <c r="J168" s="21"/>
      <c r="K168" s="21"/>
    </row>
    <row r="169" spans="1:11" x14ac:dyDescent="0.25">
      <c r="A169" s="192">
        <v>41914</v>
      </c>
      <c r="B169" s="570" t="s">
        <v>1679</v>
      </c>
      <c r="C169" s="571" t="s">
        <v>4923</v>
      </c>
      <c r="D169" s="572" t="s">
        <v>96</v>
      </c>
      <c r="E169" s="210">
        <v>30625</v>
      </c>
      <c r="F169" s="256">
        <v>41919</v>
      </c>
      <c r="G169" s="42">
        <v>30625</v>
      </c>
      <c r="H169" s="77">
        <f t="shared" si="3"/>
        <v>0</v>
      </c>
      <c r="I169" s="50"/>
      <c r="J169" s="21"/>
      <c r="K169" s="21"/>
    </row>
    <row r="170" spans="1:11" x14ac:dyDescent="0.25">
      <c r="A170" s="192">
        <v>41914</v>
      </c>
      <c r="B170" s="570" t="s">
        <v>1680</v>
      </c>
      <c r="C170" s="571" t="s">
        <v>4923</v>
      </c>
      <c r="D170" s="572" t="s">
        <v>4658</v>
      </c>
      <c r="E170" s="210">
        <v>2160</v>
      </c>
      <c r="F170" s="256">
        <v>41914</v>
      </c>
      <c r="G170" s="42">
        <v>2160</v>
      </c>
      <c r="H170" s="77">
        <f t="shared" si="3"/>
        <v>0</v>
      </c>
      <c r="I170" s="50" t="s">
        <v>217</v>
      </c>
      <c r="J170" s="21"/>
      <c r="K170" s="21"/>
    </row>
    <row r="171" spans="1:11" x14ac:dyDescent="0.25">
      <c r="A171" s="192">
        <v>41914</v>
      </c>
      <c r="B171" s="570" t="s">
        <v>1681</v>
      </c>
      <c r="C171" s="571" t="s">
        <v>4923</v>
      </c>
      <c r="D171" s="572" t="s">
        <v>1607</v>
      </c>
      <c r="E171" s="210">
        <v>3881.4</v>
      </c>
      <c r="F171" s="256">
        <v>41914</v>
      </c>
      <c r="G171" s="42">
        <v>3881.4</v>
      </c>
      <c r="H171" s="77">
        <f t="shared" si="3"/>
        <v>0</v>
      </c>
      <c r="I171" s="50"/>
      <c r="J171" s="21"/>
      <c r="K171" s="21"/>
    </row>
    <row r="172" spans="1:11" x14ac:dyDescent="0.25">
      <c r="A172" s="192">
        <v>41914</v>
      </c>
      <c r="B172" s="570" t="s">
        <v>1682</v>
      </c>
      <c r="C172" s="571" t="s">
        <v>4923</v>
      </c>
      <c r="D172" s="572" t="s">
        <v>4918</v>
      </c>
      <c r="E172" s="210">
        <v>30369.1</v>
      </c>
      <c r="F172" s="256">
        <v>41914</v>
      </c>
      <c r="G172" s="42">
        <v>30369.1</v>
      </c>
      <c r="H172" s="77">
        <f t="shared" si="3"/>
        <v>0</v>
      </c>
      <c r="I172" s="50"/>
      <c r="J172" s="21"/>
      <c r="K172" s="21"/>
    </row>
    <row r="173" spans="1:11" x14ac:dyDescent="0.25">
      <c r="A173" s="192">
        <v>41914</v>
      </c>
      <c r="B173" s="570" t="s">
        <v>1683</v>
      </c>
      <c r="C173" s="571" t="s">
        <v>4923</v>
      </c>
      <c r="D173" s="572" t="s">
        <v>4929</v>
      </c>
      <c r="E173" s="210">
        <v>2326</v>
      </c>
      <c r="F173" s="256">
        <v>41914</v>
      </c>
      <c r="G173" s="42">
        <v>2326</v>
      </c>
      <c r="H173" s="77">
        <f t="shared" si="3"/>
        <v>0</v>
      </c>
      <c r="I173" s="50"/>
      <c r="J173" s="21"/>
      <c r="K173" s="21"/>
    </row>
    <row r="174" spans="1:11" x14ac:dyDescent="0.25">
      <c r="A174" s="192">
        <v>41914</v>
      </c>
      <c r="B174" s="570" t="s">
        <v>1684</v>
      </c>
      <c r="C174" s="571" t="s">
        <v>4923</v>
      </c>
      <c r="D174" s="572" t="s">
        <v>4240</v>
      </c>
      <c r="E174" s="210">
        <v>237310.3</v>
      </c>
      <c r="F174" s="412">
        <v>41942</v>
      </c>
      <c r="G174" s="219">
        <v>237310.3</v>
      </c>
      <c r="H174" s="77">
        <f t="shared" si="3"/>
        <v>0</v>
      </c>
      <c r="I174" s="50"/>
      <c r="J174" s="21"/>
      <c r="K174" s="21"/>
    </row>
    <row r="175" spans="1:11" x14ac:dyDescent="0.25">
      <c r="A175" s="192">
        <v>41914</v>
      </c>
      <c r="B175" s="570" t="s">
        <v>1685</v>
      </c>
      <c r="C175" s="571" t="s">
        <v>4923</v>
      </c>
      <c r="D175" s="572" t="s">
        <v>4929</v>
      </c>
      <c r="E175" s="210">
        <v>473.8</v>
      </c>
      <c r="F175" s="256">
        <v>41914</v>
      </c>
      <c r="G175" s="42">
        <v>473.8</v>
      </c>
      <c r="H175" s="77">
        <f t="shared" si="3"/>
        <v>0</v>
      </c>
      <c r="I175" s="50"/>
      <c r="J175" s="21"/>
      <c r="K175" s="21"/>
    </row>
    <row r="176" spans="1:11" x14ac:dyDescent="0.25">
      <c r="A176" s="192">
        <v>41914</v>
      </c>
      <c r="B176" s="570" t="s">
        <v>1686</v>
      </c>
      <c r="C176" s="571" t="s">
        <v>4923</v>
      </c>
      <c r="D176" s="572" t="s">
        <v>348</v>
      </c>
      <c r="E176" s="210">
        <v>1850.96</v>
      </c>
      <c r="F176" s="256">
        <v>41915</v>
      </c>
      <c r="G176" s="42">
        <v>1850.96</v>
      </c>
      <c r="H176" s="77">
        <f t="shared" si="3"/>
        <v>0</v>
      </c>
      <c r="I176" s="50" t="s">
        <v>12</v>
      </c>
      <c r="J176" s="21"/>
      <c r="K176" s="21"/>
    </row>
    <row r="177" spans="1:11" x14ac:dyDescent="0.25">
      <c r="A177" s="192">
        <v>41914</v>
      </c>
      <c r="B177" s="570" t="s">
        <v>1687</v>
      </c>
      <c r="C177" s="571" t="s">
        <v>4923</v>
      </c>
      <c r="D177" s="572" t="s">
        <v>4801</v>
      </c>
      <c r="E177" s="210">
        <v>2270.36</v>
      </c>
      <c r="F177" s="256">
        <v>41915</v>
      </c>
      <c r="G177" s="42">
        <v>2270.36</v>
      </c>
      <c r="H177" s="77">
        <f t="shared" si="3"/>
        <v>0</v>
      </c>
      <c r="I177" s="50" t="s">
        <v>12</v>
      </c>
      <c r="J177" s="21"/>
      <c r="K177" s="21"/>
    </row>
    <row r="178" spans="1:11" x14ac:dyDescent="0.25">
      <c r="A178" s="192">
        <v>41914</v>
      </c>
      <c r="B178" s="570" t="s">
        <v>1688</v>
      </c>
      <c r="C178" s="571" t="s">
        <v>4923</v>
      </c>
      <c r="D178" s="572" t="s">
        <v>468</v>
      </c>
      <c r="E178" s="210">
        <v>4822.2</v>
      </c>
      <c r="F178" s="256">
        <v>41915</v>
      </c>
      <c r="G178" s="42">
        <v>4822.2</v>
      </c>
      <c r="H178" s="77">
        <f t="shared" si="3"/>
        <v>0</v>
      </c>
      <c r="I178" s="50"/>
      <c r="J178" s="21"/>
      <c r="K178" s="21"/>
    </row>
    <row r="179" spans="1:11" x14ac:dyDescent="0.25">
      <c r="A179" s="192">
        <v>41914</v>
      </c>
      <c r="B179" s="570" t="s">
        <v>1689</v>
      </c>
      <c r="C179" s="571" t="s">
        <v>4923</v>
      </c>
      <c r="D179" s="572" t="s">
        <v>80</v>
      </c>
      <c r="E179" s="210">
        <v>2365</v>
      </c>
      <c r="F179" s="256">
        <v>41915</v>
      </c>
      <c r="G179" s="42">
        <v>2365</v>
      </c>
      <c r="H179" s="77">
        <f t="shared" si="3"/>
        <v>0</v>
      </c>
      <c r="I179" s="50" t="s">
        <v>12</v>
      </c>
      <c r="J179" s="21"/>
      <c r="K179" s="21"/>
    </row>
    <row r="180" spans="1:11" x14ac:dyDescent="0.25">
      <c r="A180" s="192">
        <v>41914</v>
      </c>
      <c r="B180" s="570" t="s">
        <v>1690</v>
      </c>
      <c r="C180" s="571" t="s">
        <v>4923</v>
      </c>
      <c r="D180" s="572" t="s">
        <v>78</v>
      </c>
      <c r="E180" s="210">
        <v>2284.3000000000002</v>
      </c>
      <c r="F180" s="256">
        <v>41915</v>
      </c>
      <c r="G180" s="42">
        <v>2284.3000000000002</v>
      </c>
      <c r="H180" s="77">
        <f t="shared" si="3"/>
        <v>0</v>
      </c>
      <c r="I180" s="50" t="s">
        <v>4916</v>
      </c>
      <c r="J180" s="21"/>
      <c r="K180" s="21"/>
    </row>
    <row r="181" spans="1:11" x14ac:dyDescent="0.25">
      <c r="A181" s="192">
        <v>41914</v>
      </c>
      <c r="B181" s="570" t="s">
        <v>1691</v>
      </c>
      <c r="C181" s="571" t="s">
        <v>4923</v>
      </c>
      <c r="D181" s="572" t="s">
        <v>142</v>
      </c>
      <c r="E181" s="210">
        <v>693.6</v>
      </c>
      <c r="F181" s="256">
        <v>41915</v>
      </c>
      <c r="G181" s="42">
        <v>693.6</v>
      </c>
      <c r="H181" s="77">
        <f t="shared" si="3"/>
        <v>0</v>
      </c>
      <c r="I181" s="50"/>
      <c r="J181" s="21"/>
      <c r="K181" s="21"/>
    </row>
    <row r="182" spans="1:11" x14ac:dyDescent="0.25">
      <c r="A182" s="192">
        <v>41914</v>
      </c>
      <c r="B182" s="570" t="s">
        <v>1692</v>
      </c>
      <c r="C182" s="571" t="s">
        <v>4923</v>
      </c>
      <c r="D182" s="572" t="s">
        <v>4740</v>
      </c>
      <c r="E182" s="210">
        <v>1237.5</v>
      </c>
      <c r="F182" s="256">
        <v>41914</v>
      </c>
      <c r="G182" s="42">
        <v>1237.5</v>
      </c>
      <c r="H182" s="77">
        <f t="shared" si="3"/>
        <v>0</v>
      </c>
      <c r="I182" s="50"/>
      <c r="J182" s="21"/>
      <c r="K182" s="21"/>
    </row>
    <row r="183" spans="1:11" x14ac:dyDescent="0.25">
      <c r="A183" s="192">
        <v>41914</v>
      </c>
      <c r="B183" s="570" t="s">
        <v>1694</v>
      </c>
      <c r="C183" s="571" t="s">
        <v>4923</v>
      </c>
      <c r="D183" s="572" t="s">
        <v>4612</v>
      </c>
      <c r="E183" s="210">
        <v>16929.400000000001</v>
      </c>
      <c r="F183" s="256">
        <v>41915</v>
      </c>
      <c r="G183" s="42">
        <v>16929.400000000001</v>
      </c>
      <c r="H183" s="77">
        <f t="shared" si="3"/>
        <v>0</v>
      </c>
      <c r="I183" s="50" t="s">
        <v>12</v>
      </c>
      <c r="J183" s="21"/>
      <c r="K183" s="21"/>
    </row>
    <row r="184" spans="1:11" x14ac:dyDescent="0.25">
      <c r="A184" s="192">
        <v>41914</v>
      </c>
      <c r="B184" s="570" t="s">
        <v>1696</v>
      </c>
      <c r="C184" s="571" t="s">
        <v>4923</v>
      </c>
      <c r="D184" s="190" t="s">
        <v>3905</v>
      </c>
      <c r="E184" s="210">
        <v>3420</v>
      </c>
      <c r="F184" s="256">
        <v>41916</v>
      </c>
      <c r="G184" s="42">
        <v>3420</v>
      </c>
      <c r="H184" s="77">
        <f t="shared" si="3"/>
        <v>0</v>
      </c>
      <c r="I184" s="190" t="s">
        <v>12</v>
      </c>
      <c r="J184" s="21"/>
      <c r="K184" s="21"/>
    </row>
    <row r="185" spans="1:11" x14ac:dyDescent="0.25">
      <c r="A185" s="192">
        <v>41914</v>
      </c>
      <c r="B185" s="570" t="s">
        <v>1697</v>
      </c>
      <c r="C185" s="571" t="s">
        <v>4923</v>
      </c>
      <c r="D185" s="572" t="s">
        <v>180</v>
      </c>
      <c r="E185" s="210">
        <v>2162.9</v>
      </c>
      <c r="F185" s="256">
        <v>41914</v>
      </c>
      <c r="G185" s="42">
        <v>2162.9</v>
      </c>
      <c r="H185" s="77">
        <f t="shared" si="3"/>
        <v>0</v>
      </c>
      <c r="I185" s="50"/>
      <c r="J185" s="21"/>
      <c r="K185" s="21"/>
    </row>
    <row r="186" spans="1:11" x14ac:dyDescent="0.25">
      <c r="A186" s="192">
        <v>41914</v>
      </c>
      <c r="B186" s="570" t="s">
        <v>1698</v>
      </c>
      <c r="C186" s="571" t="s">
        <v>4923</v>
      </c>
      <c r="D186" s="572" t="s">
        <v>2714</v>
      </c>
      <c r="E186" s="210">
        <v>6260.8</v>
      </c>
      <c r="F186" s="256">
        <v>41914</v>
      </c>
      <c r="G186" s="42">
        <v>6260.8</v>
      </c>
      <c r="H186" s="77">
        <f t="shared" si="3"/>
        <v>0</v>
      </c>
      <c r="I186" s="50" t="s">
        <v>217</v>
      </c>
      <c r="J186" s="21"/>
      <c r="K186" s="21"/>
    </row>
    <row r="187" spans="1:11" x14ac:dyDescent="0.25">
      <c r="A187" s="192">
        <v>41914</v>
      </c>
      <c r="B187" s="570" t="s">
        <v>1700</v>
      </c>
      <c r="C187" s="571" t="s">
        <v>4923</v>
      </c>
      <c r="D187" s="572" t="s">
        <v>79</v>
      </c>
      <c r="E187" s="210">
        <v>12386</v>
      </c>
      <c r="F187" s="256">
        <v>41914</v>
      </c>
      <c r="G187" s="42">
        <v>12386</v>
      </c>
      <c r="H187" s="77">
        <f t="shared" si="3"/>
        <v>0</v>
      </c>
      <c r="I187" s="50" t="s">
        <v>65</v>
      </c>
      <c r="J187" s="21"/>
      <c r="K187" s="21"/>
    </row>
    <row r="188" spans="1:11" x14ac:dyDescent="0.25">
      <c r="A188" s="192">
        <v>41914</v>
      </c>
      <c r="B188" s="570" t="s">
        <v>1701</v>
      </c>
      <c r="C188" s="571" t="s">
        <v>4923</v>
      </c>
      <c r="D188" s="572" t="s">
        <v>140</v>
      </c>
      <c r="E188" s="210">
        <v>4567.2</v>
      </c>
      <c r="F188" s="256">
        <v>41914</v>
      </c>
      <c r="G188" s="42">
        <v>4567.2</v>
      </c>
      <c r="H188" s="77">
        <f t="shared" si="3"/>
        <v>0</v>
      </c>
      <c r="I188" s="50"/>
      <c r="J188" s="21"/>
      <c r="K188" s="21"/>
    </row>
    <row r="189" spans="1:11" x14ac:dyDescent="0.25">
      <c r="A189" s="192">
        <v>41914</v>
      </c>
      <c r="B189" s="570" t="s">
        <v>1702</v>
      </c>
      <c r="C189" s="571" t="s">
        <v>4923</v>
      </c>
      <c r="D189" s="572" t="s">
        <v>2133</v>
      </c>
      <c r="E189" s="210">
        <v>250</v>
      </c>
      <c r="F189" s="256">
        <v>41914</v>
      </c>
      <c r="G189" s="42">
        <v>250</v>
      </c>
      <c r="H189" s="77">
        <f t="shared" si="3"/>
        <v>0</v>
      </c>
      <c r="I189" s="50"/>
      <c r="J189" s="21"/>
      <c r="K189" s="21"/>
    </row>
    <row r="190" spans="1:11" x14ac:dyDescent="0.25">
      <c r="A190" s="192">
        <v>41914</v>
      </c>
      <c r="B190" s="570" t="s">
        <v>1703</v>
      </c>
      <c r="C190" s="571" t="s">
        <v>4923</v>
      </c>
      <c r="D190" s="572" t="s">
        <v>2481</v>
      </c>
      <c r="E190" s="210">
        <v>51975</v>
      </c>
      <c r="F190" s="256">
        <v>41920</v>
      </c>
      <c r="G190" s="42">
        <v>51975</v>
      </c>
      <c r="H190" s="77">
        <f t="shared" si="3"/>
        <v>0</v>
      </c>
      <c r="I190" s="50" t="s">
        <v>12</v>
      </c>
      <c r="J190" s="21"/>
      <c r="K190" s="21"/>
    </row>
    <row r="191" spans="1:11" x14ac:dyDescent="0.25">
      <c r="A191" s="192">
        <v>41914</v>
      </c>
      <c r="B191" s="570" t="s">
        <v>1704</v>
      </c>
      <c r="C191" s="571" t="s">
        <v>4923</v>
      </c>
      <c r="D191" s="572" t="s">
        <v>200</v>
      </c>
      <c r="E191" s="210">
        <v>11290</v>
      </c>
      <c r="F191" s="256">
        <v>41918</v>
      </c>
      <c r="G191" s="42">
        <v>11290</v>
      </c>
      <c r="H191" s="77">
        <f t="shared" si="3"/>
        <v>0</v>
      </c>
      <c r="I191" s="50"/>
      <c r="J191" s="21"/>
      <c r="K191" s="21"/>
    </row>
    <row r="192" spans="1:11" x14ac:dyDescent="0.25">
      <c r="A192" s="192">
        <v>41914</v>
      </c>
      <c r="B192" s="570" t="s">
        <v>1705</v>
      </c>
      <c r="C192" s="571" t="s">
        <v>4923</v>
      </c>
      <c r="D192" s="572" t="s">
        <v>4930</v>
      </c>
      <c r="E192" s="210">
        <v>2418.6</v>
      </c>
      <c r="F192" s="256">
        <v>41914</v>
      </c>
      <c r="G192" s="42">
        <v>2418.6</v>
      </c>
      <c r="H192" s="77">
        <f t="shared" si="3"/>
        <v>0</v>
      </c>
      <c r="I192" s="50"/>
      <c r="J192" s="21"/>
      <c r="K192" s="21"/>
    </row>
    <row r="193" spans="1:11" x14ac:dyDescent="0.25">
      <c r="A193" s="192">
        <v>41914</v>
      </c>
      <c r="B193" s="570" t="s">
        <v>1706</v>
      </c>
      <c r="C193" s="571" t="s">
        <v>4923</v>
      </c>
      <c r="D193" s="572" t="s">
        <v>62</v>
      </c>
      <c r="E193" s="210">
        <v>34025</v>
      </c>
      <c r="F193" s="256">
        <v>41914</v>
      </c>
      <c r="G193" s="42">
        <v>34025</v>
      </c>
      <c r="H193" s="77">
        <f t="shared" si="3"/>
        <v>0</v>
      </c>
      <c r="I193" s="50" t="s">
        <v>65</v>
      </c>
      <c r="J193" s="21"/>
      <c r="K193" s="21"/>
    </row>
    <row r="194" spans="1:11" x14ac:dyDescent="0.25">
      <c r="A194" s="192">
        <v>41914</v>
      </c>
      <c r="B194" s="570" t="s">
        <v>1707</v>
      </c>
      <c r="C194" s="571" t="s">
        <v>4923</v>
      </c>
      <c r="D194" s="572" t="s">
        <v>396</v>
      </c>
      <c r="E194" s="210">
        <v>818.4</v>
      </c>
      <c r="F194" s="256">
        <v>41914</v>
      </c>
      <c r="G194" s="42">
        <v>818.4</v>
      </c>
      <c r="H194" s="77">
        <f t="shared" si="3"/>
        <v>0</v>
      </c>
      <c r="I194" s="50"/>
      <c r="J194" s="21"/>
      <c r="K194" s="21"/>
    </row>
    <row r="195" spans="1:11" x14ac:dyDescent="0.25">
      <c r="A195" s="192">
        <v>41914</v>
      </c>
      <c r="B195" s="570" t="s">
        <v>1708</v>
      </c>
      <c r="C195" s="571" t="s">
        <v>4923</v>
      </c>
      <c r="D195" s="572" t="s">
        <v>91</v>
      </c>
      <c r="E195" s="210">
        <v>27531</v>
      </c>
      <c r="F195" s="256">
        <v>41914</v>
      </c>
      <c r="G195" s="42">
        <v>27531</v>
      </c>
      <c r="H195" s="77">
        <f t="shared" si="3"/>
        <v>0</v>
      </c>
      <c r="I195" s="50"/>
      <c r="J195" s="21"/>
      <c r="K195" s="21"/>
    </row>
    <row r="196" spans="1:11" x14ac:dyDescent="0.25">
      <c r="A196" s="192">
        <v>41914</v>
      </c>
      <c r="B196" s="570" t="s">
        <v>1709</v>
      </c>
      <c r="C196" s="571" t="s">
        <v>4923</v>
      </c>
      <c r="D196" s="572" t="s">
        <v>63</v>
      </c>
      <c r="E196" s="210">
        <v>3511.2</v>
      </c>
      <c r="F196" s="256">
        <v>41914</v>
      </c>
      <c r="G196" s="42">
        <v>3511.2</v>
      </c>
      <c r="H196" s="77">
        <f t="shared" si="3"/>
        <v>0</v>
      </c>
      <c r="I196" s="50" t="s">
        <v>21</v>
      </c>
      <c r="J196" s="21"/>
      <c r="K196" s="21"/>
    </row>
    <row r="197" spans="1:11" x14ac:dyDescent="0.25">
      <c r="A197" s="192">
        <v>41914</v>
      </c>
      <c r="B197" s="570" t="s">
        <v>1711</v>
      </c>
      <c r="C197" s="571" t="s">
        <v>4923</v>
      </c>
      <c r="D197" s="572" t="s">
        <v>4931</v>
      </c>
      <c r="E197" s="210">
        <v>1267</v>
      </c>
      <c r="F197" s="256">
        <v>41914</v>
      </c>
      <c r="G197" s="42">
        <v>1267</v>
      </c>
      <c r="H197" s="77">
        <f t="shared" si="3"/>
        <v>0</v>
      </c>
      <c r="I197" s="50"/>
      <c r="J197" s="21"/>
      <c r="K197" s="21"/>
    </row>
    <row r="198" spans="1:11" x14ac:dyDescent="0.25">
      <c r="A198" s="192">
        <v>41914</v>
      </c>
      <c r="B198" s="570" t="s">
        <v>1712</v>
      </c>
      <c r="C198" s="571" t="s">
        <v>4923</v>
      </c>
      <c r="D198" s="572" t="s">
        <v>4183</v>
      </c>
      <c r="E198" s="210">
        <v>7812.2</v>
      </c>
      <c r="F198" s="256">
        <v>41914</v>
      </c>
      <c r="G198" s="42">
        <v>7812.2</v>
      </c>
      <c r="H198" s="77">
        <f t="shared" si="3"/>
        <v>0</v>
      </c>
      <c r="I198" s="50"/>
      <c r="J198" s="21"/>
      <c r="K198" s="21"/>
    </row>
    <row r="199" spans="1:11" x14ac:dyDescent="0.25">
      <c r="A199" s="192">
        <v>41914</v>
      </c>
      <c r="B199" s="570" t="s">
        <v>1713</v>
      </c>
      <c r="C199" s="571" t="s">
        <v>4923</v>
      </c>
      <c r="D199" s="572" t="s">
        <v>1915</v>
      </c>
      <c r="E199" s="210">
        <v>1167.4000000000001</v>
      </c>
      <c r="F199" s="256">
        <v>41914</v>
      </c>
      <c r="G199" s="42">
        <v>1167.4000000000001</v>
      </c>
      <c r="H199" s="77">
        <f t="shared" si="3"/>
        <v>0</v>
      </c>
      <c r="I199" s="50"/>
      <c r="J199" s="21"/>
      <c r="K199" s="21"/>
    </row>
    <row r="200" spans="1:11" x14ac:dyDescent="0.25">
      <c r="A200" s="192">
        <v>41914</v>
      </c>
      <c r="B200" s="570" t="s">
        <v>1714</v>
      </c>
      <c r="C200" s="571" t="s">
        <v>4923</v>
      </c>
      <c r="D200" s="572" t="s">
        <v>4612</v>
      </c>
      <c r="E200" s="210">
        <v>912</v>
      </c>
      <c r="F200" s="256">
        <v>41914</v>
      </c>
      <c r="G200" s="42">
        <v>912</v>
      </c>
      <c r="H200" s="77">
        <f t="shared" ref="H200:H263" si="4">E200-G200</f>
        <v>0</v>
      </c>
      <c r="I200" s="50"/>
      <c r="J200" s="21"/>
      <c r="K200" s="21"/>
    </row>
    <row r="201" spans="1:11" x14ac:dyDescent="0.25">
      <c r="A201" s="192">
        <v>41914</v>
      </c>
      <c r="B201" s="570" t="s">
        <v>1715</v>
      </c>
      <c r="C201" s="571" t="s">
        <v>4923</v>
      </c>
      <c r="D201" s="572" t="s">
        <v>4612</v>
      </c>
      <c r="E201" s="210">
        <v>897</v>
      </c>
      <c r="F201" s="256">
        <v>41914</v>
      </c>
      <c r="G201" s="42">
        <v>897</v>
      </c>
      <c r="H201" s="77">
        <f t="shared" si="4"/>
        <v>0</v>
      </c>
      <c r="I201" s="50"/>
      <c r="J201" s="21"/>
      <c r="K201" s="21"/>
    </row>
    <row r="202" spans="1:11" x14ac:dyDescent="0.25">
      <c r="A202" s="192">
        <v>41914</v>
      </c>
      <c r="B202" s="570" t="s">
        <v>1716</v>
      </c>
      <c r="C202" s="571" t="s">
        <v>4923</v>
      </c>
      <c r="D202" s="572" t="s">
        <v>4612</v>
      </c>
      <c r="E202" s="210">
        <v>846</v>
      </c>
      <c r="F202" s="256">
        <v>41914</v>
      </c>
      <c r="G202" s="42">
        <v>846</v>
      </c>
      <c r="H202" s="77">
        <f t="shared" si="4"/>
        <v>0</v>
      </c>
      <c r="I202" s="50"/>
      <c r="J202" s="21"/>
      <c r="K202" s="21"/>
    </row>
    <row r="203" spans="1:11" x14ac:dyDescent="0.25">
      <c r="A203" s="192">
        <v>41914</v>
      </c>
      <c r="B203" s="570" t="s">
        <v>1717</v>
      </c>
      <c r="C203" s="571" t="s">
        <v>4923</v>
      </c>
      <c r="D203" s="572" t="s">
        <v>4612</v>
      </c>
      <c r="E203" s="210">
        <v>10504.5</v>
      </c>
      <c r="F203" s="256">
        <v>41914</v>
      </c>
      <c r="G203" s="42">
        <v>10504.5</v>
      </c>
      <c r="H203" s="77">
        <f t="shared" si="4"/>
        <v>0</v>
      </c>
      <c r="I203" s="50"/>
      <c r="J203" s="21"/>
      <c r="K203" s="21"/>
    </row>
    <row r="204" spans="1:11" x14ac:dyDescent="0.25">
      <c r="A204" s="192">
        <v>41914</v>
      </c>
      <c r="B204" s="570" t="s">
        <v>1718</v>
      </c>
      <c r="C204" s="571" t="s">
        <v>4923</v>
      </c>
      <c r="D204" s="572" t="s">
        <v>4612</v>
      </c>
      <c r="E204" s="210">
        <v>897</v>
      </c>
      <c r="F204" s="256">
        <v>41914</v>
      </c>
      <c r="G204" s="42">
        <v>897</v>
      </c>
      <c r="H204" s="77">
        <f t="shared" si="4"/>
        <v>0</v>
      </c>
      <c r="I204" s="50"/>
      <c r="J204" s="21"/>
      <c r="K204" s="21"/>
    </row>
    <row r="205" spans="1:11" x14ac:dyDescent="0.25">
      <c r="A205" s="192">
        <v>41914</v>
      </c>
      <c r="B205" s="570" t="s">
        <v>1719</v>
      </c>
      <c r="C205" s="571" t="s">
        <v>4923</v>
      </c>
      <c r="D205" s="572" t="s">
        <v>160</v>
      </c>
      <c r="E205" s="210">
        <v>223055.51</v>
      </c>
      <c r="F205" s="412" t="s">
        <v>4932</v>
      </c>
      <c r="G205" s="42">
        <v>223055.51</v>
      </c>
      <c r="H205" s="77">
        <f t="shared" si="4"/>
        <v>0</v>
      </c>
      <c r="I205" s="50" t="s">
        <v>162</v>
      </c>
      <c r="J205" s="21"/>
      <c r="K205" s="21"/>
    </row>
    <row r="206" spans="1:11" x14ac:dyDescent="0.25">
      <c r="A206" s="192">
        <v>41914</v>
      </c>
      <c r="B206" s="570" t="s">
        <v>1720</v>
      </c>
      <c r="C206" s="571" t="s">
        <v>4923</v>
      </c>
      <c r="D206" s="572" t="s">
        <v>4597</v>
      </c>
      <c r="E206" s="210">
        <v>47491.65</v>
      </c>
      <c r="F206" s="256">
        <v>41920</v>
      </c>
      <c r="G206" s="42">
        <v>47491.65</v>
      </c>
      <c r="H206" s="217">
        <f t="shared" si="4"/>
        <v>0</v>
      </c>
      <c r="I206" s="50" t="s">
        <v>162</v>
      </c>
      <c r="J206" s="21"/>
      <c r="K206" s="21"/>
    </row>
    <row r="207" spans="1:11" x14ac:dyDescent="0.25">
      <c r="A207" s="192">
        <v>41914</v>
      </c>
      <c r="B207" s="570" t="s">
        <v>1721</v>
      </c>
      <c r="C207" s="571" t="s">
        <v>4923</v>
      </c>
      <c r="D207" s="572" t="s">
        <v>4933</v>
      </c>
      <c r="E207" s="210">
        <v>2174.1999999999998</v>
      </c>
      <c r="F207" s="256">
        <v>41916</v>
      </c>
      <c r="G207" s="42">
        <v>2174.1999999999998</v>
      </c>
      <c r="H207" s="217">
        <f t="shared" si="4"/>
        <v>0</v>
      </c>
      <c r="I207" s="50" t="s">
        <v>162</v>
      </c>
      <c r="J207" s="21"/>
      <c r="K207" s="21"/>
    </row>
    <row r="208" spans="1:11" x14ac:dyDescent="0.25">
      <c r="A208" s="192">
        <v>41914</v>
      </c>
      <c r="B208" s="570" t="s">
        <v>1723</v>
      </c>
      <c r="C208" s="571" t="s">
        <v>4923</v>
      </c>
      <c r="D208" s="572" t="s">
        <v>4593</v>
      </c>
      <c r="E208" s="210">
        <v>612.5</v>
      </c>
      <c r="F208" s="256">
        <v>41916</v>
      </c>
      <c r="G208" s="42">
        <v>612.5</v>
      </c>
      <c r="H208" s="217">
        <f t="shared" si="4"/>
        <v>0</v>
      </c>
      <c r="I208" s="50" t="s">
        <v>162</v>
      </c>
      <c r="J208" s="21"/>
      <c r="K208" s="21"/>
    </row>
    <row r="209" spans="1:11" x14ac:dyDescent="0.25">
      <c r="A209" s="192">
        <v>41914</v>
      </c>
      <c r="B209" s="570" t="s">
        <v>1724</v>
      </c>
      <c r="C209" s="571" t="s">
        <v>4923</v>
      </c>
      <c r="D209" s="572" t="s">
        <v>494</v>
      </c>
      <c r="E209" s="210">
        <v>891.9</v>
      </c>
      <c r="F209" s="256">
        <v>41914</v>
      </c>
      <c r="G209" s="42">
        <v>891.9</v>
      </c>
      <c r="H209" s="217">
        <f t="shared" si="4"/>
        <v>0</v>
      </c>
      <c r="I209" s="50"/>
      <c r="J209" s="21"/>
      <c r="K209" s="21"/>
    </row>
    <row r="210" spans="1:11" x14ac:dyDescent="0.25">
      <c r="A210" s="192">
        <v>41914</v>
      </c>
      <c r="B210" s="570" t="s">
        <v>1725</v>
      </c>
      <c r="C210" s="571" t="s">
        <v>4923</v>
      </c>
      <c r="D210" s="572" t="s">
        <v>4608</v>
      </c>
      <c r="E210" s="210">
        <v>33205.599999999999</v>
      </c>
      <c r="F210" s="256">
        <v>41916</v>
      </c>
      <c r="G210" s="42">
        <v>33205.599999999999</v>
      </c>
      <c r="H210" s="217">
        <f t="shared" si="4"/>
        <v>0</v>
      </c>
      <c r="I210" s="50" t="s">
        <v>162</v>
      </c>
      <c r="J210" s="21"/>
      <c r="K210" s="21"/>
    </row>
    <row r="211" spans="1:11" x14ac:dyDescent="0.25">
      <c r="A211" s="192">
        <v>41914</v>
      </c>
      <c r="B211" s="570" t="s">
        <v>1726</v>
      </c>
      <c r="C211" s="571" t="s">
        <v>4923</v>
      </c>
      <c r="D211" s="572" t="s">
        <v>4680</v>
      </c>
      <c r="E211" s="210">
        <v>6940.3</v>
      </c>
      <c r="F211" s="256">
        <v>41916</v>
      </c>
      <c r="G211" s="42">
        <v>6940.3</v>
      </c>
      <c r="H211" s="217">
        <f t="shared" si="4"/>
        <v>0</v>
      </c>
      <c r="I211" s="50" t="s">
        <v>162</v>
      </c>
      <c r="J211" s="21"/>
      <c r="K211" s="21"/>
    </row>
    <row r="212" spans="1:11" x14ac:dyDescent="0.25">
      <c r="A212" s="192">
        <v>41914</v>
      </c>
      <c r="B212" s="570" t="s">
        <v>1727</v>
      </c>
      <c r="C212" s="571" t="s">
        <v>4923</v>
      </c>
      <c r="D212" s="572" t="s">
        <v>3557</v>
      </c>
      <c r="E212" s="210">
        <v>17741.900000000001</v>
      </c>
      <c r="F212" s="412" t="s">
        <v>4934</v>
      </c>
      <c r="G212" s="42">
        <v>17741.900000000001</v>
      </c>
      <c r="H212" s="217">
        <f t="shared" si="4"/>
        <v>0</v>
      </c>
      <c r="I212" s="50" t="s">
        <v>162</v>
      </c>
      <c r="J212" s="21"/>
      <c r="K212" s="21"/>
    </row>
    <row r="213" spans="1:11" x14ac:dyDescent="0.25">
      <c r="A213" s="192">
        <v>41914</v>
      </c>
      <c r="B213" s="570" t="s">
        <v>1728</v>
      </c>
      <c r="C213" s="571" t="s">
        <v>4923</v>
      </c>
      <c r="D213" s="572" t="s">
        <v>4301</v>
      </c>
      <c r="E213" s="210">
        <v>19994</v>
      </c>
      <c r="F213" s="256">
        <v>41916</v>
      </c>
      <c r="G213" s="42">
        <v>19994</v>
      </c>
      <c r="H213" s="217">
        <f t="shared" si="4"/>
        <v>0</v>
      </c>
      <c r="I213" s="50" t="s">
        <v>162</v>
      </c>
      <c r="J213" s="21"/>
      <c r="K213" s="21"/>
    </row>
    <row r="214" spans="1:11" x14ac:dyDescent="0.25">
      <c r="A214" s="192">
        <v>41914</v>
      </c>
      <c r="B214" s="570" t="s">
        <v>1731</v>
      </c>
      <c r="C214" s="571" t="s">
        <v>4923</v>
      </c>
      <c r="D214" s="572" t="s">
        <v>4935</v>
      </c>
      <c r="E214" s="210">
        <v>24290.7</v>
      </c>
      <c r="F214" s="256">
        <v>41915</v>
      </c>
      <c r="G214" s="42">
        <v>24290.7</v>
      </c>
      <c r="H214" s="217">
        <f t="shared" si="4"/>
        <v>0</v>
      </c>
      <c r="I214" s="50" t="s">
        <v>12</v>
      </c>
      <c r="J214" s="21"/>
      <c r="K214" s="21"/>
    </row>
    <row r="215" spans="1:11" x14ac:dyDescent="0.25">
      <c r="A215" s="192">
        <v>41914</v>
      </c>
      <c r="B215" s="570" t="s">
        <v>1733</v>
      </c>
      <c r="C215" s="571" t="s">
        <v>4923</v>
      </c>
      <c r="D215" s="572" t="s">
        <v>4936</v>
      </c>
      <c r="E215" s="210">
        <v>923.2</v>
      </c>
      <c r="F215" s="256">
        <v>41916</v>
      </c>
      <c r="G215" s="42">
        <v>923.2</v>
      </c>
      <c r="H215" s="217">
        <f t="shared" si="4"/>
        <v>0</v>
      </c>
      <c r="I215" s="50" t="s">
        <v>162</v>
      </c>
      <c r="J215" s="21"/>
      <c r="K215" s="21"/>
    </row>
    <row r="216" spans="1:11" x14ac:dyDescent="0.25">
      <c r="A216" s="192">
        <v>41914</v>
      </c>
      <c r="B216" s="570" t="s">
        <v>1734</v>
      </c>
      <c r="C216" s="571" t="s">
        <v>4923</v>
      </c>
      <c r="D216" s="572" t="s">
        <v>4605</v>
      </c>
      <c r="E216" s="210">
        <v>8017.92</v>
      </c>
      <c r="F216" s="256">
        <v>41920</v>
      </c>
      <c r="G216" s="42">
        <v>8017.92</v>
      </c>
      <c r="H216" s="217">
        <f t="shared" si="4"/>
        <v>0</v>
      </c>
      <c r="I216" s="50" t="s">
        <v>162</v>
      </c>
      <c r="J216" s="21"/>
      <c r="K216" s="21"/>
    </row>
    <row r="217" spans="1:11" x14ac:dyDescent="0.25">
      <c r="A217" s="192">
        <v>41914</v>
      </c>
      <c r="B217" s="570" t="s">
        <v>1735</v>
      </c>
      <c r="C217" s="571" t="s">
        <v>4923</v>
      </c>
      <c r="D217" s="572" t="s">
        <v>4607</v>
      </c>
      <c r="E217" s="210">
        <v>17189.439999999999</v>
      </c>
      <c r="F217" s="412" t="s">
        <v>4937</v>
      </c>
      <c r="G217" s="42">
        <v>17189.439999999999</v>
      </c>
      <c r="H217" s="217">
        <f t="shared" si="4"/>
        <v>0</v>
      </c>
      <c r="I217" s="50" t="s">
        <v>162</v>
      </c>
      <c r="J217" s="21"/>
      <c r="K217" s="21"/>
    </row>
    <row r="218" spans="1:11" x14ac:dyDescent="0.25">
      <c r="A218" s="192">
        <v>41914</v>
      </c>
      <c r="B218" s="570" t="s">
        <v>1736</v>
      </c>
      <c r="C218" s="571" t="s">
        <v>4923</v>
      </c>
      <c r="D218" s="572" t="s">
        <v>174</v>
      </c>
      <c r="E218" s="210">
        <v>5196.8</v>
      </c>
      <c r="F218" s="256">
        <v>41916</v>
      </c>
      <c r="G218" s="42">
        <v>5196.8</v>
      </c>
      <c r="H218" s="217">
        <f t="shared" si="4"/>
        <v>0</v>
      </c>
      <c r="I218" s="50" t="s">
        <v>162</v>
      </c>
      <c r="J218" s="21"/>
      <c r="K218" s="21"/>
    </row>
    <row r="219" spans="1:11" x14ac:dyDescent="0.25">
      <c r="A219" s="192">
        <v>41914</v>
      </c>
      <c r="B219" s="570" t="s">
        <v>1738</v>
      </c>
      <c r="C219" s="571" t="s">
        <v>4923</v>
      </c>
      <c r="D219" s="572" t="s">
        <v>4603</v>
      </c>
      <c r="E219" s="210">
        <v>17412.400000000001</v>
      </c>
      <c r="F219" s="256">
        <v>41916</v>
      </c>
      <c r="G219" s="42">
        <v>17412.400000000001</v>
      </c>
      <c r="H219" s="217">
        <f t="shared" si="4"/>
        <v>0</v>
      </c>
      <c r="I219" s="50" t="s">
        <v>162</v>
      </c>
      <c r="J219" s="21"/>
      <c r="K219" s="21"/>
    </row>
    <row r="220" spans="1:11" x14ac:dyDescent="0.25">
      <c r="A220" s="192">
        <v>41914</v>
      </c>
      <c r="B220" s="570" t="s">
        <v>1739</v>
      </c>
      <c r="C220" s="571" t="s">
        <v>4923</v>
      </c>
      <c r="D220" s="572" t="s">
        <v>4927</v>
      </c>
      <c r="E220" s="210">
        <v>65723.3</v>
      </c>
      <c r="F220" s="256">
        <v>41915</v>
      </c>
      <c r="G220" s="42">
        <v>65723.3</v>
      </c>
      <c r="H220" s="217">
        <f t="shared" si="4"/>
        <v>0</v>
      </c>
      <c r="I220" s="50" t="s">
        <v>217</v>
      </c>
      <c r="J220" s="21"/>
      <c r="K220" s="21"/>
    </row>
    <row r="221" spans="1:11" x14ac:dyDescent="0.25">
      <c r="A221" s="192">
        <v>41915</v>
      </c>
      <c r="B221" s="570" t="s">
        <v>1741</v>
      </c>
      <c r="C221" s="571" t="s">
        <v>4923</v>
      </c>
      <c r="D221" s="572" t="s">
        <v>3312</v>
      </c>
      <c r="E221" s="210">
        <v>5888</v>
      </c>
      <c r="F221" s="256">
        <v>41915</v>
      </c>
      <c r="G221" s="42">
        <v>5888</v>
      </c>
      <c r="H221" s="217">
        <f t="shared" si="4"/>
        <v>0</v>
      </c>
      <c r="I221" s="50"/>
      <c r="J221" s="21"/>
      <c r="K221" s="21"/>
    </row>
    <row r="222" spans="1:11" x14ac:dyDescent="0.25">
      <c r="A222" s="192">
        <v>41915</v>
      </c>
      <c r="B222" s="570" t="s">
        <v>1743</v>
      </c>
      <c r="C222" s="571" t="s">
        <v>4923</v>
      </c>
      <c r="D222" s="572" t="s">
        <v>4587</v>
      </c>
      <c r="E222" s="210">
        <v>30512.1</v>
      </c>
      <c r="F222" s="256">
        <v>41915</v>
      </c>
      <c r="G222" s="42">
        <v>30512.1</v>
      </c>
      <c r="H222" s="217">
        <f t="shared" si="4"/>
        <v>0</v>
      </c>
      <c r="I222" s="50" t="s">
        <v>12</v>
      </c>
      <c r="J222" s="21"/>
      <c r="K222" s="21"/>
    </row>
    <row r="223" spans="1:11" x14ac:dyDescent="0.25">
      <c r="A223" s="192">
        <v>41915</v>
      </c>
      <c r="B223" s="570" t="s">
        <v>1744</v>
      </c>
      <c r="C223" s="571" t="s">
        <v>4923</v>
      </c>
      <c r="D223" s="572" t="s">
        <v>3366</v>
      </c>
      <c r="E223" s="210">
        <v>3560</v>
      </c>
      <c r="F223" s="256">
        <v>41915</v>
      </c>
      <c r="G223" s="42">
        <v>3560</v>
      </c>
      <c r="H223" s="217">
        <f t="shared" si="4"/>
        <v>0</v>
      </c>
      <c r="I223" s="50"/>
      <c r="J223" s="21"/>
      <c r="K223" s="21"/>
    </row>
    <row r="224" spans="1:11" x14ac:dyDescent="0.25">
      <c r="A224" s="192">
        <v>41915</v>
      </c>
      <c r="B224" s="570" t="s">
        <v>1745</v>
      </c>
      <c r="C224" s="571" t="s">
        <v>4923</v>
      </c>
      <c r="D224" s="572" t="s">
        <v>4938</v>
      </c>
      <c r="E224" s="210">
        <v>18408.2</v>
      </c>
      <c r="F224" s="256">
        <v>41915</v>
      </c>
      <c r="G224" s="42">
        <v>18408.2</v>
      </c>
      <c r="H224" s="217">
        <f t="shared" si="4"/>
        <v>0</v>
      </c>
      <c r="I224" s="50" t="s">
        <v>12</v>
      </c>
      <c r="J224" s="21"/>
      <c r="K224" s="21"/>
    </row>
    <row r="225" spans="1:11" x14ac:dyDescent="0.25">
      <c r="A225" s="192">
        <v>41915</v>
      </c>
      <c r="B225" s="570" t="s">
        <v>1746</v>
      </c>
      <c r="C225" s="571" t="s">
        <v>4923</v>
      </c>
      <c r="D225" s="572" t="s">
        <v>4915</v>
      </c>
      <c r="E225" s="210">
        <v>63025.599999999999</v>
      </c>
      <c r="F225" s="256">
        <v>41918</v>
      </c>
      <c r="G225" s="42">
        <v>63025.599999999999</v>
      </c>
      <c r="H225" s="217">
        <f t="shared" si="4"/>
        <v>0</v>
      </c>
      <c r="I225" s="50" t="s">
        <v>65</v>
      </c>
      <c r="J225" s="21"/>
      <c r="K225" s="21"/>
    </row>
    <row r="226" spans="1:11" x14ac:dyDescent="0.25">
      <c r="A226" s="192">
        <v>41915</v>
      </c>
      <c r="B226" s="570" t="s">
        <v>1748</v>
      </c>
      <c r="C226" s="571" t="s">
        <v>4923</v>
      </c>
      <c r="D226" s="572" t="s">
        <v>13</v>
      </c>
      <c r="E226" s="210">
        <v>4006.8</v>
      </c>
      <c r="F226" s="256">
        <v>41915</v>
      </c>
      <c r="G226" s="42">
        <v>4006.8</v>
      </c>
      <c r="H226" s="217">
        <f t="shared" si="4"/>
        <v>0</v>
      </c>
      <c r="I226" s="50"/>
    </row>
    <row r="227" spans="1:11" x14ac:dyDescent="0.25">
      <c r="A227" s="192">
        <v>41915</v>
      </c>
      <c r="B227" s="570" t="s">
        <v>1750</v>
      </c>
      <c r="C227" s="571" t="s">
        <v>4923</v>
      </c>
      <c r="D227" s="572" t="s">
        <v>4915</v>
      </c>
      <c r="E227" s="210">
        <v>19525.8</v>
      </c>
      <c r="F227" s="256">
        <v>41918</v>
      </c>
      <c r="G227" s="42">
        <v>19525.8</v>
      </c>
      <c r="H227" s="217">
        <f t="shared" si="4"/>
        <v>0</v>
      </c>
      <c r="I227" s="50" t="s">
        <v>65</v>
      </c>
    </row>
    <row r="228" spans="1:11" x14ac:dyDescent="0.25">
      <c r="A228" s="192">
        <v>41915</v>
      </c>
      <c r="B228" s="570" t="s">
        <v>1752</v>
      </c>
      <c r="C228" s="571" t="s">
        <v>4923</v>
      </c>
      <c r="D228" s="572" t="s">
        <v>4939</v>
      </c>
      <c r="E228" s="210">
        <v>8550</v>
      </c>
      <c r="F228" s="256">
        <v>41915</v>
      </c>
      <c r="G228" s="42">
        <v>8550</v>
      </c>
      <c r="H228" s="217">
        <f t="shared" si="4"/>
        <v>0</v>
      </c>
      <c r="I228" s="50" t="s">
        <v>217</v>
      </c>
    </row>
    <row r="229" spans="1:11" x14ac:dyDescent="0.25">
      <c r="A229" s="192">
        <v>41915</v>
      </c>
      <c r="B229" s="570" t="s">
        <v>1753</v>
      </c>
      <c r="C229" s="571" t="s">
        <v>4923</v>
      </c>
      <c r="D229" s="572" t="s">
        <v>23</v>
      </c>
      <c r="E229" s="210">
        <v>7191.6</v>
      </c>
      <c r="F229" s="256">
        <v>41915</v>
      </c>
      <c r="G229" s="42">
        <v>7191.6</v>
      </c>
      <c r="H229" s="217">
        <f t="shared" si="4"/>
        <v>0</v>
      </c>
      <c r="I229" s="50"/>
    </row>
    <row r="230" spans="1:11" x14ac:dyDescent="0.25">
      <c r="A230" s="192">
        <v>41915</v>
      </c>
      <c r="B230" s="570" t="s">
        <v>1754</v>
      </c>
      <c r="C230" s="571" t="s">
        <v>4923</v>
      </c>
      <c r="D230" s="572" t="s">
        <v>338</v>
      </c>
      <c r="E230" s="210">
        <v>460.2</v>
      </c>
      <c r="F230" s="256">
        <v>41915</v>
      </c>
      <c r="G230" s="42">
        <v>460.2</v>
      </c>
      <c r="H230" s="217">
        <f t="shared" si="4"/>
        <v>0</v>
      </c>
      <c r="I230" s="50" t="s">
        <v>30</v>
      </c>
      <c r="K230" s="33"/>
    </row>
    <row r="231" spans="1:11" x14ac:dyDescent="0.25">
      <c r="A231" s="192">
        <v>41915</v>
      </c>
      <c r="B231" s="570" t="s">
        <v>1755</v>
      </c>
      <c r="C231" s="571" t="s">
        <v>4923</v>
      </c>
      <c r="D231" s="572" t="s">
        <v>4653</v>
      </c>
      <c r="E231" s="210">
        <v>3197.6</v>
      </c>
      <c r="F231" s="256">
        <v>41915</v>
      </c>
      <c r="G231" s="42">
        <v>3197.6</v>
      </c>
      <c r="H231" s="217">
        <f t="shared" si="4"/>
        <v>0</v>
      </c>
      <c r="I231" s="50" t="s">
        <v>30</v>
      </c>
    </row>
    <row r="232" spans="1:11" x14ac:dyDescent="0.25">
      <c r="A232" s="192">
        <v>41915</v>
      </c>
      <c r="B232" s="570" t="s">
        <v>1756</v>
      </c>
      <c r="C232" s="571" t="s">
        <v>4923</v>
      </c>
      <c r="D232" s="572" t="s">
        <v>4322</v>
      </c>
      <c r="E232" s="210">
        <v>12146.2</v>
      </c>
      <c r="F232" s="256">
        <v>41915</v>
      </c>
      <c r="G232" s="42">
        <v>12146.2</v>
      </c>
      <c r="H232" s="217">
        <f t="shared" si="4"/>
        <v>0</v>
      </c>
      <c r="I232" s="50" t="s">
        <v>30</v>
      </c>
    </row>
    <row r="233" spans="1:11" x14ac:dyDescent="0.25">
      <c r="A233" s="192">
        <v>41915</v>
      </c>
      <c r="B233" s="570" t="s">
        <v>1757</v>
      </c>
      <c r="C233" s="571" t="s">
        <v>4923</v>
      </c>
      <c r="D233" s="572" t="s">
        <v>4700</v>
      </c>
      <c r="E233" s="210">
        <v>2816</v>
      </c>
      <c r="F233" s="256">
        <v>41915</v>
      </c>
      <c r="G233" s="42">
        <v>2816</v>
      </c>
      <c r="H233" s="217">
        <f t="shared" si="4"/>
        <v>0</v>
      </c>
      <c r="I233" s="50" t="s">
        <v>30</v>
      </c>
    </row>
    <row r="234" spans="1:11" x14ac:dyDescent="0.25">
      <c r="A234" s="192">
        <v>41915</v>
      </c>
      <c r="B234" s="570" t="s">
        <v>1758</v>
      </c>
      <c r="C234" s="571" t="s">
        <v>4923</v>
      </c>
      <c r="D234" s="572" t="s">
        <v>4700</v>
      </c>
      <c r="E234" s="210">
        <v>102.4</v>
      </c>
      <c r="F234" s="256">
        <v>41915</v>
      </c>
      <c r="G234" s="42">
        <v>102.4</v>
      </c>
      <c r="H234" s="217">
        <f t="shared" si="4"/>
        <v>0</v>
      </c>
      <c r="I234" s="50"/>
    </row>
    <row r="235" spans="1:11" x14ac:dyDescent="0.25">
      <c r="A235" s="192">
        <v>41915</v>
      </c>
      <c r="B235" s="570" t="s">
        <v>1759</v>
      </c>
      <c r="C235" s="571" t="s">
        <v>4923</v>
      </c>
      <c r="D235" s="572" t="s">
        <v>4826</v>
      </c>
      <c r="E235" s="210">
        <v>3965.6</v>
      </c>
      <c r="F235" s="256">
        <v>41915</v>
      </c>
      <c r="G235" s="42">
        <v>3965.6</v>
      </c>
      <c r="H235" s="217">
        <f t="shared" si="4"/>
        <v>0</v>
      </c>
      <c r="I235" s="50"/>
    </row>
    <row r="236" spans="1:11" x14ac:dyDescent="0.25">
      <c r="A236" s="192">
        <v>41915</v>
      </c>
      <c r="B236" s="570" t="s">
        <v>1760</v>
      </c>
      <c r="C236" s="571" t="s">
        <v>4923</v>
      </c>
      <c r="D236" s="572" t="s">
        <v>29</v>
      </c>
      <c r="E236" s="210">
        <v>12963.5</v>
      </c>
      <c r="F236" s="256">
        <v>41915</v>
      </c>
      <c r="G236" s="42">
        <v>12963.5</v>
      </c>
      <c r="H236" s="217">
        <f t="shared" si="4"/>
        <v>0</v>
      </c>
      <c r="I236" s="50"/>
    </row>
    <row r="237" spans="1:11" x14ac:dyDescent="0.25">
      <c r="A237" s="192">
        <v>41915</v>
      </c>
      <c r="B237" s="570" t="s">
        <v>1761</v>
      </c>
      <c r="C237" s="571" t="s">
        <v>4923</v>
      </c>
      <c r="D237" s="572" t="s">
        <v>758</v>
      </c>
      <c r="E237" s="210">
        <v>2844.3</v>
      </c>
      <c r="F237" s="256">
        <v>41915</v>
      </c>
      <c r="G237" s="42">
        <v>2844.3</v>
      </c>
      <c r="H237" s="217">
        <f t="shared" si="4"/>
        <v>0</v>
      </c>
      <c r="I237" s="50"/>
    </row>
    <row r="238" spans="1:11" x14ac:dyDescent="0.25">
      <c r="A238" s="192">
        <v>41915</v>
      </c>
      <c r="B238" s="570" t="s">
        <v>1762</v>
      </c>
      <c r="C238" s="571" t="s">
        <v>4923</v>
      </c>
      <c r="D238" s="572" t="s">
        <v>4652</v>
      </c>
      <c r="E238" s="210">
        <v>3914.4</v>
      </c>
      <c r="F238" s="256">
        <v>41915</v>
      </c>
      <c r="G238" s="42">
        <v>3914.4</v>
      </c>
      <c r="H238" s="217">
        <f t="shared" si="4"/>
        <v>0</v>
      </c>
      <c r="I238" s="50" t="s">
        <v>30</v>
      </c>
    </row>
    <row r="239" spans="1:11" x14ac:dyDescent="0.25">
      <c r="A239" s="192">
        <v>41915</v>
      </c>
      <c r="B239" s="570" t="s">
        <v>1763</v>
      </c>
      <c r="C239" s="571" t="s">
        <v>4923</v>
      </c>
      <c r="D239" s="572" t="s">
        <v>28</v>
      </c>
      <c r="E239" s="210">
        <v>4301</v>
      </c>
      <c r="F239" s="256">
        <v>41915</v>
      </c>
      <c r="G239" s="42">
        <v>4301</v>
      </c>
      <c r="H239" s="217">
        <f t="shared" si="4"/>
        <v>0</v>
      </c>
      <c r="I239" s="50"/>
    </row>
    <row r="240" spans="1:11" x14ac:dyDescent="0.25">
      <c r="A240" s="192">
        <v>41915</v>
      </c>
      <c r="B240" s="570" t="s">
        <v>1764</v>
      </c>
      <c r="C240" s="571" t="s">
        <v>4923</v>
      </c>
      <c r="D240" s="572" t="s">
        <v>4321</v>
      </c>
      <c r="E240" s="210">
        <v>1650</v>
      </c>
      <c r="F240" s="256">
        <v>41915</v>
      </c>
      <c r="G240" s="42">
        <v>1650</v>
      </c>
      <c r="H240" s="217">
        <f t="shared" si="4"/>
        <v>0</v>
      </c>
      <c r="I240" s="50" t="s">
        <v>30</v>
      </c>
    </row>
    <row r="241" spans="1:11" x14ac:dyDescent="0.25">
      <c r="A241" s="192">
        <v>41915</v>
      </c>
      <c r="B241" s="570" t="s">
        <v>1765</v>
      </c>
      <c r="C241" s="571" t="s">
        <v>4923</v>
      </c>
      <c r="D241" s="572" t="s">
        <v>2183</v>
      </c>
      <c r="E241" s="210">
        <v>1650</v>
      </c>
      <c r="F241" s="256">
        <v>41915</v>
      </c>
      <c r="G241" s="42">
        <v>1650</v>
      </c>
      <c r="H241" s="217">
        <f t="shared" si="4"/>
        <v>0</v>
      </c>
      <c r="I241" s="50" t="s">
        <v>30</v>
      </c>
    </row>
    <row r="242" spans="1:11" x14ac:dyDescent="0.25">
      <c r="A242" s="192">
        <v>41915</v>
      </c>
      <c r="B242" s="570" t="s">
        <v>1766</v>
      </c>
      <c r="C242" s="571" t="s">
        <v>4923</v>
      </c>
      <c r="D242" s="572" t="s">
        <v>54</v>
      </c>
      <c r="E242" s="210">
        <v>10965.6</v>
      </c>
      <c r="F242" s="256">
        <v>41915</v>
      </c>
      <c r="G242" s="42">
        <v>10965.6</v>
      </c>
      <c r="H242" s="217">
        <f t="shared" si="4"/>
        <v>0</v>
      </c>
      <c r="I242" s="50"/>
      <c r="J242" s="21"/>
      <c r="K242" s="21"/>
    </row>
    <row r="243" spans="1:11" x14ac:dyDescent="0.25">
      <c r="A243" s="192">
        <v>41915</v>
      </c>
      <c r="B243" s="570" t="s">
        <v>1767</v>
      </c>
      <c r="C243" s="571" t="s">
        <v>4923</v>
      </c>
      <c r="D243" s="572" t="s">
        <v>22</v>
      </c>
      <c r="E243" s="210">
        <v>3223</v>
      </c>
      <c r="F243" s="256">
        <v>41915</v>
      </c>
      <c r="G243" s="42">
        <v>3223</v>
      </c>
      <c r="H243" s="217">
        <f t="shared" si="4"/>
        <v>0</v>
      </c>
      <c r="I243" s="50"/>
      <c r="J243" s="21"/>
      <c r="K243" s="21"/>
    </row>
    <row r="244" spans="1:11" x14ac:dyDescent="0.25">
      <c r="A244" s="192">
        <v>41915</v>
      </c>
      <c r="B244" s="570" t="s">
        <v>1768</v>
      </c>
      <c r="C244" s="571" t="s">
        <v>4923</v>
      </c>
      <c r="D244" s="572" t="s">
        <v>949</v>
      </c>
      <c r="E244" s="210">
        <v>397.6</v>
      </c>
      <c r="F244" s="256">
        <v>41915</v>
      </c>
      <c r="G244" s="42">
        <v>397.6</v>
      </c>
      <c r="H244" s="217">
        <f t="shared" si="4"/>
        <v>0</v>
      </c>
      <c r="I244" s="50"/>
      <c r="J244" s="21"/>
      <c r="K244" s="21"/>
    </row>
    <row r="245" spans="1:11" x14ac:dyDescent="0.25">
      <c r="A245" s="192">
        <v>41915</v>
      </c>
      <c r="B245" s="570" t="s">
        <v>1769</v>
      </c>
      <c r="C245" s="571" t="s">
        <v>4923</v>
      </c>
      <c r="D245" s="572" t="s">
        <v>2369</v>
      </c>
      <c r="E245" s="210">
        <v>9587</v>
      </c>
      <c r="F245" s="256">
        <v>41915</v>
      </c>
      <c r="G245" s="42">
        <v>9587</v>
      </c>
      <c r="H245" s="217">
        <f t="shared" si="4"/>
        <v>0</v>
      </c>
      <c r="I245" s="50"/>
      <c r="J245" s="21"/>
      <c r="K245" s="21"/>
    </row>
    <row r="246" spans="1:11" x14ac:dyDescent="0.25">
      <c r="A246" s="192">
        <v>41915</v>
      </c>
      <c r="B246" s="570" t="s">
        <v>1771</v>
      </c>
      <c r="C246" s="571" t="s">
        <v>4923</v>
      </c>
      <c r="D246" s="572" t="s">
        <v>287</v>
      </c>
      <c r="E246" s="210">
        <v>3801.9</v>
      </c>
      <c r="F246" s="256">
        <v>41915</v>
      </c>
      <c r="G246" s="42">
        <v>3801.9</v>
      </c>
      <c r="H246" s="217">
        <f t="shared" si="4"/>
        <v>0</v>
      </c>
      <c r="I246" s="50" t="s">
        <v>30</v>
      </c>
      <c r="J246" s="21"/>
      <c r="K246" s="21"/>
    </row>
    <row r="247" spans="1:11" x14ac:dyDescent="0.25">
      <c r="A247" s="192">
        <v>41915</v>
      </c>
      <c r="B247" s="570" t="s">
        <v>1772</v>
      </c>
      <c r="C247" s="571" t="s">
        <v>4923</v>
      </c>
      <c r="D247" s="572" t="s">
        <v>4817</v>
      </c>
      <c r="E247" s="210">
        <v>4303</v>
      </c>
      <c r="F247" s="256">
        <v>41915</v>
      </c>
      <c r="G247" s="42">
        <v>4303</v>
      </c>
      <c r="H247" s="217">
        <f t="shared" si="4"/>
        <v>0</v>
      </c>
      <c r="I247" s="50" t="s">
        <v>30</v>
      </c>
      <c r="J247" s="21"/>
      <c r="K247" s="21"/>
    </row>
    <row r="248" spans="1:11" x14ac:dyDescent="0.25">
      <c r="A248" s="192">
        <v>41915</v>
      </c>
      <c r="B248" s="570" t="s">
        <v>1773</v>
      </c>
      <c r="C248" s="571" t="s">
        <v>4923</v>
      </c>
      <c r="D248" s="572" t="s">
        <v>28</v>
      </c>
      <c r="E248" s="210">
        <v>8176.8</v>
      </c>
      <c r="F248" s="256">
        <v>41915</v>
      </c>
      <c r="G248" s="42">
        <v>8176.8</v>
      </c>
      <c r="H248" s="217">
        <f t="shared" si="4"/>
        <v>0</v>
      </c>
      <c r="I248" s="50" t="s">
        <v>30</v>
      </c>
      <c r="J248" s="21"/>
      <c r="K248" s="21"/>
    </row>
    <row r="249" spans="1:11" x14ac:dyDescent="0.25">
      <c r="A249" s="192">
        <v>41915</v>
      </c>
      <c r="B249" s="570" t="s">
        <v>1774</v>
      </c>
      <c r="C249" s="571" t="s">
        <v>4923</v>
      </c>
      <c r="D249" s="572" t="s">
        <v>83</v>
      </c>
      <c r="E249" s="210">
        <v>3456</v>
      </c>
      <c r="F249" s="256">
        <v>41915</v>
      </c>
      <c r="G249" s="42">
        <v>3456</v>
      </c>
      <c r="H249" s="217">
        <f t="shared" si="4"/>
        <v>0</v>
      </c>
      <c r="I249" s="50" t="s">
        <v>21</v>
      </c>
      <c r="J249" s="21"/>
      <c r="K249" s="21"/>
    </row>
    <row r="250" spans="1:11" x14ac:dyDescent="0.25">
      <c r="A250" s="192">
        <v>41915</v>
      </c>
      <c r="B250" s="570" t="s">
        <v>1775</v>
      </c>
      <c r="C250" s="571" t="s">
        <v>4923</v>
      </c>
      <c r="D250" s="572" t="s">
        <v>2382</v>
      </c>
      <c r="E250" s="210">
        <v>3220.9</v>
      </c>
      <c r="F250" s="256">
        <v>41916</v>
      </c>
      <c r="G250" s="42">
        <v>3220.9</v>
      </c>
      <c r="H250" s="217">
        <f t="shared" si="4"/>
        <v>0</v>
      </c>
      <c r="I250" s="50" t="s">
        <v>21</v>
      </c>
      <c r="J250" s="21"/>
      <c r="K250" s="21"/>
    </row>
    <row r="251" spans="1:11" x14ac:dyDescent="0.25">
      <c r="A251" s="192">
        <v>41915</v>
      </c>
      <c r="B251" s="570" t="s">
        <v>1777</v>
      </c>
      <c r="C251" s="571" t="s">
        <v>4923</v>
      </c>
      <c r="D251" s="572" t="s">
        <v>1814</v>
      </c>
      <c r="E251" s="210">
        <v>6441</v>
      </c>
      <c r="F251" s="256">
        <v>41920</v>
      </c>
      <c r="G251" s="42">
        <v>6441</v>
      </c>
      <c r="H251" s="217">
        <f t="shared" si="4"/>
        <v>0</v>
      </c>
      <c r="I251" s="50"/>
      <c r="J251" s="21"/>
      <c r="K251" s="21"/>
    </row>
    <row r="252" spans="1:11" x14ac:dyDescent="0.25">
      <c r="A252" s="192">
        <v>41915</v>
      </c>
      <c r="B252" s="570" t="s">
        <v>1779</v>
      </c>
      <c r="C252" s="571" t="s">
        <v>4923</v>
      </c>
      <c r="D252" s="572" t="s">
        <v>123</v>
      </c>
      <c r="E252" s="210">
        <v>4572.6000000000004</v>
      </c>
      <c r="F252" s="256">
        <v>41916</v>
      </c>
      <c r="G252" s="42">
        <v>4572.6000000000004</v>
      </c>
      <c r="H252" s="217">
        <f t="shared" si="4"/>
        <v>0</v>
      </c>
      <c r="I252" s="50" t="s">
        <v>27</v>
      </c>
      <c r="J252" s="21"/>
      <c r="K252" s="21"/>
    </row>
    <row r="253" spans="1:11" x14ac:dyDescent="0.25">
      <c r="A253" s="192">
        <v>41915</v>
      </c>
      <c r="B253" s="570" t="s">
        <v>1780</v>
      </c>
      <c r="C253" s="571" t="s">
        <v>4923</v>
      </c>
      <c r="D253" s="572" t="s">
        <v>501</v>
      </c>
      <c r="E253" s="210">
        <v>1039.5999999999999</v>
      </c>
      <c r="F253" s="256">
        <v>41915</v>
      </c>
      <c r="G253" s="42">
        <v>1039.5999999999999</v>
      </c>
      <c r="H253" s="217">
        <f t="shared" si="4"/>
        <v>0</v>
      </c>
      <c r="I253" s="50"/>
      <c r="J253" s="21"/>
      <c r="K253" s="21"/>
    </row>
    <row r="254" spans="1:11" x14ac:dyDescent="0.25">
      <c r="A254" s="192">
        <v>41915</v>
      </c>
      <c r="B254" s="570" t="s">
        <v>1781</v>
      </c>
      <c r="C254" s="571" t="s">
        <v>4923</v>
      </c>
      <c r="D254" s="572" t="s">
        <v>763</v>
      </c>
      <c r="E254" s="210">
        <v>3873.6</v>
      </c>
      <c r="F254" s="256">
        <v>41915</v>
      </c>
      <c r="G254" s="42">
        <v>3873.6</v>
      </c>
      <c r="H254" s="217">
        <f t="shared" si="4"/>
        <v>0</v>
      </c>
      <c r="I254" s="50" t="s">
        <v>152</v>
      </c>
      <c r="J254" s="21"/>
      <c r="K254" s="21"/>
    </row>
    <row r="255" spans="1:11" x14ac:dyDescent="0.25">
      <c r="A255" s="192">
        <v>41915</v>
      </c>
      <c r="B255" s="570" t="s">
        <v>1782</v>
      </c>
      <c r="C255" s="571" t="s">
        <v>4923</v>
      </c>
      <c r="D255" s="572" t="s">
        <v>51</v>
      </c>
      <c r="E255" s="210">
        <v>2739.1</v>
      </c>
      <c r="F255" s="256">
        <v>41915</v>
      </c>
      <c r="G255" s="42">
        <v>2739.1</v>
      </c>
      <c r="H255" s="217">
        <f t="shared" si="4"/>
        <v>0</v>
      </c>
      <c r="I255" s="50"/>
      <c r="J255" s="21"/>
      <c r="K255" s="21"/>
    </row>
    <row r="256" spans="1:11" x14ac:dyDescent="0.25">
      <c r="A256" s="192">
        <v>41915</v>
      </c>
      <c r="B256" s="570" t="s">
        <v>1783</v>
      </c>
      <c r="C256" s="571" t="s">
        <v>4923</v>
      </c>
      <c r="D256" s="572" t="s">
        <v>441</v>
      </c>
      <c r="E256" s="210">
        <v>1806.9</v>
      </c>
      <c r="F256" s="256">
        <v>41915</v>
      </c>
      <c r="G256" s="42">
        <v>1806.9</v>
      </c>
      <c r="H256" s="217">
        <f t="shared" si="4"/>
        <v>0</v>
      </c>
      <c r="I256" s="50" t="s">
        <v>30</v>
      </c>
      <c r="J256" s="21"/>
      <c r="K256" s="21"/>
    </row>
    <row r="257" spans="1:11" x14ac:dyDescent="0.25">
      <c r="A257" s="192">
        <v>41915</v>
      </c>
      <c r="B257" s="570" t="s">
        <v>1784</v>
      </c>
      <c r="C257" s="571" t="s">
        <v>4923</v>
      </c>
      <c r="D257" s="572" t="s">
        <v>2578</v>
      </c>
      <c r="E257" s="210">
        <v>2043</v>
      </c>
      <c r="F257" s="256">
        <v>41915</v>
      </c>
      <c r="G257" s="42">
        <v>2043</v>
      </c>
      <c r="H257" s="217">
        <f t="shared" si="4"/>
        <v>0</v>
      </c>
      <c r="I257" s="50" t="s">
        <v>21</v>
      </c>
      <c r="J257" s="21"/>
      <c r="K257" s="21"/>
    </row>
    <row r="258" spans="1:11" x14ac:dyDescent="0.25">
      <c r="A258" s="192">
        <v>41915</v>
      </c>
      <c r="B258" s="570" t="s">
        <v>1785</v>
      </c>
      <c r="C258" s="571" t="s">
        <v>4923</v>
      </c>
      <c r="D258" s="572" t="s">
        <v>2540</v>
      </c>
      <c r="E258" s="210">
        <v>4169</v>
      </c>
      <c r="F258" s="256">
        <v>41915</v>
      </c>
      <c r="G258" s="42">
        <v>4169</v>
      </c>
      <c r="H258" s="217">
        <f t="shared" si="4"/>
        <v>0</v>
      </c>
      <c r="I258" s="50" t="s">
        <v>30</v>
      </c>
      <c r="J258" s="21"/>
      <c r="K258" s="21"/>
    </row>
    <row r="259" spans="1:11" x14ac:dyDescent="0.25">
      <c r="A259" s="192">
        <v>41915</v>
      </c>
      <c r="B259" s="570" t="s">
        <v>1786</v>
      </c>
      <c r="C259" s="571" t="s">
        <v>4923</v>
      </c>
      <c r="D259" s="572" t="s">
        <v>55</v>
      </c>
      <c r="E259" s="210">
        <v>13064.6</v>
      </c>
      <c r="F259" s="256">
        <v>41915</v>
      </c>
      <c r="G259" s="42">
        <v>13064.6</v>
      </c>
      <c r="H259" s="217">
        <f t="shared" si="4"/>
        <v>0</v>
      </c>
      <c r="I259" s="50"/>
      <c r="J259" s="21"/>
      <c r="K259" s="21"/>
    </row>
    <row r="260" spans="1:11" x14ac:dyDescent="0.25">
      <c r="A260" s="192">
        <v>41915</v>
      </c>
      <c r="B260" s="570" t="s">
        <v>1787</v>
      </c>
      <c r="C260" s="571" t="s">
        <v>4923</v>
      </c>
      <c r="D260" s="572" t="s">
        <v>701</v>
      </c>
      <c r="E260" s="210">
        <v>1801.2</v>
      </c>
      <c r="F260" s="256">
        <v>41915</v>
      </c>
      <c r="G260" s="42">
        <v>1801.2</v>
      </c>
      <c r="H260" s="217">
        <f t="shared" si="4"/>
        <v>0</v>
      </c>
      <c r="I260" s="50" t="s">
        <v>21</v>
      </c>
      <c r="J260" s="21"/>
      <c r="K260" s="21"/>
    </row>
    <row r="261" spans="1:11" x14ac:dyDescent="0.25">
      <c r="A261" s="192">
        <v>41915</v>
      </c>
      <c r="B261" s="570" t="s">
        <v>1788</v>
      </c>
      <c r="C261" s="571" t="s">
        <v>4923</v>
      </c>
      <c r="D261" s="572" t="s">
        <v>52</v>
      </c>
      <c r="E261" s="210">
        <v>405</v>
      </c>
      <c r="F261" s="256">
        <v>41915</v>
      </c>
      <c r="G261" s="42">
        <v>405</v>
      </c>
      <c r="H261" s="217">
        <f t="shared" si="4"/>
        <v>0</v>
      </c>
      <c r="I261" s="50"/>
      <c r="J261" s="21"/>
      <c r="K261" s="21"/>
    </row>
    <row r="262" spans="1:11" x14ac:dyDescent="0.25">
      <c r="A262" s="192">
        <v>41915</v>
      </c>
      <c r="B262" s="570" t="s">
        <v>1789</v>
      </c>
      <c r="C262" s="571" t="s">
        <v>4923</v>
      </c>
      <c r="D262" s="572" t="s">
        <v>4586</v>
      </c>
      <c r="E262" s="210">
        <v>2169.1</v>
      </c>
      <c r="F262" s="256">
        <v>41915</v>
      </c>
      <c r="G262" s="42">
        <v>2169.1</v>
      </c>
      <c r="H262" s="217">
        <f t="shared" si="4"/>
        <v>0</v>
      </c>
      <c r="I262" s="50"/>
      <c r="J262" s="21"/>
      <c r="K262" s="21"/>
    </row>
    <row r="263" spans="1:11" x14ac:dyDescent="0.25">
      <c r="A263" s="192">
        <v>41915</v>
      </c>
      <c r="B263" s="570" t="s">
        <v>1790</v>
      </c>
      <c r="C263" s="571" t="s">
        <v>4923</v>
      </c>
      <c r="D263" s="572" t="s">
        <v>790</v>
      </c>
      <c r="E263" s="210">
        <v>6141.2</v>
      </c>
      <c r="F263" s="256">
        <v>41915</v>
      </c>
      <c r="G263" s="42">
        <v>6141.2</v>
      </c>
      <c r="H263" s="217">
        <f t="shared" si="4"/>
        <v>0</v>
      </c>
      <c r="I263" s="50"/>
      <c r="J263" s="21"/>
      <c r="K263" s="21"/>
    </row>
    <row r="264" spans="1:11" x14ac:dyDescent="0.25">
      <c r="A264" s="192">
        <v>41915</v>
      </c>
      <c r="B264" s="570" t="s">
        <v>1792</v>
      </c>
      <c r="C264" s="571" t="s">
        <v>4923</v>
      </c>
      <c r="D264" s="572" t="s">
        <v>4918</v>
      </c>
      <c r="E264" s="210">
        <v>22526.400000000001</v>
      </c>
      <c r="F264" s="256">
        <v>41915</v>
      </c>
      <c r="G264" s="42">
        <v>22526.400000000001</v>
      </c>
      <c r="H264" s="217">
        <f t="shared" ref="H264:H327" si="5">E264-G264</f>
        <v>0</v>
      </c>
      <c r="I264" s="50"/>
      <c r="J264" s="21"/>
      <c r="K264" s="21"/>
    </row>
    <row r="265" spans="1:11" x14ac:dyDescent="0.25">
      <c r="A265" s="192">
        <v>41915</v>
      </c>
      <c r="B265" s="570" t="s">
        <v>1793</v>
      </c>
      <c r="C265" s="571" t="s">
        <v>4923</v>
      </c>
      <c r="D265" s="572" t="s">
        <v>62</v>
      </c>
      <c r="E265" s="210">
        <v>23270.400000000001</v>
      </c>
      <c r="F265" s="256">
        <v>41916</v>
      </c>
      <c r="G265" s="42">
        <v>23270.400000000001</v>
      </c>
      <c r="H265" s="217">
        <f t="shared" si="5"/>
        <v>0</v>
      </c>
      <c r="I265" s="50" t="s">
        <v>65</v>
      </c>
      <c r="J265" s="21"/>
      <c r="K265" s="21"/>
    </row>
    <row r="266" spans="1:11" x14ac:dyDescent="0.25">
      <c r="A266" s="192">
        <v>41915</v>
      </c>
      <c r="B266" s="570" t="s">
        <v>1794</v>
      </c>
      <c r="C266" s="571" t="s">
        <v>4923</v>
      </c>
      <c r="D266" s="572" t="s">
        <v>3115</v>
      </c>
      <c r="E266" s="210">
        <v>5170</v>
      </c>
      <c r="F266" s="256">
        <v>41916</v>
      </c>
      <c r="G266" s="42">
        <v>5170</v>
      </c>
      <c r="H266" s="217">
        <f t="shared" si="5"/>
        <v>0</v>
      </c>
      <c r="I266" s="50" t="s">
        <v>65</v>
      </c>
      <c r="J266" s="21"/>
      <c r="K266" s="21"/>
    </row>
    <row r="267" spans="1:11" x14ac:dyDescent="0.25">
      <c r="A267" s="192">
        <v>41915</v>
      </c>
      <c r="B267" s="570" t="s">
        <v>1795</v>
      </c>
      <c r="C267" s="571" t="s">
        <v>4923</v>
      </c>
      <c r="D267" s="572" t="s">
        <v>11</v>
      </c>
      <c r="E267" s="210">
        <v>25311</v>
      </c>
      <c r="F267" s="256">
        <v>41936</v>
      </c>
      <c r="G267" s="42">
        <v>25311</v>
      </c>
      <c r="H267" s="217">
        <f t="shared" si="5"/>
        <v>0</v>
      </c>
      <c r="I267" s="50" t="s">
        <v>65</v>
      </c>
      <c r="J267" s="21"/>
      <c r="K267" s="21"/>
    </row>
    <row r="268" spans="1:11" x14ac:dyDescent="0.25">
      <c r="A268" s="192">
        <v>41915</v>
      </c>
      <c r="B268" s="570" t="s">
        <v>1796</v>
      </c>
      <c r="C268" s="571" t="s">
        <v>4923</v>
      </c>
      <c r="D268" s="572" t="s">
        <v>180</v>
      </c>
      <c r="E268" s="210">
        <v>36003</v>
      </c>
      <c r="F268" s="256">
        <v>41916</v>
      </c>
      <c r="G268" s="42">
        <v>36003</v>
      </c>
      <c r="H268" s="217">
        <f t="shared" si="5"/>
        <v>0</v>
      </c>
      <c r="I268" s="50" t="s">
        <v>65</v>
      </c>
      <c r="J268" s="21"/>
      <c r="K268" s="21"/>
    </row>
    <row r="269" spans="1:11" x14ac:dyDescent="0.25">
      <c r="A269" s="192">
        <v>41915</v>
      </c>
      <c r="B269" s="570" t="s">
        <v>1797</v>
      </c>
      <c r="C269" s="571" t="s">
        <v>4923</v>
      </c>
      <c r="D269" s="572" t="s">
        <v>180</v>
      </c>
      <c r="E269" s="210">
        <v>611.79999999999995</v>
      </c>
      <c r="F269" s="256">
        <v>41916</v>
      </c>
      <c r="G269" s="42">
        <v>611.79999999999995</v>
      </c>
      <c r="H269" s="217">
        <f t="shared" si="5"/>
        <v>0</v>
      </c>
      <c r="I269" s="50" t="s">
        <v>65</v>
      </c>
      <c r="J269" s="21"/>
      <c r="K269" s="21"/>
    </row>
    <row r="270" spans="1:11" x14ac:dyDescent="0.25">
      <c r="A270" s="192">
        <v>41915</v>
      </c>
      <c r="B270" s="570" t="s">
        <v>1798</v>
      </c>
      <c r="C270" s="571" t="s">
        <v>4923</v>
      </c>
      <c r="D270" s="572" t="s">
        <v>4928</v>
      </c>
      <c r="E270" s="210">
        <v>5353</v>
      </c>
      <c r="F270" s="256">
        <v>41915</v>
      </c>
      <c r="G270" s="42">
        <v>5353</v>
      </c>
      <c r="H270" s="217">
        <f t="shared" si="5"/>
        <v>0</v>
      </c>
      <c r="I270" s="50"/>
      <c r="J270" s="21"/>
      <c r="K270" s="21"/>
    </row>
    <row r="271" spans="1:11" x14ac:dyDescent="0.25">
      <c r="A271" s="192">
        <v>41915</v>
      </c>
      <c r="B271" s="570" t="s">
        <v>1799</v>
      </c>
      <c r="C271" s="571" t="s">
        <v>4923</v>
      </c>
      <c r="D271" s="572" t="s">
        <v>25</v>
      </c>
      <c r="E271" s="210">
        <v>8448</v>
      </c>
      <c r="F271" s="256">
        <v>41916</v>
      </c>
      <c r="G271" s="42">
        <v>8448</v>
      </c>
      <c r="H271" s="217">
        <f t="shared" si="5"/>
        <v>0</v>
      </c>
      <c r="I271" s="50" t="s">
        <v>65</v>
      </c>
      <c r="J271" s="21"/>
      <c r="K271" s="21"/>
    </row>
    <row r="272" spans="1:11" x14ac:dyDescent="0.25">
      <c r="A272" s="192">
        <v>41915</v>
      </c>
      <c r="B272" s="570" t="s">
        <v>1800</v>
      </c>
      <c r="C272" s="571" t="s">
        <v>4923</v>
      </c>
      <c r="D272" s="572" t="s">
        <v>855</v>
      </c>
      <c r="E272" s="210">
        <v>14187.4</v>
      </c>
      <c r="F272" s="421" t="s">
        <v>4940</v>
      </c>
      <c r="G272" s="42">
        <v>14187.4</v>
      </c>
      <c r="H272" s="217">
        <f t="shared" si="5"/>
        <v>0</v>
      </c>
      <c r="I272" s="50" t="s">
        <v>27</v>
      </c>
      <c r="J272" s="21"/>
      <c r="K272" s="21"/>
    </row>
    <row r="273" spans="1:11" x14ac:dyDescent="0.25">
      <c r="A273" s="192">
        <v>41915</v>
      </c>
      <c r="B273" s="570" t="s">
        <v>1801</v>
      </c>
      <c r="C273" s="571" t="s">
        <v>4923</v>
      </c>
      <c r="D273" s="572" t="s">
        <v>245</v>
      </c>
      <c r="E273" s="210">
        <v>16459.400000000001</v>
      </c>
      <c r="F273" s="256">
        <v>41917</v>
      </c>
      <c r="G273" s="42">
        <v>16459.400000000001</v>
      </c>
      <c r="H273" s="217">
        <f t="shared" si="5"/>
        <v>0</v>
      </c>
      <c r="I273" s="50" t="s">
        <v>27</v>
      </c>
      <c r="J273" s="21"/>
      <c r="K273" s="21"/>
    </row>
    <row r="274" spans="1:11" x14ac:dyDescent="0.25">
      <c r="A274" s="192">
        <v>41915</v>
      </c>
      <c r="B274" s="570" t="s">
        <v>1802</v>
      </c>
      <c r="C274" s="571" t="s">
        <v>4923</v>
      </c>
      <c r="D274" s="572" t="s">
        <v>4782</v>
      </c>
      <c r="E274" s="210">
        <v>3056.3</v>
      </c>
      <c r="F274" s="256">
        <v>41915</v>
      </c>
      <c r="G274" s="42">
        <v>3056.3</v>
      </c>
      <c r="H274" s="217">
        <f t="shared" si="5"/>
        <v>0</v>
      </c>
      <c r="I274" s="50"/>
      <c r="J274" s="21"/>
      <c r="K274" s="21"/>
    </row>
    <row r="275" spans="1:11" x14ac:dyDescent="0.25">
      <c r="A275" s="192">
        <v>41915</v>
      </c>
      <c r="B275" s="570" t="s">
        <v>1803</v>
      </c>
      <c r="C275" s="571" t="s">
        <v>4923</v>
      </c>
      <c r="D275" s="572" t="s">
        <v>133</v>
      </c>
      <c r="E275" s="210">
        <v>33792.800000000003</v>
      </c>
      <c r="F275" s="256">
        <v>41915</v>
      </c>
      <c r="G275" s="42">
        <v>33792.800000000003</v>
      </c>
      <c r="H275" s="217">
        <f t="shared" si="5"/>
        <v>0</v>
      </c>
      <c r="I275" s="50"/>
      <c r="J275" s="21"/>
      <c r="K275" s="21"/>
    </row>
    <row r="276" spans="1:11" x14ac:dyDescent="0.25">
      <c r="A276" s="192">
        <v>41915</v>
      </c>
      <c r="B276" s="570" t="s">
        <v>1804</v>
      </c>
      <c r="C276" s="571" t="s">
        <v>4923</v>
      </c>
      <c r="D276" s="572" t="s">
        <v>1607</v>
      </c>
      <c r="E276" s="210">
        <v>5916</v>
      </c>
      <c r="F276" s="256">
        <v>41915</v>
      </c>
      <c r="G276" s="42">
        <v>5916</v>
      </c>
      <c r="H276" s="217">
        <f t="shared" si="5"/>
        <v>0</v>
      </c>
      <c r="I276" s="50"/>
      <c r="J276" s="21"/>
      <c r="K276" s="21"/>
    </row>
    <row r="277" spans="1:11" x14ac:dyDescent="0.25">
      <c r="A277" s="192">
        <v>41915</v>
      </c>
      <c r="B277" s="570" t="s">
        <v>1805</v>
      </c>
      <c r="C277" s="571" t="s">
        <v>4923</v>
      </c>
      <c r="D277" s="572" t="s">
        <v>133</v>
      </c>
      <c r="E277" s="210">
        <v>2744</v>
      </c>
      <c r="F277" s="256">
        <v>41915</v>
      </c>
      <c r="G277" s="42">
        <v>2744</v>
      </c>
      <c r="H277" s="217">
        <f t="shared" si="5"/>
        <v>0</v>
      </c>
      <c r="I277" s="50"/>
      <c r="J277" s="21"/>
      <c r="K277" s="21"/>
    </row>
    <row r="278" spans="1:11" x14ac:dyDescent="0.25">
      <c r="A278" s="192">
        <v>41915</v>
      </c>
      <c r="B278" s="570" t="s">
        <v>1806</v>
      </c>
      <c r="C278" s="571" t="s">
        <v>4923</v>
      </c>
      <c r="D278" s="572" t="s">
        <v>4287</v>
      </c>
      <c r="E278" s="210">
        <v>44730</v>
      </c>
      <c r="F278" s="256">
        <v>41916</v>
      </c>
      <c r="G278" s="42">
        <v>44730</v>
      </c>
      <c r="H278" s="217">
        <f t="shared" si="5"/>
        <v>0</v>
      </c>
      <c r="I278" s="50" t="s">
        <v>12</v>
      </c>
      <c r="J278" s="21"/>
      <c r="K278" s="21"/>
    </row>
    <row r="279" spans="1:11" x14ac:dyDescent="0.25">
      <c r="A279" s="192">
        <v>41915</v>
      </c>
      <c r="B279" s="570" t="s">
        <v>1807</v>
      </c>
      <c r="C279" s="571" t="s">
        <v>4923</v>
      </c>
      <c r="D279" s="572" t="s">
        <v>142</v>
      </c>
      <c r="E279" s="210">
        <v>2499.1999999999998</v>
      </c>
      <c r="F279" s="256">
        <v>41916</v>
      </c>
      <c r="G279" s="42">
        <v>2499.1999999999998</v>
      </c>
      <c r="H279" s="217">
        <f t="shared" si="5"/>
        <v>0</v>
      </c>
      <c r="I279" s="50" t="s">
        <v>12</v>
      </c>
      <c r="J279" s="21"/>
      <c r="K279" s="21"/>
    </row>
    <row r="280" spans="1:11" x14ac:dyDescent="0.25">
      <c r="A280" s="192">
        <v>41915</v>
      </c>
      <c r="B280" s="570" t="s">
        <v>1808</v>
      </c>
      <c r="C280" s="571" t="s">
        <v>4923</v>
      </c>
      <c r="D280" s="572" t="s">
        <v>4938</v>
      </c>
      <c r="E280" s="210">
        <v>3980</v>
      </c>
      <c r="F280" s="256">
        <v>41915</v>
      </c>
      <c r="G280" s="42">
        <v>3980</v>
      </c>
      <c r="H280" s="217">
        <f t="shared" si="5"/>
        <v>0</v>
      </c>
      <c r="I280" s="50"/>
      <c r="J280" s="21"/>
      <c r="K280" s="21"/>
    </row>
    <row r="281" spans="1:11" x14ac:dyDescent="0.25">
      <c r="A281" s="192">
        <v>41915</v>
      </c>
      <c r="B281" s="570" t="s">
        <v>1809</v>
      </c>
      <c r="C281" s="571" t="s">
        <v>4923</v>
      </c>
      <c r="D281" s="572" t="s">
        <v>106</v>
      </c>
      <c r="E281" s="210">
        <v>25350</v>
      </c>
      <c r="F281" s="256">
        <v>41925</v>
      </c>
      <c r="G281" s="42">
        <v>25350</v>
      </c>
      <c r="H281" s="217">
        <f t="shared" si="5"/>
        <v>0</v>
      </c>
      <c r="I281" s="50"/>
      <c r="J281" s="21"/>
      <c r="K281" s="21"/>
    </row>
    <row r="282" spans="1:11" x14ac:dyDescent="0.25">
      <c r="A282" s="192">
        <v>41915</v>
      </c>
      <c r="B282" s="570" t="s">
        <v>1811</v>
      </c>
      <c r="C282" s="571" t="s">
        <v>4923</v>
      </c>
      <c r="D282" s="572" t="s">
        <v>87</v>
      </c>
      <c r="E282" s="210">
        <v>979.97</v>
      </c>
      <c r="F282" s="256">
        <v>41916</v>
      </c>
      <c r="G282" s="42">
        <v>979.97</v>
      </c>
      <c r="H282" s="217">
        <f t="shared" si="5"/>
        <v>0</v>
      </c>
      <c r="I282" s="50" t="s">
        <v>380</v>
      </c>
      <c r="J282" s="21"/>
      <c r="K282" s="21"/>
    </row>
    <row r="283" spans="1:11" x14ac:dyDescent="0.25">
      <c r="A283" s="192">
        <v>41915</v>
      </c>
      <c r="B283" s="570" t="s">
        <v>1812</v>
      </c>
      <c r="C283" s="571" t="s">
        <v>4923</v>
      </c>
      <c r="D283" s="572" t="s">
        <v>142</v>
      </c>
      <c r="E283" s="210">
        <v>356.4</v>
      </c>
      <c r="F283" s="256">
        <v>41916</v>
      </c>
      <c r="G283" s="42">
        <v>356.4</v>
      </c>
      <c r="H283" s="217">
        <f t="shared" si="5"/>
        <v>0</v>
      </c>
      <c r="I283" s="50" t="s">
        <v>12</v>
      </c>
      <c r="J283" s="21"/>
      <c r="K283" s="21"/>
    </row>
    <row r="284" spans="1:11" x14ac:dyDescent="0.25">
      <c r="A284" s="192">
        <v>41915</v>
      </c>
      <c r="B284" s="570" t="s">
        <v>1813</v>
      </c>
      <c r="C284" s="571" t="s">
        <v>4923</v>
      </c>
      <c r="D284" s="572" t="s">
        <v>4801</v>
      </c>
      <c r="E284" s="210">
        <v>1407.9</v>
      </c>
      <c r="F284" s="256">
        <v>41916</v>
      </c>
      <c r="G284" s="42">
        <v>1407.9</v>
      </c>
      <c r="H284" s="217">
        <f t="shared" si="5"/>
        <v>0</v>
      </c>
      <c r="I284" s="50" t="s">
        <v>12</v>
      </c>
      <c r="J284" s="21"/>
      <c r="K284" s="21"/>
    </row>
    <row r="285" spans="1:11" x14ac:dyDescent="0.25">
      <c r="A285" s="192">
        <v>41915</v>
      </c>
      <c r="B285" s="570" t="s">
        <v>1815</v>
      </c>
      <c r="C285" s="571" t="s">
        <v>4923</v>
      </c>
      <c r="D285" s="572" t="s">
        <v>149</v>
      </c>
      <c r="E285" s="210">
        <v>24190.400000000001</v>
      </c>
      <c r="F285" s="421" t="s">
        <v>4941</v>
      </c>
      <c r="G285" s="42">
        <v>24190.400000000001</v>
      </c>
      <c r="H285" s="217">
        <f t="shared" si="5"/>
        <v>0</v>
      </c>
      <c r="I285" s="50" t="s">
        <v>27</v>
      </c>
      <c r="J285" s="21"/>
      <c r="K285" s="21"/>
    </row>
    <row r="286" spans="1:11" x14ac:dyDescent="0.25">
      <c r="A286" s="192">
        <v>41915</v>
      </c>
      <c r="B286" s="570" t="s">
        <v>1816</v>
      </c>
      <c r="C286" s="571" t="s">
        <v>4923</v>
      </c>
      <c r="D286" s="572" t="s">
        <v>99</v>
      </c>
      <c r="E286" s="210">
        <v>436.8</v>
      </c>
      <c r="F286" s="256">
        <v>41916</v>
      </c>
      <c r="G286" s="42">
        <v>436.8</v>
      </c>
      <c r="H286" s="217">
        <f t="shared" si="5"/>
        <v>0</v>
      </c>
      <c r="I286" s="50" t="s">
        <v>12</v>
      </c>
      <c r="J286" s="21"/>
      <c r="K286" s="21"/>
    </row>
    <row r="287" spans="1:11" x14ac:dyDescent="0.25">
      <c r="A287" s="192">
        <v>41915</v>
      </c>
      <c r="B287" s="570" t="s">
        <v>1817</v>
      </c>
      <c r="C287" s="571" t="s">
        <v>4923</v>
      </c>
      <c r="D287" s="572" t="s">
        <v>85</v>
      </c>
      <c r="E287" s="210">
        <v>5420.8</v>
      </c>
      <c r="F287" s="256">
        <v>41917</v>
      </c>
      <c r="G287" s="42">
        <v>5420.8</v>
      </c>
      <c r="H287" s="217">
        <f t="shared" si="5"/>
        <v>0</v>
      </c>
      <c r="I287" s="50" t="s">
        <v>27</v>
      </c>
      <c r="J287" s="21"/>
      <c r="K287" s="21"/>
    </row>
    <row r="288" spans="1:11" x14ac:dyDescent="0.25">
      <c r="A288" s="192">
        <v>41915</v>
      </c>
      <c r="B288" s="570" t="s">
        <v>1819</v>
      </c>
      <c r="C288" s="571" t="s">
        <v>4923</v>
      </c>
      <c r="D288" s="572" t="s">
        <v>4617</v>
      </c>
      <c r="E288" s="210">
        <v>9045.6</v>
      </c>
      <c r="F288" s="256">
        <v>41916</v>
      </c>
      <c r="G288" s="42">
        <v>9045.6</v>
      </c>
      <c r="H288" s="217">
        <f t="shared" si="5"/>
        <v>0</v>
      </c>
      <c r="I288" s="50" t="s">
        <v>12</v>
      </c>
      <c r="J288" s="21"/>
      <c r="K288" s="21"/>
    </row>
    <row r="289" spans="1:11" x14ac:dyDescent="0.25">
      <c r="A289" s="192">
        <v>41915</v>
      </c>
      <c r="B289" s="570" t="s">
        <v>1821</v>
      </c>
      <c r="C289" s="571" t="s">
        <v>4923</v>
      </c>
      <c r="D289" s="572" t="s">
        <v>396</v>
      </c>
      <c r="E289" s="210">
        <v>338.8</v>
      </c>
      <c r="F289" s="256">
        <v>41915</v>
      </c>
      <c r="G289" s="42">
        <v>338.8</v>
      </c>
      <c r="H289" s="217">
        <f t="shared" si="5"/>
        <v>0</v>
      </c>
      <c r="I289" s="50"/>
      <c r="J289" s="21"/>
      <c r="K289" s="21"/>
    </row>
    <row r="290" spans="1:11" x14ac:dyDescent="0.25">
      <c r="A290" s="192">
        <v>41915</v>
      </c>
      <c r="B290" s="570" t="s">
        <v>1822</v>
      </c>
      <c r="C290" s="571" t="s">
        <v>4923</v>
      </c>
      <c r="D290" s="572" t="s">
        <v>78</v>
      </c>
      <c r="E290" s="210">
        <v>3020.6</v>
      </c>
      <c r="F290" s="256">
        <v>41916</v>
      </c>
      <c r="G290" s="42">
        <v>3020.6</v>
      </c>
      <c r="H290" s="217">
        <f t="shared" si="5"/>
        <v>0</v>
      </c>
      <c r="I290" s="50" t="s">
        <v>12</v>
      </c>
      <c r="J290" s="21"/>
      <c r="K290" s="21"/>
    </row>
    <row r="291" spans="1:11" x14ac:dyDescent="0.25">
      <c r="A291" s="192">
        <v>41915</v>
      </c>
      <c r="B291" s="570" t="s">
        <v>1823</v>
      </c>
      <c r="C291" s="571" t="s">
        <v>4923</v>
      </c>
      <c r="D291" s="572" t="s">
        <v>85</v>
      </c>
      <c r="E291" s="210">
        <v>5802.6</v>
      </c>
      <c r="F291" s="256">
        <v>41917</v>
      </c>
      <c r="G291" s="42">
        <v>5802.6</v>
      </c>
      <c r="H291" s="217">
        <f t="shared" si="5"/>
        <v>0</v>
      </c>
      <c r="I291" s="50" t="s">
        <v>27</v>
      </c>
      <c r="J291" s="21"/>
      <c r="K291" s="21"/>
    </row>
    <row r="292" spans="1:11" x14ac:dyDescent="0.25">
      <c r="A292" s="192">
        <v>41915</v>
      </c>
      <c r="B292" s="570" t="s">
        <v>1825</v>
      </c>
      <c r="C292" s="571" t="s">
        <v>4923</v>
      </c>
      <c r="D292" s="572" t="s">
        <v>80</v>
      </c>
      <c r="E292" s="210">
        <v>2491.5</v>
      </c>
      <c r="F292" s="256">
        <v>41916</v>
      </c>
      <c r="G292" s="42">
        <v>2491.5</v>
      </c>
      <c r="H292" s="217">
        <f t="shared" si="5"/>
        <v>0</v>
      </c>
      <c r="I292" s="50"/>
      <c r="J292" s="21"/>
      <c r="K292" s="21"/>
    </row>
    <row r="293" spans="1:11" x14ac:dyDescent="0.25">
      <c r="A293" s="192">
        <v>41915</v>
      </c>
      <c r="B293" s="570" t="s">
        <v>1826</v>
      </c>
      <c r="C293" s="571" t="s">
        <v>4923</v>
      </c>
      <c r="D293" s="572" t="s">
        <v>4942</v>
      </c>
      <c r="E293" s="210">
        <v>370.5</v>
      </c>
      <c r="F293" s="256">
        <v>41917</v>
      </c>
      <c r="G293" s="42">
        <v>370.5</v>
      </c>
      <c r="H293" s="217">
        <f t="shared" si="5"/>
        <v>0</v>
      </c>
      <c r="I293" s="50" t="s">
        <v>27</v>
      </c>
      <c r="J293" s="21"/>
      <c r="K293" s="21"/>
    </row>
    <row r="294" spans="1:11" x14ac:dyDescent="0.25">
      <c r="A294" s="192">
        <v>41915</v>
      </c>
      <c r="B294" s="570" t="s">
        <v>1827</v>
      </c>
      <c r="C294" s="571" t="s">
        <v>4923</v>
      </c>
      <c r="D294" s="572" t="s">
        <v>4667</v>
      </c>
      <c r="E294" s="210">
        <v>5327</v>
      </c>
      <c r="F294" s="256">
        <v>41917</v>
      </c>
      <c r="G294" s="42">
        <v>5327</v>
      </c>
      <c r="H294" s="217">
        <f t="shared" si="5"/>
        <v>0</v>
      </c>
      <c r="I294" s="50"/>
      <c r="J294" s="21"/>
      <c r="K294" s="21"/>
    </row>
    <row r="295" spans="1:11" x14ac:dyDescent="0.25">
      <c r="A295" s="192">
        <v>41915</v>
      </c>
      <c r="B295" s="570" t="s">
        <v>1829</v>
      </c>
      <c r="C295" s="571" t="s">
        <v>4923</v>
      </c>
      <c r="D295" s="190" t="s">
        <v>346</v>
      </c>
      <c r="E295" s="210">
        <v>4397.2</v>
      </c>
      <c r="F295" s="256">
        <v>41917</v>
      </c>
      <c r="G295" s="42">
        <v>4397.2</v>
      </c>
      <c r="H295" s="217">
        <f t="shared" si="5"/>
        <v>0</v>
      </c>
      <c r="I295" s="190" t="s">
        <v>27</v>
      </c>
      <c r="J295" s="21"/>
      <c r="K295" s="21"/>
    </row>
    <row r="296" spans="1:11" x14ac:dyDescent="0.25">
      <c r="A296" s="192">
        <v>41915</v>
      </c>
      <c r="B296" s="570" t="s">
        <v>1830</v>
      </c>
      <c r="C296" s="571" t="s">
        <v>4923</v>
      </c>
      <c r="D296" s="190" t="s">
        <v>115</v>
      </c>
      <c r="E296" s="210">
        <v>2548</v>
      </c>
      <c r="F296" s="256">
        <v>41915</v>
      </c>
      <c r="G296" s="42">
        <v>2548</v>
      </c>
      <c r="H296" s="217">
        <f t="shared" si="5"/>
        <v>0</v>
      </c>
      <c r="I296" s="190"/>
      <c r="J296" s="21"/>
      <c r="K296" s="21"/>
    </row>
    <row r="297" spans="1:11" x14ac:dyDescent="0.25">
      <c r="A297" s="192">
        <v>41915</v>
      </c>
      <c r="B297" s="570" t="s">
        <v>1832</v>
      </c>
      <c r="C297" s="571" t="s">
        <v>4923</v>
      </c>
      <c r="D297" s="190" t="s">
        <v>240</v>
      </c>
      <c r="E297" s="210">
        <v>39843</v>
      </c>
      <c r="F297" s="412" t="s">
        <v>4943</v>
      </c>
      <c r="G297" s="42">
        <v>39843</v>
      </c>
      <c r="H297" s="217">
        <f t="shared" si="5"/>
        <v>0</v>
      </c>
      <c r="I297" s="190" t="s">
        <v>27</v>
      </c>
      <c r="J297" s="21"/>
      <c r="K297" s="21"/>
    </row>
    <row r="298" spans="1:11" x14ac:dyDescent="0.25">
      <c r="A298" s="192">
        <v>41915</v>
      </c>
      <c r="B298" s="570" t="s">
        <v>1833</v>
      </c>
      <c r="C298" s="571" t="s">
        <v>4923</v>
      </c>
      <c r="D298" s="190" t="s">
        <v>429</v>
      </c>
      <c r="E298" s="210">
        <v>3296</v>
      </c>
      <c r="F298" s="256">
        <v>41917</v>
      </c>
      <c r="G298" s="42">
        <v>3296</v>
      </c>
      <c r="H298" s="217">
        <f t="shared" si="5"/>
        <v>0</v>
      </c>
      <c r="I298" s="190" t="s">
        <v>27</v>
      </c>
      <c r="J298" s="21"/>
      <c r="K298" s="21"/>
    </row>
    <row r="299" spans="1:11" x14ac:dyDescent="0.25">
      <c r="A299" s="192">
        <v>41915</v>
      </c>
      <c r="B299" s="570" t="s">
        <v>1834</v>
      </c>
      <c r="C299" s="571" t="s">
        <v>4923</v>
      </c>
      <c r="D299" s="190" t="s">
        <v>4777</v>
      </c>
      <c r="E299" s="210">
        <v>20671.2</v>
      </c>
      <c r="F299" s="412" t="s">
        <v>4944</v>
      </c>
      <c r="G299" s="42">
        <v>20671.2</v>
      </c>
      <c r="H299" s="217">
        <f t="shared" si="5"/>
        <v>0</v>
      </c>
      <c r="I299" s="190" t="s">
        <v>27</v>
      </c>
      <c r="J299" s="21"/>
      <c r="K299" s="21"/>
    </row>
    <row r="300" spans="1:11" x14ac:dyDescent="0.25">
      <c r="A300" s="192">
        <v>41915</v>
      </c>
      <c r="B300" s="570" t="s">
        <v>1835</v>
      </c>
      <c r="C300" s="571" t="s">
        <v>4923</v>
      </c>
      <c r="D300" s="190" t="s">
        <v>242</v>
      </c>
      <c r="E300" s="210">
        <v>126053.6</v>
      </c>
      <c r="F300" s="412" t="s">
        <v>4945</v>
      </c>
      <c r="G300" s="42">
        <v>126053.6</v>
      </c>
      <c r="H300" s="217">
        <f t="shared" si="5"/>
        <v>0</v>
      </c>
      <c r="I300" s="190" t="s">
        <v>27</v>
      </c>
      <c r="J300" s="21"/>
      <c r="K300" s="21"/>
    </row>
    <row r="301" spans="1:11" x14ac:dyDescent="0.25">
      <c r="A301" s="192">
        <v>41915</v>
      </c>
      <c r="B301" s="570" t="s">
        <v>1837</v>
      </c>
      <c r="C301" s="571" t="s">
        <v>4923</v>
      </c>
      <c r="D301" s="190" t="s">
        <v>464</v>
      </c>
      <c r="E301" s="210">
        <v>680.5</v>
      </c>
      <c r="F301" s="256">
        <v>41917</v>
      </c>
      <c r="G301" s="42">
        <v>680.5</v>
      </c>
      <c r="H301" s="217">
        <f t="shared" si="5"/>
        <v>0</v>
      </c>
      <c r="I301" s="190" t="s">
        <v>27</v>
      </c>
      <c r="J301" s="21"/>
      <c r="K301" s="21"/>
    </row>
    <row r="302" spans="1:11" x14ac:dyDescent="0.25">
      <c r="A302" s="192">
        <v>41915</v>
      </c>
      <c r="B302" s="570" t="s">
        <v>1838</v>
      </c>
      <c r="C302" s="571" t="s">
        <v>4923</v>
      </c>
      <c r="D302" s="190" t="s">
        <v>4826</v>
      </c>
      <c r="E302" s="210">
        <v>1706.6</v>
      </c>
      <c r="F302" s="256">
        <v>41915</v>
      </c>
      <c r="G302" s="42">
        <v>1706.6</v>
      </c>
      <c r="H302" s="217">
        <f t="shared" si="5"/>
        <v>0</v>
      </c>
      <c r="I302" s="190"/>
      <c r="J302" s="21"/>
      <c r="K302" s="21"/>
    </row>
    <row r="303" spans="1:11" x14ac:dyDescent="0.25">
      <c r="A303" s="192">
        <v>41915</v>
      </c>
      <c r="B303" s="570" t="s">
        <v>1839</v>
      </c>
      <c r="C303" s="571" t="s">
        <v>4923</v>
      </c>
      <c r="D303" s="190" t="s">
        <v>136</v>
      </c>
      <c r="E303" s="210">
        <v>2709.2</v>
      </c>
      <c r="F303" s="256">
        <v>41915</v>
      </c>
      <c r="G303" s="42">
        <v>2709.2</v>
      </c>
      <c r="H303" s="217">
        <f t="shared" si="5"/>
        <v>0</v>
      </c>
      <c r="I303" s="190"/>
      <c r="J303" s="21"/>
      <c r="K303" s="21"/>
    </row>
    <row r="304" spans="1:11" x14ac:dyDescent="0.25">
      <c r="A304" s="192">
        <v>41915</v>
      </c>
      <c r="B304" s="570" t="s">
        <v>1840</v>
      </c>
      <c r="C304" s="571" t="s">
        <v>4923</v>
      </c>
      <c r="D304" s="190" t="s">
        <v>1814</v>
      </c>
      <c r="E304" s="210">
        <v>11319</v>
      </c>
      <c r="F304" s="256">
        <v>41920</v>
      </c>
      <c r="G304" s="42">
        <v>11319</v>
      </c>
      <c r="H304" s="217">
        <f t="shared" si="5"/>
        <v>0</v>
      </c>
      <c r="I304" s="190" t="s">
        <v>21</v>
      </c>
      <c r="J304" s="21"/>
      <c r="K304" s="21"/>
    </row>
    <row r="305" spans="1:11" x14ac:dyDescent="0.25">
      <c r="A305" s="192">
        <v>41915</v>
      </c>
      <c r="B305" s="570" t="s">
        <v>1843</v>
      </c>
      <c r="C305" s="571" t="s">
        <v>4923</v>
      </c>
      <c r="D305" s="190" t="s">
        <v>2714</v>
      </c>
      <c r="E305" s="210">
        <v>5919.2</v>
      </c>
      <c r="F305" s="256">
        <v>41916</v>
      </c>
      <c r="G305" s="42">
        <v>5919.2</v>
      </c>
      <c r="H305" s="217">
        <f t="shared" si="5"/>
        <v>0</v>
      </c>
      <c r="I305" s="190" t="s">
        <v>21</v>
      </c>
      <c r="J305" s="21"/>
      <c r="K305" s="21"/>
    </row>
    <row r="306" spans="1:11" x14ac:dyDescent="0.25">
      <c r="A306" s="192">
        <v>41915</v>
      </c>
      <c r="B306" s="570" t="s">
        <v>1844</v>
      </c>
      <c r="C306" s="571" t="s">
        <v>4923</v>
      </c>
      <c r="D306" s="190" t="s">
        <v>2578</v>
      </c>
      <c r="E306" s="210">
        <v>1811.7</v>
      </c>
      <c r="F306" s="256">
        <v>41915</v>
      </c>
      <c r="G306" s="42">
        <v>1811.7</v>
      </c>
      <c r="H306" s="217">
        <f t="shared" si="5"/>
        <v>0</v>
      </c>
      <c r="I306" s="190" t="s">
        <v>21</v>
      </c>
      <c r="J306" s="21"/>
      <c r="K306" s="21"/>
    </row>
    <row r="307" spans="1:11" x14ac:dyDescent="0.25">
      <c r="A307" s="192">
        <v>41915</v>
      </c>
      <c r="B307" s="570" t="s">
        <v>1845</v>
      </c>
      <c r="C307" s="571" t="s">
        <v>4923</v>
      </c>
      <c r="D307" s="190" t="s">
        <v>106</v>
      </c>
      <c r="E307" s="210">
        <v>163346.56</v>
      </c>
      <c r="F307" s="256">
        <v>41925</v>
      </c>
      <c r="G307" s="42">
        <v>163346.56</v>
      </c>
      <c r="H307" s="217">
        <f t="shared" si="5"/>
        <v>0</v>
      </c>
      <c r="I307" s="190" t="s">
        <v>217</v>
      </c>
      <c r="J307" s="21"/>
      <c r="K307" s="21"/>
    </row>
    <row r="308" spans="1:11" x14ac:dyDescent="0.25">
      <c r="A308" s="192">
        <v>41915</v>
      </c>
      <c r="B308" s="570" t="s">
        <v>1846</v>
      </c>
      <c r="C308" s="571" t="s">
        <v>4923</v>
      </c>
      <c r="D308" s="190" t="s">
        <v>106</v>
      </c>
      <c r="E308" s="210">
        <v>140600</v>
      </c>
      <c r="F308" s="256">
        <v>41925</v>
      </c>
      <c r="G308" s="42">
        <v>140600</v>
      </c>
      <c r="H308" s="217">
        <f t="shared" si="5"/>
        <v>0</v>
      </c>
      <c r="I308" s="190" t="s">
        <v>217</v>
      </c>
      <c r="J308" s="21"/>
      <c r="K308" s="21"/>
    </row>
    <row r="309" spans="1:11" x14ac:dyDescent="0.25">
      <c r="A309" s="192">
        <v>41915</v>
      </c>
      <c r="B309" s="570" t="s">
        <v>1847</v>
      </c>
      <c r="C309" s="571" t="s">
        <v>4923</v>
      </c>
      <c r="D309" s="190" t="s">
        <v>4649</v>
      </c>
      <c r="E309" s="210">
        <v>8395.6</v>
      </c>
      <c r="F309" s="256">
        <v>41915</v>
      </c>
      <c r="G309" s="42">
        <v>8395.6</v>
      </c>
      <c r="H309" s="217">
        <f t="shared" si="5"/>
        <v>0</v>
      </c>
      <c r="I309" s="190"/>
      <c r="J309" s="21"/>
      <c r="K309" s="21"/>
    </row>
    <row r="310" spans="1:11" x14ac:dyDescent="0.25">
      <c r="A310" s="192">
        <v>41915</v>
      </c>
      <c r="B310" s="570" t="s">
        <v>1849</v>
      </c>
      <c r="C310" s="571" t="s">
        <v>4923</v>
      </c>
      <c r="D310" s="190" t="s">
        <v>19</v>
      </c>
      <c r="E310" s="210">
        <v>67817.100000000006</v>
      </c>
      <c r="F310" s="440" t="s">
        <v>6589</v>
      </c>
      <c r="G310" s="219">
        <f>1836.3+65980.8</f>
        <v>67817.100000000006</v>
      </c>
      <c r="H310" s="217">
        <f t="shared" si="5"/>
        <v>0</v>
      </c>
      <c r="I310" s="190" t="s">
        <v>217</v>
      </c>
      <c r="J310" s="21"/>
      <c r="K310" s="21"/>
    </row>
    <row r="311" spans="1:11" x14ac:dyDescent="0.25">
      <c r="A311" s="192">
        <v>41915</v>
      </c>
      <c r="B311" s="570" t="s">
        <v>1851</v>
      </c>
      <c r="C311" s="571" t="s">
        <v>4923</v>
      </c>
      <c r="D311" s="190" t="s">
        <v>4782</v>
      </c>
      <c r="E311" s="210">
        <v>1079.3</v>
      </c>
      <c r="F311" s="256">
        <v>41915</v>
      </c>
      <c r="G311" s="42">
        <v>1079.3</v>
      </c>
      <c r="H311" s="217">
        <f t="shared" si="5"/>
        <v>0</v>
      </c>
      <c r="I311" s="190"/>
      <c r="J311" s="21"/>
      <c r="K311" s="21"/>
    </row>
    <row r="312" spans="1:11" x14ac:dyDescent="0.25">
      <c r="A312" s="192">
        <v>41915</v>
      </c>
      <c r="B312" s="570" t="s">
        <v>1852</v>
      </c>
      <c r="C312" s="571" t="s">
        <v>4923</v>
      </c>
      <c r="D312" s="190" t="s">
        <v>4938</v>
      </c>
      <c r="E312" s="210">
        <v>1036.8</v>
      </c>
      <c r="F312" s="256">
        <v>41915</v>
      </c>
      <c r="G312" s="42">
        <v>1036.8</v>
      </c>
      <c r="H312" s="217">
        <f t="shared" si="5"/>
        <v>0</v>
      </c>
      <c r="I312" s="190"/>
      <c r="J312" s="21"/>
      <c r="K312" s="21"/>
    </row>
    <row r="313" spans="1:11" x14ac:dyDescent="0.25">
      <c r="A313" s="192">
        <v>41915</v>
      </c>
      <c r="B313" s="570" t="s">
        <v>1853</v>
      </c>
      <c r="C313" s="571" t="s">
        <v>4923</v>
      </c>
      <c r="D313" s="190" t="s">
        <v>2582</v>
      </c>
      <c r="E313" s="210">
        <v>4788</v>
      </c>
      <c r="F313" s="256">
        <v>41915</v>
      </c>
      <c r="G313" s="42">
        <v>4788</v>
      </c>
      <c r="H313" s="217">
        <f t="shared" si="5"/>
        <v>0</v>
      </c>
      <c r="I313" s="190"/>
      <c r="J313" s="21"/>
      <c r="K313" s="21"/>
    </row>
    <row r="314" spans="1:11" x14ac:dyDescent="0.25">
      <c r="A314" s="192">
        <v>41915</v>
      </c>
      <c r="B314" s="570" t="s">
        <v>1854</v>
      </c>
      <c r="C314" s="571" t="s">
        <v>4923</v>
      </c>
      <c r="D314" s="190" t="s">
        <v>2582</v>
      </c>
      <c r="E314" s="210">
        <v>612.5</v>
      </c>
      <c r="F314" s="256">
        <v>41915</v>
      </c>
      <c r="G314" s="42">
        <v>612.5</v>
      </c>
      <c r="H314" s="217">
        <f t="shared" si="5"/>
        <v>0</v>
      </c>
      <c r="I314" s="190"/>
      <c r="J314" s="21"/>
      <c r="K314" s="21"/>
    </row>
    <row r="315" spans="1:11" x14ac:dyDescent="0.25">
      <c r="A315" s="192">
        <v>41915</v>
      </c>
      <c r="B315" s="570" t="s">
        <v>1855</v>
      </c>
      <c r="C315" s="571" t="s">
        <v>4923</v>
      </c>
      <c r="D315" s="190" t="s">
        <v>62</v>
      </c>
      <c r="E315" s="210">
        <v>4244.28</v>
      </c>
      <c r="F315" s="256">
        <v>41915</v>
      </c>
      <c r="G315" s="42">
        <v>4244.28</v>
      </c>
      <c r="H315" s="217">
        <f t="shared" si="5"/>
        <v>0</v>
      </c>
      <c r="I315" s="190"/>
      <c r="J315" s="21"/>
      <c r="K315" s="21"/>
    </row>
    <row r="316" spans="1:11" x14ac:dyDescent="0.25">
      <c r="A316" s="192">
        <v>41915</v>
      </c>
      <c r="B316" s="570" t="s">
        <v>1856</v>
      </c>
      <c r="C316" s="571" t="s">
        <v>4923</v>
      </c>
      <c r="D316" s="190" t="s">
        <v>4918</v>
      </c>
      <c r="E316" s="210">
        <v>71260.5</v>
      </c>
      <c r="F316" s="256">
        <v>41916</v>
      </c>
      <c r="G316" s="42">
        <v>71260.5</v>
      </c>
      <c r="H316" s="217">
        <f t="shared" si="5"/>
        <v>0</v>
      </c>
      <c r="I316" s="190" t="s">
        <v>65</v>
      </c>
      <c r="J316" s="21"/>
      <c r="K316" s="21"/>
    </row>
    <row r="317" spans="1:11" x14ac:dyDescent="0.25">
      <c r="A317" s="192">
        <v>41915</v>
      </c>
      <c r="B317" s="570" t="s">
        <v>1858</v>
      </c>
      <c r="C317" s="571" t="s">
        <v>4923</v>
      </c>
      <c r="D317" s="190" t="s">
        <v>4183</v>
      </c>
      <c r="E317" s="210">
        <v>8988</v>
      </c>
      <c r="F317" s="256">
        <v>41915</v>
      </c>
      <c r="G317" s="42">
        <v>8988</v>
      </c>
      <c r="H317" s="217">
        <f t="shared" si="5"/>
        <v>0</v>
      </c>
      <c r="I317" s="190"/>
      <c r="J317" s="21"/>
      <c r="K317" s="21"/>
    </row>
    <row r="318" spans="1:11" x14ac:dyDescent="0.25">
      <c r="A318" s="192">
        <v>41915</v>
      </c>
      <c r="B318" s="570" t="s">
        <v>1859</v>
      </c>
      <c r="C318" s="571" t="s">
        <v>4923</v>
      </c>
      <c r="D318" s="190" t="s">
        <v>4183</v>
      </c>
      <c r="E318" s="210">
        <v>120</v>
      </c>
      <c r="F318" s="256">
        <v>41915</v>
      </c>
      <c r="G318" s="42">
        <v>120</v>
      </c>
      <c r="H318" s="217">
        <f t="shared" si="5"/>
        <v>0</v>
      </c>
      <c r="I318" s="190"/>
      <c r="J318" s="21"/>
      <c r="K318" s="21"/>
    </row>
    <row r="319" spans="1:11" x14ac:dyDescent="0.25">
      <c r="A319" s="192">
        <v>41915</v>
      </c>
      <c r="B319" s="570" t="s">
        <v>1860</v>
      </c>
      <c r="C319" s="571" t="s">
        <v>4923</v>
      </c>
      <c r="D319" s="190" t="s">
        <v>4915</v>
      </c>
      <c r="E319" s="210">
        <v>42418.2</v>
      </c>
      <c r="F319" s="256">
        <v>41918</v>
      </c>
      <c r="G319" s="42">
        <v>42418.2</v>
      </c>
      <c r="H319" s="217">
        <f t="shared" si="5"/>
        <v>0</v>
      </c>
      <c r="I319" s="190" t="s">
        <v>65</v>
      </c>
      <c r="J319" s="21"/>
      <c r="K319" s="21"/>
    </row>
    <row r="320" spans="1:11" x14ac:dyDescent="0.25">
      <c r="A320" s="192">
        <v>41915</v>
      </c>
      <c r="B320" s="570" t="s">
        <v>1861</v>
      </c>
      <c r="C320" s="571" t="s">
        <v>4923</v>
      </c>
      <c r="D320" s="190" t="s">
        <v>1464</v>
      </c>
      <c r="E320" s="210">
        <v>33106.800000000003</v>
      </c>
      <c r="F320" s="256">
        <v>41916</v>
      </c>
      <c r="G320" s="42">
        <v>33106.800000000003</v>
      </c>
      <c r="H320" s="217">
        <f t="shared" si="5"/>
        <v>0</v>
      </c>
      <c r="I320" s="190" t="s">
        <v>217</v>
      </c>
      <c r="J320" s="21"/>
      <c r="K320" s="21"/>
    </row>
    <row r="321" spans="1:11" x14ac:dyDescent="0.25">
      <c r="A321" s="192">
        <v>41915</v>
      </c>
      <c r="B321" s="573" t="s">
        <v>4946</v>
      </c>
      <c r="C321" s="571" t="s">
        <v>4923</v>
      </c>
      <c r="D321" s="190" t="s">
        <v>4947</v>
      </c>
      <c r="E321" s="210">
        <v>6084.4</v>
      </c>
      <c r="F321" s="256">
        <v>41915</v>
      </c>
      <c r="G321" s="42">
        <v>6084.4</v>
      </c>
      <c r="H321" s="217">
        <f t="shared" si="5"/>
        <v>0</v>
      </c>
      <c r="I321" s="190"/>
      <c r="J321" s="21"/>
      <c r="K321" s="21"/>
    </row>
    <row r="322" spans="1:11" x14ac:dyDescent="0.25">
      <c r="A322" s="192">
        <v>41916</v>
      </c>
      <c r="B322" s="193" t="s">
        <v>1862</v>
      </c>
      <c r="C322" s="324" t="s">
        <v>4923</v>
      </c>
      <c r="D322" s="190" t="s">
        <v>4939</v>
      </c>
      <c r="E322" s="210">
        <v>8550</v>
      </c>
      <c r="F322" s="256">
        <v>41916</v>
      </c>
      <c r="G322" s="42">
        <v>8550</v>
      </c>
      <c r="H322" s="217">
        <f t="shared" si="5"/>
        <v>0</v>
      </c>
      <c r="I322" s="190" t="s">
        <v>12</v>
      </c>
      <c r="J322" s="21"/>
      <c r="K322" s="21"/>
    </row>
    <row r="323" spans="1:11" x14ac:dyDescent="0.25">
      <c r="A323" s="192">
        <v>41916</v>
      </c>
      <c r="B323" s="193" t="s">
        <v>1863</v>
      </c>
      <c r="C323" s="324" t="s">
        <v>4923</v>
      </c>
      <c r="D323" s="190" t="s">
        <v>4928</v>
      </c>
      <c r="E323" s="210">
        <v>35448</v>
      </c>
      <c r="F323" s="256">
        <v>41916</v>
      </c>
      <c r="G323" s="42">
        <v>35448</v>
      </c>
      <c r="H323" s="217">
        <f t="shared" si="5"/>
        <v>0</v>
      </c>
      <c r="I323" s="190" t="s">
        <v>21</v>
      </c>
      <c r="J323" s="21"/>
      <c r="K323" s="21"/>
    </row>
    <row r="324" spans="1:11" x14ac:dyDescent="0.25">
      <c r="A324" s="192">
        <v>41916</v>
      </c>
      <c r="B324" s="193" t="s">
        <v>1865</v>
      </c>
      <c r="C324" s="324" t="s">
        <v>4923</v>
      </c>
      <c r="D324" s="190" t="s">
        <v>13</v>
      </c>
      <c r="E324" s="210">
        <v>5389.2</v>
      </c>
      <c r="F324" s="256">
        <v>41916</v>
      </c>
      <c r="G324" s="42">
        <v>5389.2</v>
      </c>
      <c r="H324" s="217">
        <f t="shared" si="5"/>
        <v>0</v>
      </c>
      <c r="I324" s="190" t="s">
        <v>21</v>
      </c>
      <c r="J324" s="21"/>
      <c r="K324" s="21"/>
    </row>
    <row r="325" spans="1:11" x14ac:dyDescent="0.25">
      <c r="A325" s="192">
        <v>41916</v>
      </c>
      <c r="B325" s="193" t="s">
        <v>1866</v>
      </c>
      <c r="C325" s="324" t="s">
        <v>4923</v>
      </c>
      <c r="D325" s="190" t="s">
        <v>3312</v>
      </c>
      <c r="E325" s="210">
        <v>11836.8</v>
      </c>
      <c r="F325" s="256">
        <v>41916</v>
      </c>
      <c r="G325" s="42">
        <v>11836.8</v>
      </c>
      <c r="H325" s="217">
        <f t="shared" si="5"/>
        <v>0</v>
      </c>
      <c r="I325" s="190"/>
      <c r="J325" s="21"/>
      <c r="K325" s="21"/>
    </row>
    <row r="326" spans="1:11" x14ac:dyDescent="0.25">
      <c r="A326" s="192">
        <v>41916</v>
      </c>
      <c r="B326" s="193" t="s">
        <v>1867</v>
      </c>
      <c r="C326" s="324" t="s">
        <v>4923</v>
      </c>
      <c r="D326" s="190" t="s">
        <v>28</v>
      </c>
      <c r="E326" s="210">
        <v>5608</v>
      </c>
      <c r="F326" s="256">
        <v>41916</v>
      </c>
      <c r="G326" s="42">
        <v>5608</v>
      </c>
      <c r="H326" s="217">
        <f t="shared" si="5"/>
        <v>0</v>
      </c>
      <c r="I326" s="190"/>
      <c r="J326" s="21"/>
      <c r="K326" s="21"/>
    </row>
    <row r="327" spans="1:11" x14ac:dyDescent="0.25">
      <c r="A327" s="192">
        <v>41916</v>
      </c>
      <c r="B327" s="193" t="s">
        <v>1868</v>
      </c>
      <c r="C327" s="324" t="s">
        <v>4923</v>
      </c>
      <c r="D327" s="190" t="s">
        <v>11</v>
      </c>
      <c r="E327" s="210">
        <v>59956</v>
      </c>
      <c r="F327" s="256">
        <v>41936</v>
      </c>
      <c r="G327" s="42">
        <v>59956</v>
      </c>
      <c r="H327" s="217">
        <f t="shared" si="5"/>
        <v>0</v>
      </c>
      <c r="I327" s="190"/>
      <c r="J327" s="21"/>
      <c r="K327" s="21"/>
    </row>
    <row r="328" spans="1:11" x14ac:dyDescent="0.25">
      <c r="A328" s="192">
        <v>41916</v>
      </c>
      <c r="B328" s="193" t="s">
        <v>1869</v>
      </c>
      <c r="C328" s="324" t="s">
        <v>4923</v>
      </c>
      <c r="D328" s="190" t="s">
        <v>4649</v>
      </c>
      <c r="E328" s="210">
        <v>15368</v>
      </c>
      <c r="F328" s="256">
        <v>41916</v>
      </c>
      <c r="G328" s="42">
        <v>15368</v>
      </c>
      <c r="H328" s="217">
        <f t="shared" ref="H328:H391" si="6">E328-G328</f>
        <v>0</v>
      </c>
      <c r="I328" s="190"/>
      <c r="J328" s="21"/>
      <c r="K328" s="21"/>
    </row>
    <row r="329" spans="1:11" x14ac:dyDescent="0.25">
      <c r="A329" s="192">
        <v>41916</v>
      </c>
      <c r="B329" s="193" t="s">
        <v>1871</v>
      </c>
      <c r="C329" s="324" t="s">
        <v>4923</v>
      </c>
      <c r="D329" s="190" t="s">
        <v>28</v>
      </c>
      <c r="E329" s="210">
        <v>5455.6</v>
      </c>
      <c r="F329" s="256">
        <v>41916</v>
      </c>
      <c r="G329" s="42">
        <v>5455.6</v>
      </c>
      <c r="H329" s="217">
        <f t="shared" si="6"/>
        <v>0</v>
      </c>
      <c r="I329" s="190"/>
      <c r="J329" s="21"/>
      <c r="K329" s="21"/>
    </row>
    <row r="330" spans="1:11" x14ac:dyDescent="0.25">
      <c r="A330" s="192">
        <v>41916</v>
      </c>
      <c r="B330" s="193" t="s">
        <v>1872</v>
      </c>
      <c r="C330" s="324" t="s">
        <v>4923</v>
      </c>
      <c r="D330" s="190" t="s">
        <v>4288</v>
      </c>
      <c r="E330" s="210">
        <v>3408.6</v>
      </c>
      <c r="F330" s="256">
        <v>41916</v>
      </c>
      <c r="G330" s="42">
        <v>3408.6</v>
      </c>
      <c r="H330" s="217">
        <f t="shared" si="6"/>
        <v>0</v>
      </c>
      <c r="I330" s="190"/>
      <c r="J330" s="21"/>
      <c r="K330" s="21"/>
    </row>
    <row r="331" spans="1:11" x14ac:dyDescent="0.25">
      <c r="A331" s="192">
        <v>41916</v>
      </c>
      <c r="B331" s="193" t="s">
        <v>1873</v>
      </c>
      <c r="C331" s="324" t="s">
        <v>4923</v>
      </c>
      <c r="D331" s="190" t="s">
        <v>23</v>
      </c>
      <c r="E331" s="210">
        <v>8762.4</v>
      </c>
      <c r="F331" s="256">
        <v>41916</v>
      </c>
      <c r="G331" s="42">
        <v>8762.4</v>
      </c>
      <c r="H331" s="217">
        <f t="shared" si="6"/>
        <v>0</v>
      </c>
      <c r="I331" s="190"/>
      <c r="J331" s="21"/>
      <c r="K331" s="21"/>
    </row>
    <row r="332" spans="1:11" x14ac:dyDescent="0.25">
      <c r="A332" s="192">
        <v>41916</v>
      </c>
      <c r="B332" s="193" t="s">
        <v>1874</v>
      </c>
      <c r="C332" s="324" t="s">
        <v>4923</v>
      </c>
      <c r="D332" s="190" t="s">
        <v>47</v>
      </c>
      <c r="E332" s="210">
        <v>3839.4</v>
      </c>
      <c r="F332" s="256">
        <v>41916</v>
      </c>
      <c r="G332" s="42">
        <v>3839.4</v>
      </c>
      <c r="H332" s="217">
        <f t="shared" si="6"/>
        <v>0</v>
      </c>
      <c r="I332" s="190" t="s">
        <v>30</v>
      </c>
      <c r="J332" s="21"/>
      <c r="K332" s="21"/>
    </row>
    <row r="333" spans="1:11" x14ac:dyDescent="0.25">
      <c r="A333" s="192">
        <v>41916</v>
      </c>
      <c r="B333" s="193" t="s">
        <v>1875</v>
      </c>
      <c r="C333" s="324" t="s">
        <v>4923</v>
      </c>
      <c r="D333" s="190" t="s">
        <v>1814</v>
      </c>
      <c r="E333" s="210">
        <v>14831</v>
      </c>
      <c r="F333" s="256">
        <v>41925</v>
      </c>
      <c r="G333" s="42">
        <v>14831</v>
      </c>
      <c r="H333" s="217">
        <f t="shared" si="6"/>
        <v>0</v>
      </c>
      <c r="I333" s="190" t="s">
        <v>217</v>
      </c>
      <c r="J333" s="21"/>
      <c r="K333" s="21"/>
    </row>
    <row r="334" spans="1:11" x14ac:dyDescent="0.25">
      <c r="A334" s="192">
        <v>41916</v>
      </c>
      <c r="B334" s="193" t="s">
        <v>1876</v>
      </c>
      <c r="C334" s="324" t="s">
        <v>4923</v>
      </c>
      <c r="D334" s="190" t="s">
        <v>4948</v>
      </c>
      <c r="E334" s="210">
        <v>675</v>
      </c>
      <c r="F334" s="256">
        <v>41916</v>
      </c>
      <c r="G334" s="42">
        <v>675</v>
      </c>
      <c r="H334" s="217">
        <f t="shared" si="6"/>
        <v>0</v>
      </c>
      <c r="I334" s="190"/>
      <c r="J334" s="21"/>
      <c r="K334" s="21"/>
    </row>
    <row r="335" spans="1:11" x14ac:dyDescent="0.25">
      <c r="A335" s="192">
        <v>41916</v>
      </c>
      <c r="B335" s="193" t="s">
        <v>1877</v>
      </c>
      <c r="C335" s="324" t="s">
        <v>4923</v>
      </c>
      <c r="D335" s="190" t="s">
        <v>758</v>
      </c>
      <c r="E335" s="210">
        <v>3169.6</v>
      </c>
      <c r="F335" s="256">
        <v>41916</v>
      </c>
      <c r="G335" s="42">
        <v>3169.6</v>
      </c>
      <c r="H335" s="217">
        <f t="shared" si="6"/>
        <v>0</v>
      </c>
      <c r="I335" s="190" t="s">
        <v>30</v>
      </c>
      <c r="J335" s="21"/>
      <c r="K335" s="21"/>
    </row>
    <row r="336" spans="1:11" x14ac:dyDescent="0.25">
      <c r="A336" s="192">
        <v>41916</v>
      </c>
      <c r="B336" s="193" t="s">
        <v>1879</v>
      </c>
      <c r="C336" s="324" t="s">
        <v>4923</v>
      </c>
      <c r="D336" s="190" t="s">
        <v>339</v>
      </c>
      <c r="E336" s="210">
        <v>1071.8</v>
      </c>
      <c r="F336" s="256">
        <v>41916</v>
      </c>
      <c r="G336" s="42">
        <v>1071.8</v>
      </c>
      <c r="H336" s="217">
        <f t="shared" si="6"/>
        <v>0</v>
      </c>
      <c r="I336" s="190"/>
      <c r="J336" s="21"/>
      <c r="K336" s="21"/>
    </row>
    <row r="337" spans="1:11" x14ac:dyDescent="0.25">
      <c r="A337" s="192">
        <v>41916</v>
      </c>
      <c r="B337" s="193" t="s">
        <v>1880</v>
      </c>
      <c r="C337" s="324" t="s">
        <v>4923</v>
      </c>
      <c r="D337" s="190" t="s">
        <v>287</v>
      </c>
      <c r="E337" s="210">
        <v>2907</v>
      </c>
      <c r="F337" s="256">
        <v>41916</v>
      </c>
      <c r="G337" s="42">
        <v>2907</v>
      </c>
      <c r="H337" s="217">
        <f t="shared" si="6"/>
        <v>0</v>
      </c>
      <c r="I337" s="190" t="s">
        <v>30</v>
      </c>
      <c r="J337" s="21"/>
      <c r="K337" s="21"/>
    </row>
    <row r="338" spans="1:11" x14ac:dyDescent="0.25">
      <c r="A338" s="192">
        <v>41916</v>
      </c>
      <c r="B338" s="193" t="s">
        <v>1881</v>
      </c>
      <c r="C338" s="324" t="s">
        <v>4923</v>
      </c>
      <c r="D338" s="190" t="s">
        <v>49</v>
      </c>
      <c r="E338" s="210">
        <v>3337</v>
      </c>
      <c r="F338" s="256">
        <v>41916</v>
      </c>
      <c r="G338" s="42">
        <v>3337</v>
      </c>
      <c r="H338" s="217">
        <f t="shared" si="6"/>
        <v>0</v>
      </c>
      <c r="I338" s="190"/>
    </row>
    <row r="339" spans="1:11" x14ac:dyDescent="0.25">
      <c r="A339" s="192">
        <v>41916</v>
      </c>
      <c r="B339" s="193" t="s">
        <v>1882</v>
      </c>
      <c r="C339" s="324" t="s">
        <v>4923</v>
      </c>
      <c r="D339" s="190" t="s">
        <v>2183</v>
      </c>
      <c r="E339" s="210">
        <v>3850</v>
      </c>
      <c r="F339" s="256">
        <v>41916</v>
      </c>
      <c r="G339" s="42">
        <v>3850</v>
      </c>
      <c r="H339" s="217">
        <f t="shared" si="6"/>
        <v>0</v>
      </c>
      <c r="I339" s="190" t="s">
        <v>30</v>
      </c>
    </row>
    <row r="340" spans="1:11" x14ac:dyDescent="0.25">
      <c r="A340" s="192">
        <v>41916</v>
      </c>
      <c r="B340" s="193" t="s">
        <v>1883</v>
      </c>
      <c r="C340" s="324" t="s">
        <v>4923</v>
      </c>
      <c r="D340" s="190" t="s">
        <v>4700</v>
      </c>
      <c r="E340" s="210">
        <v>6308.6</v>
      </c>
      <c r="F340" s="256">
        <v>41916</v>
      </c>
      <c r="G340" s="42">
        <v>6308.6</v>
      </c>
      <c r="H340" s="217">
        <f t="shared" si="6"/>
        <v>0</v>
      </c>
      <c r="I340" s="190"/>
    </row>
    <row r="341" spans="1:11" x14ac:dyDescent="0.25">
      <c r="A341" s="192">
        <v>41916</v>
      </c>
      <c r="B341" s="193" t="s">
        <v>1885</v>
      </c>
      <c r="C341" s="324" t="s">
        <v>4923</v>
      </c>
      <c r="D341" s="190" t="s">
        <v>2183</v>
      </c>
      <c r="E341" s="210">
        <v>1650</v>
      </c>
      <c r="F341" s="256">
        <v>41916</v>
      </c>
      <c r="G341" s="42">
        <v>1650</v>
      </c>
      <c r="H341" s="217">
        <f t="shared" si="6"/>
        <v>0</v>
      </c>
      <c r="I341" s="190"/>
    </row>
    <row r="342" spans="1:11" x14ac:dyDescent="0.25">
      <c r="A342" s="192">
        <v>41916</v>
      </c>
      <c r="B342" s="193" t="s">
        <v>1886</v>
      </c>
      <c r="C342" s="324" t="s">
        <v>4923</v>
      </c>
      <c r="D342" s="190" t="s">
        <v>49</v>
      </c>
      <c r="E342" s="210">
        <v>466.2</v>
      </c>
      <c r="F342" s="256">
        <v>41916</v>
      </c>
      <c r="G342" s="42">
        <v>466.2</v>
      </c>
      <c r="H342" s="217">
        <f t="shared" si="6"/>
        <v>0</v>
      </c>
      <c r="I342" s="190"/>
    </row>
    <row r="343" spans="1:11" x14ac:dyDescent="0.25">
      <c r="A343" s="192">
        <v>41916</v>
      </c>
      <c r="B343" s="193" t="s">
        <v>1888</v>
      </c>
      <c r="C343" s="324" t="s">
        <v>4923</v>
      </c>
      <c r="D343" s="190" t="s">
        <v>2540</v>
      </c>
      <c r="E343" s="210">
        <v>14622.5</v>
      </c>
      <c r="F343" s="256">
        <v>41916</v>
      </c>
      <c r="G343" s="42">
        <v>14622.5</v>
      </c>
      <c r="H343" s="217">
        <f t="shared" si="6"/>
        <v>0</v>
      </c>
      <c r="I343" s="190"/>
    </row>
    <row r="344" spans="1:11" x14ac:dyDescent="0.25">
      <c r="A344" s="192">
        <v>41916</v>
      </c>
      <c r="B344" s="193" t="s">
        <v>1889</v>
      </c>
      <c r="C344" s="324" t="s">
        <v>4923</v>
      </c>
      <c r="D344" s="190" t="s">
        <v>123</v>
      </c>
      <c r="E344" s="210">
        <v>3741.9</v>
      </c>
      <c r="F344" s="256">
        <v>41917</v>
      </c>
      <c r="G344" s="42">
        <v>3741.9</v>
      </c>
      <c r="H344" s="217">
        <f t="shared" si="6"/>
        <v>0</v>
      </c>
      <c r="I344" s="190"/>
    </row>
    <row r="345" spans="1:11" x14ac:dyDescent="0.25">
      <c r="A345" s="192">
        <v>41916</v>
      </c>
      <c r="B345" s="193" t="s">
        <v>1890</v>
      </c>
      <c r="C345" s="324" t="s">
        <v>4923</v>
      </c>
      <c r="D345" s="190" t="s">
        <v>4322</v>
      </c>
      <c r="E345" s="210">
        <v>10754.1</v>
      </c>
      <c r="F345" s="256">
        <v>41916</v>
      </c>
      <c r="G345" s="42">
        <v>10754.1</v>
      </c>
      <c r="H345" s="217">
        <f t="shared" si="6"/>
        <v>0</v>
      </c>
      <c r="I345" s="190" t="s">
        <v>30</v>
      </c>
      <c r="K345" s="33"/>
    </row>
    <row r="346" spans="1:11" x14ac:dyDescent="0.25">
      <c r="A346" s="192">
        <v>41916</v>
      </c>
      <c r="B346" s="193" t="s">
        <v>1891</v>
      </c>
      <c r="C346" s="324" t="s">
        <v>4923</v>
      </c>
      <c r="D346" s="190" t="s">
        <v>4652</v>
      </c>
      <c r="E346" s="210">
        <v>5667.2</v>
      </c>
      <c r="F346" s="256">
        <v>41916</v>
      </c>
      <c r="G346" s="42">
        <v>5667.2</v>
      </c>
      <c r="H346" s="217">
        <f t="shared" si="6"/>
        <v>0</v>
      </c>
      <c r="I346" s="190" t="s">
        <v>30</v>
      </c>
      <c r="K346" s="33"/>
    </row>
    <row r="347" spans="1:11" x14ac:dyDescent="0.25">
      <c r="A347" s="192">
        <v>41916</v>
      </c>
      <c r="B347" s="193" t="s">
        <v>1892</v>
      </c>
      <c r="C347" s="324" t="s">
        <v>4923</v>
      </c>
      <c r="D347" s="190" t="s">
        <v>4826</v>
      </c>
      <c r="E347" s="210">
        <v>7866.4</v>
      </c>
      <c r="F347" s="256">
        <v>41916</v>
      </c>
      <c r="G347" s="42">
        <v>7866.4</v>
      </c>
      <c r="H347" s="217">
        <f t="shared" si="6"/>
        <v>0</v>
      </c>
      <c r="I347" s="190"/>
      <c r="K347" s="33"/>
    </row>
    <row r="348" spans="1:11" x14ac:dyDescent="0.25">
      <c r="A348" s="192">
        <v>41916</v>
      </c>
      <c r="B348" s="193" t="s">
        <v>1893</v>
      </c>
      <c r="C348" s="324" t="s">
        <v>4923</v>
      </c>
      <c r="D348" s="196" t="s">
        <v>4949</v>
      </c>
      <c r="E348" s="215">
        <v>0</v>
      </c>
      <c r="F348" s="256"/>
      <c r="G348" s="42"/>
      <c r="H348" s="217">
        <f t="shared" si="6"/>
        <v>0</v>
      </c>
      <c r="I348" s="190"/>
      <c r="K348" s="33"/>
    </row>
    <row r="349" spans="1:11" x14ac:dyDescent="0.25">
      <c r="A349" s="192">
        <v>41916</v>
      </c>
      <c r="B349" s="193" t="s">
        <v>1895</v>
      </c>
      <c r="C349" s="324" t="s">
        <v>4923</v>
      </c>
      <c r="D349" s="190" t="s">
        <v>4613</v>
      </c>
      <c r="E349" s="210">
        <v>481.6</v>
      </c>
      <c r="F349" s="256">
        <v>41916</v>
      </c>
      <c r="G349" s="42">
        <v>481.6</v>
      </c>
      <c r="H349" s="217">
        <f t="shared" si="6"/>
        <v>0</v>
      </c>
      <c r="I349" s="190" t="s">
        <v>27</v>
      </c>
      <c r="K349" s="33"/>
    </row>
    <row r="350" spans="1:11" x14ac:dyDescent="0.25">
      <c r="A350" s="192">
        <v>41916</v>
      </c>
      <c r="B350" s="193" t="s">
        <v>1896</v>
      </c>
      <c r="C350" s="324" t="s">
        <v>4923</v>
      </c>
      <c r="D350" s="190" t="s">
        <v>3366</v>
      </c>
      <c r="E350" s="210">
        <v>2416</v>
      </c>
      <c r="F350" s="256">
        <v>41916</v>
      </c>
      <c r="G350" s="42">
        <v>2416</v>
      </c>
      <c r="H350" s="217">
        <f t="shared" si="6"/>
        <v>0</v>
      </c>
      <c r="I350" s="190"/>
    </row>
    <row r="351" spans="1:11" x14ac:dyDescent="0.25">
      <c r="A351" s="192">
        <v>41916</v>
      </c>
      <c r="B351" s="193" t="s">
        <v>1897</v>
      </c>
      <c r="C351" s="324" t="s">
        <v>4923</v>
      </c>
      <c r="D351" s="190" t="s">
        <v>4661</v>
      </c>
      <c r="E351" s="210">
        <v>21375</v>
      </c>
      <c r="F351" s="412" t="s">
        <v>4950</v>
      </c>
      <c r="G351" s="42">
        <v>21375</v>
      </c>
      <c r="H351" s="217">
        <f t="shared" si="6"/>
        <v>0</v>
      </c>
      <c r="I351" s="190" t="s">
        <v>162</v>
      </c>
    </row>
    <row r="352" spans="1:11" x14ac:dyDescent="0.25">
      <c r="A352" s="192">
        <v>41916</v>
      </c>
      <c r="B352" s="193" t="s">
        <v>1898</v>
      </c>
      <c r="C352" s="324" t="s">
        <v>4923</v>
      </c>
      <c r="D352" s="190" t="s">
        <v>29</v>
      </c>
      <c r="E352" s="210">
        <v>14433.3</v>
      </c>
      <c r="F352" s="256">
        <v>41916</v>
      </c>
      <c r="G352" s="42">
        <v>14433.3</v>
      </c>
      <c r="H352" s="217">
        <f t="shared" si="6"/>
        <v>0</v>
      </c>
      <c r="I352" s="190" t="s">
        <v>30</v>
      </c>
    </row>
    <row r="353" spans="1:11" x14ac:dyDescent="0.25">
      <c r="A353" s="192">
        <v>41916</v>
      </c>
      <c r="B353" s="193" t="s">
        <v>1899</v>
      </c>
      <c r="C353" s="324" t="s">
        <v>4923</v>
      </c>
      <c r="D353" s="190" t="s">
        <v>124</v>
      </c>
      <c r="E353" s="210">
        <v>13739</v>
      </c>
      <c r="F353" s="256">
        <v>41916</v>
      </c>
      <c r="G353" s="42">
        <v>13739</v>
      </c>
      <c r="H353" s="217">
        <f t="shared" si="6"/>
        <v>0</v>
      </c>
      <c r="I353" s="190" t="s">
        <v>30</v>
      </c>
    </row>
    <row r="354" spans="1:11" x14ac:dyDescent="0.25">
      <c r="A354" s="192">
        <v>41916</v>
      </c>
      <c r="B354" s="193" t="s">
        <v>1901</v>
      </c>
      <c r="C354" s="324" t="s">
        <v>4923</v>
      </c>
      <c r="D354" s="190" t="s">
        <v>2435</v>
      </c>
      <c r="E354" s="210">
        <v>4400</v>
      </c>
      <c r="F354" s="256">
        <v>41916</v>
      </c>
      <c r="G354" s="42">
        <v>4400</v>
      </c>
      <c r="H354" s="217">
        <f t="shared" si="6"/>
        <v>0</v>
      </c>
      <c r="I354" s="190" t="s">
        <v>162</v>
      </c>
    </row>
    <row r="355" spans="1:11" x14ac:dyDescent="0.25">
      <c r="A355" s="192">
        <v>41916</v>
      </c>
      <c r="B355" s="193" t="s">
        <v>1903</v>
      </c>
      <c r="C355" s="324" t="s">
        <v>4923</v>
      </c>
      <c r="D355" s="190" t="s">
        <v>4951</v>
      </c>
      <c r="E355" s="210">
        <v>723.2</v>
      </c>
      <c r="F355" s="256">
        <v>41916</v>
      </c>
      <c r="G355" s="42">
        <v>723.2</v>
      </c>
      <c r="H355" s="217">
        <f t="shared" si="6"/>
        <v>0</v>
      </c>
      <c r="I355" s="190" t="s">
        <v>30</v>
      </c>
    </row>
    <row r="356" spans="1:11" x14ac:dyDescent="0.25">
      <c r="A356" s="192">
        <v>41916</v>
      </c>
      <c r="B356" s="193" t="s">
        <v>1904</v>
      </c>
      <c r="C356" s="324" t="s">
        <v>4923</v>
      </c>
      <c r="D356" s="190" t="s">
        <v>62</v>
      </c>
      <c r="E356" s="210">
        <v>25512</v>
      </c>
      <c r="F356" s="256">
        <v>41916</v>
      </c>
      <c r="G356" s="42">
        <v>25512</v>
      </c>
      <c r="H356" s="217">
        <f t="shared" si="6"/>
        <v>0</v>
      </c>
      <c r="I356" s="190" t="s">
        <v>65</v>
      </c>
    </row>
    <row r="357" spans="1:11" x14ac:dyDescent="0.25">
      <c r="A357" s="192">
        <v>41916</v>
      </c>
      <c r="B357" s="193" t="s">
        <v>1905</v>
      </c>
      <c r="C357" s="324" t="s">
        <v>4923</v>
      </c>
      <c r="D357" s="190" t="s">
        <v>22</v>
      </c>
      <c r="E357" s="210">
        <v>10345.5</v>
      </c>
      <c r="F357" s="256">
        <v>41916</v>
      </c>
      <c r="G357" s="42">
        <v>10345.5</v>
      </c>
      <c r="H357" s="217">
        <f t="shared" si="6"/>
        <v>0</v>
      </c>
      <c r="I357" s="190"/>
    </row>
    <row r="358" spans="1:11" x14ac:dyDescent="0.25">
      <c r="A358" s="192">
        <v>41916</v>
      </c>
      <c r="B358" s="193" t="s">
        <v>1906</v>
      </c>
      <c r="C358" s="324" t="s">
        <v>4923</v>
      </c>
      <c r="D358" s="190" t="s">
        <v>180</v>
      </c>
      <c r="E358" s="210">
        <v>29072.9</v>
      </c>
      <c r="F358" s="256">
        <v>41916</v>
      </c>
      <c r="G358" s="42">
        <v>29072.9</v>
      </c>
      <c r="H358" s="217">
        <f t="shared" si="6"/>
        <v>0</v>
      </c>
      <c r="I358" s="190" t="s">
        <v>65</v>
      </c>
    </row>
    <row r="359" spans="1:11" x14ac:dyDescent="0.25">
      <c r="A359" s="192">
        <v>41916</v>
      </c>
      <c r="B359" s="193" t="s">
        <v>1907</v>
      </c>
      <c r="C359" s="324" t="s">
        <v>4923</v>
      </c>
      <c r="D359" s="190" t="s">
        <v>4658</v>
      </c>
      <c r="E359" s="210">
        <v>3561.6</v>
      </c>
      <c r="F359" s="256">
        <v>41916</v>
      </c>
      <c r="G359" s="42">
        <v>3561.6</v>
      </c>
      <c r="H359" s="217">
        <f t="shared" si="6"/>
        <v>0</v>
      </c>
      <c r="I359" s="190" t="s">
        <v>65</v>
      </c>
    </row>
    <row r="360" spans="1:11" x14ac:dyDescent="0.25">
      <c r="A360" s="192">
        <v>41916</v>
      </c>
      <c r="B360" s="193" t="s">
        <v>1908</v>
      </c>
      <c r="C360" s="324" t="s">
        <v>4923</v>
      </c>
      <c r="D360" s="190" t="s">
        <v>4586</v>
      </c>
      <c r="E360" s="210">
        <v>7557.8</v>
      </c>
      <c r="F360" s="256">
        <v>41916</v>
      </c>
      <c r="G360" s="42">
        <v>7557.8</v>
      </c>
      <c r="H360" s="217">
        <f t="shared" si="6"/>
        <v>0</v>
      </c>
      <c r="I360" s="190"/>
    </row>
    <row r="361" spans="1:11" x14ac:dyDescent="0.25">
      <c r="A361" s="192">
        <v>41916</v>
      </c>
      <c r="B361" s="193" t="s">
        <v>1910</v>
      </c>
      <c r="C361" s="324" t="s">
        <v>4923</v>
      </c>
      <c r="D361" s="190" t="s">
        <v>55</v>
      </c>
      <c r="E361" s="210">
        <v>15382.9</v>
      </c>
      <c r="F361" s="256">
        <v>41916</v>
      </c>
      <c r="G361" s="42">
        <v>15382.9</v>
      </c>
      <c r="H361" s="217">
        <f t="shared" si="6"/>
        <v>0</v>
      </c>
      <c r="I361" s="190"/>
    </row>
    <row r="362" spans="1:11" x14ac:dyDescent="0.25">
      <c r="A362" s="192">
        <v>41916</v>
      </c>
      <c r="B362" s="193" t="s">
        <v>1911</v>
      </c>
      <c r="C362" s="324" t="s">
        <v>4923</v>
      </c>
      <c r="D362" s="190" t="s">
        <v>4918</v>
      </c>
      <c r="E362" s="210">
        <v>62991.4</v>
      </c>
      <c r="F362" s="256">
        <v>41918</v>
      </c>
      <c r="G362" s="42">
        <v>62991.4</v>
      </c>
      <c r="H362" s="217">
        <f t="shared" si="6"/>
        <v>0</v>
      </c>
      <c r="I362" s="190" t="s">
        <v>12</v>
      </c>
    </row>
    <row r="363" spans="1:11" x14ac:dyDescent="0.25">
      <c r="A363" s="192">
        <v>41916</v>
      </c>
      <c r="B363" s="193" t="s">
        <v>1913</v>
      </c>
      <c r="C363" s="324" t="s">
        <v>4923</v>
      </c>
      <c r="D363" s="190" t="s">
        <v>3115</v>
      </c>
      <c r="E363" s="210">
        <v>9473.4</v>
      </c>
      <c r="F363" s="256">
        <v>41916</v>
      </c>
      <c r="G363" s="42">
        <v>9473.4</v>
      </c>
      <c r="H363" s="217">
        <f t="shared" si="6"/>
        <v>0</v>
      </c>
      <c r="I363" s="190" t="s">
        <v>65</v>
      </c>
    </row>
    <row r="364" spans="1:11" x14ac:dyDescent="0.25">
      <c r="A364" s="192">
        <v>41916</v>
      </c>
      <c r="B364" s="193" t="s">
        <v>1914</v>
      </c>
      <c r="C364" s="324" t="s">
        <v>4923</v>
      </c>
      <c r="D364" s="190" t="s">
        <v>55</v>
      </c>
      <c r="E364" s="210">
        <v>134.4</v>
      </c>
      <c r="F364" s="256">
        <v>41916</v>
      </c>
      <c r="G364" s="42">
        <v>134.4</v>
      </c>
      <c r="H364" s="217">
        <f t="shared" si="6"/>
        <v>0</v>
      </c>
      <c r="I364" s="190"/>
    </row>
    <row r="365" spans="1:11" x14ac:dyDescent="0.25">
      <c r="A365" s="192">
        <v>41916</v>
      </c>
      <c r="B365" s="193" t="s">
        <v>1916</v>
      </c>
      <c r="C365" s="324" t="s">
        <v>4923</v>
      </c>
      <c r="D365" s="190" t="s">
        <v>4928</v>
      </c>
      <c r="E365" s="210">
        <v>17591.400000000001</v>
      </c>
      <c r="F365" s="256">
        <v>41916</v>
      </c>
      <c r="G365" s="42">
        <v>17591.400000000001</v>
      </c>
      <c r="H365" s="217">
        <f t="shared" si="6"/>
        <v>0</v>
      </c>
      <c r="I365" s="190"/>
    </row>
    <row r="366" spans="1:11" x14ac:dyDescent="0.25">
      <c r="A366" s="192">
        <v>41916</v>
      </c>
      <c r="B366" s="193" t="s">
        <v>1917</v>
      </c>
      <c r="C366" s="324" t="s">
        <v>4923</v>
      </c>
      <c r="D366" s="190" t="s">
        <v>2382</v>
      </c>
      <c r="E366" s="210">
        <v>12277.2</v>
      </c>
      <c r="F366" s="256">
        <v>41918</v>
      </c>
      <c r="G366" s="42">
        <v>12277.2</v>
      </c>
      <c r="H366" s="217">
        <f t="shared" si="6"/>
        <v>0</v>
      </c>
      <c r="I366" s="190" t="s">
        <v>21</v>
      </c>
    </row>
    <row r="367" spans="1:11" x14ac:dyDescent="0.25">
      <c r="A367" s="192">
        <v>41916</v>
      </c>
      <c r="B367" s="193" t="s">
        <v>1918</v>
      </c>
      <c r="C367" s="324" t="s">
        <v>4923</v>
      </c>
      <c r="D367" s="190" t="s">
        <v>83</v>
      </c>
      <c r="E367" s="210">
        <v>3627</v>
      </c>
      <c r="F367" s="256">
        <v>41916</v>
      </c>
      <c r="G367" s="42">
        <v>3627</v>
      </c>
      <c r="H367" s="217">
        <f t="shared" si="6"/>
        <v>0</v>
      </c>
      <c r="I367" s="190"/>
    </row>
    <row r="368" spans="1:11" x14ac:dyDescent="0.25">
      <c r="A368" s="192">
        <v>41916</v>
      </c>
      <c r="B368" s="193" t="s">
        <v>1919</v>
      </c>
      <c r="C368" s="324" t="s">
        <v>4923</v>
      </c>
      <c r="D368" s="190" t="s">
        <v>4661</v>
      </c>
      <c r="E368" s="210">
        <v>128681.5</v>
      </c>
      <c r="F368" s="412" t="s">
        <v>4952</v>
      </c>
      <c r="G368" s="42">
        <v>128681.5</v>
      </c>
      <c r="H368" s="217">
        <f t="shared" si="6"/>
        <v>0</v>
      </c>
      <c r="I368" s="190" t="s">
        <v>21</v>
      </c>
      <c r="K368" s="33"/>
    </row>
    <row r="369" spans="1:11" x14ac:dyDescent="0.25">
      <c r="A369" s="192">
        <v>41916</v>
      </c>
      <c r="B369" s="193" t="s">
        <v>1920</v>
      </c>
      <c r="C369" s="324" t="s">
        <v>4923</v>
      </c>
      <c r="D369" s="190" t="s">
        <v>4257</v>
      </c>
      <c r="E369" s="210">
        <v>3866.8</v>
      </c>
      <c r="F369" s="256">
        <v>41917</v>
      </c>
      <c r="G369" s="42">
        <v>3866.8</v>
      </c>
      <c r="H369" s="217">
        <f t="shared" si="6"/>
        <v>0</v>
      </c>
      <c r="I369" s="190" t="s">
        <v>21</v>
      </c>
    </row>
    <row r="370" spans="1:11" x14ac:dyDescent="0.25">
      <c r="A370" s="192">
        <v>41916</v>
      </c>
      <c r="B370" s="193" t="s">
        <v>1921</v>
      </c>
      <c r="C370" s="324" t="s">
        <v>4923</v>
      </c>
      <c r="D370" s="190" t="s">
        <v>4589</v>
      </c>
      <c r="E370" s="210">
        <v>303.60000000000002</v>
      </c>
      <c r="F370" s="256">
        <v>41916</v>
      </c>
      <c r="G370" s="42">
        <v>303.60000000000002</v>
      </c>
      <c r="H370" s="217">
        <f t="shared" si="6"/>
        <v>0</v>
      </c>
      <c r="I370" s="190"/>
    </row>
    <row r="371" spans="1:11" x14ac:dyDescent="0.25">
      <c r="A371" s="192">
        <v>41916</v>
      </c>
      <c r="B371" s="193" t="s">
        <v>1922</v>
      </c>
      <c r="C371" s="324" t="s">
        <v>4923</v>
      </c>
      <c r="D371" s="190" t="s">
        <v>4590</v>
      </c>
      <c r="E371" s="210">
        <v>208</v>
      </c>
      <c r="F371" s="256">
        <v>41916</v>
      </c>
      <c r="G371" s="42">
        <v>208</v>
      </c>
      <c r="H371" s="217">
        <f t="shared" si="6"/>
        <v>0</v>
      </c>
      <c r="I371" s="190"/>
    </row>
    <row r="372" spans="1:11" x14ac:dyDescent="0.25">
      <c r="A372" s="192">
        <v>41916</v>
      </c>
      <c r="B372" s="193" t="s">
        <v>1923</v>
      </c>
      <c r="C372" s="324" t="s">
        <v>4923</v>
      </c>
      <c r="D372" s="190" t="s">
        <v>193</v>
      </c>
      <c r="E372" s="210">
        <v>5020</v>
      </c>
      <c r="F372" s="256">
        <v>41917</v>
      </c>
      <c r="G372" s="42">
        <v>5020</v>
      </c>
      <c r="H372" s="217">
        <f t="shared" si="6"/>
        <v>0</v>
      </c>
      <c r="I372" s="190" t="s">
        <v>12</v>
      </c>
      <c r="K372" s="33"/>
    </row>
    <row r="373" spans="1:11" x14ac:dyDescent="0.25">
      <c r="A373" s="192">
        <v>41916</v>
      </c>
      <c r="B373" s="193" t="s">
        <v>1924</v>
      </c>
      <c r="C373" s="324" t="s">
        <v>4923</v>
      </c>
      <c r="D373" s="190" t="s">
        <v>87</v>
      </c>
      <c r="E373" s="210">
        <v>5874</v>
      </c>
      <c r="F373" s="256">
        <v>41917</v>
      </c>
      <c r="G373" s="42">
        <v>5874</v>
      </c>
      <c r="H373" s="217">
        <f t="shared" si="6"/>
        <v>0</v>
      </c>
      <c r="I373" s="190"/>
    </row>
    <row r="374" spans="1:11" x14ac:dyDescent="0.25">
      <c r="A374" s="192">
        <v>41916</v>
      </c>
      <c r="B374" s="193" t="s">
        <v>1925</v>
      </c>
      <c r="C374" s="324" t="s">
        <v>4923</v>
      </c>
      <c r="D374" s="190" t="s">
        <v>80</v>
      </c>
      <c r="E374" s="210">
        <v>2662</v>
      </c>
      <c r="F374" s="256">
        <v>41917</v>
      </c>
      <c r="G374" s="42">
        <v>2662</v>
      </c>
      <c r="H374" s="217">
        <f t="shared" si="6"/>
        <v>0</v>
      </c>
      <c r="I374" s="190" t="s">
        <v>12</v>
      </c>
    </row>
    <row r="375" spans="1:11" x14ac:dyDescent="0.25">
      <c r="A375" s="192">
        <v>41916</v>
      </c>
      <c r="B375" s="193" t="s">
        <v>1926</v>
      </c>
      <c r="C375" s="324" t="s">
        <v>4923</v>
      </c>
      <c r="D375" s="190" t="s">
        <v>743</v>
      </c>
      <c r="E375" s="210">
        <v>932.8</v>
      </c>
      <c r="F375" s="256">
        <v>41917</v>
      </c>
      <c r="G375" s="42">
        <v>932.8</v>
      </c>
      <c r="H375" s="217">
        <f t="shared" si="6"/>
        <v>0</v>
      </c>
      <c r="I375" s="190" t="s">
        <v>12</v>
      </c>
    </row>
    <row r="376" spans="1:11" x14ac:dyDescent="0.25">
      <c r="A376" s="192">
        <v>41916</v>
      </c>
      <c r="B376" s="193" t="s">
        <v>1928</v>
      </c>
      <c r="C376" s="324" t="s">
        <v>4923</v>
      </c>
      <c r="D376" s="190" t="s">
        <v>349</v>
      </c>
      <c r="E376" s="210">
        <v>3916.8</v>
      </c>
      <c r="F376" s="256">
        <v>41917</v>
      </c>
      <c r="G376" s="42">
        <v>3916.8</v>
      </c>
      <c r="H376" s="217">
        <f t="shared" si="6"/>
        <v>0</v>
      </c>
      <c r="I376" s="190" t="s">
        <v>380</v>
      </c>
    </row>
    <row r="377" spans="1:11" x14ac:dyDescent="0.25">
      <c r="A377" s="192">
        <v>41916</v>
      </c>
      <c r="B377" s="193" t="s">
        <v>1930</v>
      </c>
      <c r="C377" s="324" t="s">
        <v>4923</v>
      </c>
      <c r="D377" s="190" t="s">
        <v>78</v>
      </c>
      <c r="E377" s="210">
        <v>5784.9</v>
      </c>
      <c r="F377" s="256">
        <v>41917</v>
      </c>
      <c r="G377" s="42">
        <v>5784.9</v>
      </c>
      <c r="H377" s="217">
        <f t="shared" si="6"/>
        <v>0</v>
      </c>
      <c r="I377" s="190" t="s">
        <v>12</v>
      </c>
    </row>
    <row r="378" spans="1:11" x14ac:dyDescent="0.25">
      <c r="A378" s="192">
        <v>41916</v>
      </c>
      <c r="B378" s="193" t="s">
        <v>1931</v>
      </c>
      <c r="C378" s="324" t="s">
        <v>4923</v>
      </c>
      <c r="D378" s="190" t="s">
        <v>468</v>
      </c>
      <c r="E378" s="210">
        <v>2914</v>
      </c>
      <c r="F378" s="256">
        <v>41917</v>
      </c>
      <c r="G378" s="42">
        <v>2914</v>
      </c>
      <c r="H378" s="217">
        <f t="shared" si="6"/>
        <v>0</v>
      </c>
      <c r="I378" s="190" t="s">
        <v>12</v>
      </c>
    </row>
    <row r="379" spans="1:11" x14ac:dyDescent="0.25">
      <c r="A379" s="192">
        <v>41916</v>
      </c>
      <c r="B379" s="193" t="s">
        <v>1932</v>
      </c>
      <c r="C379" s="324" t="s">
        <v>4923</v>
      </c>
      <c r="D379" s="190" t="s">
        <v>2578</v>
      </c>
      <c r="E379" s="210">
        <v>2921.4</v>
      </c>
      <c r="F379" s="256">
        <v>41916</v>
      </c>
      <c r="G379" s="42">
        <v>2921.4</v>
      </c>
      <c r="H379" s="217">
        <f t="shared" si="6"/>
        <v>0</v>
      </c>
      <c r="I379" s="190" t="s">
        <v>217</v>
      </c>
    </row>
    <row r="380" spans="1:11" x14ac:dyDescent="0.25">
      <c r="A380" s="192">
        <v>41916</v>
      </c>
      <c r="B380" s="193" t="s">
        <v>1934</v>
      </c>
      <c r="C380" s="324" t="s">
        <v>4923</v>
      </c>
      <c r="D380" s="190" t="s">
        <v>52</v>
      </c>
      <c r="E380" s="210">
        <v>3499.2</v>
      </c>
      <c r="F380" s="256">
        <v>41916</v>
      </c>
      <c r="G380" s="42">
        <v>3499.2</v>
      </c>
      <c r="H380" s="217">
        <f t="shared" si="6"/>
        <v>0</v>
      </c>
      <c r="I380" s="190"/>
    </row>
    <row r="381" spans="1:11" x14ac:dyDescent="0.25">
      <c r="A381" s="192">
        <v>41916</v>
      </c>
      <c r="B381" s="193" t="s">
        <v>1935</v>
      </c>
      <c r="C381" s="324" t="s">
        <v>4923</v>
      </c>
      <c r="D381" s="196" t="s">
        <v>3108</v>
      </c>
      <c r="E381" s="215">
        <v>0</v>
      </c>
      <c r="F381" s="256"/>
      <c r="G381" s="42"/>
      <c r="H381" s="217">
        <f t="shared" si="6"/>
        <v>0</v>
      </c>
      <c r="I381" s="190" t="s">
        <v>324</v>
      </c>
    </row>
    <row r="382" spans="1:11" x14ac:dyDescent="0.25">
      <c r="A382" s="192">
        <v>41916</v>
      </c>
      <c r="B382" s="193" t="s">
        <v>1936</v>
      </c>
      <c r="C382" s="324" t="s">
        <v>4923</v>
      </c>
      <c r="D382" s="190" t="s">
        <v>4240</v>
      </c>
      <c r="E382" s="210">
        <v>2450</v>
      </c>
      <c r="F382" s="256">
        <v>41942</v>
      </c>
      <c r="G382" s="42">
        <v>2450</v>
      </c>
      <c r="H382" s="217">
        <f t="shared" si="6"/>
        <v>0</v>
      </c>
      <c r="I382" s="190" t="s">
        <v>12</v>
      </c>
    </row>
    <row r="383" spans="1:11" x14ac:dyDescent="0.25">
      <c r="A383" s="192">
        <v>41916</v>
      </c>
      <c r="B383" s="193" t="s">
        <v>1937</v>
      </c>
      <c r="C383" s="324" t="s">
        <v>4923</v>
      </c>
      <c r="D383" s="190" t="s">
        <v>4953</v>
      </c>
      <c r="E383" s="210">
        <v>4605.2</v>
      </c>
      <c r="F383" s="256">
        <v>41916</v>
      </c>
      <c r="G383" s="42">
        <v>4605.2</v>
      </c>
      <c r="H383" s="217">
        <f t="shared" si="6"/>
        <v>0</v>
      </c>
      <c r="I383" s="190"/>
    </row>
    <row r="384" spans="1:11" x14ac:dyDescent="0.25">
      <c r="A384" s="192">
        <v>41916</v>
      </c>
      <c r="B384" s="193" t="s">
        <v>1938</v>
      </c>
      <c r="C384" s="324" t="s">
        <v>4923</v>
      </c>
      <c r="D384" s="190" t="s">
        <v>237</v>
      </c>
      <c r="E384" s="210">
        <v>9605.7999999999993</v>
      </c>
      <c r="F384" s="256">
        <v>41916</v>
      </c>
      <c r="G384" s="42">
        <v>9605.7999999999993</v>
      </c>
      <c r="H384" s="217">
        <f t="shared" si="6"/>
        <v>0</v>
      </c>
      <c r="I384" s="190" t="s">
        <v>217</v>
      </c>
    </row>
    <row r="385" spans="1:11" x14ac:dyDescent="0.25">
      <c r="A385" s="192">
        <v>41916</v>
      </c>
      <c r="B385" s="193" t="s">
        <v>1939</v>
      </c>
      <c r="C385" s="324" t="s">
        <v>4923</v>
      </c>
      <c r="D385" s="190" t="s">
        <v>1607</v>
      </c>
      <c r="E385" s="210">
        <v>5498.6</v>
      </c>
      <c r="F385" s="256">
        <v>41916</v>
      </c>
      <c r="G385" s="42">
        <v>5498.6</v>
      </c>
      <c r="H385" s="217">
        <f t="shared" si="6"/>
        <v>0</v>
      </c>
      <c r="I385" s="190"/>
    </row>
    <row r="386" spans="1:11" x14ac:dyDescent="0.25">
      <c r="A386" s="192">
        <v>41916</v>
      </c>
      <c r="B386" s="193" t="s">
        <v>1940</v>
      </c>
      <c r="C386" s="324" t="s">
        <v>4923</v>
      </c>
      <c r="D386" s="190" t="s">
        <v>1094</v>
      </c>
      <c r="E386" s="210">
        <v>2104.63</v>
      </c>
      <c r="F386" s="256">
        <v>41916</v>
      </c>
      <c r="G386" s="42">
        <v>2104.63</v>
      </c>
      <c r="H386" s="217">
        <f t="shared" si="6"/>
        <v>0</v>
      </c>
      <c r="I386" s="190" t="s">
        <v>217</v>
      </c>
    </row>
    <row r="387" spans="1:11" x14ac:dyDescent="0.25">
      <c r="A387" s="192">
        <v>41916</v>
      </c>
      <c r="B387" s="193" t="s">
        <v>1941</v>
      </c>
      <c r="C387" s="324" t="s">
        <v>4923</v>
      </c>
      <c r="D387" s="190" t="s">
        <v>4915</v>
      </c>
      <c r="E387" s="210">
        <v>27456.400000000001</v>
      </c>
      <c r="F387" s="256">
        <v>41918</v>
      </c>
      <c r="G387" s="42">
        <v>27456.400000000001</v>
      </c>
      <c r="H387" s="217">
        <f t="shared" si="6"/>
        <v>0</v>
      </c>
      <c r="I387" s="190" t="s">
        <v>217</v>
      </c>
    </row>
    <row r="388" spans="1:11" x14ac:dyDescent="0.25">
      <c r="A388" s="192">
        <v>41916</v>
      </c>
      <c r="B388" s="193" t="s">
        <v>1943</v>
      </c>
      <c r="C388" s="324" t="s">
        <v>4923</v>
      </c>
      <c r="D388" s="190" t="s">
        <v>51</v>
      </c>
      <c r="E388" s="210">
        <v>2862</v>
      </c>
      <c r="F388" s="256">
        <v>41916</v>
      </c>
      <c r="G388" s="42">
        <v>2862</v>
      </c>
      <c r="H388" s="217">
        <f t="shared" si="6"/>
        <v>0</v>
      </c>
      <c r="I388" s="190"/>
    </row>
    <row r="389" spans="1:11" x14ac:dyDescent="0.25">
      <c r="A389" s="192">
        <v>41916</v>
      </c>
      <c r="B389" s="193" t="s">
        <v>1944</v>
      </c>
      <c r="C389" s="324" t="s">
        <v>4923</v>
      </c>
      <c r="D389" s="190" t="s">
        <v>3372</v>
      </c>
      <c r="E389" s="210">
        <v>1239</v>
      </c>
      <c r="F389" s="256">
        <v>41916</v>
      </c>
      <c r="G389" s="42">
        <v>1239</v>
      </c>
      <c r="H389" s="217">
        <f t="shared" si="6"/>
        <v>0</v>
      </c>
      <c r="I389" s="190"/>
    </row>
    <row r="390" spans="1:11" x14ac:dyDescent="0.25">
      <c r="A390" s="192">
        <v>41916</v>
      </c>
      <c r="B390" s="193" t="s">
        <v>1945</v>
      </c>
      <c r="C390" s="324" t="s">
        <v>4923</v>
      </c>
      <c r="D390" s="190" t="s">
        <v>136</v>
      </c>
      <c r="E390" s="210">
        <v>3280.4</v>
      </c>
      <c r="F390" s="256">
        <v>41916</v>
      </c>
      <c r="G390" s="42">
        <v>3280.4</v>
      </c>
      <c r="H390" s="217">
        <f t="shared" si="6"/>
        <v>0</v>
      </c>
      <c r="I390" s="190"/>
    </row>
    <row r="391" spans="1:11" x14ac:dyDescent="0.25">
      <c r="A391" s="192">
        <v>41916</v>
      </c>
      <c r="B391" s="193" t="s">
        <v>1946</v>
      </c>
      <c r="C391" s="324" t="s">
        <v>4923</v>
      </c>
      <c r="D391" s="190" t="s">
        <v>136</v>
      </c>
      <c r="E391" s="210">
        <v>648</v>
      </c>
      <c r="F391" s="256">
        <v>41916</v>
      </c>
      <c r="G391" s="42">
        <v>648</v>
      </c>
      <c r="H391" s="217">
        <f t="shared" si="6"/>
        <v>0</v>
      </c>
      <c r="I391" s="190"/>
      <c r="K391" s="33"/>
    </row>
    <row r="392" spans="1:11" x14ac:dyDescent="0.25">
      <c r="A392" s="192">
        <v>41916</v>
      </c>
      <c r="B392" s="193" t="s">
        <v>1948</v>
      </c>
      <c r="C392" s="324" t="s">
        <v>4923</v>
      </c>
      <c r="D392" s="190" t="s">
        <v>136</v>
      </c>
      <c r="E392" s="210">
        <v>135</v>
      </c>
      <c r="F392" s="256">
        <v>41916</v>
      </c>
      <c r="G392" s="42">
        <v>135</v>
      </c>
      <c r="H392" s="217">
        <f t="shared" ref="H392:H455" si="7">E392-G392</f>
        <v>0</v>
      </c>
      <c r="I392" s="190"/>
    </row>
    <row r="393" spans="1:11" x14ac:dyDescent="0.25">
      <c r="A393" s="192">
        <v>41916</v>
      </c>
      <c r="B393" s="193" t="s">
        <v>1949</v>
      </c>
      <c r="C393" s="324" t="s">
        <v>4923</v>
      </c>
      <c r="D393" s="190" t="s">
        <v>180</v>
      </c>
      <c r="E393" s="210">
        <v>14564</v>
      </c>
      <c r="F393" s="256">
        <v>41916</v>
      </c>
      <c r="G393" s="42">
        <v>14564</v>
      </c>
      <c r="H393" s="217">
        <f t="shared" si="7"/>
        <v>0</v>
      </c>
      <c r="I393" s="190"/>
    </row>
    <row r="394" spans="1:11" x14ac:dyDescent="0.25">
      <c r="A394" s="192">
        <v>41916</v>
      </c>
      <c r="B394" s="193" t="s">
        <v>1950</v>
      </c>
      <c r="C394" s="324" t="s">
        <v>4923</v>
      </c>
      <c r="D394" s="190" t="s">
        <v>4672</v>
      </c>
      <c r="E394" s="210">
        <v>20361</v>
      </c>
      <c r="F394" s="256">
        <v>41923</v>
      </c>
      <c r="G394" s="42">
        <v>20361</v>
      </c>
      <c r="H394" s="217">
        <f t="shared" si="7"/>
        <v>0</v>
      </c>
      <c r="I394" s="190"/>
    </row>
    <row r="395" spans="1:11" x14ac:dyDescent="0.25">
      <c r="A395" s="192">
        <v>41916</v>
      </c>
      <c r="B395" s="193" t="s">
        <v>1951</v>
      </c>
      <c r="C395" s="324" t="s">
        <v>4923</v>
      </c>
      <c r="D395" s="190" t="s">
        <v>1202</v>
      </c>
      <c r="E395" s="210">
        <v>5035</v>
      </c>
      <c r="F395" s="256">
        <v>41916</v>
      </c>
      <c r="G395" s="42">
        <v>5035</v>
      </c>
      <c r="H395" s="217">
        <f t="shared" si="7"/>
        <v>0</v>
      </c>
      <c r="I395" s="190"/>
    </row>
    <row r="396" spans="1:11" x14ac:dyDescent="0.25">
      <c r="A396" s="192">
        <v>41916</v>
      </c>
      <c r="B396" s="193" t="s">
        <v>1953</v>
      </c>
      <c r="C396" s="324" t="s">
        <v>4923</v>
      </c>
      <c r="D396" s="190" t="s">
        <v>4729</v>
      </c>
      <c r="E396" s="210">
        <v>2984.8</v>
      </c>
      <c r="F396" s="256">
        <v>41916</v>
      </c>
      <c r="G396" s="42">
        <v>2984.8</v>
      </c>
      <c r="H396" s="217">
        <f t="shared" si="7"/>
        <v>0</v>
      </c>
      <c r="I396" s="190"/>
      <c r="K396" s="34"/>
    </row>
    <row r="397" spans="1:11" x14ac:dyDescent="0.25">
      <c r="A397" s="192">
        <v>41916</v>
      </c>
      <c r="B397" s="193" t="s">
        <v>1954</v>
      </c>
      <c r="C397" s="324" t="s">
        <v>4923</v>
      </c>
      <c r="D397" s="190" t="s">
        <v>28</v>
      </c>
      <c r="E397" s="210">
        <v>1470</v>
      </c>
      <c r="F397" s="256">
        <v>41916</v>
      </c>
      <c r="G397" s="42">
        <v>1470</v>
      </c>
      <c r="H397" s="217">
        <f t="shared" si="7"/>
        <v>0</v>
      </c>
      <c r="I397" s="190"/>
    </row>
    <row r="398" spans="1:11" x14ac:dyDescent="0.25">
      <c r="A398" s="192">
        <v>41916</v>
      </c>
      <c r="B398" s="193" t="s">
        <v>1955</v>
      </c>
      <c r="C398" s="324" t="s">
        <v>4923</v>
      </c>
      <c r="D398" s="190" t="s">
        <v>25</v>
      </c>
      <c r="E398" s="210">
        <v>11418</v>
      </c>
      <c r="F398" s="256">
        <v>41917</v>
      </c>
      <c r="G398" s="42">
        <v>11418</v>
      </c>
      <c r="H398" s="217">
        <f t="shared" si="7"/>
        <v>0</v>
      </c>
      <c r="I398" s="190" t="s">
        <v>65</v>
      </c>
    </row>
    <row r="399" spans="1:11" x14ac:dyDescent="0.25">
      <c r="A399" s="192">
        <v>41916</v>
      </c>
      <c r="B399" s="193" t="s">
        <v>1956</v>
      </c>
      <c r="C399" s="324" t="s">
        <v>4923</v>
      </c>
      <c r="D399" s="190" t="s">
        <v>4918</v>
      </c>
      <c r="E399" s="210">
        <v>59462.400000000001</v>
      </c>
      <c r="F399" s="256">
        <v>41918</v>
      </c>
      <c r="G399" s="42">
        <v>59462.400000000001</v>
      </c>
      <c r="H399" s="217">
        <f t="shared" si="7"/>
        <v>0</v>
      </c>
      <c r="I399" s="190" t="s">
        <v>217</v>
      </c>
    </row>
    <row r="400" spans="1:11" x14ac:dyDescent="0.25">
      <c r="A400" s="192">
        <v>41916</v>
      </c>
      <c r="B400" s="193" t="s">
        <v>1957</v>
      </c>
      <c r="C400" s="324" t="s">
        <v>4923</v>
      </c>
      <c r="D400" s="190" t="s">
        <v>4938</v>
      </c>
      <c r="E400" s="210">
        <v>2556.8000000000002</v>
      </c>
      <c r="F400" s="256">
        <v>41923</v>
      </c>
      <c r="G400" s="42">
        <v>2556.8000000000002</v>
      </c>
      <c r="H400" s="217">
        <f t="shared" si="7"/>
        <v>0</v>
      </c>
      <c r="I400" s="190"/>
    </row>
    <row r="401" spans="1:11" x14ac:dyDescent="0.25">
      <c r="A401" s="192">
        <v>41917</v>
      </c>
      <c r="B401" s="193" t="s">
        <v>1958</v>
      </c>
      <c r="C401" s="324" t="s">
        <v>4923</v>
      </c>
      <c r="D401" s="190" t="s">
        <v>23</v>
      </c>
      <c r="E401" s="210">
        <v>6326.4</v>
      </c>
      <c r="F401" s="256">
        <v>41917</v>
      </c>
      <c r="G401" s="42">
        <v>6326.4</v>
      </c>
      <c r="H401" s="217">
        <f t="shared" si="7"/>
        <v>0</v>
      </c>
      <c r="I401" s="190"/>
    </row>
    <row r="402" spans="1:11" x14ac:dyDescent="0.25">
      <c r="A402" s="192">
        <v>41917</v>
      </c>
      <c r="B402" s="193" t="s">
        <v>1959</v>
      </c>
      <c r="C402" s="324" t="s">
        <v>4923</v>
      </c>
      <c r="D402" s="190" t="s">
        <v>4915</v>
      </c>
      <c r="E402" s="210">
        <v>10142.68</v>
      </c>
      <c r="F402" s="256">
        <v>41918</v>
      </c>
      <c r="G402" s="42">
        <v>10142.68</v>
      </c>
      <c r="H402" s="217">
        <f t="shared" si="7"/>
        <v>0</v>
      </c>
      <c r="I402" s="190"/>
      <c r="J402" s="21"/>
      <c r="K402" s="21"/>
    </row>
    <row r="403" spans="1:11" x14ac:dyDescent="0.25">
      <c r="A403" s="192">
        <v>41917</v>
      </c>
      <c r="B403" s="193" t="s">
        <v>1960</v>
      </c>
      <c r="C403" s="324" t="s">
        <v>4923</v>
      </c>
      <c r="D403" s="190" t="s">
        <v>4613</v>
      </c>
      <c r="E403" s="210">
        <v>946.2</v>
      </c>
      <c r="F403" s="256">
        <v>41917</v>
      </c>
      <c r="G403" s="42">
        <v>946.2</v>
      </c>
      <c r="H403" s="217">
        <f t="shared" si="7"/>
        <v>0</v>
      </c>
      <c r="I403" s="190"/>
      <c r="J403" s="21"/>
      <c r="K403" s="21"/>
    </row>
    <row r="404" spans="1:11" x14ac:dyDescent="0.25">
      <c r="A404" s="192">
        <v>41917</v>
      </c>
      <c r="B404" s="193" t="s">
        <v>1961</v>
      </c>
      <c r="C404" s="324" t="s">
        <v>4923</v>
      </c>
      <c r="D404" s="190" t="s">
        <v>4954</v>
      </c>
      <c r="E404" s="210">
        <v>8550</v>
      </c>
      <c r="F404" s="256">
        <v>41917</v>
      </c>
      <c r="G404" s="42">
        <v>8550</v>
      </c>
      <c r="H404" s="217">
        <f t="shared" si="7"/>
        <v>0</v>
      </c>
      <c r="I404" s="190"/>
      <c r="J404" s="21"/>
      <c r="K404" s="21"/>
    </row>
    <row r="405" spans="1:11" x14ac:dyDescent="0.25">
      <c r="A405" s="192">
        <v>41917</v>
      </c>
      <c r="B405" s="193" t="s">
        <v>1962</v>
      </c>
      <c r="C405" s="324" t="s">
        <v>4923</v>
      </c>
      <c r="D405" s="190" t="s">
        <v>758</v>
      </c>
      <c r="E405" s="210">
        <v>4520.8</v>
      </c>
      <c r="F405" s="256">
        <v>41917</v>
      </c>
      <c r="G405" s="42">
        <v>4520.8</v>
      </c>
      <c r="H405" s="217">
        <f t="shared" si="7"/>
        <v>0</v>
      </c>
      <c r="I405" s="190"/>
      <c r="J405" s="21"/>
      <c r="K405" s="21"/>
    </row>
    <row r="406" spans="1:11" x14ac:dyDescent="0.25">
      <c r="A406" s="192">
        <v>41917</v>
      </c>
      <c r="B406" s="193" t="s">
        <v>1963</v>
      </c>
      <c r="C406" s="324" t="s">
        <v>4923</v>
      </c>
      <c r="D406" s="190" t="s">
        <v>13</v>
      </c>
      <c r="E406" s="210">
        <v>10080</v>
      </c>
      <c r="F406" s="256">
        <v>41917</v>
      </c>
      <c r="G406" s="42">
        <v>10080</v>
      </c>
      <c r="H406" s="217">
        <f t="shared" si="7"/>
        <v>0</v>
      </c>
      <c r="I406" s="190"/>
      <c r="J406" s="21"/>
      <c r="K406" s="21"/>
    </row>
    <row r="407" spans="1:11" x14ac:dyDescent="0.25">
      <c r="A407" s="192">
        <v>41917</v>
      </c>
      <c r="B407" s="193" t="s">
        <v>1964</v>
      </c>
      <c r="C407" s="324" t="s">
        <v>4923</v>
      </c>
      <c r="D407" s="190" t="s">
        <v>3115</v>
      </c>
      <c r="E407" s="210">
        <v>10694.6</v>
      </c>
      <c r="F407" s="256">
        <v>41917</v>
      </c>
      <c r="G407" s="42">
        <v>10694.6</v>
      </c>
      <c r="H407" s="217">
        <f t="shared" si="7"/>
        <v>0</v>
      </c>
      <c r="I407" s="190"/>
      <c r="J407" s="21"/>
      <c r="K407" s="21"/>
    </row>
    <row r="408" spans="1:11" x14ac:dyDescent="0.25">
      <c r="A408" s="192">
        <v>41917</v>
      </c>
      <c r="B408" s="193" t="s">
        <v>1965</v>
      </c>
      <c r="C408" s="324" t="s">
        <v>4923</v>
      </c>
      <c r="D408" s="190" t="s">
        <v>4287</v>
      </c>
      <c r="E408" s="210">
        <v>42941</v>
      </c>
      <c r="F408" s="256">
        <v>41917</v>
      </c>
      <c r="G408" s="42">
        <v>42941</v>
      </c>
      <c r="H408" s="217">
        <f t="shared" si="7"/>
        <v>0</v>
      </c>
      <c r="I408" s="190"/>
      <c r="J408" s="21"/>
      <c r="K408" s="21"/>
    </row>
    <row r="409" spans="1:11" x14ac:dyDescent="0.25">
      <c r="A409" s="192">
        <v>41917</v>
      </c>
      <c r="B409" s="193" t="s">
        <v>1966</v>
      </c>
      <c r="C409" s="324" t="s">
        <v>4923</v>
      </c>
      <c r="D409" s="190" t="s">
        <v>2578</v>
      </c>
      <c r="E409" s="210">
        <v>2246.4</v>
      </c>
      <c r="F409" s="256">
        <v>41917</v>
      </c>
      <c r="G409" s="42">
        <v>2246.4</v>
      </c>
      <c r="H409" s="217">
        <f t="shared" si="7"/>
        <v>0</v>
      </c>
      <c r="I409" s="190" t="s">
        <v>27</v>
      </c>
      <c r="J409" s="21"/>
      <c r="K409" s="21"/>
    </row>
    <row r="410" spans="1:11" x14ac:dyDescent="0.25">
      <c r="A410" s="192">
        <v>41917</v>
      </c>
      <c r="B410" s="193" t="s">
        <v>1968</v>
      </c>
      <c r="C410" s="324" t="s">
        <v>4923</v>
      </c>
      <c r="D410" s="190" t="s">
        <v>116</v>
      </c>
      <c r="E410" s="210">
        <v>1143.24</v>
      </c>
      <c r="F410" s="256">
        <v>41917</v>
      </c>
      <c r="G410" s="42">
        <v>1143.24</v>
      </c>
      <c r="H410" s="217">
        <f t="shared" si="7"/>
        <v>0</v>
      </c>
      <c r="I410" s="190"/>
      <c r="J410" s="21"/>
      <c r="K410" s="21"/>
    </row>
    <row r="411" spans="1:11" x14ac:dyDescent="0.25">
      <c r="A411" s="192">
        <v>41917</v>
      </c>
      <c r="B411" s="193" t="s">
        <v>1969</v>
      </c>
      <c r="C411" s="324" t="s">
        <v>4923</v>
      </c>
      <c r="D411" s="190" t="s">
        <v>4321</v>
      </c>
      <c r="E411" s="210">
        <v>2391.1999999999998</v>
      </c>
      <c r="F411" s="256">
        <v>41917</v>
      </c>
      <c r="G411" s="42">
        <v>2391.1999999999998</v>
      </c>
      <c r="H411" s="217">
        <f t="shared" si="7"/>
        <v>0</v>
      </c>
      <c r="I411" s="190" t="s">
        <v>12</v>
      </c>
      <c r="J411" s="21"/>
      <c r="K411" s="21"/>
    </row>
    <row r="412" spans="1:11" x14ac:dyDescent="0.25">
      <c r="A412" s="192">
        <v>41917</v>
      </c>
      <c r="B412" s="193" t="s">
        <v>1970</v>
      </c>
      <c r="C412" s="324" t="s">
        <v>4923</v>
      </c>
      <c r="D412" s="190" t="s">
        <v>3366</v>
      </c>
      <c r="E412" s="210">
        <v>1824</v>
      </c>
      <c r="F412" s="256">
        <v>41917</v>
      </c>
      <c r="G412" s="42">
        <v>1824</v>
      </c>
      <c r="H412" s="217">
        <f t="shared" si="7"/>
        <v>0</v>
      </c>
      <c r="I412" s="190"/>
      <c r="J412" s="21"/>
      <c r="K412" s="21"/>
    </row>
    <row r="413" spans="1:11" x14ac:dyDescent="0.25">
      <c r="A413" s="192">
        <v>41917</v>
      </c>
      <c r="B413" s="193" t="s">
        <v>1971</v>
      </c>
      <c r="C413" s="324" t="s">
        <v>4923</v>
      </c>
      <c r="D413" s="190" t="s">
        <v>123</v>
      </c>
      <c r="E413" s="210">
        <v>11407.2</v>
      </c>
      <c r="F413" s="256">
        <v>41919</v>
      </c>
      <c r="G413" s="42">
        <v>11407.2</v>
      </c>
      <c r="H413" s="217">
        <f t="shared" si="7"/>
        <v>0</v>
      </c>
      <c r="I413" s="190"/>
      <c r="J413" s="21"/>
      <c r="K413" s="21"/>
    </row>
    <row r="414" spans="1:11" x14ac:dyDescent="0.25">
      <c r="A414" s="192">
        <v>41917</v>
      </c>
      <c r="B414" s="193" t="s">
        <v>1973</v>
      </c>
      <c r="C414" s="324" t="s">
        <v>4923</v>
      </c>
      <c r="D414" s="190" t="s">
        <v>2183</v>
      </c>
      <c r="E414" s="210">
        <v>2391.1999999999998</v>
      </c>
      <c r="F414" s="256">
        <v>41917</v>
      </c>
      <c r="G414" s="42">
        <v>2391.1999999999998</v>
      </c>
      <c r="H414" s="217">
        <f t="shared" si="7"/>
        <v>0</v>
      </c>
      <c r="I414" s="190" t="s">
        <v>12</v>
      </c>
      <c r="J414" s="21"/>
      <c r="K414" s="21"/>
    </row>
    <row r="415" spans="1:11" x14ac:dyDescent="0.25">
      <c r="A415" s="192">
        <v>41917</v>
      </c>
      <c r="B415" s="193" t="s">
        <v>1974</v>
      </c>
      <c r="C415" s="324" t="s">
        <v>4923</v>
      </c>
      <c r="D415" s="190" t="s">
        <v>339</v>
      </c>
      <c r="E415" s="210">
        <v>1029.9000000000001</v>
      </c>
      <c r="F415" s="256">
        <v>41917</v>
      </c>
      <c r="G415" s="42">
        <v>1029.9000000000001</v>
      </c>
      <c r="H415" s="217">
        <f t="shared" si="7"/>
        <v>0</v>
      </c>
      <c r="I415" s="190"/>
      <c r="J415" s="21"/>
      <c r="K415" s="21"/>
    </row>
    <row r="416" spans="1:11" x14ac:dyDescent="0.25">
      <c r="A416" s="192">
        <v>41917</v>
      </c>
      <c r="B416" s="193" t="s">
        <v>1976</v>
      </c>
      <c r="C416" s="324" t="s">
        <v>4923</v>
      </c>
      <c r="D416" s="190" t="s">
        <v>11</v>
      </c>
      <c r="E416" s="210">
        <v>28424</v>
      </c>
      <c r="F416" s="256">
        <v>41936</v>
      </c>
      <c r="G416" s="42">
        <v>28424</v>
      </c>
      <c r="H416" s="217">
        <f t="shared" si="7"/>
        <v>0</v>
      </c>
      <c r="I416" s="190"/>
      <c r="J416" s="21"/>
      <c r="K416" s="21"/>
    </row>
    <row r="417" spans="1:11" x14ac:dyDescent="0.25">
      <c r="A417" s="192">
        <v>41917</v>
      </c>
      <c r="B417" s="193" t="s">
        <v>1977</v>
      </c>
      <c r="C417" s="324" t="s">
        <v>4923</v>
      </c>
      <c r="D417" s="190" t="s">
        <v>338</v>
      </c>
      <c r="E417" s="210">
        <v>624</v>
      </c>
      <c r="F417" s="256">
        <v>41917</v>
      </c>
      <c r="G417" s="42">
        <v>624</v>
      </c>
      <c r="H417" s="217">
        <f t="shared" si="7"/>
        <v>0</v>
      </c>
      <c r="I417" s="190" t="s">
        <v>12</v>
      </c>
      <c r="J417" s="21"/>
      <c r="K417" s="21"/>
    </row>
    <row r="418" spans="1:11" x14ac:dyDescent="0.25">
      <c r="A418" s="192">
        <v>41917</v>
      </c>
      <c r="B418" s="193" t="s">
        <v>1978</v>
      </c>
      <c r="C418" s="324" t="s">
        <v>4923</v>
      </c>
      <c r="D418" s="190" t="s">
        <v>180</v>
      </c>
      <c r="E418" s="210">
        <v>22664.799999999999</v>
      </c>
      <c r="F418" s="256">
        <v>41918</v>
      </c>
      <c r="G418" s="42">
        <v>22664.799999999999</v>
      </c>
      <c r="H418" s="217">
        <f t="shared" si="7"/>
        <v>0</v>
      </c>
      <c r="I418" s="190" t="s">
        <v>65</v>
      </c>
      <c r="J418" s="21"/>
      <c r="K418" s="21"/>
    </row>
    <row r="419" spans="1:11" x14ac:dyDescent="0.25">
      <c r="A419" s="192">
        <v>41917</v>
      </c>
      <c r="B419" s="193" t="s">
        <v>1980</v>
      </c>
      <c r="C419" s="324" t="s">
        <v>4923</v>
      </c>
      <c r="D419" s="190" t="s">
        <v>4928</v>
      </c>
      <c r="E419" s="210">
        <v>33464.400000000001</v>
      </c>
      <c r="F419" s="256">
        <v>41917</v>
      </c>
      <c r="G419" s="42">
        <v>33464.400000000001</v>
      </c>
      <c r="H419" s="217">
        <f t="shared" si="7"/>
        <v>0</v>
      </c>
      <c r="I419" s="190"/>
      <c r="J419" s="21"/>
      <c r="K419" s="21"/>
    </row>
    <row r="420" spans="1:11" x14ac:dyDescent="0.25">
      <c r="A420" s="192">
        <v>41917</v>
      </c>
      <c r="B420" s="193" t="s">
        <v>1981</v>
      </c>
      <c r="C420" s="324" t="s">
        <v>4923</v>
      </c>
      <c r="D420" s="190" t="s">
        <v>3115</v>
      </c>
      <c r="E420" s="210">
        <v>4264.8</v>
      </c>
      <c r="F420" s="256">
        <v>41918</v>
      </c>
      <c r="G420" s="42">
        <v>4264.8</v>
      </c>
      <c r="H420" s="217">
        <f t="shared" si="7"/>
        <v>0</v>
      </c>
      <c r="I420" s="190" t="s">
        <v>65</v>
      </c>
      <c r="J420" s="21"/>
      <c r="K420" s="21"/>
    </row>
    <row r="421" spans="1:11" x14ac:dyDescent="0.25">
      <c r="A421" s="192">
        <v>41917</v>
      </c>
      <c r="B421" s="193" t="s">
        <v>1982</v>
      </c>
      <c r="C421" s="324" t="s">
        <v>4923</v>
      </c>
      <c r="D421" s="190" t="s">
        <v>136</v>
      </c>
      <c r="E421" s="210">
        <v>3473.6</v>
      </c>
      <c r="F421" s="256">
        <v>41917</v>
      </c>
      <c r="G421" s="42">
        <v>3473.6</v>
      </c>
      <c r="H421" s="217">
        <f t="shared" si="7"/>
        <v>0</v>
      </c>
      <c r="I421" s="190"/>
      <c r="J421" s="21"/>
      <c r="K421" s="21"/>
    </row>
    <row r="422" spans="1:11" x14ac:dyDescent="0.25">
      <c r="A422" s="192">
        <v>41917</v>
      </c>
      <c r="B422" s="193" t="s">
        <v>1983</v>
      </c>
      <c r="C422" s="324" t="s">
        <v>4923</v>
      </c>
      <c r="D422" s="190" t="s">
        <v>22</v>
      </c>
      <c r="E422" s="210">
        <v>3315.2</v>
      </c>
      <c r="F422" s="256">
        <v>41917</v>
      </c>
      <c r="G422" s="42">
        <v>3315.2</v>
      </c>
      <c r="H422" s="217">
        <f t="shared" si="7"/>
        <v>0</v>
      </c>
      <c r="I422" s="190"/>
      <c r="J422" s="21"/>
      <c r="K422" s="21"/>
    </row>
    <row r="423" spans="1:11" x14ac:dyDescent="0.25">
      <c r="A423" s="192">
        <v>41917</v>
      </c>
      <c r="B423" s="193" t="s">
        <v>1984</v>
      </c>
      <c r="C423" s="324" t="s">
        <v>4923</v>
      </c>
      <c r="D423" s="190" t="s">
        <v>2385</v>
      </c>
      <c r="E423" s="210">
        <v>7324.2</v>
      </c>
      <c r="F423" s="256">
        <v>41917</v>
      </c>
      <c r="G423" s="42">
        <v>7324.2</v>
      </c>
      <c r="H423" s="217">
        <f t="shared" si="7"/>
        <v>0</v>
      </c>
      <c r="I423" s="190"/>
      <c r="J423" s="21"/>
      <c r="K423" s="21"/>
    </row>
    <row r="424" spans="1:11" x14ac:dyDescent="0.25">
      <c r="A424" s="192">
        <v>41917</v>
      </c>
      <c r="B424" s="193" t="s">
        <v>1985</v>
      </c>
      <c r="C424" s="324" t="s">
        <v>4923</v>
      </c>
      <c r="D424" s="190" t="s">
        <v>4586</v>
      </c>
      <c r="E424" s="210">
        <v>6894.4</v>
      </c>
      <c r="F424" s="256">
        <v>41917</v>
      </c>
      <c r="G424" s="42">
        <v>6894.4</v>
      </c>
      <c r="H424" s="217">
        <f t="shared" si="7"/>
        <v>0</v>
      </c>
      <c r="I424" s="190"/>
      <c r="J424" s="21"/>
      <c r="K424" s="21"/>
    </row>
    <row r="425" spans="1:11" x14ac:dyDescent="0.25">
      <c r="A425" s="192">
        <v>41917</v>
      </c>
      <c r="B425" s="193" t="s">
        <v>1986</v>
      </c>
      <c r="C425" s="324" t="s">
        <v>4923</v>
      </c>
      <c r="D425" s="190" t="s">
        <v>4764</v>
      </c>
      <c r="E425" s="210">
        <v>4030</v>
      </c>
      <c r="F425" s="256">
        <v>41918</v>
      </c>
      <c r="G425" s="42">
        <v>4030</v>
      </c>
      <c r="H425" s="217">
        <f t="shared" si="7"/>
        <v>0</v>
      </c>
      <c r="I425" s="190" t="s">
        <v>65</v>
      </c>
      <c r="J425" s="21"/>
      <c r="K425" s="21"/>
    </row>
    <row r="426" spans="1:11" x14ac:dyDescent="0.25">
      <c r="A426" s="192">
        <v>41917</v>
      </c>
      <c r="B426" s="193" t="s">
        <v>1987</v>
      </c>
      <c r="C426" s="324" t="s">
        <v>4923</v>
      </c>
      <c r="D426" s="190" t="s">
        <v>287</v>
      </c>
      <c r="E426" s="210">
        <v>4002</v>
      </c>
      <c r="F426" s="256">
        <v>41917</v>
      </c>
      <c r="G426" s="42">
        <v>4002</v>
      </c>
      <c r="H426" s="217">
        <f t="shared" si="7"/>
        <v>0</v>
      </c>
      <c r="I426" s="190"/>
      <c r="J426" s="21"/>
      <c r="K426" s="21"/>
    </row>
    <row r="427" spans="1:11" x14ac:dyDescent="0.25">
      <c r="A427" s="192">
        <v>41917</v>
      </c>
      <c r="B427" s="193" t="s">
        <v>1989</v>
      </c>
      <c r="C427" s="324" t="s">
        <v>4923</v>
      </c>
      <c r="D427" s="190" t="s">
        <v>758</v>
      </c>
      <c r="E427" s="210">
        <v>2453.4</v>
      </c>
      <c r="F427" s="256">
        <v>41917</v>
      </c>
      <c r="G427" s="42">
        <v>2453.4</v>
      </c>
      <c r="H427" s="217">
        <f t="shared" si="7"/>
        <v>0</v>
      </c>
      <c r="I427" s="190" t="s">
        <v>12</v>
      </c>
      <c r="J427" s="21"/>
      <c r="K427" s="21"/>
    </row>
    <row r="428" spans="1:11" x14ac:dyDescent="0.25">
      <c r="A428" s="192">
        <v>41917</v>
      </c>
      <c r="B428" s="193" t="s">
        <v>1991</v>
      </c>
      <c r="C428" s="324" t="s">
        <v>4923</v>
      </c>
      <c r="D428" s="190" t="s">
        <v>4257</v>
      </c>
      <c r="E428" s="210">
        <v>20334.599999999999</v>
      </c>
      <c r="F428" s="256">
        <v>41917</v>
      </c>
      <c r="G428" s="42">
        <v>20334.599999999999</v>
      </c>
      <c r="H428" s="217">
        <f t="shared" si="7"/>
        <v>0</v>
      </c>
      <c r="I428" s="190"/>
      <c r="J428" s="21"/>
      <c r="K428" s="21"/>
    </row>
    <row r="429" spans="1:11" x14ac:dyDescent="0.25">
      <c r="A429" s="192">
        <v>41917</v>
      </c>
      <c r="B429" s="193" t="s">
        <v>1992</v>
      </c>
      <c r="C429" s="324" t="s">
        <v>4923</v>
      </c>
      <c r="D429" s="196" t="s">
        <v>3108</v>
      </c>
      <c r="E429" s="215">
        <v>0</v>
      </c>
      <c r="F429" s="256"/>
      <c r="G429" s="42"/>
      <c r="H429" s="217">
        <f t="shared" si="7"/>
        <v>0</v>
      </c>
      <c r="I429" s="190"/>
      <c r="J429" s="21"/>
      <c r="K429" s="21"/>
    </row>
    <row r="430" spans="1:11" x14ac:dyDescent="0.25">
      <c r="A430" s="192">
        <v>41917</v>
      </c>
      <c r="B430" s="193" t="s">
        <v>1994</v>
      </c>
      <c r="C430" s="324" t="s">
        <v>4923</v>
      </c>
      <c r="D430" s="190" t="s">
        <v>52</v>
      </c>
      <c r="E430" s="210">
        <v>3408.3</v>
      </c>
      <c r="F430" s="256">
        <v>41917</v>
      </c>
      <c r="G430" s="42">
        <v>3408.3</v>
      </c>
      <c r="H430" s="217">
        <f t="shared" si="7"/>
        <v>0</v>
      </c>
      <c r="I430" s="190" t="s">
        <v>27</v>
      </c>
      <c r="J430" s="21"/>
      <c r="K430" s="21"/>
    </row>
    <row r="431" spans="1:11" x14ac:dyDescent="0.25">
      <c r="A431" s="192">
        <v>41917</v>
      </c>
      <c r="B431" s="193" t="s">
        <v>1996</v>
      </c>
      <c r="C431" s="324" t="s">
        <v>4923</v>
      </c>
      <c r="D431" s="190" t="s">
        <v>4953</v>
      </c>
      <c r="E431" s="210">
        <v>12356.4</v>
      </c>
      <c r="F431" s="256">
        <v>41918</v>
      </c>
      <c r="G431" s="42">
        <v>12356.4</v>
      </c>
      <c r="H431" s="230">
        <f t="shared" si="7"/>
        <v>0</v>
      </c>
      <c r="I431" s="190" t="s">
        <v>3920</v>
      </c>
      <c r="J431" s="21"/>
      <c r="K431" s="21"/>
    </row>
    <row r="432" spans="1:11" x14ac:dyDescent="0.25">
      <c r="A432" s="192">
        <v>41917</v>
      </c>
      <c r="B432" s="193" t="s">
        <v>1997</v>
      </c>
      <c r="C432" s="324" t="s">
        <v>4923</v>
      </c>
      <c r="D432" s="190" t="s">
        <v>4632</v>
      </c>
      <c r="E432" s="210">
        <v>21729.4</v>
      </c>
      <c r="F432" s="256">
        <v>41918</v>
      </c>
      <c r="G432" s="42">
        <v>21729.4</v>
      </c>
      <c r="H432" s="217">
        <f t="shared" si="7"/>
        <v>0</v>
      </c>
      <c r="I432" s="190" t="s">
        <v>65</v>
      </c>
      <c r="J432" s="21"/>
      <c r="K432" s="21"/>
    </row>
    <row r="433" spans="1:11" x14ac:dyDescent="0.25">
      <c r="A433" s="192">
        <v>41917</v>
      </c>
      <c r="B433" s="193" t="s">
        <v>1998</v>
      </c>
      <c r="C433" s="324" t="s">
        <v>4923</v>
      </c>
      <c r="D433" s="190" t="s">
        <v>4782</v>
      </c>
      <c r="E433" s="210">
        <v>1771.8</v>
      </c>
      <c r="F433" s="256">
        <v>41917</v>
      </c>
      <c r="G433" s="42">
        <v>1771.8</v>
      </c>
      <c r="H433" s="217">
        <f t="shared" si="7"/>
        <v>0</v>
      </c>
      <c r="I433" s="190"/>
      <c r="J433" s="21"/>
      <c r="K433" s="21"/>
    </row>
    <row r="434" spans="1:11" x14ac:dyDescent="0.25">
      <c r="A434" s="192">
        <v>41917</v>
      </c>
      <c r="B434" s="193" t="s">
        <v>2000</v>
      </c>
      <c r="C434" s="324" t="s">
        <v>4923</v>
      </c>
      <c r="D434" s="190" t="s">
        <v>29</v>
      </c>
      <c r="E434" s="210">
        <v>8900.6</v>
      </c>
      <c r="F434" s="256">
        <v>41917</v>
      </c>
      <c r="G434" s="42">
        <v>8900.6</v>
      </c>
      <c r="H434" s="217">
        <f t="shared" si="7"/>
        <v>0</v>
      </c>
      <c r="I434" s="190" t="s">
        <v>12</v>
      </c>
    </row>
    <row r="435" spans="1:11" x14ac:dyDescent="0.25">
      <c r="A435" s="192">
        <v>41917</v>
      </c>
      <c r="B435" s="193" t="s">
        <v>2002</v>
      </c>
      <c r="C435" s="324" t="s">
        <v>4923</v>
      </c>
      <c r="D435" s="190" t="s">
        <v>763</v>
      </c>
      <c r="E435" s="210">
        <v>3252.4</v>
      </c>
      <c r="F435" s="256">
        <v>41917</v>
      </c>
      <c r="G435" s="42">
        <v>3252.4</v>
      </c>
      <c r="H435" s="217">
        <f t="shared" si="7"/>
        <v>0</v>
      </c>
      <c r="I435" s="190" t="s">
        <v>27</v>
      </c>
      <c r="K435" s="33"/>
    </row>
    <row r="436" spans="1:11" x14ac:dyDescent="0.25">
      <c r="A436" s="192">
        <v>41917</v>
      </c>
      <c r="B436" s="193" t="s">
        <v>2004</v>
      </c>
      <c r="C436" s="324" t="s">
        <v>4923</v>
      </c>
      <c r="D436" s="190" t="s">
        <v>4590</v>
      </c>
      <c r="E436" s="210">
        <v>806</v>
      </c>
      <c r="F436" s="256">
        <v>41917</v>
      </c>
      <c r="G436" s="42">
        <v>806</v>
      </c>
      <c r="H436" s="217">
        <f t="shared" si="7"/>
        <v>0</v>
      </c>
      <c r="I436" s="190"/>
    </row>
    <row r="437" spans="1:11" x14ac:dyDescent="0.25">
      <c r="A437" s="192">
        <v>41917</v>
      </c>
      <c r="B437" s="193" t="s">
        <v>2005</v>
      </c>
      <c r="C437" s="324" t="s">
        <v>4923</v>
      </c>
      <c r="D437" s="190" t="s">
        <v>55</v>
      </c>
      <c r="E437" s="210">
        <v>20661</v>
      </c>
      <c r="F437" s="256">
        <v>41917</v>
      </c>
      <c r="G437" s="42">
        <v>20661</v>
      </c>
      <c r="H437" s="217">
        <f t="shared" si="7"/>
        <v>0</v>
      </c>
      <c r="I437" s="190"/>
    </row>
    <row r="438" spans="1:11" x14ac:dyDescent="0.25">
      <c r="A438" s="192">
        <v>41917</v>
      </c>
      <c r="B438" s="193" t="s">
        <v>2008</v>
      </c>
      <c r="C438" s="324" t="s">
        <v>4923</v>
      </c>
      <c r="D438" s="190" t="s">
        <v>790</v>
      </c>
      <c r="E438" s="210">
        <v>5725</v>
      </c>
      <c r="F438" s="256">
        <v>41917</v>
      </c>
      <c r="G438" s="42">
        <v>5725</v>
      </c>
      <c r="H438" s="217">
        <f t="shared" si="7"/>
        <v>0</v>
      </c>
      <c r="I438" s="190"/>
    </row>
    <row r="439" spans="1:11" x14ac:dyDescent="0.25">
      <c r="A439" s="192">
        <v>41917</v>
      </c>
      <c r="B439" s="193" t="s">
        <v>2010</v>
      </c>
      <c r="C439" s="324" t="s">
        <v>4923</v>
      </c>
      <c r="D439" s="190" t="s">
        <v>4711</v>
      </c>
      <c r="E439" s="210">
        <v>3902.38</v>
      </c>
      <c r="F439" s="256">
        <v>41917</v>
      </c>
      <c r="G439" s="42">
        <v>3902.38</v>
      </c>
      <c r="H439" s="217">
        <f t="shared" si="7"/>
        <v>0</v>
      </c>
      <c r="I439" s="190"/>
    </row>
    <row r="440" spans="1:11" x14ac:dyDescent="0.25">
      <c r="A440" s="192">
        <v>41917</v>
      </c>
      <c r="B440" s="193" t="s">
        <v>2012</v>
      </c>
      <c r="C440" s="324" t="s">
        <v>4923</v>
      </c>
      <c r="D440" s="190" t="s">
        <v>133</v>
      </c>
      <c r="E440" s="210">
        <v>20839.599999999999</v>
      </c>
      <c r="F440" s="256">
        <v>41917</v>
      </c>
      <c r="G440" s="42">
        <v>20839.599999999999</v>
      </c>
      <c r="H440" s="217">
        <f t="shared" si="7"/>
        <v>0</v>
      </c>
      <c r="I440" s="190"/>
    </row>
    <row r="441" spans="1:11" x14ac:dyDescent="0.25">
      <c r="A441" s="192">
        <v>41917</v>
      </c>
      <c r="B441" s="193" t="s">
        <v>2013</v>
      </c>
      <c r="C441" s="324" t="s">
        <v>4923</v>
      </c>
      <c r="D441" s="190" t="s">
        <v>1607</v>
      </c>
      <c r="E441" s="210">
        <v>5393.7</v>
      </c>
      <c r="F441" s="256">
        <v>41917</v>
      </c>
      <c r="G441" s="42">
        <v>5393.7</v>
      </c>
      <c r="H441" s="217">
        <f t="shared" si="7"/>
        <v>0</v>
      </c>
      <c r="I441" s="190"/>
    </row>
    <row r="442" spans="1:11" x14ac:dyDescent="0.25">
      <c r="A442" s="192">
        <v>41917</v>
      </c>
      <c r="B442" s="193" t="s">
        <v>2014</v>
      </c>
      <c r="C442" s="324" t="s">
        <v>4923</v>
      </c>
      <c r="D442" s="190" t="s">
        <v>2382</v>
      </c>
      <c r="E442" s="210">
        <v>7483.6</v>
      </c>
      <c r="F442" s="256">
        <v>41918</v>
      </c>
      <c r="G442" s="42">
        <v>7483.6</v>
      </c>
      <c r="H442" s="217">
        <f t="shared" si="7"/>
        <v>0</v>
      </c>
      <c r="I442" s="190"/>
    </row>
    <row r="443" spans="1:11" x14ac:dyDescent="0.25">
      <c r="A443" s="192">
        <v>41917</v>
      </c>
      <c r="B443" s="193" t="s">
        <v>2015</v>
      </c>
      <c r="C443" s="324" t="s">
        <v>4923</v>
      </c>
      <c r="D443" s="190" t="s">
        <v>28</v>
      </c>
      <c r="E443" s="210">
        <v>4941.3999999999996</v>
      </c>
      <c r="F443" s="256">
        <v>41917</v>
      </c>
      <c r="G443" s="42">
        <v>4941.3999999999996</v>
      </c>
      <c r="H443" s="217">
        <f t="shared" si="7"/>
        <v>0</v>
      </c>
      <c r="I443" s="190"/>
    </row>
    <row r="444" spans="1:11" x14ac:dyDescent="0.25">
      <c r="A444" s="192">
        <v>41917</v>
      </c>
      <c r="B444" s="193" t="s">
        <v>2017</v>
      </c>
      <c r="C444" s="324" t="s">
        <v>4923</v>
      </c>
      <c r="D444" s="190" t="s">
        <v>4918</v>
      </c>
      <c r="E444" s="210">
        <v>45621.5</v>
      </c>
      <c r="F444" s="256">
        <v>41919</v>
      </c>
      <c r="G444" s="42">
        <v>45621.5</v>
      </c>
      <c r="H444" s="217">
        <f t="shared" si="7"/>
        <v>0</v>
      </c>
      <c r="I444" s="190" t="s">
        <v>21</v>
      </c>
    </row>
    <row r="445" spans="1:11" x14ac:dyDescent="0.25">
      <c r="A445" s="192">
        <v>41917</v>
      </c>
      <c r="B445" s="193" t="s">
        <v>2018</v>
      </c>
      <c r="C445" s="324" t="s">
        <v>4923</v>
      </c>
      <c r="D445" s="190" t="s">
        <v>140</v>
      </c>
      <c r="E445" s="210">
        <v>1081</v>
      </c>
      <c r="F445" s="256">
        <v>41917</v>
      </c>
      <c r="G445" s="42">
        <v>1081</v>
      </c>
      <c r="H445" s="217">
        <f t="shared" si="7"/>
        <v>0</v>
      </c>
      <c r="I445" s="190"/>
    </row>
    <row r="446" spans="1:11" x14ac:dyDescent="0.25">
      <c r="A446" s="192">
        <v>41917</v>
      </c>
      <c r="B446" s="193" t="s">
        <v>2019</v>
      </c>
      <c r="C446" s="324" t="s">
        <v>4923</v>
      </c>
      <c r="D446" s="190" t="s">
        <v>51</v>
      </c>
      <c r="E446" s="210">
        <v>2413.6</v>
      </c>
      <c r="F446" s="256">
        <v>41917</v>
      </c>
      <c r="G446" s="42">
        <v>2413.6</v>
      </c>
      <c r="H446" s="217">
        <f t="shared" si="7"/>
        <v>0</v>
      </c>
      <c r="I446" s="190"/>
    </row>
    <row r="447" spans="1:11" x14ac:dyDescent="0.25">
      <c r="A447" s="192">
        <v>41917</v>
      </c>
      <c r="B447" s="193" t="s">
        <v>2020</v>
      </c>
      <c r="C447" s="324" t="s">
        <v>4923</v>
      </c>
      <c r="D447" s="190" t="s">
        <v>115</v>
      </c>
      <c r="E447" s="210">
        <v>4521.3999999999996</v>
      </c>
      <c r="F447" s="256">
        <v>41917</v>
      </c>
      <c r="G447" s="42">
        <v>4521.3999999999996</v>
      </c>
      <c r="H447" s="217">
        <f t="shared" si="7"/>
        <v>0</v>
      </c>
      <c r="I447" s="190"/>
    </row>
    <row r="448" spans="1:11" x14ac:dyDescent="0.25">
      <c r="A448" s="192">
        <v>41917</v>
      </c>
      <c r="B448" s="193" t="s">
        <v>2021</v>
      </c>
      <c r="C448" s="324" t="s">
        <v>4923</v>
      </c>
      <c r="D448" s="190" t="s">
        <v>4928</v>
      </c>
      <c r="E448" s="210">
        <v>8175.6</v>
      </c>
      <c r="F448" s="256">
        <v>41917</v>
      </c>
      <c r="G448" s="42">
        <v>8175.6</v>
      </c>
      <c r="H448" s="217">
        <f t="shared" si="7"/>
        <v>0</v>
      </c>
      <c r="I448" s="190"/>
    </row>
    <row r="449" spans="1:11" x14ac:dyDescent="0.25">
      <c r="A449" s="192">
        <v>41917</v>
      </c>
      <c r="B449" s="193" t="s">
        <v>2022</v>
      </c>
      <c r="C449" s="324" t="s">
        <v>4923</v>
      </c>
      <c r="D449" s="190" t="s">
        <v>4928</v>
      </c>
      <c r="E449" s="210">
        <v>3267.6</v>
      </c>
      <c r="F449" s="256">
        <v>41918</v>
      </c>
      <c r="G449" s="42">
        <v>3267.6</v>
      </c>
      <c r="H449" s="217">
        <f t="shared" si="7"/>
        <v>0</v>
      </c>
      <c r="I449" s="190"/>
    </row>
    <row r="450" spans="1:11" x14ac:dyDescent="0.25">
      <c r="A450" s="192">
        <v>41917</v>
      </c>
      <c r="B450" s="193" t="s">
        <v>2024</v>
      </c>
      <c r="C450" s="324" t="s">
        <v>4923</v>
      </c>
      <c r="D450" s="190" t="s">
        <v>4590</v>
      </c>
      <c r="E450" s="210">
        <v>447.2</v>
      </c>
      <c r="F450" s="256">
        <v>41917</v>
      </c>
      <c r="G450" s="42">
        <v>447.2</v>
      </c>
      <c r="H450" s="217">
        <f t="shared" si="7"/>
        <v>0</v>
      </c>
      <c r="I450" s="190"/>
    </row>
    <row r="451" spans="1:11" x14ac:dyDescent="0.25">
      <c r="A451" s="192">
        <v>41917</v>
      </c>
      <c r="B451" s="193" t="s">
        <v>2025</v>
      </c>
      <c r="C451" s="324" t="s">
        <v>4923</v>
      </c>
      <c r="D451" s="190" t="s">
        <v>4183</v>
      </c>
      <c r="E451" s="210">
        <v>7434.2</v>
      </c>
      <c r="F451" s="256">
        <v>41917</v>
      </c>
      <c r="G451" s="42">
        <v>7434.2</v>
      </c>
      <c r="H451" s="217">
        <f t="shared" si="7"/>
        <v>0</v>
      </c>
      <c r="I451" s="190"/>
    </row>
    <row r="452" spans="1:11" x14ac:dyDescent="0.25">
      <c r="A452" s="192">
        <v>41917</v>
      </c>
      <c r="B452" s="193" t="s">
        <v>2026</v>
      </c>
      <c r="C452" s="324" t="s">
        <v>4923</v>
      </c>
      <c r="D452" s="190" t="s">
        <v>4826</v>
      </c>
      <c r="E452" s="210">
        <v>3146</v>
      </c>
      <c r="F452" s="256">
        <v>41917</v>
      </c>
      <c r="G452" s="42">
        <v>3146</v>
      </c>
      <c r="H452" s="217">
        <f t="shared" si="7"/>
        <v>0</v>
      </c>
      <c r="I452" s="190"/>
    </row>
    <row r="453" spans="1:11" x14ac:dyDescent="0.25">
      <c r="A453" s="192">
        <v>41917</v>
      </c>
      <c r="B453" s="193" t="s">
        <v>2027</v>
      </c>
      <c r="C453" s="324" t="s">
        <v>4923</v>
      </c>
      <c r="D453" s="190" t="s">
        <v>4319</v>
      </c>
      <c r="E453" s="210">
        <v>9183.2000000000007</v>
      </c>
      <c r="F453" s="256">
        <v>41917</v>
      </c>
      <c r="G453" s="42">
        <v>9183.2000000000007</v>
      </c>
      <c r="H453" s="217">
        <f t="shared" si="7"/>
        <v>0</v>
      </c>
      <c r="I453" s="190"/>
    </row>
    <row r="454" spans="1:11" x14ac:dyDescent="0.25">
      <c r="A454" s="192">
        <v>41917</v>
      </c>
      <c r="B454" s="193" t="s">
        <v>2028</v>
      </c>
      <c r="C454" s="324" t="s">
        <v>4923</v>
      </c>
      <c r="D454" s="190" t="s">
        <v>4915</v>
      </c>
      <c r="E454" s="210">
        <v>39528</v>
      </c>
      <c r="F454" s="256">
        <v>41918</v>
      </c>
      <c r="G454" s="42">
        <v>39528</v>
      </c>
      <c r="H454" s="217">
        <f t="shared" si="7"/>
        <v>0</v>
      </c>
      <c r="I454" s="190" t="s">
        <v>21</v>
      </c>
    </row>
    <row r="455" spans="1:11" x14ac:dyDescent="0.25">
      <c r="A455" s="192">
        <v>41917</v>
      </c>
      <c r="B455" s="193" t="s">
        <v>2029</v>
      </c>
      <c r="C455" s="324" t="s">
        <v>4923</v>
      </c>
      <c r="D455" s="196" t="s">
        <v>4955</v>
      </c>
      <c r="E455" s="215">
        <v>0</v>
      </c>
      <c r="F455" s="256"/>
      <c r="G455" s="42"/>
      <c r="H455" s="217">
        <f t="shared" si="7"/>
        <v>0</v>
      </c>
      <c r="I455" s="190"/>
    </row>
    <row r="456" spans="1:11" x14ac:dyDescent="0.25">
      <c r="A456" s="192">
        <v>41918</v>
      </c>
      <c r="B456" s="193" t="s">
        <v>2030</v>
      </c>
      <c r="C456" s="324" t="s">
        <v>4923</v>
      </c>
      <c r="D456" s="20" t="s">
        <v>3312</v>
      </c>
      <c r="E456" s="213">
        <v>8899</v>
      </c>
      <c r="F456" s="256">
        <v>41918</v>
      </c>
      <c r="G456" s="42">
        <v>8899</v>
      </c>
      <c r="H456" s="217">
        <f t="shared" ref="H456:H519" si="8">E456-G456</f>
        <v>0</v>
      </c>
      <c r="I456" s="20"/>
    </row>
    <row r="457" spans="1:11" x14ac:dyDescent="0.25">
      <c r="A457" s="192">
        <v>41918</v>
      </c>
      <c r="B457" s="193" t="s">
        <v>2032</v>
      </c>
      <c r="C457" s="324" t="s">
        <v>4923</v>
      </c>
      <c r="D457" s="20" t="s">
        <v>3366</v>
      </c>
      <c r="E457" s="213">
        <v>1824</v>
      </c>
      <c r="F457" s="256">
        <v>41918</v>
      </c>
      <c r="G457" s="42">
        <v>1824</v>
      </c>
      <c r="H457" s="217">
        <f t="shared" si="8"/>
        <v>0</v>
      </c>
      <c r="I457" s="20" t="s">
        <v>380</v>
      </c>
    </row>
    <row r="458" spans="1:11" x14ac:dyDescent="0.25">
      <c r="A458" s="192">
        <v>41918</v>
      </c>
      <c r="B458" s="193" t="s">
        <v>2033</v>
      </c>
      <c r="C458" s="324" t="s">
        <v>4923</v>
      </c>
      <c r="D458" s="20" t="s">
        <v>4918</v>
      </c>
      <c r="E458" s="213">
        <v>68915.100000000006</v>
      </c>
      <c r="F458" s="256">
        <v>41918</v>
      </c>
      <c r="G458" s="42">
        <v>68915.100000000006</v>
      </c>
      <c r="H458" s="217">
        <f t="shared" si="8"/>
        <v>0</v>
      </c>
      <c r="I458" s="20" t="s">
        <v>30</v>
      </c>
    </row>
    <row r="459" spans="1:11" x14ac:dyDescent="0.25">
      <c r="A459" s="192">
        <v>41918</v>
      </c>
      <c r="B459" s="193" t="s">
        <v>2034</v>
      </c>
      <c r="C459" s="324" t="s">
        <v>4923</v>
      </c>
      <c r="D459" s="20" t="s">
        <v>4649</v>
      </c>
      <c r="E459" s="213">
        <v>7566</v>
      </c>
      <c r="F459" s="256">
        <v>41918</v>
      </c>
      <c r="G459" s="42">
        <v>7566</v>
      </c>
      <c r="H459" s="217">
        <f t="shared" si="8"/>
        <v>0</v>
      </c>
      <c r="I459" s="20"/>
    </row>
    <row r="460" spans="1:11" x14ac:dyDescent="0.25">
      <c r="A460" s="192">
        <v>41918</v>
      </c>
      <c r="B460" s="193" t="s">
        <v>2036</v>
      </c>
      <c r="C460" s="324" t="s">
        <v>4923</v>
      </c>
      <c r="D460" s="20" t="s">
        <v>4956</v>
      </c>
      <c r="E460" s="213">
        <v>18392.400000000001</v>
      </c>
      <c r="F460" s="256">
        <v>41918</v>
      </c>
      <c r="G460" s="42">
        <v>18392.400000000001</v>
      </c>
      <c r="H460" s="217">
        <f t="shared" si="8"/>
        <v>0</v>
      </c>
      <c r="I460" s="20" t="s">
        <v>217</v>
      </c>
      <c r="K460" s="34"/>
    </row>
    <row r="461" spans="1:11" x14ac:dyDescent="0.25">
      <c r="A461" s="192">
        <v>41918</v>
      </c>
      <c r="B461" s="193" t="s">
        <v>2037</v>
      </c>
      <c r="C461" s="324" t="s">
        <v>4923</v>
      </c>
      <c r="D461" s="20" t="s">
        <v>1814</v>
      </c>
      <c r="E461" s="213">
        <v>23707.4</v>
      </c>
      <c r="F461" s="256">
        <v>41925</v>
      </c>
      <c r="G461" s="42">
        <v>23707.4</v>
      </c>
      <c r="H461" s="217">
        <f t="shared" si="8"/>
        <v>0</v>
      </c>
      <c r="I461" s="20" t="s">
        <v>217</v>
      </c>
    </row>
    <row r="462" spans="1:11" x14ac:dyDescent="0.25">
      <c r="A462" s="192">
        <v>41918</v>
      </c>
      <c r="B462" s="193" t="s">
        <v>2038</v>
      </c>
      <c r="C462" s="324" t="s">
        <v>4923</v>
      </c>
      <c r="D462" s="20" t="s">
        <v>23</v>
      </c>
      <c r="E462" s="213">
        <v>6835.2</v>
      </c>
      <c r="F462" s="256">
        <v>41918</v>
      </c>
      <c r="G462" s="42">
        <v>6835.2</v>
      </c>
      <c r="H462" s="217">
        <f t="shared" si="8"/>
        <v>0</v>
      </c>
      <c r="I462" s="20"/>
    </row>
    <row r="463" spans="1:11" x14ac:dyDescent="0.25">
      <c r="A463" s="192">
        <v>41918</v>
      </c>
      <c r="B463" s="193" t="s">
        <v>2039</v>
      </c>
      <c r="C463" s="324" t="s">
        <v>4923</v>
      </c>
      <c r="D463" s="20" t="s">
        <v>4826</v>
      </c>
      <c r="E463" s="213">
        <v>3482.7</v>
      </c>
      <c r="F463" s="256">
        <v>41918</v>
      </c>
      <c r="G463" s="42">
        <v>3482.7</v>
      </c>
      <c r="H463" s="217">
        <f t="shared" si="8"/>
        <v>0</v>
      </c>
      <c r="I463" s="20"/>
    </row>
    <row r="464" spans="1:11" x14ac:dyDescent="0.25">
      <c r="A464" s="192">
        <v>41918</v>
      </c>
      <c r="B464" s="193" t="s">
        <v>2040</v>
      </c>
      <c r="C464" s="324" t="s">
        <v>4923</v>
      </c>
      <c r="D464" s="20" t="s">
        <v>4681</v>
      </c>
      <c r="E464" s="213">
        <v>640</v>
      </c>
      <c r="F464" s="256">
        <v>41918</v>
      </c>
      <c r="G464" s="42">
        <v>640</v>
      </c>
      <c r="H464" s="217">
        <f t="shared" si="8"/>
        <v>0</v>
      </c>
      <c r="I464" s="20"/>
    </row>
    <row r="465" spans="1:11" x14ac:dyDescent="0.25">
      <c r="A465" s="192">
        <v>41918</v>
      </c>
      <c r="B465" s="193" t="s">
        <v>2042</v>
      </c>
      <c r="C465" s="324" t="s">
        <v>4923</v>
      </c>
      <c r="D465" s="20" t="s">
        <v>3080</v>
      </c>
      <c r="E465" s="213">
        <v>3139</v>
      </c>
      <c r="F465" s="256">
        <v>41918</v>
      </c>
      <c r="G465" s="42">
        <v>3139</v>
      </c>
      <c r="H465" s="217">
        <f t="shared" si="8"/>
        <v>0</v>
      </c>
      <c r="I465" s="20"/>
    </row>
    <row r="466" spans="1:11" x14ac:dyDescent="0.25">
      <c r="A466" s="192">
        <v>41918</v>
      </c>
      <c r="B466" s="193" t="s">
        <v>2043</v>
      </c>
      <c r="C466" s="324" t="s">
        <v>4923</v>
      </c>
      <c r="D466" s="295" t="s">
        <v>3108</v>
      </c>
      <c r="E466" s="296">
        <v>0</v>
      </c>
      <c r="F466" s="256"/>
      <c r="G466" s="42"/>
      <c r="H466" s="217">
        <f t="shared" si="8"/>
        <v>0</v>
      </c>
      <c r="I466" s="20" t="s">
        <v>955</v>
      </c>
      <c r="J466" s="21"/>
      <c r="K466" s="21"/>
    </row>
    <row r="467" spans="1:11" x14ac:dyDescent="0.25">
      <c r="A467" s="192">
        <v>41918</v>
      </c>
      <c r="B467" s="193" t="s">
        <v>2044</v>
      </c>
      <c r="C467" s="324" t="s">
        <v>4923</v>
      </c>
      <c r="D467" s="20" t="s">
        <v>4700</v>
      </c>
      <c r="E467" s="213">
        <v>2731.8</v>
      </c>
      <c r="F467" s="256">
        <v>41918</v>
      </c>
      <c r="G467" s="42">
        <v>2731.8</v>
      </c>
      <c r="H467" s="217">
        <f t="shared" si="8"/>
        <v>0</v>
      </c>
      <c r="I467" s="20"/>
      <c r="J467" s="21"/>
      <c r="K467" s="21"/>
    </row>
    <row r="468" spans="1:11" x14ac:dyDescent="0.25">
      <c r="A468" s="192">
        <v>41918</v>
      </c>
      <c r="B468" s="193" t="s">
        <v>2046</v>
      </c>
      <c r="C468" s="324" t="s">
        <v>4923</v>
      </c>
      <c r="D468" s="20" t="s">
        <v>123</v>
      </c>
      <c r="E468" s="213">
        <v>4597.3</v>
      </c>
      <c r="F468" s="256">
        <v>41918</v>
      </c>
      <c r="G468" s="42">
        <v>4597.3</v>
      </c>
      <c r="H468" s="217">
        <f t="shared" si="8"/>
        <v>0</v>
      </c>
      <c r="I468" s="20"/>
      <c r="J468" s="21"/>
      <c r="K468" s="21"/>
    </row>
    <row r="469" spans="1:11" x14ac:dyDescent="0.25">
      <c r="A469" s="192">
        <v>41918</v>
      </c>
      <c r="B469" s="193" t="s">
        <v>2047</v>
      </c>
      <c r="C469" s="324" t="s">
        <v>4923</v>
      </c>
      <c r="D469" s="20" t="s">
        <v>4957</v>
      </c>
      <c r="E469" s="213">
        <v>77363</v>
      </c>
      <c r="F469" s="256">
        <v>41918</v>
      </c>
      <c r="G469" s="42">
        <v>77363</v>
      </c>
      <c r="H469" s="217">
        <f t="shared" si="8"/>
        <v>0</v>
      </c>
      <c r="I469" s="20"/>
      <c r="J469" s="21"/>
      <c r="K469" s="21"/>
    </row>
    <row r="470" spans="1:11" x14ac:dyDescent="0.25">
      <c r="A470" s="192">
        <v>41918</v>
      </c>
      <c r="B470" s="193" t="s">
        <v>2048</v>
      </c>
      <c r="C470" s="324" t="s">
        <v>4923</v>
      </c>
      <c r="D470" s="20" t="s">
        <v>22</v>
      </c>
      <c r="E470" s="213">
        <v>5425.6</v>
      </c>
      <c r="F470" s="256">
        <v>41918</v>
      </c>
      <c r="G470" s="42">
        <v>5425.6</v>
      </c>
      <c r="H470" s="217">
        <f t="shared" si="8"/>
        <v>0</v>
      </c>
      <c r="I470" s="20"/>
      <c r="J470" s="21"/>
      <c r="K470" s="21"/>
    </row>
    <row r="471" spans="1:11" x14ac:dyDescent="0.25">
      <c r="A471" s="192">
        <v>41918</v>
      </c>
      <c r="B471" s="193" t="s">
        <v>2049</v>
      </c>
      <c r="C471" s="324" t="s">
        <v>4923</v>
      </c>
      <c r="D471" s="20" t="s">
        <v>149</v>
      </c>
      <c r="E471" s="213">
        <v>6020.4</v>
      </c>
      <c r="F471" s="256">
        <v>41918</v>
      </c>
      <c r="G471" s="42">
        <v>6020.4</v>
      </c>
      <c r="H471" s="217">
        <f t="shared" si="8"/>
        <v>0</v>
      </c>
      <c r="I471" s="20"/>
      <c r="J471" s="21"/>
      <c r="K471" s="21"/>
    </row>
    <row r="472" spans="1:11" x14ac:dyDescent="0.25">
      <c r="A472" s="192">
        <v>41918</v>
      </c>
      <c r="B472" s="193" t="s">
        <v>2050</v>
      </c>
      <c r="C472" s="324" t="s">
        <v>4923</v>
      </c>
      <c r="D472" s="20" t="s">
        <v>4240</v>
      </c>
      <c r="E472" s="213">
        <v>170410.6</v>
      </c>
      <c r="F472" s="256">
        <v>41942</v>
      </c>
      <c r="G472" s="42">
        <v>170410.6</v>
      </c>
      <c r="H472" s="217">
        <f t="shared" si="8"/>
        <v>0</v>
      </c>
      <c r="I472" s="20" t="s">
        <v>162</v>
      </c>
      <c r="J472" s="21"/>
      <c r="K472" s="21"/>
    </row>
    <row r="473" spans="1:11" x14ac:dyDescent="0.25">
      <c r="A473" s="192">
        <v>41918</v>
      </c>
      <c r="B473" s="193" t="s">
        <v>2051</v>
      </c>
      <c r="C473" s="324" t="s">
        <v>4923</v>
      </c>
      <c r="D473" s="20" t="s">
        <v>4240</v>
      </c>
      <c r="E473" s="213">
        <v>35233.599999999999</v>
      </c>
      <c r="F473" s="256">
        <v>41942</v>
      </c>
      <c r="G473" s="42">
        <v>35233.599999999999</v>
      </c>
      <c r="H473" s="217">
        <f t="shared" si="8"/>
        <v>0</v>
      </c>
      <c r="I473" s="20"/>
      <c r="J473" s="21"/>
      <c r="K473" s="21"/>
    </row>
    <row r="474" spans="1:11" x14ac:dyDescent="0.25">
      <c r="A474" s="192">
        <v>41918</v>
      </c>
      <c r="B474" s="193" t="s">
        <v>2052</v>
      </c>
      <c r="C474" s="324" t="s">
        <v>4923</v>
      </c>
      <c r="D474" s="20" t="s">
        <v>29</v>
      </c>
      <c r="E474" s="213">
        <v>14783</v>
      </c>
      <c r="F474" s="256">
        <v>41918</v>
      </c>
      <c r="G474" s="42">
        <v>14783</v>
      </c>
      <c r="H474" s="217">
        <f t="shared" si="8"/>
        <v>0</v>
      </c>
      <c r="I474" s="20"/>
      <c r="J474" s="21"/>
      <c r="K474" s="21"/>
    </row>
    <row r="475" spans="1:11" x14ac:dyDescent="0.25">
      <c r="A475" s="192">
        <v>41918</v>
      </c>
      <c r="B475" s="193" t="s">
        <v>2053</v>
      </c>
      <c r="C475" s="324" t="s">
        <v>4923</v>
      </c>
      <c r="D475" s="20" t="s">
        <v>4322</v>
      </c>
      <c r="E475" s="213">
        <v>9834</v>
      </c>
      <c r="F475" s="256">
        <v>41918</v>
      </c>
      <c r="G475" s="42">
        <v>9834</v>
      </c>
      <c r="H475" s="217">
        <f t="shared" si="8"/>
        <v>0</v>
      </c>
      <c r="I475" s="20" t="s">
        <v>30</v>
      </c>
      <c r="J475" s="21"/>
      <c r="K475" s="21"/>
    </row>
    <row r="476" spans="1:11" x14ac:dyDescent="0.25">
      <c r="A476" s="192">
        <v>41918</v>
      </c>
      <c r="B476" s="193" t="s">
        <v>2054</v>
      </c>
      <c r="C476" s="324" t="s">
        <v>4923</v>
      </c>
      <c r="D476" s="20" t="s">
        <v>4948</v>
      </c>
      <c r="E476" s="213">
        <v>1320.8</v>
      </c>
      <c r="F476" s="256">
        <v>41918</v>
      </c>
      <c r="G476" s="42">
        <v>1320.8</v>
      </c>
      <c r="H476" s="217">
        <f t="shared" si="8"/>
        <v>0</v>
      </c>
      <c r="I476" s="20"/>
      <c r="J476" s="21"/>
      <c r="K476" s="21"/>
    </row>
    <row r="477" spans="1:11" x14ac:dyDescent="0.25">
      <c r="A477" s="192">
        <v>41918</v>
      </c>
      <c r="B477" s="193" t="s">
        <v>2055</v>
      </c>
      <c r="C477" s="324" t="s">
        <v>4923</v>
      </c>
      <c r="D477" s="20" t="s">
        <v>4321</v>
      </c>
      <c r="E477" s="213">
        <v>2223.1999999999998</v>
      </c>
      <c r="F477" s="256">
        <v>41918</v>
      </c>
      <c r="G477" s="42">
        <v>2223.1999999999998</v>
      </c>
      <c r="H477" s="217">
        <f t="shared" si="8"/>
        <v>0</v>
      </c>
      <c r="I477" s="20" t="s">
        <v>30</v>
      </c>
      <c r="J477" s="21"/>
      <c r="K477" s="21"/>
    </row>
    <row r="478" spans="1:11" x14ac:dyDescent="0.25">
      <c r="A478" s="192">
        <v>41918</v>
      </c>
      <c r="B478" s="193" t="s">
        <v>2056</v>
      </c>
      <c r="C478" s="324" t="s">
        <v>4923</v>
      </c>
      <c r="D478" s="20" t="s">
        <v>4652</v>
      </c>
      <c r="E478" s="213">
        <v>1618.4</v>
      </c>
      <c r="F478" s="256">
        <v>41918</v>
      </c>
      <c r="G478" s="42">
        <v>1618.4</v>
      </c>
      <c r="H478" s="217">
        <f t="shared" si="8"/>
        <v>0</v>
      </c>
      <c r="I478" s="20" t="s">
        <v>30</v>
      </c>
      <c r="J478" s="21"/>
      <c r="K478" s="21"/>
    </row>
    <row r="479" spans="1:11" x14ac:dyDescent="0.25">
      <c r="A479" s="192">
        <v>41918</v>
      </c>
      <c r="B479" s="193" t="s">
        <v>2057</v>
      </c>
      <c r="C479" s="324" t="s">
        <v>4923</v>
      </c>
      <c r="D479" s="20" t="s">
        <v>338</v>
      </c>
      <c r="E479" s="213">
        <v>595.4</v>
      </c>
      <c r="F479" s="256">
        <v>41918</v>
      </c>
      <c r="G479" s="42">
        <v>595.4</v>
      </c>
      <c r="H479" s="217">
        <f t="shared" si="8"/>
        <v>0</v>
      </c>
      <c r="I479" s="20"/>
      <c r="J479" s="21"/>
      <c r="K479" s="21"/>
    </row>
    <row r="480" spans="1:11" x14ac:dyDescent="0.25">
      <c r="A480" s="192">
        <v>41918</v>
      </c>
      <c r="B480" s="193" t="s">
        <v>2058</v>
      </c>
      <c r="C480" s="324" t="s">
        <v>4923</v>
      </c>
      <c r="D480" s="20" t="s">
        <v>2382</v>
      </c>
      <c r="E480" s="213">
        <v>6978.4</v>
      </c>
      <c r="F480" s="256">
        <v>41921</v>
      </c>
      <c r="G480" s="42">
        <v>6978.4</v>
      </c>
      <c r="H480" s="217">
        <f t="shared" si="8"/>
        <v>0</v>
      </c>
      <c r="I480" s="20" t="s">
        <v>21</v>
      </c>
      <c r="J480" s="21"/>
      <c r="K480" s="21"/>
    </row>
    <row r="481" spans="1:11" x14ac:dyDescent="0.25">
      <c r="A481" s="192">
        <v>41918</v>
      </c>
      <c r="B481" s="193" t="s">
        <v>2059</v>
      </c>
      <c r="C481" s="324" t="s">
        <v>4923</v>
      </c>
      <c r="D481" s="20" t="s">
        <v>83</v>
      </c>
      <c r="E481" s="213">
        <v>3673.8</v>
      </c>
      <c r="F481" s="256">
        <v>41918</v>
      </c>
      <c r="G481" s="42">
        <v>3673.8</v>
      </c>
      <c r="H481" s="217">
        <f t="shared" si="8"/>
        <v>0</v>
      </c>
      <c r="I481" s="20" t="s">
        <v>21</v>
      </c>
      <c r="J481" s="21"/>
      <c r="K481" s="21"/>
    </row>
    <row r="482" spans="1:11" x14ac:dyDescent="0.25">
      <c r="A482" s="192">
        <v>41918</v>
      </c>
      <c r="B482" s="193" t="s">
        <v>2060</v>
      </c>
      <c r="C482" s="324" t="s">
        <v>4923</v>
      </c>
      <c r="D482" s="20" t="s">
        <v>758</v>
      </c>
      <c r="E482" s="213">
        <v>2093.8000000000002</v>
      </c>
      <c r="F482" s="256">
        <v>41918</v>
      </c>
      <c r="G482" s="42">
        <v>2093.8000000000002</v>
      </c>
      <c r="H482" s="217">
        <f t="shared" si="8"/>
        <v>0</v>
      </c>
      <c r="I482" s="20" t="s">
        <v>30</v>
      </c>
    </row>
    <row r="483" spans="1:11" x14ac:dyDescent="0.25">
      <c r="A483" s="192">
        <v>41918</v>
      </c>
      <c r="B483" s="193" t="s">
        <v>2061</v>
      </c>
      <c r="C483" s="324" t="s">
        <v>4923</v>
      </c>
      <c r="D483" s="20" t="s">
        <v>4921</v>
      </c>
      <c r="E483" s="213">
        <v>9123.6</v>
      </c>
      <c r="F483" s="256">
        <v>41921</v>
      </c>
      <c r="G483" s="42">
        <v>9123.6</v>
      </c>
      <c r="H483" s="217">
        <f t="shared" si="8"/>
        <v>0</v>
      </c>
      <c r="I483" s="20" t="s">
        <v>30</v>
      </c>
    </row>
    <row r="484" spans="1:11" x14ac:dyDescent="0.25">
      <c r="A484" s="192">
        <v>41918</v>
      </c>
      <c r="B484" s="193" t="s">
        <v>2063</v>
      </c>
      <c r="C484" s="324" t="s">
        <v>4923</v>
      </c>
      <c r="D484" s="20" t="s">
        <v>374</v>
      </c>
      <c r="E484" s="213">
        <v>24782.45</v>
      </c>
      <c r="F484" s="256">
        <v>41918</v>
      </c>
      <c r="G484" s="42">
        <v>24782.45</v>
      </c>
      <c r="H484" s="217">
        <f t="shared" si="8"/>
        <v>0</v>
      </c>
      <c r="I484" s="20"/>
    </row>
    <row r="485" spans="1:11" x14ac:dyDescent="0.25">
      <c r="A485" s="192">
        <v>41918</v>
      </c>
      <c r="B485" s="193" t="s">
        <v>2065</v>
      </c>
      <c r="C485" s="324" t="s">
        <v>4923</v>
      </c>
      <c r="D485" s="20" t="s">
        <v>2859</v>
      </c>
      <c r="E485" s="213">
        <v>9457.9</v>
      </c>
      <c r="F485" s="256">
        <v>41918</v>
      </c>
      <c r="G485" s="42">
        <v>9457.9</v>
      </c>
      <c r="H485" s="217">
        <f t="shared" si="8"/>
        <v>0</v>
      </c>
      <c r="I485" s="20"/>
    </row>
    <row r="486" spans="1:11" x14ac:dyDescent="0.25">
      <c r="A486" s="192">
        <v>41918</v>
      </c>
      <c r="B486" s="193" t="s">
        <v>2066</v>
      </c>
      <c r="C486" s="324" t="s">
        <v>4923</v>
      </c>
      <c r="D486" s="20" t="s">
        <v>374</v>
      </c>
      <c r="E486" s="213">
        <v>596.54999999999995</v>
      </c>
      <c r="F486" s="256">
        <v>41918</v>
      </c>
      <c r="G486" s="42">
        <v>596.54999999999995</v>
      </c>
      <c r="H486" s="217">
        <f t="shared" si="8"/>
        <v>0</v>
      </c>
      <c r="I486" s="20"/>
    </row>
    <row r="487" spans="1:11" x14ac:dyDescent="0.25">
      <c r="A487" s="192">
        <v>41918</v>
      </c>
      <c r="B487" s="193" t="s">
        <v>2067</v>
      </c>
      <c r="C487" s="324" t="s">
        <v>4923</v>
      </c>
      <c r="D487" s="20" t="s">
        <v>4958</v>
      </c>
      <c r="E487" s="213">
        <v>1509.2</v>
      </c>
      <c r="F487" s="256">
        <v>41918</v>
      </c>
      <c r="G487" s="42">
        <v>1509.2</v>
      </c>
      <c r="H487" s="217">
        <f t="shared" si="8"/>
        <v>0</v>
      </c>
      <c r="I487" s="20"/>
    </row>
    <row r="488" spans="1:11" x14ac:dyDescent="0.25">
      <c r="A488" s="192">
        <v>41918</v>
      </c>
      <c r="B488" s="193" t="s">
        <v>2068</v>
      </c>
      <c r="C488" s="324" t="s">
        <v>4923</v>
      </c>
      <c r="D488" s="20" t="s">
        <v>54</v>
      </c>
      <c r="E488" s="213">
        <v>10643.9</v>
      </c>
      <c r="F488" s="256">
        <v>41921</v>
      </c>
      <c r="G488" s="42">
        <v>10643.9</v>
      </c>
      <c r="H488" s="217">
        <f t="shared" si="8"/>
        <v>0</v>
      </c>
      <c r="I488" s="20" t="s">
        <v>30</v>
      </c>
    </row>
    <row r="489" spans="1:11" x14ac:dyDescent="0.25">
      <c r="A489" s="192">
        <v>41918</v>
      </c>
      <c r="B489" s="193" t="s">
        <v>2069</v>
      </c>
      <c r="C489" s="324" t="s">
        <v>4923</v>
      </c>
      <c r="D489" s="20" t="s">
        <v>4953</v>
      </c>
      <c r="E489" s="213">
        <v>11415.3</v>
      </c>
      <c r="F489" s="256">
        <v>41922</v>
      </c>
      <c r="G489" s="42">
        <v>11415.3</v>
      </c>
      <c r="H489" s="217">
        <f t="shared" si="8"/>
        <v>0</v>
      </c>
      <c r="I489" s="20" t="s">
        <v>21</v>
      </c>
    </row>
    <row r="490" spans="1:11" x14ac:dyDescent="0.25">
      <c r="A490" s="192">
        <v>41918</v>
      </c>
      <c r="B490" s="193" t="s">
        <v>2070</v>
      </c>
      <c r="C490" s="324" t="s">
        <v>4923</v>
      </c>
      <c r="D490" s="20" t="s">
        <v>237</v>
      </c>
      <c r="E490" s="213">
        <v>10259.799999999999</v>
      </c>
      <c r="F490" s="256">
        <v>41918</v>
      </c>
      <c r="G490" s="42">
        <v>10259.799999999999</v>
      </c>
      <c r="H490" s="217">
        <f t="shared" si="8"/>
        <v>0</v>
      </c>
      <c r="I490" s="20"/>
    </row>
    <row r="491" spans="1:11" x14ac:dyDescent="0.25">
      <c r="A491" s="192">
        <v>41918</v>
      </c>
      <c r="B491" s="193" t="s">
        <v>2072</v>
      </c>
      <c r="C491" s="324" t="s">
        <v>4923</v>
      </c>
      <c r="D491" s="20" t="s">
        <v>4841</v>
      </c>
      <c r="E491" s="213">
        <v>13069.8</v>
      </c>
      <c r="F491" s="256">
        <v>41918</v>
      </c>
      <c r="G491" s="42">
        <v>13069.8</v>
      </c>
      <c r="H491" s="217">
        <f t="shared" si="8"/>
        <v>0</v>
      </c>
      <c r="I491" s="20"/>
    </row>
    <row r="492" spans="1:11" x14ac:dyDescent="0.25">
      <c r="A492" s="192">
        <v>41918</v>
      </c>
      <c r="B492" s="193" t="s">
        <v>2073</v>
      </c>
      <c r="C492" s="324" t="s">
        <v>4923</v>
      </c>
      <c r="D492" s="20" t="s">
        <v>2582</v>
      </c>
      <c r="E492" s="213">
        <v>6661.4</v>
      </c>
      <c r="F492" s="425" t="s">
        <v>4959</v>
      </c>
      <c r="G492" s="42">
        <v>6661.4</v>
      </c>
      <c r="H492" s="217">
        <f t="shared" si="8"/>
        <v>0</v>
      </c>
      <c r="I492" s="20"/>
    </row>
    <row r="493" spans="1:11" x14ac:dyDescent="0.25">
      <c r="A493" s="192">
        <v>41918</v>
      </c>
      <c r="B493" s="193" t="s">
        <v>2074</v>
      </c>
      <c r="C493" s="324" t="s">
        <v>4923</v>
      </c>
      <c r="D493" s="20" t="s">
        <v>2714</v>
      </c>
      <c r="E493" s="213">
        <v>5521.6</v>
      </c>
      <c r="F493" s="256">
        <v>41918</v>
      </c>
      <c r="G493" s="42">
        <v>5521.6</v>
      </c>
      <c r="H493" s="217">
        <f t="shared" si="8"/>
        <v>0</v>
      </c>
      <c r="I493" s="20" t="s">
        <v>12</v>
      </c>
    </row>
    <row r="494" spans="1:11" x14ac:dyDescent="0.25">
      <c r="A494" s="192">
        <v>41918</v>
      </c>
      <c r="B494" s="193" t="s">
        <v>2077</v>
      </c>
      <c r="C494" s="324" t="s">
        <v>4923</v>
      </c>
      <c r="D494" s="20" t="s">
        <v>2578</v>
      </c>
      <c r="E494" s="213">
        <v>462</v>
      </c>
      <c r="F494" s="256">
        <v>41918</v>
      </c>
      <c r="G494" s="42">
        <v>462</v>
      </c>
      <c r="H494" s="217">
        <f t="shared" si="8"/>
        <v>0</v>
      </c>
      <c r="I494" s="20" t="s">
        <v>30</v>
      </c>
    </row>
    <row r="495" spans="1:11" x14ac:dyDescent="0.25">
      <c r="A495" s="192">
        <v>41918</v>
      </c>
      <c r="B495" s="193" t="s">
        <v>2078</v>
      </c>
      <c r="C495" s="324" t="s">
        <v>4923</v>
      </c>
      <c r="D495" s="20" t="s">
        <v>55</v>
      </c>
      <c r="E495" s="213">
        <v>19159.400000000001</v>
      </c>
      <c r="F495" s="256">
        <v>41918</v>
      </c>
      <c r="G495" s="42">
        <v>19159.400000000001</v>
      </c>
      <c r="H495" s="217">
        <f t="shared" si="8"/>
        <v>0</v>
      </c>
      <c r="I495" s="20"/>
      <c r="K495" s="33"/>
    </row>
    <row r="496" spans="1:11" x14ac:dyDescent="0.25">
      <c r="A496" s="192">
        <v>41918</v>
      </c>
      <c r="B496" s="193" t="s">
        <v>2079</v>
      </c>
      <c r="C496" s="324" t="s">
        <v>4923</v>
      </c>
      <c r="D496" s="20" t="s">
        <v>4918</v>
      </c>
      <c r="E496" s="213">
        <v>7171.2</v>
      </c>
      <c r="F496" s="256">
        <v>41918</v>
      </c>
      <c r="G496" s="42">
        <v>7171.2</v>
      </c>
      <c r="H496" s="217">
        <f t="shared" si="8"/>
        <v>0</v>
      </c>
      <c r="I496" s="20" t="s">
        <v>12</v>
      </c>
      <c r="K496" s="33"/>
    </row>
    <row r="497" spans="1:11" x14ac:dyDescent="0.25">
      <c r="A497" s="192">
        <v>41918</v>
      </c>
      <c r="B497" s="193" t="s">
        <v>2081</v>
      </c>
      <c r="C497" s="324" t="s">
        <v>4923</v>
      </c>
      <c r="D497" s="20" t="s">
        <v>701</v>
      </c>
      <c r="E497" s="213">
        <v>1799.5</v>
      </c>
      <c r="F497" s="256">
        <v>41918</v>
      </c>
      <c r="G497" s="42">
        <v>1799.5</v>
      </c>
      <c r="H497" s="217">
        <f t="shared" si="8"/>
        <v>0</v>
      </c>
      <c r="I497" s="20" t="s">
        <v>12</v>
      </c>
    </row>
    <row r="498" spans="1:11" x14ac:dyDescent="0.25">
      <c r="A498" s="192">
        <v>41918</v>
      </c>
      <c r="B498" s="193" t="s">
        <v>2082</v>
      </c>
      <c r="C498" s="324" t="s">
        <v>4923</v>
      </c>
      <c r="D498" s="20" t="s">
        <v>386</v>
      </c>
      <c r="E498" s="213">
        <v>1929.3</v>
      </c>
      <c r="F498" s="256">
        <v>41918</v>
      </c>
      <c r="G498" s="42">
        <v>1929.3</v>
      </c>
      <c r="H498" s="217">
        <f t="shared" si="8"/>
        <v>0</v>
      </c>
      <c r="I498" s="20" t="s">
        <v>12</v>
      </c>
    </row>
    <row r="499" spans="1:11" x14ac:dyDescent="0.25">
      <c r="A499" s="192">
        <v>41918</v>
      </c>
      <c r="B499" s="193" t="s">
        <v>2083</v>
      </c>
      <c r="C499" s="324" t="s">
        <v>4923</v>
      </c>
      <c r="D499" s="20" t="s">
        <v>1040</v>
      </c>
      <c r="E499" s="213">
        <v>1852.6</v>
      </c>
      <c r="F499" s="256">
        <v>41918</v>
      </c>
      <c r="G499" s="42">
        <v>1852.6</v>
      </c>
      <c r="H499" s="217">
        <f t="shared" si="8"/>
        <v>0</v>
      </c>
      <c r="I499" s="20" t="s">
        <v>12</v>
      </c>
    </row>
    <row r="500" spans="1:11" x14ac:dyDescent="0.25">
      <c r="A500" s="192">
        <v>41918</v>
      </c>
      <c r="B500" s="193" t="s">
        <v>2084</v>
      </c>
      <c r="C500" s="324" t="s">
        <v>4923</v>
      </c>
      <c r="D500" s="20" t="s">
        <v>3115</v>
      </c>
      <c r="E500" s="213">
        <v>9337.7999999999993</v>
      </c>
      <c r="F500" s="256">
        <v>41918</v>
      </c>
      <c r="G500" s="42">
        <v>9337.7999999999993</v>
      </c>
      <c r="H500" s="217">
        <f t="shared" si="8"/>
        <v>0</v>
      </c>
      <c r="I500" s="20" t="s">
        <v>65</v>
      </c>
    </row>
    <row r="501" spans="1:11" x14ac:dyDescent="0.25">
      <c r="A501" s="192">
        <v>41918</v>
      </c>
      <c r="B501" s="193" t="s">
        <v>2085</v>
      </c>
      <c r="C501" s="324" t="s">
        <v>4923</v>
      </c>
      <c r="D501" s="20" t="s">
        <v>4589</v>
      </c>
      <c r="E501" s="213">
        <v>2028</v>
      </c>
      <c r="F501" s="256">
        <v>41918</v>
      </c>
      <c r="G501" s="42">
        <v>2028</v>
      </c>
      <c r="H501" s="217">
        <f t="shared" si="8"/>
        <v>0</v>
      </c>
      <c r="I501" s="20"/>
    </row>
    <row r="502" spans="1:11" x14ac:dyDescent="0.25">
      <c r="A502" s="192">
        <v>41918</v>
      </c>
      <c r="B502" s="193" t="s">
        <v>2087</v>
      </c>
      <c r="C502" s="324" t="s">
        <v>4923</v>
      </c>
      <c r="D502" s="20" t="s">
        <v>4702</v>
      </c>
      <c r="E502" s="213">
        <v>380.8</v>
      </c>
      <c r="F502" s="256">
        <v>41918</v>
      </c>
      <c r="G502" s="42">
        <v>380.8</v>
      </c>
      <c r="H502" s="217">
        <f t="shared" si="8"/>
        <v>0</v>
      </c>
      <c r="I502" s="20"/>
    </row>
    <row r="503" spans="1:11" x14ac:dyDescent="0.25">
      <c r="A503" s="192">
        <v>41918</v>
      </c>
      <c r="B503" s="193" t="s">
        <v>2088</v>
      </c>
      <c r="C503" s="324" t="s">
        <v>4923</v>
      </c>
      <c r="D503" s="20" t="s">
        <v>25</v>
      </c>
      <c r="E503" s="213">
        <v>7753.2</v>
      </c>
      <c r="F503" s="256">
        <v>41918</v>
      </c>
      <c r="G503" s="42">
        <v>7753.2</v>
      </c>
      <c r="H503" s="217">
        <f t="shared" si="8"/>
        <v>0</v>
      </c>
      <c r="I503" s="20" t="s">
        <v>65</v>
      </c>
    </row>
    <row r="504" spans="1:11" x14ac:dyDescent="0.25">
      <c r="A504" s="192">
        <v>41918</v>
      </c>
      <c r="B504" s="193" t="s">
        <v>2089</v>
      </c>
      <c r="C504" s="324" t="s">
        <v>4923</v>
      </c>
      <c r="D504" s="20" t="s">
        <v>23</v>
      </c>
      <c r="E504" s="213">
        <v>1344</v>
      </c>
      <c r="F504" s="256">
        <v>41918</v>
      </c>
      <c r="G504" s="42">
        <v>1344</v>
      </c>
      <c r="H504" s="217">
        <f t="shared" si="8"/>
        <v>0</v>
      </c>
      <c r="I504" s="20"/>
      <c r="K504" s="33"/>
    </row>
    <row r="505" spans="1:11" x14ac:dyDescent="0.25">
      <c r="A505" s="192">
        <v>41918</v>
      </c>
      <c r="B505" s="193" t="s">
        <v>2090</v>
      </c>
      <c r="C505" s="324" t="s">
        <v>4923</v>
      </c>
      <c r="D505" s="20" t="s">
        <v>4653</v>
      </c>
      <c r="E505" s="213">
        <v>627.20000000000005</v>
      </c>
      <c r="F505" s="256">
        <v>41918</v>
      </c>
      <c r="G505" s="42">
        <v>627.20000000000005</v>
      </c>
      <c r="H505" s="217">
        <f t="shared" si="8"/>
        <v>0</v>
      </c>
      <c r="I505" s="20"/>
    </row>
    <row r="506" spans="1:11" x14ac:dyDescent="0.25">
      <c r="A506" s="192">
        <v>41918</v>
      </c>
      <c r="B506" s="193" t="s">
        <v>2091</v>
      </c>
      <c r="C506" s="324" t="s">
        <v>4923</v>
      </c>
      <c r="D506" s="20" t="s">
        <v>180</v>
      </c>
      <c r="E506" s="213">
        <v>20816.900000000001</v>
      </c>
      <c r="F506" s="256">
        <v>41918</v>
      </c>
      <c r="G506" s="42">
        <v>20816.900000000001</v>
      </c>
      <c r="H506" s="217">
        <f t="shared" si="8"/>
        <v>0</v>
      </c>
      <c r="I506" s="20"/>
    </row>
    <row r="507" spans="1:11" x14ac:dyDescent="0.25">
      <c r="A507" s="192">
        <v>41918</v>
      </c>
      <c r="B507" s="193" t="s">
        <v>2092</v>
      </c>
      <c r="C507" s="324" t="s">
        <v>4923</v>
      </c>
      <c r="D507" s="20" t="s">
        <v>4685</v>
      </c>
      <c r="E507" s="213">
        <v>3416.7</v>
      </c>
      <c r="F507" s="256">
        <v>41918</v>
      </c>
      <c r="G507" s="42">
        <v>3416.7</v>
      </c>
      <c r="H507" s="217">
        <f t="shared" si="8"/>
        <v>0</v>
      </c>
      <c r="I507" s="20" t="s">
        <v>12</v>
      </c>
    </row>
    <row r="508" spans="1:11" x14ac:dyDescent="0.25">
      <c r="A508" s="192">
        <v>41918</v>
      </c>
      <c r="B508" s="193" t="s">
        <v>2093</v>
      </c>
      <c r="C508" s="324" t="s">
        <v>4923</v>
      </c>
      <c r="D508" s="20" t="s">
        <v>4658</v>
      </c>
      <c r="E508" s="213">
        <v>4294</v>
      </c>
      <c r="F508" s="256">
        <v>41918</v>
      </c>
      <c r="G508" s="42">
        <v>4294</v>
      </c>
      <c r="H508" s="217">
        <f t="shared" si="8"/>
        <v>0</v>
      </c>
      <c r="I508" s="20" t="s">
        <v>65</v>
      </c>
    </row>
    <row r="509" spans="1:11" x14ac:dyDescent="0.25">
      <c r="A509" s="192">
        <v>41918</v>
      </c>
      <c r="B509" s="193" t="s">
        <v>2094</v>
      </c>
      <c r="C509" s="324" t="s">
        <v>4923</v>
      </c>
      <c r="D509" s="20" t="s">
        <v>99</v>
      </c>
      <c r="E509" s="213">
        <v>1171.32</v>
      </c>
      <c r="F509" s="256">
        <v>41919</v>
      </c>
      <c r="G509" s="42">
        <v>1171.32</v>
      </c>
      <c r="H509" s="217">
        <f t="shared" si="8"/>
        <v>0</v>
      </c>
      <c r="I509" s="20" t="s">
        <v>27</v>
      </c>
    </row>
    <row r="510" spans="1:11" x14ac:dyDescent="0.25">
      <c r="A510" s="192">
        <v>41918</v>
      </c>
      <c r="B510" s="193" t="s">
        <v>2095</v>
      </c>
      <c r="C510" s="324" t="s">
        <v>4923</v>
      </c>
      <c r="D510" s="20" t="s">
        <v>855</v>
      </c>
      <c r="E510" s="213">
        <v>7262.8</v>
      </c>
      <c r="F510" s="256">
        <v>41919</v>
      </c>
      <c r="G510" s="42">
        <v>7262.8</v>
      </c>
      <c r="H510" s="217">
        <f t="shared" si="8"/>
        <v>0</v>
      </c>
      <c r="I510" s="20" t="s">
        <v>27</v>
      </c>
    </row>
    <row r="511" spans="1:11" x14ac:dyDescent="0.25">
      <c r="A511" s="192">
        <v>41918</v>
      </c>
      <c r="B511" s="193" t="s">
        <v>2097</v>
      </c>
      <c r="C511" s="324" t="s">
        <v>4923</v>
      </c>
      <c r="D511" s="20" t="s">
        <v>4667</v>
      </c>
      <c r="E511" s="213">
        <v>3516.4</v>
      </c>
      <c r="F511" s="256">
        <v>41919</v>
      </c>
      <c r="G511" s="42">
        <v>3516.4</v>
      </c>
      <c r="H511" s="217">
        <f t="shared" si="8"/>
        <v>0</v>
      </c>
      <c r="I511" s="20" t="s">
        <v>27</v>
      </c>
    </row>
    <row r="512" spans="1:11" x14ac:dyDescent="0.25">
      <c r="A512" s="192">
        <v>41918</v>
      </c>
      <c r="B512" s="193" t="s">
        <v>2098</v>
      </c>
      <c r="C512" s="324" t="s">
        <v>4923</v>
      </c>
      <c r="D512" s="20" t="s">
        <v>51</v>
      </c>
      <c r="E512" s="213">
        <v>2649.6</v>
      </c>
      <c r="F512" s="256">
        <v>41918</v>
      </c>
      <c r="G512" s="42">
        <v>2649.6</v>
      </c>
      <c r="H512" s="217">
        <f t="shared" si="8"/>
        <v>0</v>
      </c>
      <c r="I512" s="20" t="s">
        <v>12</v>
      </c>
    </row>
    <row r="513" spans="1:11" x14ac:dyDescent="0.25">
      <c r="A513" s="192">
        <v>41918</v>
      </c>
      <c r="B513" s="193" t="s">
        <v>2100</v>
      </c>
      <c r="C513" s="324" t="s">
        <v>4923</v>
      </c>
      <c r="D513" s="20" t="s">
        <v>346</v>
      </c>
      <c r="E513" s="213">
        <v>672</v>
      </c>
      <c r="F513" s="256">
        <v>41919</v>
      </c>
      <c r="G513" s="42">
        <v>672</v>
      </c>
      <c r="H513" s="217">
        <f t="shared" si="8"/>
        <v>0</v>
      </c>
      <c r="I513" s="20" t="s">
        <v>27</v>
      </c>
      <c r="K513" s="33"/>
    </row>
    <row r="514" spans="1:11" x14ac:dyDescent="0.25">
      <c r="A514" s="192">
        <v>41918</v>
      </c>
      <c r="B514" s="193" t="s">
        <v>2102</v>
      </c>
      <c r="C514" s="324" t="s">
        <v>4923</v>
      </c>
      <c r="D514" s="20" t="s">
        <v>149</v>
      </c>
      <c r="E514" s="213">
        <v>5994.4</v>
      </c>
      <c r="F514" s="256">
        <v>41920</v>
      </c>
      <c r="G514" s="42">
        <v>5994.4</v>
      </c>
      <c r="H514" s="217">
        <f t="shared" si="8"/>
        <v>0</v>
      </c>
      <c r="I514" s="20"/>
      <c r="K514" s="67"/>
    </row>
    <row r="515" spans="1:11" x14ac:dyDescent="0.25">
      <c r="A515" s="192">
        <v>41918</v>
      </c>
      <c r="B515" s="193" t="s">
        <v>2103</v>
      </c>
      <c r="C515" s="324" t="s">
        <v>4923</v>
      </c>
      <c r="D515" s="20" t="s">
        <v>429</v>
      </c>
      <c r="E515" s="213">
        <v>16553.599999999999</v>
      </c>
      <c r="F515" s="256">
        <v>41919</v>
      </c>
      <c r="G515" s="42">
        <v>16553.599999999999</v>
      </c>
      <c r="H515" s="217">
        <f t="shared" si="8"/>
        <v>0</v>
      </c>
      <c r="I515" s="20" t="s">
        <v>27</v>
      </c>
    </row>
    <row r="516" spans="1:11" x14ac:dyDescent="0.25">
      <c r="A516" s="192">
        <v>41918</v>
      </c>
      <c r="B516" s="193" t="s">
        <v>2104</v>
      </c>
      <c r="C516" s="324" t="s">
        <v>4923</v>
      </c>
      <c r="D516" s="20" t="s">
        <v>240</v>
      </c>
      <c r="E516" s="213">
        <v>38976</v>
      </c>
      <c r="F516" s="412" t="s">
        <v>4960</v>
      </c>
      <c r="G516" s="42">
        <v>38976</v>
      </c>
      <c r="H516" s="217">
        <f t="shared" si="8"/>
        <v>0</v>
      </c>
      <c r="I516" s="20" t="s">
        <v>27</v>
      </c>
    </row>
    <row r="517" spans="1:11" x14ac:dyDescent="0.25">
      <c r="A517" s="192">
        <v>41918</v>
      </c>
      <c r="B517" s="193" t="s">
        <v>2106</v>
      </c>
      <c r="C517" s="324" t="s">
        <v>4923</v>
      </c>
      <c r="D517" s="20" t="s">
        <v>4777</v>
      </c>
      <c r="E517" s="213">
        <v>11460.8</v>
      </c>
      <c r="F517" s="412" t="s">
        <v>4961</v>
      </c>
      <c r="G517" s="42">
        <v>11460.8</v>
      </c>
      <c r="H517" s="217">
        <f t="shared" si="8"/>
        <v>0</v>
      </c>
      <c r="I517" s="20" t="s">
        <v>27</v>
      </c>
    </row>
    <row r="518" spans="1:11" x14ac:dyDescent="0.25">
      <c r="A518" s="192">
        <v>41918</v>
      </c>
      <c r="B518" s="193" t="s">
        <v>2107</v>
      </c>
      <c r="C518" s="324" t="s">
        <v>4923</v>
      </c>
      <c r="D518" s="20" t="s">
        <v>13</v>
      </c>
      <c r="E518" s="213">
        <v>3320.8</v>
      </c>
      <c r="F518" s="256">
        <v>41918</v>
      </c>
      <c r="G518" s="42">
        <v>3320.8</v>
      </c>
      <c r="H518" s="217">
        <f t="shared" si="8"/>
        <v>0</v>
      </c>
      <c r="I518" s="20"/>
    </row>
    <row r="519" spans="1:11" x14ac:dyDescent="0.25">
      <c r="A519" s="192">
        <v>41918</v>
      </c>
      <c r="B519" s="193" t="s">
        <v>2109</v>
      </c>
      <c r="C519" s="324" t="s">
        <v>4923</v>
      </c>
      <c r="D519" s="295" t="s">
        <v>4962</v>
      </c>
      <c r="E519" s="296">
        <v>0</v>
      </c>
      <c r="F519" s="256"/>
      <c r="G519" s="42"/>
      <c r="H519" s="217">
        <f t="shared" si="8"/>
        <v>0</v>
      </c>
      <c r="I519" s="20" t="s">
        <v>12</v>
      </c>
    </row>
    <row r="520" spans="1:11" x14ac:dyDescent="0.25">
      <c r="A520" s="192">
        <v>41918</v>
      </c>
      <c r="B520" s="193" t="s">
        <v>2110</v>
      </c>
      <c r="C520" s="324" t="s">
        <v>4923</v>
      </c>
      <c r="D520" s="20" t="s">
        <v>4843</v>
      </c>
      <c r="E520" s="213">
        <v>2268</v>
      </c>
      <c r="F520" s="256">
        <v>41919</v>
      </c>
      <c r="G520" s="42">
        <v>2268</v>
      </c>
      <c r="H520" s="217">
        <f t="shared" ref="H520:H583" si="9">E520-G520</f>
        <v>0</v>
      </c>
      <c r="I520" s="20" t="s">
        <v>27</v>
      </c>
    </row>
    <row r="521" spans="1:11" x14ac:dyDescent="0.25">
      <c r="A521" s="192">
        <v>41918</v>
      </c>
      <c r="B521" s="193" t="s">
        <v>2112</v>
      </c>
      <c r="C521" s="324" t="s">
        <v>4923</v>
      </c>
      <c r="D521" s="20" t="s">
        <v>374</v>
      </c>
      <c r="E521" s="213">
        <v>16699.3</v>
      </c>
      <c r="F521" s="256">
        <v>41918</v>
      </c>
      <c r="G521" s="42">
        <v>16699.3</v>
      </c>
      <c r="H521" s="217">
        <f t="shared" si="9"/>
        <v>0</v>
      </c>
      <c r="I521" s="20"/>
    </row>
    <row r="522" spans="1:11" x14ac:dyDescent="0.25">
      <c r="A522" s="192">
        <v>41918</v>
      </c>
      <c r="B522" s="193" t="s">
        <v>2115</v>
      </c>
      <c r="C522" s="324" t="s">
        <v>4923</v>
      </c>
      <c r="D522" s="20" t="s">
        <v>4290</v>
      </c>
      <c r="E522" s="213">
        <v>3666</v>
      </c>
      <c r="F522" s="256">
        <v>41918</v>
      </c>
      <c r="G522" s="42">
        <v>3666</v>
      </c>
      <c r="H522" s="217">
        <f t="shared" si="9"/>
        <v>0</v>
      </c>
      <c r="I522" s="20"/>
    </row>
    <row r="523" spans="1:11" x14ac:dyDescent="0.25">
      <c r="A523" s="192">
        <v>41918</v>
      </c>
      <c r="B523" s="193" t="s">
        <v>2117</v>
      </c>
      <c r="C523" s="324" t="s">
        <v>4923</v>
      </c>
      <c r="D523" s="20" t="s">
        <v>4288</v>
      </c>
      <c r="E523" s="213">
        <v>5677.6</v>
      </c>
      <c r="F523" s="256">
        <v>41918</v>
      </c>
      <c r="G523" s="42">
        <v>5677.6</v>
      </c>
      <c r="H523" s="217">
        <f t="shared" si="9"/>
        <v>0</v>
      </c>
      <c r="I523" s="20"/>
    </row>
    <row r="524" spans="1:11" x14ac:dyDescent="0.25">
      <c r="A524" s="192">
        <v>41918</v>
      </c>
      <c r="B524" s="193" t="s">
        <v>2118</v>
      </c>
      <c r="C524" s="324" t="s">
        <v>4923</v>
      </c>
      <c r="D524" s="20" t="s">
        <v>4918</v>
      </c>
      <c r="E524" s="213">
        <v>44617.2</v>
      </c>
      <c r="F524" s="256">
        <v>41919</v>
      </c>
      <c r="G524" s="42">
        <v>44617.2</v>
      </c>
      <c r="H524" s="217">
        <f t="shared" si="9"/>
        <v>0</v>
      </c>
      <c r="I524" s="20"/>
    </row>
    <row r="525" spans="1:11" x14ac:dyDescent="0.25">
      <c r="A525" s="192">
        <v>41918</v>
      </c>
      <c r="B525" s="193" t="s">
        <v>2119</v>
      </c>
      <c r="C525" s="324" t="s">
        <v>4923</v>
      </c>
      <c r="D525" s="20" t="s">
        <v>133</v>
      </c>
      <c r="E525" s="213">
        <v>31460</v>
      </c>
      <c r="F525" s="256">
        <v>41918</v>
      </c>
      <c r="G525" s="42">
        <v>31460</v>
      </c>
      <c r="H525" s="217">
        <f t="shared" si="9"/>
        <v>0</v>
      </c>
      <c r="I525" s="20"/>
    </row>
    <row r="526" spans="1:11" x14ac:dyDescent="0.25">
      <c r="A526" s="192">
        <v>41918</v>
      </c>
      <c r="B526" s="193" t="s">
        <v>2121</v>
      </c>
      <c r="C526" s="324" t="s">
        <v>4923</v>
      </c>
      <c r="D526" s="20" t="s">
        <v>96</v>
      </c>
      <c r="E526" s="213">
        <v>60000</v>
      </c>
      <c r="F526" s="256">
        <v>41919</v>
      </c>
      <c r="G526" s="42">
        <v>60000</v>
      </c>
      <c r="H526" s="217">
        <f t="shared" si="9"/>
        <v>0</v>
      </c>
      <c r="I526" s="20" t="s">
        <v>27</v>
      </c>
    </row>
    <row r="527" spans="1:11" x14ac:dyDescent="0.25">
      <c r="A527" s="192">
        <v>41918</v>
      </c>
      <c r="B527" s="193" t="s">
        <v>2122</v>
      </c>
      <c r="C527" s="324" t="s">
        <v>4923</v>
      </c>
      <c r="D527" s="20" t="s">
        <v>133</v>
      </c>
      <c r="E527" s="213">
        <v>4066.8</v>
      </c>
      <c r="F527" s="256">
        <v>41918</v>
      </c>
      <c r="G527" s="42">
        <v>4066.8</v>
      </c>
      <c r="H527" s="217">
        <f t="shared" si="9"/>
        <v>0</v>
      </c>
      <c r="I527" s="20"/>
    </row>
    <row r="528" spans="1:11" x14ac:dyDescent="0.25">
      <c r="A528" s="192">
        <v>41918</v>
      </c>
      <c r="B528" s="193" t="s">
        <v>2123</v>
      </c>
      <c r="C528" s="324" t="s">
        <v>4923</v>
      </c>
      <c r="D528" s="20" t="s">
        <v>4929</v>
      </c>
      <c r="E528" s="213">
        <v>2054.8000000000002</v>
      </c>
      <c r="F528" s="256">
        <v>41918</v>
      </c>
      <c r="G528" s="42">
        <v>2054.8000000000002</v>
      </c>
      <c r="H528" s="217">
        <f t="shared" si="9"/>
        <v>0</v>
      </c>
      <c r="I528" s="20"/>
    </row>
    <row r="529" spans="1:11" x14ac:dyDescent="0.25">
      <c r="A529" s="192">
        <v>41918</v>
      </c>
      <c r="B529" s="193" t="s">
        <v>2124</v>
      </c>
      <c r="C529" s="324" t="s">
        <v>4923</v>
      </c>
      <c r="D529" s="20" t="s">
        <v>115</v>
      </c>
      <c r="E529" s="213">
        <v>3668.4</v>
      </c>
      <c r="F529" s="256">
        <v>41918</v>
      </c>
      <c r="G529" s="42">
        <v>3668.4</v>
      </c>
      <c r="H529" s="217">
        <f t="shared" si="9"/>
        <v>0</v>
      </c>
      <c r="I529" s="20"/>
    </row>
    <row r="530" spans="1:11" x14ac:dyDescent="0.25">
      <c r="A530" s="192">
        <v>41918</v>
      </c>
      <c r="B530" s="193" t="s">
        <v>2125</v>
      </c>
      <c r="C530" s="324" t="s">
        <v>4923</v>
      </c>
      <c r="D530" s="20" t="s">
        <v>4782</v>
      </c>
      <c r="E530" s="213">
        <v>1738.8</v>
      </c>
      <c r="F530" s="256">
        <v>41918</v>
      </c>
      <c r="G530" s="42">
        <v>1738.8</v>
      </c>
      <c r="H530" s="217">
        <f t="shared" si="9"/>
        <v>0</v>
      </c>
      <c r="I530" s="20"/>
      <c r="J530" s="21"/>
      <c r="K530" s="21"/>
    </row>
    <row r="531" spans="1:11" x14ac:dyDescent="0.25">
      <c r="A531" s="192">
        <v>41918</v>
      </c>
      <c r="B531" s="193" t="s">
        <v>2126</v>
      </c>
      <c r="C531" s="324" t="s">
        <v>4923</v>
      </c>
      <c r="D531" s="20" t="s">
        <v>142</v>
      </c>
      <c r="E531" s="213">
        <v>1362.8</v>
      </c>
      <c r="F531" s="256">
        <v>41919</v>
      </c>
      <c r="G531" s="42">
        <v>1362.8</v>
      </c>
      <c r="H531" s="217">
        <f t="shared" si="9"/>
        <v>0</v>
      </c>
      <c r="I531" s="20"/>
      <c r="J531" s="21"/>
      <c r="K531" s="21"/>
    </row>
    <row r="532" spans="1:11" x14ac:dyDescent="0.25">
      <c r="A532" s="192">
        <v>41918</v>
      </c>
      <c r="B532" s="193" t="s">
        <v>2127</v>
      </c>
      <c r="C532" s="324" t="s">
        <v>4923</v>
      </c>
      <c r="D532" s="20" t="s">
        <v>1004</v>
      </c>
      <c r="E532" s="213">
        <v>530.4</v>
      </c>
      <c r="F532" s="256">
        <v>41919</v>
      </c>
      <c r="G532" s="42">
        <v>530.4</v>
      </c>
      <c r="H532" s="217">
        <f t="shared" si="9"/>
        <v>0</v>
      </c>
      <c r="I532" s="20"/>
      <c r="J532" s="21"/>
      <c r="K532" s="21"/>
    </row>
    <row r="533" spans="1:11" x14ac:dyDescent="0.25">
      <c r="A533" s="192">
        <v>41918</v>
      </c>
      <c r="B533" s="193" t="s">
        <v>2128</v>
      </c>
      <c r="C533" s="324" t="s">
        <v>4923</v>
      </c>
      <c r="D533" s="20" t="s">
        <v>4801</v>
      </c>
      <c r="E533" s="213">
        <v>2384.16</v>
      </c>
      <c r="F533" s="256">
        <v>41919</v>
      </c>
      <c r="G533" s="42">
        <v>2384.16</v>
      </c>
      <c r="H533" s="217">
        <f t="shared" si="9"/>
        <v>0</v>
      </c>
      <c r="I533" s="20" t="s">
        <v>65</v>
      </c>
      <c r="J533" s="21"/>
      <c r="K533" s="21"/>
    </row>
    <row r="534" spans="1:11" x14ac:dyDescent="0.25">
      <c r="A534" s="192">
        <v>41918</v>
      </c>
      <c r="B534" s="193" t="s">
        <v>2129</v>
      </c>
      <c r="C534" s="324" t="s">
        <v>4923</v>
      </c>
      <c r="D534" s="20" t="s">
        <v>80</v>
      </c>
      <c r="E534" s="213">
        <v>2520</v>
      </c>
      <c r="F534" s="256">
        <v>41919</v>
      </c>
      <c r="G534" s="42">
        <v>2520</v>
      </c>
      <c r="H534" s="217">
        <f t="shared" si="9"/>
        <v>0</v>
      </c>
      <c r="I534" s="20" t="s">
        <v>65</v>
      </c>
      <c r="J534" s="21"/>
      <c r="K534" s="21"/>
    </row>
    <row r="535" spans="1:11" x14ac:dyDescent="0.25">
      <c r="A535" s="192">
        <v>41918</v>
      </c>
      <c r="B535" s="193" t="s">
        <v>2130</v>
      </c>
      <c r="C535" s="324" t="s">
        <v>4923</v>
      </c>
      <c r="D535" s="20" t="s">
        <v>78</v>
      </c>
      <c r="E535" s="213">
        <v>6048</v>
      </c>
      <c r="F535" s="256">
        <v>41919</v>
      </c>
      <c r="G535" s="42">
        <v>6048</v>
      </c>
      <c r="H535" s="217">
        <f t="shared" si="9"/>
        <v>0</v>
      </c>
      <c r="I535" s="20" t="s">
        <v>65</v>
      </c>
      <c r="J535" s="21"/>
      <c r="K535" s="21"/>
    </row>
    <row r="536" spans="1:11" x14ac:dyDescent="0.25">
      <c r="A536" s="192">
        <v>41918</v>
      </c>
      <c r="B536" s="193" t="s">
        <v>2131</v>
      </c>
      <c r="C536" s="324" t="s">
        <v>4923</v>
      </c>
      <c r="D536" s="20" t="s">
        <v>4918</v>
      </c>
      <c r="E536" s="213">
        <v>3261.8</v>
      </c>
      <c r="F536" s="256">
        <v>41919</v>
      </c>
      <c r="G536" s="42">
        <v>3261.8</v>
      </c>
      <c r="H536" s="217">
        <f t="shared" si="9"/>
        <v>0</v>
      </c>
      <c r="I536" s="20" t="s">
        <v>65</v>
      </c>
      <c r="J536" s="21"/>
      <c r="K536" s="21"/>
    </row>
    <row r="537" spans="1:11" x14ac:dyDescent="0.25">
      <c r="A537" s="192">
        <v>41918</v>
      </c>
      <c r="B537" s="193" t="s">
        <v>2132</v>
      </c>
      <c r="C537" s="324" t="s">
        <v>4923</v>
      </c>
      <c r="D537" s="20" t="s">
        <v>494</v>
      </c>
      <c r="E537" s="213">
        <v>1502.4</v>
      </c>
      <c r="F537" s="256">
        <v>41918</v>
      </c>
      <c r="G537" s="42">
        <v>1502.4</v>
      </c>
      <c r="H537" s="217">
        <f t="shared" si="9"/>
        <v>0</v>
      </c>
      <c r="I537" s="20"/>
      <c r="J537" s="21"/>
      <c r="K537" s="21"/>
    </row>
    <row r="538" spans="1:11" x14ac:dyDescent="0.25">
      <c r="A538" s="192">
        <v>41918</v>
      </c>
      <c r="B538" s="193" t="s">
        <v>2134</v>
      </c>
      <c r="C538" s="324" t="s">
        <v>4923</v>
      </c>
      <c r="D538" s="20" t="s">
        <v>4963</v>
      </c>
      <c r="E538" s="213">
        <v>8505</v>
      </c>
      <c r="F538" s="256">
        <v>41918</v>
      </c>
      <c r="G538" s="42">
        <v>8505</v>
      </c>
      <c r="H538" s="217">
        <f t="shared" si="9"/>
        <v>0</v>
      </c>
      <c r="I538" s="20"/>
      <c r="J538" s="21"/>
      <c r="K538" s="21"/>
    </row>
    <row r="539" spans="1:11" x14ac:dyDescent="0.25">
      <c r="A539" s="192">
        <v>41918</v>
      </c>
      <c r="B539" s="193" t="s">
        <v>2135</v>
      </c>
      <c r="C539" s="324" t="s">
        <v>4923</v>
      </c>
      <c r="D539" s="20" t="s">
        <v>4963</v>
      </c>
      <c r="E539" s="213">
        <v>6285.32</v>
      </c>
      <c r="F539" s="256">
        <v>41918</v>
      </c>
      <c r="G539" s="42">
        <v>6285.32</v>
      </c>
      <c r="H539" s="217">
        <f t="shared" si="9"/>
        <v>0</v>
      </c>
      <c r="I539" s="20"/>
      <c r="J539" s="21"/>
      <c r="K539" s="21"/>
    </row>
    <row r="540" spans="1:11" x14ac:dyDescent="0.25">
      <c r="A540" s="192">
        <v>41918</v>
      </c>
      <c r="B540" s="193" t="s">
        <v>2136</v>
      </c>
      <c r="C540" s="324" t="s">
        <v>4923</v>
      </c>
      <c r="D540" s="20" t="s">
        <v>4599</v>
      </c>
      <c r="E540" s="213">
        <v>17082.599999999999</v>
      </c>
      <c r="F540" s="256">
        <v>41920</v>
      </c>
      <c r="G540" s="42">
        <v>17082.599999999999</v>
      </c>
      <c r="H540" s="217">
        <f t="shared" si="9"/>
        <v>0</v>
      </c>
      <c r="I540" s="20" t="s">
        <v>162</v>
      </c>
      <c r="J540" s="21"/>
      <c r="K540" s="21"/>
    </row>
    <row r="541" spans="1:11" x14ac:dyDescent="0.25">
      <c r="A541" s="192">
        <v>41918</v>
      </c>
      <c r="B541" s="193" t="s">
        <v>2137</v>
      </c>
      <c r="C541" s="324" t="s">
        <v>4923</v>
      </c>
      <c r="D541" s="20" t="s">
        <v>4680</v>
      </c>
      <c r="E541" s="213">
        <v>10376.4</v>
      </c>
      <c r="F541" s="256">
        <v>41920</v>
      </c>
      <c r="G541" s="42">
        <v>10376.4</v>
      </c>
      <c r="H541" s="217">
        <f t="shared" si="9"/>
        <v>0</v>
      </c>
      <c r="I541" s="20" t="s">
        <v>162</v>
      </c>
      <c r="J541" s="21"/>
      <c r="K541" s="21"/>
    </row>
    <row r="542" spans="1:11" x14ac:dyDescent="0.25">
      <c r="A542" s="192">
        <v>41918</v>
      </c>
      <c r="B542" s="193" t="s">
        <v>2138</v>
      </c>
      <c r="C542" s="324" t="s">
        <v>4923</v>
      </c>
      <c r="D542" s="20" t="s">
        <v>4964</v>
      </c>
      <c r="E542" s="213">
        <v>6002.4</v>
      </c>
      <c r="F542" s="256">
        <v>41920</v>
      </c>
      <c r="G542" s="42">
        <v>6002.4</v>
      </c>
      <c r="H542" s="217">
        <f t="shared" si="9"/>
        <v>0</v>
      </c>
      <c r="I542" s="20" t="s">
        <v>162</v>
      </c>
      <c r="J542" s="21"/>
      <c r="K542" s="21"/>
    </row>
    <row r="543" spans="1:11" x14ac:dyDescent="0.25">
      <c r="A543" s="192">
        <v>41918</v>
      </c>
      <c r="B543" s="193" t="s">
        <v>2139</v>
      </c>
      <c r="C543" s="324" t="s">
        <v>4923</v>
      </c>
      <c r="D543" s="20" t="s">
        <v>4603</v>
      </c>
      <c r="E543" s="213">
        <v>2202.1999999999998</v>
      </c>
      <c r="F543" s="256">
        <v>41920</v>
      </c>
      <c r="G543" s="42">
        <v>2202.1999999999998</v>
      </c>
      <c r="H543" s="217">
        <f t="shared" si="9"/>
        <v>0</v>
      </c>
      <c r="I543" s="20" t="s">
        <v>162</v>
      </c>
      <c r="J543" s="21"/>
      <c r="K543" s="21"/>
    </row>
    <row r="544" spans="1:11" ht="23.25" x14ac:dyDescent="0.25">
      <c r="A544" s="192">
        <v>41918</v>
      </c>
      <c r="B544" s="193" t="s">
        <v>2140</v>
      </c>
      <c r="C544" s="324" t="s">
        <v>4923</v>
      </c>
      <c r="D544" s="20" t="s">
        <v>4965</v>
      </c>
      <c r="E544" s="213">
        <v>45741.3</v>
      </c>
      <c r="F544" s="420" t="s">
        <v>4966</v>
      </c>
      <c r="G544" s="42">
        <v>45741.3</v>
      </c>
      <c r="H544" s="217">
        <f t="shared" si="9"/>
        <v>0</v>
      </c>
      <c r="I544" s="20" t="s">
        <v>162</v>
      </c>
      <c r="J544" s="21"/>
      <c r="K544" s="21"/>
    </row>
    <row r="545" spans="1:11" x14ac:dyDescent="0.25">
      <c r="A545" s="192">
        <v>41918</v>
      </c>
      <c r="B545" s="193" t="s">
        <v>2141</v>
      </c>
      <c r="C545" s="324" t="s">
        <v>4923</v>
      </c>
      <c r="D545" s="20" t="s">
        <v>3557</v>
      </c>
      <c r="E545" s="213">
        <v>37039.599999999999</v>
      </c>
      <c r="F545" s="256">
        <v>41920</v>
      </c>
      <c r="G545" s="42">
        <v>37039.599999999999</v>
      </c>
      <c r="H545" s="217">
        <f t="shared" si="9"/>
        <v>0</v>
      </c>
      <c r="I545" s="20" t="s">
        <v>677</v>
      </c>
      <c r="J545" s="21"/>
      <c r="K545" s="21"/>
    </row>
    <row r="546" spans="1:11" x14ac:dyDescent="0.25">
      <c r="A546" s="192">
        <v>41918</v>
      </c>
      <c r="B546" s="193" t="s">
        <v>2142</v>
      </c>
      <c r="C546" s="324" t="s">
        <v>4923</v>
      </c>
      <c r="D546" s="20" t="s">
        <v>160</v>
      </c>
      <c r="E546" s="213">
        <v>107727.99</v>
      </c>
      <c r="F546" s="412" t="s">
        <v>4967</v>
      </c>
      <c r="G546" s="229">
        <v>107727.99</v>
      </c>
      <c r="H546" s="217">
        <f t="shared" si="9"/>
        <v>0</v>
      </c>
      <c r="I546" s="20" t="s">
        <v>162</v>
      </c>
      <c r="J546" s="21"/>
      <c r="K546" s="21"/>
    </row>
    <row r="547" spans="1:11" x14ac:dyDescent="0.25">
      <c r="A547" s="192">
        <v>41918</v>
      </c>
      <c r="B547" s="193" t="s">
        <v>2143</v>
      </c>
      <c r="C547" s="324" t="s">
        <v>4923</v>
      </c>
      <c r="D547" s="20" t="s">
        <v>4933</v>
      </c>
      <c r="E547" s="213">
        <v>11241.3</v>
      </c>
      <c r="F547" s="256">
        <v>41920</v>
      </c>
      <c r="G547" s="42">
        <v>11241.3</v>
      </c>
      <c r="H547" s="217">
        <f t="shared" si="9"/>
        <v>0</v>
      </c>
      <c r="I547" s="20" t="s">
        <v>162</v>
      </c>
      <c r="J547" s="21"/>
      <c r="K547" s="21"/>
    </row>
    <row r="548" spans="1:11" x14ac:dyDescent="0.25">
      <c r="A548" s="192">
        <v>41918</v>
      </c>
      <c r="B548" s="193" t="s">
        <v>2144</v>
      </c>
      <c r="C548" s="324" t="s">
        <v>4923</v>
      </c>
      <c r="D548" s="20" t="s">
        <v>4605</v>
      </c>
      <c r="E548" s="213">
        <v>6683.6</v>
      </c>
      <c r="F548" s="256">
        <v>41920</v>
      </c>
      <c r="G548" s="42">
        <v>6683.6</v>
      </c>
      <c r="H548" s="217">
        <f t="shared" si="9"/>
        <v>0</v>
      </c>
      <c r="I548" s="20" t="s">
        <v>162</v>
      </c>
      <c r="J548" s="21"/>
      <c r="K548" s="21"/>
    </row>
    <row r="549" spans="1:11" x14ac:dyDescent="0.25">
      <c r="A549" s="192">
        <v>41918</v>
      </c>
      <c r="B549" s="193" t="s">
        <v>2145</v>
      </c>
      <c r="C549" s="324" t="s">
        <v>4923</v>
      </c>
      <c r="D549" s="20" t="s">
        <v>4183</v>
      </c>
      <c r="E549" s="213">
        <v>7955</v>
      </c>
      <c r="F549" s="256">
        <v>41918</v>
      </c>
      <c r="G549" s="42">
        <v>7955</v>
      </c>
      <c r="H549" s="217">
        <f t="shared" si="9"/>
        <v>0</v>
      </c>
      <c r="I549" s="20"/>
      <c r="J549" s="21"/>
      <c r="K549" s="21"/>
    </row>
    <row r="550" spans="1:11" x14ac:dyDescent="0.25">
      <c r="A550" s="192">
        <v>41918</v>
      </c>
      <c r="B550" s="193" t="s">
        <v>2146</v>
      </c>
      <c r="C550" s="324" t="s">
        <v>4923</v>
      </c>
      <c r="D550" s="20" t="s">
        <v>4788</v>
      </c>
      <c r="E550" s="213">
        <v>4764.82</v>
      </c>
      <c r="F550" s="412" t="s">
        <v>4968</v>
      </c>
      <c r="G550" s="42">
        <v>4764.82</v>
      </c>
      <c r="H550" s="217">
        <f t="shared" si="9"/>
        <v>0</v>
      </c>
      <c r="I550" s="20" t="s">
        <v>162</v>
      </c>
      <c r="J550" s="21"/>
      <c r="K550" s="21"/>
    </row>
    <row r="551" spans="1:11" x14ac:dyDescent="0.25">
      <c r="A551" s="192">
        <v>41918</v>
      </c>
      <c r="B551" s="193" t="s">
        <v>2147</v>
      </c>
      <c r="C551" s="324" t="s">
        <v>4923</v>
      </c>
      <c r="D551" s="20" t="s">
        <v>3134</v>
      </c>
      <c r="E551" s="213">
        <v>10133.84</v>
      </c>
      <c r="F551" s="412" t="s">
        <v>4969</v>
      </c>
      <c r="G551" s="42">
        <v>10133.84</v>
      </c>
      <c r="H551" s="217">
        <f t="shared" si="9"/>
        <v>0</v>
      </c>
      <c r="I551" s="20" t="s">
        <v>4970</v>
      </c>
      <c r="J551" s="21"/>
      <c r="K551" s="21"/>
    </row>
    <row r="552" spans="1:11" x14ac:dyDescent="0.25">
      <c r="A552" s="192">
        <v>41918</v>
      </c>
      <c r="B552" s="193" t="s">
        <v>2148</v>
      </c>
      <c r="C552" s="324" t="s">
        <v>4923</v>
      </c>
      <c r="D552" s="20" t="s">
        <v>4301</v>
      </c>
      <c r="E552" s="213">
        <v>33338.550000000003</v>
      </c>
      <c r="F552" s="256">
        <v>41920</v>
      </c>
      <c r="G552" s="42">
        <v>33338.550000000003</v>
      </c>
      <c r="H552" s="217">
        <f t="shared" si="9"/>
        <v>0</v>
      </c>
      <c r="I552" s="20" t="s">
        <v>162</v>
      </c>
      <c r="J552" s="21"/>
      <c r="K552" s="21"/>
    </row>
    <row r="553" spans="1:11" x14ac:dyDescent="0.25">
      <c r="A553" s="192">
        <v>41918</v>
      </c>
      <c r="B553" s="193" t="s">
        <v>2149</v>
      </c>
      <c r="C553" s="324" t="s">
        <v>4923</v>
      </c>
      <c r="D553" s="20" t="s">
        <v>63</v>
      </c>
      <c r="E553" s="213">
        <v>3186</v>
      </c>
      <c r="F553" s="256">
        <v>41920</v>
      </c>
      <c r="G553" s="42">
        <v>3186</v>
      </c>
      <c r="H553" s="217">
        <f t="shared" si="9"/>
        <v>0</v>
      </c>
      <c r="I553" s="20" t="s">
        <v>21</v>
      </c>
      <c r="J553" s="21"/>
      <c r="K553" s="21"/>
    </row>
    <row r="554" spans="1:11" x14ac:dyDescent="0.25">
      <c r="A554" s="192">
        <v>41918</v>
      </c>
      <c r="B554" s="193" t="s">
        <v>2150</v>
      </c>
      <c r="C554" s="324" t="s">
        <v>4923</v>
      </c>
      <c r="D554" s="20" t="s">
        <v>4830</v>
      </c>
      <c r="E554" s="213">
        <v>5011.2</v>
      </c>
      <c r="F554" s="256">
        <v>41920</v>
      </c>
      <c r="G554" s="42">
        <v>5011.2</v>
      </c>
      <c r="H554" s="217">
        <f t="shared" si="9"/>
        <v>0</v>
      </c>
      <c r="I554" s="20"/>
      <c r="J554" s="21"/>
      <c r="K554" s="21"/>
    </row>
    <row r="555" spans="1:11" x14ac:dyDescent="0.25">
      <c r="A555" s="192">
        <v>41918</v>
      </c>
      <c r="B555" s="193" t="s">
        <v>2151</v>
      </c>
      <c r="C555" s="324" t="s">
        <v>4923</v>
      </c>
      <c r="D555" s="20" t="s">
        <v>1202</v>
      </c>
      <c r="E555" s="213">
        <v>430.7</v>
      </c>
      <c r="F555" s="256">
        <v>41918</v>
      </c>
      <c r="G555" s="42">
        <v>430.7</v>
      </c>
      <c r="H555" s="217">
        <f t="shared" si="9"/>
        <v>0</v>
      </c>
      <c r="I555" s="20"/>
      <c r="J555" s="21"/>
      <c r="K555" s="21"/>
    </row>
    <row r="556" spans="1:11" x14ac:dyDescent="0.25">
      <c r="A556" s="192">
        <v>41918</v>
      </c>
      <c r="B556" s="193" t="s">
        <v>2152</v>
      </c>
      <c r="C556" s="324" t="s">
        <v>4923</v>
      </c>
      <c r="D556" s="20" t="s">
        <v>4689</v>
      </c>
      <c r="E556" s="213">
        <v>13985</v>
      </c>
      <c r="F556" s="256">
        <v>41918</v>
      </c>
      <c r="G556" s="42">
        <v>13985</v>
      </c>
      <c r="H556" s="217">
        <f t="shared" si="9"/>
        <v>0</v>
      </c>
      <c r="I556" s="20"/>
      <c r="J556" s="21"/>
      <c r="K556" s="21"/>
    </row>
    <row r="557" spans="1:11" x14ac:dyDescent="0.25">
      <c r="A557" s="192">
        <v>41919</v>
      </c>
      <c r="B557" s="193" t="s">
        <v>2153</v>
      </c>
      <c r="C557" s="324" t="s">
        <v>4923</v>
      </c>
      <c r="D557" s="20" t="s">
        <v>4928</v>
      </c>
      <c r="E557" s="213">
        <v>22713.599999999999</v>
      </c>
      <c r="F557" s="256">
        <v>41919</v>
      </c>
      <c r="G557" s="42">
        <v>22713.599999999999</v>
      </c>
      <c r="H557" s="217">
        <f t="shared" si="9"/>
        <v>0</v>
      </c>
      <c r="I557" s="20"/>
      <c r="J557" s="21"/>
      <c r="K557" s="21"/>
    </row>
    <row r="558" spans="1:11" x14ac:dyDescent="0.25">
      <c r="A558" s="192">
        <v>41919</v>
      </c>
      <c r="B558" s="193" t="s">
        <v>2155</v>
      </c>
      <c r="C558" s="324" t="s">
        <v>4923</v>
      </c>
      <c r="D558" s="20" t="s">
        <v>1814</v>
      </c>
      <c r="E558" s="213">
        <v>12242.4</v>
      </c>
      <c r="F558" s="256">
        <v>41925</v>
      </c>
      <c r="G558" s="42">
        <v>12242.4</v>
      </c>
      <c r="H558" s="217">
        <f t="shared" si="9"/>
        <v>0</v>
      </c>
      <c r="I558" s="20" t="s">
        <v>217</v>
      </c>
      <c r="J558" s="21"/>
      <c r="K558" s="21"/>
    </row>
    <row r="559" spans="1:11" x14ac:dyDescent="0.25">
      <c r="A559" s="192">
        <v>41919</v>
      </c>
      <c r="B559" s="193" t="s">
        <v>2156</v>
      </c>
      <c r="C559" s="324" t="s">
        <v>4923</v>
      </c>
      <c r="D559" s="20" t="s">
        <v>4918</v>
      </c>
      <c r="E559" s="213">
        <v>39812.6</v>
      </c>
      <c r="F559" s="256">
        <v>41919</v>
      </c>
      <c r="G559" s="42">
        <v>39812.6</v>
      </c>
      <c r="H559" s="217">
        <f t="shared" si="9"/>
        <v>0</v>
      </c>
      <c r="I559" s="20" t="s">
        <v>30</v>
      </c>
      <c r="J559" s="21"/>
      <c r="K559" s="21"/>
    </row>
    <row r="560" spans="1:11" x14ac:dyDescent="0.25">
      <c r="A560" s="192">
        <v>41919</v>
      </c>
      <c r="B560" s="193" t="s">
        <v>2157</v>
      </c>
      <c r="C560" s="324" t="s">
        <v>4923</v>
      </c>
      <c r="D560" s="20" t="s">
        <v>3312</v>
      </c>
      <c r="E560" s="213">
        <v>5258.4</v>
      </c>
      <c r="F560" s="256">
        <v>41919</v>
      </c>
      <c r="G560" s="42">
        <v>5258.4</v>
      </c>
      <c r="H560" s="217">
        <f t="shared" si="9"/>
        <v>0</v>
      </c>
      <c r="I560" s="20"/>
      <c r="J560" s="21"/>
      <c r="K560" s="21"/>
    </row>
    <row r="561" spans="1:11" x14ac:dyDescent="0.25">
      <c r="A561" s="192">
        <v>41919</v>
      </c>
      <c r="B561" s="193" t="s">
        <v>2159</v>
      </c>
      <c r="C561" s="324" t="s">
        <v>4923</v>
      </c>
      <c r="D561" s="20" t="s">
        <v>4928</v>
      </c>
      <c r="E561" s="213">
        <v>8022</v>
      </c>
      <c r="F561" s="256">
        <v>41919</v>
      </c>
      <c r="G561" s="42">
        <v>8022</v>
      </c>
      <c r="H561" s="217">
        <f t="shared" si="9"/>
        <v>0</v>
      </c>
      <c r="I561" s="20" t="s">
        <v>217</v>
      </c>
      <c r="J561" s="21"/>
      <c r="K561" s="21"/>
    </row>
    <row r="562" spans="1:11" x14ac:dyDescent="0.25">
      <c r="A562" s="192">
        <v>41919</v>
      </c>
      <c r="B562" s="193" t="s">
        <v>2160</v>
      </c>
      <c r="C562" s="324" t="s">
        <v>4923</v>
      </c>
      <c r="D562" s="20" t="s">
        <v>149</v>
      </c>
      <c r="E562" s="213">
        <v>18356.8</v>
      </c>
      <c r="F562" s="256">
        <v>41925</v>
      </c>
      <c r="G562" s="42">
        <v>18356.8</v>
      </c>
      <c r="H562" s="217">
        <f t="shared" si="9"/>
        <v>0</v>
      </c>
      <c r="I562" s="20" t="s">
        <v>27</v>
      </c>
    </row>
    <row r="563" spans="1:11" x14ac:dyDescent="0.25">
      <c r="A563" s="192">
        <v>41919</v>
      </c>
      <c r="B563" s="193" t="s">
        <v>2161</v>
      </c>
      <c r="C563" s="324" t="s">
        <v>4923</v>
      </c>
      <c r="D563" s="295" t="s">
        <v>3108</v>
      </c>
      <c r="E563" s="296">
        <v>0</v>
      </c>
      <c r="F563" s="256"/>
      <c r="G563" s="42"/>
      <c r="H563" s="217">
        <f t="shared" si="9"/>
        <v>0</v>
      </c>
      <c r="I563" s="20"/>
    </row>
    <row r="564" spans="1:11" x14ac:dyDescent="0.25">
      <c r="A564" s="192">
        <v>41919</v>
      </c>
      <c r="B564" s="193" t="s">
        <v>2162</v>
      </c>
      <c r="C564" s="324" t="s">
        <v>4923</v>
      </c>
      <c r="D564" s="20" t="s">
        <v>346</v>
      </c>
      <c r="E564" s="213">
        <v>1676.4</v>
      </c>
      <c r="F564" s="256">
        <v>41920</v>
      </c>
      <c r="G564" s="42">
        <v>1676.4</v>
      </c>
      <c r="H564" s="217">
        <f t="shared" si="9"/>
        <v>0</v>
      </c>
      <c r="I564" s="20" t="s">
        <v>27</v>
      </c>
    </row>
    <row r="565" spans="1:11" x14ac:dyDescent="0.25">
      <c r="A565" s="192">
        <v>41919</v>
      </c>
      <c r="B565" s="193" t="s">
        <v>2163</v>
      </c>
      <c r="C565" s="324" t="s">
        <v>4923</v>
      </c>
      <c r="D565" s="20" t="s">
        <v>4667</v>
      </c>
      <c r="E565" s="213">
        <v>4948</v>
      </c>
      <c r="F565" s="256">
        <v>41920</v>
      </c>
      <c r="G565" s="42">
        <v>4948</v>
      </c>
      <c r="H565" s="217">
        <f t="shared" si="9"/>
        <v>0</v>
      </c>
      <c r="I565" s="20" t="s">
        <v>27</v>
      </c>
    </row>
    <row r="566" spans="1:11" x14ac:dyDescent="0.25">
      <c r="A566" s="192">
        <v>41919</v>
      </c>
      <c r="B566" s="193" t="s">
        <v>2164</v>
      </c>
      <c r="C566" s="324" t="s">
        <v>4923</v>
      </c>
      <c r="D566" s="20" t="s">
        <v>4915</v>
      </c>
      <c r="E566" s="213">
        <v>28933.4</v>
      </c>
      <c r="F566" s="256">
        <v>41919</v>
      </c>
      <c r="G566" s="42">
        <v>28933.4</v>
      </c>
      <c r="H566" s="217">
        <f t="shared" si="9"/>
        <v>0</v>
      </c>
      <c r="I566" s="20" t="s">
        <v>4971</v>
      </c>
    </row>
    <row r="567" spans="1:11" x14ac:dyDescent="0.25">
      <c r="A567" s="192">
        <v>41919</v>
      </c>
      <c r="B567" s="193" t="s">
        <v>2165</v>
      </c>
      <c r="C567" s="324" t="s">
        <v>4923</v>
      </c>
      <c r="D567" s="20" t="s">
        <v>4681</v>
      </c>
      <c r="E567" s="213">
        <v>7736.4</v>
      </c>
      <c r="F567" s="256">
        <v>41919</v>
      </c>
      <c r="G567" s="42">
        <v>7736.4</v>
      </c>
      <c r="H567" s="217">
        <f t="shared" si="9"/>
        <v>0</v>
      </c>
      <c r="I567" s="20"/>
    </row>
    <row r="568" spans="1:11" x14ac:dyDescent="0.25">
      <c r="A568" s="192">
        <v>41919</v>
      </c>
      <c r="B568" s="193" t="s">
        <v>2166</v>
      </c>
      <c r="C568" s="324" t="s">
        <v>4923</v>
      </c>
      <c r="D568" s="20" t="s">
        <v>4649</v>
      </c>
      <c r="E568" s="213">
        <v>16328</v>
      </c>
      <c r="F568" s="256">
        <v>41919</v>
      </c>
      <c r="G568" s="42">
        <v>16328</v>
      </c>
      <c r="H568" s="217">
        <f t="shared" si="9"/>
        <v>0</v>
      </c>
      <c r="I568" s="20"/>
    </row>
    <row r="569" spans="1:11" x14ac:dyDescent="0.25">
      <c r="A569" s="192">
        <v>41919</v>
      </c>
      <c r="B569" s="193" t="s">
        <v>2167</v>
      </c>
      <c r="C569" s="324" t="s">
        <v>4923</v>
      </c>
      <c r="D569" s="20" t="s">
        <v>4288</v>
      </c>
      <c r="E569" s="213">
        <v>9499</v>
      </c>
      <c r="F569" s="256">
        <v>41919</v>
      </c>
      <c r="G569" s="42">
        <v>9499</v>
      </c>
      <c r="H569" s="217">
        <f t="shared" si="9"/>
        <v>0</v>
      </c>
      <c r="I569" s="20"/>
    </row>
    <row r="570" spans="1:11" x14ac:dyDescent="0.25">
      <c r="A570" s="192">
        <v>41919</v>
      </c>
      <c r="B570" s="193" t="s">
        <v>2168</v>
      </c>
      <c r="C570" s="324" t="s">
        <v>4923</v>
      </c>
      <c r="D570" s="20" t="s">
        <v>23</v>
      </c>
      <c r="E570" s="213">
        <v>6222.4</v>
      </c>
      <c r="F570" s="256">
        <v>41919</v>
      </c>
      <c r="G570" s="42">
        <v>6222.4</v>
      </c>
      <c r="H570" s="217">
        <f t="shared" si="9"/>
        <v>0</v>
      </c>
      <c r="I570" s="20"/>
    </row>
    <row r="571" spans="1:11" x14ac:dyDescent="0.25">
      <c r="A571" s="192">
        <v>41919</v>
      </c>
      <c r="B571" s="193" t="s">
        <v>2170</v>
      </c>
      <c r="C571" s="324" t="s">
        <v>4923</v>
      </c>
      <c r="D571" s="20" t="s">
        <v>4649</v>
      </c>
      <c r="E571" s="213">
        <v>2871.4</v>
      </c>
      <c r="F571" s="256">
        <v>41919</v>
      </c>
      <c r="G571" s="42">
        <v>2871.4</v>
      </c>
      <c r="H571" s="217">
        <f t="shared" si="9"/>
        <v>0</v>
      </c>
      <c r="I571" s="20"/>
    </row>
    <row r="572" spans="1:11" x14ac:dyDescent="0.25">
      <c r="A572" s="192">
        <v>41919</v>
      </c>
      <c r="B572" s="193" t="s">
        <v>2172</v>
      </c>
      <c r="C572" s="324" t="s">
        <v>4923</v>
      </c>
      <c r="D572" s="20" t="s">
        <v>4777</v>
      </c>
      <c r="E572" s="213">
        <v>13509.6</v>
      </c>
      <c r="F572" s="412" t="s">
        <v>4972</v>
      </c>
      <c r="G572" s="42">
        <v>13509.6</v>
      </c>
      <c r="H572" s="217">
        <f t="shared" si="9"/>
        <v>0</v>
      </c>
      <c r="I572" s="20" t="s">
        <v>27</v>
      </c>
    </row>
    <row r="573" spans="1:11" x14ac:dyDescent="0.25">
      <c r="A573" s="192">
        <v>41919</v>
      </c>
      <c r="B573" s="193" t="s">
        <v>2173</v>
      </c>
      <c r="C573" s="324" t="s">
        <v>4923</v>
      </c>
      <c r="D573" s="20" t="s">
        <v>123</v>
      </c>
      <c r="E573" s="213">
        <v>2980.8</v>
      </c>
      <c r="F573" s="256">
        <v>41920</v>
      </c>
      <c r="G573" s="42">
        <v>2980.8</v>
      </c>
      <c r="H573" s="217">
        <f t="shared" si="9"/>
        <v>0</v>
      </c>
      <c r="I573" s="20"/>
      <c r="K573" s="33"/>
    </row>
    <row r="574" spans="1:11" x14ac:dyDescent="0.25">
      <c r="A574" s="192">
        <v>41919</v>
      </c>
      <c r="B574" s="193" t="s">
        <v>2174</v>
      </c>
      <c r="C574" s="324" t="s">
        <v>4923</v>
      </c>
      <c r="D574" s="20" t="s">
        <v>62</v>
      </c>
      <c r="E574" s="213">
        <v>7568</v>
      </c>
      <c r="F574" s="256">
        <v>41919</v>
      </c>
      <c r="G574" s="42">
        <v>7568</v>
      </c>
      <c r="H574" s="217">
        <f t="shared" si="9"/>
        <v>0</v>
      </c>
      <c r="I574" s="20" t="s">
        <v>65</v>
      </c>
    </row>
    <row r="575" spans="1:11" x14ac:dyDescent="0.25">
      <c r="A575" s="192">
        <v>41919</v>
      </c>
      <c r="B575" s="193" t="s">
        <v>2176</v>
      </c>
      <c r="C575" s="324" t="s">
        <v>4923</v>
      </c>
      <c r="D575" s="20" t="s">
        <v>4700</v>
      </c>
      <c r="E575" s="213">
        <v>3132</v>
      </c>
      <c r="F575" s="256">
        <v>41919</v>
      </c>
      <c r="G575" s="42">
        <v>3132</v>
      </c>
      <c r="H575" s="217">
        <f t="shared" si="9"/>
        <v>0</v>
      </c>
      <c r="I575" s="20"/>
    </row>
    <row r="576" spans="1:11" x14ac:dyDescent="0.25">
      <c r="A576" s="192">
        <v>41919</v>
      </c>
      <c r="B576" s="193" t="s">
        <v>2177</v>
      </c>
      <c r="C576" s="324" t="s">
        <v>4923</v>
      </c>
      <c r="D576" s="20" t="s">
        <v>2385</v>
      </c>
      <c r="E576" s="213">
        <v>10488</v>
      </c>
      <c r="F576" s="256">
        <v>41919</v>
      </c>
      <c r="G576" s="42">
        <v>10488</v>
      </c>
      <c r="H576" s="217">
        <f t="shared" si="9"/>
        <v>0</v>
      </c>
      <c r="I576" s="20"/>
    </row>
    <row r="577" spans="1:11" x14ac:dyDescent="0.25">
      <c r="A577" s="192">
        <v>41919</v>
      </c>
      <c r="B577" s="193" t="s">
        <v>2178</v>
      </c>
      <c r="C577" s="324" t="s">
        <v>4923</v>
      </c>
      <c r="D577" s="20" t="s">
        <v>242</v>
      </c>
      <c r="E577" s="213">
        <v>31728.2</v>
      </c>
      <c r="F577" s="412" t="s">
        <v>4973</v>
      </c>
      <c r="G577" s="42">
        <v>31728.2</v>
      </c>
      <c r="H577" s="217">
        <f t="shared" si="9"/>
        <v>0</v>
      </c>
      <c r="I577" s="20" t="s">
        <v>27</v>
      </c>
    </row>
    <row r="578" spans="1:11" x14ac:dyDescent="0.25">
      <c r="A578" s="192">
        <v>41919</v>
      </c>
      <c r="B578" s="193" t="s">
        <v>2180</v>
      </c>
      <c r="C578" s="324" t="s">
        <v>4923</v>
      </c>
      <c r="D578" s="295" t="s">
        <v>3108</v>
      </c>
      <c r="E578" s="296">
        <v>0</v>
      </c>
      <c r="F578" s="256"/>
      <c r="G578" s="42"/>
      <c r="H578" s="217">
        <f t="shared" si="9"/>
        <v>0</v>
      </c>
      <c r="I578" s="20"/>
      <c r="J578" s="21"/>
      <c r="K578" s="21"/>
    </row>
    <row r="579" spans="1:11" x14ac:dyDescent="0.25">
      <c r="A579" s="192">
        <v>41919</v>
      </c>
      <c r="B579" s="193" t="s">
        <v>2181</v>
      </c>
      <c r="C579" s="324" t="s">
        <v>4923</v>
      </c>
      <c r="D579" s="20" t="s">
        <v>429</v>
      </c>
      <c r="E579" s="213">
        <v>612.5</v>
      </c>
      <c r="F579" s="256">
        <v>41920</v>
      </c>
      <c r="G579" s="42">
        <v>612.5</v>
      </c>
      <c r="H579" s="217">
        <f t="shared" si="9"/>
        <v>0</v>
      </c>
      <c r="I579" s="20" t="s">
        <v>27</v>
      </c>
      <c r="J579" s="21"/>
      <c r="K579" s="21"/>
    </row>
    <row r="580" spans="1:11" x14ac:dyDescent="0.25">
      <c r="A580" s="192">
        <v>41919</v>
      </c>
      <c r="B580" s="193" t="s">
        <v>2182</v>
      </c>
      <c r="C580" s="324" t="s">
        <v>4923</v>
      </c>
      <c r="D580" s="20" t="s">
        <v>3366</v>
      </c>
      <c r="E580" s="213">
        <v>1120</v>
      </c>
      <c r="F580" s="256">
        <v>41919</v>
      </c>
      <c r="G580" s="42">
        <v>1120</v>
      </c>
      <c r="H580" s="217">
        <f t="shared" si="9"/>
        <v>0</v>
      </c>
      <c r="I580" s="20" t="s">
        <v>380</v>
      </c>
      <c r="J580" s="21"/>
      <c r="K580" s="21"/>
    </row>
    <row r="581" spans="1:11" x14ac:dyDescent="0.25">
      <c r="A581" s="192">
        <v>41919</v>
      </c>
      <c r="B581" s="193" t="s">
        <v>2184</v>
      </c>
      <c r="C581" s="324" t="s">
        <v>4923</v>
      </c>
      <c r="D581" s="20" t="s">
        <v>949</v>
      </c>
      <c r="E581" s="213">
        <v>330.4</v>
      </c>
      <c r="F581" s="256">
        <v>41919</v>
      </c>
      <c r="G581" s="42">
        <v>330.4</v>
      </c>
      <c r="H581" s="217">
        <f t="shared" si="9"/>
        <v>0</v>
      </c>
      <c r="I581" s="20"/>
      <c r="J581" s="21"/>
      <c r="K581" s="21"/>
    </row>
    <row r="582" spans="1:11" x14ac:dyDescent="0.25">
      <c r="A582" s="192">
        <v>41919</v>
      </c>
      <c r="B582" s="193" t="s">
        <v>2185</v>
      </c>
      <c r="C582" s="324" t="s">
        <v>4923</v>
      </c>
      <c r="D582" s="20" t="s">
        <v>4782</v>
      </c>
      <c r="E582" s="213">
        <v>1874.8</v>
      </c>
      <c r="F582" s="256">
        <v>41919</v>
      </c>
      <c r="G582" s="42">
        <v>1874.8</v>
      </c>
      <c r="H582" s="217">
        <f t="shared" si="9"/>
        <v>0</v>
      </c>
      <c r="I582" s="20"/>
      <c r="J582" s="21"/>
      <c r="K582" s="21"/>
    </row>
    <row r="583" spans="1:11" x14ac:dyDescent="0.25">
      <c r="A583" s="192">
        <v>41919</v>
      </c>
      <c r="B583" s="193" t="s">
        <v>2186</v>
      </c>
      <c r="C583" s="324" t="s">
        <v>4923</v>
      </c>
      <c r="D583" s="20" t="s">
        <v>2578</v>
      </c>
      <c r="E583" s="213">
        <v>4298.3999999999996</v>
      </c>
      <c r="F583" s="256">
        <v>41919</v>
      </c>
      <c r="G583" s="42">
        <v>4298.3999999999996</v>
      </c>
      <c r="H583" s="217">
        <f t="shared" si="9"/>
        <v>0</v>
      </c>
      <c r="I583" s="20" t="s">
        <v>12</v>
      </c>
      <c r="J583" s="21"/>
      <c r="K583" s="21"/>
    </row>
    <row r="584" spans="1:11" x14ac:dyDescent="0.25">
      <c r="A584" s="192">
        <v>41919</v>
      </c>
      <c r="B584" s="193" t="s">
        <v>2187</v>
      </c>
      <c r="C584" s="324" t="s">
        <v>4923</v>
      </c>
      <c r="D584" s="20" t="s">
        <v>52</v>
      </c>
      <c r="E584" s="213">
        <v>1625.4</v>
      </c>
      <c r="F584" s="256">
        <v>41919</v>
      </c>
      <c r="G584" s="42">
        <v>1625.4</v>
      </c>
      <c r="H584" s="217">
        <f t="shared" ref="H584:H647" si="10">E584-G584</f>
        <v>0</v>
      </c>
      <c r="I584" s="20" t="s">
        <v>12</v>
      </c>
      <c r="J584" s="21"/>
      <c r="K584" s="21"/>
    </row>
    <row r="585" spans="1:11" x14ac:dyDescent="0.25">
      <c r="A585" s="192">
        <v>41919</v>
      </c>
      <c r="B585" s="193" t="s">
        <v>2188</v>
      </c>
      <c r="C585" s="324" t="s">
        <v>4923</v>
      </c>
      <c r="D585" s="20" t="s">
        <v>441</v>
      </c>
      <c r="E585" s="213">
        <v>2377.6999999999998</v>
      </c>
      <c r="F585" s="256">
        <v>41919</v>
      </c>
      <c r="G585" s="42">
        <v>2377.6999999999998</v>
      </c>
      <c r="H585" s="217">
        <f t="shared" si="10"/>
        <v>0</v>
      </c>
      <c r="I585" s="20" t="s">
        <v>30</v>
      </c>
      <c r="J585" s="21"/>
      <c r="K585" s="21"/>
    </row>
    <row r="586" spans="1:11" x14ac:dyDescent="0.25">
      <c r="A586" s="192">
        <v>41919</v>
      </c>
      <c r="B586" s="193" t="s">
        <v>2189</v>
      </c>
      <c r="C586" s="324" t="s">
        <v>4923</v>
      </c>
      <c r="D586" s="20" t="s">
        <v>11</v>
      </c>
      <c r="E586" s="213">
        <v>41039</v>
      </c>
      <c r="F586" s="256">
        <v>41936</v>
      </c>
      <c r="G586" s="42">
        <v>41039</v>
      </c>
      <c r="H586" s="217">
        <f t="shared" si="10"/>
        <v>0</v>
      </c>
      <c r="I586" s="20" t="s">
        <v>65</v>
      </c>
      <c r="J586" s="21"/>
      <c r="K586" s="21"/>
    </row>
    <row r="587" spans="1:11" x14ac:dyDescent="0.25">
      <c r="A587" s="192">
        <v>41919</v>
      </c>
      <c r="B587" s="193" t="s">
        <v>2190</v>
      </c>
      <c r="C587" s="324" t="s">
        <v>4923</v>
      </c>
      <c r="D587" s="20" t="s">
        <v>49</v>
      </c>
      <c r="E587" s="213">
        <v>7022</v>
      </c>
      <c r="F587" s="256">
        <v>41919</v>
      </c>
      <c r="G587" s="42">
        <v>7022</v>
      </c>
      <c r="H587" s="217">
        <f t="shared" si="10"/>
        <v>0</v>
      </c>
      <c r="I587" s="20"/>
      <c r="J587" s="21"/>
      <c r="K587" s="21"/>
    </row>
    <row r="588" spans="1:11" x14ac:dyDescent="0.25">
      <c r="A588" s="192">
        <v>41919</v>
      </c>
      <c r="B588" s="193" t="s">
        <v>2191</v>
      </c>
      <c r="C588" s="324" t="s">
        <v>4923</v>
      </c>
      <c r="D588" s="20" t="s">
        <v>3905</v>
      </c>
      <c r="E588" s="213">
        <v>5150</v>
      </c>
      <c r="F588" s="256">
        <v>41919</v>
      </c>
      <c r="G588" s="42">
        <v>5150</v>
      </c>
      <c r="H588" s="217">
        <f t="shared" si="10"/>
        <v>0</v>
      </c>
      <c r="I588" s="20" t="s">
        <v>12</v>
      </c>
      <c r="J588" s="21"/>
      <c r="K588" s="21"/>
    </row>
    <row r="589" spans="1:11" x14ac:dyDescent="0.25">
      <c r="A589" s="192">
        <v>41919</v>
      </c>
      <c r="B589" s="193" t="s">
        <v>2192</v>
      </c>
      <c r="C589" s="324" t="s">
        <v>4923</v>
      </c>
      <c r="D589" s="20" t="s">
        <v>4694</v>
      </c>
      <c r="E589" s="213">
        <v>5286.5</v>
      </c>
      <c r="F589" s="256">
        <v>41919</v>
      </c>
      <c r="G589" s="42">
        <v>5286.5</v>
      </c>
      <c r="H589" s="217">
        <f t="shared" si="10"/>
        <v>0</v>
      </c>
      <c r="I589" s="20" t="s">
        <v>65</v>
      </c>
      <c r="J589" s="21"/>
      <c r="K589" s="21"/>
    </row>
    <row r="590" spans="1:11" x14ac:dyDescent="0.25">
      <c r="A590" s="192">
        <v>41919</v>
      </c>
      <c r="B590" s="193" t="s">
        <v>2193</v>
      </c>
      <c r="C590" s="324" t="s">
        <v>4923</v>
      </c>
      <c r="D590" s="20" t="s">
        <v>3115</v>
      </c>
      <c r="E590" s="213">
        <v>7179.4</v>
      </c>
      <c r="F590" s="256">
        <v>41919</v>
      </c>
      <c r="G590" s="42">
        <v>7179.4</v>
      </c>
      <c r="H590" s="217">
        <f t="shared" si="10"/>
        <v>0</v>
      </c>
      <c r="I590" s="20"/>
      <c r="J590" s="21"/>
      <c r="K590" s="21"/>
    </row>
    <row r="591" spans="1:11" x14ac:dyDescent="0.25">
      <c r="A591" s="192">
        <v>41919</v>
      </c>
      <c r="B591" s="193" t="s">
        <v>2194</v>
      </c>
      <c r="C591" s="324" t="s">
        <v>4923</v>
      </c>
      <c r="D591" s="20" t="s">
        <v>149</v>
      </c>
      <c r="E591" s="213">
        <v>640</v>
      </c>
      <c r="F591" s="256">
        <v>41920</v>
      </c>
      <c r="G591" s="42">
        <v>640</v>
      </c>
      <c r="H591" s="217">
        <f t="shared" si="10"/>
        <v>0</v>
      </c>
      <c r="I591" s="20" t="s">
        <v>27</v>
      </c>
      <c r="J591" s="21"/>
      <c r="K591" s="21"/>
    </row>
    <row r="592" spans="1:11" x14ac:dyDescent="0.25">
      <c r="A592" s="192">
        <v>41919</v>
      </c>
      <c r="B592" s="193" t="s">
        <v>2195</v>
      </c>
      <c r="C592" s="324" t="s">
        <v>4923</v>
      </c>
      <c r="D592" s="20" t="s">
        <v>29</v>
      </c>
      <c r="E592" s="213">
        <v>13872</v>
      </c>
      <c r="F592" s="256">
        <v>41919</v>
      </c>
      <c r="G592" s="42">
        <v>13872</v>
      </c>
      <c r="H592" s="217">
        <f t="shared" si="10"/>
        <v>0</v>
      </c>
      <c r="I592" s="20"/>
      <c r="J592" s="21"/>
      <c r="K592" s="21"/>
    </row>
    <row r="593" spans="1:11" x14ac:dyDescent="0.25">
      <c r="A593" s="192">
        <v>41919</v>
      </c>
      <c r="B593" s="193" t="s">
        <v>2197</v>
      </c>
      <c r="C593" s="324" t="s">
        <v>4923</v>
      </c>
      <c r="D593" s="20" t="s">
        <v>4321</v>
      </c>
      <c r="E593" s="213">
        <v>1780.8</v>
      </c>
      <c r="F593" s="256">
        <v>41919</v>
      </c>
      <c r="G593" s="42">
        <v>1780.8</v>
      </c>
      <c r="H593" s="217">
        <f t="shared" si="10"/>
        <v>0</v>
      </c>
      <c r="I593" s="20" t="s">
        <v>30</v>
      </c>
      <c r="J593" s="21"/>
      <c r="K593" s="21"/>
    </row>
    <row r="594" spans="1:11" x14ac:dyDescent="0.25">
      <c r="A594" s="192">
        <v>41919</v>
      </c>
      <c r="B594" s="193" t="s">
        <v>2199</v>
      </c>
      <c r="C594" s="324" t="s">
        <v>4923</v>
      </c>
      <c r="D594" s="20" t="s">
        <v>4652</v>
      </c>
      <c r="E594" s="213">
        <v>1601.6</v>
      </c>
      <c r="F594" s="256">
        <v>41919</v>
      </c>
      <c r="G594" s="42">
        <v>1601.6</v>
      </c>
      <c r="H594" s="217">
        <f t="shared" si="10"/>
        <v>0</v>
      </c>
      <c r="I594" s="20" t="s">
        <v>30</v>
      </c>
    </row>
    <row r="595" spans="1:11" x14ac:dyDescent="0.25">
      <c r="A595" s="192">
        <v>41919</v>
      </c>
      <c r="B595" s="193" t="s">
        <v>2200</v>
      </c>
      <c r="C595" s="324" t="s">
        <v>4923</v>
      </c>
      <c r="D595" s="20" t="s">
        <v>136</v>
      </c>
      <c r="E595" s="213">
        <v>1035.2</v>
      </c>
      <c r="F595" s="256">
        <v>41919</v>
      </c>
      <c r="G595" s="42">
        <v>1035.2</v>
      </c>
      <c r="H595" s="217">
        <f t="shared" si="10"/>
        <v>0</v>
      </c>
      <c r="I595" s="20"/>
    </row>
    <row r="596" spans="1:11" x14ac:dyDescent="0.25">
      <c r="A596" s="192">
        <v>41919</v>
      </c>
      <c r="B596" s="193" t="s">
        <v>2201</v>
      </c>
      <c r="C596" s="324" t="s">
        <v>4923</v>
      </c>
      <c r="D596" s="20" t="s">
        <v>124</v>
      </c>
      <c r="E596" s="213">
        <v>8094.4</v>
      </c>
      <c r="F596" s="256">
        <v>41919</v>
      </c>
      <c r="G596" s="42">
        <v>8094.4</v>
      </c>
      <c r="H596" s="217">
        <f t="shared" si="10"/>
        <v>0</v>
      </c>
      <c r="I596" s="20" t="s">
        <v>30</v>
      </c>
    </row>
    <row r="597" spans="1:11" x14ac:dyDescent="0.25">
      <c r="A597" s="192">
        <v>41919</v>
      </c>
      <c r="B597" s="193" t="s">
        <v>2203</v>
      </c>
      <c r="C597" s="324" t="s">
        <v>4923</v>
      </c>
      <c r="D597" s="20" t="s">
        <v>180</v>
      </c>
      <c r="E597" s="213">
        <v>28455.9</v>
      </c>
      <c r="F597" s="256">
        <v>41920</v>
      </c>
      <c r="G597" s="42">
        <v>28455.9</v>
      </c>
      <c r="H597" s="217">
        <f t="shared" si="10"/>
        <v>0</v>
      </c>
      <c r="I597" s="20" t="s">
        <v>21</v>
      </c>
    </row>
    <row r="598" spans="1:11" x14ac:dyDescent="0.25">
      <c r="A598" s="192">
        <v>41919</v>
      </c>
      <c r="B598" s="193" t="s">
        <v>2205</v>
      </c>
      <c r="C598" s="324" t="s">
        <v>4923</v>
      </c>
      <c r="D598" s="20" t="s">
        <v>257</v>
      </c>
      <c r="E598" s="213">
        <v>15259.76</v>
      </c>
      <c r="F598" s="256">
        <v>41919</v>
      </c>
      <c r="G598" s="42">
        <v>15259.76</v>
      </c>
      <c r="H598" s="217">
        <f t="shared" si="10"/>
        <v>0</v>
      </c>
      <c r="I598" s="20" t="s">
        <v>12</v>
      </c>
    </row>
    <row r="599" spans="1:11" x14ac:dyDescent="0.25">
      <c r="A599" s="192">
        <v>41919</v>
      </c>
      <c r="B599" s="193" t="s">
        <v>2206</v>
      </c>
      <c r="C599" s="324" t="s">
        <v>4923</v>
      </c>
      <c r="D599" s="20" t="s">
        <v>4653</v>
      </c>
      <c r="E599" s="213">
        <v>396</v>
      </c>
      <c r="F599" s="256">
        <v>41919</v>
      </c>
      <c r="G599" s="42">
        <v>396</v>
      </c>
      <c r="H599" s="217">
        <f t="shared" si="10"/>
        <v>0</v>
      </c>
      <c r="I599" s="20"/>
    </row>
    <row r="600" spans="1:11" x14ac:dyDescent="0.25">
      <c r="A600" s="192">
        <v>41919</v>
      </c>
      <c r="B600" s="193" t="s">
        <v>2207</v>
      </c>
      <c r="C600" s="324" t="s">
        <v>4923</v>
      </c>
      <c r="D600" s="20" t="s">
        <v>429</v>
      </c>
      <c r="E600" s="213">
        <v>3838</v>
      </c>
      <c r="F600" s="256">
        <v>41919</v>
      </c>
      <c r="G600" s="42">
        <v>3838</v>
      </c>
      <c r="H600" s="217">
        <f t="shared" si="10"/>
        <v>0</v>
      </c>
      <c r="I600" s="20"/>
    </row>
    <row r="601" spans="1:11" x14ac:dyDescent="0.25">
      <c r="A601" s="192">
        <v>41919</v>
      </c>
      <c r="B601" s="193" t="s">
        <v>2208</v>
      </c>
      <c r="C601" s="324" t="s">
        <v>4923</v>
      </c>
      <c r="D601" s="20" t="s">
        <v>4974</v>
      </c>
      <c r="E601" s="213">
        <v>1490</v>
      </c>
      <c r="F601" s="256">
        <v>41919</v>
      </c>
      <c r="G601" s="42">
        <v>1490</v>
      </c>
      <c r="H601" s="217">
        <f t="shared" si="10"/>
        <v>0</v>
      </c>
      <c r="I601" s="20" t="s">
        <v>30</v>
      </c>
      <c r="K601" s="33"/>
    </row>
    <row r="602" spans="1:11" x14ac:dyDescent="0.25">
      <c r="A602" s="192">
        <v>41919</v>
      </c>
      <c r="B602" s="193" t="s">
        <v>2209</v>
      </c>
      <c r="C602" s="324" t="s">
        <v>4923</v>
      </c>
      <c r="D602" s="20" t="s">
        <v>83</v>
      </c>
      <c r="E602" s="213">
        <v>4446</v>
      </c>
      <c r="F602" s="256">
        <v>41920</v>
      </c>
      <c r="G602" s="42">
        <v>4446</v>
      </c>
      <c r="H602" s="217">
        <f t="shared" si="10"/>
        <v>0</v>
      </c>
      <c r="I602" s="20"/>
    </row>
    <row r="603" spans="1:11" x14ac:dyDescent="0.25">
      <c r="A603" s="192">
        <v>41919</v>
      </c>
      <c r="B603" s="193" t="s">
        <v>2210</v>
      </c>
      <c r="C603" s="324" t="s">
        <v>4923</v>
      </c>
      <c r="D603" s="20" t="s">
        <v>2382</v>
      </c>
      <c r="E603" s="213">
        <v>4707.5</v>
      </c>
      <c r="F603" s="256">
        <v>41920</v>
      </c>
      <c r="G603" s="42">
        <v>4707.5</v>
      </c>
      <c r="H603" s="217">
        <f t="shared" si="10"/>
        <v>0</v>
      </c>
      <c r="I603" s="20" t="s">
        <v>21</v>
      </c>
    </row>
    <row r="604" spans="1:11" x14ac:dyDescent="0.25">
      <c r="A604" s="192">
        <v>41919</v>
      </c>
      <c r="B604" s="193" t="s">
        <v>2211</v>
      </c>
      <c r="C604" s="324" t="s">
        <v>4923</v>
      </c>
      <c r="D604" s="20" t="s">
        <v>4921</v>
      </c>
      <c r="E604" s="213">
        <v>40229.599999999999</v>
      </c>
      <c r="F604" s="256">
        <v>41925</v>
      </c>
      <c r="G604" s="42">
        <v>40229.599999999999</v>
      </c>
      <c r="H604" s="217">
        <f t="shared" si="10"/>
        <v>0</v>
      </c>
      <c r="I604" s="20" t="s">
        <v>30</v>
      </c>
    </row>
    <row r="605" spans="1:11" x14ac:dyDescent="0.25">
      <c r="A605" s="192">
        <v>41919</v>
      </c>
      <c r="B605" s="193" t="s">
        <v>2212</v>
      </c>
      <c r="C605" s="324" t="s">
        <v>4923</v>
      </c>
      <c r="D605" s="20" t="s">
        <v>142</v>
      </c>
      <c r="E605" s="213">
        <v>1886.4</v>
      </c>
      <c r="F605" s="256">
        <v>41919</v>
      </c>
      <c r="G605" s="42">
        <v>1886.4</v>
      </c>
      <c r="H605" s="217">
        <f t="shared" si="10"/>
        <v>0</v>
      </c>
      <c r="I605" s="20" t="s">
        <v>12</v>
      </c>
    </row>
    <row r="606" spans="1:11" x14ac:dyDescent="0.25">
      <c r="A606" s="192">
        <v>41919</v>
      </c>
      <c r="B606" s="193" t="s">
        <v>2213</v>
      </c>
      <c r="C606" s="324" t="s">
        <v>4923</v>
      </c>
      <c r="D606" s="20" t="s">
        <v>99</v>
      </c>
      <c r="E606" s="213">
        <v>226.2</v>
      </c>
      <c r="F606" s="256">
        <v>41919</v>
      </c>
      <c r="G606" s="42">
        <v>226.2</v>
      </c>
      <c r="H606" s="217">
        <f t="shared" si="10"/>
        <v>0</v>
      </c>
      <c r="I606" s="20" t="s">
        <v>12</v>
      </c>
    </row>
    <row r="607" spans="1:11" x14ac:dyDescent="0.25">
      <c r="A607" s="192">
        <v>41919</v>
      </c>
      <c r="B607" s="193" t="s">
        <v>2214</v>
      </c>
      <c r="C607" s="324" t="s">
        <v>4923</v>
      </c>
      <c r="D607" s="20" t="s">
        <v>4817</v>
      </c>
      <c r="E607" s="213">
        <v>6454</v>
      </c>
      <c r="F607" s="256">
        <v>41919</v>
      </c>
      <c r="G607" s="42">
        <v>6454</v>
      </c>
      <c r="H607" s="217">
        <f t="shared" si="10"/>
        <v>0</v>
      </c>
      <c r="I607" s="20" t="s">
        <v>30</v>
      </c>
    </row>
    <row r="608" spans="1:11" x14ac:dyDescent="0.25">
      <c r="A608" s="192">
        <v>41919</v>
      </c>
      <c r="B608" s="193" t="s">
        <v>2215</v>
      </c>
      <c r="C608" s="324" t="s">
        <v>4923</v>
      </c>
      <c r="D608" s="20" t="s">
        <v>4918</v>
      </c>
      <c r="E608" s="213">
        <v>10856.2</v>
      </c>
      <c r="F608" s="256">
        <v>41920</v>
      </c>
      <c r="G608" s="42">
        <v>10856.2</v>
      </c>
      <c r="H608" s="217">
        <f t="shared" si="10"/>
        <v>0</v>
      </c>
      <c r="I608" s="20" t="s">
        <v>21</v>
      </c>
    </row>
    <row r="609" spans="1:11" x14ac:dyDescent="0.25">
      <c r="A609" s="192">
        <v>41919</v>
      </c>
      <c r="B609" s="193" t="s">
        <v>2216</v>
      </c>
      <c r="C609" s="324" t="s">
        <v>4923</v>
      </c>
      <c r="D609" s="20" t="s">
        <v>4625</v>
      </c>
      <c r="E609" s="213">
        <v>499.2</v>
      </c>
      <c r="F609" s="256">
        <v>41919</v>
      </c>
      <c r="G609" s="42">
        <v>499.2</v>
      </c>
      <c r="H609" s="217">
        <f t="shared" si="10"/>
        <v>0</v>
      </c>
      <c r="I609" s="20"/>
    </row>
    <row r="610" spans="1:11" x14ac:dyDescent="0.25">
      <c r="A610" s="192">
        <v>41919</v>
      </c>
      <c r="B610" s="193" t="s">
        <v>2217</v>
      </c>
      <c r="C610" s="324" t="s">
        <v>4923</v>
      </c>
      <c r="D610" s="20" t="s">
        <v>55</v>
      </c>
      <c r="E610" s="213">
        <v>16241.2</v>
      </c>
      <c r="F610" s="256">
        <v>41919</v>
      </c>
      <c r="G610" s="42">
        <v>16241.2</v>
      </c>
      <c r="H610" s="217">
        <f t="shared" si="10"/>
        <v>0</v>
      </c>
      <c r="I610" s="20"/>
    </row>
    <row r="611" spans="1:11" x14ac:dyDescent="0.25">
      <c r="A611" s="192">
        <v>41919</v>
      </c>
      <c r="B611" s="193" t="s">
        <v>2218</v>
      </c>
      <c r="C611" s="324" t="s">
        <v>4923</v>
      </c>
      <c r="D611" s="20" t="s">
        <v>4322</v>
      </c>
      <c r="E611" s="213">
        <v>11900.9</v>
      </c>
      <c r="F611" s="256">
        <v>41919</v>
      </c>
      <c r="G611" s="42">
        <v>11900.9</v>
      </c>
      <c r="H611" s="217">
        <f t="shared" si="10"/>
        <v>0</v>
      </c>
      <c r="I611" s="20" t="s">
        <v>30</v>
      </c>
    </row>
    <row r="612" spans="1:11" x14ac:dyDescent="0.25">
      <c r="A612" s="192">
        <v>41919</v>
      </c>
      <c r="B612" s="193" t="s">
        <v>2221</v>
      </c>
      <c r="C612" s="324" t="s">
        <v>4923</v>
      </c>
      <c r="D612" s="20" t="s">
        <v>4589</v>
      </c>
      <c r="E612" s="213">
        <v>369.6</v>
      </c>
      <c r="F612" s="256">
        <v>41919</v>
      </c>
      <c r="G612" s="42">
        <v>369.6</v>
      </c>
      <c r="H612" s="217">
        <f t="shared" si="10"/>
        <v>0</v>
      </c>
      <c r="I612" s="20"/>
    </row>
    <row r="613" spans="1:11" x14ac:dyDescent="0.25">
      <c r="A613" s="192">
        <v>41919</v>
      </c>
      <c r="B613" s="193" t="s">
        <v>2223</v>
      </c>
      <c r="C613" s="324" t="s">
        <v>4923</v>
      </c>
      <c r="D613" s="20" t="s">
        <v>4240</v>
      </c>
      <c r="E613" s="213">
        <v>111203.2</v>
      </c>
      <c r="F613" s="256">
        <v>41942</v>
      </c>
      <c r="G613" s="42">
        <v>111203.2</v>
      </c>
      <c r="H613" s="217">
        <f t="shared" si="10"/>
        <v>0</v>
      </c>
      <c r="I613" s="20" t="s">
        <v>217</v>
      </c>
    </row>
    <row r="614" spans="1:11" x14ac:dyDescent="0.25">
      <c r="A614" s="192">
        <v>41919</v>
      </c>
      <c r="B614" s="193" t="s">
        <v>2224</v>
      </c>
      <c r="C614" s="324" t="s">
        <v>4923</v>
      </c>
      <c r="D614" s="20" t="s">
        <v>106</v>
      </c>
      <c r="E614" s="213">
        <v>477564</v>
      </c>
      <c r="F614" s="256">
        <v>41928</v>
      </c>
      <c r="G614" s="42">
        <v>477564</v>
      </c>
      <c r="H614" s="217">
        <f t="shared" si="10"/>
        <v>0</v>
      </c>
      <c r="I614" s="20"/>
      <c r="K614" s="33"/>
    </row>
    <row r="615" spans="1:11" x14ac:dyDescent="0.25">
      <c r="A615" s="192">
        <v>41919</v>
      </c>
      <c r="B615" s="193" t="s">
        <v>2226</v>
      </c>
      <c r="C615" s="324" t="s">
        <v>4923</v>
      </c>
      <c r="D615" s="20" t="s">
        <v>106</v>
      </c>
      <c r="E615" s="213">
        <v>339255</v>
      </c>
      <c r="F615" s="256">
        <v>41928</v>
      </c>
      <c r="G615" s="42">
        <v>339255</v>
      </c>
      <c r="H615" s="217">
        <f t="shared" si="10"/>
        <v>0</v>
      </c>
      <c r="I615" s="20"/>
    </row>
    <row r="616" spans="1:11" x14ac:dyDescent="0.25">
      <c r="A616" s="192">
        <v>41919</v>
      </c>
      <c r="B616" s="193" t="s">
        <v>2227</v>
      </c>
      <c r="C616" s="324" t="s">
        <v>4923</v>
      </c>
      <c r="D616" s="20" t="s">
        <v>51</v>
      </c>
      <c r="E616" s="213">
        <v>1681.2</v>
      </c>
      <c r="F616" s="256">
        <v>41919</v>
      </c>
      <c r="G616" s="42">
        <v>1681.2</v>
      </c>
      <c r="H616" s="217">
        <f t="shared" si="10"/>
        <v>0</v>
      </c>
      <c r="I616" s="20"/>
      <c r="K616" s="33"/>
    </row>
    <row r="617" spans="1:11" x14ac:dyDescent="0.25">
      <c r="A617" s="192">
        <v>41919</v>
      </c>
      <c r="B617" s="193" t="s">
        <v>2228</v>
      </c>
      <c r="C617" s="324" t="s">
        <v>4923</v>
      </c>
      <c r="D617" s="20" t="s">
        <v>133</v>
      </c>
      <c r="E617" s="213">
        <v>28873.599999999999</v>
      </c>
      <c r="F617" s="421" t="s">
        <v>4975</v>
      </c>
      <c r="G617" s="42">
        <v>28873.599999999999</v>
      </c>
      <c r="H617" s="217">
        <f t="shared" si="10"/>
        <v>0</v>
      </c>
      <c r="I617" s="20"/>
    </row>
    <row r="618" spans="1:11" x14ac:dyDescent="0.25">
      <c r="A618" s="192">
        <v>41919</v>
      </c>
      <c r="B618" s="193" t="s">
        <v>2229</v>
      </c>
      <c r="C618" s="324" t="s">
        <v>4923</v>
      </c>
      <c r="D618" s="20" t="s">
        <v>2714</v>
      </c>
      <c r="E618" s="213">
        <v>5600</v>
      </c>
      <c r="F618" s="256">
        <v>41919</v>
      </c>
      <c r="G618" s="42">
        <v>5600</v>
      </c>
      <c r="H618" s="217">
        <f t="shared" si="10"/>
        <v>0</v>
      </c>
      <c r="I618" s="20"/>
    </row>
    <row r="619" spans="1:11" x14ac:dyDescent="0.25">
      <c r="A619" s="192">
        <v>41919</v>
      </c>
      <c r="B619" s="193" t="s">
        <v>2230</v>
      </c>
      <c r="C619" s="324" t="s">
        <v>4923</v>
      </c>
      <c r="D619" s="20" t="s">
        <v>4976</v>
      </c>
      <c r="E619" s="213">
        <v>491.3</v>
      </c>
      <c r="F619" s="256">
        <v>41922</v>
      </c>
      <c r="G619" s="42">
        <v>491.3</v>
      </c>
      <c r="H619" s="217">
        <f t="shared" si="10"/>
        <v>0</v>
      </c>
      <c r="I619" s="20" t="s">
        <v>217</v>
      </c>
    </row>
    <row r="620" spans="1:11" x14ac:dyDescent="0.25">
      <c r="A620" s="192">
        <v>41919</v>
      </c>
      <c r="B620" s="193" t="s">
        <v>2231</v>
      </c>
      <c r="C620" s="324" t="s">
        <v>4923</v>
      </c>
      <c r="D620" s="20" t="s">
        <v>396</v>
      </c>
      <c r="E620" s="213">
        <v>417.6</v>
      </c>
      <c r="F620" s="256">
        <v>41919</v>
      </c>
      <c r="G620" s="42">
        <v>417.6</v>
      </c>
      <c r="H620" s="217">
        <f t="shared" si="10"/>
        <v>0</v>
      </c>
      <c r="I620" s="20"/>
    </row>
    <row r="621" spans="1:11" x14ac:dyDescent="0.25">
      <c r="A621" s="192">
        <v>41919</v>
      </c>
      <c r="B621" s="193" t="s">
        <v>2232</v>
      </c>
      <c r="C621" s="324" t="s">
        <v>4923</v>
      </c>
      <c r="D621" s="20" t="s">
        <v>4976</v>
      </c>
      <c r="E621" s="213">
        <v>6.3</v>
      </c>
      <c r="F621" s="256">
        <v>41922</v>
      </c>
      <c r="G621" s="42">
        <v>6.3</v>
      </c>
      <c r="H621" s="217">
        <f t="shared" si="10"/>
        <v>0</v>
      </c>
      <c r="I621" s="20" t="s">
        <v>479</v>
      </c>
    </row>
    <row r="622" spans="1:11" x14ac:dyDescent="0.25">
      <c r="A622" s="192">
        <v>41919</v>
      </c>
      <c r="B622" s="193" t="s">
        <v>2233</v>
      </c>
      <c r="C622" s="324" t="s">
        <v>4923</v>
      </c>
      <c r="D622" s="20" t="s">
        <v>3372</v>
      </c>
      <c r="E622" s="213">
        <v>480.9</v>
      </c>
      <c r="F622" s="256">
        <v>41919</v>
      </c>
      <c r="G622" s="42">
        <v>480.9</v>
      </c>
      <c r="H622" s="217">
        <f t="shared" si="10"/>
        <v>0</v>
      </c>
      <c r="I622" s="20"/>
    </row>
    <row r="623" spans="1:11" x14ac:dyDescent="0.25">
      <c r="A623" s="192">
        <v>41919</v>
      </c>
      <c r="B623" s="193" t="s">
        <v>2234</v>
      </c>
      <c r="C623" s="324" t="s">
        <v>4923</v>
      </c>
      <c r="D623" s="20" t="s">
        <v>1915</v>
      </c>
      <c r="E623" s="213">
        <v>550.79999999999995</v>
      </c>
      <c r="F623" s="256">
        <v>41919</v>
      </c>
      <c r="G623" s="42">
        <v>550.79999999999995</v>
      </c>
      <c r="H623" s="217">
        <f t="shared" si="10"/>
        <v>0</v>
      </c>
      <c r="I623" s="20"/>
    </row>
    <row r="624" spans="1:11" x14ac:dyDescent="0.25">
      <c r="A624" s="192">
        <v>41919</v>
      </c>
      <c r="B624" s="193" t="s">
        <v>2235</v>
      </c>
      <c r="C624" s="324" t="s">
        <v>4923</v>
      </c>
      <c r="D624" s="20" t="s">
        <v>106</v>
      </c>
      <c r="E624" s="213">
        <v>15038.3</v>
      </c>
      <c r="F624" s="256">
        <v>41928</v>
      </c>
      <c r="G624" s="42">
        <v>15038.3</v>
      </c>
      <c r="H624" s="217">
        <f t="shared" si="10"/>
        <v>0</v>
      </c>
      <c r="I624" s="20" t="s">
        <v>65</v>
      </c>
    </row>
    <row r="625" spans="1:11" x14ac:dyDescent="0.25">
      <c r="A625" s="192">
        <v>41919</v>
      </c>
      <c r="B625" s="193" t="s">
        <v>2236</v>
      </c>
      <c r="C625" s="324" t="s">
        <v>4923</v>
      </c>
      <c r="D625" s="20" t="s">
        <v>49</v>
      </c>
      <c r="E625" s="213">
        <v>392</v>
      </c>
      <c r="F625" s="256">
        <v>41919</v>
      </c>
      <c r="G625" s="42">
        <v>392</v>
      </c>
      <c r="H625" s="217">
        <f t="shared" si="10"/>
        <v>0</v>
      </c>
      <c r="I625" s="20"/>
    </row>
    <row r="626" spans="1:11" x14ac:dyDescent="0.25">
      <c r="A626" s="192">
        <v>41919</v>
      </c>
      <c r="B626" s="193" t="s">
        <v>2238</v>
      </c>
      <c r="C626" s="324" t="s">
        <v>4923</v>
      </c>
      <c r="D626" s="295" t="s">
        <v>3108</v>
      </c>
      <c r="E626" s="296">
        <v>0</v>
      </c>
      <c r="F626" s="256"/>
      <c r="G626" s="42"/>
      <c r="H626" s="217">
        <f t="shared" si="10"/>
        <v>0</v>
      </c>
      <c r="I626" s="20"/>
      <c r="J626" s="21"/>
      <c r="K626" s="21"/>
    </row>
    <row r="627" spans="1:11" x14ac:dyDescent="0.25">
      <c r="A627" s="192">
        <v>41919</v>
      </c>
      <c r="B627" s="193" t="s">
        <v>2239</v>
      </c>
      <c r="C627" s="324" t="s">
        <v>4923</v>
      </c>
      <c r="D627" s="20" t="s">
        <v>79</v>
      </c>
      <c r="E627" s="213">
        <v>92148.800000000003</v>
      </c>
      <c r="F627" s="421" t="s">
        <v>4977</v>
      </c>
      <c r="G627" s="42">
        <f>61140+31008.8</f>
        <v>92148.800000000003</v>
      </c>
      <c r="H627" s="217">
        <f t="shared" si="10"/>
        <v>0</v>
      </c>
      <c r="I627" s="20" t="s">
        <v>21</v>
      </c>
      <c r="J627" s="21"/>
      <c r="K627" s="21"/>
    </row>
    <row r="628" spans="1:11" x14ac:dyDescent="0.25">
      <c r="A628" s="192">
        <v>41919</v>
      </c>
      <c r="B628" s="193" t="s">
        <v>2240</v>
      </c>
      <c r="C628" s="324" t="s">
        <v>4923</v>
      </c>
      <c r="D628" s="20" t="s">
        <v>4938</v>
      </c>
      <c r="E628" s="213">
        <v>9945.02</v>
      </c>
      <c r="F628" s="256">
        <v>41920</v>
      </c>
      <c r="G628" s="42">
        <v>9945.02</v>
      </c>
      <c r="H628" s="217">
        <f t="shared" si="10"/>
        <v>0</v>
      </c>
      <c r="I628" s="20" t="s">
        <v>65</v>
      </c>
      <c r="J628" s="21"/>
      <c r="K628" s="21"/>
    </row>
    <row r="629" spans="1:11" x14ac:dyDescent="0.25">
      <c r="A629" s="192">
        <v>41919</v>
      </c>
      <c r="B629" s="193" t="s">
        <v>2241</v>
      </c>
      <c r="C629" s="324" t="s">
        <v>4923</v>
      </c>
      <c r="D629" s="20" t="s">
        <v>4915</v>
      </c>
      <c r="E629" s="213">
        <v>18074.2</v>
      </c>
      <c r="F629" s="256">
        <v>41920</v>
      </c>
      <c r="G629" s="42">
        <v>18074.2</v>
      </c>
      <c r="H629" s="217">
        <f t="shared" si="10"/>
        <v>0</v>
      </c>
      <c r="I629" s="20" t="s">
        <v>4971</v>
      </c>
      <c r="J629" s="21"/>
      <c r="K629" s="21"/>
    </row>
    <row r="630" spans="1:11" x14ac:dyDescent="0.25">
      <c r="A630" s="192">
        <v>41919</v>
      </c>
      <c r="B630" s="193" t="s">
        <v>2242</v>
      </c>
      <c r="C630" s="324" t="s">
        <v>4923</v>
      </c>
      <c r="D630" s="20" t="s">
        <v>4918</v>
      </c>
      <c r="E630" s="213">
        <v>68997.240000000005</v>
      </c>
      <c r="F630" s="256">
        <v>41920</v>
      </c>
      <c r="G630" s="42">
        <v>68997.240000000005</v>
      </c>
      <c r="H630" s="217">
        <f t="shared" si="10"/>
        <v>0</v>
      </c>
      <c r="I630" s="20" t="s">
        <v>217</v>
      </c>
      <c r="J630" s="21"/>
      <c r="K630" s="21"/>
    </row>
    <row r="631" spans="1:11" x14ac:dyDescent="0.25">
      <c r="A631" s="192">
        <v>41919</v>
      </c>
      <c r="B631" s="193" t="s">
        <v>2243</v>
      </c>
      <c r="C631" s="324" t="s">
        <v>4923</v>
      </c>
      <c r="D631" s="20" t="s">
        <v>4939</v>
      </c>
      <c r="E631" s="213">
        <v>1680</v>
      </c>
      <c r="F631" s="256">
        <v>41920</v>
      </c>
      <c r="G631" s="42">
        <v>1680</v>
      </c>
      <c r="H631" s="217">
        <f t="shared" si="10"/>
        <v>0</v>
      </c>
      <c r="I631" s="20" t="s">
        <v>12</v>
      </c>
      <c r="J631" s="21"/>
      <c r="K631" s="21"/>
    </row>
    <row r="632" spans="1:11" x14ac:dyDescent="0.25">
      <c r="A632" s="192">
        <v>41919</v>
      </c>
      <c r="B632" s="193" t="s">
        <v>2244</v>
      </c>
      <c r="C632" s="324" t="s">
        <v>4923</v>
      </c>
      <c r="D632" s="20" t="s">
        <v>4939</v>
      </c>
      <c r="E632" s="213">
        <v>8400</v>
      </c>
      <c r="F632" s="256">
        <v>41920</v>
      </c>
      <c r="G632" s="42">
        <v>8400</v>
      </c>
      <c r="H632" s="217">
        <f t="shared" si="10"/>
        <v>0</v>
      </c>
      <c r="I632" s="20" t="s">
        <v>12</v>
      </c>
      <c r="J632" s="21"/>
      <c r="K632" s="21"/>
    </row>
    <row r="633" spans="1:11" x14ac:dyDescent="0.25">
      <c r="A633" s="192">
        <v>41919</v>
      </c>
      <c r="B633" s="193" t="s">
        <v>2245</v>
      </c>
      <c r="C633" s="324" t="s">
        <v>4923</v>
      </c>
      <c r="D633" s="20" t="s">
        <v>4183</v>
      </c>
      <c r="E633" s="213">
        <v>4645.3999999999996</v>
      </c>
      <c r="F633" s="256">
        <v>41919</v>
      </c>
      <c r="G633" s="42">
        <v>4645.3999999999996</v>
      </c>
      <c r="H633" s="217">
        <f t="shared" si="10"/>
        <v>0</v>
      </c>
      <c r="I633" s="20"/>
      <c r="J633" s="21"/>
      <c r="K633" s="21"/>
    </row>
    <row r="634" spans="1:11" x14ac:dyDescent="0.25">
      <c r="A634" s="192">
        <v>41919</v>
      </c>
      <c r="B634" s="193" t="s">
        <v>2246</v>
      </c>
      <c r="C634" s="324" t="s">
        <v>4923</v>
      </c>
      <c r="D634" s="20" t="s">
        <v>115</v>
      </c>
      <c r="E634" s="213">
        <v>2469</v>
      </c>
      <c r="F634" s="256">
        <v>41919</v>
      </c>
      <c r="G634" s="42">
        <v>2469</v>
      </c>
      <c r="H634" s="217">
        <f t="shared" si="10"/>
        <v>0</v>
      </c>
      <c r="I634" s="20"/>
      <c r="J634" s="21"/>
      <c r="K634" s="21"/>
    </row>
    <row r="635" spans="1:11" x14ac:dyDescent="0.25">
      <c r="A635" s="192">
        <v>41919</v>
      </c>
      <c r="B635" s="193" t="s">
        <v>2247</v>
      </c>
      <c r="C635" s="324" t="s">
        <v>4923</v>
      </c>
      <c r="D635" s="20" t="s">
        <v>494</v>
      </c>
      <c r="E635" s="213">
        <v>583.20000000000005</v>
      </c>
      <c r="F635" s="256">
        <v>41919</v>
      </c>
      <c r="G635" s="42">
        <v>583.20000000000005</v>
      </c>
      <c r="H635" s="217">
        <f t="shared" si="10"/>
        <v>0</v>
      </c>
      <c r="I635" s="20"/>
      <c r="J635" s="21"/>
      <c r="K635" s="21"/>
    </row>
    <row r="636" spans="1:11" x14ac:dyDescent="0.25">
      <c r="A636" s="192">
        <v>41920</v>
      </c>
      <c r="B636" s="193" t="s">
        <v>2248</v>
      </c>
      <c r="C636" s="324" t="s">
        <v>4923</v>
      </c>
      <c r="D636" s="20" t="s">
        <v>4319</v>
      </c>
      <c r="E636" s="213">
        <v>3756.5</v>
      </c>
      <c r="F636" s="256">
        <v>41920</v>
      </c>
      <c r="G636" s="42">
        <v>3756.5</v>
      </c>
      <c r="H636" s="217">
        <f t="shared" si="10"/>
        <v>0</v>
      </c>
      <c r="I636" s="20"/>
      <c r="J636" s="21"/>
      <c r="K636" s="21"/>
    </row>
    <row r="637" spans="1:11" x14ac:dyDescent="0.25">
      <c r="A637" s="192">
        <v>41920</v>
      </c>
      <c r="B637" s="193" t="s">
        <v>2249</v>
      </c>
      <c r="C637" s="324" t="s">
        <v>4923</v>
      </c>
      <c r="D637" s="20" t="s">
        <v>3312</v>
      </c>
      <c r="E637" s="213">
        <v>5569.4</v>
      </c>
      <c r="F637" s="256">
        <v>41920</v>
      </c>
      <c r="G637" s="42">
        <v>5569.4</v>
      </c>
      <c r="H637" s="217">
        <f t="shared" si="10"/>
        <v>0</v>
      </c>
      <c r="I637" s="20"/>
      <c r="J637" s="21"/>
      <c r="K637" s="21"/>
    </row>
    <row r="638" spans="1:11" x14ac:dyDescent="0.25">
      <c r="A638" s="192">
        <v>41920</v>
      </c>
      <c r="B638" s="193" t="s">
        <v>2250</v>
      </c>
      <c r="C638" s="324" t="s">
        <v>4923</v>
      </c>
      <c r="D638" s="20" t="s">
        <v>4288</v>
      </c>
      <c r="E638" s="213">
        <v>8212.5</v>
      </c>
      <c r="F638" s="256">
        <v>41920</v>
      </c>
      <c r="G638" s="42">
        <v>8212.5</v>
      </c>
      <c r="H638" s="217">
        <f t="shared" si="10"/>
        <v>0</v>
      </c>
      <c r="I638" s="20"/>
      <c r="J638" s="21"/>
      <c r="K638" s="21"/>
    </row>
    <row r="639" spans="1:11" x14ac:dyDescent="0.25">
      <c r="A639" s="192">
        <v>41920</v>
      </c>
      <c r="B639" s="193" t="s">
        <v>2251</v>
      </c>
      <c r="C639" s="324" t="s">
        <v>4923</v>
      </c>
      <c r="D639" s="20" t="s">
        <v>4649</v>
      </c>
      <c r="E639" s="213">
        <v>13712.8</v>
      </c>
      <c r="F639" s="256">
        <v>41920</v>
      </c>
      <c r="G639" s="42">
        <v>13712.8</v>
      </c>
      <c r="H639" s="217">
        <f t="shared" si="10"/>
        <v>0</v>
      </c>
      <c r="I639" s="20"/>
      <c r="J639" s="21"/>
      <c r="K639" s="21"/>
    </row>
    <row r="640" spans="1:11" x14ac:dyDescent="0.25">
      <c r="A640" s="192">
        <v>41920</v>
      </c>
      <c r="B640" s="193" t="s">
        <v>2253</v>
      </c>
      <c r="C640" s="324" t="s">
        <v>4923</v>
      </c>
      <c r="D640" s="20" t="s">
        <v>13</v>
      </c>
      <c r="E640" s="213">
        <v>2256.8000000000002</v>
      </c>
      <c r="F640" s="256">
        <v>41921</v>
      </c>
      <c r="G640" s="42">
        <v>2256.8000000000002</v>
      </c>
      <c r="H640" s="217">
        <f t="shared" si="10"/>
        <v>0</v>
      </c>
      <c r="I640" s="20" t="s">
        <v>217</v>
      </c>
      <c r="J640" s="21"/>
      <c r="K640" s="21"/>
    </row>
    <row r="641" spans="1:11" x14ac:dyDescent="0.25">
      <c r="A641" s="192">
        <v>41920</v>
      </c>
      <c r="B641" s="193" t="s">
        <v>2254</v>
      </c>
      <c r="C641" s="324" t="s">
        <v>4923</v>
      </c>
      <c r="D641" s="20" t="s">
        <v>29</v>
      </c>
      <c r="E641" s="213">
        <v>5105.2</v>
      </c>
      <c r="F641" s="256">
        <v>41921</v>
      </c>
      <c r="G641" s="42">
        <v>5105.2</v>
      </c>
      <c r="H641" s="217">
        <f t="shared" si="10"/>
        <v>0</v>
      </c>
      <c r="I641" s="20" t="s">
        <v>30</v>
      </c>
      <c r="J641" s="21"/>
      <c r="K641" s="21"/>
    </row>
    <row r="642" spans="1:11" x14ac:dyDescent="0.25">
      <c r="A642" s="192">
        <v>41920</v>
      </c>
      <c r="B642" s="193" t="s">
        <v>2255</v>
      </c>
      <c r="C642" s="324" t="s">
        <v>4923</v>
      </c>
      <c r="D642" s="20" t="s">
        <v>4652</v>
      </c>
      <c r="E642" s="213">
        <v>1898.1</v>
      </c>
      <c r="F642" s="256">
        <v>41921</v>
      </c>
      <c r="G642" s="42">
        <v>1898.1</v>
      </c>
      <c r="H642" s="217">
        <f t="shared" si="10"/>
        <v>0</v>
      </c>
      <c r="I642" s="20"/>
    </row>
    <row r="643" spans="1:11" x14ac:dyDescent="0.25">
      <c r="A643" s="192">
        <v>41920</v>
      </c>
      <c r="B643" s="193" t="s">
        <v>2257</v>
      </c>
      <c r="C643" s="324" t="s">
        <v>4923</v>
      </c>
      <c r="D643" s="20" t="s">
        <v>4321</v>
      </c>
      <c r="E643" s="213">
        <v>1030.4000000000001</v>
      </c>
      <c r="F643" s="256">
        <v>41921</v>
      </c>
      <c r="G643" s="42">
        <v>1030.4000000000001</v>
      </c>
      <c r="H643" s="217">
        <f t="shared" si="10"/>
        <v>0</v>
      </c>
      <c r="I643" s="20" t="s">
        <v>30</v>
      </c>
    </row>
    <row r="644" spans="1:11" x14ac:dyDescent="0.25">
      <c r="A644" s="192">
        <v>41920</v>
      </c>
      <c r="B644" s="193" t="s">
        <v>2258</v>
      </c>
      <c r="C644" s="324" t="s">
        <v>4923</v>
      </c>
      <c r="D644" s="20" t="s">
        <v>2183</v>
      </c>
      <c r="E644" s="213">
        <v>1120</v>
      </c>
      <c r="F644" s="256">
        <v>41921</v>
      </c>
      <c r="G644" s="42">
        <v>1120</v>
      </c>
      <c r="H644" s="217">
        <f t="shared" si="10"/>
        <v>0</v>
      </c>
      <c r="I644" s="20" t="s">
        <v>30</v>
      </c>
    </row>
    <row r="645" spans="1:11" x14ac:dyDescent="0.25">
      <c r="A645" s="192">
        <v>41920</v>
      </c>
      <c r="B645" s="193" t="s">
        <v>2259</v>
      </c>
      <c r="C645" s="324" t="s">
        <v>4923</v>
      </c>
      <c r="D645" s="20" t="s">
        <v>316</v>
      </c>
      <c r="E645" s="213">
        <v>1160</v>
      </c>
      <c r="F645" s="256">
        <v>41921</v>
      </c>
      <c r="G645" s="42">
        <v>1160</v>
      </c>
      <c r="H645" s="217">
        <f t="shared" si="10"/>
        <v>0</v>
      </c>
      <c r="I645" s="20" t="s">
        <v>30</v>
      </c>
    </row>
    <row r="646" spans="1:11" x14ac:dyDescent="0.25">
      <c r="A646" s="192">
        <v>41920</v>
      </c>
      <c r="B646" s="193" t="s">
        <v>2261</v>
      </c>
      <c r="C646" s="324" t="s">
        <v>4923</v>
      </c>
      <c r="D646" s="20" t="s">
        <v>28</v>
      </c>
      <c r="E646" s="213">
        <v>7651.8</v>
      </c>
      <c r="F646" s="421" t="s">
        <v>4978</v>
      </c>
      <c r="G646" s="42">
        <v>7651.8</v>
      </c>
      <c r="H646" s="217">
        <f t="shared" si="10"/>
        <v>0</v>
      </c>
      <c r="I646" s="20"/>
    </row>
    <row r="647" spans="1:11" x14ac:dyDescent="0.25">
      <c r="A647" s="192">
        <v>41920</v>
      </c>
      <c r="B647" s="193" t="s">
        <v>2262</v>
      </c>
      <c r="C647" s="324" t="s">
        <v>4923</v>
      </c>
      <c r="D647" s="20" t="s">
        <v>4928</v>
      </c>
      <c r="E647" s="213">
        <v>14452.6</v>
      </c>
      <c r="F647" s="256">
        <v>41921</v>
      </c>
      <c r="G647" s="42">
        <v>14452.6</v>
      </c>
      <c r="H647" s="217">
        <f t="shared" si="10"/>
        <v>0</v>
      </c>
      <c r="I647" s="20" t="s">
        <v>217</v>
      </c>
    </row>
    <row r="648" spans="1:11" x14ac:dyDescent="0.25">
      <c r="A648" s="192">
        <v>41920</v>
      </c>
      <c r="B648" s="193" t="s">
        <v>2263</v>
      </c>
      <c r="C648" s="324" t="s">
        <v>4923</v>
      </c>
      <c r="D648" s="20" t="s">
        <v>123</v>
      </c>
      <c r="E648" s="213">
        <v>1896</v>
      </c>
      <c r="F648" s="256">
        <v>41920</v>
      </c>
      <c r="G648" s="42">
        <v>1896</v>
      </c>
      <c r="H648" s="217">
        <f t="shared" ref="H648:H711" si="11">E648-G648</f>
        <v>0</v>
      </c>
      <c r="I648" s="20"/>
      <c r="K648" s="33"/>
    </row>
    <row r="649" spans="1:11" x14ac:dyDescent="0.25">
      <c r="A649" s="192">
        <v>41920</v>
      </c>
      <c r="B649" s="193" t="s">
        <v>2264</v>
      </c>
      <c r="C649" s="324" t="s">
        <v>4923</v>
      </c>
      <c r="D649" s="20" t="s">
        <v>4322</v>
      </c>
      <c r="E649" s="213">
        <v>11120.3</v>
      </c>
      <c r="F649" s="256">
        <v>41921</v>
      </c>
      <c r="G649" s="42">
        <v>11120.3</v>
      </c>
      <c r="H649" s="217">
        <f t="shared" si="11"/>
        <v>0</v>
      </c>
      <c r="I649" s="20" t="s">
        <v>30</v>
      </c>
    </row>
    <row r="650" spans="1:11" x14ac:dyDescent="0.25">
      <c r="A650" s="192">
        <v>41920</v>
      </c>
      <c r="B650" s="193" t="s">
        <v>2265</v>
      </c>
      <c r="C650" s="324" t="s">
        <v>4923</v>
      </c>
      <c r="D650" s="20" t="s">
        <v>4700</v>
      </c>
      <c r="E650" s="213">
        <v>2766.5</v>
      </c>
      <c r="F650" s="256">
        <v>41921</v>
      </c>
      <c r="G650" s="42">
        <v>2766.5</v>
      </c>
      <c r="H650" s="217">
        <f t="shared" si="11"/>
        <v>0</v>
      </c>
      <c r="I650" s="20" t="s">
        <v>30</v>
      </c>
    </row>
    <row r="651" spans="1:11" x14ac:dyDescent="0.25">
      <c r="A651" s="192">
        <v>41920</v>
      </c>
      <c r="B651" s="193" t="s">
        <v>2266</v>
      </c>
      <c r="C651" s="324" t="s">
        <v>4923</v>
      </c>
      <c r="D651" s="20" t="s">
        <v>4290</v>
      </c>
      <c r="E651" s="213">
        <v>3594</v>
      </c>
      <c r="F651" s="256">
        <v>41920</v>
      </c>
      <c r="G651" s="42">
        <v>3594</v>
      </c>
      <c r="H651" s="217">
        <f t="shared" si="11"/>
        <v>0</v>
      </c>
      <c r="I651" s="20"/>
    </row>
    <row r="652" spans="1:11" x14ac:dyDescent="0.25">
      <c r="A652" s="192">
        <v>41920</v>
      </c>
      <c r="B652" s="193" t="s">
        <v>2267</v>
      </c>
      <c r="C652" s="324" t="s">
        <v>4923</v>
      </c>
      <c r="D652" s="20" t="s">
        <v>116</v>
      </c>
      <c r="E652" s="213">
        <v>5915</v>
      </c>
      <c r="F652" s="256">
        <v>41920</v>
      </c>
      <c r="G652" s="42">
        <v>5915</v>
      </c>
      <c r="H652" s="217">
        <f t="shared" si="11"/>
        <v>0</v>
      </c>
      <c r="I652" s="20"/>
    </row>
    <row r="653" spans="1:11" x14ac:dyDescent="0.25">
      <c r="A653" s="192">
        <v>41920</v>
      </c>
      <c r="B653" s="193" t="s">
        <v>2268</v>
      </c>
      <c r="C653" s="324" t="s">
        <v>4923</v>
      </c>
      <c r="D653" s="20" t="s">
        <v>54</v>
      </c>
      <c r="E653" s="213">
        <v>8633.6</v>
      </c>
      <c r="F653" s="256">
        <v>41921</v>
      </c>
      <c r="G653" s="42">
        <v>8633.6</v>
      </c>
      <c r="H653" s="217">
        <f t="shared" si="11"/>
        <v>0</v>
      </c>
      <c r="I653" s="20" t="s">
        <v>30</v>
      </c>
    </row>
    <row r="654" spans="1:11" x14ac:dyDescent="0.25">
      <c r="A654" s="192">
        <v>41920</v>
      </c>
      <c r="B654" s="193" t="s">
        <v>2269</v>
      </c>
      <c r="C654" s="324" t="s">
        <v>4923</v>
      </c>
      <c r="D654" s="20" t="s">
        <v>22</v>
      </c>
      <c r="E654" s="213">
        <v>7896</v>
      </c>
      <c r="F654" s="256">
        <v>41920</v>
      </c>
      <c r="G654" s="42">
        <v>7896</v>
      </c>
      <c r="H654" s="217">
        <f t="shared" si="11"/>
        <v>0</v>
      </c>
      <c r="I654" s="20"/>
    </row>
    <row r="655" spans="1:11" x14ac:dyDescent="0.25">
      <c r="A655" s="192">
        <v>41920</v>
      </c>
      <c r="B655" s="193" t="s">
        <v>2271</v>
      </c>
      <c r="C655" s="324" t="s">
        <v>4923</v>
      </c>
      <c r="D655" s="20" t="s">
        <v>2578</v>
      </c>
      <c r="E655" s="213">
        <v>437</v>
      </c>
      <c r="F655" s="256">
        <v>41921</v>
      </c>
      <c r="G655" s="42">
        <v>437</v>
      </c>
      <c r="H655" s="217">
        <f t="shared" si="11"/>
        <v>0</v>
      </c>
      <c r="I655" s="20" t="s">
        <v>30</v>
      </c>
    </row>
    <row r="656" spans="1:11" x14ac:dyDescent="0.25">
      <c r="A656" s="192">
        <v>41920</v>
      </c>
      <c r="B656" s="193" t="s">
        <v>2272</v>
      </c>
      <c r="C656" s="324" t="s">
        <v>4923</v>
      </c>
      <c r="D656" s="295" t="s">
        <v>3108</v>
      </c>
      <c r="E656" s="296">
        <v>0</v>
      </c>
      <c r="F656" s="256"/>
      <c r="G656" s="42"/>
      <c r="H656" s="217">
        <f t="shared" si="11"/>
        <v>0</v>
      </c>
      <c r="I656" s="20"/>
    </row>
    <row r="657" spans="1:11" x14ac:dyDescent="0.25">
      <c r="A657" s="192">
        <v>41920</v>
      </c>
      <c r="B657" s="193" t="s">
        <v>2274</v>
      </c>
      <c r="C657" s="324" t="s">
        <v>4923</v>
      </c>
      <c r="D657" s="20" t="s">
        <v>52</v>
      </c>
      <c r="E657" s="213">
        <v>1720.4</v>
      </c>
      <c r="F657" s="256">
        <v>41921</v>
      </c>
      <c r="G657" s="42">
        <v>1720.4</v>
      </c>
      <c r="H657" s="217">
        <f t="shared" si="11"/>
        <v>0</v>
      </c>
      <c r="I657" s="20" t="s">
        <v>30</v>
      </c>
    </row>
    <row r="658" spans="1:11" x14ac:dyDescent="0.25">
      <c r="A658" s="192">
        <v>41920</v>
      </c>
      <c r="B658" s="193" t="s">
        <v>2275</v>
      </c>
      <c r="C658" s="324" t="s">
        <v>4923</v>
      </c>
      <c r="D658" s="20" t="s">
        <v>3366</v>
      </c>
      <c r="E658" s="213">
        <v>1824</v>
      </c>
      <c r="F658" s="256">
        <v>41920</v>
      </c>
      <c r="G658" s="42">
        <v>1824</v>
      </c>
      <c r="H658" s="217">
        <f t="shared" si="11"/>
        <v>0</v>
      </c>
      <c r="I658" s="20" t="s">
        <v>30</v>
      </c>
    </row>
    <row r="659" spans="1:11" x14ac:dyDescent="0.25">
      <c r="A659" s="192">
        <v>41920</v>
      </c>
      <c r="B659" s="193" t="s">
        <v>2276</v>
      </c>
      <c r="C659" s="324" t="s">
        <v>4923</v>
      </c>
      <c r="D659" s="20" t="s">
        <v>4782</v>
      </c>
      <c r="E659" s="213">
        <v>40</v>
      </c>
      <c r="F659" s="256">
        <v>41920</v>
      </c>
      <c r="G659" s="42">
        <v>40</v>
      </c>
      <c r="H659" s="217">
        <f t="shared" si="11"/>
        <v>0</v>
      </c>
      <c r="I659" s="20"/>
      <c r="K659" s="33"/>
    </row>
    <row r="660" spans="1:11" x14ac:dyDescent="0.25">
      <c r="A660" s="192">
        <v>41920</v>
      </c>
      <c r="B660" s="193" t="s">
        <v>2277</v>
      </c>
      <c r="C660" s="324" t="s">
        <v>4923</v>
      </c>
      <c r="D660" s="20" t="s">
        <v>51</v>
      </c>
      <c r="E660" s="213">
        <v>2625.6</v>
      </c>
      <c r="F660" s="256">
        <v>41921</v>
      </c>
      <c r="G660" s="42">
        <v>2625.6</v>
      </c>
      <c r="H660" s="217">
        <f t="shared" si="11"/>
        <v>0</v>
      </c>
      <c r="I660" s="20" t="s">
        <v>30</v>
      </c>
    </row>
    <row r="661" spans="1:11" x14ac:dyDescent="0.25">
      <c r="A661" s="192">
        <v>41920</v>
      </c>
      <c r="B661" s="193" t="s">
        <v>2278</v>
      </c>
      <c r="C661" s="324" t="s">
        <v>4923</v>
      </c>
      <c r="D661" s="20" t="s">
        <v>701</v>
      </c>
      <c r="E661" s="213">
        <v>2525.1999999999998</v>
      </c>
      <c r="F661" s="256">
        <v>41921</v>
      </c>
      <c r="G661" s="42">
        <v>2525.1999999999998</v>
      </c>
      <c r="H661" s="217">
        <f t="shared" si="11"/>
        <v>0</v>
      </c>
      <c r="I661" s="20" t="s">
        <v>30</v>
      </c>
    </row>
    <row r="662" spans="1:11" x14ac:dyDescent="0.25">
      <c r="A662" s="192">
        <v>41920</v>
      </c>
      <c r="B662" s="193" t="s">
        <v>2279</v>
      </c>
      <c r="C662" s="324" t="s">
        <v>4923</v>
      </c>
      <c r="D662" s="20" t="s">
        <v>4974</v>
      </c>
      <c r="E662" s="213">
        <v>1500</v>
      </c>
      <c r="F662" s="256">
        <v>41921</v>
      </c>
      <c r="G662" s="42">
        <v>1500</v>
      </c>
      <c r="H662" s="217">
        <f t="shared" si="11"/>
        <v>0</v>
      </c>
      <c r="I662" s="20" t="s">
        <v>30</v>
      </c>
    </row>
    <row r="663" spans="1:11" x14ac:dyDescent="0.25">
      <c r="A663" s="192">
        <v>41920</v>
      </c>
      <c r="B663" s="193" t="s">
        <v>2280</v>
      </c>
      <c r="C663" s="324" t="s">
        <v>4923</v>
      </c>
      <c r="D663" s="20" t="s">
        <v>949</v>
      </c>
      <c r="E663" s="213">
        <v>367.28</v>
      </c>
      <c r="F663" s="256">
        <v>41920</v>
      </c>
      <c r="G663" s="42">
        <v>367.28</v>
      </c>
      <c r="H663" s="217">
        <f t="shared" si="11"/>
        <v>0</v>
      </c>
      <c r="I663" s="20"/>
    </row>
    <row r="664" spans="1:11" x14ac:dyDescent="0.25">
      <c r="A664" s="192">
        <v>41920</v>
      </c>
      <c r="B664" s="193" t="s">
        <v>2282</v>
      </c>
      <c r="C664" s="324" t="s">
        <v>4923</v>
      </c>
      <c r="D664" s="20" t="s">
        <v>55</v>
      </c>
      <c r="E664" s="213">
        <v>8451</v>
      </c>
      <c r="F664" s="256">
        <v>41920</v>
      </c>
      <c r="G664" s="42">
        <v>8451</v>
      </c>
      <c r="H664" s="217">
        <f t="shared" si="11"/>
        <v>0</v>
      </c>
      <c r="I664" s="20"/>
    </row>
    <row r="665" spans="1:11" x14ac:dyDescent="0.25">
      <c r="A665" s="192">
        <v>41920</v>
      </c>
      <c r="B665" s="574" t="s">
        <v>1208</v>
      </c>
      <c r="C665" s="575" t="s">
        <v>4819</v>
      </c>
      <c r="D665" s="190" t="s">
        <v>55</v>
      </c>
      <c r="E665" s="210">
        <v>1174</v>
      </c>
      <c r="F665" s="256">
        <v>41920</v>
      </c>
      <c r="G665" s="42">
        <v>1174</v>
      </c>
      <c r="H665" s="217">
        <f t="shared" si="11"/>
        <v>0</v>
      </c>
      <c r="I665" s="190"/>
    </row>
    <row r="666" spans="1:11" x14ac:dyDescent="0.25">
      <c r="A666" s="192">
        <v>41920</v>
      </c>
      <c r="B666" s="574" t="s">
        <v>1209</v>
      </c>
      <c r="C666" s="575" t="s">
        <v>4819</v>
      </c>
      <c r="D666" s="190" t="s">
        <v>4979</v>
      </c>
      <c r="E666" s="210">
        <v>24186</v>
      </c>
      <c r="F666" s="256">
        <v>41920</v>
      </c>
      <c r="G666" s="42">
        <v>24186</v>
      </c>
      <c r="H666" s="217">
        <f t="shared" si="11"/>
        <v>0</v>
      </c>
      <c r="I666" s="190"/>
    </row>
    <row r="667" spans="1:11" x14ac:dyDescent="0.25">
      <c r="A667" s="192">
        <v>41920</v>
      </c>
      <c r="B667" s="574" t="s">
        <v>1210</v>
      </c>
      <c r="C667" s="575" t="s">
        <v>4819</v>
      </c>
      <c r="D667" s="190" t="s">
        <v>3115</v>
      </c>
      <c r="E667" s="210">
        <v>5649</v>
      </c>
      <c r="F667" s="256">
        <v>41920</v>
      </c>
      <c r="G667" s="42">
        <v>5649</v>
      </c>
      <c r="H667" s="217">
        <f t="shared" si="11"/>
        <v>0</v>
      </c>
      <c r="I667" s="190" t="s">
        <v>65</v>
      </c>
    </row>
    <row r="668" spans="1:11" x14ac:dyDescent="0.25">
      <c r="A668" s="192">
        <v>41920</v>
      </c>
      <c r="B668" s="574" t="s">
        <v>1211</v>
      </c>
      <c r="C668" s="575" t="s">
        <v>4819</v>
      </c>
      <c r="D668" s="190" t="s">
        <v>11</v>
      </c>
      <c r="E668" s="210">
        <v>37201</v>
      </c>
      <c r="F668" s="256">
        <v>41936</v>
      </c>
      <c r="G668" s="42">
        <v>37201</v>
      </c>
      <c r="H668" s="217">
        <f t="shared" si="11"/>
        <v>0</v>
      </c>
      <c r="I668" s="190" t="s">
        <v>65</v>
      </c>
    </row>
    <row r="669" spans="1:11" x14ac:dyDescent="0.25">
      <c r="A669" s="192">
        <v>41920</v>
      </c>
      <c r="B669" s="574" t="s">
        <v>1212</v>
      </c>
      <c r="C669" s="575" t="s">
        <v>4819</v>
      </c>
      <c r="D669" s="190" t="s">
        <v>180</v>
      </c>
      <c r="E669" s="210">
        <v>15572</v>
      </c>
      <c r="F669" s="256">
        <v>41920</v>
      </c>
      <c r="G669" s="42">
        <v>15572</v>
      </c>
      <c r="H669" s="217">
        <f t="shared" si="11"/>
        <v>0</v>
      </c>
      <c r="I669" s="190" t="s">
        <v>65</v>
      </c>
    </row>
    <row r="670" spans="1:11" x14ac:dyDescent="0.25">
      <c r="A670" s="192">
        <v>41920</v>
      </c>
      <c r="B670" s="574" t="s">
        <v>1214</v>
      </c>
      <c r="C670" s="575" t="s">
        <v>4819</v>
      </c>
      <c r="D670" s="190" t="s">
        <v>64</v>
      </c>
      <c r="E670" s="210">
        <v>1349.5</v>
      </c>
      <c r="F670" s="256">
        <v>41920</v>
      </c>
      <c r="G670" s="42">
        <v>1349.5</v>
      </c>
      <c r="H670" s="217">
        <f t="shared" si="11"/>
        <v>0</v>
      </c>
      <c r="I670" s="190" t="s">
        <v>65</v>
      </c>
    </row>
    <row r="671" spans="1:11" x14ac:dyDescent="0.25">
      <c r="A671" s="192">
        <v>41920</v>
      </c>
      <c r="B671" s="574" t="s">
        <v>1215</v>
      </c>
      <c r="C671" s="575" t="s">
        <v>4819</v>
      </c>
      <c r="D671" s="190" t="s">
        <v>2714</v>
      </c>
      <c r="E671" s="210">
        <v>4424</v>
      </c>
      <c r="F671" s="256">
        <v>41921</v>
      </c>
      <c r="G671" s="42">
        <v>4424</v>
      </c>
      <c r="H671" s="217">
        <f t="shared" si="11"/>
        <v>0</v>
      </c>
      <c r="I671" s="190" t="s">
        <v>21</v>
      </c>
    </row>
    <row r="672" spans="1:11" x14ac:dyDescent="0.25">
      <c r="A672" s="192">
        <v>41920</v>
      </c>
      <c r="B672" s="574" t="s">
        <v>1216</v>
      </c>
      <c r="C672" s="575" t="s">
        <v>4819</v>
      </c>
      <c r="D672" s="190" t="s">
        <v>4781</v>
      </c>
      <c r="E672" s="210">
        <v>2511</v>
      </c>
      <c r="F672" s="256">
        <v>41920</v>
      </c>
      <c r="G672" s="42">
        <v>2511</v>
      </c>
      <c r="H672" s="217">
        <f t="shared" si="11"/>
        <v>0</v>
      </c>
      <c r="I672" s="190"/>
    </row>
    <row r="673" spans="1:11" x14ac:dyDescent="0.25">
      <c r="A673" s="192">
        <v>41920</v>
      </c>
      <c r="B673" s="574" t="s">
        <v>1217</v>
      </c>
      <c r="C673" s="575" t="s">
        <v>4819</v>
      </c>
      <c r="D673" s="190" t="s">
        <v>4257</v>
      </c>
      <c r="E673" s="210">
        <v>4083</v>
      </c>
      <c r="F673" s="256">
        <v>41921</v>
      </c>
      <c r="G673" s="42">
        <v>4083</v>
      </c>
      <c r="H673" s="217">
        <f t="shared" si="11"/>
        <v>0</v>
      </c>
      <c r="I673" s="190" t="s">
        <v>21</v>
      </c>
    </row>
    <row r="674" spans="1:11" x14ac:dyDescent="0.25">
      <c r="A674" s="192">
        <v>41920</v>
      </c>
      <c r="B674" s="574" t="s">
        <v>1218</v>
      </c>
      <c r="C674" s="575" t="s">
        <v>4819</v>
      </c>
      <c r="D674" s="190" t="s">
        <v>189</v>
      </c>
      <c r="E674" s="210">
        <v>11984</v>
      </c>
      <c r="F674" s="256">
        <v>41932</v>
      </c>
      <c r="G674" s="42">
        <v>11984</v>
      </c>
      <c r="H674" s="217">
        <f t="shared" si="11"/>
        <v>0</v>
      </c>
      <c r="I674" s="190" t="s">
        <v>21</v>
      </c>
      <c r="J674" s="21"/>
      <c r="K674" s="21"/>
    </row>
    <row r="675" spans="1:11" x14ac:dyDescent="0.25">
      <c r="A675" s="192">
        <v>41920</v>
      </c>
      <c r="B675" s="574" t="s">
        <v>1220</v>
      </c>
      <c r="C675" s="575" t="s">
        <v>4819</v>
      </c>
      <c r="D675" s="190" t="s">
        <v>2382</v>
      </c>
      <c r="E675" s="210">
        <v>5134.5</v>
      </c>
      <c r="F675" s="256">
        <v>41922</v>
      </c>
      <c r="G675" s="42">
        <v>5134.5</v>
      </c>
      <c r="H675" s="217">
        <f t="shared" si="11"/>
        <v>0</v>
      </c>
      <c r="I675" s="190" t="s">
        <v>21</v>
      </c>
      <c r="J675" s="21"/>
      <c r="K675" s="21"/>
    </row>
    <row r="676" spans="1:11" x14ac:dyDescent="0.25">
      <c r="A676" s="192">
        <v>41920</v>
      </c>
      <c r="B676" s="574" t="s">
        <v>1221</v>
      </c>
      <c r="C676" s="575" t="s">
        <v>4819</v>
      </c>
      <c r="D676" s="190" t="s">
        <v>83</v>
      </c>
      <c r="E676" s="210">
        <v>3243</v>
      </c>
      <c r="F676" s="256">
        <v>41921</v>
      </c>
      <c r="G676" s="42">
        <v>3243</v>
      </c>
      <c r="H676" s="217">
        <f t="shared" si="11"/>
        <v>0</v>
      </c>
      <c r="I676" s="190" t="s">
        <v>21</v>
      </c>
      <c r="J676" s="21"/>
      <c r="K676" s="21"/>
    </row>
    <row r="677" spans="1:11" x14ac:dyDescent="0.25">
      <c r="A677" s="192">
        <v>41920</v>
      </c>
      <c r="B677" s="574" t="s">
        <v>1222</v>
      </c>
      <c r="C677" s="575" t="s">
        <v>4819</v>
      </c>
      <c r="D677" s="190" t="s">
        <v>117</v>
      </c>
      <c r="E677" s="210">
        <v>4668</v>
      </c>
      <c r="F677" s="256">
        <v>41923</v>
      </c>
      <c r="G677" s="42">
        <v>4668</v>
      </c>
      <c r="H677" s="217">
        <f t="shared" si="11"/>
        <v>0</v>
      </c>
      <c r="I677" s="190" t="s">
        <v>21</v>
      </c>
      <c r="J677" s="21"/>
      <c r="K677" s="21"/>
    </row>
    <row r="678" spans="1:11" x14ac:dyDescent="0.25">
      <c r="A678" s="192">
        <v>41920</v>
      </c>
      <c r="B678" s="574" t="s">
        <v>1223</v>
      </c>
      <c r="C678" s="575" t="s">
        <v>4819</v>
      </c>
      <c r="D678" s="190" t="s">
        <v>149</v>
      </c>
      <c r="E678" s="210">
        <v>4392</v>
      </c>
      <c r="F678" s="256">
        <v>41921</v>
      </c>
      <c r="G678" s="42">
        <v>4392</v>
      </c>
      <c r="H678" s="217">
        <f t="shared" si="11"/>
        <v>0</v>
      </c>
      <c r="I678" s="190" t="s">
        <v>27</v>
      </c>
      <c r="J678" s="21"/>
      <c r="K678" s="21"/>
    </row>
    <row r="679" spans="1:11" x14ac:dyDescent="0.25">
      <c r="A679" s="192">
        <v>41920</v>
      </c>
      <c r="B679" s="574" t="s">
        <v>1225</v>
      </c>
      <c r="C679" s="575" t="s">
        <v>4819</v>
      </c>
      <c r="D679" s="190" t="s">
        <v>92</v>
      </c>
      <c r="E679" s="210">
        <v>2879</v>
      </c>
      <c r="F679" s="256">
        <v>41921</v>
      </c>
      <c r="G679" s="42">
        <v>2879</v>
      </c>
      <c r="H679" s="217">
        <f t="shared" si="11"/>
        <v>0</v>
      </c>
      <c r="I679" s="190" t="s">
        <v>27</v>
      </c>
      <c r="J679" s="21"/>
      <c r="K679" s="21"/>
    </row>
    <row r="680" spans="1:11" x14ac:dyDescent="0.25">
      <c r="A680" s="192">
        <v>41920</v>
      </c>
      <c r="B680" s="574" t="s">
        <v>1226</v>
      </c>
      <c r="C680" s="575" t="s">
        <v>4819</v>
      </c>
      <c r="D680" s="190" t="s">
        <v>299</v>
      </c>
      <c r="E680" s="210">
        <v>6070</v>
      </c>
      <c r="F680" s="256">
        <v>41920</v>
      </c>
      <c r="G680" s="42">
        <v>6070</v>
      </c>
      <c r="H680" s="217">
        <f t="shared" si="11"/>
        <v>0</v>
      </c>
      <c r="I680" s="190"/>
      <c r="J680" s="21"/>
      <c r="K680" s="21"/>
    </row>
    <row r="681" spans="1:11" x14ac:dyDescent="0.25">
      <c r="A681" s="192">
        <v>41920</v>
      </c>
      <c r="B681" s="574" t="s">
        <v>1227</v>
      </c>
      <c r="C681" s="575" t="s">
        <v>4819</v>
      </c>
      <c r="D681" s="190" t="s">
        <v>96</v>
      </c>
      <c r="E681" s="210">
        <v>122470</v>
      </c>
      <c r="F681" s="256">
        <v>41931</v>
      </c>
      <c r="G681" s="42">
        <v>122470</v>
      </c>
      <c r="H681" s="217">
        <f t="shared" si="11"/>
        <v>0</v>
      </c>
      <c r="I681" s="190" t="s">
        <v>27</v>
      </c>
      <c r="J681" s="21"/>
      <c r="K681" s="21"/>
    </row>
    <row r="682" spans="1:11" x14ac:dyDescent="0.25">
      <c r="A682" s="192">
        <v>41920</v>
      </c>
      <c r="B682" s="574" t="s">
        <v>1228</v>
      </c>
      <c r="C682" s="575" t="s">
        <v>4819</v>
      </c>
      <c r="D682" s="190" t="s">
        <v>60</v>
      </c>
      <c r="E682" s="210">
        <v>3792</v>
      </c>
      <c r="F682" s="412" t="s">
        <v>6588</v>
      </c>
      <c r="G682" s="42">
        <v>3792</v>
      </c>
      <c r="H682" s="217">
        <f t="shared" si="11"/>
        <v>0</v>
      </c>
      <c r="I682" s="190"/>
      <c r="J682" s="21"/>
      <c r="K682" s="21"/>
    </row>
    <row r="683" spans="1:11" x14ac:dyDescent="0.25">
      <c r="A683" s="192">
        <v>41920</v>
      </c>
      <c r="B683" s="574" t="s">
        <v>1230</v>
      </c>
      <c r="C683" s="575" t="s">
        <v>4819</v>
      </c>
      <c r="D683" s="190" t="s">
        <v>4980</v>
      </c>
      <c r="E683" s="210">
        <v>23402</v>
      </c>
      <c r="F683" s="256">
        <v>41921</v>
      </c>
      <c r="G683" s="42">
        <v>23402</v>
      </c>
      <c r="H683" s="217">
        <f t="shared" si="11"/>
        <v>0</v>
      </c>
      <c r="I683" s="190" t="s">
        <v>27</v>
      </c>
      <c r="J683" s="21"/>
      <c r="K683" s="21"/>
    </row>
    <row r="684" spans="1:11" x14ac:dyDescent="0.25">
      <c r="A684" s="192">
        <v>41920</v>
      </c>
      <c r="B684" s="574" t="s">
        <v>1231</v>
      </c>
      <c r="C684" s="575" t="s">
        <v>4819</v>
      </c>
      <c r="D684" s="190" t="s">
        <v>3557</v>
      </c>
      <c r="E684" s="210">
        <v>13634</v>
      </c>
      <c r="F684" s="256">
        <v>41931</v>
      </c>
      <c r="G684" s="42">
        <v>13634</v>
      </c>
      <c r="H684" s="217">
        <f t="shared" si="11"/>
        <v>0</v>
      </c>
      <c r="I684" s="190" t="s">
        <v>162</v>
      </c>
      <c r="J684" s="21"/>
      <c r="K684" s="21"/>
    </row>
    <row r="685" spans="1:11" x14ac:dyDescent="0.25">
      <c r="A685" s="192">
        <v>41920</v>
      </c>
      <c r="B685" s="574" t="s">
        <v>1232</v>
      </c>
      <c r="C685" s="575" t="s">
        <v>4819</v>
      </c>
      <c r="D685" s="190" t="s">
        <v>87</v>
      </c>
      <c r="E685" s="210">
        <v>6271.5</v>
      </c>
      <c r="F685" s="256">
        <v>41921</v>
      </c>
      <c r="G685" s="42">
        <v>6271.5</v>
      </c>
      <c r="H685" s="217">
        <f t="shared" si="11"/>
        <v>0</v>
      </c>
      <c r="I685" s="190" t="s">
        <v>217</v>
      </c>
      <c r="J685" s="21"/>
      <c r="K685" s="21"/>
    </row>
    <row r="686" spans="1:11" x14ac:dyDescent="0.25">
      <c r="A686" s="192">
        <v>41920</v>
      </c>
      <c r="B686" s="574" t="s">
        <v>1233</v>
      </c>
      <c r="C686" s="575" t="s">
        <v>4819</v>
      </c>
      <c r="D686" s="190" t="s">
        <v>1607</v>
      </c>
      <c r="E686" s="210">
        <v>4410</v>
      </c>
      <c r="F686" s="256">
        <v>41920</v>
      </c>
      <c r="G686" s="42">
        <v>4410</v>
      </c>
      <c r="H686" s="217">
        <f t="shared" si="11"/>
        <v>0</v>
      </c>
      <c r="I686" s="190"/>
      <c r="J686" s="21"/>
      <c r="K686" s="21"/>
    </row>
    <row r="687" spans="1:11" x14ac:dyDescent="0.25">
      <c r="A687" s="192">
        <v>41920</v>
      </c>
      <c r="B687" s="574" t="s">
        <v>1234</v>
      </c>
      <c r="C687" s="575" t="s">
        <v>4819</v>
      </c>
      <c r="D687" s="190" t="s">
        <v>2295</v>
      </c>
      <c r="E687" s="210">
        <v>3562</v>
      </c>
      <c r="F687" s="256">
        <v>41921</v>
      </c>
      <c r="G687" s="42">
        <v>3562</v>
      </c>
      <c r="H687" s="217">
        <f t="shared" si="11"/>
        <v>0</v>
      </c>
      <c r="I687" s="190" t="s">
        <v>217</v>
      </c>
      <c r="J687" s="21"/>
      <c r="K687" s="21"/>
    </row>
    <row r="688" spans="1:11" x14ac:dyDescent="0.25">
      <c r="A688" s="192">
        <v>41920</v>
      </c>
      <c r="B688" s="574" t="s">
        <v>1236</v>
      </c>
      <c r="C688" s="575" t="s">
        <v>4819</v>
      </c>
      <c r="D688" s="190" t="s">
        <v>80</v>
      </c>
      <c r="E688" s="210">
        <v>2565</v>
      </c>
      <c r="F688" s="256">
        <v>41921</v>
      </c>
      <c r="G688" s="42">
        <v>2565</v>
      </c>
      <c r="H688" s="217">
        <f t="shared" si="11"/>
        <v>0</v>
      </c>
      <c r="I688" s="190" t="s">
        <v>217</v>
      </c>
      <c r="J688" s="21"/>
      <c r="K688" s="21"/>
    </row>
    <row r="689" spans="1:11" x14ac:dyDescent="0.25">
      <c r="A689" s="192">
        <v>41920</v>
      </c>
      <c r="B689" s="574" t="s">
        <v>1237</v>
      </c>
      <c r="C689" s="575" t="s">
        <v>4819</v>
      </c>
      <c r="D689" s="190" t="s">
        <v>89</v>
      </c>
      <c r="E689" s="210">
        <v>19161</v>
      </c>
      <c r="F689" s="256">
        <v>41922</v>
      </c>
      <c r="G689" s="42">
        <v>19161</v>
      </c>
      <c r="H689" s="217">
        <f t="shared" si="11"/>
        <v>0</v>
      </c>
      <c r="I689" s="190" t="s">
        <v>217</v>
      </c>
      <c r="J689" s="21"/>
      <c r="K689" s="21"/>
    </row>
    <row r="690" spans="1:11" x14ac:dyDescent="0.25">
      <c r="A690" s="192">
        <v>41920</v>
      </c>
      <c r="B690" s="574" t="s">
        <v>1239</v>
      </c>
      <c r="C690" s="575" t="s">
        <v>4819</v>
      </c>
      <c r="D690" s="190" t="s">
        <v>307</v>
      </c>
      <c r="E690" s="210">
        <v>5000</v>
      </c>
      <c r="F690" s="256">
        <v>41921</v>
      </c>
      <c r="G690" s="42">
        <v>5000</v>
      </c>
      <c r="H690" s="217">
        <f t="shared" si="11"/>
        <v>0</v>
      </c>
      <c r="I690" s="190" t="s">
        <v>217</v>
      </c>
      <c r="J690" s="21"/>
      <c r="K690" s="21"/>
    </row>
    <row r="691" spans="1:11" x14ac:dyDescent="0.25">
      <c r="A691" s="192">
        <v>41920</v>
      </c>
      <c r="B691" s="574" t="s">
        <v>1240</v>
      </c>
      <c r="C691" s="575" t="s">
        <v>4819</v>
      </c>
      <c r="D691" s="190" t="s">
        <v>3431</v>
      </c>
      <c r="E691" s="210">
        <v>2240</v>
      </c>
      <c r="F691" s="256">
        <v>41921</v>
      </c>
      <c r="G691" s="42">
        <v>2240</v>
      </c>
      <c r="H691" s="217">
        <f t="shared" si="11"/>
        <v>0</v>
      </c>
      <c r="I691" s="190" t="s">
        <v>217</v>
      </c>
      <c r="J691" s="21"/>
      <c r="K691" s="21"/>
    </row>
    <row r="692" spans="1:11" x14ac:dyDescent="0.25">
      <c r="A692" s="192">
        <v>41920</v>
      </c>
      <c r="B692" s="574" t="s">
        <v>1242</v>
      </c>
      <c r="C692" s="575" t="s">
        <v>4819</v>
      </c>
      <c r="D692" s="190" t="s">
        <v>468</v>
      </c>
      <c r="E692" s="210">
        <v>2813</v>
      </c>
      <c r="F692" s="256">
        <v>41921</v>
      </c>
      <c r="G692" s="42">
        <v>2813</v>
      </c>
      <c r="H692" s="217">
        <f t="shared" si="11"/>
        <v>0</v>
      </c>
      <c r="I692" s="190" t="s">
        <v>217</v>
      </c>
      <c r="J692" s="21"/>
      <c r="K692" s="21"/>
    </row>
    <row r="693" spans="1:11" x14ac:dyDescent="0.25">
      <c r="A693" s="192">
        <v>41920</v>
      </c>
      <c r="B693" s="574" t="s">
        <v>1243</v>
      </c>
      <c r="C693" s="575" t="s">
        <v>4819</v>
      </c>
      <c r="D693" s="190" t="s">
        <v>4981</v>
      </c>
      <c r="E693" s="210">
        <v>734</v>
      </c>
      <c r="F693" s="256">
        <v>41921</v>
      </c>
      <c r="G693" s="42">
        <v>734</v>
      </c>
      <c r="H693" s="217">
        <f t="shared" si="11"/>
        <v>0</v>
      </c>
      <c r="I693" s="190" t="s">
        <v>217</v>
      </c>
      <c r="J693" s="21"/>
      <c r="K693" s="21"/>
    </row>
    <row r="694" spans="1:11" x14ac:dyDescent="0.25">
      <c r="A694" s="192">
        <v>41920</v>
      </c>
      <c r="B694" s="574" t="s">
        <v>1244</v>
      </c>
      <c r="C694" s="575" t="s">
        <v>4819</v>
      </c>
      <c r="D694" s="190" t="s">
        <v>136</v>
      </c>
      <c r="E694" s="210">
        <v>398</v>
      </c>
      <c r="F694" s="256">
        <v>41920</v>
      </c>
      <c r="G694" s="42">
        <v>398</v>
      </c>
      <c r="H694" s="217">
        <f t="shared" si="11"/>
        <v>0</v>
      </c>
      <c r="I694" s="190"/>
      <c r="J694" s="21"/>
      <c r="K694" s="21"/>
    </row>
    <row r="695" spans="1:11" x14ac:dyDescent="0.25">
      <c r="A695" s="192">
        <v>41920</v>
      </c>
      <c r="B695" s="574" t="s">
        <v>1245</v>
      </c>
      <c r="C695" s="575" t="s">
        <v>4819</v>
      </c>
      <c r="D695" s="190" t="s">
        <v>133</v>
      </c>
      <c r="E695" s="210">
        <v>529.20000000000005</v>
      </c>
      <c r="F695" s="256">
        <v>41920</v>
      </c>
      <c r="G695" s="42">
        <v>529.20000000000005</v>
      </c>
      <c r="H695" s="217">
        <f t="shared" si="11"/>
        <v>0</v>
      </c>
      <c r="I695" s="190"/>
      <c r="J695" s="21"/>
      <c r="K695" s="21"/>
    </row>
    <row r="696" spans="1:11" x14ac:dyDescent="0.25">
      <c r="A696" s="192">
        <v>41920</v>
      </c>
      <c r="B696" s="574" t="s">
        <v>1246</v>
      </c>
      <c r="C696" s="575" t="s">
        <v>4819</v>
      </c>
      <c r="D696" s="190" t="s">
        <v>494</v>
      </c>
      <c r="E696" s="210">
        <v>3194</v>
      </c>
      <c r="F696" s="256">
        <v>41920</v>
      </c>
      <c r="G696" s="42">
        <v>3194</v>
      </c>
      <c r="H696" s="217">
        <f t="shared" si="11"/>
        <v>0</v>
      </c>
      <c r="I696" s="190"/>
      <c r="J696" s="21"/>
      <c r="K696" s="21"/>
    </row>
    <row r="697" spans="1:11" x14ac:dyDescent="0.25">
      <c r="A697" s="192">
        <v>41920</v>
      </c>
      <c r="B697" s="574" t="s">
        <v>1247</v>
      </c>
      <c r="C697" s="575" t="s">
        <v>4819</v>
      </c>
      <c r="D697" s="190" t="s">
        <v>4711</v>
      </c>
      <c r="E697" s="210">
        <v>5493</v>
      </c>
      <c r="F697" s="256">
        <v>41920</v>
      </c>
      <c r="G697" s="42">
        <v>5493</v>
      </c>
      <c r="H697" s="217">
        <f t="shared" si="11"/>
        <v>0</v>
      </c>
      <c r="I697" s="190"/>
      <c r="J697" s="21"/>
      <c r="K697" s="21"/>
    </row>
    <row r="698" spans="1:11" x14ac:dyDescent="0.25">
      <c r="A698" s="192">
        <v>41920</v>
      </c>
      <c r="B698" s="574" t="s">
        <v>1248</v>
      </c>
      <c r="C698" s="575" t="s">
        <v>4819</v>
      </c>
      <c r="D698" s="190" t="s">
        <v>4711</v>
      </c>
      <c r="E698" s="210">
        <v>708</v>
      </c>
      <c r="F698" s="256">
        <v>41920</v>
      </c>
      <c r="G698" s="42">
        <v>708</v>
      </c>
      <c r="H698" s="217">
        <f t="shared" si="11"/>
        <v>0</v>
      </c>
      <c r="I698" s="190"/>
      <c r="J698" s="21"/>
      <c r="K698" s="21"/>
    </row>
    <row r="699" spans="1:11" x14ac:dyDescent="0.25">
      <c r="A699" s="192">
        <v>41920</v>
      </c>
      <c r="B699" s="574" t="s">
        <v>1249</v>
      </c>
      <c r="C699" s="575" t="s">
        <v>4819</v>
      </c>
      <c r="D699" s="190" t="s">
        <v>4915</v>
      </c>
      <c r="E699" s="210">
        <v>65816</v>
      </c>
      <c r="F699" s="256">
        <v>41921</v>
      </c>
      <c r="G699" s="42">
        <v>65816</v>
      </c>
      <c r="H699" s="217">
        <f t="shared" si="11"/>
        <v>0</v>
      </c>
      <c r="I699" s="190" t="s">
        <v>4982</v>
      </c>
      <c r="J699" s="21"/>
      <c r="K699" s="21"/>
    </row>
    <row r="700" spans="1:11" x14ac:dyDescent="0.25">
      <c r="A700" s="192">
        <v>41920</v>
      </c>
      <c r="B700" s="574" t="s">
        <v>1250</v>
      </c>
      <c r="C700" s="575" t="s">
        <v>4819</v>
      </c>
      <c r="D700" s="190" t="s">
        <v>4711</v>
      </c>
      <c r="E700" s="210">
        <v>600</v>
      </c>
      <c r="F700" s="256">
        <v>41920</v>
      </c>
      <c r="G700" s="42">
        <v>600</v>
      </c>
      <c r="H700" s="217">
        <f t="shared" si="11"/>
        <v>0</v>
      </c>
      <c r="I700" s="190"/>
      <c r="J700" s="21"/>
      <c r="K700" s="21"/>
    </row>
    <row r="701" spans="1:11" x14ac:dyDescent="0.25">
      <c r="A701" s="192">
        <v>41920</v>
      </c>
      <c r="B701" s="574" t="s">
        <v>1251</v>
      </c>
      <c r="C701" s="575" t="s">
        <v>4819</v>
      </c>
      <c r="D701" s="190" t="s">
        <v>4918</v>
      </c>
      <c r="E701" s="210">
        <v>99033</v>
      </c>
      <c r="F701" s="256">
        <v>41921</v>
      </c>
      <c r="G701" s="42">
        <v>99033</v>
      </c>
      <c r="H701" s="217">
        <f t="shared" si="11"/>
        <v>0</v>
      </c>
      <c r="I701" s="190" t="s">
        <v>30</v>
      </c>
      <c r="J701" s="21"/>
      <c r="K701" s="21"/>
    </row>
    <row r="702" spans="1:11" x14ac:dyDescent="0.25">
      <c r="A702" s="192">
        <v>41920</v>
      </c>
      <c r="B702" s="574" t="s">
        <v>1252</v>
      </c>
      <c r="C702" s="575" t="s">
        <v>4819</v>
      </c>
      <c r="D702" s="190" t="s">
        <v>4649</v>
      </c>
      <c r="E702" s="210">
        <v>10187</v>
      </c>
      <c r="F702" s="256">
        <v>41920</v>
      </c>
      <c r="G702" s="42">
        <v>10187</v>
      </c>
      <c r="H702" s="217">
        <f t="shared" si="11"/>
        <v>0</v>
      </c>
      <c r="I702" s="190"/>
      <c r="J702" s="21"/>
      <c r="K702" s="21"/>
    </row>
    <row r="703" spans="1:11" x14ac:dyDescent="0.25">
      <c r="A703" s="192">
        <v>41920</v>
      </c>
      <c r="B703" s="574" t="s">
        <v>1253</v>
      </c>
      <c r="C703" s="575" t="s">
        <v>4819</v>
      </c>
      <c r="D703" s="190" t="s">
        <v>4649</v>
      </c>
      <c r="E703" s="210">
        <v>384</v>
      </c>
      <c r="F703" s="256">
        <v>41920</v>
      </c>
      <c r="G703" s="42">
        <v>384</v>
      </c>
      <c r="H703" s="217">
        <f t="shared" si="11"/>
        <v>0</v>
      </c>
      <c r="I703" s="190"/>
      <c r="J703" s="21"/>
      <c r="K703" s="21"/>
    </row>
    <row r="704" spans="1:11" x14ac:dyDescent="0.25">
      <c r="A704" s="192">
        <v>41920</v>
      </c>
      <c r="B704" s="574" t="s">
        <v>1255</v>
      </c>
      <c r="C704" s="575" t="s">
        <v>4819</v>
      </c>
      <c r="D704" s="190" t="s">
        <v>4240</v>
      </c>
      <c r="E704" s="210">
        <v>267431</v>
      </c>
      <c r="F704" s="412">
        <v>41944</v>
      </c>
      <c r="G704" s="219">
        <v>267431</v>
      </c>
      <c r="H704" s="217">
        <f t="shared" si="11"/>
        <v>0</v>
      </c>
      <c r="I704" s="190" t="s">
        <v>162</v>
      </c>
      <c r="J704" s="21"/>
      <c r="K704" s="21"/>
    </row>
    <row r="705" spans="1:11" x14ac:dyDescent="0.25">
      <c r="A705" s="192">
        <v>41920</v>
      </c>
      <c r="B705" s="574" t="s">
        <v>1256</v>
      </c>
      <c r="C705" s="575" t="s">
        <v>4819</v>
      </c>
      <c r="D705" s="190" t="s">
        <v>4840</v>
      </c>
      <c r="E705" s="210">
        <v>9256</v>
      </c>
      <c r="F705" s="256">
        <v>41923</v>
      </c>
      <c r="G705" s="42">
        <v>9256</v>
      </c>
      <c r="H705" s="217">
        <f t="shared" si="11"/>
        <v>0</v>
      </c>
      <c r="I705" s="190" t="s">
        <v>65</v>
      </c>
      <c r="J705" s="21"/>
      <c r="K705" s="21"/>
    </row>
    <row r="706" spans="1:11" x14ac:dyDescent="0.25">
      <c r="A706" s="192">
        <v>41920</v>
      </c>
      <c r="B706" s="574" t="s">
        <v>1257</v>
      </c>
      <c r="C706" s="575" t="s">
        <v>4819</v>
      </c>
      <c r="D706" s="190" t="s">
        <v>149</v>
      </c>
      <c r="E706" s="210">
        <v>5956</v>
      </c>
      <c r="F706" s="256">
        <v>41920</v>
      </c>
      <c r="G706" s="42">
        <v>5956</v>
      </c>
      <c r="H706" s="217">
        <f t="shared" si="11"/>
        <v>0</v>
      </c>
      <c r="I706" s="190"/>
      <c r="J706" s="21"/>
      <c r="K706" s="21"/>
    </row>
    <row r="707" spans="1:11" x14ac:dyDescent="0.25">
      <c r="A707" s="192">
        <v>41921</v>
      </c>
      <c r="B707" s="254" t="s">
        <v>2283</v>
      </c>
      <c r="C707" s="322" t="s">
        <v>4923</v>
      </c>
      <c r="D707" s="190" t="s">
        <v>62</v>
      </c>
      <c r="E707" s="210">
        <v>19502.400000000001</v>
      </c>
      <c r="F707" s="256">
        <v>41921</v>
      </c>
      <c r="G707" s="42">
        <v>19502.400000000001</v>
      </c>
      <c r="H707" s="217">
        <f t="shared" si="11"/>
        <v>0</v>
      </c>
      <c r="I707" s="190"/>
      <c r="J707" s="21"/>
      <c r="K707" s="21"/>
    </row>
    <row r="708" spans="1:11" x14ac:dyDescent="0.25">
      <c r="A708" s="192">
        <v>41921</v>
      </c>
      <c r="B708" s="254" t="s">
        <v>2285</v>
      </c>
      <c r="C708" s="322" t="s">
        <v>4923</v>
      </c>
      <c r="D708" s="190" t="s">
        <v>790</v>
      </c>
      <c r="E708" s="210">
        <v>5998.32</v>
      </c>
      <c r="F708" s="256">
        <v>41921</v>
      </c>
      <c r="G708" s="42">
        <v>5998.32</v>
      </c>
      <c r="H708" s="217">
        <f>E708-G708</f>
        <v>0</v>
      </c>
      <c r="I708" s="190"/>
      <c r="J708" s="21"/>
      <c r="K708" s="21"/>
    </row>
    <row r="709" spans="1:11" x14ac:dyDescent="0.25">
      <c r="A709" s="192">
        <v>41921</v>
      </c>
      <c r="B709" s="254" t="s">
        <v>2286</v>
      </c>
      <c r="C709" s="322" t="s">
        <v>4923</v>
      </c>
      <c r="D709" s="190" t="s">
        <v>83</v>
      </c>
      <c r="E709" s="210">
        <v>3169.2</v>
      </c>
      <c r="F709" s="256">
        <v>41921</v>
      </c>
      <c r="G709" s="42">
        <v>3169.2</v>
      </c>
      <c r="H709" s="217">
        <f t="shared" si="11"/>
        <v>0</v>
      </c>
      <c r="I709" s="190" t="s">
        <v>21</v>
      </c>
      <c r="J709" s="21"/>
      <c r="K709" s="21"/>
    </row>
    <row r="710" spans="1:11" x14ac:dyDescent="0.25">
      <c r="A710" s="192">
        <v>41921</v>
      </c>
      <c r="B710" s="254" t="s">
        <v>2287</v>
      </c>
      <c r="C710" s="322" t="s">
        <v>4923</v>
      </c>
      <c r="D710" s="190" t="s">
        <v>2382</v>
      </c>
      <c r="E710" s="210">
        <v>7294.6</v>
      </c>
      <c r="F710" s="256">
        <v>41922</v>
      </c>
      <c r="G710" s="42">
        <v>7294.6</v>
      </c>
      <c r="H710" s="217">
        <f t="shared" si="11"/>
        <v>0</v>
      </c>
      <c r="I710" s="190" t="s">
        <v>21</v>
      </c>
      <c r="J710" s="21"/>
      <c r="K710" s="21"/>
    </row>
    <row r="711" spans="1:11" x14ac:dyDescent="0.25">
      <c r="A711" s="192">
        <v>41921</v>
      </c>
      <c r="B711" s="254" t="s">
        <v>2289</v>
      </c>
      <c r="C711" s="322" t="s">
        <v>4923</v>
      </c>
      <c r="D711" s="190" t="s">
        <v>4620</v>
      </c>
      <c r="E711" s="210">
        <v>4600.8</v>
      </c>
      <c r="F711" s="256">
        <v>41921</v>
      </c>
      <c r="G711" s="42">
        <v>4600.8</v>
      </c>
      <c r="H711" s="217">
        <f t="shared" si="11"/>
        <v>0</v>
      </c>
      <c r="I711" s="190" t="s">
        <v>21</v>
      </c>
      <c r="J711" s="21"/>
      <c r="K711" s="21"/>
    </row>
    <row r="712" spans="1:11" x14ac:dyDescent="0.25">
      <c r="A712" s="192">
        <v>41921</v>
      </c>
      <c r="B712" s="254" t="s">
        <v>2291</v>
      </c>
      <c r="C712" s="322" t="s">
        <v>4923</v>
      </c>
      <c r="D712" s="190" t="s">
        <v>2578</v>
      </c>
      <c r="E712" s="210">
        <v>2538</v>
      </c>
      <c r="F712" s="256">
        <v>41921</v>
      </c>
      <c r="G712" s="42">
        <v>2538</v>
      </c>
      <c r="H712" s="217">
        <f t="shared" ref="H712:H775" si="12">E712-G712</f>
        <v>0</v>
      </c>
      <c r="I712" s="190" t="s">
        <v>21</v>
      </c>
      <c r="J712" s="21"/>
      <c r="K712" s="21"/>
    </row>
    <row r="713" spans="1:11" x14ac:dyDescent="0.25">
      <c r="A713" s="192">
        <v>41921</v>
      </c>
      <c r="B713" s="254" t="s">
        <v>2292</v>
      </c>
      <c r="C713" s="322" t="s">
        <v>4923</v>
      </c>
      <c r="D713" s="190" t="s">
        <v>2578</v>
      </c>
      <c r="E713" s="210">
        <v>869.4</v>
      </c>
      <c r="F713" s="256">
        <v>41921</v>
      </c>
      <c r="G713" s="42">
        <v>869.4</v>
      </c>
      <c r="H713" s="217">
        <f t="shared" si="12"/>
        <v>0</v>
      </c>
      <c r="I713" s="190" t="s">
        <v>21</v>
      </c>
      <c r="J713" s="21"/>
      <c r="K713" s="21"/>
    </row>
    <row r="714" spans="1:11" x14ac:dyDescent="0.25">
      <c r="A714" s="192">
        <v>41921</v>
      </c>
      <c r="B714" s="254" t="s">
        <v>2294</v>
      </c>
      <c r="C714" s="322" t="s">
        <v>4923</v>
      </c>
      <c r="D714" s="190" t="s">
        <v>52</v>
      </c>
      <c r="E714" s="210">
        <v>1598.4</v>
      </c>
      <c r="F714" s="256">
        <v>41921</v>
      </c>
      <c r="G714" s="42">
        <v>1598.4</v>
      </c>
      <c r="H714" s="217">
        <f t="shared" si="12"/>
        <v>0</v>
      </c>
      <c r="I714" s="190" t="s">
        <v>21</v>
      </c>
      <c r="J714" s="21"/>
      <c r="K714" s="21"/>
    </row>
    <row r="715" spans="1:11" x14ac:dyDescent="0.25">
      <c r="A715" s="192">
        <v>41921</v>
      </c>
      <c r="B715" s="254" t="s">
        <v>2296</v>
      </c>
      <c r="C715" s="322" t="s">
        <v>4923</v>
      </c>
      <c r="D715" s="190" t="s">
        <v>67</v>
      </c>
      <c r="E715" s="210">
        <v>3615.3</v>
      </c>
      <c r="F715" s="256">
        <v>41921</v>
      </c>
      <c r="G715" s="42">
        <v>3615.3</v>
      </c>
      <c r="H715" s="217">
        <f t="shared" si="12"/>
        <v>0</v>
      </c>
      <c r="I715" s="190" t="s">
        <v>21</v>
      </c>
      <c r="J715" s="21"/>
      <c r="K715" s="21"/>
    </row>
    <row r="716" spans="1:11" x14ac:dyDescent="0.25">
      <c r="A716" s="192">
        <v>41921</v>
      </c>
      <c r="B716" s="254" t="s">
        <v>2297</v>
      </c>
      <c r="C716" s="322" t="s">
        <v>4923</v>
      </c>
      <c r="D716" s="196" t="s">
        <v>3108</v>
      </c>
      <c r="E716" s="215">
        <v>0</v>
      </c>
      <c r="F716" s="256"/>
      <c r="G716" s="42"/>
      <c r="H716" s="217">
        <f t="shared" si="12"/>
        <v>0</v>
      </c>
      <c r="I716" s="190"/>
      <c r="J716" s="21"/>
      <c r="K716" s="21"/>
    </row>
    <row r="717" spans="1:11" x14ac:dyDescent="0.25">
      <c r="A717" s="192">
        <v>41921</v>
      </c>
      <c r="B717" s="254" t="s">
        <v>2298</v>
      </c>
      <c r="C717" s="322" t="s">
        <v>4923</v>
      </c>
      <c r="D717" s="190" t="s">
        <v>2550</v>
      </c>
      <c r="E717" s="210">
        <v>16795</v>
      </c>
      <c r="F717" s="256">
        <v>41922</v>
      </c>
      <c r="G717" s="42">
        <v>16795</v>
      </c>
      <c r="H717" s="217">
        <f t="shared" si="12"/>
        <v>0</v>
      </c>
      <c r="I717" s="190" t="s">
        <v>27</v>
      </c>
      <c r="J717" s="21"/>
      <c r="K717" s="21"/>
    </row>
    <row r="718" spans="1:11" x14ac:dyDescent="0.25">
      <c r="A718" s="192">
        <v>41921</v>
      </c>
      <c r="B718" s="254" t="s">
        <v>2299</v>
      </c>
      <c r="C718" s="322" t="s">
        <v>4923</v>
      </c>
      <c r="D718" s="190" t="s">
        <v>4698</v>
      </c>
      <c r="E718" s="210">
        <v>2295</v>
      </c>
      <c r="F718" s="256">
        <v>41921</v>
      </c>
      <c r="G718" s="42">
        <v>2295</v>
      </c>
      <c r="H718" s="217">
        <f t="shared" si="12"/>
        <v>0</v>
      </c>
      <c r="I718" s="190"/>
      <c r="J718" s="21"/>
      <c r="K718" s="21"/>
    </row>
    <row r="719" spans="1:11" x14ac:dyDescent="0.25">
      <c r="A719" s="192">
        <v>41921</v>
      </c>
      <c r="B719" s="254" t="s">
        <v>2301</v>
      </c>
      <c r="C719" s="322" t="s">
        <v>4923</v>
      </c>
      <c r="D719" s="190" t="s">
        <v>2504</v>
      </c>
      <c r="E719" s="210">
        <v>46538.1</v>
      </c>
      <c r="F719" s="256">
        <v>41930</v>
      </c>
      <c r="G719" s="42">
        <v>46538.1</v>
      </c>
      <c r="H719" s="217">
        <f t="shared" si="12"/>
        <v>0</v>
      </c>
      <c r="I719" s="190" t="s">
        <v>27</v>
      </c>
      <c r="J719" s="21"/>
      <c r="K719" s="21"/>
    </row>
    <row r="720" spans="1:11" x14ac:dyDescent="0.25">
      <c r="A720" s="192">
        <v>41921</v>
      </c>
      <c r="B720" s="254" t="s">
        <v>2302</v>
      </c>
      <c r="C720" s="322" t="s">
        <v>4923</v>
      </c>
      <c r="D720" s="190" t="s">
        <v>4590</v>
      </c>
      <c r="E720" s="210">
        <v>114.4</v>
      </c>
      <c r="F720" s="256">
        <v>41921</v>
      </c>
      <c r="G720" s="42">
        <v>114.4</v>
      </c>
      <c r="H720" s="217">
        <f t="shared" si="12"/>
        <v>0</v>
      </c>
      <c r="I720" s="190"/>
      <c r="J720" s="21"/>
      <c r="K720" s="21"/>
    </row>
    <row r="721" spans="1:11" x14ac:dyDescent="0.25">
      <c r="A721" s="192">
        <v>41921</v>
      </c>
      <c r="B721" s="254" t="s">
        <v>2303</v>
      </c>
      <c r="C721" s="322" t="s">
        <v>4923</v>
      </c>
      <c r="D721" s="190" t="s">
        <v>80</v>
      </c>
      <c r="E721" s="210">
        <v>5727.6</v>
      </c>
      <c r="F721" s="256">
        <v>41922</v>
      </c>
      <c r="G721" s="42">
        <v>5727.6</v>
      </c>
      <c r="H721" s="217">
        <f t="shared" si="12"/>
        <v>0</v>
      </c>
      <c r="I721" s="190" t="s">
        <v>27</v>
      </c>
      <c r="J721" s="21"/>
      <c r="K721" s="21"/>
    </row>
    <row r="722" spans="1:11" x14ac:dyDescent="0.25">
      <c r="A722" s="192">
        <v>41921</v>
      </c>
      <c r="B722" s="254" t="s">
        <v>2305</v>
      </c>
      <c r="C722" s="322" t="s">
        <v>4923</v>
      </c>
      <c r="D722" s="190" t="s">
        <v>78</v>
      </c>
      <c r="E722" s="210">
        <v>3214.8</v>
      </c>
      <c r="F722" s="256">
        <v>41922</v>
      </c>
      <c r="G722" s="42">
        <v>3214.8</v>
      </c>
      <c r="H722" s="217">
        <f t="shared" si="12"/>
        <v>0</v>
      </c>
      <c r="I722" s="190" t="s">
        <v>27</v>
      </c>
      <c r="J722" s="21"/>
      <c r="K722" s="21"/>
    </row>
    <row r="723" spans="1:11" x14ac:dyDescent="0.25">
      <c r="A723" s="192">
        <v>41921</v>
      </c>
      <c r="B723" s="254" t="s">
        <v>2306</v>
      </c>
      <c r="C723" s="322" t="s">
        <v>4923</v>
      </c>
      <c r="D723" s="190" t="s">
        <v>348</v>
      </c>
      <c r="E723" s="210">
        <v>2176.52</v>
      </c>
      <c r="F723" s="256">
        <v>41922</v>
      </c>
      <c r="G723" s="42">
        <v>2176.52</v>
      </c>
      <c r="H723" s="217">
        <f t="shared" si="12"/>
        <v>0</v>
      </c>
      <c r="I723" s="190"/>
      <c r="J723" s="21"/>
      <c r="K723" s="21"/>
    </row>
    <row r="724" spans="1:11" x14ac:dyDescent="0.25">
      <c r="A724" s="192">
        <v>41921</v>
      </c>
      <c r="B724" s="254" t="s">
        <v>2307</v>
      </c>
      <c r="C724" s="322" t="s">
        <v>4923</v>
      </c>
      <c r="D724" s="190" t="s">
        <v>953</v>
      </c>
      <c r="E724" s="210">
        <v>5967</v>
      </c>
      <c r="F724" s="256">
        <v>41922</v>
      </c>
      <c r="G724" s="42">
        <v>5967</v>
      </c>
      <c r="H724" s="217">
        <f t="shared" si="12"/>
        <v>0</v>
      </c>
      <c r="I724" s="190" t="s">
        <v>27</v>
      </c>
      <c r="J724" s="21"/>
      <c r="K724" s="21"/>
    </row>
    <row r="725" spans="1:11" x14ac:dyDescent="0.25">
      <c r="A725" s="192">
        <v>41921</v>
      </c>
      <c r="B725" s="254" t="s">
        <v>2308</v>
      </c>
      <c r="C725" s="322" t="s">
        <v>4923</v>
      </c>
      <c r="D725" s="190" t="s">
        <v>312</v>
      </c>
      <c r="E725" s="210">
        <v>8968</v>
      </c>
      <c r="F725" s="256">
        <v>41921</v>
      </c>
      <c r="G725" s="42">
        <v>8968</v>
      </c>
      <c r="H725" s="217">
        <f t="shared" si="12"/>
        <v>0</v>
      </c>
      <c r="I725" s="190" t="s">
        <v>217</v>
      </c>
      <c r="J725" s="21"/>
      <c r="K725" s="21"/>
    </row>
    <row r="726" spans="1:11" x14ac:dyDescent="0.25">
      <c r="A726" s="192">
        <v>41921</v>
      </c>
      <c r="B726" s="254" t="s">
        <v>2309</v>
      </c>
      <c r="C726" s="322" t="s">
        <v>4923</v>
      </c>
      <c r="D726" s="190" t="s">
        <v>4983</v>
      </c>
      <c r="E726" s="210">
        <v>3744</v>
      </c>
      <c r="F726" s="256">
        <v>41922</v>
      </c>
      <c r="G726" s="42">
        <v>3744</v>
      </c>
      <c r="H726" s="217">
        <f t="shared" si="12"/>
        <v>0</v>
      </c>
      <c r="I726" s="190" t="s">
        <v>217</v>
      </c>
      <c r="J726" s="21"/>
      <c r="K726" s="21"/>
    </row>
    <row r="727" spans="1:11" x14ac:dyDescent="0.25">
      <c r="A727" s="192">
        <v>41921</v>
      </c>
      <c r="B727" s="254" t="s">
        <v>2310</v>
      </c>
      <c r="C727" s="322" t="s">
        <v>4923</v>
      </c>
      <c r="D727" s="190" t="s">
        <v>51</v>
      </c>
      <c r="E727" s="210">
        <v>1198.4000000000001</v>
      </c>
      <c r="F727" s="256">
        <v>41921</v>
      </c>
      <c r="G727" s="42">
        <v>1198.4000000000001</v>
      </c>
      <c r="H727" s="217">
        <f t="shared" si="12"/>
        <v>0</v>
      </c>
      <c r="I727" s="190"/>
      <c r="J727" s="21"/>
      <c r="K727" s="21"/>
    </row>
    <row r="728" spans="1:11" x14ac:dyDescent="0.25">
      <c r="A728" s="192">
        <v>41921</v>
      </c>
      <c r="B728" s="254" t="s">
        <v>2312</v>
      </c>
      <c r="C728" s="322" t="s">
        <v>4923</v>
      </c>
      <c r="D728" s="190" t="s">
        <v>494</v>
      </c>
      <c r="E728" s="210">
        <v>1987.2</v>
      </c>
      <c r="F728" s="256">
        <v>41921</v>
      </c>
      <c r="G728" s="42">
        <v>1987.2</v>
      </c>
      <c r="H728" s="217">
        <f t="shared" si="12"/>
        <v>0</v>
      </c>
      <c r="I728" s="190" t="s">
        <v>217</v>
      </c>
      <c r="J728" s="21"/>
      <c r="K728" s="21"/>
    </row>
    <row r="729" spans="1:11" x14ac:dyDescent="0.25">
      <c r="A729" s="192">
        <v>41921</v>
      </c>
      <c r="B729" s="254" t="s">
        <v>2313</v>
      </c>
      <c r="C729" s="322" t="s">
        <v>4923</v>
      </c>
      <c r="D729" s="190" t="s">
        <v>1607</v>
      </c>
      <c r="E729" s="210">
        <v>3830.8</v>
      </c>
      <c r="F729" s="256">
        <v>41921</v>
      </c>
      <c r="G729" s="42">
        <v>3830.8</v>
      </c>
      <c r="H729" s="217">
        <f t="shared" si="12"/>
        <v>0</v>
      </c>
      <c r="I729" s="190"/>
      <c r="J729" s="21"/>
      <c r="K729" s="21"/>
    </row>
    <row r="730" spans="1:11" x14ac:dyDescent="0.25">
      <c r="A730" s="192">
        <v>41921</v>
      </c>
      <c r="B730" s="254" t="s">
        <v>2314</v>
      </c>
      <c r="C730" s="322" t="s">
        <v>4923</v>
      </c>
      <c r="D730" s="190" t="s">
        <v>2714</v>
      </c>
      <c r="E730" s="210">
        <v>5471.2</v>
      </c>
      <c r="F730" s="256">
        <v>41921</v>
      </c>
      <c r="G730" s="42">
        <v>5471.2</v>
      </c>
      <c r="H730" s="217">
        <f t="shared" si="12"/>
        <v>0</v>
      </c>
      <c r="I730" s="190" t="s">
        <v>217</v>
      </c>
      <c r="J730" s="21"/>
      <c r="K730" s="21"/>
    </row>
    <row r="731" spans="1:11" x14ac:dyDescent="0.25">
      <c r="A731" s="192">
        <v>41921</v>
      </c>
      <c r="B731" s="254" t="s">
        <v>2316</v>
      </c>
      <c r="C731" s="322" t="s">
        <v>4923</v>
      </c>
      <c r="D731" s="190" t="s">
        <v>1100</v>
      </c>
      <c r="E731" s="210">
        <v>4036.8</v>
      </c>
      <c r="F731" s="256">
        <v>41922</v>
      </c>
      <c r="G731" s="42">
        <v>4036.8</v>
      </c>
      <c r="H731" s="217">
        <f t="shared" si="12"/>
        <v>0</v>
      </c>
      <c r="I731" s="190" t="s">
        <v>27</v>
      </c>
      <c r="J731" s="21"/>
      <c r="K731" s="21"/>
    </row>
    <row r="732" spans="1:11" x14ac:dyDescent="0.25">
      <c r="A732" s="192">
        <v>41921</v>
      </c>
      <c r="B732" s="254" t="s">
        <v>2317</v>
      </c>
      <c r="C732" s="322" t="s">
        <v>4923</v>
      </c>
      <c r="D732" s="190" t="s">
        <v>133</v>
      </c>
      <c r="E732" s="210">
        <v>28380</v>
      </c>
      <c r="F732" s="256">
        <v>41921</v>
      </c>
      <c r="G732" s="42">
        <v>28380</v>
      </c>
      <c r="H732" s="217">
        <f t="shared" si="12"/>
        <v>0</v>
      </c>
      <c r="I732" s="190"/>
      <c r="J732" s="21"/>
      <c r="K732" s="21"/>
    </row>
    <row r="733" spans="1:11" x14ac:dyDescent="0.25">
      <c r="A733" s="192">
        <v>41921</v>
      </c>
      <c r="B733" s="254" t="s">
        <v>2318</v>
      </c>
      <c r="C733" s="322" t="s">
        <v>4923</v>
      </c>
      <c r="D733" s="20" t="s">
        <v>4782</v>
      </c>
      <c r="E733" s="213">
        <v>2949.4</v>
      </c>
      <c r="F733" s="256">
        <v>41921</v>
      </c>
      <c r="G733" s="42">
        <v>2949.4</v>
      </c>
      <c r="H733" s="217">
        <f t="shared" si="12"/>
        <v>0</v>
      </c>
      <c r="I733" s="20"/>
      <c r="J733" s="21"/>
      <c r="K733" s="21"/>
    </row>
    <row r="734" spans="1:11" x14ac:dyDescent="0.25">
      <c r="A734" s="192">
        <v>41921</v>
      </c>
      <c r="B734" s="254" t="s">
        <v>2319</v>
      </c>
      <c r="C734" s="322" t="s">
        <v>4923</v>
      </c>
      <c r="D734" s="20" t="s">
        <v>396</v>
      </c>
      <c r="E734" s="213">
        <v>403.2</v>
      </c>
      <c r="F734" s="256">
        <v>41921</v>
      </c>
      <c r="G734" s="42">
        <v>403.2</v>
      </c>
      <c r="H734" s="217">
        <f t="shared" si="12"/>
        <v>0</v>
      </c>
      <c r="I734" s="20"/>
      <c r="J734" s="21"/>
      <c r="K734" s="21"/>
    </row>
    <row r="735" spans="1:11" x14ac:dyDescent="0.25">
      <c r="A735" s="192">
        <v>41921</v>
      </c>
      <c r="B735" s="254" t="s">
        <v>2320</v>
      </c>
      <c r="C735" s="322" t="s">
        <v>4923</v>
      </c>
      <c r="D735" s="20" t="s">
        <v>745</v>
      </c>
      <c r="E735" s="213">
        <v>4196.3999999999996</v>
      </c>
      <c r="F735" s="256">
        <v>41921</v>
      </c>
      <c r="G735" s="42">
        <v>4196.3999999999996</v>
      </c>
      <c r="H735" s="217">
        <f t="shared" si="12"/>
        <v>0</v>
      </c>
      <c r="I735" s="20"/>
      <c r="J735" s="21"/>
      <c r="K735" s="21"/>
    </row>
    <row r="736" spans="1:11" x14ac:dyDescent="0.25">
      <c r="A736" s="192">
        <v>41921</v>
      </c>
      <c r="B736" s="254" t="s">
        <v>2321</v>
      </c>
      <c r="C736" s="322" t="s">
        <v>4923</v>
      </c>
      <c r="D736" s="20" t="s">
        <v>140</v>
      </c>
      <c r="E736" s="213">
        <v>6274</v>
      </c>
      <c r="F736" s="256">
        <v>41921</v>
      </c>
      <c r="G736" s="42">
        <v>6274</v>
      </c>
      <c r="H736" s="217">
        <f t="shared" si="12"/>
        <v>0</v>
      </c>
      <c r="I736" s="20"/>
      <c r="J736" s="21"/>
      <c r="K736" s="21"/>
    </row>
    <row r="737" spans="1:11" x14ac:dyDescent="0.25">
      <c r="A737" s="192">
        <v>41921</v>
      </c>
      <c r="B737" s="254" t="s">
        <v>2322</v>
      </c>
      <c r="C737" s="322" t="s">
        <v>4923</v>
      </c>
      <c r="D737" s="20" t="s">
        <v>4929</v>
      </c>
      <c r="E737" s="213">
        <v>1630.8</v>
      </c>
      <c r="F737" s="256">
        <v>41921</v>
      </c>
      <c r="G737" s="42">
        <v>1630.8</v>
      </c>
      <c r="H737" s="217">
        <f t="shared" si="12"/>
        <v>0</v>
      </c>
      <c r="I737" s="20"/>
      <c r="J737" s="21"/>
      <c r="K737" s="21"/>
    </row>
    <row r="738" spans="1:11" x14ac:dyDescent="0.25">
      <c r="A738" s="192">
        <v>41921</v>
      </c>
      <c r="B738" s="254" t="s">
        <v>2324</v>
      </c>
      <c r="C738" s="322" t="s">
        <v>4923</v>
      </c>
      <c r="D738" s="20" t="s">
        <v>910</v>
      </c>
      <c r="E738" s="213">
        <v>7940.1</v>
      </c>
      <c r="F738" s="256">
        <v>41921</v>
      </c>
      <c r="G738" s="42">
        <v>7940.1</v>
      </c>
      <c r="H738" s="217">
        <f t="shared" si="12"/>
        <v>0</v>
      </c>
      <c r="I738" s="20"/>
      <c r="J738" s="21"/>
      <c r="K738" s="21"/>
    </row>
    <row r="739" spans="1:11" x14ac:dyDescent="0.25">
      <c r="A739" s="192">
        <v>41921</v>
      </c>
      <c r="B739" s="254" t="s">
        <v>2325</v>
      </c>
      <c r="C739" s="322" t="s">
        <v>4923</v>
      </c>
      <c r="D739" s="20" t="s">
        <v>70</v>
      </c>
      <c r="E739" s="213">
        <v>734.94</v>
      </c>
      <c r="F739" s="256">
        <v>41921</v>
      </c>
      <c r="G739" s="42">
        <v>734.94</v>
      </c>
      <c r="H739" s="217">
        <f t="shared" si="12"/>
        <v>0</v>
      </c>
      <c r="I739" s="20"/>
      <c r="J739" s="21"/>
      <c r="K739" s="21"/>
    </row>
    <row r="740" spans="1:11" x14ac:dyDescent="0.25">
      <c r="A740" s="192">
        <v>41921</v>
      </c>
      <c r="B740" s="254" t="s">
        <v>2326</v>
      </c>
      <c r="C740" s="322" t="s">
        <v>4923</v>
      </c>
      <c r="D740" s="20" t="s">
        <v>2582</v>
      </c>
      <c r="E740" s="213">
        <v>6147.6</v>
      </c>
      <c r="F740" s="256">
        <v>41921</v>
      </c>
      <c r="G740" s="42">
        <v>6147.6</v>
      </c>
      <c r="H740" s="217">
        <f t="shared" si="12"/>
        <v>0</v>
      </c>
      <c r="I740" s="20"/>
      <c r="J740" s="21"/>
      <c r="K740" s="21"/>
    </row>
    <row r="741" spans="1:11" x14ac:dyDescent="0.25">
      <c r="A741" s="192">
        <v>41921</v>
      </c>
      <c r="B741" s="254" t="s">
        <v>2327</v>
      </c>
      <c r="C741" s="322" t="s">
        <v>4923</v>
      </c>
      <c r="D741" s="20" t="s">
        <v>494</v>
      </c>
      <c r="E741" s="213">
        <v>3271.2</v>
      </c>
      <c r="F741" s="256">
        <v>41921</v>
      </c>
      <c r="G741" s="42">
        <v>3271.2</v>
      </c>
      <c r="H741" s="217">
        <f t="shared" si="12"/>
        <v>0</v>
      </c>
      <c r="I741" s="20"/>
      <c r="J741" s="21"/>
      <c r="K741" s="21"/>
    </row>
    <row r="742" spans="1:11" x14ac:dyDescent="0.25">
      <c r="A742" s="192">
        <v>41921</v>
      </c>
      <c r="B742" s="254" t="s">
        <v>2329</v>
      </c>
      <c r="C742" s="322" t="s">
        <v>4923</v>
      </c>
      <c r="D742" s="20" t="s">
        <v>4651</v>
      </c>
      <c r="E742" s="213">
        <v>521.6</v>
      </c>
      <c r="F742" s="256">
        <v>41921</v>
      </c>
      <c r="G742" s="42">
        <v>521.6</v>
      </c>
      <c r="H742" s="217">
        <f t="shared" si="12"/>
        <v>0</v>
      </c>
      <c r="I742" s="20"/>
      <c r="J742" s="21"/>
      <c r="K742" s="21"/>
    </row>
    <row r="743" spans="1:11" x14ac:dyDescent="0.25">
      <c r="A743" s="192">
        <v>41921</v>
      </c>
      <c r="B743" s="254" t="s">
        <v>2330</v>
      </c>
      <c r="C743" s="322" t="s">
        <v>4923</v>
      </c>
      <c r="D743" s="20" t="s">
        <v>2133</v>
      </c>
      <c r="E743" s="213">
        <v>300</v>
      </c>
      <c r="F743" s="256">
        <v>41921</v>
      </c>
      <c r="G743" s="42">
        <v>300</v>
      </c>
      <c r="H743" s="217">
        <f t="shared" si="12"/>
        <v>0</v>
      </c>
      <c r="I743" s="20"/>
      <c r="J743" s="21"/>
      <c r="K743" s="21"/>
    </row>
    <row r="744" spans="1:11" x14ac:dyDescent="0.25">
      <c r="A744" s="192">
        <v>41921</v>
      </c>
      <c r="B744" s="254" t="s">
        <v>2331</v>
      </c>
      <c r="C744" s="322" t="s">
        <v>4923</v>
      </c>
      <c r="D744" s="20" t="s">
        <v>28</v>
      </c>
      <c r="E744" s="213">
        <v>1875.2</v>
      </c>
      <c r="F744" s="256">
        <v>41921</v>
      </c>
      <c r="G744" s="42">
        <v>1875.2</v>
      </c>
      <c r="H744" s="217">
        <f t="shared" si="12"/>
        <v>0</v>
      </c>
      <c r="I744" s="20"/>
      <c r="J744" s="21"/>
      <c r="K744" s="21"/>
    </row>
    <row r="745" spans="1:11" x14ac:dyDescent="0.25">
      <c r="A745" s="192">
        <v>41921</v>
      </c>
      <c r="B745" s="254" t="s">
        <v>2332</v>
      </c>
      <c r="C745" s="322" t="s">
        <v>4923</v>
      </c>
      <c r="D745" s="20" t="s">
        <v>4183</v>
      </c>
      <c r="E745" s="213">
        <v>8257.4</v>
      </c>
      <c r="F745" s="256">
        <v>41921</v>
      </c>
      <c r="G745" s="42">
        <v>8257.4</v>
      </c>
      <c r="H745" s="217">
        <f t="shared" si="12"/>
        <v>0</v>
      </c>
      <c r="I745" s="20"/>
      <c r="J745" s="21"/>
      <c r="K745" s="21"/>
    </row>
    <row r="746" spans="1:11" x14ac:dyDescent="0.25">
      <c r="A746" s="192">
        <v>41921</v>
      </c>
      <c r="B746" s="254" t="s">
        <v>2333</v>
      </c>
      <c r="C746" s="322" t="s">
        <v>4923</v>
      </c>
      <c r="D746" s="20" t="s">
        <v>494</v>
      </c>
      <c r="E746" s="213">
        <v>1038.2</v>
      </c>
      <c r="F746" s="256">
        <v>41921</v>
      </c>
      <c r="G746" s="42">
        <v>1038.2</v>
      </c>
      <c r="H746" s="217">
        <f t="shared" si="12"/>
        <v>0</v>
      </c>
      <c r="I746" s="20"/>
      <c r="J746" s="21"/>
      <c r="K746" s="21"/>
    </row>
    <row r="747" spans="1:11" x14ac:dyDescent="0.25">
      <c r="A747" s="192">
        <v>41921</v>
      </c>
      <c r="B747" s="254" t="s">
        <v>2334</v>
      </c>
      <c r="C747" s="322" t="s">
        <v>4923</v>
      </c>
      <c r="D747" s="295" t="s">
        <v>3108</v>
      </c>
      <c r="E747" s="296">
        <v>0</v>
      </c>
      <c r="F747" s="256"/>
      <c r="G747" s="42"/>
      <c r="H747" s="217">
        <f t="shared" si="12"/>
        <v>0</v>
      </c>
      <c r="I747" s="20"/>
      <c r="J747" s="21"/>
      <c r="K747" s="21"/>
    </row>
    <row r="748" spans="1:11" x14ac:dyDescent="0.25">
      <c r="A748" s="192">
        <v>41921</v>
      </c>
      <c r="B748" s="254" t="s">
        <v>2335</v>
      </c>
      <c r="C748" s="322" t="s">
        <v>4923</v>
      </c>
      <c r="D748" s="20" t="s">
        <v>4680</v>
      </c>
      <c r="E748" s="213">
        <v>10644.4</v>
      </c>
      <c r="F748" s="256">
        <v>41923</v>
      </c>
      <c r="G748" s="42">
        <v>10644.4</v>
      </c>
      <c r="H748" s="217">
        <f t="shared" si="12"/>
        <v>0</v>
      </c>
      <c r="I748" s="20" t="s">
        <v>162</v>
      </c>
      <c r="J748" s="21"/>
      <c r="K748" s="21"/>
    </row>
    <row r="749" spans="1:11" x14ac:dyDescent="0.25">
      <c r="A749" s="192">
        <v>41921</v>
      </c>
      <c r="B749" s="254" t="s">
        <v>2336</v>
      </c>
      <c r="C749" s="322" t="s">
        <v>4923</v>
      </c>
      <c r="D749" s="20" t="s">
        <v>174</v>
      </c>
      <c r="E749" s="213">
        <v>73844.800000000003</v>
      </c>
      <c r="F749" s="256">
        <v>41923</v>
      </c>
      <c r="G749" s="42">
        <v>73844.800000000003</v>
      </c>
      <c r="H749" s="217">
        <f t="shared" si="12"/>
        <v>0</v>
      </c>
      <c r="I749" s="20" t="s">
        <v>162</v>
      </c>
      <c r="J749" s="21"/>
      <c r="K749" s="21"/>
    </row>
    <row r="750" spans="1:11" x14ac:dyDescent="0.25">
      <c r="A750" s="192">
        <v>41921</v>
      </c>
      <c r="B750" s="254" t="s">
        <v>2337</v>
      </c>
      <c r="C750" s="322" t="s">
        <v>4923</v>
      </c>
      <c r="D750" s="20" t="s">
        <v>4933</v>
      </c>
      <c r="E750" s="213">
        <v>561</v>
      </c>
      <c r="F750" s="256">
        <v>41923</v>
      </c>
      <c r="G750" s="42">
        <v>561</v>
      </c>
      <c r="H750" s="217">
        <f t="shared" si="12"/>
        <v>0</v>
      </c>
      <c r="I750" s="20" t="s">
        <v>162</v>
      </c>
      <c r="J750" s="21"/>
      <c r="K750" s="21"/>
    </row>
    <row r="751" spans="1:11" x14ac:dyDescent="0.25">
      <c r="A751" s="192">
        <v>41921</v>
      </c>
      <c r="B751" s="254" t="s">
        <v>2338</v>
      </c>
      <c r="C751" s="322" t="s">
        <v>4923</v>
      </c>
      <c r="D751" s="20" t="s">
        <v>4918</v>
      </c>
      <c r="E751" s="213">
        <v>94871.2</v>
      </c>
      <c r="F751" s="256">
        <v>41922</v>
      </c>
      <c r="G751" s="42">
        <v>94871.2</v>
      </c>
      <c r="H751" s="217">
        <f t="shared" si="12"/>
        <v>0</v>
      </c>
      <c r="I751" s="20" t="s">
        <v>217</v>
      </c>
      <c r="J751" s="21"/>
      <c r="K751" s="21"/>
    </row>
    <row r="752" spans="1:11" x14ac:dyDescent="0.25">
      <c r="A752" s="192">
        <v>41921</v>
      </c>
      <c r="B752" s="254" t="s">
        <v>2340</v>
      </c>
      <c r="C752" s="322" t="s">
        <v>4923</v>
      </c>
      <c r="D752" s="20" t="s">
        <v>4603</v>
      </c>
      <c r="E752" s="213">
        <v>12426.6</v>
      </c>
      <c r="F752" s="256">
        <v>41923</v>
      </c>
      <c r="G752" s="42">
        <v>12426.6</v>
      </c>
      <c r="H752" s="217">
        <f t="shared" si="12"/>
        <v>0</v>
      </c>
      <c r="I752" s="20" t="s">
        <v>162</v>
      </c>
      <c r="J752" s="21"/>
      <c r="K752" s="21"/>
    </row>
    <row r="753" spans="1:11" x14ac:dyDescent="0.25">
      <c r="A753" s="192">
        <v>41921</v>
      </c>
      <c r="B753" s="254" t="s">
        <v>2341</v>
      </c>
      <c r="C753" s="322" t="s">
        <v>4923</v>
      </c>
      <c r="D753" s="20" t="s">
        <v>4598</v>
      </c>
      <c r="E753" s="213">
        <v>11436.35</v>
      </c>
      <c r="F753" s="256">
        <v>41923</v>
      </c>
      <c r="G753" s="42">
        <v>11436.35</v>
      </c>
      <c r="H753" s="217">
        <f t="shared" si="12"/>
        <v>0</v>
      </c>
      <c r="I753" s="20" t="s">
        <v>162</v>
      </c>
      <c r="J753" s="21"/>
      <c r="K753" s="21"/>
    </row>
    <row r="754" spans="1:11" x14ac:dyDescent="0.25">
      <c r="A754" s="192">
        <v>41921</v>
      </c>
      <c r="B754" s="254" t="s">
        <v>2342</v>
      </c>
      <c r="C754" s="322" t="s">
        <v>4923</v>
      </c>
      <c r="D754" s="20" t="s">
        <v>4918</v>
      </c>
      <c r="E754" s="213">
        <v>4103</v>
      </c>
      <c r="F754" s="256">
        <v>41922</v>
      </c>
      <c r="G754" s="42">
        <v>4103</v>
      </c>
      <c r="H754" s="217">
        <f t="shared" si="12"/>
        <v>0</v>
      </c>
      <c r="I754" s="20" t="s">
        <v>217</v>
      </c>
      <c r="J754" s="21"/>
      <c r="K754" s="21"/>
    </row>
    <row r="755" spans="1:11" x14ac:dyDescent="0.25">
      <c r="A755" s="192">
        <v>41921</v>
      </c>
      <c r="B755" s="254" t="s">
        <v>2343</v>
      </c>
      <c r="C755" s="322" t="s">
        <v>4923</v>
      </c>
      <c r="D755" s="20" t="s">
        <v>4301</v>
      </c>
      <c r="E755" s="213">
        <v>21765.599999999999</v>
      </c>
      <c r="F755" s="256">
        <v>41923</v>
      </c>
      <c r="G755" s="42">
        <v>21765.599999999999</v>
      </c>
      <c r="H755" s="217">
        <f t="shared" si="12"/>
        <v>0</v>
      </c>
      <c r="I755" s="20" t="s">
        <v>162</v>
      </c>
      <c r="J755" s="21"/>
      <c r="K755" s="21"/>
    </row>
    <row r="756" spans="1:11" x14ac:dyDescent="0.25">
      <c r="A756" s="192">
        <v>41921</v>
      </c>
      <c r="B756" s="254" t="s">
        <v>2344</v>
      </c>
      <c r="C756" s="322" t="s">
        <v>4923</v>
      </c>
      <c r="D756" s="20" t="s">
        <v>4918</v>
      </c>
      <c r="E756" s="213">
        <v>20972.6</v>
      </c>
      <c r="F756" s="256">
        <v>41923</v>
      </c>
      <c r="G756" s="42">
        <v>20972.6</v>
      </c>
      <c r="H756" s="217">
        <f t="shared" si="12"/>
        <v>0</v>
      </c>
      <c r="I756" s="20"/>
      <c r="J756" s="21"/>
      <c r="K756" s="21"/>
    </row>
    <row r="757" spans="1:11" x14ac:dyDescent="0.25">
      <c r="A757" s="192">
        <v>41921</v>
      </c>
      <c r="B757" s="254" t="s">
        <v>2345</v>
      </c>
      <c r="C757" s="322" t="s">
        <v>4923</v>
      </c>
      <c r="D757" s="20" t="s">
        <v>3557</v>
      </c>
      <c r="E757" s="213">
        <v>19566</v>
      </c>
      <c r="F757" s="412" t="s">
        <v>4984</v>
      </c>
      <c r="G757" s="42">
        <v>19566</v>
      </c>
      <c r="H757" s="217">
        <f t="shared" si="12"/>
        <v>0</v>
      </c>
      <c r="I757" s="20" t="s">
        <v>162</v>
      </c>
      <c r="J757" s="21"/>
      <c r="K757" s="21"/>
    </row>
    <row r="758" spans="1:11" x14ac:dyDescent="0.25">
      <c r="A758" s="192">
        <v>41921</v>
      </c>
      <c r="B758" s="254" t="s">
        <v>2346</v>
      </c>
      <c r="C758" s="322" t="s">
        <v>4923</v>
      </c>
      <c r="D758" s="20" t="s">
        <v>160</v>
      </c>
      <c r="E758" s="213">
        <v>98302.1</v>
      </c>
      <c r="F758" s="412" t="s">
        <v>4985</v>
      </c>
      <c r="G758" s="42">
        <v>98302.1</v>
      </c>
      <c r="H758" s="217">
        <f t="shared" si="12"/>
        <v>0</v>
      </c>
      <c r="I758" s="20" t="s">
        <v>162</v>
      </c>
      <c r="J758" s="21"/>
      <c r="K758" s="21"/>
    </row>
    <row r="759" spans="1:11" x14ac:dyDescent="0.25">
      <c r="A759" s="192">
        <v>41921</v>
      </c>
      <c r="B759" s="254" t="s">
        <v>2347</v>
      </c>
      <c r="C759" s="322" t="s">
        <v>4923</v>
      </c>
      <c r="D759" s="20" t="s">
        <v>4936</v>
      </c>
      <c r="E759" s="213">
        <v>1918.5</v>
      </c>
      <c r="F759" s="256">
        <v>41923</v>
      </c>
      <c r="G759" s="42">
        <v>1918.5</v>
      </c>
      <c r="H759" s="217">
        <f t="shared" si="12"/>
        <v>0</v>
      </c>
      <c r="I759" s="20" t="s">
        <v>162</v>
      </c>
      <c r="J759" s="21"/>
      <c r="K759" s="21"/>
    </row>
    <row r="760" spans="1:11" x14ac:dyDescent="0.25">
      <c r="A760" s="192">
        <v>41921</v>
      </c>
      <c r="B760" s="254" t="s">
        <v>2348</v>
      </c>
      <c r="C760" s="322" t="s">
        <v>4923</v>
      </c>
      <c r="D760" s="20" t="s">
        <v>4788</v>
      </c>
      <c r="E760" s="213">
        <v>11079.76</v>
      </c>
      <c r="F760" s="256">
        <v>41927</v>
      </c>
      <c r="G760" s="42">
        <v>11079.76</v>
      </c>
      <c r="H760" s="217">
        <f t="shared" si="12"/>
        <v>0</v>
      </c>
      <c r="I760" s="20" t="s">
        <v>162</v>
      </c>
      <c r="J760" s="21"/>
      <c r="K760" s="21"/>
    </row>
    <row r="761" spans="1:11" x14ac:dyDescent="0.25">
      <c r="A761" s="192">
        <v>41921</v>
      </c>
      <c r="B761" s="574" t="s">
        <v>1258</v>
      </c>
      <c r="C761" s="575" t="s">
        <v>4819</v>
      </c>
      <c r="D761" s="190" t="s">
        <v>13</v>
      </c>
      <c r="E761" s="210">
        <v>4166.3999999999996</v>
      </c>
      <c r="F761" s="256">
        <v>41921</v>
      </c>
      <c r="G761" s="42">
        <v>4166.3999999999996</v>
      </c>
      <c r="H761" s="217">
        <f t="shared" si="12"/>
        <v>0</v>
      </c>
      <c r="I761" s="190" t="s">
        <v>217</v>
      </c>
      <c r="J761" s="21"/>
      <c r="K761" s="21"/>
    </row>
    <row r="762" spans="1:11" x14ac:dyDescent="0.25">
      <c r="A762" s="192">
        <v>41921</v>
      </c>
      <c r="B762" s="574" t="s">
        <v>1259</v>
      </c>
      <c r="C762" s="575" t="s">
        <v>4819</v>
      </c>
      <c r="D762" s="190" t="s">
        <v>3312</v>
      </c>
      <c r="E762" s="210">
        <v>4894.6000000000004</v>
      </c>
      <c r="F762" s="256">
        <v>41921</v>
      </c>
      <c r="G762" s="42">
        <v>4894.6000000000004</v>
      </c>
      <c r="H762" s="217">
        <f t="shared" si="12"/>
        <v>0</v>
      </c>
      <c r="I762" s="190"/>
      <c r="J762" s="21"/>
      <c r="K762" s="21"/>
    </row>
    <row r="763" spans="1:11" x14ac:dyDescent="0.25">
      <c r="A763" s="192">
        <v>41921</v>
      </c>
      <c r="B763" s="574" t="s">
        <v>1260</v>
      </c>
      <c r="C763" s="575" t="s">
        <v>4819</v>
      </c>
      <c r="D763" s="190" t="s">
        <v>3366</v>
      </c>
      <c r="E763" s="210">
        <v>1520</v>
      </c>
      <c r="F763" s="256">
        <v>41921</v>
      </c>
      <c r="G763" s="42">
        <v>1520</v>
      </c>
      <c r="H763" s="217">
        <f t="shared" si="12"/>
        <v>0</v>
      </c>
      <c r="I763" s="190"/>
      <c r="J763" s="21"/>
      <c r="K763" s="21"/>
    </row>
    <row r="764" spans="1:11" x14ac:dyDescent="0.25">
      <c r="A764" s="192">
        <v>41921</v>
      </c>
      <c r="B764" s="574" t="s">
        <v>1261</v>
      </c>
      <c r="C764" s="575" t="s">
        <v>4819</v>
      </c>
      <c r="D764" s="190" t="s">
        <v>4986</v>
      </c>
      <c r="E764" s="210">
        <v>9954</v>
      </c>
      <c r="F764" s="256">
        <v>41921</v>
      </c>
      <c r="G764" s="42">
        <v>9954</v>
      </c>
      <c r="H764" s="217">
        <f t="shared" si="12"/>
        <v>0</v>
      </c>
      <c r="I764" s="190" t="s">
        <v>3421</v>
      </c>
      <c r="J764" s="21"/>
      <c r="K764" s="21"/>
    </row>
    <row r="765" spans="1:11" x14ac:dyDescent="0.25">
      <c r="A765" s="192">
        <v>41921</v>
      </c>
      <c r="B765" s="574" t="s">
        <v>1262</v>
      </c>
      <c r="C765" s="575" t="s">
        <v>4819</v>
      </c>
      <c r="D765" s="190" t="s">
        <v>25</v>
      </c>
      <c r="E765" s="210">
        <v>3064.5</v>
      </c>
      <c r="F765" s="256">
        <v>41921</v>
      </c>
      <c r="G765" s="42">
        <v>3064.5</v>
      </c>
      <c r="H765" s="217">
        <f t="shared" si="12"/>
        <v>0</v>
      </c>
      <c r="I765" s="190" t="s">
        <v>65</v>
      </c>
      <c r="J765" s="21"/>
      <c r="K765" s="21"/>
    </row>
    <row r="766" spans="1:11" x14ac:dyDescent="0.25">
      <c r="A766" s="192">
        <v>41921</v>
      </c>
      <c r="B766" s="574" t="s">
        <v>1263</v>
      </c>
      <c r="C766" s="575" t="s">
        <v>4819</v>
      </c>
      <c r="D766" s="190" t="s">
        <v>62</v>
      </c>
      <c r="E766" s="210">
        <v>16710.5</v>
      </c>
      <c r="F766" s="256">
        <v>41921</v>
      </c>
      <c r="G766" s="42">
        <v>16710.5</v>
      </c>
      <c r="H766" s="217">
        <f t="shared" si="12"/>
        <v>0</v>
      </c>
      <c r="I766" s="190" t="s">
        <v>65</v>
      </c>
      <c r="J766" s="21"/>
      <c r="K766" s="21"/>
    </row>
    <row r="767" spans="1:11" x14ac:dyDescent="0.25">
      <c r="A767" s="192">
        <v>41921</v>
      </c>
      <c r="B767" s="574" t="s">
        <v>1264</v>
      </c>
      <c r="C767" s="575" t="s">
        <v>4819</v>
      </c>
      <c r="D767" s="190" t="s">
        <v>11</v>
      </c>
      <c r="E767" s="210">
        <v>61253.4</v>
      </c>
      <c r="F767" s="256">
        <v>41936</v>
      </c>
      <c r="G767" s="42">
        <v>61253.4</v>
      </c>
      <c r="H767" s="217">
        <f t="shared" si="12"/>
        <v>0</v>
      </c>
      <c r="I767" s="190"/>
      <c r="J767" s="21"/>
      <c r="K767" s="21"/>
    </row>
    <row r="768" spans="1:11" x14ac:dyDescent="0.25">
      <c r="A768" s="192">
        <v>41921</v>
      </c>
      <c r="B768" s="574" t="s">
        <v>1265</v>
      </c>
      <c r="C768" s="575" t="s">
        <v>4819</v>
      </c>
      <c r="D768" s="190" t="s">
        <v>180</v>
      </c>
      <c r="E768" s="210">
        <v>28748.5</v>
      </c>
      <c r="F768" s="256">
        <v>41921</v>
      </c>
      <c r="G768" s="42">
        <v>28748.5</v>
      </c>
      <c r="H768" s="217">
        <f t="shared" si="12"/>
        <v>0</v>
      </c>
      <c r="I768" s="190" t="s">
        <v>65</v>
      </c>
      <c r="J768" s="21"/>
      <c r="K768" s="21"/>
    </row>
    <row r="769" spans="1:11" x14ac:dyDescent="0.25">
      <c r="A769" s="192">
        <v>41921</v>
      </c>
      <c r="B769" s="574" t="s">
        <v>1266</v>
      </c>
      <c r="C769" s="575" t="s">
        <v>4819</v>
      </c>
      <c r="D769" s="190" t="s">
        <v>41</v>
      </c>
      <c r="E769" s="210">
        <v>13970</v>
      </c>
      <c r="F769" s="256">
        <v>41921</v>
      </c>
      <c r="G769" s="42">
        <v>13970</v>
      </c>
      <c r="H769" s="217">
        <f t="shared" si="12"/>
        <v>0</v>
      </c>
      <c r="I769" s="190" t="s">
        <v>27</v>
      </c>
      <c r="J769" s="21"/>
      <c r="K769" s="21"/>
    </row>
    <row r="770" spans="1:11" x14ac:dyDescent="0.25">
      <c r="A770" s="192">
        <v>41921</v>
      </c>
      <c r="B770" s="574" t="s">
        <v>1267</v>
      </c>
      <c r="C770" s="575" t="s">
        <v>4819</v>
      </c>
      <c r="D770" s="190" t="s">
        <v>3620</v>
      </c>
      <c r="E770" s="210">
        <v>1913.6</v>
      </c>
      <c r="F770" s="256">
        <v>41921</v>
      </c>
      <c r="G770" s="42">
        <v>1913.6</v>
      </c>
      <c r="H770" s="217">
        <f t="shared" si="12"/>
        <v>0</v>
      </c>
      <c r="I770" s="190" t="s">
        <v>65</v>
      </c>
    </row>
    <row r="771" spans="1:11" x14ac:dyDescent="0.25">
      <c r="A771" s="192">
        <v>41921</v>
      </c>
      <c r="B771" s="574" t="s">
        <v>1268</v>
      </c>
      <c r="C771" s="575" t="s">
        <v>4819</v>
      </c>
      <c r="D771" s="190" t="s">
        <v>4939</v>
      </c>
      <c r="E771" s="210">
        <v>6820</v>
      </c>
      <c r="F771" s="256">
        <v>41922</v>
      </c>
      <c r="G771" s="42">
        <v>6820</v>
      </c>
      <c r="H771" s="217">
        <f t="shared" si="12"/>
        <v>0</v>
      </c>
      <c r="I771" s="190" t="s">
        <v>21</v>
      </c>
    </row>
    <row r="772" spans="1:11" x14ac:dyDescent="0.25">
      <c r="A772" s="192">
        <v>41921</v>
      </c>
      <c r="B772" s="574" t="s">
        <v>1269</v>
      </c>
      <c r="C772" s="575" t="s">
        <v>4819</v>
      </c>
      <c r="D772" s="190" t="s">
        <v>123</v>
      </c>
      <c r="E772" s="210">
        <v>14264.2</v>
      </c>
      <c r="F772" s="256">
        <v>41922</v>
      </c>
      <c r="G772" s="42">
        <v>14264.2</v>
      </c>
      <c r="H772" s="217">
        <f t="shared" si="12"/>
        <v>0</v>
      </c>
      <c r="I772" s="190"/>
    </row>
    <row r="773" spans="1:11" x14ac:dyDescent="0.25">
      <c r="A773" s="192">
        <v>41921</v>
      </c>
      <c r="B773" s="574" t="s">
        <v>1270</v>
      </c>
      <c r="C773" s="575" t="s">
        <v>4819</v>
      </c>
      <c r="D773" s="190" t="s">
        <v>212</v>
      </c>
      <c r="E773" s="210">
        <v>5089.6000000000004</v>
      </c>
      <c r="F773" s="256">
        <v>41921</v>
      </c>
      <c r="G773" s="42">
        <v>5089.6000000000004</v>
      </c>
      <c r="H773" s="217">
        <f t="shared" si="12"/>
        <v>0</v>
      </c>
      <c r="I773" s="190"/>
    </row>
    <row r="774" spans="1:11" x14ac:dyDescent="0.25">
      <c r="A774" s="192">
        <v>41921</v>
      </c>
      <c r="B774" s="574" t="s">
        <v>1271</v>
      </c>
      <c r="C774" s="575" t="s">
        <v>4819</v>
      </c>
      <c r="D774" s="190" t="s">
        <v>3115</v>
      </c>
      <c r="E774" s="210">
        <v>15916.2</v>
      </c>
      <c r="F774" s="256">
        <v>41921</v>
      </c>
      <c r="G774" s="42">
        <v>15916.2</v>
      </c>
      <c r="H774" s="217">
        <f t="shared" si="12"/>
        <v>0</v>
      </c>
      <c r="I774" s="190" t="s">
        <v>65</v>
      </c>
    </row>
    <row r="775" spans="1:11" x14ac:dyDescent="0.25">
      <c r="A775" s="192">
        <v>41921</v>
      </c>
      <c r="B775" s="574" t="s">
        <v>1272</v>
      </c>
      <c r="C775" s="575" t="s">
        <v>4819</v>
      </c>
      <c r="D775" s="190" t="s">
        <v>4953</v>
      </c>
      <c r="E775" s="210">
        <v>5754</v>
      </c>
      <c r="F775" s="256">
        <v>41921</v>
      </c>
      <c r="G775" s="42">
        <v>5754</v>
      </c>
      <c r="H775" s="217">
        <f t="shared" si="12"/>
        <v>0</v>
      </c>
      <c r="I775" s="190"/>
    </row>
    <row r="776" spans="1:11" x14ac:dyDescent="0.25">
      <c r="A776" s="192">
        <v>41921</v>
      </c>
      <c r="B776" s="574" t="s">
        <v>1273</v>
      </c>
      <c r="C776" s="575" t="s">
        <v>4819</v>
      </c>
      <c r="D776" s="190" t="s">
        <v>4638</v>
      </c>
      <c r="E776" s="210">
        <v>3672.4</v>
      </c>
      <c r="F776" s="256">
        <v>41921</v>
      </c>
      <c r="G776" s="42">
        <v>3672.4</v>
      </c>
      <c r="H776" s="217">
        <f t="shared" ref="H776:H839" si="13">E776-G776</f>
        <v>0</v>
      </c>
      <c r="I776" s="190"/>
    </row>
    <row r="777" spans="1:11" x14ac:dyDescent="0.25">
      <c r="A777" s="192">
        <v>41921</v>
      </c>
      <c r="B777" s="574" t="s">
        <v>1274</v>
      </c>
      <c r="C777" s="575" t="s">
        <v>4819</v>
      </c>
      <c r="D777" s="190" t="s">
        <v>2481</v>
      </c>
      <c r="E777" s="210">
        <v>55469</v>
      </c>
      <c r="F777" s="256">
        <v>41932</v>
      </c>
      <c r="G777" s="42">
        <v>55469</v>
      </c>
      <c r="H777" s="217">
        <f t="shared" si="13"/>
        <v>0</v>
      </c>
      <c r="I777" s="190" t="s">
        <v>217</v>
      </c>
    </row>
    <row r="778" spans="1:11" x14ac:dyDescent="0.25">
      <c r="A778" s="192">
        <v>41921</v>
      </c>
      <c r="B778" s="574" t="s">
        <v>1275</v>
      </c>
      <c r="C778" s="575" t="s">
        <v>4819</v>
      </c>
      <c r="D778" s="190" t="s">
        <v>4953</v>
      </c>
      <c r="E778" s="210">
        <v>7244</v>
      </c>
      <c r="F778" s="256">
        <v>41921</v>
      </c>
      <c r="G778" s="42">
        <v>7244</v>
      </c>
      <c r="H778" s="217">
        <f t="shared" si="13"/>
        <v>0</v>
      </c>
      <c r="I778" s="190"/>
      <c r="K778" s="33"/>
    </row>
    <row r="779" spans="1:11" x14ac:dyDescent="0.25">
      <c r="A779" s="192">
        <v>41921</v>
      </c>
      <c r="B779" s="574" t="s">
        <v>1276</v>
      </c>
      <c r="C779" s="575" t="s">
        <v>4819</v>
      </c>
      <c r="D779" s="190" t="s">
        <v>4700</v>
      </c>
      <c r="E779" s="210">
        <v>3223</v>
      </c>
      <c r="F779" s="256">
        <v>41921</v>
      </c>
      <c r="G779" s="42">
        <v>3223</v>
      </c>
      <c r="H779" s="217">
        <f t="shared" si="13"/>
        <v>0</v>
      </c>
      <c r="I779" s="190"/>
    </row>
    <row r="780" spans="1:11" x14ac:dyDescent="0.25">
      <c r="A780" s="192">
        <v>41921</v>
      </c>
      <c r="B780" s="574" t="s">
        <v>1277</v>
      </c>
      <c r="C780" s="575" t="s">
        <v>4819</v>
      </c>
      <c r="D780" s="190" t="s">
        <v>4953</v>
      </c>
      <c r="E780" s="210">
        <v>1242</v>
      </c>
      <c r="F780" s="256">
        <v>41921</v>
      </c>
      <c r="G780" s="42">
        <v>1242</v>
      </c>
      <c r="H780" s="217">
        <f t="shared" si="13"/>
        <v>0</v>
      </c>
      <c r="I780" s="190"/>
    </row>
    <row r="781" spans="1:11" x14ac:dyDescent="0.25">
      <c r="A781" s="192">
        <v>41921</v>
      </c>
      <c r="B781" s="574" t="s">
        <v>1278</v>
      </c>
      <c r="C781" s="575" t="s">
        <v>4819</v>
      </c>
      <c r="D781" s="190" t="s">
        <v>58</v>
      </c>
      <c r="E781" s="210">
        <v>5301</v>
      </c>
      <c r="F781" s="256">
        <v>41921</v>
      </c>
      <c r="G781" s="42">
        <v>5301</v>
      </c>
      <c r="H781" s="217">
        <f t="shared" si="13"/>
        <v>0</v>
      </c>
      <c r="I781" s="190" t="s">
        <v>30</v>
      </c>
    </row>
    <row r="782" spans="1:11" x14ac:dyDescent="0.25">
      <c r="A782" s="192">
        <v>41921</v>
      </c>
      <c r="B782" s="574" t="s">
        <v>1279</v>
      </c>
      <c r="C782" s="575" t="s">
        <v>4819</v>
      </c>
      <c r="D782" s="190" t="s">
        <v>338</v>
      </c>
      <c r="E782" s="210">
        <v>855</v>
      </c>
      <c r="F782" s="256">
        <v>41921</v>
      </c>
      <c r="G782" s="42">
        <v>855</v>
      </c>
      <c r="H782" s="217">
        <f t="shared" si="13"/>
        <v>0</v>
      </c>
      <c r="I782" s="190" t="s">
        <v>30</v>
      </c>
    </row>
    <row r="783" spans="1:11" x14ac:dyDescent="0.25">
      <c r="A783" s="192">
        <v>41921</v>
      </c>
      <c r="B783" s="574" t="s">
        <v>1281</v>
      </c>
      <c r="C783" s="575" t="s">
        <v>4819</v>
      </c>
      <c r="D783" s="190" t="s">
        <v>103</v>
      </c>
      <c r="E783" s="210">
        <v>2012.5</v>
      </c>
      <c r="F783" s="256">
        <v>41921</v>
      </c>
      <c r="G783" s="42">
        <v>2012.5</v>
      </c>
      <c r="H783" s="217">
        <f t="shared" si="13"/>
        <v>0</v>
      </c>
      <c r="I783" s="190" t="s">
        <v>30</v>
      </c>
    </row>
    <row r="784" spans="1:11" x14ac:dyDescent="0.25">
      <c r="A784" s="192">
        <v>41921</v>
      </c>
      <c r="B784" s="574" t="s">
        <v>1282</v>
      </c>
      <c r="C784" s="575" t="s">
        <v>4819</v>
      </c>
      <c r="D784" s="190" t="s">
        <v>758</v>
      </c>
      <c r="E784" s="210">
        <v>2610</v>
      </c>
      <c r="F784" s="256">
        <v>41921</v>
      </c>
      <c r="G784" s="42">
        <v>2610</v>
      </c>
      <c r="H784" s="217">
        <f t="shared" si="13"/>
        <v>0</v>
      </c>
      <c r="I784" s="190" t="s">
        <v>30</v>
      </c>
    </row>
    <row r="785" spans="1:11" x14ac:dyDescent="0.25">
      <c r="A785" s="192">
        <v>41921</v>
      </c>
      <c r="B785" s="574" t="s">
        <v>1283</v>
      </c>
      <c r="C785" s="575" t="s">
        <v>4819</v>
      </c>
      <c r="D785" s="190" t="s">
        <v>55</v>
      </c>
      <c r="E785" s="210">
        <v>6491.4</v>
      </c>
      <c r="F785" s="256">
        <v>41921</v>
      </c>
      <c r="G785" s="42">
        <v>6491.4</v>
      </c>
      <c r="H785" s="217">
        <f t="shared" si="13"/>
        <v>0</v>
      </c>
      <c r="I785" s="190"/>
    </row>
    <row r="786" spans="1:11" x14ac:dyDescent="0.25">
      <c r="A786" s="192">
        <v>41921</v>
      </c>
      <c r="B786" s="574" t="s">
        <v>1284</v>
      </c>
      <c r="C786" s="575" t="s">
        <v>4819</v>
      </c>
      <c r="D786" s="190" t="s">
        <v>124</v>
      </c>
      <c r="E786" s="210">
        <v>10397</v>
      </c>
      <c r="F786" s="256">
        <v>41921</v>
      </c>
      <c r="G786" s="42">
        <v>10397</v>
      </c>
      <c r="H786" s="217">
        <f t="shared" si="13"/>
        <v>0</v>
      </c>
      <c r="I786" s="190" t="s">
        <v>30</v>
      </c>
    </row>
    <row r="787" spans="1:11" x14ac:dyDescent="0.25">
      <c r="A787" s="192">
        <v>41921</v>
      </c>
      <c r="B787" s="574" t="s">
        <v>1285</v>
      </c>
      <c r="C787" s="575" t="s">
        <v>4819</v>
      </c>
      <c r="D787" s="190" t="s">
        <v>189</v>
      </c>
      <c r="E787" s="210">
        <v>30666</v>
      </c>
      <c r="F787" s="256">
        <v>41932</v>
      </c>
      <c r="G787" s="42">
        <v>30666</v>
      </c>
      <c r="H787" s="217">
        <f t="shared" si="13"/>
        <v>0</v>
      </c>
      <c r="I787" s="190" t="s">
        <v>21</v>
      </c>
      <c r="K787" s="33"/>
    </row>
    <row r="788" spans="1:11" x14ac:dyDescent="0.25">
      <c r="A788" s="192">
        <v>41921</v>
      </c>
      <c r="B788" s="574" t="s">
        <v>1286</v>
      </c>
      <c r="C788" s="575" t="s">
        <v>4819</v>
      </c>
      <c r="D788" s="190" t="s">
        <v>29</v>
      </c>
      <c r="E788" s="210">
        <v>10031</v>
      </c>
      <c r="F788" s="256">
        <v>41921</v>
      </c>
      <c r="G788" s="42">
        <v>10031</v>
      </c>
      <c r="H788" s="217">
        <f t="shared" si="13"/>
        <v>0</v>
      </c>
      <c r="I788" s="190" t="s">
        <v>30</v>
      </c>
    </row>
    <row r="789" spans="1:11" x14ac:dyDescent="0.25">
      <c r="A789" s="192">
        <v>41921</v>
      </c>
      <c r="B789" s="574" t="s">
        <v>1287</v>
      </c>
      <c r="C789" s="575" t="s">
        <v>4819</v>
      </c>
      <c r="D789" s="190" t="s">
        <v>12</v>
      </c>
      <c r="E789" s="210">
        <v>9240.2000000000007</v>
      </c>
      <c r="F789" s="256">
        <v>41921</v>
      </c>
      <c r="G789" s="42">
        <v>9240.2000000000007</v>
      </c>
      <c r="H789" s="217">
        <f t="shared" si="13"/>
        <v>0</v>
      </c>
      <c r="I789" s="190"/>
    </row>
    <row r="790" spans="1:11" x14ac:dyDescent="0.25">
      <c r="A790" s="192">
        <v>41921</v>
      </c>
      <c r="B790" s="574" t="s">
        <v>1288</v>
      </c>
      <c r="C790" s="575" t="s">
        <v>4819</v>
      </c>
      <c r="D790" s="190" t="s">
        <v>12</v>
      </c>
      <c r="E790" s="210">
        <v>336</v>
      </c>
      <c r="F790" s="256">
        <v>41921</v>
      </c>
      <c r="G790" s="42">
        <v>336</v>
      </c>
      <c r="H790" s="217">
        <f t="shared" si="13"/>
        <v>0</v>
      </c>
      <c r="I790" s="190"/>
    </row>
    <row r="791" spans="1:11" x14ac:dyDescent="0.25">
      <c r="A791" s="192">
        <v>41921</v>
      </c>
      <c r="B791" s="574" t="s">
        <v>1290</v>
      </c>
      <c r="C791" s="575" t="s">
        <v>4819</v>
      </c>
      <c r="D791" s="190" t="s">
        <v>2183</v>
      </c>
      <c r="E791" s="210">
        <v>1254</v>
      </c>
      <c r="F791" s="256">
        <v>41921</v>
      </c>
      <c r="G791" s="42">
        <v>1254</v>
      </c>
      <c r="H791" s="217">
        <f t="shared" si="13"/>
        <v>0</v>
      </c>
      <c r="I791" s="190" t="s">
        <v>30</v>
      </c>
    </row>
    <row r="792" spans="1:11" x14ac:dyDescent="0.25">
      <c r="A792" s="192">
        <v>41921</v>
      </c>
      <c r="B792" s="574" t="s">
        <v>1292</v>
      </c>
      <c r="C792" s="575" t="s">
        <v>4819</v>
      </c>
      <c r="D792" s="190" t="s">
        <v>64</v>
      </c>
      <c r="E792" s="210">
        <v>2922.2</v>
      </c>
      <c r="F792" s="256">
        <v>41921</v>
      </c>
      <c r="G792" s="42">
        <v>2922.2</v>
      </c>
      <c r="H792" s="217">
        <f t="shared" si="13"/>
        <v>0</v>
      </c>
      <c r="I792" s="190" t="s">
        <v>65</v>
      </c>
    </row>
    <row r="793" spans="1:11" x14ac:dyDescent="0.25">
      <c r="A793" s="192">
        <v>41921</v>
      </c>
      <c r="B793" s="574" t="s">
        <v>1293</v>
      </c>
      <c r="C793" s="575" t="s">
        <v>4819</v>
      </c>
      <c r="D793" s="190" t="s">
        <v>449</v>
      </c>
      <c r="E793" s="210">
        <v>1944</v>
      </c>
      <c r="F793" s="256">
        <v>41921</v>
      </c>
      <c r="G793" s="42">
        <v>1944</v>
      </c>
      <c r="H793" s="217">
        <f t="shared" si="13"/>
        <v>0</v>
      </c>
      <c r="I793" s="190" t="s">
        <v>30</v>
      </c>
    </row>
    <row r="794" spans="1:11" x14ac:dyDescent="0.25">
      <c r="A794" s="192">
        <v>41921</v>
      </c>
      <c r="B794" s="574" t="s">
        <v>1295</v>
      </c>
      <c r="C794" s="575" t="s">
        <v>4819</v>
      </c>
      <c r="D794" s="190" t="s">
        <v>54</v>
      </c>
      <c r="E794" s="210">
        <v>800</v>
      </c>
      <c r="F794" s="256">
        <v>41921</v>
      </c>
      <c r="G794" s="42">
        <v>800</v>
      </c>
      <c r="H794" s="217">
        <f t="shared" si="13"/>
        <v>0</v>
      </c>
      <c r="I794" s="190" t="s">
        <v>30</v>
      </c>
    </row>
    <row r="795" spans="1:11" x14ac:dyDescent="0.25">
      <c r="A795" s="192">
        <v>41921</v>
      </c>
      <c r="B795" s="574" t="s">
        <v>1296</v>
      </c>
      <c r="C795" s="575" t="s">
        <v>4819</v>
      </c>
      <c r="D795" s="190" t="s">
        <v>949</v>
      </c>
      <c r="E795" s="210">
        <v>324</v>
      </c>
      <c r="F795" s="256">
        <v>41921</v>
      </c>
      <c r="G795" s="42">
        <v>324</v>
      </c>
      <c r="H795" s="217">
        <f t="shared" si="13"/>
        <v>0</v>
      </c>
      <c r="I795" s="190"/>
    </row>
    <row r="796" spans="1:11" x14ac:dyDescent="0.25">
      <c r="A796" s="192">
        <v>41921</v>
      </c>
      <c r="B796" s="574" t="s">
        <v>1297</v>
      </c>
      <c r="C796" s="575" t="s">
        <v>4819</v>
      </c>
      <c r="D796" s="190" t="s">
        <v>4589</v>
      </c>
      <c r="E796" s="210">
        <v>1552</v>
      </c>
      <c r="F796" s="256">
        <v>41921</v>
      </c>
      <c r="G796" s="42">
        <v>1552</v>
      </c>
      <c r="H796" s="217">
        <f t="shared" si="13"/>
        <v>0</v>
      </c>
      <c r="I796" s="190"/>
    </row>
    <row r="797" spans="1:11" x14ac:dyDescent="0.25">
      <c r="A797" s="192">
        <v>41921</v>
      </c>
      <c r="B797" s="574" t="s">
        <v>1298</v>
      </c>
      <c r="C797" s="575" t="s">
        <v>4819</v>
      </c>
      <c r="D797" s="190" t="s">
        <v>4987</v>
      </c>
      <c r="E797" s="210">
        <v>1173</v>
      </c>
      <c r="F797" s="256">
        <v>41921</v>
      </c>
      <c r="G797" s="42">
        <v>1173</v>
      </c>
      <c r="H797" s="217">
        <f t="shared" si="13"/>
        <v>0</v>
      </c>
      <c r="I797" s="190"/>
    </row>
    <row r="798" spans="1:11" x14ac:dyDescent="0.25">
      <c r="A798" s="192">
        <v>41922</v>
      </c>
      <c r="B798" s="254" t="s">
        <v>1129</v>
      </c>
      <c r="C798" s="322" t="s">
        <v>4923</v>
      </c>
      <c r="D798" s="190" t="s">
        <v>4830</v>
      </c>
      <c r="E798" s="210">
        <v>1251.5999999999999</v>
      </c>
      <c r="F798" s="256">
        <v>41923</v>
      </c>
      <c r="G798" s="42">
        <v>1251.5999999999999</v>
      </c>
      <c r="H798" s="217">
        <f t="shared" si="13"/>
        <v>0</v>
      </c>
      <c r="I798" s="190" t="s">
        <v>162</v>
      </c>
    </row>
    <row r="799" spans="1:11" x14ac:dyDescent="0.25">
      <c r="A799" s="192">
        <v>41922</v>
      </c>
      <c r="B799" s="254" t="s">
        <v>1130</v>
      </c>
      <c r="C799" s="322" t="s">
        <v>4923</v>
      </c>
      <c r="D799" s="190" t="s">
        <v>4921</v>
      </c>
      <c r="E799" s="210">
        <v>3306</v>
      </c>
      <c r="F799" s="256">
        <v>41925</v>
      </c>
      <c r="G799" s="42">
        <v>3306</v>
      </c>
      <c r="H799" s="217">
        <f t="shared" si="13"/>
        <v>0</v>
      </c>
      <c r="I799" s="190"/>
    </row>
    <row r="800" spans="1:11" x14ac:dyDescent="0.25">
      <c r="A800" s="192">
        <v>41922</v>
      </c>
      <c r="B800" s="254" t="s">
        <v>1131</v>
      </c>
      <c r="C800" s="322" t="s">
        <v>4923</v>
      </c>
      <c r="D800" s="190" t="s">
        <v>13</v>
      </c>
      <c r="E800" s="210">
        <v>4047</v>
      </c>
      <c r="F800" s="256">
        <v>41922</v>
      </c>
      <c r="G800" s="42">
        <v>4047</v>
      </c>
      <c r="H800" s="217">
        <f t="shared" si="13"/>
        <v>0</v>
      </c>
      <c r="I800" s="190"/>
    </row>
    <row r="801" spans="1:11" x14ac:dyDescent="0.25">
      <c r="A801" s="192">
        <v>41922</v>
      </c>
      <c r="B801" s="254" t="s">
        <v>1132</v>
      </c>
      <c r="C801" s="322" t="s">
        <v>4923</v>
      </c>
      <c r="D801" s="190" t="s">
        <v>4928</v>
      </c>
      <c r="E801" s="210">
        <v>14823.8</v>
      </c>
      <c r="F801" s="256">
        <v>41922</v>
      </c>
      <c r="G801" s="42">
        <v>14823.8</v>
      </c>
      <c r="H801" s="217">
        <f t="shared" si="13"/>
        <v>0</v>
      </c>
      <c r="I801" s="190" t="s">
        <v>217</v>
      </c>
      <c r="J801" s="21"/>
      <c r="K801" s="21"/>
    </row>
    <row r="802" spans="1:11" x14ac:dyDescent="0.25">
      <c r="A802" s="192">
        <v>41922</v>
      </c>
      <c r="B802" s="254" t="s">
        <v>1133</v>
      </c>
      <c r="C802" s="322" t="s">
        <v>4923</v>
      </c>
      <c r="D802" s="190" t="s">
        <v>3312</v>
      </c>
      <c r="E802" s="210">
        <v>5577.6</v>
      </c>
      <c r="F802" s="256">
        <v>41922</v>
      </c>
      <c r="G802" s="42">
        <v>5577.6</v>
      </c>
      <c r="H802" s="217">
        <f t="shared" si="13"/>
        <v>0</v>
      </c>
      <c r="I802" s="190"/>
      <c r="J802" s="21"/>
      <c r="K802" s="21"/>
    </row>
    <row r="803" spans="1:11" x14ac:dyDescent="0.25">
      <c r="A803" s="192">
        <v>41922</v>
      </c>
      <c r="B803" s="254" t="s">
        <v>1134</v>
      </c>
      <c r="C803" s="322" t="s">
        <v>4923</v>
      </c>
      <c r="D803" s="190" t="s">
        <v>3366</v>
      </c>
      <c r="E803" s="210">
        <v>3660</v>
      </c>
      <c r="F803" s="256">
        <v>41922</v>
      </c>
      <c r="G803" s="42">
        <v>3660</v>
      </c>
      <c r="H803" s="217">
        <f t="shared" si="13"/>
        <v>0</v>
      </c>
      <c r="I803" s="190" t="s">
        <v>380</v>
      </c>
      <c r="J803" s="21"/>
      <c r="K803" s="21"/>
    </row>
    <row r="804" spans="1:11" x14ac:dyDescent="0.25">
      <c r="A804" s="192">
        <v>41922</v>
      </c>
      <c r="B804" s="254" t="s">
        <v>1135</v>
      </c>
      <c r="C804" s="322" t="s">
        <v>4923</v>
      </c>
      <c r="D804" s="190" t="s">
        <v>149</v>
      </c>
      <c r="E804" s="210">
        <v>19004.8</v>
      </c>
      <c r="F804" s="256">
        <v>41926</v>
      </c>
      <c r="G804" s="42">
        <v>19004.8</v>
      </c>
      <c r="H804" s="217">
        <f t="shared" si="13"/>
        <v>0</v>
      </c>
      <c r="I804" s="190" t="s">
        <v>27</v>
      </c>
      <c r="J804" s="21"/>
      <c r="K804" s="21"/>
    </row>
    <row r="805" spans="1:11" x14ac:dyDescent="0.25">
      <c r="A805" s="192">
        <v>41922</v>
      </c>
      <c r="B805" s="254" t="s">
        <v>1136</v>
      </c>
      <c r="C805" s="322" t="s">
        <v>4923</v>
      </c>
      <c r="D805" s="190" t="s">
        <v>4938</v>
      </c>
      <c r="E805" s="210">
        <v>5525.9</v>
      </c>
      <c r="F805" s="256">
        <v>41923</v>
      </c>
      <c r="G805" s="42">
        <v>5525.9</v>
      </c>
      <c r="H805" s="217">
        <f t="shared" si="13"/>
        <v>0</v>
      </c>
      <c r="I805" s="190" t="s">
        <v>21</v>
      </c>
      <c r="J805" s="21"/>
      <c r="K805" s="21"/>
    </row>
    <row r="806" spans="1:11" x14ac:dyDescent="0.25">
      <c r="A806" s="192">
        <v>41922</v>
      </c>
      <c r="B806" s="254" t="s">
        <v>1137</v>
      </c>
      <c r="C806" s="322" t="s">
        <v>4923</v>
      </c>
      <c r="D806" s="190" t="s">
        <v>4698</v>
      </c>
      <c r="E806" s="210">
        <v>5605</v>
      </c>
      <c r="F806" s="256">
        <v>41922</v>
      </c>
      <c r="G806" s="42">
        <v>5605</v>
      </c>
      <c r="H806" s="217">
        <f t="shared" si="13"/>
        <v>0</v>
      </c>
      <c r="I806" s="190" t="s">
        <v>21</v>
      </c>
      <c r="J806" s="21"/>
      <c r="K806" s="21"/>
    </row>
    <row r="807" spans="1:11" x14ac:dyDescent="0.25">
      <c r="A807" s="192">
        <v>41922</v>
      </c>
      <c r="B807" s="254" t="s">
        <v>1138</v>
      </c>
      <c r="C807" s="322" t="s">
        <v>4923</v>
      </c>
      <c r="D807" s="190" t="s">
        <v>4652</v>
      </c>
      <c r="E807" s="210">
        <v>1958.8</v>
      </c>
      <c r="F807" s="256">
        <v>41922</v>
      </c>
      <c r="G807" s="42">
        <v>1958.8</v>
      </c>
      <c r="H807" s="217">
        <f t="shared" si="13"/>
        <v>0</v>
      </c>
      <c r="I807" s="190" t="s">
        <v>30</v>
      </c>
      <c r="J807" s="21"/>
      <c r="K807" s="21"/>
    </row>
    <row r="808" spans="1:11" x14ac:dyDescent="0.25">
      <c r="A808" s="192">
        <v>41922</v>
      </c>
      <c r="B808" s="254" t="s">
        <v>1139</v>
      </c>
      <c r="C808" s="322" t="s">
        <v>4923</v>
      </c>
      <c r="D808" s="190" t="s">
        <v>2183</v>
      </c>
      <c r="E808" s="210">
        <v>1407.9</v>
      </c>
      <c r="F808" s="256">
        <v>41922</v>
      </c>
      <c r="G808" s="42">
        <v>1407.9</v>
      </c>
      <c r="H808" s="217">
        <f t="shared" si="13"/>
        <v>0</v>
      </c>
      <c r="I808" s="190" t="s">
        <v>30</v>
      </c>
      <c r="J808" s="21"/>
      <c r="K808" s="21"/>
    </row>
    <row r="809" spans="1:11" x14ac:dyDescent="0.25">
      <c r="A809" s="192">
        <v>41922</v>
      </c>
      <c r="B809" s="254" t="s">
        <v>1140</v>
      </c>
      <c r="C809" s="322" t="s">
        <v>4923</v>
      </c>
      <c r="D809" s="190" t="s">
        <v>758</v>
      </c>
      <c r="E809" s="210">
        <v>2628</v>
      </c>
      <c r="F809" s="256">
        <v>41922</v>
      </c>
      <c r="G809" s="42">
        <v>2628</v>
      </c>
      <c r="H809" s="217">
        <f t="shared" si="13"/>
        <v>0</v>
      </c>
      <c r="I809" s="190" t="s">
        <v>30</v>
      </c>
      <c r="J809" s="21"/>
      <c r="K809" s="21"/>
    </row>
    <row r="810" spans="1:11" x14ac:dyDescent="0.25">
      <c r="A810" s="192">
        <v>41922</v>
      </c>
      <c r="B810" s="254" t="s">
        <v>1141</v>
      </c>
      <c r="C810" s="322" t="s">
        <v>4923</v>
      </c>
      <c r="D810" s="190" t="s">
        <v>29</v>
      </c>
      <c r="E810" s="210">
        <v>10388.799999999999</v>
      </c>
      <c r="F810" s="256">
        <v>41922</v>
      </c>
      <c r="G810" s="42">
        <v>10388.799999999999</v>
      </c>
      <c r="H810" s="217">
        <f t="shared" si="13"/>
        <v>0</v>
      </c>
      <c r="I810" s="190"/>
      <c r="J810" s="21"/>
      <c r="K810" s="21"/>
    </row>
    <row r="811" spans="1:11" x14ac:dyDescent="0.25">
      <c r="A811" s="192">
        <v>41922</v>
      </c>
      <c r="B811" s="254" t="s">
        <v>1142</v>
      </c>
      <c r="C811" s="322" t="s">
        <v>4923</v>
      </c>
      <c r="D811" s="190" t="s">
        <v>240</v>
      </c>
      <c r="E811" s="210">
        <v>84719.6</v>
      </c>
      <c r="F811" s="412" t="s">
        <v>4988</v>
      </c>
      <c r="G811" s="42">
        <v>84719.6</v>
      </c>
      <c r="H811" s="217">
        <f t="shared" si="13"/>
        <v>0</v>
      </c>
      <c r="I811" s="190" t="s">
        <v>27</v>
      </c>
      <c r="J811" s="21"/>
      <c r="K811" s="21"/>
    </row>
    <row r="812" spans="1:11" x14ac:dyDescent="0.25">
      <c r="A812" s="192">
        <v>41922</v>
      </c>
      <c r="B812" s="254" t="s">
        <v>1143</v>
      </c>
      <c r="C812" s="322" t="s">
        <v>4923</v>
      </c>
      <c r="D812" s="190" t="s">
        <v>4322</v>
      </c>
      <c r="E812" s="210">
        <v>10275</v>
      </c>
      <c r="F812" s="256">
        <v>41922</v>
      </c>
      <c r="G812" s="42">
        <v>10275</v>
      </c>
      <c r="H812" s="217">
        <f t="shared" si="13"/>
        <v>0</v>
      </c>
      <c r="I812" s="190" t="s">
        <v>30</v>
      </c>
      <c r="J812" s="21"/>
      <c r="K812" s="21"/>
    </row>
    <row r="813" spans="1:11" x14ac:dyDescent="0.25">
      <c r="A813" s="192">
        <v>41922</v>
      </c>
      <c r="B813" s="254" t="s">
        <v>1144</v>
      </c>
      <c r="C813" s="322" t="s">
        <v>4923</v>
      </c>
      <c r="D813" s="190" t="s">
        <v>23</v>
      </c>
      <c r="E813" s="210">
        <v>5526.4</v>
      </c>
      <c r="F813" s="256">
        <v>41922</v>
      </c>
      <c r="G813" s="42">
        <v>5526.4</v>
      </c>
      <c r="H813" s="217">
        <f t="shared" si="13"/>
        <v>0</v>
      </c>
      <c r="I813" s="190"/>
      <c r="J813" s="21"/>
      <c r="K813" s="21"/>
    </row>
    <row r="814" spans="1:11" x14ac:dyDescent="0.25">
      <c r="A814" s="192">
        <v>41922</v>
      </c>
      <c r="B814" s="254" t="s">
        <v>1145</v>
      </c>
      <c r="C814" s="322" t="s">
        <v>4923</v>
      </c>
      <c r="D814" s="190" t="s">
        <v>4662</v>
      </c>
      <c r="E814" s="210">
        <v>640</v>
      </c>
      <c r="F814" s="256">
        <v>41922</v>
      </c>
      <c r="G814" s="42">
        <v>640</v>
      </c>
      <c r="H814" s="217">
        <f t="shared" si="13"/>
        <v>0</v>
      </c>
      <c r="I814" s="190"/>
      <c r="J814" s="21"/>
      <c r="K814" s="21"/>
    </row>
    <row r="815" spans="1:11" x14ac:dyDescent="0.25">
      <c r="A815" s="192">
        <v>41922</v>
      </c>
      <c r="B815" s="254" t="s">
        <v>1146</v>
      </c>
      <c r="C815" s="322" t="s">
        <v>4923</v>
      </c>
      <c r="D815" s="190" t="s">
        <v>316</v>
      </c>
      <c r="E815" s="210">
        <v>590.20000000000005</v>
      </c>
      <c r="F815" s="256">
        <v>41922</v>
      </c>
      <c r="G815" s="42">
        <v>590.20000000000005</v>
      </c>
      <c r="H815" s="217">
        <f t="shared" si="13"/>
        <v>0</v>
      </c>
      <c r="I815" s="190" t="s">
        <v>30</v>
      </c>
      <c r="J815" s="21"/>
      <c r="K815" s="21"/>
    </row>
    <row r="816" spans="1:11" x14ac:dyDescent="0.25">
      <c r="A816" s="192">
        <v>41922</v>
      </c>
      <c r="B816" s="254" t="s">
        <v>1147</v>
      </c>
      <c r="C816" s="322" t="s">
        <v>4923</v>
      </c>
      <c r="D816" s="190" t="s">
        <v>3080</v>
      </c>
      <c r="E816" s="210">
        <v>3339.6</v>
      </c>
      <c r="F816" s="256">
        <v>41922</v>
      </c>
      <c r="G816" s="42">
        <v>3339.6</v>
      </c>
      <c r="H816" s="217">
        <f t="shared" si="13"/>
        <v>0</v>
      </c>
      <c r="I816" s="190"/>
      <c r="J816" s="21"/>
      <c r="K816" s="21"/>
    </row>
    <row r="817" spans="1:11" x14ac:dyDescent="0.25">
      <c r="A817" s="192">
        <v>41922</v>
      </c>
      <c r="B817" s="254" t="s">
        <v>1148</v>
      </c>
      <c r="C817" s="322" t="s">
        <v>4923</v>
      </c>
      <c r="D817" s="190" t="s">
        <v>3080</v>
      </c>
      <c r="E817" s="210">
        <v>102</v>
      </c>
      <c r="F817" s="256">
        <v>41922</v>
      </c>
      <c r="G817" s="42">
        <v>102</v>
      </c>
      <c r="H817" s="217">
        <f t="shared" si="13"/>
        <v>0</v>
      </c>
      <c r="I817" s="190"/>
      <c r="K817" s="33"/>
    </row>
    <row r="818" spans="1:11" x14ac:dyDescent="0.25">
      <c r="A818" s="192">
        <v>41922</v>
      </c>
      <c r="B818" s="254" t="s">
        <v>1149</v>
      </c>
      <c r="C818" s="322" t="s">
        <v>4923</v>
      </c>
      <c r="D818" s="190" t="s">
        <v>1607</v>
      </c>
      <c r="E818" s="210">
        <v>4707.2</v>
      </c>
      <c r="F818" s="256">
        <v>41922</v>
      </c>
      <c r="G818" s="42">
        <v>4707.2</v>
      </c>
      <c r="H818" s="217">
        <f t="shared" si="13"/>
        <v>0</v>
      </c>
      <c r="I818" s="190"/>
    </row>
    <row r="819" spans="1:11" x14ac:dyDescent="0.25">
      <c r="A819" s="192">
        <v>41922</v>
      </c>
      <c r="B819" s="254" t="s">
        <v>1150</v>
      </c>
      <c r="C819" s="322" t="s">
        <v>4923</v>
      </c>
      <c r="D819" s="190" t="s">
        <v>4700</v>
      </c>
      <c r="E819" s="210">
        <v>4311.6000000000004</v>
      </c>
      <c r="F819" s="256">
        <v>41922</v>
      </c>
      <c r="G819" s="42">
        <v>4311.6000000000004</v>
      </c>
      <c r="H819" s="217">
        <f t="shared" si="13"/>
        <v>0</v>
      </c>
      <c r="I819" s="190" t="s">
        <v>30</v>
      </c>
    </row>
    <row r="820" spans="1:11" x14ac:dyDescent="0.25">
      <c r="A820" s="192">
        <v>41922</v>
      </c>
      <c r="B820" s="254" t="s">
        <v>1151</v>
      </c>
      <c r="C820" s="322" t="s">
        <v>4923</v>
      </c>
      <c r="D820" s="190" t="s">
        <v>2435</v>
      </c>
      <c r="E820" s="210">
        <v>2793</v>
      </c>
      <c r="F820" s="256">
        <v>41922</v>
      </c>
      <c r="G820" s="42">
        <v>2793</v>
      </c>
      <c r="H820" s="217">
        <f t="shared" si="13"/>
        <v>0</v>
      </c>
      <c r="I820" s="190" t="s">
        <v>30</v>
      </c>
    </row>
    <row r="821" spans="1:11" x14ac:dyDescent="0.25">
      <c r="A821" s="192">
        <v>41922</v>
      </c>
      <c r="B821" s="254" t="s">
        <v>1152</v>
      </c>
      <c r="C821" s="322" t="s">
        <v>4923</v>
      </c>
      <c r="D821" s="190" t="s">
        <v>4667</v>
      </c>
      <c r="E821" s="210">
        <v>4367.5</v>
      </c>
      <c r="F821" s="256">
        <v>41925</v>
      </c>
      <c r="G821" s="42">
        <v>4367.5</v>
      </c>
      <c r="H821" s="217">
        <f t="shared" si="13"/>
        <v>0</v>
      </c>
      <c r="I821" s="190" t="s">
        <v>27</v>
      </c>
    </row>
    <row r="822" spans="1:11" x14ac:dyDescent="0.25">
      <c r="A822" s="192">
        <v>41922</v>
      </c>
      <c r="B822" s="254" t="s">
        <v>1153</v>
      </c>
      <c r="C822" s="322" t="s">
        <v>4923</v>
      </c>
      <c r="D822" s="190" t="s">
        <v>19</v>
      </c>
      <c r="E822" s="210">
        <v>30000</v>
      </c>
      <c r="F822" s="256">
        <v>41922</v>
      </c>
      <c r="G822" s="42">
        <v>30000</v>
      </c>
      <c r="H822" s="217">
        <f t="shared" si="13"/>
        <v>0</v>
      </c>
      <c r="I822" s="190" t="s">
        <v>21</v>
      </c>
    </row>
    <row r="823" spans="1:11" x14ac:dyDescent="0.25">
      <c r="A823" s="192">
        <v>41922</v>
      </c>
      <c r="B823" s="254" t="s">
        <v>1154</v>
      </c>
      <c r="C823" s="322" t="s">
        <v>4923</v>
      </c>
      <c r="D823" s="190" t="s">
        <v>4918</v>
      </c>
      <c r="E823" s="210">
        <v>24954.6</v>
      </c>
      <c r="F823" s="256">
        <v>41922</v>
      </c>
      <c r="G823" s="42">
        <v>24954.6</v>
      </c>
      <c r="H823" s="217">
        <f t="shared" si="13"/>
        <v>0</v>
      </c>
      <c r="I823" s="190" t="s">
        <v>21</v>
      </c>
    </row>
    <row r="824" spans="1:11" x14ac:dyDescent="0.25">
      <c r="A824" s="192">
        <v>41922</v>
      </c>
      <c r="B824" s="254" t="s">
        <v>1156</v>
      </c>
      <c r="C824" s="322" t="s">
        <v>4923</v>
      </c>
      <c r="D824" s="190" t="s">
        <v>22</v>
      </c>
      <c r="E824" s="210">
        <v>1350</v>
      </c>
      <c r="F824" s="256">
        <v>41922</v>
      </c>
      <c r="G824" s="42">
        <v>1350</v>
      </c>
      <c r="H824" s="217">
        <f t="shared" si="13"/>
        <v>0</v>
      </c>
      <c r="I824" s="190"/>
    </row>
    <row r="825" spans="1:11" x14ac:dyDescent="0.25">
      <c r="A825" s="192">
        <v>41922</v>
      </c>
      <c r="B825" s="254" t="s">
        <v>1157</v>
      </c>
      <c r="C825" s="322" t="s">
        <v>4923</v>
      </c>
      <c r="D825" s="190" t="s">
        <v>22</v>
      </c>
      <c r="E825" s="210">
        <v>1711</v>
      </c>
      <c r="F825" s="256">
        <v>41922</v>
      </c>
      <c r="G825" s="42">
        <v>1711</v>
      </c>
      <c r="H825" s="217">
        <f t="shared" si="13"/>
        <v>0</v>
      </c>
      <c r="I825" s="190"/>
    </row>
    <row r="826" spans="1:11" x14ac:dyDescent="0.25">
      <c r="A826" s="192">
        <v>41922</v>
      </c>
      <c r="B826" s="254" t="s">
        <v>1158</v>
      </c>
      <c r="C826" s="322" t="s">
        <v>4923</v>
      </c>
      <c r="D826" s="190" t="s">
        <v>1040</v>
      </c>
      <c r="E826" s="210">
        <v>1734.6</v>
      </c>
      <c r="F826" s="256">
        <v>41922</v>
      </c>
      <c r="G826" s="42">
        <v>1734.6</v>
      </c>
      <c r="H826" s="217">
        <f t="shared" si="13"/>
        <v>0</v>
      </c>
      <c r="I826" s="190" t="s">
        <v>30</v>
      </c>
    </row>
    <row r="827" spans="1:11" x14ac:dyDescent="0.25">
      <c r="A827" s="192">
        <v>41922</v>
      </c>
      <c r="B827" s="254" t="s">
        <v>1159</v>
      </c>
      <c r="C827" s="322" t="s">
        <v>4923</v>
      </c>
      <c r="D827" s="190" t="s">
        <v>62</v>
      </c>
      <c r="E827" s="210">
        <v>25572</v>
      </c>
      <c r="F827" s="256">
        <v>41923</v>
      </c>
      <c r="G827" s="42">
        <v>25572</v>
      </c>
      <c r="H827" s="217">
        <f t="shared" si="13"/>
        <v>0</v>
      </c>
      <c r="I827" s="190" t="s">
        <v>65</v>
      </c>
    </row>
    <row r="828" spans="1:11" x14ac:dyDescent="0.25">
      <c r="A828" s="192">
        <v>41922</v>
      </c>
      <c r="B828" s="254" t="s">
        <v>1160</v>
      </c>
      <c r="C828" s="322" t="s">
        <v>4923</v>
      </c>
      <c r="D828" s="190" t="s">
        <v>11</v>
      </c>
      <c r="E828" s="210">
        <v>27608</v>
      </c>
      <c r="F828" s="256">
        <v>41936</v>
      </c>
      <c r="G828" s="42">
        <v>27608</v>
      </c>
      <c r="H828" s="217">
        <f t="shared" si="13"/>
        <v>0</v>
      </c>
      <c r="I828" s="190" t="s">
        <v>65</v>
      </c>
      <c r="K828" s="33"/>
    </row>
    <row r="829" spans="1:11" x14ac:dyDescent="0.25">
      <c r="A829" s="192">
        <v>41922</v>
      </c>
      <c r="B829" s="254" t="s">
        <v>1161</v>
      </c>
      <c r="C829" s="322" t="s">
        <v>4923</v>
      </c>
      <c r="D829" s="190" t="s">
        <v>25</v>
      </c>
      <c r="E829" s="210">
        <v>8755.2000000000007</v>
      </c>
      <c r="F829" s="256">
        <v>41923</v>
      </c>
      <c r="G829" s="42">
        <v>8755.2000000000007</v>
      </c>
      <c r="H829" s="217">
        <f t="shared" si="13"/>
        <v>0</v>
      </c>
      <c r="I829" s="190" t="s">
        <v>65</v>
      </c>
    </row>
    <row r="830" spans="1:11" x14ac:dyDescent="0.25">
      <c r="A830" s="192">
        <v>41922</v>
      </c>
      <c r="B830" s="254" t="s">
        <v>1163</v>
      </c>
      <c r="C830" s="322" t="s">
        <v>4923</v>
      </c>
      <c r="D830" s="190" t="s">
        <v>3115</v>
      </c>
      <c r="E830" s="210">
        <v>8260</v>
      </c>
      <c r="F830" s="256">
        <v>41923</v>
      </c>
      <c r="G830" s="42">
        <v>8260</v>
      </c>
      <c r="H830" s="217">
        <f t="shared" si="13"/>
        <v>0</v>
      </c>
      <c r="I830" s="190" t="s">
        <v>65</v>
      </c>
    </row>
    <row r="831" spans="1:11" x14ac:dyDescent="0.25">
      <c r="A831" s="192">
        <v>41922</v>
      </c>
      <c r="B831" s="254" t="s">
        <v>1164</v>
      </c>
      <c r="C831" s="322" t="s">
        <v>4923</v>
      </c>
      <c r="D831" s="190" t="s">
        <v>245</v>
      </c>
      <c r="E831" s="210">
        <v>23603.200000000001</v>
      </c>
      <c r="F831" s="256">
        <v>41925</v>
      </c>
      <c r="G831" s="42">
        <v>23603.200000000001</v>
      </c>
      <c r="H831" s="217">
        <f t="shared" si="13"/>
        <v>0</v>
      </c>
      <c r="I831" s="190" t="s">
        <v>27</v>
      </c>
    </row>
    <row r="832" spans="1:11" x14ac:dyDescent="0.25">
      <c r="A832" s="192">
        <v>41922</v>
      </c>
      <c r="B832" s="254" t="s">
        <v>1166</v>
      </c>
      <c r="C832" s="322" t="s">
        <v>4923</v>
      </c>
      <c r="D832" s="190" t="s">
        <v>55</v>
      </c>
      <c r="E832" s="210">
        <v>11214.1</v>
      </c>
      <c r="F832" s="256">
        <v>41922</v>
      </c>
      <c r="G832" s="42">
        <v>11214.1</v>
      </c>
      <c r="H832" s="217">
        <f t="shared" si="13"/>
        <v>0</v>
      </c>
      <c r="I832" s="190"/>
    </row>
    <row r="833" spans="1:11" x14ac:dyDescent="0.25">
      <c r="A833" s="192">
        <v>41922</v>
      </c>
      <c r="B833" s="254" t="s">
        <v>1167</v>
      </c>
      <c r="C833" s="322" t="s">
        <v>4923</v>
      </c>
      <c r="D833" s="190" t="s">
        <v>123</v>
      </c>
      <c r="E833" s="210">
        <v>4357.8</v>
      </c>
      <c r="F833" s="256">
        <v>41923</v>
      </c>
      <c r="G833" s="42">
        <v>4357.8</v>
      </c>
      <c r="H833" s="217">
        <f t="shared" si="13"/>
        <v>0</v>
      </c>
      <c r="I833" s="190"/>
    </row>
    <row r="834" spans="1:11" x14ac:dyDescent="0.25">
      <c r="A834" s="192">
        <v>41922</v>
      </c>
      <c r="B834" s="254" t="s">
        <v>1168</v>
      </c>
      <c r="C834" s="322" t="s">
        <v>4923</v>
      </c>
      <c r="D834" s="190" t="s">
        <v>51</v>
      </c>
      <c r="E834" s="210">
        <v>2096.1999999999998</v>
      </c>
      <c r="F834" s="256">
        <v>41923</v>
      </c>
      <c r="G834" s="42">
        <v>2096.1999999999998</v>
      </c>
      <c r="H834" s="217">
        <f t="shared" si="13"/>
        <v>0</v>
      </c>
      <c r="I834" s="190" t="s">
        <v>217</v>
      </c>
      <c r="J834" s="21"/>
      <c r="K834" s="21"/>
    </row>
    <row r="835" spans="1:11" x14ac:dyDescent="0.25">
      <c r="A835" s="192">
        <v>41922</v>
      </c>
      <c r="B835" s="254" t="s">
        <v>1169</v>
      </c>
      <c r="C835" s="322" t="s">
        <v>4923</v>
      </c>
      <c r="D835" s="190" t="s">
        <v>3115</v>
      </c>
      <c r="E835" s="210">
        <v>2415.8000000000002</v>
      </c>
      <c r="F835" s="256">
        <v>41923</v>
      </c>
      <c r="G835" s="42">
        <v>2415.8000000000002</v>
      </c>
      <c r="H835" s="217">
        <f t="shared" si="13"/>
        <v>0</v>
      </c>
      <c r="I835" s="190" t="s">
        <v>65</v>
      </c>
      <c r="J835" s="21"/>
      <c r="K835" s="21"/>
    </row>
    <row r="836" spans="1:11" x14ac:dyDescent="0.25">
      <c r="A836" s="192">
        <v>41922</v>
      </c>
      <c r="B836" s="254" t="s">
        <v>1170</v>
      </c>
      <c r="C836" s="322" t="s">
        <v>4923</v>
      </c>
      <c r="D836" s="190" t="s">
        <v>4589</v>
      </c>
      <c r="E836" s="210">
        <v>456</v>
      </c>
      <c r="F836" s="256">
        <v>41922</v>
      </c>
      <c r="G836" s="42">
        <v>456</v>
      </c>
      <c r="H836" s="217">
        <f t="shared" si="13"/>
        <v>0</v>
      </c>
      <c r="I836" s="190"/>
      <c r="J836" s="21"/>
      <c r="K836" s="21"/>
    </row>
    <row r="837" spans="1:11" x14ac:dyDescent="0.25">
      <c r="A837" s="192">
        <v>41922</v>
      </c>
      <c r="B837" s="254" t="s">
        <v>1172</v>
      </c>
      <c r="C837" s="322" t="s">
        <v>4923</v>
      </c>
      <c r="D837" s="190" t="s">
        <v>4663</v>
      </c>
      <c r="E837" s="210">
        <v>47434.6</v>
      </c>
      <c r="F837" s="256">
        <v>41922</v>
      </c>
      <c r="G837" s="42">
        <v>47434.6</v>
      </c>
      <c r="H837" s="217">
        <f t="shared" si="13"/>
        <v>0</v>
      </c>
      <c r="I837" s="190"/>
      <c r="J837" s="21"/>
      <c r="K837" s="21"/>
    </row>
    <row r="838" spans="1:11" x14ac:dyDescent="0.25">
      <c r="A838" s="192">
        <v>41922</v>
      </c>
      <c r="B838" s="254" t="s">
        <v>1174</v>
      </c>
      <c r="C838" s="322" t="s">
        <v>4923</v>
      </c>
      <c r="D838" s="190" t="s">
        <v>855</v>
      </c>
      <c r="E838" s="210">
        <v>7953.2</v>
      </c>
      <c r="F838" s="256">
        <v>41925</v>
      </c>
      <c r="G838" s="42">
        <v>7953.2</v>
      </c>
      <c r="H838" s="217">
        <f t="shared" si="13"/>
        <v>0</v>
      </c>
      <c r="I838" s="190" t="s">
        <v>27</v>
      </c>
      <c r="J838" s="21"/>
      <c r="K838" s="21"/>
    </row>
    <row r="839" spans="1:11" x14ac:dyDescent="0.25">
      <c r="A839" s="192">
        <v>41922</v>
      </c>
      <c r="B839" s="254" t="s">
        <v>1175</v>
      </c>
      <c r="C839" s="322" t="s">
        <v>4923</v>
      </c>
      <c r="D839" s="190" t="s">
        <v>180</v>
      </c>
      <c r="E839" s="210">
        <v>32356.799999999999</v>
      </c>
      <c r="F839" s="256">
        <v>41923</v>
      </c>
      <c r="G839" s="42">
        <v>32356.799999999999</v>
      </c>
      <c r="H839" s="217">
        <f t="shared" si="13"/>
        <v>0</v>
      </c>
      <c r="I839" s="190" t="s">
        <v>65</v>
      </c>
      <c r="J839" s="21"/>
      <c r="K839" s="21"/>
    </row>
    <row r="840" spans="1:11" x14ac:dyDescent="0.25">
      <c r="A840" s="192">
        <v>41922</v>
      </c>
      <c r="B840" s="254" t="s">
        <v>1176</v>
      </c>
      <c r="C840" s="322" t="s">
        <v>4923</v>
      </c>
      <c r="D840" s="190" t="s">
        <v>346</v>
      </c>
      <c r="E840" s="210">
        <v>1481.2</v>
      </c>
      <c r="F840" s="256">
        <v>41925</v>
      </c>
      <c r="G840" s="42">
        <v>1481.2</v>
      </c>
      <c r="H840" s="217">
        <f t="shared" ref="H840:H903" si="14">E840-G840</f>
        <v>0</v>
      </c>
      <c r="I840" s="190" t="s">
        <v>27</v>
      </c>
      <c r="J840" s="21"/>
      <c r="K840" s="21"/>
    </row>
    <row r="841" spans="1:11" x14ac:dyDescent="0.25">
      <c r="A841" s="192">
        <v>41922</v>
      </c>
      <c r="B841" s="254" t="s">
        <v>1177</v>
      </c>
      <c r="C841" s="322" t="s">
        <v>4923</v>
      </c>
      <c r="D841" s="190" t="s">
        <v>52</v>
      </c>
      <c r="E841" s="210">
        <v>2668.8</v>
      </c>
      <c r="F841" s="256">
        <v>41923</v>
      </c>
      <c r="G841" s="42">
        <v>2668.8</v>
      </c>
      <c r="H841" s="217">
        <f t="shared" si="14"/>
        <v>0</v>
      </c>
      <c r="I841" s="190" t="s">
        <v>217</v>
      </c>
      <c r="J841" s="21"/>
      <c r="K841" s="21"/>
    </row>
    <row r="842" spans="1:11" x14ac:dyDescent="0.25">
      <c r="A842" s="192">
        <v>41922</v>
      </c>
      <c r="B842" s="254" t="s">
        <v>1178</v>
      </c>
      <c r="C842" s="322" t="s">
        <v>4923</v>
      </c>
      <c r="D842" s="190" t="s">
        <v>3115</v>
      </c>
      <c r="E842" s="210">
        <v>410.4</v>
      </c>
      <c r="F842" s="256">
        <v>41923</v>
      </c>
      <c r="G842" s="42">
        <v>410.4</v>
      </c>
      <c r="H842" s="217">
        <f t="shared" si="14"/>
        <v>0</v>
      </c>
      <c r="I842" s="190" t="s">
        <v>65</v>
      </c>
      <c r="J842" s="21"/>
      <c r="K842" s="21"/>
    </row>
    <row r="843" spans="1:11" x14ac:dyDescent="0.25">
      <c r="A843" s="192">
        <v>41922</v>
      </c>
      <c r="B843" s="254" t="s">
        <v>1179</v>
      </c>
      <c r="C843" s="322" t="s">
        <v>4923</v>
      </c>
      <c r="D843" s="190" t="s">
        <v>701</v>
      </c>
      <c r="E843" s="210">
        <v>1935.2</v>
      </c>
      <c r="F843" s="256">
        <v>41923</v>
      </c>
      <c r="G843" s="42">
        <v>1935.2</v>
      </c>
      <c r="H843" s="217">
        <f t="shared" si="14"/>
        <v>0</v>
      </c>
      <c r="I843" s="190" t="s">
        <v>217</v>
      </c>
      <c r="J843" s="21"/>
      <c r="K843" s="21"/>
    </row>
    <row r="844" spans="1:11" x14ac:dyDescent="0.25">
      <c r="A844" s="192">
        <v>41922</v>
      </c>
      <c r="B844" s="254" t="s">
        <v>1180</v>
      </c>
      <c r="C844" s="322" t="s">
        <v>4923</v>
      </c>
      <c r="D844" s="190" t="s">
        <v>3645</v>
      </c>
      <c r="E844" s="210">
        <v>564</v>
      </c>
      <c r="F844" s="256">
        <v>41923</v>
      </c>
      <c r="G844" s="42">
        <v>564</v>
      </c>
      <c r="H844" s="217">
        <f t="shared" si="14"/>
        <v>0</v>
      </c>
      <c r="I844" s="190" t="s">
        <v>217</v>
      </c>
      <c r="J844" s="21"/>
      <c r="K844" s="21"/>
    </row>
    <row r="845" spans="1:11" x14ac:dyDescent="0.25">
      <c r="A845" s="192">
        <v>41922</v>
      </c>
      <c r="B845" s="254" t="s">
        <v>1181</v>
      </c>
      <c r="C845" s="322" t="s">
        <v>4923</v>
      </c>
      <c r="D845" s="190" t="s">
        <v>386</v>
      </c>
      <c r="E845" s="210">
        <v>2029.6</v>
      </c>
      <c r="F845" s="256">
        <v>41923</v>
      </c>
      <c r="G845" s="42">
        <v>2029.6</v>
      </c>
      <c r="H845" s="217">
        <f t="shared" si="14"/>
        <v>0</v>
      </c>
      <c r="I845" s="190" t="s">
        <v>217</v>
      </c>
      <c r="J845" s="21"/>
      <c r="K845" s="21"/>
    </row>
    <row r="846" spans="1:11" x14ac:dyDescent="0.25">
      <c r="A846" s="192">
        <v>41922</v>
      </c>
      <c r="B846" s="254" t="s">
        <v>1182</v>
      </c>
      <c r="C846" s="322" t="s">
        <v>4923</v>
      </c>
      <c r="D846" s="190" t="s">
        <v>180</v>
      </c>
      <c r="E846" s="210">
        <v>1634</v>
      </c>
      <c r="F846" s="256">
        <v>41923</v>
      </c>
      <c r="G846" s="42">
        <v>1634</v>
      </c>
      <c r="H846" s="217">
        <f t="shared" si="14"/>
        <v>0</v>
      </c>
      <c r="I846" s="190" t="s">
        <v>65</v>
      </c>
      <c r="J846" s="21"/>
      <c r="K846" s="21"/>
    </row>
    <row r="847" spans="1:11" x14ac:dyDescent="0.25">
      <c r="A847" s="192">
        <v>41922</v>
      </c>
      <c r="B847" s="254" t="s">
        <v>1183</v>
      </c>
      <c r="C847" s="322" t="s">
        <v>4923</v>
      </c>
      <c r="D847" s="190" t="s">
        <v>67</v>
      </c>
      <c r="E847" s="210">
        <v>3654</v>
      </c>
      <c r="F847" s="256">
        <v>41923</v>
      </c>
      <c r="G847" s="42">
        <v>3654</v>
      </c>
      <c r="H847" s="217">
        <f t="shared" si="14"/>
        <v>0</v>
      </c>
      <c r="I847" s="190" t="s">
        <v>217</v>
      </c>
      <c r="J847" s="21"/>
      <c r="K847" s="21"/>
    </row>
    <row r="848" spans="1:11" x14ac:dyDescent="0.25">
      <c r="A848" s="192">
        <v>41922</v>
      </c>
      <c r="B848" s="254" t="s">
        <v>1184</v>
      </c>
      <c r="C848" s="322" t="s">
        <v>4923</v>
      </c>
      <c r="D848" s="190" t="s">
        <v>54</v>
      </c>
      <c r="E848" s="210">
        <v>7564.8</v>
      </c>
      <c r="F848" s="256">
        <v>41923</v>
      </c>
      <c r="G848" s="42">
        <v>7564.8</v>
      </c>
      <c r="H848" s="217">
        <f t="shared" si="14"/>
        <v>0</v>
      </c>
      <c r="I848" s="190" t="s">
        <v>217</v>
      </c>
      <c r="J848" s="21"/>
      <c r="K848" s="21"/>
    </row>
    <row r="849" spans="1:11" x14ac:dyDescent="0.25">
      <c r="A849" s="192">
        <v>41922</v>
      </c>
      <c r="B849" s="254" t="s">
        <v>1185</v>
      </c>
      <c r="C849" s="322" t="s">
        <v>4923</v>
      </c>
      <c r="D849" s="190" t="s">
        <v>763</v>
      </c>
      <c r="E849" s="210">
        <v>2990</v>
      </c>
      <c r="F849" s="256">
        <v>41923</v>
      </c>
      <c r="G849" s="42">
        <v>2990</v>
      </c>
      <c r="H849" s="217">
        <f t="shared" si="14"/>
        <v>0</v>
      </c>
      <c r="I849" s="190" t="s">
        <v>21</v>
      </c>
      <c r="J849" s="21"/>
      <c r="K849" s="21"/>
    </row>
    <row r="850" spans="1:11" x14ac:dyDescent="0.25">
      <c r="A850" s="192">
        <v>41922</v>
      </c>
      <c r="B850" s="254" t="s">
        <v>1186</v>
      </c>
      <c r="C850" s="322" t="s">
        <v>4923</v>
      </c>
      <c r="D850" s="190" t="s">
        <v>4928</v>
      </c>
      <c r="E850" s="210">
        <v>10506</v>
      </c>
      <c r="F850" s="256">
        <v>41922</v>
      </c>
      <c r="G850" s="42">
        <v>10506</v>
      </c>
      <c r="H850" s="217">
        <f t="shared" si="14"/>
        <v>0</v>
      </c>
      <c r="I850" s="190"/>
      <c r="K850" s="33"/>
    </row>
    <row r="851" spans="1:11" x14ac:dyDescent="0.25">
      <c r="A851" s="192">
        <v>41922</v>
      </c>
      <c r="B851" s="254" t="s">
        <v>1187</v>
      </c>
      <c r="C851" s="322" t="s">
        <v>4923</v>
      </c>
      <c r="D851" s="190" t="s">
        <v>242</v>
      </c>
      <c r="E851" s="210">
        <v>111433.8</v>
      </c>
      <c r="F851" s="412" t="s">
        <v>6554</v>
      </c>
      <c r="G851" s="42">
        <v>111433.8</v>
      </c>
      <c r="H851" s="217">
        <f t="shared" si="14"/>
        <v>0</v>
      </c>
      <c r="I851" s="190" t="s">
        <v>27</v>
      </c>
    </row>
    <row r="852" spans="1:11" x14ac:dyDescent="0.25">
      <c r="A852" s="192">
        <v>41922</v>
      </c>
      <c r="B852" s="254" t="s">
        <v>1188</v>
      </c>
      <c r="C852" s="322" t="s">
        <v>4923</v>
      </c>
      <c r="D852" s="190" t="s">
        <v>4777</v>
      </c>
      <c r="E852" s="210">
        <v>33701.14</v>
      </c>
      <c r="F852" s="412" t="s">
        <v>4989</v>
      </c>
      <c r="G852" s="42">
        <v>33701.14</v>
      </c>
      <c r="H852" s="217">
        <f t="shared" si="14"/>
        <v>0</v>
      </c>
      <c r="I852" s="190" t="s">
        <v>27</v>
      </c>
    </row>
    <row r="853" spans="1:11" x14ac:dyDescent="0.25">
      <c r="A853" s="192">
        <v>41922</v>
      </c>
      <c r="B853" s="254" t="s">
        <v>1189</v>
      </c>
      <c r="C853" s="322" t="s">
        <v>4923</v>
      </c>
      <c r="D853" s="190" t="s">
        <v>4726</v>
      </c>
      <c r="E853" s="210">
        <v>470.4</v>
      </c>
      <c r="F853" s="256">
        <v>41922</v>
      </c>
      <c r="G853" s="42">
        <v>470.4</v>
      </c>
      <c r="H853" s="217">
        <f t="shared" si="14"/>
        <v>0</v>
      </c>
      <c r="I853" s="190" t="s">
        <v>492</v>
      </c>
    </row>
    <row r="854" spans="1:11" x14ac:dyDescent="0.25">
      <c r="A854" s="192">
        <v>41922</v>
      </c>
      <c r="B854" s="254" t="s">
        <v>1190</v>
      </c>
      <c r="C854" s="322" t="s">
        <v>4923</v>
      </c>
      <c r="D854" s="196" t="s">
        <v>3108</v>
      </c>
      <c r="E854" s="215">
        <v>0</v>
      </c>
      <c r="F854" s="256"/>
      <c r="G854" s="42"/>
      <c r="H854" s="217">
        <f t="shared" si="14"/>
        <v>0</v>
      </c>
      <c r="I854" s="190"/>
    </row>
    <row r="855" spans="1:11" x14ac:dyDescent="0.25">
      <c r="A855" s="192">
        <v>41922</v>
      </c>
      <c r="B855" s="254" t="s">
        <v>1191</v>
      </c>
      <c r="C855" s="322" t="s">
        <v>4923</v>
      </c>
      <c r="D855" s="190" t="s">
        <v>4633</v>
      </c>
      <c r="E855" s="210">
        <v>11512.8</v>
      </c>
      <c r="F855" s="412">
        <v>41948</v>
      </c>
      <c r="G855" s="219">
        <v>11512.8</v>
      </c>
      <c r="H855" s="217">
        <f t="shared" si="14"/>
        <v>0</v>
      </c>
      <c r="I855" s="190" t="s">
        <v>27</v>
      </c>
      <c r="K855" s="33"/>
    </row>
    <row r="856" spans="1:11" x14ac:dyDescent="0.25">
      <c r="A856" s="192">
        <v>41922</v>
      </c>
      <c r="B856" s="254" t="s">
        <v>1192</v>
      </c>
      <c r="C856" s="322" t="s">
        <v>4923</v>
      </c>
      <c r="D856" s="190" t="s">
        <v>4915</v>
      </c>
      <c r="E856" s="210">
        <v>22927</v>
      </c>
      <c r="F856" s="256">
        <v>41923</v>
      </c>
      <c r="G856" s="42">
        <v>22927</v>
      </c>
      <c r="H856" s="217">
        <f t="shared" si="14"/>
        <v>0</v>
      </c>
      <c r="I856" s="190" t="s">
        <v>3421</v>
      </c>
    </row>
    <row r="857" spans="1:11" x14ac:dyDescent="0.25">
      <c r="A857" s="192">
        <v>41922</v>
      </c>
      <c r="B857" s="254" t="s">
        <v>1193</v>
      </c>
      <c r="C857" s="322" t="s">
        <v>4923</v>
      </c>
      <c r="D857" s="190" t="s">
        <v>2944</v>
      </c>
      <c r="E857" s="210">
        <v>6112</v>
      </c>
      <c r="F857" s="256">
        <v>41922</v>
      </c>
      <c r="G857" s="42">
        <v>6112</v>
      </c>
      <c r="H857" s="217">
        <f t="shared" si="14"/>
        <v>0</v>
      </c>
      <c r="I857" s="190"/>
    </row>
    <row r="858" spans="1:11" x14ac:dyDescent="0.25">
      <c r="A858" s="192">
        <v>41922</v>
      </c>
      <c r="B858" s="254" t="s">
        <v>1194</v>
      </c>
      <c r="C858" s="322" t="s">
        <v>4923</v>
      </c>
      <c r="D858" s="190" t="s">
        <v>2382</v>
      </c>
      <c r="E858" s="210">
        <v>3184.4</v>
      </c>
      <c r="F858" s="256">
        <v>41925</v>
      </c>
      <c r="G858" s="42">
        <v>3184.4</v>
      </c>
      <c r="H858" s="217">
        <f t="shared" si="14"/>
        <v>0</v>
      </c>
      <c r="I858" s="190" t="s">
        <v>21</v>
      </c>
    </row>
    <row r="859" spans="1:11" x14ac:dyDescent="0.25">
      <c r="A859" s="192">
        <v>41922</v>
      </c>
      <c r="B859" s="254" t="s">
        <v>1195</v>
      </c>
      <c r="C859" s="322" t="s">
        <v>4923</v>
      </c>
      <c r="D859" s="190" t="s">
        <v>115</v>
      </c>
      <c r="E859" s="210">
        <v>2313.4</v>
      </c>
      <c r="F859" s="256">
        <v>41922</v>
      </c>
      <c r="G859" s="42">
        <v>2313.4</v>
      </c>
      <c r="H859" s="217">
        <f t="shared" si="14"/>
        <v>0</v>
      </c>
      <c r="I859" s="190"/>
    </row>
    <row r="860" spans="1:11" x14ac:dyDescent="0.25">
      <c r="A860" s="192">
        <v>41922</v>
      </c>
      <c r="B860" s="254" t="s">
        <v>1196</v>
      </c>
      <c r="C860" s="322" t="s">
        <v>4923</v>
      </c>
      <c r="D860" s="190" t="s">
        <v>136</v>
      </c>
      <c r="E860" s="210">
        <v>2662.4</v>
      </c>
      <c r="F860" s="256">
        <v>41922</v>
      </c>
      <c r="G860" s="42">
        <v>2662.4</v>
      </c>
      <c r="H860" s="217">
        <f t="shared" si="14"/>
        <v>0</v>
      </c>
      <c r="I860" s="190"/>
    </row>
    <row r="861" spans="1:11" x14ac:dyDescent="0.25">
      <c r="A861" s="192">
        <v>41922</v>
      </c>
      <c r="B861" s="254" t="s">
        <v>1197</v>
      </c>
      <c r="C861" s="322" t="s">
        <v>4923</v>
      </c>
      <c r="D861" s="190" t="s">
        <v>4740</v>
      </c>
      <c r="E861" s="210">
        <v>1436.4</v>
      </c>
      <c r="F861" s="256">
        <v>41922</v>
      </c>
      <c r="G861" s="42">
        <v>1436.4</v>
      </c>
      <c r="H861" s="217">
        <f t="shared" si="14"/>
        <v>0</v>
      </c>
      <c r="I861" s="190"/>
    </row>
    <row r="862" spans="1:11" x14ac:dyDescent="0.25">
      <c r="A862" s="192">
        <v>41922</v>
      </c>
      <c r="B862" s="254" t="s">
        <v>1199</v>
      </c>
      <c r="C862" s="322" t="s">
        <v>4923</v>
      </c>
      <c r="D862" s="190" t="s">
        <v>180</v>
      </c>
      <c r="E862" s="210">
        <v>10335.6</v>
      </c>
      <c r="F862" s="256">
        <v>41922</v>
      </c>
      <c r="G862" s="42">
        <v>10335.6</v>
      </c>
      <c r="H862" s="217">
        <f t="shared" si="14"/>
        <v>0</v>
      </c>
      <c r="I862" s="190"/>
    </row>
    <row r="863" spans="1:11" x14ac:dyDescent="0.25">
      <c r="A863" s="192">
        <v>41922</v>
      </c>
      <c r="B863" s="254" t="s">
        <v>1200</v>
      </c>
      <c r="C863" s="322" t="s">
        <v>4923</v>
      </c>
      <c r="D863" s="190" t="s">
        <v>1004</v>
      </c>
      <c r="E863" s="210">
        <v>574.6</v>
      </c>
      <c r="F863" s="256">
        <v>41923</v>
      </c>
      <c r="G863" s="42">
        <v>574.6</v>
      </c>
      <c r="H863" s="217">
        <f t="shared" si="14"/>
        <v>0</v>
      </c>
      <c r="I863" s="190" t="s">
        <v>217</v>
      </c>
    </row>
    <row r="864" spans="1:11" x14ac:dyDescent="0.25">
      <c r="A864" s="192">
        <v>41922</v>
      </c>
      <c r="B864" s="254" t="s">
        <v>1201</v>
      </c>
      <c r="C864" s="322" t="s">
        <v>4923</v>
      </c>
      <c r="D864" s="190" t="s">
        <v>78</v>
      </c>
      <c r="E864" s="210">
        <v>5434.5</v>
      </c>
      <c r="F864" s="256">
        <v>41923</v>
      </c>
      <c r="G864" s="42">
        <v>5434.5</v>
      </c>
      <c r="H864" s="217">
        <f t="shared" si="14"/>
        <v>0</v>
      </c>
      <c r="I864" s="190" t="s">
        <v>217</v>
      </c>
    </row>
    <row r="865" spans="1:11" x14ac:dyDescent="0.25">
      <c r="A865" s="192">
        <v>41922</v>
      </c>
      <c r="B865" s="254" t="s">
        <v>1203</v>
      </c>
      <c r="C865" s="322" t="s">
        <v>4923</v>
      </c>
      <c r="D865" s="190" t="s">
        <v>87</v>
      </c>
      <c r="E865" s="210">
        <v>15712.47</v>
      </c>
      <c r="F865" s="256">
        <v>41923</v>
      </c>
      <c r="G865" s="42">
        <v>15712.47</v>
      </c>
      <c r="H865" s="217">
        <f t="shared" si="14"/>
        <v>0</v>
      </c>
      <c r="I865" s="190" t="s">
        <v>217</v>
      </c>
    </row>
    <row r="866" spans="1:11" x14ac:dyDescent="0.25">
      <c r="A866" s="192">
        <v>41922</v>
      </c>
      <c r="B866" s="254" t="s">
        <v>1205</v>
      </c>
      <c r="C866" s="322" t="s">
        <v>4923</v>
      </c>
      <c r="D866" s="190" t="s">
        <v>193</v>
      </c>
      <c r="E866" s="210">
        <v>12413.6</v>
      </c>
      <c r="F866" s="256">
        <v>41923</v>
      </c>
      <c r="G866" s="42">
        <v>12413.6</v>
      </c>
      <c r="H866" s="217">
        <f t="shared" si="14"/>
        <v>0</v>
      </c>
      <c r="I866" s="190" t="s">
        <v>217</v>
      </c>
      <c r="J866" s="21"/>
      <c r="K866" s="21"/>
    </row>
    <row r="867" spans="1:11" x14ac:dyDescent="0.25">
      <c r="A867" s="192">
        <v>41922</v>
      </c>
      <c r="B867" s="254" t="s">
        <v>1206</v>
      </c>
      <c r="C867" s="322" t="s">
        <v>4923</v>
      </c>
      <c r="D867" s="190" t="s">
        <v>349</v>
      </c>
      <c r="E867" s="210">
        <v>5076.8</v>
      </c>
      <c r="F867" s="256">
        <v>41923</v>
      </c>
      <c r="G867" s="42">
        <v>5076.8</v>
      </c>
      <c r="H867" s="217">
        <f t="shared" si="14"/>
        <v>0</v>
      </c>
      <c r="I867" s="190" t="s">
        <v>217</v>
      </c>
      <c r="J867" s="21"/>
      <c r="K867" s="21"/>
    </row>
    <row r="868" spans="1:11" x14ac:dyDescent="0.25">
      <c r="A868" s="192">
        <v>41922</v>
      </c>
      <c r="B868" s="254" t="s">
        <v>1207</v>
      </c>
      <c r="C868" s="322" t="s">
        <v>4923</v>
      </c>
      <c r="D868" s="190" t="s">
        <v>142</v>
      </c>
      <c r="E868" s="210">
        <v>3266.6</v>
      </c>
      <c r="F868" s="256">
        <v>41923</v>
      </c>
      <c r="G868" s="42">
        <v>3266.6</v>
      </c>
      <c r="H868" s="217">
        <f t="shared" si="14"/>
        <v>0</v>
      </c>
      <c r="I868" s="190" t="s">
        <v>217</v>
      </c>
      <c r="J868" s="21"/>
      <c r="K868" s="21"/>
    </row>
    <row r="869" spans="1:11" x14ac:dyDescent="0.25">
      <c r="A869" s="192">
        <v>41922</v>
      </c>
      <c r="B869" s="254" t="s">
        <v>1208</v>
      </c>
      <c r="C869" s="322" t="s">
        <v>4923</v>
      </c>
      <c r="D869" s="190" t="s">
        <v>4617</v>
      </c>
      <c r="E869" s="210">
        <v>7890.4</v>
      </c>
      <c r="F869" s="256">
        <v>41923</v>
      </c>
      <c r="G869" s="42">
        <v>7890.4</v>
      </c>
      <c r="H869" s="217">
        <f t="shared" si="14"/>
        <v>0</v>
      </c>
      <c r="I869" s="190" t="s">
        <v>217</v>
      </c>
      <c r="J869" s="21"/>
      <c r="K869" s="21"/>
    </row>
    <row r="870" spans="1:11" x14ac:dyDescent="0.25">
      <c r="A870" s="192">
        <v>41922</v>
      </c>
      <c r="B870" s="254" t="s">
        <v>1209</v>
      </c>
      <c r="C870" s="322" t="s">
        <v>4923</v>
      </c>
      <c r="D870" s="190" t="s">
        <v>4287</v>
      </c>
      <c r="E870" s="210">
        <v>43110.15</v>
      </c>
      <c r="F870" s="256">
        <v>41923</v>
      </c>
      <c r="G870" s="42">
        <v>43110.15</v>
      </c>
      <c r="H870" s="217">
        <f t="shared" si="14"/>
        <v>0</v>
      </c>
      <c r="I870" s="190" t="s">
        <v>30</v>
      </c>
      <c r="J870" s="21"/>
      <c r="K870" s="21"/>
    </row>
    <row r="871" spans="1:11" x14ac:dyDescent="0.25">
      <c r="A871" s="192">
        <v>41922</v>
      </c>
      <c r="B871" s="254" t="s">
        <v>1210</v>
      </c>
      <c r="C871" s="322" t="s">
        <v>4923</v>
      </c>
      <c r="D871" s="190" t="s">
        <v>4918</v>
      </c>
      <c r="E871" s="210">
        <v>26616.3</v>
      </c>
      <c r="F871" s="256">
        <v>41922</v>
      </c>
      <c r="G871" s="42">
        <v>26616.3</v>
      </c>
      <c r="H871" s="217">
        <f t="shared" si="14"/>
        <v>0</v>
      </c>
      <c r="I871" s="190"/>
      <c r="J871" s="21"/>
      <c r="K871" s="21"/>
    </row>
    <row r="872" spans="1:11" x14ac:dyDescent="0.25">
      <c r="A872" s="192">
        <v>41922</v>
      </c>
      <c r="B872" s="254" t="s">
        <v>1211</v>
      </c>
      <c r="C872" s="322" t="s">
        <v>4923</v>
      </c>
      <c r="D872" s="190" t="s">
        <v>123</v>
      </c>
      <c r="E872" s="210">
        <v>3436.8</v>
      </c>
      <c r="F872" s="256">
        <v>41922</v>
      </c>
      <c r="G872" s="42">
        <v>3436.8</v>
      </c>
      <c r="H872" s="217">
        <f t="shared" si="14"/>
        <v>0</v>
      </c>
      <c r="I872" s="190"/>
      <c r="J872" s="21"/>
      <c r="K872" s="21"/>
    </row>
    <row r="873" spans="1:11" x14ac:dyDescent="0.25">
      <c r="A873" s="192">
        <v>41922</v>
      </c>
      <c r="B873" s="254" t="s">
        <v>1212</v>
      </c>
      <c r="C873" s="322" t="s">
        <v>4923</v>
      </c>
      <c r="D873" s="190" t="s">
        <v>30</v>
      </c>
      <c r="E873" s="210">
        <v>108.8</v>
      </c>
      <c r="F873" s="256">
        <v>41922</v>
      </c>
      <c r="G873" s="42">
        <v>108.8</v>
      </c>
      <c r="H873" s="217">
        <f t="shared" si="14"/>
        <v>0</v>
      </c>
      <c r="I873" s="190"/>
      <c r="J873" s="21"/>
      <c r="K873" s="21"/>
    </row>
    <row r="874" spans="1:11" x14ac:dyDescent="0.25">
      <c r="A874" s="192">
        <v>41922</v>
      </c>
      <c r="B874" s="254" t="s">
        <v>1214</v>
      </c>
      <c r="C874" s="322" t="s">
        <v>4923</v>
      </c>
      <c r="D874" s="190" t="s">
        <v>106</v>
      </c>
      <c r="E874" s="210">
        <v>19477.5</v>
      </c>
      <c r="F874" s="256">
        <v>41928</v>
      </c>
      <c r="G874" s="42">
        <v>19477.5</v>
      </c>
      <c r="H874" s="217">
        <f t="shared" si="14"/>
        <v>0</v>
      </c>
      <c r="I874" s="190" t="s">
        <v>30</v>
      </c>
      <c r="J874" s="21"/>
      <c r="K874" s="21"/>
    </row>
    <row r="875" spans="1:11" x14ac:dyDescent="0.25">
      <c r="A875" s="192">
        <v>41922</v>
      </c>
      <c r="B875" s="254" t="s">
        <v>1215</v>
      </c>
      <c r="C875" s="322" t="s">
        <v>4923</v>
      </c>
      <c r="D875" s="190" t="s">
        <v>1915</v>
      </c>
      <c r="E875" s="210">
        <v>2019.1</v>
      </c>
      <c r="F875" s="256">
        <v>41922</v>
      </c>
      <c r="G875" s="42">
        <v>2019.1</v>
      </c>
      <c r="H875" s="217">
        <f t="shared" si="14"/>
        <v>0</v>
      </c>
      <c r="I875" s="190"/>
      <c r="J875" s="21"/>
      <c r="K875" s="21"/>
    </row>
    <row r="876" spans="1:11" x14ac:dyDescent="0.25">
      <c r="A876" s="192">
        <v>41922</v>
      </c>
      <c r="B876" s="254" t="s">
        <v>1216</v>
      </c>
      <c r="C876" s="322" t="s">
        <v>4923</v>
      </c>
      <c r="D876" s="190" t="s">
        <v>4183</v>
      </c>
      <c r="E876" s="210">
        <v>8610</v>
      </c>
      <c r="F876" s="256">
        <v>41922</v>
      </c>
      <c r="G876" s="42">
        <v>8610</v>
      </c>
      <c r="H876" s="217">
        <f t="shared" si="14"/>
        <v>0</v>
      </c>
      <c r="I876" s="190"/>
      <c r="J876" s="21"/>
      <c r="K876" s="21"/>
    </row>
    <row r="877" spans="1:11" x14ac:dyDescent="0.25">
      <c r="A877" s="192">
        <v>41922</v>
      </c>
      <c r="B877" s="254" t="s">
        <v>1217</v>
      </c>
      <c r="C877" s="322" t="s">
        <v>4923</v>
      </c>
      <c r="D877" s="190" t="s">
        <v>106</v>
      </c>
      <c r="E877" s="210">
        <v>466309</v>
      </c>
      <c r="F877" s="256">
        <v>41934</v>
      </c>
      <c r="G877" s="42">
        <v>466309</v>
      </c>
      <c r="H877" s="217">
        <f t="shared" si="14"/>
        <v>0</v>
      </c>
      <c r="I877" s="190"/>
      <c r="J877" s="21"/>
      <c r="K877" s="21"/>
    </row>
    <row r="878" spans="1:11" x14ac:dyDescent="0.25">
      <c r="A878" s="192">
        <v>41922</v>
      </c>
      <c r="B878" s="254" t="s">
        <v>1218</v>
      </c>
      <c r="C878" s="322" t="s">
        <v>4923</v>
      </c>
      <c r="D878" s="190" t="s">
        <v>494</v>
      </c>
      <c r="E878" s="210">
        <v>558</v>
      </c>
      <c r="F878" s="256">
        <v>41922</v>
      </c>
      <c r="G878" s="42">
        <v>558</v>
      </c>
      <c r="H878" s="217">
        <f t="shared" si="14"/>
        <v>0</v>
      </c>
      <c r="I878" s="190"/>
      <c r="J878" s="21"/>
      <c r="K878" s="21"/>
    </row>
    <row r="879" spans="1:11" x14ac:dyDescent="0.25">
      <c r="A879" s="192">
        <v>41922</v>
      </c>
      <c r="B879" s="254" t="s">
        <v>1220</v>
      </c>
      <c r="C879" s="322" t="s">
        <v>4923</v>
      </c>
      <c r="D879" s="190" t="s">
        <v>4918</v>
      </c>
      <c r="E879" s="210">
        <v>94100</v>
      </c>
      <c r="F879" s="256">
        <v>41923</v>
      </c>
      <c r="G879" s="42">
        <v>94100</v>
      </c>
      <c r="H879" s="217">
        <f t="shared" si="14"/>
        <v>0</v>
      </c>
      <c r="I879" s="190" t="s">
        <v>21</v>
      </c>
      <c r="J879" s="21"/>
      <c r="K879" s="21"/>
    </row>
    <row r="880" spans="1:11" x14ac:dyDescent="0.25">
      <c r="A880" s="192">
        <v>41922</v>
      </c>
      <c r="B880" s="254" t="s">
        <v>1221</v>
      </c>
      <c r="C880" s="322" t="s">
        <v>4923</v>
      </c>
      <c r="D880" s="190" t="s">
        <v>19</v>
      </c>
      <c r="E880" s="210">
        <v>72303.5</v>
      </c>
      <c r="F880" s="412">
        <v>41955</v>
      </c>
      <c r="G880" s="219">
        <v>72303.5</v>
      </c>
      <c r="H880" s="217">
        <f t="shared" si="14"/>
        <v>0</v>
      </c>
      <c r="I880" s="190" t="s">
        <v>65</v>
      </c>
      <c r="J880" s="21"/>
      <c r="K880" s="21"/>
    </row>
    <row r="881" spans="1:11" x14ac:dyDescent="0.25">
      <c r="A881" s="192">
        <v>41922</v>
      </c>
      <c r="B881" s="574" t="s">
        <v>1299</v>
      </c>
      <c r="C881" s="575" t="s">
        <v>4819</v>
      </c>
      <c r="D881" s="196" t="s">
        <v>3108</v>
      </c>
      <c r="E881" s="215">
        <v>0</v>
      </c>
      <c r="F881" s="256"/>
      <c r="G881" s="42"/>
      <c r="H881" s="217">
        <f t="shared" si="14"/>
        <v>0</v>
      </c>
      <c r="I881" s="190" t="s">
        <v>4990</v>
      </c>
      <c r="J881" s="21"/>
      <c r="K881" s="21"/>
    </row>
    <row r="882" spans="1:11" x14ac:dyDescent="0.25">
      <c r="A882" s="192">
        <v>41922</v>
      </c>
      <c r="B882" s="574" t="s">
        <v>1300</v>
      </c>
      <c r="C882" s="575" t="s">
        <v>4819</v>
      </c>
      <c r="D882" s="190" t="s">
        <v>4953</v>
      </c>
      <c r="E882" s="210">
        <v>11444.2</v>
      </c>
      <c r="F882" s="256">
        <v>41925</v>
      </c>
      <c r="G882" s="42">
        <v>11444.2</v>
      </c>
      <c r="H882" s="217">
        <f t="shared" si="14"/>
        <v>0</v>
      </c>
      <c r="I882" s="190" t="s">
        <v>21</v>
      </c>
    </row>
    <row r="883" spans="1:11" x14ac:dyDescent="0.25">
      <c r="A883" s="192">
        <v>41922</v>
      </c>
      <c r="B883" s="574" t="s">
        <v>1301</v>
      </c>
      <c r="C883" s="575" t="s">
        <v>4819</v>
      </c>
      <c r="D883" s="190" t="s">
        <v>83</v>
      </c>
      <c r="E883" s="210">
        <v>4022</v>
      </c>
      <c r="F883" s="256">
        <v>41922</v>
      </c>
      <c r="G883" s="42">
        <v>4022</v>
      </c>
      <c r="H883" s="217">
        <f t="shared" si="14"/>
        <v>0</v>
      </c>
      <c r="I883" s="190" t="s">
        <v>21</v>
      </c>
    </row>
    <row r="884" spans="1:11" x14ac:dyDescent="0.25">
      <c r="A884" s="192">
        <v>41922</v>
      </c>
      <c r="B884" s="574" t="s">
        <v>1303</v>
      </c>
      <c r="C884" s="575" t="s">
        <v>4819</v>
      </c>
      <c r="D884" s="190" t="s">
        <v>2382</v>
      </c>
      <c r="E884" s="210">
        <v>3773.2</v>
      </c>
      <c r="F884" s="425" t="s">
        <v>4991</v>
      </c>
      <c r="G884" s="42">
        <f>205+3568.2</f>
        <v>3773.2</v>
      </c>
      <c r="H884" s="217">
        <f t="shared" si="14"/>
        <v>0</v>
      </c>
      <c r="I884" s="190" t="s">
        <v>21</v>
      </c>
    </row>
    <row r="885" spans="1:11" x14ac:dyDescent="0.25">
      <c r="A885" s="192">
        <v>41922</v>
      </c>
      <c r="B885" s="574" t="s">
        <v>1304</v>
      </c>
      <c r="C885" s="575" t="s">
        <v>4819</v>
      </c>
      <c r="D885" s="190" t="s">
        <v>189</v>
      </c>
      <c r="E885" s="210">
        <v>13030.2</v>
      </c>
      <c r="F885" s="256">
        <v>41932</v>
      </c>
      <c r="G885" s="42">
        <v>13030.2</v>
      </c>
      <c r="H885" s="217">
        <f t="shared" si="14"/>
        <v>0</v>
      </c>
      <c r="I885" s="190" t="s">
        <v>21</v>
      </c>
    </row>
    <row r="886" spans="1:11" x14ac:dyDescent="0.25">
      <c r="A886" s="192">
        <v>41922</v>
      </c>
      <c r="B886" s="574" t="s">
        <v>1305</v>
      </c>
      <c r="C886" s="575" t="s">
        <v>4819</v>
      </c>
      <c r="D886" s="190" t="s">
        <v>59</v>
      </c>
      <c r="E886" s="210">
        <v>20772</v>
      </c>
      <c r="F886" s="256">
        <v>41923</v>
      </c>
      <c r="G886" s="42">
        <v>20772</v>
      </c>
      <c r="H886" s="217">
        <f t="shared" si="14"/>
        <v>0</v>
      </c>
      <c r="I886" s="190" t="s">
        <v>21</v>
      </c>
    </row>
    <row r="887" spans="1:11" x14ac:dyDescent="0.25">
      <c r="A887" s="192">
        <v>41922</v>
      </c>
      <c r="B887" s="574" t="s">
        <v>1307</v>
      </c>
      <c r="C887" s="575" t="s">
        <v>4819</v>
      </c>
      <c r="D887" s="190" t="s">
        <v>2714</v>
      </c>
      <c r="E887" s="210">
        <v>5600</v>
      </c>
      <c r="F887" s="256">
        <v>41922</v>
      </c>
      <c r="G887" s="42">
        <v>5600</v>
      </c>
      <c r="H887" s="217">
        <f t="shared" si="14"/>
        <v>0</v>
      </c>
      <c r="I887" s="190" t="s">
        <v>21</v>
      </c>
    </row>
    <row r="888" spans="1:11" x14ac:dyDescent="0.25">
      <c r="A888" s="192">
        <v>41922</v>
      </c>
      <c r="B888" s="574" t="s">
        <v>1308</v>
      </c>
      <c r="C888" s="575" t="s">
        <v>4819</v>
      </c>
      <c r="D888" s="190" t="s">
        <v>106</v>
      </c>
      <c r="E888" s="210">
        <v>185962</v>
      </c>
      <c r="F888" s="256">
        <v>41931</v>
      </c>
      <c r="G888" s="42">
        <v>185962</v>
      </c>
      <c r="H888" s="217">
        <f t="shared" si="14"/>
        <v>0</v>
      </c>
      <c r="I888" s="190"/>
    </row>
    <row r="889" spans="1:11" x14ac:dyDescent="0.25">
      <c r="A889" s="192">
        <v>41922</v>
      </c>
      <c r="B889" s="574" t="s">
        <v>1309</v>
      </c>
      <c r="C889" s="575" t="s">
        <v>4819</v>
      </c>
      <c r="D889" s="190" t="s">
        <v>106</v>
      </c>
      <c r="E889" s="210">
        <v>182553</v>
      </c>
      <c r="F889" s="256">
        <v>41931</v>
      </c>
      <c r="G889" s="42">
        <v>182553</v>
      </c>
      <c r="H889" s="217">
        <f t="shared" si="14"/>
        <v>0</v>
      </c>
      <c r="I889" s="190"/>
    </row>
    <row r="890" spans="1:11" x14ac:dyDescent="0.25">
      <c r="A890" s="192">
        <v>41922</v>
      </c>
      <c r="B890" s="574" t="s">
        <v>1310</v>
      </c>
      <c r="C890" s="575" t="s">
        <v>4819</v>
      </c>
      <c r="D890" s="190" t="s">
        <v>106</v>
      </c>
      <c r="E890" s="210">
        <v>187033</v>
      </c>
      <c r="F890" s="256">
        <v>41931</v>
      </c>
      <c r="G890" s="42">
        <v>187033</v>
      </c>
      <c r="H890" s="217">
        <f t="shared" si="14"/>
        <v>0</v>
      </c>
      <c r="I890" s="190"/>
    </row>
    <row r="891" spans="1:11" x14ac:dyDescent="0.25">
      <c r="A891" s="192">
        <v>41922</v>
      </c>
      <c r="B891" s="574" t="s">
        <v>1311</v>
      </c>
      <c r="C891" s="575" t="s">
        <v>4819</v>
      </c>
      <c r="D891" s="190" t="s">
        <v>4681</v>
      </c>
      <c r="E891" s="210">
        <v>1295</v>
      </c>
      <c r="F891" s="256">
        <v>41922</v>
      </c>
      <c r="G891" s="42">
        <v>1295</v>
      </c>
      <c r="H891" s="217">
        <f t="shared" si="14"/>
        <v>0</v>
      </c>
      <c r="I891" s="190"/>
    </row>
    <row r="892" spans="1:11" x14ac:dyDescent="0.25">
      <c r="A892" s="192">
        <v>41922</v>
      </c>
      <c r="B892" s="574" t="s">
        <v>1312</v>
      </c>
      <c r="C892" s="575" t="s">
        <v>4819</v>
      </c>
      <c r="D892" s="190" t="s">
        <v>4122</v>
      </c>
      <c r="E892" s="210">
        <v>2695</v>
      </c>
      <c r="F892" s="256">
        <v>41922</v>
      </c>
      <c r="G892" s="42">
        <v>2695</v>
      </c>
      <c r="H892" s="217">
        <f t="shared" si="14"/>
        <v>0</v>
      </c>
      <c r="I892" s="190"/>
      <c r="K892" s="33"/>
    </row>
    <row r="893" spans="1:11" x14ac:dyDescent="0.25">
      <c r="A893" s="192">
        <v>41922</v>
      </c>
      <c r="B893" s="574" t="s">
        <v>1314</v>
      </c>
      <c r="C893" s="575" t="s">
        <v>4819</v>
      </c>
      <c r="D893" s="190" t="s">
        <v>4738</v>
      </c>
      <c r="E893" s="210">
        <v>3654</v>
      </c>
      <c r="F893" s="256">
        <v>41922</v>
      </c>
      <c r="G893" s="42">
        <v>3654</v>
      </c>
      <c r="H893" s="217">
        <f t="shared" si="14"/>
        <v>0</v>
      </c>
      <c r="I893" s="190"/>
    </row>
    <row r="894" spans="1:11" x14ac:dyDescent="0.25">
      <c r="A894" s="192">
        <v>41922</v>
      </c>
      <c r="B894" s="574" t="s">
        <v>1315</v>
      </c>
      <c r="C894" s="575" t="s">
        <v>4819</v>
      </c>
      <c r="D894" s="190" t="s">
        <v>888</v>
      </c>
      <c r="E894" s="210">
        <v>1014.5</v>
      </c>
      <c r="F894" s="256">
        <v>41922</v>
      </c>
      <c r="G894" s="42">
        <v>1014.5</v>
      </c>
      <c r="H894" s="217">
        <f t="shared" si="14"/>
        <v>0</v>
      </c>
      <c r="I894" s="190"/>
    </row>
    <row r="895" spans="1:11" x14ac:dyDescent="0.25">
      <c r="A895" s="192">
        <v>41923</v>
      </c>
      <c r="B895" s="254" t="s">
        <v>1222</v>
      </c>
      <c r="C895" s="322" t="s">
        <v>4923</v>
      </c>
      <c r="D895" s="20" t="s">
        <v>3312</v>
      </c>
      <c r="E895" s="213">
        <v>11287</v>
      </c>
      <c r="F895" s="256">
        <v>41923</v>
      </c>
      <c r="G895" s="42">
        <v>11287</v>
      </c>
      <c r="H895" s="217">
        <f t="shared" si="14"/>
        <v>0</v>
      </c>
      <c r="I895" s="20" t="s">
        <v>4992</v>
      </c>
    </row>
    <row r="896" spans="1:11" x14ac:dyDescent="0.25">
      <c r="A896" s="192">
        <v>41923</v>
      </c>
      <c r="B896" s="254" t="s">
        <v>1223</v>
      </c>
      <c r="C896" s="322" t="s">
        <v>4923</v>
      </c>
      <c r="D896" s="576" t="s">
        <v>4928</v>
      </c>
      <c r="E896" s="309">
        <v>20220.599999999999</v>
      </c>
      <c r="F896" s="256">
        <v>41923</v>
      </c>
      <c r="G896" s="42">
        <v>20220.599999999999</v>
      </c>
      <c r="H896" s="217">
        <f t="shared" si="14"/>
        <v>0</v>
      </c>
      <c r="I896" s="20" t="s">
        <v>10</v>
      </c>
    </row>
    <row r="897" spans="1:11" x14ac:dyDescent="0.25">
      <c r="A897" s="192">
        <v>41923</v>
      </c>
      <c r="B897" s="254" t="s">
        <v>1225</v>
      </c>
      <c r="C897" s="322" t="s">
        <v>4923</v>
      </c>
      <c r="D897" s="20" t="s">
        <v>4939</v>
      </c>
      <c r="E897" s="213">
        <v>7280</v>
      </c>
      <c r="F897" s="256">
        <v>41923</v>
      </c>
      <c r="G897" s="42">
        <v>7280</v>
      </c>
      <c r="H897" s="217">
        <f t="shared" si="14"/>
        <v>0</v>
      </c>
      <c r="I897" s="20" t="s">
        <v>30</v>
      </c>
    </row>
    <row r="898" spans="1:11" x14ac:dyDescent="0.25">
      <c r="A898" s="192">
        <v>41923</v>
      </c>
      <c r="B898" s="254" t="s">
        <v>1226</v>
      </c>
      <c r="C898" s="322" t="s">
        <v>4923</v>
      </c>
      <c r="D898" s="20" t="s">
        <v>13</v>
      </c>
      <c r="E898" s="213">
        <v>5734.2</v>
      </c>
      <c r="F898" s="256">
        <v>41923</v>
      </c>
      <c r="G898" s="42">
        <v>5734.2</v>
      </c>
      <c r="H898" s="217">
        <f t="shared" si="14"/>
        <v>0</v>
      </c>
      <c r="I898" s="20" t="s">
        <v>217</v>
      </c>
      <c r="J898" s="21"/>
      <c r="K898" s="21"/>
    </row>
    <row r="899" spans="1:11" x14ac:dyDescent="0.25">
      <c r="A899" s="192">
        <v>41923</v>
      </c>
      <c r="B899" s="254" t="s">
        <v>1227</v>
      </c>
      <c r="C899" s="322" t="s">
        <v>4923</v>
      </c>
      <c r="D899" s="20" t="s">
        <v>4240</v>
      </c>
      <c r="E899" s="213">
        <v>142578.29999999999</v>
      </c>
      <c r="F899" s="256">
        <v>41942</v>
      </c>
      <c r="G899" s="42">
        <v>142578.29999999999</v>
      </c>
      <c r="H899" s="217">
        <f t="shared" si="14"/>
        <v>0</v>
      </c>
      <c r="I899" s="20" t="s">
        <v>4993</v>
      </c>
      <c r="J899" s="21"/>
      <c r="K899" s="21"/>
    </row>
    <row r="900" spans="1:11" x14ac:dyDescent="0.25">
      <c r="A900" s="192">
        <v>41923</v>
      </c>
      <c r="B900" s="254" t="s">
        <v>1228</v>
      </c>
      <c r="C900" s="322" t="s">
        <v>4923</v>
      </c>
      <c r="D900" s="20" t="s">
        <v>2540</v>
      </c>
      <c r="E900" s="213">
        <v>13101.8</v>
      </c>
      <c r="F900" s="256">
        <v>41923</v>
      </c>
      <c r="G900" s="42">
        <v>13101.8</v>
      </c>
      <c r="H900" s="217">
        <f t="shared" si="14"/>
        <v>0</v>
      </c>
      <c r="I900" s="20" t="s">
        <v>4992</v>
      </c>
      <c r="J900" s="21"/>
      <c r="K900" s="21"/>
    </row>
    <row r="901" spans="1:11" x14ac:dyDescent="0.25">
      <c r="A901" s="192">
        <v>41923</v>
      </c>
      <c r="B901" s="254" t="s">
        <v>1230</v>
      </c>
      <c r="C901" s="322" t="s">
        <v>4923</v>
      </c>
      <c r="D901" s="20" t="s">
        <v>28</v>
      </c>
      <c r="E901" s="213">
        <v>5082.6000000000004</v>
      </c>
      <c r="F901" s="256">
        <v>41923</v>
      </c>
      <c r="G901" s="42">
        <v>5082.6000000000004</v>
      </c>
      <c r="H901" s="217">
        <f t="shared" si="14"/>
        <v>0</v>
      </c>
      <c r="I901" s="20" t="s">
        <v>4992</v>
      </c>
      <c r="J901" s="21"/>
      <c r="K901" s="21"/>
    </row>
    <row r="902" spans="1:11" x14ac:dyDescent="0.25">
      <c r="A902" s="192">
        <v>41923</v>
      </c>
      <c r="B902" s="254" t="s">
        <v>1231</v>
      </c>
      <c r="C902" s="322" t="s">
        <v>4923</v>
      </c>
      <c r="D902" s="20" t="s">
        <v>4994</v>
      </c>
      <c r="E902" s="213">
        <v>10426.799999999999</v>
      </c>
      <c r="F902" s="256">
        <v>41923</v>
      </c>
      <c r="G902" s="42">
        <v>10426.799999999999</v>
      </c>
      <c r="H902" s="217">
        <f t="shared" si="14"/>
        <v>0</v>
      </c>
      <c r="I902" s="20" t="s">
        <v>4995</v>
      </c>
      <c r="J902" s="21"/>
      <c r="K902" s="21"/>
    </row>
    <row r="903" spans="1:11" x14ac:dyDescent="0.25">
      <c r="A903" s="192">
        <v>41923</v>
      </c>
      <c r="B903" s="254" t="s">
        <v>1232</v>
      </c>
      <c r="C903" s="322" t="s">
        <v>4923</v>
      </c>
      <c r="D903" s="20" t="s">
        <v>3366</v>
      </c>
      <c r="E903" s="213">
        <v>1240</v>
      </c>
      <c r="F903" s="256">
        <v>41923</v>
      </c>
      <c r="G903" s="42">
        <v>1240</v>
      </c>
      <c r="H903" s="217">
        <f t="shared" si="14"/>
        <v>0</v>
      </c>
      <c r="I903" s="20" t="s">
        <v>10</v>
      </c>
      <c r="J903" s="21"/>
      <c r="K903" s="21"/>
    </row>
    <row r="904" spans="1:11" x14ac:dyDescent="0.25">
      <c r="A904" s="192">
        <v>41923</v>
      </c>
      <c r="B904" s="254" t="s">
        <v>1233</v>
      </c>
      <c r="C904" s="322" t="s">
        <v>4923</v>
      </c>
      <c r="D904" s="20" t="s">
        <v>4948</v>
      </c>
      <c r="E904" s="213">
        <v>433.2</v>
      </c>
      <c r="F904" s="256">
        <v>41923</v>
      </c>
      <c r="G904" s="42">
        <v>433.2</v>
      </c>
      <c r="H904" s="217">
        <f t="shared" ref="H904:H967" si="15">E904-G904</f>
        <v>0</v>
      </c>
      <c r="I904" s="20" t="s">
        <v>4992</v>
      </c>
      <c r="J904" s="21"/>
      <c r="K904" s="21"/>
    </row>
    <row r="905" spans="1:11" x14ac:dyDescent="0.25">
      <c r="A905" s="192">
        <v>41923</v>
      </c>
      <c r="B905" s="254" t="s">
        <v>1234</v>
      </c>
      <c r="C905" s="322" t="s">
        <v>4923</v>
      </c>
      <c r="D905" s="20" t="s">
        <v>4996</v>
      </c>
      <c r="E905" s="213">
        <v>33897</v>
      </c>
      <c r="F905" s="256">
        <v>41925</v>
      </c>
      <c r="G905" s="42">
        <v>33897</v>
      </c>
      <c r="H905" s="217">
        <f t="shared" si="15"/>
        <v>0</v>
      </c>
      <c r="I905" s="20" t="s">
        <v>4992</v>
      </c>
      <c r="J905" s="21"/>
      <c r="K905" s="21"/>
    </row>
    <row r="906" spans="1:11" x14ac:dyDescent="0.25">
      <c r="A906" s="192">
        <v>41923</v>
      </c>
      <c r="B906" s="254" t="s">
        <v>1236</v>
      </c>
      <c r="C906" s="322" t="s">
        <v>4923</v>
      </c>
      <c r="D906" s="20" t="s">
        <v>4649</v>
      </c>
      <c r="E906" s="213">
        <v>15870.4</v>
      </c>
      <c r="F906" s="256">
        <v>41923</v>
      </c>
      <c r="G906" s="42">
        <v>15870.4</v>
      </c>
      <c r="H906" s="217">
        <f t="shared" si="15"/>
        <v>0</v>
      </c>
      <c r="I906" s="20" t="s">
        <v>4992</v>
      </c>
      <c r="J906" s="21"/>
      <c r="K906" s="21"/>
    </row>
    <row r="907" spans="1:11" x14ac:dyDescent="0.25">
      <c r="A907" s="192">
        <v>41923</v>
      </c>
      <c r="B907" s="254" t="s">
        <v>1237</v>
      </c>
      <c r="C907" s="322" t="s">
        <v>4923</v>
      </c>
      <c r="D907" s="20" t="s">
        <v>4288</v>
      </c>
      <c r="E907" s="213">
        <v>2856.4</v>
      </c>
      <c r="F907" s="256">
        <v>41923</v>
      </c>
      <c r="G907" s="42">
        <v>2856.4</v>
      </c>
      <c r="H907" s="217">
        <f t="shared" si="15"/>
        <v>0</v>
      </c>
      <c r="I907" s="20" t="s">
        <v>4992</v>
      </c>
      <c r="J907" s="21"/>
      <c r="K907" s="21"/>
    </row>
    <row r="908" spans="1:11" x14ac:dyDescent="0.25">
      <c r="A908" s="192">
        <v>41923</v>
      </c>
      <c r="B908" s="254" t="s">
        <v>1239</v>
      </c>
      <c r="C908" s="322" t="s">
        <v>4923</v>
      </c>
      <c r="D908" s="20" t="s">
        <v>339</v>
      </c>
      <c r="E908" s="213">
        <v>1007.8</v>
      </c>
      <c r="F908" s="256">
        <v>41923</v>
      </c>
      <c r="G908" s="42">
        <v>1007.8</v>
      </c>
      <c r="H908" s="217">
        <f t="shared" si="15"/>
        <v>0</v>
      </c>
      <c r="I908" s="20" t="s">
        <v>4992</v>
      </c>
      <c r="J908" s="21"/>
      <c r="K908" s="21"/>
    </row>
    <row r="909" spans="1:11" x14ac:dyDescent="0.25">
      <c r="A909" s="192">
        <v>41923</v>
      </c>
      <c r="B909" s="254" t="s">
        <v>1240</v>
      </c>
      <c r="C909" s="322" t="s">
        <v>4923</v>
      </c>
      <c r="D909" s="20" t="s">
        <v>237</v>
      </c>
      <c r="E909" s="213">
        <v>10533.2</v>
      </c>
      <c r="F909" s="256">
        <v>41924</v>
      </c>
      <c r="G909" s="42">
        <v>10533.2</v>
      </c>
      <c r="H909" s="217">
        <f t="shared" si="15"/>
        <v>0</v>
      </c>
      <c r="I909" s="20" t="s">
        <v>4995</v>
      </c>
      <c r="J909" s="21"/>
      <c r="K909" s="21"/>
    </row>
    <row r="910" spans="1:11" x14ac:dyDescent="0.25">
      <c r="A910" s="192">
        <v>41923</v>
      </c>
      <c r="B910" s="254" t="s">
        <v>1242</v>
      </c>
      <c r="C910" s="322" t="s">
        <v>4923</v>
      </c>
      <c r="D910" s="20" t="s">
        <v>2369</v>
      </c>
      <c r="E910" s="213">
        <v>1219.2</v>
      </c>
      <c r="F910" s="256">
        <v>41923</v>
      </c>
      <c r="G910" s="42">
        <v>1219.2</v>
      </c>
      <c r="H910" s="217">
        <f t="shared" si="15"/>
        <v>0</v>
      </c>
      <c r="I910" s="190" t="s">
        <v>4992</v>
      </c>
      <c r="J910" s="21"/>
      <c r="K910" s="21"/>
    </row>
    <row r="911" spans="1:11" x14ac:dyDescent="0.25">
      <c r="A911" s="192">
        <v>41923</v>
      </c>
      <c r="B911" s="254" t="s">
        <v>1243</v>
      </c>
      <c r="C911" s="322" t="s">
        <v>4923</v>
      </c>
      <c r="D911" s="20" t="s">
        <v>4637</v>
      </c>
      <c r="E911" s="213">
        <v>3251.7</v>
      </c>
      <c r="F911" s="256">
        <v>41925</v>
      </c>
      <c r="G911" s="42">
        <v>3251.7</v>
      </c>
      <c r="H911" s="217">
        <f t="shared" si="15"/>
        <v>0</v>
      </c>
      <c r="I911" s="190" t="s">
        <v>4997</v>
      </c>
      <c r="J911" s="21"/>
      <c r="K911" s="21"/>
    </row>
    <row r="912" spans="1:11" x14ac:dyDescent="0.25">
      <c r="A912" s="192">
        <v>41923</v>
      </c>
      <c r="B912" s="254" t="s">
        <v>1244</v>
      </c>
      <c r="C912" s="322" t="s">
        <v>4923</v>
      </c>
      <c r="D912" s="20" t="s">
        <v>4998</v>
      </c>
      <c r="E912" s="213">
        <v>23438.400000000001</v>
      </c>
      <c r="F912" s="256">
        <v>41923</v>
      </c>
      <c r="G912" s="42">
        <v>23438.400000000001</v>
      </c>
      <c r="H912" s="217">
        <f t="shared" si="15"/>
        <v>0</v>
      </c>
      <c r="I912" s="190" t="s">
        <v>3421</v>
      </c>
      <c r="J912" s="21"/>
      <c r="K912" s="21"/>
    </row>
    <row r="913" spans="1:11" x14ac:dyDescent="0.25">
      <c r="A913" s="192">
        <v>41923</v>
      </c>
      <c r="B913" s="254" t="s">
        <v>1245</v>
      </c>
      <c r="C913" s="322" t="s">
        <v>4923</v>
      </c>
      <c r="D913" s="20" t="s">
        <v>2578</v>
      </c>
      <c r="E913" s="213">
        <v>3085</v>
      </c>
      <c r="F913" s="256">
        <v>41925</v>
      </c>
      <c r="G913" s="42">
        <v>3085</v>
      </c>
      <c r="H913" s="217">
        <f t="shared" si="15"/>
        <v>0</v>
      </c>
      <c r="I913" s="190" t="s">
        <v>4997</v>
      </c>
      <c r="J913" s="21"/>
      <c r="K913" s="21"/>
    </row>
    <row r="914" spans="1:11" x14ac:dyDescent="0.25">
      <c r="A914" s="192">
        <v>41923</v>
      </c>
      <c r="B914" s="254" t="s">
        <v>1246</v>
      </c>
      <c r="C914" s="322" t="s">
        <v>4923</v>
      </c>
      <c r="D914" s="20" t="s">
        <v>1165</v>
      </c>
      <c r="E914" s="213">
        <v>1096</v>
      </c>
      <c r="F914" s="256">
        <v>41925</v>
      </c>
      <c r="G914" s="42">
        <v>1096</v>
      </c>
      <c r="H914" s="217">
        <f t="shared" si="15"/>
        <v>0</v>
      </c>
      <c r="I914" s="190" t="s">
        <v>4997</v>
      </c>
    </row>
    <row r="915" spans="1:11" x14ac:dyDescent="0.25">
      <c r="A915" s="192">
        <v>41923</v>
      </c>
      <c r="B915" s="254" t="s">
        <v>1247</v>
      </c>
      <c r="C915" s="322" t="s">
        <v>4923</v>
      </c>
      <c r="D915" s="20" t="s">
        <v>4586</v>
      </c>
      <c r="E915" s="213">
        <v>4248.8</v>
      </c>
      <c r="F915" s="256">
        <v>41923</v>
      </c>
      <c r="G915" s="42">
        <v>4248.8</v>
      </c>
      <c r="H915" s="217">
        <f t="shared" si="15"/>
        <v>0</v>
      </c>
      <c r="I915" s="190" t="s">
        <v>4992</v>
      </c>
    </row>
    <row r="916" spans="1:11" x14ac:dyDescent="0.25">
      <c r="A916" s="192">
        <v>41923</v>
      </c>
      <c r="B916" s="254" t="s">
        <v>1248</v>
      </c>
      <c r="C916" s="322" t="s">
        <v>4923</v>
      </c>
      <c r="D916" s="20" t="s">
        <v>237</v>
      </c>
      <c r="E916" s="213">
        <v>1610</v>
      </c>
      <c r="F916" s="256">
        <v>41924</v>
      </c>
      <c r="G916" s="42">
        <v>1610</v>
      </c>
      <c r="H916" s="217">
        <f t="shared" si="15"/>
        <v>0</v>
      </c>
      <c r="I916" s="190" t="s">
        <v>4995</v>
      </c>
    </row>
    <row r="917" spans="1:11" x14ac:dyDescent="0.25">
      <c r="A917" s="192">
        <v>41923</v>
      </c>
      <c r="B917" s="254" t="s">
        <v>1249</v>
      </c>
      <c r="C917" s="322" t="s">
        <v>4923</v>
      </c>
      <c r="D917" s="20" t="s">
        <v>1778</v>
      </c>
      <c r="E917" s="213">
        <v>3995.7</v>
      </c>
      <c r="F917" s="256">
        <v>41925</v>
      </c>
      <c r="G917" s="42">
        <v>3995.7</v>
      </c>
      <c r="H917" s="217">
        <f t="shared" si="15"/>
        <v>0</v>
      </c>
      <c r="I917" s="190" t="s">
        <v>4997</v>
      </c>
    </row>
    <row r="918" spans="1:11" x14ac:dyDescent="0.25">
      <c r="A918" s="192">
        <v>41923</v>
      </c>
      <c r="B918" s="254" t="s">
        <v>1250</v>
      </c>
      <c r="C918" s="322" t="s">
        <v>4923</v>
      </c>
      <c r="D918" s="20" t="s">
        <v>4287</v>
      </c>
      <c r="E918" s="213">
        <v>4048.4</v>
      </c>
      <c r="F918" s="256">
        <v>41925</v>
      </c>
      <c r="G918" s="42">
        <v>4048.4</v>
      </c>
      <c r="H918" s="217">
        <f t="shared" si="15"/>
        <v>0</v>
      </c>
      <c r="I918" s="190" t="s">
        <v>4997</v>
      </c>
    </row>
    <row r="919" spans="1:11" x14ac:dyDescent="0.25">
      <c r="A919" s="192">
        <v>41923</v>
      </c>
      <c r="B919" s="254" t="s">
        <v>1251</v>
      </c>
      <c r="C919" s="322" t="s">
        <v>4923</v>
      </c>
      <c r="D919" s="20" t="s">
        <v>28</v>
      </c>
      <c r="E919" s="213">
        <v>11658.4</v>
      </c>
      <c r="F919" s="256">
        <v>41923</v>
      </c>
      <c r="G919" s="42">
        <v>11658.4</v>
      </c>
      <c r="H919" s="217">
        <f t="shared" si="15"/>
        <v>0</v>
      </c>
      <c r="I919" s="190" t="s">
        <v>4992</v>
      </c>
    </row>
    <row r="920" spans="1:11" x14ac:dyDescent="0.25">
      <c r="A920" s="192">
        <v>41923</v>
      </c>
      <c r="B920" s="254" t="s">
        <v>1252</v>
      </c>
      <c r="C920" s="322" t="s">
        <v>4923</v>
      </c>
      <c r="D920" s="20" t="s">
        <v>2382</v>
      </c>
      <c r="E920" s="213">
        <v>8838</v>
      </c>
      <c r="F920" s="256">
        <v>41925</v>
      </c>
      <c r="G920" s="42">
        <v>8838</v>
      </c>
      <c r="H920" s="217">
        <f t="shared" si="15"/>
        <v>0</v>
      </c>
      <c r="I920" s="190" t="s">
        <v>4995</v>
      </c>
      <c r="K920" s="33"/>
    </row>
    <row r="921" spans="1:11" x14ac:dyDescent="0.25">
      <c r="A921" s="192">
        <v>41923</v>
      </c>
      <c r="B921" s="254" t="s">
        <v>1253</v>
      </c>
      <c r="C921" s="322" t="s">
        <v>4923</v>
      </c>
      <c r="D921" s="20" t="s">
        <v>124</v>
      </c>
      <c r="E921" s="213">
        <v>11890.5</v>
      </c>
      <c r="F921" s="256">
        <v>41925</v>
      </c>
      <c r="G921" s="42">
        <v>11890.5</v>
      </c>
      <c r="H921" s="217">
        <f t="shared" si="15"/>
        <v>0</v>
      </c>
      <c r="I921" s="190" t="s">
        <v>4997</v>
      </c>
      <c r="K921" s="33"/>
    </row>
    <row r="922" spans="1:11" x14ac:dyDescent="0.25">
      <c r="A922" s="192">
        <v>41923</v>
      </c>
      <c r="B922" s="254" t="s">
        <v>1255</v>
      </c>
      <c r="C922" s="322" t="s">
        <v>4923</v>
      </c>
      <c r="D922" s="20" t="s">
        <v>4287</v>
      </c>
      <c r="E922" s="213">
        <v>2573</v>
      </c>
      <c r="F922" s="256">
        <v>41925</v>
      </c>
      <c r="G922" s="42">
        <v>2573</v>
      </c>
      <c r="H922" s="217">
        <f t="shared" si="15"/>
        <v>0</v>
      </c>
      <c r="I922" s="190" t="s">
        <v>4997</v>
      </c>
    </row>
    <row r="923" spans="1:11" x14ac:dyDescent="0.25">
      <c r="A923" s="192">
        <v>41923</v>
      </c>
      <c r="B923" s="254" t="s">
        <v>1256</v>
      </c>
      <c r="C923" s="322" t="s">
        <v>4923</v>
      </c>
      <c r="D923" s="20" t="s">
        <v>949</v>
      </c>
      <c r="E923" s="213">
        <v>840</v>
      </c>
      <c r="F923" s="256">
        <v>41923</v>
      </c>
      <c r="G923" s="42">
        <v>840</v>
      </c>
      <c r="H923" s="217">
        <f t="shared" si="15"/>
        <v>0</v>
      </c>
      <c r="I923" s="190" t="s">
        <v>4992</v>
      </c>
    </row>
    <row r="924" spans="1:11" x14ac:dyDescent="0.25">
      <c r="A924" s="192">
        <v>41923</v>
      </c>
      <c r="B924" s="254" t="s">
        <v>1257</v>
      </c>
      <c r="C924" s="322" t="s">
        <v>4923</v>
      </c>
      <c r="D924" s="20" t="s">
        <v>123</v>
      </c>
      <c r="E924" s="213">
        <v>5475.6</v>
      </c>
      <c r="F924" s="256">
        <v>41924</v>
      </c>
      <c r="G924" s="42">
        <v>5475.6</v>
      </c>
      <c r="H924" s="217">
        <f t="shared" si="15"/>
        <v>0</v>
      </c>
      <c r="I924" s="190" t="s">
        <v>4992</v>
      </c>
    </row>
    <row r="925" spans="1:11" x14ac:dyDescent="0.25">
      <c r="A925" s="192">
        <v>41923</v>
      </c>
      <c r="B925" s="254" t="s">
        <v>1258</v>
      </c>
      <c r="C925" s="322" t="s">
        <v>4923</v>
      </c>
      <c r="D925" s="20" t="s">
        <v>1778</v>
      </c>
      <c r="E925" s="213">
        <v>99.9</v>
      </c>
      <c r="F925" s="256">
        <v>41925</v>
      </c>
      <c r="G925" s="42">
        <v>99.9</v>
      </c>
      <c r="H925" s="217">
        <f t="shared" si="15"/>
        <v>0</v>
      </c>
      <c r="I925" s="190" t="s">
        <v>4997</v>
      </c>
    </row>
    <row r="926" spans="1:11" x14ac:dyDescent="0.25">
      <c r="A926" s="192">
        <v>41923</v>
      </c>
      <c r="B926" s="254" t="s">
        <v>1259</v>
      </c>
      <c r="C926" s="322" t="s">
        <v>4923</v>
      </c>
      <c r="D926" s="20" t="s">
        <v>4321</v>
      </c>
      <c r="E926" s="213">
        <v>1613.1</v>
      </c>
      <c r="F926" s="256">
        <v>41925</v>
      </c>
      <c r="G926" s="42">
        <v>1613.1</v>
      </c>
      <c r="H926" s="217">
        <f t="shared" si="15"/>
        <v>0</v>
      </c>
      <c r="I926" s="190" t="s">
        <v>4997</v>
      </c>
    </row>
    <row r="927" spans="1:11" x14ac:dyDescent="0.25">
      <c r="A927" s="192">
        <v>41923</v>
      </c>
      <c r="B927" s="254" t="s">
        <v>1260</v>
      </c>
      <c r="C927" s="322" t="s">
        <v>4923</v>
      </c>
      <c r="D927" s="20" t="s">
        <v>338</v>
      </c>
      <c r="E927" s="213">
        <v>429</v>
      </c>
      <c r="F927" s="256">
        <v>41925</v>
      </c>
      <c r="G927" s="42">
        <v>429</v>
      </c>
      <c r="H927" s="217">
        <f t="shared" si="15"/>
        <v>0</v>
      </c>
      <c r="I927" s="190" t="s">
        <v>4997</v>
      </c>
    </row>
    <row r="928" spans="1:11" x14ac:dyDescent="0.25">
      <c r="A928" s="192">
        <v>41923</v>
      </c>
      <c r="B928" s="254" t="s">
        <v>1261</v>
      </c>
      <c r="C928" s="322" t="s">
        <v>4923</v>
      </c>
      <c r="D928" s="20" t="s">
        <v>29</v>
      </c>
      <c r="E928" s="213">
        <v>8191.8</v>
      </c>
      <c r="F928" s="256">
        <v>41925</v>
      </c>
      <c r="G928" s="42">
        <v>8191.8</v>
      </c>
      <c r="H928" s="217">
        <f t="shared" si="15"/>
        <v>0</v>
      </c>
      <c r="I928" s="190" t="s">
        <v>4997</v>
      </c>
    </row>
    <row r="929" spans="1:11" x14ac:dyDescent="0.25">
      <c r="A929" s="192">
        <v>41923</v>
      </c>
      <c r="B929" s="254" t="s">
        <v>1262</v>
      </c>
      <c r="C929" s="322" t="s">
        <v>4923</v>
      </c>
      <c r="D929" s="20" t="s">
        <v>19</v>
      </c>
      <c r="E929" s="213">
        <v>19507</v>
      </c>
      <c r="F929" s="412">
        <v>41955</v>
      </c>
      <c r="G929" s="219">
        <v>19507</v>
      </c>
      <c r="H929" s="217">
        <f t="shared" si="15"/>
        <v>0</v>
      </c>
      <c r="I929" s="190" t="s">
        <v>4995</v>
      </c>
    </row>
    <row r="930" spans="1:11" x14ac:dyDescent="0.25">
      <c r="A930" s="192">
        <v>41923</v>
      </c>
      <c r="B930" s="254" t="s">
        <v>1263</v>
      </c>
      <c r="C930" s="322" t="s">
        <v>4923</v>
      </c>
      <c r="D930" s="20" t="s">
        <v>758</v>
      </c>
      <c r="E930" s="213">
        <v>2814</v>
      </c>
      <c r="F930" s="256">
        <v>41925</v>
      </c>
      <c r="G930" s="42">
        <v>2814</v>
      </c>
      <c r="H930" s="217">
        <f t="shared" si="15"/>
        <v>0</v>
      </c>
      <c r="I930" s="190" t="s">
        <v>4997</v>
      </c>
      <c r="K930" s="33"/>
    </row>
    <row r="931" spans="1:11" x14ac:dyDescent="0.25">
      <c r="A931" s="192">
        <v>41923</v>
      </c>
      <c r="B931" s="254" t="s">
        <v>1264</v>
      </c>
      <c r="C931" s="322" t="s">
        <v>4923</v>
      </c>
      <c r="D931" s="20" t="s">
        <v>2385</v>
      </c>
      <c r="E931" s="213">
        <v>5884.4</v>
      </c>
      <c r="F931" s="256">
        <v>41923</v>
      </c>
      <c r="G931" s="42">
        <v>5884.4</v>
      </c>
      <c r="H931" s="217">
        <f t="shared" si="15"/>
        <v>0</v>
      </c>
      <c r="I931" s="190" t="s">
        <v>4992</v>
      </c>
    </row>
    <row r="932" spans="1:11" x14ac:dyDescent="0.25">
      <c r="A932" s="192">
        <v>41923</v>
      </c>
      <c r="B932" s="254" t="s">
        <v>1265</v>
      </c>
      <c r="C932" s="322" t="s">
        <v>4923</v>
      </c>
      <c r="D932" s="20" t="s">
        <v>494</v>
      </c>
      <c r="E932" s="213">
        <v>17694.599999999999</v>
      </c>
      <c r="F932" s="256" t="s">
        <v>4999</v>
      </c>
      <c r="G932" s="42">
        <v>17694.599999999999</v>
      </c>
      <c r="H932" s="217">
        <f t="shared" si="15"/>
        <v>0</v>
      </c>
      <c r="I932" s="190" t="s">
        <v>4995</v>
      </c>
    </row>
    <row r="933" spans="1:11" x14ac:dyDescent="0.25">
      <c r="A933" s="192">
        <v>41923</v>
      </c>
      <c r="B933" s="254" t="s">
        <v>1266</v>
      </c>
      <c r="C933" s="322" t="s">
        <v>4923</v>
      </c>
      <c r="D933" s="295" t="s">
        <v>53</v>
      </c>
      <c r="E933" s="296">
        <v>0</v>
      </c>
      <c r="F933" s="256"/>
      <c r="G933" s="42"/>
      <c r="H933" s="217">
        <f t="shared" si="15"/>
        <v>0</v>
      </c>
      <c r="I933" s="190" t="s">
        <v>4997</v>
      </c>
    </row>
    <row r="934" spans="1:11" x14ac:dyDescent="0.25">
      <c r="A934" s="192">
        <v>41923</v>
      </c>
      <c r="B934" s="254" t="s">
        <v>1267</v>
      </c>
      <c r="C934" s="322" t="s">
        <v>4923</v>
      </c>
      <c r="D934" s="20" t="s">
        <v>287</v>
      </c>
      <c r="E934" s="213">
        <v>3876</v>
      </c>
      <c r="F934" s="256">
        <v>41925</v>
      </c>
      <c r="G934" s="42">
        <v>3876</v>
      </c>
      <c r="H934" s="217">
        <f t="shared" si="15"/>
        <v>0</v>
      </c>
      <c r="I934" s="190" t="s">
        <v>4997</v>
      </c>
    </row>
    <row r="935" spans="1:11" x14ac:dyDescent="0.25">
      <c r="A935" s="192">
        <v>41923</v>
      </c>
      <c r="B935" s="254" t="s">
        <v>1268</v>
      </c>
      <c r="C935" s="322" t="s">
        <v>4923</v>
      </c>
      <c r="D935" s="20" t="s">
        <v>52</v>
      </c>
      <c r="E935" s="213">
        <v>5340.8</v>
      </c>
      <c r="F935" s="256">
        <v>41925</v>
      </c>
      <c r="G935" s="42">
        <v>5340.8</v>
      </c>
      <c r="H935" s="217">
        <f t="shared" si="15"/>
        <v>0</v>
      </c>
      <c r="I935" s="190" t="s">
        <v>4997</v>
      </c>
    </row>
    <row r="936" spans="1:11" x14ac:dyDescent="0.25">
      <c r="A936" s="192">
        <v>41923</v>
      </c>
      <c r="B936" s="254" t="s">
        <v>1269</v>
      </c>
      <c r="C936" s="322" t="s">
        <v>4923</v>
      </c>
      <c r="D936" s="20" t="s">
        <v>4589</v>
      </c>
      <c r="E936" s="213">
        <v>903.4</v>
      </c>
      <c r="F936" s="256">
        <v>41923</v>
      </c>
      <c r="G936" s="42">
        <v>903.4</v>
      </c>
      <c r="H936" s="217">
        <f t="shared" si="15"/>
        <v>0</v>
      </c>
      <c r="I936" s="190" t="s">
        <v>4992</v>
      </c>
    </row>
    <row r="937" spans="1:11" x14ac:dyDescent="0.25">
      <c r="A937" s="192">
        <v>41923</v>
      </c>
      <c r="B937" s="254" t="s">
        <v>1270</v>
      </c>
      <c r="C937" s="322" t="s">
        <v>4923</v>
      </c>
      <c r="D937" s="20" t="s">
        <v>4632</v>
      </c>
      <c r="E937" s="213">
        <v>23694.400000000001</v>
      </c>
      <c r="F937" s="256">
        <v>41925</v>
      </c>
      <c r="G937" s="42">
        <v>23694.400000000001</v>
      </c>
      <c r="H937" s="217">
        <f t="shared" si="15"/>
        <v>0</v>
      </c>
      <c r="I937" s="190" t="s">
        <v>5000</v>
      </c>
    </row>
    <row r="938" spans="1:11" x14ac:dyDescent="0.25">
      <c r="A938" s="192">
        <v>41923</v>
      </c>
      <c r="B938" s="254" t="s">
        <v>1271</v>
      </c>
      <c r="C938" s="322" t="s">
        <v>4923</v>
      </c>
      <c r="D938" s="20" t="s">
        <v>4764</v>
      </c>
      <c r="E938" s="213">
        <v>9432.2000000000007</v>
      </c>
      <c r="F938" s="256">
        <v>41925</v>
      </c>
      <c r="G938" s="42">
        <v>9432.2000000000007</v>
      </c>
      <c r="H938" s="217">
        <f t="shared" si="15"/>
        <v>0</v>
      </c>
      <c r="I938" s="190" t="s">
        <v>5000</v>
      </c>
    </row>
    <row r="939" spans="1:11" x14ac:dyDescent="0.25">
      <c r="A939" s="192">
        <v>41923</v>
      </c>
      <c r="B939" s="254" t="s">
        <v>1272</v>
      </c>
      <c r="C939" s="322" t="s">
        <v>4923</v>
      </c>
      <c r="D939" s="20" t="s">
        <v>4590</v>
      </c>
      <c r="E939" s="213">
        <v>202.8</v>
      </c>
      <c r="F939" s="256">
        <v>41923</v>
      </c>
      <c r="G939" s="42">
        <v>202.8</v>
      </c>
      <c r="H939" s="217">
        <f t="shared" si="15"/>
        <v>0</v>
      </c>
      <c r="I939" s="190" t="s">
        <v>4992</v>
      </c>
      <c r="K939" s="33"/>
    </row>
    <row r="940" spans="1:11" x14ac:dyDescent="0.25">
      <c r="A940" s="192">
        <v>41923</v>
      </c>
      <c r="B940" s="254" t="s">
        <v>1273</v>
      </c>
      <c r="C940" s="322" t="s">
        <v>4923</v>
      </c>
      <c r="D940" s="20" t="s">
        <v>4782</v>
      </c>
      <c r="E940" s="213">
        <v>98.9</v>
      </c>
      <c r="F940" s="256">
        <v>41923</v>
      </c>
      <c r="G940" s="42">
        <v>98.9</v>
      </c>
      <c r="H940" s="217">
        <f t="shared" si="15"/>
        <v>0</v>
      </c>
      <c r="I940" s="190" t="s">
        <v>4992</v>
      </c>
    </row>
    <row r="941" spans="1:11" x14ac:dyDescent="0.25">
      <c r="A941" s="192">
        <v>41923</v>
      </c>
      <c r="B941" s="254" t="s">
        <v>1274</v>
      </c>
      <c r="C941" s="322" t="s">
        <v>4923</v>
      </c>
      <c r="D941" s="20" t="s">
        <v>790</v>
      </c>
      <c r="E941" s="213">
        <v>6386.2</v>
      </c>
      <c r="F941" s="256">
        <v>41923</v>
      </c>
      <c r="G941" s="42">
        <v>6386.2</v>
      </c>
      <c r="H941" s="217">
        <f t="shared" si="15"/>
        <v>0</v>
      </c>
      <c r="I941" s="190" t="s">
        <v>10</v>
      </c>
    </row>
    <row r="942" spans="1:11" x14ac:dyDescent="0.25">
      <c r="A942" s="192">
        <v>41923</v>
      </c>
      <c r="B942" s="254" t="s">
        <v>1275</v>
      </c>
      <c r="C942" s="322" t="s">
        <v>4923</v>
      </c>
      <c r="D942" s="308" t="s">
        <v>763</v>
      </c>
      <c r="E942" s="309">
        <v>3364.5</v>
      </c>
      <c r="F942" s="256">
        <v>41923</v>
      </c>
      <c r="G942" s="42">
        <v>3364.5</v>
      </c>
      <c r="H942" s="217">
        <f t="shared" si="15"/>
        <v>0</v>
      </c>
      <c r="I942" s="190" t="s">
        <v>4993</v>
      </c>
    </row>
    <row r="943" spans="1:11" x14ac:dyDescent="0.25">
      <c r="A943" s="192">
        <v>41923</v>
      </c>
      <c r="B943" s="254" t="s">
        <v>1276</v>
      </c>
      <c r="C943" s="322" t="s">
        <v>4923</v>
      </c>
      <c r="D943" s="20" t="s">
        <v>180</v>
      </c>
      <c r="E943" s="213">
        <v>24564</v>
      </c>
      <c r="F943" s="256">
        <v>41925</v>
      </c>
      <c r="G943" s="42">
        <v>24564</v>
      </c>
      <c r="H943" s="217">
        <f t="shared" si="15"/>
        <v>0</v>
      </c>
      <c r="I943" s="190" t="s">
        <v>5000</v>
      </c>
    </row>
    <row r="944" spans="1:11" x14ac:dyDescent="0.25">
      <c r="A944" s="192">
        <v>41923</v>
      </c>
      <c r="B944" s="254" t="s">
        <v>1277</v>
      </c>
      <c r="C944" s="322" t="s">
        <v>4923</v>
      </c>
      <c r="D944" s="20" t="s">
        <v>3366</v>
      </c>
      <c r="E944" s="213">
        <v>1216</v>
      </c>
      <c r="F944" s="256">
        <v>41923</v>
      </c>
      <c r="G944" s="42">
        <v>1216</v>
      </c>
      <c r="H944" s="217">
        <f t="shared" si="15"/>
        <v>0</v>
      </c>
      <c r="I944" s="190" t="s">
        <v>4993</v>
      </c>
    </row>
    <row r="945" spans="1:11" x14ac:dyDescent="0.25">
      <c r="A945" s="192">
        <v>41923</v>
      </c>
      <c r="B945" s="254" t="s">
        <v>1278</v>
      </c>
      <c r="C945" s="322" t="s">
        <v>4923</v>
      </c>
      <c r="D945" s="20" t="s">
        <v>2582</v>
      </c>
      <c r="E945" s="213">
        <v>5231.3</v>
      </c>
      <c r="F945" s="256">
        <v>41923</v>
      </c>
      <c r="G945" s="42">
        <v>5231.3</v>
      </c>
      <c r="H945" s="217">
        <f t="shared" si="15"/>
        <v>0</v>
      </c>
      <c r="I945" s="190" t="s">
        <v>4992</v>
      </c>
    </row>
    <row r="946" spans="1:11" x14ac:dyDescent="0.25">
      <c r="A946" s="192">
        <v>41923</v>
      </c>
      <c r="B946" s="254" t="s">
        <v>1279</v>
      </c>
      <c r="C946" s="322" t="s">
        <v>4923</v>
      </c>
      <c r="D946" s="20" t="s">
        <v>55</v>
      </c>
      <c r="E946" s="213">
        <v>6508.8</v>
      </c>
      <c r="F946" s="256">
        <v>41923</v>
      </c>
      <c r="G946" s="42">
        <v>6508.8</v>
      </c>
      <c r="H946" s="217">
        <f t="shared" si="15"/>
        <v>0</v>
      </c>
      <c r="I946" s="190" t="s">
        <v>4992</v>
      </c>
      <c r="J946" s="21"/>
      <c r="K946" s="21"/>
    </row>
    <row r="947" spans="1:11" x14ac:dyDescent="0.25">
      <c r="A947" s="192">
        <v>41923</v>
      </c>
      <c r="B947" s="254" t="s">
        <v>1281</v>
      </c>
      <c r="C947" s="322" t="s">
        <v>4923</v>
      </c>
      <c r="D947" s="20" t="s">
        <v>5001</v>
      </c>
      <c r="E947" s="213">
        <v>7323.2</v>
      </c>
      <c r="F947" s="256">
        <v>41927</v>
      </c>
      <c r="G947" s="42">
        <v>7323.2</v>
      </c>
      <c r="H947" s="217">
        <f t="shared" si="15"/>
        <v>0</v>
      </c>
      <c r="I947" s="190" t="s">
        <v>4993</v>
      </c>
      <c r="J947" s="21"/>
      <c r="K947" s="21"/>
    </row>
    <row r="948" spans="1:11" x14ac:dyDescent="0.25">
      <c r="A948" s="192">
        <v>41923</v>
      </c>
      <c r="B948" s="254" t="s">
        <v>1282</v>
      </c>
      <c r="C948" s="322" t="s">
        <v>4923</v>
      </c>
      <c r="D948" s="20" t="s">
        <v>133</v>
      </c>
      <c r="E948" s="213">
        <v>16620.8</v>
      </c>
      <c r="F948" s="256">
        <v>41923</v>
      </c>
      <c r="G948" s="42">
        <v>16620.8</v>
      </c>
      <c r="H948" s="217">
        <f t="shared" si="15"/>
        <v>0</v>
      </c>
      <c r="I948" s="190" t="s">
        <v>4992</v>
      </c>
      <c r="J948" s="21"/>
      <c r="K948" s="21"/>
    </row>
    <row r="949" spans="1:11" x14ac:dyDescent="0.25">
      <c r="A949" s="192">
        <v>41923</v>
      </c>
      <c r="B949" s="254" t="s">
        <v>1283</v>
      </c>
      <c r="C949" s="322" t="s">
        <v>4923</v>
      </c>
      <c r="D949" s="20" t="s">
        <v>5002</v>
      </c>
      <c r="E949" s="213">
        <v>36</v>
      </c>
      <c r="F949" s="256">
        <v>41923</v>
      </c>
      <c r="G949" s="42">
        <v>36</v>
      </c>
      <c r="H949" s="217">
        <f t="shared" si="15"/>
        <v>0</v>
      </c>
      <c r="I949" s="190" t="s">
        <v>4992</v>
      </c>
      <c r="J949" s="21"/>
      <c r="K949" s="21"/>
    </row>
    <row r="950" spans="1:11" x14ac:dyDescent="0.25">
      <c r="A950" s="192">
        <v>41923</v>
      </c>
      <c r="B950" s="254" t="s">
        <v>1284</v>
      </c>
      <c r="C950" s="322" t="s">
        <v>4923</v>
      </c>
      <c r="D950" s="20" t="s">
        <v>25</v>
      </c>
      <c r="E950" s="213">
        <v>10931.8</v>
      </c>
      <c r="F950" s="256">
        <v>41925</v>
      </c>
      <c r="G950" s="42">
        <v>10931.8</v>
      </c>
      <c r="H950" s="217">
        <f t="shared" si="15"/>
        <v>0</v>
      </c>
      <c r="I950" s="190" t="s">
        <v>5000</v>
      </c>
      <c r="J950" s="21"/>
      <c r="K950" s="21"/>
    </row>
    <row r="951" spans="1:11" x14ac:dyDescent="0.25">
      <c r="A951" s="192">
        <v>41923</v>
      </c>
      <c r="B951" s="254" t="s">
        <v>1285</v>
      </c>
      <c r="C951" s="322" t="s">
        <v>4923</v>
      </c>
      <c r="D951" s="20" t="s">
        <v>62</v>
      </c>
      <c r="E951" s="213">
        <v>22104</v>
      </c>
      <c r="F951" s="256">
        <v>41925</v>
      </c>
      <c r="G951" s="42">
        <v>22104</v>
      </c>
      <c r="H951" s="217">
        <f t="shared" si="15"/>
        <v>0</v>
      </c>
      <c r="I951" s="190" t="s">
        <v>5000</v>
      </c>
      <c r="J951" s="21"/>
      <c r="K951" s="21"/>
    </row>
    <row r="952" spans="1:11" x14ac:dyDescent="0.25">
      <c r="A952" s="192">
        <v>41923</v>
      </c>
      <c r="B952" s="254" t="s">
        <v>1286</v>
      </c>
      <c r="C952" s="322" t="s">
        <v>4923</v>
      </c>
      <c r="D952" s="20" t="s">
        <v>5003</v>
      </c>
      <c r="E952" s="213">
        <v>1624</v>
      </c>
      <c r="F952" s="256">
        <v>41923</v>
      </c>
      <c r="G952" s="42">
        <v>1624</v>
      </c>
      <c r="H952" s="217">
        <f t="shared" si="15"/>
        <v>0</v>
      </c>
      <c r="I952" s="190" t="s">
        <v>4992</v>
      </c>
      <c r="J952" s="21"/>
      <c r="K952" s="21"/>
    </row>
    <row r="953" spans="1:11" x14ac:dyDescent="0.25">
      <c r="A953" s="192">
        <v>41923</v>
      </c>
      <c r="B953" s="254" t="s">
        <v>1287</v>
      </c>
      <c r="C953" s="322" t="s">
        <v>4923</v>
      </c>
      <c r="D953" s="20" t="s">
        <v>5004</v>
      </c>
      <c r="E953" s="213">
        <v>11862.4</v>
      </c>
      <c r="F953" s="256">
        <v>41925</v>
      </c>
      <c r="G953" s="42">
        <v>11862.4</v>
      </c>
      <c r="H953" s="217">
        <f t="shared" si="15"/>
        <v>0</v>
      </c>
      <c r="I953" s="190" t="s">
        <v>5000</v>
      </c>
      <c r="J953" s="21"/>
      <c r="K953" s="21"/>
    </row>
    <row r="954" spans="1:11" x14ac:dyDescent="0.25">
      <c r="A954" s="192">
        <v>41923</v>
      </c>
      <c r="B954" s="254" t="s">
        <v>1288</v>
      </c>
      <c r="C954" s="322" t="s">
        <v>4923</v>
      </c>
      <c r="D954" s="20" t="s">
        <v>11</v>
      </c>
      <c r="E954" s="213">
        <v>20540.8</v>
      </c>
      <c r="F954" s="256">
        <v>41936</v>
      </c>
      <c r="G954" s="42">
        <v>20540.8</v>
      </c>
      <c r="H954" s="217">
        <f t="shared" si="15"/>
        <v>0</v>
      </c>
      <c r="I954" s="190" t="s">
        <v>5000</v>
      </c>
      <c r="J954" s="21"/>
      <c r="K954" s="21"/>
    </row>
    <row r="955" spans="1:11" x14ac:dyDescent="0.25">
      <c r="A955" s="192">
        <v>41923</v>
      </c>
      <c r="B955" s="254" t="s">
        <v>1290</v>
      </c>
      <c r="C955" s="322" t="s">
        <v>4923</v>
      </c>
      <c r="D955" s="20" t="s">
        <v>3115</v>
      </c>
      <c r="E955" s="213">
        <v>8381</v>
      </c>
      <c r="F955" s="256">
        <v>41925</v>
      </c>
      <c r="G955" s="42">
        <v>8381</v>
      </c>
      <c r="H955" s="217">
        <f t="shared" si="15"/>
        <v>0</v>
      </c>
      <c r="I955" s="190" t="s">
        <v>5000</v>
      </c>
      <c r="J955" s="21"/>
      <c r="K955" s="21"/>
    </row>
    <row r="956" spans="1:11" x14ac:dyDescent="0.25">
      <c r="A956" s="192">
        <v>41923</v>
      </c>
      <c r="B956" s="254" t="s">
        <v>1292</v>
      </c>
      <c r="C956" s="322" t="s">
        <v>4923</v>
      </c>
      <c r="D956" s="20" t="s">
        <v>2582</v>
      </c>
      <c r="E956" s="213">
        <v>7442.8</v>
      </c>
      <c r="F956" s="256">
        <v>41925</v>
      </c>
      <c r="G956" s="42">
        <v>7442.8</v>
      </c>
      <c r="H956" s="217">
        <f t="shared" si="15"/>
        <v>0</v>
      </c>
      <c r="I956" s="190" t="s">
        <v>5000</v>
      </c>
      <c r="J956" s="21"/>
      <c r="K956" s="21"/>
    </row>
    <row r="957" spans="1:11" x14ac:dyDescent="0.25">
      <c r="A957" s="192">
        <v>41923</v>
      </c>
      <c r="B957" s="254" t="s">
        <v>1293</v>
      </c>
      <c r="C957" s="322" t="s">
        <v>4923</v>
      </c>
      <c r="D957" s="20" t="s">
        <v>4738</v>
      </c>
      <c r="E957" s="213">
        <v>3288.8</v>
      </c>
      <c r="F957" s="256">
        <v>41923</v>
      </c>
      <c r="G957" s="42">
        <v>3288.8</v>
      </c>
      <c r="H957" s="217">
        <f t="shared" si="15"/>
        <v>0</v>
      </c>
      <c r="I957" s="190" t="s">
        <v>4992</v>
      </c>
      <c r="J957" s="21"/>
      <c r="K957" s="21"/>
    </row>
    <row r="958" spans="1:11" x14ac:dyDescent="0.25">
      <c r="A958" s="192">
        <v>41923</v>
      </c>
      <c r="B958" s="254" t="s">
        <v>1295</v>
      </c>
      <c r="C958" s="322" t="s">
        <v>4923</v>
      </c>
      <c r="D958" s="20" t="s">
        <v>1607</v>
      </c>
      <c r="E958" s="213">
        <v>1322.4</v>
      </c>
      <c r="F958" s="256">
        <v>41923</v>
      </c>
      <c r="G958" s="42">
        <v>1322.4</v>
      </c>
      <c r="H958" s="217">
        <f t="shared" si="15"/>
        <v>0</v>
      </c>
      <c r="I958" s="190" t="s">
        <v>4992</v>
      </c>
      <c r="J958" s="21"/>
      <c r="K958" s="21"/>
    </row>
    <row r="959" spans="1:11" x14ac:dyDescent="0.25">
      <c r="A959" s="192">
        <v>41923</v>
      </c>
      <c r="B959" s="254" t="s">
        <v>1296</v>
      </c>
      <c r="C959" s="322" t="s">
        <v>4923</v>
      </c>
      <c r="D959" s="20" t="s">
        <v>4702</v>
      </c>
      <c r="E959" s="213">
        <v>379.6</v>
      </c>
      <c r="F959" s="256">
        <v>41923</v>
      </c>
      <c r="G959" s="42">
        <v>379.6</v>
      </c>
      <c r="H959" s="217">
        <f t="shared" si="15"/>
        <v>0</v>
      </c>
      <c r="I959" s="190" t="s">
        <v>4992</v>
      </c>
      <c r="J959" s="21"/>
      <c r="K959" s="21"/>
    </row>
    <row r="960" spans="1:11" x14ac:dyDescent="0.25">
      <c r="A960" s="192">
        <v>41923</v>
      </c>
      <c r="B960" s="254" t="s">
        <v>1297</v>
      </c>
      <c r="C960" s="322" t="s">
        <v>4923</v>
      </c>
      <c r="D960" s="20" t="s">
        <v>133</v>
      </c>
      <c r="E960" s="213">
        <v>2860.91</v>
      </c>
      <c r="F960" s="256">
        <v>41923</v>
      </c>
      <c r="G960" s="42">
        <v>2860.91</v>
      </c>
      <c r="H960" s="217">
        <f t="shared" si="15"/>
        <v>0</v>
      </c>
      <c r="I960" s="190" t="s">
        <v>4992</v>
      </c>
      <c r="J960" s="21"/>
      <c r="K960" s="21"/>
    </row>
    <row r="961" spans="1:11" x14ac:dyDescent="0.25">
      <c r="A961" s="192">
        <v>41923</v>
      </c>
      <c r="B961" s="254" t="s">
        <v>1298</v>
      </c>
      <c r="C961" s="322" t="s">
        <v>4923</v>
      </c>
      <c r="D961" s="20" t="s">
        <v>4740</v>
      </c>
      <c r="E961" s="213">
        <v>1390.8</v>
      </c>
      <c r="F961" s="256">
        <v>41923</v>
      </c>
      <c r="G961" s="42">
        <v>1390.8</v>
      </c>
      <c r="H961" s="217">
        <f t="shared" si="15"/>
        <v>0</v>
      </c>
      <c r="I961" s="190" t="s">
        <v>4992</v>
      </c>
      <c r="J961" s="21"/>
      <c r="K961" s="21"/>
    </row>
    <row r="962" spans="1:11" x14ac:dyDescent="0.25">
      <c r="A962" s="192">
        <v>41923</v>
      </c>
      <c r="B962" s="254" t="s">
        <v>1299</v>
      </c>
      <c r="C962" s="322" t="s">
        <v>4923</v>
      </c>
      <c r="D962" s="20" t="s">
        <v>51</v>
      </c>
      <c r="E962" s="213">
        <v>2239.8000000000002</v>
      </c>
      <c r="F962" s="256">
        <v>41923</v>
      </c>
      <c r="G962" s="42">
        <v>2239.8000000000002</v>
      </c>
      <c r="H962" s="217">
        <f t="shared" si="15"/>
        <v>0</v>
      </c>
      <c r="I962" s="190" t="s">
        <v>4992</v>
      </c>
    </row>
    <row r="963" spans="1:11" x14ac:dyDescent="0.25">
      <c r="A963" s="192">
        <v>41923</v>
      </c>
      <c r="B963" s="254" t="s">
        <v>1300</v>
      </c>
      <c r="C963" s="322" t="s">
        <v>4923</v>
      </c>
      <c r="D963" s="20" t="s">
        <v>136</v>
      </c>
      <c r="E963" s="213">
        <v>2766.8</v>
      </c>
      <c r="F963" s="256">
        <v>41923</v>
      </c>
      <c r="G963" s="42">
        <v>2766.8</v>
      </c>
      <c r="H963" s="217">
        <f t="shared" si="15"/>
        <v>0</v>
      </c>
      <c r="I963" s="190" t="s">
        <v>4992</v>
      </c>
    </row>
    <row r="964" spans="1:11" x14ac:dyDescent="0.25">
      <c r="A964" s="192">
        <v>41923</v>
      </c>
      <c r="B964" s="254" t="s">
        <v>1301</v>
      </c>
      <c r="C964" s="322" t="s">
        <v>4923</v>
      </c>
      <c r="D964" s="20" t="s">
        <v>4953</v>
      </c>
      <c r="E964" s="213">
        <v>4090.2</v>
      </c>
      <c r="F964" s="256">
        <v>41924</v>
      </c>
      <c r="G964" s="42">
        <v>4090.2</v>
      </c>
      <c r="H964" s="217">
        <f t="shared" si="15"/>
        <v>0</v>
      </c>
      <c r="I964" s="190" t="s">
        <v>4995</v>
      </c>
      <c r="K964" s="33"/>
    </row>
    <row r="965" spans="1:11" x14ac:dyDescent="0.25">
      <c r="A965" s="192">
        <v>41923</v>
      </c>
      <c r="B965" s="254" t="s">
        <v>1303</v>
      </c>
      <c r="C965" s="322" t="s">
        <v>4923</v>
      </c>
      <c r="D965" s="20" t="s">
        <v>396</v>
      </c>
      <c r="E965" s="213">
        <v>448.8</v>
      </c>
      <c r="F965" s="256">
        <v>41923</v>
      </c>
      <c r="G965" s="42">
        <v>448.8</v>
      </c>
      <c r="H965" s="217">
        <f t="shared" si="15"/>
        <v>0</v>
      </c>
      <c r="I965" s="190" t="s">
        <v>4992</v>
      </c>
    </row>
    <row r="966" spans="1:11" x14ac:dyDescent="0.25">
      <c r="A966" s="192">
        <v>41923</v>
      </c>
      <c r="B966" s="254" t="s">
        <v>1304</v>
      </c>
      <c r="C966" s="322" t="s">
        <v>4923</v>
      </c>
      <c r="D966" s="20" t="s">
        <v>910</v>
      </c>
      <c r="E966" s="213">
        <v>4305</v>
      </c>
      <c r="F966" s="256">
        <v>41923</v>
      </c>
      <c r="G966" s="42">
        <v>4305</v>
      </c>
      <c r="H966" s="217">
        <f t="shared" si="15"/>
        <v>0</v>
      </c>
      <c r="I966" s="190" t="s">
        <v>4992</v>
      </c>
    </row>
    <row r="967" spans="1:11" x14ac:dyDescent="0.25">
      <c r="A967" s="192">
        <v>41923</v>
      </c>
      <c r="B967" s="254" t="s">
        <v>1305</v>
      </c>
      <c r="C967" s="322" t="s">
        <v>4923</v>
      </c>
      <c r="D967" s="20" t="s">
        <v>3372</v>
      </c>
      <c r="E967" s="213">
        <v>1873.2</v>
      </c>
      <c r="F967" s="256">
        <v>41923</v>
      </c>
      <c r="G967" s="42">
        <v>1873.2</v>
      </c>
      <c r="H967" s="217">
        <f t="shared" si="15"/>
        <v>0</v>
      </c>
      <c r="I967" s="190" t="s">
        <v>4992</v>
      </c>
    </row>
    <row r="968" spans="1:11" x14ac:dyDescent="0.25">
      <c r="A968" s="192">
        <v>41923</v>
      </c>
      <c r="B968" s="254" t="s">
        <v>1307</v>
      </c>
      <c r="C968" s="322" t="s">
        <v>4923</v>
      </c>
      <c r="D968" s="20" t="s">
        <v>4649</v>
      </c>
      <c r="E968" s="213">
        <v>2959.6</v>
      </c>
      <c r="F968" s="256">
        <v>41924</v>
      </c>
      <c r="G968" s="42">
        <v>2959.6</v>
      </c>
      <c r="H968" s="217">
        <f t="shared" ref="H968:H1031" si="16">E968-G968</f>
        <v>0</v>
      </c>
      <c r="I968" s="190" t="s">
        <v>4995</v>
      </c>
      <c r="K968" s="33"/>
    </row>
    <row r="969" spans="1:11" x14ac:dyDescent="0.25">
      <c r="A969" s="192">
        <v>41923</v>
      </c>
      <c r="B969" s="254" t="s">
        <v>1308</v>
      </c>
      <c r="C969" s="322" t="s">
        <v>4923</v>
      </c>
      <c r="D969" s="20" t="s">
        <v>180</v>
      </c>
      <c r="E969" s="213">
        <v>2369.3000000000002</v>
      </c>
      <c r="F969" s="256">
        <v>41923</v>
      </c>
      <c r="G969" s="42">
        <v>2369.3000000000002</v>
      </c>
      <c r="H969" s="217">
        <f t="shared" si="16"/>
        <v>0</v>
      </c>
      <c r="I969" s="190" t="s">
        <v>4992</v>
      </c>
    </row>
    <row r="970" spans="1:11" x14ac:dyDescent="0.25">
      <c r="A970" s="192">
        <v>41923</v>
      </c>
      <c r="B970" s="254" t="s">
        <v>1309</v>
      </c>
      <c r="C970" s="322" t="s">
        <v>4923</v>
      </c>
      <c r="D970" s="20" t="s">
        <v>231</v>
      </c>
      <c r="E970" s="213">
        <v>640</v>
      </c>
      <c r="F970" s="256">
        <v>41924</v>
      </c>
      <c r="G970" s="42">
        <v>640</v>
      </c>
      <c r="H970" s="217">
        <f t="shared" si="16"/>
        <v>0</v>
      </c>
      <c r="I970" s="190" t="s">
        <v>4995</v>
      </c>
    </row>
    <row r="971" spans="1:11" x14ac:dyDescent="0.25">
      <c r="A971" s="192">
        <v>41923</v>
      </c>
      <c r="B971" s="254" t="s">
        <v>1310</v>
      </c>
      <c r="C971" s="322" t="s">
        <v>4923</v>
      </c>
      <c r="D971" s="20" t="s">
        <v>5005</v>
      </c>
      <c r="E971" s="213">
        <v>1813</v>
      </c>
      <c r="F971" s="256">
        <v>41924</v>
      </c>
      <c r="G971" s="42">
        <v>1813</v>
      </c>
      <c r="H971" s="217">
        <f t="shared" si="16"/>
        <v>0</v>
      </c>
      <c r="I971" s="190" t="s">
        <v>4995</v>
      </c>
      <c r="K971" s="33"/>
    </row>
    <row r="972" spans="1:11" x14ac:dyDescent="0.25">
      <c r="A972" s="192">
        <v>41923</v>
      </c>
      <c r="B972" s="254" t="s">
        <v>1311</v>
      </c>
      <c r="C972" s="322" t="s">
        <v>4923</v>
      </c>
      <c r="D972" s="20" t="s">
        <v>4649</v>
      </c>
      <c r="E972" s="213">
        <v>776</v>
      </c>
      <c r="F972" s="256">
        <v>41924</v>
      </c>
      <c r="G972" s="42">
        <v>776</v>
      </c>
      <c r="H972" s="217">
        <f t="shared" si="16"/>
        <v>0</v>
      </c>
      <c r="I972" s="190" t="s">
        <v>4995</v>
      </c>
    </row>
    <row r="973" spans="1:11" x14ac:dyDescent="0.25">
      <c r="A973" s="192">
        <v>41923</v>
      </c>
      <c r="B973" s="254" t="s">
        <v>1312</v>
      </c>
      <c r="C973" s="322" t="s">
        <v>4923</v>
      </c>
      <c r="D973" s="20" t="s">
        <v>4672</v>
      </c>
      <c r="E973" s="213">
        <v>17907</v>
      </c>
      <c r="F973" s="256">
        <v>41930</v>
      </c>
      <c r="G973" s="42">
        <v>17907</v>
      </c>
      <c r="H973" s="217">
        <f t="shared" si="16"/>
        <v>0</v>
      </c>
      <c r="I973" s="190" t="s">
        <v>4992</v>
      </c>
    </row>
    <row r="974" spans="1:11" x14ac:dyDescent="0.25">
      <c r="A974" s="192">
        <v>41923</v>
      </c>
      <c r="B974" s="254" t="s">
        <v>1314</v>
      </c>
      <c r="C974" s="322" t="s">
        <v>4923</v>
      </c>
      <c r="D974" s="20" t="s">
        <v>99</v>
      </c>
      <c r="E974" s="213">
        <v>764.8</v>
      </c>
      <c r="F974" s="256">
        <v>41924</v>
      </c>
      <c r="G974" s="42">
        <v>764.8</v>
      </c>
      <c r="H974" s="217">
        <f t="shared" si="16"/>
        <v>0</v>
      </c>
      <c r="I974" s="190" t="s">
        <v>4995</v>
      </c>
    </row>
    <row r="975" spans="1:11" x14ac:dyDescent="0.25">
      <c r="A975" s="192">
        <v>41923</v>
      </c>
      <c r="B975" s="254" t="s">
        <v>1315</v>
      </c>
      <c r="C975" s="322" t="s">
        <v>4923</v>
      </c>
      <c r="D975" s="20" t="s">
        <v>78</v>
      </c>
      <c r="E975" s="213">
        <v>6560.1</v>
      </c>
      <c r="F975" s="256">
        <v>41924</v>
      </c>
      <c r="G975" s="42">
        <v>6560.1</v>
      </c>
      <c r="H975" s="217">
        <f t="shared" si="16"/>
        <v>0</v>
      </c>
      <c r="I975" s="190" t="s">
        <v>4995</v>
      </c>
    </row>
    <row r="976" spans="1:11" x14ac:dyDescent="0.25">
      <c r="A976" s="192">
        <v>41923</v>
      </c>
      <c r="B976" s="254" t="s">
        <v>1317</v>
      </c>
      <c r="C976" s="322" t="s">
        <v>4923</v>
      </c>
      <c r="D976" s="20" t="s">
        <v>78</v>
      </c>
      <c r="E976" s="213">
        <v>1157.0999999999999</v>
      </c>
      <c r="F976" s="256">
        <v>41924</v>
      </c>
      <c r="G976" s="42">
        <v>1157.0999999999999</v>
      </c>
      <c r="H976" s="217">
        <f t="shared" si="16"/>
        <v>0</v>
      </c>
      <c r="I976" s="190" t="s">
        <v>4995</v>
      </c>
    </row>
    <row r="977" spans="1:11" x14ac:dyDescent="0.25">
      <c r="A977" s="192">
        <v>41923</v>
      </c>
      <c r="B977" s="254" t="s">
        <v>1318</v>
      </c>
      <c r="C977" s="322" t="s">
        <v>4923</v>
      </c>
      <c r="D977" s="20" t="s">
        <v>1202</v>
      </c>
      <c r="E977" s="213">
        <v>975.24</v>
      </c>
      <c r="F977" s="256">
        <v>41923</v>
      </c>
      <c r="G977" s="42">
        <v>975.24</v>
      </c>
      <c r="H977" s="217">
        <f t="shared" si="16"/>
        <v>0</v>
      </c>
      <c r="I977" s="190" t="s">
        <v>4992</v>
      </c>
    </row>
    <row r="978" spans="1:11" x14ac:dyDescent="0.25">
      <c r="A978" s="192">
        <v>41923</v>
      </c>
      <c r="B978" s="254" t="s">
        <v>1319</v>
      </c>
      <c r="C978" s="322" t="s">
        <v>4923</v>
      </c>
      <c r="D978" s="20" t="s">
        <v>78</v>
      </c>
      <c r="E978" s="213">
        <v>5779.8</v>
      </c>
      <c r="F978" s="256">
        <v>41924</v>
      </c>
      <c r="G978" s="42">
        <v>5779.8</v>
      </c>
      <c r="H978" s="217">
        <f t="shared" si="16"/>
        <v>0</v>
      </c>
      <c r="I978" s="190" t="s">
        <v>4995</v>
      </c>
      <c r="J978" s="21"/>
      <c r="K978" s="21"/>
    </row>
    <row r="979" spans="1:11" x14ac:dyDescent="0.25">
      <c r="A979" s="192">
        <v>41923</v>
      </c>
      <c r="B979" s="254" t="s">
        <v>1322</v>
      </c>
      <c r="C979" s="322" t="s">
        <v>4923</v>
      </c>
      <c r="D979" s="20" t="s">
        <v>87</v>
      </c>
      <c r="E979" s="213">
        <v>6423.2</v>
      </c>
      <c r="F979" s="256">
        <v>41924</v>
      </c>
      <c r="G979" s="42">
        <v>6423.2</v>
      </c>
      <c r="H979" s="217">
        <f t="shared" si="16"/>
        <v>0</v>
      </c>
      <c r="I979" s="190" t="s">
        <v>4995</v>
      </c>
      <c r="J979" s="21"/>
      <c r="K979" s="21"/>
    </row>
    <row r="980" spans="1:11" x14ac:dyDescent="0.25">
      <c r="A980" s="192">
        <v>41923</v>
      </c>
      <c r="B980" s="254" t="s">
        <v>1323</v>
      </c>
      <c r="C980" s="322" t="s">
        <v>4923</v>
      </c>
      <c r="D980" s="577" t="s">
        <v>4928</v>
      </c>
      <c r="E980" s="213">
        <v>17169.5</v>
      </c>
      <c r="F980" s="256">
        <v>41923</v>
      </c>
      <c r="G980" s="42">
        <v>17169.5</v>
      </c>
      <c r="H980" s="217">
        <f t="shared" si="16"/>
        <v>0</v>
      </c>
      <c r="I980" s="190" t="s">
        <v>4992</v>
      </c>
      <c r="J980" s="21"/>
      <c r="K980" s="21"/>
    </row>
    <row r="981" spans="1:11" x14ac:dyDescent="0.25">
      <c r="A981" s="192">
        <v>41923</v>
      </c>
      <c r="B981" s="254" t="s">
        <v>1324</v>
      </c>
      <c r="C981" s="322" t="s">
        <v>4923</v>
      </c>
      <c r="D981" s="20" t="s">
        <v>63</v>
      </c>
      <c r="E981" s="213">
        <v>2820</v>
      </c>
      <c r="F981" s="256">
        <v>41924</v>
      </c>
      <c r="G981" s="42">
        <v>2820</v>
      </c>
      <c r="H981" s="217">
        <f t="shared" si="16"/>
        <v>0</v>
      </c>
      <c r="I981" s="190" t="s">
        <v>4995</v>
      </c>
      <c r="J981" s="21"/>
      <c r="K981" s="21"/>
    </row>
    <row r="982" spans="1:11" x14ac:dyDescent="0.25">
      <c r="A982" s="192">
        <v>41923</v>
      </c>
      <c r="B982" s="254" t="s">
        <v>1325</v>
      </c>
      <c r="C982" s="322" t="s">
        <v>4923</v>
      </c>
      <c r="D982" s="20" t="s">
        <v>4918</v>
      </c>
      <c r="E982" s="213">
        <v>18943.8</v>
      </c>
      <c r="F982" s="256">
        <v>41923</v>
      </c>
      <c r="G982" s="42">
        <v>18943.8</v>
      </c>
      <c r="H982" s="217">
        <f t="shared" si="16"/>
        <v>0</v>
      </c>
      <c r="I982" s="190" t="s">
        <v>4995</v>
      </c>
      <c r="J982" s="21"/>
      <c r="K982" s="21"/>
    </row>
    <row r="983" spans="1:11" x14ac:dyDescent="0.25">
      <c r="A983" s="192">
        <v>41923</v>
      </c>
      <c r="B983" s="254" t="s">
        <v>1326</v>
      </c>
      <c r="C983" s="322" t="s">
        <v>4923</v>
      </c>
      <c r="D983" s="20" t="s">
        <v>1202</v>
      </c>
      <c r="E983" s="213">
        <v>292.8</v>
      </c>
      <c r="F983" s="256">
        <v>41923</v>
      </c>
      <c r="G983" s="42">
        <v>292.8</v>
      </c>
      <c r="H983" s="217">
        <f t="shared" si="16"/>
        <v>0</v>
      </c>
      <c r="I983" s="190" t="s">
        <v>4992</v>
      </c>
      <c r="J983" s="21"/>
      <c r="K983" s="21"/>
    </row>
    <row r="984" spans="1:11" x14ac:dyDescent="0.25">
      <c r="A984" s="192">
        <v>41923</v>
      </c>
      <c r="B984" s="254" t="s">
        <v>1327</v>
      </c>
      <c r="C984" s="322" t="s">
        <v>4923</v>
      </c>
      <c r="D984" s="20" t="s">
        <v>4939</v>
      </c>
      <c r="E984" s="213">
        <v>13920</v>
      </c>
      <c r="F984" s="256">
        <v>41924</v>
      </c>
      <c r="G984" s="42">
        <v>13920</v>
      </c>
      <c r="H984" s="217">
        <f t="shared" si="16"/>
        <v>0</v>
      </c>
      <c r="I984" s="190" t="s">
        <v>4995</v>
      </c>
      <c r="J984" s="21"/>
      <c r="K984" s="21"/>
    </row>
    <row r="985" spans="1:11" x14ac:dyDescent="0.25">
      <c r="A985" s="192">
        <v>41924</v>
      </c>
      <c r="B985" s="254" t="s">
        <v>1329</v>
      </c>
      <c r="C985" s="322" t="s">
        <v>4923</v>
      </c>
      <c r="D985" s="20" t="s">
        <v>28</v>
      </c>
      <c r="E985" s="213">
        <v>7508.4</v>
      </c>
      <c r="F985" s="256">
        <v>41924</v>
      </c>
      <c r="G985" s="42">
        <v>7508.4</v>
      </c>
      <c r="H985" s="217">
        <f t="shared" si="16"/>
        <v>0</v>
      </c>
      <c r="I985" s="190" t="s">
        <v>4992</v>
      </c>
      <c r="J985" s="21"/>
      <c r="K985" s="21"/>
    </row>
    <row r="986" spans="1:11" x14ac:dyDescent="0.25">
      <c r="A986" s="192">
        <v>41924</v>
      </c>
      <c r="B986" s="254" t="s">
        <v>1330</v>
      </c>
      <c r="C986" s="322" t="s">
        <v>4923</v>
      </c>
      <c r="D986" s="20" t="s">
        <v>339</v>
      </c>
      <c r="E986" s="213">
        <v>1218.2</v>
      </c>
      <c r="F986" s="256">
        <v>41924</v>
      </c>
      <c r="G986" s="42">
        <v>1218.2</v>
      </c>
      <c r="H986" s="217">
        <f t="shared" si="16"/>
        <v>0</v>
      </c>
      <c r="I986" s="190" t="s">
        <v>4992</v>
      </c>
      <c r="J986" s="21"/>
      <c r="K986" s="21"/>
    </row>
    <row r="987" spans="1:11" x14ac:dyDescent="0.25">
      <c r="A987" s="192">
        <v>41924</v>
      </c>
      <c r="B987" s="254" t="s">
        <v>1331</v>
      </c>
      <c r="C987" s="322" t="s">
        <v>4923</v>
      </c>
      <c r="D987" s="20" t="s">
        <v>28</v>
      </c>
      <c r="E987" s="213">
        <v>2450.4</v>
      </c>
      <c r="F987" s="256">
        <v>41924</v>
      </c>
      <c r="G987" s="42">
        <v>2450.4</v>
      </c>
      <c r="H987" s="217">
        <f t="shared" si="16"/>
        <v>0</v>
      </c>
      <c r="I987" s="190" t="s">
        <v>4992</v>
      </c>
      <c r="J987" s="21"/>
      <c r="K987" s="21"/>
    </row>
    <row r="988" spans="1:11" x14ac:dyDescent="0.25">
      <c r="A988" s="192">
        <v>41924</v>
      </c>
      <c r="B988" s="254" t="s">
        <v>1332</v>
      </c>
      <c r="C988" s="322" t="s">
        <v>4923</v>
      </c>
      <c r="D988" s="20" t="s">
        <v>4918</v>
      </c>
      <c r="E988" s="213">
        <v>20710.419999999998</v>
      </c>
      <c r="F988" s="256">
        <v>41925</v>
      </c>
      <c r="G988" s="42">
        <v>20710.419999999998</v>
      </c>
      <c r="H988" s="217">
        <f t="shared" si="16"/>
        <v>0</v>
      </c>
      <c r="I988" s="190" t="s">
        <v>4992</v>
      </c>
      <c r="J988" s="21"/>
      <c r="K988" s="21"/>
    </row>
    <row r="989" spans="1:11" x14ac:dyDescent="0.25">
      <c r="A989" s="192">
        <v>41924</v>
      </c>
      <c r="B989" s="254" t="s">
        <v>1333</v>
      </c>
      <c r="C989" s="322" t="s">
        <v>4923</v>
      </c>
      <c r="D989" s="20" t="s">
        <v>4613</v>
      </c>
      <c r="E989" s="213">
        <v>1638.7</v>
      </c>
      <c r="F989" s="256">
        <v>41924</v>
      </c>
      <c r="G989" s="42">
        <v>1638.7</v>
      </c>
      <c r="H989" s="217">
        <f t="shared" si="16"/>
        <v>0</v>
      </c>
      <c r="I989" s="190" t="s">
        <v>4992</v>
      </c>
      <c r="J989" s="21"/>
      <c r="K989" s="21"/>
    </row>
    <row r="990" spans="1:11" x14ac:dyDescent="0.25">
      <c r="A990" s="192">
        <v>41924</v>
      </c>
      <c r="B990" s="254" t="s">
        <v>1335</v>
      </c>
      <c r="C990" s="322" t="s">
        <v>4923</v>
      </c>
      <c r="D990" s="20" t="s">
        <v>13</v>
      </c>
      <c r="E990" s="213">
        <v>6292.8</v>
      </c>
      <c r="F990" s="256">
        <v>41924</v>
      </c>
      <c r="G990" s="42">
        <v>6292.8</v>
      </c>
      <c r="H990" s="217">
        <f t="shared" si="16"/>
        <v>0</v>
      </c>
      <c r="I990" s="190" t="s">
        <v>4992</v>
      </c>
      <c r="J990" s="21"/>
      <c r="K990" s="21"/>
    </row>
    <row r="991" spans="1:11" x14ac:dyDescent="0.25">
      <c r="A991" s="192">
        <v>41924</v>
      </c>
      <c r="B991" s="254" t="s">
        <v>1336</v>
      </c>
      <c r="C991" s="322" t="s">
        <v>4923</v>
      </c>
      <c r="D991" s="20" t="s">
        <v>180</v>
      </c>
      <c r="E991" s="213">
        <v>18524.400000000001</v>
      </c>
      <c r="F991" s="256">
        <v>41925</v>
      </c>
      <c r="G991" s="42">
        <v>18524.400000000001</v>
      </c>
      <c r="H991" s="217">
        <f t="shared" si="16"/>
        <v>0</v>
      </c>
      <c r="I991" s="190" t="s">
        <v>27</v>
      </c>
      <c r="J991" s="21"/>
      <c r="K991" s="21"/>
    </row>
    <row r="992" spans="1:11" x14ac:dyDescent="0.25">
      <c r="A992" s="192">
        <v>41924</v>
      </c>
      <c r="B992" s="254" t="s">
        <v>1337</v>
      </c>
      <c r="C992" s="322" t="s">
        <v>4923</v>
      </c>
      <c r="D992" s="20" t="s">
        <v>11</v>
      </c>
      <c r="E992" s="213">
        <v>21056</v>
      </c>
      <c r="F992" s="256">
        <v>41936</v>
      </c>
      <c r="G992" s="42">
        <v>21056</v>
      </c>
      <c r="H992" s="217">
        <f t="shared" si="16"/>
        <v>0</v>
      </c>
      <c r="I992" s="190" t="s">
        <v>27</v>
      </c>
      <c r="J992" s="21"/>
      <c r="K992" s="21"/>
    </row>
    <row r="993" spans="1:11" x14ac:dyDescent="0.25">
      <c r="A993" s="192">
        <v>41924</v>
      </c>
      <c r="B993" s="254" t="s">
        <v>1338</v>
      </c>
      <c r="C993" s="322" t="s">
        <v>4923</v>
      </c>
      <c r="D993" s="20" t="s">
        <v>123</v>
      </c>
      <c r="E993" s="213">
        <v>7806.5</v>
      </c>
      <c r="F993" s="256">
        <v>41925</v>
      </c>
      <c r="G993" s="42">
        <v>7806.5</v>
      </c>
      <c r="H993" s="217">
        <f t="shared" si="16"/>
        <v>0</v>
      </c>
      <c r="I993" s="190" t="s">
        <v>4992</v>
      </c>
      <c r="J993" s="21"/>
      <c r="K993" s="21"/>
    </row>
    <row r="994" spans="1:11" x14ac:dyDescent="0.25">
      <c r="A994" s="192">
        <v>41924</v>
      </c>
      <c r="B994" s="254" t="s">
        <v>1339</v>
      </c>
      <c r="C994" s="322" t="s">
        <v>4923</v>
      </c>
      <c r="D994" s="20" t="s">
        <v>5004</v>
      </c>
      <c r="E994" s="213">
        <v>10286</v>
      </c>
      <c r="F994" s="256">
        <v>41925</v>
      </c>
      <c r="G994" s="42">
        <v>10286</v>
      </c>
      <c r="H994" s="217">
        <f t="shared" si="16"/>
        <v>0</v>
      </c>
      <c r="I994" s="190" t="s">
        <v>27</v>
      </c>
    </row>
    <row r="995" spans="1:11" x14ac:dyDescent="0.25">
      <c r="A995" s="192">
        <v>41924</v>
      </c>
      <c r="B995" s="254" t="s">
        <v>1340</v>
      </c>
      <c r="C995" s="322" t="s">
        <v>4923</v>
      </c>
      <c r="D995" s="20" t="s">
        <v>3115</v>
      </c>
      <c r="E995" s="213">
        <v>713.8</v>
      </c>
      <c r="F995" s="256">
        <v>41925</v>
      </c>
      <c r="G995" s="42">
        <v>713.8</v>
      </c>
      <c r="H995" s="217">
        <f t="shared" si="16"/>
        <v>0</v>
      </c>
      <c r="I995" s="190" t="s">
        <v>10</v>
      </c>
    </row>
    <row r="996" spans="1:11" x14ac:dyDescent="0.25">
      <c r="A996" s="192">
        <v>41924</v>
      </c>
      <c r="B996" s="254" t="s">
        <v>1342</v>
      </c>
      <c r="C996" s="322" t="s">
        <v>4923</v>
      </c>
      <c r="D996" s="20" t="s">
        <v>3080</v>
      </c>
      <c r="E996" s="213">
        <v>27575.8</v>
      </c>
      <c r="F996" s="256">
        <v>41924</v>
      </c>
      <c r="G996" s="42">
        <v>27575.8</v>
      </c>
      <c r="H996" s="217">
        <f t="shared" si="16"/>
        <v>0</v>
      </c>
      <c r="I996" s="190" t="s">
        <v>27</v>
      </c>
    </row>
    <row r="997" spans="1:11" x14ac:dyDescent="0.25">
      <c r="A997" s="192">
        <v>41924</v>
      </c>
      <c r="B997" s="254" t="s">
        <v>1343</v>
      </c>
      <c r="C997" s="322" t="s">
        <v>4923</v>
      </c>
      <c r="D997" s="20" t="s">
        <v>3115</v>
      </c>
      <c r="E997" s="213">
        <v>11391.2</v>
      </c>
      <c r="F997" s="256">
        <v>41925</v>
      </c>
      <c r="G997" s="42">
        <v>11391.2</v>
      </c>
      <c r="H997" s="217">
        <f t="shared" si="16"/>
        <v>0</v>
      </c>
      <c r="I997" s="190" t="s">
        <v>27</v>
      </c>
    </row>
    <row r="998" spans="1:11" x14ac:dyDescent="0.25">
      <c r="A998" s="192">
        <v>41924</v>
      </c>
      <c r="B998" s="254" t="s">
        <v>1345</v>
      </c>
      <c r="C998" s="322" t="s">
        <v>4923</v>
      </c>
      <c r="D998" s="20" t="s">
        <v>4782</v>
      </c>
      <c r="E998" s="213">
        <v>1520.6</v>
      </c>
      <c r="F998" s="256">
        <v>41924</v>
      </c>
      <c r="G998" s="42">
        <v>1520.6</v>
      </c>
      <c r="H998" s="217">
        <f t="shared" si="16"/>
        <v>0</v>
      </c>
      <c r="I998" s="190" t="s">
        <v>4992</v>
      </c>
    </row>
    <row r="999" spans="1:11" x14ac:dyDescent="0.25">
      <c r="A999" s="192">
        <v>41924</v>
      </c>
      <c r="B999" s="254" t="s">
        <v>1347</v>
      </c>
      <c r="C999" s="322" t="s">
        <v>4923</v>
      </c>
      <c r="D999" s="20" t="s">
        <v>1607</v>
      </c>
      <c r="E999" s="213">
        <v>3115.3</v>
      </c>
      <c r="F999" s="256">
        <v>41925</v>
      </c>
      <c r="G999" s="42">
        <v>3115.3</v>
      </c>
      <c r="H999" s="217">
        <f t="shared" si="16"/>
        <v>0</v>
      </c>
      <c r="I999" s="190" t="s">
        <v>4995</v>
      </c>
      <c r="K999" s="33"/>
    </row>
    <row r="1000" spans="1:11" x14ac:dyDescent="0.25">
      <c r="A1000" s="192">
        <v>41924</v>
      </c>
      <c r="B1000" s="254" t="s">
        <v>1348</v>
      </c>
      <c r="C1000" s="322" t="s">
        <v>4923</v>
      </c>
      <c r="D1000" s="308" t="s">
        <v>4287</v>
      </c>
      <c r="E1000" s="309">
        <v>1143.24</v>
      </c>
      <c r="F1000" s="256">
        <v>41925</v>
      </c>
      <c r="G1000" s="42">
        <v>1143.24</v>
      </c>
      <c r="H1000" s="217">
        <f t="shared" si="16"/>
        <v>0</v>
      </c>
      <c r="I1000" s="190" t="s">
        <v>10</v>
      </c>
      <c r="K1000" s="33"/>
    </row>
    <row r="1001" spans="1:11" x14ac:dyDescent="0.25">
      <c r="A1001" s="192">
        <v>41924</v>
      </c>
      <c r="B1001" s="254" t="s">
        <v>1349</v>
      </c>
      <c r="C1001" s="322" t="s">
        <v>4923</v>
      </c>
      <c r="D1001" s="20" t="s">
        <v>1607</v>
      </c>
      <c r="E1001" s="213">
        <v>4228.8</v>
      </c>
      <c r="F1001" s="256">
        <v>41924</v>
      </c>
      <c r="G1001" s="42">
        <v>4228.8</v>
      </c>
      <c r="H1001" s="217">
        <f t="shared" si="16"/>
        <v>0</v>
      </c>
      <c r="I1001" s="190" t="s">
        <v>4992</v>
      </c>
    </row>
    <row r="1002" spans="1:11" x14ac:dyDescent="0.25">
      <c r="A1002" s="192">
        <v>41924</v>
      </c>
      <c r="B1002" s="254" t="s">
        <v>1351</v>
      </c>
      <c r="C1002" s="322" t="s">
        <v>4923</v>
      </c>
      <c r="D1002" s="577" t="s">
        <v>4928</v>
      </c>
      <c r="E1002" s="213">
        <v>15836.8</v>
      </c>
      <c r="F1002" s="256">
        <v>41924</v>
      </c>
      <c r="G1002" s="42">
        <v>15836.8</v>
      </c>
      <c r="H1002" s="217">
        <f t="shared" si="16"/>
        <v>0</v>
      </c>
      <c r="I1002" s="190" t="s">
        <v>4992</v>
      </c>
    </row>
    <row r="1003" spans="1:11" x14ac:dyDescent="0.25">
      <c r="A1003" s="192">
        <v>41924</v>
      </c>
      <c r="B1003" s="254" t="s">
        <v>1352</v>
      </c>
      <c r="C1003" s="322" t="s">
        <v>4923</v>
      </c>
      <c r="D1003" s="20" t="s">
        <v>758</v>
      </c>
      <c r="E1003" s="213">
        <v>3048</v>
      </c>
      <c r="F1003" s="256">
        <v>41925</v>
      </c>
      <c r="G1003" s="42">
        <v>3048</v>
      </c>
      <c r="H1003" s="217">
        <f t="shared" si="16"/>
        <v>0</v>
      </c>
      <c r="I1003" s="190" t="s">
        <v>5006</v>
      </c>
    </row>
    <row r="1004" spans="1:11" x14ac:dyDescent="0.25">
      <c r="A1004" s="192">
        <v>41924</v>
      </c>
      <c r="B1004" s="254" t="s">
        <v>1354</v>
      </c>
      <c r="C1004" s="322" t="s">
        <v>4923</v>
      </c>
      <c r="D1004" s="20" t="s">
        <v>29</v>
      </c>
      <c r="E1004" s="213">
        <v>7693.6</v>
      </c>
      <c r="F1004" s="256">
        <v>41925</v>
      </c>
      <c r="G1004" s="42">
        <v>7693.6</v>
      </c>
      <c r="H1004" s="217">
        <f t="shared" si="16"/>
        <v>0</v>
      </c>
      <c r="I1004" s="190" t="s">
        <v>4995</v>
      </c>
    </row>
    <row r="1005" spans="1:11" x14ac:dyDescent="0.25">
      <c r="A1005" s="192">
        <v>41924</v>
      </c>
      <c r="B1005" s="254" t="s">
        <v>1355</v>
      </c>
      <c r="C1005" s="322" t="s">
        <v>4923</v>
      </c>
      <c r="D1005" s="20" t="s">
        <v>4711</v>
      </c>
      <c r="E1005" s="213">
        <v>5203.3900000000003</v>
      </c>
      <c r="F1005" s="256">
        <v>41924</v>
      </c>
      <c r="G1005" s="42">
        <v>5203.3900000000003</v>
      </c>
      <c r="H1005" s="217">
        <f t="shared" si="16"/>
        <v>0</v>
      </c>
      <c r="I1005" s="190" t="s">
        <v>4992</v>
      </c>
    </row>
    <row r="1006" spans="1:11" x14ac:dyDescent="0.25">
      <c r="A1006" s="192">
        <v>41924</v>
      </c>
      <c r="B1006" s="254" t="s">
        <v>1357</v>
      </c>
      <c r="C1006" s="322" t="s">
        <v>4923</v>
      </c>
      <c r="D1006" s="20" t="s">
        <v>4700</v>
      </c>
      <c r="E1006" s="213">
        <v>1814.8</v>
      </c>
      <c r="F1006" s="256">
        <v>41925</v>
      </c>
      <c r="G1006" s="42">
        <v>1814.8</v>
      </c>
      <c r="H1006" s="217">
        <f t="shared" si="16"/>
        <v>0</v>
      </c>
      <c r="I1006" s="190" t="s">
        <v>4995</v>
      </c>
    </row>
    <row r="1007" spans="1:11" x14ac:dyDescent="0.25">
      <c r="A1007" s="192">
        <v>41924</v>
      </c>
      <c r="B1007" s="254" t="s">
        <v>1358</v>
      </c>
      <c r="C1007" s="322" t="s">
        <v>4923</v>
      </c>
      <c r="D1007" s="577" t="s">
        <v>4928</v>
      </c>
      <c r="E1007" s="213">
        <v>270</v>
      </c>
      <c r="F1007" s="256">
        <v>41924</v>
      </c>
      <c r="G1007" s="42">
        <v>270</v>
      </c>
      <c r="H1007" s="217">
        <f t="shared" si="16"/>
        <v>0</v>
      </c>
      <c r="I1007" s="20" t="s">
        <v>4992</v>
      </c>
    </row>
    <row r="1008" spans="1:11" x14ac:dyDescent="0.25">
      <c r="A1008" s="192">
        <v>41924</v>
      </c>
      <c r="B1008" s="254" t="s">
        <v>1360</v>
      </c>
      <c r="C1008" s="322" t="s">
        <v>4923</v>
      </c>
      <c r="D1008" s="20" t="s">
        <v>4589</v>
      </c>
      <c r="E1008" s="213">
        <v>503.8</v>
      </c>
      <c r="F1008" s="256">
        <v>41924</v>
      </c>
      <c r="G1008" s="42">
        <v>503.8</v>
      </c>
      <c r="H1008" s="217">
        <f t="shared" si="16"/>
        <v>0</v>
      </c>
      <c r="I1008" s="20" t="s">
        <v>4992</v>
      </c>
    </row>
    <row r="1009" spans="1:11" x14ac:dyDescent="0.25">
      <c r="A1009" s="192">
        <v>41924</v>
      </c>
      <c r="B1009" s="254" t="s">
        <v>1361</v>
      </c>
      <c r="C1009" s="322" t="s">
        <v>4923</v>
      </c>
      <c r="D1009" s="20" t="s">
        <v>52</v>
      </c>
      <c r="E1009" s="213">
        <v>3331.8</v>
      </c>
      <c r="F1009" s="256">
        <v>41924</v>
      </c>
      <c r="G1009" s="42">
        <v>3331.8</v>
      </c>
      <c r="H1009" s="217">
        <f t="shared" si="16"/>
        <v>0</v>
      </c>
      <c r="I1009" s="20" t="s">
        <v>4992</v>
      </c>
    </row>
    <row r="1010" spans="1:11" x14ac:dyDescent="0.25">
      <c r="A1010" s="192">
        <v>41924</v>
      </c>
      <c r="B1010" s="254" t="s">
        <v>1363</v>
      </c>
      <c r="C1010" s="322" t="s">
        <v>4923</v>
      </c>
      <c r="D1010" s="20" t="s">
        <v>52</v>
      </c>
      <c r="E1010" s="213">
        <v>469.8</v>
      </c>
      <c r="F1010" s="256">
        <v>41924</v>
      </c>
      <c r="G1010" s="42">
        <v>469.8</v>
      </c>
      <c r="H1010" s="217">
        <f t="shared" si="16"/>
        <v>0</v>
      </c>
      <c r="I1010" s="20" t="s">
        <v>4992</v>
      </c>
    </row>
    <row r="1011" spans="1:11" x14ac:dyDescent="0.25">
      <c r="A1011" s="192">
        <v>41924</v>
      </c>
      <c r="B1011" s="254" t="s">
        <v>1364</v>
      </c>
      <c r="C1011" s="322" t="s">
        <v>4923</v>
      </c>
      <c r="D1011" s="20" t="s">
        <v>4590</v>
      </c>
      <c r="E1011" s="213">
        <v>244.4</v>
      </c>
      <c r="F1011" s="256">
        <v>41924</v>
      </c>
      <c r="G1011" s="42">
        <v>244.4</v>
      </c>
      <c r="H1011" s="217">
        <f t="shared" si="16"/>
        <v>0</v>
      </c>
      <c r="I1011" s="20" t="s">
        <v>4992</v>
      </c>
    </row>
    <row r="1012" spans="1:11" x14ac:dyDescent="0.25">
      <c r="A1012" s="192">
        <v>41924</v>
      </c>
      <c r="B1012" s="254" t="s">
        <v>1365</v>
      </c>
      <c r="C1012" s="322" t="s">
        <v>4923</v>
      </c>
      <c r="D1012" s="20" t="s">
        <v>4590</v>
      </c>
      <c r="E1012" s="213">
        <v>124.8</v>
      </c>
      <c r="F1012" s="256">
        <v>41924</v>
      </c>
      <c r="G1012" s="42">
        <v>124.8</v>
      </c>
      <c r="H1012" s="217">
        <f t="shared" si="16"/>
        <v>0</v>
      </c>
      <c r="I1012" s="20" t="s">
        <v>4992</v>
      </c>
    </row>
    <row r="1013" spans="1:11" x14ac:dyDescent="0.25">
      <c r="A1013" s="192">
        <v>41924</v>
      </c>
      <c r="B1013" s="254" t="s">
        <v>1366</v>
      </c>
      <c r="C1013" s="322" t="s">
        <v>4923</v>
      </c>
      <c r="D1013" s="20" t="s">
        <v>4918</v>
      </c>
      <c r="E1013" s="213">
        <v>125369.45</v>
      </c>
      <c r="F1013" s="256">
        <v>41925</v>
      </c>
      <c r="G1013" s="42">
        <v>125369.45</v>
      </c>
      <c r="H1013" s="217">
        <f t="shared" si="16"/>
        <v>0</v>
      </c>
      <c r="I1013" s="20" t="s">
        <v>5006</v>
      </c>
    </row>
    <row r="1014" spans="1:11" x14ac:dyDescent="0.25">
      <c r="A1014" s="192">
        <v>41924</v>
      </c>
      <c r="B1014" s="254" t="s">
        <v>1367</v>
      </c>
      <c r="C1014" s="322" t="s">
        <v>4923</v>
      </c>
      <c r="D1014" s="20" t="s">
        <v>3366</v>
      </c>
      <c r="E1014" s="213">
        <v>1824</v>
      </c>
      <c r="F1014" s="578">
        <v>41924</v>
      </c>
      <c r="G1014" s="42">
        <v>1824</v>
      </c>
      <c r="H1014" s="217">
        <f t="shared" si="16"/>
        <v>0</v>
      </c>
      <c r="I1014" s="20" t="s">
        <v>10</v>
      </c>
    </row>
    <row r="1015" spans="1:11" x14ac:dyDescent="0.25">
      <c r="A1015" s="192">
        <v>41924</v>
      </c>
      <c r="B1015" s="254" t="s">
        <v>1369</v>
      </c>
      <c r="C1015" s="322" t="s">
        <v>4923</v>
      </c>
      <c r="D1015" s="20" t="s">
        <v>133</v>
      </c>
      <c r="E1015" s="213">
        <v>16856</v>
      </c>
      <c r="F1015" s="256">
        <v>41924</v>
      </c>
      <c r="G1015" s="42">
        <v>16856</v>
      </c>
      <c r="H1015" s="217">
        <f t="shared" si="16"/>
        <v>0</v>
      </c>
      <c r="I1015" s="20" t="s">
        <v>4992</v>
      </c>
    </row>
    <row r="1016" spans="1:11" x14ac:dyDescent="0.25">
      <c r="A1016" s="192">
        <v>41924</v>
      </c>
      <c r="B1016" s="254" t="s">
        <v>1370</v>
      </c>
      <c r="C1016" s="322" t="s">
        <v>4923</v>
      </c>
      <c r="D1016" s="20" t="s">
        <v>136</v>
      </c>
      <c r="E1016" s="213">
        <v>2952.2</v>
      </c>
      <c r="F1016" s="579">
        <v>41924</v>
      </c>
      <c r="G1016" s="42">
        <v>2952.2</v>
      </c>
      <c r="H1016" s="217">
        <f t="shared" si="16"/>
        <v>0</v>
      </c>
      <c r="I1016" s="20" t="s">
        <v>4992</v>
      </c>
    </row>
    <row r="1017" spans="1:11" x14ac:dyDescent="0.25">
      <c r="A1017" s="192">
        <v>41924</v>
      </c>
      <c r="B1017" s="254" t="s">
        <v>1371</v>
      </c>
      <c r="C1017" s="322" t="s">
        <v>4923</v>
      </c>
      <c r="D1017" s="20" t="s">
        <v>2382</v>
      </c>
      <c r="E1017" s="213">
        <v>9907.2000000000007</v>
      </c>
      <c r="F1017" s="256">
        <v>41925</v>
      </c>
      <c r="G1017" s="42">
        <v>9907.2000000000007</v>
      </c>
      <c r="H1017" s="217">
        <f t="shared" si="16"/>
        <v>0</v>
      </c>
      <c r="I1017" s="20" t="s">
        <v>4992</v>
      </c>
    </row>
    <row r="1018" spans="1:11" x14ac:dyDescent="0.25">
      <c r="A1018" s="192">
        <v>41924</v>
      </c>
      <c r="B1018" s="254" t="s">
        <v>1373</v>
      </c>
      <c r="C1018" s="322" t="s">
        <v>4923</v>
      </c>
      <c r="D1018" s="20" t="s">
        <v>4738</v>
      </c>
      <c r="E1018" s="213">
        <v>2789.2</v>
      </c>
      <c r="F1018" s="256">
        <v>41924</v>
      </c>
      <c r="G1018" s="42">
        <v>2789.2</v>
      </c>
      <c r="H1018" s="217">
        <f t="shared" si="16"/>
        <v>0</v>
      </c>
      <c r="I1018" s="20" t="s">
        <v>4992</v>
      </c>
    </row>
    <row r="1019" spans="1:11" x14ac:dyDescent="0.25">
      <c r="A1019" s="192">
        <v>41924</v>
      </c>
      <c r="B1019" s="254" t="s">
        <v>1374</v>
      </c>
      <c r="C1019" s="322" t="s">
        <v>4923</v>
      </c>
      <c r="D1019" s="20" t="s">
        <v>55</v>
      </c>
      <c r="E1019" s="213">
        <v>15570.6</v>
      </c>
      <c r="F1019" s="256">
        <v>41924</v>
      </c>
      <c r="G1019" s="42">
        <v>15570.6</v>
      </c>
      <c r="H1019" s="217">
        <f t="shared" si="16"/>
        <v>0</v>
      </c>
      <c r="I1019" s="20" t="s">
        <v>4992</v>
      </c>
    </row>
    <row r="1020" spans="1:11" x14ac:dyDescent="0.25">
      <c r="A1020" s="192">
        <v>41924</v>
      </c>
      <c r="B1020" s="254" t="s">
        <v>1375</v>
      </c>
      <c r="C1020" s="322" t="s">
        <v>4923</v>
      </c>
      <c r="D1020" s="308" t="s">
        <v>4731</v>
      </c>
      <c r="E1020" s="309">
        <v>3138.8</v>
      </c>
      <c r="F1020" s="256">
        <v>41924</v>
      </c>
      <c r="G1020" s="42">
        <v>3138.8</v>
      </c>
      <c r="H1020" s="217">
        <f t="shared" si="16"/>
        <v>0</v>
      </c>
      <c r="I1020" s="32" t="s">
        <v>4992</v>
      </c>
    </row>
    <row r="1021" spans="1:11" x14ac:dyDescent="0.25">
      <c r="A1021" s="192">
        <v>41924</v>
      </c>
      <c r="B1021" s="254" t="s">
        <v>1377</v>
      </c>
      <c r="C1021" s="322" t="s">
        <v>4923</v>
      </c>
      <c r="D1021" s="308" t="s">
        <v>494</v>
      </c>
      <c r="E1021" s="309">
        <v>625</v>
      </c>
      <c r="F1021" s="256">
        <v>41924</v>
      </c>
      <c r="G1021" s="42">
        <v>625</v>
      </c>
      <c r="H1021" s="217">
        <f t="shared" si="16"/>
        <v>0</v>
      </c>
      <c r="I1021" s="20" t="s">
        <v>4992</v>
      </c>
    </row>
    <row r="1022" spans="1:11" x14ac:dyDescent="0.25">
      <c r="A1022" s="192">
        <v>41924</v>
      </c>
      <c r="B1022" s="254" t="s">
        <v>1378</v>
      </c>
      <c r="C1022" s="322" t="s">
        <v>4923</v>
      </c>
      <c r="D1022" s="308" t="s">
        <v>4953</v>
      </c>
      <c r="E1022" s="309">
        <v>6628</v>
      </c>
      <c r="F1022" s="256">
        <v>41924</v>
      </c>
      <c r="G1022" s="42">
        <v>6628</v>
      </c>
      <c r="H1022" s="217">
        <f t="shared" si="16"/>
        <v>0</v>
      </c>
      <c r="I1022" s="32" t="s">
        <v>4992</v>
      </c>
      <c r="K1022" s="33"/>
    </row>
    <row r="1023" spans="1:11" x14ac:dyDescent="0.25">
      <c r="A1023" s="192">
        <v>41924</v>
      </c>
      <c r="B1023" s="254" t="s">
        <v>1379</v>
      </c>
      <c r="C1023" s="322" t="s">
        <v>4923</v>
      </c>
      <c r="D1023" s="308" t="s">
        <v>1202</v>
      </c>
      <c r="E1023" s="309">
        <v>210.6</v>
      </c>
      <c r="F1023" s="256">
        <v>41924</v>
      </c>
      <c r="G1023" s="42">
        <v>210.6</v>
      </c>
      <c r="H1023" s="217">
        <f t="shared" si="16"/>
        <v>0</v>
      </c>
      <c r="I1023" s="32" t="s">
        <v>4992</v>
      </c>
      <c r="K1023" s="33"/>
    </row>
    <row r="1024" spans="1:11" x14ac:dyDescent="0.25">
      <c r="A1024" s="192">
        <v>41924</v>
      </c>
      <c r="B1024" s="254" t="s">
        <v>1381</v>
      </c>
      <c r="C1024" s="322" t="s">
        <v>4923</v>
      </c>
      <c r="D1024" s="308" t="s">
        <v>123</v>
      </c>
      <c r="E1024" s="309">
        <v>6363.6</v>
      </c>
      <c r="F1024" s="256">
        <v>41924</v>
      </c>
      <c r="G1024" s="42">
        <v>6363.6</v>
      </c>
      <c r="H1024" s="217">
        <f t="shared" si="16"/>
        <v>0</v>
      </c>
      <c r="I1024" s="32" t="s">
        <v>4992</v>
      </c>
    </row>
    <row r="1025" spans="1:11" x14ac:dyDescent="0.25">
      <c r="A1025" s="192">
        <v>41924</v>
      </c>
      <c r="B1025" s="254" t="s">
        <v>1383</v>
      </c>
      <c r="C1025" s="322" t="s">
        <v>4923</v>
      </c>
      <c r="D1025" s="308" t="s">
        <v>22</v>
      </c>
      <c r="E1025" s="309">
        <v>1663.2</v>
      </c>
      <c r="F1025" s="256">
        <v>41924</v>
      </c>
      <c r="G1025" s="42">
        <v>1663.2</v>
      </c>
      <c r="H1025" s="217">
        <f t="shared" si="16"/>
        <v>0</v>
      </c>
      <c r="I1025" s="32" t="s">
        <v>4992</v>
      </c>
    </row>
    <row r="1026" spans="1:11" x14ac:dyDescent="0.25">
      <c r="A1026" s="192">
        <v>41924</v>
      </c>
      <c r="B1026" s="254" t="s">
        <v>1386</v>
      </c>
      <c r="C1026" s="322" t="s">
        <v>4923</v>
      </c>
      <c r="D1026" s="308" t="s">
        <v>4646</v>
      </c>
      <c r="E1026" s="309">
        <v>10033.6</v>
      </c>
      <c r="F1026" s="256">
        <v>41924</v>
      </c>
      <c r="G1026" s="42">
        <v>10033.6</v>
      </c>
      <c r="H1026" s="217">
        <f t="shared" si="16"/>
        <v>0</v>
      </c>
      <c r="I1026" s="32" t="s">
        <v>4992</v>
      </c>
      <c r="J1026" s="21"/>
      <c r="K1026" s="21"/>
    </row>
    <row r="1027" spans="1:11" x14ac:dyDescent="0.25">
      <c r="A1027" s="192">
        <v>41924</v>
      </c>
      <c r="B1027" s="254" t="s">
        <v>1387</v>
      </c>
      <c r="C1027" s="322" t="s">
        <v>4923</v>
      </c>
      <c r="D1027" s="308" t="s">
        <v>4183</v>
      </c>
      <c r="E1027" s="309">
        <v>8496.6</v>
      </c>
      <c r="F1027" s="256">
        <v>41924</v>
      </c>
      <c r="G1027" s="34">
        <v>8496.6</v>
      </c>
      <c r="H1027" s="217">
        <f t="shared" si="16"/>
        <v>0</v>
      </c>
      <c r="I1027" s="32" t="s">
        <v>4992</v>
      </c>
      <c r="J1027" s="21"/>
      <c r="K1027" s="21"/>
    </row>
    <row r="1028" spans="1:11" x14ac:dyDescent="0.25">
      <c r="A1028" s="192">
        <v>41924</v>
      </c>
      <c r="B1028" s="254" t="s">
        <v>1388</v>
      </c>
      <c r="C1028" s="322" t="s">
        <v>4923</v>
      </c>
      <c r="D1028" s="308" t="s">
        <v>4938</v>
      </c>
      <c r="E1028" s="309">
        <v>1474.2</v>
      </c>
      <c r="F1028" s="256">
        <v>41927</v>
      </c>
      <c r="G1028" s="34">
        <v>1474.2</v>
      </c>
      <c r="H1028" s="217">
        <f t="shared" si="16"/>
        <v>0</v>
      </c>
      <c r="I1028" s="32" t="s">
        <v>4992</v>
      </c>
      <c r="J1028" s="21"/>
      <c r="K1028" s="21"/>
    </row>
    <row r="1029" spans="1:11" x14ac:dyDescent="0.25">
      <c r="A1029" s="192">
        <v>41924</v>
      </c>
      <c r="B1029" s="254" t="s">
        <v>1389</v>
      </c>
      <c r="C1029" s="322" t="s">
        <v>4923</v>
      </c>
      <c r="D1029" s="308" t="s">
        <v>4319</v>
      </c>
      <c r="E1029" s="309">
        <v>4307.2</v>
      </c>
      <c r="F1029" s="256">
        <v>41924</v>
      </c>
      <c r="G1029" s="34">
        <v>4307.2</v>
      </c>
      <c r="H1029" s="217">
        <f t="shared" si="16"/>
        <v>0</v>
      </c>
      <c r="I1029" s="32" t="s">
        <v>4992</v>
      </c>
      <c r="J1029" s="21"/>
      <c r="K1029" s="21"/>
    </row>
    <row r="1030" spans="1:11" x14ac:dyDescent="0.25">
      <c r="A1030" s="192">
        <v>41924</v>
      </c>
      <c r="B1030" s="254" t="s">
        <v>1391</v>
      </c>
      <c r="C1030" s="322" t="s">
        <v>4923</v>
      </c>
      <c r="D1030" s="308" t="s">
        <v>1202</v>
      </c>
      <c r="E1030" s="309">
        <v>3280</v>
      </c>
      <c r="F1030" s="256">
        <v>41925</v>
      </c>
      <c r="G1030" s="34">
        <v>3280</v>
      </c>
      <c r="H1030" s="217">
        <f t="shared" si="16"/>
        <v>0</v>
      </c>
      <c r="I1030" s="32" t="s">
        <v>4992</v>
      </c>
      <c r="J1030" s="21"/>
      <c r="K1030" s="21"/>
    </row>
    <row r="1031" spans="1:11" x14ac:dyDescent="0.25">
      <c r="A1031" s="192">
        <v>41924</v>
      </c>
      <c r="B1031" s="254" t="s">
        <v>1392</v>
      </c>
      <c r="C1031" s="322" t="s">
        <v>4923</v>
      </c>
      <c r="D1031" s="308" t="s">
        <v>4240</v>
      </c>
      <c r="E1031" s="309">
        <v>272987.65000000002</v>
      </c>
      <c r="F1031" s="256">
        <v>41942</v>
      </c>
      <c r="G1031" s="34">
        <v>272987.65000000002</v>
      </c>
      <c r="H1031" s="217">
        <f t="shared" si="16"/>
        <v>0</v>
      </c>
      <c r="I1031" s="32" t="s">
        <v>4992</v>
      </c>
      <c r="J1031" s="21"/>
      <c r="K1031" s="21"/>
    </row>
    <row r="1032" spans="1:11" x14ac:dyDescent="0.25">
      <c r="A1032" s="192">
        <v>41924</v>
      </c>
      <c r="B1032" s="254" t="s">
        <v>1393</v>
      </c>
      <c r="C1032" s="322" t="s">
        <v>4923</v>
      </c>
      <c r="D1032" s="308" t="s">
        <v>4240</v>
      </c>
      <c r="E1032" s="309">
        <v>18921.400000000001</v>
      </c>
      <c r="F1032" s="256">
        <v>41942</v>
      </c>
      <c r="G1032" s="34">
        <v>18921.400000000001</v>
      </c>
      <c r="H1032" s="217">
        <f t="shared" ref="H1032:H1095" si="17">E1032-G1032</f>
        <v>0</v>
      </c>
      <c r="I1032" s="32" t="s">
        <v>4992</v>
      </c>
      <c r="J1032" s="21"/>
      <c r="K1032" s="21"/>
    </row>
    <row r="1033" spans="1:11" x14ac:dyDescent="0.25">
      <c r="A1033" s="192">
        <v>41924</v>
      </c>
      <c r="B1033" s="254" t="s">
        <v>1394</v>
      </c>
      <c r="C1033" s="322" t="s">
        <v>4923</v>
      </c>
      <c r="D1033" s="308" t="s">
        <v>136</v>
      </c>
      <c r="E1033" s="309">
        <v>911.4</v>
      </c>
      <c r="F1033" s="256">
        <v>41925</v>
      </c>
      <c r="G1033" s="34">
        <v>911.4</v>
      </c>
      <c r="H1033" s="217">
        <f t="shared" si="17"/>
        <v>0</v>
      </c>
      <c r="I1033" s="32" t="s">
        <v>4992</v>
      </c>
      <c r="J1033" s="21"/>
      <c r="K1033" s="21"/>
    </row>
    <row r="1034" spans="1:11" x14ac:dyDescent="0.25">
      <c r="A1034" s="192">
        <v>41924</v>
      </c>
      <c r="B1034" s="254" t="s">
        <v>1396</v>
      </c>
      <c r="C1034" s="322" t="s">
        <v>4923</v>
      </c>
      <c r="D1034" s="308" t="s">
        <v>4939</v>
      </c>
      <c r="E1034" s="309">
        <v>2240</v>
      </c>
      <c r="F1034" s="256">
        <v>41925</v>
      </c>
      <c r="G1034" s="34">
        <v>2240</v>
      </c>
      <c r="H1034" s="217">
        <f t="shared" si="17"/>
        <v>0</v>
      </c>
      <c r="I1034" s="32" t="s">
        <v>4995</v>
      </c>
      <c r="J1034" s="21"/>
      <c r="K1034" s="21"/>
    </row>
    <row r="1035" spans="1:11" x14ac:dyDescent="0.25">
      <c r="A1035" s="192">
        <v>41925</v>
      </c>
      <c r="B1035" s="254" t="s">
        <v>1398</v>
      </c>
      <c r="C1035" s="322" t="s">
        <v>4923</v>
      </c>
      <c r="D1035" s="308" t="s">
        <v>4826</v>
      </c>
      <c r="E1035" s="309">
        <v>5472</v>
      </c>
      <c r="F1035" s="256">
        <v>41925</v>
      </c>
      <c r="G1035" s="34">
        <v>5472</v>
      </c>
      <c r="H1035" s="217">
        <f t="shared" si="17"/>
        <v>0</v>
      </c>
      <c r="I1035" s="32" t="s">
        <v>10</v>
      </c>
      <c r="J1035" s="21"/>
      <c r="K1035" s="21"/>
    </row>
    <row r="1036" spans="1:11" x14ac:dyDescent="0.25">
      <c r="A1036" s="192">
        <v>41925</v>
      </c>
      <c r="B1036" s="254" t="s">
        <v>1399</v>
      </c>
      <c r="C1036" s="322" t="s">
        <v>4923</v>
      </c>
      <c r="D1036" s="308" t="s">
        <v>4939</v>
      </c>
      <c r="E1036" s="309">
        <v>7840</v>
      </c>
      <c r="F1036" s="256">
        <v>41925</v>
      </c>
      <c r="G1036" s="34">
        <v>7840</v>
      </c>
      <c r="H1036" s="217">
        <f t="shared" si="17"/>
        <v>0</v>
      </c>
      <c r="I1036" s="32" t="s">
        <v>4995</v>
      </c>
      <c r="J1036" s="21"/>
      <c r="K1036" s="21"/>
    </row>
    <row r="1037" spans="1:11" x14ac:dyDescent="0.25">
      <c r="A1037" s="192">
        <v>41925</v>
      </c>
      <c r="B1037" s="254" t="s">
        <v>1400</v>
      </c>
      <c r="C1037" s="322" t="s">
        <v>4923</v>
      </c>
      <c r="D1037" s="308" t="s">
        <v>4918</v>
      </c>
      <c r="E1037" s="309">
        <v>170440.21</v>
      </c>
      <c r="F1037" s="256">
        <v>41925</v>
      </c>
      <c r="G1037" s="34">
        <v>170440.21</v>
      </c>
      <c r="H1037" s="217">
        <f t="shared" si="17"/>
        <v>0</v>
      </c>
      <c r="I1037" s="32" t="s">
        <v>27</v>
      </c>
      <c r="J1037" s="21"/>
      <c r="K1037" s="21"/>
    </row>
    <row r="1038" spans="1:11" x14ac:dyDescent="0.25">
      <c r="A1038" s="192">
        <v>41925</v>
      </c>
      <c r="B1038" s="254" t="s">
        <v>1401</v>
      </c>
      <c r="C1038" s="322" t="s">
        <v>4923</v>
      </c>
      <c r="D1038" s="308" t="s">
        <v>4649</v>
      </c>
      <c r="E1038" s="309">
        <v>25588</v>
      </c>
      <c r="F1038" s="256">
        <v>41925</v>
      </c>
      <c r="G1038" s="34">
        <v>25588</v>
      </c>
      <c r="H1038" s="217">
        <f t="shared" si="17"/>
        <v>0</v>
      </c>
      <c r="I1038" s="32" t="s">
        <v>4992</v>
      </c>
      <c r="J1038" s="21"/>
      <c r="K1038" s="21"/>
    </row>
    <row r="1039" spans="1:11" x14ac:dyDescent="0.25">
      <c r="A1039" s="192">
        <v>41925</v>
      </c>
      <c r="B1039" s="254" t="s">
        <v>1403</v>
      </c>
      <c r="C1039" s="322" t="s">
        <v>4923</v>
      </c>
      <c r="D1039" s="308" t="s">
        <v>374</v>
      </c>
      <c r="E1039" s="309">
        <v>10170.299999999999</v>
      </c>
      <c r="F1039" s="256">
        <v>41925</v>
      </c>
      <c r="G1039" s="34">
        <v>10170.299999999999</v>
      </c>
      <c r="H1039" s="217">
        <f t="shared" si="17"/>
        <v>0</v>
      </c>
      <c r="I1039" s="32" t="s">
        <v>4992</v>
      </c>
      <c r="J1039" s="21"/>
      <c r="K1039" s="21"/>
    </row>
    <row r="1040" spans="1:11" x14ac:dyDescent="0.25">
      <c r="A1040" s="192">
        <v>41925</v>
      </c>
      <c r="B1040" s="254" t="s">
        <v>1405</v>
      </c>
      <c r="C1040" s="322" t="s">
        <v>4923</v>
      </c>
      <c r="D1040" s="308" t="s">
        <v>4915</v>
      </c>
      <c r="E1040" s="309">
        <v>17467.8</v>
      </c>
      <c r="F1040" s="256">
        <v>41927</v>
      </c>
      <c r="G1040" s="34">
        <v>17467.8</v>
      </c>
      <c r="H1040" s="217">
        <f t="shared" si="17"/>
        <v>0</v>
      </c>
      <c r="I1040" s="32" t="s">
        <v>4971</v>
      </c>
      <c r="J1040" s="21"/>
      <c r="K1040" s="21"/>
    </row>
    <row r="1041" spans="1:11" x14ac:dyDescent="0.25">
      <c r="A1041" s="192">
        <v>41925</v>
      </c>
      <c r="B1041" s="254" t="s">
        <v>1406</v>
      </c>
      <c r="C1041" s="322" t="s">
        <v>4923</v>
      </c>
      <c r="D1041" s="308" t="s">
        <v>123</v>
      </c>
      <c r="E1041" s="309">
        <v>5885.5</v>
      </c>
      <c r="F1041" s="256">
        <v>41927</v>
      </c>
      <c r="G1041" s="34">
        <v>5885.5</v>
      </c>
      <c r="H1041" s="217">
        <f t="shared" si="17"/>
        <v>0</v>
      </c>
      <c r="I1041" s="32" t="s">
        <v>3577</v>
      </c>
      <c r="J1041" s="21"/>
      <c r="K1041" s="21"/>
    </row>
    <row r="1042" spans="1:11" x14ac:dyDescent="0.25">
      <c r="A1042" s="192">
        <v>41925</v>
      </c>
      <c r="B1042" s="254" t="s">
        <v>1407</v>
      </c>
      <c r="C1042" s="322" t="s">
        <v>4923</v>
      </c>
      <c r="D1042" s="308" t="s">
        <v>5007</v>
      </c>
      <c r="E1042" s="309">
        <v>13865.6</v>
      </c>
      <c r="F1042" s="256">
        <v>41925</v>
      </c>
      <c r="G1042" s="34">
        <v>13865.6</v>
      </c>
      <c r="H1042" s="217">
        <f t="shared" si="17"/>
        <v>0</v>
      </c>
      <c r="I1042" s="32" t="s">
        <v>10</v>
      </c>
    </row>
    <row r="1043" spans="1:11" x14ac:dyDescent="0.25">
      <c r="A1043" s="192">
        <v>41925</v>
      </c>
      <c r="B1043" s="254" t="s">
        <v>1409</v>
      </c>
      <c r="C1043" s="322" t="s">
        <v>4923</v>
      </c>
      <c r="D1043" s="308" t="s">
        <v>5008</v>
      </c>
      <c r="E1043" s="309">
        <v>746.4</v>
      </c>
      <c r="F1043" s="256">
        <v>41925</v>
      </c>
      <c r="G1043" s="34">
        <v>746.4</v>
      </c>
      <c r="H1043" s="217">
        <f t="shared" si="17"/>
        <v>0</v>
      </c>
      <c r="I1043" s="32" t="s">
        <v>4992</v>
      </c>
    </row>
    <row r="1044" spans="1:11" x14ac:dyDescent="0.25">
      <c r="A1044" s="192">
        <v>41925</v>
      </c>
      <c r="B1044" s="254" t="s">
        <v>1410</v>
      </c>
      <c r="C1044" s="322" t="s">
        <v>4923</v>
      </c>
      <c r="D1044" s="308" t="s">
        <v>1814</v>
      </c>
      <c r="E1044" s="309">
        <v>13908</v>
      </c>
      <c r="F1044" s="256">
        <v>41932</v>
      </c>
      <c r="G1044" s="34">
        <v>13908</v>
      </c>
      <c r="H1044" s="217">
        <f t="shared" si="17"/>
        <v>0</v>
      </c>
      <c r="I1044" s="32" t="s">
        <v>10</v>
      </c>
    </row>
    <row r="1045" spans="1:11" x14ac:dyDescent="0.25">
      <c r="A1045" s="192">
        <v>41925</v>
      </c>
      <c r="B1045" s="254" t="s">
        <v>1411</v>
      </c>
      <c r="C1045" s="322" t="s">
        <v>4923</v>
      </c>
      <c r="D1045" s="308" t="s">
        <v>29</v>
      </c>
      <c r="E1045" s="309">
        <v>6009.6</v>
      </c>
      <c r="F1045" s="256">
        <v>41925</v>
      </c>
      <c r="G1045" s="34">
        <v>6009.6</v>
      </c>
      <c r="H1045" s="217">
        <f t="shared" si="17"/>
        <v>0</v>
      </c>
      <c r="I1045" s="32" t="s">
        <v>4997</v>
      </c>
    </row>
    <row r="1046" spans="1:11" x14ac:dyDescent="0.25">
      <c r="A1046" s="192">
        <v>41925</v>
      </c>
      <c r="B1046" s="254" t="s">
        <v>1413</v>
      </c>
      <c r="C1046" s="322" t="s">
        <v>4923</v>
      </c>
      <c r="D1046" s="308" t="s">
        <v>758</v>
      </c>
      <c r="E1046" s="309">
        <v>2526</v>
      </c>
      <c r="F1046" s="256">
        <v>41925</v>
      </c>
      <c r="G1046" s="34">
        <v>2526</v>
      </c>
      <c r="H1046" s="217">
        <f t="shared" si="17"/>
        <v>0</v>
      </c>
      <c r="I1046" s="32" t="s">
        <v>5009</v>
      </c>
    </row>
    <row r="1047" spans="1:11" x14ac:dyDescent="0.25">
      <c r="A1047" s="192">
        <v>41925</v>
      </c>
      <c r="B1047" s="254" t="s">
        <v>1414</v>
      </c>
      <c r="C1047" s="322" t="s">
        <v>4923</v>
      </c>
      <c r="D1047" s="308" t="s">
        <v>1778</v>
      </c>
      <c r="E1047" s="309">
        <v>1385.1</v>
      </c>
      <c r="F1047" s="256">
        <v>41925</v>
      </c>
      <c r="G1047" s="34">
        <v>1385.1</v>
      </c>
      <c r="H1047" s="217">
        <f t="shared" si="17"/>
        <v>0</v>
      </c>
      <c r="I1047" s="32" t="s">
        <v>4997</v>
      </c>
    </row>
    <row r="1048" spans="1:11" x14ac:dyDescent="0.25">
      <c r="A1048" s="192">
        <v>41925</v>
      </c>
      <c r="B1048" s="254" t="s">
        <v>1415</v>
      </c>
      <c r="C1048" s="322" t="s">
        <v>4923</v>
      </c>
      <c r="D1048" s="308" t="s">
        <v>28</v>
      </c>
      <c r="E1048" s="309">
        <v>8116.8</v>
      </c>
      <c r="F1048" s="256">
        <v>41925</v>
      </c>
      <c r="G1048" s="34">
        <v>8116.8</v>
      </c>
      <c r="H1048" s="217">
        <f t="shared" si="17"/>
        <v>0</v>
      </c>
      <c r="I1048" s="32" t="s">
        <v>10</v>
      </c>
      <c r="K1048" s="33"/>
    </row>
    <row r="1049" spans="1:11" x14ac:dyDescent="0.25">
      <c r="A1049" s="192">
        <v>41925</v>
      </c>
      <c r="B1049" s="254" t="s">
        <v>1417</v>
      </c>
      <c r="C1049" s="322" t="s">
        <v>4923</v>
      </c>
      <c r="D1049" s="308" t="s">
        <v>4321</v>
      </c>
      <c r="E1049" s="309">
        <v>1846.8</v>
      </c>
      <c r="F1049" s="256">
        <v>41925</v>
      </c>
      <c r="G1049" s="34">
        <v>1846.8</v>
      </c>
      <c r="H1049" s="217">
        <f t="shared" si="17"/>
        <v>0</v>
      </c>
      <c r="I1049" s="32" t="s">
        <v>4997</v>
      </c>
    </row>
    <row r="1050" spans="1:11" x14ac:dyDescent="0.25">
      <c r="A1050" s="192">
        <v>41925</v>
      </c>
      <c r="B1050" s="254" t="s">
        <v>1418</v>
      </c>
      <c r="C1050" s="322" t="s">
        <v>4923</v>
      </c>
      <c r="D1050" s="20" t="s">
        <v>4698</v>
      </c>
      <c r="E1050" s="213">
        <v>2709.4</v>
      </c>
      <c r="F1050" s="256">
        <v>41925</v>
      </c>
      <c r="G1050" s="34">
        <v>2709.4</v>
      </c>
      <c r="H1050" s="217">
        <f t="shared" si="17"/>
        <v>0</v>
      </c>
      <c r="I1050" s="32" t="s">
        <v>10</v>
      </c>
    </row>
    <row r="1051" spans="1:11" x14ac:dyDescent="0.25">
      <c r="A1051" s="192">
        <v>41925</v>
      </c>
      <c r="B1051" s="254" t="s">
        <v>1419</v>
      </c>
      <c r="C1051" s="322" t="s">
        <v>4923</v>
      </c>
      <c r="D1051" s="20" t="s">
        <v>3366</v>
      </c>
      <c r="E1051" s="213">
        <v>620</v>
      </c>
      <c r="F1051" s="256">
        <v>41925</v>
      </c>
      <c r="G1051" s="34">
        <v>620</v>
      </c>
      <c r="H1051" s="217">
        <f t="shared" si="17"/>
        <v>0</v>
      </c>
      <c r="I1051" s="32" t="s">
        <v>5010</v>
      </c>
    </row>
    <row r="1052" spans="1:11" x14ac:dyDescent="0.25">
      <c r="A1052" s="192">
        <v>41925</v>
      </c>
      <c r="B1052" s="254" t="s">
        <v>1421</v>
      </c>
      <c r="C1052" s="322" t="s">
        <v>4923</v>
      </c>
      <c r="D1052" s="20" t="s">
        <v>4322</v>
      </c>
      <c r="E1052" s="213">
        <v>9968.4</v>
      </c>
      <c r="F1052" s="256">
        <v>41925</v>
      </c>
      <c r="G1052" s="34">
        <v>9968.4</v>
      </c>
      <c r="H1052" s="217">
        <f t="shared" si="17"/>
        <v>0</v>
      </c>
      <c r="I1052" s="32" t="s">
        <v>4997</v>
      </c>
    </row>
    <row r="1053" spans="1:11" x14ac:dyDescent="0.25">
      <c r="A1053" s="192">
        <v>41925</v>
      </c>
      <c r="B1053" s="254" t="s">
        <v>1422</v>
      </c>
      <c r="C1053" s="322" t="s">
        <v>4923</v>
      </c>
      <c r="D1053" s="20" t="s">
        <v>237</v>
      </c>
      <c r="E1053" s="213">
        <v>10891.2</v>
      </c>
      <c r="F1053" s="256">
        <v>41925</v>
      </c>
      <c r="G1053" s="34">
        <v>10891.2</v>
      </c>
      <c r="H1053" s="217">
        <f t="shared" si="17"/>
        <v>0</v>
      </c>
      <c r="I1053" s="32" t="s">
        <v>4995</v>
      </c>
    </row>
    <row r="1054" spans="1:11" x14ac:dyDescent="0.25">
      <c r="A1054" s="192">
        <v>41925</v>
      </c>
      <c r="B1054" s="254" t="s">
        <v>1424</v>
      </c>
      <c r="C1054" s="322" t="s">
        <v>4923</v>
      </c>
      <c r="D1054" s="308" t="s">
        <v>2385</v>
      </c>
      <c r="E1054" s="309">
        <v>12657.2</v>
      </c>
      <c r="F1054" s="256">
        <v>41925</v>
      </c>
      <c r="G1054" s="34">
        <v>12657.2</v>
      </c>
      <c r="H1054" s="217">
        <f t="shared" si="17"/>
        <v>0</v>
      </c>
      <c r="I1054" s="32" t="s">
        <v>4992</v>
      </c>
    </row>
    <row r="1055" spans="1:11" x14ac:dyDescent="0.25">
      <c r="A1055" s="192">
        <v>41925</v>
      </c>
      <c r="B1055" s="254" t="s">
        <v>1425</v>
      </c>
      <c r="C1055" s="322" t="s">
        <v>4923</v>
      </c>
      <c r="D1055" s="20" t="s">
        <v>4948</v>
      </c>
      <c r="E1055" s="213">
        <v>1097.2</v>
      </c>
      <c r="F1055" s="256">
        <v>41925</v>
      </c>
      <c r="G1055" s="34">
        <v>1097.2</v>
      </c>
      <c r="H1055" s="217">
        <f t="shared" si="17"/>
        <v>0</v>
      </c>
      <c r="I1055" s="32" t="s">
        <v>4992</v>
      </c>
    </row>
    <row r="1056" spans="1:11" x14ac:dyDescent="0.25">
      <c r="A1056" s="192">
        <v>41925</v>
      </c>
      <c r="B1056" s="254" t="s">
        <v>1426</v>
      </c>
      <c r="C1056" s="322" t="s">
        <v>4923</v>
      </c>
      <c r="D1056" s="20" t="s">
        <v>4322</v>
      </c>
      <c r="E1056" s="213">
        <v>955.8</v>
      </c>
      <c r="F1056" s="256">
        <v>41925</v>
      </c>
      <c r="G1056" s="34">
        <v>955.8</v>
      </c>
      <c r="H1056" s="217">
        <f t="shared" si="17"/>
        <v>0</v>
      </c>
      <c r="I1056" s="32" t="s">
        <v>4997</v>
      </c>
    </row>
    <row r="1057" spans="1:11" x14ac:dyDescent="0.25">
      <c r="A1057" s="192">
        <v>41925</v>
      </c>
      <c r="B1057" s="254" t="s">
        <v>1427</v>
      </c>
      <c r="C1057" s="322" t="s">
        <v>4923</v>
      </c>
      <c r="D1057" s="20" t="s">
        <v>4183</v>
      </c>
      <c r="E1057" s="213">
        <v>2088.6</v>
      </c>
      <c r="F1057" s="256">
        <v>41925</v>
      </c>
      <c r="G1057" s="34">
        <v>2088.6</v>
      </c>
      <c r="H1057" s="217">
        <f t="shared" si="17"/>
        <v>0</v>
      </c>
      <c r="I1057" s="32" t="s">
        <v>4997</v>
      </c>
    </row>
    <row r="1058" spans="1:11" x14ac:dyDescent="0.25">
      <c r="A1058" s="192">
        <v>41925</v>
      </c>
      <c r="B1058" s="254" t="s">
        <v>1428</v>
      </c>
      <c r="C1058" s="322" t="s">
        <v>4923</v>
      </c>
      <c r="D1058" s="20" t="s">
        <v>2540</v>
      </c>
      <c r="E1058" s="213">
        <v>5354.4</v>
      </c>
      <c r="F1058" s="256">
        <v>41925</v>
      </c>
      <c r="G1058" s="34">
        <v>5354.4</v>
      </c>
      <c r="H1058" s="217">
        <f t="shared" si="17"/>
        <v>0</v>
      </c>
      <c r="I1058" s="32" t="s">
        <v>4997</v>
      </c>
      <c r="J1058" s="21"/>
      <c r="K1058" s="21"/>
    </row>
    <row r="1059" spans="1:11" x14ac:dyDescent="0.25">
      <c r="A1059" s="192">
        <v>41925</v>
      </c>
      <c r="B1059" s="254" t="s">
        <v>1429</v>
      </c>
      <c r="C1059" s="322" t="s">
        <v>4923</v>
      </c>
      <c r="D1059" s="20" t="s">
        <v>66</v>
      </c>
      <c r="E1059" s="213">
        <v>1890</v>
      </c>
      <c r="F1059" s="256">
        <v>41925</v>
      </c>
      <c r="G1059" s="34">
        <v>1890</v>
      </c>
      <c r="H1059" s="217">
        <f t="shared" si="17"/>
        <v>0</v>
      </c>
      <c r="I1059" s="32" t="s">
        <v>4997</v>
      </c>
      <c r="J1059" s="21"/>
      <c r="K1059" s="21"/>
    </row>
    <row r="1060" spans="1:11" x14ac:dyDescent="0.25">
      <c r="A1060" s="192">
        <v>41925</v>
      </c>
      <c r="B1060" s="254" t="s">
        <v>1430</v>
      </c>
      <c r="C1060" s="322" t="s">
        <v>4923</v>
      </c>
      <c r="D1060" s="20" t="s">
        <v>66</v>
      </c>
      <c r="E1060" s="213">
        <v>2070</v>
      </c>
      <c r="F1060" s="256">
        <v>41925</v>
      </c>
      <c r="G1060" s="34">
        <v>2070</v>
      </c>
      <c r="H1060" s="217">
        <f t="shared" si="17"/>
        <v>0</v>
      </c>
      <c r="I1060" s="32" t="s">
        <v>4997</v>
      </c>
      <c r="J1060" s="21"/>
      <c r="K1060" s="21"/>
    </row>
    <row r="1061" spans="1:11" x14ac:dyDescent="0.25">
      <c r="A1061" s="192">
        <v>41925</v>
      </c>
      <c r="B1061" s="254" t="s">
        <v>1431</v>
      </c>
      <c r="C1061" s="322" t="s">
        <v>4923</v>
      </c>
      <c r="D1061" s="20" t="s">
        <v>83</v>
      </c>
      <c r="E1061" s="213">
        <v>3478</v>
      </c>
      <c r="F1061" s="256">
        <v>41925</v>
      </c>
      <c r="G1061" s="34">
        <v>3478</v>
      </c>
      <c r="H1061" s="217">
        <f t="shared" si="17"/>
        <v>0</v>
      </c>
      <c r="I1061" s="32" t="s">
        <v>4995</v>
      </c>
      <c r="J1061" s="21"/>
      <c r="K1061" s="21"/>
    </row>
    <row r="1062" spans="1:11" x14ac:dyDescent="0.25">
      <c r="A1062" s="192">
        <v>41925</v>
      </c>
      <c r="B1062" s="254" t="s">
        <v>1432</v>
      </c>
      <c r="C1062" s="322" t="s">
        <v>4923</v>
      </c>
      <c r="D1062" s="20" t="s">
        <v>2382</v>
      </c>
      <c r="E1062" s="213">
        <v>8540.4</v>
      </c>
      <c r="F1062" s="421" t="s">
        <v>5011</v>
      </c>
      <c r="G1062" s="34">
        <f>4184.6+4355.8</f>
        <v>8540.4000000000015</v>
      </c>
      <c r="H1062" s="217">
        <f t="shared" si="17"/>
        <v>0</v>
      </c>
      <c r="I1062" s="32" t="s">
        <v>10</v>
      </c>
      <c r="J1062" s="21"/>
      <c r="K1062" s="21"/>
    </row>
    <row r="1063" spans="1:11" x14ac:dyDescent="0.25">
      <c r="A1063" s="192">
        <v>41925</v>
      </c>
      <c r="B1063" s="254" t="s">
        <v>1433</v>
      </c>
      <c r="C1063" s="322" t="s">
        <v>4923</v>
      </c>
      <c r="D1063" s="20" t="s">
        <v>23</v>
      </c>
      <c r="E1063" s="213">
        <v>1184</v>
      </c>
      <c r="F1063" s="579">
        <v>41925</v>
      </c>
      <c r="G1063" s="34">
        <v>1184</v>
      </c>
      <c r="H1063" s="217">
        <f t="shared" si="17"/>
        <v>0</v>
      </c>
      <c r="I1063" s="32" t="s">
        <v>4992</v>
      </c>
      <c r="J1063" s="21"/>
      <c r="K1063" s="21"/>
    </row>
    <row r="1064" spans="1:11" x14ac:dyDescent="0.25">
      <c r="A1064" s="192">
        <v>41925</v>
      </c>
      <c r="B1064" s="254" t="s">
        <v>1435</v>
      </c>
      <c r="C1064" s="322" t="s">
        <v>4923</v>
      </c>
      <c r="D1064" s="20" t="s">
        <v>763</v>
      </c>
      <c r="E1064" s="213">
        <v>46092</v>
      </c>
      <c r="F1064" s="256">
        <v>41925</v>
      </c>
      <c r="G1064" s="34">
        <v>46092</v>
      </c>
      <c r="H1064" s="217">
        <f t="shared" si="17"/>
        <v>0</v>
      </c>
      <c r="I1064" s="32" t="s">
        <v>3577</v>
      </c>
      <c r="J1064" s="21"/>
      <c r="K1064" s="21"/>
    </row>
    <row r="1065" spans="1:11" x14ac:dyDescent="0.25">
      <c r="A1065" s="192">
        <v>41925</v>
      </c>
      <c r="B1065" s="254" t="s">
        <v>1436</v>
      </c>
      <c r="C1065" s="322" t="s">
        <v>4923</v>
      </c>
      <c r="D1065" s="20" t="s">
        <v>4953</v>
      </c>
      <c r="E1065" s="213">
        <v>7898.6</v>
      </c>
      <c r="F1065" s="256">
        <v>41926</v>
      </c>
      <c r="G1065" s="34">
        <v>7898.6</v>
      </c>
      <c r="H1065" s="217">
        <f t="shared" si="17"/>
        <v>0</v>
      </c>
      <c r="I1065" s="32" t="s">
        <v>4995</v>
      </c>
      <c r="J1065" s="21"/>
      <c r="K1065" s="21"/>
    </row>
    <row r="1066" spans="1:11" x14ac:dyDescent="0.25">
      <c r="A1066" s="192">
        <v>41925</v>
      </c>
      <c r="B1066" s="254" t="s">
        <v>1437</v>
      </c>
      <c r="C1066" s="322" t="s">
        <v>4923</v>
      </c>
      <c r="D1066" s="20" t="s">
        <v>51</v>
      </c>
      <c r="E1066" s="213">
        <v>1992.8</v>
      </c>
      <c r="F1066" s="256">
        <v>41925</v>
      </c>
      <c r="G1066" s="42">
        <v>1992.8</v>
      </c>
      <c r="H1066" s="217">
        <f t="shared" si="17"/>
        <v>0</v>
      </c>
      <c r="I1066" s="20" t="s">
        <v>4995</v>
      </c>
      <c r="J1066" s="21"/>
      <c r="K1066" s="21"/>
    </row>
    <row r="1067" spans="1:11" x14ac:dyDescent="0.25">
      <c r="A1067" s="192">
        <v>41925</v>
      </c>
      <c r="B1067" s="254" t="s">
        <v>1438</v>
      </c>
      <c r="C1067" s="322" t="s">
        <v>4923</v>
      </c>
      <c r="D1067" s="20" t="s">
        <v>2714</v>
      </c>
      <c r="E1067" s="213">
        <v>4838.3999999999996</v>
      </c>
      <c r="F1067" s="256">
        <v>41925</v>
      </c>
      <c r="G1067" s="42">
        <v>4838.3999999999996</v>
      </c>
      <c r="H1067" s="217">
        <f t="shared" si="17"/>
        <v>0</v>
      </c>
      <c r="I1067" s="20" t="s">
        <v>4995</v>
      </c>
      <c r="J1067" s="21"/>
      <c r="K1067" s="21"/>
    </row>
    <row r="1068" spans="1:11" x14ac:dyDescent="0.25">
      <c r="A1068" s="192">
        <v>41925</v>
      </c>
      <c r="B1068" s="254" t="s">
        <v>1439</v>
      </c>
      <c r="C1068" s="322" t="s">
        <v>4923</v>
      </c>
      <c r="D1068" s="20" t="s">
        <v>4589</v>
      </c>
      <c r="E1068" s="213">
        <v>3670.4</v>
      </c>
      <c r="F1068" s="256">
        <v>41925</v>
      </c>
      <c r="G1068" s="42">
        <v>3670.4</v>
      </c>
      <c r="H1068" s="217">
        <f t="shared" si="17"/>
        <v>0</v>
      </c>
      <c r="I1068" s="20" t="s">
        <v>4992</v>
      </c>
      <c r="J1068" s="21"/>
      <c r="K1068" s="21"/>
    </row>
    <row r="1069" spans="1:11" x14ac:dyDescent="0.25">
      <c r="A1069" s="192">
        <v>41925</v>
      </c>
      <c r="B1069" s="254" t="s">
        <v>1440</v>
      </c>
      <c r="C1069" s="322" t="s">
        <v>4923</v>
      </c>
      <c r="D1069" s="20" t="s">
        <v>4257</v>
      </c>
      <c r="E1069" s="213">
        <v>6519.4</v>
      </c>
      <c r="F1069" s="256">
        <v>41927</v>
      </c>
      <c r="G1069" s="42">
        <v>6519.4</v>
      </c>
      <c r="H1069" s="217">
        <f t="shared" si="17"/>
        <v>0</v>
      </c>
      <c r="I1069" s="20" t="s">
        <v>4995</v>
      </c>
      <c r="J1069" s="21"/>
      <c r="K1069" s="21"/>
    </row>
    <row r="1070" spans="1:11" x14ac:dyDescent="0.25">
      <c r="A1070" s="192">
        <v>41925</v>
      </c>
      <c r="B1070" s="254" t="s">
        <v>1441</v>
      </c>
      <c r="C1070" s="322" t="s">
        <v>4923</v>
      </c>
      <c r="D1070" s="295" t="s">
        <v>53</v>
      </c>
      <c r="E1070" s="296">
        <v>0</v>
      </c>
      <c r="F1070" s="256"/>
      <c r="G1070" s="42"/>
      <c r="H1070" s="217">
        <f t="shared" si="17"/>
        <v>0</v>
      </c>
      <c r="I1070" s="20" t="s">
        <v>3076</v>
      </c>
      <c r="J1070" s="21"/>
      <c r="K1070" s="21"/>
    </row>
    <row r="1071" spans="1:11" x14ac:dyDescent="0.25">
      <c r="A1071" s="192">
        <v>41925</v>
      </c>
      <c r="B1071" s="254" t="s">
        <v>1442</v>
      </c>
      <c r="C1071" s="322" t="s">
        <v>4923</v>
      </c>
      <c r="D1071" s="20" t="s">
        <v>4764</v>
      </c>
      <c r="E1071" s="213">
        <v>3091.2</v>
      </c>
      <c r="F1071" s="256">
        <v>41925</v>
      </c>
      <c r="G1071" s="42">
        <v>3091.2</v>
      </c>
      <c r="H1071" s="217">
        <f t="shared" si="17"/>
        <v>0</v>
      </c>
      <c r="I1071" s="20" t="s">
        <v>5009</v>
      </c>
      <c r="J1071" s="21"/>
      <c r="K1071" s="21"/>
    </row>
    <row r="1072" spans="1:11" x14ac:dyDescent="0.25">
      <c r="A1072" s="192">
        <v>41925</v>
      </c>
      <c r="B1072" s="254" t="s">
        <v>1444</v>
      </c>
      <c r="C1072" s="322" t="s">
        <v>4923</v>
      </c>
      <c r="D1072" s="308" t="s">
        <v>5004</v>
      </c>
      <c r="E1072" s="309">
        <v>5957.6</v>
      </c>
      <c r="F1072" s="256">
        <v>41925</v>
      </c>
      <c r="G1072" s="42">
        <v>5957.6</v>
      </c>
      <c r="H1072" s="217">
        <f t="shared" si="17"/>
        <v>0</v>
      </c>
      <c r="I1072" s="20" t="s">
        <v>5009</v>
      </c>
      <c r="J1072" s="21"/>
      <c r="K1072" s="21"/>
    </row>
    <row r="1073" spans="1:11" x14ac:dyDescent="0.25">
      <c r="A1073" s="192">
        <v>41925</v>
      </c>
      <c r="B1073" s="254" t="s">
        <v>1445</v>
      </c>
      <c r="C1073" s="322" t="s">
        <v>4923</v>
      </c>
      <c r="D1073" s="308" t="s">
        <v>5004</v>
      </c>
      <c r="E1073" s="309">
        <v>146</v>
      </c>
      <c r="F1073" s="256">
        <v>41925</v>
      </c>
      <c r="G1073" s="42">
        <v>146</v>
      </c>
      <c r="H1073" s="217">
        <f t="shared" si="17"/>
        <v>0</v>
      </c>
      <c r="I1073" s="20" t="s">
        <v>5009</v>
      </c>
      <c r="J1073" s="21"/>
      <c r="K1073" s="21"/>
    </row>
    <row r="1074" spans="1:11" x14ac:dyDescent="0.25">
      <c r="A1074" s="192">
        <v>41925</v>
      </c>
      <c r="B1074" s="254" t="s">
        <v>1446</v>
      </c>
      <c r="C1074" s="322" t="s">
        <v>4923</v>
      </c>
      <c r="D1074" s="308" t="s">
        <v>4288</v>
      </c>
      <c r="E1074" s="309">
        <v>2856.4</v>
      </c>
      <c r="F1074" s="256">
        <v>41925</v>
      </c>
      <c r="G1074" s="42">
        <v>2856.4</v>
      </c>
      <c r="H1074" s="217">
        <f t="shared" si="17"/>
        <v>0</v>
      </c>
      <c r="I1074" s="20" t="s">
        <v>4992</v>
      </c>
      <c r="J1074" s="21"/>
      <c r="K1074" s="21"/>
    </row>
    <row r="1075" spans="1:11" x14ac:dyDescent="0.25">
      <c r="A1075" s="192">
        <v>41925</v>
      </c>
      <c r="B1075" s="254" t="s">
        <v>1447</v>
      </c>
      <c r="C1075" s="322" t="s">
        <v>4923</v>
      </c>
      <c r="D1075" s="308" t="s">
        <v>67</v>
      </c>
      <c r="E1075" s="309">
        <v>2143.6</v>
      </c>
      <c r="F1075" s="256">
        <v>41925</v>
      </c>
      <c r="G1075" s="42">
        <v>2143.6</v>
      </c>
      <c r="H1075" s="217">
        <f t="shared" si="17"/>
        <v>0</v>
      </c>
      <c r="I1075" s="20" t="s">
        <v>4995</v>
      </c>
      <c r="J1075" s="21"/>
      <c r="K1075" s="21"/>
    </row>
    <row r="1076" spans="1:11" x14ac:dyDescent="0.25">
      <c r="A1076" s="192">
        <v>41925</v>
      </c>
      <c r="B1076" s="254" t="s">
        <v>1448</v>
      </c>
      <c r="C1076" s="322" t="s">
        <v>4923</v>
      </c>
      <c r="D1076" s="308" t="s">
        <v>3115</v>
      </c>
      <c r="E1076" s="309">
        <v>4621.6000000000004</v>
      </c>
      <c r="F1076" s="256">
        <v>41925</v>
      </c>
      <c r="G1076" s="42">
        <v>4621.6000000000004</v>
      </c>
      <c r="H1076" s="217">
        <f t="shared" si="17"/>
        <v>0</v>
      </c>
      <c r="I1076" s="20" t="s">
        <v>5009</v>
      </c>
      <c r="J1076" s="21"/>
      <c r="K1076" s="21"/>
    </row>
    <row r="1077" spans="1:11" x14ac:dyDescent="0.25">
      <c r="A1077" s="192">
        <v>41925</v>
      </c>
      <c r="B1077" s="254" t="s">
        <v>1449</v>
      </c>
      <c r="C1077" s="322" t="s">
        <v>4923</v>
      </c>
      <c r="D1077" s="308" t="s">
        <v>1814</v>
      </c>
      <c r="E1077" s="309">
        <v>6133.2</v>
      </c>
      <c r="F1077" s="256">
        <v>41932</v>
      </c>
      <c r="G1077" s="42">
        <v>6133.2</v>
      </c>
      <c r="H1077" s="217">
        <f t="shared" si="17"/>
        <v>0</v>
      </c>
      <c r="I1077" s="20" t="s">
        <v>4995</v>
      </c>
      <c r="J1077" s="21"/>
      <c r="K1077" s="21"/>
    </row>
    <row r="1078" spans="1:11" x14ac:dyDescent="0.25">
      <c r="A1078" s="192">
        <v>41925</v>
      </c>
      <c r="B1078" s="254" t="s">
        <v>1451</v>
      </c>
      <c r="C1078" s="322" t="s">
        <v>4923</v>
      </c>
      <c r="D1078" s="308" t="s">
        <v>4953</v>
      </c>
      <c r="E1078" s="309">
        <v>3990.4</v>
      </c>
      <c r="F1078" s="256">
        <v>41926</v>
      </c>
      <c r="G1078" s="42">
        <v>3990.4</v>
      </c>
      <c r="H1078" s="217">
        <f t="shared" si="17"/>
        <v>0</v>
      </c>
      <c r="I1078" s="20" t="s">
        <v>10</v>
      </c>
      <c r="J1078" s="21"/>
      <c r="K1078" s="21"/>
    </row>
    <row r="1079" spans="1:11" x14ac:dyDescent="0.25">
      <c r="A1079" s="192">
        <v>41925</v>
      </c>
      <c r="B1079" s="254" t="s">
        <v>1453</v>
      </c>
      <c r="C1079" s="322" t="s">
        <v>4923</v>
      </c>
      <c r="D1079" s="308" t="s">
        <v>83</v>
      </c>
      <c r="E1079" s="309">
        <v>1177</v>
      </c>
      <c r="F1079" s="256">
        <v>41925</v>
      </c>
      <c r="G1079" s="42">
        <v>1177</v>
      </c>
      <c r="H1079" s="217">
        <f t="shared" si="17"/>
        <v>0</v>
      </c>
      <c r="I1079" s="20" t="s">
        <v>4992</v>
      </c>
      <c r="J1079" s="21"/>
      <c r="K1079" s="21"/>
    </row>
    <row r="1080" spans="1:11" x14ac:dyDescent="0.25">
      <c r="A1080" s="192">
        <v>41925</v>
      </c>
      <c r="B1080" s="254" t="s">
        <v>1454</v>
      </c>
      <c r="C1080" s="322" t="s">
        <v>4923</v>
      </c>
      <c r="D1080" s="308" t="s">
        <v>54</v>
      </c>
      <c r="E1080" s="309">
        <v>7930.8</v>
      </c>
      <c r="F1080" s="256">
        <v>41925</v>
      </c>
      <c r="G1080" s="42">
        <v>7930.8</v>
      </c>
      <c r="H1080" s="217">
        <f t="shared" si="17"/>
        <v>0</v>
      </c>
      <c r="I1080" s="20" t="s">
        <v>4997</v>
      </c>
      <c r="J1080" s="21"/>
      <c r="K1080" s="21"/>
    </row>
    <row r="1081" spans="1:11" x14ac:dyDescent="0.25">
      <c r="A1081" s="192">
        <v>41925</v>
      </c>
      <c r="B1081" s="254" t="s">
        <v>1455</v>
      </c>
      <c r="C1081" s="322" t="s">
        <v>4923</v>
      </c>
      <c r="D1081" s="308" t="s">
        <v>55</v>
      </c>
      <c r="E1081" s="309">
        <v>3951.7</v>
      </c>
      <c r="F1081" s="256">
        <v>41925</v>
      </c>
      <c r="G1081" s="42">
        <v>3951.7</v>
      </c>
      <c r="H1081" s="217">
        <f t="shared" si="17"/>
        <v>0</v>
      </c>
      <c r="I1081" s="20" t="s">
        <v>4992</v>
      </c>
      <c r="J1081" s="21"/>
      <c r="K1081" s="21"/>
    </row>
    <row r="1082" spans="1:11" x14ac:dyDescent="0.25">
      <c r="A1082" s="192">
        <v>41925</v>
      </c>
      <c r="B1082" s="254" t="s">
        <v>1456</v>
      </c>
      <c r="C1082" s="322" t="s">
        <v>4923</v>
      </c>
      <c r="D1082" s="308" t="s">
        <v>494</v>
      </c>
      <c r="E1082" s="309">
        <v>5046</v>
      </c>
      <c r="F1082" s="256">
        <v>41925</v>
      </c>
      <c r="G1082" s="42">
        <v>5046</v>
      </c>
      <c r="H1082" s="217">
        <f t="shared" si="17"/>
        <v>0</v>
      </c>
      <c r="I1082" s="20" t="s">
        <v>4992</v>
      </c>
      <c r="J1082" s="21"/>
      <c r="K1082" s="21"/>
    </row>
    <row r="1083" spans="1:11" x14ac:dyDescent="0.25">
      <c r="A1083" s="192">
        <v>41925</v>
      </c>
      <c r="B1083" s="254" t="s">
        <v>1457</v>
      </c>
      <c r="C1083" s="322" t="s">
        <v>4923</v>
      </c>
      <c r="D1083" s="308" t="s">
        <v>1607</v>
      </c>
      <c r="E1083" s="309">
        <v>4108.5</v>
      </c>
      <c r="F1083" s="256">
        <v>41925</v>
      </c>
      <c r="G1083" s="42">
        <v>4108.5</v>
      </c>
      <c r="H1083" s="217">
        <f t="shared" si="17"/>
        <v>0</v>
      </c>
      <c r="I1083" s="20" t="s">
        <v>4992</v>
      </c>
      <c r="J1083" s="21"/>
      <c r="K1083" s="21"/>
    </row>
    <row r="1084" spans="1:11" x14ac:dyDescent="0.25">
      <c r="A1084" s="192">
        <v>41925</v>
      </c>
      <c r="B1084" s="254" t="s">
        <v>1458</v>
      </c>
      <c r="C1084" s="322" t="s">
        <v>4923</v>
      </c>
      <c r="D1084" s="308" t="s">
        <v>106</v>
      </c>
      <c r="E1084" s="309">
        <v>60751.4</v>
      </c>
      <c r="F1084" s="256">
        <v>41930</v>
      </c>
      <c r="G1084" s="42">
        <v>60751.4</v>
      </c>
      <c r="H1084" s="217">
        <f t="shared" si="17"/>
        <v>0</v>
      </c>
      <c r="I1084" s="20" t="s">
        <v>5009</v>
      </c>
      <c r="J1084" s="21"/>
      <c r="K1084" s="21"/>
    </row>
    <row r="1085" spans="1:11" x14ac:dyDescent="0.25">
      <c r="A1085" s="192">
        <v>41925</v>
      </c>
      <c r="B1085" s="254" t="s">
        <v>1459</v>
      </c>
      <c r="C1085" s="322" t="s">
        <v>4923</v>
      </c>
      <c r="D1085" s="308" t="s">
        <v>1814</v>
      </c>
      <c r="E1085" s="309">
        <v>923.4</v>
      </c>
      <c r="F1085" s="256">
        <v>41932</v>
      </c>
      <c r="G1085" s="42">
        <v>923.4</v>
      </c>
      <c r="H1085" s="217">
        <f t="shared" si="17"/>
        <v>0</v>
      </c>
      <c r="I1085" s="20" t="s">
        <v>4992</v>
      </c>
      <c r="J1085" s="21"/>
      <c r="K1085" s="21"/>
    </row>
    <row r="1086" spans="1:11" x14ac:dyDescent="0.25">
      <c r="A1086" s="192">
        <v>41925</v>
      </c>
      <c r="B1086" s="254" t="s">
        <v>1460</v>
      </c>
      <c r="C1086" s="322" t="s">
        <v>4923</v>
      </c>
      <c r="D1086" s="308" t="s">
        <v>87</v>
      </c>
      <c r="E1086" s="309">
        <v>9940.27</v>
      </c>
      <c r="F1086" s="256">
        <v>41926</v>
      </c>
      <c r="G1086" s="42">
        <v>9940.27</v>
      </c>
      <c r="H1086" s="217">
        <f t="shared" si="17"/>
        <v>0</v>
      </c>
      <c r="I1086" s="20" t="s">
        <v>5000</v>
      </c>
      <c r="J1086" s="21"/>
      <c r="K1086" s="21"/>
    </row>
    <row r="1087" spans="1:11" x14ac:dyDescent="0.25">
      <c r="A1087" s="192">
        <v>41925</v>
      </c>
      <c r="B1087" s="254" t="s">
        <v>1461</v>
      </c>
      <c r="C1087" s="322" t="s">
        <v>4923</v>
      </c>
      <c r="D1087" s="308" t="s">
        <v>4951</v>
      </c>
      <c r="E1087" s="309">
        <v>1009</v>
      </c>
      <c r="F1087" s="256">
        <v>41925</v>
      </c>
      <c r="G1087" s="42">
        <v>1009</v>
      </c>
      <c r="H1087" s="217">
        <f t="shared" si="17"/>
        <v>0</v>
      </c>
      <c r="I1087" s="20" t="s">
        <v>4997</v>
      </c>
      <c r="J1087" s="21"/>
      <c r="K1087" s="21"/>
    </row>
    <row r="1088" spans="1:11" x14ac:dyDescent="0.25">
      <c r="A1088" s="192">
        <v>41925</v>
      </c>
      <c r="B1088" s="254" t="s">
        <v>1463</v>
      </c>
      <c r="C1088" s="322" t="s">
        <v>4923</v>
      </c>
      <c r="D1088" s="308" t="s">
        <v>78</v>
      </c>
      <c r="E1088" s="309">
        <v>2365.5</v>
      </c>
      <c r="F1088" s="256">
        <v>41926</v>
      </c>
      <c r="G1088" s="42">
        <v>2365.5</v>
      </c>
      <c r="H1088" s="217">
        <f t="shared" si="17"/>
        <v>0</v>
      </c>
      <c r="I1088" s="20" t="s">
        <v>5000</v>
      </c>
      <c r="J1088" s="21"/>
      <c r="K1088" s="21"/>
    </row>
    <row r="1089" spans="1:11" x14ac:dyDescent="0.25">
      <c r="A1089" s="192">
        <v>41925</v>
      </c>
      <c r="B1089" s="254" t="s">
        <v>1465</v>
      </c>
      <c r="C1089" s="322" t="s">
        <v>4923</v>
      </c>
      <c r="D1089" s="308" t="s">
        <v>78</v>
      </c>
      <c r="E1089" s="309">
        <v>3579.3</v>
      </c>
      <c r="F1089" s="256">
        <v>41926</v>
      </c>
      <c r="G1089" s="42">
        <v>3579.3</v>
      </c>
      <c r="H1089" s="217">
        <f t="shared" si="17"/>
        <v>0</v>
      </c>
      <c r="I1089" s="20" t="s">
        <v>5000</v>
      </c>
      <c r="J1089" s="21"/>
      <c r="K1089" s="21"/>
    </row>
    <row r="1090" spans="1:11" x14ac:dyDescent="0.25">
      <c r="A1090" s="192">
        <v>41925</v>
      </c>
      <c r="B1090" s="254" t="s">
        <v>1466</v>
      </c>
      <c r="C1090" s="322" t="s">
        <v>4923</v>
      </c>
      <c r="D1090" s="308" t="s">
        <v>5012</v>
      </c>
      <c r="E1090" s="309">
        <v>393.6</v>
      </c>
      <c r="F1090" s="256">
        <v>41926</v>
      </c>
      <c r="G1090" s="42">
        <v>393.6</v>
      </c>
      <c r="H1090" s="217">
        <f t="shared" si="17"/>
        <v>0</v>
      </c>
      <c r="I1090" s="20" t="s">
        <v>5000</v>
      </c>
    </row>
    <row r="1091" spans="1:11" x14ac:dyDescent="0.25">
      <c r="A1091" s="192">
        <v>41925</v>
      </c>
      <c r="B1091" s="254" t="s">
        <v>1467</v>
      </c>
      <c r="C1091" s="322" t="s">
        <v>4923</v>
      </c>
      <c r="D1091" s="308" t="s">
        <v>4643</v>
      </c>
      <c r="E1091" s="309">
        <v>2888.4</v>
      </c>
      <c r="F1091" s="256">
        <v>41926</v>
      </c>
      <c r="G1091" s="42">
        <v>2888.4</v>
      </c>
      <c r="H1091" s="217">
        <f t="shared" si="17"/>
        <v>0</v>
      </c>
      <c r="I1091" s="20" t="s">
        <v>5000</v>
      </c>
    </row>
    <row r="1092" spans="1:11" x14ac:dyDescent="0.25">
      <c r="A1092" s="192">
        <v>41925</v>
      </c>
      <c r="B1092" s="254" t="s">
        <v>1468</v>
      </c>
      <c r="C1092" s="322" t="s">
        <v>4923</v>
      </c>
      <c r="D1092" s="308" t="s">
        <v>4637</v>
      </c>
      <c r="E1092" s="309">
        <v>3199.2</v>
      </c>
      <c r="F1092" s="256">
        <v>41926</v>
      </c>
      <c r="G1092" s="42">
        <v>3199.2</v>
      </c>
      <c r="H1092" s="217">
        <f t="shared" si="17"/>
        <v>0</v>
      </c>
      <c r="I1092" s="20" t="s">
        <v>5000</v>
      </c>
    </row>
    <row r="1093" spans="1:11" x14ac:dyDescent="0.25">
      <c r="A1093" s="192">
        <v>41925</v>
      </c>
      <c r="B1093" s="254" t="s">
        <v>1469</v>
      </c>
      <c r="C1093" s="322" t="s">
        <v>4923</v>
      </c>
      <c r="D1093" s="308" t="s">
        <v>142</v>
      </c>
      <c r="E1093" s="309">
        <v>3418.7</v>
      </c>
      <c r="F1093" s="256">
        <v>41926</v>
      </c>
      <c r="G1093" s="42">
        <v>3418.7</v>
      </c>
      <c r="H1093" s="217">
        <f t="shared" si="17"/>
        <v>0</v>
      </c>
      <c r="I1093" s="20" t="s">
        <v>5000</v>
      </c>
    </row>
    <row r="1094" spans="1:11" x14ac:dyDescent="0.25">
      <c r="A1094" s="192">
        <v>41925</v>
      </c>
      <c r="B1094" s="254" t="s">
        <v>1470</v>
      </c>
      <c r="C1094" s="322" t="s">
        <v>4923</v>
      </c>
      <c r="D1094" s="308" t="s">
        <v>136</v>
      </c>
      <c r="E1094" s="309">
        <v>204</v>
      </c>
      <c r="F1094" s="256">
        <v>41925</v>
      </c>
      <c r="G1094" s="42">
        <v>204</v>
      </c>
      <c r="H1094" s="217">
        <f t="shared" si="17"/>
        <v>0</v>
      </c>
      <c r="I1094" s="20" t="s">
        <v>4992</v>
      </c>
    </row>
    <row r="1095" spans="1:11" x14ac:dyDescent="0.25">
      <c r="A1095" s="192">
        <v>41925</v>
      </c>
      <c r="B1095" s="254" t="s">
        <v>1471</v>
      </c>
      <c r="C1095" s="322" t="s">
        <v>4923</v>
      </c>
      <c r="D1095" s="308" t="s">
        <v>79</v>
      </c>
      <c r="E1095" s="309">
        <v>30769.200000000001</v>
      </c>
      <c r="F1095" s="256">
        <v>41926</v>
      </c>
      <c r="G1095" s="42">
        <v>30769.200000000001</v>
      </c>
      <c r="H1095" s="217">
        <f t="shared" si="17"/>
        <v>0</v>
      </c>
      <c r="I1095" s="20" t="s">
        <v>5000</v>
      </c>
    </row>
    <row r="1096" spans="1:11" x14ac:dyDescent="0.25">
      <c r="A1096" s="192">
        <v>41925</v>
      </c>
      <c r="B1096" s="254" t="s">
        <v>1472</v>
      </c>
      <c r="C1096" s="322" t="s">
        <v>4923</v>
      </c>
      <c r="D1096" s="308" t="s">
        <v>1915</v>
      </c>
      <c r="E1096" s="309">
        <v>801.8</v>
      </c>
      <c r="F1096" s="256">
        <v>41925</v>
      </c>
      <c r="G1096" s="42">
        <v>801.8</v>
      </c>
      <c r="H1096" s="217">
        <f t="shared" ref="H1096:H1159" si="18">E1096-G1096</f>
        <v>0</v>
      </c>
      <c r="I1096" s="20" t="s">
        <v>4992</v>
      </c>
    </row>
    <row r="1097" spans="1:11" x14ac:dyDescent="0.25">
      <c r="A1097" s="192">
        <v>41925</v>
      </c>
      <c r="B1097" s="254" t="s">
        <v>1473</v>
      </c>
      <c r="C1097" s="322" t="s">
        <v>4923</v>
      </c>
      <c r="D1097" s="308" t="s">
        <v>242</v>
      </c>
      <c r="E1097" s="309">
        <v>19176</v>
      </c>
      <c r="F1097" s="412" t="s">
        <v>5013</v>
      </c>
      <c r="G1097" s="42">
        <v>19176</v>
      </c>
      <c r="H1097" s="217">
        <f t="shared" si="18"/>
        <v>0</v>
      </c>
      <c r="I1097" s="20" t="s">
        <v>3577</v>
      </c>
    </row>
    <row r="1098" spans="1:11" x14ac:dyDescent="0.25">
      <c r="A1098" s="192">
        <v>41925</v>
      </c>
      <c r="B1098" s="254" t="s">
        <v>1475</v>
      </c>
      <c r="C1098" s="322" t="s">
        <v>4923</v>
      </c>
      <c r="D1098" s="308" t="s">
        <v>855</v>
      </c>
      <c r="E1098" s="309">
        <v>12706.8</v>
      </c>
      <c r="F1098" s="421" t="s">
        <v>5014</v>
      </c>
      <c r="G1098" s="42">
        <f>8200+4506.8</f>
        <v>12706.8</v>
      </c>
      <c r="H1098" s="217">
        <f t="shared" si="18"/>
        <v>0</v>
      </c>
      <c r="I1098" s="20" t="s">
        <v>3577</v>
      </c>
    </row>
    <row r="1099" spans="1:11" x14ac:dyDescent="0.25">
      <c r="A1099" s="192">
        <v>41925</v>
      </c>
      <c r="B1099" s="254" t="s">
        <v>1477</v>
      </c>
      <c r="C1099" s="322" t="s">
        <v>4923</v>
      </c>
      <c r="D1099" s="20" t="s">
        <v>4667</v>
      </c>
      <c r="E1099" s="213">
        <v>4234.3999999999996</v>
      </c>
      <c r="F1099" s="256">
        <v>41926</v>
      </c>
      <c r="G1099" s="42">
        <v>4234.3999999999996</v>
      </c>
      <c r="H1099" s="217">
        <f t="shared" si="18"/>
        <v>0</v>
      </c>
      <c r="I1099" s="20" t="s">
        <v>3577</v>
      </c>
      <c r="K1099" s="34"/>
    </row>
    <row r="1100" spans="1:11" x14ac:dyDescent="0.25">
      <c r="A1100" s="192">
        <v>41925</v>
      </c>
      <c r="B1100" s="254" t="s">
        <v>1478</v>
      </c>
      <c r="C1100" s="322" t="s">
        <v>4923</v>
      </c>
      <c r="D1100" s="20" t="s">
        <v>346</v>
      </c>
      <c r="E1100" s="213">
        <v>1087.2</v>
      </c>
      <c r="F1100" s="256">
        <v>41926</v>
      </c>
      <c r="G1100" s="42">
        <v>1087.2</v>
      </c>
      <c r="H1100" s="217">
        <f t="shared" si="18"/>
        <v>0</v>
      </c>
      <c r="I1100" s="20" t="s">
        <v>3577</v>
      </c>
      <c r="K1100" s="33"/>
    </row>
    <row r="1101" spans="1:11" x14ac:dyDescent="0.25">
      <c r="A1101" s="192">
        <v>41925</v>
      </c>
      <c r="B1101" s="254" t="s">
        <v>1479</v>
      </c>
      <c r="C1101" s="322" t="s">
        <v>4923</v>
      </c>
      <c r="D1101" s="20" t="s">
        <v>4939</v>
      </c>
      <c r="E1101" s="213">
        <v>560</v>
      </c>
      <c r="F1101" s="256">
        <v>41925</v>
      </c>
      <c r="G1101" s="42">
        <v>560</v>
      </c>
      <c r="H1101" s="217">
        <f t="shared" si="18"/>
        <v>0</v>
      </c>
      <c r="I1101" s="20" t="s">
        <v>4992</v>
      </c>
    </row>
    <row r="1102" spans="1:11" x14ac:dyDescent="0.25">
      <c r="A1102" s="192">
        <v>41925</v>
      </c>
      <c r="B1102" s="254" t="s">
        <v>1480</v>
      </c>
      <c r="C1102" s="322" t="s">
        <v>4923</v>
      </c>
      <c r="D1102" s="308" t="s">
        <v>544</v>
      </c>
      <c r="E1102" s="309">
        <v>9873.2000000000007</v>
      </c>
      <c r="F1102" s="256">
        <v>41926</v>
      </c>
      <c r="G1102" s="42">
        <v>9873.2000000000007</v>
      </c>
      <c r="H1102" s="217">
        <f t="shared" si="18"/>
        <v>0</v>
      </c>
      <c r="I1102" s="20" t="s">
        <v>3577</v>
      </c>
    </row>
    <row r="1103" spans="1:11" x14ac:dyDescent="0.25">
      <c r="A1103" s="192">
        <v>41925</v>
      </c>
      <c r="B1103" s="254" t="s">
        <v>1481</v>
      </c>
      <c r="C1103" s="322" t="s">
        <v>4923</v>
      </c>
      <c r="D1103" s="308" t="s">
        <v>149</v>
      </c>
      <c r="E1103" s="309">
        <v>6120</v>
      </c>
      <c r="F1103" s="256">
        <v>41929</v>
      </c>
      <c r="G1103" s="42">
        <v>6120</v>
      </c>
      <c r="H1103" s="217">
        <f t="shared" si="18"/>
        <v>0</v>
      </c>
      <c r="I1103" s="20" t="s">
        <v>3577</v>
      </c>
    </row>
    <row r="1104" spans="1:11" x14ac:dyDescent="0.25">
      <c r="A1104" s="192">
        <v>41925</v>
      </c>
      <c r="B1104" s="254" t="s">
        <v>1482</v>
      </c>
      <c r="C1104" s="322" t="s">
        <v>4923</v>
      </c>
      <c r="D1104" s="308" t="s">
        <v>5015</v>
      </c>
      <c r="E1104" s="309">
        <v>3286.8</v>
      </c>
      <c r="F1104" s="256">
        <v>41926</v>
      </c>
      <c r="G1104" s="42">
        <v>3286.8</v>
      </c>
      <c r="H1104" s="217">
        <f t="shared" si="18"/>
        <v>0</v>
      </c>
      <c r="I1104" s="20" t="s">
        <v>10</v>
      </c>
    </row>
    <row r="1105" spans="1:11" x14ac:dyDescent="0.25">
      <c r="A1105" s="192">
        <v>41925</v>
      </c>
      <c r="B1105" s="254" t="s">
        <v>1483</v>
      </c>
      <c r="C1105" s="322" t="s">
        <v>4923</v>
      </c>
      <c r="D1105" s="308" t="s">
        <v>478</v>
      </c>
      <c r="E1105" s="309">
        <v>32164</v>
      </c>
      <c r="F1105" s="256">
        <v>41926</v>
      </c>
      <c r="G1105" s="42">
        <v>32164</v>
      </c>
      <c r="H1105" s="217">
        <f t="shared" si="18"/>
        <v>0</v>
      </c>
      <c r="I1105" s="20" t="s">
        <v>3577</v>
      </c>
    </row>
    <row r="1106" spans="1:11" x14ac:dyDescent="0.25">
      <c r="A1106" s="192">
        <v>41925</v>
      </c>
      <c r="B1106" s="254" t="s">
        <v>1485</v>
      </c>
      <c r="C1106" s="322" t="s">
        <v>4923</v>
      </c>
      <c r="D1106" s="308" t="s">
        <v>240</v>
      </c>
      <c r="E1106" s="309">
        <v>52891.7</v>
      </c>
      <c r="F1106" s="412" t="s">
        <v>5016</v>
      </c>
      <c r="G1106" s="42">
        <v>52891.7</v>
      </c>
      <c r="H1106" s="217">
        <f t="shared" si="18"/>
        <v>0</v>
      </c>
      <c r="I1106" s="20" t="s">
        <v>3577</v>
      </c>
      <c r="J1106" s="21"/>
      <c r="K1106" s="21"/>
    </row>
    <row r="1107" spans="1:11" x14ac:dyDescent="0.25">
      <c r="A1107" s="192">
        <v>41925</v>
      </c>
      <c r="B1107" s="254" t="s">
        <v>1487</v>
      </c>
      <c r="C1107" s="322" t="s">
        <v>4923</v>
      </c>
      <c r="D1107" s="308" t="s">
        <v>4777</v>
      </c>
      <c r="E1107" s="309">
        <v>20003.400000000001</v>
      </c>
      <c r="F1107" s="412" t="s">
        <v>5017</v>
      </c>
      <c r="G1107" s="42">
        <v>20003.400000000001</v>
      </c>
      <c r="H1107" s="217">
        <f t="shared" si="18"/>
        <v>0</v>
      </c>
      <c r="I1107" s="20" t="s">
        <v>3577</v>
      </c>
      <c r="J1107" s="21"/>
      <c r="K1107" s="21"/>
    </row>
    <row r="1108" spans="1:11" x14ac:dyDescent="0.25">
      <c r="A1108" s="192">
        <v>41925</v>
      </c>
      <c r="B1108" s="254" t="s">
        <v>1488</v>
      </c>
      <c r="C1108" s="322" t="s">
        <v>4923</v>
      </c>
      <c r="D1108" s="308" t="s">
        <v>429</v>
      </c>
      <c r="E1108" s="309">
        <v>13297.6</v>
      </c>
      <c r="F1108" s="256">
        <v>41926</v>
      </c>
      <c r="G1108" s="42">
        <v>13297.6</v>
      </c>
      <c r="H1108" s="217">
        <f t="shared" si="18"/>
        <v>0</v>
      </c>
      <c r="I1108" s="20" t="s">
        <v>3577</v>
      </c>
      <c r="J1108" s="21"/>
      <c r="K1108" s="21"/>
    </row>
    <row r="1109" spans="1:11" x14ac:dyDescent="0.25">
      <c r="A1109" s="192">
        <v>41925</v>
      </c>
      <c r="B1109" s="254" t="s">
        <v>1489</v>
      </c>
      <c r="C1109" s="322" t="s">
        <v>4923</v>
      </c>
      <c r="D1109" s="308" t="s">
        <v>4929</v>
      </c>
      <c r="E1109" s="309">
        <v>2855.3</v>
      </c>
      <c r="F1109" s="256">
        <v>41925</v>
      </c>
      <c r="G1109" s="42">
        <v>2855.3</v>
      </c>
      <c r="H1109" s="217">
        <f t="shared" si="18"/>
        <v>0</v>
      </c>
      <c r="I1109" s="20" t="s">
        <v>4992</v>
      </c>
      <c r="J1109" s="21"/>
      <c r="K1109" s="21"/>
    </row>
    <row r="1110" spans="1:11" x14ac:dyDescent="0.25">
      <c r="A1110" s="192">
        <v>41925</v>
      </c>
      <c r="B1110" s="254" t="s">
        <v>1492</v>
      </c>
      <c r="C1110" s="322" t="s">
        <v>4923</v>
      </c>
      <c r="D1110" s="308" t="s">
        <v>494</v>
      </c>
      <c r="E1110" s="309">
        <v>2888.4</v>
      </c>
      <c r="F1110" s="256">
        <v>41925</v>
      </c>
      <c r="G1110" s="42">
        <v>2888.4</v>
      </c>
      <c r="H1110" s="217">
        <f t="shared" si="18"/>
        <v>0</v>
      </c>
      <c r="I1110" s="20" t="s">
        <v>4992</v>
      </c>
      <c r="J1110" s="21"/>
      <c r="K1110" s="21"/>
    </row>
    <row r="1111" spans="1:11" x14ac:dyDescent="0.25">
      <c r="A1111" s="192">
        <v>41925</v>
      </c>
      <c r="B1111" s="254" t="s">
        <v>1493</v>
      </c>
      <c r="C1111" s="322" t="s">
        <v>4923</v>
      </c>
      <c r="D1111" s="308" t="s">
        <v>4929</v>
      </c>
      <c r="E1111" s="309">
        <v>303.8</v>
      </c>
      <c r="F1111" s="256">
        <v>41925</v>
      </c>
      <c r="G1111" s="42">
        <v>303.8</v>
      </c>
      <c r="H1111" s="217">
        <f t="shared" si="18"/>
        <v>0</v>
      </c>
      <c r="I1111" s="20" t="s">
        <v>4992</v>
      </c>
      <c r="J1111" s="21"/>
      <c r="K1111" s="21"/>
    </row>
    <row r="1112" spans="1:11" x14ac:dyDescent="0.25">
      <c r="A1112" s="192">
        <v>41925</v>
      </c>
      <c r="B1112" s="254" t="s">
        <v>1494</v>
      </c>
      <c r="C1112" s="322" t="s">
        <v>4923</v>
      </c>
      <c r="D1112" s="308" t="s">
        <v>5018</v>
      </c>
      <c r="E1112" s="309">
        <v>8811.4</v>
      </c>
      <c r="F1112" s="412" t="s">
        <v>5019</v>
      </c>
      <c r="G1112" s="42">
        <v>8811.4</v>
      </c>
      <c r="H1112" s="217">
        <f t="shared" si="18"/>
        <v>0</v>
      </c>
      <c r="I1112" s="20" t="s">
        <v>4992</v>
      </c>
      <c r="J1112" s="21"/>
      <c r="K1112" s="21"/>
    </row>
    <row r="1113" spans="1:11" x14ac:dyDescent="0.25">
      <c r="A1113" s="192">
        <v>41925</v>
      </c>
      <c r="B1113" s="254" t="s">
        <v>1495</v>
      </c>
      <c r="C1113" s="322" t="s">
        <v>4923</v>
      </c>
      <c r="D1113" s="308" t="s">
        <v>240</v>
      </c>
      <c r="E1113" s="309">
        <v>19659.599999999999</v>
      </c>
      <c r="F1113" s="256">
        <v>41925</v>
      </c>
      <c r="G1113" s="42">
        <v>19659.599999999999</v>
      </c>
      <c r="H1113" s="217">
        <f t="shared" si="18"/>
        <v>0</v>
      </c>
      <c r="I1113" s="20" t="s">
        <v>4992</v>
      </c>
      <c r="J1113" s="21"/>
      <c r="K1113" s="21"/>
    </row>
    <row r="1114" spans="1:11" x14ac:dyDescent="0.25">
      <c r="A1114" s="192">
        <v>41925</v>
      </c>
      <c r="B1114" s="254" t="s">
        <v>1496</v>
      </c>
      <c r="C1114" s="322" t="s">
        <v>4923</v>
      </c>
      <c r="D1114" s="308" t="s">
        <v>4589</v>
      </c>
      <c r="E1114" s="309">
        <v>80</v>
      </c>
      <c r="F1114" s="256">
        <v>41925</v>
      </c>
      <c r="G1114" s="42">
        <v>80</v>
      </c>
      <c r="H1114" s="217">
        <f t="shared" si="18"/>
        <v>0</v>
      </c>
      <c r="I1114" s="20" t="s">
        <v>4992</v>
      </c>
      <c r="J1114" s="21"/>
      <c r="K1114" s="21"/>
    </row>
    <row r="1115" spans="1:11" x14ac:dyDescent="0.25">
      <c r="A1115" s="192">
        <v>41925</v>
      </c>
      <c r="B1115" s="254" t="s">
        <v>1498</v>
      </c>
      <c r="C1115" s="322" t="s">
        <v>4923</v>
      </c>
      <c r="D1115" s="308" t="s">
        <v>396</v>
      </c>
      <c r="E1115" s="309">
        <v>742.1</v>
      </c>
      <c r="F1115" s="256">
        <v>41925</v>
      </c>
      <c r="G1115" s="42">
        <v>742.1</v>
      </c>
      <c r="H1115" s="217">
        <f t="shared" si="18"/>
        <v>0</v>
      </c>
      <c r="I1115" s="20" t="s">
        <v>4992</v>
      </c>
      <c r="J1115" s="21"/>
      <c r="K1115" s="21"/>
    </row>
    <row r="1116" spans="1:11" x14ac:dyDescent="0.25">
      <c r="A1116" s="192">
        <v>41925</v>
      </c>
      <c r="B1116" s="254" t="s">
        <v>1499</v>
      </c>
      <c r="C1116" s="322" t="s">
        <v>4923</v>
      </c>
      <c r="D1116" s="308" t="s">
        <v>1202</v>
      </c>
      <c r="E1116" s="309">
        <v>46.2</v>
      </c>
      <c r="F1116" s="256">
        <v>41925</v>
      </c>
      <c r="G1116" s="42">
        <v>46.2</v>
      </c>
      <c r="H1116" s="217">
        <f t="shared" si="18"/>
        <v>0</v>
      </c>
      <c r="I1116" s="20" t="s">
        <v>4992</v>
      </c>
      <c r="J1116" s="21"/>
      <c r="K1116" s="21"/>
    </row>
    <row r="1117" spans="1:11" x14ac:dyDescent="0.25">
      <c r="A1117" s="192">
        <v>41925</v>
      </c>
      <c r="B1117" s="254" t="s">
        <v>1501</v>
      </c>
      <c r="C1117" s="322" t="s">
        <v>4923</v>
      </c>
      <c r="D1117" s="308" t="s">
        <v>4287</v>
      </c>
      <c r="E1117" s="309">
        <v>5547.4</v>
      </c>
      <c r="F1117" s="256">
        <v>41926</v>
      </c>
      <c r="G1117" s="42">
        <v>5547.4</v>
      </c>
      <c r="H1117" s="217">
        <f t="shared" si="18"/>
        <v>0</v>
      </c>
      <c r="I1117" s="20" t="s">
        <v>4997</v>
      </c>
      <c r="J1117" s="21"/>
      <c r="K1117" s="21"/>
    </row>
    <row r="1118" spans="1:11" x14ac:dyDescent="0.25">
      <c r="A1118" s="192">
        <v>41925</v>
      </c>
      <c r="B1118" s="254" t="s">
        <v>1503</v>
      </c>
      <c r="C1118" s="322" t="s">
        <v>4923</v>
      </c>
      <c r="D1118" s="308" t="s">
        <v>4605</v>
      </c>
      <c r="E1118" s="309">
        <v>6519.52</v>
      </c>
      <c r="F1118" s="256">
        <v>41927</v>
      </c>
      <c r="G1118" s="42">
        <v>6519.52</v>
      </c>
      <c r="H1118" s="217">
        <f t="shared" si="18"/>
        <v>0</v>
      </c>
      <c r="I1118" s="20" t="s">
        <v>5009</v>
      </c>
      <c r="J1118" s="21"/>
      <c r="K1118" s="21"/>
    </row>
    <row r="1119" spans="1:11" x14ac:dyDescent="0.25">
      <c r="A1119" s="192">
        <v>41925</v>
      </c>
      <c r="B1119" s="254" t="s">
        <v>1504</v>
      </c>
      <c r="C1119" s="322" t="s">
        <v>4923</v>
      </c>
      <c r="D1119" s="308" t="s">
        <v>5020</v>
      </c>
      <c r="E1119" s="309">
        <v>11122.2</v>
      </c>
      <c r="F1119" s="256">
        <v>41927</v>
      </c>
      <c r="G1119" s="42">
        <v>11122.2</v>
      </c>
      <c r="H1119" s="217">
        <f t="shared" si="18"/>
        <v>0</v>
      </c>
      <c r="I1119" s="20" t="s">
        <v>5009</v>
      </c>
      <c r="J1119" s="21"/>
      <c r="K1119" s="21"/>
    </row>
    <row r="1120" spans="1:11" x14ac:dyDescent="0.25">
      <c r="A1120" s="192">
        <v>41925</v>
      </c>
      <c r="B1120" s="254" t="s">
        <v>1506</v>
      </c>
      <c r="C1120" s="322" t="s">
        <v>4923</v>
      </c>
      <c r="D1120" s="308" t="s">
        <v>5021</v>
      </c>
      <c r="E1120" s="309">
        <v>2440.8000000000002</v>
      </c>
      <c r="F1120" s="256">
        <v>41927</v>
      </c>
      <c r="G1120" s="42">
        <v>2440.8000000000002</v>
      </c>
      <c r="H1120" s="217">
        <f t="shared" si="18"/>
        <v>0</v>
      </c>
      <c r="I1120" s="20" t="s">
        <v>5009</v>
      </c>
      <c r="J1120" s="21"/>
      <c r="K1120" s="21"/>
    </row>
    <row r="1121" spans="1:11" x14ac:dyDescent="0.25">
      <c r="A1121" s="192">
        <v>41925</v>
      </c>
      <c r="B1121" s="254" t="s">
        <v>1508</v>
      </c>
      <c r="C1121" s="322" t="s">
        <v>4923</v>
      </c>
      <c r="D1121" s="308" t="s">
        <v>4939</v>
      </c>
      <c r="E1121" s="309">
        <v>1680</v>
      </c>
      <c r="F1121" s="256">
        <v>41926</v>
      </c>
      <c r="G1121" s="42">
        <v>1680</v>
      </c>
      <c r="H1121" s="217">
        <f t="shared" si="18"/>
        <v>0</v>
      </c>
      <c r="I1121" s="20" t="s">
        <v>4995</v>
      </c>
      <c r="J1121" s="21"/>
      <c r="K1121" s="21"/>
    </row>
    <row r="1122" spans="1:11" x14ac:dyDescent="0.25">
      <c r="A1122" s="192">
        <v>41925</v>
      </c>
      <c r="B1122" s="254" t="s">
        <v>1509</v>
      </c>
      <c r="C1122" s="322" t="s">
        <v>4923</v>
      </c>
      <c r="D1122" s="308" t="s">
        <v>1385</v>
      </c>
      <c r="E1122" s="309">
        <v>1941.4</v>
      </c>
      <c r="F1122" s="256">
        <v>41927</v>
      </c>
      <c r="G1122" s="42">
        <v>1941.4</v>
      </c>
      <c r="H1122" s="217">
        <f t="shared" si="18"/>
        <v>0</v>
      </c>
      <c r="I1122" s="20" t="s">
        <v>5009</v>
      </c>
      <c r="J1122" s="21"/>
      <c r="K1122" s="21"/>
    </row>
    <row r="1123" spans="1:11" x14ac:dyDescent="0.25">
      <c r="A1123" s="192">
        <v>41925</v>
      </c>
      <c r="B1123" s="254" t="s">
        <v>1510</v>
      </c>
      <c r="C1123" s="322" t="s">
        <v>4923</v>
      </c>
      <c r="D1123" s="308" t="s">
        <v>160</v>
      </c>
      <c r="E1123" s="309">
        <v>217633.79</v>
      </c>
      <c r="F1123" s="412" t="s">
        <v>5022</v>
      </c>
      <c r="G1123" s="42">
        <v>217633.79</v>
      </c>
      <c r="H1123" s="217">
        <f t="shared" si="18"/>
        <v>0</v>
      </c>
      <c r="I1123" s="20" t="s">
        <v>5009</v>
      </c>
      <c r="J1123" s="21"/>
      <c r="K1123" s="21"/>
    </row>
    <row r="1124" spans="1:11" x14ac:dyDescent="0.25">
      <c r="A1124" s="192">
        <v>41925</v>
      </c>
      <c r="B1124" s="254" t="s">
        <v>1511</v>
      </c>
      <c r="C1124" s="322" t="s">
        <v>4923</v>
      </c>
      <c r="D1124" s="308" t="s">
        <v>4607</v>
      </c>
      <c r="E1124" s="309">
        <v>13216.8</v>
      </c>
      <c r="F1124" s="412" t="s">
        <v>5023</v>
      </c>
      <c r="G1124" s="42">
        <v>13216.8</v>
      </c>
      <c r="H1124" s="217">
        <f t="shared" si="18"/>
        <v>0</v>
      </c>
      <c r="I1124" s="20" t="s">
        <v>5009</v>
      </c>
      <c r="J1124" s="21"/>
      <c r="K1124" s="21"/>
    </row>
    <row r="1125" spans="1:11" x14ac:dyDescent="0.25">
      <c r="A1125" s="192">
        <v>41925</v>
      </c>
      <c r="B1125" s="254" t="s">
        <v>1512</v>
      </c>
      <c r="C1125" s="322" t="s">
        <v>4923</v>
      </c>
      <c r="D1125" s="308" t="s">
        <v>5024</v>
      </c>
      <c r="E1125" s="309">
        <v>5443.2</v>
      </c>
      <c r="F1125" s="256">
        <v>41927</v>
      </c>
      <c r="G1125" s="42">
        <v>5443.2</v>
      </c>
      <c r="H1125" s="217">
        <f t="shared" si="18"/>
        <v>0</v>
      </c>
      <c r="I1125" s="20" t="s">
        <v>5009</v>
      </c>
      <c r="J1125" s="21"/>
      <c r="K1125" s="21"/>
    </row>
    <row r="1126" spans="1:11" x14ac:dyDescent="0.25">
      <c r="A1126" s="192">
        <v>41925</v>
      </c>
      <c r="B1126" s="254" t="s">
        <v>1514</v>
      </c>
      <c r="C1126" s="322" t="s">
        <v>4923</v>
      </c>
      <c r="D1126" s="308" t="s">
        <v>5025</v>
      </c>
      <c r="E1126" s="309">
        <v>6069.6</v>
      </c>
      <c r="F1126" s="256">
        <v>41927</v>
      </c>
      <c r="G1126" s="42">
        <v>6069.6</v>
      </c>
      <c r="H1126" s="217">
        <f t="shared" si="18"/>
        <v>0</v>
      </c>
      <c r="I1126" s="20" t="s">
        <v>5009</v>
      </c>
      <c r="J1126" s="21"/>
      <c r="K1126" s="21"/>
    </row>
    <row r="1127" spans="1:11" x14ac:dyDescent="0.25">
      <c r="A1127" s="192">
        <v>41925</v>
      </c>
      <c r="B1127" s="254" t="s">
        <v>1517</v>
      </c>
      <c r="C1127" s="322" t="s">
        <v>4923</v>
      </c>
      <c r="D1127" s="308" t="s">
        <v>5026</v>
      </c>
      <c r="E1127" s="309">
        <v>9255.2000000000007</v>
      </c>
      <c r="F1127" s="256">
        <v>41927</v>
      </c>
      <c r="G1127" s="42">
        <v>9255.2000000000007</v>
      </c>
      <c r="H1127" s="217">
        <f t="shared" si="18"/>
        <v>0</v>
      </c>
      <c r="I1127" s="20" t="s">
        <v>5009</v>
      </c>
      <c r="J1127" s="21"/>
      <c r="K1127" s="21"/>
    </row>
    <row r="1128" spans="1:11" x14ac:dyDescent="0.25">
      <c r="A1128" s="192">
        <v>41925</v>
      </c>
      <c r="B1128" s="254" t="s">
        <v>1518</v>
      </c>
      <c r="C1128" s="322" t="s">
        <v>4923</v>
      </c>
      <c r="D1128" s="308" t="s">
        <v>106</v>
      </c>
      <c r="E1128" s="309">
        <v>381780</v>
      </c>
      <c r="F1128" s="256">
        <v>41930</v>
      </c>
      <c r="G1128" s="42">
        <v>381780</v>
      </c>
      <c r="H1128" s="217">
        <f t="shared" si="18"/>
        <v>0</v>
      </c>
      <c r="I1128" s="20" t="s">
        <v>4992</v>
      </c>
      <c r="J1128" s="21"/>
      <c r="K1128" s="21"/>
    </row>
    <row r="1129" spans="1:11" x14ac:dyDescent="0.25">
      <c r="A1129" s="192">
        <v>41925</v>
      </c>
      <c r="B1129" s="254" t="s">
        <v>1519</v>
      </c>
      <c r="C1129" s="322" t="s">
        <v>4923</v>
      </c>
      <c r="D1129" s="308" t="s">
        <v>5027</v>
      </c>
      <c r="E1129" s="309">
        <v>19222.5</v>
      </c>
      <c r="F1129" s="256">
        <v>41927</v>
      </c>
      <c r="G1129" s="42">
        <v>19222.5</v>
      </c>
      <c r="H1129" s="217">
        <f t="shared" si="18"/>
        <v>0</v>
      </c>
      <c r="I1129" s="20" t="s">
        <v>5009</v>
      </c>
      <c r="J1129" s="21"/>
      <c r="K1129" s="21"/>
    </row>
    <row r="1130" spans="1:11" x14ac:dyDescent="0.25">
      <c r="A1130" s="192">
        <v>41925</v>
      </c>
      <c r="B1130" s="254" t="s">
        <v>1520</v>
      </c>
      <c r="C1130" s="322" t="s">
        <v>4923</v>
      </c>
      <c r="D1130" s="308" t="s">
        <v>3557</v>
      </c>
      <c r="E1130" s="309">
        <v>20186.599999999999</v>
      </c>
      <c r="F1130" s="412" t="s">
        <v>5028</v>
      </c>
      <c r="G1130" s="42">
        <v>20186.599999999999</v>
      </c>
      <c r="H1130" s="217">
        <f t="shared" si="18"/>
        <v>0</v>
      </c>
      <c r="I1130" s="20" t="s">
        <v>5009</v>
      </c>
      <c r="J1130" s="21"/>
      <c r="K1130" s="21"/>
    </row>
    <row r="1131" spans="1:11" x14ac:dyDescent="0.25">
      <c r="A1131" s="192">
        <v>41925</v>
      </c>
      <c r="B1131" s="254" t="s">
        <v>1521</v>
      </c>
      <c r="C1131" s="322" t="s">
        <v>4923</v>
      </c>
      <c r="D1131" s="308" t="s">
        <v>4301</v>
      </c>
      <c r="E1131" s="309">
        <v>24313.55</v>
      </c>
      <c r="F1131" s="256">
        <v>41927</v>
      </c>
      <c r="G1131" s="42">
        <v>24313.55</v>
      </c>
      <c r="H1131" s="217">
        <f t="shared" si="18"/>
        <v>0</v>
      </c>
      <c r="I1131" s="20" t="s">
        <v>5009</v>
      </c>
      <c r="J1131" s="21"/>
      <c r="K1131" s="21"/>
    </row>
    <row r="1132" spans="1:11" x14ac:dyDescent="0.25">
      <c r="A1132" s="192">
        <v>41925</v>
      </c>
      <c r="B1132" s="254" t="s">
        <v>1522</v>
      </c>
      <c r="C1132" s="322" t="s">
        <v>4923</v>
      </c>
      <c r="D1132" s="308" t="s">
        <v>4603</v>
      </c>
      <c r="E1132" s="309">
        <v>4192.6400000000003</v>
      </c>
      <c r="F1132" s="256">
        <v>41927</v>
      </c>
      <c r="G1132" s="42">
        <v>4192.6400000000003</v>
      </c>
      <c r="H1132" s="217">
        <f t="shared" si="18"/>
        <v>0</v>
      </c>
      <c r="I1132" s="20" t="s">
        <v>5009</v>
      </c>
      <c r="J1132" s="21"/>
      <c r="K1132" s="21"/>
    </row>
    <row r="1133" spans="1:11" x14ac:dyDescent="0.25">
      <c r="A1133" s="192">
        <v>41925</v>
      </c>
      <c r="B1133" s="254" t="s">
        <v>1523</v>
      </c>
      <c r="C1133" s="322" t="s">
        <v>4923</v>
      </c>
      <c r="D1133" s="308" t="s">
        <v>5029</v>
      </c>
      <c r="E1133" s="309">
        <v>89471</v>
      </c>
      <c r="F1133" s="256">
        <v>41927</v>
      </c>
      <c r="G1133" s="42">
        <v>89471</v>
      </c>
      <c r="H1133" s="217">
        <f t="shared" si="18"/>
        <v>0</v>
      </c>
      <c r="I1133" s="190" t="s">
        <v>4992</v>
      </c>
      <c r="J1133" s="21"/>
      <c r="K1133" s="21"/>
    </row>
    <row r="1134" spans="1:11" x14ac:dyDescent="0.25">
      <c r="A1134" s="192">
        <v>41926</v>
      </c>
      <c r="B1134" s="254" t="s">
        <v>1524</v>
      </c>
      <c r="C1134" s="322" t="s">
        <v>4923</v>
      </c>
      <c r="D1134" s="308" t="s">
        <v>4826</v>
      </c>
      <c r="E1134" s="309">
        <v>2644.8</v>
      </c>
      <c r="F1134" s="256">
        <v>41926</v>
      </c>
      <c r="G1134" s="42">
        <v>2644.8</v>
      </c>
      <c r="H1134" s="217">
        <f t="shared" si="18"/>
        <v>0</v>
      </c>
      <c r="I1134" s="190" t="s">
        <v>3577</v>
      </c>
      <c r="J1134" s="21"/>
      <c r="K1134" s="21"/>
    </row>
    <row r="1135" spans="1:11" x14ac:dyDescent="0.25">
      <c r="A1135" s="192">
        <v>41926</v>
      </c>
      <c r="B1135" s="254" t="s">
        <v>1526</v>
      </c>
      <c r="C1135" s="322" t="s">
        <v>4923</v>
      </c>
      <c r="D1135" s="308" t="s">
        <v>4915</v>
      </c>
      <c r="E1135" s="309">
        <v>31048.6</v>
      </c>
      <c r="F1135" s="256">
        <v>41926</v>
      </c>
      <c r="G1135" s="42">
        <v>31048.6</v>
      </c>
      <c r="H1135" s="217">
        <f t="shared" si="18"/>
        <v>0</v>
      </c>
      <c r="I1135" s="190" t="s">
        <v>4992</v>
      </c>
      <c r="J1135" s="21"/>
      <c r="K1135" s="21"/>
    </row>
    <row r="1136" spans="1:11" x14ac:dyDescent="0.25">
      <c r="A1136" s="192">
        <v>41926</v>
      </c>
      <c r="B1136" s="254" t="s">
        <v>1527</v>
      </c>
      <c r="C1136" s="322" t="s">
        <v>4923</v>
      </c>
      <c r="D1136" s="20" t="s">
        <v>4939</v>
      </c>
      <c r="E1136" s="213">
        <v>6720</v>
      </c>
      <c r="F1136" s="256">
        <v>41926</v>
      </c>
      <c r="G1136" s="42">
        <v>6720</v>
      </c>
      <c r="H1136" s="217">
        <f t="shared" si="18"/>
        <v>0</v>
      </c>
      <c r="I1136" s="190" t="s">
        <v>4995</v>
      </c>
      <c r="J1136" s="21"/>
      <c r="K1136" s="21"/>
    </row>
    <row r="1137" spans="1:11" x14ac:dyDescent="0.25">
      <c r="A1137" s="192">
        <v>41926</v>
      </c>
      <c r="B1137" s="254" t="s">
        <v>1528</v>
      </c>
      <c r="C1137" s="322" t="s">
        <v>4923</v>
      </c>
      <c r="D1137" s="20" t="s">
        <v>4938</v>
      </c>
      <c r="E1137" s="213">
        <v>10370.4</v>
      </c>
      <c r="F1137" s="256">
        <v>41927</v>
      </c>
      <c r="G1137" s="42">
        <v>10370.4</v>
      </c>
      <c r="H1137" s="217">
        <f t="shared" si="18"/>
        <v>0</v>
      </c>
      <c r="I1137" s="190" t="s">
        <v>4997</v>
      </c>
      <c r="J1137" s="21"/>
      <c r="K1137" s="21"/>
    </row>
    <row r="1138" spans="1:11" x14ac:dyDescent="0.25">
      <c r="A1138" s="192">
        <v>41926</v>
      </c>
      <c r="B1138" s="254" t="s">
        <v>1529</v>
      </c>
      <c r="C1138" s="322" t="s">
        <v>4923</v>
      </c>
      <c r="D1138" s="20" t="s">
        <v>123</v>
      </c>
      <c r="E1138" s="213">
        <v>1125.2</v>
      </c>
      <c r="F1138" s="256">
        <v>41926</v>
      </c>
      <c r="G1138" s="42">
        <v>1125.2</v>
      </c>
      <c r="H1138" s="217">
        <f t="shared" si="18"/>
        <v>0</v>
      </c>
      <c r="I1138" s="190" t="s">
        <v>4992</v>
      </c>
      <c r="K1138" s="33"/>
    </row>
    <row r="1139" spans="1:11" x14ac:dyDescent="0.25">
      <c r="A1139" s="192">
        <v>41926</v>
      </c>
      <c r="B1139" s="254" t="s">
        <v>1530</v>
      </c>
      <c r="C1139" s="322" t="s">
        <v>4923</v>
      </c>
      <c r="D1139" s="20" t="s">
        <v>123</v>
      </c>
      <c r="E1139" s="213">
        <v>2611.1999999999998</v>
      </c>
      <c r="F1139" s="256">
        <v>41926</v>
      </c>
      <c r="G1139" s="42">
        <v>2611.1999999999998</v>
      </c>
      <c r="H1139" s="217">
        <f t="shared" si="18"/>
        <v>0</v>
      </c>
      <c r="I1139" s="190" t="s">
        <v>4992</v>
      </c>
    </row>
    <row r="1140" spans="1:11" x14ac:dyDescent="0.25">
      <c r="A1140" s="192">
        <v>41926</v>
      </c>
      <c r="B1140" s="254" t="s">
        <v>1531</v>
      </c>
      <c r="C1140" s="322" t="s">
        <v>4923</v>
      </c>
      <c r="D1140" s="20" t="s">
        <v>28</v>
      </c>
      <c r="E1140" s="213">
        <v>14807</v>
      </c>
      <c r="F1140" s="256">
        <v>41926</v>
      </c>
      <c r="G1140" s="42">
        <v>14807</v>
      </c>
      <c r="H1140" s="217">
        <f t="shared" si="18"/>
        <v>0</v>
      </c>
      <c r="I1140" s="190" t="s">
        <v>4992</v>
      </c>
    </row>
    <row r="1141" spans="1:11" x14ac:dyDescent="0.25">
      <c r="A1141" s="192">
        <v>41926</v>
      </c>
      <c r="B1141" s="254" t="s">
        <v>1532</v>
      </c>
      <c r="C1141" s="322" t="s">
        <v>4923</v>
      </c>
      <c r="D1141" s="20" t="s">
        <v>3080</v>
      </c>
      <c r="E1141" s="213">
        <v>2548.4</v>
      </c>
      <c r="F1141" s="256">
        <v>41926</v>
      </c>
      <c r="G1141" s="42">
        <v>2548.4</v>
      </c>
      <c r="H1141" s="217">
        <f t="shared" si="18"/>
        <v>0</v>
      </c>
      <c r="I1141" s="190" t="s">
        <v>4992</v>
      </c>
    </row>
    <row r="1142" spans="1:11" x14ac:dyDescent="0.25">
      <c r="A1142" s="192">
        <v>41926</v>
      </c>
      <c r="B1142" s="254" t="s">
        <v>1533</v>
      </c>
      <c r="C1142" s="322" t="s">
        <v>4923</v>
      </c>
      <c r="D1142" s="20" t="s">
        <v>23</v>
      </c>
      <c r="E1142" s="213">
        <v>684.8</v>
      </c>
      <c r="F1142" s="256">
        <v>41926</v>
      </c>
      <c r="G1142" s="42">
        <v>684.8</v>
      </c>
      <c r="H1142" s="217">
        <f t="shared" si="18"/>
        <v>0</v>
      </c>
      <c r="I1142" s="190" t="s">
        <v>4992</v>
      </c>
    </row>
    <row r="1143" spans="1:11" x14ac:dyDescent="0.25">
      <c r="A1143" s="192">
        <v>41926</v>
      </c>
      <c r="B1143" s="254" t="s">
        <v>1534</v>
      </c>
      <c r="C1143" s="322" t="s">
        <v>4923</v>
      </c>
      <c r="D1143" s="20" t="s">
        <v>4915</v>
      </c>
      <c r="E1143" s="213">
        <v>5178.6000000000004</v>
      </c>
      <c r="F1143" s="256">
        <v>41926</v>
      </c>
      <c r="G1143" s="42">
        <v>5178.6000000000004</v>
      </c>
      <c r="H1143" s="217">
        <f t="shared" si="18"/>
        <v>0</v>
      </c>
      <c r="I1143" s="190" t="s">
        <v>4992</v>
      </c>
    </row>
    <row r="1144" spans="1:11" x14ac:dyDescent="0.25">
      <c r="A1144" s="192">
        <v>41926</v>
      </c>
      <c r="B1144" s="254" t="s">
        <v>1535</v>
      </c>
      <c r="C1144" s="322" t="s">
        <v>4923</v>
      </c>
      <c r="D1144" s="308" t="s">
        <v>4672</v>
      </c>
      <c r="E1144" s="309">
        <v>1508</v>
      </c>
      <c r="F1144" s="256">
        <v>41926</v>
      </c>
      <c r="G1144" s="42">
        <v>1508</v>
      </c>
      <c r="H1144" s="217">
        <f t="shared" si="18"/>
        <v>0</v>
      </c>
      <c r="I1144" s="190" t="s">
        <v>4992</v>
      </c>
    </row>
    <row r="1145" spans="1:11" x14ac:dyDescent="0.25">
      <c r="A1145" s="192">
        <v>41926</v>
      </c>
      <c r="B1145" s="254" t="s">
        <v>1537</v>
      </c>
      <c r="C1145" s="322" t="s">
        <v>4923</v>
      </c>
      <c r="D1145" s="308" t="s">
        <v>29</v>
      </c>
      <c r="E1145" s="309">
        <v>11643.6</v>
      </c>
      <c r="F1145" s="256">
        <v>41926</v>
      </c>
      <c r="G1145" s="42">
        <v>11643.6</v>
      </c>
      <c r="H1145" s="217">
        <f t="shared" si="18"/>
        <v>0</v>
      </c>
      <c r="I1145" s="190" t="s">
        <v>4997</v>
      </c>
    </row>
    <row r="1146" spans="1:11" x14ac:dyDescent="0.25">
      <c r="A1146" s="192">
        <v>41926</v>
      </c>
      <c r="B1146" s="254" t="s">
        <v>1538</v>
      </c>
      <c r="C1146" s="322" t="s">
        <v>4923</v>
      </c>
      <c r="D1146" s="308" t="s">
        <v>4782</v>
      </c>
      <c r="E1146" s="309">
        <v>1672.6</v>
      </c>
      <c r="F1146" s="256">
        <v>41926</v>
      </c>
      <c r="G1146" s="42">
        <v>1672.6</v>
      </c>
      <c r="H1146" s="217">
        <f t="shared" si="18"/>
        <v>0</v>
      </c>
      <c r="I1146" s="190" t="s">
        <v>4992</v>
      </c>
    </row>
    <row r="1147" spans="1:11" x14ac:dyDescent="0.25">
      <c r="A1147" s="192">
        <v>41926</v>
      </c>
      <c r="B1147" s="254" t="s">
        <v>1539</v>
      </c>
      <c r="C1147" s="322" t="s">
        <v>4923</v>
      </c>
      <c r="D1147" s="308" t="s">
        <v>758</v>
      </c>
      <c r="E1147" s="309">
        <v>1506</v>
      </c>
      <c r="F1147" s="256">
        <v>41926</v>
      </c>
      <c r="G1147" s="42">
        <v>1506</v>
      </c>
      <c r="H1147" s="217">
        <f t="shared" si="18"/>
        <v>0</v>
      </c>
      <c r="I1147" s="190" t="s">
        <v>4997</v>
      </c>
    </row>
    <row r="1148" spans="1:11" x14ac:dyDescent="0.25">
      <c r="A1148" s="192">
        <v>41926</v>
      </c>
      <c r="B1148" s="254" t="s">
        <v>1541</v>
      </c>
      <c r="C1148" s="322" t="s">
        <v>4923</v>
      </c>
      <c r="D1148" s="308" t="s">
        <v>949</v>
      </c>
      <c r="E1148" s="309">
        <v>400.4</v>
      </c>
      <c r="F1148" s="256">
        <v>41926</v>
      </c>
      <c r="G1148" s="42">
        <v>400.4</v>
      </c>
      <c r="H1148" s="217">
        <f t="shared" si="18"/>
        <v>0</v>
      </c>
      <c r="I1148" s="190" t="s">
        <v>4997</v>
      </c>
    </row>
    <row r="1149" spans="1:11" x14ac:dyDescent="0.25">
      <c r="A1149" s="192">
        <v>41926</v>
      </c>
      <c r="B1149" s="254" t="s">
        <v>1542</v>
      </c>
      <c r="C1149" s="322" t="s">
        <v>4923</v>
      </c>
      <c r="D1149" s="308" t="s">
        <v>1778</v>
      </c>
      <c r="E1149" s="309">
        <v>1265.4000000000001</v>
      </c>
      <c r="F1149" s="256">
        <v>41926</v>
      </c>
      <c r="G1149" s="42">
        <v>1265.4000000000001</v>
      </c>
      <c r="H1149" s="217">
        <f t="shared" si="18"/>
        <v>0</v>
      </c>
      <c r="I1149" s="190" t="s">
        <v>4997</v>
      </c>
    </row>
    <row r="1150" spans="1:11" x14ac:dyDescent="0.25">
      <c r="A1150" s="192">
        <v>41926</v>
      </c>
      <c r="B1150" s="254" t="s">
        <v>1543</v>
      </c>
      <c r="C1150" s="322" t="s">
        <v>4923</v>
      </c>
      <c r="D1150" s="308" t="s">
        <v>4939</v>
      </c>
      <c r="E1150" s="309">
        <v>1120</v>
      </c>
      <c r="F1150" s="256">
        <v>41926</v>
      </c>
      <c r="G1150" s="42">
        <v>1120</v>
      </c>
      <c r="H1150" s="217">
        <f t="shared" si="18"/>
        <v>0</v>
      </c>
      <c r="I1150" s="190" t="s">
        <v>4995</v>
      </c>
    </row>
    <row r="1151" spans="1:11" x14ac:dyDescent="0.25">
      <c r="A1151" s="192">
        <v>41926</v>
      </c>
      <c r="B1151" s="254" t="s">
        <v>1544</v>
      </c>
      <c r="C1151" s="322" t="s">
        <v>4923</v>
      </c>
      <c r="D1151" s="308" t="s">
        <v>124</v>
      </c>
      <c r="E1151" s="309">
        <v>7706.4</v>
      </c>
      <c r="F1151" s="256">
        <v>41926</v>
      </c>
      <c r="G1151" s="42">
        <v>7706.4</v>
      </c>
      <c r="H1151" s="217">
        <f t="shared" si="18"/>
        <v>0</v>
      </c>
      <c r="I1151" s="190" t="s">
        <v>4997</v>
      </c>
    </row>
    <row r="1152" spans="1:11" x14ac:dyDescent="0.25">
      <c r="A1152" s="192">
        <v>41926</v>
      </c>
      <c r="B1152" s="254" t="s">
        <v>1545</v>
      </c>
      <c r="C1152" s="322" t="s">
        <v>4923</v>
      </c>
      <c r="D1152" s="308" t="s">
        <v>3366</v>
      </c>
      <c r="E1152" s="309">
        <v>1830</v>
      </c>
      <c r="F1152" s="256">
        <v>41926</v>
      </c>
      <c r="G1152" s="42">
        <v>1830</v>
      </c>
      <c r="H1152" s="217">
        <f t="shared" si="18"/>
        <v>0</v>
      </c>
      <c r="I1152" s="190" t="s">
        <v>5010</v>
      </c>
    </row>
    <row r="1153" spans="1:11" x14ac:dyDescent="0.25">
      <c r="A1153" s="192">
        <v>41926</v>
      </c>
      <c r="B1153" s="254" t="s">
        <v>1546</v>
      </c>
      <c r="C1153" s="322" t="s">
        <v>4923</v>
      </c>
      <c r="D1153" s="308" t="s">
        <v>949</v>
      </c>
      <c r="E1153" s="309">
        <v>991.2</v>
      </c>
      <c r="F1153" s="256">
        <v>41926</v>
      </c>
      <c r="G1153" s="42">
        <v>991.2</v>
      </c>
      <c r="H1153" s="217">
        <f t="shared" si="18"/>
        <v>0</v>
      </c>
      <c r="I1153" s="190" t="s">
        <v>4992</v>
      </c>
    </row>
    <row r="1154" spans="1:11" x14ac:dyDescent="0.25">
      <c r="A1154" s="192">
        <v>41926</v>
      </c>
      <c r="B1154" s="254" t="s">
        <v>1547</v>
      </c>
      <c r="C1154" s="322" t="s">
        <v>4923</v>
      </c>
      <c r="D1154" s="308" t="s">
        <v>494</v>
      </c>
      <c r="E1154" s="309">
        <v>5301.2</v>
      </c>
      <c r="F1154" s="256">
        <v>41926</v>
      </c>
      <c r="G1154" s="42">
        <v>5301.2</v>
      </c>
      <c r="H1154" s="217">
        <f t="shared" si="18"/>
        <v>0</v>
      </c>
      <c r="I1154" s="190" t="s">
        <v>4995</v>
      </c>
    </row>
    <row r="1155" spans="1:11" x14ac:dyDescent="0.25">
      <c r="A1155" s="192">
        <v>41926</v>
      </c>
      <c r="B1155" s="254" t="s">
        <v>1548</v>
      </c>
      <c r="C1155" s="322" t="s">
        <v>4923</v>
      </c>
      <c r="D1155" s="308" t="s">
        <v>2578</v>
      </c>
      <c r="E1155" s="309">
        <v>5959.2</v>
      </c>
      <c r="F1155" s="256">
        <v>41926</v>
      </c>
      <c r="G1155" s="42">
        <v>5959.2</v>
      </c>
      <c r="H1155" s="230">
        <f t="shared" si="18"/>
        <v>0</v>
      </c>
      <c r="I1155" s="190" t="s">
        <v>4993</v>
      </c>
    </row>
    <row r="1156" spans="1:11" x14ac:dyDescent="0.25">
      <c r="A1156" s="192">
        <v>41926</v>
      </c>
      <c r="B1156" s="254" t="s">
        <v>1549</v>
      </c>
      <c r="C1156" s="322" t="s">
        <v>4923</v>
      </c>
      <c r="D1156" s="308" t="s">
        <v>4322</v>
      </c>
      <c r="E1156" s="309">
        <v>9892.7999999999993</v>
      </c>
      <c r="F1156" s="256">
        <v>41926</v>
      </c>
      <c r="G1156" s="42">
        <v>9892.7999999999993</v>
      </c>
      <c r="H1156" s="217">
        <f t="shared" si="18"/>
        <v>0</v>
      </c>
      <c r="I1156" s="190" t="s">
        <v>4997</v>
      </c>
    </row>
    <row r="1157" spans="1:11" x14ac:dyDescent="0.25">
      <c r="A1157" s="192">
        <v>41926</v>
      </c>
      <c r="B1157" s="254" t="s">
        <v>1550</v>
      </c>
      <c r="C1157" s="322" t="s">
        <v>4923</v>
      </c>
      <c r="D1157" s="308" t="s">
        <v>52</v>
      </c>
      <c r="E1157" s="309">
        <v>605.4</v>
      </c>
      <c r="F1157" s="256">
        <v>41926</v>
      </c>
      <c r="G1157" s="42">
        <v>605.4</v>
      </c>
      <c r="H1157" s="217">
        <f t="shared" si="18"/>
        <v>0</v>
      </c>
      <c r="I1157" s="190" t="s">
        <v>4993</v>
      </c>
    </row>
    <row r="1158" spans="1:11" x14ac:dyDescent="0.25">
      <c r="A1158" s="192">
        <v>41926</v>
      </c>
      <c r="B1158" s="254" t="s">
        <v>1551</v>
      </c>
      <c r="C1158" s="322" t="s">
        <v>4923</v>
      </c>
      <c r="D1158" s="308" t="s">
        <v>4652</v>
      </c>
      <c r="E1158" s="309">
        <v>1711</v>
      </c>
      <c r="F1158" s="256">
        <v>41926</v>
      </c>
      <c r="G1158" s="42">
        <v>1711</v>
      </c>
      <c r="H1158" s="217">
        <f t="shared" si="18"/>
        <v>0</v>
      </c>
      <c r="I1158" s="190" t="s">
        <v>5009</v>
      </c>
    </row>
    <row r="1159" spans="1:11" x14ac:dyDescent="0.25">
      <c r="A1159" s="192">
        <v>41926</v>
      </c>
      <c r="B1159" s="254" t="s">
        <v>1552</v>
      </c>
      <c r="C1159" s="322" t="s">
        <v>4923</v>
      </c>
      <c r="D1159" s="308" t="s">
        <v>3786</v>
      </c>
      <c r="E1159" s="309">
        <v>1280</v>
      </c>
      <c r="F1159" s="256">
        <v>41926</v>
      </c>
      <c r="G1159" s="42">
        <v>1280</v>
      </c>
      <c r="H1159" s="217">
        <f t="shared" si="18"/>
        <v>0</v>
      </c>
      <c r="I1159" s="190" t="s">
        <v>4993</v>
      </c>
      <c r="K1159" s="33"/>
    </row>
    <row r="1160" spans="1:11" x14ac:dyDescent="0.25">
      <c r="A1160" s="192">
        <v>41926</v>
      </c>
      <c r="B1160" s="254" t="s">
        <v>1554</v>
      </c>
      <c r="C1160" s="322" t="s">
        <v>4923</v>
      </c>
      <c r="D1160" s="308" t="s">
        <v>11</v>
      </c>
      <c r="E1160" s="309">
        <v>20395.2</v>
      </c>
      <c r="F1160" s="256">
        <v>41936</v>
      </c>
      <c r="G1160" s="42">
        <v>20395.2</v>
      </c>
      <c r="H1160" s="217">
        <f t="shared" ref="H1160:H1223" si="19">E1160-G1160</f>
        <v>0</v>
      </c>
      <c r="I1160" s="190" t="s">
        <v>5000</v>
      </c>
    </row>
    <row r="1161" spans="1:11" x14ac:dyDescent="0.25">
      <c r="A1161" s="192">
        <v>41926</v>
      </c>
      <c r="B1161" s="254" t="s">
        <v>1555</v>
      </c>
      <c r="C1161" s="322" t="s">
        <v>4923</v>
      </c>
      <c r="D1161" s="308" t="s">
        <v>57</v>
      </c>
      <c r="E1161" s="309">
        <v>1375</v>
      </c>
      <c r="F1161" s="256">
        <v>41926</v>
      </c>
      <c r="G1161" s="42">
        <v>1375</v>
      </c>
      <c r="H1161" s="217">
        <f t="shared" si="19"/>
        <v>0</v>
      </c>
      <c r="I1161" s="190" t="s">
        <v>4742</v>
      </c>
    </row>
    <row r="1162" spans="1:11" x14ac:dyDescent="0.25">
      <c r="A1162" s="192">
        <v>41926</v>
      </c>
      <c r="B1162" s="254" t="s">
        <v>1556</v>
      </c>
      <c r="C1162" s="322" t="s">
        <v>4923</v>
      </c>
      <c r="D1162" s="308" t="s">
        <v>66</v>
      </c>
      <c r="E1162" s="309">
        <v>2200.6999999999998</v>
      </c>
      <c r="F1162" s="256">
        <v>41926</v>
      </c>
      <c r="G1162" s="42">
        <v>2200.6999999999998</v>
      </c>
      <c r="H1162" s="217">
        <f t="shared" si="19"/>
        <v>0</v>
      </c>
      <c r="I1162" s="190" t="s">
        <v>4993</v>
      </c>
    </row>
    <row r="1163" spans="1:11" x14ac:dyDescent="0.25">
      <c r="A1163" s="192">
        <v>41926</v>
      </c>
      <c r="B1163" s="254" t="s">
        <v>1557</v>
      </c>
      <c r="C1163" s="322" t="s">
        <v>4923</v>
      </c>
      <c r="D1163" s="308" t="s">
        <v>66</v>
      </c>
      <c r="E1163" s="309">
        <v>1941.1</v>
      </c>
      <c r="F1163" s="256">
        <v>41926</v>
      </c>
      <c r="G1163" s="42">
        <v>1941.1</v>
      </c>
      <c r="H1163" s="217">
        <f t="shared" si="19"/>
        <v>0</v>
      </c>
      <c r="I1163" s="190" t="s">
        <v>4993</v>
      </c>
    </row>
    <row r="1164" spans="1:11" x14ac:dyDescent="0.25">
      <c r="A1164" s="192">
        <v>41926</v>
      </c>
      <c r="B1164" s="254" t="s">
        <v>1558</v>
      </c>
      <c r="C1164" s="322" t="s">
        <v>4923</v>
      </c>
      <c r="D1164" s="308" t="s">
        <v>66</v>
      </c>
      <c r="E1164" s="309">
        <v>1439.6</v>
      </c>
      <c r="F1164" s="256">
        <v>41926</v>
      </c>
      <c r="G1164" s="42">
        <v>1439.6</v>
      </c>
      <c r="H1164" s="217">
        <f t="shared" si="19"/>
        <v>0</v>
      </c>
      <c r="I1164" s="190" t="s">
        <v>4993</v>
      </c>
    </row>
    <row r="1165" spans="1:11" x14ac:dyDescent="0.25">
      <c r="A1165" s="192">
        <v>41926</v>
      </c>
      <c r="B1165" s="254" t="s">
        <v>1559</v>
      </c>
      <c r="C1165" s="322" t="s">
        <v>4923</v>
      </c>
      <c r="D1165" s="308" t="s">
        <v>62</v>
      </c>
      <c r="E1165" s="309">
        <v>7219.8</v>
      </c>
      <c r="F1165" s="256">
        <v>41926</v>
      </c>
      <c r="G1165" s="42">
        <v>7219.8</v>
      </c>
      <c r="H1165" s="217">
        <f t="shared" si="19"/>
        <v>0</v>
      </c>
      <c r="I1165" s="190" t="s">
        <v>5000</v>
      </c>
    </row>
    <row r="1166" spans="1:11" x14ac:dyDescent="0.25">
      <c r="A1166" s="192">
        <v>41926</v>
      </c>
      <c r="B1166" s="254" t="s">
        <v>1560</v>
      </c>
      <c r="C1166" s="322" t="s">
        <v>4923</v>
      </c>
      <c r="D1166" s="308" t="s">
        <v>136</v>
      </c>
      <c r="E1166" s="309">
        <v>2168.1999999999998</v>
      </c>
      <c r="F1166" s="256">
        <v>41926</v>
      </c>
      <c r="G1166" s="42">
        <v>2168.1999999999998</v>
      </c>
      <c r="H1166" s="217">
        <f t="shared" si="19"/>
        <v>0</v>
      </c>
      <c r="I1166" s="190" t="s">
        <v>4992</v>
      </c>
    </row>
    <row r="1167" spans="1:11" x14ac:dyDescent="0.25">
      <c r="A1167" s="192">
        <v>41926</v>
      </c>
      <c r="B1167" s="254" t="s">
        <v>1561</v>
      </c>
      <c r="C1167" s="322" t="s">
        <v>4923</v>
      </c>
      <c r="D1167" s="308" t="s">
        <v>54</v>
      </c>
      <c r="E1167" s="309">
        <v>7245.9</v>
      </c>
      <c r="F1167" s="256">
        <v>41926</v>
      </c>
      <c r="G1167" s="42">
        <v>7245.9</v>
      </c>
      <c r="H1167" s="217">
        <f t="shared" si="19"/>
        <v>0</v>
      </c>
      <c r="I1167" s="190" t="s">
        <v>4997</v>
      </c>
    </row>
    <row r="1168" spans="1:11" x14ac:dyDescent="0.25">
      <c r="A1168" s="192">
        <v>41926</v>
      </c>
      <c r="B1168" s="254" t="s">
        <v>1563</v>
      </c>
      <c r="C1168" s="322" t="s">
        <v>4923</v>
      </c>
      <c r="D1168" s="308" t="s">
        <v>3115</v>
      </c>
      <c r="E1168" s="309">
        <v>6286.2</v>
      </c>
      <c r="F1168" s="256">
        <v>41926</v>
      </c>
      <c r="G1168" s="42">
        <v>6286.2</v>
      </c>
      <c r="H1168" s="217">
        <f t="shared" si="19"/>
        <v>0</v>
      </c>
      <c r="I1168" s="190" t="s">
        <v>5000</v>
      </c>
    </row>
    <row r="1169" spans="1:11" x14ac:dyDescent="0.25">
      <c r="A1169" s="192">
        <v>41926</v>
      </c>
      <c r="B1169" s="254" t="s">
        <v>1564</v>
      </c>
      <c r="C1169" s="322" t="s">
        <v>4923</v>
      </c>
      <c r="D1169" s="308" t="s">
        <v>62</v>
      </c>
      <c r="E1169" s="309">
        <v>1597.8</v>
      </c>
      <c r="F1169" s="256">
        <v>41926</v>
      </c>
      <c r="G1169" s="42">
        <v>1597.8</v>
      </c>
      <c r="H1169" s="217">
        <f t="shared" si="19"/>
        <v>0</v>
      </c>
      <c r="I1169" s="190" t="s">
        <v>4992</v>
      </c>
    </row>
    <row r="1170" spans="1:11" x14ac:dyDescent="0.25">
      <c r="A1170" s="192">
        <v>41926</v>
      </c>
      <c r="B1170" s="254" t="s">
        <v>1565</v>
      </c>
      <c r="C1170" s="322" t="s">
        <v>4923</v>
      </c>
      <c r="D1170" s="308" t="s">
        <v>4658</v>
      </c>
      <c r="E1170" s="309">
        <v>1522.4</v>
      </c>
      <c r="F1170" s="256">
        <v>41926</v>
      </c>
      <c r="G1170" s="42">
        <v>1522.4</v>
      </c>
      <c r="H1170" s="217">
        <f t="shared" si="19"/>
        <v>0</v>
      </c>
      <c r="I1170" s="190" t="s">
        <v>5000</v>
      </c>
    </row>
    <row r="1171" spans="1:11" x14ac:dyDescent="0.25">
      <c r="A1171" s="192">
        <v>41926</v>
      </c>
      <c r="B1171" s="254" t="s">
        <v>1566</v>
      </c>
      <c r="C1171" s="322" t="s">
        <v>4923</v>
      </c>
      <c r="D1171" s="308" t="s">
        <v>180</v>
      </c>
      <c r="E1171" s="309">
        <v>17909.099999999999</v>
      </c>
      <c r="F1171" s="256">
        <v>41926</v>
      </c>
      <c r="G1171" s="42">
        <v>17909.099999999999</v>
      </c>
      <c r="H1171" s="217">
        <f t="shared" si="19"/>
        <v>0</v>
      </c>
      <c r="I1171" s="190" t="s">
        <v>5000</v>
      </c>
      <c r="K1171" s="33"/>
    </row>
    <row r="1172" spans="1:11" x14ac:dyDescent="0.25">
      <c r="A1172" s="192">
        <v>41926</v>
      </c>
      <c r="B1172" s="254" t="s">
        <v>1567</v>
      </c>
      <c r="C1172" s="322" t="s">
        <v>4923</v>
      </c>
      <c r="D1172" s="308" t="s">
        <v>4658</v>
      </c>
      <c r="E1172" s="309">
        <v>2097.6</v>
      </c>
      <c r="F1172" s="256">
        <v>41926</v>
      </c>
      <c r="G1172" s="42">
        <v>2097.6</v>
      </c>
      <c r="H1172" s="217">
        <f t="shared" si="19"/>
        <v>0</v>
      </c>
      <c r="I1172" s="190" t="s">
        <v>5000</v>
      </c>
    </row>
    <row r="1173" spans="1:11" x14ac:dyDescent="0.25">
      <c r="A1173" s="192">
        <v>41926</v>
      </c>
      <c r="B1173" s="254" t="s">
        <v>1568</v>
      </c>
      <c r="C1173" s="322" t="s">
        <v>4923</v>
      </c>
      <c r="D1173" s="308" t="s">
        <v>5004</v>
      </c>
      <c r="E1173" s="309">
        <v>5925.1</v>
      </c>
      <c r="F1173" s="256">
        <v>41926</v>
      </c>
      <c r="G1173" s="42">
        <v>5925.1</v>
      </c>
      <c r="H1173" s="217">
        <f t="shared" si="19"/>
        <v>0</v>
      </c>
      <c r="I1173" s="190" t="s">
        <v>5000</v>
      </c>
    </row>
    <row r="1174" spans="1:11" x14ac:dyDescent="0.25">
      <c r="A1174" s="192">
        <v>41926</v>
      </c>
      <c r="B1174" s="254" t="s">
        <v>1569</v>
      </c>
      <c r="C1174" s="322" t="s">
        <v>4923</v>
      </c>
      <c r="D1174" s="308" t="s">
        <v>133</v>
      </c>
      <c r="E1174" s="309">
        <v>2678.6</v>
      </c>
      <c r="F1174" s="256">
        <v>41926</v>
      </c>
      <c r="G1174" s="42">
        <v>2678.6</v>
      </c>
      <c r="H1174" s="217">
        <f t="shared" si="19"/>
        <v>0</v>
      </c>
      <c r="I1174" s="190" t="s">
        <v>4992</v>
      </c>
    </row>
    <row r="1175" spans="1:11" x14ac:dyDescent="0.25">
      <c r="A1175" s="192">
        <v>41926</v>
      </c>
      <c r="B1175" s="254" t="s">
        <v>1570</v>
      </c>
      <c r="C1175" s="322" t="s">
        <v>4923</v>
      </c>
      <c r="D1175" s="576" t="s">
        <v>4928</v>
      </c>
      <c r="E1175" s="309">
        <v>8942.2000000000007</v>
      </c>
      <c r="F1175" s="256">
        <v>41926</v>
      </c>
      <c r="G1175" s="42">
        <v>8942.2000000000007</v>
      </c>
      <c r="H1175" s="217">
        <f t="shared" si="19"/>
        <v>0</v>
      </c>
      <c r="I1175" s="190" t="s">
        <v>4997</v>
      </c>
    </row>
    <row r="1176" spans="1:11" x14ac:dyDescent="0.25">
      <c r="A1176" s="192">
        <v>41926</v>
      </c>
      <c r="B1176" s="254" t="s">
        <v>1571</v>
      </c>
      <c r="C1176" s="322" t="s">
        <v>4923</v>
      </c>
      <c r="D1176" s="308" t="s">
        <v>4586</v>
      </c>
      <c r="E1176" s="309">
        <v>3627.4</v>
      </c>
      <c r="F1176" s="256">
        <v>41926</v>
      </c>
      <c r="G1176" s="42">
        <v>3627.4</v>
      </c>
      <c r="H1176" s="217">
        <f t="shared" si="19"/>
        <v>0</v>
      </c>
      <c r="I1176" s="190" t="s">
        <v>4992</v>
      </c>
    </row>
    <row r="1177" spans="1:11" x14ac:dyDescent="0.25">
      <c r="A1177" s="192">
        <v>41926</v>
      </c>
      <c r="B1177" s="254" t="s">
        <v>1573</v>
      </c>
      <c r="C1177" s="322" t="s">
        <v>4923</v>
      </c>
      <c r="D1177" s="308" t="s">
        <v>953</v>
      </c>
      <c r="E1177" s="309">
        <v>6525</v>
      </c>
      <c r="F1177" s="256">
        <v>41927</v>
      </c>
      <c r="G1177" s="42">
        <v>6525</v>
      </c>
      <c r="H1177" s="217">
        <f t="shared" si="19"/>
        <v>0</v>
      </c>
      <c r="I1177" s="190" t="s">
        <v>10</v>
      </c>
    </row>
    <row r="1178" spans="1:11" x14ac:dyDescent="0.25">
      <c r="A1178" s="192">
        <v>41926</v>
      </c>
      <c r="B1178" s="254" t="s">
        <v>1574</v>
      </c>
      <c r="C1178" s="322" t="s">
        <v>4923</v>
      </c>
      <c r="D1178" s="308" t="s">
        <v>4257</v>
      </c>
      <c r="E1178" s="309">
        <v>10939.7</v>
      </c>
      <c r="F1178" s="256">
        <v>41932</v>
      </c>
      <c r="G1178" s="42">
        <v>10939.7</v>
      </c>
      <c r="H1178" s="217">
        <f t="shared" si="19"/>
        <v>0</v>
      </c>
      <c r="I1178" s="190" t="s">
        <v>4992</v>
      </c>
    </row>
    <row r="1179" spans="1:11" x14ac:dyDescent="0.25">
      <c r="A1179" s="192">
        <v>41926</v>
      </c>
      <c r="B1179" s="254" t="s">
        <v>1575</v>
      </c>
      <c r="C1179" s="322" t="s">
        <v>4923</v>
      </c>
      <c r="D1179" s="308" t="s">
        <v>4918</v>
      </c>
      <c r="E1179" s="309">
        <v>6841.2</v>
      </c>
      <c r="F1179" s="256">
        <v>41927</v>
      </c>
      <c r="G1179" s="42">
        <v>6841.2</v>
      </c>
      <c r="H1179" s="217">
        <f t="shared" si="19"/>
        <v>0</v>
      </c>
      <c r="I1179" s="190" t="s">
        <v>4992</v>
      </c>
    </row>
    <row r="1180" spans="1:11" x14ac:dyDescent="0.25">
      <c r="A1180" s="192">
        <v>41926</v>
      </c>
      <c r="B1180" s="254" t="s">
        <v>1576</v>
      </c>
      <c r="C1180" s="322" t="s">
        <v>4923</v>
      </c>
      <c r="D1180" s="308" t="s">
        <v>2382</v>
      </c>
      <c r="E1180" s="309">
        <v>4247.3999999999996</v>
      </c>
      <c r="F1180" s="256">
        <v>41926</v>
      </c>
      <c r="G1180" s="42">
        <v>4247.3999999999996</v>
      </c>
      <c r="H1180" s="217">
        <f t="shared" si="19"/>
        <v>0</v>
      </c>
      <c r="I1180" s="190" t="s">
        <v>10</v>
      </c>
    </row>
    <row r="1181" spans="1:11" x14ac:dyDescent="0.25">
      <c r="A1181" s="192">
        <v>41926</v>
      </c>
      <c r="B1181" s="254" t="s">
        <v>1577</v>
      </c>
      <c r="C1181" s="322" t="s">
        <v>4923</v>
      </c>
      <c r="D1181" s="308" t="s">
        <v>4590</v>
      </c>
      <c r="E1181" s="309">
        <v>177.6</v>
      </c>
      <c r="F1181" s="256">
        <v>41926</v>
      </c>
      <c r="G1181" s="42">
        <v>177.6</v>
      </c>
      <c r="H1181" s="217">
        <f t="shared" si="19"/>
        <v>0</v>
      </c>
      <c r="I1181" s="190" t="s">
        <v>4992</v>
      </c>
    </row>
    <row r="1182" spans="1:11" x14ac:dyDescent="0.25">
      <c r="A1182" s="192">
        <v>41926</v>
      </c>
      <c r="B1182" s="254" t="s">
        <v>1578</v>
      </c>
      <c r="C1182" s="322" t="s">
        <v>4923</v>
      </c>
      <c r="D1182" s="308" t="s">
        <v>83</v>
      </c>
      <c r="E1182" s="309">
        <v>3344.8</v>
      </c>
      <c r="F1182" s="256">
        <v>41926</v>
      </c>
      <c r="G1182" s="42">
        <v>3344.8</v>
      </c>
      <c r="H1182" s="217">
        <f t="shared" si="19"/>
        <v>0</v>
      </c>
      <c r="I1182" s="190" t="s">
        <v>4995</v>
      </c>
    </row>
    <row r="1183" spans="1:11" x14ac:dyDescent="0.25">
      <c r="A1183" s="192">
        <v>41926</v>
      </c>
      <c r="B1183" s="254" t="s">
        <v>1579</v>
      </c>
      <c r="C1183" s="322" t="s">
        <v>4923</v>
      </c>
      <c r="D1183" s="308" t="s">
        <v>19</v>
      </c>
      <c r="E1183" s="309">
        <v>2784</v>
      </c>
      <c r="F1183" s="256">
        <v>41926</v>
      </c>
      <c r="G1183" s="42">
        <v>2784</v>
      </c>
      <c r="H1183" s="217">
        <f t="shared" si="19"/>
        <v>0</v>
      </c>
      <c r="I1183" s="190" t="s">
        <v>4995</v>
      </c>
    </row>
    <row r="1184" spans="1:11" x14ac:dyDescent="0.25">
      <c r="A1184" s="192">
        <v>41926</v>
      </c>
      <c r="B1184" s="254" t="s">
        <v>1580</v>
      </c>
      <c r="C1184" s="322" t="s">
        <v>4923</v>
      </c>
      <c r="D1184" s="308" t="s">
        <v>106</v>
      </c>
      <c r="E1184" s="309">
        <v>21340.799999999999</v>
      </c>
      <c r="F1184" s="256">
        <v>41930</v>
      </c>
      <c r="G1184" s="42">
        <v>21340.799999999999</v>
      </c>
      <c r="H1184" s="217">
        <f t="shared" si="19"/>
        <v>0</v>
      </c>
      <c r="I1184" s="190" t="s">
        <v>4995</v>
      </c>
    </row>
    <row r="1185" spans="1:11" x14ac:dyDescent="0.25">
      <c r="A1185" s="192">
        <v>41926</v>
      </c>
      <c r="B1185" s="254" t="s">
        <v>1581</v>
      </c>
      <c r="C1185" s="322" t="s">
        <v>4923</v>
      </c>
      <c r="D1185" s="308" t="s">
        <v>4661</v>
      </c>
      <c r="E1185" s="309">
        <v>23459.54</v>
      </c>
      <c r="F1185" s="412" t="s">
        <v>5030</v>
      </c>
      <c r="G1185" s="42">
        <v>23459.54</v>
      </c>
      <c r="H1185" s="217">
        <f t="shared" si="19"/>
        <v>0</v>
      </c>
      <c r="I1185" s="190" t="s">
        <v>4992</v>
      </c>
    </row>
    <row r="1186" spans="1:11" x14ac:dyDescent="0.25">
      <c r="A1186" s="192">
        <v>41926</v>
      </c>
      <c r="B1186" s="254" t="s">
        <v>1582</v>
      </c>
      <c r="C1186" s="322" t="s">
        <v>4923</v>
      </c>
      <c r="D1186" s="308" t="s">
        <v>51</v>
      </c>
      <c r="E1186" s="309">
        <v>1765</v>
      </c>
      <c r="F1186" s="425" t="s">
        <v>5031</v>
      </c>
      <c r="G1186" s="42">
        <v>1765</v>
      </c>
      <c r="H1186" s="217">
        <f t="shared" si="19"/>
        <v>0</v>
      </c>
      <c r="I1186" s="190" t="s">
        <v>10</v>
      </c>
      <c r="J1186" s="21"/>
      <c r="K1186" s="21"/>
    </row>
    <row r="1187" spans="1:11" x14ac:dyDescent="0.25">
      <c r="A1187" s="192">
        <v>41926</v>
      </c>
      <c r="B1187" s="254" t="s">
        <v>1583</v>
      </c>
      <c r="C1187" s="322" t="s">
        <v>4923</v>
      </c>
      <c r="D1187" s="308" t="s">
        <v>2714</v>
      </c>
      <c r="E1187" s="309">
        <v>6115.2</v>
      </c>
      <c r="F1187" s="256">
        <v>41926</v>
      </c>
      <c r="G1187" s="42">
        <v>6115.2</v>
      </c>
      <c r="H1187" s="217">
        <f t="shared" si="19"/>
        <v>0</v>
      </c>
      <c r="I1187" s="190" t="s">
        <v>4995</v>
      </c>
      <c r="J1187" s="21"/>
      <c r="K1187" s="21"/>
    </row>
    <row r="1188" spans="1:11" x14ac:dyDescent="0.25">
      <c r="A1188" s="192">
        <v>41926</v>
      </c>
      <c r="B1188" s="254" t="s">
        <v>1584</v>
      </c>
      <c r="C1188" s="322" t="s">
        <v>4923</v>
      </c>
      <c r="D1188" s="308" t="s">
        <v>1607</v>
      </c>
      <c r="E1188" s="309">
        <v>4868.6000000000004</v>
      </c>
      <c r="F1188" s="256">
        <v>41926</v>
      </c>
      <c r="G1188" s="42">
        <v>4868.6000000000004</v>
      </c>
      <c r="H1188" s="217">
        <f t="shared" si="19"/>
        <v>0</v>
      </c>
      <c r="I1188" s="190" t="s">
        <v>4992</v>
      </c>
      <c r="J1188" s="21"/>
      <c r="K1188" s="21"/>
    </row>
    <row r="1189" spans="1:11" x14ac:dyDescent="0.25">
      <c r="A1189" s="192">
        <v>41926</v>
      </c>
      <c r="B1189" s="254" t="s">
        <v>1586</v>
      </c>
      <c r="C1189" s="322" t="s">
        <v>4923</v>
      </c>
      <c r="D1189" s="308" t="s">
        <v>104</v>
      </c>
      <c r="E1189" s="309">
        <v>1927.61</v>
      </c>
      <c r="F1189" s="256">
        <v>41926</v>
      </c>
      <c r="G1189" s="42">
        <v>1927.61</v>
      </c>
      <c r="H1189" s="217">
        <f t="shared" si="19"/>
        <v>0</v>
      </c>
      <c r="I1189" s="190" t="s">
        <v>4992</v>
      </c>
      <c r="J1189" s="21"/>
      <c r="K1189" s="21"/>
    </row>
    <row r="1190" spans="1:11" x14ac:dyDescent="0.25">
      <c r="A1190" s="192">
        <v>41926</v>
      </c>
      <c r="B1190" s="254" t="s">
        <v>1587</v>
      </c>
      <c r="C1190" s="322" t="s">
        <v>4923</v>
      </c>
      <c r="D1190" s="308" t="s">
        <v>464</v>
      </c>
      <c r="E1190" s="309">
        <v>21603.32</v>
      </c>
      <c r="F1190" s="256">
        <v>41927</v>
      </c>
      <c r="G1190" s="42">
        <v>21603.32</v>
      </c>
      <c r="H1190" s="217">
        <f t="shared" si="19"/>
        <v>0</v>
      </c>
      <c r="I1190" s="190" t="s">
        <v>3577</v>
      </c>
      <c r="J1190" s="21"/>
      <c r="K1190" s="21"/>
    </row>
    <row r="1191" spans="1:11" x14ac:dyDescent="0.25">
      <c r="A1191" s="192">
        <v>41926</v>
      </c>
      <c r="B1191" s="254" t="s">
        <v>1589</v>
      </c>
      <c r="C1191" s="322" t="s">
        <v>4923</v>
      </c>
      <c r="D1191" s="308" t="s">
        <v>237</v>
      </c>
      <c r="E1191" s="309">
        <v>1568.6</v>
      </c>
      <c r="F1191" s="256">
        <v>41927</v>
      </c>
      <c r="G1191" s="42">
        <v>1568.6</v>
      </c>
      <c r="H1191" s="217">
        <f t="shared" si="19"/>
        <v>0</v>
      </c>
      <c r="I1191" s="190" t="s">
        <v>3577</v>
      </c>
      <c r="J1191" s="21"/>
      <c r="K1191" s="21"/>
    </row>
    <row r="1192" spans="1:11" x14ac:dyDescent="0.25">
      <c r="A1192" s="192">
        <v>41926</v>
      </c>
      <c r="B1192" s="254" t="s">
        <v>1591</v>
      </c>
      <c r="C1192" s="322" t="s">
        <v>4923</v>
      </c>
      <c r="D1192" s="308" t="s">
        <v>115</v>
      </c>
      <c r="E1192" s="309">
        <v>2731.2</v>
      </c>
      <c r="F1192" s="579">
        <v>41926</v>
      </c>
      <c r="G1192" s="42">
        <v>2731.2</v>
      </c>
      <c r="H1192" s="217">
        <f t="shared" si="19"/>
        <v>0</v>
      </c>
      <c r="I1192" s="190" t="s">
        <v>4992</v>
      </c>
      <c r="J1192" s="21"/>
      <c r="K1192" s="21"/>
    </row>
    <row r="1193" spans="1:11" x14ac:dyDescent="0.25">
      <c r="A1193" s="192">
        <v>41926</v>
      </c>
      <c r="B1193" s="254" t="s">
        <v>1592</v>
      </c>
      <c r="C1193" s="322" t="s">
        <v>4923</v>
      </c>
      <c r="D1193" s="308" t="s">
        <v>142</v>
      </c>
      <c r="E1193" s="309">
        <v>1080</v>
      </c>
      <c r="F1193" s="256">
        <v>41927</v>
      </c>
      <c r="G1193" s="42">
        <v>1080</v>
      </c>
      <c r="H1193" s="217">
        <f t="shared" si="19"/>
        <v>0</v>
      </c>
      <c r="I1193" s="190" t="s">
        <v>4993</v>
      </c>
      <c r="J1193" s="21"/>
      <c r="K1193" s="21"/>
    </row>
    <row r="1194" spans="1:11" x14ac:dyDescent="0.25">
      <c r="A1194" s="192">
        <v>41926</v>
      </c>
      <c r="B1194" s="254" t="s">
        <v>1593</v>
      </c>
      <c r="C1194" s="322" t="s">
        <v>4923</v>
      </c>
      <c r="D1194" s="308" t="s">
        <v>78</v>
      </c>
      <c r="E1194" s="309">
        <v>3295.5</v>
      </c>
      <c r="F1194" s="256">
        <v>41927</v>
      </c>
      <c r="G1194" s="42">
        <v>3295.5</v>
      </c>
      <c r="H1194" s="217">
        <f t="shared" si="19"/>
        <v>0</v>
      </c>
      <c r="I1194" s="190" t="s">
        <v>4993</v>
      </c>
      <c r="J1194" s="21"/>
      <c r="K1194" s="21"/>
    </row>
    <row r="1195" spans="1:11" x14ac:dyDescent="0.25">
      <c r="A1195" s="192">
        <v>41926</v>
      </c>
      <c r="B1195" s="254" t="s">
        <v>1594</v>
      </c>
      <c r="C1195" s="322" t="s">
        <v>4923</v>
      </c>
      <c r="D1195" s="308" t="s">
        <v>78</v>
      </c>
      <c r="E1195" s="309">
        <v>2342.6999999999998</v>
      </c>
      <c r="F1195" s="256">
        <v>41927</v>
      </c>
      <c r="G1195" s="42">
        <v>2342.6999999999998</v>
      </c>
      <c r="H1195" s="217">
        <f t="shared" si="19"/>
        <v>0</v>
      </c>
      <c r="I1195" s="190" t="s">
        <v>4993</v>
      </c>
      <c r="J1195" s="21"/>
      <c r="K1195" s="21"/>
    </row>
    <row r="1196" spans="1:11" x14ac:dyDescent="0.25">
      <c r="A1196" s="192">
        <v>41926</v>
      </c>
      <c r="B1196" s="254" t="s">
        <v>1595</v>
      </c>
      <c r="C1196" s="322" t="s">
        <v>4923</v>
      </c>
      <c r="D1196" s="308" t="s">
        <v>257</v>
      </c>
      <c r="E1196" s="309">
        <v>14117.4</v>
      </c>
      <c r="F1196" s="256">
        <v>41927</v>
      </c>
      <c r="G1196" s="42">
        <v>14117.4</v>
      </c>
      <c r="H1196" s="217">
        <f t="shared" si="19"/>
        <v>0</v>
      </c>
      <c r="I1196" s="190" t="s">
        <v>4993</v>
      </c>
      <c r="J1196" s="21"/>
      <c r="K1196" s="21"/>
    </row>
    <row r="1197" spans="1:11" x14ac:dyDescent="0.25">
      <c r="A1197" s="192">
        <v>41926</v>
      </c>
      <c r="B1197" s="254" t="s">
        <v>1596</v>
      </c>
      <c r="C1197" s="322" t="s">
        <v>4923</v>
      </c>
      <c r="D1197" s="308" t="s">
        <v>99</v>
      </c>
      <c r="E1197" s="309">
        <v>1266.2</v>
      </c>
      <c r="F1197" s="256">
        <v>41927</v>
      </c>
      <c r="G1197" s="42">
        <v>1266.2</v>
      </c>
      <c r="H1197" s="217">
        <f t="shared" si="19"/>
        <v>0</v>
      </c>
      <c r="I1197" s="190" t="s">
        <v>4993</v>
      </c>
      <c r="J1197" s="21"/>
      <c r="K1197" s="21"/>
    </row>
    <row r="1198" spans="1:11" x14ac:dyDescent="0.25">
      <c r="A1198" s="192">
        <v>41926</v>
      </c>
      <c r="B1198" s="254" t="s">
        <v>1597</v>
      </c>
      <c r="C1198" s="322" t="s">
        <v>4923</v>
      </c>
      <c r="D1198" s="308" t="s">
        <v>4948</v>
      </c>
      <c r="E1198" s="309">
        <v>1357</v>
      </c>
      <c r="F1198" s="256">
        <v>41926</v>
      </c>
      <c r="G1198" s="42">
        <v>1357</v>
      </c>
      <c r="H1198" s="217">
        <f t="shared" si="19"/>
        <v>0</v>
      </c>
      <c r="I1198" s="190" t="s">
        <v>4992</v>
      </c>
      <c r="J1198" s="21"/>
      <c r="K1198" s="21"/>
    </row>
    <row r="1199" spans="1:11" x14ac:dyDescent="0.25">
      <c r="A1199" s="192">
        <v>41926</v>
      </c>
      <c r="B1199" s="254" t="s">
        <v>1598</v>
      </c>
      <c r="C1199" s="322" t="s">
        <v>4923</v>
      </c>
      <c r="D1199" s="308" t="s">
        <v>348</v>
      </c>
      <c r="E1199" s="309">
        <v>734.94</v>
      </c>
      <c r="F1199" s="256">
        <v>41927</v>
      </c>
      <c r="G1199" s="42">
        <v>734.94</v>
      </c>
      <c r="H1199" s="217">
        <f t="shared" si="19"/>
        <v>0</v>
      </c>
      <c r="I1199" s="190" t="s">
        <v>4993</v>
      </c>
      <c r="J1199" s="21"/>
      <c r="K1199" s="21"/>
    </row>
    <row r="1200" spans="1:11" x14ac:dyDescent="0.25">
      <c r="A1200" s="192">
        <v>41926</v>
      </c>
      <c r="B1200" s="254" t="s">
        <v>1599</v>
      </c>
      <c r="C1200" s="322" t="s">
        <v>4923</v>
      </c>
      <c r="D1200" s="308" t="s">
        <v>4240</v>
      </c>
      <c r="E1200" s="309">
        <v>18133.2</v>
      </c>
      <c r="F1200" s="256">
        <v>41942</v>
      </c>
      <c r="G1200" s="42">
        <v>18133.2</v>
      </c>
      <c r="H1200" s="217">
        <f t="shared" si="19"/>
        <v>0</v>
      </c>
      <c r="I1200" s="190" t="s">
        <v>5032</v>
      </c>
      <c r="J1200" s="21"/>
      <c r="K1200" s="21"/>
    </row>
    <row r="1201" spans="1:11" x14ac:dyDescent="0.25">
      <c r="A1201" s="192">
        <v>41926</v>
      </c>
      <c r="B1201" s="254" t="s">
        <v>1601</v>
      </c>
      <c r="C1201" s="322" t="s">
        <v>4923</v>
      </c>
      <c r="D1201" s="308" t="s">
        <v>1202</v>
      </c>
      <c r="E1201" s="309">
        <v>203</v>
      </c>
      <c r="F1201" s="256">
        <v>41926</v>
      </c>
      <c r="G1201" s="42">
        <v>203</v>
      </c>
      <c r="H1201" s="217">
        <f t="shared" si="19"/>
        <v>0</v>
      </c>
      <c r="I1201" s="190" t="s">
        <v>4992</v>
      </c>
      <c r="J1201" s="21"/>
      <c r="K1201" s="21"/>
    </row>
    <row r="1202" spans="1:11" x14ac:dyDescent="0.25">
      <c r="A1202" s="192">
        <v>41926</v>
      </c>
      <c r="B1202" s="254" t="s">
        <v>1602</v>
      </c>
      <c r="C1202" s="322" t="s">
        <v>4923</v>
      </c>
      <c r="D1202" s="308" t="s">
        <v>494</v>
      </c>
      <c r="E1202" s="309">
        <v>4331.3999999999996</v>
      </c>
      <c r="F1202" s="256">
        <v>41926</v>
      </c>
      <c r="G1202" s="42">
        <v>4331.3999999999996</v>
      </c>
      <c r="H1202" s="217">
        <f t="shared" si="19"/>
        <v>0</v>
      </c>
      <c r="I1202" s="190" t="s">
        <v>4992</v>
      </c>
    </row>
    <row r="1203" spans="1:11" x14ac:dyDescent="0.25">
      <c r="A1203" s="192">
        <v>41926</v>
      </c>
      <c r="B1203" s="254" t="s">
        <v>1603</v>
      </c>
      <c r="C1203" s="322" t="s">
        <v>4923</v>
      </c>
      <c r="D1203" s="308" t="s">
        <v>396</v>
      </c>
      <c r="E1203" s="309">
        <v>338.8</v>
      </c>
      <c r="F1203" s="256">
        <v>41927</v>
      </c>
      <c r="G1203" s="42">
        <v>338.8</v>
      </c>
      <c r="H1203" s="217">
        <f t="shared" si="19"/>
        <v>0</v>
      </c>
      <c r="I1203" s="190" t="s">
        <v>4992</v>
      </c>
    </row>
    <row r="1204" spans="1:11" x14ac:dyDescent="0.25">
      <c r="A1204" s="192">
        <v>41926</v>
      </c>
      <c r="B1204" s="254" t="s">
        <v>1604</v>
      </c>
      <c r="C1204" s="322" t="s">
        <v>4923</v>
      </c>
      <c r="D1204" s="308" t="s">
        <v>4183</v>
      </c>
      <c r="E1204" s="309">
        <v>8477.7999999999993</v>
      </c>
      <c r="F1204" s="256">
        <v>41926</v>
      </c>
      <c r="G1204" s="42">
        <v>8477.7999999999993</v>
      </c>
      <c r="H1204" s="217">
        <f t="shared" si="19"/>
        <v>0</v>
      </c>
      <c r="I1204" s="190" t="s">
        <v>4992</v>
      </c>
    </row>
    <row r="1205" spans="1:11" x14ac:dyDescent="0.25">
      <c r="A1205" s="192">
        <v>41926</v>
      </c>
      <c r="B1205" s="254" t="s">
        <v>1605</v>
      </c>
      <c r="C1205" s="322" t="s">
        <v>4923</v>
      </c>
      <c r="D1205" s="308" t="s">
        <v>891</v>
      </c>
      <c r="E1205" s="309">
        <v>3710.4</v>
      </c>
      <c r="F1205" s="256">
        <v>41927</v>
      </c>
      <c r="G1205" s="42">
        <v>3710.4</v>
      </c>
      <c r="H1205" s="217">
        <f t="shared" si="19"/>
        <v>0</v>
      </c>
      <c r="I1205" s="190" t="s">
        <v>4992</v>
      </c>
    </row>
    <row r="1206" spans="1:11" x14ac:dyDescent="0.25">
      <c r="A1206" s="192">
        <v>41926</v>
      </c>
      <c r="B1206" s="254" t="s">
        <v>1606</v>
      </c>
      <c r="C1206" s="322" t="s">
        <v>4923</v>
      </c>
      <c r="D1206" s="308" t="s">
        <v>4939</v>
      </c>
      <c r="E1206" s="309">
        <v>2240</v>
      </c>
      <c r="F1206" s="256">
        <v>41927</v>
      </c>
      <c r="G1206" s="42">
        <v>2240</v>
      </c>
      <c r="H1206" s="217">
        <f t="shared" si="19"/>
        <v>0</v>
      </c>
      <c r="I1206" s="190" t="s">
        <v>4997</v>
      </c>
    </row>
    <row r="1207" spans="1:11" x14ac:dyDescent="0.25">
      <c r="A1207" s="192">
        <v>41926</v>
      </c>
      <c r="B1207" s="254" t="s">
        <v>1608</v>
      </c>
      <c r="C1207" s="322" t="s">
        <v>4923</v>
      </c>
      <c r="D1207" s="308" t="s">
        <v>5033</v>
      </c>
      <c r="E1207" s="309">
        <v>69395.600000000006</v>
      </c>
      <c r="F1207" s="256">
        <v>41927</v>
      </c>
      <c r="G1207" s="42">
        <v>69395.600000000006</v>
      </c>
      <c r="H1207" s="217">
        <f t="shared" si="19"/>
        <v>0</v>
      </c>
      <c r="I1207" s="190" t="s">
        <v>4995</v>
      </c>
      <c r="K1207" s="33"/>
    </row>
    <row r="1208" spans="1:11" x14ac:dyDescent="0.25">
      <c r="A1208" s="192">
        <v>41927</v>
      </c>
      <c r="B1208" s="254" t="s">
        <v>1610</v>
      </c>
      <c r="C1208" s="322" t="s">
        <v>4923</v>
      </c>
      <c r="D1208" s="576" t="s">
        <v>4928</v>
      </c>
      <c r="E1208" s="309">
        <v>17010</v>
      </c>
      <c r="F1208" s="256">
        <v>41927</v>
      </c>
      <c r="G1208" s="42">
        <v>17010</v>
      </c>
      <c r="H1208" s="217">
        <f t="shared" si="19"/>
        <v>0</v>
      </c>
      <c r="I1208" s="190" t="s">
        <v>4995</v>
      </c>
    </row>
    <row r="1209" spans="1:11" x14ac:dyDescent="0.25">
      <c r="A1209" s="192">
        <v>41927</v>
      </c>
      <c r="B1209" s="254" t="s">
        <v>1611</v>
      </c>
      <c r="C1209" s="322" t="s">
        <v>4923</v>
      </c>
      <c r="D1209" s="308" t="s">
        <v>4918</v>
      </c>
      <c r="E1209" s="309">
        <v>55451.1</v>
      </c>
      <c r="F1209" s="256">
        <v>41927</v>
      </c>
      <c r="G1209" s="42">
        <v>55451.1</v>
      </c>
      <c r="H1209" s="217">
        <f t="shared" si="19"/>
        <v>0</v>
      </c>
      <c r="I1209" s="190" t="s">
        <v>4993</v>
      </c>
    </row>
    <row r="1210" spans="1:11" x14ac:dyDescent="0.25">
      <c r="A1210" s="192">
        <v>41927</v>
      </c>
      <c r="B1210" s="254" t="s">
        <v>1612</v>
      </c>
      <c r="C1210" s="322" t="s">
        <v>4923</v>
      </c>
      <c r="D1210" s="308" t="s">
        <v>1814</v>
      </c>
      <c r="E1210" s="309">
        <v>3379.2</v>
      </c>
      <c r="F1210" s="256">
        <v>41939</v>
      </c>
      <c r="G1210" s="42">
        <v>3379.2</v>
      </c>
      <c r="H1210" s="217">
        <f t="shared" si="19"/>
        <v>0</v>
      </c>
      <c r="I1210" s="190" t="s">
        <v>4995</v>
      </c>
    </row>
    <row r="1211" spans="1:11" x14ac:dyDescent="0.25">
      <c r="A1211" s="192">
        <v>41927</v>
      </c>
      <c r="B1211" s="254" t="s">
        <v>1613</v>
      </c>
      <c r="C1211" s="322" t="s">
        <v>4923</v>
      </c>
      <c r="D1211" s="308" t="s">
        <v>3366</v>
      </c>
      <c r="E1211" s="309">
        <v>1830</v>
      </c>
      <c r="F1211" s="256">
        <v>41927</v>
      </c>
      <c r="G1211" s="42">
        <v>1830</v>
      </c>
      <c r="H1211" s="217">
        <f t="shared" si="19"/>
        <v>0</v>
      </c>
      <c r="I1211" s="190" t="s">
        <v>5010</v>
      </c>
    </row>
    <row r="1212" spans="1:11" x14ac:dyDescent="0.25">
      <c r="A1212" s="192">
        <v>41927</v>
      </c>
      <c r="B1212" s="254" t="s">
        <v>1614</v>
      </c>
      <c r="C1212" s="322" t="s">
        <v>4923</v>
      </c>
      <c r="D1212" s="308" t="s">
        <v>4996</v>
      </c>
      <c r="E1212" s="309">
        <v>45749.8</v>
      </c>
      <c r="F1212" s="256">
        <v>41930</v>
      </c>
      <c r="G1212" s="42">
        <v>45749.8</v>
      </c>
      <c r="H1212" s="217">
        <f t="shared" si="19"/>
        <v>0</v>
      </c>
      <c r="I1212" s="190" t="s">
        <v>10</v>
      </c>
    </row>
    <row r="1213" spans="1:11" x14ac:dyDescent="0.25">
      <c r="A1213" s="192">
        <v>41927</v>
      </c>
      <c r="B1213" s="254" t="s">
        <v>1615</v>
      </c>
      <c r="C1213" s="322" t="s">
        <v>4923</v>
      </c>
      <c r="D1213" s="308" t="s">
        <v>4915</v>
      </c>
      <c r="E1213" s="309">
        <v>15849.8</v>
      </c>
      <c r="F1213" s="256">
        <v>41928</v>
      </c>
      <c r="G1213" s="42">
        <v>15849.8</v>
      </c>
      <c r="H1213" s="217">
        <f t="shared" si="19"/>
        <v>0</v>
      </c>
      <c r="I1213" s="190" t="s">
        <v>4971</v>
      </c>
    </row>
    <row r="1214" spans="1:11" x14ac:dyDescent="0.25">
      <c r="A1214" s="192">
        <v>41927</v>
      </c>
      <c r="B1214" s="254" t="s">
        <v>1617</v>
      </c>
      <c r="C1214" s="322" t="s">
        <v>4923</v>
      </c>
      <c r="D1214" s="308" t="s">
        <v>4996</v>
      </c>
      <c r="E1214" s="309">
        <v>4326</v>
      </c>
      <c r="F1214" s="256">
        <v>41928</v>
      </c>
      <c r="G1214" s="42">
        <v>4326</v>
      </c>
      <c r="H1214" s="217">
        <f t="shared" si="19"/>
        <v>0</v>
      </c>
      <c r="I1214" s="190" t="s">
        <v>4992</v>
      </c>
    </row>
    <row r="1215" spans="1:11" x14ac:dyDescent="0.25">
      <c r="A1215" s="192">
        <v>41927</v>
      </c>
      <c r="B1215" s="254" t="s">
        <v>1619</v>
      </c>
      <c r="C1215" s="322" t="s">
        <v>4923</v>
      </c>
      <c r="D1215" s="308" t="s">
        <v>13</v>
      </c>
      <c r="E1215" s="309">
        <v>3100.8</v>
      </c>
      <c r="F1215" s="256">
        <v>41927</v>
      </c>
      <c r="G1215" s="42">
        <v>3100.8</v>
      </c>
      <c r="H1215" s="217">
        <f t="shared" si="19"/>
        <v>0</v>
      </c>
      <c r="I1215" s="190" t="s">
        <v>10</v>
      </c>
    </row>
    <row r="1216" spans="1:11" x14ac:dyDescent="0.25">
      <c r="A1216" s="192">
        <v>41927</v>
      </c>
      <c r="B1216" s="254" t="s">
        <v>5034</v>
      </c>
      <c r="C1216" s="322" t="s">
        <v>4923</v>
      </c>
      <c r="D1216" s="20" t="s">
        <v>106</v>
      </c>
      <c r="E1216" s="213">
        <v>65620</v>
      </c>
      <c r="F1216" s="256">
        <v>41930</v>
      </c>
      <c r="G1216" s="42">
        <v>65620</v>
      </c>
      <c r="H1216" s="217">
        <f t="shared" si="19"/>
        <v>0</v>
      </c>
      <c r="I1216" s="190" t="s">
        <v>4992</v>
      </c>
    </row>
    <row r="1217" spans="1:11" x14ac:dyDescent="0.25">
      <c r="A1217" s="192">
        <v>41927</v>
      </c>
      <c r="B1217" s="254" t="s">
        <v>5035</v>
      </c>
      <c r="C1217" s="322" t="s">
        <v>4923</v>
      </c>
      <c r="D1217" s="20" t="s">
        <v>4612</v>
      </c>
      <c r="E1217" s="213">
        <v>5321.6</v>
      </c>
      <c r="F1217" s="256">
        <v>41928</v>
      </c>
      <c r="G1217" s="42">
        <v>5321.6</v>
      </c>
      <c r="H1217" s="217">
        <f t="shared" si="19"/>
        <v>0</v>
      </c>
      <c r="I1217" s="190" t="s">
        <v>3577</v>
      </c>
    </row>
    <row r="1218" spans="1:11" x14ac:dyDescent="0.25">
      <c r="A1218" s="192">
        <v>41927</v>
      </c>
      <c r="B1218" s="254" t="s">
        <v>5036</v>
      </c>
      <c r="C1218" s="322" t="s">
        <v>4923</v>
      </c>
      <c r="D1218" s="20" t="s">
        <v>23</v>
      </c>
      <c r="E1218" s="213">
        <v>936.2</v>
      </c>
      <c r="F1218" s="256">
        <v>41927</v>
      </c>
      <c r="G1218" s="42">
        <v>936.2</v>
      </c>
      <c r="H1218" s="217">
        <f t="shared" si="19"/>
        <v>0</v>
      </c>
      <c r="I1218" s="190" t="s">
        <v>3577</v>
      </c>
    </row>
    <row r="1219" spans="1:11" x14ac:dyDescent="0.25">
      <c r="A1219" s="192">
        <v>41927</v>
      </c>
      <c r="B1219" s="254" t="s">
        <v>5037</v>
      </c>
      <c r="C1219" s="322" t="s">
        <v>4923</v>
      </c>
      <c r="D1219" s="20" t="s">
        <v>123</v>
      </c>
      <c r="E1219" s="213">
        <v>17012.900000000001</v>
      </c>
      <c r="F1219" s="256">
        <v>41929</v>
      </c>
      <c r="G1219" s="42">
        <v>17012.900000000001</v>
      </c>
      <c r="H1219" s="217">
        <f t="shared" si="19"/>
        <v>0</v>
      </c>
      <c r="I1219" s="190" t="s">
        <v>4992</v>
      </c>
    </row>
    <row r="1220" spans="1:11" x14ac:dyDescent="0.25">
      <c r="A1220" s="192">
        <v>41927</v>
      </c>
      <c r="B1220" s="254" t="s">
        <v>5038</v>
      </c>
      <c r="C1220" s="322" t="s">
        <v>4923</v>
      </c>
      <c r="D1220" s="20" t="s">
        <v>4939</v>
      </c>
      <c r="E1220" s="213">
        <v>9860</v>
      </c>
      <c r="F1220" s="256">
        <v>41927</v>
      </c>
      <c r="G1220" s="42">
        <v>9860</v>
      </c>
      <c r="H1220" s="217">
        <f t="shared" si="19"/>
        <v>0</v>
      </c>
      <c r="I1220" s="190" t="s">
        <v>5000</v>
      </c>
    </row>
    <row r="1221" spans="1:11" x14ac:dyDescent="0.25">
      <c r="A1221" s="192">
        <v>41927</v>
      </c>
      <c r="B1221" s="254" t="s">
        <v>5039</v>
      </c>
      <c r="C1221" s="322" t="s">
        <v>4923</v>
      </c>
      <c r="D1221" s="20" t="s">
        <v>4620</v>
      </c>
      <c r="E1221" s="213">
        <v>4318</v>
      </c>
      <c r="F1221" s="256">
        <v>41928</v>
      </c>
      <c r="G1221" s="42">
        <v>4318</v>
      </c>
      <c r="H1221" s="217">
        <f t="shared" si="19"/>
        <v>0</v>
      </c>
      <c r="I1221" s="190" t="s">
        <v>10</v>
      </c>
    </row>
    <row r="1222" spans="1:11" x14ac:dyDescent="0.25">
      <c r="A1222" s="192">
        <v>41927</v>
      </c>
      <c r="B1222" s="254" t="s">
        <v>5040</v>
      </c>
      <c r="C1222" s="322" t="s">
        <v>4923</v>
      </c>
      <c r="D1222" s="20" t="s">
        <v>4826</v>
      </c>
      <c r="E1222" s="213">
        <v>6285.2</v>
      </c>
      <c r="F1222" s="256">
        <v>41927</v>
      </c>
      <c r="G1222" s="42">
        <v>6285.2</v>
      </c>
      <c r="H1222" s="217">
        <f t="shared" si="19"/>
        <v>0</v>
      </c>
      <c r="I1222" s="190" t="s">
        <v>4992</v>
      </c>
      <c r="K1222" s="33"/>
    </row>
    <row r="1223" spans="1:11" x14ac:dyDescent="0.25">
      <c r="A1223" s="192">
        <v>41927</v>
      </c>
      <c r="B1223" s="254" t="s">
        <v>5041</v>
      </c>
      <c r="C1223" s="322" t="s">
        <v>4923</v>
      </c>
      <c r="D1223" s="308" t="s">
        <v>19</v>
      </c>
      <c r="E1223" s="309">
        <v>2945.2</v>
      </c>
      <c r="F1223" s="256">
        <v>41927</v>
      </c>
      <c r="G1223" s="42">
        <v>2945.2</v>
      </c>
      <c r="H1223" s="217">
        <f t="shared" si="19"/>
        <v>0</v>
      </c>
      <c r="I1223" s="190" t="s">
        <v>4993</v>
      </c>
    </row>
    <row r="1224" spans="1:11" x14ac:dyDescent="0.25">
      <c r="A1224" s="192">
        <v>41927</v>
      </c>
      <c r="B1224" s="254" t="s">
        <v>5042</v>
      </c>
      <c r="C1224" s="322" t="s">
        <v>4923</v>
      </c>
      <c r="D1224" s="20" t="s">
        <v>28</v>
      </c>
      <c r="E1224" s="213">
        <v>15361</v>
      </c>
      <c r="F1224" s="256">
        <v>41927</v>
      </c>
      <c r="G1224" s="42">
        <v>15361</v>
      </c>
      <c r="H1224" s="217">
        <f t="shared" ref="H1224:H1287" si="20">E1224-G1224</f>
        <v>0</v>
      </c>
      <c r="I1224" s="190" t="s">
        <v>4992</v>
      </c>
    </row>
    <row r="1225" spans="1:11" x14ac:dyDescent="0.25">
      <c r="A1225" s="192">
        <v>41927</v>
      </c>
      <c r="B1225" s="254" t="s">
        <v>5043</v>
      </c>
      <c r="C1225" s="322" t="s">
        <v>4923</v>
      </c>
      <c r="D1225" s="20" t="s">
        <v>116</v>
      </c>
      <c r="E1225" s="213">
        <v>4755</v>
      </c>
      <c r="F1225" s="256">
        <v>41927</v>
      </c>
      <c r="G1225" s="42">
        <v>4755</v>
      </c>
      <c r="H1225" s="217">
        <f t="shared" si="20"/>
        <v>0</v>
      </c>
      <c r="I1225" s="20" t="s">
        <v>3577</v>
      </c>
    </row>
    <row r="1226" spans="1:11" x14ac:dyDescent="0.25">
      <c r="A1226" s="192">
        <v>41927</v>
      </c>
      <c r="B1226" s="254" t="s">
        <v>5044</v>
      </c>
      <c r="C1226" s="322" t="s">
        <v>4923</v>
      </c>
      <c r="D1226" s="20" t="s">
        <v>4290</v>
      </c>
      <c r="E1226" s="213">
        <v>3804</v>
      </c>
      <c r="F1226" s="256">
        <v>41927</v>
      </c>
      <c r="G1226" s="42">
        <v>3804</v>
      </c>
      <c r="H1226" s="217">
        <f t="shared" si="20"/>
        <v>0</v>
      </c>
      <c r="I1226" s="20" t="s">
        <v>4992</v>
      </c>
    </row>
    <row r="1227" spans="1:11" x14ac:dyDescent="0.25">
      <c r="A1227" s="192">
        <v>41927</v>
      </c>
      <c r="B1227" s="254" t="s">
        <v>5045</v>
      </c>
      <c r="C1227" s="322" t="s">
        <v>4923</v>
      </c>
      <c r="D1227" s="20" t="s">
        <v>949</v>
      </c>
      <c r="E1227" s="213">
        <v>933.6</v>
      </c>
      <c r="F1227" s="256">
        <v>41927</v>
      </c>
      <c r="G1227" s="42">
        <v>933.6</v>
      </c>
      <c r="H1227" s="217">
        <f t="shared" si="20"/>
        <v>0</v>
      </c>
      <c r="I1227" s="20" t="s">
        <v>4992</v>
      </c>
    </row>
    <row r="1228" spans="1:11" x14ac:dyDescent="0.25">
      <c r="A1228" s="192">
        <v>41927</v>
      </c>
      <c r="B1228" s="254" t="s">
        <v>5046</v>
      </c>
      <c r="C1228" s="322" t="s">
        <v>4923</v>
      </c>
      <c r="D1228" s="295" t="s">
        <v>5047</v>
      </c>
      <c r="E1228" s="213">
        <v>0</v>
      </c>
      <c r="F1228" s="423" t="s">
        <v>5048</v>
      </c>
      <c r="G1228" s="42"/>
      <c r="H1228" s="217">
        <f t="shared" si="20"/>
        <v>0</v>
      </c>
      <c r="I1228" s="20" t="s">
        <v>4995</v>
      </c>
    </row>
    <row r="1229" spans="1:11" x14ac:dyDescent="0.25">
      <c r="A1229" s="192">
        <v>41927</v>
      </c>
      <c r="B1229" s="254" t="s">
        <v>5049</v>
      </c>
      <c r="C1229" s="322" t="s">
        <v>4923</v>
      </c>
      <c r="D1229" s="20" t="s">
        <v>4935</v>
      </c>
      <c r="E1229" s="213">
        <v>30668.3</v>
      </c>
      <c r="F1229" s="256">
        <v>41927</v>
      </c>
      <c r="G1229" s="42">
        <v>30668.3</v>
      </c>
      <c r="H1229" s="217">
        <f t="shared" si="20"/>
        <v>0</v>
      </c>
      <c r="I1229" s="20" t="s">
        <v>3577</v>
      </c>
    </row>
    <row r="1230" spans="1:11" x14ac:dyDescent="0.25">
      <c r="A1230" s="192">
        <v>41927</v>
      </c>
      <c r="B1230" s="254" t="s">
        <v>5050</v>
      </c>
      <c r="C1230" s="322" t="s">
        <v>4923</v>
      </c>
      <c r="D1230" s="20" t="s">
        <v>55</v>
      </c>
      <c r="E1230" s="213">
        <v>8682.35</v>
      </c>
      <c r="F1230" s="256">
        <v>41927</v>
      </c>
      <c r="G1230" s="42">
        <v>8682.35</v>
      </c>
      <c r="H1230" s="217">
        <f t="shared" si="20"/>
        <v>0</v>
      </c>
      <c r="I1230" s="20" t="s">
        <v>4995</v>
      </c>
    </row>
    <row r="1231" spans="1:11" x14ac:dyDescent="0.25">
      <c r="A1231" s="192">
        <v>41927</v>
      </c>
      <c r="B1231" s="254" t="s">
        <v>5051</v>
      </c>
      <c r="C1231" s="322" t="s">
        <v>4923</v>
      </c>
      <c r="D1231" s="20" t="s">
        <v>29</v>
      </c>
      <c r="E1231" s="213">
        <v>9966</v>
      </c>
      <c r="F1231" s="256">
        <v>41927</v>
      </c>
      <c r="G1231" s="42">
        <v>9966</v>
      </c>
      <c r="H1231" s="217">
        <f t="shared" si="20"/>
        <v>0</v>
      </c>
      <c r="I1231" s="20" t="s">
        <v>5009</v>
      </c>
    </row>
    <row r="1232" spans="1:11" x14ac:dyDescent="0.25">
      <c r="A1232" s="192">
        <v>41927</v>
      </c>
      <c r="B1232" s="254" t="s">
        <v>5052</v>
      </c>
      <c r="C1232" s="322" t="s">
        <v>4923</v>
      </c>
      <c r="D1232" s="20" t="s">
        <v>758</v>
      </c>
      <c r="E1232" s="213">
        <v>1983.6</v>
      </c>
      <c r="F1232" s="256">
        <v>41927</v>
      </c>
      <c r="G1232" s="42">
        <v>1983.6</v>
      </c>
      <c r="H1232" s="217">
        <f t="shared" si="20"/>
        <v>0</v>
      </c>
      <c r="I1232" s="20" t="s">
        <v>4997</v>
      </c>
    </row>
    <row r="1233" spans="1:11" x14ac:dyDescent="0.25">
      <c r="A1233" s="192">
        <v>41927</v>
      </c>
      <c r="B1233" s="254" t="s">
        <v>5053</v>
      </c>
      <c r="C1233" s="322" t="s">
        <v>4923</v>
      </c>
      <c r="D1233" s="20" t="s">
        <v>338</v>
      </c>
      <c r="E1233" s="213">
        <v>839.8</v>
      </c>
      <c r="F1233" s="256">
        <v>41927</v>
      </c>
      <c r="G1233" s="42">
        <v>839.8</v>
      </c>
      <c r="H1233" s="217">
        <f t="shared" si="20"/>
        <v>0</v>
      </c>
      <c r="I1233" s="20" t="s">
        <v>4997</v>
      </c>
    </row>
    <row r="1234" spans="1:11" x14ac:dyDescent="0.25">
      <c r="A1234" s="192">
        <v>41927</v>
      </c>
      <c r="B1234" s="254" t="s">
        <v>5054</v>
      </c>
      <c r="C1234" s="322" t="s">
        <v>4923</v>
      </c>
      <c r="D1234" s="20" t="s">
        <v>136</v>
      </c>
      <c r="E1234" s="213">
        <v>1960.4</v>
      </c>
      <c r="F1234" s="256">
        <v>41927</v>
      </c>
      <c r="G1234" s="42">
        <v>1960.4</v>
      </c>
      <c r="H1234" s="217">
        <f t="shared" si="20"/>
        <v>0</v>
      </c>
      <c r="I1234" s="20" t="s">
        <v>4992</v>
      </c>
      <c r="J1234" s="21"/>
      <c r="K1234" s="21"/>
    </row>
    <row r="1235" spans="1:11" x14ac:dyDescent="0.25">
      <c r="A1235" s="192">
        <v>41927</v>
      </c>
      <c r="B1235" s="254" t="s">
        <v>5055</v>
      </c>
      <c r="C1235" s="322" t="s">
        <v>4923</v>
      </c>
      <c r="D1235" s="20" t="s">
        <v>4652</v>
      </c>
      <c r="E1235" s="213">
        <v>2024.2</v>
      </c>
      <c r="F1235" s="256">
        <v>41927</v>
      </c>
      <c r="G1235" s="42">
        <v>2024.2</v>
      </c>
      <c r="H1235" s="217">
        <f t="shared" si="20"/>
        <v>0</v>
      </c>
      <c r="I1235" s="20" t="s">
        <v>4997</v>
      </c>
      <c r="J1235" s="21"/>
      <c r="K1235" s="21"/>
    </row>
    <row r="1236" spans="1:11" x14ac:dyDescent="0.25">
      <c r="A1236" s="192">
        <v>41927</v>
      </c>
      <c r="B1236" s="254" t="s">
        <v>5056</v>
      </c>
      <c r="C1236" s="322" t="s">
        <v>4923</v>
      </c>
      <c r="D1236" s="20" t="s">
        <v>494</v>
      </c>
      <c r="E1236" s="213">
        <v>5097.2</v>
      </c>
      <c r="F1236" s="256">
        <v>41928</v>
      </c>
      <c r="G1236" s="42">
        <v>5097.2</v>
      </c>
      <c r="H1236" s="217">
        <f t="shared" si="20"/>
        <v>0</v>
      </c>
      <c r="I1236" s="20" t="s">
        <v>3577</v>
      </c>
      <c r="J1236" s="21"/>
      <c r="K1236" s="21"/>
    </row>
    <row r="1237" spans="1:11" x14ac:dyDescent="0.25">
      <c r="A1237" s="192">
        <v>41927</v>
      </c>
      <c r="B1237" s="254" t="s">
        <v>5057</v>
      </c>
      <c r="C1237" s="322" t="s">
        <v>4923</v>
      </c>
      <c r="D1237" s="20" t="s">
        <v>4700</v>
      </c>
      <c r="E1237" s="213">
        <v>1575.6</v>
      </c>
      <c r="F1237" s="256">
        <v>41927</v>
      </c>
      <c r="G1237" s="42">
        <v>1575.6</v>
      </c>
      <c r="H1237" s="217">
        <f t="shared" si="20"/>
        <v>0</v>
      </c>
      <c r="I1237" s="20" t="s">
        <v>5009</v>
      </c>
      <c r="J1237" s="21"/>
      <c r="K1237" s="21"/>
    </row>
    <row r="1238" spans="1:11" x14ac:dyDescent="0.25">
      <c r="A1238" s="192">
        <v>41927</v>
      </c>
      <c r="B1238" s="254" t="s">
        <v>5058</v>
      </c>
      <c r="C1238" s="322" t="s">
        <v>4923</v>
      </c>
      <c r="D1238" s="20" t="s">
        <v>1778</v>
      </c>
      <c r="E1238" s="213">
        <v>1140</v>
      </c>
      <c r="F1238" s="256">
        <v>41927</v>
      </c>
      <c r="G1238" s="42">
        <v>1140</v>
      </c>
      <c r="H1238" s="217">
        <f t="shared" si="20"/>
        <v>0</v>
      </c>
      <c r="I1238" s="20" t="s">
        <v>4997</v>
      </c>
      <c r="J1238" s="21"/>
      <c r="K1238" s="21"/>
    </row>
    <row r="1239" spans="1:11" x14ac:dyDescent="0.25">
      <c r="A1239" s="192">
        <v>41927</v>
      </c>
      <c r="B1239" s="254" t="s">
        <v>5059</v>
      </c>
      <c r="C1239" s="322" t="s">
        <v>4923</v>
      </c>
      <c r="D1239" s="20" t="s">
        <v>49</v>
      </c>
      <c r="E1239" s="213">
        <v>3090</v>
      </c>
      <c r="F1239" s="256">
        <v>41927</v>
      </c>
      <c r="G1239" s="42">
        <v>3090</v>
      </c>
      <c r="H1239" s="217">
        <f t="shared" si="20"/>
        <v>0</v>
      </c>
      <c r="I1239" s="20" t="s">
        <v>4992</v>
      </c>
      <c r="J1239" s="21"/>
      <c r="K1239" s="21"/>
    </row>
    <row r="1240" spans="1:11" x14ac:dyDescent="0.25">
      <c r="A1240" s="192">
        <v>41927</v>
      </c>
      <c r="B1240" s="254" t="s">
        <v>5060</v>
      </c>
      <c r="C1240" s="322" t="s">
        <v>4923</v>
      </c>
      <c r="D1240" s="20" t="s">
        <v>57</v>
      </c>
      <c r="E1240" s="213">
        <v>1100</v>
      </c>
      <c r="F1240" s="256">
        <v>41927</v>
      </c>
      <c r="G1240" s="42">
        <v>1100</v>
      </c>
      <c r="H1240" s="217">
        <f t="shared" si="20"/>
        <v>0</v>
      </c>
      <c r="I1240" s="20" t="s">
        <v>4997</v>
      </c>
      <c r="J1240" s="21"/>
      <c r="K1240" s="21"/>
    </row>
    <row r="1241" spans="1:11" x14ac:dyDescent="0.25">
      <c r="A1241" s="192">
        <v>41927</v>
      </c>
      <c r="B1241" s="254" t="s">
        <v>5061</v>
      </c>
      <c r="C1241" s="322" t="s">
        <v>4923</v>
      </c>
      <c r="D1241" s="308" t="s">
        <v>62</v>
      </c>
      <c r="E1241" s="309">
        <v>19546.8</v>
      </c>
      <c r="F1241" s="256">
        <v>41927</v>
      </c>
      <c r="G1241" s="42">
        <v>19546.8</v>
      </c>
      <c r="H1241" s="217">
        <f t="shared" si="20"/>
        <v>0</v>
      </c>
      <c r="I1241" s="20" t="s">
        <v>4992</v>
      </c>
      <c r="J1241" s="21"/>
      <c r="K1241" s="21"/>
    </row>
    <row r="1242" spans="1:11" x14ac:dyDescent="0.25">
      <c r="A1242" s="192">
        <v>41927</v>
      </c>
      <c r="B1242" s="254" t="s">
        <v>5062</v>
      </c>
      <c r="C1242" s="322" t="s">
        <v>4923</v>
      </c>
      <c r="D1242" s="20" t="s">
        <v>3115</v>
      </c>
      <c r="E1242" s="213">
        <v>9754</v>
      </c>
      <c r="F1242" s="256">
        <v>41927</v>
      </c>
      <c r="G1242" s="42">
        <v>9754</v>
      </c>
      <c r="H1242" s="217">
        <f t="shared" si="20"/>
        <v>0</v>
      </c>
      <c r="I1242" s="20" t="s">
        <v>5000</v>
      </c>
      <c r="J1242" s="21"/>
      <c r="K1242" s="21"/>
    </row>
    <row r="1243" spans="1:11" x14ac:dyDescent="0.25">
      <c r="A1243" s="192">
        <v>41927</v>
      </c>
      <c r="B1243" s="254" t="s">
        <v>5063</v>
      </c>
      <c r="C1243" s="322" t="s">
        <v>4923</v>
      </c>
      <c r="D1243" s="20" t="s">
        <v>4322</v>
      </c>
      <c r="E1243" s="213">
        <v>9055.7999999999993</v>
      </c>
      <c r="F1243" s="256">
        <v>41927</v>
      </c>
      <c r="G1243" s="42">
        <v>9055.7999999999993</v>
      </c>
      <c r="H1243" s="217">
        <f t="shared" si="20"/>
        <v>0</v>
      </c>
      <c r="I1243" s="20" t="s">
        <v>4997</v>
      </c>
      <c r="J1243" s="21"/>
      <c r="K1243" s="21"/>
    </row>
    <row r="1244" spans="1:11" x14ac:dyDescent="0.25">
      <c r="A1244" s="192">
        <v>41927</v>
      </c>
      <c r="B1244" s="254" t="s">
        <v>5064</v>
      </c>
      <c r="C1244" s="322" t="s">
        <v>4923</v>
      </c>
      <c r="D1244" s="20" t="s">
        <v>180</v>
      </c>
      <c r="E1244" s="213">
        <v>13024.9</v>
      </c>
      <c r="F1244" s="256">
        <v>41927</v>
      </c>
      <c r="G1244" s="42">
        <v>13024.9</v>
      </c>
      <c r="H1244" s="217">
        <f t="shared" si="20"/>
        <v>0</v>
      </c>
      <c r="I1244" s="20" t="s">
        <v>5000</v>
      </c>
      <c r="J1244" s="21"/>
      <c r="K1244" s="21"/>
    </row>
    <row r="1245" spans="1:11" x14ac:dyDescent="0.25">
      <c r="A1245" s="192">
        <v>41927</v>
      </c>
      <c r="B1245" s="254" t="s">
        <v>5065</v>
      </c>
      <c r="C1245" s="322" t="s">
        <v>4923</v>
      </c>
      <c r="D1245" s="20" t="s">
        <v>51</v>
      </c>
      <c r="E1245" s="213">
        <v>2453.4</v>
      </c>
      <c r="F1245" s="256">
        <v>41927</v>
      </c>
      <c r="G1245" s="42">
        <v>2453.4</v>
      </c>
      <c r="H1245" s="217">
        <f t="shared" si="20"/>
        <v>0</v>
      </c>
      <c r="I1245" s="20" t="s">
        <v>4993</v>
      </c>
      <c r="J1245" s="21"/>
      <c r="K1245" s="21"/>
    </row>
    <row r="1246" spans="1:11" x14ac:dyDescent="0.25">
      <c r="A1246" s="192">
        <v>41927</v>
      </c>
      <c r="B1246" s="254" t="s">
        <v>5066</v>
      </c>
      <c r="C1246" s="322" t="s">
        <v>4923</v>
      </c>
      <c r="D1246" s="20" t="s">
        <v>67</v>
      </c>
      <c r="E1246" s="213">
        <v>3039.2</v>
      </c>
      <c r="F1246" s="256">
        <v>41927</v>
      </c>
      <c r="G1246" s="42">
        <v>3039.2</v>
      </c>
      <c r="H1246" s="217">
        <f t="shared" si="20"/>
        <v>0</v>
      </c>
      <c r="I1246" s="20" t="s">
        <v>4993</v>
      </c>
      <c r="J1246" s="21"/>
      <c r="K1246" s="21"/>
    </row>
    <row r="1247" spans="1:11" x14ac:dyDescent="0.25">
      <c r="A1247" s="192">
        <v>41927</v>
      </c>
      <c r="B1247" s="254" t="s">
        <v>5067</v>
      </c>
      <c r="C1247" s="322" t="s">
        <v>4923</v>
      </c>
      <c r="D1247" s="20" t="s">
        <v>1988</v>
      </c>
      <c r="E1247" s="213">
        <v>495</v>
      </c>
      <c r="F1247" s="256">
        <v>41927</v>
      </c>
      <c r="G1247" s="42">
        <v>495</v>
      </c>
      <c r="H1247" s="217">
        <f t="shared" si="20"/>
        <v>0</v>
      </c>
      <c r="I1247" s="20" t="s">
        <v>3577</v>
      </c>
      <c r="J1247" s="21"/>
      <c r="K1247" s="21"/>
    </row>
    <row r="1248" spans="1:11" x14ac:dyDescent="0.25">
      <c r="A1248" s="192">
        <v>41927</v>
      </c>
      <c r="B1248" s="254" t="s">
        <v>5068</v>
      </c>
      <c r="C1248" s="322" t="s">
        <v>4923</v>
      </c>
      <c r="D1248" s="20" t="s">
        <v>4612</v>
      </c>
      <c r="E1248" s="213">
        <v>40391.800000000003</v>
      </c>
      <c r="F1248" s="256">
        <v>41928</v>
      </c>
      <c r="G1248" s="42">
        <v>40391.800000000003</v>
      </c>
      <c r="H1248" s="217">
        <f t="shared" si="20"/>
        <v>0</v>
      </c>
      <c r="I1248" s="20" t="s">
        <v>3577</v>
      </c>
      <c r="J1248" s="21"/>
      <c r="K1248" s="21"/>
    </row>
    <row r="1249" spans="1:11" x14ac:dyDescent="0.25">
      <c r="A1249" s="192">
        <v>41927</v>
      </c>
      <c r="B1249" s="254" t="s">
        <v>5069</v>
      </c>
      <c r="C1249" s="322" t="s">
        <v>4923</v>
      </c>
      <c r="D1249" s="577" t="s">
        <v>4928</v>
      </c>
      <c r="E1249" s="213">
        <v>11508.4</v>
      </c>
      <c r="F1249" s="256">
        <v>41927</v>
      </c>
      <c r="G1249" s="42">
        <v>11508.4</v>
      </c>
      <c r="H1249" s="217">
        <f t="shared" si="20"/>
        <v>0</v>
      </c>
      <c r="I1249" s="20" t="s">
        <v>4992</v>
      </c>
      <c r="J1249" s="21"/>
      <c r="K1249" s="21"/>
    </row>
    <row r="1250" spans="1:11" x14ac:dyDescent="0.25">
      <c r="A1250" s="192">
        <v>41927</v>
      </c>
      <c r="B1250" s="254" t="s">
        <v>5070</v>
      </c>
      <c r="C1250" s="322" t="s">
        <v>4923</v>
      </c>
      <c r="D1250" s="20" t="s">
        <v>54</v>
      </c>
      <c r="E1250" s="213">
        <v>4905.6000000000004</v>
      </c>
      <c r="F1250" s="256">
        <v>41927</v>
      </c>
      <c r="G1250" s="42">
        <v>4905.6000000000004</v>
      </c>
      <c r="H1250" s="217">
        <f t="shared" si="20"/>
        <v>0</v>
      </c>
      <c r="I1250" s="20" t="s">
        <v>4997</v>
      </c>
      <c r="J1250" s="21"/>
      <c r="K1250" s="21"/>
    </row>
    <row r="1251" spans="1:11" x14ac:dyDescent="0.25">
      <c r="A1251" s="192">
        <v>41927</v>
      </c>
      <c r="B1251" s="254" t="s">
        <v>5071</v>
      </c>
      <c r="C1251" s="322" t="s">
        <v>4923</v>
      </c>
      <c r="D1251" s="20" t="s">
        <v>4586</v>
      </c>
      <c r="E1251" s="213">
        <v>3806.6</v>
      </c>
      <c r="F1251" s="256">
        <v>41927</v>
      </c>
      <c r="G1251" s="42">
        <v>3806.6</v>
      </c>
      <c r="H1251" s="217">
        <f t="shared" si="20"/>
        <v>0</v>
      </c>
      <c r="I1251" s="20" t="s">
        <v>4992</v>
      </c>
      <c r="J1251" s="21"/>
      <c r="K1251" s="21"/>
    </row>
    <row r="1252" spans="1:11" x14ac:dyDescent="0.25">
      <c r="A1252" s="192">
        <v>41927</v>
      </c>
      <c r="B1252" s="254" t="s">
        <v>5072</v>
      </c>
      <c r="C1252" s="322" t="s">
        <v>4923</v>
      </c>
      <c r="D1252" s="20" t="s">
        <v>4625</v>
      </c>
      <c r="E1252" s="213">
        <v>604.79999999999995</v>
      </c>
      <c r="F1252" s="256">
        <v>41927</v>
      </c>
      <c r="G1252" s="42">
        <v>604.79999999999995</v>
      </c>
      <c r="H1252" s="217">
        <f t="shared" si="20"/>
        <v>0</v>
      </c>
      <c r="I1252" s="20" t="s">
        <v>3577</v>
      </c>
      <c r="J1252" s="21"/>
      <c r="K1252" s="21"/>
    </row>
    <row r="1253" spans="1:11" x14ac:dyDescent="0.25">
      <c r="A1253" s="192">
        <v>41927</v>
      </c>
      <c r="B1253" s="254" t="s">
        <v>5073</v>
      </c>
      <c r="C1253" s="322" t="s">
        <v>4923</v>
      </c>
      <c r="D1253" s="20" t="s">
        <v>5007</v>
      </c>
      <c r="E1253" s="213">
        <v>648</v>
      </c>
      <c r="F1253" s="256">
        <v>41927</v>
      </c>
      <c r="G1253" s="42">
        <v>648</v>
      </c>
      <c r="H1253" s="217">
        <f t="shared" si="20"/>
        <v>0</v>
      </c>
      <c r="I1253" s="20" t="s">
        <v>10</v>
      </c>
      <c r="J1253" s="21"/>
      <c r="K1253" s="21"/>
    </row>
    <row r="1254" spans="1:11" x14ac:dyDescent="0.25">
      <c r="A1254" s="192">
        <v>41927</v>
      </c>
      <c r="B1254" s="254" t="s">
        <v>5074</v>
      </c>
      <c r="C1254" s="322" t="s">
        <v>4923</v>
      </c>
      <c r="D1254" s="20" t="s">
        <v>52</v>
      </c>
      <c r="E1254" s="213">
        <v>4147.2</v>
      </c>
      <c r="F1254" s="256">
        <v>41927</v>
      </c>
      <c r="G1254" s="42">
        <v>4147.2</v>
      </c>
      <c r="H1254" s="217">
        <f t="shared" si="20"/>
        <v>0</v>
      </c>
      <c r="I1254" s="20" t="s">
        <v>4993</v>
      </c>
      <c r="J1254" s="21"/>
      <c r="K1254" s="21"/>
    </row>
    <row r="1255" spans="1:11" x14ac:dyDescent="0.25">
      <c r="A1255" s="192">
        <v>41927</v>
      </c>
      <c r="B1255" s="254" t="s">
        <v>5075</v>
      </c>
      <c r="C1255" s="322" t="s">
        <v>4923</v>
      </c>
      <c r="D1255" s="308" t="s">
        <v>1988</v>
      </c>
      <c r="E1255" s="309">
        <v>7320.8</v>
      </c>
      <c r="F1255" s="256">
        <v>41927</v>
      </c>
      <c r="G1255" s="42">
        <v>7320.8</v>
      </c>
      <c r="H1255" s="217">
        <f t="shared" si="20"/>
        <v>0</v>
      </c>
      <c r="I1255" s="20" t="s">
        <v>5000</v>
      </c>
      <c r="J1255" s="21"/>
      <c r="K1255" s="21"/>
    </row>
    <row r="1256" spans="1:11" x14ac:dyDescent="0.25">
      <c r="A1256" s="192">
        <v>41927</v>
      </c>
      <c r="B1256" s="254" t="s">
        <v>5076</v>
      </c>
      <c r="C1256" s="322" t="s">
        <v>4923</v>
      </c>
      <c r="D1256" s="20" t="s">
        <v>4764</v>
      </c>
      <c r="E1256" s="213">
        <v>231.4</v>
      </c>
      <c r="F1256" s="256">
        <v>41927</v>
      </c>
      <c r="G1256" s="42">
        <v>231.4</v>
      </c>
      <c r="H1256" s="217">
        <f t="shared" si="20"/>
        <v>0</v>
      </c>
      <c r="I1256" s="20" t="s">
        <v>5000</v>
      </c>
      <c r="J1256" s="21"/>
      <c r="K1256" s="21"/>
    </row>
    <row r="1257" spans="1:11" x14ac:dyDescent="0.25">
      <c r="A1257" s="192">
        <v>41927</v>
      </c>
      <c r="B1257" s="254" t="s">
        <v>5077</v>
      </c>
      <c r="C1257" s="322" t="s">
        <v>4923</v>
      </c>
      <c r="D1257" s="20" t="s">
        <v>4663</v>
      </c>
      <c r="E1257" s="213">
        <v>526.6</v>
      </c>
      <c r="F1257" s="256">
        <v>41927</v>
      </c>
      <c r="G1257" s="42">
        <v>526.6</v>
      </c>
      <c r="H1257" s="217">
        <f t="shared" si="20"/>
        <v>0</v>
      </c>
      <c r="I1257" s="20" t="s">
        <v>3577</v>
      </c>
      <c r="J1257" s="21"/>
      <c r="K1257" s="21"/>
    </row>
    <row r="1258" spans="1:11" x14ac:dyDescent="0.25">
      <c r="A1258" s="192">
        <v>41927</v>
      </c>
      <c r="B1258" s="254" t="s">
        <v>5078</v>
      </c>
      <c r="C1258" s="322" t="s">
        <v>4923</v>
      </c>
      <c r="D1258" s="20" t="s">
        <v>83</v>
      </c>
      <c r="E1258" s="213">
        <v>3293</v>
      </c>
      <c r="F1258" s="256">
        <v>41927</v>
      </c>
      <c r="G1258" s="42">
        <v>3293</v>
      </c>
      <c r="H1258" s="217">
        <f t="shared" si="20"/>
        <v>0</v>
      </c>
      <c r="I1258" s="20" t="s">
        <v>5009</v>
      </c>
      <c r="J1258" s="21"/>
      <c r="K1258" s="21"/>
    </row>
    <row r="1259" spans="1:11" x14ac:dyDescent="0.25">
      <c r="A1259" s="192">
        <v>41927</v>
      </c>
      <c r="B1259" s="254" t="s">
        <v>5079</v>
      </c>
      <c r="C1259" s="322" t="s">
        <v>4923</v>
      </c>
      <c r="D1259" s="20" t="s">
        <v>2382</v>
      </c>
      <c r="E1259" s="213">
        <v>4044.8</v>
      </c>
      <c r="F1259" s="256">
        <v>41927</v>
      </c>
      <c r="G1259" s="42">
        <v>4044.8</v>
      </c>
      <c r="H1259" s="217">
        <f t="shared" si="20"/>
        <v>0</v>
      </c>
      <c r="I1259" s="20" t="s">
        <v>5009</v>
      </c>
      <c r="J1259" s="21"/>
      <c r="K1259" s="21"/>
    </row>
    <row r="1260" spans="1:11" x14ac:dyDescent="0.25">
      <c r="A1260" s="192">
        <v>41927</v>
      </c>
      <c r="B1260" s="254" t="s">
        <v>5080</v>
      </c>
      <c r="C1260" s="322" t="s">
        <v>4923</v>
      </c>
      <c r="D1260" s="20" t="s">
        <v>5004</v>
      </c>
      <c r="E1260" s="213">
        <v>5619</v>
      </c>
      <c r="F1260" s="256">
        <v>41927</v>
      </c>
      <c r="G1260" s="42">
        <v>5619</v>
      </c>
      <c r="H1260" s="217">
        <f t="shared" si="20"/>
        <v>0</v>
      </c>
      <c r="I1260" s="20" t="s">
        <v>5000</v>
      </c>
      <c r="J1260" s="21"/>
      <c r="K1260" s="21"/>
    </row>
    <row r="1261" spans="1:11" x14ac:dyDescent="0.25">
      <c r="A1261" s="192">
        <v>41927</v>
      </c>
      <c r="B1261" s="254" t="s">
        <v>5081</v>
      </c>
      <c r="C1261" s="322" t="s">
        <v>4923</v>
      </c>
      <c r="D1261" s="20" t="s">
        <v>5082</v>
      </c>
      <c r="E1261" s="213">
        <v>26745.8</v>
      </c>
      <c r="F1261" s="256">
        <v>41927</v>
      </c>
      <c r="G1261" s="42">
        <v>26745.8</v>
      </c>
      <c r="H1261" s="217">
        <f t="shared" si="20"/>
        <v>0</v>
      </c>
      <c r="I1261" s="20" t="s">
        <v>4992</v>
      </c>
      <c r="J1261" s="21"/>
      <c r="K1261" s="21"/>
    </row>
    <row r="1262" spans="1:11" x14ac:dyDescent="0.25">
      <c r="A1262" s="192">
        <v>41927</v>
      </c>
      <c r="B1262" s="254" t="s">
        <v>5083</v>
      </c>
      <c r="C1262" s="322" t="s">
        <v>4923</v>
      </c>
      <c r="D1262" s="20" t="s">
        <v>1607</v>
      </c>
      <c r="E1262" s="213">
        <v>3530.1</v>
      </c>
      <c r="F1262" s="256">
        <v>41927</v>
      </c>
      <c r="G1262" s="42">
        <v>3530.1</v>
      </c>
      <c r="H1262" s="217">
        <f t="shared" si="20"/>
        <v>0</v>
      </c>
      <c r="I1262" s="20" t="s">
        <v>4992</v>
      </c>
      <c r="J1262" s="21"/>
      <c r="K1262" s="21"/>
    </row>
    <row r="1263" spans="1:11" x14ac:dyDescent="0.25">
      <c r="A1263" s="192">
        <v>41927</v>
      </c>
      <c r="B1263" s="254" t="s">
        <v>5084</v>
      </c>
      <c r="C1263" s="322" t="s">
        <v>4923</v>
      </c>
      <c r="D1263" s="20" t="s">
        <v>4763</v>
      </c>
      <c r="E1263" s="213">
        <v>10377.6</v>
      </c>
      <c r="F1263" s="579">
        <v>41927</v>
      </c>
      <c r="G1263" s="42">
        <v>10377.6</v>
      </c>
      <c r="H1263" s="217">
        <f t="shared" si="20"/>
        <v>0</v>
      </c>
      <c r="I1263" s="20" t="s">
        <v>4992</v>
      </c>
      <c r="J1263" s="21"/>
      <c r="K1263" s="21"/>
    </row>
    <row r="1264" spans="1:11" x14ac:dyDescent="0.25">
      <c r="A1264" s="192">
        <v>41927</v>
      </c>
      <c r="B1264" s="254" t="s">
        <v>5085</v>
      </c>
      <c r="C1264" s="322" t="s">
        <v>4923</v>
      </c>
      <c r="D1264" s="20" t="s">
        <v>4765</v>
      </c>
      <c r="E1264" s="213">
        <v>5709</v>
      </c>
      <c r="F1264" s="256">
        <v>41927</v>
      </c>
      <c r="G1264" s="42">
        <v>5709</v>
      </c>
      <c r="H1264" s="217">
        <f t="shared" si="20"/>
        <v>0</v>
      </c>
      <c r="I1264" s="20" t="s">
        <v>4992</v>
      </c>
      <c r="J1264" s="21"/>
      <c r="K1264" s="21"/>
    </row>
    <row r="1265" spans="1:11" x14ac:dyDescent="0.25">
      <c r="A1265" s="192">
        <v>41927</v>
      </c>
      <c r="B1265" s="254" t="s">
        <v>5086</v>
      </c>
      <c r="C1265" s="322" t="s">
        <v>4923</v>
      </c>
      <c r="D1265" s="308" t="s">
        <v>790</v>
      </c>
      <c r="E1265" s="309">
        <v>4899.8</v>
      </c>
      <c r="F1265" s="256">
        <v>41927</v>
      </c>
      <c r="G1265" s="42">
        <v>4899.8</v>
      </c>
      <c r="H1265" s="217">
        <f t="shared" si="20"/>
        <v>0</v>
      </c>
      <c r="I1265" s="20" t="s">
        <v>4971</v>
      </c>
      <c r="J1265" s="21"/>
      <c r="K1265" s="21"/>
    </row>
    <row r="1266" spans="1:11" x14ac:dyDescent="0.25">
      <c r="A1266" s="192">
        <v>41927</v>
      </c>
      <c r="B1266" s="254" t="s">
        <v>5087</v>
      </c>
      <c r="C1266" s="322" t="s">
        <v>4923</v>
      </c>
      <c r="D1266" s="20" t="s">
        <v>4738</v>
      </c>
      <c r="E1266" s="213">
        <v>2568.8000000000002</v>
      </c>
      <c r="F1266" s="256">
        <v>41927</v>
      </c>
      <c r="G1266" s="42">
        <v>2568.8000000000002</v>
      </c>
      <c r="H1266" s="217">
        <f t="shared" si="20"/>
        <v>0</v>
      </c>
      <c r="I1266" s="20" t="s">
        <v>4992</v>
      </c>
      <c r="J1266" s="21"/>
      <c r="K1266" s="21"/>
    </row>
    <row r="1267" spans="1:11" x14ac:dyDescent="0.25">
      <c r="A1267" s="192">
        <v>41927</v>
      </c>
      <c r="B1267" s="254" t="s">
        <v>5088</v>
      </c>
      <c r="C1267" s="322" t="s">
        <v>4923</v>
      </c>
      <c r="D1267" s="308" t="s">
        <v>4590</v>
      </c>
      <c r="E1267" s="309">
        <v>171.6</v>
      </c>
      <c r="F1267" s="256">
        <v>41927</v>
      </c>
      <c r="G1267" s="42">
        <v>171.6</v>
      </c>
      <c r="H1267" s="217">
        <f t="shared" si="20"/>
        <v>0</v>
      </c>
      <c r="I1267" s="20" t="s">
        <v>4992</v>
      </c>
      <c r="J1267" s="21"/>
      <c r="K1267" s="21"/>
    </row>
    <row r="1268" spans="1:11" x14ac:dyDescent="0.25">
      <c r="A1268" s="192">
        <v>41927</v>
      </c>
      <c r="B1268" s="254" t="s">
        <v>5089</v>
      </c>
      <c r="C1268" s="322" t="s">
        <v>4923</v>
      </c>
      <c r="D1268" s="20" t="s">
        <v>5090</v>
      </c>
      <c r="E1268" s="213">
        <v>6761.82</v>
      </c>
      <c r="F1268" s="412" t="s">
        <v>5091</v>
      </c>
      <c r="G1268" s="42">
        <v>6761.82</v>
      </c>
      <c r="H1268" s="217">
        <f t="shared" si="20"/>
        <v>0</v>
      </c>
      <c r="I1268" s="20" t="s">
        <v>4992</v>
      </c>
      <c r="J1268" s="21"/>
      <c r="K1268" s="21"/>
    </row>
    <row r="1269" spans="1:11" x14ac:dyDescent="0.25">
      <c r="A1269" s="192">
        <v>41927</v>
      </c>
      <c r="B1269" s="254" t="s">
        <v>5092</v>
      </c>
      <c r="C1269" s="322" t="s">
        <v>4923</v>
      </c>
      <c r="D1269" s="20" t="s">
        <v>4617</v>
      </c>
      <c r="E1269" s="213">
        <v>4694.1000000000004</v>
      </c>
      <c r="F1269" s="256">
        <v>41928</v>
      </c>
      <c r="G1269" s="42">
        <v>4694.1000000000004</v>
      </c>
      <c r="H1269" s="217">
        <f t="shared" si="20"/>
        <v>0</v>
      </c>
      <c r="I1269" s="20" t="s">
        <v>4995</v>
      </c>
      <c r="J1269" s="21"/>
      <c r="K1269" s="21"/>
    </row>
    <row r="1270" spans="1:11" x14ac:dyDescent="0.25">
      <c r="A1270" s="192">
        <v>41927</v>
      </c>
      <c r="B1270" s="254" t="s">
        <v>5093</v>
      </c>
      <c r="C1270" s="322" t="s">
        <v>4923</v>
      </c>
      <c r="D1270" s="20" t="s">
        <v>3431</v>
      </c>
      <c r="E1270" s="213">
        <v>1937</v>
      </c>
      <c r="F1270" s="256">
        <v>41928</v>
      </c>
      <c r="G1270" s="42">
        <v>1937</v>
      </c>
      <c r="H1270" s="217">
        <f t="shared" si="20"/>
        <v>0</v>
      </c>
      <c r="I1270" s="20" t="s">
        <v>4995</v>
      </c>
      <c r="J1270" s="21"/>
      <c r="K1270" s="21"/>
    </row>
    <row r="1271" spans="1:11" x14ac:dyDescent="0.25">
      <c r="A1271" s="192">
        <v>41927</v>
      </c>
      <c r="B1271" s="254" t="s">
        <v>5094</v>
      </c>
      <c r="C1271" s="322" t="s">
        <v>4923</v>
      </c>
      <c r="D1271" s="20" t="s">
        <v>78</v>
      </c>
      <c r="E1271" s="213">
        <v>4050.2</v>
      </c>
      <c r="F1271" s="256">
        <v>41928</v>
      </c>
      <c r="G1271" s="42">
        <v>4050.2</v>
      </c>
      <c r="H1271" s="217">
        <f t="shared" si="20"/>
        <v>0</v>
      </c>
      <c r="I1271" s="20" t="s">
        <v>5006</v>
      </c>
      <c r="J1271" s="21"/>
      <c r="K1271" s="21"/>
    </row>
    <row r="1272" spans="1:11" x14ac:dyDescent="0.25">
      <c r="A1272" s="192">
        <v>41927</v>
      </c>
      <c r="B1272" s="254" t="s">
        <v>5095</v>
      </c>
      <c r="C1272" s="322" t="s">
        <v>4923</v>
      </c>
      <c r="D1272" s="20" t="s">
        <v>5096</v>
      </c>
      <c r="E1272" s="213">
        <v>2388</v>
      </c>
      <c r="F1272" s="256">
        <v>41928</v>
      </c>
      <c r="G1272" s="42">
        <v>2388</v>
      </c>
      <c r="H1272" s="217">
        <f t="shared" si="20"/>
        <v>0</v>
      </c>
      <c r="I1272" s="20" t="s">
        <v>4995</v>
      </c>
      <c r="J1272" s="21"/>
      <c r="K1272" s="21"/>
    </row>
    <row r="1273" spans="1:11" x14ac:dyDescent="0.25">
      <c r="A1273" s="192">
        <v>41927</v>
      </c>
      <c r="B1273" s="254" t="s">
        <v>5097</v>
      </c>
      <c r="C1273" s="322" t="s">
        <v>4923</v>
      </c>
      <c r="D1273" s="20" t="s">
        <v>28</v>
      </c>
      <c r="E1273" s="213">
        <v>2534.4</v>
      </c>
      <c r="F1273" s="256">
        <v>41927</v>
      </c>
      <c r="G1273" s="42">
        <v>2534.4</v>
      </c>
      <c r="H1273" s="217">
        <f t="shared" si="20"/>
        <v>0</v>
      </c>
      <c r="I1273" s="20" t="s">
        <v>4992</v>
      </c>
      <c r="J1273" s="21"/>
      <c r="K1273" s="21"/>
    </row>
    <row r="1274" spans="1:11" x14ac:dyDescent="0.25">
      <c r="A1274" s="192">
        <v>41927</v>
      </c>
      <c r="B1274" s="254" t="s">
        <v>5098</v>
      </c>
      <c r="C1274" s="322" t="s">
        <v>4923</v>
      </c>
      <c r="D1274" s="20" t="s">
        <v>4918</v>
      </c>
      <c r="E1274" s="213">
        <v>6525</v>
      </c>
      <c r="F1274" s="579">
        <v>41927</v>
      </c>
      <c r="G1274" s="42">
        <v>6525</v>
      </c>
      <c r="H1274" s="217">
        <f t="shared" si="20"/>
        <v>0</v>
      </c>
      <c r="I1274" s="20" t="s">
        <v>4992</v>
      </c>
      <c r="J1274" s="21"/>
      <c r="K1274" s="21"/>
    </row>
    <row r="1275" spans="1:11" x14ac:dyDescent="0.25">
      <c r="A1275" s="192">
        <v>41927</v>
      </c>
      <c r="B1275" s="254" t="s">
        <v>5099</v>
      </c>
      <c r="C1275" s="322" t="s">
        <v>4923</v>
      </c>
      <c r="D1275" s="20" t="s">
        <v>4731</v>
      </c>
      <c r="E1275" s="213">
        <v>2849</v>
      </c>
      <c r="F1275" s="256">
        <v>41927</v>
      </c>
      <c r="G1275" s="42">
        <v>2849</v>
      </c>
      <c r="H1275" s="217">
        <f t="shared" si="20"/>
        <v>0</v>
      </c>
      <c r="I1275" s="20" t="s">
        <v>4992</v>
      </c>
      <c r="J1275" s="21"/>
      <c r="K1275" s="21"/>
    </row>
    <row r="1276" spans="1:11" x14ac:dyDescent="0.25">
      <c r="A1276" s="192">
        <v>41927</v>
      </c>
      <c r="B1276" s="254" t="s">
        <v>5100</v>
      </c>
      <c r="C1276" s="322" t="s">
        <v>4923</v>
      </c>
      <c r="D1276" s="20" t="s">
        <v>3372</v>
      </c>
      <c r="E1276" s="213">
        <v>1380</v>
      </c>
      <c r="F1276" s="256">
        <v>41927</v>
      </c>
      <c r="G1276" s="42">
        <v>1380</v>
      </c>
      <c r="H1276" s="217">
        <f t="shared" si="20"/>
        <v>0</v>
      </c>
      <c r="I1276" s="20" t="s">
        <v>4992</v>
      </c>
      <c r="J1276" s="21"/>
      <c r="K1276" s="21"/>
    </row>
    <row r="1277" spans="1:11" x14ac:dyDescent="0.25">
      <c r="A1277" s="192">
        <v>41927</v>
      </c>
      <c r="B1277" s="254" t="s">
        <v>5101</v>
      </c>
      <c r="C1277" s="322" t="s">
        <v>4923</v>
      </c>
      <c r="D1277" s="20" t="s">
        <v>4782</v>
      </c>
      <c r="E1277" s="213">
        <v>465.6</v>
      </c>
      <c r="F1277" s="256">
        <v>41927</v>
      </c>
      <c r="G1277" s="42">
        <v>465.6</v>
      </c>
      <c r="H1277" s="217">
        <f t="shared" si="20"/>
        <v>0</v>
      </c>
      <c r="I1277" s="20" t="s">
        <v>4992</v>
      </c>
      <c r="J1277" s="21"/>
      <c r="K1277" s="21"/>
    </row>
    <row r="1278" spans="1:11" x14ac:dyDescent="0.25">
      <c r="A1278" s="192">
        <v>41927</v>
      </c>
      <c r="B1278" s="254" t="s">
        <v>5102</v>
      </c>
      <c r="C1278" s="322" t="s">
        <v>4923</v>
      </c>
      <c r="D1278" s="20" t="s">
        <v>4740</v>
      </c>
      <c r="E1278" s="213">
        <v>1333.8</v>
      </c>
      <c r="F1278" s="256">
        <v>41927</v>
      </c>
      <c r="G1278" s="42">
        <v>1333.8</v>
      </c>
      <c r="H1278" s="217">
        <f t="shared" si="20"/>
        <v>0</v>
      </c>
      <c r="I1278" s="20" t="s">
        <v>4992</v>
      </c>
      <c r="J1278" s="21"/>
      <c r="K1278" s="21"/>
    </row>
    <row r="1279" spans="1:11" x14ac:dyDescent="0.25">
      <c r="A1279" s="192">
        <v>41927</v>
      </c>
      <c r="B1279" s="254" t="s">
        <v>5103</v>
      </c>
      <c r="C1279" s="322" t="s">
        <v>4923</v>
      </c>
      <c r="D1279" s="20" t="s">
        <v>4240</v>
      </c>
      <c r="E1279" s="213">
        <v>3834.2</v>
      </c>
      <c r="F1279" s="256">
        <v>41942</v>
      </c>
      <c r="G1279" s="42">
        <v>3834.2</v>
      </c>
      <c r="H1279" s="217">
        <f t="shared" si="20"/>
        <v>0</v>
      </c>
      <c r="I1279" s="20" t="s">
        <v>3577</v>
      </c>
      <c r="J1279" s="21"/>
      <c r="K1279" s="21"/>
    </row>
    <row r="1280" spans="1:11" x14ac:dyDescent="0.25">
      <c r="A1280" s="192">
        <v>41927</v>
      </c>
      <c r="B1280" s="254" t="s">
        <v>5104</v>
      </c>
      <c r="C1280" s="322" t="s">
        <v>4923</v>
      </c>
      <c r="D1280" s="20" t="s">
        <v>4240</v>
      </c>
      <c r="E1280" s="213">
        <v>13186.4</v>
      </c>
      <c r="F1280" s="256">
        <v>41942</v>
      </c>
      <c r="G1280" s="42">
        <v>13186.4</v>
      </c>
      <c r="H1280" s="217">
        <f t="shared" si="20"/>
        <v>0</v>
      </c>
      <c r="I1280" s="20" t="s">
        <v>4992</v>
      </c>
      <c r="J1280" s="21"/>
      <c r="K1280" s="21"/>
    </row>
    <row r="1281" spans="1:11" x14ac:dyDescent="0.25">
      <c r="A1281" s="192">
        <v>41927</v>
      </c>
      <c r="B1281" s="254" t="s">
        <v>5105</v>
      </c>
      <c r="C1281" s="322" t="s">
        <v>4923</v>
      </c>
      <c r="D1281" s="20" t="s">
        <v>49</v>
      </c>
      <c r="E1281" s="213">
        <v>481.6</v>
      </c>
      <c r="F1281" s="256">
        <v>41927</v>
      </c>
      <c r="G1281" s="42">
        <v>481.6</v>
      </c>
      <c r="H1281" s="217">
        <f t="shared" si="20"/>
        <v>0</v>
      </c>
      <c r="I1281" s="20" t="s">
        <v>4992</v>
      </c>
      <c r="J1281" s="21"/>
      <c r="K1281" s="21"/>
    </row>
    <row r="1282" spans="1:11" x14ac:dyDescent="0.25">
      <c r="A1282" s="192">
        <v>41927</v>
      </c>
      <c r="B1282" s="254" t="s">
        <v>5106</v>
      </c>
      <c r="C1282" s="322" t="s">
        <v>4923</v>
      </c>
      <c r="D1282" s="20" t="s">
        <v>2714</v>
      </c>
      <c r="E1282" s="213">
        <v>6014.4</v>
      </c>
      <c r="F1282" s="256">
        <v>41927</v>
      </c>
      <c r="G1282" s="42">
        <v>6014.4</v>
      </c>
      <c r="H1282" s="217">
        <f t="shared" si="20"/>
        <v>0</v>
      </c>
      <c r="I1282" s="20" t="s">
        <v>4971</v>
      </c>
      <c r="J1282" s="21"/>
      <c r="K1282" s="21"/>
    </row>
    <row r="1283" spans="1:11" x14ac:dyDescent="0.25">
      <c r="A1283" s="192">
        <v>41927</v>
      </c>
      <c r="B1283" s="254" t="s">
        <v>5107</v>
      </c>
      <c r="C1283" s="322" t="s">
        <v>4923</v>
      </c>
      <c r="D1283" s="20" t="s">
        <v>4918</v>
      </c>
      <c r="E1283" s="213">
        <v>2311.8000000000002</v>
      </c>
      <c r="F1283" s="256">
        <v>41927</v>
      </c>
      <c r="G1283" s="42">
        <v>2311.8000000000002</v>
      </c>
      <c r="H1283" s="217">
        <f t="shared" si="20"/>
        <v>0</v>
      </c>
      <c r="I1283" s="20" t="s">
        <v>4992</v>
      </c>
      <c r="J1283" s="21"/>
      <c r="K1283" s="21"/>
    </row>
    <row r="1284" spans="1:11" x14ac:dyDescent="0.25">
      <c r="A1284" s="192">
        <v>41927</v>
      </c>
      <c r="B1284" s="254" t="s">
        <v>5108</v>
      </c>
      <c r="C1284" s="322" t="s">
        <v>4923</v>
      </c>
      <c r="D1284" s="20" t="s">
        <v>4649</v>
      </c>
      <c r="E1284" s="213">
        <v>2188.1999999999998</v>
      </c>
      <c r="F1284" s="256">
        <v>41927</v>
      </c>
      <c r="G1284" s="42">
        <v>2188.1999999999998</v>
      </c>
      <c r="H1284" s="217">
        <f t="shared" si="20"/>
        <v>0</v>
      </c>
      <c r="I1284" s="20" t="s">
        <v>4992</v>
      </c>
      <c r="J1284" s="21"/>
      <c r="K1284" s="21"/>
    </row>
    <row r="1285" spans="1:11" x14ac:dyDescent="0.25">
      <c r="A1285" s="192">
        <v>41927</v>
      </c>
      <c r="B1285" s="254" t="s">
        <v>5109</v>
      </c>
      <c r="C1285" s="322" t="s">
        <v>4923</v>
      </c>
      <c r="D1285" s="20" t="s">
        <v>5110</v>
      </c>
      <c r="E1285" s="213">
        <v>2008.8</v>
      </c>
      <c r="F1285" s="256">
        <v>41927</v>
      </c>
      <c r="G1285" s="42">
        <v>2008.8</v>
      </c>
      <c r="H1285" s="217">
        <f t="shared" si="20"/>
        <v>0</v>
      </c>
      <c r="I1285" s="20" t="s">
        <v>10</v>
      </c>
      <c r="J1285" s="21"/>
      <c r="K1285" s="21"/>
    </row>
    <row r="1286" spans="1:11" x14ac:dyDescent="0.25">
      <c r="A1286" s="192">
        <v>41927</v>
      </c>
      <c r="B1286" s="254" t="s">
        <v>5111</v>
      </c>
      <c r="C1286" s="322" t="s">
        <v>4923</v>
      </c>
      <c r="D1286" s="20" t="s">
        <v>4939</v>
      </c>
      <c r="E1286" s="213">
        <v>1680</v>
      </c>
      <c r="F1286" s="256">
        <v>41928</v>
      </c>
      <c r="G1286" s="42">
        <v>1680</v>
      </c>
      <c r="H1286" s="217">
        <f t="shared" si="20"/>
        <v>0</v>
      </c>
      <c r="I1286" s="20" t="s">
        <v>10</v>
      </c>
      <c r="J1286" s="21"/>
      <c r="K1286" s="21"/>
    </row>
    <row r="1287" spans="1:11" x14ac:dyDescent="0.25">
      <c r="A1287" s="192">
        <v>41927</v>
      </c>
      <c r="B1287" s="254" t="s">
        <v>5112</v>
      </c>
      <c r="C1287" s="322" t="s">
        <v>4923</v>
      </c>
      <c r="D1287" s="20" t="s">
        <v>4183</v>
      </c>
      <c r="E1287" s="213">
        <v>7127.6</v>
      </c>
      <c r="F1287" s="256">
        <v>41927</v>
      </c>
      <c r="G1287" s="42">
        <v>7127.6</v>
      </c>
      <c r="H1287" s="217">
        <f t="shared" si="20"/>
        <v>0</v>
      </c>
      <c r="I1287" s="20" t="s">
        <v>4992</v>
      </c>
      <c r="J1287" s="21"/>
      <c r="K1287" s="21"/>
    </row>
    <row r="1288" spans="1:11" x14ac:dyDescent="0.25">
      <c r="A1288" s="192">
        <v>41927</v>
      </c>
      <c r="B1288" s="254" t="s">
        <v>5113</v>
      </c>
      <c r="C1288" s="322" t="s">
        <v>4923</v>
      </c>
      <c r="D1288" s="20" t="s">
        <v>11</v>
      </c>
      <c r="E1288" s="213">
        <v>38255.4</v>
      </c>
      <c r="F1288" s="256">
        <v>41936</v>
      </c>
      <c r="G1288" s="42">
        <v>38255.4</v>
      </c>
      <c r="H1288" s="217">
        <f t="shared" ref="H1288:H1351" si="21">E1288-G1288</f>
        <v>0</v>
      </c>
      <c r="I1288" s="20" t="s">
        <v>10</v>
      </c>
      <c r="J1288" s="21"/>
      <c r="K1288" s="21"/>
    </row>
    <row r="1289" spans="1:11" x14ac:dyDescent="0.25">
      <c r="A1289" s="192">
        <v>41927</v>
      </c>
      <c r="B1289" s="254" t="s">
        <v>5114</v>
      </c>
      <c r="C1289" s="322" t="s">
        <v>4923</v>
      </c>
      <c r="D1289" s="20" t="s">
        <v>19</v>
      </c>
      <c r="E1289" s="213">
        <v>34025</v>
      </c>
      <c r="F1289" s="412">
        <v>41955</v>
      </c>
      <c r="G1289" s="219">
        <v>34025</v>
      </c>
      <c r="H1289" s="217">
        <f t="shared" si="21"/>
        <v>0</v>
      </c>
      <c r="I1289" s="20" t="s">
        <v>5009</v>
      </c>
      <c r="J1289" s="21"/>
      <c r="K1289" s="21"/>
    </row>
    <row r="1290" spans="1:11" x14ac:dyDescent="0.25">
      <c r="A1290" s="192">
        <v>41927</v>
      </c>
      <c r="B1290" s="254" t="s">
        <v>5115</v>
      </c>
      <c r="C1290" s="322" t="s">
        <v>4923</v>
      </c>
      <c r="D1290" s="20" t="s">
        <v>1464</v>
      </c>
      <c r="E1290" s="213">
        <v>9976</v>
      </c>
      <c r="F1290" s="256">
        <v>41928</v>
      </c>
      <c r="G1290" s="42">
        <v>9976</v>
      </c>
      <c r="H1290" s="217">
        <f t="shared" si="21"/>
        <v>0</v>
      </c>
      <c r="I1290" s="20" t="s">
        <v>4997</v>
      </c>
      <c r="J1290" s="21"/>
      <c r="K1290" s="21"/>
    </row>
    <row r="1291" spans="1:11" x14ac:dyDescent="0.25">
      <c r="A1291" s="192">
        <v>41927</v>
      </c>
      <c r="B1291" s="254" t="s">
        <v>5116</v>
      </c>
      <c r="C1291" s="322" t="s">
        <v>4923</v>
      </c>
      <c r="D1291" s="20" t="s">
        <v>494</v>
      </c>
      <c r="E1291" s="213">
        <v>1653</v>
      </c>
      <c r="F1291" s="256">
        <v>41927</v>
      </c>
      <c r="G1291" s="42">
        <v>1653</v>
      </c>
      <c r="H1291" s="217">
        <f t="shared" si="21"/>
        <v>0</v>
      </c>
      <c r="I1291" s="20" t="s">
        <v>4992</v>
      </c>
      <c r="J1291" s="21"/>
      <c r="K1291" s="21"/>
    </row>
    <row r="1292" spans="1:11" x14ac:dyDescent="0.25">
      <c r="A1292" s="192">
        <v>41928</v>
      </c>
      <c r="B1292" s="254" t="s">
        <v>5117</v>
      </c>
      <c r="C1292" s="322" t="s">
        <v>4923</v>
      </c>
      <c r="D1292" s="20" t="s">
        <v>4918</v>
      </c>
      <c r="E1292" s="213">
        <v>74431.7</v>
      </c>
      <c r="F1292" s="256">
        <v>41928</v>
      </c>
      <c r="G1292" s="42">
        <v>74431.7</v>
      </c>
      <c r="H1292" s="217">
        <f t="shared" si="21"/>
        <v>0</v>
      </c>
      <c r="I1292" s="20" t="s">
        <v>4993</v>
      </c>
      <c r="J1292" s="21"/>
      <c r="K1292" s="21"/>
    </row>
    <row r="1293" spans="1:11" x14ac:dyDescent="0.25">
      <c r="A1293" s="192">
        <v>41928</v>
      </c>
      <c r="B1293" s="254" t="s">
        <v>5118</v>
      </c>
      <c r="C1293" s="322" t="s">
        <v>4923</v>
      </c>
      <c r="D1293" s="20" t="s">
        <v>4915</v>
      </c>
      <c r="E1293" s="213">
        <v>27598.3</v>
      </c>
      <c r="F1293" s="256">
        <v>41929</v>
      </c>
      <c r="G1293" s="229">
        <v>27598.3</v>
      </c>
      <c r="H1293" s="217">
        <f t="shared" si="21"/>
        <v>0</v>
      </c>
      <c r="I1293" s="20" t="s">
        <v>4971</v>
      </c>
      <c r="J1293" s="21"/>
      <c r="K1293" s="21"/>
    </row>
    <row r="1294" spans="1:11" x14ac:dyDescent="0.25">
      <c r="A1294" s="246">
        <v>41928</v>
      </c>
      <c r="B1294" s="254" t="s">
        <v>5119</v>
      </c>
      <c r="C1294" s="322" t="s">
        <v>4923</v>
      </c>
      <c r="D1294" s="577" t="s">
        <v>4928</v>
      </c>
      <c r="E1294" s="213">
        <v>17625.599999999999</v>
      </c>
      <c r="F1294" s="256">
        <v>41928</v>
      </c>
      <c r="G1294" s="229">
        <v>17625.599999999999</v>
      </c>
      <c r="H1294" s="217">
        <f t="shared" si="21"/>
        <v>0</v>
      </c>
      <c r="I1294" s="20" t="s">
        <v>5000</v>
      </c>
      <c r="J1294" s="21"/>
      <c r="K1294" s="21"/>
    </row>
    <row r="1295" spans="1:11" x14ac:dyDescent="0.25">
      <c r="A1295" s="192">
        <v>41928</v>
      </c>
      <c r="B1295" s="254" t="s">
        <v>5120</v>
      </c>
      <c r="C1295" s="322" t="s">
        <v>4923</v>
      </c>
      <c r="D1295" s="20" t="s">
        <v>3366</v>
      </c>
      <c r="E1295" s="213">
        <v>2420</v>
      </c>
      <c r="F1295" s="256">
        <v>41928</v>
      </c>
      <c r="G1295" s="229">
        <v>2420</v>
      </c>
      <c r="H1295" s="217">
        <f t="shared" si="21"/>
        <v>0</v>
      </c>
      <c r="I1295" s="20" t="s">
        <v>5010</v>
      </c>
      <c r="J1295" s="21"/>
      <c r="K1295" s="21"/>
    </row>
    <row r="1296" spans="1:11" x14ac:dyDescent="0.25">
      <c r="A1296" s="246">
        <v>41928</v>
      </c>
      <c r="B1296" s="254" t="s">
        <v>5121</v>
      </c>
      <c r="C1296" s="322" t="s">
        <v>4923</v>
      </c>
      <c r="D1296" s="20" t="s">
        <v>4826</v>
      </c>
      <c r="E1296" s="213">
        <v>3540.4</v>
      </c>
      <c r="F1296" s="256">
        <v>41928</v>
      </c>
      <c r="G1296" s="229">
        <v>3540.4</v>
      </c>
      <c r="H1296" s="217">
        <f t="shared" si="21"/>
        <v>0</v>
      </c>
      <c r="I1296" s="20" t="s">
        <v>3577</v>
      </c>
      <c r="J1296" s="21"/>
      <c r="K1296" s="21"/>
    </row>
    <row r="1297" spans="1:11" x14ac:dyDescent="0.25">
      <c r="A1297" s="192">
        <v>41928</v>
      </c>
      <c r="B1297" s="254" t="s">
        <v>5122</v>
      </c>
      <c r="C1297" s="322" t="s">
        <v>4923</v>
      </c>
      <c r="D1297" s="20" t="s">
        <v>123</v>
      </c>
      <c r="E1297" s="213">
        <v>6090</v>
      </c>
      <c r="F1297" s="256">
        <v>41928</v>
      </c>
      <c r="G1297" s="229">
        <v>6090</v>
      </c>
      <c r="H1297" s="217">
        <f t="shared" si="21"/>
        <v>0</v>
      </c>
      <c r="I1297" s="20" t="s">
        <v>4992</v>
      </c>
      <c r="J1297" s="21"/>
      <c r="K1297" s="21"/>
    </row>
    <row r="1298" spans="1:11" x14ac:dyDescent="0.25">
      <c r="A1298" s="246">
        <v>41928</v>
      </c>
      <c r="B1298" s="254" t="s">
        <v>5123</v>
      </c>
      <c r="C1298" s="322" t="s">
        <v>4923</v>
      </c>
      <c r="D1298" s="20" t="s">
        <v>23</v>
      </c>
      <c r="E1298" s="213">
        <v>1537.6</v>
      </c>
      <c r="F1298" s="579">
        <v>41928</v>
      </c>
      <c r="G1298" s="229">
        <v>1537.6</v>
      </c>
      <c r="H1298" s="217">
        <f t="shared" si="21"/>
        <v>0</v>
      </c>
      <c r="I1298" s="20" t="s">
        <v>4992</v>
      </c>
      <c r="J1298" s="21"/>
      <c r="K1298" s="21"/>
    </row>
    <row r="1299" spans="1:11" x14ac:dyDescent="0.25">
      <c r="A1299" s="192">
        <v>41928</v>
      </c>
      <c r="B1299" s="254" t="s">
        <v>5124</v>
      </c>
      <c r="C1299" s="322" t="s">
        <v>4923</v>
      </c>
      <c r="D1299" s="20" t="s">
        <v>4939</v>
      </c>
      <c r="E1299" s="213">
        <v>9520</v>
      </c>
      <c r="F1299" s="256">
        <v>41928</v>
      </c>
      <c r="G1299" s="229">
        <v>9520</v>
      </c>
      <c r="H1299" s="217">
        <f t="shared" si="21"/>
        <v>0</v>
      </c>
      <c r="I1299" s="20" t="s">
        <v>4997</v>
      </c>
      <c r="J1299" s="21"/>
      <c r="K1299" s="21"/>
    </row>
    <row r="1300" spans="1:11" x14ac:dyDescent="0.25">
      <c r="A1300" s="246">
        <v>41928</v>
      </c>
      <c r="B1300" s="254" t="s">
        <v>5125</v>
      </c>
      <c r="C1300" s="322" t="s">
        <v>4923</v>
      </c>
      <c r="D1300" s="20" t="s">
        <v>3372</v>
      </c>
      <c r="E1300" s="213">
        <v>1274.2</v>
      </c>
      <c r="F1300" s="256">
        <v>41928</v>
      </c>
      <c r="G1300" s="229">
        <v>1274.2</v>
      </c>
      <c r="H1300" s="217">
        <f t="shared" si="21"/>
        <v>0</v>
      </c>
      <c r="I1300" s="20" t="s">
        <v>4992</v>
      </c>
      <c r="J1300" s="21"/>
      <c r="K1300" s="21"/>
    </row>
    <row r="1301" spans="1:11" x14ac:dyDescent="0.25">
      <c r="A1301" s="192">
        <v>41928</v>
      </c>
      <c r="B1301" s="254" t="s">
        <v>5126</v>
      </c>
      <c r="C1301" s="322" t="s">
        <v>4923</v>
      </c>
      <c r="D1301" s="20" t="s">
        <v>28</v>
      </c>
      <c r="E1301" s="213">
        <v>5069.2</v>
      </c>
      <c r="F1301" s="256">
        <v>41928</v>
      </c>
      <c r="G1301" s="229">
        <v>5069.2</v>
      </c>
      <c r="H1301" s="217">
        <f t="shared" si="21"/>
        <v>0</v>
      </c>
      <c r="I1301" s="20" t="s">
        <v>4992</v>
      </c>
      <c r="J1301" s="21"/>
      <c r="K1301" s="21"/>
    </row>
    <row r="1302" spans="1:11" x14ac:dyDescent="0.25">
      <c r="A1302" s="246">
        <v>41928</v>
      </c>
      <c r="B1302" s="254" t="s">
        <v>5127</v>
      </c>
      <c r="C1302" s="322" t="s">
        <v>4923</v>
      </c>
      <c r="D1302" s="20" t="s">
        <v>22</v>
      </c>
      <c r="E1302" s="213">
        <v>10148</v>
      </c>
      <c r="F1302" s="256">
        <v>41928</v>
      </c>
      <c r="G1302" s="229">
        <v>10148</v>
      </c>
      <c r="H1302" s="217">
        <f t="shared" si="21"/>
        <v>0</v>
      </c>
      <c r="I1302" s="20" t="s">
        <v>4992</v>
      </c>
      <c r="J1302" s="21"/>
      <c r="K1302" s="21"/>
    </row>
    <row r="1303" spans="1:11" x14ac:dyDescent="0.25">
      <c r="A1303" s="192">
        <v>41928</v>
      </c>
      <c r="B1303" s="254" t="s">
        <v>5128</v>
      </c>
      <c r="C1303" s="322" t="s">
        <v>4923</v>
      </c>
      <c r="D1303" s="20" t="s">
        <v>4918</v>
      </c>
      <c r="E1303" s="213">
        <v>5909.6</v>
      </c>
      <c r="F1303" s="256">
        <v>41928</v>
      </c>
      <c r="G1303" s="229">
        <v>5909.6</v>
      </c>
      <c r="H1303" s="217">
        <f t="shared" si="21"/>
        <v>0</v>
      </c>
      <c r="I1303" s="20" t="s">
        <v>4992</v>
      </c>
      <c r="J1303" s="21"/>
      <c r="K1303" s="21"/>
    </row>
    <row r="1304" spans="1:11" x14ac:dyDescent="0.25">
      <c r="A1304" s="246">
        <v>41928</v>
      </c>
      <c r="B1304" s="254" t="s">
        <v>5129</v>
      </c>
      <c r="C1304" s="322" t="s">
        <v>4923</v>
      </c>
      <c r="D1304" s="20" t="s">
        <v>5130</v>
      </c>
      <c r="E1304" s="213">
        <v>3017.2</v>
      </c>
      <c r="F1304" s="256">
        <v>41928</v>
      </c>
      <c r="G1304" s="229">
        <v>3017.2</v>
      </c>
      <c r="H1304" s="217">
        <f t="shared" si="21"/>
        <v>0</v>
      </c>
      <c r="I1304" s="20" t="s">
        <v>4992</v>
      </c>
      <c r="J1304" s="21"/>
      <c r="K1304" s="21"/>
    </row>
    <row r="1305" spans="1:11" x14ac:dyDescent="0.25">
      <c r="A1305" s="192">
        <v>41928</v>
      </c>
      <c r="B1305" s="254" t="s">
        <v>5131</v>
      </c>
      <c r="C1305" s="322" t="s">
        <v>4923</v>
      </c>
      <c r="D1305" s="308" t="s">
        <v>4637</v>
      </c>
      <c r="E1305" s="309">
        <v>1792</v>
      </c>
      <c r="F1305" s="256">
        <v>41928</v>
      </c>
      <c r="G1305" s="229">
        <v>1792</v>
      </c>
      <c r="H1305" s="217">
        <f t="shared" si="21"/>
        <v>0</v>
      </c>
      <c r="I1305" s="20" t="s">
        <v>4971</v>
      </c>
      <c r="J1305" s="21"/>
      <c r="K1305" s="21"/>
    </row>
    <row r="1306" spans="1:11" x14ac:dyDescent="0.25">
      <c r="A1306" s="246">
        <v>41928</v>
      </c>
      <c r="B1306" s="254" t="s">
        <v>5132</v>
      </c>
      <c r="C1306" s="322" t="s">
        <v>4923</v>
      </c>
      <c r="D1306" s="20" t="s">
        <v>2385</v>
      </c>
      <c r="E1306" s="213">
        <v>16220.8</v>
      </c>
      <c r="F1306" s="256">
        <v>41928</v>
      </c>
      <c r="G1306" s="229">
        <v>16220.8</v>
      </c>
      <c r="H1306" s="217">
        <f t="shared" si="21"/>
        <v>0</v>
      </c>
      <c r="I1306" s="20" t="s">
        <v>4992</v>
      </c>
      <c r="J1306" s="21"/>
      <c r="K1306" s="21"/>
    </row>
    <row r="1307" spans="1:11" x14ac:dyDescent="0.25">
      <c r="A1307" s="192">
        <v>41928</v>
      </c>
      <c r="B1307" s="254" t="s">
        <v>5133</v>
      </c>
      <c r="C1307" s="322" t="s">
        <v>4923</v>
      </c>
      <c r="D1307" s="20" t="s">
        <v>949</v>
      </c>
      <c r="E1307" s="213">
        <v>379.2</v>
      </c>
      <c r="F1307" s="256">
        <v>41928</v>
      </c>
      <c r="G1307" s="229">
        <v>379.2</v>
      </c>
      <c r="H1307" s="217">
        <f t="shared" si="21"/>
        <v>0</v>
      </c>
      <c r="I1307" s="20" t="s">
        <v>4992</v>
      </c>
      <c r="J1307" s="21"/>
      <c r="K1307" s="21"/>
    </row>
    <row r="1308" spans="1:11" x14ac:dyDescent="0.25">
      <c r="A1308" s="246">
        <v>41928</v>
      </c>
      <c r="B1308" s="254" t="s">
        <v>5134</v>
      </c>
      <c r="C1308" s="322" t="s">
        <v>4923</v>
      </c>
      <c r="D1308" s="20" t="s">
        <v>4637</v>
      </c>
      <c r="E1308" s="213">
        <v>3754.2</v>
      </c>
      <c r="F1308" s="256">
        <v>41928</v>
      </c>
      <c r="G1308" s="229">
        <v>3754.2</v>
      </c>
      <c r="H1308" s="217">
        <f t="shared" si="21"/>
        <v>0</v>
      </c>
      <c r="I1308" s="20" t="s">
        <v>4992</v>
      </c>
      <c r="J1308" s="21"/>
      <c r="K1308" s="21"/>
    </row>
    <row r="1309" spans="1:11" x14ac:dyDescent="0.25">
      <c r="A1309" s="192">
        <v>41928</v>
      </c>
      <c r="B1309" s="254" t="s">
        <v>5135</v>
      </c>
      <c r="C1309" s="322" t="s">
        <v>4923</v>
      </c>
      <c r="D1309" s="20" t="s">
        <v>2385</v>
      </c>
      <c r="E1309" s="213">
        <v>3455.8</v>
      </c>
      <c r="F1309" s="256">
        <v>41928</v>
      </c>
      <c r="G1309" s="229">
        <v>3455.8</v>
      </c>
      <c r="H1309" s="217">
        <f t="shared" si="21"/>
        <v>0</v>
      </c>
      <c r="I1309" s="20" t="s">
        <v>4992</v>
      </c>
      <c r="J1309" s="21"/>
      <c r="K1309" s="21"/>
    </row>
    <row r="1310" spans="1:11" x14ac:dyDescent="0.25">
      <c r="A1310" s="246">
        <v>41928</v>
      </c>
      <c r="B1310" s="254" t="s">
        <v>5136</v>
      </c>
      <c r="C1310" s="322" t="s">
        <v>4923</v>
      </c>
      <c r="D1310" s="20" t="s">
        <v>1202</v>
      </c>
      <c r="E1310" s="213">
        <v>6825.6</v>
      </c>
      <c r="F1310" s="256">
        <v>41942</v>
      </c>
      <c r="G1310" s="229">
        <v>6825.6</v>
      </c>
      <c r="H1310" s="217">
        <f t="shared" si="21"/>
        <v>0</v>
      </c>
      <c r="I1310" s="190" t="s">
        <v>4992</v>
      </c>
      <c r="J1310" s="21"/>
      <c r="K1310" s="21"/>
    </row>
    <row r="1311" spans="1:11" x14ac:dyDescent="0.25">
      <c r="A1311" s="192">
        <v>41928</v>
      </c>
      <c r="B1311" s="254" t="s">
        <v>5137</v>
      </c>
      <c r="C1311" s="322" t="s">
        <v>4923</v>
      </c>
      <c r="D1311" s="20" t="s">
        <v>882</v>
      </c>
      <c r="E1311" s="213">
        <v>33868.800000000003</v>
      </c>
      <c r="F1311" s="412">
        <v>41953</v>
      </c>
      <c r="G1311" s="219">
        <v>33868.800000000003</v>
      </c>
      <c r="H1311" s="217">
        <f t="shared" si="21"/>
        <v>0</v>
      </c>
      <c r="I1311" s="56" t="s">
        <v>4995</v>
      </c>
      <c r="J1311" s="21"/>
      <c r="K1311" s="21"/>
    </row>
    <row r="1312" spans="1:11" x14ac:dyDescent="0.25">
      <c r="A1312" s="246">
        <v>41928</v>
      </c>
      <c r="B1312" s="254" t="s">
        <v>5138</v>
      </c>
      <c r="C1312" s="322" t="s">
        <v>4923</v>
      </c>
      <c r="D1312" s="308" t="s">
        <v>2382</v>
      </c>
      <c r="E1312" s="309">
        <v>6837.4</v>
      </c>
      <c r="F1312" s="256">
        <v>41929</v>
      </c>
      <c r="G1312" s="229">
        <v>6837.4</v>
      </c>
      <c r="H1312" s="217">
        <f t="shared" si="21"/>
        <v>0</v>
      </c>
      <c r="I1312" s="190" t="s">
        <v>10</v>
      </c>
      <c r="J1312" s="21"/>
      <c r="K1312" s="21"/>
    </row>
    <row r="1313" spans="1:11" x14ac:dyDescent="0.25">
      <c r="A1313" s="192">
        <v>41928</v>
      </c>
      <c r="B1313" s="254" t="s">
        <v>5139</v>
      </c>
      <c r="C1313" s="322" t="s">
        <v>4923</v>
      </c>
      <c r="D1313" s="20" t="s">
        <v>4613</v>
      </c>
      <c r="E1313" s="213">
        <v>483.8</v>
      </c>
      <c r="F1313" s="256">
        <v>41928</v>
      </c>
      <c r="G1313" s="229">
        <v>483.8</v>
      </c>
      <c r="H1313" s="217">
        <f t="shared" si="21"/>
        <v>0</v>
      </c>
      <c r="I1313" s="190" t="s">
        <v>4992</v>
      </c>
      <c r="J1313" s="21"/>
      <c r="K1313" s="21"/>
    </row>
    <row r="1314" spans="1:11" x14ac:dyDescent="0.25">
      <c r="A1314" s="246">
        <v>41928</v>
      </c>
      <c r="B1314" s="254" t="s">
        <v>5140</v>
      </c>
      <c r="C1314" s="322" t="s">
        <v>4923</v>
      </c>
      <c r="D1314" s="20" t="s">
        <v>4589</v>
      </c>
      <c r="E1314" s="213">
        <v>163.19999999999999</v>
      </c>
      <c r="F1314" s="256">
        <v>41928</v>
      </c>
      <c r="G1314" s="229">
        <v>163.19999999999999</v>
      </c>
      <c r="H1314" s="217">
        <f t="shared" si="21"/>
        <v>0</v>
      </c>
      <c r="I1314" s="190" t="s">
        <v>3577</v>
      </c>
      <c r="J1314" s="21"/>
      <c r="K1314" s="21"/>
    </row>
    <row r="1315" spans="1:11" x14ac:dyDescent="0.25">
      <c r="A1315" s="192">
        <v>41928</v>
      </c>
      <c r="B1315" s="254" t="s">
        <v>5141</v>
      </c>
      <c r="C1315" s="322" t="s">
        <v>4923</v>
      </c>
      <c r="D1315" s="20" t="s">
        <v>4240</v>
      </c>
      <c r="E1315" s="213">
        <v>229244.79999999999</v>
      </c>
      <c r="F1315" s="256">
        <v>41942</v>
      </c>
      <c r="G1315" s="229">
        <v>229244.79999999999</v>
      </c>
      <c r="H1315" s="217">
        <f t="shared" si="21"/>
        <v>0</v>
      </c>
      <c r="I1315" s="190" t="s">
        <v>5009</v>
      </c>
      <c r="J1315" s="21"/>
      <c r="K1315" s="21"/>
    </row>
    <row r="1316" spans="1:11" x14ac:dyDescent="0.25">
      <c r="A1316" s="246">
        <v>41928</v>
      </c>
      <c r="B1316" s="254" t="s">
        <v>5142</v>
      </c>
      <c r="C1316" s="322" t="s">
        <v>4923</v>
      </c>
      <c r="D1316" s="20" t="s">
        <v>4290</v>
      </c>
      <c r="E1316" s="213">
        <v>3168.9</v>
      </c>
      <c r="F1316" s="256">
        <v>41928</v>
      </c>
      <c r="G1316" s="229">
        <v>3168.9</v>
      </c>
      <c r="H1316" s="217">
        <f t="shared" si="21"/>
        <v>0</v>
      </c>
      <c r="I1316" s="190" t="s">
        <v>4992</v>
      </c>
      <c r="J1316" s="21"/>
      <c r="K1316" s="21"/>
    </row>
    <row r="1317" spans="1:11" x14ac:dyDescent="0.25">
      <c r="A1317" s="192">
        <v>41928</v>
      </c>
      <c r="B1317" s="254" t="s">
        <v>5143</v>
      </c>
      <c r="C1317" s="322" t="s">
        <v>4923</v>
      </c>
      <c r="D1317" s="20" t="s">
        <v>237</v>
      </c>
      <c r="E1317" s="213">
        <v>7745.6</v>
      </c>
      <c r="F1317" s="256">
        <v>41928</v>
      </c>
      <c r="G1317" s="229">
        <v>7745.6</v>
      </c>
      <c r="H1317" s="217">
        <f t="shared" si="21"/>
        <v>0</v>
      </c>
      <c r="I1317" s="190" t="s">
        <v>5000</v>
      </c>
      <c r="J1317" s="21"/>
      <c r="K1317" s="21"/>
    </row>
    <row r="1318" spans="1:11" x14ac:dyDescent="0.25">
      <c r="A1318" s="246">
        <v>41928</v>
      </c>
      <c r="B1318" s="254" t="s">
        <v>5144</v>
      </c>
      <c r="C1318" s="322" t="s">
        <v>4923</v>
      </c>
      <c r="D1318" s="20" t="s">
        <v>4637</v>
      </c>
      <c r="E1318" s="213">
        <v>1413.6</v>
      </c>
      <c r="F1318" s="256">
        <v>41928</v>
      </c>
      <c r="G1318" s="229">
        <v>1413.6</v>
      </c>
      <c r="H1318" s="217">
        <f t="shared" si="21"/>
        <v>0</v>
      </c>
      <c r="I1318" s="190" t="s">
        <v>4992</v>
      </c>
      <c r="J1318" s="21"/>
      <c r="K1318" s="21"/>
    </row>
    <row r="1319" spans="1:11" x14ac:dyDescent="0.25">
      <c r="A1319" s="192">
        <v>41928</v>
      </c>
      <c r="B1319" s="254" t="s">
        <v>5145</v>
      </c>
      <c r="C1319" s="322" t="s">
        <v>4923</v>
      </c>
      <c r="D1319" s="20" t="s">
        <v>5004</v>
      </c>
      <c r="E1319" s="213">
        <v>7092.4</v>
      </c>
      <c r="F1319" s="256">
        <v>41928</v>
      </c>
      <c r="G1319" s="229">
        <v>7092.4</v>
      </c>
      <c r="H1319" s="217">
        <f t="shared" si="21"/>
        <v>0</v>
      </c>
      <c r="I1319" s="190" t="s">
        <v>4993</v>
      </c>
      <c r="J1319" s="21"/>
      <c r="K1319" s="21"/>
    </row>
    <row r="1320" spans="1:11" x14ac:dyDescent="0.25">
      <c r="A1320" s="246">
        <v>41928</v>
      </c>
      <c r="B1320" s="254" t="s">
        <v>5146</v>
      </c>
      <c r="C1320" s="322" t="s">
        <v>4923</v>
      </c>
      <c r="D1320" s="20" t="s">
        <v>62</v>
      </c>
      <c r="E1320" s="213">
        <v>17254.400000000001</v>
      </c>
      <c r="F1320" s="256">
        <v>41928</v>
      </c>
      <c r="G1320" s="229">
        <v>17254.400000000001</v>
      </c>
      <c r="H1320" s="217">
        <f t="shared" si="21"/>
        <v>0</v>
      </c>
      <c r="I1320" s="190" t="s">
        <v>4993</v>
      </c>
      <c r="J1320" s="21"/>
      <c r="K1320" s="21"/>
    </row>
    <row r="1321" spans="1:11" x14ac:dyDescent="0.25">
      <c r="A1321" s="192">
        <v>41928</v>
      </c>
      <c r="B1321" s="254" t="s">
        <v>5147</v>
      </c>
      <c r="C1321" s="322" t="s">
        <v>4923</v>
      </c>
      <c r="D1321" s="20" t="s">
        <v>4637</v>
      </c>
      <c r="E1321" s="213">
        <v>8604.5</v>
      </c>
      <c r="F1321" s="256">
        <v>41928</v>
      </c>
      <c r="G1321" s="229">
        <v>8604.5</v>
      </c>
      <c r="H1321" s="217">
        <f t="shared" si="21"/>
        <v>0</v>
      </c>
      <c r="I1321" s="190" t="s">
        <v>4992</v>
      </c>
      <c r="J1321" s="21"/>
      <c r="K1321" s="21"/>
    </row>
    <row r="1322" spans="1:11" x14ac:dyDescent="0.25">
      <c r="A1322" s="246">
        <v>41928</v>
      </c>
      <c r="B1322" s="254" t="s">
        <v>5148</v>
      </c>
      <c r="C1322" s="322" t="s">
        <v>4923</v>
      </c>
      <c r="D1322" s="20" t="s">
        <v>180</v>
      </c>
      <c r="E1322" s="213">
        <v>16798.900000000001</v>
      </c>
      <c r="F1322" s="256">
        <v>41928</v>
      </c>
      <c r="G1322" s="229">
        <v>16798.900000000001</v>
      </c>
      <c r="H1322" s="217">
        <f t="shared" si="21"/>
        <v>0</v>
      </c>
      <c r="I1322" s="190" t="s">
        <v>4993</v>
      </c>
      <c r="J1322" s="21"/>
      <c r="K1322" s="21"/>
    </row>
    <row r="1323" spans="1:11" x14ac:dyDescent="0.25">
      <c r="A1323" s="192">
        <v>41928</v>
      </c>
      <c r="B1323" s="254" t="s">
        <v>5149</v>
      </c>
      <c r="C1323" s="322" t="s">
        <v>4923</v>
      </c>
      <c r="D1323" s="20" t="s">
        <v>28</v>
      </c>
      <c r="E1323" s="213">
        <v>8804.4</v>
      </c>
      <c r="F1323" s="256">
        <v>41928</v>
      </c>
      <c r="G1323" s="229">
        <v>8804.4</v>
      </c>
      <c r="H1323" s="217">
        <f t="shared" si="21"/>
        <v>0</v>
      </c>
      <c r="I1323" s="190" t="s">
        <v>4992</v>
      </c>
      <c r="J1323" s="21"/>
      <c r="K1323" s="21"/>
    </row>
    <row r="1324" spans="1:11" x14ac:dyDescent="0.25">
      <c r="A1324" s="246">
        <v>41928</v>
      </c>
      <c r="B1324" s="254" t="s">
        <v>5150</v>
      </c>
      <c r="C1324" s="322" t="s">
        <v>4923</v>
      </c>
      <c r="D1324" s="20" t="s">
        <v>4915</v>
      </c>
      <c r="E1324" s="213">
        <v>4483.8</v>
      </c>
      <c r="F1324" s="256">
        <v>41929</v>
      </c>
      <c r="G1324" s="229">
        <v>4483.8</v>
      </c>
      <c r="H1324" s="217">
        <f t="shared" si="21"/>
        <v>0</v>
      </c>
      <c r="I1324" s="190" t="s">
        <v>4971</v>
      </c>
      <c r="J1324" s="21"/>
      <c r="K1324" s="21"/>
    </row>
    <row r="1325" spans="1:11" x14ac:dyDescent="0.25">
      <c r="A1325" s="192">
        <v>41928</v>
      </c>
      <c r="B1325" s="254" t="s">
        <v>5151</v>
      </c>
      <c r="C1325" s="322" t="s">
        <v>4923</v>
      </c>
      <c r="D1325" s="20" t="s">
        <v>4764</v>
      </c>
      <c r="E1325" s="213">
        <v>7160.4</v>
      </c>
      <c r="F1325" s="256">
        <v>41928</v>
      </c>
      <c r="G1325" s="229">
        <v>7160.4</v>
      </c>
      <c r="H1325" s="217">
        <f t="shared" si="21"/>
        <v>0</v>
      </c>
      <c r="I1325" s="190" t="s">
        <v>4993</v>
      </c>
      <c r="J1325" s="21"/>
      <c r="K1325" s="21"/>
    </row>
    <row r="1326" spans="1:11" x14ac:dyDescent="0.25">
      <c r="A1326" s="246">
        <v>41928</v>
      </c>
      <c r="B1326" s="254" t="s">
        <v>5152</v>
      </c>
      <c r="C1326" s="322" t="s">
        <v>4923</v>
      </c>
      <c r="D1326" s="20" t="s">
        <v>54</v>
      </c>
      <c r="E1326" s="213">
        <v>12417.1</v>
      </c>
      <c r="F1326" s="256">
        <v>41930</v>
      </c>
      <c r="G1326" s="229">
        <v>12417.1</v>
      </c>
      <c r="H1326" s="217">
        <f t="shared" si="21"/>
        <v>0</v>
      </c>
      <c r="I1326" s="190" t="s">
        <v>10</v>
      </c>
      <c r="J1326" s="21"/>
      <c r="K1326" s="21"/>
    </row>
    <row r="1327" spans="1:11" x14ac:dyDescent="0.25">
      <c r="A1327" s="192">
        <v>41928</v>
      </c>
      <c r="B1327" s="254" t="s">
        <v>5153</v>
      </c>
      <c r="C1327" s="322" t="s">
        <v>4923</v>
      </c>
      <c r="D1327" s="20" t="s">
        <v>3115</v>
      </c>
      <c r="E1327" s="213">
        <v>11374</v>
      </c>
      <c r="F1327" s="256">
        <v>41928</v>
      </c>
      <c r="G1327" s="229">
        <v>11374</v>
      </c>
      <c r="H1327" s="217">
        <f t="shared" si="21"/>
        <v>0</v>
      </c>
      <c r="I1327" s="190" t="s">
        <v>4993</v>
      </c>
      <c r="J1327" s="21"/>
      <c r="K1327" s="21"/>
    </row>
    <row r="1328" spans="1:11" x14ac:dyDescent="0.25">
      <c r="A1328" s="246">
        <v>41928</v>
      </c>
      <c r="B1328" s="254" t="s">
        <v>5154</v>
      </c>
      <c r="C1328" s="322" t="s">
        <v>4923</v>
      </c>
      <c r="D1328" s="20" t="s">
        <v>349</v>
      </c>
      <c r="E1328" s="213">
        <v>5109.8</v>
      </c>
      <c r="F1328" s="256">
        <v>41928</v>
      </c>
      <c r="G1328" s="229">
        <v>5109.8</v>
      </c>
      <c r="H1328" s="217">
        <f t="shared" si="21"/>
        <v>0</v>
      </c>
      <c r="I1328" s="190" t="s">
        <v>4992</v>
      </c>
      <c r="J1328" s="21"/>
      <c r="K1328" s="21"/>
    </row>
    <row r="1329" spans="1:11" x14ac:dyDescent="0.25">
      <c r="A1329" s="192">
        <v>41928</v>
      </c>
      <c r="B1329" s="254" t="s">
        <v>5155</v>
      </c>
      <c r="C1329" s="322" t="s">
        <v>4923</v>
      </c>
      <c r="D1329" s="20" t="s">
        <v>29</v>
      </c>
      <c r="E1329" s="213">
        <v>12465.4</v>
      </c>
      <c r="F1329" s="256">
        <v>41928</v>
      </c>
      <c r="G1329" s="229">
        <v>12465.4</v>
      </c>
      <c r="H1329" s="217">
        <f t="shared" si="21"/>
        <v>0</v>
      </c>
      <c r="I1329" s="190" t="s">
        <v>4997</v>
      </c>
      <c r="J1329" s="21"/>
      <c r="K1329" s="21"/>
    </row>
    <row r="1330" spans="1:11" x14ac:dyDescent="0.25">
      <c r="A1330" s="246">
        <v>41928</v>
      </c>
      <c r="B1330" s="254" t="s">
        <v>5156</v>
      </c>
      <c r="C1330" s="322" t="s">
        <v>4923</v>
      </c>
      <c r="D1330" s="20" t="s">
        <v>4630</v>
      </c>
      <c r="E1330" s="213">
        <v>2184</v>
      </c>
      <c r="F1330" s="256">
        <v>41928</v>
      </c>
      <c r="G1330" s="229">
        <v>2184</v>
      </c>
      <c r="H1330" s="217">
        <f t="shared" si="21"/>
        <v>0</v>
      </c>
      <c r="I1330" s="190" t="s">
        <v>4993</v>
      </c>
    </row>
    <row r="1331" spans="1:11" x14ac:dyDescent="0.25">
      <c r="A1331" s="192">
        <v>41928</v>
      </c>
      <c r="B1331" s="254" t="s">
        <v>5157</v>
      </c>
      <c r="C1331" s="322" t="s">
        <v>4923</v>
      </c>
      <c r="D1331" s="20" t="s">
        <v>5001</v>
      </c>
      <c r="E1331" s="213">
        <v>2520</v>
      </c>
      <c r="F1331" s="256">
        <v>41929</v>
      </c>
      <c r="G1331" s="229">
        <v>2520</v>
      </c>
      <c r="H1331" s="217">
        <f t="shared" si="21"/>
        <v>0</v>
      </c>
      <c r="I1331" s="190" t="s">
        <v>4992</v>
      </c>
    </row>
    <row r="1332" spans="1:11" x14ac:dyDescent="0.25">
      <c r="A1332" s="246">
        <v>41928</v>
      </c>
      <c r="B1332" s="254" t="s">
        <v>5158</v>
      </c>
      <c r="C1332" s="322" t="s">
        <v>4923</v>
      </c>
      <c r="D1332" s="20" t="s">
        <v>124</v>
      </c>
      <c r="E1332" s="213">
        <v>12659.2</v>
      </c>
      <c r="F1332" s="256">
        <v>41928</v>
      </c>
      <c r="G1332" s="229">
        <v>12659.2</v>
      </c>
      <c r="H1332" s="217">
        <f t="shared" si="21"/>
        <v>0</v>
      </c>
      <c r="I1332" s="190" t="s">
        <v>4997</v>
      </c>
    </row>
    <row r="1333" spans="1:11" x14ac:dyDescent="0.25">
      <c r="A1333" s="192">
        <v>41928</v>
      </c>
      <c r="B1333" s="254" t="s">
        <v>5159</v>
      </c>
      <c r="C1333" s="322" t="s">
        <v>4923</v>
      </c>
      <c r="D1333" s="20" t="s">
        <v>4257</v>
      </c>
      <c r="E1333" s="213">
        <v>15494.4</v>
      </c>
      <c r="F1333" s="421" t="s">
        <v>5160</v>
      </c>
      <c r="G1333" s="229">
        <v>15494.4</v>
      </c>
      <c r="H1333" s="217">
        <f t="shared" si="21"/>
        <v>0</v>
      </c>
      <c r="I1333" s="190" t="s">
        <v>4992</v>
      </c>
    </row>
    <row r="1334" spans="1:11" x14ac:dyDescent="0.25">
      <c r="A1334" s="246">
        <v>41928</v>
      </c>
      <c r="B1334" s="254" t="s">
        <v>5161</v>
      </c>
      <c r="C1334" s="322" t="s">
        <v>4923</v>
      </c>
      <c r="D1334" s="20" t="s">
        <v>4586</v>
      </c>
      <c r="E1334" s="213">
        <v>4413.6000000000004</v>
      </c>
      <c r="F1334" s="256">
        <v>41928</v>
      </c>
      <c r="G1334" s="229">
        <v>4413.6000000000004</v>
      </c>
      <c r="H1334" s="217">
        <f t="shared" si="21"/>
        <v>0</v>
      </c>
      <c r="I1334" s="190" t="s">
        <v>4992</v>
      </c>
    </row>
    <row r="1335" spans="1:11" x14ac:dyDescent="0.25">
      <c r="A1335" s="192">
        <v>41928</v>
      </c>
      <c r="B1335" s="254" t="s">
        <v>5162</v>
      </c>
      <c r="C1335" s="322" t="s">
        <v>4923</v>
      </c>
      <c r="D1335" s="20" t="s">
        <v>1778</v>
      </c>
      <c r="E1335" s="213">
        <v>1644.45</v>
      </c>
      <c r="F1335" s="256">
        <v>41928</v>
      </c>
      <c r="G1335" s="229">
        <v>1644.45</v>
      </c>
      <c r="H1335" s="217">
        <f t="shared" si="21"/>
        <v>0</v>
      </c>
      <c r="I1335" s="190" t="s">
        <v>4767</v>
      </c>
    </row>
    <row r="1336" spans="1:11" x14ac:dyDescent="0.25">
      <c r="A1336" s="246">
        <v>41928</v>
      </c>
      <c r="B1336" s="254" t="s">
        <v>5163</v>
      </c>
      <c r="C1336" s="322" t="s">
        <v>4923</v>
      </c>
      <c r="D1336" s="20" t="s">
        <v>758</v>
      </c>
      <c r="E1336" s="213">
        <v>2082.1999999999998</v>
      </c>
      <c r="F1336" s="256">
        <v>41928</v>
      </c>
      <c r="G1336" s="229">
        <v>2082.1999999999998</v>
      </c>
      <c r="H1336" s="217">
        <f t="shared" si="21"/>
        <v>0</v>
      </c>
      <c r="I1336" s="190" t="s">
        <v>4997</v>
      </c>
    </row>
    <row r="1337" spans="1:11" x14ac:dyDescent="0.25">
      <c r="A1337" s="192">
        <v>41928</v>
      </c>
      <c r="B1337" s="254" t="s">
        <v>5164</v>
      </c>
      <c r="C1337" s="322" t="s">
        <v>4923</v>
      </c>
      <c r="D1337" s="20" t="s">
        <v>4711</v>
      </c>
      <c r="E1337" s="213">
        <v>6273.19</v>
      </c>
      <c r="F1337" s="256">
        <v>41928</v>
      </c>
      <c r="G1337" s="229">
        <v>6273.19</v>
      </c>
      <c r="H1337" s="217">
        <f t="shared" si="21"/>
        <v>0</v>
      </c>
      <c r="I1337" s="190" t="s">
        <v>4992</v>
      </c>
    </row>
    <row r="1338" spans="1:11" x14ac:dyDescent="0.25">
      <c r="A1338" s="246">
        <v>41928</v>
      </c>
      <c r="B1338" s="254" t="s">
        <v>5165</v>
      </c>
      <c r="C1338" s="322" t="s">
        <v>4923</v>
      </c>
      <c r="D1338" s="20" t="s">
        <v>57</v>
      </c>
      <c r="E1338" s="213">
        <v>1925</v>
      </c>
      <c r="F1338" s="256">
        <v>41928</v>
      </c>
      <c r="G1338" s="229">
        <v>1925</v>
      </c>
      <c r="H1338" s="217">
        <f t="shared" si="21"/>
        <v>0</v>
      </c>
      <c r="I1338" s="190" t="s">
        <v>5009</v>
      </c>
    </row>
    <row r="1339" spans="1:11" x14ac:dyDescent="0.25">
      <c r="A1339" s="192">
        <v>41928</v>
      </c>
      <c r="B1339" s="254" t="s">
        <v>5166</v>
      </c>
      <c r="C1339" s="322" t="s">
        <v>4923</v>
      </c>
      <c r="D1339" s="20" t="s">
        <v>1988</v>
      </c>
      <c r="E1339" s="213">
        <v>4063.9</v>
      </c>
      <c r="F1339" s="256">
        <v>41928</v>
      </c>
      <c r="G1339" s="229">
        <v>4063.9</v>
      </c>
      <c r="H1339" s="217">
        <f t="shared" si="21"/>
        <v>0</v>
      </c>
      <c r="I1339" s="190" t="s">
        <v>4993</v>
      </c>
    </row>
    <row r="1340" spans="1:11" x14ac:dyDescent="0.25">
      <c r="A1340" s="246">
        <v>41928</v>
      </c>
      <c r="B1340" s="254" t="s">
        <v>5167</v>
      </c>
      <c r="C1340" s="322" t="s">
        <v>4923</v>
      </c>
      <c r="D1340" s="20" t="s">
        <v>149</v>
      </c>
      <c r="E1340" s="213">
        <v>15709.4</v>
      </c>
      <c r="F1340" s="256">
        <v>41929</v>
      </c>
      <c r="G1340" s="229">
        <v>15709.4</v>
      </c>
      <c r="H1340" s="217">
        <f t="shared" si="21"/>
        <v>0</v>
      </c>
      <c r="I1340" s="190" t="s">
        <v>3577</v>
      </c>
    </row>
    <row r="1341" spans="1:11" x14ac:dyDescent="0.25">
      <c r="A1341" s="192">
        <v>41928</v>
      </c>
      <c r="B1341" s="254" t="s">
        <v>5168</v>
      </c>
      <c r="C1341" s="322" t="s">
        <v>4923</v>
      </c>
      <c r="D1341" s="20" t="s">
        <v>2578</v>
      </c>
      <c r="E1341" s="213">
        <v>3595.6</v>
      </c>
      <c r="F1341" s="256">
        <v>41928</v>
      </c>
      <c r="G1341" s="229">
        <v>3595.6</v>
      </c>
      <c r="H1341" s="217">
        <f t="shared" si="21"/>
        <v>0</v>
      </c>
      <c r="I1341" s="190" t="s">
        <v>5000</v>
      </c>
    </row>
    <row r="1342" spans="1:11" x14ac:dyDescent="0.25">
      <c r="A1342" s="246">
        <v>41928</v>
      </c>
      <c r="B1342" s="254" t="s">
        <v>5169</v>
      </c>
      <c r="C1342" s="322" t="s">
        <v>4923</v>
      </c>
      <c r="D1342" s="20" t="s">
        <v>449</v>
      </c>
      <c r="E1342" s="213">
        <v>2343.1999999999998</v>
      </c>
      <c r="F1342" s="256">
        <v>41928</v>
      </c>
      <c r="G1342" s="229">
        <v>2343.1999999999998</v>
      </c>
      <c r="H1342" s="217">
        <f t="shared" si="21"/>
        <v>0</v>
      </c>
      <c r="I1342" s="190" t="s">
        <v>4997</v>
      </c>
    </row>
    <row r="1343" spans="1:11" x14ac:dyDescent="0.25">
      <c r="A1343" s="192">
        <v>41928</v>
      </c>
      <c r="B1343" s="254" t="s">
        <v>5170</v>
      </c>
      <c r="C1343" s="322" t="s">
        <v>4923</v>
      </c>
      <c r="D1343" s="20" t="s">
        <v>1607</v>
      </c>
      <c r="E1343" s="213">
        <v>5138.8</v>
      </c>
      <c r="F1343" s="256">
        <v>41928</v>
      </c>
      <c r="G1343" s="229">
        <v>5138.8</v>
      </c>
      <c r="H1343" s="217">
        <f t="shared" si="21"/>
        <v>0</v>
      </c>
      <c r="I1343" s="190" t="s">
        <v>5000</v>
      </c>
    </row>
    <row r="1344" spans="1:11" x14ac:dyDescent="0.25">
      <c r="A1344" s="246">
        <v>41928</v>
      </c>
      <c r="B1344" s="254" t="s">
        <v>5171</v>
      </c>
      <c r="C1344" s="322" t="s">
        <v>4923</v>
      </c>
      <c r="D1344" s="20" t="s">
        <v>93</v>
      </c>
      <c r="E1344" s="213">
        <v>13760</v>
      </c>
      <c r="F1344" s="256">
        <v>41929</v>
      </c>
      <c r="G1344" s="229">
        <v>13760</v>
      </c>
      <c r="H1344" s="217">
        <f t="shared" si="21"/>
        <v>0</v>
      </c>
      <c r="I1344" s="190" t="s">
        <v>4992</v>
      </c>
      <c r="K1344" s="33"/>
    </row>
    <row r="1345" spans="1:11" x14ac:dyDescent="0.25">
      <c r="A1345" s="192">
        <v>41928</v>
      </c>
      <c r="B1345" s="254" t="s">
        <v>5172</v>
      </c>
      <c r="C1345" s="322" t="s">
        <v>4923</v>
      </c>
      <c r="D1345" s="20" t="s">
        <v>464</v>
      </c>
      <c r="E1345" s="213">
        <v>19302.8</v>
      </c>
      <c r="F1345" s="256">
        <v>41929</v>
      </c>
      <c r="G1345" s="229">
        <v>19302.8</v>
      </c>
      <c r="H1345" s="217">
        <f t="shared" si="21"/>
        <v>0</v>
      </c>
      <c r="I1345" s="190" t="s">
        <v>10</v>
      </c>
      <c r="K1345" s="33"/>
    </row>
    <row r="1346" spans="1:11" x14ac:dyDescent="0.25">
      <c r="A1346" s="246">
        <v>41928</v>
      </c>
      <c r="B1346" s="254" t="s">
        <v>5173</v>
      </c>
      <c r="C1346" s="322" t="s">
        <v>4923</v>
      </c>
      <c r="D1346" s="20" t="s">
        <v>855</v>
      </c>
      <c r="E1346" s="213">
        <v>2699.2</v>
      </c>
      <c r="F1346" s="256">
        <v>41929</v>
      </c>
      <c r="G1346" s="229">
        <v>2699.2</v>
      </c>
      <c r="H1346" s="217">
        <f t="shared" si="21"/>
        <v>0</v>
      </c>
      <c r="I1346" s="190" t="s">
        <v>3577</v>
      </c>
      <c r="K1346" s="33"/>
    </row>
    <row r="1347" spans="1:11" x14ac:dyDescent="0.25">
      <c r="A1347" s="192">
        <v>41928</v>
      </c>
      <c r="B1347" s="254" t="s">
        <v>5174</v>
      </c>
      <c r="C1347" s="322" t="s">
        <v>4923</v>
      </c>
      <c r="D1347" s="20" t="s">
        <v>312</v>
      </c>
      <c r="E1347" s="213">
        <v>11177.6</v>
      </c>
      <c r="F1347" s="256">
        <v>41928</v>
      </c>
      <c r="G1347" s="229">
        <v>11177.6</v>
      </c>
      <c r="H1347" s="217">
        <f t="shared" si="21"/>
        <v>0</v>
      </c>
      <c r="I1347" s="190" t="s">
        <v>5000</v>
      </c>
      <c r="K1347" s="33"/>
    </row>
    <row r="1348" spans="1:11" x14ac:dyDescent="0.25">
      <c r="A1348" s="246">
        <v>41928</v>
      </c>
      <c r="B1348" s="254" t="s">
        <v>5175</v>
      </c>
      <c r="C1348" s="322" t="s">
        <v>4923</v>
      </c>
      <c r="D1348" s="20" t="s">
        <v>763</v>
      </c>
      <c r="E1348" s="213">
        <v>1027.2</v>
      </c>
      <c r="F1348" s="256">
        <v>41929</v>
      </c>
      <c r="G1348" s="229">
        <v>1027.2</v>
      </c>
      <c r="H1348" s="217">
        <f t="shared" si="21"/>
        <v>0</v>
      </c>
      <c r="I1348" s="190" t="s">
        <v>3577</v>
      </c>
      <c r="K1348" s="33"/>
    </row>
    <row r="1349" spans="1:11" x14ac:dyDescent="0.25">
      <c r="A1349" s="192">
        <v>41928</v>
      </c>
      <c r="B1349" s="254" t="s">
        <v>5176</v>
      </c>
      <c r="C1349" s="322" t="s">
        <v>4923</v>
      </c>
      <c r="D1349" s="20" t="s">
        <v>66</v>
      </c>
      <c r="E1349" s="213">
        <v>2214</v>
      </c>
      <c r="F1349" s="256">
        <v>41928</v>
      </c>
      <c r="G1349" s="229">
        <v>2214</v>
      </c>
      <c r="H1349" s="217">
        <f t="shared" si="21"/>
        <v>0</v>
      </c>
      <c r="I1349" s="190" t="s">
        <v>5000</v>
      </c>
    </row>
    <row r="1350" spans="1:11" x14ac:dyDescent="0.25">
      <c r="A1350" s="246">
        <v>41928</v>
      </c>
      <c r="B1350" s="254" t="s">
        <v>5177</v>
      </c>
      <c r="C1350" s="322" t="s">
        <v>4923</v>
      </c>
      <c r="D1350" s="20" t="s">
        <v>66</v>
      </c>
      <c r="E1350" s="213">
        <v>2112</v>
      </c>
      <c r="F1350" s="256">
        <v>41928</v>
      </c>
      <c r="G1350" s="229">
        <v>2112</v>
      </c>
      <c r="H1350" s="217">
        <f t="shared" si="21"/>
        <v>0</v>
      </c>
      <c r="I1350" s="190" t="s">
        <v>5000</v>
      </c>
    </row>
    <row r="1351" spans="1:11" x14ac:dyDescent="0.25">
      <c r="A1351" s="192">
        <v>41928</v>
      </c>
      <c r="B1351" s="254" t="s">
        <v>5178</v>
      </c>
      <c r="C1351" s="322" t="s">
        <v>4923</v>
      </c>
      <c r="D1351" s="308" t="s">
        <v>494</v>
      </c>
      <c r="E1351" s="309">
        <v>6477.72</v>
      </c>
      <c r="F1351" s="256">
        <v>41928</v>
      </c>
      <c r="G1351" s="229">
        <v>6477.72</v>
      </c>
      <c r="H1351" s="217">
        <f t="shared" si="21"/>
        <v>0</v>
      </c>
      <c r="I1351" s="190" t="s">
        <v>5000</v>
      </c>
    </row>
    <row r="1352" spans="1:11" x14ac:dyDescent="0.25">
      <c r="A1352" s="246">
        <v>41928</v>
      </c>
      <c r="B1352" s="254" t="s">
        <v>5179</v>
      </c>
      <c r="C1352" s="322" t="s">
        <v>4923</v>
      </c>
      <c r="D1352" s="20" t="s">
        <v>346</v>
      </c>
      <c r="E1352" s="213">
        <v>1052.8</v>
      </c>
      <c r="F1352" s="256">
        <v>41929</v>
      </c>
      <c r="G1352" s="229">
        <v>1052.8</v>
      </c>
      <c r="H1352" s="217">
        <f t="shared" ref="H1352:H1415" si="22">E1352-G1352</f>
        <v>0</v>
      </c>
      <c r="I1352" s="190" t="s">
        <v>10</v>
      </c>
    </row>
    <row r="1353" spans="1:11" x14ac:dyDescent="0.25">
      <c r="A1353" s="192">
        <v>41928</v>
      </c>
      <c r="B1353" s="254" t="s">
        <v>5180</v>
      </c>
      <c r="C1353" s="322" t="s">
        <v>4923</v>
      </c>
      <c r="D1353" s="20" t="s">
        <v>396</v>
      </c>
      <c r="E1353" s="213">
        <v>417.6</v>
      </c>
      <c r="F1353" s="256">
        <v>41928</v>
      </c>
      <c r="G1353" s="229">
        <v>417.6</v>
      </c>
      <c r="H1353" s="217">
        <f t="shared" si="22"/>
        <v>0</v>
      </c>
      <c r="I1353" s="190" t="s">
        <v>4992</v>
      </c>
    </row>
    <row r="1354" spans="1:11" x14ac:dyDescent="0.25">
      <c r="A1354" s="246">
        <v>41928</v>
      </c>
      <c r="B1354" s="254" t="s">
        <v>5181</v>
      </c>
      <c r="C1354" s="322" t="s">
        <v>4923</v>
      </c>
      <c r="D1354" s="20" t="s">
        <v>4915</v>
      </c>
      <c r="E1354" s="213">
        <v>6279.2</v>
      </c>
      <c r="F1354" s="256">
        <v>41932</v>
      </c>
      <c r="G1354" s="229">
        <v>6279.2</v>
      </c>
      <c r="H1354" s="217">
        <f t="shared" si="22"/>
        <v>0</v>
      </c>
      <c r="I1354" s="190" t="s">
        <v>4971</v>
      </c>
    </row>
    <row r="1355" spans="1:11" x14ac:dyDescent="0.25">
      <c r="A1355" s="192">
        <v>41928</v>
      </c>
      <c r="B1355" s="254" t="s">
        <v>5182</v>
      </c>
      <c r="C1355" s="322" t="s">
        <v>4923</v>
      </c>
      <c r="D1355" s="20" t="s">
        <v>4763</v>
      </c>
      <c r="E1355" s="213">
        <v>8680.2000000000007</v>
      </c>
      <c r="F1355" s="256">
        <v>41928</v>
      </c>
      <c r="G1355" s="229">
        <v>8680.2000000000007</v>
      </c>
      <c r="H1355" s="217">
        <f t="shared" si="22"/>
        <v>0</v>
      </c>
      <c r="I1355" s="190" t="s">
        <v>4992</v>
      </c>
    </row>
    <row r="1356" spans="1:11" x14ac:dyDescent="0.25">
      <c r="A1356" s="246">
        <v>41928</v>
      </c>
      <c r="B1356" s="254" t="s">
        <v>5183</v>
      </c>
      <c r="C1356" s="322" t="s">
        <v>4923</v>
      </c>
      <c r="D1356" s="20" t="s">
        <v>4939</v>
      </c>
      <c r="E1356" s="213">
        <v>1550.6</v>
      </c>
      <c r="F1356" s="256">
        <v>41928</v>
      </c>
      <c r="G1356" s="229">
        <v>1550.6</v>
      </c>
      <c r="H1356" s="217">
        <f t="shared" si="22"/>
        <v>0</v>
      </c>
      <c r="I1356" s="190" t="s">
        <v>4992</v>
      </c>
    </row>
    <row r="1357" spans="1:11" x14ac:dyDescent="0.25">
      <c r="A1357" s="192">
        <v>41928</v>
      </c>
      <c r="B1357" s="254" t="s">
        <v>5184</v>
      </c>
      <c r="C1357" s="322" t="s">
        <v>4923</v>
      </c>
      <c r="D1357" s="20" t="s">
        <v>4646</v>
      </c>
      <c r="E1357" s="213">
        <v>7571.2</v>
      </c>
      <c r="F1357" s="256">
        <v>41928</v>
      </c>
      <c r="G1357" s="229">
        <v>7571.2</v>
      </c>
      <c r="H1357" s="217">
        <f t="shared" si="22"/>
        <v>0</v>
      </c>
      <c r="I1357" s="190" t="s">
        <v>4992</v>
      </c>
    </row>
    <row r="1358" spans="1:11" x14ac:dyDescent="0.25">
      <c r="A1358" s="246">
        <v>41928</v>
      </c>
      <c r="B1358" s="254" t="s">
        <v>5185</v>
      </c>
      <c r="C1358" s="322" t="s">
        <v>4923</v>
      </c>
      <c r="D1358" s="20" t="s">
        <v>51</v>
      </c>
      <c r="E1358" s="213">
        <v>1193.4000000000001</v>
      </c>
      <c r="F1358" s="256">
        <v>41928</v>
      </c>
      <c r="G1358" s="229">
        <v>1193.4000000000001</v>
      </c>
      <c r="H1358" s="217">
        <f t="shared" si="22"/>
        <v>0</v>
      </c>
      <c r="I1358" s="190" t="s">
        <v>4992</v>
      </c>
    </row>
    <row r="1359" spans="1:11" x14ac:dyDescent="0.25">
      <c r="A1359" s="192">
        <v>41928</v>
      </c>
      <c r="B1359" s="254" t="s">
        <v>5186</v>
      </c>
      <c r="C1359" s="322" t="s">
        <v>4923</v>
      </c>
      <c r="D1359" s="20" t="s">
        <v>1607</v>
      </c>
      <c r="E1359" s="213">
        <v>4977.6000000000004</v>
      </c>
      <c r="F1359" s="256">
        <v>41928</v>
      </c>
      <c r="G1359" s="229">
        <v>4977.6000000000004</v>
      </c>
      <c r="H1359" s="217">
        <f t="shared" si="22"/>
        <v>0</v>
      </c>
      <c r="I1359" s="190" t="s">
        <v>4992</v>
      </c>
    </row>
    <row r="1360" spans="1:11" x14ac:dyDescent="0.25">
      <c r="A1360" s="246">
        <v>41928</v>
      </c>
      <c r="B1360" s="254" t="s">
        <v>5187</v>
      </c>
      <c r="C1360" s="322" t="s">
        <v>4923</v>
      </c>
      <c r="D1360" s="20" t="s">
        <v>4633</v>
      </c>
      <c r="E1360" s="213">
        <v>9000</v>
      </c>
      <c r="F1360" s="412">
        <v>41956</v>
      </c>
      <c r="G1360" s="219">
        <v>9000</v>
      </c>
      <c r="H1360" s="217">
        <f t="shared" si="22"/>
        <v>0</v>
      </c>
      <c r="I1360" s="190" t="s">
        <v>4992</v>
      </c>
    </row>
    <row r="1361" spans="1:11" x14ac:dyDescent="0.25">
      <c r="A1361" s="192">
        <v>41928</v>
      </c>
      <c r="B1361" s="254" t="s">
        <v>5188</v>
      </c>
      <c r="C1361" s="322" t="s">
        <v>4923</v>
      </c>
      <c r="D1361" s="295" t="s">
        <v>5189</v>
      </c>
      <c r="E1361" s="296">
        <v>0</v>
      </c>
      <c r="F1361" s="423" t="s">
        <v>5190</v>
      </c>
      <c r="G1361" s="229"/>
      <c r="H1361" s="217">
        <f t="shared" si="22"/>
        <v>0</v>
      </c>
      <c r="I1361" s="190" t="s">
        <v>4995</v>
      </c>
    </row>
    <row r="1362" spans="1:11" x14ac:dyDescent="0.25">
      <c r="A1362" s="246">
        <v>41928</v>
      </c>
      <c r="B1362" s="254" t="s">
        <v>5191</v>
      </c>
      <c r="C1362" s="322" t="s">
        <v>4923</v>
      </c>
      <c r="D1362" s="20" t="s">
        <v>140</v>
      </c>
      <c r="E1362" s="213">
        <v>6152</v>
      </c>
      <c r="F1362" s="256">
        <v>41928</v>
      </c>
      <c r="G1362" s="229">
        <v>6152</v>
      </c>
      <c r="H1362" s="217">
        <f t="shared" si="22"/>
        <v>0</v>
      </c>
      <c r="I1362" s="190" t="s">
        <v>4992</v>
      </c>
      <c r="J1362" s="21"/>
      <c r="K1362" s="21"/>
    </row>
    <row r="1363" spans="1:11" x14ac:dyDescent="0.25">
      <c r="A1363" s="192">
        <v>41928</v>
      </c>
      <c r="B1363" s="254" t="s">
        <v>5192</v>
      </c>
      <c r="C1363" s="322" t="s">
        <v>4923</v>
      </c>
      <c r="D1363" s="20" t="s">
        <v>78</v>
      </c>
      <c r="E1363" s="213">
        <v>2979.2</v>
      </c>
      <c r="F1363" s="256">
        <v>41929</v>
      </c>
      <c r="G1363" s="229">
        <v>2979.2</v>
      </c>
      <c r="H1363" s="217">
        <f t="shared" si="22"/>
        <v>0</v>
      </c>
      <c r="I1363" s="190" t="s">
        <v>4995</v>
      </c>
      <c r="J1363" s="21"/>
      <c r="K1363" s="21"/>
    </row>
    <row r="1364" spans="1:11" x14ac:dyDescent="0.25">
      <c r="A1364" s="246">
        <v>41928</v>
      </c>
      <c r="B1364" s="254" t="s">
        <v>5193</v>
      </c>
      <c r="C1364" s="322" t="s">
        <v>4923</v>
      </c>
      <c r="D1364" s="20" t="s">
        <v>78</v>
      </c>
      <c r="E1364" s="213">
        <v>2324</v>
      </c>
      <c r="F1364" s="256">
        <v>41929</v>
      </c>
      <c r="G1364" s="229">
        <v>2324</v>
      </c>
      <c r="H1364" s="217">
        <f t="shared" si="22"/>
        <v>0</v>
      </c>
      <c r="I1364" s="190" t="s">
        <v>4995</v>
      </c>
      <c r="J1364" s="21"/>
      <c r="K1364" s="21"/>
    </row>
    <row r="1365" spans="1:11" x14ac:dyDescent="0.25">
      <c r="A1365" s="192">
        <v>41928</v>
      </c>
      <c r="B1365" s="254" t="s">
        <v>5194</v>
      </c>
      <c r="C1365" s="322" t="s">
        <v>4923</v>
      </c>
      <c r="D1365" s="20" t="s">
        <v>193</v>
      </c>
      <c r="E1365" s="213">
        <v>8510</v>
      </c>
      <c r="F1365" s="256">
        <v>41929</v>
      </c>
      <c r="G1365" s="229">
        <v>8510</v>
      </c>
      <c r="H1365" s="217">
        <f t="shared" si="22"/>
        <v>0</v>
      </c>
      <c r="I1365" s="190" t="s">
        <v>4995</v>
      </c>
      <c r="J1365" s="21"/>
      <c r="K1365" s="21"/>
    </row>
    <row r="1366" spans="1:11" x14ac:dyDescent="0.25">
      <c r="A1366" s="246">
        <v>41928</v>
      </c>
      <c r="B1366" s="254" t="s">
        <v>5195</v>
      </c>
      <c r="C1366" s="322" t="s">
        <v>4923</v>
      </c>
      <c r="D1366" s="20" t="s">
        <v>4760</v>
      </c>
      <c r="E1366" s="213">
        <v>4757</v>
      </c>
      <c r="F1366" s="256">
        <v>41929</v>
      </c>
      <c r="G1366" s="229">
        <v>4757</v>
      </c>
      <c r="H1366" s="217">
        <f t="shared" si="22"/>
        <v>0</v>
      </c>
      <c r="I1366" s="190" t="s">
        <v>4995</v>
      </c>
      <c r="J1366" s="21"/>
      <c r="K1366" s="21"/>
    </row>
    <row r="1367" spans="1:11" x14ac:dyDescent="0.25">
      <c r="A1367" s="192">
        <v>41928</v>
      </c>
      <c r="B1367" s="254" t="s">
        <v>5196</v>
      </c>
      <c r="C1367" s="322" t="s">
        <v>4923</v>
      </c>
      <c r="D1367" s="20" t="s">
        <v>5012</v>
      </c>
      <c r="E1367" s="213">
        <v>373.2</v>
      </c>
      <c r="F1367" s="256">
        <v>41929</v>
      </c>
      <c r="G1367" s="229">
        <v>373.2</v>
      </c>
      <c r="H1367" s="217">
        <f t="shared" si="22"/>
        <v>0</v>
      </c>
      <c r="I1367" s="190" t="s">
        <v>4992</v>
      </c>
      <c r="J1367" s="21"/>
      <c r="K1367" s="21"/>
    </row>
    <row r="1368" spans="1:11" x14ac:dyDescent="0.25">
      <c r="A1368" s="246">
        <v>41928</v>
      </c>
      <c r="B1368" s="254" t="s">
        <v>5197</v>
      </c>
      <c r="C1368" s="322" t="s">
        <v>4923</v>
      </c>
      <c r="D1368" s="20" t="s">
        <v>87</v>
      </c>
      <c r="E1368" s="213">
        <v>5277.57</v>
      </c>
      <c r="F1368" s="256">
        <v>41929</v>
      </c>
      <c r="G1368" s="229">
        <v>5277.57</v>
      </c>
      <c r="H1368" s="217">
        <f t="shared" si="22"/>
        <v>0</v>
      </c>
      <c r="I1368" s="190" t="s">
        <v>10</v>
      </c>
      <c r="J1368" s="21"/>
      <c r="K1368" s="21"/>
    </row>
    <row r="1369" spans="1:11" ht="15.75" x14ac:dyDescent="0.25">
      <c r="A1369" s="192">
        <v>41928</v>
      </c>
      <c r="B1369" s="254" t="s">
        <v>5198</v>
      </c>
      <c r="C1369" s="322" t="s">
        <v>4923</v>
      </c>
      <c r="D1369" s="295" t="s">
        <v>5199</v>
      </c>
      <c r="E1369" s="296">
        <v>0</v>
      </c>
      <c r="F1369" s="580" t="s">
        <v>4845</v>
      </c>
      <c r="G1369" s="229"/>
      <c r="H1369" s="217">
        <f t="shared" si="22"/>
        <v>0</v>
      </c>
      <c r="I1369" s="190" t="s">
        <v>4995</v>
      </c>
      <c r="J1369" s="21"/>
      <c r="K1369" s="21"/>
    </row>
    <row r="1370" spans="1:11" x14ac:dyDescent="0.25">
      <c r="A1370" s="246">
        <v>41928</v>
      </c>
      <c r="B1370" s="254" t="s">
        <v>5200</v>
      </c>
      <c r="C1370" s="322" t="s">
        <v>4923</v>
      </c>
      <c r="D1370" s="20" t="s">
        <v>4918</v>
      </c>
      <c r="E1370" s="213">
        <v>1796.4</v>
      </c>
      <c r="F1370" s="256">
        <v>41928</v>
      </c>
      <c r="G1370" s="229">
        <v>1796.4</v>
      </c>
      <c r="H1370" s="217">
        <f t="shared" si="22"/>
        <v>0</v>
      </c>
      <c r="I1370" s="190" t="s">
        <v>4992</v>
      </c>
      <c r="J1370" s="21"/>
      <c r="K1370" s="21"/>
    </row>
    <row r="1371" spans="1:11" x14ac:dyDescent="0.25">
      <c r="A1371" s="192">
        <v>41928</v>
      </c>
      <c r="B1371" s="254" t="s">
        <v>5201</v>
      </c>
      <c r="C1371" s="322" t="s">
        <v>4923</v>
      </c>
      <c r="D1371" s="20" t="s">
        <v>28</v>
      </c>
      <c r="E1371" s="213">
        <v>4961.96</v>
      </c>
      <c r="F1371" s="256">
        <v>41928</v>
      </c>
      <c r="G1371" s="229">
        <v>4961.96</v>
      </c>
      <c r="H1371" s="217">
        <f t="shared" si="22"/>
        <v>0</v>
      </c>
      <c r="I1371" s="190" t="s">
        <v>4992</v>
      </c>
      <c r="J1371" s="21"/>
      <c r="K1371" s="21"/>
    </row>
    <row r="1372" spans="1:11" x14ac:dyDescent="0.25">
      <c r="A1372" s="246">
        <v>41928</v>
      </c>
      <c r="B1372" s="254" t="s">
        <v>5202</v>
      </c>
      <c r="C1372" s="322" t="s">
        <v>4923</v>
      </c>
      <c r="D1372" s="20" t="s">
        <v>133</v>
      </c>
      <c r="E1372" s="213">
        <v>51885.599999999999</v>
      </c>
      <c r="F1372" s="256">
        <v>41928</v>
      </c>
      <c r="G1372" s="229">
        <v>51885.599999999999</v>
      </c>
      <c r="H1372" s="217">
        <f t="shared" si="22"/>
        <v>0</v>
      </c>
      <c r="I1372" s="190" t="s">
        <v>4992</v>
      </c>
      <c r="J1372" s="21"/>
      <c r="K1372" s="21"/>
    </row>
    <row r="1373" spans="1:11" x14ac:dyDescent="0.25">
      <c r="A1373" s="192">
        <v>41928</v>
      </c>
      <c r="B1373" s="254" t="s">
        <v>5203</v>
      </c>
      <c r="C1373" s="322" t="s">
        <v>4923</v>
      </c>
      <c r="D1373" s="20" t="s">
        <v>4597</v>
      </c>
      <c r="E1373" s="213">
        <v>42946.2</v>
      </c>
      <c r="F1373" s="421" t="s">
        <v>5204</v>
      </c>
      <c r="G1373" s="229">
        <f>17000+25946.2</f>
        <v>42946.2</v>
      </c>
      <c r="H1373" s="217">
        <f t="shared" si="22"/>
        <v>0</v>
      </c>
      <c r="I1373" s="190" t="s">
        <v>5009</v>
      </c>
      <c r="J1373" s="21"/>
      <c r="K1373" s="21"/>
    </row>
    <row r="1374" spans="1:11" x14ac:dyDescent="0.25">
      <c r="A1374" s="246">
        <v>41928</v>
      </c>
      <c r="B1374" s="254" t="s">
        <v>5205</v>
      </c>
      <c r="C1374" s="322" t="s">
        <v>4923</v>
      </c>
      <c r="D1374" s="20" t="s">
        <v>4649</v>
      </c>
      <c r="E1374" s="213">
        <v>10303.4</v>
      </c>
      <c r="F1374" s="256">
        <v>41928</v>
      </c>
      <c r="G1374" s="229">
        <v>10303.4</v>
      </c>
      <c r="H1374" s="217">
        <f t="shared" si="22"/>
        <v>0</v>
      </c>
      <c r="I1374" s="190" t="s">
        <v>4992</v>
      </c>
      <c r="J1374" s="21"/>
      <c r="K1374" s="21"/>
    </row>
    <row r="1375" spans="1:11" x14ac:dyDescent="0.25">
      <c r="A1375" s="192">
        <v>41928</v>
      </c>
      <c r="B1375" s="254" t="s">
        <v>5206</v>
      </c>
      <c r="C1375" s="322" t="s">
        <v>4923</v>
      </c>
      <c r="D1375" s="20" t="s">
        <v>4651</v>
      </c>
      <c r="E1375" s="213">
        <v>3712</v>
      </c>
      <c r="F1375" s="256">
        <v>41929</v>
      </c>
      <c r="G1375" s="229">
        <v>3712</v>
      </c>
      <c r="H1375" s="217">
        <f t="shared" si="22"/>
        <v>0</v>
      </c>
      <c r="I1375" s="190" t="s">
        <v>10</v>
      </c>
      <c r="J1375" s="21"/>
      <c r="K1375" s="21"/>
    </row>
    <row r="1376" spans="1:11" x14ac:dyDescent="0.25">
      <c r="A1376" s="246">
        <v>41928</v>
      </c>
      <c r="B1376" s="254" t="s">
        <v>5207</v>
      </c>
      <c r="C1376" s="322" t="s">
        <v>4923</v>
      </c>
      <c r="D1376" s="20" t="s">
        <v>494</v>
      </c>
      <c r="E1376" s="213">
        <v>2623.6</v>
      </c>
      <c r="F1376" s="256">
        <v>41928</v>
      </c>
      <c r="G1376" s="229">
        <v>2623.6</v>
      </c>
      <c r="H1376" s="217">
        <f t="shared" si="22"/>
        <v>0</v>
      </c>
      <c r="I1376" s="190" t="s">
        <v>4992</v>
      </c>
      <c r="J1376" s="21"/>
      <c r="K1376" s="21"/>
    </row>
    <row r="1377" spans="1:11" x14ac:dyDescent="0.25">
      <c r="A1377" s="192">
        <v>41928</v>
      </c>
      <c r="B1377" s="254" t="s">
        <v>5208</v>
      </c>
      <c r="C1377" s="322" t="s">
        <v>4923</v>
      </c>
      <c r="D1377" s="20" t="s">
        <v>4240</v>
      </c>
      <c r="E1377" s="213">
        <v>11545.6</v>
      </c>
      <c r="F1377" s="256">
        <v>41942</v>
      </c>
      <c r="G1377" s="229">
        <v>11545.6</v>
      </c>
      <c r="H1377" s="217">
        <f t="shared" si="22"/>
        <v>0</v>
      </c>
      <c r="I1377" s="190" t="s">
        <v>4992</v>
      </c>
      <c r="J1377" s="21"/>
      <c r="K1377" s="21"/>
    </row>
    <row r="1378" spans="1:11" x14ac:dyDescent="0.25">
      <c r="A1378" s="246">
        <v>41928</v>
      </c>
      <c r="B1378" s="254" t="s">
        <v>5209</v>
      </c>
      <c r="C1378" s="322" t="s">
        <v>4923</v>
      </c>
      <c r="D1378" s="20" t="s">
        <v>4603</v>
      </c>
      <c r="E1378" s="213">
        <v>21606.2</v>
      </c>
      <c r="F1378" s="256">
        <v>41930</v>
      </c>
      <c r="G1378" s="229">
        <v>21606.2</v>
      </c>
      <c r="H1378" s="217">
        <f t="shared" si="22"/>
        <v>0</v>
      </c>
      <c r="I1378" s="190" t="s">
        <v>5009</v>
      </c>
    </row>
    <row r="1379" spans="1:11" x14ac:dyDescent="0.25">
      <c r="A1379" s="192">
        <v>41928</v>
      </c>
      <c r="B1379" s="254" t="s">
        <v>5210</v>
      </c>
      <c r="C1379" s="322" t="s">
        <v>4923</v>
      </c>
      <c r="D1379" s="308" t="s">
        <v>5020</v>
      </c>
      <c r="E1379" s="309">
        <v>12586.4</v>
      </c>
      <c r="F1379" s="256">
        <v>41930</v>
      </c>
      <c r="G1379" s="229">
        <v>12586.4</v>
      </c>
      <c r="H1379" s="217">
        <f t="shared" si="22"/>
        <v>0</v>
      </c>
      <c r="I1379" s="190" t="s">
        <v>5009</v>
      </c>
    </row>
    <row r="1380" spans="1:11" x14ac:dyDescent="0.25">
      <c r="A1380" s="246">
        <v>41928</v>
      </c>
      <c r="B1380" s="254" t="s">
        <v>5211</v>
      </c>
      <c r="C1380" s="322" t="s">
        <v>4923</v>
      </c>
      <c r="D1380" s="20" t="s">
        <v>5212</v>
      </c>
      <c r="E1380" s="213">
        <v>2403.5</v>
      </c>
      <c r="F1380" s="412">
        <v>41963</v>
      </c>
      <c r="G1380" s="219">
        <v>2403.5</v>
      </c>
      <c r="H1380" s="217">
        <f t="shared" si="22"/>
        <v>0</v>
      </c>
      <c r="I1380" s="190" t="s">
        <v>5009</v>
      </c>
    </row>
    <row r="1381" spans="1:11" x14ac:dyDescent="0.25">
      <c r="A1381" s="192">
        <v>41928</v>
      </c>
      <c r="B1381" s="254" t="s">
        <v>5213</v>
      </c>
      <c r="C1381" s="322" t="s">
        <v>4923</v>
      </c>
      <c r="D1381" s="20" t="s">
        <v>4918</v>
      </c>
      <c r="E1381" s="213">
        <v>44177</v>
      </c>
      <c r="F1381" s="256">
        <v>41930</v>
      </c>
      <c r="G1381" s="229">
        <v>44177</v>
      </c>
      <c r="H1381" s="217">
        <f t="shared" si="22"/>
        <v>0</v>
      </c>
      <c r="I1381" s="190" t="s">
        <v>4993</v>
      </c>
    </row>
    <row r="1382" spans="1:11" x14ac:dyDescent="0.25">
      <c r="A1382" s="246">
        <v>41928</v>
      </c>
      <c r="B1382" s="254" t="s">
        <v>5214</v>
      </c>
      <c r="C1382" s="322" t="s">
        <v>4923</v>
      </c>
      <c r="D1382" s="308" t="s">
        <v>3557</v>
      </c>
      <c r="E1382" s="309">
        <v>33582.559999999998</v>
      </c>
      <c r="F1382" s="256">
        <v>41936</v>
      </c>
      <c r="G1382" s="229">
        <v>33582.559999999998</v>
      </c>
      <c r="H1382" s="217">
        <f t="shared" si="22"/>
        <v>0</v>
      </c>
      <c r="I1382" s="190" t="s">
        <v>5009</v>
      </c>
      <c r="K1382" s="33"/>
    </row>
    <row r="1383" spans="1:11" x14ac:dyDescent="0.25">
      <c r="A1383" s="192">
        <v>41928</v>
      </c>
      <c r="B1383" s="254" t="s">
        <v>5215</v>
      </c>
      <c r="C1383" s="322" t="s">
        <v>4923</v>
      </c>
      <c r="D1383" s="20" t="s">
        <v>160</v>
      </c>
      <c r="E1383" s="213">
        <v>207287.22</v>
      </c>
      <c r="F1383" s="412" t="s">
        <v>5216</v>
      </c>
      <c r="G1383" s="229">
        <v>207287.22</v>
      </c>
      <c r="H1383" s="217">
        <f t="shared" si="22"/>
        <v>0</v>
      </c>
      <c r="I1383" s="190" t="s">
        <v>5009</v>
      </c>
    </row>
    <row r="1384" spans="1:11" x14ac:dyDescent="0.25">
      <c r="A1384" s="246">
        <v>41928</v>
      </c>
      <c r="B1384" s="254" t="s">
        <v>5217</v>
      </c>
      <c r="C1384" s="322" t="s">
        <v>4923</v>
      </c>
      <c r="D1384" s="20" t="s">
        <v>4183</v>
      </c>
      <c r="E1384" s="213">
        <v>8578.5</v>
      </c>
      <c r="F1384" s="256">
        <v>41928</v>
      </c>
      <c r="G1384" s="229">
        <v>8578.5</v>
      </c>
      <c r="H1384" s="217">
        <f t="shared" si="22"/>
        <v>0</v>
      </c>
      <c r="I1384" s="190" t="s">
        <v>4992</v>
      </c>
    </row>
    <row r="1385" spans="1:11" x14ac:dyDescent="0.25">
      <c r="A1385" s="192">
        <v>41928</v>
      </c>
      <c r="B1385" s="254" t="s">
        <v>5218</v>
      </c>
      <c r="C1385" s="322" t="s">
        <v>4923</v>
      </c>
      <c r="D1385" s="20" t="s">
        <v>22</v>
      </c>
      <c r="E1385" s="213">
        <v>19834</v>
      </c>
      <c r="F1385" s="256">
        <v>41930</v>
      </c>
      <c r="G1385" s="229">
        <v>19834</v>
      </c>
      <c r="H1385" s="217">
        <f t="shared" si="22"/>
        <v>0</v>
      </c>
      <c r="I1385" s="190" t="s">
        <v>5009</v>
      </c>
    </row>
    <row r="1386" spans="1:11" x14ac:dyDescent="0.25">
      <c r="A1386" s="246">
        <v>41928</v>
      </c>
      <c r="B1386" s="254" t="s">
        <v>5219</v>
      </c>
      <c r="C1386" s="322" t="s">
        <v>4923</v>
      </c>
      <c r="D1386" s="20" t="s">
        <v>5220</v>
      </c>
      <c r="E1386" s="213">
        <v>2160.9</v>
      </c>
      <c r="F1386" s="256">
        <v>41930</v>
      </c>
      <c r="G1386" s="229">
        <v>2160.9</v>
      </c>
      <c r="H1386" s="217">
        <f t="shared" si="22"/>
        <v>0</v>
      </c>
      <c r="I1386" s="190" t="s">
        <v>5009</v>
      </c>
    </row>
    <row r="1387" spans="1:11" x14ac:dyDescent="0.25">
      <c r="A1387" s="192">
        <v>41928</v>
      </c>
      <c r="B1387" s="254" t="s">
        <v>5221</v>
      </c>
      <c r="C1387" s="322" t="s">
        <v>4923</v>
      </c>
      <c r="D1387" s="20" t="s">
        <v>5020</v>
      </c>
      <c r="E1387" s="213">
        <v>2237</v>
      </c>
      <c r="F1387" s="256">
        <v>41930</v>
      </c>
      <c r="G1387" s="229">
        <v>2237</v>
      </c>
      <c r="H1387" s="217">
        <f t="shared" si="22"/>
        <v>0</v>
      </c>
      <c r="I1387" s="190" t="s">
        <v>4767</v>
      </c>
      <c r="K1387" s="33"/>
    </row>
    <row r="1388" spans="1:11" x14ac:dyDescent="0.25">
      <c r="A1388" s="246">
        <v>41928</v>
      </c>
      <c r="B1388" s="254" t="s">
        <v>5222</v>
      </c>
      <c r="C1388" s="322" t="s">
        <v>4923</v>
      </c>
      <c r="D1388" s="20" t="s">
        <v>4301</v>
      </c>
      <c r="E1388" s="213">
        <v>32004.75</v>
      </c>
      <c r="F1388" s="256">
        <v>41930</v>
      </c>
      <c r="G1388" s="229">
        <v>32004.75</v>
      </c>
      <c r="H1388" s="217">
        <f t="shared" si="22"/>
        <v>0</v>
      </c>
      <c r="I1388" s="190" t="s">
        <v>5009</v>
      </c>
    </row>
    <row r="1389" spans="1:11" x14ac:dyDescent="0.25">
      <c r="A1389" s="192">
        <v>41928</v>
      </c>
      <c r="B1389" s="254" t="s">
        <v>5223</v>
      </c>
      <c r="C1389" s="322" t="s">
        <v>4923</v>
      </c>
      <c r="D1389" s="20" t="s">
        <v>4680</v>
      </c>
      <c r="E1389" s="213">
        <v>16960.400000000001</v>
      </c>
      <c r="F1389" s="256">
        <v>41930</v>
      </c>
      <c r="G1389" s="229">
        <v>16960.400000000001</v>
      </c>
      <c r="H1389" s="217">
        <f t="shared" si="22"/>
        <v>0</v>
      </c>
      <c r="I1389" s="190" t="s">
        <v>5009</v>
      </c>
    </row>
    <row r="1390" spans="1:11" x14ac:dyDescent="0.25">
      <c r="A1390" s="192">
        <v>41929</v>
      </c>
      <c r="B1390" s="254" t="s">
        <v>5224</v>
      </c>
      <c r="C1390" s="322" t="s">
        <v>4923</v>
      </c>
      <c r="D1390" s="20" t="s">
        <v>4915</v>
      </c>
      <c r="E1390" s="213">
        <v>31255.3</v>
      </c>
      <c r="F1390" s="256">
        <v>41930</v>
      </c>
      <c r="G1390" s="229">
        <v>31255.3</v>
      </c>
      <c r="H1390" s="217">
        <f t="shared" si="22"/>
        <v>0</v>
      </c>
      <c r="I1390" s="190" t="s">
        <v>4971</v>
      </c>
    </row>
    <row r="1391" spans="1:11" x14ac:dyDescent="0.25">
      <c r="A1391" s="192">
        <v>41929</v>
      </c>
      <c r="B1391" s="254" t="s">
        <v>5225</v>
      </c>
      <c r="C1391" s="322" t="s">
        <v>4923</v>
      </c>
      <c r="D1391" s="20" t="s">
        <v>4939</v>
      </c>
      <c r="E1391" s="213">
        <v>11200</v>
      </c>
      <c r="F1391" s="256">
        <v>41929</v>
      </c>
      <c r="G1391" s="229">
        <v>11200</v>
      </c>
      <c r="H1391" s="217">
        <f t="shared" si="22"/>
        <v>0</v>
      </c>
      <c r="I1391" s="190" t="s">
        <v>4992</v>
      </c>
    </row>
    <row r="1392" spans="1:11" x14ac:dyDescent="0.25">
      <c r="A1392" s="192">
        <v>41929</v>
      </c>
      <c r="B1392" s="254" t="s">
        <v>5226</v>
      </c>
      <c r="C1392" s="322" t="s">
        <v>4923</v>
      </c>
      <c r="D1392" s="20" t="s">
        <v>3366</v>
      </c>
      <c r="E1392" s="213">
        <v>3648</v>
      </c>
      <c r="F1392" s="256">
        <v>41929</v>
      </c>
      <c r="G1392" s="229">
        <v>3648</v>
      </c>
      <c r="H1392" s="217">
        <f t="shared" si="22"/>
        <v>0</v>
      </c>
      <c r="I1392" s="190" t="s">
        <v>5010</v>
      </c>
    </row>
    <row r="1393" spans="1:11" x14ac:dyDescent="0.25">
      <c r="A1393" s="192">
        <v>41929</v>
      </c>
      <c r="B1393" s="254" t="s">
        <v>5227</v>
      </c>
      <c r="C1393" s="322" t="s">
        <v>4923</v>
      </c>
      <c r="D1393" s="577" t="s">
        <v>4928</v>
      </c>
      <c r="E1393" s="213">
        <v>21309.599999999999</v>
      </c>
      <c r="F1393" s="256">
        <v>41929</v>
      </c>
      <c r="G1393" s="229">
        <v>21309.599999999999</v>
      </c>
      <c r="H1393" s="217">
        <f t="shared" si="22"/>
        <v>0</v>
      </c>
      <c r="I1393" s="190" t="s">
        <v>4995</v>
      </c>
    </row>
    <row r="1394" spans="1:11" x14ac:dyDescent="0.25">
      <c r="A1394" s="192">
        <v>41929</v>
      </c>
      <c r="B1394" s="254" t="s">
        <v>5228</v>
      </c>
      <c r="C1394" s="322" t="s">
        <v>4923</v>
      </c>
      <c r="D1394" s="20" t="s">
        <v>4996</v>
      </c>
      <c r="E1394" s="213">
        <v>9511.7999999999993</v>
      </c>
      <c r="F1394" s="256">
        <v>41930</v>
      </c>
      <c r="G1394" s="229">
        <v>9511.7999999999993</v>
      </c>
      <c r="H1394" s="217">
        <f t="shared" si="22"/>
        <v>0</v>
      </c>
      <c r="I1394" s="190" t="s">
        <v>4992</v>
      </c>
    </row>
    <row r="1395" spans="1:11" x14ac:dyDescent="0.25">
      <c r="A1395" s="192">
        <v>41929</v>
      </c>
      <c r="B1395" s="254" t="s">
        <v>5229</v>
      </c>
      <c r="C1395" s="322" t="s">
        <v>4923</v>
      </c>
      <c r="D1395" s="20" t="s">
        <v>5230</v>
      </c>
      <c r="E1395" s="213">
        <v>4898.3999999999996</v>
      </c>
      <c r="F1395" s="256">
        <v>41929</v>
      </c>
      <c r="G1395" s="229">
        <v>4898.3999999999996</v>
      </c>
      <c r="H1395" s="217">
        <f t="shared" si="22"/>
        <v>0</v>
      </c>
      <c r="I1395" s="190" t="s">
        <v>4995</v>
      </c>
    </row>
    <row r="1396" spans="1:11" x14ac:dyDescent="0.25">
      <c r="A1396" s="192">
        <v>41929</v>
      </c>
      <c r="B1396" s="254" t="s">
        <v>5231</v>
      </c>
      <c r="C1396" s="322" t="s">
        <v>4923</v>
      </c>
      <c r="D1396" s="20" t="s">
        <v>4319</v>
      </c>
      <c r="E1396" s="213">
        <v>3780</v>
      </c>
      <c r="F1396" s="256">
        <v>41929</v>
      </c>
      <c r="G1396" s="229">
        <v>3780</v>
      </c>
      <c r="H1396" s="217">
        <f t="shared" si="22"/>
        <v>0</v>
      </c>
      <c r="I1396" s="190" t="s">
        <v>4992</v>
      </c>
    </row>
    <row r="1397" spans="1:11" x14ac:dyDescent="0.25">
      <c r="A1397" s="192">
        <v>41929</v>
      </c>
      <c r="B1397" s="254" t="s">
        <v>5232</v>
      </c>
      <c r="C1397" s="322" t="s">
        <v>4923</v>
      </c>
      <c r="D1397" s="20" t="s">
        <v>13</v>
      </c>
      <c r="E1397" s="213">
        <v>4444.2</v>
      </c>
      <c r="F1397" s="256">
        <v>41929</v>
      </c>
      <c r="G1397" s="229">
        <v>4444.2</v>
      </c>
      <c r="H1397" s="217">
        <f t="shared" si="22"/>
        <v>0</v>
      </c>
      <c r="I1397" s="190" t="s">
        <v>4995</v>
      </c>
    </row>
    <row r="1398" spans="1:11" x14ac:dyDescent="0.25">
      <c r="A1398" s="192">
        <v>41929</v>
      </c>
      <c r="B1398" s="254" t="s">
        <v>5233</v>
      </c>
      <c r="C1398" s="322" t="s">
        <v>4923</v>
      </c>
      <c r="D1398" s="20" t="s">
        <v>4915</v>
      </c>
      <c r="E1398" s="213">
        <v>9319.7999999999993</v>
      </c>
      <c r="F1398" s="256">
        <v>41930</v>
      </c>
      <c r="G1398" s="229">
        <v>9319.7999999999993</v>
      </c>
      <c r="H1398" s="217">
        <f t="shared" si="22"/>
        <v>0</v>
      </c>
      <c r="I1398" s="190" t="s">
        <v>4971</v>
      </c>
    </row>
    <row r="1399" spans="1:11" x14ac:dyDescent="0.25">
      <c r="A1399" s="192">
        <v>41929</v>
      </c>
      <c r="B1399" s="254" t="s">
        <v>5234</v>
      </c>
      <c r="C1399" s="322" t="s">
        <v>4923</v>
      </c>
      <c r="D1399" s="20" t="s">
        <v>1814</v>
      </c>
      <c r="E1399" s="213">
        <v>14850.4</v>
      </c>
      <c r="F1399" s="256">
        <v>41939</v>
      </c>
      <c r="G1399" s="229">
        <v>14850.4</v>
      </c>
      <c r="H1399" s="217">
        <f t="shared" si="22"/>
        <v>0</v>
      </c>
      <c r="I1399" s="190" t="s">
        <v>4995</v>
      </c>
    </row>
    <row r="1400" spans="1:11" x14ac:dyDescent="0.25">
      <c r="A1400" s="192">
        <v>41929</v>
      </c>
      <c r="B1400" s="254" t="s">
        <v>5235</v>
      </c>
      <c r="C1400" s="322" t="s">
        <v>4923</v>
      </c>
      <c r="D1400" s="20" t="s">
        <v>4826</v>
      </c>
      <c r="E1400" s="213">
        <v>5298.4</v>
      </c>
      <c r="F1400" s="256">
        <v>41929</v>
      </c>
      <c r="G1400" s="229">
        <v>5298.4</v>
      </c>
      <c r="H1400" s="217">
        <f t="shared" si="22"/>
        <v>0</v>
      </c>
      <c r="I1400" s="190" t="s">
        <v>4992</v>
      </c>
    </row>
    <row r="1401" spans="1:11" x14ac:dyDescent="0.25">
      <c r="A1401" s="192">
        <v>41929</v>
      </c>
      <c r="B1401" s="254" t="s">
        <v>5236</v>
      </c>
      <c r="C1401" s="322" t="s">
        <v>4923</v>
      </c>
      <c r="D1401" s="308" t="s">
        <v>2382</v>
      </c>
      <c r="E1401" s="309">
        <v>5073.6000000000004</v>
      </c>
      <c r="F1401" s="256">
        <v>41932</v>
      </c>
      <c r="G1401" s="229">
        <v>5073.6000000000004</v>
      </c>
      <c r="H1401" s="217">
        <f t="shared" si="22"/>
        <v>0</v>
      </c>
      <c r="I1401" s="190" t="s">
        <v>4995</v>
      </c>
    </row>
    <row r="1402" spans="1:11" x14ac:dyDescent="0.25">
      <c r="A1402" s="192">
        <v>41929</v>
      </c>
      <c r="B1402" s="254" t="s">
        <v>5237</v>
      </c>
      <c r="C1402" s="322" t="s">
        <v>4923</v>
      </c>
      <c r="D1402" s="295" t="s">
        <v>5238</v>
      </c>
      <c r="E1402" s="296">
        <v>0</v>
      </c>
      <c r="F1402" s="423" t="s">
        <v>5239</v>
      </c>
      <c r="G1402" s="229"/>
      <c r="H1402" s="217">
        <f t="shared" si="22"/>
        <v>0</v>
      </c>
      <c r="I1402" s="190" t="s">
        <v>10</v>
      </c>
      <c r="K1402" s="33"/>
    </row>
    <row r="1403" spans="1:11" x14ac:dyDescent="0.25">
      <c r="A1403" s="192">
        <v>41929</v>
      </c>
      <c r="B1403" s="254" t="s">
        <v>5240</v>
      </c>
      <c r="C1403" s="322" t="s">
        <v>4923</v>
      </c>
      <c r="D1403" s="20" t="s">
        <v>123</v>
      </c>
      <c r="E1403" s="213">
        <v>5708.9</v>
      </c>
      <c r="F1403" s="256">
        <v>41930</v>
      </c>
      <c r="G1403" s="229">
        <v>5708.9</v>
      </c>
      <c r="H1403" s="230">
        <f t="shared" si="22"/>
        <v>0</v>
      </c>
      <c r="I1403" s="190" t="s">
        <v>4992</v>
      </c>
    </row>
    <row r="1404" spans="1:11" x14ac:dyDescent="0.25">
      <c r="A1404" s="192">
        <v>41929</v>
      </c>
      <c r="B1404" s="254" t="s">
        <v>5241</v>
      </c>
      <c r="C1404" s="322" t="s">
        <v>4923</v>
      </c>
      <c r="D1404" s="20" t="s">
        <v>4681</v>
      </c>
      <c r="E1404" s="213">
        <v>2012.8</v>
      </c>
      <c r="F1404" s="256">
        <v>41929</v>
      </c>
      <c r="G1404" s="229">
        <v>2012.8</v>
      </c>
      <c r="H1404" s="217">
        <f t="shared" si="22"/>
        <v>0</v>
      </c>
      <c r="I1404" s="190" t="s">
        <v>4992</v>
      </c>
    </row>
    <row r="1405" spans="1:11" x14ac:dyDescent="0.25">
      <c r="A1405" s="192">
        <v>41929</v>
      </c>
      <c r="B1405" s="254" t="s">
        <v>5242</v>
      </c>
      <c r="C1405" s="322" t="s">
        <v>4923</v>
      </c>
      <c r="D1405" s="20" t="s">
        <v>4681</v>
      </c>
      <c r="E1405" s="213">
        <v>1280</v>
      </c>
      <c r="F1405" s="256">
        <v>41929</v>
      </c>
      <c r="G1405" s="229">
        <v>1280</v>
      </c>
      <c r="H1405" s="217">
        <f t="shared" si="22"/>
        <v>0</v>
      </c>
      <c r="I1405" s="190" t="s">
        <v>3577</v>
      </c>
    </row>
    <row r="1406" spans="1:11" x14ac:dyDescent="0.25">
      <c r="A1406" s="192">
        <v>41929</v>
      </c>
      <c r="B1406" s="254" t="s">
        <v>5243</v>
      </c>
      <c r="C1406" s="322" t="s">
        <v>4923</v>
      </c>
      <c r="D1406" s="20" t="s">
        <v>23</v>
      </c>
      <c r="E1406" s="213">
        <v>1159.4000000000001</v>
      </c>
      <c r="F1406" s="256">
        <v>41929</v>
      </c>
      <c r="G1406" s="229">
        <v>1159.4000000000001</v>
      </c>
      <c r="H1406" s="217">
        <f t="shared" si="22"/>
        <v>0</v>
      </c>
      <c r="I1406" s="190" t="s">
        <v>10</v>
      </c>
    </row>
    <row r="1407" spans="1:11" x14ac:dyDescent="0.25">
      <c r="A1407" s="192">
        <v>41929</v>
      </c>
      <c r="B1407" s="254" t="s">
        <v>5244</v>
      </c>
      <c r="C1407" s="322" t="s">
        <v>4923</v>
      </c>
      <c r="D1407" s="20" t="s">
        <v>4240</v>
      </c>
      <c r="E1407" s="213">
        <v>155768.4</v>
      </c>
      <c r="F1407" s="256">
        <v>41942</v>
      </c>
      <c r="G1407" s="229">
        <v>155768.4</v>
      </c>
      <c r="H1407" s="217">
        <f t="shared" si="22"/>
        <v>0</v>
      </c>
      <c r="I1407" s="190" t="s">
        <v>4993</v>
      </c>
    </row>
    <row r="1408" spans="1:11" x14ac:dyDescent="0.25">
      <c r="A1408" s="192">
        <v>41929</v>
      </c>
      <c r="B1408" s="254" t="s">
        <v>5245</v>
      </c>
      <c r="C1408" s="322" t="s">
        <v>4923</v>
      </c>
      <c r="D1408" s="20" t="s">
        <v>11</v>
      </c>
      <c r="E1408" s="213">
        <v>31647.200000000001</v>
      </c>
      <c r="F1408" s="412">
        <v>41947</v>
      </c>
      <c r="G1408" s="219">
        <v>31647.200000000001</v>
      </c>
      <c r="H1408" s="217">
        <f t="shared" si="22"/>
        <v>0</v>
      </c>
      <c r="I1408" s="190" t="s">
        <v>5000</v>
      </c>
    </row>
    <row r="1409" spans="1:11" x14ac:dyDescent="0.25">
      <c r="A1409" s="192">
        <v>41929</v>
      </c>
      <c r="B1409" s="254" t="s">
        <v>5246</v>
      </c>
      <c r="C1409" s="322" t="s">
        <v>4923</v>
      </c>
      <c r="D1409" s="20" t="s">
        <v>4918</v>
      </c>
      <c r="E1409" s="213">
        <v>10757.1</v>
      </c>
      <c r="F1409" s="256">
        <v>41930</v>
      </c>
      <c r="G1409" s="229">
        <v>10757.1</v>
      </c>
      <c r="H1409" s="217">
        <f t="shared" si="22"/>
        <v>0</v>
      </c>
      <c r="I1409" s="190" t="s">
        <v>4992</v>
      </c>
    </row>
    <row r="1410" spans="1:11" x14ac:dyDescent="0.25">
      <c r="A1410" s="192">
        <v>41929</v>
      </c>
      <c r="B1410" s="254" t="s">
        <v>5247</v>
      </c>
      <c r="C1410" s="322" t="s">
        <v>4923</v>
      </c>
      <c r="D1410" s="20" t="s">
        <v>5004</v>
      </c>
      <c r="E1410" s="213">
        <v>11021.2</v>
      </c>
      <c r="F1410" s="256">
        <v>41929</v>
      </c>
      <c r="G1410" s="229">
        <v>11021.2</v>
      </c>
      <c r="H1410" s="217">
        <f t="shared" si="22"/>
        <v>0</v>
      </c>
      <c r="I1410" s="190" t="s">
        <v>5000</v>
      </c>
    </row>
    <row r="1411" spans="1:11" x14ac:dyDescent="0.25">
      <c r="A1411" s="192">
        <v>41929</v>
      </c>
      <c r="B1411" s="254" t="s">
        <v>5248</v>
      </c>
      <c r="C1411" s="322" t="s">
        <v>4923</v>
      </c>
      <c r="D1411" s="20" t="s">
        <v>4915</v>
      </c>
      <c r="E1411" s="213">
        <v>1548.8</v>
      </c>
      <c r="F1411" s="256">
        <v>41930</v>
      </c>
      <c r="G1411" s="229">
        <v>1548.8</v>
      </c>
      <c r="H1411" s="217">
        <f t="shared" si="22"/>
        <v>0</v>
      </c>
      <c r="I1411" s="190" t="s">
        <v>4992</v>
      </c>
    </row>
    <row r="1412" spans="1:11" x14ac:dyDescent="0.25">
      <c r="A1412" s="192">
        <v>41929</v>
      </c>
      <c r="B1412" s="254" t="s">
        <v>5249</v>
      </c>
      <c r="C1412" s="322" t="s">
        <v>4923</v>
      </c>
      <c r="D1412" s="20" t="s">
        <v>2859</v>
      </c>
      <c r="E1412" s="213">
        <v>4355</v>
      </c>
      <c r="F1412" s="256">
        <v>41929</v>
      </c>
      <c r="G1412" s="229">
        <v>4355</v>
      </c>
      <c r="H1412" s="217">
        <f t="shared" si="22"/>
        <v>0</v>
      </c>
      <c r="I1412" s="190" t="s">
        <v>4992</v>
      </c>
    </row>
    <row r="1413" spans="1:11" x14ac:dyDescent="0.25">
      <c r="A1413" s="192">
        <v>41929</v>
      </c>
      <c r="B1413" s="254" t="s">
        <v>5250</v>
      </c>
      <c r="C1413" s="322" t="s">
        <v>4923</v>
      </c>
      <c r="D1413" s="20" t="s">
        <v>87</v>
      </c>
      <c r="E1413" s="213">
        <v>9479.7999999999993</v>
      </c>
      <c r="F1413" s="256">
        <v>41929</v>
      </c>
      <c r="G1413" s="229">
        <v>9479.7999999999993</v>
      </c>
      <c r="H1413" s="217">
        <f t="shared" si="22"/>
        <v>0</v>
      </c>
      <c r="I1413" s="190" t="s">
        <v>5251</v>
      </c>
    </row>
    <row r="1414" spans="1:11" x14ac:dyDescent="0.25">
      <c r="A1414" s="192">
        <v>41929</v>
      </c>
      <c r="B1414" s="254" t="s">
        <v>5252</v>
      </c>
      <c r="C1414" s="322" t="s">
        <v>4923</v>
      </c>
      <c r="D1414" s="20" t="s">
        <v>180</v>
      </c>
      <c r="E1414" s="213">
        <v>19755.8</v>
      </c>
      <c r="F1414" s="256">
        <v>41929</v>
      </c>
      <c r="G1414" s="229">
        <v>19755.8</v>
      </c>
      <c r="H1414" s="217">
        <f t="shared" si="22"/>
        <v>0</v>
      </c>
      <c r="I1414" s="190" t="s">
        <v>5000</v>
      </c>
    </row>
    <row r="1415" spans="1:11" x14ac:dyDescent="0.25">
      <c r="A1415" s="192">
        <v>41929</v>
      </c>
      <c r="B1415" s="254" t="s">
        <v>5253</v>
      </c>
      <c r="C1415" s="322" t="s">
        <v>4923</v>
      </c>
      <c r="D1415" s="20" t="s">
        <v>3115</v>
      </c>
      <c r="E1415" s="213">
        <v>8975.7999999999993</v>
      </c>
      <c r="F1415" s="256">
        <v>41929</v>
      </c>
      <c r="G1415" s="229">
        <v>8975.7999999999993</v>
      </c>
      <c r="H1415" s="217">
        <f t="shared" si="22"/>
        <v>0</v>
      </c>
      <c r="I1415" s="190" t="s">
        <v>5000</v>
      </c>
    </row>
    <row r="1416" spans="1:11" x14ac:dyDescent="0.25">
      <c r="A1416" s="192">
        <v>41929</v>
      </c>
      <c r="B1416" s="254" t="s">
        <v>5254</v>
      </c>
      <c r="C1416" s="322" t="s">
        <v>4923</v>
      </c>
      <c r="D1416" s="20" t="s">
        <v>758</v>
      </c>
      <c r="E1416" s="213">
        <v>2604</v>
      </c>
      <c r="F1416" s="256">
        <v>41929</v>
      </c>
      <c r="G1416" s="229">
        <v>2604</v>
      </c>
      <c r="H1416" s="217">
        <f t="shared" ref="H1416:H1479" si="23">E1416-G1416</f>
        <v>0</v>
      </c>
      <c r="I1416" s="190" t="s">
        <v>5010</v>
      </c>
    </row>
    <row r="1417" spans="1:11" x14ac:dyDescent="0.25">
      <c r="A1417" s="192">
        <v>41929</v>
      </c>
      <c r="B1417" s="254" t="s">
        <v>5255</v>
      </c>
      <c r="C1417" s="322" t="s">
        <v>4923</v>
      </c>
      <c r="D1417" s="20" t="s">
        <v>316</v>
      </c>
      <c r="E1417" s="213">
        <v>390</v>
      </c>
      <c r="F1417" s="256">
        <v>41929</v>
      </c>
      <c r="G1417" s="229">
        <v>390</v>
      </c>
      <c r="H1417" s="217">
        <f t="shared" si="23"/>
        <v>0</v>
      </c>
      <c r="I1417" s="190" t="s">
        <v>5251</v>
      </c>
      <c r="K1417" s="427"/>
    </row>
    <row r="1418" spans="1:11" x14ac:dyDescent="0.25">
      <c r="A1418" s="192">
        <v>41929</v>
      </c>
      <c r="B1418" s="254" t="s">
        <v>5256</v>
      </c>
      <c r="C1418" s="322" t="s">
        <v>4923</v>
      </c>
      <c r="D1418" s="20" t="s">
        <v>66</v>
      </c>
      <c r="E1418" s="213">
        <v>1674.4</v>
      </c>
      <c r="F1418" s="256">
        <v>41929</v>
      </c>
      <c r="G1418" s="229">
        <v>1674.4</v>
      </c>
      <c r="H1418" s="217">
        <f t="shared" si="23"/>
        <v>0</v>
      </c>
      <c r="I1418" s="190" t="s">
        <v>5251</v>
      </c>
      <c r="K1418" s="33"/>
    </row>
    <row r="1419" spans="1:11" x14ac:dyDescent="0.25">
      <c r="A1419" s="192">
        <v>41929</v>
      </c>
      <c r="B1419" s="254" t="s">
        <v>5257</v>
      </c>
      <c r="C1419" s="322" t="s">
        <v>4923</v>
      </c>
      <c r="D1419" s="20" t="s">
        <v>28</v>
      </c>
      <c r="E1419" s="213">
        <v>3399.4</v>
      </c>
      <c r="F1419" s="256">
        <v>41929</v>
      </c>
      <c r="G1419" s="229">
        <v>3399.4</v>
      </c>
      <c r="H1419" s="217">
        <f t="shared" si="23"/>
        <v>0</v>
      </c>
      <c r="I1419" s="190" t="s">
        <v>4992</v>
      </c>
    </row>
    <row r="1420" spans="1:11" x14ac:dyDescent="0.25">
      <c r="A1420" s="192">
        <v>41929</v>
      </c>
      <c r="B1420" s="254" t="s">
        <v>5258</v>
      </c>
      <c r="C1420" s="322" t="s">
        <v>4923</v>
      </c>
      <c r="D1420" s="20" t="s">
        <v>338</v>
      </c>
      <c r="E1420" s="213">
        <v>624</v>
      </c>
      <c r="F1420" s="256">
        <v>41929</v>
      </c>
      <c r="G1420" s="229">
        <v>624</v>
      </c>
      <c r="H1420" s="217">
        <f t="shared" si="23"/>
        <v>0</v>
      </c>
      <c r="I1420" s="190" t="s">
        <v>5251</v>
      </c>
    </row>
    <row r="1421" spans="1:11" x14ac:dyDescent="0.25">
      <c r="A1421" s="192">
        <v>41929</v>
      </c>
      <c r="B1421" s="254" t="s">
        <v>5259</v>
      </c>
      <c r="C1421" s="322" t="s">
        <v>4923</v>
      </c>
      <c r="D1421" s="20" t="s">
        <v>4652</v>
      </c>
      <c r="E1421" s="213">
        <v>3168</v>
      </c>
      <c r="F1421" s="256">
        <v>41929</v>
      </c>
      <c r="G1421" s="229">
        <v>3168</v>
      </c>
      <c r="H1421" s="217">
        <f t="shared" si="23"/>
        <v>0</v>
      </c>
      <c r="I1421" s="190" t="s">
        <v>5251</v>
      </c>
    </row>
    <row r="1422" spans="1:11" x14ac:dyDescent="0.25">
      <c r="A1422" s="192">
        <v>41929</v>
      </c>
      <c r="B1422" s="254" t="s">
        <v>5260</v>
      </c>
      <c r="C1422" s="322" t="s">
        <v>4923</v>
      </c>
      <c r="D1422" s="20" t="s">
        <v>1778</v>
      </c>
      <c r="E1422" s="213">
        <v>1539</v>
      </c>
      <c r="F1422" s="256">
        <v>41929</v>
      </c>
      <c r="G1422" s="229">
        <v>1539</v>
      </c>
      <c r="H1422" s="217">
        <f t="shared" si="23"/>
        <v>0</v>
      </c>
      <c r="I1422" s="190" t="s">
        <v>5251</v>
      </c>
    </row>
    <row r="1423" spans="1:11" x14ac:dyDescent="0.25">
      <c r="A1423" s="192">
        <v>41929</v>
      </c>
      <c r="B1423" s="254" t="s">
        <v>5261</v>
      </c>
      <c r="C1423" s="322" t="s">
        <v>4923</v>
      </c>
      <c r="D1423" s="20" t="s">
        <v>29</v>
      </c>
      <c r="E1423" s="213">
        <v>12350.4</v>
      </c>
      <c r="F1423" s="256">
        <v>41929</v>
      </c>
      <c r="G1423" s="229">
        <v>12350.4</v>
      </c>
      <c r="H1423" s="217">
        <f t="shared" si="23"/>
        <v>0</v>
      </c>
      <c r="I1423" s="190" t="s">
        <v>5251</v>
      </c>
    </row>
    <row r="1424" spans="1:11" x14ac:dyDescent="0.25">
      <c r="A1424" s="192">
        <v>41929</v>
      </c>
      <c r="B1424" s="254" t="s">
        <v>5262</v>
      </c>
      <c r="C1424" s="322" t="s">
        <v>4923</v>
      </c>
      <c r="D1424" s="295" t="s">
        <v>5263</v>
      </c>
      <c r="E1424" s="296">
        <v>0</v>
      </c>
      <c r="F1424" s="256"/>
      <c r="G1424" s="229"/>
      <c r="H1424" s="217">
        <f t="shared" si="23"/>
        <v>0</v>
      </c>
      <c r="I1424" s="190" t="s">
        <v>3076</v>
      </c>
    </row>
    <row r="1425" spans="1:11" x14ac:dyDescent="0.25">
      <c r="A1425" s="192">
        <v>41929</v>
      </c>
      <c r="B1425" s="254" t="s">
        <v>5264</v>
      </c>
      <c r="C1425" s="322" t="s">
        <v>4923</v>
      </c>
      <c r="D1425" s="20" t="s">
        <v>62</v>
      </c>
      <c r="E1425" s="213">
        <v>28873.599999999999</v>
      </c>
      <c r="F1425" s="256">
        <v>41929</v>
      </c>
      <c r="G1425" s="229">
        <v>28873.599999999999</v>
      </c>
      <c r="H1425" s="217">
        <f t="shared" si="23"/>
        <v>0</v>
      </c>
      <c r="I1425" s="190" t="s">
        <v>5000</v>
      </c>
    </row>
    <row r="1426" spans="1:11" x14ac:dyDescent="0.25">
      <c r="A1426" s="192">
        <v>41929</v>
      </c>
      <c r="B1426" s="254" t="s">
        <v>5265</v>
      </c>
      <c r="C1426" s="322" t="s">
        <v>4923</v>
      </c>
      <c r="D1426" s="20" t="s">
        <v>312</v>
      </c>
      <c r="E1426" s="213">
        <v>1670.4</v>
      </c>
      <c r="F1426" s="256">
        <v>41929</v>
      </c>
      <c r="G1426" s="229">
        <v>1670.4</v>
      </c>
      <c r="H1426" s="217">
        <f t="shared" si="23"/>
        <v>0</v>
      </c>
      <c r="I1426" s="190" t="s">
        <v>5000</v>
      </c>
      <c r="J1426" s="21"/>
      <c r="K1426" s="21"/>
    </row>
    <row r="1427" spans="1:11" x14ac:dyDescent="0.25">
      <c r="A1427" s="192">
        <v>41929</v>
      </c>
      <c r="B1427" s="254" t="s">
        <v>5266</v>
      </c>
      <c r="C1427" s="322" t="s">
        <v>4923</v>
      </c>
      <c r="D1427" s="20" t="s">
        <v>4322</v>
      </c>
      <c r="E1427" s="213">
        <v>9540</v>
      </c>
      <c r="F1427" s="256">
        <v>41930</v>
      </c>
      <c r="G1427" s="229">
        <v>9540</v>
      </c>
      <c r="H1427" s="217">
        <f t="shared" si="23"/>
        <v>0</v>
      </c>
      <c r="I1427" s="190" t="s">
        <v>5251</v>
      </c>
      <c r="J1427" s="21"/>
      <c r="K1427" s="21"/>
    </row>
    <row r="1428" spans="1:11" x14ac:dyDescent="0.25">
      <c r="A1428" s="192">
        <v>41929</v>
      </c>
      <c r="B1428" s="254" t="s">
        <v>5267</v>
      </c>
      <c r="C1428" s="322" t="s">
        <v>4923</v>
      </c>
      <c r="D1428" s="20" t="s">
        <v>57</v>
      </c>
      <c r="E1428" s="213">
        <v>1680</v>
      </c>
      <c r="F1428" s="256">
        <v>41929</v>
      </c>
      <c r="G1428" s="229">
        <v>1680</v>
      </c>
      <c r="H1428" s="217">
        <f t="shared" si="23"/>
        <v>0</v>
      </c>
      <c r="I1428" s="190" t="s">
        <v>5251</v>
      </c>
      <c r="J1428" s="21"/>
      <c r="K1428" s="21"/>
    </row>
    <row r="1429" spans="1:11" x14ac:dyDescent="0.25">
      <c r="A1429" s="192">
        <v>41929</v>
      </c>
      <c r="B1429" s="254" t="s">
        <v>5268</v>
      </c>
      <c r="C1429" s="322" t="s">
        <v>4923</v>
      </c>
      <c r="D1429" s="20" t="s">
        <v>4586</v>
      </c>
      <c r="E1429" s="213">
        <v>5234.2</v>
      </c>
      <c r="F1429" s="256">
        <v>41929</v>
      </c>
      <c r="G1429" s="229">
        <v>5234.2</v>
      </c>
      <c r="H1429" s="217">
        <f t="shared" si="23"/>
        <v>0</v>
      </c>
      <c r="I1429" s="190" t="s">
        <v>4992</v>
      </c>
      <c r="J1429" s="21"/>
      <c r="K1429" s="21"/>
    </row>
    <row r="1430" spans="1:11" x14ac:dyDescent="0.25">
      <c r="A1430" s="192">
        <v>41929</v>
      </c>
      <c r="B1430" s="254" t="s">
        <v>5269</v>
      </c>
      <c r="C1430" s="322" t="s">
        <v>4923</v>
      </c>
      <c r="D1430" s="20" t="s">
        <v>494</v>
      </c>
      <c r="E1430" s="213">
        <v>8045.9</v>
      </c>
      <c r="F1430" s="256">
        <v>41929</v>
      </c>
      <c r="G1430" s="229">
        <v>8045.9</v>
      </c>
      <c r="H1430" s="217">
        <f t="shared" si="23"/>
        <v>0</v>
      </c>
      <c r="I1430" s="190" t="s">
        <v>5251</v>
      </c>
      <c r="J1430" s="21"/>
      <c r="K1430" s="21"/>
    </row>
    <row r="1431" spans="1:11" x14ac:dyDescent="0.25">
      <c r="A1431" s="192">
        <v>41929</v>
      </c>
      <c r="B1431" s="254" t="s">
        <v>5270</v>
      </c>
      <c r="C1431" s="322" t="s">
        <v>4923</v>
      </c>
      <c r="D1431" s="20" t="s">
        <v>949</v>
      </c>
      <c r="E1431" s="213">
        <v>448</v>
      </c>
      <c r="F1431" s="256">
        <v>41929</v>
      </c>
      <c r="G1431" s="229">
        <v>448</v>
      </c>
      <c r="H1431" s="217">
        <f t="shared" si="23"/>
        <v>0</v>
      </c>
      <c r="I1431" s="190" t="s">
        <v>4992</v>
      </c>
      <c r="J1431" s="21"/>
      <c r="K1431" s="21"/>
    </row>
    <row r="1432" spans="1:11" x14ac:dyDescent="0.25">
      <c r="A1432" s="192">
        <v>41929</v>
      </c>
      <c r="B1432" s="254" t="s">
        <v>5271</v>
      </c>
      <c r="C1432" s="322" t="s">
        <v>4923</v>
      </c>
      <c r="D1432" s="20" t="s">
        <v>4731</v>
      </c>
      <c r="E1432" s="213">
        <v>3513.6</v>
      </c>
      <c r="F1432" s="256">
        <v>41929</v>
      </c>
      <c r="G1432" s="229">
        <v>3513.6</v>
      </c>
      <c r="H1432" s="217">
        <f t="shared" si="23"/>
        <v>0</v>
      </c>
      <c r="I1432" s="190" t="s">
        <v>4992</v>
      </c>
      <c r="J1432" s="21"/>
      <c r="K1432" s="21"/>
    </row>
    <row r="1433" spans="1:11" x14ac:dyDescent="0.25">
      <c r="A1433" s="192">
        <v>41929</v>
      </c>
      <c r="B1433" s="254" t="s">
        <v>5272</v>
      </c>
      <c r="C1433" s="322" t="s">
        <v>4923</v>
      </c>
      <c r="D1433" s="20" t="s">
        <v>5273</v>
      </c>
      <c r="E1433" s="213">
        <v>2701</v>
      </c>
      <c r="F1433" s="256">
        <v>41929</v>
      </c>
      <c r="G1433" s="229">
        <v>2701</v>
      </c>
      <c r="H1433" s="217">
        <f t="shared" si="23"/>
        <v>0</v>
      </c>
      <c r="I1433" s="190" t="s">
        <v>4992</v>
      </c>
      <c r="J1433" s="21"/>
      <c r="K1433" s="21"/>
    </row>
    <row r="1434" spans="1:11" x14ac:dyDescent="0.25">
      <c r="A1434" s="192">
        <v>41929</v>
      </c>
      <c r="B1434" s="254" t="s">
        <v>5274</v>
      </c>
      <c r="C1434" s="322" t="s">
        <v>4923</v>
      </c>
      <c r="D1434" s="20" t="s">
        <v>149</v>
      </c>
      <c r="E1434" s="213">
        <v>10833.6</v>
      </c>
      <c r="F1434" s="256">
        <v>41930</v>
      </c>
      <c r="G1434" s="229">
        <v>10833.6</v>
      </c>
      <c r="H1434" s="217">
        <f t="shared" si="23"/>
        <v>0</v>
      </c>
      <c r="I1434" s="190" t="s">
        <v>3577</v>
      </c>
      <c r="J1434" s="21"/>
      <c r="K1434" s="21"/>
    </row>
    <row r="1435" spans="1:11" x14ac:dyDescent="0.25">
      <c r="A1435" s="192">
        <v>41929</v>
      </c>
      <c r="B1435" s="254" t="s">
        <v>5275</v>
      </c>
      <c r="C1435" s="322" t="s">
        <v>4923</v>
      </c>
      <c r="D1435" s="20" t="s">
        <v>855</v>
      </c>
      <c r="E1435" s="213">
        <v>7011.2</v>
      </c>
      <c r="F1435" s="256">
        <v>41930</v>
      </c>
      <c r="G1435" s="229">
        <v>7011.2</v>
      </c>
      <c r="H1435" s="217">
        <f t="shared" si="23"/>
        <v>0</v>
      </c>
      <c r="I1435" s="190" t="s">
        <v>3577</v>
      </c>
      <c r="J1435" s="21"/>
      <c r="K1435" s="21"/>
    </row>
    <row r="1436" spans="1:11" x14ac:dyDescent="0.25">
      <c r="A1436" s="192">
        <v>41929</v>
      </c>
      <c r="B1436" s="254" t="s">
        <v>5276</v>
      </c>
      <c r="C1436" s="322" t="s">
        <v>4923</v>
      </c>
      <c r="D1436" s="20" t="s">
        <v>346</v>
      </c>
      <c r="E1436" s="213">
        <v>966.4</v>
      </c>
      <c r="F1436" s="256">
        <v>41930</v>
      </c>
      <c r="G1436" s="229">
        <v>966.4</v>
      </c>
      <c r="H1436" s="217">
        <f t="shared" si="23"/>
        <v>0</v>
      </c>
      <c r="I1436" s="190" t="s">
        <v>10</v>
      </c>
      <c r="J1436" s="21"/>
      <c r="K1436" s="21"/>
    </row>
    <row r="1437" spans="1:11" x14ac:dyDescent="0.25">
      <c r="A1437" s="192">
        <v>41929</v>
      </c>
      <c r="B1437" s="254" t="s">
        <v>5277</v>
      </c>
      <c r="C1437" s="322" t="s">
        <v>4923</v>
      </c>
      <c r="D1437" s="20" t="s">
        <v>4667</v>
      </c>
      <c r="E1437" s="213">
        <v>6283.2</v>
      </c>
      <c r="F1437" s="256">
        <v>41930</v>
      </c>
      <c r="G1437" s="229">
        <v>6283.2</v>
      </c>
      <c r="H1437" s="217">
        <f t="shared" si="23"/>
        <v>0</v>
      </c>
      <c r="I1437" s="190" t="s">
        <v>3577</v>
      </c>
      <c r="J1437" s="21"/>
      <c r="K1437" s="21"/>
    </row>
    <row r="1438" spans="1:11" x14ac:dyDescent="0.25">
      <c r="A1438" s="192">
        <v>41929</v>
      </c>
      <c r="B1438" s="254" t="s">
        <v>5278</v>
      </c>
      <c r="C1438" s="322" t="s">
        <v>4923</v>
      </c>
      <c r="D1438" s="20" t="s">
        <v>5001</v>
      </c>
      <c r="E1438" s="213">
        <v>12736.7</v>
      </c>
      <c r="F1438" s="256">
        <v>41932</v>
      </c>
      <c r="G1438" s="229">
        <v>12736.7</v>
      </c>
      <c r="H1438" s="217">
        <f t="shared" si="23"/>
        <v>0</v>
      </c>
      <c r="I1438" s="190" t="s">
        <v>4992</v>
      </c>
      <c r="J1438" s="21"/>
      <c r="K1438" s="21"/>
    </row>
    <row r="1439" spans="1:11" x14ac:dyDescent="0.25">
      <c r="A1439" s="192">
        <v>41929</v>
      </c>
      <c r="B1439" s="254" t="s">
        <v>5279</v>
      </c>
      <c r="C1439" s="322" t="s">
        <v>4923</v>
      </c>
      <c r="D1439" s="20" t="s">
        <v>240</v>
      </c>
      <c r="E1439" s="213">
        <v>76396</v>
      </c>
      <c r="F1439" s="412" t="s">
        <v>5280</v>
      </c>
      <c r="G1439" s="229">
        <v>76396</v>
      </c>
      <c r="H1439" s="217">
        <f t="shared" si="23"/>
        <v>0</v>
      </c>
      <c r="I1439" s="20" t="s">
        <v>3577</v>
      </c>
      <c r="J1439" s="21"/>
      <c r="K1439" s="21"/>
    </row>
    <row r="1440" spans="1:11" x14ac:dyDescent="0.25">
      <c r="A1440" s="192">
        <v>41929</v>
      </c>
      <c r="B1440" s="254" t="s">
        <v>5281</v>
      </c>
      <c r="C1440" s="322" t="s">
        <v>4923</v>
      </c>
      <c r="D1440" s="20" t="s">
        <v>790</v>
      </c>
      <c r="E1440" s="213">
        <v>4772</v>
      </c>
      <c r="F1440" s="256">
        <v>41929</v>
      </c>
      <c r="G1440" s="229">
        <v>4772</v>
      </c>
      <c r="H1440" s="217">
        <f t="shared" si="23"/>
        <v>0</v>
      </c>
      <c r="I1440" s="20" t="s">
        <v>4992</v>
      </c>
      <c r="J1440" s="21"/>
      <c r="K1440" s="21"/>
    </row>
    <row r="1441" spans="1:11" x14ac:dyDescent="0.25">
      <c r="A1441" s="192">
        <v>41929</v>
      </c>
      <c r="B1441" s="254" t="s">
        <v>5282</v>
      </c>
      <c r="C1441" s="322" t="s">
        <v>4923</v>
      </c>
      <c r="D1441" s="20" t="s">
        <v>4939</v>
      </c>
      <c r="E1441" s="213">
        <v>621.6</v>
      </c>
      <c r="F1441" s="256">
        <v>41929</v>
      </c>
      <c r="G1441" s="229">
        <v>621.6</v>
      </c>
      <c r="H1441" s="217">
        <f t="shared" si="23"/>
        <v>0</v>
      </c>
      <c r="I1441" s="20" t="s">
        <v>4992</v>
      </c>
      <c r="J1441" s="21"/>
      <c r="K1441" s="21"/>
    </row>
    <row r="1442" spans="1:11" x14ac:dyDescent="0.25">
      <c r="A1442" s="192">
        <v>41929</v>
      </c>
      <c r="B1442" s="254" t="s">
        <v>5283</v>
      </c>
      <c r="C1442" s="322" t="s">
        <v>4923</v>
      </c>
      <c r="D1442" s="20" t="s">
        <v>346</v>
      </c>
      <c r="E1442" s="213">
        <v>4049.7</v>
      </c>
      <c r="F1442" s="256">
        <v>41929</v>
      </c>
      <c r="G1442" s="229">
        <v>4049.7</v>
      </c>
      <c r="H1442" s="217">
        <f t="shared" si="23"/>
        <v>0</v>
      </c>
      <c r="I1442" s="20" t="s">
        <v>4992</v>
      </c>
      <c r="J1442" s="21"/>
      <c r="K1442" s="21"/>
    </row>
    <row r="1443" spans="1:11" x14ac:dyDescent="0.25">
      <c r="A1443" s="192">
        <v>41929</v>
      </c>
      <c r="B1443" s="254" t="s">
        <v>5284</v>
      </c>
      <c r="C1443" s="322" t="s">
        <v>4923</v>
      </c>
      <c r="D1443" s="20" t="s">
        <v>23</v>
      </c>
      <c r="E1443" s="213">
        <v>2809</v>
      </c>
      <c r="F1443" s="256">
        <v>41929</v>
      </c>
      <c r="G1443" s="229">
        <v>2809</v>
      </c>
      <c r="H1443" s="217">
        <f t="shared" si="23"/>
        <v>0</v>
      </c>
      <c r="I1443" s="20" t="s">
        <v>4992</v>
      </c>
      <c r="J1443" s="21"/>
      <c r="K1443" s="21"/>
    </row>
    <row r="1444" spans="1:11" x14ac:dyDescent="0.25">
      <c r="A1444" s="192">
        <v>41929</v>
      </c>
      <c r="B1444" s="254" t="s">
        <v>5285</v>
      </c>
      <c r="C1444" s="322" t="s">
        <v>4923</v>
      </c>
      <c r="D1444" s="20" t="s">
        <v>4777</v>
      </c>
      <c r="E1444" s="213">
        <v>19700.7</v>
      </c>
      <c r="F1444" s="412" t="s">
        <v>5286</v>
      </c>
      <c r="G1444" s="229">
        <v>19700.7</v>
      </c>
      <c r="H1444" s="217">
        <f t="shared" si="23"/>
        <v>0</v>
      </c>
      <c r="I1444" s="20" t="s">
        <v>3577</v>
      </c>
      <c r="J1444" s="21"/>
      <c r="K1444" s="21"/>
    </row>
    <row r="1445" spans="1:11" x14ac:dyDescent="0.25">
      <c r="A1445" s="192">
        <v>41929</v>
      </c>
      <c r="B1445" s="254" t="s">
        <v>5287</v>
      </c>
      <c r="C1445" s="322" t="s">
        <v>4923</v>
      </c>
      <c r="D1445" s="20" t="s">
        <v>4953</v>
      </c>
      <c r="E1445" s="213">
        <v>5509</v>
      </c>
      <c r="F1445" s="256">
        <v>41929</v>
      </c>
      <c r="G1445" s="229">
        <v>5509</v>
      </c>
      <c r="H1445" s="217">
        <f t="shared" si="23"/>
        <v>0</v>
      </c>
      <c r="I1445" s="20" t="s">
        <v>4992</v>
      </c>
      <c r="J1445" s="21"/>
      <c r="K1445" s="21"/>
    </row>
    <row r="1446" spans="1:11" x14ac:dyDescent="0.25">
      <c r="A1446" s="192">
        <v>41929</v>
      </c>
      <c r="B1446" s="254" t="s">
        <v>5288</v>
      </c>
      <c r="C1446" s="322" t="s">
        <v>4923</v>
      </c>
      <c r="D1446" s="20" t="s">
        <v>346</v>
      </c>
      <c r="E1446" s="213">
        <v>9485.6</v>
      </c>
      <c r="F1446" s="256">
        <v>41929</v>
      </c>
      <c r="G1446" s="229">
        <v>9485.6</v>
      </c>
      <c r="H1446" s="217">
        <f t="shared" si="23"/>
        <v>0</v>
      </c>
      <c r="I1446" s="20" t="s">
        <v>4992</v>
      </c>
      <c r="J1446" s="21"/>
      <c r="K1446" s="21"/>
    </row>
    <row r="1447" spans="1:11" x14ac:dyDescent="0.25">
      <c r="A1447" s="192">
        <v>41929</v>
      </c>
      <c r="B1447" s="254" t="s">
        <v>5289</v>
      </c>
      <c r="C1447" s="322" t="s">
        <v>4923</v>
      </c>
      <c r="D1447" s="20" t="s">
        <v>99</v>
      </c>
      <c r="E1447" s="213">
        <v>1170.46</v>
      </c>
      <c r="F1447" s="256">
        <v>41930</v>
      </c>
      <c r="G1447" s="229">
        <v>1170.46</v>
      </c>
      <c r="H1447" s="217">
        <f t="shared" si="23"/>
        <v>0</v>
      </c>
      <c r="I1447" s="20" t="s">
        <v>4992</v>
      </c>
      <c r="J1447" s="21"/>
      <c r="K1447" s="21"/>
    </row>
    <row r="1448" spans="1:11" x14ac:dyDescent="0.25">
      <c r="A1448" s="192">
        <v>41929</v>
      </c>
      <c r="B1448" s="254" t="s">
        <v>5290</v>
      </c>
      <c r="C1448" s="322" t="s">
        <v>4923</v>
      </c>
      <c r="D1448" s="20" t="s">
        <v>855</v>
      </c>
      <c r="E1448" s="213">
        <v>1132.8</v>
      </c>
      <c r="F1448" s="256">
        <v>41930</v>
      </c>
      <c r="G1448" s="229">
        <v>1132.8</v>
      </c>
      <c r="H1448" s="217">
        <f t="shared" si="23"/>
        <v>0</v>
      </c>
      <c r="I1448" s="20" t="s">
        <v>3577</v>
      </c>
      <c r="J1448" s="21"/>
      <c r="K1448" s="21"/>
    </row>
    <row r="1449" spans="1:11" x14ac:dyDescent="0.25">
      <c r="A1449" s="192">
        <v>41929</v>
      </c>
      <c r="B1449" s="254" t="s">
        <v>5291</v>
      </c>
      <c r="C1449" s="322" t="s">
        <v>4923</v>
      </c>
      <c r="D1449" s="20" t="s">
        <v>242</v>
      </c>
      <c r="E1449" s="213">
        <v>113325.25</v>
      </c>
      <c r="F1449" s="412" t="s">
        <v>6555</v>
      </c>
      <c r="G1449" s="229">
        <v>113325.25</v>
      </c>
      <c r="H1449" s="217">
        <f t="shared" si="23"/>
        <v>0</v>
      </c>
      <c r="I1449" s="20" t="s">
        <v>3577</v>
      </c>
      <c r="J1449" s="21"/>
      <c r="K1449" s="21"/>
    </row>
    <row r="1450" spans="1:11" x14ac:dyDescent="0.25">
      <c r="A1450" s="192">
        <v>41929</v>
      </c>
      <c r="B1450" s="254" t="s">
        <v>5292</v>
      </c>
      <c r="C1450" s="322" t="s">
        <v>4923</v>
      </c>
      <c r="D1450" s="20" t="s">
        <v>78</v>
      </c>
      <c r="E1450" s="213">
        <v>3645</v>
      </c>
      <c r="F1450" s="256">
        <v>41930</v>
      </c>
      <c r="G1450" s="229">
        <v>3645</v>
      </c>
      <c r="H1450" s="217">
        <f t="shared" si="23"/>
        <v>0</v>
      </c>
      <c r="I1450" s="20" t="s">
        <v>4993</v>
      </c>
      <c r="J1450" s="21"/>
      <c r="K1450" s="21"/>
    </row>
    <row r="1451" spans="1:11" x14ac:dyDescent="0.25">
      <c r="A1451" s="192">
        <v>41929</v>
      </c>
      <c r="B1451" s="254" t="s">
        <v>5293</v>
      </c>
      <c r="C1451" s="322" t="s">
        <v>4923</v>
      </c>
      <c r="D1451" s="20" t="s">
        <v>78</v>
      </c>
      <c r="E1451" s="213">
        <v>5212.6000000000004</v>
      </c>
      <c r="F1451" s="256">
        <v>41930</v>
      </c>
      <c r="G1451" s="229">
        <v>5212.6000000000004</v>
      </c>
      <c r="H1451" s="217">
        <f t="shared" si="23"/>
        <v>0</v>
      </c>
      <c r="I1451" s="20" t="s">
        <v>4993</v>
      </c>
      <c r="J1451" s="21"/>
      <c r="K1451" s="21"/>
    </row>
    <row r="1452" spans="1:11" x14ac:dyDescent="0.25">
      <c r="A1452" s="192">
        <v>41929</v>
      </c>
      <c r="B1452" s="254" t="s">
        <v>5294</v>
      </c>
      <c r="C1452" s="322" t="s">
        <v>4923</v>
      </c>
      <c r="D1452" s="20" t="s">
        <v>52</v>
      </c>
      <c r="E1452" s="213">
        <v>3471.2</v>
      </c>
      <c r="F1452" s="256">
        <v>41930</v>
      </c>
      <c r="G1452" s="229">
        <v>3471.2</v>
      </c>
      <c r="H1452" s="217">
        <f t="shared" si="23"/>
        <v>0</v>
      </c>
      <c r="I1452" s="20" t="s">
        <v>4993</v>
      </c>
      <c r="J1452" s="21"/>
      <c r="K1452" s="21"/>
    </row>
    <row r="1453" spans="1:11" x14ac:dyDescent="0.25">
      <c r="A1453" s="192">
        <v>41929</v>
      </c>
      <c r="B1453" s="254" t="s">
        <v>5295</v>
      </c>
      <c r="C1453" s="322" t="s">
        <v>4923</v>
      </c>
      <c r="D1453" s="20" t="s">
        <v>949</v>
      </c>
      <c r="E1453" s="213">
        <v>11560.7</v>
      </c>
      <c r="F1453" s="256">
        <v>41930</v>
      </c>
      <c r="G1453" s="229">
        <v>11560.7</v>
      </c>
      <c r="H1453" s="217">
        <f t="shared" si="23"/>
        <v>0</v>
      </c>
      <c r="I1453" s="20" t="s">
        <v>10</v>
      </c>
      <c r="J1453" s="21"/>
      <c r="K1453" s="21"/>
    </row>
    <row r="1454" spans="1:11" x14ac:dyDescent="0.25">
      <c r="A1454" s="192">
        <v>41929</v>
      </c>
      <c r="B1454" s="254" t="s">
        <v>5296</v>
      </c>
      <c r="C1454" s="322" t="s">
        <v>4923</v>
      </c>
      <c r="D1454" s="295" t="s">
        <v>5297</v>
      </c>
      <c r="E1454" s="296">
        <v>0</v>
      </c>
      <c r="F1454" s="423" t="s">
        <v>5298</v>
      </c>
      <c r="G1454" s="229"/>
      <c r="H1454" s="217">
        <f t="shared" si="23"/>
        <v>0</v>
      </c>
      <c r="I1454" s="20" t="s">
        <v>3577</v>
      </c>
      <c r="J1454" s="21"/>
      <c r="K1454" s="21"/>
    </row>
    <row r="1455" spans="1:11" x14ac:dyDescent="0.25">
      <c r="A1455" s="192">
        <v>41929</v>
      </c>
      <c r="B1455" s="254" t="s">
        <v>5299</v>
      </c>
      <c r="C1455" s="322" t="s">
        <v>4923</v>
      </c>
      <c r="D1455" s="20" t="s">
        <v>5300</v>
      </c>
      <c r="E1455" s="213">
        <v>332.2</v>
      </c>
      <c r="F1455" s="256">
        <v>41930</v>
      </c>
      <c r="G1455" s="229">
        <v>332.2</v>
      </c>
      <c r="H1455" s="217">
        <f t="shared" si="23"/>
        <v>0</v>
      </c>
      <c r="I1455" s="20" t="s">
        <v>4742</v>
      </c>
      <c r="J1455" s="21"/>
      <c r="K1455" s="21"/>
    </row>
    <row r="1456" spans="1:11" x14ac:dyDescent="0.25">
      <c r="A1456" s="192">
        <v>41929</v>
      </c>
      <c r="B1456" s="254" t="s">
        <v>5301</v>
      </c>
      <c r="C1456" s="322" t="s">
        <v>4923</v>
      </c>
      <c r="D1456" s="20" t="s">
        <v>5012</v>
      </c>
      <c r="E1456" s="213">
        <v>224.4</v>
      </c>
      <c r="F1456" s="256">
        <v>41930</v>
      </c>
      <c r="G1456" s="229">
        <v>224.4</v>
      </c>
      <c r="H1456" s="217">
        <f t="shared" si="23"/>
        <v>0</v>
      </c>
      <c r="I1456" s="20" t="s">
        <v>4993</v>
      </c>
      <c r="J1456" s="21"/>
      <c r="K1456" s="21"/>
    </row>
    <row r="1457" spans="1:11" x14ac:dyDescent="0.25">
      <c r="A1457" s="192">
        <v>41929</v>
      </c>
      <c r="B1457" s="254" t="s">
        <v>5302</v>
      </c>
      <c r="C1457" s="322" t="s">
        <v>4923</v>
      </c>
      <c r="D1457" s="20" t="s">
        <v>51</v>
      </c>
      <c r="E1457" s="213">
        <v>1955.2</v>
      </c>
      <c r="F1457" s="256">
        <v>41931</v>
      </c>
      <c r="G1457" s="229">
        <v>1955.2</v>
      </c>
      <c r="H1457" s="217">
        <f t="shared" si="23"/>
        <v>0</v>
      </c>
      <c r="I1457" s="20" t="s">
        <v>4993</v>
      </c>
      <c r="J1457" s="21"/>
      <c r="K1457" s="21"/>
    </row>
    <row r="1458" spans="1:11" x14ac:dyDescent="0.25">
      <c r="A1458" s="192">
        <v>41929</v>
      </c>
      <c r="B1458" s="254" t="s">
        <v>5303</v>
      </c>
      <c r="C1458" s="322" t="s">
        <v>4923</v>
      </c>
      <c r="D1458" s="20" t="s">
        <v>2714</v>
      </c>
      <c r="E1458" s="213">
        <v>5600</v>
      </c>
      <c r="F1458" s="256">
        <v>41930</v>
      </c>
      <c r="G1458" s="229">
        <v>5600</v>
      </c>
      <c r="H1458" s="217">
        <f t="shared" si="23"/>
        <v>0</v>
      </c>
      <c r="I1458" s="20" t="s">
        <v>4993</v>
      </c>
      <c r="K1458" s="33"/>
    </row>
    <row r="1459" spans="1:11" x14ac:dyDescent="0.25">
      <c r="A1459" s="192">
        <v>41929</v>
      </c>
      <c r="B1459" s="254" t="s">
        <v>5304</v>
      </c>
      <c r="C1459" s="322" t="s">
        <v>4923</v>
      </c>
      <c r="D1459" s="20" t="s">
        <v>245</v>
      </c>
      <c r="E1459" s="213">
        <v>14191.2</v>
      </c>
      <c r="F1459" s="256">
        <v>41930</v>
      </c>
      <c r="G1459" s="229">
        <v>14191.2</v>
      </c>
      <c r="H1459" s="217">
        <f t="shared" si="23"/>
        <v>0</v>
      </c>
      <c r="I1459" s="20" t="s">
        <v>3577</v>
      </c>
    </row>
    <row r="1460" spans="1:11" x14ac:dyDescent="0.25">
      <c r="A1460" s="192">
        <v>41929</v>
      </c>
      <c r="B1460" s="254" t="s">
        <v>5305</v>
      </c>
      <c r="C1460" s="322" t="s">
        <v>4923</v>
      </c>
      <c r="D1460" s="20" t="s">
        <v>142</v>
      </c>
      <c r="E1460" s="213">
        <v>1449.6</v>
      </c>
      <c r="F1460" s="256">
        <v>41930</v>
      </c>
      <c r="G1460" s="229">
        <v>1449.6</v>
      </c>
      <c r="H1460" s="217">
        <f t="shared" si="23"/>
        <v>0</v>
      </c>
      <c r="I1460" s="20" t="s">
        <v>4993</v>
      </c>
    </row>
    <row r="1461" spans="1:11" x14ac:dyDescent="0.25">
      <c r="A1461" s="192">
        <v>41929</v>
      </c>
      <c r="B1461" s="254" t="s">
        <v>5306</v>
      </c>
      <c r="C1461" s="322" t="s">
        <v>4923</v>
      </c>
      <c r="D1461" s="20" t="s">
        <v>193</v>
      </c>
      <c r="E1461" s="213">
        <v>12751.4</v>
      </c>
      <c r="F1461" s="256">
        <v>41930</v>
      </c>
      <c r="G1461" s="229">
        <v>12751.4</v>
      </c>
      <c r="H1461" s="217">
        <f t="shared" si="23"/>
        <v>0</v>
      </c>
      <c r="I1461" s="20" t="s">
        <v>4993</v>
      </c>
    </row>
    <row r="1462" spans="1:11" x14ac:dyDescent="0.25">
      <c r="A1462" s="192">
        <v>41929</v>
      </c>
      <c r="B1462" s="254" t="s">
        <v>5307</v>
      </c>
      <c r="C1462" s="322" t="s">
        <v>4923</v>
      </c>
      <c r="D1462" s="20" t="s">
        <v>560</v>
      </c>
      <c r="E1462" s="213">
        <v>9027.2000000000007</v>
      </c>
      <c r="F1462" s="256">
        <v>41930</v>
      </c>
      <c r="G1462" s="229">
        <v>9027.2000000000007</v>
      </c>
      <c r="H1462" s="217">
        <f t="shared" si="23"/>
        <v>0</v>
      </c>
      <c r="I1462" s="20" t="s">
        <v>4993</v>
      </c>
    </row>
    <row r="1463" spans="1:11" x14ac:dyDescent="0.25">
      <c r="A1463" s="192">
        <v>41929</v>
      </c>
      <c r="B1463" s="254" t="s">
        <v>5308</v>
      </c>
      <c r="C1463" s="322" t="s">
        <v>4923</v>
      </c>
      <c r="D1463" s="20" t="s">
        <v>1607</v>
      </c>
      <c r="E1463" s="213">
        <v>4448</v>
      </c>
      <c r="F1463" s="256">
        <v>41929</v>
      </c>
      <c r="G1463" s="229">
        <v>4448</v>
      </c>
      <c r="H1463" s="217">
        <f t="shared" si="23"/>
        <v>0</v>
      </c>
      <c r="I1463" s="20" t="s">
        <v>4992</v>
      </c>
    </row>
    <row r="1464" spans="1:11" x14ac:dyDescent="0.25">
      <c r="A1464" s="192">
        <v>41929</v>
      </c>
      <c r="B1464" s="254" t="s">
        <v>5309</v>
      </c>
      <c r="C1464" s="322" t="s">
        <v>4923</v>
      </c>
      <c r="D1464" s="20" t="s">
        <v>4775</v>
      </c>
      <c r="E1464" s="213">
        <v>1177.5999999999999</v>
      </c>
      <c r="F1464" s="256">
        <v>41929</v>
      </c>
      <c r="G1464" s="229">
        <v>1177.5999999999999</v>
      </c>
      <c r="H1464" s="217">
        <f t="shared" si="23"/>
        <v>0</v>
      </c>
      <c r="I1464" s="20" t="s">
        <v>4992</v>
      </c>
    </row>
    <row r="1465" spans="1:11" x14ac:dyDescent="0.25">
      <c r="A1465" s="192">
        <v>41929</v>
      </c>
      <c r="B1465" s="254" t="s">
        <v>5310</v>
      </c>
      <c r="C1465" s="322" t="s">
        <v>4923</v>
      </c>
      <c r="D1465" s="20" t="s">
        <v>136</v>
      </c>
      <c r="E1465" s="213">
        <v>2949.6</v>
      </c>
      <c r="F1465" s="256">
        <v>41929</v>
      </c>
      <c r="G1465" s="229">
        <v>2949.6</v>
      </c>
      <c r="H1465" s="217">
        <f t="shared" si="23"/>
        <v>0</v>
      </c>
      <c r="I1465" s="20" t="s">
        <v>4992</v>
      </c>
    </row>
    <row r="1466" spans="1:11" x14ac:dyDescent="0.25">
      <c r="A1466" s="192">
        <v>41929</v>
      </c>
      <c r="B1466" s="254" t="s">
        <v>5311</v>
      </c>
      <c r="C1466" s="322" t="s">
        <v>4923</v>
      </c>
      <c r="D1466" s="20" t="s">
        <v>4918</v>
      </c>
      <c r="E1466" s="213">
        <v>4692</v>
      </c>
      <c r="F1466" s="256">
        <v>41930</v>
      </c>
      <c r="G1466" s="229">
        <v>4692</v>
      </c>
      <c r="H1466" s="217">
        <f t="shared" si="23"/>
        <v>0</v>
      </c>
      <c r="I1466" s="20" t="s">
        <v>4992</v>
      </c>
    </row>
    <row r="1467" spans="1:11" x14ac:dyDescent="0.25">
      <c r="A1467" s="192">
        <v>41929</v>
      </c>
      <c r="B1467" s="254" t="s">
        <v>5312</v>
      </c>
      <c r="C1467" s="322" t="s">
        <v>4923</v>
      </c>
      <c r="D1467" s="20" t="s">
        <v>1814</v>
      </c>
      <c r="E1467" s="213">
        <v>970.6</v>
      </c>
      <c r="F1467" s="579">
        <v>41939</v>
      </c>
      <c r="G1467" s="229">
        <v>970.6</v>
      </c>
      <c r="H1467" s="217">
        <f t="shared" si="23"/>
        <v>0</v>
      </c>
      <c r="I1467" s="20" t="s">
        <v>3577</v>
      </c>
    </row>
    <row r="1468" spans="1:11" x14ac:dyDescent="0.25">
      <c r="A1468" s="192">
        <v>41929</v>
      </c>
      <c r="B1468" s="254" t="s">
        <v>5313</v>
      </c>
      <c r="C1468" s="322" t="s">
        <v>4923</v>
      </c>
      <c r="D1468" s="20" t="s">
        <v>180</v>
      </c>
      <c r="E1468" s="213">
        <v>1100</v>
      </c>
      <c r="F1468" s="256">
        <v>41929</v>
      </c>
      <c r="G1468" s="229">
        <v>1100</v>
      </c>
      <c r="H1468" s="217">
        <f t="shared" si="23"/>
        <v>0</v>
      </c>
      <c r="I1468" s="20" t="s">
        <v>4992</v>
      </c>
    </row>
    <row r="1469" spans="1:11" x14ac:dyDescent="0.25">
      <c r="A1469" s="192">
        <v>41929</v>
      </c>
      <c r="B1469" s="254" t="s">
        <v>5314</v>
      </c>
      <c r="C1469" s="322" t="s">
        <v>4923</v>
      </c>
      <c r="D1469" s="20" t="s">
        <v>790</v>
      </c>
      <c r="E1469" s="213">
        <v>1419</v>
      </c>
      <c r="F1469" s="256">
        <v>41929</v>
      </c>
      <c r="G1469" s="229">
        <v>1419</v>
      </c>
      <c r="H1469" s="217">
        <f t="shared" si="23"/>
        <v>0</v>
      </c>
      <c r="I1469" s="20" t="s">
        <v>4992</v>
      </c>
    </row>
    <row r="1470" spans="1:11" x14ac:dyDescent="0.25">
      <c r="A1470" s="192">
        <v>41929</v>
      </c>
      <c r="B1470" s="254" t="s">
        <v>5315</v>
      </c>
      <c r="C1470" s="322" t="s">
        <v>4923</v>
      </c>
      <c r="D1470" s="20" t="s">
        <v>133</v>
      </c>
      <c r="E1470" s="213">
        <v>24128</v>
      </c>
      <c r="F1470" s="256">
        <v>41929</v>
      </c>
      <c r="G1470" s="229">
        <v>24128</v>
      </c>
      <c r="H1470" s="217">
        <f t="shared" si="23"/>
        <v>0</v>
      </c>
      <c r="I1470" s="20" t="s">
        <v>4992</v>
      </c>
    </row>
    <row r="1471" spans="1:11" x14ac:dyDescent="0.25">
      <c r="A1471" s="192">
        <v>41929</v>
      </c>
      <c r="B1471" s="254" t="s">
        <v>5316</v>
      </c>
      <c r="C1471" s="322" t="s">
        <v>4923</v>
      </c>
      <c r="D1471" s="577" t="s">
        <v>4928</v>
      </c>
      <c r="E1471" s="213">
        <v>5522.4</v>
      </c>
      <c r="F1471" s="256">
        <v>41929</v>
      </c>
      <c r="G1471" s="229">
        <v>5522.4</v>
      </c>
      <c r="H1471" s="217">
        <f t="shared" si="23"/>
        <v>0</v>
      </c>
      <c r="I1471" s="20" t="s">
        <v>4992</v>
      </c>
    </row>
    <row r="1472" spans="1:11" x14ac:dyDescent="0.25">
      <c r="A1472" s="192">
        <v>41929</v>
      </c>
      <c r="B1472" s="254" t="s">
        <v>5317</v>
      </c>
      <c r="C1472" s="322" t="s">
        <v>4923</v>
      </c>
      <c r="D1472" s="20" t="s">
        <v>19</v>
      </c>
      <c r="E1472" s="213">
        <v>32888.699999999997</v>
      </c>
      <c r="F1472" s="412">
        <v>41955</v>
      </c>
      <c r="G1472" s="219">
        <v>32888.699999999997</v>
      </c>
      <c r="H1472" s="217">
        <f t="shared" si="23"/>
        <v>0</v>
      </c>
      <c r="I1472" s="20" t="s">
        <v>4995</v>
      </c>
    </row>
    <row r="1473" spans="1:11" x14ac:dyDescent="0.25">
      <c r="A1473" s="192">
        <v>41929</v>
      </c>
      <c r="B1473" s="254" t="s">
        <v>5318</v>
      </c>
      <c r="C1473" s="322" t="s">
        <v>4923</v>
      </c>
      <c r="D1473" s="20" t="s">
        <v>2504</v>
      </c>
      <c r="E1473" s="213">
        <v>79499.199999999997</v>
      </c>
      <c r="F1473" s="256">
        <v>41934</v>
      </c>
      <c r="G1473" s="229">
        <v>79499.199999999997</v>
      </c>
      <c r="H1473" s="217">
        <f t="shared" si="23"/>
        <v>0</v>
      </c>
      <c r="I1473" s="20" t="s">
        <v>4995</v>
      </c>
    </row>
    <row r="1474" spans="1:11" x14ac:dyDescent="0.25">
      <c r="A1474" s="192">
        <v>41929</v>
      </c>
      <c r="B1474" s="254" t="s">
        <v>5319</v>
      </c>
      <c r="C1474" s="322" t="s">
        <v>4923</v>
      </c>
      <c r="D1474" s="20" t="s">
        <v>4740</v>
      </c>
      <c r="E1474" s="213">
        <v>1331</v>
      </c>
      <c r="F1474" s="256">
        <v>41929</v>
      </c>
      <c r="G1474" s="229">
        <v>1331</v>
      </c>
      <c r="H1474" s="217">
        <f t="shared" si="23"/>
        <v>0</v>
      </c>
      <c r="I1474" s="20" t="s">
        <v>4992</v>
      </c>
      <c r="J1474" s="21"/>
      <c r="K1474" s="21"/>
    </row>
    <row r="1475" spans="1:11" x14ac:dyDescent="0.25">
      <c r="A1475" s="192">
        <v>41929</v>
      </c>
      <c r="B1475" s="254" t="s">
        <v>5320</v>
      </c>
      <c r="C1475" s="322" t="s">
        <v>4923</v>
      </c>
      <c r="D1475" s="20" t="s">
        <v>4726</v>
      </c>
      <c r="E1475" s="213">
        <v>232.8</v>
      </c>
      <c r="F1475" s="256">
        <v>41929</v>
      </c>
      <c r="G1475" s="229">
        <v>232.8</v>
      </c>
      <c r="H1475" s="217">
        <f t="shared" si="23"/>
        <v>0</v>
      </c>
      <c r="I1475" s="20" t="s">
        <v>4992</v>
      </c>
      <c r="J1475" s="21"/>
      <c r="K1475" s="21"/>
    </row>
    <row r="1476" spans="1:11" x14ac:dyDescent="0.25">
      <c r="A1476" s="192">
        <v>41929</v>
      </c>
      <c r="B1476" s="254" t="s">
        <v>5321</v>
      </c>
      <c r="C1476" s="322" t="s">
        <v>4923</v>
      </c>
      <c r="D1476" s="20" t="s">
        <v>5322</v>
      </c>
      <c r="E1476" s="213">
        <v>2119.6</v>
      </c>
      <c r="F1476" s="256">
        <v>41929</v>
      </c>
      <c r="G1476" s="229">
        <v>2119.6</v>
      </c>
      <c r="H1476" s="217">
        <f t="shared" si="23"/>
        <v>0</v>
      </c>
      <c r="I1476" s="20" t="s">
        <v>4992</v>
      </c>
      <c r="J1476" s="21"/>
      <c r="K1476" s="21"/>
    </row>
    <row r="1477" spans="1:11" x14ac:dyDescent="0.25">
      <c r="A1477" s="192">
        <v>41929</v>
      </c>
      <c r="B1477" s="254" t="s">
        <v>5323</v>
      </c>
      <c r="C1477" s="322" t="s">
        <v>4923</v>
      </c>
      <c r="D1477" s="20" t="s">
        <v>4633</v>
      </c>
      <c r="E1477" s="213">
        <v>37032.300000000003</v>
      </c>
      <c r="F1477" s="412" t="s">
        <v>6574</v>
      </c>
      <c r="G1477" s="219">
        <v>37032.300000000003</v>
      </c>
      <c r="H1477" s="217">
        <f t="shared" si="23"/>
        <v>0</v>
      </c>
      <c r="I1477" s="20" t="s">
        <v>4992</v>
      </c>
      <c r="J1477" s="21"/>
      <c r="K1477" s="21"/>
    </row>
    <row r="1478" spans="1:11" x14ac:dyDescent="0.25">
      <c r="A1478" s="192">
        <v>41929</v>
      </c>
      <c r="B1478" s="254" t="s">
        <v>5324</v>
      </c>
      <c r="C1478" s="322" t="s">
        <v>4923</v>
      </c>
      <c r="D1478" s="20" t="s">
        <v>69</v>
      </c>
      <c r="E1478" s="213">
        <v>608.4</v>
      </c>
      <c r="F1478" s="256">
        <v>41929</v>
      </c>
      <c r="G1478" s="42">
        <v>608.4</v>
      </c>
      <c r="H1478" s="217">
        <f t="shared" si="23"/>
        <v>0</v>
      </c>
      <c r="I1478" s="20" t="s">
        <v>4992</v>
      </c>
      <c r="J1478" s="21"/>
      <c r="K1478" s="21"/>
    </row>
    <row r="1479" spans="1:11" x14ac:dyDescent="0.25">
      <c r="A1479" s="192">
        <v>41929</v>
      </c>
      <c r="B1479" s="254" t="s">
        <v>5325</v>
      </c>
      <c r="C1479" s="322" t="s">
        <v>4923</v>
      </c>
      <c r="D1479" s="20" t="s">
        <v>4918</v>
      </c>
      <c r="E1479" s="213">
        <v>42786.400000000001</v>
      </c>
      <c r="F1479" s="256">
        <v>41930</v>
      </c>
      <c r="G1479" s="42">
        <v>42786.400000000001</v>
      </c>
      <c r="H1479" s="217">
        <f t="shared" si="23"/>
        <v>0</v>
      </c>
      <c r="I1479" s="20" t="s">
        <v>492</v>
      </c>
      <c r="J1479" s="21"/>
      <c r="K1479" s="21"/>
    </row>
    <row r="1480" spans="1:11" x14ac:dyDescent="0.25">
      <c r="A1480" s="192">
        <v>41929</v>
      </c>
      <c r="B1480" s="254" t="s">
        <v>5326</v>
      </c>
      <c r="C1480" s="322" t="s">
        <v>4923</v>
      </c>
      <c r="D1480" s="20" t="s">
        <v>5327</v>
      </c>
      <c r="E1480" s="213">
        <v>4600</v>
      </c>
      <c r="F1480" s="256">
        <v>41929</v>
      </c>
      <c r="G1480" s="42">
        <v>4600</v>
      </c>
      <c r="H1480" s="217">
        <f t="shared" ref="H1480:H1543" si="24">E1480-G1480</f>
        <v>0</v>
      </c>
      <c r="I1480" s="20" t="s">
        <v>4992</v>
      </c>
      <c r="J1480" s="21"/>
      <c r="K1480" s="21"/>
    </row>
    <row r="1481" spans="1:11" x14ac:dyDescent="0.25">
      <c r="A1481" s="192">
        <v>41929</v>
      </c>
      <c r="B1481" s="254" t="s">
        <v>5328</v>
      </c>
      <c r="C1481" s="322" t="s">
        <v>4923</v>
      </c>
      <c r="D1481" s="20" t="s">
        <v>4918</v>
      </c>
      <c r="E1481" s="213">
        <v>1113.5999999999999</v>
      </c>
      <c r="F1481" s="256">
        <v>41929</v>
      </c>
      <c r="G1481" s="42">
        <v>1113.5999999999999</v>
      </c>
      <c r="H1481" s="217">
        <f t="shared" si="24"/>
        <v>0</v>
      </c>
      <c r="I1481" s="20" t="s">
        <v>4992</v>
      </c>
      <c r="J1481" s="21"/>
      <c r="K1481" s="21"/>
    </row>
    <row r="1482" spans="1:11" x14ac:dyDescent="0.25">
      <c r="A1482" s="192">
        <v>41929</v>
      </c>
      <c r="B1482" s="254" t="s">
        <v>5329</v>
      </c>
      <c r="C1482" s="322" t="s">
        <v>4923</v>
      </c>
      <c r="D1482" s="20" t="s">
        <v>4183</v>
      </c>
      <c r="E1482" s="213">
        <v>9500.6</v>
      </c>
      <c r="F1482" s="256">
        <v>41929</v>
      </c>
      <c r="G1482" s="42">
        <v>9500.6</v>
      </c>
      <c r="H1482" s="217">
        <f t="shared" si="24"/>
        <v>0</v>
      </c>
      <c r="I1482" s="20" t="s">
        <v>4992</v>
      </c>
      <c r="J1482" s="21"/>
      <c r="K1482" s="21"/>
    </row>
    <row r="1483" spans="1:11" x14ac:dyDescent="0.25">
      <c r="A1483" s="192">
        <v>41930</v>
      </c>
      <c r="B1483" s="254" t="s">
        <v>5330</v>
      </c>
      <c r="C1483" s="322" t="s">
        <v>4923</v>
      </c>
      <c r="D1483" s="20" t="s">
        <v>5331</v>
      </c>
      <c r="E1483" s="213">
        <v>6030</v>
      </c>
      <c r="F1483" s="256">
        <v>41932</v>
      </c>
      <c r="G1483" s="42">
        <v>6030</v>
      </c>
      <c r="H1483" s="230">
        <f t="shared" si="24"/>
        <v>0</v>
      </c>
      <c r="I1483" s="20" t="s">
        <v>3076</v>
      </c>
      <c r="J1483" s="21"/>
      <c r="K1483" s="21"/>
    </row>
    <row r="1484" spans="1:11" x14ac:dyDescent="0.25">
      <c r="A1484" s="192">
        <v>41930</v>
      </c>
      <c r="B1484" s="581" t="s">
        <v>5332</v>
      </c>
      <c r="C1484" s="322" t="s">
        <v>4923</v>
      </c>
      <c r="D1484" s="20" t="s">
        <v>5333</v>
      </c>
      <c r="E1484" s="213">
        <v>47181.9</v>
      </c>
      <c r="F1484" s="421" t="s">
        <v>5334</v>
      </c>
      <c r="G1484" s="42">
        <f>43500+3681.9</f>
        <v>47181.9</v>
      </c>
      <c r="H1484" s="217">
        <f t="shared" si="24"/>
        <v>0</v>
      </c>
      <c r="I1484" s="20" t="s">
        <v>10</v>
      </c>
      <c r="J1484" s="21"/>
      <c r="K1484" s="21"/>
    </row>
    <row r="1485" spans="1:11" x14ac:dyDescent="0.25">
      <c r="A1485" s="192">
        <v>41930</v>
      </c>
      <c r="B1485" s="254" t="s">
        <v>5335</v>
      </c>
      <c r="C1485" s="322" t="s">
        <v>4923</v>
      </c>
      <c r="D1485" s="582" t="s">
        <v>5336</v>
      </c>
      <c r="E1485" s="213">
        <v>3920</v>
      </c>
      <c r="F1485" s="579">
        <v>41930</v>
      </c>
      <c r="G1485" s="42">
        <v>3920</v>
      </c>
      <c r="H1485" s="217">
        <f t="shared" si="24"/>
        <v>0</v>
      </c>
      <c r="I1485" s="20" t="s">
        <v>4993</v>
      </c>
      <c r="J1485" s="21"/>
      <c r="K1485" s="21"/>
    </row>
    <row r="1486" spans="1:11" x14ac:dyDescent="0.25">
      <c r="A1486" s="192">
        <v>41930</v>
      </c>
      <c r="B1486" s="254" t="s">
        <v>5337</v>
      </c>
      <c r="C1486" s="322" t="s">
        <v>4923</v>
      </c>
      <c r="D1486" s="20" t="s">
        <v>5001</v>
      </c>
      <c r="E1486" s="213">
        <v>2937.6</v>
      </c>
      <c r="F1486" s="256">
        <v>41930</v>
      </c>
      <c r="G1486" s="42">
        <v>2937.6</v>
      </c>
      <c r="H1486" s="217">
        <f t="shared" si="24"/>
        <v>0</v>
      </c>
      <c r="I1486" s="20" t="s">
        <v>4993</v>
      </c>
      <c r="J1486" s="21"/>
      <c r="K1486" s="21"/>
    </row>
    <row r="1487" spans="1:11" x14ac:dyDescent="0.25">
      <c r="A1487" s="192">
        <v>41930</v>
      </c>
      <c r="B1487" s="254" t="s">
        <v>5338</v>
      </c>
      <c r="C1487" s="322" t="s">
        <v>4923</v>
      </c>
      <c r="D1487" s="20" t="s">
        <v>4915</v>
      </c>
      <c r="E1487" s="213">
        <v>20265.099999999999</v>
      </c>
      <c r="F1487" s="256">
        <v>41930</v>
      </c>
      <c r="G1487" s="42">
        <v>20265.099999999999</v>
      </c>
      <c r="H1487" s="217">
        <f t="shared" si="24"/>
        <v>0</v>
      </c>
      <c r="I1487" s="20" t="s">
        <v>4971</v>
      </c>
      <c r="J1487" s="21"/>
      <c r="K1487" s="21"/>
    </row>
    <row r="1488" spans="1:11" x14ac:dyDescent="0.25">
      <c r="A1488" s="192">
        <v>41930</v>
      </c>
      <c r="B1488" s="254" t="s">
        <v>5339</v>
      </c>
      <c r="C1488" s="322" t="s">
        <v>4923</v>
      </c>
      <c r="D1488" s="20" t="s">
        <v>4918</v>
      </c>
      <c r="E1488" s="213">
        <v>13860</v>
      </c>
      <c r="F1488" s="256">
        <v>41930</v>
      </c>
      <c r="G1488" s="42">
        <v>13860</v>
      </c>
      <c r="H1488" s="217">
        <f t="shared" si="24"/>
        <v>0</v>
      </c>
      <c r="I1488" s="20" t="s">
        <v>4993</v>
      </c>
      <c r="J1488" s="21"/>
      <c r="K1488" s="21"/>
    </row>
    <row r="1489" spans="1:11" x14ac:dyDescent="0.25">
      <c r="A1489" s="192">
        <v>41930</v>
      </c>
      <c r="B1489" s="254" t="s">
        <v>5340</v>
      </c>
      <c r="C1489" s="322" t="s">
        <v>4923</v>
      </c>
      <c r="D1489" s="20" t="s">
        <v>4826</v>
      </c>
      <c r="E1489" s="213">
        <v>3167.2</v>
      </c>
      <c r="F1489" s="256">
        <v>41930</v>
      </c>
      <c r="G1489" s="42">
        <v>3167.2</v>
      </c>
      <c r="H1489" s="217">
        <f t="shared" si="24"/>
        <v>0</v>
      </c>
      <c r="I1489" s="20" t="s">
        <v>4992</v>
      </c>
      <c r="J1489" s="21"/>
      <c r="K1489" s="21"/>
    </row>
    <row r="1490" spans="1:11" x14ac:dyDescent="0.25">
      <c r="A1490" s="192">
        <v>41930</v>
      </c>
      <c r="B1490" s="254" t="s">
        <v>5341</v>
      </c>
      <c r="C1490" s="322" t="s">
        <v>4923</v>
      </c>
      <c r="D1490" s="20" t="s">
        <v>5342</v>
      </c>
      <c r="E1490" s="213">
        <v>6667.4</v>
      </c>
      <c r="F1490" s="256">
        <v>41930</v>
      </c>
      <c r="G1490" s="42">
        <v>6667.4</v>
      </c>
      <c r="H1490" s="217">
        <f t="shared" si="24"/>
        <v>0</v>
      </c>
      <c r="I1490" s="20" t="s">
        <v>4992</v>
      </c>
      <c r="J1490" s="21"/>
      <c r="K1490" s="21"/>
    </row>
    <row r="1491" spans="1:11" x14ac:dyDescent="0.25">
      <c r="A1491" s="192">
        <v>41930</v>
      </c>
      <c r="B1491" s="254" t="s">
        <v>5343</v>
      </c>
      <c r="C1491" s="322" t="s">
        <v>4923</v>
      </c>
      <c r="D1491" s="20" t="s">
        <v>2700</v>
      </c>
      <c r="E1491" s="213">
        <v>2284.8000000000002</v>
      </c>
      <c r="F1491" s="256">
        <v>41930</v>
      </c>
      <c r="G1491" s="42">
        <v>2284.8000000000002</v>
      </c>
      <c r="H1491" s="217">
        <f t="shared" si="24"/>
        <v>0</v>
      </c>
      <c r="I1491" s="20" t="s">
        <v>4995</v>
      </c>
      <c r="J1491" s="21"/>
      <c r="K1491" s="21"/>
    </row>
    <row r="1492" spans="1:11" x14ac:dyDescent="0.25">
      <c r="A1492" s="192">
        <v>41930</v>
      </c>
      <c r="B1492" s="254" t="s">
        <v>5344</v>
      </c>
      <c r="C1492" s="322" t="s">
        <v>4923</v>
      </c>
      <c r="D1492" s="20" t="s">
        <v>13</v>
      </c>
      <c r="E1492" s="213">
        <v>8640</v>
      </c>
      <c r="F1492" s="256">
        <v>41930</v>
      </c>
      <c r="G1492" s="42">
        <v>8640</v>
      </c>
      <c r="H1492" s="217">
        <f t="shared" si="24"/>
        <v>0</v>
      </c>
      <c r="I1492" s="20" t="s">
        <v>4995</v>
      </c>
      <c r="J1492" s="21"/>
      <c r="K1492" s="21"/>
    </row>
    <row r="1493" spans="1:11" x14ac:dyDescent="0.25">
      <c r="A1493" s="192">
        <v>41930</v>
      </c>
      <c r="B1493" s="254" t="s">
        <v>5345</v>
      </c>
      <c r="C1493" s="322" t="s">
        <v>4923</v>
      </c>
      <c r="D1493" s="20" t="s">
        <v>949</v>
      </c>
      <c r="E1493" s="213">
        <v>3035.2</v>
      </c>
      <c r="F1493" s="256">
        <v>41930</v>
      </c>
      <c r="G1493" s="42">
        <v>3035.2</v>
      </c>
      <c r="H1493" s="217">
        <f t="shared" si="24"/>
        <v>0</v>
      </c>
      <c r="I1493" s="20" t="s">
        <v>492</v>
      </c>
      <c r="J1493" s="21"/>
      <c r="K1493" s="21"/>
    </row>
    <row r="1494" spans="1:11" x14ac:dyDescent="0.25">
      <c r="A1494" s="192">
        <v>41930</v>
      </c>
      <c r="B1494" s="254" t="s">
        <v>5346</v>
      </c>
      <c r="C1494" s="322" t="s">
        <v>4923</v>
      </c>
      <c r="D1494" s="20" t="s">
        <v>4826</v>
      </c>
      <c r="E1494" s="213">
        <v>1243.2</v>
      </c>
      <c r="F1494" s="256">
        <v>41930</v>
      </c>
      <c r="G1494" s="42">
        <v>1243.2</v>
      </c>
      <c r="H1494" s="217">
        <f t="shared" si="24"/>
        <v>0</v>
      </c>
      <c r="I1494" s="20" t="s">
        <v>4992</v>
      </c>
      <c r="J1494" s="21"/>
      <c r="K1494" s="21"/>
    </row>
    <row r="1495" spans="1:11" x14ac:dyDescent="0.25">
      <c r="A1495" s="192">
        <v>41930</v>
      </c>
      <c r="B1495" s="254" t="s">
        <v>5347</v>
      </c>
      <c r="C1495" s="322" t="s">
        <v>4923</v>
      </c>
      <c r="D1495" s="20" t="s">
        <v>501</v>
      </c>
      <c r="E1495" s="213">
        <v>3163.5</v>
      </c>
      <c r="F1495" s="256">
        <v>41930</v>
      </c>
      <c r="G1495" s="42">
        <v>3163.5</v>
      </c>
      <c r="H1495" s="217">
        <f t="shared" si="24"/>
        <v>0</v>
      </c>
      <c r="I1495" s="20" t="s">
        <v>4992</v>
      </c>
      <c r="J1495" s="21"/>
      <c r="K1495" s="21"/>
    </row>
    <row r="1496" spans="1:11" x14ac:dyDescent="0.25">
      <c r="A1496" s="192">
        <v>41930</v>
      </c>
      <c r="B1496" s="254" t="s">
        <v>5348</v>
      </c>
      <c r="C1496" s="322" t="s">
        <v>4923</v>
      </c>
      <c r="D1496" s="20" t="s">
        <v>4649</v>
      </c>
      <c r="E1496" s="213">
        <v>22696.799999999999</v>
      </c>
      <c r="F1496" s="256">
        <v>41930</v>
      </c>
      <c r="G1496" s="42">
        <v>22696.799999999999</v>
      </c>
      <c r="H1496" s="217">
        <f t="shared" si="24"/>
        <v>0</v>
      </c>
      <c r="I1496" s="20" t="s">
        <v>4992</v>
      </c>
      <c r="J1496" s="21"/>
      <c r="K1496" s="21"/>
    </row>
    <row r="1497" spans="1:11" x14ac:dyDescent="0.25">
      <c r="A1497" s="192">
        <v>41930</v>
      </c>
      <c r="B1497" s="254" t="s">
        <v>5349</v>
      </c>
      <c r="C1497" s="322" t="s">
        <v>4923</v>
      </c>
      <c r="D1497" s="20" t="s">
        <v>4996</v>
      </c>
      <c r="E1497" s="213">
        <v>15651</v>
      </c>
      <c r="F1497" s="256">
        <v>41932</v>
      </c>
      <c r="G1497" s="42">
        <v>15651</v>
      </c>
      <c r="H1497" s="217">
        <f t="shared" si="24"/>
        <v>0</v>
      </c>
      <c r="I1497" s="20" t="s">
        <v>4992</v>
      </c>
      <c r="J1497" s="21"/>
      <c r="K1497" s="21"/>
    </row>
    <row r="1498" spans="1:11" x14ac:dyDescent="0.25">
      <c r="A1498" s="192">
        <v>41930</v>
      </c>
      <c r="B1498" s="254" t="s">
        <v>5350</v>
      </c>
      <c r="C1498" s="322" t="s">
        <v>4923</v>
      </c>
      <c r="D1498" s="577" t="s">
        <v>4928</v>
      </c>
      <c r="E1498" s="213">
        <v>18238.8</v>
      </c>
      <c r="F1498" s="256">
        <v>41930</v>
      </c>
      <c r="G1498" s="42">
        <v>18238.8</v>
      </c>
      <c r="H1498" s="217">
        <f t="shared" si="24"/>
        <v>0</v>
      </c>
      <c r="I1498" s="20" t="s">
        <v>4995</v>
      </c>
      <c r="J1498" s="21"/>
      <c r="K1498" s="21"/>
    </row>
    <row r="1499" spans="1:11" x14ac:dyDescent="0.25">
      <c r="A1499" s="192">
        <v>41930</v>
      </c>
      <c r="B1499" s="254" t="s">
        <v>5351</v>
      </c>
      <c r="C1499" s="322" t="s">
        <v>4923</v>
      </c>
      <c r="D1499" s="20" t="s">
        <v>123</v>
      </c>
      <c r="E1499" s="213">
        <v>6541.6</v>
      </c>
      <c r="F1499" s="256">
        <v>41932</v>
      </c>
      <c r="G1499" s="42">
        <v>6541.6</v>
      </c>
      <c r="H1499" s="217">
        <f t="shared" si="24"/>
        <v>0</v>
      </c>
      <c r="I1499" s="20" t="s">
        <v>4992</v>
      </c>
      <c r="J1499" s="21"/>
      <c r="K1499" s="21"/>
    </row>
    <row r="1500" spans="1:11" x14ac:dyDescent="0.25">
      <c r="A1500" s="192">
        <v>41930</v>
      </c>
      <c r="B1500" s="254" t="s">
        <v>5352</v>
      </c>
      <c r="C1500" s="322" t="s">
        <v>4923</v>
      </c>
      <c r="D1500" s="20" t="s">
        <v>2540</v>
      </c>
      <c r="E1500" s="213">
        <v>9960.4</v>
      </c>
      <c r="F1500" s="256">
        <v>41930</v>
      </c>
      <c r="G1500" s="42">
        <v>9960.4</v>
      </c>
      <c r="H1500" s="217">
        <f t="shared" si="24"/>
        <v>0</v>
      </c>
      <c r="I1500" s="20" t="s">
        <v>4992</v>
      </c>
      <c r="J1500" s="21"/>
      <c r="K1500" s="21"/>
    </row>
    <row r="1501" spans="1:11" x14ac:dyDescent="0.25">
      <c r="A1501" s="192">
        <v>41930</v>
      </c>
      <c r="B1501" s="254" t="s">
        <v>5353</v>
      </c>
      <c r="C1501" s="322" t="s">
        <v>4923</v>
      </c>
      <c r="D1501" s="20" t="s">
        <v>4918</v>
      </c>
      <c r="E1501" s="213">
        <v>17901</v>
      </c>
      <c r="F1501" s="256">
        <v>41930</v>
      </c>
      <c r="G1501" s="42">
        <v>17901</v>
      </c>
      <c r="H1501" s="217">
        <f t="shared" si="24"/>
        <v>0</v>
      </c>
      <c r="I1501" s="20" t="s">
        <v>4992</v>
      </c>
      <c r="J1501" s="21"/>
      <c r="K1501" s="21"/>
    </row>
    <row r="1502" spans="1:11" x14ac:dyDescent="0.25">
      <c r="A1502" s="192">
        <v>41930</v>
      </c>
      <c r="B1502" s="254" t="s">
        <v>5354</v>
      </c>
      <c r="C1502" s="322" t="s">
        <v>4923</v>
      </c>
      <c r="D1502" s="20" t="s">
        <v>339</v>
      </c>
      <c r="E1502" s="213">
        <v>981.7</v>
      </c>
      <c r="F1502" s="256">
        <v>41930</v>
      </c>
      <c r="G1502" s="42">
        <v>981.7</v>
      </c>
      <c r="H1502" s="217">
        <f t="shared" si="24"/>
        <v>0</v>
      </c>
      <c r="I1502" s="20" t="s">
        <v>4992</v>
      </c>
      <c r="J1502" s="21"/>
      <c r="K1502" s="21"/>
    </row>
    <row r="1503" spans="1:11" x14ac:dyDescent="0.25">
      <c r="A1503" s="192">
        <v>41930</v>
      </c>
      <c r="B1503" s="254" t="s">
        <v>5355</v>
      </c>
      <c r="C1503" s="322" t="s">
        <v>4923</v>
      </c>
      <c r="D1503" s="20" t="s">
        <v>4918</v>
      </c>
      <c r="E1503" s="213">
        <v>14296.8</v>
      </c>
      <c r="F1503" s="256">
        <v>41930</v>
      </c>
      <c r="G1503" s="42">
        <v>14296.8</v>
      </c>
      <c r="H1503" s="217">
        <f t="shared" si="24"/>
        <v>0</v>
      </c>
      <c r="I1503" s="20" t="s">
        <v>5251</v>
      </c>
      <c r="J1503" s="21"/>
      <c r="K1503" s="21"/>
    </row>
    <row r="1504" spans="1:11" x14ac:dyDescent="0.25">
      <c r="A1504" s="192">
        <v>41930</v>
      </c>
      <c r="B1504" s="254" t="s">
        <v>5356</v>
      </c>
      <c r="C1504" s="322" t="s">
        <v>4923</v>
      </c>
      <c r="D1504" s="308" t="s">
        <v>29</v>
      </c>
      <c r="E1504" s="309">
        <v>11240.6</v>
      </c>
      <c r="F1504" s="256">
        <v>41930</v>
      </c>
      <c r="G1504" s="42">
        <v>11240.6</v>
      </c>
      <c r="H1504" s="217">
        <f t="shared" si="24"/>
        <v>0</v>
      </c>
      <c r="I1504" s="20" t="s">
        <v>4997</v>
      </c>
      <c r="J1504" s="21"/>
      <c r="K1504" s="21"/>
    </row>
    <row r="1505" spans="1:11" x14ac:dyDescent="0.25">
      <c r="A1505" s="192">
        <v>41930</v>
      </c>
      <c r="B1505" s="254" t="s">
        <v>5357</v>
      </c>
      <c r="C1505" s="322" t="s">
        <v>4923</v>
      </c>
      <c r="D1505" s="20" t="s">
        <v>124</v>
      </c>
      <c r="E1505" s="213">
        <v>10886.4</v>
      </c>
      <c r="F1505" s="256">
        <v>41930</v>
      </c>
      <c r="G1505" s="42">
        <v>10886.4</v>
      </c>
      <c r="H1505" s="217">
        <f t="shared" si="24"/>
        <v>0</v>
      </c>
      <c r="I1505" s="20" t="s">
        <v>4997</v>
      </c>
      <c r="J1505" s="21"/>
      <c r="K1505" s="21"/>
    </row>
    <row r="1506" spans="1:11" x14ac:dyDescent="0.25">
      <c r="A1506" s="192">
        <v>41930</v>
      </c>
      <c r="B1506" s="254" t="s">
        <v>5358</v>
      </c>
      <c r="C1506" s="322" t="s">
        <v>4923</v>
      </c>
      <c r="D1506" s="20" t="s">
        <v>1988</v>
      </c>
      <c r="E1506" s="213">
        <v>3275</v>
      </c>
      <c r="F1506" s="256">
        <v>41930</v>
      </c>
      <c r="G1506" s="42">
        <v>3275</v>
      </c>
      <c r="H1506" s="217">
        <f t="shared" si="24"/>
        <v>0</v>
      </c>
      <c r="I1506" s="20" t="s">
        <v>4992</v>
      </c>
    </row>
    <row r="1507" spans="1:11" x14ac:dyDescent="0.25">
      <c r="A1507" s="192">
        <v>41930</v>
      </c>
      <c r="B1507" s="254" t="s">
        <v>5359</v>
      </c>
      <c r="C1507" s="322" t="s">
        <v>4923</v>
      </c>
      <c r="D1507" s="20" t="s">
        <v>3080</v>
      </c>
      <c r="E1507" s="213">
        <v>1123.2</v>
      </c>
      <c r="F1507" s="256">
        <v>41930</v>
      </c>
      <c r="G1507" s="42">
        <v>1123.2</v>
      </c>
      <c r="H1507" s="217">
        <f t="shared" si="24"/>
        <v>0</v>
      </c>
      <c r="I1507" s="20" t="s">
        <v>4992</v>
      </c>
    </row>
    <row r="1508" spans="1:11" x14ac:dyDescent="0.25">
      <c r="A1508" s="192">
        <v>41930</v>
      </c>
      <c r="B1508" s="254" t="s">
        <v>5360</v>
      </c>
      <c r="C1508" s="322" t="s">
        <v>4923</v>
      </c>
      <c r="D1508" s="20" t="s">
        <v>62</v>
      </c>
      <c r="E1508" s="213">
        <v>29734.400000000001</v>
      </c>
      <c r="F1508" s="256">
        <v>41930</v>
      </c>
      <c r="G1508" s="42">
        <v>29734.400000000001</v>
      </c>
      <c r="H1508" s="217">
        <f t="shared" si="24"/>
        <v>0</v>
      </c>
      <c r="I1508" s="20" t="s">
        <v>5000</v>
      </c>
    </row>
    <row r="1509" spans="1:11" x14ac:dyDescent="0.25">
      <c r="A1509" s="192">
        <v>41930</v>
      </c>
      <c r="B1509" s="254" t="s">
        <v>5361</v>
      </c>
      <c r="C1509" s="322" t="s">
        <v>4923</v>
      </c>
      <c r="D1509" s="20" t="s">
        <v>3366</v>
      </c>
      <c r="E1509" s="213">
        <v>1824</v>
      </c>
      <c r="F1509" s="256">
        <v>41930</v>
      </c>
      <c r="G1509" s="42">
        <v>1824</v>
      </c>
      <c r="H1509" s="217">
        <f t="shared" si="24"/>
        <v>0</v>
      </c>
      <c r="I1509" s="20" t="s">
        <v>5010</v>
      </c>
    </row>
    <row r="1510" spans="1:11" x14ac:dyDescent="0.25">
      <c r="A1510" s="192">
        <v>41930</v>
      </c>
      <c r="B1510" s="254" t="s">
        <v>5362</v>
      </c>
      <c r="C1510" s="322" t="s">
        <v>4923</v>
      </c>
      <c r="D1510" s="20" t="s">
        <v>3115</v>
      </c>
      <c r="E1510" s="213">
        <v>10283.4</v>
      </c>
      <c r="F1510" s="256">
        <v>41930</v>
      </c>
      <c r="G1510" s="42">
        <v>10283.4</v>
      </c>
      <c r="H1510" s="217">
        <f t="shared" si="24"/>
        <v>0</v>
      </c>
      <c r="I1510" s="20" t="s">
        <v>5000</v>
      </c>
    </row>
    <row r="1511" spans="1:11" x14ac:dyDescent="0.25">
      <c r="A1511" s="192">
        <v>41930</v>
      </c>
      <c r="B1511" s="254" t="s">
        <v>5363</v>
      </c>
      <c r="C1511" s="322" t="s">
        <v>4923</v>
      </c>
      <c r="D1511" s="20" t="s">
        <v>758</v>
      </c>
      <c r="E1511" s="213">
        <v>2195.1999999999998</v>
      </c>
      <c r="F1511" s="256">
        <v>41930</v>
      </c>
      <c r="G1511" s="42">
        <v>2195.1999999999998</v>
      </c>
      <c r="H1511" s="217">
        <f t="shared" si="24"/>
        <v>0</v>
      </c>
      <c r="I1511" s="20" t="s">
        <v>5009</v>
      </c>
    </row>
    <row r="1512" spans="1:11" x14ac:dyDescent="0.25">
      <c r="A1512" s="192">
        <v>41930</v>
      </c>
      <c r="B1512" s="254" t="s">
        <v>5364</v>
      </c>
      <c r="C1512" s="322" t="s">
        <v>4923</v>
      </c>
      <c r="D1512" s="20" t="s">
        <v>22</v>
      </c>
      <c r="E1512" s="213">
        <v>10441.9</v>
      </c>
      <c r="F1512" s="256">
        <v>41930</v>
      </c>
      <c r="G1512" s="42">
        <v>10441.9</v>
      </c>
      <c r="H1512" s="217">
        <f t="shared" si="24"/>
        <v>0</v>
      </c>
      <c r="I1512" s="20" t="s">
        <v>4992</v>
      </c>
    </row>
    <row r="1513" spans="1:11" x14ac:dyDescent="0.25">
      <c r="A1513" s="192">
        <v>41930</v>
      </c>
      <c r="B1513" s="254" t="s">
        <v>5365</v>
      </c>
      <c r="C1513" s="322" t="s">
        <v>4923</v>
      </c>
      <c r="D1513" s="20" t="s">
        <v>5004</v>
      </c>
      <c r="E1513" s="213">
        <v>11590</v>
      </c>
      <c r="F1513" s="256">
        <v>41930</v>
      </c>
      <c r="G1513" s="42">
        <v>11590</v>
      </c>
      <c r="H1513" s="217">
        <f t="shared" si="24"/>
        <v>0</v>
      </c>
      <c r="I1513" s="20" t="s">
        <v>5000</v>
      </c>
      <c r="K1513" s="33"/>
    </row>
    <row r="1514" spans="1:11" x14ac:dyDescent="0.25">
      <c r="A1514" s="192">
        <v>41930</v>
      </c>
      <c r="B1514" s="254" t="s">
        <v>5366</v>
      </c>
      <c r="C1514" s="322" t="s">
        <v>4923</v>
      </c>
      <c r="D1514" s="20" t="s">
        <v>57</v>
      </c>
      <c r="E1514" s="213">
        <v>2200</v>
      </c>
      <c r="F1514" s="256">
        <v>41930</v>
      </c>
      <c r="G1514" s="42">
        <v>2200</v>
      </c>
      <c r="H1514" s="217">
        <f t="shared" si="24"/>
        <v>0</v>
      </c>
      <c r="I1514" s="20" t="s">
        <v>4997</v>
      </c>
    </row>
    <row r="1515" spans="1:11" x14ac:dyDescent="0.25">
      <c r="A1515" s="192">
        <v>41930</v>
      </c>
      <c r="B1515" s="254" t="s">
        <v>5367</v>
      </c>
      <c r="C1515" s="322" t="s">
        <v>4923</v>
      </c>
      <c r="D1515" s="20" t="s">
        <v>180</v>
      </c>
      <c r="E1515" s="213">
        <v>16474.2</v>
      </c>
      <c r="F1515" s="256">
        <v>41930</v>
      </c>
      <c r="G1515" s="42">
        <v>16474.2</v>
      </c>
      <c r="H1515" s="217">
        <f t="shared" si="24"/>
        <v>0</v>
      </c>
      <c r="I1515" s="20" t="s">
        <v>5000</v>
      </c>
    </row>
    <row r="1516" spans="1:11" x14ac:dyDescent="0.25">
      <c r="A1516" s="192">
        <v>41930</v>
      </c>
      <c r="B1516" s="254" t="s">
        <v>5368</v>
      </c>
      <c r="C1516" s="322" t="s">
        <v>4923</v>
      </c>
      <c r="D1516" s="20" t="s">
        <v>4658</v>
      </c>
      <c r="E1516" s="213">
        <v>3040.8</v>
      </c>
      <c r="F1516" s="256">
        <v>41930</v>
      </c>
      <c r="G1516" s="42">
        <v>3040.8</v>
      </c>
      <c r="H1516" s="217">
        <f t="shared" si="24"/>
        <v>0</v>
      </c>
      <c r="I1516" s="20" t="s">
        <v>4995</v>
      </c>
    </row>
    <row r="1517" spans="1:11" x14ac:dyDescent="0.25">
      <c r="A1517" s="192">
        <v>41930</v>
      </c>
      <c r="B1517" s="254" t="s">
        <v>5369</v>
      </c>
      <c r="C1517" s="322" t="s">
        <v>4923</v>
      </c>
      <c r="D1517" s="20" t="s">
        <v>87</v>
      </c>
      <c r="E1517" s="213">
        <v>10417.67</v>
      </c>
      <c r="F1517" s="256">
        <v>41931</v>
      </c>
      <c r="G1517" s="42">
        <v>10417.67</v>
      </c>
      <c r="H1517" s="217">
        <f t="shared" si="24"/>
        <v>0</v>
      </c>
      <c r="I1517" s="20" t="s">
        <v>4993</v>
      </c>
    </row>
    <row r="1518" spans="1:11" x14ac:dyDescent="0.25">
      <c r="A1518" s="192">
        <v>41930</v>
      </c>
      <c r="B1518" s="254" t="s">
        <v>5370</v>
      </c>
      <c r="C1518" s="322" t="s">
        <v>4923</v>
      </c>
      <c r="D1518" s="20" t="s">
        <v>25</v>
      </c>
      <c r="E1518" s="213">
        <v>13689.6</v>
      </c>
      <c r="F1518" s="256">
        <v>41930</v>
      </c>
      <c r="G1518" s="42">
        <v>13689.6</v>
      </c>
      <c r="H1518" s="217">
        <f t="shared" si="24"/>
        <v>0</v>
      </c>
      <c r="I1518" s="20" t="s">
        <v>5000</v>
      </c>
    </row>
    <row r="1519" spans="1:11" x14ac:dyDescent="0.25">
      <c r="A1519" s="192">
        <v>41930</v>
      </c>
      <c r="B1519" s="254" t="s">
        <v>5371</v>
      </c>
      <c r="C1519" s="322" t="s">
        <v>4923</v>
      </c>
      <c r="D1519" s="20" t="s">
        <v>78</v>
      </c>
      <c r="E1519" s="213">
        <v>2916</v>
      </c>
      <c r="F1519" s="256">
        <v>41931</v>
      </c>
      <c r="G1519" s="42">
        <v>2916</v>
      </c>
      <c r="H1519" s="217">
        <f t="shared" si="24"/>
        <v>0</v>
      </c>
      <c r="I1519" s="20" t="s">
        <v>4742</v>
      </c>
    </row>
    <row r="1520" spans="1:11" x14ac:dyDescent="0.25">
      <c r="A1520" s="192">
        <v>41930</v>
      </c>
      <c r="B1520" s="254" t="s">
        <v>5372</v>
      </c>
      <c r="C1520" s="322" t="s">
        <v>4923</v>
      </c>
      <c r="D1520" s="20" t="s">
        <v>4633</v>
      </c>
      <c r="E1520" s="213">
        <v>32501.200000000001</v>
      </c>
      <c r="F1520" s="412">
        <v>41948</v>
      </c>
      <c r="G1520" s="219">
        <v>32501.200000000001</v>
      </c>
      <c r="H1520" s="217">
        <f t="shared" si="24"/>
        <v>0</v>
      </c>
      <c r="I1520" s="20" t="s">
        <v>4992</v>
      </c>
    </row>
    <row r="1521" spans="1:11" x14ac:dyDescent="0.25">
      <c r="A1521" s="192">
        <v>41930</v>
      </c>
      <c r="B1521" s="254" t="s">
        <v>5373</v>
      </c>
      <c r="C1521" s="322" t="s">
        <v>4923</v>
      </c>
      <c r="D1521" s="20" t="s">
        <v>4663</v>
      </c>
      <c r="E1521" s="213">
        <v>976.2</v>
      </c>
      <c r="F1521" s="256">
        <v>41930</v>
      </c>
      <c r="G1521" s="42">
        <v>976.2</v>
      </c>
      <c r="H1521" s="217">
        <f t="shared" si="24"/>
        <v>0</v>
      </c>
      <c r="I1521" s="20" t="s">
        <v>4992</v>
      </c>
      <c r="K1521" s="33"/>
    </row>
    <row r="1522" spans="1:11" x14ac:dyDescent="0.25">
      <c r="A1522" s="192">
        <v>41930</v>
      </c>
      <c r="B1522" s="254" t="s">
        <v>5374</v>
      </c>
      <c r="C1522" s="322" t="s">
        <v>4923</v>
      </c>
      <c r="D1522" s="20" t="s">
        <v>4586</v>
      </c>
      <c r="E1522" s="213">
        <v>6778.4</v>
      </c>
      <c r="F1522" s="256">
        <v>41930</v>
      </c>
      <c r="G1522" s="42">
        <v>6778.4</v>
      </c>
      <c r="H1522" s="217">
        <f t="shared" si="24"/>
        <v>0</v>
      </c>
      <c r="I1522" s="20" t="s">
        <v>4992</v>
      </c>
      <c r="K1522" s="33"/>
    </row>
    <row r="1523" spans="1:11" x14ac:dyDescent="0.25">
      <c r="A1523" s="192">
        <v>41930</v>
      </c>
      <c r="B1523" s="254" t="s">
        <v>5375</v>
      </c>
      <c r="C1523" s="322" t="s">
        <v>4923</v>
      </c>
      <c r="D1523" s="20" t="s">
        <v>78</v>
      </c>
      <c r="E1523" s="213">
        <v>7470.4</v>
      </c>
      <c r="F1523" s="256">
        <v>41931</v>
      </c>
      <c r="G1523" s="42">
        <v>7470.4</v>
      </c>
      <c r="H1523" s="217">
        <f t="shared" si="24"/>
        <v>0</v>
      </c>
      <c r="I1523" s="20" t="s">
        <v>4993</v>
      </c>
    </row>
    <row r="1524" spans="1:11" x14ac:dyDescent="0.25">
      <c r="A1524" s="192">
        <v>41930</v>
      </c>
      <c r="B1524" s="254" t="s">
        <v>5376</v>
      </c>
      <c r="C1524" s="322" t="s">
        <v>4923</v>
      </c>
      <c r="D1524" s="20" t="s">
        <v>5012</v>
      </c>
      <c r="E1524" s="213">
        <v>473.2</v>
      </c>
      <c r="F1524" s="256">
        <v>41931</v>
      </c>
      <c r="G1524" s="42">
        <v>473.2</v>
      </c>
      <c r="H1524" s="217">
        <f t="shared" si="24"/>
        <v>0</v>
      </c>
      <c r="I1524" s="20" t="s">
        <v>4993</v>
      </c>
    </row>
    <row r="1525" spans="1:11" x14ac:dyDescent="0.25">
      <c r="A1525" s="192">
        <v>41930</v>
      </c>
      <c r="B1525" s="254" t="s">
        <v>5377</v>
      </c>
      <c r="C1525" s="322" t="s">
        <v>4923</v>
      </c>
      <c r="D1525" s="295" t="s">
        <v>5263</v>
      </c>
      <c r="E1525" s="296">
        <v>0</v>
      </c>
      <c r="F1525" s="256"/>
      <c r="G1525" s="42"/>
      <c r="H1525" s="217">
        <f t="shared" si="24"/>
        <v>0</v>
      </c>
      <c r="I1525" s="20" t="s">
        <v>3076</v>
      </c>
    </row>
    <row r="1526" spans="1:11" x14ac:dyDescent="0.25">
      <c r="A1526" s="192">
        <v>41930</v>
      </c>
      <c r="B1526" s="254" t="s">
        <v>5378</v>
      </c>
      <c r="C1526" s="322" t="s">
        <v>4923</v>
      </c>
      <c r="D1526" s="20" t="s">
        <v>4589</v>
      </c>
      <c r="E1526" s="213">
        <v>331.2</v>
      </c>
      <c r="F1526" s="256">
        <v>41930</v>
      </c>
      <c r="G1526" s="42">
        <v>331.2</v>
      </c>
      <c r="H1526" s="217">
        <f t="shared" si="24"/>
        <v>0</v>
      </c>
      <c r="I1526" s="20" t="s">
        <v>4992</v>
      </c>
    </row>
    <row r="1527" spans="1:11" x14ac:dyDescent="0.25">
      <c r="A1527" s="192">
        <v>41930</v>
      </c>
      <c r="B1527" s="254" t="s">
        <v>5379</v>
      </c>
      <c r="C1527" s="322" t="s">
        <v>4923</v>
      </c>
      <c r="D1527" s="20" t="s">
        <v>52</v>
      </c>
      <c r="E1527" s="213">
        <v>2872.8</v>
      </c>
      <c r="F1527" s="256">
        <v>41930</v>
      </c>
      <c r="G1527" s="42">
        <v>2872.8</v>
      </c>
      <c r="H1527" s="217">
        <f t="shared" si="24"/>
        <v>0</v>
      </c>
      <c r="I1527" s="20" t="s">
        <v>4993</v>
      </c>
    </row>
    <row r="1528" spans="1:11" x14ac:dyDescent="0.25">
      <c r="A1528" s="192">
        <v>41930</v>
      </c>
      <c r="B1528" s="254" t="s">
        <v>5380</v>
      </c>
      <c r="C1528" s="322" t="s">
        <v>4923</v>
      </c>
      <c r="D1528" s="20" t="s">
        <v>3645</v>
      </c>
      <c r="E1528" s="213">
        <v>414.4</v>
      </c>
      <c r="F1528" s="256">
        <v>41930</v>
      </c>
      <c r="G1528" s="42">
        <v>414.4</v>
      </c>
      <c r="H1528" s="217">
        <f t="shared" si="24"/>
        <v>0</v>
      </c>
      <c r="I1528" s="20" t="s">
        <v>5251</v>
      </c>
    </row>
    <row r="1529" spans="1:11" x14ac:dyDescent="0.25">
      <c r="A1529" s="192">
        <v>41930</v>
      </c>
      <c r="B1529" s="254" t="s">
        <v>5381</v>
      </c>
      <c r="C1529" s="322" t="s">
        <v>4923</v>
      </c>
      <c r="D1529" s="20" t="s">
        <v>494</v>
      </c>
      <c r="E1529" s="213">
        <v>7510.4</v>
      </c>
      <c r="F1529" s="256">
        <v>41930</v>
      </c>
      <c r="G1529" s="42">
        <v>7510.4</v>
      </c>
      <c r="H1529" s="217">
        <f t="shared" si="24"/>
        <v>0</v>
      </c>
      <c r="I1529" s="20" t="s">
        <v>5251</v>
      </c>
    </row>
    <row r="1530" spans="1:11" x14ac:dyDescent="0.25">
      <c r="A1530" s="192">
        <v>41930</v>
      </c>
      <c r="B1530" s="254" t="s">
        <v>5382</v>
      </c>
      <c r="C1530" s="322" t="s">
        <v>4923</v>
      </c>
      <c r="D1530" s="20" t="s">
        <v>701</v>
      </c>
      <c r="E1530" s="213">
        <v>1568</v>
      </c>
      <c r="F1530" s="256">
        <v>41930</v>
      </c>
      <c r="G1530" s="42">
        <v>1568</v>
      </c>
      <c r="H1530" s="217">
        <f t="shared" si="24"/>
        <v>0</v>
      </c>
      <c r="I1530" s="20" t="s">
        <v>5251</v>
      </c>
    </row>
    <row r="1531" spans="1:11" x14ac:dyDescent="0.25">
      <c r="A1531" s="192">
        <v>41930</v>
      </c>
      <c r="B1531" s="254" t="s">
        <v>5383</v>
      </c>
      <c r="C1531" s="322" t="s">
        <v>4923</v>
      </c>
      <c r="D1531" s="20" t="s">
        <v>4649</v>
      </c>
      <c r="E1531" s="213">
        <v>979.2</v>
      </c>
      <c r="F1531" s="256">
        <v>41931</v>
      </c>
      <c r="G1531" s="42">
        <v>979.2</v>
      </c>
      <c r="H1531" s="217">
        <f t="shared" si="24"/>
        <v>0</v>
      </c>
      <c r="I1531" s="20" t="s">
        <v>4993</v>
      </c>
    </row>
    <row r="1532" spans="1:11" x14ac:dyDescent="0.25">
      <c r="A1532" s="192">
        <v>41930</v>
      </c>
      <c r="B1532" s="254" t="s">
        <v>5384</v>
      </c>
      <c r="C1532" s="322" t="s">
        <v>4923</v>
      </c>
      <c r="D1532" s="20" t="s">
        <v>4731</v>
      </c>
      <c r="E1532" s="213">
        <v>6605.4</v>
      </c>
      <c r="F1532" s="256">
        <v>41930</v>
      </c>
      <c r="G1532" s="42">
        <v>6605.4</v>
      </c>
      <c r="H1532" s="217">
        <f t="shared" si="24"/>
        <v>0</v>
      </c>
      <c r="I1532" s="20" t="s">
        <v>4992</v>
      </c>
    </row>
    <row r="1533" spans="1:11" x14ac:dyDescent="0.25">
      <c r="A1533" s="192">
        <v>41930</v>
      </c>
      <c r="B1533" s="254" t="s">
        <v>5385</v>
      </c>
      <c r="C1533" s="322" t="s">
        <v>4923</v>
      </c>
      <c r="D1533" s="20" t="s">
        <v>560</v>
      </c>
      <c r="E1533" s="213">
        <v>10840</v>
      </c>
      <c r="F1533" s="256">
        <v>41931</v>
      </c>
      <c r="G1533" s="42">
        <v>10840</v>
      </c>
      <c r="H1533" s="217">
        <f t="shared" si="24"/>
        <v>0</v>
      </c>
      <c r="I1533" s="20" t="s">
        <v>4993</v>
      </c>
    </row>
    <row r="1534" spans="1:11" x14ac:dyDescent="0.25">
      <c r="A1534" s="192">
        <v>41930</v>
      </c>
      <c r="B1534" s="254" t="s">
        <v>5386</v>
      </c>
      <c r="C1534" s="322" t="s">
        <v>4923</v>
      </c>
      <c r="D1534" s="20" t="s">
        <v>4617</v>
      </c>
      <c r="E1534" s="213">
        <v>7481.8</v>
      </c>
      <c r="F1534" s="256">
        <v>41931</v>
      </c>
      <c r="G1534" s="42">
        <v>7481.8</v>
      </c>
      <c r="H1534" s="217">
        <f t="shared" si="24"/>
        <v>0</v>
      </c>
      <c r="I1534" s="20" t="s">
        <v>4993</v>
      </c>
    </row>
    <row r="1535" spans="1:11" x14ac:dyDescent="0.25">
      <c r="A1535" s="192">
        <v>41930</v>
      </c>
      <c r="B1535" s="254" t="s">
        <v>5387</v>
      </c>
      <c r="C1535" s="322" t="s">
        <v>4923</v>
      </c>
      <c r="D1535" s="20" t="s">
        <v>5388</v>
      </c>
      <c r="E1535" s="213">
        <v>1808.8</v>
      </c>
      <c r="F1535" s="256">
        <v>41930</v>
      </c>
      <c r="G1535" s="42">
        <v>1808.8</v>
      </c>
      <c r="H1535" s="217">
        <f t="shared" si="24"/>
        <v>0</v>
      </c>
      <c r="I1535" s="20" t="s">
        <v>5251</v>
      </c>
    </row>
    <row r="1536" spans="1:11" x14ac:dyDescent="0.25">
      <c r="A1536" s="192">
        <v>41930</v>
      </c>
      <c r="B1536" s="254" t="s">
        <v>5389</v>
      </c>
      <c r="C1536" s="322" t="s">
        <v>4923</v>
      </c>
      <c r="D1536" s="20" t="s">
        <v>1693</v>
      </c>
      <c r="E1536" s="213">
        <v>6250.4</v>
      </c>
      <c r="F1536" s="256">
        <v>41930</v>
      </c>
      <c r="G1536" s="42">
        <v>6250.4</v>
      </c>
      <c r="H1536" s="217">
        <f t="shared" si="24"/>
        <v>0</v>
      </c>
      <c r="I1536" s="20" t="s">
        <v>4992</v>
      </c>
    </row>
    <row r="1537" spans="1:11" x14ac:dyDescent="0.25">
      <c r="A1537" s="192">
        <v>41930</v>
      </c>
      <c r="B1537" s="254" t="s">
        <v>5390</v>
      </c>
      <c r="C1537" s="322" t="s">
        <v>4923</v>
      </c>
      <c r="D1537" s="20" t="s">
        <v>4240</v>
      </c>
      <c r="E1537" s="213">
        <v>6181.4</v>
      </c>
      <c r="F1537" s="256">
        <v>41942</v>
      </c>
      <c r="G1537" s="42">
        <v>6181.4</v>
      </c>
      <c r="H1537" s="217">
        <f t="shared" si="24"/>
        <v>0</v>
      </c>
      <c r="I1537" s="20" t="s">
        <v>4993</v>
      </c>
    </row>
    <row r="1538" spans="1:11" x14ac:dyDescent="0.25">
      <c r="A1538" s="192">
        <v>41930</v>
      </c>
      <c r="B1538" s="254" t="s">
        <v>5391</v>
      </c>
      <c r="C1538" s="322" t="s">
        <v>4923</v>
      </c>
      <c r="D1538" s="20" t="s">
        <v>348</v>
      </c>
      <c r="E1538" s="213">
        <v>865.2</v>
      </c>
      <c r="F1538" s="256">
        <v>41931</v>
      </c>
      <c r="G1538" s="42">
        <v>865.2</v>
      </c>
      <c r="H1538" s="217">
        <f t="shared" si="24"/>
        <v>0</v>
      </c>
      <c r="I1538" s="20" t="s">
        <v>4993</v>
      </c>
    </row>
    <row r="1539" spans="1:11" x14ac:dyDescent="0.25">
      <c r="A1539" s="192">
        <v>41930</v>
      </c>
      <c r="B1539" s="254" t="s">
        <v>5392</v>
      </c>
      <c r="C1539" s="322" t="s">
        <v>4923</v>
      </c>
      <c r="D1539" s="20" t="s">
        <v>4590</v>
      </c>
      <c r="E1539" s="213">
        <v>130</v>
      </c>
      <c r="F1539" s="256">
        <v>41930</v>
      </c>
      <c r="G1539" s="42">
        <v>130</v>
      </c>
      <c r="H1539" s="217">
        <f t="shared" si="24"/>
        <v>0</v>
      </c>
      <c r="I1539" s="20" t="s">
        <v>4992</v>
      </c>
    </row>
    <row r="1540" spans="1:11" x14ac:dyDescent="0.25">
      <c r="A1540" s="192">
        <v>41930</v>
      </c>
      <c r="B1540" s="254" t="s">
        <v>5393</v>
      </c>
      <c r="C1540" s="322" t="s">
        <v>4923</v>
      </c>
      <c r="D1540" s="20" t="s">
        <v>2382</v>
      </c>
      <c r="E1540" s="213">
        <v>9603.4</v>
      </c>
      <c r="F1540" s="256">
        <v>41932</v>
      </c>
      <c r="G1540" s="42">
        <v>9603.4</v>
      </c>
      <c r="H1540" s="217">
        <f t="shared" si="24"/>
        <v>0</v>
      </c>
      <c r="I1540" s="20" t="s">
        <v>4995</v>
      </c>
    </row>
    <row r="1541" spans="1:11" x14ac:dyDescent="0.25">
      <c r="A1541" s="192">
        <v>41930</v>
      </c>
      <c r="B1541" s="254" t="s">
        <v>5394</v>
      </c>
      <c r="C1541" s="322" t="s">
        <v>4923</v>
      </c>
      <c r="D1541" s="20" t="s">
        <v>237</v>
      </c>
      <c r="E1541" s="213">
        <v>9390.4</v>
      </c>
      <c r="F1541" s="256">
        <v>41930</v>
      </c>
      <c r="G1541" s="42">
        <v>9390.4</v>
      </c>
      <c r="H1541" s="217">
        <f t="shared" si="24"/>
        <v>0</v>
      </c>
      <c r="I1541" s="20" t="s">
        <v>5006</v>
      </c>
    </row>
    <row r="1542" spans="1:11" x14ac:dyDescent="0.25">
      <c r="A1542" s="192">
        <v>41930</v>
      </c>
      <c r="B1542" s="254" t="s">
        <v>5395</v>
      </c>
      <c r="C1542" s="322" t="s">
        <v>4923</v>
      </c>
      <c r="D1542" s="20" t="s">
        <v>193</v>
      </c>
      <c r="E1542" s="213">
        <v>12692</v>
      </c>
      <c r="F1542" s="256">
        <v>41931</v>
      </c>
      <c r="G1542" s="42">
        <v>12692</v>
      </c>
      <c r="H1542" s="217">
        <f t="shared" si="24"/>
        <v>0</v>
      </c>
      <c r="I1542" s="20" t="s">
        <v>4993</v>
      </c>
    </row>
    <row r="1543" spans="1:11" x14ac:dyDescent="0.25">
      <c r="A1543" s="192">
        <v>41930</v>
      </c>
      <c r="B1543" s="254" t="s">
        <v>5396</v>
      </c>
      <c r="C1543" s="322" t="s">
        <v>4923</v>
      </c>
      <c r="D1543" s="20" t="s">
        <v>237</v>
      </c>
      <c r="E1543" s="213">
        <v>2914.4</v>
      </c>
      <c r="F1543" s="256">
        <v>41930</v>
      </c>
      <c r="G1543" s="42">
        <v>2914.4</v>
      </c>
      <c r="H1543" s="217">
        <f t="shared" si="24"/>
        <v>0</v>
      </c>
      <c r="I1543" s="20" t="s">
        <v>4995</v>
      </c>
    </row>
    <row r="1544" spans="1:11" x14ac:dyDescent="0.25">
      <c r="A1544" s="192">
        <v>41930</v>
      </c>
      <c r="B1544" s="254" t="s">
        <v>5397</v>
      </c>
      <c r="C1544" s="322" t="s">
        <v>4923</v>
      </c>
      <c r="D1544" s="20" t="s">
        <v>1607</v>
      </c>
      <c r="E1544" s="213">
        <v>4150.8</v>
      </c>
      <c r="F1544" s="256">
        <v>41930</v>
      </c>
      <c r="G1544" s="42">
        <v>4150.8</v>
      </c>
      <c r="H1544" s="217">
        <f t="shared" ref="H1544:H1607" si="25">E1544-G1544</f>
        <v>0</v>
      </c>
      <c r="I1544" s="20" t="s">
        <v>4992</v>
      </c>
    </row>
    <row r="1545" spans="1:11" x14ac:dyDescent="0.25">
      <c r="A1545" s="192">
        <v>41930</v>
      </c>
      <c r="B1545" s="254" t="s">
        <v>5398</v>
      </c>
      <c r="C1545" s="322" t="s">
        <v>4923</v>
      </c>
      <c r="D1545" s="20" t="s">
        <v>4738</v>
      </c>
      <c r="E1545" s="213">
        <v>240.5</v>
      </c>
      <c r="F1545" s="256">
        <v>41930</v>
      </c>
      <c r="G1545" s="42">
        <v>240.5</v>
      </c>
      <c r="H1545" s="217">
        <f t="shared" si="25"/>
        <v>0</v>
      </c>
      <c r="I1545" s="20" t="s">
        <v>4992</v>
      </c>
    </row>
    <row r="1546" spans="1:11" x14ac:dyDescent="0.25">
      <c r="A1546" s="192">
        <v>41930</v>
      </c>
      <c r="B1546" s="254" t="s">
        <v>5399</v>
      </c>
      <c r="C1546" s="322" t="s">
        <v>4923</v>
      </c>
      <c r="D1546" s="20" t="s">
        <v>2714</v>
      </c>
      <c r="E1546" s="213">
        <v>6742.4</v>
      </c>
      <c r="F1546" s="256">
        <v>41930</v>
      </c>
      <c r="G1546" s="42">
        <v>6742.4</v>
      </c>
      <c r="H1546" s="217">
        <f t="shared" si="25"/>
        <v>0</v>
      </c>
      <c r="I1546" s="20" t="s">
        <v>5251</v>
      </c>
    </row>
    <row r="1547" spans="1:11" x14ac:dyDescent="0.25">
      <c r="A1547" s="192">
        <v>41930</v>
      </c>
      <c r="B1547" s="254" t="s">
        <v>5400</v>
      </c>
      <c r="C1547" s="322" t="s">
        <v>4923</v>
      </c>
      <c r="D1547" s="20" t="s">
        <v>374</v>
      </c>
      <c r="E1547" s="213">
        <v>10424.4</v>
      </c>
      <c r="F1547" s="256">
        <v>41930</v>
      </c>
      <c r="G1547" s="42">
        <v>10424.4</v>
      </c>
      <c r="H1547" s="217">
        <f t="shared" si="25"/>
        <v>0</v>
      </c>
      <c r="I1547" s="20" t="s">
        <v>4992</v>
      </c>
    </row>
    <row r="1548" spans="1:11" x14ac:dyDescent="0.25">
      <c r="A1548" s="192">
        <v>41930</v>
      </c>
      <c r="B1548" s="254" t="s">
        <v>5401</v>
      </c>
      <c r="C1548" s="322" t="s">
        <v>4923</v>
      </c>
      <c r="D1548" s="20" t="s">
        <v>133</v>
      </c>
      <c r="E1548" s="213">
        <v>2662</v>
      </c>
      <c r="F1548" s="256">
        <v>41930</v>
      </c>
      <c r="G1548" s="42">
        <v>2662</v>
      </c>
      <c r="H1548" s="217">
        <f t="shared" si="25"/>
        <v>0</v>
      </c>
      <c r="I1548" s="20" t="s">
        <v>4992</v>
      </c>
    </row>
    <row r="1549" spans="1:11" x14ac:dyDescent="0.25">
      <c r="A1549" s="192">
        <v>41930</v>
      </c>
      <c r="B1549" s="254" t="s">
        <v>5402</v>
      </c>
      <c r="C1549" s="322" t="s">
        <v>4923</v>
      </c>
      <c r="D1549" s="20" t="s">
        <v>136</v>
      </c>
      <c r="E1549" s="213">
        <v>3511.6</v>
      </c>
      <c r="F1549" s="256">
        <v>41930</v>
      </c>
      <c r="G1549" s="42">
        <v>3511.6</v>
      </c>
      <c r="H1549" s="217">
        <f t="shared" si="25"/>
        <v>0</v>
      </c>
      <c r="I1549" s="20" t="s">
        <v>4992</v>
      </c>
    </row>
    <row r="1550" spans="1:11" x14ac:dyDescent="0.25">
      <c r="A1550" s="192">
        <v>41930</v>
      </c>
      <c r="B1550" s="254" t="s">
        <v>5403</v>
      </c>
      <c r="C1550" s="322" t="s">
        <v>4923</v>
      </c>
      <c r="D1550" s="20" t="s">
        <v>1864</v>
      </c>
      <c r="E1550" s="213">
        <v>1024</v>
      </c>
      <c r="F1550" s="256">
        <v>41930</v>
      </c>
      <c r="G1550" s="42">
        <v>1024</v>
      </c>
      <c r="H1550" s="217">
        <f t="shared" si="25"/>
        <v>0</v>
      </c>
      <c r="I1550" s="20" t="s">
        <v>4992</v>
      </c>
      <c r="K1550" s="33"/>
    </row>
    <row r="1551" spans="1:11" x14ac:dyDescent="0.25">
      <c r="A1551" s="192">
        <v>41930</v>
      </c>
      <c r="B1551" s="254" t="s">
        <v>5404</v>
      </c>
      <c r="C1551" s="322" t="s">
        <v>4923</v>
      </c>
      <c r="D1551" s="20" t="s">
        <v>51</v>
      </c>
      <c r="E1551" s="213">
        <v>2835.8</v>
      </c>
      <c r="F1551" s="256">
        <v>41930</v>
      </c>
      <c r="G1551" s="42">
        <v>2835.8</v>
      </c>
      <c r="H1551" s="217">
        <f t="shared" si="25"/>
        <v>0</v>
      </c>
      <c r="I1551" s="20" t="s">
        <v>4992</v>
      </c>
    </row>
    <row r="1552" spans="1:11" x14ac:dyDescent="0.25">
      <c r="A1552" s="192">
        <v>41930</v>
      </c>
      <c r="B1552" s="254" t="s">
        <v>5405</v>
      </c>
      <c r="C1552" s="322" t="s">
        <v>4923</v>
      </c>
      <c r="D1552" s="20" t="s">
        <v>763</v>
      </c>
      <c r="E1552" s="213">
        <v>2502.4</v>
      </c>
      <c r="F1552" s="256">
        <v>41930</v>
      </c>
      <c r="G1552" s="42">
        <v>2502.4</v>
      </c>
      <c r="H1552" s="217">
        <f t="shared" si="25"/>
        <v>0</v>
      </c>
      <c r="I1552" s="20" t="s">
        <v>5251</v>
      </c>
    </row>
    <row r="1553" spans="1:11" x14ac:dyDescent="0.25">
      <c r="A1553" s="192">
        <v>41930</v>
      </c>
      <c r="B1553" s="254" t="s">
        <v>5406</v>
      </c>
      <c r="C1553" s="322" t="s">
        <v>4923</v>
      </c>
      <c r="D1553" s="20" t="s">
        <v>136</v>
      </c>
      <c r="E1553" s="213">
        <v>600</v>
      </c>
      <c r="F1553" s="256">
        <v>41930</v>
      </c>
      <c r="G1553" s="42">
        <v>600</v>
      </c>
      <c r="H1553" s="217">
        <f t="shared" si="25"/>
        <v>0</v>
      </c>
      <c r="I1553" s="20" t="s">
        <v>4992</v>
      </c>
    </row>
    <row r="1554" spans="1:11" x14ac:dyDescent="0.25">
      <c r="A1554" s="192">
        <v>41930</v>
      </c>
      <c r="B1554" s="254" t="s">
        <v>5407</v>
      </c>
      <c r="C1554" s="322" t="s">
        <v>4923</v>
      </c>
      <c r="D1554" s="20" t="s">
        <v>4590</v>
      </c>
      <c r="E1554" s="213">
        <v>252.2</v>
      </c>
      <c r="F1554" s="256">
        <v>41930</v>
      </c>
      <c r="G1554" s="42">
        <v>252.2</v>
      </c>
      <c r="H1554" s="217">
        <f t="shared" si="25"/>
        <v>0</v>
      </c>
      <c r="I1554" s="20" t="s">
        <v>4992</v>
      </c>
      <c r="J1554" s="21"/>
      <c r="K1554" s="21"/>
    </row>
    <row r="1555" spans="1:11" x14ac:dyDescent="0.25">
      <c r="A1555" s="192">
        <v>41930</v>
      </c>
      <c r="B1555" s="254" t="s">
        <v>5408</v>
      </c>
      <c r="C1555" s="322" t="s">
        <v>4923</v>
      </c>
      <c r="D1555" s="20" t="s">
        <v>501</v>
      </c>
      <c r="E1555" s="213">
        <v>531</v>
      </c>
      <c r="F1555" s="256">
        <v>41930</v>
      </c>
      <c r="G1555" s="42">
        <v>531</v>
      </c>
      <c r="H1555" s="217">
        <f t="shared" si="25"/>
        <v>0</v>
      </c>
      <c r="I1555" s="20" t="s">
        <v>4992</v>
      </c>
      <c r="J1555" s="21"/>
      <c r="K1555" s="21"/>
    </row>
    <row r="1556" spans="1:11" x14ac:dyDescent="0.25">
      <c r="A1556" s="192">
        <v>41930</v>
      </c>
      <c r="B1556" s="254" t="s">
        <v>5409</v>
      </c>
      <c r="C1556" s="322" t="s">
        <v>4923</v>
      </c>
      <c r="D1556" s="20" t="s">
        <v>5327</v>
      </c>
      <c r="E1556" s="213">
        <v>92</v>
      </c>
      <c r="F1556" s="256">
        <v>41930</v>
      </c>
      <c r="G1556" s="42">
        <v>92</v>
      </c>
      <c r="H1556" s="217">
        <f t="shared" si="25"/>
        <v>0</v>
      </c>
      <c r="I1556" s="20" t="s">
        <v>4992</v>
      </c>
      <c r="J1556" s="21"/>
      <c r="K1556" s="21"/>
    </row>
    <row r="1557" spans="1:11" x14ac:dyDescent="0.25">
      <c r="A1557" s="192">
        <v>41930</v>
      </c>
      <c r="B1557" s="254" t="s">
        <v>5410</v>
      </c>
      <c r="C1557" s="322" t="s">
        <v>4923</v>
      </c>
      <c r="D1557" s="20" t="s">
        <v>4918</v>
      </c>
      <c r="E1557" s="213">
        <v>32292.799999999999</v>
      </c>
      <c r="F1557" s="256">
        <v>41931</v>
      </c>
      <c r="G1557" s="42">
        <v>32292.799999999999</v>
      </c>
      <c r="H1557" s="217">
        <f t="shared" si="25"/>
        <v>0</v>
      </c>
      <c r="I1557" s="20" t="s">
        <v>492</v>
      </c>
      <c r="J1557" s="21"/>
      <c r="K1557" s="21"/>
    </row>
    <row r="1558" spans="1:11" x14ac:dyDescent="0.25">
      <c r="A1558" s="192">
        <v>41930</v>
      </c>
      <c r="B1558" s="254" t="s">
        <v>5411</v>
      </c>
      <c r="C1558" s="322" t="s">
        <v>4923</v>
      </c>
      <c r="D1558" s="20" t="s">
        <v>4637</v>
      </c>
      <c r="E1558" s="213">
        <v>1179.9000000000001</v>
      </c>
      <c r="F1558" s="256">
        <v>41930</v>
      </c>
      <c r="G1558" s="42">
        <v>1179.9000000000001</v>
      </c>
      <c r="H1558" s="217">
        <f t="shared" si="25"/>
        <v>0</v>
      </c>
      <c r="I1558" s="20" t="s">
        <v>4992</v>
      </c>
      <c r="J1558" s="21"/>
      <c r="K1558" s="21"/>
    </row>
    <row r="1559" spans="1:11" x14ac:dyDescent="0.25">
      <c r="A1559" s="192">
        <v>41930</v>
      </c>
      <c r="B1559" s="254" t="s">
        <v>5412</v>
      </c>
      <c r="C1559" s="322" t="s">
        <v>4923</v>
      </c>
      <c r="D1559" s="20" t="s">
        <v>63</v>
      </c>
      <c r="E1559" s="213">
        <v>2189</v>
      </c>
      <c r="F1559" s="256">
        <v>41930</v>
      </c>
      <c r="G1559" s="42">
        <v>2189</v>
      </c>
      <c r="H1559" s="217">
        <f t="shared" si="25"/>
        <v>0</v>
      </c>
      <c r="I1559" s="20" t="s">
        <v>4995</v>
      </c>
      <c r="J1559" s="21"/>
      <c r="K1559" s="21"/>
    </row>
    <row r="1560" spans="1:11" x14ac:dyDescent="0.25">
      <c r="A1560" s="192">
        <v>41930</v>
      </c>
      <c r="B1560" s="254" t="s">
        <v>5413</v>
      </c>
      <c r="C1560" s="322" t="s">
        <v>4923</v>
      </c>
      <c r="D1560" s="20" t="s">
        <v>5414</v>
      </c>
      <c r="E1560" s="213">
        <v>1625.6</v>
      </c>
      <c r="F1560" s="256">
        <v>41930</v>
      </c>
      <c r="G1560" s="42">
        <v>1625.6</v>
      </c>
      <c r="H1560" s="217">
        <f t="shared" si="25"/>
        <v>0</v>
      </c>
      <c r="I1560" s="20" t="s">
        <v>4995</v>
      </c>
      <c r="J1560" s="21"/>
      <c r="K1560" s="21"/>
    </row>
    <row r="1561" spans="1:11" x14ac:dyDescent="0.25">
      <c r="A1561" s="192">
        <v>41930</v>
      </c>
      <c r="B1561" s="254" t="s">
        <v>5415</v>
      </c>
      <c r="C1561" s="322" t="s">
        <v>4923</v>
      </c>
      <c r="D1561" s="20" t="s">
        <v>3372</v>
      </c>
      <c r="E1561" s="213">
        <v>1403</v>
      </c>
      <c r="F1561" s="256">
        <v>41930</v>
      </c>
      <c r="G1561" s="42">
        <v>1403</v>
      </c>
      <c r="H1561" s="217">
        <f t="shared" si="25"/>
        <v>0</v>
      </c>
      <c r="I1561" s="20" t="s">
        <v>4992</v>
      </c>
      <c r="J1561" s="21"/>
      <c r="K1561" s="21"/>
    </row>
    <row r="1562" spans="1:11" x14ac:dyDescent="0.25">
      <c r="A1562" s="192">
        <v>41930</v>
      </c>
      <c r="B1562" s="254" t="s">
        <v>5416</v>
      </c>
      <c r="C1562" s="322" t="s">
        <v>4923</v>
      </c>
      <c r="D1562" s="20" t="s">
        <v>4612</v>
      </c>
      <c r="E1562" s="213">
        <v>8465.6</v>
      </c>
      <c r="F1562" s="256">
        <v>41930</v>
      </c>
      <c r="G1562" s="42">
        <v>8465.6</v>
      </c>
      <c r="H1562" s="217">
        <f t="shared" si="25"/>
        <v>0</v>
      </c>
      <c r="I1562" s="20" t="s">
        <v>4992</v>
      </c>
      <c r="J1562" s="21"/>
      <c r="K1562" s="21"/>
    </row>
    <row r="1563" spans="1:11" x14ac:dyDescent="0.25">
      <c r="A1563" s="192">
        <v>41930</v>
      </c>
      <c r="B1563" s="254" t="s">
        <v>5417</v>
      </c>
      <c r="C1563" s="322" t="s">
        <v>4923</v>
      </c>
      <c r="D1563" s="20" t="s">
        <v>4612</v>
      </c>
      <c r="E1563" s="213">
        <v>7604.1</v>
      </c>
      <c r="F1563" s="256">
        <v>41930</v>
      </c>
      <c r="G1563" s="42">
        <v>7604.1</v>
      </c>
      <c r="H1563" s="217">
        <f t="shared" si="25"/>
        <v>0</v>
      </c>
      <c r="I1563" s="20" t="s">
        <v>4992</v>
      </c>
      <c r="J1563" s="21"/>
      <c r="K1563" s="21"/>
    </row>
    <row r="1564" spans="1:11" x14ac:dyDescent="0.25">
      <c r="A1564" s="192">
        <v>41930</v>
      </c>
      <c r="B1564" s="254" t="s">
        <v>5418</v>
      </c>
      <c r="C1564" s="322" t="s">
        <v>4923</v>
      </c>
      <c r="D1564" s="308" t="s">
        <v>4649</v>
      </c>
      <c r="E1564" s="309">
        <v>1332.8</v>
      </c>
      <c r="F1564" s="256">
        <v>41930</v>
      </c>
      <c r="G1564" s="42">
        <v>1332.8</v>
      </c>
      <c r="H1564" s="217">
        <f t="shared" si="25"/>
        <v>0</v>
      </c>
      <c r="I1564" s="20" t="s">
        <v>4992</v>
      </c>
      <c r="J1564" s="21"/>
      <c r="K1564" s="21"/>
    </row>
    <row r="1565" spans="1:11" x14ac:dyDescent="0.25">
      <c r="A1565" s="192">
        <v>41930</v>
      </c>
      <c r="B1565" s="254" t="s">
        <v>5419</v>
      </c>
      <c r="C1565" s="322" t="s">
        <v>4923</v>
      </c>
      <c r="D1565" s="20" t="s">
        <v>494</v>
      </c>
      <c r="E1565" s="213">
        <v>1321.6</v>
      </c>
      <c r="F1565" s="256">
        <v>41930</v>
      </c>
      <c r="G1565" s="42">
        <v>1321.6</v>
      </c>
      <c r="H1565" s="217">
        <f t="shared" si="25"/>
        <v>0</v>
      </c>
      <c r="I1565" s="20" t="s">
        <v>4992</v>
      </c>
      <c r="J1565" s="21"/>
      <c r="K1565" s="21"/>
    </row>
    <row r="1566" spans="1:11" x14ac:dyDescent="0.25">
      <c r="A1566" s="192">
        <v>41930</v>
      </c>
      <c r="B1566" s="254" t="s">
        <v>5420</v>
      </c>
      <c r="C1566" s="322" t="s">
        <v>4923</v>
      </c>
      <c r="D1566" s="308" t="s">
        <v>4672</v>
      </c>
      <c r="E1566" s="309">
        <v>26741.7</v>
      </c>
      <c r="F1566" s="256">
        <v>41937</v>
      </c>
      <c r="G1566" s="42">
        <v>26741.7</v>
      </c>
      <c r="H1566" s="217">
        <f t="shared" si="25"/>
        <v>0</v>
      </c>
      <c r="I1566" s="20" t="s">
        <v>4992</v>
      </c>
      <c r="J1566" s="21"/>
      <c r="K1566" s="21"/>
    </row>
    <row r="1567" spans="1:11" x14ac:dyDescent="0.25">
      <c r="A1567" s="192">
        <v>41930</v>
      </c>
      <c r="B1567" s="254" t="s">
        <v>5421</v>
      </c>
      <c r="C1567" s="322" t="s">
        <v>4923</v>
      </c>
      <c r="D1567" s="20" t="s">
        <v>4918</v>
      </c>
      <c r="E1567" s="213">
        <v>2971.6</v>
      </c>
      <c r="F1567" s="256">
        <v>41931</v>
      </c>
      <c r="G1567" s="42">
        <v>2971.6</v>
      </c>
      <c r="H1567" s="217">
        <f t="shared" si="25"/>
        <v>0</v>
      </c>
      <c r="I1567" s="20" t="s">
        <v>492</v>
      </c>
      <c r="J1567" s="21"/>
      <c r="K1567" s="21"/>
    </row>
    <row r="1568" spans="1:11" x14ac:dyDescent="0.25">
      <c r="A1568" s="192">
        <v>41931</v>
      </c>
      <c r="B1568" s="254" t="s">
        <v>5422</v>
      </c>
      <c r="C1568" s="322" t="s">
        <v>4923</v>
      </c>
      <c r="D1568" s="20" t="s">
        <v>14</v>
      </c>
      <c r="E1568" s="213">
        <v>5600</v>
      </c>
      <c r="F1568" s="256">
        <v>41931</v>
      </c>
      <c r="G1568" s="42">
        <v>5600</v>
      </c>
      <c r="H1568" s="217">
        <f t="shared" si="25"/>
        <v>0</v>
      </c>
      <c r="I1568" s="20" t="s">
        <v>5251</v>
      </c>
      <c r="J1568" s="21"/>
      <c r="K1568" s="21"/>
    </row>
    <row r="1569" spans="1:11" x14ac:dyDescent="0.25">
      <c r="A1569" s="192">
        <v>41931</v>
      </c>
      <c r="B1569" s="254" t="s">
        <v>5423</v>
      </c>
      <c r="C1569" s="322" t="s">
        <v>4923</v>
      </c>
      <c r="D1569" s="20" t="s">
        <v>106</v>
      </c>
      <c r="E1569" s="213">
        <v>64260</v>
      </c>
      <c r="F1569" s="256">
        <v>41934</v>
      </c>
      <c r="G1569" s="42">
        <v>64260</v>
      </c>
      <c r="H1569" s="217">
        <f t="shared" si="25"/>
        <v>0</v>
      </c>
      <c r="I1569" s="20" t="s">
        <v>5251</v>
      </c>
      <c r="J1569" s="21"/>
      <c r="K1569" s="21"/>
    </row>
    <row r="1570" spans="1:11" x14ac:dyDescent="0.25">
      <c r="A1570" s="192">
        <v>41931</v>
      </c>
      <c r="B1570" s="254" t="s">
        <v>5424</v>
      </c>
      <c r="C1570" s="322" t="s">
        <v>4923</v>
      </c>
      <c r="D1570" s="20" t="s">
        <v>106</v>
      </c>
      <c r="E1570" s="213">
        <v>189260</v>
      </c>
      <c r="F1570" s="256">
        <v>41934</v>
      </c>
      <c r="G1570" s="42">
        <v>189260</v>
      </c>
      <c r="H1570" s="217">
        <f t="shared" si="25"/>
        <v>0</v>
      </c>
      <c r="I1570" s="20" t="s">
        <v>5251</v>
      </c>
    </row>
    <row r="1571" spans="1:11" x14ac:dyDescent="0.25">
      <c r="A1571" s="192">
        <v>41931</v>
      </c>
      <c r="B1571" s="254" t="s">
        <v>5425</v>
      </c>
      <c r="C1571" s="322" t="s">
        <v>4923</v>
      </c>
      <c r="D1571" s="20" t="s">
        <v>106</v>
      </c>
      <c r="E1571" s="213">
        <v>367500</v>
      </c>
      <c r="F1571" s="256">
        <v>41942</v>
      </c>
      <c r="G1571" s="42">
        <v>367500</v>
      </c>
      <c r="H1571" s="217">
        <f t="shared" si="25"/>
        <v>0</v>
      </c>
      <c r="I1571" s="20" t="s">
        <v>5251</v>
      </c>
    </row>
    <row r="1572" spans="1:11" x14ac:dyDescent="0.25">
      <c r="A1572" s="192">
        <v>41931</v>
      </c>
      <c r="B1572" s="254" t="s">
        <v>5426</v>
      </c>
      <c r="C1572" s="322" t="s">
        <v>4923</v>
      </c>
      <c r="D1572" s="577" t="s">
        <v>4928</v>
      </c>
      <c r="E1572" s="213">
        <v>15305.6</v>
      </c>
      <c r="F1572" s="256">
        <v>41932</v>
      </c>
      <c r="G1572" s="42">
        <v>15305.6</v>
      </c>
      <c r="H1572" s="217">
        <f t="shared" si="25"/>
        <v>0</v>
      </c>
      <c r="I1572" s="20" t="s">
        <v>4995</v>
      </c>
    </row>
    <row r="1573" spans="1:11" x14ac:dyDescent="0.25">
      <c r="A1573" s="192">
        <v>41931</v>
      </c>
      <c r="B1573" s="254" t="s">
        <v>5427</v>
      </c>
      <c r="C1573" s="322" t="s">
        <v>4923</v>
      </c>
      <c r="D1573" s="20" t="s">
        <v>3115</v>
      </c>
      <c r="E1573" s="213">
        <v>7840.6</v>
      </c>
      <c r="F1573" s="256">
        <v>41931</v>
      </c>
      <c r="G1573" s="42">
        <v>7840.6</v>
      </c>
      <c r="H1573" s="217">
        <f t="shared" si="25"/>
        <v>0</v>
      </c>
      <c r="I1573" s="20" t="s">
        <v>4992</v>
      </c>
    </row>
    <row r="1574" spans="1:11" x14ac:dyDescent="0.25">
      <c r="A1574" s="192">
        <v>41931</v>
      </c>
      <c r="B1574" s="254" t="s">
        <v>5428</v>
      </c>
      <c r="C1574" s="322" t="s">
        <v>4923</v>
      </c>
      <c r="D1574" s="20" t="s">
        <v>4287</v>
      </c>
      <c r="E1574" s="213">
        <v>14556.2</v>
      </c>
      <c r="F1574" s="256">
        <v>41931</v>
      </c>
      <c r="G1574" s="42">
        <v>14556.2</v>
      </c>
      <c r="H1574" s="217">
        <f t="shared" si="25"/>
        <v>0</v>
      </c>
      <c r="I1574" s="20" t="s">
        <v>3577</v>
      </c>
    </row>
    <row r="1575" spans="1:11" x14ac:dyDescent="0.25">
      <c r="A1575" s="192">
        <v>41931</v>
      </c>
      <c r="B1575" s="254" t="s">
        <v>5429</v>
      </c>
      <c r="C1575" s="322" t="s">
        <v>4923</v>
      </c>
      <c r="D1575" s="308" t="s">
        <v>339</v>
      </c>
      <c r="E1575" s="309">
        <v>661.2</v>
      </c>
      <c r="F1575" s="256">
        <v>41931</v>
      </c>
      <c r="G1575" s="42">
        <v>661.2</v>
      </c>
      <c r="H1575" s="217">
        <f t="shared" si="25"/>
        <v>0</v>
      </c>
      <c r="I1575" s="20" t="s">
        <v>4992</v>
      </c>
    </row>
    <row r="1576" spans="1:11" x14ac:dyDescent="0.25">
      <c r="A1576" s="192">
        <v>41931</v>
      </c>
      <c r="B1576" s="254" t="s">
        <v>5430</v>
      </c>
      <c r="C1576" s="322" t="s">
        <v>4923</v>
      </c>
      <c r="D1576" s="20" t="s">
        <v>5004</v>
      </c>
      <c r="E1576" s="213">
        <v>10831.2</v>
      </c>
      <c r="F1576" s="256">
        <v>41932</v>
      </c>
      <c r="G1576" s="42">
        <v>10831.2</v>
      </c>
      <c r="H1576" s="217">
        <f t="shared" si="25"/>
        <v>0</v>
      </c>
      <c r="I1576" s="20" t="s">
        <v>4993</v>
      </c>
    </row>
    <row r="1577" spans="1:11" x14ac:dyDescent="0.25">
      <c r="A1577" s="192">
        <v>41931</v>
      </c>
      <c r="B1577" s="254" t="s">
        <v>5431</v>
      </c>
      <c r="C1577" s="322" t="s">
        <v>4923</v>
      </c>
      <c r="D1577" s="308" t="s">
        <v>4700</v>
      </c>
      <c r="E1577" s="309">
        <v>3623.4</v>
      </c>
      <c r="F1577" s="256">
        <v>41932</v>
      </c>
      <c r="G1577" s="42">
        <v>3623.4</v>
      </c>
      <c r="H1577" s="217">
        <f t="shared" si="25"/>
        <v>0</v>
      </c>
      <c r="I1577" s="20" t="s">
        <v>4992</v>
      </c>
    </row>
    <row r="1578" spans="1:11" x14ac:dyDescent="0.25">
      <c r="A1578" s="192">
        <v>41931</v>
      </c>
      <c r="B1578" s="254" t="s">
        <v>5432</v>
      </c>
      <c r="C1578" s="322" t="s">
        <v>4923</v>
      </c>
      <c r="D1578" s="20" t="s">
        <v>3115</v>
      </c>
      <c r="E1578" s="213">
        <v>6504.8</v>
      </c>
      <c r="F1578" s="256">
        <v>41932</v>
      </c>
      <c r="G1578" s="42">
        <v>6504.8</v>
      </c>
      <c r="H1578" s="217">
        <f t="shared" si="25"/>
        <v>0</v>
      </c>
      <c r="I1578" s="20" t="s">
        <v>4993</v>
      </c>
    </row>
    <row r="1579" spans="1:11" x14ac:dyDescent="0.25">
      <c r="A1579" s="192">
        <v>41931</v>
      </c>
      <c r="B1579" s="254" t="s">
        <v>5433</v>
      </c>
      <c r="C1579" s="322" t="s">
        <v>4923</v>
      </c>
      <c r="D1579" s="20" t="s">
        <v>3080</v>
      </c>
      <c r="E1579" s="213">
        <v>16423</v>
      </c>
      <c r="F1579" s="256">
        <v>41931</v>
      </c>
      <c r="G1579" s="42">
        <v>16423</v>
      </c>
      <c r="H1579" s="217">
        <f t="shared" si="25"/>
        <v>0</v>
      </c>
      <c r="I1579" s="20" t="s">
        <v>4992</v>
      </c>
    </row>
    <row r="1580" spans="1:11" x14ac:dyDescent="0.25">
      <c r="A1580" s="192">
        <v>41931</v>
      </c>
      <c r="B1580" s="254" t="s">
        <v>5434</v>
      </c>
      <c r="C1580" s="322" t="s">
        <v>4923</v>
      </c>
      <c r="D1580" s="20" t="s">
        <v>4918</v>
      </c>
      <c r="E1580" s="213">
        <v>28688.799999999999</v>
      </c>
      <c r="F1580" s="256">
        <v>41931</v>
      </c>
      <c r="G1580" s="42">
        <v>28688.799999999999</v>
      </c>
      <c r="H1580" s="217">
        <f t="shared" si="25"/>
        <v>0</v>
      </c>
      <c r="I1580" s="20" t="s">
        <v>4992</v>
      </c>
    </row>
    <row r="1581" spans="1:11" x14ac:dyDescent="0.25">
      <c r="A1581" s="192">
        <v>41931</v>
      </c>
      <c r="B1581" s="254" t="s">
        <v>5435</v>
      </c>
      <c r="C1581" s="322" t="s">
        <v>4923</v>
      </c>
      <c r="D1581" s="20" t="s">
        <v>501</v>
      </c>
      <c r="E1581" s="213">
        <v>4536</v>
      </c>
      <c r="F1581" s="256">
        <v>41931</v>
      </c>
      <c r="G1581" s="42">
        <v>4536</v>
      </c>
      <c r="H1581" s="217">
        <f t="shared" si="25"/>
        <v>0</v>
      </c>
      <c r="I1581" s="20" t="s">
        <v>4992</v>
      </c>
    </row>
    <row r="1582" spans="1:11" x14ac:dyDescent="0.25">
      <c r="A1582" s="192">
        <v>41931</v>
      </c>
      <c r="B1582" s="254" t="s">
        <v>5436</v>
      </c>
      <c r="C1582" s="322" t="s">
        <v>4923</v>
      </c>
      <c r="D1582" s="20" t="s">
        <v>180</v>
      </c>
      <c r="E1582" s="213">
        <v>18415.8</v>
      </c>
      <c r="F1582" s="256">
        <v>41932</v>
      </c>
      <c r="G1582" s="42">
        <v>18415.8</v>
      </c>
      <c r="H1582" s="217">
        <f t="shared" si="25"/>
        <v>0</v>
      </c>
      <c r="I1582" s="20" t="s">
        <v>4993</v>
      </c>
    </row>
    <row r="1583" spans="1:11" x14ac:dyDescent="0.25">
      <c r="A1583" s="192">
        <v>41931</v>
      </c>
      <c r="B1583" s="254" t="s">
        <v>5437</v>
      </c>
      <c r="C1583" s="322" t="s">
        <v>4923</v>
      </c>
      <c r="D1583" s="20" t="s">
        <v>4996</v>
      </c>
      <c r="E1583" s="213">
        <v>50641.8</v>
      </c>
      <c r="F1583" s="256">
        <v>41937</v>
      </c>
      <c r="G1583" s="42">
        <v>50641.8</v>
      </c>
      <c r="H1583" s="217">
        <f t="shared" si="25"/>
        <v>0</v>
      </c>
      <c r="I1583" s="20" t="s">
        <v>4992</v>
      </c>
    </row>
    <row r="1584" spans="1:11" x14ac:dyDescent="0.25">
      <c r="A1584" s="192">
        <v>41931</v>
      </c>
      <c r="B1584" s="254" t="s">
        <v>5438</v>
      </c>
      <c r="C1584" s="322" t="s">
        <v>4923</v>
      </c>
      <c r="D1584" s="20" t="s">
        <v>123</v>
      </c>
      <c r="E1584" s="213">
        <v>292.8</v>
      </c>
      <c r="F1584" s="256">
        <v>41931</v>
      </c>
      <c r="G1584" s="42">
        <v>292.8</v>
      </c>
      <c r="H1584" s="217">
        <f t="shared" si="25"/>
        <v>0</v>
      </c>
      <c r="I1584" s="20" t="s">
        <v>4992</v>
      </c>
      <c r="K1584" s="33"/>
    </row>
    <row r="1585" spans="1:11" x14ac:dyDescent="0.25">
      <c r="A1585" s="192">
        <v>41931</v>
      </c>
      <c r="B1585" s="254" t="s">
        <v>5439</v>
      </c>
      <c r="C1585" s="322" t="s">
        <v>4923</v>
      </c>
      <c r="D1585" s="20" t="s">
        <v>11</v>
      </c>
      <c r="E1585" s="213">
        <v>17742.400000000001</v>
      </c>
      <c r="F1585" s="412">
        <v>41947</v>
      </c>
      <c r="G1585" s="219">
        <v>17742.400000000001</v>
      </c>
      <c r="H1585" s="217">
        <f t="shared" si="25"/>
        <v>0</v>
      </c>
      <c r="I1585" s="20" t="s">
        <v>4993</v>
      </c>
    </row>
    <row r="1586" spans="1:11" x14ac:dyDescent="0.25">
      <c r="A1586" s="192">
        <v>41931</v>
      </c>
      <c r="B1586" s="254" t="s">
        <v>5440</v>
      </c>
      <c r="C1586" s="322" t="s">
        <v>4923</v>
      </c>
      <c r="D1586" s="20" t="s">
        <v>4590</v>
      </c>
      <c r="E1586" s="213">
        <v>228.8</v>
      </c>
      <c r="F1586" s="256">
        <v>41931</v>
      </c>
      <c r="G1586" s="42">
        <v>228.8</v>
      </c>
      <c r="H1586" s="217">
        <f t="shared" si="25"/>
        <v>0</v>
      </c>
      <c r="I1586" s="20" t="s">
        <v>4992</v>
      </c>
      <c r="J1586" s="21"/>
      <c r="K1586" s="21"/>
    </row>
    <row r="1587" spans="1:11" x14ac:dyDescent="0.25">
      <c r="A1587" s="192">
        <v>41931</v>
      </c>
      <c r="B1587" s="254" t="s">
        <v>5441</v>
      </c>
      <c r="C1587" s="322" t="s">
        <v>4923</v>
      </c>
      <c r="D1587" s="20" t="s">
        <v>4658</v>
      </c>
      <c r="E1587" s="213">
        <v>2138.4</v>
      </c>
      <c r="F1587" s="256">
        <v>41932</v>
      </c>
      <c r="G1587" s="42">
        <v>2138.4</v>
      </c>
      <c r="H1587" s="217">
        <f t="shared" si="25"/>
        <v>0</v>
      </c>
      <c r="I1587" s="20" t="s">
        <v>4993</v>
      </c>
      <c r="J1587" s="21"/>
      <c r="K1587" s="21"/>
    </row>
    <row r="1588" spans="1:11" x14ac:dyDescent="0.25">
      <c r="A1588" s="192">
        <v>41931</v>
      </c>
      <c r="B1588" s="254" t="s">
        <v>5442</v>
      </c>
      <c r="C1588" s="322" t="s">
        <v>4923</v>
      </c>
      <c r="D1588" s="20" t="s">
        <v>4764</v>
      </c>
      <c r="E1588" s="213">
        <v>10624.4</v>
      </c>
      <c r="F1588" s="256">
        <v>41932</v>
      </c>
      <c r="G1588" s="42">
        <v>10624.4</v>
      </c>
      <c r="H1588" s="217">
        <f t="shared" si="25"/>
        <v>0</v>
      </c>
      <c r="I1588" s="20" t="s">
        <v>4993</v>
      </c>
      <c r="J1588" s="21"/>
      <c r="K1588" s="21"/>
    </row>
    <row r="1589" spans="1:11" x14ac:dyDescent="0.25">
      <c r="A1589" s="192">
        <v>41931</v>
      </c>
      <c r="B1589" s="254" t="s">
        <v>5443</v>
      </c>
      <c r="C1589" s="322" t="s">
        <v>4923</v>
      </c>
      <c r="D1589" s="20" t="s">
        <v>4612</v>
      </c>
      <c r="E1589" s="213">
        <v>18861.64</v>
      </c>
      <c r="F1589" s="256">
        <v>41932</v>
      </c>
      <c r="G1589" s="42">
        <v>18861.64</v>
      </c>
      <c r="H1589" s="217">
        <f t="shared" si="25"/>
        <v>0</v>
      </c>
      <c r="I1589" s="20" t="s">
        <v>5251</v>
      </c>
      <c r="J1589" s="21"/>
      <c r="K1589" s="21"/>
    </row>
    <row r="1590" spans="1:11" x14ac:dyDescent="0.25">
      <c r="A1590" s="192">
        <v>41931</v>
      </c>
      <c r="B1590" s="254" t="s">
        <v>5444</v>
      </c>
      <c r="C1590" s="322" t="s">
        <v>4923</v>
      </c>
      <c r="D1590" s="20" t="s">
        <v>52</v>
      </c>
      <c r="E1590" s="213">
        <v>2775.6</v>
      </c>
      <c r="F1590" s="256">
        <v>41932</v>
      </c>
      <c r="G1590" s="42">
        <v>2775.6</v>
      </c>
      <c r="H1590" s="217">
        <f t="shared" si="25"/>
        <v>0</v>
      </c>
      <c r="I1590" s="20" t="s">
        <v>5251</v>
      </c>
      <c r="J1590" s="21"/>
      <c r="K1590" s="21"/>
    </row>
    <row r="1591" spans="1:11" x14ac:dyDescent="0.25">
      <c r="A1591" s="192">
        <v>41931</v>
      </c>
      <c r="B1591" s="254" t="s">
        <v>5445</v>
      </c>
      <c r="C1591" s="322" t="s">
        <v>4923</v>
      </c>
      <c r="D1591" s="20" t="s">
        <v>29</v>
      </c>
      <c r="E1591" s="213">
        <v>5529.6</v>
      </c>
      <c r="F1591" s="256">
        <v>41932</v>
      </c>
      <c r="G1591" s="42">
        <v>5529.6</v>
      </c>
      <c r="H1591" s="217">
        <f t="shared" si="25"/>
        <v>0</v>
      </c>
      <c r="I1591" s="20" t="s">
        <v>5251</v>
      </c>
      <c r="J1591" s="21"/>
      <c r="K1591" s="21"/>
    </row>
    <row r="1592" spans="1:11" x14ac:dyDescent="0.25">
      <c r="A1592" s="192">
        <v>41931</v>
      </c>
      <c r="B1592" s="254" t="s">
        <v>5446</v>
      </c>
      <c r="C1592" s="322" t="s">
        <v>4923</v>
      </c>
      <c r="D1592" s="20" t="s">
        <v>1878</v>
      </c>
      <c r="E1592" s="213">
        <v>8945.7199999999993</v>
      </c>
      <c r="F1592" s="256">
        <v>41932</v>
      </c>
      <c r="G1592" s="42">
        <v>8945.7199999999993</v>
      </c>
      <c r="H1592" s="217">
        <f t="shared" si="25"/>
        <v>0</v>
      </c>
      <c r="I1592" s="20" t="s">
        <v>10</v>
      </c>
      <c r="J1592" s="21"/>
      <c r="K1592" s="21"/>
    </row>
    <row r="1593" spans="1:11" x14ac:dyDescent="0.25">
      <c r="A1593" s="192">
        <v>41931</v>
      </c>
      <c r="B1593" s="254" t="s">
        <v>5447</v>
      </c>
      <c r="C1593" s="322" t="s">
        <v>4923</v>
      </c>
      <c r="D1593" s="20" t="s">
        <v>1778</v>
      </c>
      <c r="E1593" s="213">
        <v>1393.2</v>
      </c>
      <c r="F1593" s="256">
        <v>41932</v>
      </c>
      <c r="G1593" s="42">
        <v>1393.2</v>
      </c>
      <c r="H1593" s="217">
        <f t="shared" si="25"/>
        <v>0</v>
      </c>
      <c r="I1593" s="20" t="s">
        <v>5251</v>
      </c>
      <c r="J1593" s="21"/>
      <c r="K1593" s="21"/>
    </row>
    <row r="1594" spans="1:11" x14ac:dyDescent="0.25">
      <c r="A1594" s="192">
        <v>41931</v>
      </c>
      <c r="B1594" s="254" t="s">
        <v>5448</v>
      </c>
      <c r="C1594" s="322" t="s">
        <v>4923</v>
      </c>
      <c r="D1594" s="20" t="s">
        <v>4586</v>
      </c>
      <c r="E1594" s="213">
        <v>6021.2</v>
      </c>
      <c r="F1594" s="256">
        <v>41931</v>
      </c>
      <c r="G1594" s="42">
        <v>6021.2</v>
      </c>
      <c r="H1594" s="217">
        <f t="shared" si="25"/>
        <v>0</v>
      </c>
      <c r="I1594" s="20" t="s">
        <v>4992</v>
      </c>
      <c r="J1594" s="21"/>
      <c r="K1594" s="21"/>
    </row>
    <row r="1595" spans="1:11" x14ac:dyDescent="0.25">
      <c r="A1595" s="192">
        <v>41931</v>
      </c>
      <c r="B1595" s="254" t="s">
        <v>5449</v>
      </c>
      <c r="C1595" s="322" t="s">
        <v>4923</v>
      </c>
      <c r="D1595" s="20" t="s">
        <v>338</v>
      </c>
      <c r="E1595" s="213">
        <v>522.6</v>
      </c>
      <c r="F1595" s="256">
        <v>41932</v>
      </c>
      <c r="G1595" s="42">
        <v>522.6</v>
      </c>
      <c r="H1595" s="217">
        <f t="shared" si="25"/>
        <v>0</v>
      </c>
      <c r="I1595" s="20" t="s">
        <v>5251</v>
      </c>
      <c r="J1595" s="21"/>
      <c r="K1595" s="21"/>
    </row>
    <row r="1596" spans="1:11" x14ac:dyDescent="0.25">
      <c r="A1596" s="192">
        <v>41931</v>
      </c>
      <c r="B1596" s="254" t="s">
        <v>5450</v>
      </c>
      <c r="C1596" s="322" t="s">
        <v>4923</v>
      </c>
      <c r="D1596" s="20" t="s">
        <v>758</v>
      </c>
      <c r="E1596" s="213">
        <v>2208.6</v>
      </c>
      <c r="F1596" s="256">
        <v>41932</v>
      </c>
      <c r="G1596" s="42">
        <v>2208.6</v>
      </c>
      <c r="H1596" s="217">
        <f t="shared" si="25"/>
        <v>0</v>
      </c>
      <c r="I1596" s="20" t="s">
        <v>5251</v>
      </c>
      <c r="J1596" s="21"/>
      <c r="K1596" s="21"/>
    </row>
    <row r="1597" spans="1:11" x14ac:dyDescent="0.25">
      <c r="A1597" s="192">
        <v>41931</v>
      </c>
      <c r="B1597" s="254" t="s">
        <v>5451</v>
      </c>
      <c r="C1597" s="322" t="s">
        <v>4923</v>
      </c>
      <c r="D1597" s="20" t="s">
        <v>2382</v>
      </c>
      <c r="E1597" s="213">
        <v>10597.6</v>
      </c>
      <c r="F1597" s="256">
        <v>41932</v>
      </c>
      <c r="G1597" s="42">
        <v>10597.6</v>
      </c>
      <c r="H1597" s="217">
        <f t="shared" si="25"/>
        <v>0</v>
      </c>
      <c r="I1597" s="20" t="s">
        <v>4995</v>
      </c>
      <c r="J1597" s="21"/>
      <c r="K1597" s="21"/>
    </row>
    <row r="1598" spans="1:11" x14ac:dyDescent="0.25">
      <c r="A1598" s="192">
        <v>41931</v>
      </c>
      <c r="B1598" s="254" t="s">
        <v>5452</v>
      </c>
      <c r="C1598" s="322" t="s">
        <v>4923</v>
      </c>
      <c r="D1598" s="20" t="s">
        <v>790</v>
      </c>
      <c r="E1598" s="213">
        <v>5379</v>
      </c>
      <c r="F1598" s="256">
        <v>41931</v>
      </c>
      <c r="G1598" s="42">
        <v>5379</v>
      </c>
      <c r="H1598" s="217">
        <f t="shared" si="25"/>
        <v>0</v>
      </c>
      <c r="I1598" s="20" t="s">
        <v>4992</v>
      </c>
      <c r="J1598" s="21"/>
      <c r="K1598" s="21"/>
    </row>
    <row r="1599" spans="1:11" x14ac:dyDescent="0.25">
      <c r="A1599" s="192">
        <v>41931</v>
      </c>
      <c r="B1599" s="254" t="s">
        <v>5453</v>
      </c>
      <c r="C1599" s="322" t="s">
        <v>4923</v>
      </c>
      <c r="D1599" s="20" t="s">
        <v>2578</v>
      </c>
      <c r="E1599" s="213">
        <v>5147.3999999999996</v>
      </c>
      <c r="F1599" s="256">
        <v>41932</v>
      </c>
      <c r="G1599" s="42">
        <v>5147.3999999999996</v>
      </c>
      <c r="H1599" s="217">
        <f t="shared" si="25"/>
        <v>0</v>
      </c>
      <c r="I1599" s="20" t="s">
        <v>4995</v>
      </c>
      <c r="J1599" s="21"/>
      <c r="K1599" s="21"/>
    </row>
    <row r="1600" spans="1:11" x14ac:dyDescent="0.25">
      <c r="A1600" s="192">
        <v>41931</v>
      </c>
      <c r="B1600" s="254" t="s">
        <v>5454</v>
      </c>
      <c r="C1600" s="322" t="s">
        <v>4923</v>
      </c>
      <c r="D1600" s="20" t="s">
        <v>4953</v>
      </c>
      <c r="E1600" s="213">
        <v>13029.9</v>
      </c>
      <c r="F1600" s="256">
        <v>41935</v>
      </c>
      <c r="G1600" s="42">
        <v>13029.9</v>
      </c>
      <c r="H1600" s="217">
        <f t="shared" si="25"/>
        <v>0</v>
      </c>
      <c r="I1600" s="20" t="s">
        <v>5251</v>
      </c>
      <c r="J1600" s="21"/>
      <c r="K1600" s="21"/>
    </row>
    <row r="1601" spans="1:11" x14ac:dyDescent="0.25">
      <c r="A1601" s="192">
        <v>41931</v>
      </c>
      <c r="B1601" s="254" t="s">
        <v>5455</v>
      </c>
      <c r="C1601" s="322" t="s">
        <v>4923</v>
      </c>
      <c r="D1601" s="20" t="s">
        <v>47</v>
      </c>
      <c r="E1601" s="213">
        <v>4944.5</v>
      </c>
      <c r="F1601" s="256">
        <v>41932</v>
      </c>
      <c r="G1601" s="42">
        <v>4944.5</v>
      </c>
      <c r="H1601" s="217">
        <f t="shared" si="25"/>
        <v>0</v>
      </c>
      <c r="I1601" s="20" t="s">
        <v>4992</v>
      </c>
      <c r="J1601" s="21"/>
      <c r="K1601" s="21"/>
    </row>
    <row r="1602" spans="1:11" x14ac:dyDescent="0.25">
      <c r="A1602" s="192">
        <v>41931</v>
      </c>
      <c r="B1602" s="254" t="s">
        <v>5456</v>
      </c>
      <c r="C1602" s="322" t="s">
        <v>4923</v>
      </c>
      <c r="D1602" s="20" t="s">
        <v>4711</v>
      </c>
      <c r="E1602" s="213">
        <v>4432.0200000000004</v>
      </c>
      <c r="F1602" s="256">
        <v>41931</v>
      </c>
      <c r="G1602" s="42">
        <v>4432.0200000000004</v>
      </c>
      <c r="H1602" s="217">
        <f t="shared" si="25"/>
        <v>0</v>
      </c>
      <c r="I1602" s="20" t="s">
        <v>4992</v>
      </c>
    </row>
    <row r="1603" spans="1:11" x14ac:dyDescent="0.25">
      <c r="A1603" s="192">
        <v>41931</v>
      </c>
      <c r="B1603" s="254" t="s">
        <v>5457</v>
      </c>
      <c r="C1603" s="322" t="s">
        <v>4923</v>
      </c>
      <c r="D1603" s="20" t="s">
        <v>1693</v>
      </c>
      <c r="E1603" s="213">
        <v>4024.8</v>
      </c>
      <c r="F1603" s="256">
        <v>41931</v>
      </c>
      <c r="G1603" s="42">
        <v>4024.8</v>
      </c>
      <c r="H1603" s="217">
        <f t="shared" si="25"/>
        <v>0</v>
      </c>
      <c r="I1603" s="20" t="s">
        <v>4992</v>
      </c>
    </row>
    <row r="1604" spans="1:11" x14ac:dyDescent="0.25">
      <c r="A1604" s="192">
        <v>41931</v>
      </c>
      <c r="B1604" s="254" t="s">
        <v>5458</v>
      </c>
      <c r="C1604" s="322" t="s">
        <v>4923</v>
      </c>
      <c r="D1604" s="20" t="s">
        <v>1607</v>
      </c>
      <c r="E1604" s="213">
        <v>2948</v>
      </c>
      <c r="F1604" s="256">
        <v>41931</v>
      </c>
      <c r="G1604" s="42">
        <v>2948</v>
      </c>
      <c r="H1604" s="217">
        <f t="shared" si="25"/>
        <v>0</v>
      </c>
      <c r="I1604" s="20" t="s">
        <v>4992</v>
      </c>
    </row>
    <row r="1605" spans="1:11" x14ac:dyDescent="0.25">
      <c r="A1605" s="192">
        <v>41931</v>
      </c>
      <c r="B1605" s="254" t="s">
        <v>5459</v>
      </c>
      <c r="C1605" s="322" t="s">
        <v>4923</v>
      </c>
      <c r="D1605" s="20" t="s">
        <v>4590</v>
      </c>
      <c r="E1605" s="213">
        <v>231.5</v>
      </c>
      <c r="F1605" s="256">
        <v>41931</v>
      </c>
      <c r="G1605" s="42">
        <v>231.5</v>
      </c>
      <c r="H1605" s="217">
        <f t="shared" si="25"/>
        <v>0</v>
      </c>
      <c r="I1605" s="20" t="s">
        <v>4992</v>
      </c>
    </row>
    <row r="1606" spans="1:11" x14ac:dyDescent="0.25">
      <c r="A1606" s="192">
        <v>41931</v>
      </c>
      <c r="B1606" s="254" t="s">
        <v>5460</v>
      </c>
      <c r="C1606" s="322" t="s">
        <v>4923</v>
      </c>
      <c r="D1606" s="20" t="s">
        <v>4948</v>
      </c>
      <c r="E1606" s="213">
        <v>384</v>
      </c>
      <c r="F1606" s="256">
        <v>41931</v>
      </c>
      <c r="G1606" s="42">
        <v>384</v>
      </c>
      <c r="H1606" s="217">
        <f t="shared" si="25"/>
        <v>0</v>
      </c>
      <c r="I1606" s="20" t="s">
        <v>4992</v>
      </c>
    </row>
    <row r="1607" spans="1:11" x14ac:dyDescent="0.25">
      <c r="A1607" s="192">
        <v>41931</v>
      </c>
      <c r="B1607" s="254" t="s">
        <v>5461</v>
      </c>
      <c r="C1607" s="322" t="s">
        <v>4923</v>
      </c>
      <c r="D1607" s="20" t="s">
        <v>5082</v>
      </c>
      <c r="E1607" s="213">
        <v>21394.799999999999</v>
      </c>
      <c r="F1607" s="256">
        <v>41931</v>
      </c>
      <c r="G1607" s="42">
        <v>21394.799999999999</v>
      </c>
      <c r="H1607" s="217">
        <f t="shared" si="25"/>
        <v>0</v>
      </c>
      <c r="I1607" s="20" t="s">
        <v>4992</v>
      </c>
    </row>
    <row r="1608" spans="1:11" x14ac:dyDescent="0.25">
      <c r="A1608" s="192">
        <v>41931</v>
      </c>
      <c r="B1608" s="254" t="s">
        <v>5462</v>
      </c>
      <c r="C1608" s="322" t="s">
        <v>4923</v>
      </c>
      <c r="D1608" s="20" t="s">
        <v>4738</v>
      </c>
      <c r="E1608" s="213">
        <v>3182</v>
      </c>
      <c r="F1608" s="256">
        <v>41931</v>
      </c>
      <c r="G1608" s="42">
        <v>3182</v>
      </c>
      <c r="H1608" s="217">
        <f t="shared" ref="H1608:H1671" si="26">E1608-G1608</f>
        <v>0</v>
      </c>
      <c r="I1608" s="20" t="s">
        <v>4992</v>
      </c>
    </row>
    <row r="1609" spans="1:11" x14ac:dyDescent="0.25">
      <c r="A1609" s="192">
        <v>41931</v>
      </c>
      <c r="B1609" s="254" t="s">
        <v>5463</v>
      </c>
      <c r="C1609" s="322" t="s">
        <v>4923</v>
      </c>
      <c r="D1609" s="20" t="s">
        <v>4240</v>
      </c>
      <c r="E1609" s="213">
        <v>65124</v>
      </c>
      <c r="F1609" s="256">
        <v>41942</v>
      </c>
      <c r="G1609" s="42">
        <v>65124</v>
      </c>
      <c r="H1609" s="217">
        <f t="shared" si="26"/>
        <v>0</v>
      </c>
      <c r="I1609" s="20" t="s">
        <v>3577</v>
      </c>
    </row>
    <row r="1610" spans="1:11" x14ac:dyDescent="0.25">
      <c r="A1610" s="192">
        <v>41931</v>
      </c>
      <c r="B1610" s="254" t="s">
        <v>5464</v>
      </c>
      <c r="C1610" s="322" t="s">
        <v>4923</v>
      </c>
      <c r="D1610" s="20" t="s">
        <v>3366</v>
      </c>
      <c r="E1610" s="213">
        <v>2432</v>
      </c>
      <c r="F1610" s="256">
        <v>41931</v>
      </c>
      <c r="G1610" s="42">
        <v>2432</v>
      </c>
      <c r="H1610" s="217">
        <f t="shared" si="26"/>
        <v>0</v>
      </c>
      <c r="I1610" s="20" t="s">
        <v>4992</v>
      </c>
    </row>
    <row r="1611" spans="1:11" x14ac:dyDescent="0.25">
      <c r="A1611" s="192">
        <v>41931</v>
      </c>
      <c r="B1611" s="254" t="s">
        <v>5465</v>
      </c>
      <c r="C1611" s="322" t="s">
        <v>4923</v>
      </c>
      <c r="D1611" s="20" t="s">
        <v>51</v>
      </c>
      <c r="E1611" s="213">
        <v>2235.6</v>
      </c>
      <c r="F1611" s="256">
        <v>41931</v>
      </c>
      <c r="G1611" s="42">
        <v>2235.6</v>
      </c>
      <c r="H1611" s="217">
        <f t="shared" si="26"/>
        <v>0</v>
      </c>
      <c r="I1611" s="20" t="s">
        <v>4992</v>
      </c>
    </row>
    <row r="1612" spans="1:11" x14ac:dyDescent="0.25">
      <c r="A1612" s="192">
        <v>41931</v>
      </c>
      <c r="B1612" s="254" t="s">
        <v>5466</v>
      </c>
      <c r="C1612" s="322" t="s">
        <v>4923</v>
      </c>
      <c r="D1612" s="20" t="s">
        <v>4646</v>
      </c>
      <c r="E1612" s="213">
        <v>8316</v>
      </c>
      <c r="F1612" s="256">
        <v>41931</v>
      </c>
      <c r="G1612" s="42">
        <v>8316</v>
      </c>
      <c r="H1612" s="217">
        <f t="shared" si="26"/>
        <v>0</v>
      </c>
      <c r="I1612" s="20" t="s">
        <v>4992</v>
      </c>
    </row>
    <row r="1613" spans="1:11" x14ac:dyDescent="0.25">
      <c r="A1613" s="192">
        <v>41931</v>
      </c>
      <c r="B1613" s="254" t="s">
        <v>5467</v>
      </c>
      <c r="C1613" s="322" t="s">
        <v>4923</v>
      </c>
      <c r="D1613" s="20" t="s">
        <v>133</v>
      </c>
      <c r="E1613" s="213">
        <v>29421.599999999999</v>
      </c>
      <c r="F1613" s="256">
        <v>41931</v>
      </c>
      <c r="G1613" s="42">
        <v>29421.599999999999</v>
      </c>
      <c r="H1613" s="217">
        <f t="shared" si="26"/>
        <v>0</v>
      </c>
      <c r="I1613" s="20" t="s">
        <v>4992</v>
      </c>
    </row>
    <row r="1614" spans="1:11" x14ac:dyDescent="0.25">
      <c r="A1614" s="192">
        <v>41931</v>
      </c>
      <c r="B1614" s="254" t="s">
        <v>5468</v>
      </c>
      <c r="C1614" s="322" t="s">
        <v>4923</v>
      </c>
      <c r="D1614" s="20" t="s">
        <v>4183</v>
      </c>
      <c r="E1614" s="213">
        <v>8532.6</v>
      </c>
      <c r="F1614" s="256">
        <v>41931</v>
      </c>
      <c r="G1614" s="42">
        <v>8532.6</v>
      </c>
      <c r="H1614" s="217">
        <f t="shared" si="26"/>
        <v>0</v>
      </c>
      <c r="I1614" s="20" t="s">
        <v>4992</v>
      </c>
    </row>
    <row r="1615" spans="1:11" x14ac:dyDescent="0.25">
      <c r="A1615" s="192">
        <v>41931</v>
      </c>
      <c r="B1615" s="254" t="s">
        <v>5469</v>
      </c>
      <c r="C1615" s="322" t="s">
        <v>4923</v>
      </c>
      <c r="D1615" s="20" t="s">
        <v>1988</v>
      </c>
      <c r="E1615" s="213">
        <v>5038.3999999999996</v>
      </c>
      <c r="F1615" s="256">
        <v>41931</v>
      </c>
      <c r="G1615" s="42">
        <v>5038.3999999999996</v>
      </c>
      <c r="H1615" s="217">
        <f t="shared" si="26"/>
        <v>0</v>
      </c>
      <c r="I1615" s="20" t="s">
        <v>4992</v>
      </c>
      <c r="K1615" s="24"/>
    </row>
    <row r="1616" spans="1:11" x14ac:dyDescent="0.25">
      <c r="A1616" s="192">
        <v>41931</v>
      </c>
      <c r="B1616" s="254" t="s">
        <v>5470</v>
      </c>
      <c r="C1616" s="322" t="s">
        <v>4923</v>
      </c>
      <c r="D1616" s="20" t="s">
        <v>180</v>
      </c>
      <c r="E1616" s="213">
        <v>9298.2000000000007</v>
      </c>
      <c r="F1616" s="256">
        <v>41931</v>
      </c>
      <c r="G1616" s="42">
        <v>9298.2000000000007</v>
      </c>
      <c r="H1616" s="217">
        <f t="shared" si="26"/>
        <v>0</v>
      </c>
      <c r="I1616" s="20" t="s">
        <v>4992</v>
      </c>
    </row>
    <row r="1617" spans="1:11" x14ac:dyDescent="0.25">
      <c r="A1617" s="192">
        <v>41931</v>
      </c>
      <c r="B1617" s="254" t="s">
        <v>5471</v>
      </c>
      <c r="C1617" s="322" t="s">
        <v>4923</v>
      </c>
      <c r="D1617" s="308" t="s">
        <v>4938</v>
      </c>
      <c r="E1617" s="309">
        <v>2515.1999999999998</v>
      </c>
      <c r="F1617" s="256">
        <v>41932</v>
      </c>
      <c r="G1617" s="42">
        <v>2515.1999999999998</v>
      </c>
      <c r="H1617" s="217">
        <f t="shared" si="26"/>
        <v>0</v>
      </c>
      <c r="I1617" s="20" t="s">
        <v>3577</v>
      </c>
    </row>
    <row r="1618" spans="1:11" x14ac:dyDescent="0.25">
      <c r="A1618" s="192">
        <v>41931</v>
      </c>
      <c r="B1618" s="254" t="s">
        <v>5472</v>
      </c>
      <c r="C1618" s="322" t="s">
        <v>4923</v>
      </c>
      <c r="D1618" s="20" t="s">
        <v>4915</v>
      </c>
      <c r="E1618" s="213">
        <v>35377.199999999997</v>
      </c>
      <c r="F1618" s="256">
        <v>41933</v>
      </c>
      <c r="G1618" s="42">
        <v>35377.199999999997</v>
      </c>
      <c r="H1618" s="217">
        <f t="shared" si="26"/>
        <v>0</v>
      </c>
      <c r="I1618" s="20" t="s">
        <v>3577</v>
      </c>
      <c r="J1618" s="21"/>
      <c r="K1618" s="21"/>
    </row>
    <row r="1619" spans="1:11" x14ac:dyDescent="0.25">
      <c r="A1619" s="192">
        <v>41931</v>
      </c>
      <c r="B1619" s="254" t="s">
        <v>5473</v>
      </c>
      <c r="C1619" s="322" t="s">
        <v>4923</v>
      </c>
      <c r="D1619" s="20" t="s">
        <v>14</v>
      </c>
      <c r="E1619" s="213">
        <v>2800</v>
      </c>
      <c r="F1619" s="256">
        <v>41932</v>
      </c>
      <c r="G1619" s="42">
        <v>2800</v>
      </c>
      <c r="H1619" s="217">
        <f t="shared" si="26"/>
        <v>0</v>
      </c>
      <c r="I1619" s="20" t="s">
        <v>4995</v>
      </c>
      <c r="J1619" s="21"/>
      <c r="K1619" s="21"/>
    </row>
    <row r="1620" spans="1:11" x14ac:dyDescent="0.25">
      <c r="A1620" s="192">
        <v>41932</v>
      </c>
      <c r="B1620" s="254" t="s">
        <v>5474</v>
      </c>
      <c r="C1620" s="322" t="s">
        <v>4923</v>
      </c>
      <c r="D1620" s="20" t="s">
        <v>4918</v>
      </c>
      <c r="E1620" s="213">
        <v>57279.6</v>
      </c>
      <c r="F1620" s="256">
        <v>41933</v>
      </c>
      <c r="G1620" s="42">
        <v>57279.6</v>
      </c>
      <c r="H1620" s="217">
        <f t="shared" si="26"/>
        <v>0</v>
      </c>
      <c r="I1620" s="20" t="s">
        <v>5000</v>
      </c>
      <c r="J1620" s="21"/>
      <c r="K1620" s="21"/>
    </row>
    <row r="1621" spans="1:11" x14ac:dyDescent="0.25">
      <c r="A1621" s="192">
        <v>41932</v>
      </c>
      <c r="B1621" s="254" t="s">
        <v>5475</v>
      </c>
      <c r="C1621" s="322" t="s">
        <v>4923</v>
      </c>
      <c r="D1621" s="20" t="s">
        <v>14</v>
      </c>
      <c r="E1621" s="213">
        <v>7840.8</v>
      </c>
      <c r="F1621" s="256">
        <v>41932</v>
      </c>
      <c r="G1621" s="42">
        <v>7840.8</v>
      </c>
      <c r="H1621" s="217">
        <f t="shared" si="26"/>
        <v>0</v>
      </c>
      <c r="I1621" s="20" t="s">
        <v>4997</v>
      </c>
      <c r="J1621" s="21"/>
      <c r="K1621" s="21"/>
    </row>
    <row r="1622" spans="1:11" x14ac:dyDescent="0.25">
      <c r="A1622" s="192">
        <v>41932</v>
      </c>
      <c r="B1622" s="254" t="s">
        <v>5476</v>
      </c>
      <c r="C1622" s="322" t="s">
        <v>4923</v>
      </c>
      <c r="D1622" s="20" t="s">
        <v>4240</v>
      </c>
      <c r="E1622" s="213">
        <v>44308.800000000003</v>
      </c>
      <c r="F1622" s="256">
        <v>41942</v>
      </c>
      <c r="G1622" s="42">
        <v>44308.800000000003</v>
      </c>
      <c r="H1622" s="217">
        <f t="shared" si="26"/>
        <v>0</v>
      </c>
      <c r="I1622" s="20" t="s">
        <v>4997</v>
      </c>
      <c r="J1622" s="21"/>
      <c r="K1622" s="21"/>
    </row>
    <row r="1623" spans="1:11" x14ac:dyDescent="0.25">
      <c r="A1623" s="192">
        <v>41932</v>
      </c>
      <c r="B1623" s="254" t="s">
        <v>5477</v>
      </c>
      <c r="C1623" s="322" t="s">
        <v>4923</v>
      </c>
      <c r="D1623" s="20" t="s">
        <v>4826</v>
      </c>
      <c r="E1623" s="213">
        <v>3130.2</v>
      </c>
      <c r="F1623" s="256">
        <v>41932</v>
      </c>
      <c r="G1623" s="42">
        <v>3130.2</v>
      </c>
      <c r="H1623" s="217">
        <f t="shared" si="26"/>
        <v>0</v>
      </c>
      <c r="I1623" s="20" t="s">
        <v>4992</v>
      </c>
      <c r="J1623" s="21"/>
      <c r="K1623" s="21"/>
    </row>
    <row r="1624" spans="1:11" x14ac:dyDescent="0.25">
      <c r="A1624" s="192">
        <v>41932</v>
      </c>
      <c r="B1624" s="254" t="s">
        <v>5478</v>
      </c>
      <c r="C1624" s="322" t="s">
        <v>4923</v>
      </c>
      <c r="D1624" s="577" t="s">
        <v>4928</v>
      </c>
      <c r="E1624" s="213">
        <v>10133.200000000001</v>
      </c>
      <c r="F1624" s="256">
        <v>41932</v>
      </c>
      <c r="G1624" s="42">
        <v>10133.200000000001</v>
      </c>
      <c r="H1624" s="217">
        <f t="shared" si="26"/>
        <v>0</v>
      </c>
      <c r="I1624" s="20" t="s">
        <v>4995</v>
      </c>
      <c r="J1624" s="21"/>
      <c r="K1624" s="21"/>
    </row>
    <row r="1625" spans="1:11" x14ac:dyDescent="0.25">
      <c r="A1625" s="192">
        <v>41932</v>
      </c>
      <c r="B1625" s="254" t="s">
        <v>5479</v>
      </c>
      <c r="C1625" s="322" t="s">
        <v>4923</v>
      </c>
      <c r="D1625" s="20" t="s">
        <v>3366</v>
      </c>
      <c r="E1625" s="213">
        <v>2432</v>
      </c>
      <c r="F1625" s="256">
        <v>41932</v>
      </c>
      <c r="G1625" s="42">
        <v>2432</v>
      </c>
      <c r="H1625" s="217">
        <f t="shared" si="26"/>
        <v>0</v>
      </c>
      <c r="I1625" s="20" t="s">
        <v>5010</v>
      </c>
      <c r="J1625" s="21"/>
      <c r="K1625" s="21"/>
    </row>
    <row r="1626" spans="1:11" x14ac:dyDescent="0.25">
      <c r="A1626" s="192">
        <v>41932</v>
      </c>
      <c r="B1626" s="254" t="s">
        <v>5480</v>
      </c>
      <c r="C1626" s="322" t="s">
        <v>4923</v>
      </c>
      <c r="D1626" s="20" t="s">
        <v>346</v>
      </c>
      <c r="E1626" s="213">
        <v>2179.6999999999998</v>
      </c>
      <c r="F1626" s="256">
        <v>41933</v>
      </c>
      <c r="G1626" s="42">
        <v>2179.6999999999998</v>
      </c>
      <c r="H1626" s="217">
        <f t="shared" si="26"/>
        <v>0</v>
      </c>
      <c r="I1626" s="20" t="s">
        <v>4971</v>
      </c>
      <c r="J1626" s="21"/>
      <c r="K1626" s="21"/>
    </row>
    <row r="1627" spans="1:11" x14ac:dyDescent="0.25">
      <c r="A1627" s="192">
        <v>41932</v>
      </c>
      <c r="B1627" s="254" t="s">
        <v>5481</v>
      </c>
      <c r="C1627" s="322" t="s">
        <v>4923</v>
      </c>
      <c r="D1627" s="20" t="s">
        <v>1814</v>
      </c>
      <c r="E1627" s="213">
        <v>15387.8</v>
      </c>
      <c r="F1627" s="412">
        <v>41946</v>
      </c>
      <c r="G1627" s="219">
        <v>15387.8</v>
      </c>
      <c r="H1627" s="217">
        <f t="shared" si="26"/>
        <v>0</v>
      </c>
      <c r="I1627" s="20" t="s">
        <v>4993</v>
      </c>
      <c r="J1627" s="21"/>
      <c r="K1627" s="21"/>
    </row>
    <row r="1628" spans="1:11" x14ac:dyDescent="0.25">
      <c r="A1628" s="192">
        <v>41932</v>
      </c>
      <c r="B1628" s="254" t="s">
        <v>5482</v>
      </c>
      <c r="C1628" s="322" t="s">
        <v>4923</v>
      </c>
      <c r="D1628" s="20" t="s">
        <v>4667</v>
      </c>
      <c r="E1628" s="213">
        <v>4839.3999999999996</v>
      </c>
      <c r="F1628" s="256">
        <v>41933</v>
      </c>
      <c r="G1628" s="42">
        <v>4839.3999999999996</v>
      </c>
      <c r="H1628" s="217">
        <f t="shared" si="26"/>
        <v>0</v>
      </c>
      <c r="I1628" s="20" t="s">
        <v>10</v>
      </c>
      <c r="J1628" s="21"/>
      <c r="K1628" s="21"/>
    </row>
    <row r="1629" spans="1:11" x14ac:dyDescent="0.25">
      <c r="A1629" s="192">
        <v>41932</v>
      </c>
      <c r="B1629" s="254" t="s">
        <v>5483</v>
      </c>
      <c r="C1629" s="322" t="s">
        <v>4923</v>
      </c>
      <c r="D1629" s="308" t="s">
        <v>123</v>
      </c>
      <c r="E1629" s="309">
        <v>7038.4</v>
      </c>
      <c r="F1629" s="256">
        <v>41933</v>
      </c>
      <c r="G1629" s="42">
        <v>7038.4</v>
      </c>
      <c r="H1629" s="217">
        <f t="shared" si="26"/>
        <v>0</v>
      </c>
      <c r="I1629" s="20" t="s">
        <v>4992</v>
      </c>
      <c r="J1629" s="21"/>
      <c r="K1629" s="21"/>
    </row>
    <row r="1630" spans="1:11" x14ac:dyDescent="0.25">
      <c r="A1630" s="192">
        <v>41932</v>
      </c>
      <c r="B1630" s="254" t="s">
        <v>5484</v>
      </c>
      <c r="C1630" s="322" t="s">
        <v>4923</v>
      </c>
      <c r="D1630" s="20" t="s">
        <v>348</v>
      </c>
      <c r="E1630" s="213">
        <v>3581.6</v>
      </c>
      <c r="F1630" s="256">
        <v>41932</v>
      </c>
      <c r="G1630" s="42">
        <v>3581.6</v>
      </c>
      <c r="H1630" s="217">
        <f t="shared" si="26"/>
        <v>0</v>
      </c>
      <c r="I1630" s="20" t="s">
        <v>4995</v>
      </c>
      <c r="J1630" s="21"/>
      <c r="K1630" s="21"/>
    </row>
    <row r="1631" spans="1:11" x14ac:dyDescent="0.25">
      <c r="A1631" s="192">
        <v>41932</v>
      </c>
      <c r="B1631" s="254" t="s">
        <v>5485</v>
      </c>
      <c r="C1631" s="322" t="s">
        <v>4923</v>
      </c>
      <c r="D1631" s="20" t="s">
        <v>429</v>
      </c>
      <c r="E1631" s="213">
        <v>14500.8</v>
      </c>
      <c r="F1631" s="256">
        <v>41933</v>
      </c>
      <c r="G1631" s="42">
        <v>14500.8</v>
      </c>
      <c r="H1631" s="217">
        <f t="shared" si="26"/>
        <v>0</v>
      </c>
      <c r="I1631" s="20" t="s">
        <v>10</v>
      </c>
      <c r="J1631" s="21"/>
      <c r="K1631" s="21"/>
    </row>
    <row r="1632" spans="1:11" x14ac:dyDescent="0.25">
      <c r="A1632" s="192">
        <v>41932</v>
      </c>
      <c r="B1632" s="254" t="s">
        <v>5486</v>
      </c>
      <c r="C1632" s="322" t="s">
        <v>4923</v>
      </c>
      <c r="D1632" s="583" t="s">
        <v>237</v>
      </c>
      <c r="E1632" s="584">
        <v>8230.6</v>
      </c>
      <c r="F1632" s="256">
        <v>41932</v>
      </c>
      <c r="G1632" s="42">
        <v>8230.6</v>
      </c>
      <c r="H1632" s="217">
        <f t="shared" si="26"/>
        <v>0</v>
      </c>
      <c r="I1632" s="20" t="s">
        <v>10</v>
      </c>
      <c r="J1632" s="21"/>
      <c r="K1632" s="21"/>
    </row>
    <row r="1633" spans="1:11" x14ac:dyDescent="0.25">
      <c r="A1633" s="192">
        <v>41932</v>
      </c>
      <c r="B1633" s="254" t="s">
        <v>5487</v>
      </c>
      <c r="C1633" s="322" t="s">
        <v>4923</v>
      </c>
      <c r="D1633" s="20" t="s">
        <v>855</v>
      </c>
      <c r="E1633" s="213">
        <v>6678</v>
      </c>
      <c r="F1633" s="256">
        <v>41933</v>
      </c>
      <c r="G1633" s="42">
        <v>6678</v>
      </c>
      <c r="H1633" s="217">
        <f t="shared" si="26"/>
        <v>0</v>
      </c>
      <c r="I1633" s="20" t="s">
        <v>3577</v>
      </c>
      <c r="J1633" s="21"/>
      <c r="K1633" s="21"/>
    </row>
    <row r="1634" spans="1:11" x14ac:dyDescent="0.25">
      <c r="A1634" s="192">
        <v>41932</v>
      </c>
      <c r="B1634" s="254" t="s">
        <v>5488</v>
      </c>
      <c r="C1634" s="322" t="s">
        <v>4923</v>
      </c>
      <c r="D1634" s="20" t="s">
        <v>4649</v>
      </c>
      <c r="E1634" s="213">
        <v>5598</v>
      </c>
      <c r="F1634" s="256">
        <v>41932</v>
      </c>
      <c r="G1634" s="42">
        <v>5598</v>
      </c>
      <c r="H1634" s="217">
        <f t="shared" si="26"/>
        <v>0</v>
      </c>
      <c r="I1634" s="20" t="s">
        <v>4992</v>
      </c>
    </row>
    <row r="1635" spans="1:11" x14ac:dyDescent="0.25">
      <c r="A1635" s="192">
        <v>41932</v>
      </c>
      <c r="B1635" s="254" t="s">
        <v>5489</v>
      </c>
      <c r="C1635" s="322" t="s">
        <v>4923</v>
      </c>
      <c r="D1635" s="20" t="s">
        <v>4777</v>
      </c>
      <c r="E1635" s="213">
        <v>14923.16</v>
      </c>
      <c r="F1635" s="412" t="s">
        <v>6556</v>
      </c>
      <c r="G1635" s="219">
        <v>14923.16</v>
      </c>
      <c r="H1635" s="217">
        <f t="shared" si="26"/>
        <v>0</v>
      </c>
      <c r="I1635" s="20" t="s">
        <v>3577</v>
      </c>
    </row>
    <row r="1636" spans="1:11" x14ac:dyDescent="0.25">
      <c r="A1636" s="192">
        <v>41932</v>
      </c>
      <c r="B1636" s="254" t="s">
        <v>5490</v>
      </c>
      <c r="C1636" s="322" t="s">
        <v>4923</v>
      </c>
      <c r="D1636" s="20" t="s">
        <v>240</v>
      </c>
      <c r="E1636" s="213">
        <v>53711.6</v>
      </c>
      <c r="F1636" s="412" t="s">
        <v>6557</v>
      </c>
      <c r="G1636" s="219">
        <v>53711.6</v>
      </c>
      <c r="H1636" s="217">
        <f t="shared" si="26"/>
        <v>0</v>
      </c>
      <c r="I1636" s="20" t="s">
        <v>3577</v>
      </c>
    </row>
    <row r="1637" spans="1:11" x14ac:dyDescent="0.25">
      <c r="A1637" s="192">
        <v>41932</v>
      </c>
      <c r="B1637" s="254" t="s">
        <v>5491</v>
      </c>
      <c r="C1637" s="322" t="s">
        <v>4923</v>
      </c>
      <c r="D1637" s="20" t="s">
        <v>4777</v>
      </c>
      <c r="E1637" s="213">
        <v>11152.8</v>
      </c>
      <c r="F1637" s="412" t="s">
        <v>6558</v>
      </c>
      <c r="G1637" s="219">
        <v>11152.8</v>
      </c>
      <c r="H1637" s="217">
        <f t="shared" si="26"/>
        <v>0</v>
      </c>
      <c r="I1637" s="20" t="s">
        <v>3577</v>
      </c>
    </row>
    <row r="1638" spans="1:11" x14ac:dyDescent="0.25">
      <c r="A1638" s="192">
        <v>41932</v>
      </c>
      <c r="B1638" s="254" t="s">
        <v>5492</v>
      </c>
      <c r="C1638" s="322" t="s">
        <v>4923</v>
      </c>
      <c r="D1638" s="20" t="s">
        <v>853</v>
      </c>
      <c r="E1638" s="213">
        <v>1743.5</v>
      </c>
      <c r="F1638" s="256">
        <v>41933</v>
      </c>
      <c r="G1638" s="42">
        <v>1743.5</v>
      </c>
      <c r="H1638" s="217">
        <f t="shared" si="26"/>
        <v>0</v>
      </c>
      <c r="I1638" s="20" t="s">
        <v>3577</v>
      </c>
    </row>
    <row r="1639" spans="1:11" x14ac:dyDescent="0.25">
      <c r="A1639" s="192">
        <v>41932</v>
      </c>
      <c r="B1639" s="254" t="s">
        <v>5493</v>
      </c>
      <c r="C1639" s="322" t="s">
        <v>4923</v>
      </c>
      <c r="D1639" s="308" t="s">
        <v>5494</v>
      </c>
      <c r="E1639" s="309">
        <v>16376.4</v>
      </c>
      <c r="F1639" s="256">
        <v>41933</v>
      </c>
      <c r="G1639" s="42">
        <v>16376.4</v>
      </c>
      <c r="H1639" s="217">
        <f t="shared" si="26"/>
        <v>0</v>
      </c>
      <c r="I1639" s="20" t="s">
        <v>3577</v>
      </c>
    </row>
    <row r="1640" spans="1:11" x14ac:dyDescent="0.25">
      <c r="A1640" s="192">
        <v>41932</v>
      </c>
      <c r="B1640" s="254" t="s">
        <v>5495</v>
      </c>
      <c r="C1640" s="322" t="s">
        <v>4923</v>
      </c>
      <c r="D1640" s="20" t="s">
        <v>2382</v>
      </c>
      <c r="E1640" s="213">
        <v>6141.2</v>
      </c>
      <c r="F1640" s="421" t="s">
        <v>5496</v>
      </c>
      <c r="G1640" s="42">
        <f>4700+1441.2</f>
        <v>6141.2</v>
      </c>
      <c r="H1640" s="217">
        <f t="shared" si="26"/>
        <v>0</v>
      </c>
      <c r="I1640" s="20" t="s">
        <v>4995</v>
      </c>
    </row>
    <row r="1641" spans="1:11" x14ac:dyDescent="0.25">
      <c r="A1641" s="192">
        <v>41932</v>
      </c>
      <c r="B1641" s="254" t="s">
        <v>5497</v>
      </c>
      <c r="C1641" s="322" t="s">
        <v>4923</v>
      </c>
      <c r="D1641" s="20" t="s">
        <v>149</v>
      </c>
      <c r="E1641" s="213">
        <v>7893.6</v>
      </c>
      <c r="F1641" s="256">
        <v>41935</v>
      </c>
      <c r="G1641" s="42">
        <v>7893.6</v>
      </c>
      <c r="H1641" s="217">
        <f t="shared" si="26"/>
        <v>0</v>
      </c>
      <c r="I1641" s="20" t="s">
        <v>10</v>
      </c>
    </row>
    <row r="1642" spans="1:11" x14ac:dyDescent="0.25">
      <c r="A1642" s="192">
        <v>41932</v>
      </c>
      <c r="B1642" s="254" t="s">
        <v>5498</v>
      </c>
      <c r="C1642" s="322" t="s">
        <v>4923</v>
      </c>
      <c r="D1642" s="20" t="s">
        <v>4288</v>
      </c>
      <c r="E1642" s="213">
        <v>2911.9</v>
      </c>
      <c r="F1642" s="256">
        <v>41932</v>
      </c>
      <c r="G1642" s="42">
        <v>2911.9</v>
      </c>
      <c r="H1642" s="217">
        <f t="shared" si="26"/>
        <v>0</v>
      </c>
      <c r="I1642" s="20" t="s">
        <v>5251</v>
      </c>
      <c r="K1642" s="33"/>
    </row>
    <row r="1643" spans="1:11" x14ac:dyDescent="0.25">
      <c r="A1643" s="192">
        <v>41932</v>
      </c>
      <c r="B1643" s="254" t="s">
        <v>5499</v>
      </c>
      <c r="C1643" s="322" t="s">
        <v>4923</v>
      </c>
      <c r="D1643" s="20" t="s">
        <v>13</v>
      </c>
      <c r="E1643" s="213">
        <v>2257.1999999999998</v>
      </c>
      <c r="F1643" s="256">
        <v>41932</v>
      </c>
      <c r="G1643" s="42">
        <v>2257.1999999999998</v>
      </c>
      <c r="H1643" s="217">
        <f t="shared" si="26"/>
        <v>0</v>
      </c>
      <c r="I1643" s="20" t="s">
        <v>10</v>
      </c>
    </row>
    <row r="1644" spans="1:11" x14ac:dyDescent="0.25">
      <c r="A1644" s="192">
        <v>41932</v>
      </c>
      <c r="B1644" s="254" t="s">
        <v>5500</v>
      </c>
      <c r="C1644" s="322" t="s">
        <v>4923</v>
      </c>
      <c r="D1644" s="20" t="s">
        <v>3080</v>
      </c>
      <c r="E1644" s="213">
        <v>4230.3999999999996</v>
      </c>
      <c r="F1644" s="256">
        <v>41932</v>
      </c>
      <c r="G1644" s="42">
        <v>4230.3999999999996</v>
      </c>
      <c r="H1644" s="217">
        <f t="shared" si="26"/>
        <v>0</v>
      </c>
      <c r="I1644" s="20" t="s">
        <v>4992</v>
      </c>
    </row>
    <row r="1645" spans="1:11" x14ac:dyDescent="0.25">
      <c r="A1645" s="192">
        <v>41932</v>
      </c>
      <c r="B1645" s="254" t="s">
        <v>5501</v>
      </c>
      <c r="C1645" s="322" t="s">
        <v>4923</v>
      </c>
      <c r="D1645" s="20" t="s">
        <v>4288</v>
      </c>
      <c r="E1645" s="213">
        <v>514.29999999999995</v>
      </c>
      <c r="F1645" s="256">
        <v>41932</v>
      </c>
      <c r="G1645" s="42">
        <v>514.29999999999995</v>
      </c>
      <c r="H1645" s="217">
        <f t="shared" si="26"/>
        <v>0</v>
      </c>
      <c r="I1645" s="20" t="s">
        <v>5251</v>
      </c>
    </row>
    <row r="1646" spans="1:11" x14ac:dyDescent="0.25">
      <c r="A1646" s="192">
        <v>41932</v>
      </c>
      <c r="B1646" s="254" t="s">
        <v>5502</v>
      </c>
      <c r="C1646" s="322" t="s">
        <v>4923</v>
      </c>
      <c r="D1646" s="20" t="s">
        <v>4700</v>
      </c>
      <c r="E1646" s="213">
        <v>3466.8</v>
      </c>
      <c r="F1646" s="256">
        <v>41932</v>
      </c>
      <c r="G1646" s="42">
        <v>3466.8</v>
      </c>
      <c r="H1646" s="217">
        <f t="shared" si="26"/>
        <v>0</v>
      </c>
      <c r="I1646" s="20" t="s">
        <v>4992</v>
      </c>
    </row>
    <row r="1647" spans="1:11" x14ac:dyDescent="0.25">
      <c r="A1647" s="192">
        <v>41932</v>
      </c>
      <c r="B1647" s="254" t="s">
        <v>5503</v>
      </c>
      <c r="C1647" s="322" t="s">
        <v>4923</v>
      </c>
      <c r="D1647" s="20" t="s">
        <v>22</v>
      </c>
      <c r="E1647" s="213">
        <v>7376.2</v>
      </c>
      <c r="F1647" s="256">
        <v>41932</v>
      </c>
      <c r="G1647" s="42">
        <v>7376.2</v>
      </c>
      <c r="H1647" s="217">
        <f t="shared" si="26"/>
        <v>0</v>
      </c>
      <c r="I1647" s="20" t="s">
        <v>4992</v>
      </c>
    </row>
    <row r="1648" spans="1:11" x14ac:dyDescent="0.25">
      <c r="A1648" s="192">
        <v>41932</v>
      </c>
      <c r="B1648" s="254" t="s">
        <v>5504</v>
      </c>
      <c r="C1648" s="322" t="s">
        <v>4923</v>
      </c>
      <c r="D1648" s="20" t="s">
        <v>4948</v>
      </c>
      <c r="E1648" s="213">
        <v>1276.5999999999999</v>
      </c>
      <c r="F1648" s="256">
        <v>41932</v>
      </c>
      <c r="G1648" s="42">
        <v>1276.5999999999999</v>
      </c>
      <c r="H1648" s="217">
        <f t="shared" si="26"/>
        <v>0</v>
      </c>
      <c r="I1648" s="20" t="s">
        <v>4992</v>
      </c>
    </row>
    <row r="1649" spans="1:11" x14ac:dyDescent="0.25">
      <c r="A1649" s="192">
        <v>41932</v>
      </c>
      <c r="B1649" s="254" t="s">
        <v>5505</v>
      </c>
      <c r="C1649" s="322" t="s">
        <v>4923</v>
      </c>
      <c r="D1649" s="20" t="s">
        <v>4918</v>
      </c>
      <c r="E1649" s="213">
        <v>15013.2</v>
      </c>
      <c r="F1649" s="256">
        <v>41933</v>
      </c>
      <c r="G1649" s="42">
        <v>15013.2</v>
      </c>
      <c r="H1649" s="217">
        <f t="shared" si="26"/>
        <v>0</v>
      </c>
      <c r="I1649" s="20" t="s">
        <v>492</v>
      </c>
    </row>
    <row r="1650" spans="1:11" x14ac:dyDescent="0.25">
      <c r="A1650" s="192">
        <v>41932</v>
      </c>
      <c r="B1650" s="254" t="s">
        <v>5506</v>
      </c>
      <c r="C1650" s="322" t="s">
        <v>4923</v>
      </c>
      <c r="D1650" s="20" t="s">
        <v>4915</v>
      </c>
      <c r="E1650" s="213">
        <v>34109.800000000003</v>
      </c>
      <c r="F1650" s="256">
        <v>41933</v>
      </c>
      <c r="G1650" s="42">
        <v>34109.800000000003</v>
      </c>
      <c r="H1650" s="217">
        <f t="shared" si="26"/>
        <v>0</v>
      </c>
      <c r="I1650" s="20" t="s">
        <v>4971</v>
      </c>
      <c r="J1650" s="21"/>
      <c r="K1650" s="21"/>
    </row>
    <row r="1651" spans="1:11" x14ac:dyDescent="0.25">
      <c r="A1651" s="192">
        <v>41932</v>
      </c>
      <c r="B1651" s="254" t="s">
        <v>5507</v>
      </c>
      <c r="C1651" s="322" t="s">
        <v>4923</v>
      </c>
      <c r="D1651" s="20" t="s">
        <v>136</v>
      </c>
      <c r="E1651" s="213">
        <v>2315.1</v>
      </c>
      <c r="F1651" s="256">
        <v>41932</v>
      </c>
      <c r="G1651" s="42">
        <v>2315.1</v>
      </c>
      <c r="H1651" s="217">
        <f t="shared" si="26"/>
        <v>0</v>
      </c>
      <c r="I1651" s="20" t="s">
        <v>4992</v>
      </c>
      <c r="J1651" s="21"/>
      <c r="K1651" s="21"/>
    </row>
    <row r="1652" spans="1:11" x14ac:dyDescent="0.25">
      <c r="A1652" s="192">
        <v>41932</v>
      </c>
      <c r="B1652" s="254" t="s">
        <v>5508</v>
      </c>
      <c r="C1652" s="322" t="s">
        <v>4923</v>
      </c>
      <c r="D1652" s="20" t="s">
        <v>2481</v>
      </c>
      <c r="E1652" s="213">
        <v>65851.8</v>
      </c>
      <c r="F1652" s="440" t="s">
        <v>6559</v>
      </c>
      <c r="G1652" s="219">
        <f>61739.9+4111.9</f>
        <v>65851.8</v>
      </c>
      <c r="H1652" s="217">
        <f t="shared" si="26"/>
        <v>0</v>
      </c>
      <c r="I1652" s="20" t="s">
        <v>4993</v>
      </c>
      <c r="J1652" s="21"/>
      <c r="K1652" s="21"/>
    </row>
    <row r="1653" spans="1:11" x14ac:dyDescent="0.25">
      <c r="A1653" s="192">
        <v>41932</v>
      </c>
      <c r="B1653" s="254" t="s">
        <v>5509</v>
      </c>
      <c r="C1653" s="322" t="s">
        <v>4923</v>
      </c>
      <c r="D1653" s="20" t="s">
        <v>4586</v>
      </c>
      <c r="E1653" s="213">
        <v>3495.8</v>
      </c>
      <c r="F1653" s="256">
        <v>41932</v>
      </c>
      <c r="G1653" s="42">
        <v>3495.8</v>
      </c>
      <c r="H1653" s="217">
        <f t="shared" si="26"/>
        <v>0</v>
      </c>
      <c r="I1653" s="20" t="s">
        <v>4992</v>
      </c>
      <c r="J1653" s="21"/>
      <c r="K1653" s="21"/>
    </row>
    <row r="1654" spans="1:11" x14ac:dyDescent="0.25">
      <c r="A1654" s="192">
        <v>41932</v>
      </c>
      <c r="B1654" s="254" t="s">
        <v>5510</v>
      </c>
      <c r="C1654" s="322" t="s">
        <v>4923</v>
      </c>
      <c r="D1654" s="20" t="s">
        <v>4918</v>
      </c>
      <c r="E1654" s="213">
        <v>6404.2</v>
      </c>
      <c r="F1654" s="256">
        <v>41933</v>
      </c>
      <c r="G1654" s="42">
        <v>6404.2</v>
      </c>
      <c r="H1654" s="217">
        <f t="shared" si="26"/>
        <v>0</v>
      </c>
      <c r="I1654" s="20" t="s">
        <v>492</v>
      </c>
      <c r="J1654" s="21"/>
      <c r="K1654" s="21"/>
    </row>
    <row r="1655" spans="1:11" x14ac:dyDescent="0.25">
      <c r="A1655" s="192">
        <v>41932</v>
      </c>
      <c r="B1655" s="254" t="s">
        <v>5511</v>
      </c>
      <c r="C1655" s="322" t="s">
        <v>4923</v>
      </c>
      <c r="D1655" s="20" t="s">
        <v>374</v>
      </c>
      <c r="E1655" s="213">
        <v>27938.400000000001</v>
      </c>
      <c r="F1655" s="256">
        <v>41932</v>
      </c>
      <c r="G1655" s="42">
        <v>27938.400000000001</v>
      </c>
      <c r="H1655" s="217">
        <f t="shared" si="26"/>
        <v>0</v>
      </c>
      <c r="I1655" s="20" t="s">
        <v>4992</v>
      </c>
      <c r="J1655" s="21"/>
      <c r="K1655" s="21"/>
    </row>
    <row r="1656" spans="1:11" x14ac:dyDescent="0.25">
      <c r="A1656" s="192">
        <v>41932</v>
      </c>
      <c r="B1656" s="254" t="s">
        <v>5512</v>
      </c>
      <c r="C1656" s="322" t="s">
        <v>4923</v>
      </c>
      <c r="D1656" s="20" t="s">
        <v>1693</v>
      </c>
      <c r="E1656" s="213">
        <v>7075.6</v>
      </c>
      <c r="F1656" s="256">
        <v>41932</v>
      </c>
      <c r="G1656" s="42">
        <v>7075.6</v>
      </c>
      <c r="H1656" s="217">
        <f t="shared" si="26"/>
        <v>0</v>
      </c>
      <c r="I1656" s="20" t="s">
        <v>4992</v>
      </c>
      <c r="J1656" s="21"/>
      <c r="K1656" s="21"/>
    </row>
    <row r="1657" spans="1:11" x14ac:dyDescent="0.25">
      <c r="A1657" s="192">
        <v>41932</v>
      </c>
      <c r="B1657" s="254" t="s">
        <v>5513</v>
      </c>
      <c r="C1657" s="322" t="s">
        <v>4923</v>
      </c>
      <c r="D1657" s="20" t="s">
        <v>494</v>
      </c>
      <c r="E1657" s="213">
        <v>4877.6000000000004</v>
      </c>
      <c r="F1657" s="256">
        <v>41932</v>
      </c>
      <c r="G1657" s="42">
        <v>4877.6000000000004</v>
      </c>
      <c r="H1657" s="217">
        <f t="shared" si="26"/>
        <v>0</v>
      </c>
      <c r="I1657" s="20" t="s">
        <v>5009</v>
      </c>
      <c r="J1657" s="21"/>
      <c r="K1657" s="21"/>
    </row>
    <row r="1658" spans="1:11" x14ac:dyDescent="0.25">
      <c r="A1658" s="192">
        <v>41932</v>
      </c>
      <c r="B1658" s="254" t="s">
        <v>5514</v>
      </c>
      <c r="C1658" s="322" t="s">
        <v>4923</v>
      </c>
      <c r="D1658" s="20" t="s">
        <v>29</v>
      </c>
      <c r="E1658" s="213">
        <v>7265</v>
      </c>
      <c r="F1658" s="256">
        <v>41932</v>
      </c>
      <c r="G1658" s="42">
        <v>7265</v>
      </c>
      <c r="H1658" s="217">
        <f t="shared" si="26"/>
        <v>0</v>
      </c>
      <c r="I1658" s="20" t="s">
        <v>4997</v>
      </c>
      <c r="J1658" s="21"/>
      <c r="K1658" s="21"/>
    </row>
    <row r="1659" spans="1:11" x14ac:dyDescent="0.25">
      <c r="A1659" s="192">
        <v>41932</v>
      </c>
      <c r="B1659" s="254" t="s">
        <v>5515</v>
      </c>
      <c r="C1659" s="322" t="s">
        <v>4923</v>
      </c>
      <c r="D1659" s="20" t="s">
        <v>4632</v>
      </c>
      <c r="E1659" s="213">
        <v>23283</v>
      </c>
      <c r="F1659" s="256">
        <v>41933</v>
      </c>
      <c r="G1659" s="42">
        <v>23283</v>
      </c>
      <c r="H1659" s="217">
        <f t="shared" si="26"/>
        <v>0</v>
      </c>
      <c r="I1659" s="20" t="s">
        <v>5000</v>
      </c>
      <c r="J1659" s="21"/>
      <c r="K1659" s="21"/>
    </row>
    <row r="1660" spans="1:11" x14ac:dyDescent="0.25">
      <c r="A1660" s="192">
        <v>41932</v>
      </c>
      <c r="B1660" s="254" t="s">
        <v>5516</v>
      </c>
      <c r="C1660" s="322" t="s">
        <v>4923</v>
      </c>
      <c r="D1660" s="20" t="s">
        <v>758</v>
      </c>
      <c r="E1660" s="213">
        <v>2435.4</v>
      </c>
      <c r="F1660" s="256">
        <v>41932</v>
      </c>
      <c r="G1660" s="42">
        <v>2435.4</v>
      </c>
      <c r="H1660" s="217">
        <f t="shared" si="26"/>
        <v>0</v>
      </c>
      <c r="I1660" s="20" t="s">
        <v>4997</v>
      </c>
      <c r="J1660" s="21"/>
      <c r="K1660" s="21"/>
    </row>
    <row r="1661" spans="1:11" x14ac:dyDescent="0.25">
      <c r="A1661" s="192">
        <v>41932</v>
      </c>
      <c r="B1661" s="254" t="s">
        <v>5517</v>
      </c>
      <c r="C1661" s="322" t="s">
        <v>4923</v>
      </c>
      <c r="D1661" s="20" t="s">
        <v>180</v>
      </c>
      <c r="E1661" s="213">
        <v>18229.400000000001</v>
      </c>
      <c r="F1661" s="256">
        <v>41933</v>
      </c>
      <c r="G1661" s="42">
        <v>18229.400000000001</v>
      </c>
      <c r="H1661" s="217">
        <f t="shared" si="26"/>
        <v>0</v>
      </c>
      <c r="I1661" s="20" t="s">
        <v>5000</v>
      </c>
      <c r="J1661" s="21"/>
      <c r="K1661" s="21"/>
    </row>
    <row r="1662" spans="1:11" x14ac:dyDescent="0.25">
      <c r="A1662" s="192">
        <v>41932</v>
      </c>
      <c r="B1662" s="254" t="s">
        <v>5518</v>
      </c>
      <c r="C1662" s="322" t="s">
        <v>4923</v>
      </c>
      <c r="D1662" s="20" t="s">
        <v>2540</v>
      </c>
      <c r="E1662" s="213">
        <v>4617</v>
      </c>
      <c r="F1662" s="256">
        <v>41932</v>
      </c>
      <c r="G1662" s="42">
        <v>4617</v>
      </c>
      <c r="H1662" s="217">
        <f t="shared" si="26"/>
        <v>0</v>
      </c>
      <c r="I1662" s="20" t="s">
        <v>4997</v>
      </c>
      <c r="J1662" s="21"/>
      <c r="K1662" s="21"/>
    </row>
    <row r="1663" spans="1:11" x14ac:dyDescent="0.25">
      <c r="A1663" s="192">
        <v>41932</v>
      </c>
      <c r="B1663" s="254" t="s">
        <v>5519</v>
      </c>
      <c r="C1663" s="322" t="s">
        <v>4923</v>
      </c>
      <c r="D1663" s="308" t="s">
        <v>4764</v>
      </c>
      <c r="E1663" s="309">
        <v>5290</v>
      </c>
      <c r="F1663" s="256">
        <v>41933</v>
      </c>
      <c r="G1663" s="42">
        <v>5290</v>
      </c>
      <c r="H1663" s="217">
        <f t="shared" si="26"/>
        <v>0</v>
      </c>
      <c r="I1663" s="20" t="s">
        <v>5000</v>
      </c>
      <c r="J1663" s="21"/>
      <c r="K1663" s="21"/>
    </row>
    <row r="1664" spans="1:11" x14ac:dyDescent="0.25">
      <c r="A1664" s="192">
        <v>41932</v>
      </c>
      <c r="B1664" s="254" t="s">
        <v>5520</v>
      </c>
      <c r="C1664" s="322" t="s">
        <v>4923</v>
      </c>
      <c r="D1664" s="308" t="s">
        <v>4652</v>
      </c>
      <c r="E1664" s="309">
        <v>1542.3</v>
      </c>
      <c r="F1664" s="256">
        <v>41932</v>
      </c>
      <c r="G1664" s="42">
        <v>1542.3</v>
      </c>
      <c r="H1664" s="217">
        <f t="shared" si="26"/>
        <v>0</v>
      </c>
      <c r="I1664" s="20" t="s">
        <v>4997</v>
      </c>
      <c r="J1664" s="21"/>
      <c r="K1664" s="21"/>
    </row>
    <row r="1665" spans="1:11" x14ac:dyDescent="0.25">
      <c r="A1665" s="192">
        <v>41932</v>
      </c>
      <c r="B1665" s="254" t="s">
        <v>5521</v>
      </c>
      <c r="C1665" s="322" t="s">
        <v>4923</v>
      </c>
      <c r="D1665" s="308" t="s">
        <v>49</v>
      </c>
      <c r="E1665" s="309">
        <v>4730.1000000000004</v>
      </c>
      <c r="F1665" s="256">
        <v>41932</v>
      </c>
      <c r="G1665" s="42">
        <v>4730.1000000000004</v>
      </c>
      <c r="H1665" s="217">
        <f t="shared" si="26"/>
        <v>0</v>
      </c>
      <c r="I1665" s="20" t="s">
        <v>4992</v>
      </c>
      <c r="J1665" s="21"/>
      <c r="K1665" s="21"/>
    </row>
    <row r="1666" spans="1:11" x14ac:dyDescent="0.25">
      <c r="A1666" s="192">
        <v>41932</v>
      </c>
      <c r="B1666" s="254" t="s">
        <v>5522</v>
      </c>
      <c r="C1666" s="322" t="s">
        <v>4923</v>
      </c>
      <c r="D1666" s="308" t="s">
        <v>25</v>
      </c>
      <c r="E1666" s="309">
        <v>8362.7999999999993</v>
      </c>
      <c r="F1666" s="579">
        <v>41933</v>
      </c>
      <c r="G1666" s="42">
        <v>8362.7999999999993</v>
      </c>
      <c r="H1666" s="217">
        <f t="shared" si="26"/>
        <v>0</v>
      </c>
      <c r="I1666" s="20" t="s">
        <v>5000</v>
      </c>
    </row>
    <row r="1667" spans="1:11" x14ac:dyDescent="0.25">
      <c r="A1667" s="192">
        <v>41932</v>
      </c>
      <c r="B1667" s="254" t="s">
        <v>5523</v>
      </c>
      <c r="C1667" s="322" t="s">
        <v>4923</v>
      </c>
      <c r="D1667" s="308" t="s">
        <v>124</v>
      </c>
      <c r="E1667" s="309">
        <v>545.4</v>
      </c>
      <c r="F1667" s="256">
        <v>41932</v>
      </c>
      <c r="G1667" s="42">
        <v>545.4</v>
      </c>
      <c r="H1667" s="217">
        <f t="shared" si="26"/>
        <v>0</v>
      </c>
      <c r="I1667" s="20" t="s">
        <v>4997</v>
      </c>
    </row>
    <row r="1668" spans="1:11" x14ac:dyDescent="0.25">
      <c r="A1668" s="192">
        <v>41932</v>
      </c>
      <c r="B1668" s="254" t="s">
        <v>5524</v>
      </c>
      <c r="C1668" s="322" t="s">
        <v>4923</v>
      </c>
      <c r="D1668" s="308" t="s">
        <v>5004</v>
      </c>
      <c r="E1668" s="309">
        <v>7151</v>
      </c>
      <c r="F1668" s="256">
        <v>41933</v>
      </c>
      <c r="G1668" s="42">
        <v>7151</v>
      </c>
      <c r="H1668" s="217">
        <f t="shared" si="26"/>
        <v>0</v>
      </c>
      <c r="I1668" s="20" t="s">
        <v>5000</v>
      </c>
    </row>
    <row r="1669" spans="1:11" x14ac:dyDescent="0.25">
      <c r="A1669" s="192">
        <v>41932</v>
      </c>
      <c r="B1669" s="254" t="s">
        <v>5525</v>
      </c>
      <c r="C1669" s="322" t="s">
        <v>4923</v>
      </c>
      <c r="D1669" s="308" t="s">
        <v>47</v>
      </c>
      <c r="E1669" s="309">
        <v>3047</v>
      </c>
      <c r="F1669" s="256">
        <v>41932</v>
      </c>
      <c r="G1669" s="42">
        <v>3047</v>
      </c>
      <c r="H1669" s="217">
        <f t="shared" si="26"/>
        <v>0</v>
      </c>
      <c r="I1669" s="190" t="s">
        <v>4997</v>
      </c>
    </row>
    <row r="1670" spans="1:11" x14ac:dyDescent="0.25">
      <c r="A1670" s="192">
        <v>41932</v>
      </c>
      <c r="B1670" s="254" t="s">
        <v>5526</v>
      </c>
      <c r="C1670" s="322" t="s">
        <v>4923</v>
      </c>
      <c r="D1670" s="308" t="s">
        <v>4658</v>
      </c>
      <c r="E1670" s="309">
        <v>1728</v>
      </c>
      <c r="F1670" s="256">
        <v>41933</v>
      </c>
      <c r="G1670" s="42">
        <v>1728</v>
      </c>
      <c r="H1670" s="217">
        <f t="shared" si="26"/>
        <v>0</v>
      </c>
      <c r="I1670" s="190" t="s">
        <v>5000</v>
      </c>
    </row>
    <row r="1671" spans="1:11" x14ac:dyDescent="0.25">
      <c r="A1671" s="192">
        <v>41932</v>
      </c>
      <c r="B1671" s="254" t="s">
        <v>5527</v>
      </c>
      <c r="C1671" s="322" t="s">
        <v>4923</v>
      </c>
      <c r="D1671" s="308" t="s">
        <v>4322</v>
      </c>
      <c r="E1671" s="309">
        <v>907.5</v>
      </c>
      <c r="F1671" s="256">
        <v>41932</v>
      </c>
      <c r="G1671" s="42">
        <v>907.5</v>
      </c>
      <c r="H1671" s="217">
        <f t="shared" si="26"/>
        <v>0</v>
      </c>
      <c r="I1671" s="190" t="s">
        <v>4997</v>
      </c>
    </row>
    <row r="1672" spans="1:11" x14ac:dyDescent="0.25">
      <c r="A1672" s="192">
        <v>41932</v>
      </c>
      <c r="B1672" s="254" t="s">
        <v>5528</v>
      </c>
      <c r="C1672" s="322" t="s">
        <v>4923</v>
      </c>
      <c r="D1672" s="308" t="s">
        <v>4658</v>
      </c>
      <c r="E1672" s="309">
        <v>1623.6</v>
      </c>
      <c r="F1672" s="256">
        <v>41933</v>
      </c>
      <c r="G1672" s="42">
        <v>1623.6</v>
      </c>
      <c r="H1672" s="217">
        <f t="shared" ref="H1672:H1735" si="27">E1672-G1672</f>
        <v>0</v>
      </c>
      <c r="I1672" s="190" t="s">
        <v>5000</v>
      </c>
      <c r="K1672" s="33"/>
    </row>
    <row r="1673" spans="1:11" x14ac:dyDescent="0.25">
      <c r="A1673" s="192">
        <v>41932</v>
      </c>
      <c r="B1673" s="254" t="s">
        <v>5529</v>
      </c>
      <c r="C1673" s="322" t="s">
        <v>4923</v>
      </c>
      <c r="D1673" s="295" t="s">
        <v>53</v>
      </c>
      <c r="E1673" s="296">
        <v>0</v>
      </c>
      <c r="F1673" s="423" t="s">
        <v>5530</v>
      </c>
      <c r="G1673" s="42"/>
      <c r="H1673" s="217">
        <f t="shared" si="27"/>
        <v>0</v>
      </c>
      <c r="I1673" s="190" t="s">
        <v>3076</v>
      </c>
      <c r="K1673" s="33"/>
    </row>
    <row r="1674" spans="1:11" x14ac:dyDescent="0.25">
      <c r="A1674" s="192">
        <v>41932</v>
      </c>
      <c r="B1674" s="254" t="s">
        <v>5531</v>
      </c>
      <c r="C1674" s="322" t="s">
        <v>4923</v>
      </c>
      <c r="D1674" s="308" t="s">
        <v>2700</v>
      </c>
      <c r="E1674" s="309">
        <v>1672.8</v>
      </c>
      <c r="F1674" s="256">
        <v>41932</v>
      </c>
      <c r="G1674" s="42">
        <v>1672.8</v>
      </c>
      <c r="H1674" s="217">
        <f t="shared" si="27"/>
        <v>0</v>
      </c>
      <c r="I1674" s="190" t="s">
        <v>4997</v>
      </c>
    </row>
    <row r="1675" spans="1:11" x14ac:dyDescent="0.25">
      <c r="A1675" s="192">
        <v>41932</v>
      </c>
      <c r="B1675" s="254" t="s">
        <v>5532</v>
      </c>
      <c r="C1675" s="322" t="s">
        <v>4923</v>
      </c>
      <c r="D1675" s="308" t="s">
        <v>78</v>
      </c>
      <c r="E1675" s="309">
        <v>2181.6</v>
      </c>
      <c r="F1675" s="256">
        <v>41932</v>
      </c>
      <c r="G1675" s="42">
        <v>2181.6</v>
      </c>
      <c r="H1675" s="217">
        <f t="shared" si="27"/>
        <v>0</v>
      </c>
      <c r="I1675" s="190" t="s">
        <v>5251</v>
      </c>
    </row>
    <row r="1676" spans="1:11" x14ac:dyDescent="0.25">
      <c r="A1676" s="192">
        <v>41932</v>
      </c>
      <c r="B1676" s="254" t="s">
        <v>5533</v>
      </c>
      <c r="C1676" s="322" t="s">
        <v>4923</v>
      </c>
      <c r="D1676" s="308" t="s">
        <v>78</v>
      </c>
      <c r="E1676" s="309">
        <v>2916</v>
      </c>
      <c r="F1676" s="256">
        <v>41932</v>
      </c>
      <c r="G1676" s="42">
        <v>2916</v>
      </c>
      <c r="H1676" s="217">
        <f t="shared" si="27"/>
        <v>0</v>
      </c>
      <c r="I1676" s="190" t="s">
        <v>5251</v>
      </c>
    </row>
    <row r="1677" spans="1:11" x14ac:dyDescent="0.25">
      <c r="A1677" s="192">
        <v>41932</v>
      </c>
      <c r="B1677" s="254" t="s">
        <v>5534</v>
      </c>
      <c r="C1677" s="322" t="s">
        <v>4923</v>
      </c>
      <c r="D1677" s="308" t="s">
        <v>1828</v>
      </c>
      <c r="E1677" s="309">
        <v>11435</v>
      </c>
      <c r="F1677" s="256">
        <v>41932</v>
      </c>
      <c r="G1677" s="42">
        <v>11435</v>
      </c>
      <c r="H1677" s="217">
        <f t="shared" si="27"/>
        <v>0</v>
      </c>
      <c r="I1677" s="190" t="s">
        <v>5251</v>
      </c>
    </row>
    <row r="1678" spans="1:11" x14ac:dyDescent="0.25">
      <c r="A1678" s="192">
        <v>41932</v>
      </c>
      <c r="B1678" s="254" t="s">
        <v>5535</v>
      </c>
      <c r="C1678" s="322" t="s">
        <v>4923</v>
      </c>
      <c r="D1678" s="308" t="s">
        <v>4649</v>
      </c>
      <c r="E1678" s="309">
        <v>1352</v>
      </c>
      <c r="F1678" s="256">
        <v>41932</v>
      </c>
      <c r="G1678" s="42">
        <v>1352</v>
      </c>
      <c r="H1678" s="217">
        <f t="shared" si="27"/>
        <v>0</v>
      </c>
      <c r="I1678" s="190" t="s">
        <v>5251</v>
      </c>
    </row>
    <row r="1679" spans="1:11" x14ac:dyDescent="0.25">
      <c r="A1679" s="192">
        <v>41932</v>
      </c>
      <c r="B1679" s="254" t="s">
        <v>5536</v>
      </c>
      <c r="C1679" s="322" t="s">
        <v>4923</v>
      </c>
      <c r="D1679" s="20" t="s">
        <v>5012</v>
      </c>
      <c r="E1679" s="213">
        <v>629.6</v>
      </c>
      <c r="F1679" s="256">
        <v>41932</v>
      </c>
      <c r="G1679" s="42">
        <v>629.6</v>
      </c>
      <c r="H1679" s="217">
        <f t="shared" si="27"/>
        <v>0</v>
      </c>
      <c r="I1679" s="190" t="s">
        <v>5251</v>
      </c>
    </row>
    <row r="1680" spans="1:11" x14ac:dyDescent="0.25">
      <c r="A1680" s="192">
        <v>41932</v>
      </c>
      <c r="B1680" s="254" t="s">
        <v>5537</v>
      </c>
      <c r="C1680" s="322" t="s">
        <v>4923</v>
      </c>
      <c r="D1680" s="20" t="s">
        <v>4612</v>
      </c>
      <c r="E1680" s="213">
        <v>10800</v>
      </c>
      <c r="F1680" s="256">
        <v>41932</v>
      </c>
      <c r="G1680" s="42">
        <v>10800</v>
      </c>
      <c r="H1680" s="217">
        <f t="shared" si="27"/>
        <v>0</v>
      </c>
      <c r="I1680" s="190" t="s">
        <v>5251</v>
      </c>
    </row>
    <row r="1681" spans="1:11" x14ac:dyDescent="0.25">
      <c r="A1681" s="192">
        <v>41932</v>
      </c>
      <c r="B1681" s="254" t="s">
        <v>5538</v>
      </c>
      <c r="C1681" s="322" t="s">
        <v>4923</v>
      </c>
      <c r="D1681" s="20" t="s">
        <v>4637</v>
      </c>
      <c r="E1681" s="213">
        <v>3724.8</v>
      </c>
      <c r="F1681" s="256">
        <v>41932</v>
      </c>
      <c r="G1681" s="42">
        <v>3724.8</v>
      </c>
      <c r="H1681" s="217">
        <f t="shared" si="27"/>
        <v>0</v>
      </c>
      <c r="I1681" s="190" t="s">
        <v>5251</v>
      </c>
    </row>
    <row r="1682" spans="1:11" x14ac:dyDescent="0.25">
      <c r="A1682" s="192">
        <v>41932</v>
      </c>
      <c r="B1682" s="254" t="s">
        <v>5539</v>
      </c>
      <c r="C1682" s="322" t="s">
        <v>4923</v>
      </c>
      <c r="D1682" s="20" t="s">
        <v>4918</v>
      </c>
      <c r="E1682" s="213">
        <v>1716</v>
      </c>
      <c r="F1682" s="256">
        <v>41933</v>
      </c>
      <c r="G1682" s="42">
        <v>1716</v>
      </c>
      <c r="H1682" s="217">
        <f t="shared" si="27"/>
        <v>0</v>
      </c>
      <c r="I1682" s="190" t="s">
        <v>492</v>
      </c>
    </row>
    <row r="1683" spans="1:11" x14ac:dyDescent="0.25">
      <c r="A1683" s="192">
        <v>41932</v>
      </c>
      <c r="B1683" s="254" t="s">
        <v>5540</v>
      </c>
      <c r="C1683" s="322" t="s">
        <v>4923</v>
      </c>
      <c r="D1683" s="20" t="s">
        <v>5541</v>
      </c>
      <c r="E1683" s="213">
        <v>2144.38</v>
      </c>
      <c r="F1683" s="256">
        <v>41932</v>
      </c>
      <c r="G1683" s="42">
        <v>2144.38</v>
      </c>
      <c r="H1683" s="217">
        <f t="shared" si="27"/>
        <v>0</v>
      </c>
      <c r="I1683" s="108" t="s">
        <v>5251</v>
      </c>
      <c r="K1683" s="33"/>
    </row>
    <row r="1684" spans="1:11" x14ac:dyDescent="0.25">
      <c r="A1684" s="192">
        <v>41932</v>
      </c>
      <c r="B1684" s="254" t="s">
        <v>5542</v>
      </c>
      <c r="C1684" s="322" t="s">
        <v>4923</v>
      </c>
      <c r="D1684" s="20" t="s">
        <v>1607</v>
      </c>
      <c r="E1684" s="213">
        <v>4413.3999999999996</v>
      </c>
      <c r="F1684" s="256">
        <v>41932</v>
      </c>
      <c r="G1684" s="42">
        <v>4413.3999999999996</v>
      </c>
      <c r="H1684" s="217">
        <f t="shared" si="27"/>
        <v>0</v>
      </c>
      <c r="I1684" s="108" t="s">
        <v>4992</v>
      </c>
      <c r="K1684" s="33"/>
    </row>
    <row r="1685" spans="1:11" x14ac:dyDescent="0.25">
      <c r="A1685" s="192">
        <v>41932</v>
      </c>
      <c r="B1685" s="254" t="s">
        <v>5543</v>
      </c>
      <c r="C1685" s="322" t="s">
        <v>4923</v>
      </c>
      <c r="D1685" s="20" t="s">
        <v>4310</v>
      </c>
      <c r="E1685" s="213">
        <v>5749.8</v>
      </c>
      <c r="F1685" s="256">
        <v>41932</v>
      </c>
      <c r="G1685" s="42">
        <v>5749.8</v>
      </c>
      <c r="H1685" s="217">
        <f t="shared" si="27"/>
        <v>0</v>
      </c>
      <c r="I1685" s="108" t="s">
        <v>4992</v>
      </c>
    </row>
    <row r="1686" spans="1:11" x14ac:dyDescent="0.25">
      <c r="A1686" s="192">
        <v>41932</v>
      </c>
      <c r="B1686" s="254" t="s">
        <v>5544</v>
      </c>
      <c r="C1686" s="322" t="s">
        <v>4923</v>
      </c>
      <c r="D1686" s="20" t="s">
        <v>106</v>
      </c>
      <c r="E1686" s="213">
        <v>263815</v>
      </c>
      <c r="F1686" s="256">
        <v>41942</v>
      </c>
      <c r="G1686" s="42">
        <v>263815</v>
      </c>
      <c r="H1686" s="217">
        <f t="shared" si="27"/>
        <v>0</v>
      </c>
      <c r="I1686" s="108" t="s">
        <v>4993</v>
      </c>
    </row>
    <row r="1687" spans="1:11" x14ac:dyDescent="0.25">
      <c r="A1687" s="192">
        <v>41932</v>
      </c>
      <c r="B1687" s="254" t="s">
        <v>5545</v>
      </c>
      <c r="C1687" s="322" t="s">
        <v>4923</v>
      </c>
      <c r="D1687" s="20" t="s">
        <v>4841</v>
      </c>
      <c r="E1687" s="213">
        <v>637</v>
      </c>
      <c r="F1687" s="256">
        <v>41932</v>
      </c>
      <c r="G1687" s="42">
        <v>637</v>
      </c>
      <c r="H1687" s="217">
        <f t="shared" si="27"/>
        <v>0</v>
      </c>
      <c r="I1687" s="108" t="s">
        <v>4992</v>
      </c>
    </row>
    <row r="1688" spans="1:11" x14ac:dyDescent="0.25">
      <c r="A1688" s="192">
        <v>41932</v>
      </c>
      <c r="B1688" s="254" t="s">
        <v>5546</v>
      </c>
      <c r="C1688" s="322" t="s">
        <v>4923</v>
      </c>
      <c r="D1688" s="20" t="s">
        <v>2578</v>
      </c>
      <c r="E1688" s="213">
        <v>2125</v>
      </c>
      <c r="F1688" s="256">
        <v>41933</v>
      </c>
      <c r="G1688" s="42">
        <v>2125</v>
      </c>
      <c r="H1688" s="217">
        <f t="shared" si="27"/>
        <v>0</v>
      </c>
      <c r="I1688" s="108" t="s">
        <v>4993</v>
      </c>
    </row>
    <row r="1689" spans="1:11" x14ac:dyDescent="0.25">
      <c r="A1689" s="192">
        <v>41932</v>
      </c>
      <c r="B1689" s="254" t="s">
        <v>5547</v>
      </c>
      <c r="C1689" s="322" t="s">
        <v>4923</v>
      </c>
      <c r="D1689" s="20" t="s">
        <v>4685</v>
      </c>
      <c r="E1689" s="213">
        <v>3701</v>
      </c>
      <c r="F1689" s="256">
        <v>41933</v>
      </c>
      <c r="G1689" s="42">
        <v>3701</v>
      </c>
      <c r="H1689" s="217">
        <f t="shared" si="27"/>
        <v>0</v>
      </c>
      <c r="I1689" s="108" t="s">
        <v>10</v>
      </c>
    </row>
    <row r="1690" spans="1:11" x14ac:dyDescent="0.25">
      <c r="A1690" s="192">
        <v>41932</v>
      </c>
      <c r="B1690" s="254" t="s">
        <v>5548</v>
      </c>
      <c r="C1690" s="322" t="s">
        <v>4923</v>
      </c>
      <c r="D1690" s="20" t="s">
        <v>2714</v>
      </c>
      <c r="E1690" s="213">
        <v>5807.2</v>
      </c>
      <c r="F1690" s="256">
        <v>41933</v>
      </c>
      <c r="G1690" s="42">
        <v>5807.2</v>
      </c>
      <c r="H1690" s="217">
        <f t="shared" si="27"/>
        <v>0</v>
      </c>
      <c r="I1690" s="190" t="s">
        <v>4993</v>
      </c>
    </row>
    <row r="1691" spans="1:11" x14ac:dyDescent="0.25">
      <c r="A1691" s="192">
        <v>41932</v>
      </c>
      <c r="B1691" s="254" t="s">
        <v>5549</v>
      </c>
      <c r="C1691" s="322" t="s">
        <v>4923</v>
      </c>
      <c r="D1691" s="295" t="s">
        <v>5550</v>
      </c>
      <c r="E1691" s="296">
        <v>0</v>
      </c>
      <c r="F1691" s="423" t="s">
        <v>5551</v>
      </c>
      <c r="G1691" s="42"/>
      <c r="H1691" s="217">
        <f t="shared" si="27"/>
        <v>0</v>
      </c>
      <c r="I1691" s="108" t="s">
        <v>5552</v>
      </c>
    </row>
    <row r="1692" spans="1:11" x14ac:dyDescent="0.25">
      <c r="A1692" s="192">
        <v>41932</v>
      </c>
      <c r="B1692" s="254" t="s">
        <v>5553</v>
      </c>
      <c r="C1692" s="322" t="s">
        <v>4923</v>
      </c>
      <c r="D1692" s="20" t="s">
        <v>396</v>
      </c>
      <c r="E1692" s="213">
        <v>631.20000000000005</v>
      </c>
      <c r="F1692" s="256">
        <v>41932</v>
      </c>
      <c r="G1692" s="42">
        <v>631.20000000000005</v>
      </c>
      <c r="H1692" s="217">
        <f t="shared" si="27"/>
        <v>0</v>
      </c>
      <c r="I1692" s="108" t="s">
        <v>4992</v>
      </c>
    </row>
    <row r="1693" spans="1:11" x14ac:dyDescent="0.25">
      <c r="A1693" s="192">
        <v>41932</v>
      </c>
      <c r="B1693" s="254" t="s">
        <v>5554</v>
      </c>
      <c r="C1693" s="322" t="s">
        <v>4923</v>
      </c>
      <c r="D1693" s="20" t="s">
        <v>4661</v>
      </c>
      <c r="E1693" s="213">
        <v>17463.599999999999</v>
      </c>
      <c r="F1693" s="256">
        <v>41933</v>
      </c>
      <c r="G1693" s="42">
        <v>17463.599999999999</v>
      </c>
      <c r="H1693" s="217">
        <f t="shared" si="27"/>
        <v>0</v>
      </c>
      <c r="I1693" s="108" t="s">
        <v>4992</v>
      </c>
    </row>
    <row r="1694" spans="1:11" x14ac:dyDescent="0.25">
      <c r="A1694" s="192">
        <v>41932</v>
      </c>
      <c r="B1694" s="254" t="s">
        <v>5555</v>
      </c>
      <c r="C1694" s="322" t="s">
        <v>4923</v>
      </c>
      <c r="D1694" s="308" t="s">
        <v>79</v>
      </c>
      <c r="E1694" s="309">
        <v>12563.2</v>
      </c>
      <c r="F1694" s="256">
        <v>41933</v>
      </c>
      <c r="G1694" s="42">
        <v>12563.2</v>
      </c>
      <c r="H1694" s="217">
        <f t="shared" si="27"/>
        <v>0</v>
      </c>
      <c r="I1694" s="108" t="s">
        <v>4993</v>
      </c>
    </row>
    <row r="1695" spans="1:11" x14ac:dyDescent="0.25">
      <c r="A1695" s="192">
        <v>41932</v>
      </c>
      <c r="B1695" s="254" t="s">
        <v>5556</v>
      </c>
      <c r="C1695" s="322" t="s">
        <v>4923</v>
      </c>
      <c r="D1695" s="20" t="s">
        <v>4240</v>
      </c>
      <c r="E1695" s="213">
        <v>15567.38</v>
      </c>
      <c r="F1695" s="256">
        <v>41942</v>
      </c>
      <c r="G1695" s="42">
        <v>15567.38</v>
      </c>
      <c r="H1695" s="217">
        <f t="shared" si="27"/>
        <v>0</v>
      </c>
      <c r="I1695" s="108" t="s">
        <v>4992</v>
      </c>
    </row>
    <row r="1696" spans="1:11" x14ac:dyDescent="0.25">
      <c r="A1696" s="192">
        <v>41932</v>
      </c>
      <c r="B1696" s="254" t="s">
        <v>5557</v>
      </c>
      <c r="C1696" s="322" t="s">
        <v>4923</v>
      </c>
      <c r="D1696" s="20" t="s">
        <v>174</v>
      </c>
      <c r="E1696" s="213">
        <v>1280</v>
      </c>
      <c r="F1696" s="256">
        <v>41934</v>
      </c>
      <c r="G1696" s="42">
        <v>1280</v>
      </c>
      <c r="H1696" s="217">
        <f t="shared" si="27"/>
        <v>0</v>
      </c>
      <c r="I1696" s="108" t="s">
        <v>5009</v>
      </c>
    </row>
    <row r="1697" spans="1:11" x14ac:dyDescent="0.25">
      <c r="A1697" s="192">
        <v>41932</v>
      </c>
      <c r="B1697" s="254" t="s">
        <v>5558</v>
      </c>
      <c r="C1697" s="322" t="s">
        <v>4923</v>
      </c>
      <c r="D1697" s="20" t="s">
        <v>133</v>
      </c>
      <c r="E1697" s="213">
        <v>2808</v>
      </c>
      <c r="F1697" s="256">
        <v>41932</v>
      </c>
      <c r="G1697" s="42">
        <v>2808</v>
      </c>
      <c r="H1697" s="217">
        <f t="shared" si="27"/>
        <v>0</v>
      </c>
      <c r="I1697" s="108" t="s">
        <v>4992</v>
      </c>
    </row>
    <row r="1698" spans="1:11" x14ac:dyDescent="0.25">
      <c r="A1698" s="192">
        <v>41932</v>
      </c>
      <c r="B1698" s="254" t="s">
        <v>5559</v>
      </c>
      <c r="C1698" s="322" t="s">
        <v>4923</v>
      </c>
      <c r="D1698" s="20" t="s">
        <v>5322</v>
      </c>
      <c r="E1698" s="213">
        <v>1340.2</v>
      </c>
      <c r="F1698" s="256">
        <v>41932</v>
      </c>
      <c r="G1698" s="34">
        <v>1340.2</v>
      </c>
      <c r="H1698" s="217">
        <f t="shared" si="27"/>
        <v>0</v>
      </c>
      <c r="I1698" s="108" t="s">
        <v>4992</v>
      </c>
    </row>
    <row r="1699" spans="1:11" x14ac:dyDescent="0.25">
      <c r="A1699" s="192">
        <v>41932</v>
      </c>
      <c r="B1699" s="254" t="s">
        <v>5560</v>
      </c>
      <c r="C1699" s="322" t="s">
        <v>4923</v>
      </c>
      <c r="D1699" s="20" t="s">
        <v>160</v>
      </c>
      <c r="E1699" s="213">
        <v>176771.8</v>
      </c>
      <c r="F1699" s="412" t="s">
        <v>5561</v>
      </c>
      <c r="G1699" s="34">
        <v>176771.8</v>
      </c>
      <c r="H1699" s="217">
        <f t="shared" si="27"/>
        <v>0</v>
      </c>
      <c r="I1699" s="108" t="s">
        <v>5009</v>
      </c>
    </row>
    <row r="1700" spans="1:11" x14ac:dyDescent="0.25">
      <c r="A1700" s="192">
        <v>41932</v>
      </c>
      <c r="B1700" s="254" t="s">
        <v>5562</v>
      </c>
      <c r="C1700" s="322" t="s">
        <v>4923</v>
      </c>
      <c r="D1700" s="20" t="s">
        <v>4929</v>
      </c>
      <c r="E1700" s="213">
        <v>2690</v>
      </c>
      <c r="F1700" s="256">
        <v>41932</v>
      </c>
      <c r="G1700" s="34">
        <v>2690</v>
      </c>
      <c r="H1700" s="217">
        <f t="shared" si="27"/>
        <v>0</v>
      </c>
      <c r="I1700" s="108" t="s">
        <v>4992</v>
      </c>
    </row>
    <row r="1701" spans="1:11" x14ac:dyDescent="0.25">
      <c r="A1701" s="192">
        <v>41932</v>
      </c>
      <c r="B1701" s="254" t="s">
        <v>5563</v>
      </c>
      <c r="C1701" s="322" t="s">
        <v>4923</v>
      </c>
      <c r="D1701" s="20" t="s">
        <v>14</v>
      </c>
      <c r="E1701" s="213">
        <v>1680</v>
      </c>
      <c r="F1701" s="256">
        <v>41933</v>
      </c>
      <c r="G1701" s="34">
        <v>1680</v>
      </c>
      <c r="H1701" s="217">
        <f t="shared" si="27"/>
        <v>0</v>
      </c>
      <c r="I1701" s="108" t="s">
        <v>4995</v>
      </c>
    </row>
    <row r="1702" spans="1:11" x14ac:dyDescent="0.25">
      <c r="A1702" s="192">
        <v>41932</v>
      </c>
      <c r="B1702" s="254" t="s">
        <v>5564</v>
      </c>
      <c r="C1702" s="322" t="s">
        <v>4923</v>
      </c>
      <c r="D1702" s="20" t="s">
        <v>5565</v>
      </c>
      <c r="E1702" s="213">
        <v>22322</v>
      </c>
      <c r="F1702" s="256">
        <v>41934</v>
      </c>
      <c r="G1702" s="34">
        <v>22322</v>
      </c>
      <c r="H1702" s="217">
        <f t="shared" si="27"/>
        <v>0</v>
      </c>
      <c r="I1702" s="108" t="s">
        <v>5009</v>
      </c>
    </row>
    <row r="1703" spans="1:11" x14ac:dyDescent="0.25">
      <c r="A1703" s="192">
        <v>41932</v>
      </c>
      <c r="B1703" s="254" t="s">
        <v>5566</v>
      </c>
      <c r="C1703" s="322" t="s">
        <v>4923</v>
      </c>
      <c r="D1703" s="20" t="s">
        <v>4183</v>
      </c>
      <c r="E1703" s="213">
        <v>8102</v>
      </c>
      <c r="F1703" s="256">
        <v>41932</v>
      </c>
      <c r="G1703" s="34">
        <v>8102</v>
      </c>
      <c r="H1703" s="217">
        <f t="shared" si="27"/>
        <v>0</v>
      </c>
      <c r="I1703" s="108" t="s">
        <v>4992</v>
      </c>
    </row>
    <row r="1704" spans="1:11" x14ac:dyDescent="0.25">
      <c r="A1704" s="192">
        <v>41932</v>
      </c>
      <c r="B1704" s="254" t="s">
        <v>5567</v>
      </c>
      <c r="C1704" s="322" t="s">
        <v>4923</v>
      </c>
      <c r="D1704" s="20" t="s">
        <v>5568</v>
      </c>
      <c r="E1704" s="213">
        <v>10870.2</v>
      </c>
      <c r="F1704" s="256">
        <v>41934</v>
      </c>
      <c r="G1704" s="34">
        <v>10870.2</v>
      </c>
      <c r="H1704" s="217">
        <f t="shared" si="27"/>
        <v>0</v>
      </c>
      <c r="I1704" s="108" t="s">
        <v>5009</v>
      </c>
      <c r="K1704" s="33"/>
    </row>
    <row r="1705" spans="1:11" x14ac:dyDescent="0.25">
      <c r="A1705" s="192">
        <v>41932</v>
      </c>
      <c r="B1705" s="254" t="s">
        <v>5569</v>
      </c>
      <c r="C1705" s="322" t="s">
        <v>4923</v>
      </c>
      <c r="D1705" s="20" t="s">
        <v>5570</v>
      </c>
      <c r="E1705" s="213">
        <v>16178.8</v>
      </c>
      <c r="F1705" s="256">
        <v>41934</v>
      </c>
      <c r="G1705" s="34">
        <v>16178.8</v>
      </c>
      <c r="H1705" s="217">
        <f t="shared" si="27"/>
        <v>0</v>
      </c>
      <c r="I1705" s="108" t="s">
        <v>4767</v>
      </c>
    </row>
    <row r="1706" spans="1:11" x14ac:dyDescent="0.25">
      <c r="A1706" s="192">
        <v>41932</v>
      </c>
      <c r="B1706" s="254" t="s">
        <v>5571</v>
      </c>
      <c r="C1706" s="322" t="s">
        <v>4923</v>
      </c>
      <c r="D1706" s="20" t="s">
        <v>5020</v>
      </c>
      <c r="E1706" s="213">
        <v>11237.4</v>
      </c>
      <c r="F1706" s="256">
        <v>41934</v>
      </c>
      <c r="G1706" s="34">
        <v>11237.4</v>
      </c>
      <c r="H1706" s="217">
        <f t="shared" si="27"/>
        <v>0</v>
      </c>
      <c r="I1706" s="108" t="s">
        <v>5009</v>
      </c>
    </row>
    <row r="1707" spans="1:11" x14ac:dyDescent="0.25">
      <c r="A1707" s="192">
        <v>41932</v>
      </c>
      <c r="B1707" s="254" t="s">
        <v>5572</v>
      </c>
      <c r="C1707" s="322" t="s">
        <v>4923</v>
      </c>
      <c r="D1707" s="20" t="s">
        <v>5573</v>
      </c>
      <c r="E1707" s="213">
        <v>5300.2</v>
      </c>
      <c r="F1707" s="256">
        <v>41934</v>
      </c>
      <c r="G1707" s="34">
        <v>5300.2</v>
      </c>
      <c r="H1707" s="217">
        <f t="shared" si="27"/>
        <v>0</v>
      </c>
      <c r="I1707" s="108" t="s">
        <v>5009</v>
      </c>
    </row>
    <row r="1708" spans="1:11" x14ac:dyDescent="0.25">
      <c r="A1708" s="192">
        <v>41932</v>
      </c>
      <c r="B1708" s="254" t="s">
        <v>5574</v>
      </c>
      <c r="C1708" s="322" t="s">
        <v>4923</v>
      </c>
      <c r="D1708" s="20" t="s">
        <v>4605</v>
      </c>
      <c r="E1708" s="213">
        <v>10080.040000000001</v>
      </c>
      <c r="F1708" s="256">
        <v>41934</v>
      </c>
      <c r="G1708" s="34">
        <v>10080.040000000001</v>
      </c>
      <c r="H1708" s="217">
        <f t="shared" si="27"/>
        <v>0</v>
      </c>
      <c r="I1708" s="108" t="s">
        <v>5009</v>
      </c>
    </row>
    <row r="1709" spans="1:11" x14ac:dyDescent="0.25">
      <c r="A1709" s="192">
        <v>41932</v>
      </c>
      <c r="B1709" s="254" t="s">
        <v>5575</v>
      </c>
      <c r="C1709" s="322" t="s">
        <v>4923</v>
      </c>
      <c r="D1709" s="20" t="s">
        <v>2578</v>
      </c>
      <c r="E1709" s="213">
        <v>6576</v>
      </c>
      <c r="F1709" s="256">
        <v>41934</v>
      </c>
      <c r="G1709" s="34">
        <v>6576</v>
      </c>
      <c r="H1709" s="217">
        <f t="shared" si="27"/>
        <v>0</v>
      </c>
      <c r="I1709" s="108" t="s">
        <v>5009</v>
      </c>
    </row>
    <row r="1710" spans="1:11" x14ac:dyDescent="0.25">
      <c r="A1710" s="192">
        <v>41932</v>
      </c>
      <c r="B1710" s="254" t="s">
        <v>5576</v>
      </c>
      <c r="C1710" s="322" t="s">
        <v>4923</v>
      </c>
      <c r="D1710" s="20" t="s">
        <v>5577</v>
      </c>
      <c r="E1710" s="213">
        <v>1296</v>
      </c>
      <c r="F1710" s="412" t="s">
        <v>5578</v>
      </c>
      <c r="G1710" s="34">
        <v>1296</v>
      </c>
      <c r="H1710" s="217">
        <f t="shared" si="27"/>
        <v>0</v>
      </c>
      <c r="I1710" s="108" t="s">
        <v>5009</v>
      </c>
    </row>
    <row r="1711" spans="1:11" x14ac:dyDescent="0.25">
      <c r="A1711" s="192">
        <v>41932</v>
      </c>
      <c r="B1711" s="254" t="s">
        <v>5579</v>
      </c>
      <c r="C1711" s="322" t="s">
        <v>4923</v>
      </c>
      <c r="D1711" s="585" t="s">
        <v>5580</v>
      </c>
      <c r="E1711" s="213">
        <v>6989.72</v>
      </c>
      <c r="F1711" s="412" t="s">
        <v>5581</v>
      </c>
      <c r="G1711" s="34">
        <v>6989.72</v>
      </c>
      <c r="H1711" s="217">
        <f t="shared" si="27"/>
        <v>0</v>
      </c>
      <c r="I1711" s="108" t="s">
        <v>4992</v>
      </c>
    </row>
    <row r="1712" spans="1:11" x14ac:dyDescent="0.25">
      <c r="A1712" s="192">
        <v>41932</v>
      </c>
      <c r="B1712" s="254" t="s">
        <v>5582</v>
      </c>
      <c r="C1712" s="322" t="s">
        <v>4923</v>
      </c>
      <c r="D1712" s="20" t="s">
        <v>4301</v>
      </c>
      <c r="E1712" s="213">
        <v>27015.3</v>
      </c>
      <c r="F1712" s="256">
        <v>41934</v>
      </c>
      <c r="G1712" s="34">
        <v>27015.3</v>
      </c>
      <c r="H1712" s="217">
        <f t="shared" si="27"/>
        <v>0</v>
      </c>
      <c r="I1712" s="108" t="s">
        <v>5009</v>
      </c>
    </row>
    <row r="1713" spans="1:11" x14ac:dyDescent="0.25">
      <c r="A1713" s="192">
        <v>41932</v>
      </c>
      <c r="B1713" s="254" t="s">
        <v>5583</v>
      </c>
      <c r="C1713" s="322" t="s">
        <v>4923</v>
      </c>
      <c r="D1713" s="20" t="s">
        <v>5577</v>
      </c>
      <c r="E1713" s="213">
        <v>3200</v>
      </c>
      <c r="F1713" s="412" t="s">
        <v>5578</v>
      </c>
      <c r="G1713" s="34">
        <v>3200</v>
      </c>
      <c r="H1713" s="217">
        <f t="shared" si="27"/>
        <v>0</v>
      </c>
      <c r="I1713" s="108" t="s">
        <v>5009</v>
      </c>
    </row>
    <row r="1714" spans="1:11" x14ac:dyDescent="0.25">
      <c r="A1714" s="192">
        <v>41932</v>
      </c>
      <c r="B1714" s="254" t="s">
        <v>5584</v>
      </c>
      <c r="C1714" s="322" t="s">
        <v>4923</v>
      </c>
      <c r="D1714" s="20" t="s">
        <v>3557</v>
      </c>
      <c r="E1714" s="213">
        <v>26277.8</v>
      </c>
      <c r="F1714" s="256">
        <v>41937</v>
      </c>
      <c r="G1714" s="34">
        <v>26277.8</v>
      </c>
      <c r="H1714" s="217">
        <f t="shared" si="27"/>
        <v>0</v>
      </c>
      <c r="I1714" s="32" t="s">
        <v>5009</v>
      </c>
      <c r="K1714" s="21"/>
    </row>
    <row r="1715" spans="1:11" x14ac:dyDescent="0.25">
      <c r="A1715" s="192">
        <v>41932</v>
      </c>
      <c r="B1715" s="254" t="s">
        <v>5585</v>
      </c>
      <c r="C1715" s="322" t="s">
        <v>4923</v>
      </c>
      <c r="D1715" s="20" t="s">
        <v>5565</v>
      </c>
      <c r="E1715" s="213">
        <v>9105.9</v>
      </c>
      <c r="F1715" s="256">
        <v>41934</v>
      </c>
      <c r="G1715" s="34">
        <v>9105.9</v>
      </c>
      <c r="H1715" s="217">
        <f t="shared" si="27"/>
        <v>0</v>
      </c>
      <c r="I1715" s="108" t="s">
        <v>4995</v>
      </c>
      <c r="J1715" s="21"/>
      <c r="K1715" s="21"/>
    </row>
    <row r="1716" spans="1:11" x14ac:dyDescent="0.25">
      <c r="A1716" s="192">
        <v>41932</v>
      </c>
      <c r="B1716" s="254" t="s">
        <v>5586</v>
      </c>
      <c r="C1716" s="322" t="s">
        <v>4923</v>
      </c>
      <c r="D1716" s="20" t="s">
        <v>4603</v>
      </c>
      <c r="E1716" s="213">
        <v>6946.48</v>
      </c>
      <c r="F1716" s="256">
        <v>41934</v>
      </c>
      <c r="G1716" s="34">
        <v>6946.48</v>
      </c>
      <c r="H1716" s="217">
        <f t="shared" si="27"/>
        <v>0</v>
      </c>
      <c r="I1716" s="108" t="s">
        <v>5009</v>
      </c>
      <c r="J1716" s="21"/>
      <c r="K1716" s="21"/>
    </row>
    <row r="1717" spans="1:11" x14ac:dyDescent="0.25">
      <c r="A1717" s="192">
        <v>41933</v>
      </c>
      <c r="B1717" s="254" t="s">
        <v>5587</v>
      </c>
      <c r="C1717" s="322" t="s">
        <v>4923</v>
      </c>
      <c r="D1717" s="20" t="s">
        <v>4649</v>
      </c>
      <c r="E1717" s="213">
        <v>14928.2</v>
      </c>
      <c r="F1717" s="256">
        <v>41933</v>
      </c>
      <c r="G1717" s="34">
        <v>14928.2</v>
      </c>
      <c r="H1717" s="217">
        <f t="shared" si="27"/>
        <v>0</v>
      </c>
      <c r="I1717" s="108" t="s">
        <v>4992</v>
      </c>
      <c r="J1717" s="21"/>
      <c r="K1717" s="21"/>
    </row>
    <row r="1718" spans="1:11" x14ac:dyDescent="0.25">
      <c r="A1718" s="192">
        <v>41933</v>
      </c>
      <c r="B1718" s="254" t="s">
        <v>5588</v>
      </c>
      <c r="C1718" s="322" t="s">
        <v>4923</v>
      </c>
      <c r="D1718" s="20" t="s">
        <v>4649</v>
      </c>
      <c r="E1718" s="213">
        <v>3137.8</v>
      </c>
      <c r="F1718" s="256">
        <v>41933</v>
      </c>
      <c r="G1718" s="34">
        <v>3137.8</v>
      </c>
      <c r="H1718" s="217">
        <f t="shared" si="27"/>
        <v>0</v>
      </c>
      <c r="I1718" s="108" t="s">
        <v>4992</v>
      </c>
      <c r="J1718" s="21"/>
      <c r="K1718" s="21"/>
    </row>
    <row r="1719" spans="1:11" x14ac:dyDescent="0.25">
      <c r="A1719" s="192">
        <v>41933</v>
      </c>
      <c r="B1719" s="254" t="s">
        <v>5589</v>
      </c>
      <c r="C1719" s="322" t="s">
        <v>4923</v>
      </c>
      <c r="D1719" s="20" t="s">
        <v>4681</v>
      </c>
      <c r="E1719" s="213">
        <v>1934.4</v>
      </c>
      <c r="F1719" s="256">
        <v>41933</v>
      </c>
      <c r="G1719" s="34">
        <v>1934.4</v>
      </c>
      <c r="H1719" s="217">
        <f t="shared" si="27"/>
        <v>0</v>
      </c>
      <c r="I1719" s="108" t="s">
        <v>4992</v>
      </c>
      <c r="J1719" s="21"/>
      <c r="K1719" s="21"/>
    </row>
    <row r="1720" spans="1:11" x14ac:dyDescent="0.25">
      <c r="A1720" s="192">
        <v>41933</v>
      </c>
      <c r="B1720" s="254" t="s">
        <v>5590</v>
      </c>
      <c r="C1720" s="322" t="s">
        <v>4923</v>
      </c>
      <c r="D1720" s="20" t="s">
        <v>4928</v>
      </c>
      <c r="E1720" s="213">
        <v>10152.799999999999</v>
      </c>
      <c r="F1720" s="256">
        <v>41933</v>
      </c>
      <c r="G1720" s="34">
        <v>10152.799999999999</v>
      </c>
      <c r="H1720" s="217">
        <f t="shared" si="27"/>
        <v>0</v>
      </c>
      <c r="I1720" s="108" t="s">
        <v>4995</v>
      </c>
      <c r="J1720" s="21"/>
      <c r="K1720" s="21"/>
    </row>
    <row r="1721" spans="1:11" x14ac:dyDescent="0.25">
      <c r="A1721" s="192">
        <v>41933</v>
      </c>
      <c r="B1721" s="254" t="s">
        <v>5591</v>
      </c>
      <c r="C1721" s="322" t="s">
        <v>4923</v>
      </c>
      <c r="D1721" s="20" t="s">
        <v>4918</v>
      </c>
      <c r="E1721" s="213">
        <v>46967.8</v>
      </c>
      <c r="F1721" s="256">
        <v>41934</v>
      </c>
      <c r="G1721" s="34">
        <v>46967.8</v>
      </c>
      <c r="H1721" s="217">
        <f t="shared" si="27"/>
        <v>0</v>
      </c>
      <c r="I1721" s="108" t="s">
        <v>5000</v>
      </c>
      <c r="J1721" s="21"/>
      <c r="K1721" s="21"/>
    </row>
    <row r="1722" spans="1:11" x14ac:dyDescent="0.25">
      <c r="A1722" s="192">
        <v>41933</v>
      </c>
      <c r="B1722" s="254" t="s">
        <v>5592</v>
      </c>
      <c r="C1722" s="322" t="s">
        <v>4923</v>
      </c>
      <c r="D1722" s="20" t="s">
        <v>4826</v>
      </c>
      <c r="E1722" s="213">
        <v>2608.5</v>
      </c>
      <c r="F1722" s="256">
        <v>41933</v>
      </c>
      <c r="G1722" s="34">
        <v>2608.5</v>
      </c>
      <c r="H1722" s="217">
        <f t="shared" si="27"/>
        <v>0</v>
      </c>
      <c r="I1722" s="108" t="s">
        <v>4992</v>
      </c>
      <c r="J1722" s="21"/>
      <c r="K1722" s="21"/>
    </row>
    <row r="1723" spans="1:11" x14ac:dyDescent="0.25">
      <c r="A1723" s="192">
        <v>41933</v>
      </c>
      <c r="B1723" s="254" t="s">
        <v>5593</v>
      </c>
      <c r="C1723" s="322" t="s">
        <v>4923</v>
      </c>
      <c r="D1723" s="20" t="s">
        <v>1814</v>
      </c>
      <c r="E1723" s="213">
        <v>5458.2</v>
      </c>
      <c r="F1723" s="412">
        <v>41946</v>
      </c>
      <c r="G1723" s="40">
        <v>5458.2</v>
      </c>
      <c r="H1723" s="217">
        <f t="shared" si="27"/>
        <v>0</v>
      </c>
      <c r="I1723" s="108" t="s">
        <v>4995</v>
      </c>
      <c r="J1723" s="21"/>
      <c r="K1723" s="21"/>
    </row>
    <row r="1724" spans="1:11" x14ac:dyDescent="0.25">
      <c r="A1724" s="192">
        <v>41933</v>
      </c>
      <c r="B1724" s="254" t="s">
        <v>5594</v>
      </c>
      <c r="C1724" s="322" t="s">
        <v>4923</v>
      </c>
      <c r="D1724" s="20" t="s">
        <v>4938</v>
      </c>
      <c r="E1724" s="213">
        <v>9293</v>
      </c>
      <c r="F1724" s="256">
        <v>41933</v>
      </c>
      <c r="G1724" s="34">
        <v>9293</v>
      </c>
      <c r="H1724" s="217">
        <f t="shared" si="27"/>
        <v>0</v>
      </c>
      <c r="I1724" s="108" t="s">
        <v>3577</v>
      </c>
      <c r="J1724" s="21"/>
      <c r="K1724" s="21"/>
    </row>
    <row r="1725" spans="1:11" x14ac:dyDescent="0.25">
      <c r="A1725" s="192">
        <v>41933</v>
      </c>
      <c r="B1725" s="254" t="s">
        <v>5595</v>
      </c>
      <c r="C1725" s="322" t="s">
        <v>4923</v>
      </c>
      <c r="D1725" s="20" t="s">
        <v>62</v>
      </c>
      <c r="E1725" s="213">
        <v>7274.4</v>
      </c>
      <c r="F1725" s="256">
        <v>41933</v>
      </c>
      <c r="G1725" s="34">
        <v>7274.4</v>
      </c>
      <c r="H1725" s="217">
        <f t="shared" si="27"/>
        <v>0</v>
      </c>
      <c r="I1725" s="108" t="s">
        <v>4992</v>
      </c>
      <c r="J1725" s="21"/>
      <c r="K1725" s="21"/>
    </row>
    <row r="1726" spans="1:11" x14ac:dyDescent="0.25">
      <c r="A1726" s="192">
        <v>41933</v>
      </c>
      <c r="B1726" s="254" t="s">
        <v>5596</v>
      </c>
      <c r="C1726" s="322" t="s">
        <v>4923</v>
      </c>
      <c r="D1726" s="20" t="s">
        <v>4240</v>
      </c>
      <c r="E1726" s="213">
        <v>103006.8</v>
      </c>
      <c r="F1726" s="256">
        <v>41942</v>
      </c>
      <c r="G1726" s="34">
        <v>103006.8</v>
      </c>
      <c r="H1726" s="217">
        <f t="shared" si="27"/>
        <v>0</v>
      </c>
      <c r="I1726" s="108" t="s">
        <v>3577</v>
      </c>
      <c r="J1726" s="21"/>
      <c r="K1726" s="21"/>
    </row>
    <row r="1727" spans="1:11" x14ac:dyDescent="0.25">
      <c r="A1727" s="192">
        <v>41933</v>
      </c>
      <c r="B1727" s="254" t="s">
        <v>5597</v>
      </c>
      <c r="C1727" s="322" t="s">
        <v>4923</v>
      </c>
      <c r="D1727" s="20" t="s">
        <v>4915</v>
      </c>
      <c r="E1727" s="213">
        <v>29246</v>
      </c>
      <c r="F1727" s="256">
        <v>41934</v>
      </c>
      <c r="G1727" s="34">
        <v>29246</v>
      </c>
      <c r="H1727" s="217">
        <f t="shared" si="27"/>
        <v>0</v>
      </c>
      <c r="I1727" s="108" t="s">
        <v>10</v>
      </c>
      <c r="J1727" s="21"/>
      <c r="K1727" s="21"/>
    </row>
    <row r="1728" spans="1:11" x14ac:dyDescent="0.25">
      <c r="A1728" s="192">
        <v>41933</v>
      </c>
      <c r="B1728" s="254" t="s">
        <v>5598</v>
      </c>
      <c r="C1728" s="322" t="s">
        <v>4923</v>
      </c>
      <c r="D1728" s="20" t="s">
        <v>124</v>
      </c>
      <c r="E1728" s="213">
        <v>9098.4</v>
      </c>
      <c r="F1728" s="256">
        <v>41934</v>
      </c>
      <c r="G1728" s="34">
        <v>9098.4</v>
      </c>
      <c r="H1728" s="217">
        <f t="shared" si="27"/>
        <v>0</v>
      </c>
      <c r="I1728" s="108" t="s">
        <v>4997</v>
      </c>
      <c r="J1728" s="21"/>
      <c r="K1728" s="21"/>
    </row>
    <row r="1729" spans="1:11" x14ac:dyDescent="0.25">
      <c r="A1729" s="192">
        <v>41933</v>
      </c>
      <c r="B1729" s="254" t="s">
        <v>5599</v>
      </c>
      <c r="C1729" s="322" t="s">
        <v>4923</v>
      </c>
      <c r="D1729" s="20" t="s">
        <v>57</v>
      </c>
      <c r="E1729" s="213">
        <v>1925</v>
      </c>
      <c r="F1729" s="256">
        <v>41934</v>
      </c>
      <c r="G1729" s="34">
        <v>1925</v>
      </c>
      <c r="H1729" s="217">
        <f t="shared" si="27"/>
        <v>0</v>
      </c>
      <c r="I1729" s="108" t="s">
        <v>10</v>
      </c>
      <c r="J1729" s="21"/>
      <c r="K1729" s="21"/>
    </row>
    <row r="1730" spans="1:11" x14ac:dyDescent="0.25">
      <c r="A1730" s="192">
        <v>41933</v>
      </c>
      <c r="B1730" s="254" t="s">
        <v>5600</v>
      </c>
      <c r="C1730" s="322" t="s">
        <v>4923</v>
      </c>
      <c r="D1730" s="20" t="s">
        <v>14</v>
      </c>
      <c r="E1730" s="213">
        <v>7840</v>
      </c>
      <c r="F1730" s="256">
        <v>41933</v>
      </c>
      <c r="G1730" s="34">
        <v>7840</v>
      </c>
      <c r="H1730" s="217">
        <f t="shared" si="27"/>
        <v>0</v>
      </c>
      <c r="I1730" s="108" t="s">
        <v>4993</v>
      </c>
    </row>
    <row r="1731" spans="1:11" x14ac:dyDescent="0.25">
      <c r="A1731" s="192">
        <v>41933</v>
      </c>
      <c r="B1731" s="254" t="s">
        <v>5601</v>
      </c>
      <c r="C1731" s="322" t="s">
        <v>4923</v>
      </c>
      <c r="D1731" s="20" t="s">
        <v>1778</v>
      </c>
      <c r="E1731" s="213">
        <v>1128.4000000000001</v>
      </c>
      <c r="F1731" s="256">
        <v>41934</v>
      </c>
      <c r="G1731" s="34">
        <v>1128.4000000000001</v>
      </c>
      <c r="H1731" s="217">
        <f t="shared" si="27"/>
        <v>0</v>
      </c>
      <c r="I1731" s="108" t="s">
        <v>10</v>
      </c>
    </row>
    <row r="1732" spans="1:11" x14ac:dyDescent="0.25">
      <c r="A1732" s="192">
        <v>41933</v>
      </c>
      <c r="B1732" s="254" t="s">
        <v>5602</v>
      </c>
      <c r="C1732" s="322" t="s">
        <v>4923</v>
      </c>
      <c r="D1732" s="20" t="s">
        <v>4918</v>
      </c>
      <c r="E1732" s="213">
        <v>3617.75</v>
      </c>
      <c r="F1732" s="256">
        <v>41934</v>
      </c>
      <c r="G1732" s="34">
        <v>3617.75</v>
      </c>
      <c r="H1732" s="217">
        <f t="shared" si="27"/>
        <v>0</v>
      </c>
      <c r="I1732" s="108" t="s">
        <v>4992</v>
      </c>
    </row>
    <row r="1733" spans="1:11" x14ac:dyDescent="0.25">
      <c r="A1733" s="192">
        <v>41933</v>
      </c>
      <c r="B1733" s="254" t="s">
        <v>5603</v>
      </c>
      <c r="C1733" s="322" t="s">
        <v>4923</v>
      </c>
      <c r="D1733" s="20" t="s">
        <v>4700</v>
      </c>
      <c r="E1733" s="213">
        <v>3251</v>
      </c>
      <c r="F1733" s="421" t="s">
        <v>5604</v>
      </c>
      <c r="G1733" s="34">
        <f>500+2751</f>
        <v>3251</v>
      </c>
      <c r="H1733" s="217">
        <f t="shared" si="27"/>
        <v>0</v>
      </c>
      <c r="I1733" s="108" t="s">
        <v>10</v>
      </c>
    </row>
    <row r="1734" spans="1:11" x14ac:dyDescent="0.25">
      <c r="A1734" s="192">
        <v>41933</v>
      </c>
      <c r="B1734" s="254" t="s">
        <v>5605</v>
      </c>
      <c r="C1734" s="322" t="s">
        <v>4923</v>
      </c>
      <c r="D1734" s="20" t="s">
        <v>4996</v>
      </c>
      <c r="E1734" s="213">
        <v>3062.4</v>
      </c>
      <c r="F1734" s="256">
        <v>41934</v>
      </c>
      <c r="G1734" s="34">
        <v>3062.4</v>
      </c>
      <c r="H1734" s="217">
        <f t="shared" si="27"/>
        <v>0</v>
      </c>
      <c r="I1734" s="108" t="s">
        <v>10</v>
      </c>
    </row>
    <row r="1735" spans="1:11" x14ac:dyDescent="0.25">
      <c r="A1735" s="192">
        <v>41933</v>
      </c>
      <c r="B1735" s="254" t="s">
        <v>5606</v>
      </c>
      <c r="C1735" s="322" t="s">
        <v>4923</v>
      </c>
      <c r="D1735" s="20" t="s">
        <v>123</v>
      </c>
      <c r="E1735" s="213">
        <v>2594.5</v>
      </c>
      <c r="F1735" s="256">
        <v>41934</v>
      </c>
      <c r="G1735" s="34">
        <v>2594.5</v>
      </c>
      <c r="H1735" s="217">
        <f t="shared" si="27"/>
        <v>0</v>
      </c>
      <c r="I1735" s="108" t="s">
        <v>4992</v>
      </c>
    </row>
    <row r="1736" spans="1:11" x14ac:dyDescent="0.25">
      <c r="A1736" s="192">
        <v>41933</v>
      </c>
      <c r="B1736" s="254" t="s">
        <v>5607</v>
      </c>
      <c r="C1736" s="322" t="s">
        <v>4923</v>
      </c>
      <c r="D1736" s="20" t="s">
        <v>4287</v>
      </c>
      <c r="E1736" s="213">
        <v>40940.339999999997</v>
      </c>
      <c r="F1736" s="256">
        <v>41934</v>
      </c>
      <c r="G1736" s="34">
        <v>40940.339999999997</v>
      </c>
      <c r="H1736" s="217">
        <f t="shared" ref="H1736:H1799" si="28">E1736-G1736</f>
        <v>0</v>
      </c>
      <c r="I1736" s="108" t="s">
        <v>4997</v>
      </c>
    </row>
    <row r="1737" spans="1:11" x14ac:dyDescent="0.25">
      <c r="A1737" s="192">
        <v>41933</v>
      </c>
      <c r="B1737" s="254" t="s">
        <v>5608</v>
      </c>
      <c r="C1737" s="322" t="s">
        <v>4923</v>
      </c>
      <c r="D1737" s="20" t="s">
        <v>4974</v>
      </c>
      <c r="E1737" s="213">
        <v>976</v>
      </c>
      <c r="F1737" s="256">
        <v>41934</v>
      </c>
      <c r="G1737" s="34">
        <v>976</v>
      </c>
      <c r="H1737" s="217">
        <f t="shared" si="28"/>
        <v>0</v>
      </c>
      <c r="I1737" s="108" t="s">
        <v>10</v>
      </c>
    </row>
    <row r="1738" spans="1:11" x14ac:dyDescent="0.25">
      <c r="A1738" s="192">
        <v>41933</v>
      </c>
      <c r="B1738" s="254" t="s">
        <v>5609</v>
      </c>
      <c r="C1738" s="322" t="s">
        <v>4923</v>
      </c>
      <c r="D1738" s="20" t="s">
        <v>4322</v>
      </c>
      <c r="E1738" s="213">
        <v>10557.3</v>
      </c>
      <c r="F1738" s="256">
        <v>41934</v>
      </c>
      <c r="G1738" s="34">
        <v>10557.3</v>
      </c>
      <c r="H1738" s="217">
        <f t="shared" si="28"/>
        <v>0</v>
      </c>
      <c r="I1738" s="108" t="s">
        <v>4997</v>
      </c>
    </row>
    <row r="1739" spans="1:11" x14ac:dyDescent="0.25">
      <c r="A1739" s="192">
        <v>41933</v>
      </c>
      <c r="B1739" s="254" t="s">
        <v>5610</v>
      </c>
      <c r="C1739" s="322" t="s">
        <v>4923</v>
      </c>
      <c r="D1739" s="20" t="s">
        <v>180</v>
      </c>
      <c r="E1739" s="213">
        <v>21519</v>
      </c>
      <c r="F1739" s="256">
        <v>41933</v>
      </c>
      <c r="G1739" s="34">
        <v>21519</v>
      </c>
      <c r="H1739" s="217">
        <f t="shared" si="28"/>
        <v>0</v>
      </c>
      <c r="I1739" s="108" t="s">
        <v>5251</v>
      </c>
    </row>
    <row r="1740" spans="1:11" x14ac:dyDescent="0.25">
      <c r="A1740" s="192">
        <v>41933</v>
      </c>
      <c r="B1740" s="254" t="s">
        <v>5611</v>
      </c>
      <c r="C1740" s="322" t="s">
        <v>4923</v>
      </c>
      <c r="D1740" s="20" t="s">
        <v>29</v>
      </c>
      <c r="E1740" s="213">
        <v>8136</v>
      </c>
      <c r="F1740" s="256">
        <v>41934</v>
      </c>
      <c r="G1740" s="34">
        <v>8136</v>
      </c>
      <c r="H1740" s="217">
        <f t="shared" si="28"/>
        <v>0</v>
      </c>
      <c r="I1740" s="108" t="s">
        <v>4997</v>
      </c>
    </row>
    <row r="1741" spans="1:11" x14ac:dyDescent="0.25">
      <c r="A1741" s="192">
        <v>41933</v>
      </c>
      <c r="B1741" s="254" t="s">
        <v>5612</v>
      </c>
      <c r="C1741" s="322" t="s">
        <v>4923</v>
      </c>
      <c r="D1741" s="20" t="s">
        <v>134</v>
      </c>
      <c r="E1741" s="213">
        <v>3345</v>
      </c>
      <c r="F1741" s="256">
        <v>41933</v>
      </c>
      <c r="G1741" s="34">
        <v>3345</v>
      </c>
      <c r="H1741" s="217">
        <f t="shared" si="28"/>
        <v>0</v>
      </c>
      <c r="I1741" s="108" t="s">
        <v>5010</v>
      </c>
    </row>
    <row r="1742" spans="1:11" x14ac:dyDescent="0.25">
      <c r="A1742" s="192">
        <v>41933</v>
      </c>
      <c r="B1742" s="254" t="s">
        <v>5613</v>
      </c>
      <c r="C1742" s="322" t="s">
        <v>4923</v>
      </c>
      <c r="D1742" s="20" t="s">
        <v>758</v>
      </c>
      <c r="E1742" s="213">
        <v>2503.1999999999998</v>
      </c>
      <c r="F1742" s="256">
        <v>41934</v>
      </c>
      <c r="G1742" s="34">
        <v>2503.1999999999998</v>
      </c>
      <c r="H1742" s="217">
        <f t="shared" si="28"/>
        <v>0</v>
      </c>
      <c r="I1742" s="108" t="s">
        <v>4997</v>
      </c>
    </row>
    <row r="1743" spans="1:11" x14ac:dyDescent="0.25">
      <c r="A1743" s="192">
        <v>41933</v>
      </c>
      <c r="B1743" s="254" t="s">
        <v>5614</v>
      </c>
      <c r="C1743" s="322" t="s">
        <v>4923</v>
      </c>
      <c r="D1743" s="20" t="s">
        <v>54</v>
      </c>
      <c r="E1743" s="213">
        <v>9157</v>
      </c>
      <c r="F1743" s="256">
        <v>41935</v>
      </c>
      <c r="G1743" s="34">
        <v>9157</v>
      </c>
      <c r="H1743" s="217">
        <f t="shared" si="28"/>
        <v>0</v>
      </c>
      <c r="I1743" s="108" t="s">
        <v>4997</v>
      </c>
    </row>
    <row r="1744" spans="1:11" x14ac:dyDescent="0.25">
      <c r="A1744" s="192">
        <v>41933</v>
      </c>
      <c r="B1744" s="254" t="s">
        <v>5615</v>
      </c>
      <c r="C1744" s="322" t="s">
        <v>4923</v>
      </c>
      <c r="D1744" s="20" t="s">
        <v>3366</v>
      </c>
      <c r="E1744" s="213">
        <v>1824</v>
      </c>
      <c r="F1744" s="256">
        <v>41933</v>
      </c>
      <c r="G1744" s="34">
        <v>1824</v>
      </c>
      <c r="H1744" s="217">
        <f t="shared" si="28"/>
        <v>0</v>
      </c>
      <c r="I1744" s="108" t="s">
        <v>5010</v>
      </c>
    </row>
    <row r="1745" spans="1:11" x14ac:dyDescent="0.25">
      <c r="A1745" s="192">
        <v>41933</v>
      </c>
      <c r="B1745" s="254" t="s">
        <v>5616</v>
      </c>
      <c r="C1745" s="322" t="s">
        <v>4923</v>
      </c>
      <c r="D1745" s="20" t="s">
        <v>441</v>
      </c>
      <c r="E1745" s="213">
        <v>1991</v>
      </c>
      <c r="F1745" s="256">
        <v>41934</v>
      </c>
      <c r="G1745" s="34">
        <v>1991</v>
      </c>
      <c r="H1745" s="217">
        <f t="shared" si="28"/>
        <v>0</v>
      </c>
      <c r="I1745" s="108" t="s">
        <v>4997</v>
      </c>
      <c r="K1745" s="33"/>
    </row>
    <row r="1746" spans="1:11" x14ac:dyDescent="0.25">
      <c r="A1746" s="192">
        <v>41933</v>
      </c>
      <c r="B1746" s="254" t="s">
        <v>5617</v>
      </c>
      <c r="C1746" s="322" t="s">
        <v>4923</v>
      </c>
      <c r="D1746" s="20" t="s">
        <v>136</v>
      </c>
      <c r="E1746" s="213">
        <v>1507.1</v>
      </c>
      <c r="F1746" s="256">
        <v>41933</v>
      </c>
      <c r="G1746" s="34">
        <v>1507.1</v>
      </c>
      <c r="H1746" s="217">
        <f t="shared" si="28"/>
        <v>0</v>
      </c>
      <c r="I1746" s="108" t="s">
        <v>4992</v>
      </c>
      <c r="K1746" s="33"/>
    </row>
    <row r="1747" spans="1:11" x14ac:dyDescent="0.25">
      <c r="A1747" s="192">
        <v>41933</v>
      </c>
      <c r="B1747" s="254" t="s">
        <v>5618</v>
      </c>
      <c r="C1747" s="322" t="s">
        <v>4923</v>
      </c>
      <c r="D1747" s="20" t="s">
        <v>1693</v>
      </c>
      <c r="E1747" s="213">
        <v>2080</v>
      </c>
      <c r="F1747" s="256">
        <v>41933</v>
      </c>
      <c r="G1747" s="34">
        <v>2080</v>
      </c>
      <c r="H1747" s="217">
        <f t="shared" si="28"/>
        <v>0</v>
      </c>
      <c r="I1747" s="108" t="s">
        <v>4992</v>
      </c>
    </row>
    <row r="1748" spans="1:11" x14ac:dyDescent="0.25">
      <c r="A1748" s="192">
        <v>41933</v>
      </c>
      <c r="B1748" s="254" t="s">
        <v>5619</v>
      </c>
      <c r="C1748" s="322" t="s">
        <v>4923</v>
      </c>
      <c r="D1748" s="20" t="s">
        <v>25</v>
      </c>
      <c r="E1748" s="213">
        <v>7230</v>
      </c>
      <c r="F1748" s="256">
        <v>41933</v>
      </c>
      <c r="G1748" s="34">
        <v>7230</v>
      </c>
      <c r="H1748" s="217">
        <f t="shared" si="28"/>
        <v>0</v>
      </c>
      <c r="I1748" s="108" t="s">
        <v>5251</v>
      </c>
    </row>
    <row r="1749" spans="1:11" x14ac:dyDescent="0.25">
      <c r="A1749" s="192">
        <v>41933</v>
      </c>
      <c r="B1749" s="254" t="s">
        <v>5620</v>
      </c>
      <c r="C1749" s="322" t="s">
        <v>4923</v>
      </c>
      <c r="D1749" s="20" t="s">
        <v>28</v>
      </c>
      <c r="E1749" s="213">
        <v>3835.6</v>
      </c>
      <c r="F1749" s="256">
        <v>41933</v>
      </c>
      <c r="G1749" s="34">
        <v>3835.6</v>
      </c>
      <c r="H1749" s="217">
        <f t="shared" si="28"/>
        <v>0</v>
      </c>
      <c r="I1749" s="108" t="s">
        <v>4992</v>
      </c>
    </row>
    <row r="1750" spans="1:11" x14ac:dyDescent="0.25">
      <c r="A1750" s="192">
        <v>41933</v>
      </c>
      <c r="B1750" s="254" t="s">
        <v>5621</v>
      </c>
      <c r="C1750" s="322" t="s">
        <v>4923</v>
      </c>
      <c r="D1750" s="20" t="s">
        <v>4658</v>
      </c>
      <c r="E1750" s="213">
        <v>1802</v>
      </c>
      <c r="F1750" s="256">
        <v>41933</v>
      </c>
      <c r="G1750" s="34">
        <v>1802</v>
      </c>
      <c r="H1750" s="217">
        <f t="shared" si="28"/>
        <v>0</v>
      </c>
      <c r="I1750" s="108" t="s">
        <v>5251</v>
      </c>
    </row>
    <row r="1751" spans="1:11" x14ac:dyDescent="0.25">
      <c r="A1751" s="192">
        <v>41933</v>
      </c>
      <c r="B1751" s="254" t="s">
        <v>5622</v>
      </c>
      <c r="C1751" s="322" t="s">
        <v>4923</v>
      </c>
      <c r="D1751" s="20" t="s">
        <v>180</v>
      </c>
      <c r="E1751" s="213">
        <v>156</v>
      </c>
      <c r="F1751" s="256">
        <v>41933</v>
      </c>
      <c r="G1751" s="34">
        <v>156</v>
      </c>
      <c r="H1751" s="217">
        <f t="shared" si="28"/>
        <v>0</v>
      </c>
      <c r="I1751" s="108" t="s">
        <v>5251</v>
      </c>
    </row>
    <row r="1752" spans="1:11" x14ac:dyDescent="0.25">
      <c r="A1752" s="192">
        <v>41933</v>
      </c>
      <c r="B1752" s="254" t="s">
        <v>5623</v>
      </c>
      <c r="C1752" s="322" t="s">
        <v>4923</v>
      </c>
      <c r="D1752" s="20" t="s">
        <v>5004</v>
      </c>
      <c r="E1752" s="213">
        <v>4490.8</v>
      </c>
      <c r="F1752" s="579">
        <v>41933</v>
      </c>
      <c r="G1752" s="34">
        <v>4490.8</v>
      </c>
      <c r="H1752" s="217">
        <f t="shared" si="28"/>
        <v>0</v>
      </c>
      <c r="I1752" s="108" t="s">
        <v>5251</v>
      </c>
    </row>
    <row r="1753" spans="1:11" x14ac:dyDescent="0.25">
      <c r="A1753" s="192">
        <v>41933</v>
      </c>
      <c r="B1753" s="254" t="s">
        <v>5624</v>
      </c>
      <c r="C1753" s="322" t="s">
        <v>4923</v>
      </c>
      <c r="D1753" s="20" t="s">
        <v>3115</v>
      </c>
      <c r="E1753" s="213">
        <v>10137.200000000001</v>
      </c>
      <c r="F1753" s="256">
        <v>41933</v>
      </c>
      <c r="G1753" s="34">
        <v>10137.200000000001</v>
      </c>
      <c r="H1753" s="217">
        <f t="shared" si="28"/>
        <v>0</v>
      </c>
      <c r="I1753" s="108" t="s">
        <v>5251</v>
      </c>
    </row>
    <row r="1754" spans="1:11" x14ac:dyDescent="0.25">
      <c r="A1754" s="192">
        <v>41933</v>
      </c>
      <c r="B1754" s="254" t="s">
        <v>5625</v>
      </c>
      <c r="C1754" s="322" t="s">
        <v>4923</v>
      </c>
      <c r="D1754" s="20" t="s">
        <v>4764</v>
      </c>
      <c r="E1754" s="213">
        <v>1108.8</v>
      </c>
      <c r="F1754" s="256">
        <v>41933</v>
      </c>
      <c r="G1754" s="34">
        <v>1108.8</v>
      </c>
      <c r="H1754" s="217">
        <f t="shared" si="28"/>
        <v>0</v>
      </c>
      <c r="I1754" s="108" t="s">
        <v>5251</v>
      </c>
    </row>
    <row r="1755" spans="1:11" x14ac:dyDescent="0.25">
      <c r="A1755" s="192">
        <v>41933</v>
      </c>
      <c r="B1755" s="254" t="s">
        <v>5626</v>
      </c>
      <c r="C1755" s="322" t="s">
        <v>4923</v>
      </c>
      <c r="D1755" s="20" t="s">
        <v>4586</v>
      </c>
      <c r="E1755" s="213">
        <v>3588.5</v>
      </c>
      <c r="F1755" s="256">
        <v>41933</v>
      </c>
      <c r="G1755" s="34">
        <v>3588.5</v>
      </c>
      <c r="H1755" s="217">
        <f t="shared" si="28"/>
        <v>0</v>
      </c>
      <c r="I1755" s="108" t="s">
        <v>4992</v>
      </c>
    </row>
    <row r="1756" spans="1:11" x14ac:dyDescent="0.25">
      <c r="A1756" s="192">
        <v>41933</v>
      </c>
      <c r="B1756" s="254" t="s">
        <v>5627</v>
      </c>
      <c r="C1756" s="322" t="s">
        <v>4923</v>
      </c>
      <c r="D1756" s="20" t="s">
        <v>4918</v>
      </c>
      <c r="E1756" s="213">
        <v>25116.16</v>
      </c>
      <c r="F1756" s="256">
        <v>41934</v>
      </c>
      <c r="G1756" s="34">
        <v>25116.16</v>
      </c>
      <c r="H1756" s="217">
        <f t="shared" si="28"/>
        <v>0</v>
      </c>
      <c r="I1756" s="108" t="s">
        <v>5032</v>
      </c>
    </row>
    <row r="1757" spans="1:11" x14ac:dyDescent="0.25">
      <c r="A1757" s="192">
        <v>41933</v>
      </c>
      <c r="B1757" s="254" t="s">
        <v>5628</v>
      </c>
      <c r="C1757" s="322" t="s">
        <v>4923</v>
      </c>
      <c r="D1757" s="20" t="s">
        <v>52</v>
      </c>
      <c r="E1757" s="213">
        <v>4017.6</v>
      </c>
      <c r="F1757" s="579">
        <v>41933</v>
      </c>
      <c r="G1757" s="34">
        <v>4017.6</v>
      </c>
      <c r="H1757" s="217">
        <f t="shared" si="28"/>
        <v>0</v>
      </c>
      <c r="I1757" s="108" t="s">
        <v>4993</v>
      </c>
    </row>
    <row r="1758" spans="1:11" x14ac:dyDescent="0.25">
      <c r="A1758" s="192">
        <v>41933</v>
      </c>
      <c r="B1758" s="254" t="s">
        <v>5629</v>
      </c>
      <c r="C1758" s="322" t="s">
        <v>4923</v>
      </c>
      <c r="D1758" s="20" t="s">
        <v>348</v>
      </c>
      <c r="E1758" s="213">
        <v>3241.2</v>
      </c>
      <c r="F1758" s="256">
        <v>41933</v>
      </c>
      <c r="G1758" s="34">
        <v>3241.2</v>
      </c>
      <c r="H1758" s="217">
        <f t="shared" si="28"/>
        <v>0</v>
      </c>
      <c r="I1758" s="108" t="s">
        <v>4995</v>
      </c>
    </row>
    <row r="1759" spans="1:11" x14ac:dyDescent="0.25">
      <c r="A1759" s="192">
        <v>41933</v>
      </c>
      <c r="B1759" s="254" t="s">
        <v>5630</v>
      </c>
      <c r="C1759" s="322" t="s">
        <v>4923</v>
      </c>
      <c r="D1759" s="20" t="s">
        <v>494</v>
      </c>
      <c r="E1759" s="213">
        <v>9778.0400000000009</v>
      </c>
      <c r="F1759" s="256">
        <v>41933</v>
      </c>
      <c r="G1759" s="34">
        <v>9778.0400000000009</v>
      </c>
      <c r="H1759" s="217">
        <f t="shared" si="28"/>
        <v>0</v>
      </c>
      <c r="I1759" s="108" t="s">
        <v>4993</v>
      </c>
    </row>
    <row r="1760" spans="1:11" x14ac:dyDescent="0.25">
      <c r="A1760" s="192">
        <v>41933</v>
      </c>
      <c r="B1760" s="254" t="s">
        <v>5631</v>
      </c>
      <c r="C1760" s="322" t="s">
        <v>4923</v>
      </c>
      <c r="D1760" s="20" t="s">
        <v>4589</v>
      </c>
      <c r="E1760" s="213">
        <v>3788.8</v>
      </c>
      <c r="F1760" s="256">
        <v>41933</v>
      </c>
      <c r="G1760" s="34">
        <v>3788.8</v>
      </c>
      <c r="H1760" s="217">
        <f t="shared" si="28"/>
        <v>0</v>
      </c>
      <c r="I1760" s="108" t="s">
        <v>4992</v>
      </c>
    </row>
    <row r="1761" spans="1:11" x14ac:dyDescent="0.25">
      <c r="A1761" s="192">
        <v>41933</v>
      </c>
      <c r="B1761" s="254" t="s">
        <v>5632</v>
      </c>
      <c r="C1761" s="322" t="s">
        <v>4923</v>
      </c>
      <c r="D1761" s="20" t="s">
        <v>2382</v>
      </c>
      <c r="E1761" s="213">
        <v>11880.55</v>
      </c>
      <c r="F1761" s="421" t="s">
        <v>5633</v>
      </c>
      <c r="G1761" s="34">
        <f>2089.3+9791.25</f>
        <v>11880.55</v>
      </c>
      <c r="H1761" s="217">
        <f t="shared" si="28"/>
        <v>0</v>
      </c>
      <c r="I1761" s="108" t="s">
        <v>4995</v>
      </c>
    </row>
    <row r="1762" spans="1:11" x14ac:dyDescent="0.25">
      <c r="A1762" s="192">
        <v>41933</v>
      </c>
      <c r="B1762" s="254" t="s">
        <v>5634</v>
      </c>
      <c r="C1762" s="322" t="s">
        <v>4923</v>
      </c>
      <c r="D1762" s="20" t="s">
        <v>441</v>
      </c>
      <c r="E1762" s="213">
        <v>1441</v>
      </c>
      <c r="F1762" s="256">
        <v>41933</v>
      </c>
      <c r="G1762" s="34">
        <v>1441</v>
      </c>
      <c r="H1762" s="217">
        <f t="shared" si="28"/>
        <v>0</v>
      </c>
      <c r="I1762" s="108" t="s">
        <v>4993</v>
      </c>
      <c r="J1762" s="21"/>
      <c r="K1762" s="21"/>
    </row>
    <row r="1763" spans="1:11" x14ac:dyDescent="0.25">
      <c r="A1763" s="192">
        <v>41933</v>
      </c>
      <c r="B1763" s="254" t="s">
        <v>5635</v>
      </c>
      <c r="C1763" s="322" t="s">
        <v>4923</v>
      </c>
      <c r="D1763" s="20" t="s">
        <v>237</v>
      </c>
      <c r="E1763" s="213">
        <v>1200.5999999999999</v>
      </c>
      <c r="F1763" s="256">
        <v>41933</v>
      </c>
      <c r="G1763" s="34">
        <v>1200.5999999999999</v>
      </c>
      <c r="H1763" s="217">
        <f t="shared" si="28"/>
        <v>0</v>
      </c>
      <c r="I1763" s="108" t="s">
        <v>4995</v>
      </c>
      <c r="J1763" s="21"/>
      <c r="K1763" s="21"/>
    </row>
    <row r="1764" spans="1:11" x14ac:dyDescent="0.25">
      <c r="A1764" s="192">
        <v>41933</v>
      </c>
      <c r="B1764" s="254" t="s">
        <v>5636</v>
      </c>
      <c r="C1764" s="322" t="s">
        <v>4923</v>
      </c>
      <c r="D1764" s="20" t="s">
        <v>4782</v>
      </c>
      <c r="E1764" s="213">
        <v>1464.5</v>
      </c>
      <c r="F1764" s="256">
        <v>41933</v>
      </c>
      <c r="G1764" s="34">
        <v>1464.5</v>
      </c>
      <c r="H1764" s="217">
        <f t="shared" si="28"/>
        <v>0</v>
      </c>
      <c r="I1764" s="108" t="s">
        <v>3577</v>
      </c>
      <c r="J1764" s="21"/>
      <c r="K1764" s="21"/>
    </row>
    <row r="1765" spans="1:11" x14ac:dyDescent="0.25">
      <c r="A1765" s="192">
        <v>41933</v>
      </c>
      <c r="B1765" s="254" t="s">
        <v>5637</v>
      </c>
      <c r="C1765" s="322" t="s">
        <v>4923</v>
      </c>
      <c r="D1765" s="20" t="s">
        <v>4617</v>
      </c>
      <c r="E1765" s="213">
        <v>11262.2</v>
      </c>
      <c r="F1765" s="256">
        <v>41934</v>
      </c>
      <c r="G1765" s="34">
        <v>11262.2</v>
      </c>
      <c r="H1765" s="217">
        <f t="shared" si="28"/>
        <v>0</v>
      </c>
      <c r="I1765" s="108" t="s">
        <v>5000</v>
      </c>
      <c r="J1765" s="21"/>
      <c r="K1765" s="21"/>
    </row>
    <row r="1766" spans="1:11" x14ac:dyDescent="0.25">
      <c r="A1766" s="192">
        <v>41933</v>
      </c>
      <c r="B1766" s="254" t="s">
        <v>5638</v>
      </c>
      <c r="C1766" s="322" t="s">
        <v>4923</v>
      </c>
      <c r="D1766" s="20" t="s">
        <v>142</v>
      </c>
      <c r="E1766" s="213">
        <v>1052</v>
      </c>
      <c r="F1766" s="256">
        <v>41934</v>
      </c>
      <c r="G1766" s="34">
        <v>1052</v>
      </c>
      <c r="H1766" s="217">
        <f t="shared" si="28"/>
        <v>0</v>
      </c>
      <c r="I1766" s="108" t="s">
        <v>5000</v>
      </c>
      <c r="J1766" s="21"/>
      <c r="K1766" s="21"/>
    </row>
    <row r="1767" spans="1:11" x14ac:dyDescent="0.25">
      <c r="A1767" s="192">
        <v>41933</v>
      </c>
      <c r="B1767" s="254" t="s">
        <v>5639</v>
      </c>
      <c r="C1767" s="322" t="s">
        <v>4923</v>
      </c>
      <c r="D1767" s="20" t="s">
        <v>4702</v>
      </c>
      <c r="E1767" s="213">
        <v>343.2</v>
      </c>
      <c r="F1767" s="256">
        <v>41933</v>
      </c>
      <c r="G1767" s="34">
        <v>343.2</v>
      </c>
      <c r="H1767" s="217">
        <f t="shared" si="28"/>
        <v>0</v>
      </c>
      <c r="I1767" s="108" t="s">
        <v>4992</v>
      </c>
      <c r="J1767" s="21"/>
      <c r="K1767" s="21"/>
    </row>
    <row r="1768" spans="1:11" x14ac:dyDescent="0.25">
      <c r="A1768" s="192">
        <v>41933</v>
      </c>
      <c r="B1768" s="254" t="s">
        <v>5640</v>
      </c>
      <c r="C1768" s="322" t="s">
        <v>4923</v>
      </c>
      <c r="D1768" s="20" t="s">
        <v>560</v>
      </c>
      <c r="E1768" s="213">
        <v>12674</v>
      </c>
      <c r="F1768" s="256">
        <v>41934</v>
      </c>
      <c r="G1768" s="34">
        <v>12674</v>
      </c>
      <c r="H1768" s="217">
        <f t="shared" si="28"/>
        <v>0</v>
      </c>
      <c r="I1768" s="108" t="s">
        <v>5000</v>
      </c>
      <c r="J1768" s="21"/>
      <c r="K1768" s="21"/>
    </row>
    <row r="1769" spans="1:11" x14ac:dyDescent="0.25">
      <c r="A1769" s="192">
        <v>41933</v>
      </c>
      <c r="B1769" s="254" t="s">
        <v>5641</v>
      </c>
      <c r="C1769" s="322" t="s">
        <v>4923</v>
      </c>
      <c r="D1769" s="20" t="s">
        <v>104</v>
      </c>
      <c r="E1769" s="213">
        <v>1092.8599999999999</v>
      </c>
      <c r="F1769" s="256">
        <v>41933</v>
      </c>
      <c r="G1769" s="34">
        <v>1092.8599999999999</v>
      </c>
      <c r="H1769" s="217">
        <f t="shared" si="28"/>
        <v>0</v>
      </c>
      <c r="I1769" s="108" t="s">
        <v>4992</v>
      </c>
      <c r="J1769" s="21"/>
      <c r="K1769" s="21"/>
    </row>
    <row r="1770" spans="1:11" x14ac:dyDescent="0.25">
      <c r="A1770" s="192">
        <v>41933</v>
      </c>
      <c r="B1770" s="254" t="s">
        <v>5642</v>
      </c>
      <c r="C1770" s="322" t="s">
        <v>4923</v>
      </c>
      <c r="D1770" s="20" t="s">
        <v>5643</v>
      </c>
      <c r="E1770" s="213">
        <v>13721.5</v>
      </c>
      <c r="F1770" s="256">
        <v>41934</v>
      </c>
      <c r="G1770" s="34">
        <v>13721.5</v>
      </c>
      <c r="H1770" s="217">
        <f t="shared" si="28"/>
        <v>0</v>
      </c>
      <c r="I1770" s="108" t="s">
        <v>5000</v>
      </c>
      <c r="J1770" s="21"/>
      <c r="K1770" s="21"/>
    </row>
    <row r="1771" spans="1:11" x14ac:dyDescent="0.25">
      <c r="A1771" s="192">
        <v>41933</v>
      </c>
      <c r="B1771" s="254" t="s">
        <v>5644</v>
      </c>
      <c r="C1771" s="322" t="s">
        <v>4923</v>
      </c>
      <c r="D1771" s="20" t="s">
        <v>87</v>
      </c>
      <c r="E1771" s="213">
        <v>8295.6</v>
      </c>
      <c r="F1771" s="256">
        <v>41934</v>
      </c>
      <c r="G1771" s="34">
        <v>8295.6</v>
      </c>
      <c r="H1771" s="217">
        <f t="shared" si="28"/>
        <v>0</v>
      </c>
      <c r="I1771" s="108" t="s">
        <v>5000</v>
      </c>
      <c r="J1771" s="21"/>
      <c r="K1771" s="21"/>
    </row>
    <row r="1772" spans="1:11" x14ac:dyDescent="0.25">
      <c r="A1772" s="192">
        <v>41933</v>
      </c>
      <c r="B1772" s="254" t="s">
        <v>5645</v>
      </c>
      <c r="C1772" s="322" t="s">
        <v>4923</v>
      </c>
      <c r="D1772" s="20" t="s">
        <v>78</v>
      </c>
      <c r="E1772" s="213">
        <v>4287.6000000000004</v>
      </c>
      <c r="F1772" s="256">
        <v>41934</v>
      </c>
      <c r="G1772" s="34">
        <v>4287.6000000000004</v>
      </c>
      <c r="H1772" s="217">
        <f t="shared" si="28"/>
        <v>0</v>
      </c>
      <c r="I1772" s="108" t="s">
        <v>5000</v>
      </c>
      <c r="J1772" s="21"/>
      <c r="K1772" s="21"/>
    </row>
    <row r="1773" spans="1:11" x14ac:dyDescent="0.25">
      <c r="A1773" s="192">
        <v>41933</v>
      </c>
      <c r="B1773" s="254" t="s">
        <v>5646</v>
      </c>
      <c r="C1773" s="322" t="s">
        <v>4923</v>
      </c>
      <c r="D1773" s="20" t="s">
        <v>4617</v>
      </c>
      <c r="E1773" s="213">
        <v>41.4</v>
      </c>
      <c r="F1773" s="256">
        <v>41934</v>
      </c>
      <c r="G1773" s="34">
        <v>41.4</v>
      </c>
      <c r="H1773" s="217">
        <f t="shared" si="28"/>
        <v>0</v>
      </c>
      <c r="I1773" s="108" t="s">
        <v>5000</v>
      </c>
      <c r="J1773" s="21"/>
      <c r="K1773" s="21"/>
    </row>
    <row r="1774" spans="1:11" x14ac:dyDescent="0.25">
      <c r="A1774" s="192">
        <v>41933</v>
      </c>
      <c r="B1774" s="254" t="s">
        <v>5647</v>
      </c>
      <c r="C1774" s="322" t="s">
        <v>4923</v>
      </c>
      <c r="D1774" s="20" t="s">
        <v>79</v>
      </c>
      <c r="E1774" s="213">
        <v>82034.7</v>
      </c>
      <c r="F1774" s="421" t="s">
        <v>5648</v>
      </c>
      <c r="G1774" s="34">
        <f>2817.6+79217.1</f>
        <v>82034.700000000012</v>
      </c>
      <c r="H1774" s="217">
        <f t="shared" si="28"/>
        <v>0</v>
      </c>
      <c r="I1774" s="108" t="s">
        <v>3577</v>
      </c>
      <c r="J1774" s="21"/>
      <c r="K1774" s="21"/>
    </row>
    <row r="1775" spans="1:11" x14ac:dyDescent="0.25">
      <c r="A1775" s="192">
        <v>41933</v>
      </c>
      <c r="B1775" s="254" t="s">
        <v>5649</v>
      </c>
      <c r="C1775" s="322" t="s">
        <v>4923</v>
      </c>
      <c r="D1775" s="20" t="s">
        <v>4918</v>
      </c>
      <c r="E1775" s="213">
        <v>1141.8</v>
      </c>
      <c r="F1775" s="256">
        <v>41934</v>
      </c>
      <c r="G1775" s="34">
        <v>1141.8</v>
      </c>
      <c r="H1775" s="217">
        <f t="shared" si="28"/>
        <v>0</v>
      </c>
      <c r="I1775" s="108" t="s">
        <v>4992</v>
      </c>
      <c r="J1775" s="21"/>
      <c r="K1775" s="21"/>
    </row>
    <row r="1776" spans="1:11" x14ac:dyDescent="0.25">
      <c r="A1776" s="192">
        <v>41933</v>
      </c>
      <c r="B1776" s="254" t="s">
        <v>5650</v>
      </c>
      <c r="C1776" s="322" t="s">
        <v>4923</v>
      </c>
      <c r="D1776" s="20" t="s">
        <v>63</v>
      </c>
      <c r="E1776" s="213">
        <v>2007.5</v>
      </c>
      <c r="F1776" s="256">
        <v>41933</v>
      </c>
      <c r="G1776" s="34">
        <v>2007.5</v>
      </c>
      <c r="H1776" s="217">
        <f t="shared" si="28"/>
        <v>0</v>
      </c>
      <c r="I1776" s="108" t="s">
        <v>4995</v>
      </c>
      <c r="J1776" s="21"/>
      <c r="K1776" s="21"/>
    </row>
    <row r="1777" spans="1:11" x14ac:dyDescent="0.25">
      <c r="A1777" s="192">
        <v>41933</v>
      </c>
      <c r="B1777" s="254" t="s">
        <v>5651</v>
      </c>
      <c r="C1777" s="322" t="s">
        <v>4923</v>
      </c>
      <c r="D1777" s="20" t="s">
        <v>494</v>
      </c>
      <c r="E1777" s="213">
        <v>719.2</v>
      </c>
      <c r="F1777" s="256">
        <v>41933</v>
      </c>
      <c r="G1777" s="34">
        <v>719.2</v>
      </c>
      <c r="H1777" s="217">
        <f t="shared" si="28"/>
        <v>0</v>
      </c>
      <c r="I1777" s="108" t="s">
        <v>4992</v>
      </c>
      <c r="J1777" s="21"/>
      <c r="K1777" s="21"/>
    </row>
    <row r="1778" spans="1:11" x14ac:dyDescent="0.25">
      <c r="A1778" s="192">
        <v>41933</v>
      </c>
      <c r="B1778" s="254" t="s">
        <v>5652</v>
      </c>
      <c r="C1778" s="322" t="s">
        <v>4923</v>
      </c>
      <c r="D1778" s="20" t="s">
        <v>4633</v>
      </c>
      <c r="E1778" s="213">
        <v>166253.64000000001</v>
      </c>
      <c r="F1778" s="412" t="s">
        <v>6560</v>
      </c>
      <c r="G1778" s="40">
        <v>166253.64000000001</v>
      </c>
      <c r="H1778" s="217">
        <f t="shared" si="28"/>
        <v>0</v>
      </c>
      <c r="I1778" s="108" t="s">
        <v>5653</v>
      </c>
    </row>
    <row r="1779" spans="1:11" x14ac:dyDescent="0.25">
      <c r="A1779" s="192">
        <v>41933</v>
      </c>
      <c r="B1779" s="254" t="s">
        <v>5654</v>
      </c>
      <c r="C1779" s="322" t="s">
        <v>4923</v>
      </c>
      <c r="D1779" s="20" t="s">
        <v>4649</v>
      </c>
      <c r="E1779" s="213">
        <v>2563.1999999999998</v>
      </c>
      <c r="F1779" s="256">
        <v>41933</v>
      </c>
      <c r="G1779" s="34">
        <v>2563.1999999999998</v>
      </c>
      <c r="H1779" s="217">
        <f t="shared" si="28"/>
        <v>0</v>
      </c>
      <c r="I1779" s="108" t="s">
        <v>4992</v>
      </c>
    </row>
    <row r="1780" spans="1:11" x14ac:dyDescent="0.25">
      <c r="A1780" s="192">
        <v>41933</v>
      </c>
      <c r="B1780" s="254" t="s">
        <v>5655</v>
      </c>
      <c r="C1780" s="322" t="s">
        <v>4923</v>
      </c>
      <c r="D1780" s="20" t="s">
        <v>14</v>
      </c>
      <c r="E1780" s="213">
        <v>1680</v>
      </c>
      <c r="F1780" s="256">
        <v>41934</v>
      </c>
      <c r="G1780" s="34">
        <v>1680</v>
      </c>
      <c r="H1780" s="217">
        <f t="shared" si="28"/>
        <v>0</v>
      </c>
      <c r="I1780" s="108" t="s">
        <v>4993</v>
      </c>
    </row>
    <row r="1781" spans="1:11" x14ac:dyDescent="0.25">
      <c r="A1781" s="192">
        <v>41933</v>
      </c>
      <c r="B1781" s="254" t="s">
        <v>5656</v>
      </c>
      <c r="C1781" s="322" t="s">
        <v>4923</v>
      </c>
      <c r="D1781" s="20" t="s">
        <v>4183</v>
      </c>
      <c r="E1781" s="213">
        <v>6585.6</v>
      </c>
      <c r="F1781" s="256">
        <v>41933</v>
      </c>
      <c r="G1781" s="34">
        <v>6585.6</v>
      </c>
      <c r="H1781" s="217">
        <f t="shared" si="28"/>
        <v>0</v>
      </c>
      <c r="I1781" s="108" t="s">
        <v>4992</v>
      </c>
    </row>
    <row r="1782" spans="1:11" x14ac:dyDescent="0.25">
      <c r="A1782" s="192">
        <v>41934</v>
      </c>
      <c r="B1782" s="254" t="s">
        <v>5657</v>
      </c>
      <c r="C1782" s="322" t="s">
        <v>4923</v>
      </c>
      <c r="D1782" s="20" t="s">
        <v>5658</v>
      </c>
      <c r="E1782" s="213">
        <v>2664</v>
      </c>
      <c r="F1782" s="256">
        <v>41934</v>
      </c>
      <c r="G1782" s="34">
        <v>2664</v>
      </c>
      <c r="H1782" s="217">
        <f t="shared" si="28"/>
        <v>0</v>
      </c>
      <c r="I1782" s="108" t="s">
        <v>4992</v>
      </c>
    </row>
    <row r="1783" spans="1:11" x14ac:dyDescent="0.25">
      <c r="A1783" s="192">
        <v>41934</v>
      </c>
      <c r="B1783" s="254" t="s">
        <v>5659</v>
      </c>
      <c r="C1783" s="322" t="s">
        <v>4923</v>
      </c>
      <c r="D1783" s="20" t="s">
        <v>4918</v>
      </c>
      <c r="E1783" s="238">
        <v>72173.600000000006</v>
      </c>
      <c r="F1783" s="256">
        <v>41934</v>
      </c>
      <c r="G1783" s="34">
        <v>72173.600000000006</v>
      </c>
      <c r="H1783" s="217">
        <f t="shared" si="28"/>
        <v>0</v>
      </c>
      <c r="I1783" s="32" t="s">
        <v>4997</v>
      </c>
    </row>
    <row r="1784" spans="1:11" x14ac:dyDescent="0.25">
      <c r="A1784" s="192">
        <v>41934</v>
      </c>
      <c r="B1784" s="254" t="s">
        <v>5660</v>
      </c>
      <c r="C1784" s="322" t="s">
        <v>4923</v>
      </c>
      <c r="D1784" s="20" t="s">
        <v>14</v>
      </c>
      <c r="E1784" s="213">
        <v>7000</v>
      </c>
      <c r="F1784" s="256">
        <v>41934</v>
      </c>
      <c r="G1784" s="34">
        <v>7000</v>
      </c>
      <c r="H1784" s="217">
        <f t="shared" si="28"/>
        <v>0</v>
      </c>
      <c r="I1784" s="32" t="s">
        <v>5000</v>
      </c>
    </row>
    <row r="1785" spans="1:11" x14ac:dyDescent="0.25">
      <c r="A1785" s="192">
        <v>41934</v>
      </c>
      <c r="B1785" s="254" t="s">
        <v>5661</v>
      </c>
      <c r="C1785" s="322" t="s">
        <v>4923</v>
      </c>
      <c r="D1785" s="308" t="s">
        <v>4915</v>
      </c>
      <c r="E1785" s="309">
        <v>14860.8</v>
      </c>
      <c r="F1785" s="256">
        <v>41934</v>
      </c>
      <c r="G1785" s="34">
        <v>14860.8</v>
      </c>
      <c r="H1785" s="217">
        <f t="shared" si="28"/>
        <v>0</v>
      </c>
      <c r="I1785" s="32" t="s">
        <v>4971</v>
      </c>
    </row>
    <row r="1786" spans="1:11" x14ac:dyDescent="0.25">
      <c r="A1786" s="192">
        <v>41934</v>
      </c>
      <c r="B1786" s="254" t="s">
        <v>5662</v>
      </c>
      <c r="C1786" s="322" t="s">
        <v>4923</v>
      </c>
      <c r="D1786" s="20" t="s">
        <v>4918</v>
      </c>
      <c r="E1786" s="213">
        <v>33150.800000000003</v>
      </c>
      <c r="F1786" s="256">
        <v>41934</v>
      </c>
      <c r="G1786" s="34">
        <v>33150.800000000003</v>
      </c>
      <c r="H1786" s="217">
        <f t="shared" si="28"/>
        <v>0</v>
      </c>
      <c r="I1786" s="32" t="s">
        <v>4997</v>
      </c>
      <c r="K1786" s="33"/>
    </row>
    <row r="1787" spans="1:11" x14ac:dyDescent="0.25">
      <c r="A1787" s="192">
        <v>41934</v>
      </c>
      <c r="B1787" s="254" t="s">
        <v>5663</v>
      </c>
      <c r="C1787" s="322" t="s">
        <v>4923</v>
      </c>
      <c r="D1787" s="308" t="s">
        <v>4918</v>
      </c>
      <c r="E1787" s="309">
        <v>2824.8</v>
      </c>
      <c r="F1787" s="256">
        <v>41934</v>
      </c>
      <c r="G1787" s="34">
        <v>2824.8</v>
      </c>
      <c r="H1787" s="217">
        <f t="shared" si="28"/>
        <v>0</v>
      </c>
      <c r="I1787" s="32" t="s">
        <v>4997</v>
      </c>
    </row>
    <row r="1788" spans="1:11" x14ac:dyDescent="0.25">
      <c r="A1788" s="192">
        <v>41934</v>
      </c>
      <c r="B1788" s="254" t="s">
        <v>5664</v>
      </c>
      <c r="C1788" s="322" t="s">
        <v>4923</v>
      </c>
      <c r="D1788" s="308" t="s">
        <v>106</v>
      </c>
      <c r="E1788" s="309">
        <v>178409</v>
      </c>
      <c r="F1788" s="256">
        <v>41942</v>
      </c>
      <c r="G1788" s="34">
        <v>178409</v>
      </c>
      <c r="H1788" s="217">
        <f t="shared" si="28"/>
        <v>0</v>
      </c>
      <c r="I1788" s="32" t="s">
        <v>4992</v>
      </c>
    </row>
    <row r="1789" spans="1:11" x14ac:dyDescent="0.25">
      <c r="A1789" s="192">
        <v>41934</v>
      </c>
      <c r="B1789" s="254" t="s">
        <v>5665</v>
      </c>
      <c r="C1789" s="322" t="s">
        <v>4923</v>
      </c>
      <c r="D1789" s="20" t="s">
        <v>23</v>
      </c>
      <c r="E1789" s="213">
        <v>8719.2000000000007</v>
      </c>
      <c r="F1789" s="256">
        <v>41934</v>
      </c>
      <c r="G1789" s="34">
        <v>8719.2000000000007</v>
      </c>
      <c r="H1789" s="217">
        <f t="shared" si="28"/>
        <v>0</v>
      </c>
      <c r="I1789" s="32" t="s">
        <v>4992</v>
      </c>
    </row>
    <row r="1790" spans="1:11" x14ac:dyDescent="0.25">
      <c r="A1790" s="192">
        <v>41934</v>
      </c>
      <c r="B1790" s="254" t="s">
        <v>5666</v>
      </c>
      <c r="C1790" s="322" t="s">
        <v>4923</v>
      </c>
      <c r="D1790" s="20" t="s">
        <v>949</v>
      </c>
      <c r="E1790" s="213">
        <v>1696</v>
      </c>
      <c r="F1790" s="256">
        <v>41935</v>
      </c>
      <c r="G1790" s="34">
        <v>1696</v>
      </c>
      <c r="H1790" s="217">
        <f t="shared" si="28"/>
        <v>0</v>
      </c>
      <c r="I1790" s="32" t="s">
        <v>3577</v>
      </c>
    </row>
    <row r="1791" spans="1:11" x14ac:dyDescent="0.25">
      <c r="A1791" s="192">
        <v>41934</v>
      </c>
      <c r="B1791" s="254" t="s">
        <v>5667</v>
      </c>
      <c r="C1791" s="322" t="s">
        <v>4923</v>
      </c>
      <c r="D1791" s="577" t="s">
        <v>4928</v>
      </c>
      <c r="E1791" s="213">
        <v>5268</v>
      </c>
      <c r="F1791" s="256">
        <v>41934</v>
      </c>
      <c r="G1791" s="34">
        <v>5268</v>
      </c>
      <c r="H1791" s="217">
        <f t="shared" si="28"/>
        <v>0</v>
      </c>
      <c r="I1791" s="32" t="s">
        <v>4995</v>
      </c>
    </row>
    <row r="1792" spans="1:11" x14ac:dyDescent="0.25">
      <c r="A1792" s="192">
        <v>41934</v>
      </c>
      <c r="B1792" s="254" t="s">
        <v>5668</v>
      </c>
      <c r="C1792" s="322" t="s">
        <v>4923</v>
      </c>
      <c r="D1792" s="20" t="s">
        <v>13</v>
      </c>
      <c r="E1792" s="213">
        <v>2295</v>
      </c>
      <c r="F1792" s="256">
        <v>41934</v>
      </c>
      <c r="G1792" s="34">
        <v>2295</v>
      </c>
      <c r="H1792" s="217">
        <f t="shared" si="28"/>
        <v>0</v>
      </c>
      <c r="I1792" s="32" t="s">
        <v>5000</v>
      </c>
    </row>
    <row r="1793" spans="1:11" x14ac:dyDescent="0.25">
      <c r="A1793" s="192">
        <v>41934</v>
      </c>
      <c r="B1793" s="254" t="s">
        <v>5669</v>
      </c>
      <c r="C1793" s="322" t="s">
        <v>4923</v>
      </c>
      <c r="D1793" s="20" t="s">
        <v>5494</v>
      </c>
      <c r="E1793" s="213">
        <v>3136.52</v>
      </c>
      <c r="F1793" s="256">
        <v>41935</v>
      </c>
      <c r="G1793" s="34">
        <v>3136.52</v>
      </c>
      <c r="H1793" s="217">
        <f t="shared" si="28"/>
        <v>0</v>
      </c>
      <c r="I1793" s="32" t="s">
        <v>3577</v>
      </c>
    </row>
    <row r="1794" spans="1:11" x14ac:dyDescent="0.25">
      <c r="A1794" s="192">
        <v>41934</v>
      </c>
      <c r="B1794" s="254" t="s">
        <v>5670</v>
      </c>
      <c r="C1794" s="322" t="s">
        <v>4923</v>
      </c>
      <c r="D1794" s="20" t="s">
        <v>91</v>
      </c>
      <c r="E1794" s="213">
        <v>2778.4</v>
      </c>
      <c r="F1794" s="256">
        <v>41935</v>
      </c>
      <c r="G1794" s="34">
        <v>2778.4</v>
      </c>
      <c r="H1794" s="217">
        <f t="shared" si="28"/>
        <v>0</v>
      </c>
      <c r="I1794" s="32" t="s">
        <v>3577</v>
      </c>
      <c r="K1794" s="33"/>
    </row>
    <row r="1795" spans="1:11" x14ac:dyDescent="0.25">
      <c r="A1795" s="192">
        <v>41934</v>
      </c>
      <c r="B1795" s="254" t="s">
        <v>5671</v>
      </c>
      <c r="C1795" s="322" t="s">
        <v>4923</v>
      </c>
      <c r="D1795" s="20" t="s">
        <v>855</v>
      </c>
      <c r="E1795" s="213">
        <v>2800</v>
      </c>
      <c r="F1795" s="256">
        <v>41935</v>
      </c>
      <c r="G1795" s="34">
        <v>2800</v>
      </c>
      <c r="H1795" s="217">
        <f t="shared" si="28"/>
        <v>0</v>
      </c>
      <c r="I1795" s="32" t="s">
        <v>3577</v>
      </c>
      <c r="K1795" s="430"/>
    </row>
    <row r="1796" spans="1:11" x14ac:dyDescent="0.25">
      <c r="A1796" s="192">
        <v>41934</v>
      </c>
      <c r="B1796" s="254" t="s">
        <v>5672</v>
      </c>
      <c r="C1796" s="322" t="s">
        <v>4923</v>
      </c>
      <c r="D1796" s="20" t="s">
        <v>4667</v>
      </c>
      <c r="E1796" s="213">
        <v>4350.3999999999996</v>
      </c>
      <c r="F1796" s="256">
        <v>41935</v>
      </c>
      <c r="G1796" s="34">
        <v>4350.3999999999996</v>
      </c>
      <c r="H1796" s="217">
        <f t="shared" si="28"/>
        <v>0</v>
      </c>
      <c r="I1796" s="32" t="s">
        <v>3577</v>
      </c>
      <c r="K1796" s="430"/>
    </row>
    <row r="1797" spans="1:11" x14ac:dyDescent="0.25">
      <c r="A1797" s="192">
        <v>41934</v>
      </c>
      <c r="B1797" s="254" t="s">
        <v>5673</v>
      </c>
      <c r="C1797" s="322" t="s">
        <v>4923</v>
      </c>
      <c r="D1797" s="20" t="s">
        <v>149</v>
      </c>
      <c r="E1797" s="213">
        <v>7500</v>
      </c>
      <c r="F1797" s="421" t="s">
        <v>5674</v>
      </c>
      <c r="G1797" s="34">
        <f>2500+5000</f>
        <v>7500</v>
      </c>
      <c r="H1797" s="217">
        <f t="shared" si="28"/>
        <v>0</v>
      </c>
      <c r="I1797" s="32" t="s">
        <v>4992</v>
      </c>
      <c r="K1797" s="430"/>
    </row>
    <row r="1798" spans="1:11" x14ac:dyDescent="0.25">
      <c r="A1798" s="192">
        <v>41934</v>
      </c>
      <c r="B1798" s="254" t="s">
        <v>5675</v>
      </c>
      <c r="C1798" s="322" t="s">
        <v>4923</v>
      </c>
      <c r="D1798" s="20" t="s">
        <v>99</v>
      </c>
      <c r="E1798" s="213">
        <v>1170.46</v>
      </c>
      <c r="F1798" s="256">
        <v>41935</v>
      </c>
      <c r="G1798" s="34">
        <v>1170.46</v>
      </c>
      <c r="H1798" s="217">
        <f t="shared" si="28"/>
        <v>0</v>
      </c>
      <c r="I1798" s="32" t="s">
        <v>3577</v>
      </c>
      <c r="K1798" s="430"/>
    </row>
    <row r="1799" spans="1:11" x14ac:dyDescent="0.25">
      <c r="A1799" s="192">
        <v>41934</v>
      </c>
      <c r="B1799" s="254" t="s">
        <v>5676</v>
      </c>
      <c r="C1799" s="322" t="s">
        <v>4923</v>
      </c>
      <c r="D1799" s="20" t="s">
        <v>429</v>
      </c>
      <c r="E1799" s="213">
        <v>640</v>
      </c>
      <c r="F1799" s="256">
        <v>41935</v>
      </c>
      <c r="G1799" s="34">
        <v>640</v>
      </c>
      <c r="H1799" s="217">
        <f t="shared" si="28"/>
        <v>0</v>
      </c>
      <c r="I1799" s="32" t="s">
        <v>10</v>
      </c>
      <c r="K1799" s="430"/>
    </row>
    <row r="1800" spans="1:11" x14ac:dyDescent="0.25">
      <c r="A1800" s="192">
        <v>41934</v>
      </c>
      <c r="B1800" s="254" t="s">
        <v>5677</v>
      </c>
      <c r="C1800" s="322" t="s">
        <v>4923</v>
      </c>
      <c r="D1800" s="20" t="s">
        <v>4290</v>
      </c>
      <c r="E1800" s="213">
        <v>3801.6</v>
      </c>
      <c r="F1800" s="256">
        <v>41934</v>
      </c>
      <c r="G1800" s="34">
        <v>3801.6</v>
      </c>
      <c r="H1800" s="217">
        <f t="shared" ref="H1800:H1863" si="29">E1800-G1800</f>
        <v>0</v>
      </c>
      <c r="I1800" s="32" t="s">
        <v>4992</v>
      </c>
      <c r="K1800" s="430"/>
    </row>
    <row r="1801" spans="1:11" x14ac:dyDescent="0.25">
      <c r="A1801" s="192">
        <v>41934</v>
      </c>
      <c r="B1801" s="254" t="s">
        <v>5678</v>
      </c>
      <c r="C1801" s="322" t="s">
        <v>4923</v>
      </c>
      <c r="D1801" s="20" t="s">
        <v>346</v>
      </c>
      <c r="E1801" s="213">
        <v>4334</v>
      </c>
      <c r="F1801" s="256">
        <v>41935</v>
      </c>
      <c r="G1801" s="34">
        <v>4334</v>
      </c>
      <c r="H1801" s="217">
        <f t="shared" si="29"/>
        <v>0</v>
      </c>
      <c r="I1801" s="32" t="s">
        <v>3577</v>
      </c>
      <c r="K1801" s="430"/>
    </row>
    <row r="1802" spans="1:11" x14ac:dyDescent="0.25">
      <c r="A1802" s="192">
        <v>41934</v>
      </c>
      <c r="B1802" s="254" t="s">
        <v>5679</v>
      </c>
      <c r="C1802" s="322" t="s">
        <v>4923</v>
      </c>
      <c r="D1802" s="20" t="s">
        <v>2385</v>
      </c>
      <c r="E1802" s="213">
        <v>2505.6</v>
      </c>
      <c r="F1802" s="256">
        <v>41934</v>
      </c>
      <c r="G1802" s="34">
        <v>2505.6</v>
      </c>
      <c r="H1802" s="217">
        <f t="shared" si="29"/>
        <v>0</v>
      </c>
      <c r="I1802" s="32" t="s">
        <v>4992</v>
      </c>
      <c r="K1802" s="430"/>
    </row>
    <row r="1803" spans="1:11" x14ac:dyDescent="0.25">
      <c r="A1803" s="192">
        <v>41934</v>
      </c>
      <c r="B1803" s="254" t="s">
        <v>5680</v>
      </c>
      <c r="C1803" s="322" t="s">
        <v>4923</v>
      </c>
      <c r="D1803" s="20" t="s">
        <v>22</v>
      </c>
      <c r="E1803" s="213">
        <v>5585.6</v>
      </c>
      <c r="F1803" s="256">
        <v>41934</v>
      </c>
      <c r="G1803" s="34">
        <v>5585.6</v>
      </c>
      <c r="H1803" s="217">
        <f t="shared" si="29"/>
        <v>0</v>
      </c>
      <c r="I1803" s="32" t="s">
        <v>3577</v>
      </c>
      <c r="K1803" s="430"/>
    </row>
    <row r="1804" spans="1:11" x14ac:dyDescent="0.25">
      <c r="A1804" s="192">
        <v>41934</v>
      </c>
      <c r="B1804" s="254" t="s">
        <v>5681</v>
      </c>
      <c r="C1804" s="322" t="s">
        <v>4923</v>
      </c>
      <c r="D1804" s="20" t="s">
        <v>242</v>
      </c>
      <c r="E1804" s="213">
        <v>26142.5</v>
      </c>
      <c r="F1804" s="412" t="s">
        <v>6561</v>
      </c>
      <c r="G1804" s="40">
        <v>26142.5</v>
      </c>
      <c r="H1804" s="217">
        <f t="shared" si="29"/>
        <v>0</v>
      </c>
      <c r="I1804" s="32" t="s">
        <v>3577</v>
      </c>
      <c r="K1804" s="430"/>
    </row>
    <row r="1805" spans="1:11" x14ac:dyDescent="0.25">
      <c r="A1805" s="192">
        <v>41934</v>
      </c>
      <c r="B1805" s="254" t="s">
        <v>5682</v>
      </c>
      <c r="C1805" s="322" t="s">
        <v>4923</v>
      </c>
      <c r="D1805" s="20" t="s">
        <v>544</v>
      </c>
      <c r="E1805" s="213">
        <v>1104</v>
      </c>
      <c r="F1805" s="256">
        <v>41935</v>
      </c>
      <c r="G1805" s="34">
        <v>1104</v>
      </c>
      <c r="H1805" s="217">
        <f t="shared" si="29"/>
        <v>0</v>
      </c>
      <c r="I1805" s="32" t="s">
        <v>3577</v>
      </c>
      <c r="K1805" s="430"/>
    </row>
    <row r="1806" spans="1:11" x14ac:dyDescent="0.25">
      <c r="A1806" s="192">
        <v>41934</v>
      </c>
      <c r="B1806" s="254" t="s">
        <v>5683</v>
      </c>
      <c r="C1806" s="322" t="s">
        <v>4923</v>
      </c>
      <c r="D1806" s="20" t="s">
        <v>2382</v>
      </c>
      <c r="E1806" s="213">
        <v>7926</v>
      </c>
      <c r="F1806" s="256">
        <v>41939</v>
      </c>
      <c r="G1806" s="34">
        <v>7926</v>
      </c>
      <c r="H1806" s="217">
        <f t="shared" si="29"/>
        <v>0</v>
      </c>
      <c r="I1806" s="32" t="s">
        <v>4995</v>
      </c>
      <c r="K1806" s="430"/>
    </row>
    <row r="1807" spans="1:11" x14ac:dyDescent="0.25">
      <c r="A1807" s="192">
        <v>41934</v>
      </c>
      <c r="B1807" s="254" t="s">
        <v>5684</v>
      </c>
      <c r="C1807" s="322" t="s">
        <v>4923</v>
      </c>
      <c r="D1807" s="20" t="s">
        <v>4826</v>
      </c>
      <c r="E1807" s="213">
        <v>3114</v>
      </c>
      <c r="F1807" s="256">
        <v>41934</v>
      </c>
      <c r="G1807" s="34">
        <v>3114</v>
      </c>
      <c r="H1807" s="217">
        <f t="shared" si="29"/>
        <v>0</v>
      </c>
      <c r="I1807" s="32" t="s">
        <v>4992</v>
      </c>
      <c r="K1807" s="430"/>
    </row>
    <row r="1808" spans="1:11" x14ac:dyDescent="0.25">
      <c r="A1808" s="192">
        <v>41934</v>
      </c>
      <c r="B1808" s="254" t="s">
        <v>5685</v>
      </c>
      <c r="C1808" s="322" t="s">
        <v>4923</v>
      </c>
      <c r="D1808" s="20" t="s">
        <v>758</v>
      </c>
      <c r="E1808" s="213">
        <v>2974.4</v>
      </c>
      <c r="F1808" s="256">
        <v>41935</v>
      </c>
      <c r="G1808" s="34">
        <v>2974.4</v>
      </c>
      <c r="H1808" s="217">
        <f t="shared" si="29"/>
        <v>0</v>
      </c>
      <c r="I1808" s="32" t="s">
        <v>4992</v>
      </c>
      <c r="K1808" s="430"/>
    </row>
    <row r="1809" spans="1:11" x14ac:dyDescent="0.25">
      <c r="A1809" s="192">
        <v>41934</v>
      </c>
      <c r="B1809" s="254" t="s">
        <v>5686</v>
      </c>
      <c r="C1809" s="322" t="s">
        <v>4923</v>
      </c>
      <c r="D1809" s="20" t="s">
        <v>237</v>
      </c>
      <c r="E1809" s="213">
        <v>5626.8</v>
      </c>
      <c r="F1809" s="256">
        <v>41934</v>
      </c>
      <c r="G1809" s="34">
        <v>5626.8</v>
      </c>
      <c r="H1809" s="217">
        <f t="shared" si="29"/>
        <v>0</v>
      </c>
      <c r="I1809" s="32" t="s">
        <v>4995</v>
      </c>
      <c r="K1809" s="430"/>
    </row>
    <row r="1810" spans="1:11" x14ac:dyDescent="0.25">
      <c r="A1810" s="192">
        <v>41934</v>
      </c>
      <c r="B1810" s="254" t="s">
        <v>5687</v>
      </c>
      <c r="C1810" s="322" t="s">
        <v>4923</v>
      </c>
      <c r="D1810" s="20" t="s">
        <v>4953</v>
      </c>
      <c r="E1810" s="213">
        <v>1170</v>
      </c>
      <c r="F1810" s="256">
        <v>41934</v>
      </c>
      <c r="G1810" s="34">
        <v>1170</v>
      </c>
      <c r="H1810" s="217">
        <f t="shared" si="29"/>
        <v>0</v>
      </c>
      <c r="I1810" s="32" t="s">
        <v>4995</v>
      </c>
      <c r="K1810" s="430"/>
    </row>
    <row r="1811" spans="1:11" x14ac:dyDescent="0.25">
      <c r="A1811" s="192">
        <v>41934</v>
      </c>
      <c r="B1811" s="254" t="s">
        <v>5688</v>
      </c>
      <c r="C1811" s="322" t="s">
        <v>4923</v>
      </c>
      <c r="D1811" s="20" t="s">
        <v>106</v>
      </c>
      <c r="E1811" s="213">
        <v>8496</v>
      </c>
      <c r="F1811" s="256">
        <v>41942</v>
      </c>
      <c r="G1811" s="34">
        <v>8496</v>
      </c>
      <c r="H1811" s="217">
        <f t="shared" si="29"/>
        <v>0</v>
      </c>
      <c r="I1811" s="32" t="s">
        <v>4995</v>
      </c>
      <c r="K1811" s="430"/>
    </row>
    <row r="1812" spans="1:11" x14ac:dyDescent="0.25">
      <c r="A1812" s="192">
        <v>41934</v>
      </c>
      <c r="B1812" s="254" t="s">
        <v>5689</v>
      </c>
      <c r="C1812" s="322" t="s">
        <v>4923</v>
      </c>
      <c r="D1812" s="20" t="s">
        <v>123</v>
      </c>
      <c r="E1812" s="213">
        <v>2735.4</v>
      </c>
      <c r="F1812" s="256">
        <v>41936</v>
      </c>
      <c r="G1812" s="34">
        <v>2735.4</v>
      </c>
      <c r="H1812" s="217">
        <f t="shared" si="29"/>
        <v>0</v>
      </c>
      <c r="I1812" s="32" t="s">
        <v>4992</v>
      </c>
      <c r="K1812" s="430"/>
    </row>
    <row r="1813" spans="1:11" x14ac:dyDescent="0.25">
      <c r="A1813" s="192">
        <v>41934</v>
      </c>
      <c r="B1813" s="254" t="s">
        <v>5690</v>
      </c>
      <c r="C1813" s="322" t="s">
        <v>4923</v>
      </c>
      <c r="D1813" s="20" t="s">
        <v>237</v>
      </c>
      <c r="E1813" s="213">
        <v>2578.6</v>
      </c>
      <c r="F1813" s="256">
        <v>41934</v>
      </c>
      <c r="G1813" s="34">
        <v>2578.6</v>
      </c>
      <c r="H1813" s="217">
        <f t="shared" si="29"/>
        <v>0</v>
      </c>
      <c r="I1813" s="32" t="s">
        <v>4995</v>
      </c>
      <c r="K1813" s="430"/>
    </row>
    <row r="1814" spans="1:11" x14ac:dyDescent="0.25">
      <c r="A1814" s="192">
        <v>41934</v>
      </c>
      <c r="B1814" s="254" t="s">
        <v>5691</v>
      </c>
      <c r="C1814" s="322" t="s">
        <v>4923</v>
      </c>
      <c r="D1814" s="20" t="s">
        <v>5692</v>
      </c>
      <c r="E1814" s="213">
        <v>2006.58</v>
      </c>
      <c r="F1814" s="256">
        <v>41934</v>
      </c>
      <c r="G1814" s="34">
        <v>2006.58</v>
      </c>
      <c r="H1814" s="217">
        <f t="shared" si="29"/>
        <v>0</v>
      </c>
      <c r="I1814" s="32" t="s">
        <v>4995</v>
      </c>
      <c r="K1814" s="430"/>
    </row>
    <row r="1815" spans="1:11" x14ac:dyDescent="0.25">
      <c r="A1815" s="192">
        <v>41934</v>
      </c>
      <c r="B1815" s="254" t="s">
        <v>5693</v>
      </c>
      <c r="C1815" s="322" t="s">
        <v>4923</v>
      </c>
      <c r="D1815" s="295" t="s">
        <v>53</v>
      </c>
      <c r="E1815" s="296">
        <v>0</v>
      </c>
      <c r="F1815" s="256"/>
      <c r="G1815" s="34"/>
      <c r="H1815" s="217">
        <f t="shared" si="29"/>
        <v>0</v>
      </c>
      <c r="I1815" s="32" t="s">
        <v>3076</v>
      </c>
      <c r="K1815" s="430"/>
    </row>
    <row r="1816" spans="1:11" x14ac:dyDescent="0.25">
      <c r="A1816" s="192">
        <v>41934</v>
      </c>
      <c r="B1816" s="254" t="s">
        <v>5694</v>
      </c>
      <c r="C1816" s="322" t="s">
        <v>4923</v>
      </c>
      <c r="D1816" s="20" t="s">
        <v>1040</v>
      </c>
      <c r="E1816" s="213">
        <v>2068</v>
      </c>
      <c r="F1816" s="256">
        <v>41934</v>
      </c>
      <c r="G1816" s="34">
        <v>2068</v>
      </c>
      <c r="H1816" s="217">
        <f t="shared" si="29"/>
        <v>0</v>
      </c>
      <c r="I1816" s="32" t="s">
        <v>4995</v>
      </c>
      <c r="K1816" s="430"/>
    </row>
    <row r="1817" spans="1:11" x14ac:dyDescent="0.25">
      <c r="A1817" s="192">
        <v>41934</v>
      </c>
      <c r="B1817" s="254" t="s">
        <v>5695</v>
      </c>
      <c r="C1817" s="322" t="s">
        <v>4923</v>
      </c>
      <c r="D1817" s="20" t="s">
        <v>2578</v>
      </c>
      <c r="E1817" s="213">
        <v>5256.4</v>
      </c>
      <c r="F1817" s="256">
        <v>41934</v>
      </c>
      <c r="G1817" s="34">
        <v>5256.4</v>
      </c>
      <c r="H1817" s="217">
        <f t="shared" si="29"/>
        <v>0</v>
      </c>
      <c r="I1817" s="32" t="s">
        <v>4995</v>
      </c>
      <c r="K1817" s="430"/>
    </row>
    <row r="1818" spans="1:11" x14ac:dyDescent="0.25">
      <c r="A1818" s="192">
        <v>41934</v>
      </c>
      <c r="B1818" s="254" t="s">
        <v>5696</v>
      </c>
      <c r="C1818" s="322" t="s">
        <v>4923</v>
      </c>
      <c r="D1818" s="20" t="s">
        <v>62</v>
      </c>
      <c r="E1818" s="213">
        <v>19404.8</v>
      </c>
      <c r="F1818" s="256">
        <v>41934</v>
      </c>
      <c r="G1818" s="34">
        <v>19404.8</v>
      </c>
      <c r="H1818" s="217">
        <f t="shared" si="29"/>
        <v>0</v>
      </c>
      <c r="I1818" s="32" t="s">
        <v>4992</v>
      </c>
      <c r="K1818" s="430"/>
    </row>
    <row r="1819" spans="1:11" x14ac:dyDescent="0.25">
      <c r="A1819" s="192">
        <v>41934</v>
      </c>
      <c r="B1819" s="254" t="s">
        <v>5697</v>
      </c>
      <c r="C1819" s="322" t="s">
        <v>4923</v>
      </c>
      <c r="D1819" s="308" t="s">
        <v>349</v>
      </c>
      <c r="E1819" s="309">
        <v>3038</v>
      </c>
      <c r="F1819" s="256">
        <v>41935</v>
      </c>
      <c r="G1819" s="34">
        <v>3038</v>
      </c>
      <c r="H1819" s="217">
        <f t="shared" si="29"/>
        <v>0</v>
      </c>
      <c r="I1819" s="32" t="s">
        <v>4997</v>
      </c>
      <c r="K1819" s="430"/>
    </row>
    <row r="1820" spans="1:11" x14ac:dyDescent="0.25">
      <c r="A1820" s="192">
        <v>41934</v>
      </c>
      <c r="B1820" s="254" t="s">
        <v>5698</v>
      </c>
      <c r="C1820" s="322" t="s">
        <v>4923</v>
      </c>
      <c r="D1820" s="20" t="s">
        <v>78</v>
      </c>
      <c r="E1820" s="213">
        <v>2813.2</v>
      </c>
      <c r="F1820" s="256">
        <v>41935</v>
      </c>
      <c r="G1820" s="34">
        <v>2813.2</v>
      </c>
      <c r="H1820" s="217">
        <f t="shared" si="29"/>
        <v>0</v>
      </c>
      <c r="I1820" s="32" t="s">
        <v>4997</v>
      </c>
      <c r="K1820" s="430"/>
    </row>
    <row r="1821" spans="1:11" x14ac:dyDescent="0.25">
      <c r="A1821" s="192">
        <v>41934</v>
      </c>
      <c r="B1821" s="254" t="s">
        <v>5699</v>
      </c>
      <c r="C1821" s="322" t="s">
        <v>4923</v>
      </c>
      <c r="D1821" s="20" t="s">
        <v>78</v>
      </c>
      <c r="E1821" s="213">
        <v>2553.1999999999998</v>
      </c>
      <c r="F1821" s="256">
        <v>41935</v>
      </c>
      <c r="G1821" s="34">
        <v>2553.1999999999998</v>
      </c>
      <c r="H1821" s="217">
        <f t="shared" si="29"/>
        <v>0</v>
      </c>
      <c r="I1821" s="32" t="s">
        <v>4997</v>
      </c>
      <c r="K1821" s="430"/>
    </row>
    <row r="1822" spans="1:11" x14ac:dyDescent="0.25">
      <c r="A1822" s="192">
        <v>41934</v>
      </c>
      <c r="B1822" s="254" t="s">
        <v>5700</v>
      </c>
      <c r="C1822" s="322" t="s">
        <v>4923</v>
      </c>
      <c r="D1822" s="20" t="s">
        <v>949</v>
      </c>
      <c r="E1822" s="213">
        <v>465.2</v>
      </c>
      <c r="F1822" s="256">
        <v>41934</v>
      </c>
      <c r="G1822" s="34">
        <v>465.2</v>
      </c>
      <c r="H1822" s="217">
        <f t="shared" si="29"/>
        <v>0</v>
      </c>
      <c r="I1822" s="32" t="s">
        <v>4992</v>
      </c>
      <c r="K1822" s="430"/>
    </row>
    <row r="1823" spans="1:11" x14ac:dyDescent="0.25">
      <c r="A1823" s="192">
        <v>41934</v>
      </c>
      <c r="B1823" s="254" t="s">
        <v>5701</v>
      </c>
      <c r="C1823" s="322" t="s">
        <v>4923</v>
      </c>
      <c r="D1823" s="20" t="s">
        <v>338</v>
      </c>
      <c r="E1823" s="213">
        <v>768</v>
      </c>
      <c r="F1823" s="256">
        <v>41935</v>
      </c>
      <c r="G1823" s="34">
        <v>768</v>
      </c>
      <c r="H1823" s="217">
        <f t="shared" si="29"/>
        <v>0</v>
      </c>
      <c r="I1823" s="32" t="s">
        <v>4997</v>
      </c>
      <c r="K1823" s="430"/>
    </row>
    <row r="1824" spans="1:11" x14ac:dyDescent="0.25">
      <c r="A1824" s="192">
        <v>41934</v>
      </c>
      <c r="B1824" s="254" t="s">
        <v>5702</v>
      </c>
      <c r="C1824" s="322" t="s">
        <v>4923</v>
      </c>
      <c r="D1824" s="20" t="s">
        <v>5541</v>
      </c>
      <c r="E1824" s="213">
        <v>4404.37</v>
      </c>
      <c r="F1824" s="256">
        <v>41935</v>
      </c>
      <c r="G1824" s="34">
        <v>4404.37</v>
      </c>
      <c r="H1824" s="217">
        <f t="shared" si="29"/>
        <v>0</v>
      </c>
      <c r="I1824" s="32" t="s">
        <v>4997</v>
      </c>
      <c r="K1824" s="430"/>
    </row>
    <row r="1825" spans="1:11" x14ac:dyDescent="0.25">
      <c r="A1825" s="192">
        <v>41934</v>
      </c>
      <c r="B1825" s="254" t="s">
        <v>5703</v>
      </c>
      <c r="C1825" s="322" t="s">
        <v>4923</v>
      </c>
      <c r="D1825" s="20" t="s">
        <v>106</v>
      </c>
      <c r="E1825" s="213">
        <v>7983.3</v>
      </c>
      <c r="F1825" s="256">
        <v>41942</v>
      </c>
      <c r="G1825" s="34">
        <v>7983.3</v>
      </c>
      <c r="H1825" s="217">
        <f t="shared" si="29"/>
        <v>0</v>
      </c>
      <c r="I1825" s="32" t="s">
        <v>4992</v>
      </c>
      <c r="K1825" s="430"/>
    </row>
    <row r="1826" spans="1:11" x14ac:dyDescent="0.25">
      <c r="A1826" s="192">
        <v>41934</v>
      </c>
      <c r="B1826" s="254" t="s">
        <v>5704</v>
      </c>
      <c r="C1826" s="322" t="s">
        <v>4923</v>
      </c>
      <c r="D1826" s="20" t="s">
        <v>2183</v>
      </c>
      <c r="E1826" s="213">
        <v>2059.1999999999998</v>
      </c>
      <c r="F1826" s="256">
        <v>41935</v>
      </c>
      <c r="G1826" s="34">
        <v>2059.1999999999998</v>
      </c>
      <c r="H1826" s="217">
        <f t="shared" si="29"/>
        <v>0</v>
      </c>
      <c r="I1826" s="32" t="s">
        <v>4997</v>
      </c>
      <c r="K1826" s="430"/>
    </row>
    <row r="1827" spans="1:11" x14ac:dyDescent="0.25">
      <c r="A1827" s="192">
        <v>41934</v>
      </c>
      <c r="B1827" s="254" t="s">
        <v>5705</v>
      </c>
      <c r="C1827" s="322" t="s">
        <v>4923</v>
      </c>
      <c r="D1827" s="20" t="s">
        <v>4652</v>
      </c>
      <c r="E1827" s="213">
        <v>1677.5</v>
      </c>
      <c r="F1827" s="256">
        <v>41935</v>
      </c>
      <c r="G1827" s="34">
        <v>1677.5</v>
      </c>
      <c r="H1827" s="217">
        <f t="shared" si="29"/>
        <v>0</v>
      </c>
      <c r="I1827" s="32" t="s">
        <v>4997</v>
      </c>
      <c r="K1827" s="430"/>
    </row>
    <row r="1828" spans="1:11" x14ac:dyDescent="0.25">
      <c r="A1828" s="192">
        <v>41934</v>
      </c>
      <c r="B1828" s="254" t="s">
        <v>5706</v>
      </c>
      <c r="C1828" s="322" t="s">
        <v>4923</v>
      </c>
      <c r="D1828" s="20" t="s">
        <v>57</v>
      </c>
      <c r="E1828" s="213">
        <v>1375</v>
      </c>
      <c r="F1828" s="256">
        <v>41935</v>
      </c>
      <c r="G1828" s="34">
        <v>1375</v>
      </c>
      <c r="H1828" s="217">
        <f t="shared" si="29"/>
        <v>0</v>
      </c>
      <c r="I1828" s="32" t="s">
        <v>4997</v>
      </c>
      <c r="K1828" s="430"/>
    </row>
    <row r="1829" spans="1:11" x14ac:dyDescent="0.25">
      <c r="A1829" s="192">
        <v>41934</v>
      </c>
      <c r="B1829" s="254" t="s">
        <v>5707</v>
      </c>
      <c r="C1829" s="322" t="s">
        <v>4923</v>
      </c>
      <c r="D1829" s="20" t="s">
        <v>5012</v>
      </c>
      <c r="E1829" s="213">
        <v>3063.6</v>
      </c>
      <c r="F1829" s="256">
        <v>41935</v>
      </c>
      <c r="G1829" s="34">
        <v>3063.6</v>
      </c>
      <c r="H1829" s="217">
        <f t="shared" si="29"/>
        <v>0</v>
      </c>
      <c r="I1829" s="32" t="s">
        <v>4997</v>
      </c>
      <c r="K1829" s="430"/>
    </row>
    <row r="1830" spans="1:11" x14ac:dyDescent="0.25">
      <c r="A1830" s="192">
        <v>41934</v>
      </c>
      <c r="B1830" s="254" t="s">
        <v>5708</v>
      </c>
      <c r="C1830" s="322" t="s">
        <v>4923</v>
      </c>
      <c r="D1830" s="20" t="s">
        <v>758</v>
      </c>
      <c r="E1830" s="213">
        <v>1965.6</v>
      </c>
      <c r="F1830" s="256">
        <v>41935</v>
      </c>
      <c r="G1830" s="34">
        <v>1965.6</v>
      </c>
      <c r="H1830" s="217">
        <f t="shared" si="29"/>
        <v>0</v>
      </c>
      <c r="I1830" s="32" t="s">
        <v>4997</v>
      </c>
      <c r="K1830" s="430"/>
    </row>
    <row r="1831" spans="1:11" x14ac:dyDescent="0.25">
      <c r="A1831" s="192">
        <v>41934</v>
      </c>
      <c r="B1831" s="254" t="s">
        <v>5709</v>
      </c>
      <c r="C1831" s="322" t="s">
        <v>4923</v>
      </c>
      <c r="D1831" s="20" t="s">
        <v>29</v>
      </c>
      <c r="E1831" s="213">
        <v>10817.4</v>
      </c>
      <c r="F1831" s="256">
        <v>41935</v>
      </c>
      <c r="G1831" s="34">
        <v>10817.4</v>
      </c>
      <c r="H1831" s="217">
        <f t="shared" si="29"/>
        <v>0</v>
      </c>
      <c r="I1831" s="32" t="s">
        <v>5009</v>
      </c>
      <c r="K1831" s="430"/>
    </row>
    <row r="1832" spans="1:11" x14ac:dyDescent="0.25">
      <c r="A1832" s="192">
        <v>41934</v>
      </c>
      <c r="B1832" s="254" t="s">
        <v>5710</v>
      </c>
      <c r="C1832" s="322" t="s">
        <v>4923</v>
      </c>
      <c r="D1832" s="20" t="s">
        <v>4322</v>
      </c>
      <c r="E1832" s="213">
        <v>9126.6</v>
      </c>
      <c r="F1832" s="256">
        <v>41935</v>
      </c>
      <c r="G1832" s="34">
        <v>9126.6</v>
      </c>
      <c r="H1832" s="217">
        <f t="shared" si="29"/>
        <v>0</v>
      </c>
      <c r="I1832" s="32" t="s">
        <v>4997</v>
      </c>
      <c r="K1832" s="430"/>
    </row>
    <row r="1833" spans="1:11" x14ac:dyDescent="0.25">
      <c r="A1833" s="192">
        <v>41934</v>
      </c>
      <c r="B1833" s="254" t="s">
        <v>5711</v>
      </c>
      <c r="C1833" s="322" t="s">
        <v>4923</v>
      </c>
      <c r="D1833" s="20" t="s">
        <v>47</v>
      </c>
      <c r="E1833" s="213">
        <v>3738.8</v>
      </c>
      <c r="F1833" s="256">
        <v>41935</v>
      </c>
      <c r="G1833" s="34">
        <v>3738.8</v>
      </c>
      <c r="H1833" s="217">
        <f t="shared" si="29"/>
        <v>0</v>
      </c>
      <c r="I1833" s="32" t="s">
        <v>4997</v>
      </c>
      <c r="K1833" s="430"/>
    </row>
    <row r="1834" spans="1:11" x14ac:dyDescent="0.25">
      <c r="A1834" s="192">
        <v>41934</v>
      </c>
      <c r="B1834" s="254" t="s">
        <v>5712</v>
      </c>
      <c r="C1834" s="322" t="s">
        <v>4923</v>
      </c>
      <c r="D1834" s="295" t="s">
        <v>53</v>
      </c>
      <c r="E1834" s="296">
        <v>0</v>
      </c>
      <c r="F1834" s="256"/>
      <c r="G1834" s="34"/>
      <c r="H1834" s="217">
        <f t="shared" si="29"/>
        <v>0</v>
      </c>
      <c r="I1834" s="32" t="s">
        <v>3076</v>
      </c>
      <c r="K1834" s="430"/>
    </row>
    <row r="1835" spans="1:11" x14ac:dyDescent="0.25">
      <c r="A1835" s="192">
        <v>41934</v>
      </c>
      <c r="B1835" s="254" t="s">
        <v>5713</v>
      </c>
      <c r="C1835" s="322" t="s">
        <v>4923</v>
      </c>
      <c r="D1835" s="20" t="s">
        <v>3366</v>
      </c>
      <c r="E1835" s="213">
        <v>1216</v>
      </c>
      <c r="F1835" s="256">
        <v>41935</v>
      </c>
      <c r="G1835" s="34">
        <v>1216</v>
      </c>
      <c r="H1835" s="217">
        <f t="shared" si="29"/>
        <v>0</v>
      </c>
      <c r="I1835" s="32" t="s">
        <v>5009</v>
      </c>
      <c r="K1835" s="430"/>
    </row>
    <row r="1836" spans="1:11" x14ac:dyDescent="0.25">
      <c r="A1836" s="192">
        <v>41934</v>
      </c>
      <c r="B1836" s="254" t="s">
        <v>5714</v>
      </c>
      <c r="C1836" s="322" t="s">
        <v>4923</v>
      </c>
      <c r="D1836" s="20" t="s">
        <v>1607</v>
      </c>
      <c r="E1836" s="213">
        <v>4414.1000000000004</v>
      </c>
      <c r="F1836" s="256">
        <v>41934</v>
      </c>
      <c r="G1836" s="34">
        <v>4414.1000000000004</v>
      </c>
      <c r="H1836" s="217">
        <f t="shared" si="29"/>
        <v>0</v>
      </c>
      <c r="I1836" s="32" t="s">
        <v>4992</v>
      </c>
      <c r="K1836" s="430"/>
    </row>
    <row r="1837" spans="1:11" x14ac:dyDescent="0.25">
      <c r="A1837" s="192">
        <v>41934</v>
      </c>
      <c r="B1837" s="254" t="s">
        <v>5715</v>
      </c>
      <c r="C1837" s="322" t="s">
        <v>4923</v>
      </c>
      <c r="D1837" s="20" t="s">
        <v>4702</v>
      </c>
      <c r="E1837" s="213">
        <v>332.8</v>
      </c>
      <c r="F1837" s="256">
        <v>41934</v>
      </c>
      <c r="G1837" s="34">
        <v>332.8</v>
      </c>
      <c r="H1837" s="217">
        <f t="shared" si="29"/>
        <v>0</v>
      </c>
      <c r="I1837" s="32" t="s">
        <v>3577</v>
      </c>
      <c r="K1837" s="430"/>
    </row>
    <row r="1838" spans="1:11" x14ac:dyDescent="0.25">
      <c r="A1838" s="192">
        <v>41934</v>
      </c>
      <c r="B1838" s="254" t="s">
        <v>5716</v>
      </c>
      <c r="C1838" s="322" t="s">
        <v>4923</v>
      </c>
      <c r="D1838" s="308" t="s">
        <v>763</v>
      </c>
      <c r="E1838" s="309">
        <v>3049.8</v>
      </c>
      <c r="F1838" s="256">
        <v>41934</v>
      </c>
      <c r="G1838" s="34">
        <v>3049.8</v>
      </c>
      <c r="H1838" s="217">
        <f t="shared" si="29"/>
        <v>0</v>
      </c>
      <c r="I1838" s="32" t="s">
        <v>5009</v>
      </c>
      <c r="K1838" s="430"/>
    </row>
    <row r="1839" spans="1:11" x14ac:dyDescent="0.25">
      <c r="A1839" s="192">
        <v>41934</v>
      </c>
      <c r="B1839" s="254" t="s">
        <v>5717</v>
      </c>
      <c r="C1839" s="322" t="s">
        <v>4923</v>
      </c>
      <c r="D1839" s="308" t="s">
        <v>4590</v>
      </c>
      <c r="E1839" s="309">
        <v>226.2</v>
      </c>
      <c r="F1839" s="256">
        <v>41934</v>
      </c>
      <c r="G1839" s="34">
        <v>226.2</v>
      </c>
      <c r="H1839" s="217">
        <f t="shared" si="29"/>
        <v>0</v>
      </c>
      <c r="I1839" s="32" t="s">
        <v>4992</v>
      </c>
      <c r="K1839" s="430"/>
    </row>
    <row r="1840" spans="1:11" x14ac:dyDescent="0.25">
      <c r="A1840" s="192">
        <v>41934</v>
      </c>
      <c r="B1840" s="254" t="s">
        <v>5718</v>
      </c>
      <c r="C1840" s="322" t="s">
        <v>4923</v>
      </c>
      <c r="D1840" s="308" t="s">
        <v>790</v>
      </c>
      <c r="E1840" s="309">
        <v>3792.5</v>
      </c>
      <c r="F1840" s="256">
        <v>41934</v>
      </c>
      <c r="G1840" s="34">
        <v>3792.5</v>
      </c>
      <c r="H1840" s="217">
        <f t="shared" si="29"/>
        <v>0</v>
      </c>
      <c r="I1840" s="32" t="s">
        <v>4992</v>
      </c>
      <c r="K1840" s="430"/>
    </row>
    <row r="1841" spans="1:11" x14ac:dyDescent="0.25">
      <c r="A1841" s="192">
        <v>41934</v>
      </c>
      <c r="B1841" s="254" t="s">
        <v>5719</v>
      </c>
      <c r="C1841" s="322" t="s">
        <v>4923</v>
      </c>
      <c r="D1841" s="308" t="s">
        <v>494</v>
      </c>
      <c r="E1841" s="309">
        <v>8979</v>
      </c>
      <c r="F1841" s="256">
        <v>41935</v>
      </c>
      <c r="G1841" s="34">
        <v>8979</v>
      </c>
      <c r="H1841" s="217">
        <f t="shared" si="29"/>
        <v>0</v>
      </c>
      <c r="I1841" s="32" t="s">
        <v>5009</v>
      </c>
      <c r="K1841" s="430"/>
    </row>
    <row r="1842" spans="1:11" x14ac:dyDescent="0.25">
      <c r="A1842" s="192">
        <v>41934</v>
      </c>
      <c r="B1842" s="254" t="s">
        <v>5720</v>
      </c>
      <c r="C1842" s="322" t="s">
        <v>4923</v>
      </c>
      <c r="D1842" s="308" t="s">
        <v>133</v>
      </c>
      <c r="E1842" s="309">
        <v>29351</v>
      </c>
      <c r="F1842" s="579">
        <v>41934</v>
      </c>
      <c r="G1842" s="34">
        <v>29351</v>
      </c>
      <c r="H1842" s="217">
        <f t="shared" si="29"/>
        <v>0</v>
      </c>
      <c r="I1842" s="32" t="s">
        <v>4992</v>
      </c>
      <c r="K1842" s="430"/>
    </row>
    <row r="1843" spans="1:11" x14ac:dyDescent="0.25">
      <c r="A1843" s="192">
        <v>41934</v>
      </c>
      <c r="B1843" s="254" t="s">
        <v>5721</v>
      </c>
      <c r="C1843" s="322" t="s">
        <v>4923</v>
      </c>
      <c r="D1843" s="295" t="s">
        <v>53</v>
      </c>
      <c r="E1843" s="296">
        <v>0</v>
      </c>
      <c r="F1843" s="256"/>
      <c r="G1843" s="34"/>
      <c r="H1843" s="217">
        <f t="shared" si="29"/>
        <v>0</v>
      </c>
      <c r="I1843" s="32"/>
      <c r="K1843" s="430"/>
    </row>
    <row r="1844" spans="1:11" x14ac:dyDescent="0.25">
      <c r="A1844" s="192">
        <v>41934</v>
      </c>
      <c r="B1844" s="254" t="s">
        <v>5722</v>
      </c>
      <c r="C1844" s="322" t="s">
        <v>4923</v>
      </c>
      <c r="D1844" s="308" t="s">
        <v>1878</v>
      </c>
      <c r="E1844" s="309">
        <v>6028.84</v>
      </c>
      <c r="F1844" s="256">
        <v>41935</v>
      </c>
      <c r="G1844" s="34">
        <v>6028.84</v>
      </c>
      <c r="H1844" s="217">
        <f t="shared" si="29"/>
        <v>0</v>
      </c>
      <c r="I1844" s="32" t="s">
        <v>4992</v>
      </c>
      <c r="K1844" s="430"/>
    </row>
    <row r="1845" spans="1:11" x14ac:dyDescent="0.25">
      <c r="A1845" s="192">
        <v>41934</v>
      </c>
      <c r="B1845" s="254" t="s">
        <v>5723</v>
      </c>
      <c r="C1845" s="322" t="s">
        <v>4923</v>
      </c>
      <c r="D1845" s="308" t="s">
        <v>4653</v>
      </c>
      <c r="E1845" s="309">
        <v>3451.5</v>
      </c>
      <c r="F1845" s="256">
        <v>41935</v>
      </c>
      <c r="G1845" s="34">
        <v>3451.5</v>
      </c>
      <c r="H1845" s="217">
        <f t="shared" si="29"/>
        <v>0</v>
      </c>
      <c r="I1845" s="32" t="s">
        <v>4992</v>
      </c>
      <c r="K1845" s="430"/>
    </row>
    <row r="1846" spans="1:11" x14ac:dyDescent="0.25">
      <c r="A1846" s="192">
        <v>41934</v>
      </c>
      <c r="B1846" s="254" t="s">
        <v>5724</v>
      </c>
      <c r="C1846" s="322" t="s">
        <v>4923</v>
      </c>
      <c r="D1846" s="308" t="s">
        <v>2600</v>
      </c>
      <c r="E1846" s="309">
        <v>9976.4</v>
      </c>
      <c r="F1846" s="256">
        <v>41934</v>
      </c>
      <c r="G1846" s="34">
        <v>9976.4</v>
      </c>
      <c r="H1846" s="217">
        <f t="shared" si="29"/>
        <v>0</v>
      </c>
      <c r="I1846" s="32" t="s">
        <v>5009</v>
      </c>
      <c r="K1846" s="430"/>
    </row>
    <row r="1847" spans="1:11" x14ac:dyDescent="0.25">
      <c r="A1847" s="192">
        <v>41934</v>
      </c>
      <c r="B1847" s="254" t="s">
        <v>5725</v>
      </c>
      <c r="C1847" s="322" t="s">
        <v>4923</v>
      </c>
      <c r="D1847" s="308" t="s">
        <v>4765</v>
      </c>
      <c r="E1847" s="309">
        <v>6102</v>
      </c>
      <c r="F1847" s="256">
        <v>41934</v>
      </c>
      <c r="G1847" s="34">
        <v>6102</v>
      </c>
      <c r="H1847" s="217">
        <f t="shared" si="29"/>
        <v>0</v>
      </c>
      <c r="I1847" s="32" t="s">
        <v>4992</v>
      </c>
      <c r="K1847" s="430"/>
    </row>
    <row r="1848" spans="1:11" x14ac:dyDescent="0.25">
      <c r="A1848" s="192">
        <v>41934</v>
      </c>
      <c r="B1848" s="254" t="s">
        <v>5726</v>
      </c>
      <c r="C1848" s="322" t="s">
        <v>4923</v>
      </c>
      <c r="D1848" s="308" t="s">
        <v>4765</v>
      </c>
      <c r="E1848" s="309">
        <v>4398.7</v>
      </c>
      <c r="F1848" s="256">
        <v>41934</v>
      </c>
      <c r="G1848" s="34">
        <v>4398.7</v>
      </c>
      <c r="H1848" s="217">
        <f t="shared" si="29"/>
        <v>0</v>
      </c>
      <c r="I1848" s="32" t="s">
        <v>4992</v>
      </c>
      <c r="K1848" s="430"/>
    </row>
    <row r="1849" spans="1:11" x14ac:dyDescent="0.25">
      <c r="A1849" s="192">
        <v>41934</v>
      </c>
      <c r="B1849" s="254" t="s">
        <v>5727</v>
      </c>
      <c r="C1849" s="322" t="s">
        <v>4923</v>
      </c>
      <c r="D1849" s="308" t="s">
        <v>60</v>
      </c>
      <c r="E1849" s="309">
        <v>5817.24</v>
      </c>
      <c r="F1849" s="412" t="s">
        <v>5728</v>
      </c>
      <c r="G1849" s="34">
        <v>5817.24</v>
      </c>
      <c r="H1849" s="217">
        <f t="shared" si="29"/>
        <v>0</v>
      </c>
      <c r="I1849" s="32" t="s">
        <v>3065</v>
      </c>
      <c r="K1849" s="430"/>
    </row>
    <row r="1850" spans="1:11" x14ac:dyDescent="0.25">
      <c r="A1850" s="192">
        <v>41934</v>
      </c>
      <c r="B1850" s="254" t="s">
        <v>5729</v>
      </c>
      <c r="C1850" s="322" t="s">
        <v>4923</v>
      </c>
      <c r="D1850" s="308" t="s">
        <v>4918</v>
      </c>
      <c r="E1850" s="309">
        <v>10475.200000000001</v>
      </c>
      <c r="F1850" s="256">
        <v>41934</v>
      </c>
      <c r="G1850" s="34">
        <v>10475.200000000001</v>
      </c>
      <c r="H1850" s="217">
        <f t="shared" si="29"/>
        <v>0</v>
      </c>
      <c r="I1850" s="32" t="s">
        <v>4992</v>
      </c>
      <c r="K1850" s="430"/>
    </row>
    <row r="1851" spans="1:11" x14ac:dyDescent="0.25">
      <c r="A1851" s="192">
        <v>41934</v>
      </c>
      <c r="B1851" s="254" t="s">
        <v>5730</v>
      </c>
      <c r="C1851" s="322" t="s">
        <v>4923</v>
      </c>
      <c r="D1851" s="308" t="s">
        <v>396</v>
      </c>
      <c r="E1851" s="309">
        <v>278.39999999999998</v>
      </c>
      <c r="F1851" s="256">
        <v>41934</v>
      </c>
      <c r="G1851" s="34">
        <v>278.39999999999998</v>
      </c>
      <c r="H1851" s="217">
        <f t="shared" si="29"/>
        <v>0</v>
      </c>
      <c r="I1851" s="32" t="s">
        <v>4992</v>
      </c>
      <c r="K1851" s="430"/>
    </row>
    <row r="1852" spans="1:11" x14ac:dyDescent="0.25">
      <c r="A1852" s="192">
        <v>41934</v>
      </c>
      <c r="B1852" s="254" t="s">
        <v>5731</v>
      </c>
      <c r="C1852" s="322" t="s">
        <v>4923</v>
      </c>
      <c r="D1852" s="308" t="s">
        <v>5732</v>
      </c>
      <c r="E1852" s="309">
        <v>2880</v>
      </c>
      <c r="F1852" s="256">
        <v>41934</v>
      </c>
      <c r="G1852" s="34">
        <v>2880</v>
      </c>
      <c r="H1852" s="217">
        <f t="shared" si="29"/>
        <v>0</v>
      </c>
      <c r="I1852" s="32" t="s">
        <v>4995</v>
      </c>
      <c r="K1852" s="430"/>
    </row>
    <row r="1853" spans="1:11" x14ac:dyDescent="0.25">
      <c r="A1853" s="192">
        <v>41934</v>
      </c>
      <c r="B1853" s="254" t="s">
        <v>5733</v>
      </c>
      <c r="C1853" s="322" t="s">
        <v>4923</v>
      </c>
      <c r="D1853" s="308" t="s">
        <v>2714</v>
      </c>
      <c r="E1853" s="309">
        <v>2615.1999999999998</v>
      </c>
      <c r="F1853" s="256">
        <v>41935</v>
      </c>
      <c r="G1853" s="34">
        <v>2615.1999999999998</v>
      </c>
      <c r="H1853" s="217">
        <f t="shared" si="29"/>
        <v>0</v>
      </c>
      <c r="I1853" s="32" t="s">
        <v>4993</v>
      </c>
      <c r="K1853" s="430"/>
    </row>
    <row r="1854" spans="1:11" x14ac:dyDescent="0.25">
      <c r="A1854" s="192">
        <v>41934</v>
      </c>
      <c r="B1854" s="254" t="s">
        <v>5734</v>
      </c>
      <c r="C1854" s="322" t="s">
        <v>4923</v>
      </c>
      <c r="D1854" s="308" t="s">
        <v>5004</v>
      </c>
      <c r="E1854" s="309">
        <v>4882.5</v>
      </c>
      <c r="F1854" s="256">
        <v>41935</v>
      </c>
      <c r="G1854" s="34">
        <v>4882.5</v>
      </c>
      <c r="H1854" s="217">
        <f t="shared" si="29"/>
        <v>0</v>
      </c>
      <c r="I1854" s="32" t="s">
        <v>4993</v>
      </c>
      <c r="K1854" s="430"/>
    </row>
    <row r="1855" spans="1:11" x14ac:dyDescent="0.25">
      <c r="A1855" s="192">
        <v>41934</v>
      </c>
      <c r="B1855" s="254" t="s">
        <v>5735</v>
      </c>
      <c r="C1855" s="322" t="s">
        <v>4923</v>
      </c>
      <c r="D1855" s="308" t="s">
        <v>4658</v>
      </c>
      <c r="E1855" s="309">
        <v>790.4</v>
      </c>
      <c r="F1855" s="256">
        <v>41935</v>
      </c>
      <c r="G1855" s="34">
        <v>790.4</v>
      </c>
      <c r="H1855" s="217">
        <f t="shared" si="29"/>
        <v>0</v>
      </c>
      <c r="I1855" s="32" t="s">
        <v>4993</v>
      </c>
      <c r="K1855" s="430"/>
    </row>
    <row r="1856" spans="1:11" x14ac:dyDescent="0.25">
      <c r="A1856" s="192">
        <v>41934</v>
      </c>
      <c r="B1856" s="254" t="s">
        <v>5736</v>
      </c>
      <c r="C1856" s="322" t="s">
        <v>4923</v>
      </c>
      <c r="D1856" s="308" t="s">
        <v>4764</v>
      </c>
      <c r="E1856" s="309">
        <v>8655.7000000000007</v>
      </c>
      <c r="F1856" s="256">
        <v>41935</v>
      </c>
      <c r="G1856" s="34">
        <v>8655.7000000000007</v>
      </c>
      <c r="H1856" s="217">
        <f t="shared" si="29"/>
        <v>0</v>
      </c>
      <c r="I1856" s="32" t="s">
        <v>4993</v>
      </c>
      <c r="K1856" s="430"/>
    </row>
    <row r="1857" spans="1:11" x14ac:dyDescent="0.25">
      <c r="A1857" s="192">
        <v>41934</v>
      </c>
      <c r="B1857" s="254" t="s">
        <v>5737</v>
      </c>
      <c r="C1857" s="322" t="s">
        <v>4923</v>
      </c>
      <c r="D1857" s="308" t="s">
        <v>2481</v>
      </c>
      <c r="E1857" s="309">
        <v>13540.8</v>
      </c>
      <c r="F1857" s="428" t="s">
        <v>6578</v>
      </c>
      <c r="G1857" s="40">
        <v>13540.8</v>
      </c>
      <c r="H1857" s="217">
        <f t="shared" si="29"/>
        <v>0</v>
      </c>
      <c r="I1857" s="32" t="s">
        <v>4993</v>
      </c>
      <c r="K1857" s="430"/>
    </row>
    <row r="1858" spans="1:11" x14ac:dyDescent="0.25">
      <c r="A1858" s="192">
        <v>41934</v>
      </c>
      <c r="B1858" s="254" t="s">
        <v>5738</v>
      </c>
      <c r="C1858" s="322" t="s">
        <v>4923</v>
      </c>
      <c r="D1858" s="308" t="s">
        <v>1814</v>
      </c>
      <c r="E1858" s="309">
        <v>5552</v>
      </c>
      <c r="F1858" s="412">
        <v>41946</v>
      </c>
      <c r="G1858" s="40">
        <v>5552</v>
      </c>
      <c r="H1858" s="217">
        <f t="shared" si="29"/>
        <v>0</v>
      </c>
      <c r="I1858" s="32" t="s">
        <v>4995</v>
      </c>
      <c r="K1858" s="430"/>
    </row>
    <row r="1859" spans="1:11" x14ac:dyDescent="0.25">
      <c r="A1859" s="192">
        <v>41934</v>
      </c>
      <c r="B1859" s="254" t="s">
        <v>5739</v>
      </c>
      <c r="C1859" s="322" t="s">
        <v>4923</v>
      </c>
      <c r="D1859" s="308" t="s">
        <v>3372</v>
      </c>
      <c r="E1859" s="309">
        <v>1872.2</v>
      </c>
      <c r="F1859" s="256">
        <v>41934</v>
      </c>
      <c r="G1859" s="34">
        <v>1872.2</v>
      </c>
      <c r="H1859" s="217">
        <f t="shared" si="29"/>
        <v>0</v>
      </c>
      <c r="I1859" s="32" t="s">
        <v>4992</v>
      </c>
      <c r="K1859" s="430"/>
    </row>
    <row r="1860" spans="1:11" x14ac:dyDescent="0.25">
      <c r="A1860" s="192">
        <v>41934</v>
      </c>
      <c r="B1860" s="254" t="s">
        <v>5740</v>
      </c>
      <c r="C1860" s="322" t="s">
        <v>4923</v>
      </c>
      <c r="D1860" s="308" t="s">
        <v>136</v>
      </c>
      <c r="E1860" s="309">
        <v>470</v>
      </c>
      <c r="F1860" s="256">
        <v>41934</v>
      </c>
      <c r="G1860" s="42">
        <v>470</v>
      </c>
      <c r="H1860" s="217">
        <f t="shared" si="29"/>
        <v>0</v>
      </c>
      <c r="I1860" s="20" t="s">
        <v>4992</v>
      </c>
      <c r="K1860" s="430"/>
    </row>
    <row r="1861" spans="1:11" x14ac:dyDescent="0.25">
      <c r="A1861" s="192">
        <v>41934</v>
      </c>
      <c r="B1861" s="254" t="s">
        <v>5741</v>
      </c>
      <c r="C1861" s="322" t="s">
        <v>4923</v>
      </c>
      <c r="D1861" s="308" t="s">
        <v>28</v>
      </c>
      <c r="E1861" s="309">
        <v>1211.5999999999999</v>
      </c>
      <c r="F1861" s="256">
        <v>41934</v>
      </c>
      <c r="G1861" s="42">
        <v>1211.5999999999999</v>
      </c>
      <c r="H1861" s="217">
        <f t="shared" si="29"/>
        <v>0</v>
      </c>
      <c r="I1861" s="20" t="s">
        <v>4992</v>
      </c>
      <c r="K1861" s="430"/>
    </row>
    <row r="1862" spans="1:11" x14ac:dyDescent="0.25">
      <c r="A1862" s="192">
        <v>41934</v>
      </c>
      <c r="B1862" s="254" t="s">
        <v>5742</v>
      </c>
      <c r="C1862" s="322" t="s">
        <v>4923</v>
      </c>
      <c r="D1862" s="308" t="s">
        <v>494</v>
      </c>
      <c r="E1862" s="309">
        <v>1575.6</v>
      </c>
      <c r="F1862" s="256">
        <v>41934</v>
      </c>
      <c r="G1862" s="42">
        <v>1575.6</v>
      </c>
      <c r="H1862" s="217">
        <f t="shared" si="29"/>
        <v>0</v>
      </c>
      <c r="I1862" s="20" t="s">
        <v>4992</v>
      </c>
      <c r="K1862" s="430"/>
    </row>
    <row r="1863" spans="1:11" x14ac:dyDescent="0.25">
      <c r="A1863" s="192">
        <v>41934</v>
      </c>
      <c r="B1863" s="254" t="s">
        <v>5743</v>
      </c>
      <c r="C1863" s="322" t="s">
        <v>4923</v>
      </c>
      <c r="D1863" s="308" t="s">
        <v>386</v>
      </c>
      <c r="E1863" s="309">
        <v>2222</v>
      </c>
      <c r="F1863" s="256">
        <v>41934</v>
      </c>
      <c r="G1863" s="42">
        <v>2222</v>
      </c>
      <c r="H1863" s="217">
        <f t="shared" si="29"/>
        <v>0</v>
      </c>
      <c r="I1863" s="20" t="s">
        <v>5009</v>
      </c>
      <c r="K1863" s="430"/>
    </row>
    <row r="1864" spans="1:11" x14ac:dyDescent="0.25">
      <c r="A1864" s="192">
        <v>41934</v>
      </c>
      <c r="B1864" s="254" t="s">
        <v>5744</v>
      </c>
      <c r="C1864" s="322" t="s">
        <v>4923</v>
      </c>
      <c r="D1864" s="308" t="s">
        <v>14</v>
      </c>
      <c r="E1864" s="309">
        <v>1680</v>
      </c>
      <c r="F1864" s="256">
        <v>41935</v>
      </c>
      <c r="G1864" s="42">
        <v>1680</v>
      </c>
      <c r="H1864" s="217">
        <f t="shared" ref="H1864:H1927" si="30">E1864-G1864</f>
        <v>0</v>
      </c>
      <c r="I1864" s="20" t="s">
        <v>4995</v>
      </c>
      <c r="K1864" s="430"/>
    </row>
    <row r="1865" spans="1:11" x14ac:dyDescent="0.25">
      <c r="A1865" s="192">
        <v>41934</v>
      </c>
      <c r="B1865" s="254" t="s">
        <v>5745</v>
      </c>
      <c r="C1865" s="322" t="s">
        <v>4923</v>
      </c>
      <c r="D1865" s="308" t="s">
        <v>4183</v>
      </c>
      <c r="E1865" s="309">
        <v>9496.4</v>
      </c>
      <c r="F1865" s="256">
        <v>41934</v>
      </c>
      <c r="G1865" s="42">
        <v>9496.4</v>
      </c>
      <c r="H1865" s="217">
        <f t="shared" si="30"/>
        <v>0</v>
      </c>
      <c r="I1865" s="20" t="s">
        <v>4992</v>
      </c>
      <c r="K1865" s="430"/>
    </row>
    <row r="1866" spans="1:11" x14ac:dyDescent="0.25">
      <c r="A1866" s="192">
        <v>41935</v>
      </c>
      <c r="B1866" s="254" t="s">
        <v>5746</v>
      </c>
      <c r="C1866" s="322" t="s">
        <v>4923</v>
      </c>
      <c r="D1866" s="308" t="s">
        <v>4915</v>
      </c>
      <c r="E1866" s="309">
        <v>30528</v>
      </c>
      <c r="F1866" s="368">
        <v>41935</v>
      </c>
      <c r="G1866" s="42">
        <v>30528</v>
      </c>
      <c r="H1866" s="217">
        <f t="shared" si="30"/>
        <v>0</v>
      </c>
      <c r="I1866" s="20" t="s">
        <v>4971</v>
      </c>
      <c r="K1866" s="430"/>
    </row>
    <row r="1867" spans="1:11" x14ac:dyDescent="0.25">
      <c r="A1867" s="192">
        <v>41935</v>
      </c>
      <c r="B1867" s="254" t="s">
        <v>5747</v>
      </c>
      <c r="C1867" s="322" t="s">
        <v>4923</v>
      </c>
      <c r="D1867" s="308" t="s">
        <v>4918</v>
      </c>
      <c r="E1867" s="309">
        <v>49867.199999999997</v>
      </c>
      <c r="F1867" s="368">
        <v>41936</v>
      </c>
      <c r="G1867" s="42">
        <v>49867.199999999997</v>
      </c>
      <c r="H1867" s="217">
        <f t="shared" si="30"/>
        <v>0</v>
      </c>
      <c r="I1867" s="20" t="s">
        <v>5000</v>
      </c>
      <c r="K1867" s="430"/>
    </row>
    <row r="1868" spans="1:11" x14ac:dyDescent="0.25">
      <c r="A1868" s="192">
        <v>41935</v>
      </c>
      <c r="B1868" s="254" t="s">
        <v>5748</v>
      </c>
      <c r="C1868" s="322" t="s">
        <v>4923</v>
      </c>
      <c r="D1868" s="308" t="s">
        <v>4649</v>
      </c>
      <c r="E1868" s="309">
        <v>17925.599999999999</v>
      </c>
      <c r="F1868" s="368">
        <v>41935</v>
      </c>
      <c r="G1868" s="42">
        <v>17925.599999999999</v>
      </c>
      <c r="H1868" s="217">
        <f t="shared" si="30"/>
        <v>0</v>
      </c>
      <c r="I1868" s="20" t="s">
        <v>4992</v>
      </c>
      <c r="K1868" s="430"/>
    </row>
    <row r="1869" spans="1:11" x14ac:dyDescent="0.25">
      <c r="A1869" s="192">
        <v>41935</v>
      </c>
      <c r="B1869" s="254" t="s">
        <v>5749</v>
      </c>
      <c r="C1869" s="322" t="s">
        <v>4923</v>
      </c>
      <c r="D1869" s="308" t="s">
        <v>4996</v>
      </c>
      <c r="E1869" s="309">
        <v>44794.74</v>
      </c>
      <c r="F1869" s="368">
        <v>41939</v>
      </c>
      <c r="G1869" s="42">
        <v>44794.74</v>
      </c>
      <c r="H1869" s="217">
        <f t="shared" si="30"/>
        <v>0</v>
      </c>
      <c r="I1869" s="20" t="s">
        <v>4992</v>
      </c>
      <c r="K1869" s="430"/>
    </row>
    <row r="1870" spans="1:11" x14ac:dyDescent="0.25">
      <c r="A1870" s="192">
        <v>41935</v>
      </c>
      <c r="B1870" s="254" t="s">
        <v>5750</v>
      </c>
      <c r="C1870" s="322" t="s">
        <v>4923</v>
      </c>
      <c r="D1870" s="308" t="s">
        <v>28</v>
      </c>
      <c r="E1870" s="309">
        <v>4017.6</v>
      </c>
      <c r="F1870" s="368">
        <v>41935</v>
      </c>
      <c r="G1870" s="42">
        <v>4017.6</v>
      </c>
      <c r="H1870" s="217">
        <f t="shared" si="30"/>
        <v>0</v>
      </c>
      <c r="I1870" s="190" t="s">
        <v>4992</v>
      </c>
      <c r="K1870" s="430"/>
    </row>
    <row r="1871" spans="1:11" x14ac:dyDescent="0.25">
      <c r="A1871" s="192">
        <v>41935</v>
      </c>
      <c r="B1871" s="254" t="s">
        <v>5751</v>
      </c>
      <c r="C1871" s="322" t="s">
        <v>4923</v>
      </c>
      <c r="D1871" s="308" t="s">
        <v>14</v>
      </c>
      <c r="E1871" s="309">
        <v>8400</v>
      </c>
      <c r="F1871" s="368">
        <v>41935</v>
      </c>
      <c r="G1871" s="42">
        <v>8400</v>
      </c>
      <c r="H1871" s="217">
        <f t="shared" si="30"/>
        <v>0</v>
      </c>
      <c r="I1871" s="190" t="s">
        <v>4993</v>
      </c>
      <c r="K1871" s="430"/>
    </row>
    <row r="1872" spans="1:11" x14ac:dyDescent="0.25">
      <c r="A1872" s="192">
        <v>41935</v>
      </c>
      <c r="B1872" s="254" t="s">
        <v>5752</v>
      </c>
      <c r="C1872" s="322" t="s">
        <v>4923</v>
      </c>
      <c r="D1872" s="308" t="s">
        <v>4953</v>
      </c>
      <c r="E1872" s="309">
        <v>4993.8</v>
      </c>
      <c r="F1872" s="368">
        <v>41935</v>
      </c>
      <c r="G1872" s="42">
        <v>4993.8</v>
      </c>
      <c r="H1872" s="217">
        <f t="shared" si="30"/>
        <v>0</v>
      </c>
      <c r="I1872" s="190" t="s">
        <v>4992</v>
      </c>
      <c r="K1872" s="430"/>
    </row>
    <row r="1873" spans="1:11" x14ac:dyDescent="0.25">
      <c r="A1873" s="192">
        <v>41935</v>
      </c>
      <c r="B1873" s="254" t="s">
        <v>5753</v>
      </c>
      <c r="C1873" s="322" t="s">
        <v>4923</v>
      </c>
      <c r="D1873" s="308" t="s">
        <v>4240</v>
      </c>
      <c r="E1873" s="309">
        <v>269933.59999999998</v>
      </c>
      <c r="F1873" s="368">
        <v>41942</v>
      </c>
      <c r="G1873" s="42">
        <v>269933.59999999998</v>
      </c>
      <c r="H1873" s="217">
        <f t="shared" si="30"/>
        <v>0</v>
      </c>
      <c r="I1873" s="190" t="s">
        <v>10</v>
      </c>
      <c r="K1873" s="430"/>
    </row>
    <row r="1874" spans="1:11" x14ac:dyDescent="0.25">
      <c r="A1874" s="192">
        <v>41935</v>
      </c>
      <c r="B1874" s="254" t="s">
        <v>5754</v>
      </c>
      <c r="C1874" s="322" t="s">
        <v>4923</v>
      </c>
      <c r="D1874" s="308" t="s">
        <v>22</v>
      </c>
      <c r="E1874" s="309">
        <v>590</v>
      </c>
      <c r="F1874" s="368">
        <v>41935</v>
      </c>
      <c r="G1874" s="42">
        <v>590</v>
      </c>
      <c r="H1874" s="217">
        <f t="shared" si="30"/>
        <v>0</v>
      </c>
      <c r="I1874" s="190" t="s">
        <v>4992</v>
      </c>
      <c r="K1874" s="430"/>
    </row>
    <row r="1875" spans="1:11" x14ac:dyDescent="0.25">
      <c r="A1875" s="192">
        <v>41935</v>
      </c>
      <c r="B1875" s="254" t="s">
        <v>5755</v>
      </c>
      <c r="C1875" s="322" t="s">
        <v>4923</v>
      </c>
      <c r="D1875" s="308" t="s">
        <v>346</v>
      </c>
      <c r="E1875" s="309">
        <v>96.6</v>
      </c>
      <c r="F1875" s="368">
        <v>41935</v>
      </c>
      <c r="G1875" s="42">
        <v>96.6</v>
      </c>
      <c r="H1875" s="217">
        <f t="shared" si="30"/>
        <v>0</v>
      </c>
      <c r="I1875" s="190" t="s">
        <v>3577</v>
      </c>
      <c r="K1875" s="430"/>
    </row>
    <row r="1876" spans="1:11" x14ac:dyDescent="0.25">
      <c r="A1876" s="192">
        <v>41935</v>
      </c>
      <c r="B1876" s="254" t="s">
        <v>5756</v>
      </c>
      <c r="C1876" s="322" t="s">
        <v>4923</v>
      </c>
      <c r="D1876" s="308" t="s">
        <v>4700</v>
      </c>
      <c r="E1876" s="309">
        <v>2698.8</v>
      </c>
      <c r="F1876" s="368">
        <v>41935</v>
      </c>
      <c r="G1876" s="42">
        <v>2698.8</v>
      </c>
      <c r="H1876" s="217">
        <f t="shared" si="30"/>
        <v>0</v>
      </c>
      <c r="I1876" s="190" t="s">
        <v>4992</v>
      </c>
      <c r="K1876" s="430"/>
    </row>
    <row r="1877" spans="1:11" x14ac:dyDescent="0.25">
      <c r="A1877" s="192">
        <v>41935</v>
      </c>
      <c r="B1877" s="254" t="s">
        <v>5757</v>
      </c>
      <c r="C1877" s="322" t="s">
        <v>4923</v>
      </c>
      <c r="D1877" s="308" t="s">
        <v>3366</v>
      </c>
      <c r="E1877" s="309">
        <v>1520</v>
      </c>
      <c r="F1877" s="368">
        <v>41935</v>
      </c>
      <c r="G1877" s="42">
        <v>1520</v>
      </c>
      <c r="H1877" s="217">
        <f t="shared" si="30"/>
        <v>0</v>
      </c>
      <c r="I1877" s="190" t="s">
        <v>5010</v>
      </c>
      <c r="K1877" s="430"/>
    </row>
    <row r="1878" spans="1:11" x14ac:dyDescent="0.25">
      <c r="A1878" s="192">
        <v>41935</v>
      </c>
      <c r="B1878" s="254" t="s">
        <v>5758</v>
      </c>
      <c r="C1878" s="322" t="s">
        <v>4923</v>
      </c>
      <c r="D1878" s="308" t="s">
        <v>4953</v>
      </c>
      <c r="E1878" s="309">
        <v>7732.2</v>
      </c>
      <c r="F1878" s="368">
        <v>41935</v>
      </c>
      <c r="G1878" s="42">
        <v>7732.2</v>
      </c>
      <c r="H1878" s="217">
        <f t="shared" si="30"/>
        <v>0</v>
      </c>
      <c r="I1878" s="190" t="s">
        <v>4992</v>
      </c>
      <c r="K1878" s="430"/>
    </row>
    <row r="1879" spans="1:11" x14ac:dyDescent="0.25">
      <c r="A1879" s="192">
        <v>41935</v>
      </c>
      <c r="B1879" s="254" t="s">
        <v>5759</v>
      </c>
      <c r="C1879" s="322" t="s">
        <v>4923</v>
      </c>
      <c r="D1879" s="308" t="s">
        <v>116</v>
      </c>
      <c r="E1879" s="309">
        <v>5914.7</v>
      </c>
      <c r="F1879" s="368">
        <v>41935</v>
      </c>
      <c r="G1879" s="42">
        <v>5914.7</v>
      </c>
      <c r="H1879" s="217">
        <f t="shared" si="30"/>
        <v>0</v>
      </c>
      <c r="I1879" s="190" t="s">
        <v>4992</v>
      </c>
      <c r="K1879" s="430"/>
    </row>
    <row r="1880" spans="1:11" x14ac:dyDescent="0.25">
      <c r="A1880" s="192">
        <v>41935</v>
      </c>
      <c r="B1880" s="254" t="s">
        <v>5760</v>
      </c>
      <c r="C1880" s="322" t="s">
        <v>4923</v>
      </c>
      <c r="D1880" s="308" t="s">
        <v>953</v>
      </c>
      <c r="E1880" s="309">
        <v>6022.8</v>
      </c>
      <c r="F1880" s="368">
        <v>41935</v>
      </c>
      <c r="G1880" s="42">
        <v>6022.8</v>
      </c>
      <c r="H1880" s="217">
        <f t="shared" si="30"/>
        <v>0</v>
      </c>
      <c r="I1880" s="190" t="s">
        <v>4997</v>
      </c>
    </row>
    <row r="1881" spans="1:11" x14ac:dyDescent="0.25">
      <c r="A1881" s="192">
        <v>41935</v>
      </c>
      <c r="B1881" s="254" t="s">
        <v>5761</v>
      </c>
      <c r="C1881" s="322" t="s">
        <v>4923</v>
      </c>
      <c r="D1881" s="308" t="s">
        <v>4826</v>
      </c>
      <c r="E1881" s="309">
        <v>2923.2</v>
      </c>
      <c r="F1881" s="368">
        <v>41935</v>
      </c>
      <c r="G1881" s="42">
        <v>2923.2</v>
      </c>
      <c r="H1881" s="217">
        <f t="shared" si="30"/>
        <v>0</v>
      </c>
      <c r="I1881" s="190" t="s">
        <v>4992</v>
      </c>
    </row>
    <row r="1882" spans="1:11" x14ac:dyDescent="0.25">
      <c r="A1882" s="192">
        <v>41935</v>
      </c>
      <c r="B1882" s="254" t="s">
        <v>5762</v>
      </c>
      <c r="C1882" s="322" t="s">
        <v>4923</v>
      </c>
      <c r="D1882" s="308" t="s">
        <v>123</v>
      </c>
      <c r="E1882" s="309">
        <v>517.5</v>
      </c>
      <c r="F1882" s="368">
        <v>41935</v>
      </c>
      <c r="G1882" s="42">
        <v>517.5</v>
      </c>
      <c r="H1882" s="217">
        <f t="shared" si="30"/>
        <v>0</v>
      </c>
      <c r="I1882" s="190" t="s">
        <v>4992</v>
      </c>
    </row>
    <row r="1883" spans="1:11" x14ac:dyDescent="0.25">
      <c r="A1883" s="192">
        <v>41935</v>
      </c>
      <c r="B1883" s="254" t="s">
        <v>5763</v>
      </c>
      <c r="C1883" s="322" t="s">
        <v>4923</v>
      </c>
      <c r="D1883" s="308" t="s">
        <v>110</v>
      </c>
      <c r="E1883" s="309">
        <v>45234</v>
      </c>
      <c r="F1883" s="370">
        <v>41944</v>
      </c>
      <c r="G1883" s="219">
        <v>45234</v>
      </c>
      <c r="H1883" s="217">
        <f t="shared" si="30"/>
        <v>0</v>
      </c>
      <c r="I1883" s="190" t="s">
        <v>4997</v>
      </c>
    </row>
    <row r="1884" spans="1:11" x14ac:dyDescent="0.25">
      <c r="A1884" s="192">
        <v>41935</v>
      </c>
      <c r="B1884" s="254" t="s">
        <v>5764</v>
      </c>
      <c r="C1884" s="322" t="s">
        <v>4923</v>
      </c>
      <c r="D1884" s="308" t="s">
        <v>2183</v>
      </c>
      <c r="E1884" s="309">
        <v>1040</v>
      </c>
      <c r="F1884" s="368">
        <v>41935</v>
      </c>
      <c r="G1884" s="42">
        <v>1040</v>
      </c>
      <c r="H1884" s="217">
        <f t="shared" si="30"/>
        <v>0</v>
      </c>
      <c r="I1884" s="190" t="s">
        <v>4997</v>
      </c>
    </row>
    <row r="1885" spans="1:11" x14ac:dyDescent="0.25">
      <c r="A1885" s="192">
        <v>41935</v>
      </c>
      <c r="B1885" s="254" t="s">
        <v>5765</v>
      </c>
      <c r="C1885" s="322" t="s">
        <v>4923</v>
      </c>
      <c r="D1885" s="308" t="s">
        <v>4586</v>
      </c>
      <c r="E1885" s="309">
        <v>5095.8</v>
      </c>
      <c r="F1885" s="368">
        <v>41935</v>
      </c>
      <c r="G1885" s="42">
        <v>5095.8</v>
      </c>
      <c r="H1885" s="217">
        <f t="shared" si="30"/>
        <v>0</v>
      </c>
      <c r="I1885" s="190" t="s">
        <v>4992</v>
      </c>
    </row>
    <row r="1886" spans="1:11" x14ac:dyDescent="0.25">
      <c r="A1886" s="192">
        <v>41935</v>
      </c>
      <c r="B1886" s="254" t="s">
        <v>5766</v>
      </c>
      <c r="C1886" s="322" t="s">
        <v>4923</v>
      </c>
      <c r="D1886" s="308" t="s">
        <v>2183</v>
      </c>
      <c r="E1886" s="309">
        <v>676</v>
      </c>
      <c r="F1886" s="368">
        <v>41935</v>
      </c>
      <c r="G1886" s="42">
        <v>676</v>
      </c>
      <c r="H1886" s="217">
        <f t="shared" si="30"/>
        <v>0</v>
      </c>
      <c r="I1886" s="190" t="s">
        <v>4997</v>
      </c>
    </row>
    <row r="1887" spans="1:11" x14ac:dyDescent="0.25">
      <c r="A1887" s="192">
        <v>41935</v>
      </c>
      <c r="B1887" s="254" t="s">
        <v>5767</v>
      </c>
      <c r="C1887" s="322" t="s">
        <v>4923</v>
      </c>
      <c r="D1887" s="308" t="s">
        <v>57</v>
      </c>
      <c r="E1887" s="309">
        <v>1375</v>
      </c>
      <c r="F1887" s="368">
        <v>41935</v>
      </c>
      <c r="G1887" s="42">
        <v>1375</v>
      </c>
      <c r="H1887" s="217">
        <f t="shared" si="30"/>
        <v>0</v>
      </c>
      <c r="I1887" s="190" t="s">
        <v>4997</v>
      </c>
    </row>
    <row r="1888" spans="1:11" x14ac:dyDescent="0.25">
      <c r="A1888" s="192">
        <v>41935</v>
      </c>
      <c r="B1888" s="254" t="s">
        <v>5768</v>
      </c>
      <c r="C1888" s="322" t="s">
        <v>4923</v>
      </c>
      <c r="D1888" s="308" t="s">
        <v>124</v>
      </c>
      <c r="E1888" s="309">
        <v>7800</v>
      </c>
      <c r="F1888" s="368">
        <v>41935</v>
      </c>
      <c r="G1888" s="42">
        <v>7800</v>
      </c>
      <c r="H1888" s="217">
        <f t="shared" si="30"/>
        <v>0</v>
      </c>
      <c r="I1888" s="190" t="s">
        <v>4997</v>
      </c>
    </row>
    <row r="1889" spans="1:11" x14ac:dyDescent="0.25">
      <c r="A1889" s="192">
        <v>41935</v>
      </c>
      <c r="B1889" s="254" t="s">
        <v>5769</v>
      </c>
      <c r="C1889" s="322" t="s">
        <v>4923</v>
      </c>
      <c r="D1889" s="308" t="s">
        <v>29</v>
      </c>
      <c r="E1889" s="309">
        <v>1410</v>
      </c>
      <c r="F1889" s="368">
        <v>41935</v>
      </c>
      <c r="G1889" s="42">
        <v>1410</v>
      </c>
      <c r="H1889" s="217">
        <f t="shared" si="30"/>
        <v>0</v>
      </c>
      <c r="I1889" s="190" t="s">
        <v>4997</v>
      </c>
    </row>
    <row r="1890" spans="1:11" x14ac:dyDescent="0.25">
      <c r="A1890" s="192">
        <v>41935</v>
      </c>
      <c r="B1890" s="254" t="s">
        <v>5770</v>
      </c>
      <c r="C1890" s="322" t="s">
        <v>4923</v>
      </c>
      <c r="D1890" s="308" t="s">
        <v>29</v>
      </c>
      <c r="E1890" s="309">
        <v>13132.8</v>
      </c>
      <c r="F1890" s="368">
        <v>41935</v>
      </c>
      <c r="G1890" s="42">
        <v>13132.8</v>
      </c>
      <c r="H1890" s="217">
        <f t="shared" si="30"/>
        <v>0</v>
      </c>
      <c r="I1890" s="190" t="s">
        <v>4997</v>
      </c>
      <c r="J1890" s="21"/>
      <c r="K1890" s="21"/>
    </row>
    <row r="1891" spans="1:11" x14ac:dyDescent="0.25">
      <c r="A1891" s="192">
        <v>41935</v>
      </c>
      <c r="B1891" s="254" t="s">
        <v>5771</v>
      </c>
      <c r="C1891" s="322" t="s">
        <v>4923</v>
      </c>
      <c r="D1891" s="308" t="s">
        <v>4612</v>
      </c>
      <c r="E1891" s="309">
        <v>62582.75</v>
      </c>
      <c r="F1891" s="368">
        <v>41935</v>
      </c>
      <c r="G1891" s="42">
        <v>62582.75</v>
      </c>
      <c r="H1891" s="217">
        <f t="shared" si="30"/>
        <v>0</v>
      </c>
      <c r="I1891" s="190" t="s">
        <v>5251</v>
      </c>
      <c r="J1891" s="21"/>
      <c r="K1891" s="21"/>
    </row>
    <row r="1892" spans="1:11" x14ac:dyDescent="0.25">
      <c r="A1892" s="192">
        <v>41935</v>
      </c>
      <c r="B1892" s="254" t="s">
        <v>5772</v>
      </c>
      <c r="C1892" s="322" t="s">
        <v>4923</v>
      </c>
      <c r="D1892" s="308" t="s">
        <v>5773</v>
      </c>
      <c r="E1892" s="309">
        <v>4113.92</v>
      </c>
      <c r="F1892" s="368">
        <v>41935</v>
      </c>
      <c r="G1892" s="42">
        <v>4113.92</v>
      </c>
      <c r="H1892" s="217">
        <f t="shared" si="30"/>
        <v>0</v>
      </c>
      <c r="I1892" s="190" t="s">
        <v>4992</v>
      </c>
      <c r="J1892" s="21"/>
      <c r="K1892" s="21"/>
    </row>
    <row r="1893" spans="1:11" x14ac:dyDescent="0.25">
      <c r="A1893" s="192">
        <v>41935</v>
      </c>
      <c r="B1893" s="254" t="s">
        <v>5774</v>
      </c>
      <c r="C1893" s="322" t="s">
        <v>4923</v>
      </c>
      <c r="D1893" s="308" t="s">
        <v>338</v>
      </c>
      <c r="E1893" s="309">
        <v>1011.4</v>
      </c>
      <c r="F1893" s="368">
        <v>41935</v>
      </c>
      <c r="G1893" s="42">
        <v>1011.4</v>
      </c>
      <c r="H1893" s="217">
        <f t="shared" si="30"/>
        <v>0</v>
      </c>
      <c r="I1893" s="190" t="s">
        <v>4997</v>
      </c>
      <c r="J1893" s="21"/>
      <c r="K1893" s="21"/>
    </row>
    <row r="1894" spans="1:11" x14ac:dyDescent="0.25">
      <c r="A1894" s="192">
        <v>41935</v>
      </c>
      <c r="B1894" s="254" t="s">
        <v>5775</v>
      </c>
      <c r="C1894" s="322" t="s">
        <v>4923</v>
      </c>
      <c r="D1894" s="308" t="s">
        <v>2519</v>
      </c>
      <c r="E1894" s="309">
        <v>552</v>
      </c>
      <c r="F1894" s="368">
        <v>41935</v>
      </c>
      <c r="G1894" s="42">
        <v>552</v>
      </c>
      <c r="H1894" s="217">
        <f t="shared" si="30"/>
        <v>0</v>
      </c>
      <c r="I1894" s="190" t="s">
        <v>4992</v>
      </c>
      <c r="J1894" s="21"/>
      <c r="K1894" s="21"/>
    </row>
    <row r="1895" spans="1:11" x14ac:dyDescent="0.25">
      <c r="A1895" s="192">
        <v>41935</v>
      </c>
      <c r="B1895" s="254" t="s">
        <v>5776</v>
      </c>
      <c r="C1895" s="322" t="s">
        <v>4923</v>
      </c>
      <c r="D1895" s="308" t="s">
        <v>5777</v>
      </c>
      <c r="E1895" s="309">
        <v>1820</v>
      </c>
      <c r="F1895" s="368">
        <v>41935</v>
      </c>
      <c r="G1895" s="42">
        <v>1820</v>
      </c>
      <c r="H1895" s="217">
        <f t="shared" si="30"/>
        <v>0</v>
      </c>
      <c r="I1895" s="190" t="s">
        <v>4997</v>
      </c>
      <c r="J1895" s="21"/>
      <c r="K1895" s="21"/>
    </row>
    <row r="1896" spans="1:11" x14ac:dyDescent="0.25">
      <c r="A1896" s="192">
        <v>41935</v>
      </c>
      <c r="B1896" s="254" t="s">
        <v>5778</v>
      </c>
      <c r="C1896" s="322" t="s">
        <v>4923</v>
      </c>
      <c r="D1896" s="308" t="s">
        <v>4652</v>
      </c>
      <c r="E1896" s="309">
        <v>1521.1</v>
      </c>
      <c r="F1896" s="368">
        <v>41935</v>
      </c>
      <c r="G1896" s="42">
        <v>1521.1</v>
      </c>
      <c r="H1896" s="217">
        <f t="shared" si="30"/>
        <v>0</v>
      </c>
      <c r="I1896" s="190" t="s">
        <v>4997</v>
      </c>
      <c r="J1896" s="21"/>
      <c r="K1896" s="21"/>
    </row>
    <row r="1897" spans="1:11" x14ac:dyDescent="0.25">
      <c r="A1897" s="192">
        <v>41935</v>
      </c>
      <c r="B1897" s="254" t="s">
        <v>5779</v>
      </c>
      <c r="C1897" s="322" t="s">
        <v>4923</v>
      </c>
      <c r="D1897" s="308" t="s">
        <v>4625</v>
      </c>
      <c r="E1897" s="309">
        <v>645.6</v>
      </c>
      <c r="F1897" s="368">
        <v>41935</v>
      </c>
      <c r="G1897" s="42">
        <v>645.6</v>
      </c>
      <c r="H1897" s="217">
        <f t="shared" si="30"/>
        <v>0</v>
      </c>
      <c r="I1897" s="190" t="s">
        <v>4992</v>
      </c>
      <c r="J1897" s="21"/>
      <c r="K1897" s="21"/>
    </row>
    <row r="1898" spans="1:11" x14ac:dyDescent="0.25">
      <c r="A1898" s="192">
        <v>41935</v>
      </c>
      <c r="B1898" s="254" t="s">
        <v>5780</v>
      </c>
      <c r="C1898" s="322" t="s">
        <v>4923</v>
      </c>
      <c r="D1898" s="308" t="s">
        <v>4235</v>
      </c>
      <c r="E1898" s="309">
        <v>1154.4000000000001</v>
      </c>
      <c r="F1898" s="368">
        <v>41935</v>
      </c>
      <c r="G1898" s="42">
        <v>1154.4000000000001</v>
      </c>
      <c r="H1898" s="217">
        <f t="shared" si="30"/>
        <v>0</v>
      </c>
      <c r="I1898" s="190" t="s">
        <v>4992</v>
      </c>
      <c r="J1898" s="21"/>
      <c r="K1898" s="21"/>
    </row>
    <row r="1899" spans="1:11" x14ac:dyDescent="0.25">
      <c r="A1899" s="192">
        <v>41935</v>
      </c>
      <c r="B1899" s="254" t="s">
        <v>5781</v>
      </c>
      <c r="C1899" s="322" t="s">
        <v>4923</v>
      </c>
      <c r="D1899" s="308" t="s">
        <v>180</v>
      </c>
      <c r="E1899" s="309">
        <v>14572.8</v>
      </c>
      <c r="F1899" s="368">
        <v>41936</v>
      </c>
      <c r="G1899" s="42">
        <v>14572.8</v>
      </c>
      <c r="H1899" s="217">
        <f t="shared" si="30"/>
        <v>0</v>
      </c>
      <c r="I1899" s="190" t="s">
        <v>5000</v>
      </c>
      <c r="J1899" s="21"/>
      <c r="K1899" s="21"/>
    </row>
    <row r="1900" spans="1:11" x14ac:dyDescent="0.25">
      <c r="A1900" s="192">
        <v>41935</v>
      </c>
      <c r="B1900" s="254" t="s">
        <v>5782</v>
      </c>
      <c r="C1900" s="322" t="s">
        <v>4923</v>
      </c>
      <c r="D1900" s="308" t="s">
        <v>52</v>
      </c>
      <c r="E1900" s="309">
        <v>1501.2</v>
      </c>
      <c r="F1900" s="368">
        <v>41935</v>
      </c>
      <c r="G1900" s="42">
        <v>1501.2</v>
      </c>
      <c r="H1900" s="217">
        <f t="shared" si="30"/>
        <v>0</v>
      </c>
      <c r="I1900" s="190" t="s">
        <v>4997</v>
      </c>
      <c r="J1900" s="21"/>
      <c r="K1900" s="21"/>
    </row>
    <row r="1901" spans="1:11" x14ac:dyDescent="0.25">
      <c r="A1901" s="192">
        <v>41935</v>
      </c>
      <c r="B1901" s="254" t="s">
        <v>5783</v>
      </c>
      <c r="C1901" s="322" t="s">
        <v>4923</v>
      </c>
      <c r="D1901" s="308" t="s">
        <v>66</v>
      </c>
      <c r="E1901" s="309">
        <v>2106.5</v>
      </c>
      <c r="F1901" s="368">
        <v>41935</v>
      </c>
      <c r="G1901" s="42">
        <v>2106.5</v>
      </c>
      <c r="H1901" s="217">
        <f t="shared" si="30"/>
        <v>0</v>
      </c>
      <c r="I1901" s="190" t="s">
        <v>4997</v>
      </c>
      <c r="J1901" s="21"/>
      <c r="K1901" s="21"/>
    </row>
    <row r="1902" spans="1:11" x14ac:dyDescent="0.25">
      <c r="A1902" s="192">
        <v>41935</v>
      </c>
      <c r="B1902" s="254" t="s">
        <v>5784</v>
      </c>
      <c r="C1902" s="322" t="s">
        <v>4923</v>
      </c>
      <c r="D1902" s="308" t="s">
        <v>3372</v>
      </c>
      <c r="E1902" s="309">
        <v>740.6</v>
      </c>
      <c r="F1902" s="368">
        <v>41935</v>
      </c>
      <c r="G1902" s="42">
        <v>740.6</v>
      </c>
      <c r="H1902" s="217">
        <f t="shared" si="30"/>
        <v>0</v>
      </c>
      <c r="I1902" s="190" t="s">
        <v>4992</v>
      </c>
      <c r="J1902" s="21"/>
      <c r="K1902" s="21"/>
    </row>
    <row r="1903" spans="1:11" x14ac:dyDescent="0.25">
      <c r="A1903" s="192">
        <v>41935</v>
      </c>
      <c r="B1903" s="254" t="s">
        <v>5785</v>
      </c>
      <c r="C1903" s="322" t="s">
        <v>4923</v>
      </c>
      <c r="D1903" s="308" t="s">
        <v>110</v>
      </c>
      <c r="E1903" s="309">
        <v>3126.2</v>
      </c>
      <c r="F1903" s="370">
        <v>41944</v>
      </c>
      <c r="G1903" s="219">
        <v>3126.2</v>
      </c>
      <c r="H1903" s="217">
        <f t="shared" si="30"/>
        <v>0</v>
      </c>
      <c r="I1903" s="190" t="s">
        <v>4997</v>
      </c>
      <c r="J1903" s="21"/>
      <c r="K1903" s="21"/>
    </row>
    <row r="1904" spans="1:11" x14ac:dyDescent="0.25">
      <c r="A1904" s="192">
        <v>41935</v>
      </c>
      <c r="B1904" s="254" t="s">
        <v>5786</v>
      </c>
      <c r="C1904" s="322" t="s">
        <v>4923</v>
      </c>
      <c r="D1904" s="308" t="s">
        <v>494</v>
      </c>
      <c r="E1904" s="309">
        <v>9567.6</v>
      </c>
      <c r="F1904" s="368">
        <v>41938</v>
      </c>
      <c r="G1904" s="42">
        <v>9567.6</v>
      </c>
      <c r="H1904" s="217">
        <f t="shared" si="30"/>
        <v>0</v>
      </c>
      <c r="I1904" s="190" t="s">
        <v>5251</v>
      </c>
      <c r="J1904" s="21"/>
      <c r="K1904" s="21"/>
    </row>
    <row r="1905" spans="1:11" x14ac:dyDescent="0.25">
      <c r="A1905" s="192">
        <v>41935</v>
      </c>
      <c r="B1905" s="254" t="s">
        <v>5787</v>
      </c>
      <c r="C1905" s="322" t="s">
        <v>4923</v>
      </c>
      <c r="D1905" s="308" t="s">
        <v>62</v>
      </c>
      <c r="E1905" s="309">
        <v>22469.9</v>
      </c>
      <c r="F1905" s="368">
        <v>41936</v>
      </c>
      <c r="G1905" s="42">
        <v>22469.9</v>
      </c>
      <c r="H1905" s="217">
        <f t="shared" si="30"/>
        <v>0</v>
      </c>
      <c r="I1905" s="190" t="s">
        <v>5000</v>
      </c>
      <c r="J1905" s="21"/>
      <c r="K1905" s="21"/>
    </row>
    <row r="1906" spans="1:11" x14ac:dyDescent="0.25">
      <c r="A1906" s="192">
        <v>41935</v>
      </c>
      <c r="B1906" s="254" t="s">
        <v>5788</v>
      </c>
      <c r="C1906" s="322" t="s">
        <v>4923</v>
      </c>
      <c r="D1906" s="308" t="s">
        <v>67</v>
      </c>
      <c r="E1906" s="309">
        <v>6148</v>
      </c>
      <c r="F1906" s="368">
        <v>41935</v>
      </c>
      <c r="G1906" s="42">
        <v>6148</v>
      </c>
      <c r="H1906" s="217">
        <f t="shared" si="30"/>
        <v>0</v>
      </c>
      <c r="I1906" s="190" t="s">
        <v>4995</v>
      </c>
      <c r="J1906" s="21"/>
      <c r="K1906" s="21"/>
    </row>
    <row r="1907" spans="1:11" x14ac:dyDescent="0.25">
      <c r="A1907" s="192">
        <v>41935</v>
      </c>
      <c r="B1907" s="254" t="s">
        <v>5789</v>
      </c>
      <c r="C1907" s="322" t="s">
        <v>4923</v>
      </c>
      <c r="D1907" s="308" t="s">
        <v>2578</v>
      </c>
      <c r="E1907" s="309">
        <v>8336.7999999999993</v>
      </c>
      <c r="F1907" s="368">
        <v>41935</v>
      </c>
      <c r="G1907" s="42">
        <v>8336.7999999999993</v>
      </c>
      <c r="H1907" s="217">
        <f t="shared" si="30"/>
        <v>0</v>
      </c>
      <c r="I1907" s="190" t="s">
        <v>4995</v>
      </c>
      <c r="J1907" s="21"/>
      <c r="K1907" s="21"/>
    </row>
    <row r="1908" spans="1:11" x14ac:dyDescent="0.25">
      <c r="A1908" s="192">
        <v>41935</v>
      </c>
      <c r="B1908" s="254" t="s">
        <v>5790</v>
      </c>
      <c r="C1908" s="322" t="s">
        <v>4923</v>
      </c>
      <c r="D1908" s="308" t="s">
        <v>4953</v>
      </c>
      <c r="E1908" s="309">
        <v>10395.799999999999</v>
      </c>
      <c r="F1908" s="368">
        <v>41938</v>
      </c>
      <c r="G1908" s="42">
        <v>10395.799999999999</v>
      </c>
      <c r="H1908" s="217">
        <f t="shared" si="30"/>
        <v>0</v>
      </c>
      <c r="I1908" s="190" t="s">
        <v>4995</v>
      </c>
      <c r="J1908" s="21"/>
      <c r="K1908" s="21"/>
    </row>
    <row r="1909" spans="1:11" x14ac:dyDescent="0.25">
      <c r="A1909" s="192">
        <v>41935</v>
      </c>
      <c r="B1909" s="254" t="s">
        <v>5791</v>
      </c>
      <c r="C1909" s="322" t="s">
        <v>4923</v>
      </c>
      <c r="D1909" s="308" t="s">
        <v>4953</v>
      </c>
      <c r="E1909" s="309">
        <v>3009</v>
      </c>
      <c r="F1909" s="368">
        <v>41938</v>
      </c>
      <c r="G1909" s="42">
        <v>3009</v>
      </c>
      <c r="H1909" s="217">
        <f t="shared" si="30"/>
        <v>0</v>
      </c>
      <c r="I1909" s="190" t="s">
        <v>4995</v>
      </c>
      <c r="J1909" s="21"/>
      <c r="K1909" s="21"/>
    </row>
    <row r="1910" spans="1:11" x14ac:dyDescent="0.25">
      <c r="A1910" s="192">
        <v>41935</v>
      </c>
      <c r="B1910" s="254" t="s">
        <v>5792</v>
      </c>
      <c r="C1910" s="322" t="s">
        <v>4923</v>
      </c>
      <c r="D1910" s="308" t="s">
        <v>2382</v>
      </c>
      <c r="E1910" s="309">
        <v>5469.5</v>
      </c>
      <c r="F1910" s="368">
        <v>41935</v>
      </c>
      <c r="G1910" s="42">
        <v>5469.5</v>
      </c>
      <c r="H1910" s="217">
        <f t="shared" si="30"/>
        <v>0</v>
      </c>
      <c r="I1910" s="190" t="s">
        <v>4995</v>
      </c>
      <c r="J1910" s="21"/>
      <c r="K1910" s="21"/>
    </row>
    <row r="1911" spans="1:11" x14ac:dyDescent="0.25">
      <c r="A1911" s="192">
        <v>41935</v>
      </c>
      <c r="B1911" s="254" t="s">
        <v>5793</v>
      </c>
      <c r="C1911" s="322" t="s">
        <v>4923</v>
      </c>
      <c r="D1911" s="308" t="s">
        <v>253</v>
      </c>
      <c r="E1911" s="309">
        <v>2772</v>
      </c>
      <c r="F1911" s="368">
        <v>41935</v>
      </c>
      <c r="G1911" s="42">
        <v>2772</v>
      </c>
      <c r="H1911" s="217">
        <f t="shared" si="30"/>
        <v>0</v>
      </c>
      <c r="I1911" s="190" t="s">
        <v>4995</v>
      </c>
      <c r="J1911" s="21"/>
      <c r="K1911" s="21"/>
    </row>
    <row r="1912" spans="1:11" x14ac:dyDescent="0.25">
      <c r="A1912" s="192">
        <v>41935</v>
      </c>
      <c r="B1912" s="254" t="s">
        <v>5794</v>
      </c>
      <c r="C1912" s="322" t="s">
        <v>4923</v>
      </c>
      <c r="D1912" s="308" t="s">
        <v>1607</v>
      </c>
      <c r="E1912" s="309">
        <v>3870</v>
      </c>
      <c r="F1912" s="368">
        <v>41935</v>
      </c>
      <c r="G1912" s="229">
        <v>3870</v>
      </c>
      <c r="H1912" s="217">
        <f t="shared" si="30"/>
        <v>0</v>
      </c>
      <c r="I1912" s="190" t="s">
        <v>3577</v>
      </c>
      <c r="J1912" s="21"/>
      <c r="K1912" s="21"/>
    </row>
    <row r="1913" spans="1:11" x14ac:dyDescent="0.25">
      <c r="A1913" s="192">
        <v>41935</v>
      </c>
      <c r="B1913" s="254" t="s">
        <v>5795</v>
      </c>
      <c r="C1913" s="322" t="s">
        <v>4923</v>
      </c>
      <c r="D1913" s="308" t="s">
        <v>4915</v>
      </c>
      <c r="E1913" s="309">
        <v>10554.6</v>
      </c>
      <c r="F1913" s="368">
        <v>41935</v>
      </c>
      <c r="G1913" s="229">
        <v>10554.6</v>
      </c>
      <c r="H1913" s="217">
        <f t="shared" si="30"/>
        <v>0</v>
      </c>
      <c r="I1913" s="190" t="s">
        <v>4992</v>
      </c>
      <c r="J1913" s="21"/>
      <c r="K1913" s="21"/>
    </row>
    <row r="1914" spans="1:11" x14ac:dyDescent="0.25">
      <c r="A1914" s="192">
        <v>41935</v>
      </c>
      <c r="B1914" s="254" t="s">
        <v>5796</v>
      </c>
      <c r="C1914" s="322" t="s">
        <v>4923</v>
      </c>
      <c r="D1914" s="308" t="s">
        <v>25</v>
      </c>
      <c r="E1914" s="309">
        <v>10836</v>
      </c>
      <c r="F1914" s="368">
        <v>41936</v>
      </c>
      <c r="G1914" s="42">
        <v>10836</v>
      </c>
      <c r="H1914" s="217">
        <f t="shared" si="30"/>
        <v>0</v>
      </c>
      <c r="I1914" s="190" t="s">
        <v>5000</v>
      </c>
      <c r="J1914" s="21"/>
      <c r="K1914" s="21"/>
    </row>
    <row r="1915" spans="1:11" x14ac:dyDescent="0.25">
      <c r="A1915" s="192">
        <v>41935</v>
      </c>
      <c r="B1915" s="254" t="s">
        <v>5797</v>
      </c>
      <c r="C1915" s="322" t="s">
        <v>4923</v>
      </c>
      <c r="D1915" s="308" t="s">
        <v>3115</v>
      </c>
      <c r="E1915" s="309">
        <v>11077.6</v>
      </c>
      <c r="F1915" s="368">
        <v>41936</v>
      </c>
      <c r="G1915" s="42">
        <v>11077.6</v>
      </c>
      <c r="H1915" s="217">
        <f t="shared" si="30"/>
        <v>0</v>
      </c>
      <c r="I1915" s="190" t="s">
        <v>5000</v>
      </c>
      <c r="J1915" s="21"/>
      <c r="K1915" s="21"/>
    </row>
    <row r="1916" spans="1:11" x14ac:dyDescent="0.25">
      <c r="A1916" s="192">
        <v>41935</v>
      </c>
      <c r="B1916" s="254" t="s">
        <v>5798</v>
      </c>
      <c r="C1916" s="322" t="s">
        <v>4923</v>
      </c>
      <c r="D1916" s="308" t="s">
        <v>5004</v>
      </c>
      <c r="E1916" s="309">
        <v>7538.6</v>
      </c>
      <c r="F1916" s="368">
        <v>41936</v>
      </c>
      <c r="G1916" s="42">
        <v>7538.6</v>
      </c>
      <c r="H1916" s="217">
        <f t="shared" si="30"/>
        <v>0</v>
      </c>
      <c r="I1916" s="190" t="s">
        <v>5000</v>
      </c>
      <c r="J1916" s="21"/>
      <c r="K1916" s="21"/>
    </row>
    <row r="1917" spans="1:11" x14ac:dyDescent="0.25">
      <c r="A1917" s="192">
        <v>41935</v>
      </c>
      <c r="B1917" s="254" t="s">
        <v>5799</v>
      </c>
      <c r="C1917" s="322" t="s">
        <v>4923</v>
      </c>
      <c r="D1917" s="308" t="s">
        <v>4630</v>
      </c>
      <c r="E1917" s="309">
        <v>2724.8</v>
      </c>
      <c r="F1917" s="368">
        <v>41936</v>
      </c>
      <c r="G1917" s="42">
        <v>2724.8</v>
      </c>
      <c r="H1917" s="217">
        <f t="shared" si="30"/>
        <v>0</v>
      </c>
      <c r="I1917" s="190" t="s">
        <v>5000</v>
      </c>
      <c r="J1917" s="21"/>
      <c r="K1917" s="21"/>
    </row>
    <row r="1918" spans="1:11" x14ac:dyDescent="0.25">
      <c r="A1918" s="192">
        <v>41935</v>
      </c>
      <c r="B1918" s="254" t="s">
        <v>5800</v>
      </c>
      <c r="C1918" s="322" t="s">
        <v>4923</v>
      </c>
      <c r="D1918" s="308" t="s">
        <v>54</v>
      </c>
      <c r="E1918" s="309">
        <v>7541.8</v>
      </c>
      <c r="F1918" s="368">
        <v>41935</v>
      </c>
      <c r="G1918" s="42">
        <v>7541.8</v>
      </c>
      <c r="H1918" s="217">
        <f t="shared" si="30"/>
        <v>0</v>
      </c>
      <c r="I1918" s="190" t="s">
        <v>4993</v>
      </c>
      <c r="J1918" s="21"/>
      <c r="K1918" s="21"/>
    </row>
    <row r="1919" spans="1:11" x14ac:dyDescent="0.25">
      <c r="A1919" s="192">
        <v>41935</v>
      </c>
      <c r="B1919" s="254" t="s">
        <v>5801</v>
      </c>
      <c r="C1919" s="322" t="s">
        <v>4923</v>
      </c>
      <c r="D1919" s="308" t="s">
        <v>4764</v>
      </c>
      <c r="E1919" s="309">
        <v>2548.8000000000002</v>
      </c>
      <c r="F1919" s="368">
        <v>41936</v>
      </c>
      <c r="G1919" s="42">
        <v>2548.8000000000002</v>
      </c>
      <c r="H1919" s="217">
        <f t="shared" si="30"/>
        <v>0</v>
      </c>
      <c r="I1919" s="190" t="s">
        <v>5000</v>
      </c>
      <c r="J1919" s="21"/>
      <c r="K1919" s="21"/>
    </row>
    <row r="1920" spans="1:11" x14ac:dyDescent="0.25">
      <c r="A1920" s="192">
        <v>41935</v>
      </c>
      <c r="B1920" s="254" t="s">
        <v>5802</v>
      </c>
      <c r="C1920" s="322" t="s">
        <v>4923</v>
      </c>
      <c r="D1920" s="308" t="s">
        <v>2504</v>
      </c>
      <c r="E1920" s="309">
        <v>70300</v>
      </c>
      <c r="F1920" s="368">
        <v>41937</v>
      </c>
      <c r="G1920" s="42">
        <v>70300</v>
      </c>
      <c r="H1920" s="217">
        <f t="shared" si="30"/>
        <v>0</v>
      </c>
      <c r="I1920" s="190" t="s">
        <v>4993</v>
      </c>
      <c r="J1920" s="21"/>
      <c r="K1920" s="21"/>
    </row>
    <row r="1921" spans="1:11" x14ac:dyDescent="0.25">
      <c r="A1921" s="192">
        <v>41935</v>
      </c>
      <c r="B1921" s="254" t="s">
        <v>5803</v>
      </c>
      <c r="C1921" s="322" t="s">
        <v>4923</v>
      </c>
      <c r="D1921" s="308" t="s">
        <v>4322</v>
      </c>
      <c r="E1921" s="309">
        <v>11201.5</v>
      </c>
      <c r="F1921" s="256">
        <v>41935</v>
      </c>
      <c r="G1921" s="42">
        <v>11201.5</v>
      </c>
      <c r="H1921" s="217">
        <f t="shared" si="30"/>
        <v>0</v>
      </c>
      <c r="I1921" s="190" t="s">
        <v>4993</v>
      </c>
      <c r="J1921" s="21"/>
      <c r="K1921" s="21"/>
    </row>
    <row r="1922" spans="1:11" x14ac:dyDescent="0.25">
      <c r="A1922" s="192">
        <v>41935</v>
      </c>
      <c r="B1922" s="254" t="s">
        <v>5804</v>
      </c>
      <c r="C1922" s="322" t="s">
        <v>4923</v>
      </c>
      <c r="D1922" s="308" t="s">
        <v>312</v>
      </c>
      <c r="E1922" s="309">
        <v>10240</v>
      </c>
      <c r="F1922" s="256">
        <v>41935</v>
      </c>
      <c r="G1922" s="42">
        <v>10240</v>
      </c>
      <c r="H1922" s="217">
        <f t="shared" si="30"/>
        <v>0</v>
      </c>
      <c r="I1922" s="190" t="s">
        <v>4993</v>
      </c>
      <c r="J1922" s="21"/>
      <c r="K1922" s="21"/>
    </row>
    <row r="1923" spans="1:11" x14ac:dyDescent="0.25">
      <c r="A1923" s="192">
        <v>41935</v>
      </c>
      <c r="B1923" s="254" t="s">
        <v>5805</v>
      </c>
      <c r="C1923" s="322" t="s">
        <v>4923</v>
      </c>
      <c r="D1923" s="308" t="s">
        <v>51</v>
      </c>
      <c r="E1923" s="309">
        <v>1125.2</v>
      </c>
      <c r="F1923" s="256">
        <v>41935</v>
      </c>
      <c r="G1923" s="42">
        <v>1125.2</v>
      </c>
      <c r="H1923" s="217">
        <f t="shared" si="30"/>
        <v>0</v>
      </c>
      <c r="I1923" s="190" t="s">
        <v>4992</v>
      </c>
      <c r="J1923" s="21"/>
      <c r="K1923" s="21"/>
    </row>
    <row r="1924" spans="1:11" x14ac:dyDescent="0.25">
      <c r="A1924" s="192">
        <v>41935</v>
      </c>
      <c r="B1924" s="254" t="s">
        <v>5806</v>
      </c>
      <c r="C1924" s="322" t="s">
        <v>4923</v>
      </c>
      <c r="D1924" s="308" t="s">
        <v>133</v>
      </c>
      <c r="E1924" s="309">
        <v>49333.2</v>
      </c>
      <c r="F1924" s="256">
        <v>41935</v>
      </c>
      <c r="G1924" s="42">
        <v>49333.2</v>
      </c>
      <c r="H1924" s="217">
        <f t="shared" si="30"/>
        <v>0</v>
      </c>
      <c r="I1924" s="190" t="s">
        <v>4992</v>
      </c>
      <c r="J1924" s="21"/>
      <c r="K1924" s="21"/>
    </row>
    <row r="1925" spans="1:11" x14ac:dyDescent="0.25">
      <c r="A1925" s="192">
        <v>41935</v>
      </c>
      <c r="B1925" s="254" t="s">
        <v>5807</v>
      </c>
      <c r="C1925" s="322" t="s">
        <v>4923</v>
      </c>
      <c r="D1925" s="308" t="s">
        <v>4938</v>
      </c>
      <c r="E1925" s="309">
        <v>216</v>
      </c>
      <c r="F1925" s="256">
        <v>41935</v>
      </c>
      <c r="G1925" s="42">
        <v>216</v>
      </c>
      <c r="H1925" s="217">
        <f t="shared" si="30"/>
        <v>0</v>
      </c>
      <c r="I1925" s="190" t="s">
        <v>5006</v>
      </c>
      <c r="J1925" s="21"/>
      <c r="K1925" s="21"/>
    </row>
    <row r="1926" spans="1:11" x14ac:dyDescent="0.25">
      <c r="A1926" s="192">
        <v>41935</v>
      </c>
      <c r="B1926" s="254" t="s">
        <v>5808</v>
      </c>
      <c r="C1926" s="322" t="s">
        <v>4923</v>
      </c>
      <c r="D1926" s="308" t="s">
        <v>115</v>
      </c>
      <c r="E1926" s="309">
        <v>2412</v>
      </c>
      <c r="F1926" s="256">
        <v>41935</v>
      </c>
      <c r="G1926" s="42">
        <v>2412</v>
      </c>
      <c r="H1926" s="217">
        <f t="shared" si="30"/>
        <v>0</v>
      </c>
      <c r="I1926" s="190" t="s">
        <v>4992</v>
      </c>
      <c r="J1926" s="21"/>
      <c r="K1926" s="21"/>
    </row>
    <row r="1927" spans="1:11" x14ac:dyDescent="0.25">
      <c r="A1927" s="192">
        <v>41935</v>
      </c>
      <c r="B1927" s="254" t="s">
        <v>5809</v>
      </c>
      <c r="C1927" s="322" t="s">
        <v>4923</v>
      </c>
      <c r="D1927" s="308" t="s">
        <v>91</v>
      </c>
      <c r="E1927" s="309">
        <v>9411</v>
      </c>
      <c r="F1927" s="256">
        <v>41935</v>
      </c>
      <c r="G1927" s="42">
        <v>9411</v>
      </c>
      <c r="H1927" s="217">
        <f t="shared" si="30"/>
        <v>0</v>
      </c>
      <c r="I1927" s="190" t="s">
        <v>4992</v>
      </c>
      <c r="J1927" s="21"/>
      <c r="K1927" s="21"/>
    </row>
    <row r="1928" spans="1:11" x14ac:dyDescent="0.25">
      <c r="A1928" s="192">
        <v>41935</v>
      </c>
      <c r="B1928" s="254" t="s">
        <v>5810</v>
      </c>
      <c r="C1928" s="322" t="s">
        <v>4923</v>
      </c>
      <c r="D1928" s="308" t="s">
        <v>140</v>
      </c>
      <c r="E1928" s="309">
        <v>4391.7</v>
      </c>
      <c r="F1928" s="256">
        <v>41935</v>
      </c>
      <c r="G1928" s="42">
        <v>4391.7</v>
      </c>
      <c r="H1928" s="217">
        <f t="shared" ref="H1928:H1991" si="31">E1928-G1928</f>
        <v>0</v>
      </c>
      <c r="I1928" s="20" t="s">
        <v>4992</v>
      </c>
      <c r="J1928" s="21"/>
      <c r="K1928" s="21"/>
    </row>
    <row r="1929" spans="1:11" x14ac:dyDescent="0.25">
      <c r="A1929" s="192">
        <v>41935</v>
      </c>
      <c r="B1929" s="254" t="s">
        <v>5811</v>
      </c>
      <c r="C1929" s="322" t="s">
        <v>4923</v>
      </c>
      <c r="D1929" s="308" t="s">
        <v>78</v>
      </c>
      <c r="E1929" s="309">
        <v>2901.6</v>
      </c>
      <c r="F1929" s="256">
        <v>41936</v>
      </c>
      <c r="G1929" s="42">
        <v>2901.6</v>
      </c>
      <c r="H1929" s="217">
        <f t="shared" si="31"/>
        <v>0</v>
      </c>
      <c r="I1929" s="20" t="s">
        <v>4995</v>
      </c>
      <c r="J1929" s="21"/>
      <c r="K1929" s="21"/>
    </row>
    <row r="1930" spans="1:11" x14ac:dyDescent="0.25">
      <c r="A1930" s="192">
        <v>41935</v>
      </c>
      <c r="B1930" s="254" t="s">
        <v>5812</v>
      </c>
      <c r="C1930" s="322" t="s">
        <v>4923</v>
      </c>
      <c r="D1930" s="308" t="s">
        <v>78</v>
      </c>
      <c r="E1930" s="309">
        <v>2389.1999999999998</v>
      </c>
      <c r="F1930" s="256">
        <v>41936</v>
      </c>
      <c r="G1930" s="42">
        <v>2389.1999999999998</v>
      </c>
      <c r="H1930" s="217">
        <f t="shared" si="31"/>
        <v>0</v>
      </c>
      <c r="I1930" s="20" t="s">
        <v>4995</v>
      </c>
      <c r="J1930" s="21"/>
      <c r="K1930" s="21"/>
    </row>
    <row r="1931" spans="1:11" x14ac:dyDescent="0.25">
      <c r="A1931" s="192">
        <v>41935</v>
      </c>
      <c r="B1931" s="254" t="s">
        <v>5813</v>
      </c>
      <c r="C1931" s="322" t="s">
        <v>4923</v>
      </c>
      <c r="D1931" s="308" t="s">
        <v>743</v>
      </c>
      <c r="E1931" s="309">
        <v>871</v>
      </c>
      <c r="F1931" s="256">
        <v>41936</v>
      </c>
      <c r="G1931" s="42">
        <v>871</v>
      </c>
      <c r="H1931" s="217">
        <f t="shared" si="31"/>
        <v>0</v>
      </c>
      <c r="I1931" s="20" t="s">
        <v>4995</v>
      </c>
      <c r="J1931" s="21"/>
      <c r="K1931" s="21"/>
    </row>
    <row r="1932" spans="1:11" x14ac:dyDescent="0.25">
      <c r="A1932" s="192">
        <v>41935</v>
      </c>
      <c r="B1932" s="254" t="s">
        <v>5814</v>
      </c>
      <c r="C1932" s="322" t="s">
        <v>4923</v>
      </c>
      <c r="D1932" s="308" t="s">
        <v>560</v>
      </c>
      <c r="E1932" s="309">
        <v>507</v>
      </c>
      <c r="F1932" s="256">
        <v>41936</v>
      </c>
      <c r="G1932" s="42">
        <v>507</v>
      </c>
      <c r="H1932" s="217">
        <f t="shared" si="31"/>
        <v>0</v>
      </c>
      <c r="I1932" s="20" t="s">
        <v>4995</v>
      </c>
      <c r="J1932" s="21"/>
      <c r="K1932" s="21"/>
    </row>
    <row r="1933" spans="1:11" x14ac:dyDescent="0.25">
      <c r="A1933" s="192">
        <v>41935</v>
      </c>
      <c r="B1933" s="254" t="s">
        <v>5815</v>
      </c>
      <c r="C1933" s="322" t="s">
        <v>4923</v>
      </c>
      <c r="D1933" s="308" t="s">
        <v>5816</v>
      </c>
      <c r="E1933" s="309">
        <v>2255.1</v>
      </c>
      <c r="F1933" s="256">
        <v>41936</v>
      </c>
      <c r="G1933" s="42">
        <v>2255.1</v>
      </c>
      <c r="H1933" s="217">
        <f t="shared" si="31"/>
        <v>0</v>
      </c>
      <c r="I1933" s="20" t="s">
        <v>4995</v>
      </c>
      <c r="J1933" s="21"/>
      <c r="K1933" s="21"/>
    </row>
    <row r="1934" spans="1:11" x14ac:dyDescent="0.25">
      <c r="A1934" s="192">
        <v>41935</v>
      </c>
      <c r="B1934" s="254" t="s">
        <v>5817</v>
      </c>
      <c r="C1934" s="322" t="s">
        <v>4923</v>
      </c>
      <c r="D1934" s="308" t="s">
        <v>4929</v>
      </c>
      <c r="E1934" s="309">
        <v>1099.2</v>
      </c>
      <c r="F1934" s="256">
        <v>41935</v>
      </c>
      <c r="G1934" s="42">
        <v>1099.2</v>
      </c>
      <c r="H1934" s="217">
        <f t="shared" si="31"/>
        <v>0</v>
      </c>
      <c r="I1934" s="20" t="s">
        <v>5818</v>
      </c>
      <c r="J1934" s="21"/>
      <c r="K1934" s="21"/>
    </row>
    <row r="1935" spans="1:11" x14ac:dyDescent="0.25">
      <c r="A1935" s="192">
        <v>41935</v>
      </c>
      <c r="B1935" s="254" t="s">
        <v>5819</v>
      </c>
      <c r="C1935" s="322" t="s">
        <v>4923</v>
      </c>
      <c r="D1935" s="308" t="s">
        <v>4620</v>
      </c>
      <c r="E1935" s="309">
        <v>3267.2</v>
      </c>
      <c r="F1935" s="256">
        <v>41936</v>
      </c>
      <c r="G1935" s="42">
        <v>3267.2</v>
      </c>
      <c r="H1935" s="217">
        <f t="shared" si="31"/>
        <v>0</v>
      </c>
      <c r="I1935" s="20" t="s">
        <v>4995</v>
      </c>
      <c r="J1935" s="21"/>
      <c r="K1935" s="21"/>
    </row>
    <row r="1936" spans="1:11" x14ac:dyDescent="0.25">
      <c r="A1936" s="192">
        <v>41935</v>
      </c>
      <c r="B1936" s="254" t="s">
        <v>5820</v>
      </c>
      <c r="C1936" s="322" t="s">
        <v>4923</v>
      </c>
      <c r="D1936" s="308" t="s">
        <v>560</v>
      </c>
      <c r="E1936" s="309">
        <v>8550</v>
      </c>
      <c r="F1936" s="256">
        <v>41936</v>
      </c>
      <c r="G1936" s="42">
        <v>8550</v>
      </c>
      <c r="H1936" s="217">
        <f t="shared" si="31"/>
        <v>0</v>
      </c>
      <c r="I1936" s="20" t="s">
        <v>4995</v>
      </c>
      <c r="J1936" s="21"/>
      <c r="K1936" s="21"/>
    </row>
    <row r="1937" spans="1:11" x14ac:dyDescent="0.25">
      <c r="A1937" s="192">
        <v>41935</v>
      </c>
      <c r="B1937" s="254" t="s">
        <v>5821</v>
      </c>
      <c r="C1937" s="322" t="s">
        <v>4923</v>
      </c>
      <c r="D1937" s="308" t="s">
        <v>494</v>
      </c>
      <c r="E1937" s="309">
        <v>2469.5</v>
      </c>
      <c r="F1937" s="256">
        <v>41935</v>
      </c>
      <c r="G1937" s="42">
        <v>2469.5</v>
      </c>
      <c r="H1937" s="217">
        <f t="shared" si="31"/>
        <v>0</v>
      </c>
      <c r="I1937" s="20" t="s">
        <v>4992</v>
      </c>
      <c r="J1937" s="21"/>
      <c r="K1937" s="21"/>
    </row>
    <row r="1938" spans="1:11" x14ac:dyDescent="0.25">
      <c r="A1938" s="192">
        <v>41935</v>
      </c>
      <c r="B1938" s="254" t="s">
        <v>5822</v>
      </c>
      <c r="C1938" s="322" t="s">
        <v>4923</v>
      </c>
      <c r="D1938" s="308" t="s">
        <v>4183</v>
      </c>
      <c r="E1938" s="309">
        <v>8837</v>
      </c>
      <c r="F1938" s="256">
        <v>41935</v>
      </c>
      <c r="G1938" s="42">
        <v>8837</v>
      </c>
      <c r="H1938" s="217">
        <f t="shared" si="31"/>
        <v>0</v>
      </c>
      <c r="I1938" s="20" t="s">
        <v>4992</v>
      </c>
      <c r="J1938" s="21"/>
      <c r="K1938" s="21"/>
    </row>
    <row r="1939" spans="1:11" x14ac:dyDescent="0.25">
      <c r="A1939" s="192">
        <v>41935</v>
      </c>
      <c r="B1939" s="254" t="s">
        <v>5823</v>
      </c>
      <c r="C1939" s="322" t="s">
        <v>4923</v>
      </c>
      <c r="D1939" s="308" t="s">
        <v>5824</v>
      </c>
      <c r="E1939" s="309">
        <v>4314.6000000000004</v>
      </c>
      <c r="F1939" s="256">
        <v>41937</v>
      </c>
      <c r="G1939" s="34">
        <v>4314.6000000000004</v>
      </c>
      <c r="H1939" s="217">
        <f t="shared" si="31"/>
        <v>0</v>
      </c>
      <c r="I1939" s="32" t="s">
        <v>5009</v>
      </c>
      <c r="J1939" s="21"/>
      <c r="K1939" s="21"/>
    </row>
    <row r="1940" spans="1:11" x14ac:dyDescent="0.25">
      <c r="A1940" s="192">
        <v>41935</v>
      </c>
      <c r="B1940" s="254" t="s">
        <v>5825</v>
      </c>
      <c r="C1940" s="322" t="s">
        <v>4923</v>
      </c>
      <c r="D1940" s="308" t="s">
        <v>5826</v>
      </c>
      <c r="E1940" s="309">
        <v>8542.7999999999993</v>
      </c>
      <c r="F1940" s="412" t="s">
        <v>5827</v>
      </c>
      <c r="G1940" s="42">
        <v>8542.7999999999993</v>
      </c>
      <c r="H1940" s="217">
        <f t="shared" si="31"/>
        <v>0</v>
      </c>
      <c r="I1940" s="32" t="s">
        <v>5009</v>
      </c>
      <c r="J1940" s="21"/>
      <c r="K1940" s="21"/>
    </row>
    <row r="1941" spans="1:11" x14ac:dyDescent="0.25">
      <c r="A1941" s="192">
        <v>41935</v>
      </c>
      <c r="B1941" s="254" t="s">
        <v>5828</v>
      </c>
      <c r="C1941" s="322" t="s">
        <v>4923</v>
      </c>
      <c r="D1941" s="308" t="s">
        <v>5020</v>
      </c>
      <c r="E1941" s="309">
        <v>1846</v>
      </c>
      <c r="F1941" s="256">
        <v>41937</v>
      </c>
      <c r="G1941" s="34">
        <v>1846</v>
      </c>
      <c r="H1941" s="217">
        <f t="shared" si="31"/>
        <v>0</v>
      </c>
      <c r="I1941" s="32" t="s">
        <v>5009</v>
      </c>
      <c r="J1941" s="21"/>
      <c r="K1941" s="21"/>
    </row>
    <row r="1942" spans="1:11" x14ac:dyDescent="0.25">
      <c r="A1942" s="192">
        <v>41935</v>
      </c>
      <c r="B1942" s="254" t="s">
        <v>5829</v>
      </c>
      <c r="C1942" s="322" t="s">
        <v>4923</v>
      </c>
      <c r="D1942" s="308" t="s">
        <v>160</v>
      </c>
      <c r="E1942" s="309">
        <v>94017.919999999998</v>
      </c>
      <c r="F1942" s="256">
        <v>41937</v>
      </c>
      <c r="G1942" s="34">
        <v>94017.919999999998</v>
      </c>
      <c r="H1942" s="217">
        <f t="shared" si="31"/>
        <v>0</v>
      </c>
      <c r="I1942" s="32" t="s">
        <v>5009</v>
      </c>
      <c r="J1942" s="21"/>
      <c r="K1942" s="21"/>
    </row>
    <row r="1943" spans="1:11" x14ac:dyDescent="0.25">
      <c r="A1943" s="192">
        <v>41935</v>
      </c>
      <c r="B1943" s="254" t="s">
        <v>5830</v>
      </c>
      <c r="C1943" s="322" t="s">
        <v>4923</v>
      </c>
      <c r="D1943" s="308" t="s">
        <v>5831</v>
      </c>
      <c r="E1943" s="309">
        <v>5116.5</v>
      </c>
      <c r="F1943" s="256">
        <v>41937</v>
      </c>
      <c r="G1943" s="34">
        <v>5116.5</v>
      </c>
      <c r="H1943" s="217">
        <f t="shared" si="31"/>
        <v>0</v>
      </c>
      <c r="I1943" s="32" t="s">
        <v>4992</v>
      </c>
      <c r="J1943" s="21"/>
      <c r="K1943" s="21"/>
    </row>
    <row r="1944" spans="1:11" x14ac:dyDescent="0.25">
      <c r="A1944" s="192">
        <v>41935</v>
      </c>
      <c r="B1944" s="254" t="s">
        <v>5832</v>
      </c>
      <c r="C1944" s="322" t="s">
        <v>4923</v>
      </c>
      <c r="D1944" s="308" t="s">
        <v>5565</v>
      </c>
      <c r="E1944" s="309">
        <v>17349.599999999999</v>
      </c>
      <c r="F1944" s="428" t="s">
        <v>6783</v>
      </c>
      <c r="G1944" s="40">
        <f>16653.5+696.1</f>
        <v>17349.599999999999</v>
      </c>
      <c r="H1944" s="217">
        <f t="shared" si="31"/>
        <v>0</v>
      </c>
      <c r="I1944" s="32" t="s">
        <v>5009</v>
      </c>
      <c r="J1944" s="21"/>
      <c r="K1944" s="21"/>
    </row>
    <row r="1945" spans="1:11" x14ac:dyDescent="0.25">
      <c r="A1945" s="192">
        <v>41935</v>
      </c>
      <c r="B1945" s="254" t="s">
        <v>5833</v>
      </c>
      <c r="C1945" s="322" t="s">
        <v>4923</v>
      </c>
      <c r="D1945" s="308" t="s">
        <v>3557</v>
      </c>
      <c r="E1945" s="309">
        <v>22938.799999999999</v>
      </c>
      <c r="F1945" s="412" t="s">
        <v>5834</v>
      </c>
      <c r="G1945" s="34">
        <v>22938.799999999999</v>
      </c>
      <c r="H1945" s="217">
        <f t="shared" si="31"/>
        <v>0</v>
      </c>
      <c r="I1945" s="32" t="s">
        <v>5009</v>
      </c>
      <c r="J1945" s="21"/>
      <c r="K1945" s="21"/>
    </row>
    <row r="1946" spans="1:11" x14ac:dyDescent="0.25">
      <c r="A1946" s="192">
        <v>41935</v>
      </c>
      <c r="B1946" s="254" t="s">
        <v>5835</v>
      </c>
      <c r="C1946" s="322" t="s">
        <v>4923</v>
      </c>
      <c r="D1946" s="308" t="s">
        <v>5836</v>
      </c>
      <c r="E1946" s="309">
        <v>3836.36</v>
      </c>
      <c r="F1946" s="256">
        <v>41937</v>
      </c>
      <c r="G1946" s="34">
        <v>3836.36</v>
      </c>
      <c r="H1946" s="217">
        <f t="shared" si="31"/>
        <v>0</v>
      </c>
      <c r="I1946" s="32" t="s">
        <v>5009</v>
      </c>
      <c r="J1946" s="21"/>
      <c r="K1946" s="21"/>
    </row>
    <row r="1947" spans="1:11" x14ac:dyDescent="0.25">
      <c r="A1947" s="192">
        <v>41935</v>
      </c>
      <c r="B1947" s="254" t="s">
        <v>5837</v>
      </c>
      <c r="C1947" s="322" t="s">
        <v>4923</v>
      </c>
      <c r="D1947" s="308" t="s">
        <v>4301</v>
      </c>
      <c r="E1947" s="309">
        <v>24541.5</v>
      </c>
      <c r="F1947" s="256">
        <v>41937</v>
      </c>
      <c r="G1947" s="34">
        <v>24541.5</v>
      </c>
      <c r="H1947" s="217">
        <f t="shared" si="31"/>
        <v>0</v>
      </c>
      <c r="I1947" s="32" t="s">
        <v>5009</v>
      </c>
      <c r="J1947" s="21"/>
      <c r="K1947" s="21"/>
    </row>
    <row r="1948" spans="1:11" x14ac:dyDescent="0.25">
      <c r="A1948" s="192">
        <v>41935</v>
      </c>
      <c r="B1948" s="254" t="s">
        <v>5838</v>
      </c>
      <c r="C1948" s="322" t="s">
        <v>4923</v>
      </c>
      <c r="D1948" s="308" t="s">
        <v>758</v>
      </c>
      <c r="E1948" s="309">
        <v>11532.95</v>
      </c>
      <c r="F1948" s="256">
        <v>41937</v>
      </c>
      <c r="G1948" s="34">
        <v>11532.95</v>
      </c>
      <c r="H1948" s="217">
        <f t="shared" si="31"/>
        <v>0</v>
      </c>
      <c r="I1948" s="32" t="s">
        <v>5009</v>
      </c>
      <c r="J1948" s="21"/>
      <c r="K1948" s="21"/>
    </row>
    <row r="1949" spans="1:11" x14ac:dyDescent="0.25">
      <c r="A1949" s="192">
        <v>41935</v>
      </c>
      <c r="B1949" s="254" t="s">
        <v>5839</v>
      </c>
      <c r="C1949" s="322" t="s">
        <v>4923</v>
      </c>
      <c r="D1949" s="308" t="s">
        <v>1202</v>
      </c>
      <c r="E1949" s="309">
        <v>40</v>
      </c>
      <c r="F1949" s="256">
        <v>41935</v>
      </c>
      <c r="G1949" s="34">
        <v>40</v>
      </c>
      <c r="H1949" s="217">
        <f t="shared" si="31"/>
        <v>0</v>
      </c>
      <c r="I1949" s="32" t="s">
        <v>4992</v>
      </c>
      <c r="J1949" s="21"/>
      <c r="K1949" s="21"/>
    </row>
    <row r="1950" spans="1:11" x14ac:dyDescent="0.25">
      <c r="A1950" s="192">
        <v>41935</v>
      </c>
      <c r="B1950" s="254" t="s">
        <v>5840</v>
      </c>
      <c r="C1950" s="322" t="s">
        <v>4923</v>
      </c>
      <c r="D1950" s="308" t="s">
        <v>1202</v>
      </c>
      <c r="E1950" s="309">
        <v>164.4</v>
      </c>
      <c r="F1950" s="256">
        <v>41935</v>
      </c>
      <c r="G1950" s="34">
        <v>164.4</v>
      </c>
      <c r="H1950" s="217">
        <f t="shared" si="31"/>
        <v>0</v>
      </c>
      <c r="I1950" s="32" t="s">
        <v>4992</v>
      </c>
      <c r="J1950" s="21"/>
      <c r="K1950" s="21"/>
    </row>
    <row r="1951" spans="1:11" x14ac:dyDescent="0.25">
      <c r="A1951" s="192">
        <v>41935</v>
      </c>
      <c r="B1951" s="254" t="s">
        <v>5841</v>
      </c>
      <c r="C1951" s="322" t="s">
        <v>4923</v>
      </c>
      <c r="D1951" s="308" t="s">
        <v>4918</v>
      </c>
      <c r="E1951" s="309">
        <v>102275.6</v>
      </c>
      <c r="F1951" s="256">
        <v>41936</v>
      </c>
      <c r="G1951" s="34">
        <v>102275.6</v>
      </c>
      <c r="H1951" s="217">
        <f t="shared" si="31"/>
        <v>0</v>
      </c>
      <c r="I1951" s="32" t="s">
        <v>4992</v>
      </c>
      <c r="J1951" s="21"/>
      <c r="K1951" s="21"/>
    </row>
    <row r="1952" spans="1:11" x14ac:dyDescent="0.25">
      <c r="A1952" s="192">
        <v>41936</v>
      </c>
      <c r="B1952" s="254" t="s">
        <v>5842</v>
      </c>
      <c r="C1952" s="322" t="s">
        <v>4923</v>
      </c>
      <c r="D1952" s="308" t="s">
        <v>544</v>
      </c>
      <c r="E1952" s="309">
        <v>640</v>
      </c>
      <c r="F1952" s="256">
        <v>41939</v>
      </c>
      <c r="G1952" s="34">
        <v>640</v>
      </c>
      <c r="H1952" s="217">
        <f t="shared" si="31"/>
        <v>0</v>
      </c>
      <c r="I1952" s="32" t="s">
        <v>3577</v>
      </c>
      <c r="J1952" s="21"/>
      <c r="K1952" s="21"/>
    </row>
    <row r="1953" spans="1:11" x14ac:dyDescent="0.25">
      <c r="A1953" s="192">
        <v>41936</v>
      </c>
      <c r="B1953" s="254" t="s">
        <v>5843</v>
      </c>
      <c r="C1953" s="322" t="s">
        <v>4923</v>
      </c>
      <c r="D1953" s="308" t="s">
        <v>14</v>
      </c>
      <c r="E1953" s="309">
        <v>6720</v>
      </c>
      <c r="F1953" s="256">
        <v>41936</v>
      </c>
      <c r="G1953" s="34">
        <v>6720</v>
      </c>
      <c r="H1953" s="217">
        <f t="shared" si="31"/>
        <v>0</v>
      </c>
      <c r="I1953" s="32" t="s">
        <v>5000</v>
      </c>
      <c r="J1953" s="21"/>
      <c r="K1953" s="21"/>
    </row>
    <row r="1954" spans="1:11" x14ac:dyDescent="0.25">
      <c r="A1954" s="192">
        <v>41936</v>
      </c>
      <c r="B1954" s="254" t="s">
        <v>5844</v>
      </c>
      <c r="C1954" s="322" t="s">
        <v>4923</v>
      </c>
      <c r="D1954" s="308" t="s">
        <v>149</v>
      </c>
      <c r="E1954" s="309">
        <v>19418</v>
      </c>
      <c r="F1954" s="421" t="s">
        <v>5845</v>
      </c>
      <c r="G1954" s="34">
        <f>10418+9000</f>
        <v>19418</v>
      </c>
      <c r="H1954" s="217">
        <f t="shared" si="31"/>
        <v>0</v>
      </c>
      <c r="I1954" s="32" t="s">
        <v>3577</v>
      </c>
      <c r="J1954" s="21"/>
      <c r="K1954" s="21"/>
    </row>
    <row r="1955" spans="1:11" x14ac:dyDescent="0.25">
      <c r="A1955" s="192">
        <v>41936</v>
      </c>
      <c r="B1955" s="254" t="s">
        <v>5846</v>
      </c>
      <c r="C1955" s="322" t="s">
        <v>4923</v>
      </c>
      <c r="D1955" s="308" t="s">
        <v>346</v>
      </c>
      <c r="E1955" s="309">
        <v>4456.6000000000004</v>
      </c>
      <c r="F1955" s="256">
        <v>41939</v>
      </c>
      <c r="G1955" s="34">
        <v>4456.6000000000004</v>
      </c>
      <c r="H1955" s="217">
        <f t="shared" si="31"/>
        <v>0</v>
      </c>
      <c r="I1955" s="32" t="s">
        <v>3577</v>
      </c>
      <c r="J1955" s="21"/>
      <c r="K1955" s="21"/>
    </row>
    <row r="1956" spans="1:11" x14ac:dyDescent="0.25">
      <c r="A1956" s="192">
        <v>41936</v>
      </c>
      <c r="B1956" s="254" t="s">
        <v>5847</v>
      </c>
      <c r="C1956" s="322" t="s">
        <v>4923</v>
      </c>
      <c r="D1956" s="308" t="s">
        <v>4667</v>
      </c>
      <c r="E1956" s="309">
        <v>3636.8</v>
      </c>
      <c r="F1956" s="256">
        <v>41939</v>
      </c>
      <c r="G1956" s="34">
        <v>3636.8</v>
      </c>
      <c r="H1956" s="217">
        <f t="shared" si="31"/>
        <v>0</v>
      </c>
      <c r="I1956" s="32" t="s">
        <v>3577</v>
      </c>
      <c r="J1956" s="21"/>
      <c r="K1956" s="21"/>
    </row>
    <row r="1957" spans="1:11" x14ac:dyDescent="0.25">
      <c r="A1957" s="192">
        <v>41936</v>
      </c>
      <c r="B1957" s="254" t="s">
        <v>5848</v>
      </c>
      <c r="C1957" s="322" t="s">
        <v>4923</v>
      </c>
      <c r="D1957" s="308" t="s">
        <v>855</v>
      </c>
      <c r="E1957" s="309">
        <v>9149.6</v>
      </c>
      <c r="F1957" s="256">
        <v>41939</v>
      </c>
      <c r="G1957" s="34">
        <v>9149.6</v>
      </c>
      <c r="H1957" s="217">
        <f t="shared" si="31"/>
        <v>0</v>
      </c>
      <c r="I1957" s="32" t="s">
        <v>3577</v>
      </c>
      <c r="J1957" s="21"/>
      <c r="K1957" s="21"/>
    </row>
    <row r="1958" spans="1:11" x14ac:dyDescent="0.25">
      <c r="A1958" s="192">
        <v>41936</v>
      </c>
      <c r="B1958" s="254" t="s">
        <v>5849</v>
      </c>
      <c r="C1958" s="322" t="s">
        <v>4923</v>
      </c>
      <c r="D1958" s="308" t="s">
        <v>85</v>
      </c>
      <c r="E1958" s="309">
        <v>870.4</v>
      </c>
      <c r="F1958" s="256">
        <v>41939</v>
      </c>
      <c r="G1958" s="34">
        <v>870.4</v>
      </c>
      <c r="H1958" s="217">
        <f t="shared" si="31"/>
        <v>0</v>
      </c>
      <c r="I1958" s="32" t="s">
        <v>3577</v>
      </c>
      <c r="J1958" s="21"/>
      <c r="K1958" s="21"/>
    </row>
    <row r="1959" spans="1:11" x14ac:dyDescent="0.25">
      <c r="A1959" s="192">
        <v>41936</v>
      </c>
      <c r="B1959" s="254" t="s">
        <v>5850</v>
      </c>
      <c r="C1959" s="322" t="s">
        <v>4923</v>
      </c>
      <c r="D1959" s="308" t="s">
        <v>91</v>
      </c>
      <c r="E1959" s="309">
        <v>2828.8</v>
      </c>
      <c r="F1959" s="256">
        <v>41939</v>
      </c>
      <c r="G1959" s="34">
        <v>2828.8</v>
      </c>
      <c r="H1959" s="217">
        <f t="shared" si="31"/>
        <v>0</v>
      </c>
      <c r="I1959" s="32" t="s">
        <v>3577</v>
      </c>
      <c r="J1959" s="21"/>
      <c r="K1959" s="21"/>
    </row>
    <row r="1960" spans="1:11" x14ac:dyDescent="0.25">
      <c r="A1960" s="192">
        <v>41936</v>
      </c>
      <c r="B1960" s="254" t="s">
        <v>5851</v>
      </c>
      <c r="C1960" s="322" t="s">
        <v>4923</v>
      </c>
      <c r="D1960" s="20" t="s">
        <v>4996</v>
      </c>
      <c r="E1960" s="213">
        <v>5551.2</v>
      </c>
      <c r="F1960" s="256">
        <v>41937</v>
      </c>
      <c r="G1960" s="34">
        <v>5551.2</v>
      </c>
      <c r="H1960" s="217">
        <f t="shared" si="31"/>
        <v>0</v>
      </c>
      <c r="I1960" s="32" t="s">
        <v>4992</v>
      </c>
      <c r="J1960" s="21"/>
      <c r="K1960" s="21"/>
    </row>
    <row r="1961" spans="1:11" x14ac:dyDescent="0.25">
      <c r="A1961" s="192">
        <v>41936</v>
      </c>
      <c r="B1961" s="254" t="s">
        <v>5852</v>
      </c>
      <c r="C1961" s="322" t="s">
        <v>4923</v>
      </c>
      <c r="D1961" s="20" t="s">
        <v>85</v>
      </c>
      <c r="E1961" s="213">
        <v>274.5</v>
      </c>
      <c r="F1961" s="256">
        <v>41936</v>
      </c>
      <c r="G1961" s="34">
        <v>274.5</v>
      </c>
      <c r="H1961" s="217">
        <f t="shared" si="31"/>
        <v>0</v>
      </c>
      <c r="I1961" s="32" t="s">
        <v>4971</v>
      </c>
      <c r="J1961" s="21"/>
      <c r="K1961" s="21"/>
    </row>
    <row r="1962" spans="1:11" x14ac:dyDescent="0.25">
      <c r="A1962" s="192">
        <v>41936</v>
      </c>
      <c r="B1962" s="254" t="s">
        <v>5853</v>
      </c>
      <c r="C1962" s="322" t="s">
        <v>4923</v>
      </c>
      <c r="D1962" s="20" t="s">
        <v>3366</v>
      </c>
      <c r="E1962" s="213">
        <v>3040</v>
      </c>
      <c r="F1962" s="256">
        <v>41936</v>
      </c>
      <c r="G1962" s="34">
        <v>3040</v>
      </c>
      <c r="H1962" s="217">
        <f t="shared" si="31"/>
        <v>0</v>
      </c>
      <c r="I1962" s="32" t="s">
        <v>5010</v>
      </c>
      <c r="J1962" s="21"/>
      <c r="K1962" s="21"/>
    </row>
    <row r="1963" spans="1:11" x14ac:dyDescent="0.25">
      <c r="A1963" s="192">
        <v>41936</v>
      </c>
      <c r="B1963" s="254" t="s">
        <v>5854</v>
      </c>
      <c r="C1963" s="322" t="s">
        <v>4923</v>
      </c>
      <c r="D1963" s="20" t="s">
        <v>4777</v>
      </c>
      <c r="E1963" s="213">
        <v>7760</v>
      </c>
      <c r="F1963" s="412" t="s">
        <v>6562</v>
      </c>
      <c r="G1963" s="40">
        <v>7760</v>
      </c>
      <c r="H1963" s="217">
        <f t="shared" si="31"/>
        <v>0</v>
      </c>
      <c r="I1963" s="32" t="s">
        <v>3577</v>
      </c>
      <c r="J1963" s="21"/>
      <c r="K1963" s="21"/>
    </row>
    <row r="1964" spans="1:11" x14ac:dyDescent="0.25">
      <c r="A1964" s="192">
        <v>41936</v>
      </c>
      <c r="B1964" s="254" t="s">
        <v>5855</v>
      </c>
      <c r="C1964" s="322" t="s">
        <v>4923</v>
      </c>
      <c r="D1964" s="295" t="s">
        <v>53</v>
      </c>
      <c r="E1964" s="296">
        <v>0</v>
      </c>
      <c r="F1964" s="423" t="s">
        <v>5856</v>
      </c>
      <c r="G1964" s="34"/>
      <c r="H1964" s="217">
        <f t="shared" si="31"/>
        <v>0</v>
      </c>
      <c r="I1964" s="32" t="s">
        <v>3076</v>
      </c>
      <c r="J1964" s="21"/>
      <c r="K1964" s="21"/>
    </row>
    <row r="1965" spans="1:11" x14ac:dyDescent="0.25">
      <c r="A1965" s="192">
        <v>41936</v>
      </c>
      <c r="B1965" s="254" t="s">
        <v>5857</v>
      </c>
      <c r="C1965" s="322" t="s">
        <v>4923</v>
      </c>
      <c r="D1965" s="20" t="s">
        <v>13</v>
      </c>
      <c r="E1965" s="213">
        <v>4224.1000000000004</v>
      </c>
      <c r="F1965" s="256">
        <v>41936</v>
      </c>
      <c r="G1965" s="34">
        <v>4224.1000000000004</v>
      </c>
      <c r="H1965" s="217">
        <f t="shared" si="31"/>
        <v>0</v>
      </c>
      <c r="I1965" s="32" t="s">
        <v>4995</v>
      </c>
      <c r="J1965" s="21"/>
      <c r="K1965" s="21"/>
    </row>
    <row r="1966" spans="1:11" x14ac:dyDescent="0.25">
      <c r="A1966" s="192">
        <v>41936</v>
      </c>
      <c r="B1966" s="254" t="s">
        <v>5858</v>
      </c>
      <c r="C1966" s="322" t="s">
        <v>4923</v>
      </c>
      <c r="D1966" s="20" t="s">
        <v>4652</v>
      </c>
      <c r="E1966" s="213">
        <v>3580</v>
      </c>
      <c r="F1966" s="256">
        <v>41936</v>
      </c>
      <c r="G1966" s="34">
        <v>3580</v>
      </c>
      <c r="H1966" s="217">
        <f t="shared" si="31"/>
        <v>0</v>
      </c>
      <c r="I1966" s="32" t="s">
        <v>4997</v>
      </c>
      <c r="J1966" s="21"/>
      <c r="K1966" s="21"/>
    </row>
    <row r="1967" spans="1:11" x14ac:dyDescent="0.25">
      <c r="A1967" s="192">
        <v>41936</v>
      </c>
      <c r="B1967" s="254" t="s">
        <v>5859</v>
      </c>
      <c r="C1967" s="322" t="s">
        <v>4923</v>
      </c>
      <c r="D1967" s="20" t="s">
        <v>2183</v>
      </c>
      <c r="E1967" s="213">
        <v>2107</v>
      </c>
      <c r="F1967" s="256">
        <v>41936</v>
      </c>
      <c r="G1967" s="34">
        <v>2107</v>
      </c>
      <c r="H1967" s="217">
        <f t="shared" si="31"/>
        <v>0</v>
      </c>
      <c r="I1967" s="32" t="s">
        <v>4997</v>
      </c>
      <c r="J1967" s="21"/>
      <c r="K1967" s="21"/>
    </row>
    <row r="1968" spans="1:11" x14ac:dyDescent="0.25">
      <c r="A1968" s="192">
        <v>41936</v>
      </c>
      <c r="B1968" s="254" t="s">
        <v>5860</v>
      </c>
      <c r="C1968" s="322" t="s">
        <v>4923</v>
      </c>
      <c r="D1968" s="295" t="s">
        <v>240</v>
      </c>
      <c r="E1968" s="296">
        <v>0</v>
      </c>
      <c r="F1968" s="423" t="s">
        <v>6570</v>
      </c>
      <c r="G1968" s="47"/>
      <c r="H1968" s="217">
        <f t="shared" si="31"/>
        <v>0</v>
      </c>
      <c r="I1968" s="32" t="s">
        <v>3577</v>
      </c>
      <c r="J1968" s="21"/>
      <c r="K1968" s="21"/>
    </row>
    <row r="1969" spans="1:11" x14ac:dyDescent="0.25">
      <c r="A1969" s="192">
        <v>41936</v>
      </c>
      <c r="B1969" s="254" t="s">
        <v>5861</v>
      </c>
      <c r="C1969" s="322" t="s">
        <v>4923</v>
      </c>
      <c r="D1969" s="20" t="s">
        <v>4612</v>
      </c>
      <c r="E1969" s="213">
        <v>23451.4</v>
      </c>
      <c r="F1969" s="256">
        <v>41936</v>
      </c>
      <c r="G1969" s="34">
        <v>23451.4</v>
      </c>
      <c r="H1969" s="217">
        <f t="shared" si="31"/>
        <v>0</v>
      </c>
      <c r="I1969" s="32" t="s">
        <v>4993</v>
      </c>
      <c r="J1969" s="21"/>
      <c r="K1969" s="21"/>
    </row>
    <row r="1970" spans="1:11" x14ac:dyDescent="0.25">
      <c r="A1970" s="192">
        <v>41936</v>
      </c>
      <c r="B1970" s="254" t="s">
        <v>5862</v>
      </c>
      <c r="C1970" s="322" t="s">
        <v>4923</v>
      </c>
      <c r="D1970" s="20" t="s">
        <v>316</v>
      </c>
      <c r="E1970" s="213">
        <v>743</v>
      </c>
      <c r="F1970" s="256">
        <v>41936</v>
      </c>
      <c r="G1970" s="34">
        <v>743</v>
      </c>
      <c r="H1970" s="217">
        <f t="shared" si="31"/>
        <v>0</v>
      </c>
      <c r="I1970" s="32" t="s">
        <v>4993</v>
      </c>
      <c r="J1970" s="21"/>
      <c r="K1970" s="21"/>
    </row>
    <row r="1971" spans="1:11" x14ac:dyDescent="0.25">
      <c r="A1971" s="192">
        <v>41936</v>
      </c>
      <c r="B1971" s="254" t="s">
        <v>5863</v>
      </c>
      <c r="C1971" s="322" t="s">
        <v>4923</v>
      </c>
      <c r="D1971" s="20" t="s">
        <v>4681</v>
      </c>
      <c r="E1971" s="213">
        <v>811.2</v>
      </c>
      <c r="F1971" s="256">
        <v>41936</v>
      </c>
      <c r="G1971" s="34">
        <v>811.2</v>
      </c>
      <c r="H1971" s="217">
        <f t="shared" si="31"/>
        <v>0</v>
      </c>
      <c r="I1971" s="32" t="s">
        <v>4992</v>
      </c>
      <c r="J1971" s="21"/>
      <c r="K1971" s="21"/>
    </row>
    <row r="1972" spans="1:11" x14ac:dyDescent="0.25">
      <c r="A1972" s="192">
        <v>41936</v>
      </c>
      <c r="B1972" s="254" t="s">
        <v>5864</v>
      </c>
      <c r="C1972" s="322" t="s">
        <v>4923</v>
      </c>
      <c r="D1972" s="308" t="s">
        <v>4826</v>
      </c>
      <c r="E1972" s="309">
        <v>4780.8</v>
      </c>
      <c r="F1972" s="256">
        <v>41936</v>
      </c>
      <c r="G1972" s="34">
        <v>4780.8</v>
      </c>
      <c r="H1972" s="217">
        <f t="shared" si="31"/>
        <v>0</v>
      </c>
      <c r="I1972" s="32" t="s">
        <v>4992</v>
      </c>
      <c r="J1972" s="21"/>
      <c r="K1972" s="21"/>
    </row>
    <row r="1973" spans="1:11" x14ac:dyDescent="0.25">
      <c r="A1973" s="192">
        <v>41936</v>
      </c>
      <c r="B1973" s="254" t="s">
        <v>5865</v>
      </c>
      <c r="C1973" s="322" t="s">
        <v>4923</v>
      </c>
      <c r="D1973" s="308" t="s">
        <v>5866</v>
      </c>
      <c r="E1973" s="309">
        <v>2223.1999999999998</v>
      </c>
      <c r="F1973" s="256">
        <v>41936</v>
      </c>
      <c r="G1973" s="34">
        <v>2223.1999999999998</v>
      </c>
      <c r="H1973" s="217">
        <f t="shared" si="31"/>
        <v>0</v>
      </c>
      <c r="I1973" s="32" t="s">
        <v>4997</v>
      </c>
      <c r="J1973" s="21"/>
      <c r="K1973" s="21"/>
    </row>
    <row r="1974" spans="1:11" x14ac:dyDescent="0.25">
      <c r="A1974" s="192">
        <v>41936</v>
      </c>
      <c r="B1974" s="254" t="s">
        <v>5867</v>
      </c>
      <c r="C1974" s="322" t="s">
        <v>4923</v>
      </c>
      <c r="D1974" s="308" t="s">
        <v>28</v>
      </c>
      <c r="E1974" s="309">
        <v>12023.6</v>
      </c>
      <c r="F1974" s="256">
        <v>41936</v>
      </c>
      <c r="G1974" s="34">
        <v>12023.6</v>
      </c>
      <c r="H1974" s="217">
        <f t="shared" si="31"/>
        <v>0</v>
      </c>
      <c r="I1974" s="32" t="s">
        <v>4992</v>
      </c>
      <c r="J1974" s="21"/>
      <c r="K1974" s="21"/>
    </row>
    <row r="1975" spans="1:11" x14ac:dyDescent="0.25">
      <c r="A1975" s="192">
        <v>41936</v>
      </c>
      <c r="B1975" s="254" t="s">
        <v>5868</v>
      </c>
      <c r="C1975" s="322" t="s">
        <v>4923</v>
      </c>
      <c r="D1975" s="308" t="s">
        <v>123</v>
      </c>
      <c r="E1975" s="309">
        <v>6394</v>
      </c>
      <c r="F1975" s="256">
        <v>41937</v>
      </c>
      <c r="G1975" s="34">
        <v>6394</v>
      </c>
      <c r="H1975" s="217">
        <f t="shared" si="31"/>
        <v>0</v>
      </c>
      <c r="I1975" s="32" t="s">
        <v>4992</v>
      </c>
      <c r="J1975" s="21"/>
      <c r="K1975" s="21"/>
    </row>
    <row r="1976" spans="1:11" x14ac:dyDescent="0.25">
      <c r="A1976" s="192">
        <v>41936</v>
      </c>
      <c r="B1976" s="254" t="s">
        <v>5869</v>
      </c>
      <c r="C1976" s="322" t="s">
        <v>4923</v>
      </c>
      <c r="D1976" s="308" t="s">
        <v>758</v>
      </c>
      <c r="E1976" s="309">
        <v>2050</v>
      </c>
      <c r="F1976" s="256">
        <v>41936</v>
      </c>
      <c r="G1976" s="34">
        <v>2050</v>
      </c>
      <c r="H1976" s="217">
        <f t="shared" si="31"/>
        <v>0</v>
      </c>
      <c r="I1976" s="32" t="s">
        <v>4997</v>
      </c>
      <c r="J1976" s="21"/>
      <c r="K1976" s="21"/>
    </row>
    <row r="1977" spans="1:11" x14ac:dyDescent="0.25">
      <c r="A1977" s="192">
        <v>41936</v>
      </c>
      <c r="B1977" s="254" t="s">
        <v>5870</v>
      </c>
      <c r="C1977" s="322" t="s">
        <v>4923</v>
      </c>
      <c r="D1977" s="308" t="s">
        <v>123</v>
      </c>
      <c r="E1977" s="309">
        <v>2204.4</v>
      </c>
      <c r="F1977" s="256">
        <v>41937</v>
      </c>
      <c r="G1977" s="34">
        <v>2204.4</v>
      </c>
      <c r="H1977" s="217">
        <f t="shared" si="31"/>
        <v>0</v>
      </c>
      <c r="I1977" s="32" t="s">
        <v>4992</v>
      </c>
      <c r="J1977" s="21"/>
      <c r="K1977" s="21"/>
    </row>
    <row r="1978" spans="1:11" x14ac:dyDescent="0.25">
      <c r="A1978" s="192">
        <v>41936</v>
      </c>
      <c r="B1978" s="254" t="s">
        <v>5871</v>
      </c>
      <c r="C1978" s="322" t="s">
        <v>4923</v>
      </c>
      <c r="D1978" s="308" t="s">
        <v>4700</v>
      </c>
      <c r="E1978" s="309">
        <v>3115</v>
      </c>
      <c r="F1978" s="256">
        <v>41936</v>
      </c>
      <c r="G1978" s="34">
        <v>3115</v>
      </c>
      <c r="H1978" s="217">
        <f t="shared" si="31"/>
        <v>0</v>
      </c>
      <c r="I1978" s="32" t="s">
        <v>4992</v>
      </c>
      <c r="J1978" s="21"/>
      <c r="K1978" s="21"/>
    </row>
    <row r="1979" spans="1:11" x14ac:dyDescent="0.25">
      <c r="A1979" s="192">
        <v>41936</v>
      </c>
      <c r="B1979" s="254" t="s">
        <v>5872</v>
      </c>
      <c r="C1979" s="322" t="s">
        <v>4923</v>
      </c>
      <c r="D1979" s="308" t="s">
        <v>22</v>
      </c>
      <c r="E1979" s="309">
        <v>5811.4</v>
      </c>
      <c r="F1979" s="256">
        <v>41936</v>
      </c>
      <c r="G1979" s="34">
        <v>5811.4</v>
      </c>
      <c r="H1979" s="217">
        <f t="shared" si="31"/>
        <v>0</v>
      </c>
      <c r="I1979" s="32" t="s">
        <v>4992</v>
      </c>
      <c r="J1979" s="21"/>
      <c r="K1979" s="21"/>
    </row>
    <row r="1980" spans="1:11" x14ac:dyDescent="0.25">
      <c r="A1980" s="192">
        <v>41936</v>
      </c>
      <c r="B1980" s="254" t="s">
        <v>5873</v>
      </c>
      <c r="C1980" s="322" t="s">
        <v>4923</v>
      </c>
      <c r="D1980" s="308" t="s">
        <v>180</v>
      </c>
      <c r="E1980" s="309">
        <v>19324.8</v>
      </c>
      <c r="F1980" s="256">
        <v>41936</v>
      </c>
      <c r="G1980" s="34">
        <v>19324.8</v>
      </c>
      <c r="H1980" s="217">
        <f t="shared" si="31"/>
        <v>0</v>
      </c>
      <c r="I1980" s="32" t="s">
        <v>5251</v>
      </c>
      <c r="J1980" s="21"/>
      <c r="K1980" s="21"/>
    </row>
    <row r="1981" spans="1:11" x14ac:dyDescent="0.25">
      <c r="A1981" s="192">
        <v>41936</v>
      </c>
      <c r="B1981" s="254" t="s">
        <v>5874</v>
      </c>
      <c r="C1981" s="322" t="s">
        <v>4923</v>
      </c>
      <c r="D1981" s="308" t="s">
        <v>57</v>
      </c>
      <c r="E1981" s="309">
        <v>1650</v>
      </c>
      <c r="F1981" s="256">
        <v>41936</v>
      </c>
      <c r="G1981" s="34">
        <v>1650</v>
      </c>
      <c r="H1981" s="217">
        <f t="shared" si="31"/>
        <v>0</v>
      </c>
      <c r="I1981" s="32" t="s">
        <v>4997</v>
      </c>
      <c r="J1981" s="21"/>
      <c r="K1981" s="21"/>
    </row>
    <row r="1982" spans="1:11" x14ac:dyDescent="0.25">
      <c r="A1982" s="192">
        <v>41936</v>
      </c>
      <c r="B1982" s="254" t="s">
        <v>5875</v>
      </c>
      <c r="C1982" s="322" t="s">
        <v>4923</v>
      </c>
      <c r="D1982" s="308" t="s">
        <v>4915</v>
      </c>
      <c r="E1982" s="309">
        <v>17235.900000000001</v>
      </c>
      <c r="F1982" s="256">
        <v>41936</v>
      </c>
      <c r="G1982" s="34">
        <v>17235.900000000001</v>
      </c>
      <c r="H1982" s="217">
        <f t="shared" si="31"/>
        <v>0</v>
      </c>
      <c r="I1982" s="32" t="s">
        <v>4992</v>
      </c>
      <c r="J1982" s="21"/>
      <c r="K1982" s="21"/>
    </row>
    <row r="1983" spans="1:11" x14ac:dyDescent="0.25">
      <c r="A1983" s="192">
        <v>41936</v>
      </c>
      <c r="B1983" s="254" t="s">
        <v>5876</v>
      </c>
      <c r="C1983" s="322" t="s">
        <v>4923</v>
      </c>
      <c r="D1983" s="308" t="s">
        <v>4948</v>
      </c>
      <c r="E1983" s="309">
        <v>852.8</v>
      </c>
      <c r="F1983" s="256">
        <v>41936</v>
      </c>
      <c r="G1983" s="34">
        <v>852.8</v>
      </c>
      <c r="H1983" s="217">
        <f t="shared" si="31"/>
        <v>0</v>
      </c>
      <c r="I1983" s="32" t="s">
        <v>4992</v>
      </c>
      <c r="J1983" s="21"/>
      <c r="K1983" s="21"/>
    </row>
    <row r="1984" spans="1:11" x14ac:dyDescent="0.25">
      <c r="A1984" s="192">
        <v>41936</v>
      </c>
      <c r="B1984" s="254" t="s">
        <v>5877</v>
      </c>
      <c r="C1984" s="322" t="s">
        <v>4923</v>
      </c>
      <c r="D1984" s="308" t="s">
        <v>133</v>
      </c>
      <c r="E1984" s="309">
        <v>2175.6</v>
      </c>
      <c r="F1984" s="256">
        <v>41936</v>
      </c>
      <c r="G1984" s="34">
        <v>2175.6</v>
      </c>
      <c r="H1984" s="217">
        <f t="shared" si="31"/>
        <v>0</v>
      </c>
      <c r="I1984" s="32" t="s">
        <v>4992</v>
      </c>
      <c r="J1984" s="21"/>
      <c r="K1984" s="21"/>
    </row>
    <row r="1985" spans="1:11" x14ac:dyDescent="0.25">
      <c r="A1985" s="192">
        <v>41936</v>
      </c>
      <c r="B1985" s="254" t="s">
        <v>5878</v>
      </c>
      <c r="C1985" s="322" t="s">
        <v>4923</v>
      </c>
      <c r="D1985" s="308" t="s">
        <v>4322</v>
      </c>
      <c r="E1985" s="309">
        <v>10793.12</v>
      </c>
      <c r="F1985" s="256">
        <v>41936</v>
      </c>
      <c r="G1985" s="34">
        <v>10793.12</v>
      </c>
      <c r="H1985" s="217">
        <f t="shared" si="31"/>
        <v>0</v>
      </c>
      <c r="I1985" s="32" t="s">
        <v>4997</v>
      </c>
      <c r="J1985" s="21"/>
      <c r="K1985" s="21"/>
    </row>
    <row r="1986" spans="1:11" x14ac:dyDescent="0.25">
      <c r="A1986" s="192">
        <v>41936</v>
      </c>
      <c r="B1986" s="254" t="s">
        <v>5879</v>
      </c>
      <c r="C1986" s="322" t="s">
        <v>4923</v>
      </c>
      <c r="D1986" s="308" t="s">
        <v>29</v>
      </c>
      <c r="E1986" s="309">
        <v>12780.4</v>
      </c>
      <c r="F1986" s="256">
        <v>41936</v>
      </c>
      <c r="G1986" s="34">
        <v>12780.4</v>
      </c>
      <c r="H1986" s="217">
        <f t="shared" si="31"/>
        <v>0</v>
      </c>
      <c r="I1986" s="32" t="s">
        <v>4997</v>
      </c>
      <c r="J1986" s="21"/>
      <c r="K1986" s="21"/>
    </row>
    <row r="1987" spans="1:11" x14ac:dyDescent="0.25">
      <c r="A1987" s="192">
        <v>41936</v>
      </c>
      <c r="B1987" s="254" t="s">
        <v>5880</v>
      </c>
      <c r="C1987" s="322" t="s">
        <v>4923</v>
      </c>
      <c r="D1987" s="295" t="s">
        <v>242</v>
      </c>
      <c r="E1987" s="296">
        <v>0</v>
      </c>
      <c r="F1987" s="423" t="s">
        <v>6570</v>
      </c>
      <c r="G1987" s="47"/>
      <c r="H1987" s="217">
        <f t="shared" si="31"/>
        <v>0</v>
      </c>
      <c r="I1987" s="32" t="s">
        <v>3577</v>
      </c>
      <c r="J1987" s="21"/>
      <c r="K1987" s="21"/>
    </row>
    <row r="1988" spans="1:11" x14ac:dyDescent="0.25">
      <c r="A1988" s="192">
        <v>41936</v>
      </c>
      <c r="B1988" s="254" t="s">
        <v>5881</v>
      </c>
      <c r="C1988" s="322" t="s">
        <v>4923</v>
      </c>
      <c r="D1988" s="308" t="s">
        <v>5494</v>
      </c>
      <c r="E1988" s="309">
        <v>7639.2</v>
      </c>
      <c r="F1988" s="256">
        <v>41939</v>
      </c>
      <c r="G1988" s="34">
        <v>7639.2</v>
      </c>
      <c r="H1988" s="217">
        <f t="shared" si="31"/>
        <v>0</v>
      </c>
      <c r="I1988" s="32" t="s">
        <v>3577</v>
      </c>
      <c r="J1988" s="21"/>
      <c r="K1988" s="21"/>
    </row>
    <row r="1989" spans="1:11" x14ac:dyDescent="0.25">
      <c r="A1989" s="192">
        <v>41936</v>
      </c>
      <c r="B1989" s="254" t="s">
        <v>5882</v>
      </c>
      <c r="C1989" s="322" t="s">
        <v>4923</v>
      </c>
      <c r="D1989" s="308" t="s">
        <v>149</v>
      </c>
      <c r="E1989" s="309">
        <v>958.8</v>
      </c>
      <c r="F1989" s="256">
        <v>41939</v>
      </c>
      <c r="G1989" s="34">
        <v>958.8</v>
      </c>
      <c r="H1989" s="217">
        <f t="shared" si="31"/>
        <v>0</v>
      </c>
      <c r="I1989" s="32" t="s">
        <v>3577</v>
      </c>
      <c r="J1989" s="21"/>
      <c r="K1989" s="21"/>
    </row>
    <row r="1990" spans="1:11" x14ac:dyDescent="0.25">
      <c r="A1990" s="192">
        <v>41936</v>
      </c>
      <c r="B1990" s="254" t="s">
        <v>5883</v>
      </c>
      <c r="C1990" s="322" t="s">
        <v>4923</v>
      </c>
      <c r="D1990" s="308" t="s">
        <v>5494</v>
      </c>
      <c r="E1990" s="309">
        <v>1827.56</v>
      </c>
      <c r="F1990" s="256">
        <v>41939</v>
      </c>
      <c r="G1990" s="34">
        <v>1827.56</v>
      </c>
      <c r="H1990" s="217">
        <f t="shared" si="31"/>
        <v>0</v>
      </c>
      <c r="I1990" s="32" t="s">
        <v>3577</v>
      </c>
      <c r="J1990" s="21"/>
      <c r="K1990" s="21"/>
    </row>
    <row r="1991" spans="1:11" x14ac:dyDescent="0.25">
      <c r="A1991" s="192">
        <v>41936</v>
      </c>
      <c r="B1991" s="254" t="s">
        <v>5884</v>
      </c>
      <c r="C1991" s="322" t="s">
        <v>4923</v>
      </c>
      <c r="D1991" s="308" t="s">
        <v>4653</v>
      </c>
      <c r="E1991" s="309">
        <v>3069</v>
      </c>
      <c r="F1991" s="256">
        <v>41936</v>
      </c>
      <c r="G1991" s="34">
        <v>3069</v>
      </c>
      <c r="H1991" s="217">
        <f t="shared" si="31"/>
        <v>0</v>
      </c>
      <c r="I1991" s="32" t="s">
        <v>4997</v>
      </c>
      <c r="J1991" s="21"/>
      <c r="K1991" s="21"/>
    </row>
    <row r="1992" spans="1:11" x14ac:dyDescent="0.25">
      <c r="A1992" s="192">
        <v>41936</v>
      </c>
      <c r="B1992" s="254" t="s">
        <v>5885</v>
      </c>
      <c r="C1992" s="322" t="s">
        <v>4923</v>
      </c>
      <c r="D1992" s="308" t="s">
        <v>2382</v>
      </c>
      <c r="E1992" s="309">
        <v>4485.8999999999996</v>
      </c>
      <c r="F1992" s="256">
        <v>41936</v>
      </c>
      <c r="G1992" s="34">
        <v>4485.8999999999996</v>
      </c>
      <c r="H1992" s="217">
        <f t="shared" ref="H1992:H2055" si="32">E1992-G1992</f>
        <v>0</v>
      </c>
      <c r="I1992" s="32" t="s">
        <v>4995</v>
      </c>
      <c r="J1992" s="21"/>
      <c r="K1992" s="21"/>
    </row>
    <row r="1993" spans="1:11" x14ac:dyDescent="0.25">
      <c r="A1993" s="192">
        <v>41936</v>
      </c>
      <c r="B1993" s="254" t="s">
        <v>5886</v>
      </c>
      <c r="C1993" s="322" t="s">
        <v>4923</v>
      </c>
      <c r="D1993" s="308" t="s">
        <v>253</v>
      </c>
      <c r="E1993" s="309">
        <v>3139.5</v>
      </c>
      <c r="F1993" s="256">
        <v>41936</v>
      </c>
      <c r="G1993" s="34">
        <v>3139.5</v>
      </c>
      <c r="H1993" s="217">
        <f t="shared" si="32"/>
        <v>0</v>
      </c>
      <c r="I1993" s="32" t="s">
        <v>4995</v>
      </c>
      <c r="J1993" s="21"/>
      <c r="K1993" s="21"/>
    </row>
    <row r="1994" spans="1:11" x14ac:dyDescent="0.25">
      <c r="A1994" s="192">
        <v>41936</v>
      </c>
      <c r="B1994" s="254" t="s">
        <v>5887</v>
      </c>
      <c r="C1994" s="322" t="s">
        <v>4923</v>
      </c>
      <c r="D1994" s="308" t="s">
        <v>4586</v>
      </c>
      <c r="E1994" s="309">
        <v>4054.8</v>
      </c>
      <c r="F1994" s="256">
        <v>41936</v>
      </c>
      <c r="G1994" s="34">
        <v>4054.8</v>
      </c>
      <c r="H1994" s="217">
        <f t="shared" si="32"/>
        <v>0</v>
      </c>
      <c r="I1994" s="32" t="s">
        <v>4992</v>
      </c>
      <c r="J1994" s="21"/>
      <c r="K1994" s="21"/>
    </row>
    <row r="1995" spans="1:11" x14ac:dyDescent="0.25">
      <c r="A1995" s="192">
        <v>41936</v>
      </c>
      <c r="B1995" s="254" t="s">
        <v>5888</v>
      </c>
      <c r="C1995" s="322" t="s">
        <v>4923</v>
      </c>
      <c r="D1995" s="308" t="s">
        <v>2385</v>
      </c>
      <c r="E1995" s="309">
        <v>9642.2000000000007</v>
      </c>
      <c r="F1995" s="256">
        <v>41936</v>
      </c>
      <c r="G1995" s="34">
        <v>9642.2000000000007</v>
      </c>
      <c r="H1995" s="217">
        <f t="shared" si="32"/>
        <v>0</v>
      </c>
      <c r="I1995" s="32" t="s">
        <v>4992</v>
      </c>
      <c r="J1995" s="21"/>
      <c r="K1995" s="21"/>
    </row>
    <row r="1996" spans="1:11" x14ac:dyDescent="0.25">
      <c r="A1996" s="192">
        <v>41936</v>
      </c>
      <c r="B1996" s="254" t="s">
        <v>5889</v>
      </c>
      <c r="C1996" s="322" t="s">
        <v>4923</v>
      </c>
      <c r="D1996" s="308" t="s">
        <v>4288</v>
      </c>
      <c r="E1996" s="309">
        <v>3322.6</v>
      </c>
      <c r="F1996" s="256">
        <v>41936</v>
      </c>
      <c r="G1996" s="34">
        <v>3322.6</v>
      </c>
      <c r="H1996" s="217">
        <f t="shared" si="32"/>
        <v>0</v>
      </c>
      <c r="I1996" s="32" t="s">
        <v>4992</v>
      </c>
      <c r="J1996" s="21"/>
      <c r="K1996" s="21"/>
    </row>
    <row r="1997" spans="1:11" x14ac:dyDescent="0.25">
      <c r="A1997" s="192">
        <v>41936</v>
      </c>
      <c r="B1997" s="254" t="s">
        <v>5890</v>
      </c>
      <c r="C1997" s="322" t="s">
        <v>4923</v>
      </c>
      <c r="D1997" s="308" t="s">
        <v>3115</v>
      </c>
      <c r="E1997" s="309">
        <v>15663</v>
      </c>
      <c r="F1997" s="256">
        <v>41936</v>
      </c>
      <c r="G1997" s="34">
        <v>15663</v>
      </c>
      <c r="H1997" s="217">
        <f t="shared" si="32"/>
        <v>0</v>
      </c>
      <c r="I1997" s="32" t="s">
        <v>4992</v>
      </c>
      <c r="J1997" s="21"/>
      <c r="K1997" s="21"/>
    </row>
    <row r="1998" spans="1:11" x14ac:dyDescent="0.25">
      <c r="A1998" s="192">
        <v>41936</v>
      </c>
      <c r="B1998" s="254" t="s">
        <v>5891</v>
      </c>
      <c r="C1998" s="322" t="s">
        <v>4923</v>
      </c>
      <c r="D1998" s="308" t="s">
        <v>5004</v>
      </c>
      <c r="E1998" s="309">
        <v>9392</v>
      </c>
      <c r="F1998" s="256">
        <v>41936</v>
      </c>
      <c r="G1998" s="34">
        <v>9392</v>
      </c>
      <c r="H1998" s="217">
        <f t="shared" si="32"/>
        <v>0</v>
      </c>
      <c r="I1998" s="32" t="s">
        <v>5251</v>
      </c>
      <c r="J1998" s="21"/>
      <c r="K1998" s="21"/>
    </row>
    <row r="1999" spans="1:11" x14ac:dyDescent="0.25">
      <c r="A1999" s="192">
        <v>41936</v>
      </c>
      <c r="B1999" s="254" t="s">
        <v>5892</v>
      </c>
      <c r="C1999" s="322" t="s">
        <v>4923</v>
      </c>
      <c r="D1999" s="308" t="s">
        <v>4589</v>
      </c>
      <c r="E1999" s="309">
        <v>3074.4</v>
      </c>
      <c r="F1999" s="256">
        <v>41936</v>
      </c>
      <c r="G1999" s="34">
        <v>3074.4</v>
      </c>
      <c r="H1999" s="217">
        <f t="shared" si="32"/>
        <v>0</v>
      </c>
      <c r="I1999" s="32" t="s">
        <v>4992</v>
      </c>
      <c r="J1999" s="21"/>
      <c r="K1999" s="21"/>
    </row>
    <row r="2000" spans="1:11" x14ac:dyDescent="0.25">
      <c r="A2000" s="192">
        <v>41936</v>
      </c>
      <c r="B2000" s="254" t="s">
        <v>5893</v>
      </c>
      <c r="C2000" s="322" t="s">
        <v>4923</v>
      </c>
      <c r="D2000" s="308" t="s">
        <v>106</v>
      </c>
      <c r="E2000" s="309">
        <v>14133.6</v>
      </c>
      <c r="F2000" s="256">
        <v>41942</v>
      </c>
      <c r="G2000" s="34">
        <v>14133.6</v>
      </c>
      <c r="H2000" s="217">
        <f t="shared" si="32"/>
        <v>0</v>
      </c>
      <c r="I2000" s="32" t="s">
        <v>5251</v>
      </c>
      <c r="J2000" s="21"/>
      <c r="K2000" s="21"/>
    </row>
    <row r="2001" spans="1:11" x14ac:dyDescent="0.25">
      <c r="A2001" s="192">
        <v>41936</v>
      </c>
      <c r="B2001" s="254" t="s">
        <v>5894</v>
      </c>
      <c r="C2001" s="322" t="s">
        <v>4923</v>
      </c>
      <c r="D2001" s="308" t="s">
        <v>5322</v>
      </c>
      <c r="E2001" s="309">
        <v>2541.8000000000002</v>
      </c>
      <c r="F2001" s="256">
        <v>41936</v>
      </c>
      <c r="G2001" s="34">
        <v>2541.8000000000002</v>
      </c>
      <c r="H2001" s="217">
        <f t="shared" si="32"/>
        <v>0</v>
      </c>
      <c r="I2001" s="32" t="s">
        <v>4992</v>
      </c>
      <c r="J2001" s="21"/>
      <c r="K2001" s="21"/>
    </row>
    <row r="2002" spans="1:11" x14ac:dyDescent="0.25">
      <c r="A2002" s="192">
        <v>41936</v>
      </c>
      <c r="B2002" s="254" t="s">
        <v>5895</v>
      </c>
      <c r="C2002" s="322" t="s">
        <v>4923</v>
      </c>
      <c r="D2002" s="308" t="s">
        <v>52</v>
      </c>
      <c r="E2002" s="309">
        <v>2176.1999999999998</v>
      </c>
      <c r="F2002" s="256">
        <v>41936</v>
      </c>
      <c r="G2002" s="34">
        <v>2176.1999999999998</v>
      </c>
      <c r="H2002" s="217">
        <f t="shared" si="32"/>
        <v>0</v>
      </c>
      <c r="I2002" s="32" t="s">
        <v>5000</v>
      </c>
      <c r="J2002" s="21"/>
      <c r="K2002" s="21"/>
    </row>
    <row r="2003" spans="1:11" x14ac:dyDescent="0.25">
      <c r="A2003" s="192">
        <v>41936</v>
      </c>
      <c r="B2003" s="254" t="s">
        <v>5896</v>
      </c>
      <c r="C2003" s="322" t="s">
        <v>4923</v>
      </c>
      <c r="D2003" s="308" t="s">
        <v>62</v>
      </c>
      <c r="E2003" s="309">
        <v>24640</v>
      </c>
      <c r="F2003" s="256">
        <v>41936</v>
      </c>
      <c r="G2003" s="42">
        <v>24640</v>
      </c>
      <c r="H2003" s="217">
        <f t="shared" si="32"/>
        <v>0</v>
      </c>
      <c r="I2003" s="32" t="s">
        <v>5251</v>
      </c>
      <c r="J2003" s="21"/>
      <c r="K2003" s="21"/>
    </row>
    <row r="2004" spans="1:11" x14ac:dyDescent="0.25">
      <c r="A2004" s="192">
        <v>41936</v>
      </c>
      <c r="B2004" s="254" t="s">
        <v>5897</v>
      </c>
      <c r="C2004" s="322" t="s">
        <v>4923</v>
      </c>
      <c r="D2004" s="308" t="s">
        <v>2714</v>
      </c>
      <c r="E2004" s="309">
        <v>5712</v>
      </c>
      <c r="F2004" s="256">
        <v>41936</v>
      </c>
      <c r="G2004" s="42">
        <v>5712</v>
      </c>
      <c r="H2004" s="217">
        <f t="shared" si="32"/>
        <v>0</v>
      </c>
      <c r="I2004" s="32" t="s">
        <v>5000</v>
      </c>
      <c r="J2004" s="21"/>
      <c r="K2004" s="21"/>
    </row>
    <row r="2005" spans="1:11" x14ac:dyDescent="0.25">
      <c r="A2005" s="192">
        <v>41936</v>
      </c>
      <c r="B2005" s="254" t="s">
        <v>5898</v>
      </c>
      <c r="C2005" s="322" t="s">
        <v>4923</v>
      </c>
      <c r="D2005" s="308" t="s">
        <v>51</v>
      </c>
      <c r="E2005" s="309">
        <v>2448</v>
      </c>
      <c r="F2005" s="256">
        <v>41936</v>
      </c>
      <c r="G2005" s="42">
        <v>2448</v>
      </c>
      <c r="H2005" s="217">
        <f t="shared" si="32"/>
        <v>0</v>
      </c>
      <c r="I2005" s="32" t="s">
        <v>5000</v>
      </c>
      <c r="J2005" s="21"/>
      <c r="K2005" s="21"/>
    </row>
    <row r="2006" spans="1:11" x14ac:dyDescent="0.25">
      <c r="A2006" s="192">
        <v>41936</v>
      </c>
      <c r="B2006" s="254" t="s">
        <v>5899</v>
      </c>
      <c r="C2006" s="322" t="s">
        <v>4923</v>
      </c>
      <c r="D2006" s="308" t="s">
        <v>494</v>
      </c>
      <c r="E2006" s="309">
        <v>10060</v>
      </c>
      <c r="F2006" s="256">
        <v>41936</v>
      </c>
      <c r="G2006" s="42">
        <v>10060</v>
      </c>
      <c r="H2006" s="217">
        <f t="shared" si="32"/>
        <v>0</v>
      </c>
      <c r="I2006" s="32" t="s">
        <v>5000</v>
      </c>
      <c r="J2006" s="21"/>
      <c r="K2006" s="21"/>
    </row>
    <row r="2007" spans="1:11" x14ac:dyDescent="0.25">
      <c r="A2007" s="192">
        <v>41936</v>
      </c>
      <c r="B2007" s="254" t="s">
        <v>5900</v>
      </c>
      <c r="C2007" s="322" t="s">
        <v>4923</v>
      </c>
      <c r="D2007" s="308" t="s">
        <v>106</v>
      </c>
      <c r="E2007" s="309">
        <v>316550</v>
      </c>
      <c r="F2007" s="256">
        <v>41942</v>
      </c>
      <c r="G2007" s="42">
        <v>316550</v>
      </c>
      <c r="H2007" s="217">
        <f t="shared" si="32"/>
        <v>0</v>
      </c>
      <c r="I2007" s="32" t="s">
        <v>5000</v>
      </c>
      <c r="J2007" s="21"/>
      <c r="K2007" s="21"/>
    </row>
    <row r="2008" spans="1:11" x14ac:dyDescent="0.25">
      <c r="A2008" s="192">
        <v>41936</v>
      </c>
      <c r="B2008" s="254" t="s">
        <v>5901</v>
      </c>
      <c r="C2008" s="322" t="s">
        <v>4923</v>
      </c>
      <c r="D2008" s="308" t="s">
        <v>1693</v>
      </c>
      <c r="E2008" s="309">
        <v>5310</v>
      </c>
      <c r="F2008" s="256">
        <v>41936</v>
      </c>
      <c r="G2008" s="42">
        <v>5310</v>
      </c>
      <c r="H2008" s="217">
        <f t="shared" si="32"/>
        <v>0</v>
      </c>
      <c r="I2008" s="32" t="s">
        <v>4992</v>
      </c>
      <c r="J2008" s="21"/>
      <c r="K2008" s="21"/>
    </row>
    <row r="2009" spans="1:11" x14ac:dyDescent="0.25">
      <c r="A2009" s="192">
        <v>41936</v>
      </c>
      <c r="B2009" s="254" t="s">
        <v>5902</v>
      </c>
      <c r="C2009" s="322" t="s">
        <v>4923</v>
      </c>
      <c r="D2009" s="308" t="s">
        <v>4702</v>
      </c>
      <c r="E2009" s="309">
        <v>426.4</v>
      </c>
      <c r="F2009" s="256">
        <v>41936</v>
      </c>
      <c r="G2009" s="42">
        <v>426.4</v>
      </c>
      <c r="H2009" s="217">
        <f t="shared" si="32"/>
        <v>0</v>
      </c>
      <c r="I2009" s="32" t="s">
        <v>4992</v>
      </c>
      <c r="J2009" s="21"/>
      <c r="K2009" s="21"/>
    </row>
    <row r="2010" spans="1:11" x14ac:dyDescent="0.25">
      <c r="A2010" s="192">
        <v>41936</v>
      </c>
      <c r="B2010" s="254" t="s">
        <v>5903</v>
      </c>
      <c r="C2010" s="322" t="s">
        <v>4923</v>
      </c>
      <c r="D2010" s="308" t="s">
        <v>4938</v>
      </c>
      <c r="E2010" s="309">
        <v>16174</v>
      </c>
      <c r="F2010" s="256">
        <v>41939</v>
      </c>
      <c r="G2010" s="42">
        <v>16174</v>
      </c>
      <c r="H2010" s="217">
        <f t="shared" si="32"/>
        <v>0</v>
      </c>
      <c r="I2010" s="32" t="s">
        <v>5006</v>
      </c>
      <c r="J2010" s="21"/>
      <c r="K2010" s="21"/>
    </row>
    <row r="2011" spans="1:11" x14ac:dyDescent="0.25">
      <c r="A2011" s="192">
        <v>41936</v>
      </c>
      <c r="B2011" s="254" t="s">
        <v>5904</v>
      </c>
      <c r="C2011" s="322" t="s">
        <v>4923</v>
      </c>
      <c r="D2011" s="308" t="s">
        <v>4723</v>
      </c>
      <c r="E2011" s="309">
        <v>3122.8</v>
      </c>
      <c r="F2011" s="256">
        <v>41936</v>
      </c>
      <c r="G2011" s="42">
        <v>3122.8</v>
      </c>
      <c r="H2011" s="217">
        <f t="shared" si="32"/>
        <v>0</v>
      </c>
      <c r="I2011" s="32" t="s">
        <v>4992</v>
      </c>
      <c r="J2011" s="21"/>
      <c r="K2011" s="21"/>
    </row>
    <row r="2012" spans="1:11" x14ac:dyDescent="0.25">
      <c r="A2012" s="192">
        <v>41936</v>
      </c>
      <c r="B2012" s="254" t="s">
        <v>5905</v>
      </c>
      <c r="C2012" s="322" t="s">
        <v>4923</v>
      </c>
      <c r="D2012" s="308" t="s">
        <v>2385</v>
      </c>
      <c r="E2012" s="309">
        <v>1575.6</v>
      </c>
      <c r="F2012" s="256">
        <v>41936</v>
      </c>
      <c r="G2012" s="34">
        <v>1575.6</v>
      </c>
      <c r="H2012" s="217">
        <f t="shared" si="32"/>
        <v>0</v>
      </c>
      <c r="I2012" s="32" t="s">
        <v>4992</v>
      </c>
      <c r="J2012" s="21"/>
      <c r="K2012" s="21"/>
    </row>
    <row r="2013" spans="1:11" x14ac:dyDescent="0.25">
      <c r="A2013" s="192">
        <v>41936</v>
      </c>
      <c r="B2013" s="254" t="s">
        <v>5906</v>
      </c>
      <c r="C2013" s="322" t="s">
        <v>4923</v>
      </c>
      <c r="D2013" s="308" t="s">
        <v>4841</v>
      </c>
      <c r="E2013" s="309">
        <v>3550</v>
      </c>
      <c r="F2013" s="256">
        <v>41936</v>
      </c>
      <c r="G2013" s="34">
        <v>3550</v>
      </c>
      <c r="H2013" s="217">
        <f t="shared" si="32"/>
        <v>0</v>
      </c>
      <c r="I2013" s="32" t="s">
        <v>4992</v>
      </c>
      <c r="J2013" s="21"/>
      <c r="K2013" s="21"/>
    </row>
    <row r="2014" spans="1:11" x14ac:dyDescent="0.25">
      <c r="A2014" s="192">
        <v>41936</v>
      </c>
      <c r="B2014" s="254" t="s">
        <v>5907</v>
      </c>
      <c r="C2014" s="322" t="s">
        <v>4923</v>
      </c>
      <c r="D2014" s="308" t="s">
        <v>790</v>
      </c>
      <c r="E2014" s="309">
        <v>4184.6000000000004</v>
      </c>
      <c r="F2014" s="256">
        <v>41936</v>
      </c>
      <c r="G2014" s="34">
        <v>4184.6000000000004</v>
      </c>
      <c r="H2014" s="217">
        <f t="shared" si="32"/>
        <v>0</v>
      </c>
      <c r="I2014" s="32" t="s">
        <v>4992</v>
      </c>
      <c r="J2014" s="21"/>
      <c r="K2014" s="21"/>
    </row>
    <row r="2015" spans="1:11" x14ac:dyDescent="0.25">
      <c r="A2015" s="192">
        <v>41936</v>
      </c>
      <c r="B2015" s="254" t="s">
        <v>5908</v>
      </c>
      <c r="C2015" s="322" t="s">
        <v>4923</v>
      </c>
      <c r="D2015" s="308" t="s">
        <v>1607</v>
      </c>
      <c r="E2015" s="309">
        <v>3510.9</v>
      </c>
      <c r="F2015" s="256">
        <v>41936</v>
      </c>
      <c r="G2015" s="34">
        <v>3510.9</v>
      </c>
      <c r="H2015" s="217">
        <f t="shared" si="32"/>
        <v>0</v>
      </c>
      <c r="I2015" s="32" t="s">
        <v>4992</v>
      </c>
      <c r="J2015" s="21"/>
      <c r="K2015" s="21"/>
    </row>
    <row r="2016" spans="1:11" x14ac:dyDescent="0.25">
      <c r="A2016" s="192">
        <v>41936</v>
      </c>
      <c r="B2016" s="254" t="s">
        <v>5909</v>
      </c>
      <c r="C2016" s="322" t="s">
        <v>4923</v>
      </c>
      <c r="D2016" s="308" t="s">
        <v>51</v>
      </c>
      <c r="E2016" s="309">
        <v>801.4</v>
      </c>
      <c r="F2016" s="256">
        <v>41936</v>
      </c>
      <c r="G2016" s="34">
        <v>801.4</v>
      </c>
      <c r="H2016" s="217">
        <f t="shared" si="32"/>
        <v>0</v>
      </c>
      <c r="I2016" s="32" t="s">
        <v>4992</v>
      </c>
      <c r="J2016" s="21"/>
      <c r="K2016" s="21"/>
    </row>
    <row r="2017" spans="1:11" x14ac:dyDescent="0.25">
      <c r="A2017" s="192">
        <v>41936</v>
      </c>
      <c r="B2017" s="254" t="s">
        <v>5910</v>
      </c>
      <c r="C2017" s="322" t="s">
        <v>4923</v>
      </c>
      <c r="D2017" s="308" t="s">
        <v>28</v>
      </c>
      <c r="E2017" s="309">
        <v>5937.2</v>
      </c>
      <c r="F2017" s="256">
        <v>41936</v>
      </c>
      <c r="G2017" s="34">
        <v>5937.2</v>
      </c>
      <c r="H2017" s="217">
        <f t="shared" si="32"/>
        <v>0</v>
      </c>
      <c r="I2017" s="32" t="s">
        <v>4992</v>
      </c>
      <c r="J2017" s="21"/>
      <c r="K2017" s="21"/>
    </row>
    <row r="2018" spans="1:11" x14ac:dyDescent="0.25">
      <c r="A2018" s="192">
        <v>41936</v>
      </c>
      <c r="B2018" s="254" t="s">
        <v>5911</v>
      </c>
      <c r="C2018" s="322" t="s">
        <v>4923</v>
      </c>
      <c r="D2018" s="308" t="s">
        <v>78</v>
      </c>
      <c r="E2018" s="309">
        <v>3416.4</v>
      </c>
      <c r="F2018" s="256">
        <v>41937</v>
      </c>
      <c r="G2018" s="34">
        <v>3416.4</v>
      </c>
      <c r="H2018" s="217">
        <f t="shared" si="32"/>
        <v>0</v>
      </c>
      <c r="I2018" s="32" t="s">
        <v>4995</v>
      </c>
      <c r="J2018" s="21"/>
      <c r="K2018" s="21"/>
    </row>
    <row r="2019" spans="1:11" x14ac:dyDescent="0.25">
      <c r="A2019" s="192">
        <v>41936</v>
      </c>
      <c r="B2019" s="254" t="s">
        <v>5912</v>
      </c>
      <c r="C2019" s="322" t="s">
        <v>4923</v>
      </c>
      <c r="D2019" s="308" t="s">
        <v>237</v>
      </c>
      <c r="E2019" s="309">
        <v>8685.7999999999993</v>
      </c>
      <c r="F2019" s="256">
        <v>41937</v>
      </c>
      <c r="G2019" s="34">
        <v>8685.7999999999993</v>
      </c>
      <c r="H2019" s="217">
        <f t="shared" si="32"/>
        <v>0</v>
      </c>
      <c r="I2019" s="32" t="s">
        <v>4995</v>
      </c>
      <c r="J2019" s="21"/>
      <c r="K2019" s="21"/>
    </row>
    <row r="2020" spans="1:11" x14ac:dyDescent="0.25">
      <c r="A2020" s="192">
        <v>41936</v>
      </c>
      <c r="B2020" s="254" t="s">
        <v>5913</v>
      </c>
      <c r="C2020" s="322" t="s">
        <v>4923</v>
      </c>
      <c r="D2020" s="308" t="s">
        <v>78</v>
      </c>
      <c r="E2020" s="309">
        <v>2683.2</v>
      </c>
      <c r="F2020" s="256">
        <v>41937</v>
      </c>
      <c r="G2020" s="34">
        <v>2683.2</v>
      </c>
      <c r="H2020" s="217">
        <f t="shared" si="32"/>
        <v>0</v>
      </c>
      <c r="I2020" s="32" t="s">
        <v>4992</v>
      </c>
      <c r="J2020" s="21"/>
      <c r="K2020" s="21"/>
    </row>
    <row r="2021" spans="1:11" x14ac:dyDescent="0.25">
      <c r="A2021" s="192">
        <v>41936</v>
      </c>
      <c r="B2021" s="254" t="s">
        <v>5914</v>
      </c>
      <c r="C2021" s="322" t="s">
        <v>4923</v>
      </c>
      <c r="D2021" s="308" t="s">
        <v>4617</v>
      </c>
      <c r="E2021" s="309">
        <v>7280.6</v>
      </c>
      <c r="F2021" s="256">
        <v>41937</v>
      </c>
      <c r="G2021" s="34">
        <v>7280.6</v>
      </c>
      <c r="H2021" s="217">
        <f t="shared" si="32"/>
        <v>0</v>
      </c>
      <c r="I2021" s="32" t="s">
        <v>4995</v>
      </c>
      <c r="J2021" s="21"/>
      <c r="K2021" s="21"/>
    </row>
    <row r="2022" spans="1:11" x14ac:dyDescent="0.25">
      <c r="A2022" s="192">
        <v>41936</v>
      </c>
      <c r="B2022" s="254" t="s">
        <v>5915</v>
      </c>
      <c r="C2022" s="322" t="s">
        <v>4923</v>
      </c>
      <c r="D2022" s="308" t="s">
        <v>142</v>
      </c>
      <c r="E2022" s="309">
        <v>578.4</v>
      </c>
      <c r="F2022" s="256">
        <v>41937</v>
      </c>
      <c r="G2022" s="34">
        <v>578.4</v>
      </c>
      <c r="H2022" s="217">
        <f t="shared" si="32"/>
        <v>0</v>
      </c>
      <c r="I2022" s="32" t="s">
        <v>4995</v>
      </c>
      <c r="J2022" s="21"/>
      <c r="K2022" s="21"/>
    </row>
    <row r="2023" spans="1:11" x14ac:dyDescent="0.25">
      <c r="A2023" s="192">
        <v>41936</v>
      </c>
      <c r="B2023" s="254" t="s">
        <v>5916</v>
      </c>
      <c r="C2023" s="322" t="s">
        <v>4923</v>
      </c>
      <c r="D2023" s="308" t="s">
        <v>348</v>
      </c>
      <c r="E2023" s="309">
        <v>1755.3</v>
      </c>
      <c r="F2023" s="256">
        <v>41937</v>
      </c>
      <c r="G2023" s="34">
        <v>1755.3</v>
      </c>
      <c r="H2023" s="217">
        <f t="shared" si="32"/>
        <v>0</v>
      </c>
      <c r="I2023" s="32" t="s">
        <v>4992</v>
      </c>
      <c r="J2023" s="21"/>
      <c r="K2023" s="21"/>
    </row>
    <row r="2024" spans="1:11" x14ac:dyDescent="0.25">
      <c r="A2024" s="192">
        <v>41936</v>
      </c>
      <c r="B2024" s="254" t="s">
        <v>5917</v>
      </c>
      <c r="C2024" s="322" t="s">
        <v>4923</v>
      </c>
      <c r="D2024" s="308" t="s">
        <v>4633</v>
      </c>
      <c r="E2024" s="309">
        <v>35031.199999999997</v>
      </c>
      <c r="F2024" s="412" t="s">
        <v>6560</v>
      </c>
      <c r="G2024" s="40">
        <v>35031.199999999997</v>
      </c>
      <c r="H2024" s="217">
        <f t="shared" si="32"/>
        <v>0</v>
      </c>
      <c r="I2024" s="32" t="s">
        <v>5918</v>
      </c>
      <c r="J2024" s="21"/>
      <c r="K2024" s="21"/>
    </row>
    <row r="2025" spans="1:11" x14ac:dyDescent="0.25">
      <c r="A2025" s="192">
        <v>41936</v>
      </c>
      <c r="B2025" s="254" t="s">
        <v>5919</v>
      </c>
      <c r="C2025" s="322" t="s">
        <v>4923</v>
      </c>
      <c r="D2025" s="308" t="s">
        <v>79</v>
      </c>
      <c r="E2025" s="309">
        <v>7748</v>
      </c>
      <c r="F2025" s="256">
        <v>41937</v>
      </c>
      <c r="G2025" s="34">
        <v>7748</v>
      </c>
      <c r="H2025" s="217">
        <f t="shared" si="32"/>
        <v>0</v>
      </c>
      <c r="I2025" s="32" t="s">
        <v>4995</v>
      </c>
      <c r="J2025" s="21"/>
      <c r="K2025" s="21"/>
    </row>
    <row r="2026" spans="1:11" x14ac:dyDescent="0.25">
      <c r="A2026" s="192">
        <v>41936</v>
      </c>
      <c r="B2026" s="254" t="s">
        <v>5920</v>
      </c>
      <c r="C2026" s="322" t="s">
        <v>4923</v>
      </c>
      <c r="D2026" s="308" t="s">
        <v>136</v>
      </c>
      <c r="E2026" s="309">
        <v>3646.8</v>
      </c>
      <c r="F2026" s="256">
        <v>41936</v>
      </c>
      <c r="G2026" s="34">
        <v>3646.8</v>
      </c>
      <c r="H2026" s="217">
        <f t="shared" si="32"/>
        <v>0</v>
      </c>
      <c r="I2026" s="32" t="s">
        <v>4992</v>
      </c>
      <c r="J2026" s="21"/>
      <c r="K2026" s="21"/>
    </row>
    <row r="2027" spans="1:11" x14ac:dyDescent="0.25">
      <c r="A2027" s="192">
        <v>41936</v>
      </c>
      <c r="B2027" s="254" t="s">
        <v>5921</v>
      </c>
      <c r="C2027" s="322" t="s">
        <v>4923</v>
      </c>
      <c r="D2027" s="308" t="s">
        <v>790</v>
      </c>
      <c r="E2027" s="309">
        <v>1636.6</v>
      </c>
      <c r="F2027" s="256">
        <v>41936</v>
      </c>
      <c r="G2027" s="34">
        <v>1636.6</v>
      </c>
      <c r="H2027" s="217">
        <f t="shared" si="32"/>
        <v>0</v>
      </c>
      <c r="I2027" s="32" t="s">
        <v>4992</v>
      </c>
      <c r="J2027" s="21"/>
      <c r="K2027" s="21"/>
    </row>
    <row r="2028" spans="1:11" x14ac:dyDescent="0.25">
      <c r="A2028" s="192">
        <v>41936</v>
      </c>
      <c r="B2028" s="254" t="s">
        <v>5922</v>
      </c>
      <c r="C2028" s="322" t="s">
        <v>4923</v>
      </c>
      <c r="D2028" s="308" t="s">
        <v>4633</v>
      </c>
      <c r="E2028" s="309">
        <v>137206.5</v>
      </c>
      <c r="F2028" s="412" t="s">
        <v>6563</v>
      </c>
      <c r="G2028" s="40">
        <v>137206.5</v>
      </c>
      <c r="H2028" s="217">
        <f t="shared" si="32"/>
        <v>0</v>
      </c>
      <c r="I2028" s="32" t="s">
        <v>5923</v>
      </c>
      <c r="J2028" s="21"/>
      <c r="K2028" s="21"/>
    </row>
    <row r="2029" spans="1:11" x14ac:dyDescent="0.25">
      <c r="A2029" s="192">
        <v>41936</v>
      </c>
      <c r="B2029" s="254" t="s">
        <v>5924</v>
      </c>
      <c r="C2029" s="322" t="s">
        <v>4923</v>
      </c>
      <c r="D2029" s="308" t="s">
        <v>4740</v>
      </c>
      <c r="E2029" s="309">
        <v>2210.1999999999998</v>
      </c>
      <c r="F2029" s="256">
        <v>41936</v>
      </c>
      <c r="G2029" s="34">
        <v>2210.1999999999998</v>
      </c>
      <c r="H2029" s="217">
        <f t="shared" si="32"/>
        <v>0</v>
      </c>
      <c r="I2029" s="32" t="s">
        <v>4992</v>
      </c>
      <c r="J2029" s="21"/>
      <c r="K2029" s="21"/>
    </row>
    <row r="2030" spans="1:11" x14ac:dyDescent="0.25">
      <c r="A2030" s="192">
        <v>41936</v>
      </c>
      <c r="B2030" s="254" t="s">
        <v>5925</v>
      </c>
      <c r="C2030" s="322" t="s">
        <v>4923</v>
      </c>
      <c r="D2030" s="308" t="s">
        <v>4918</v>
      </c>
      <c r="E2030" s="309">
        <v>5240.5</v>
      </c>
      <c r="F2030" s="256">
        <v>41936</v>
      </c>
      <c r="G2030" s="34">
        <v>5240.5</v>
      </c>
      <c r="H2030" s="217">
        <f t="shared" si="32"/>
        <v>0</v>
      </c>
      <c r="I2030" s="32" t="s">
        <v>4992</v>
      </c>
      <c r="J2030" s="21"/>
      <c r="K2030" s="21"/>
    </row>
    <row r="2031" spans="1:11" x14ac:dyDescent="0.25">
      <c r="A2031" s="192">
        <v>41936</v>
      </c>
      <c r="B2031" s="254" t="s">
        <v>5926</v>
      </c>
      <c r="C2031" s="322" t="s">
        <v>4923</v>
      </c>
      <c r="D2031" s="308" t="s">
        <v>4633</v>
      </c>
      <c r="E2031" s="309">
        <v>36426.04</v>
      </c>
      <c r="F2031" s="412" t="s">
        <v>6560</v>
      </c>
      <c r="G2031" s="40">
        <v>36426.04</v>
      </c>
      <c r="H2031" s="217">
        <f t="shared" si="32"/>
        <v>0</v>
      </c>
      <c r="I2031" s="32" t="s">
        <v>4992</v>
      </c>
      <c r="J2031" s="21"/>
      <c r="K2031" s="21"/>
    </row>
    <row r="2032" spans="1:11" x14ac:dyDescent="0.25">
      <c r="A2032" s="192">
        <v>41936</v>
      </c>
      <c r="B2032" s="254" t="s">
        <v>5927</v>
      </c>
      <c r="C2032" s="322" t="s">
        <v>4923</v>
      </c>
      <c r="D2032" s="308" t="s">
        <v>4633</v>
      </c>
      <c r="E2032" s="309">
        <v>132184.82</v>
      </c>
      <c r="F2032" s="412" t="s">
        <v>6560</v>
      </c>
      <c r="G2032" s="40">
        <v>132184.82</v>
      </c>
      <c r="H2032" s="217">
        <f t="shared" si="32"/>
        <v>0</v>
      </c>
      <c r="I2032" s="32" t="s">
        <v>4992</v>
      </c>
      <c r="J2032" s="21"/>
      <c r="K2032" s="21"/>
    </row>
    <row r="2033" spans="1:11" x14ac:dyDescent="0.25">
      <c r="A2033" s="192">
        <v>41936</v>
      </c>
      <c r="B2033" s="254" t="s">
        <v>5928</v>
      </c>
      <c r="C2033" s="322" t="s">
        <v>4923</v>
      </c>
      <c r="D2033" s="308" t="s">
        <v>5414</v>
      </c>
      <c r="E2033" s="309">
        <v>365.5</v>
      </c>
      <c r="F2033" s="256">
        <v>41936</v>
      </c>
      <c r="G2033" s="34">
        <v>365.5</v>
      </c>
      <c r="H2033" s="217">
        <f t="shared" si="32"/>
        <v>0</v>
      </c>
      <c r="I2033" s="32" t="s">
        <v>4992</v>
      </c>
      <c r="J2033" s="21"/>
      <c r="K2033" s="21"/>
    </row>
    <row r="2034" spans="1:11" x14ac:dyDescent="0.25">
      <c r="A2034" s="192">
        <v>41936</v>
      </c>
      <c r="B2034" s="254" t="s">
        <v>5929</v>
      </c>
      <c r="C2034" s="322" t="s">
        <v>4923</v>
      </c>
      <c r="D2034" s="308" t="s">
        <v>5414</v>
      </c>
      <c r="E2034" s="309">
        <v>39.6</v>
      </c>
      <c r="F2034" s="256">
        <v>41936</v>
      </c>
      <c r="G2034" s="34">
        <v>39.6</v>
      </c>
      <c r="H2034" s="217">
        <f t="shared" si="32"/>
        <v>0</v>
      </c>
      <c r="I2034" s="32" t="s">
        <v>4992</v>
      </c>
      <c r="J2034" s="21"/>
      <c r="K2034" s="21"/>
    </row>
    <row r="2035" spans="1:11" x14ac:dyDescent="0.25">
      <c r="A2035" s="192">
        <v>41936</v>
      </c>
      <c r="B2035" s="254" t="s">
        <v>5930</v>
      </c>
      <c r="C2035" s="322" t="s">
        <v>4923</v>
      </c>
      <c r="D2035" s="308" t="s">
        <v>4633</v>
      </c>
      <c r="E2035" s="309">
        <v>38006.18</v>
      </c>
      <c r="F2035" s="412" t="s">
        <v>6564</v>
      </c>
      <c r="G2035" s="40">
        <v>38006.18</v>
      </c>
      <c r="H2035" s="217">
        <f t="shared" si="32"/>
        <v>0</v>
      </c>
      <c r="I2035" s="32" t="s">
        <v>4992</v>
      </c>
      <c r="J2035" s="21"/>
      <c r="K2035" s="21"/>
    </row>
    <row r="2036" spans="1:11" x14ac:dyDescent="0.25">
      <c r="A2036" s="192">
        <v>41936</v>
      </c>
      <c r="B2036" s="254" t="s">
        <v>5931</v>
      </c>
      <c r="C2036" s="322" t="s">
        <v>4923</v>
      </c>
      <c r="D2036" s="308" t="s">
        <v>4633</v>
      </c>
      <c r="E2036" s="309">
        <v>38199.78</v>
      </c>
      <c r="F2036" s="412" t="s">
        <v>6564</v>
      </c>
      <c r="G2036" s="40">
        <v>38199.78</v>
      </c>
      <c r="H2036" s="217">
        <f t="shared" si="32"/>
        <v>0</v>
      </c>
      <c r="I2036" s="32" t="s">
        <v>4992</v>
      </c>
      <c r="J2036" s="21"/>
      <c r="K2036" s="21"/>
    </row>
    <row r="2037" spans="1:11" x14ac:dyDescent="0.25">
      <c r="A2037" s="192">
        <v>41936</v>
      </c>
      <c r="B2037" s="254" t="s">
        <v>5932</v>
      </c>
      <c r="C2037" s="322" t="s">
        <v>4923</v>
      </c>
      <c r="D2037" s="308" t="s">
        <v>5933</v>
      </c>
      <c r="E2037" s="309">
        <v>7098.2</v>
      </c>
      <c r="F2037" s="256">
        <v>41936</v>
      </c>
      <c r="G2037" s="34">
        <v>7098.2</v>
      </c>
      <c r="H2037" s="217">
        <f t="shared" si="32"/>
        <v>0</v>
      </c>
      <c r="I2037" s="32" t="s">
        <v>4992</v>
      </c>
      <c r="J2037" s="21"/>
      <c r="K2037" s="21"/>
    </row>
    <row r="2038" spans="1:11" x14ac:dyDescent="0.25">
      <c r="A2038" s="192">
        <v>41937</v>
      </c>
      <c r="B2038" s="254" t="s">
        <v>5934</v>
      </c>
      <c r="C2038" s="322" t="s">
        <v>4923</v>
      </c>
      <c r="D2038" s="308" t="s">
        <v>3366</v>
      </c>
      <c r="E2038" s="238">
        <v>3040</v>
      </c>
      <c r="F2038" s="256">
        <v>41937</v>
      </c>
      <c r="G2038" s="34">
        <v>3040</v>
      </c>
      <c r="H2038" s="217">
        <f t="shared" si="32"/>
        <v>0</v>
      </c>
      <c r="I2038" s="32" t="s">
        <v>5010</v>
      </c>
      <c r="J2038" s="21"/>
      <c r="K2038" s="21"/>
    </row>
    <row r="2039" spans="1:11" x14ac:dyDescent="0.25">
      <c r="A2039" s="192">
        <v>41937</v>
      </c>
      <c r="B2039" s="254" t="s">
        <v>5935</v>
      </c>
      <c r="C2039" s="322" t="s">
        <v>4923</v>
      </c>
      <c r="D2039" s="308" t="s">
        <v>28</v>
      </c>
      <c r="E2039" s="309">
        <v>21433.599999999999</v>
      </c>
      <c r="F2039" s="256">
        <v>41937</v>
      </c>
      <c r="G2039" s="34">
        <v>21433.599999999999</v>
      </c>
      <c r="H2039" s="217">
        <f t="shared" si="32"/>
        <v>0</v>
      </c>
      <c r="I2039" s="32" t="s">
        <v>4992</v>
      </c>
      <c r="J2039" s="21"/>
      <c r="K2039" s="21"/>
    </row>
    <row r="2040" spans="1:11" x14ac:dyDescent="0.25">
      <c r="A2040" s="192">
        <v>41937</v>
      </c>
      <c r="B2040" s="254" t="s">
        <v>5936</v>
      </c>
      <c r="C2040" s="322" t="s">
        <v>4923</v>
      </c>
      <c r="D2040" s="308" t="s">
        <v>28</v>
      </c>
      <c r="E2040" s="309">
        <v>3027.2</v>
      </c>
      <c r="F2040" s="256">
        <v>41937</v>
      </c>
      <c r="G2040" s="34">
        <v>3027.2</v>
      </c>
      <c r="H2040" s="217">
        <f t="shared" si="32"/>
        <v>0</v>
      </c>
      <c r="I2040" s="32" t="s">
        <v>4992</v>
      </c>
      <c r="J2040" s="21"/>
      <c r="K2040" s="21"/>
    </row>
    <row r="2041" spans="1:11" x14ac:dyDescent="0.25">
      <c r="A2041" s="192">
        <v>41937</v>
      </c>
      <c r="B2041" s="254" t="s">
        <v>5937</v>
      </c>
      <c r="C2041" s="322" t="s">
        <v>4923</v>
      </c>
      <c r="D2041" s="308" t="s">
        <v>13</v>
      </c>
      <c r="E2041" s="309">
        <v>4876.8</v>
      </c>
      <c r="F2041" s="256">
        <v>41937</v>
      </c>
      <c r="G2041" s="34">
        <v>4876.8</v>
      </c>
      <c r="H2041" s="217">
        <f t="shared" si="32"/>
        <v>0</v>
      </c>
      <c r="I2041" s="32" t="s">
        <v>5000</v>
      </c>
      <c r="J2041" s="21"/>
      <c r="K2041" s="21"/>
    </row>
    <row r="2042" spans="1:11" x14ac:dyDescent="0.25">
      <c r="A2042" s="192">
        <v>41937</v>
      </c>
      <c r="B2042" s="254" t="s">
        <v>5938</v>
      </c>
      <c r="C2042" s="322" t="s">
        <v>4923</v>
      </c>
      <c r="D2042" s="295" t="s">
        <v>53</v>
      </c>
      <c r="E2042" s="296">
        <v>0</v>
      </c>
      <c r="F2042" s="256" t="s">
        <v>5939</v>
      </c>
      <c r="G2042" s="34"/>
      <c r="H2042" s="217">
        <f t="shared" si="32"/>
        <v>0</v>
      </c>
      <c r="I2042" s="32" t="s">
        <v>3076</v>
      </c>
      <c r="J2042" s="21"/>
      <c r="K2042" s="21"/>
    </row>
    <row r="2043" spans="1:11" x14ac:dyDescent="0.25">
      <c r="A2043" s="192">
        <v>41937</v>
      </c>
      <c r="B2043" s="254" t="s">
        <v>5940</v>
      </c>
      <c r="C2043" s="322" t="s">
        <v>4923</v>
      </c>
      <c r="D2043" s="308" t="s">
        <v>4649</v>
      </c>
      <c r="E2043" s="309">
        <v>24904.400000000001</v>
      </c>
      <c r="F2043" s="256">
        <v>41937</v>
      </c>
      <c r="G2043" s="34">
        <v>24904.400000000001</v>
      </c>
      <c r="H2043" s="217">
        <f t="shared" si="32"/>
        <v>0</v>
      </c>
      <c r="I2043" s="32" t="s">
        <v>4992</v>
      </c>
      <c r="J2043" s="21"/>
      <c r="K2043" s="21"/>
    </row>
    <row r="2044" spans="1:11" x14ac:dyDescent="0.25">
      <c r="A2044" s="192">
        <v>41937</v>
      </c>
      <c r="B2044" s="254" t="s">
        <v>5941</v>
      </c>
      <c r="C2044" s="322" t="s">
        <v>4923</v>
      </c>
      <c r="D2044" s="308" t="s">
        <v>4918</v>
      </c>
      <c r="E2044" s="309">
        <v>54465.2</v>
      </c>
      <c r="F2044" s="256">
        <v>41937</v>
      </c>
      <c r="G2044" s="34">
        <v>54465.2</v>
      </c>
      <c r="H2044" s="217">
        <f t="shared" si="32"/>
        <v>0</v>
      </c>
      <c r="I2044" s="32" t="s">
        <v>5251</v>
      </c>
      <c r="J2044" s="21"/>
      <c r="K2044" s="21"/>
    </row>
    <row r="2045" spans="1:11" x14ac:dyDescent="0.25">
      <c r="A2045" s="192">
        <v>41937</v>
      </c>
      <c r="B2045" s="254" t="s">
        <v>5942</v>
      </c>
      <c r="C2045" s="322" t="s">
        <v>4923</v>
      </c>
      <c r="D2045" s="308" t="s">
        <v>4649</v>
      </c>
      <c r="E2045" s="309">
        <v>3799.6</v>
      </c>
      <c r="F2045" s="256">
        <v>41937</v>
      </c>
      <c r="G2045" s="34">
        <v>3799.6</v>
      </c>
      <c r="H2045" s="217">
        <f t="shared" si="32"/>
        <v>0</v>
      </c>
      <c r="I2045" s="32" t="s">
        <v>4992</v>
      </c>
      <c r="J2045" s="21"/>
      <c r="K2045" s="21"/>
    </row>
    <row r="2046" spans="1:11" x14ac:dyDescent="0.25">
      <c r="A2046" s="192">
        <v>41937</v>
      </c>
      <c r="B2046" s="254" t="s">
        <v>5943</v>
      </c>
      <c r="C2046" s="322" t="s">
        <v>4923</v>
      </c>
      <c r="D2046" s="308" t="s">
        <v>501</v>
      </c>
      <c r="E2046" s="309">
        <v>336</v>
      </c>
      <c r="F2046" s="256">
        <v>41937</v>
      </c>
      <c r="G2046" s="34">
        <v>336</v>
      </c>
      <c r="H2046" s="217">
        <f t="shared" si="32"/>
        <v>0</v>
      </c>
      <c r="I2046" s="108" t="s">
        <v>4992</v>
      </c>
      <c r="J2046" s="21"/>
      <c r="K2046" s="21"/>
    </row>
    <row r="2047" spans="1:11" x14ac:dyDescent="0.25">
      <c r="A2047" s="192">
        <v>41937</v>
      </c>
      <c r="B2047" s="254" t="s">
        <v>5944</v>
      </c>
      <c r="C2047" s="322" t="s">
        <v>4923</v>
      </c>
      <c r="D2047" s="308" t="s">
        <v>123</v>
      </c>
      <c r="E2047" s="309">
        <v>7419.6</v>
      </c>
      <c r="F2047" s="256">
        <v>41939</v>
      </c>
      <c r="G2047" s="34">
        <v>7419.6</v>
      </c>
      <c r="H2047" s="217">
        <f t="shared" si="32"/>
        <v>0</v>
      </c>
      <c r="I2047" s="108" t="s">
        <v>4992</v>
      </c>
      <c r="J2047" s="21"/>
      <c r="K2047" s="21"/>
    </row>
    <row r="2048" spans="1:11" x14ac:dyDescent="0.25">
      <c r="A2048" s="192">
        <v>41937</v>
      </c>
      <c r="B2048" s="254" t="s">
        <v>5945</v>
      </c>
      <c r="C2048" s="322" t="s">
        <v>4923</v>
      </c>
      <c r="D2048" s="308" t="s">
        <v>5946</v>
      </c>
      <c r="E2048" s="309">
        <v>3376.8</v>
      </c>
      <c r="F2048" s="256">
        <v>41937</v>
      </c>
      <c r="G2048" s="34">
        <v>3376.8</v>
      </c>
      <c r="H2048" s="217">
        <f t="shared" si="32"/>
        <v>0</v>
      </c>
      <c r="I2048" s="108" t="s">
        <v>4992</v>
      </c>
      <c r="J2048" s="21"/>
      <c r="K2048" s="21"/>
    </row>
    <row r="2049" spans="1:11" x14ac:dyDescent="0.25">
      <c r="A2049" s="192">
        <v>41937</v>
      </c>
      <c r="B2049" s="254" t="s">
        <v>5947</v>
      </c>
      <c r="C2049" s="322" t="s">
        <v>4923</v>
      </c>
      <c r="D2049" s="308" t="s">
        <v>4826</v>
      </c>
      <c r="E2049" s="309">
        <v>5061.6000000000004</v>
      </c>
      <c r="F2049" s="256">
        <v>41937</v>
      </c>
      <c r="G2049" s="34">
        <v>5061.6000000000004</v>
      </c>
      <c r="H2049" s="217">
        <f t="shared" si="32"/>
        <v>0</v>
      </c>
      <c r="I2049" s="108" t="s">
        <v>4992</v>
      </c>
      <c r="J2049" s="21"/>
      <c r="K2049" s="21"/>
    </row>
    <row r="2050" spans="1:11" x14ac:dyDescent="0.25">
      <c r="A2050" s="192">
        <v>41937</v>
      </c>
      <c r="B2050" s="254" t="s">
        <v>5948</v>
      </c>
      <c r="C2050" s="322" t="s">
        <v>4923</v>
      </c>
      <c r="D2050" s="308" t="s">
        <v>374</v>
      </c>
      <c r="E2050" s="309">
        <v>10277.4</v>
      </c>
      <c r="F2050" s="256">
        <v>41937</v>
      </c>
      <c r="G2050" s="34">
        <v>10277.4</v>
      </c>
      <c r="H2050" s="217">
        <f t="shared" si="32"/>
        <v>0</v>
      </c>
      <c r="I2050" s="108" t="s">
        <v>4992</v>
      </c>
      <c r="J2050" s="21"/>
      <c r="K2050" s="21"/>
    </row>
    <row r="2051" spans="1:11" x14ac:dyDescent="0.25">
      <c r="A2051" s="192">
        <v>41937</v>
      </c>
      <c r="B2051" s="254" t="s">
        <v>5949</v>
      </c>
      <c r="C2051" s="322" t="s">
        <v>4923</v>
      </c>
      <c r="D2051" s="308" t="s">
        <v>4700</v>
      </c>
      <c r="E2051" s="309">
        <v>3279.4</v>
      </c>
      <c r="F2051" s="256">
        <v>41937</v>
      </c>
      <c r="G2051" s="34">
        <v>3279.4</v>
      </c>
      <c r="H2051" s="217">
        <f t="shared" si="32"/>
        <v>0</v>
      </c>
      <c r="I2051" s="108" t="s">
        <v>4992</v>
      </c>
      <c r="J2051" s="21"/>
      <c r="K2051" s="21"/>
    </row>
    <row r="2052" spans="1:11" x14ac:dyDescent="0.25">
      <c r="A2052" s="192">
        <v>41937</v>
      </c>
      <c r="B2052" s="254" t="s">
        <v>5950</v>
      </c>
      <c r="C2052" s="322" t="s">
        <v>4923</v>
      </c>
      <c r="D2052" s="308" t="s">
        <v>339</v>
      </c>
      <c r="E2052" s="309">
        <v>1000.2</v>
      </c>
      <c r="F2052" s="256">
        <v>41937</v>
      </c>
      <c r="G2052" s="34">
        <v>1000.2</v>
      </c>
      <c r="H2052" s="217">
        <f t="shared" si="32"/>
        <v>0</v>
      </c>
      <c r="I2052" s="108" t="s">
        <v>4992</v>
      </c>
      <c r="J2052" s="21"/>
      <c r="K2052" s="21"/>
    </row>
    <row r="2053" spans="1:11" x14ac:dyDescent="0.25">
      <c r="A2053" s="192">
        <v>41937</v>
      </c>
      <c r="B2053" s="254" t="s">
        <v>5951</v>
      </c>
      <c r="C2053" s="322" t="s">
        <v>4923</v>
      </c>
      <c r="D2053" s="308" t="s">
        <v>25</v>
      </c>
      <c r="E2053" s="309">
        <v>9561.6</v>
      </c>
      <c r="F2053" s="256">
        <v>41937</v>
      </c>
      <c r="G2053" s="34">
        <v>9561.6</v>
      </c>
      <c r="H2053" s="217">
        <f t="shared" si="32"/>
        <v>0</v>
      </c>
      <c r="I2053" s="108" t="s">
        <v>4992</v>
      </c>
      <c r="J2053" s="21"/>
      <c r="K2053" s="21"/>
    </row>
    <row r="2054" spans="1:11" x14ac:dyDescent="0.25">
      <c r="A2054" s="192">
        <v>41937</v>
      </c>
      <c r="B2054" s="254" t="s">
        <v>5952</v>
      </c>
      <c r="C2054" s="322" t="s">
        <v>4923</v>
      </c>
      <c r="D2054" s="308" t="s">
        <v>5004</v>
      </c>
      <c r="E2054" s="309">
        <v>11514</v>
      </c>
      <c r="F2054" s="256">
        <v>41937</v>
      </c>
      <c r="G2054" s="34">
        <v>11514</v>
      </c>
      <c r="H2054" s="217">
        <f t="shared" si="32"/>
        <v>0</v>
      </c>
      <c r="I2054" s="108" t="s">
        <v>4993</v>
      </c>
      <c r="J2054" s="21"/>
      <c r="K2054" s="21"/>
    </row>
    <row r="2055" spans="1:11" x14ac:dyDescent="0.25">
      <c r="A2055" s="192">
        <v>41937</v>
      </c>
      <c r="B2055" s="254" t="s">
        <v>5953</v>
      </c>
      <c r="C2055" s="322" t="s">
        <v>4923</v>
      </c>
      <c r="D2055" s="308" t="s">
        <v>3115</v>
      </c>
      <c r="E2055" s="309">
        <v>7680</v>
      </c>
      <c r="F2055" s="256">
        <v>41937</v>
      </c>
      <c r="G2055" s="34">
        <v>7680</v>
      </c>
      <c r="H2055" s="217">
        <f t="shared" si="32"/>
        <v>0</v>
      </c>
      <c r="I2055" s="108" t="s">
        <v>4993</v>
      </c>
      <c r="J2055" s="21"/>
      <c r="K2055" s="21"/>
    </row>
    <row r="2056" spans="1:11" x14ac:dyDescent="0.25">
      <c r="A2056" s="192">
        <v>41937</v>
      </c>
      <c r="B2056" s="254" t="s">
        <v>5954</v>
      </c>
      <c r="C2056" s="322" t="s">
        <v>4923</v>
      </c>
      <c r="D2056" s="295" t="s">
        <v>11</v>
      </c>
      <c r="E2056" s="296">
        <v>0</v>
      </c>
      <c r="F2056" s="423" t="s">
        <v>6570</v>
      </c>
      <c r="G2056" s="47"/>
      <c r="H2056" s="217">
        <f t="shared" ref="H2056:H2119" si="33">E2056-G2056</f>
        <v>0</v>
      </c>
      <c r="I2056" s="108" t="s">
        <v>4993</v>
      </c>
      <c r="J2056" s="21"/>
      <c r="K2056" s="21"/>
    </row>
    <row r="2057" spans="1:11" x14ac:dyDescent="0.25">
      <c r="A2057" s="192">
        <v>41937</v>
      </c>
      <c r="B2057" s="254" t="s">
        <v>5955</v>
      </c>
      <c r="C2057" s="322" t="s">
        <v>4923</v>
      </c>
      <c r="D2057" s="308" t="s">
        <v>4586</v>
      </c>
      <c r="E2057" s="309">
        <v>5918.2</v>
      </c>
      <c r="F2057" s="256">
        <v>41937</v>
      </c>
      <c r="G2057" s="34">
        <v>5918.2</v>
      </c>
      <c r="H2057" s="217">
        <f t="shared" si="33"/>
        <v>0</v>
      </c>
      <c r="I2057" s="108" t="s">
        <v>4992</v>
      </c>
      <c r="J2057" s="21"/>
      <c r="K2057" s="21"/>
    </row>
    <row r="2058" spans="1:11" x14ac:dyDescent="0.25">
      <c r="A2058" s="192">
        <v>41937</v>
      </c>
      <c r="B2058" s="254" t="s">
        <v>5956</v>
      </c>
      <c r="C2058" s="322" t="s">
        <v>4923</v>
      </c>
      <c r="D2058" s="308" t="s">
        <v>2540</v>
      </c>
      <c r="E2058" s="309">
        <v>17992.400000000001</v>
      </c>
      <c r="F2058" s="256">
        <v>41937</v>
      </c>
      <c r="G2058" s="34">
        <v>17992.400000000001</v>
      </c>
      <c r="H2058" s="217">
        <f t="shared" si="33"/>
        <v>0</v>
      </c>
      <c r="I2058" s="108" t="s">
        <v>4992</v>
      </c>
      <c r="J2058" s="21"/>
      <c r="K2058" s="21"/>
    </row>
    <row r="2059" spans="1:11" x14ac:dyDescent="0.25">
      <c r="A2059" s="192">
        <v>41937</v>
      </c>
      <c r="B2059" s="254" t="s">
        <v>5957</v>
      </c>
      <c r="C2059" s="322" t="s">
        <v>4923</v>
      </c>
      <c r="D2059" s="308" t="s">
        <v>5958</v>
      </c>
      <c r="E2059" s="309">
        <v>2274</v>
      </c>
      <c r="F2059" s="256">
        <v>41937</v>
      </c>
      <c r="G2059" s="34">
        <v>2274</v>
      </c>
      <c r="H2059" s="217">
        <f t="shared" si="33"/>
        <v>0</v>
      </c>
      <c r="I2059" s="108" t="s">
        <v>4992</v>
      </c>
      <c r="J2059" s="21"/>
      <c r="K2059" s="21"/>
    </row>
    <row r="2060" spans="1:11" x14ac:dyDescent="0.25">
      <c r="A2060" s="192">
        <v>41937</v>
      </c>
      <c r="B2060" s="254" t="s">
        <v>5959</v>
      </c>
      <c r="C2060" s="322" t="s">
        <v>4923</v>
      </c>
      <c r="D2060" s="308" t="s">
        <v>180</v>
      </c>
      <c r="E2060" s="309">
        <v>14004</v>
      </c>
      <c r="F2060" s="256">
        <v>41937</v>
      </c>
      <c r="G2060" s="34">
        <v>14004</v>
      </c>
      <c r="H2060" s="217">
        <f t="shared" si="33"/>
        <v>0</v>
      </c>
      <c r="I2060" s="108" t="s">
        <v>4742</v>
      </c>
      <c r="J2060" s="21"/>
      <c r="K2060" s="21"/>
    </row>
    <row r="2061" spans="1:11" x14ac:dyDescent="0.25">
      <c r="A2061" s="192">
        <v>41937</v>
      </c>
      <c r="B2061" s="254" t="s">
        <v>5960</v>
      </c>
      <c r="C2061" s="322" t="s">
        <v>4923</v>
      </c>
      <c r="D2061" s="308" t="s">
        <v>62</v>
      </c>
      <c r="E2061" s="309">
        <v>19804.8</v>
      </c>
      <c r="F2061" s="256">
        <v>41937</v>
      </c>
      <c r="G2061" s="34">
        <v>19804.8</v>
      </c>
      <c r="H2061" s="217">
        <f t="shared" si="33"/>
        <v>0</v>
      </c>
      <c r="I2061" s="108" t="s">
        <v>4993</v>
      </c>
      <c r="J2061" s="21"/>
      <c r="K2061" s="21"/>
    </row>
    <row r="2062" spans="1:11" x14ac:dyDescent="0.25">
      <c r="A2062" s="192">
        <v>41937</v>
      </c>
      <c r="B2062" s="254" t="s">
        <v>5961</v>
      </c>
      <c r="C2062" s="322" t="s">
        <v>4923</v>
      </c>
      <c r="D2062" s="308" t="s">
        <v>287</v>
      </c>
      <c r="E2062" s="309">
        <v>2721.6</v>
      </c>
      <c r="F2062" s="256">
        <v>41937</v>
      </c>
      <c r="G2062" s="34">
        <v>2721.6</v>
      </c>
      <c r="H2062" s="217">
        <f t="shared" si="33"/>
        <v>0</v>
      </c>
      <c r="I2062" s="108" t="s">
        <v>4997</v>
      </c>
      <c r="J2062" s="21"/>
      <c r="K2062" s="21"/>
    </row>
    <row r="2063" spans="1:11" x14ac:dyDescent="0.25">
      <c r="A2063" s="192">
        <v>41937</v>
      </c>
      <c r="B2063" s="254" t="s">
        <v>5962</v>
      </c>
      <c r="C2063" s="322" t="s">
        <v>4923</v>
      </c>
      <c r="D2063" s="308" t="s">
        <v>4915</v>
      </c>
      <c r="E2063" s="309">
        <v>14803.2</v>
      </c>
      <c r="F2063" s="256">
        <v>41937</v>
      </c>
      <c r="G2063" s="34">
        <v>14803.2</v>
      </c>
      <c r="H2063" s="217">
        <f t="shared" si="33"/>
        <v>0</v>
      </c>
      <c r="I2063" s="108" t="s">
        <v>4992</v>
      </c>
      <c r="J2063" s="21"/>
      <c r="K2063" s="21"/>
    </row>
    <row r="2064" spans="1:11" x14ac:dyDescent="0.25">
      <c r="A2064" s="192">
        <v>41937</v>
      </c>
      <c r="B2064" s="254" t="s">
        <v>5963</v>
      </c>
      <c r="C2064" s="322" t="s">
        <v>4923</v>
      </c>
      <c r="D2064" s="308" t="s">
        <v>57</v>
      </c>
      <c r="E2064" s="309">
        <v>2000</v>
      </c>
      <c r="F2064" s="256">
        <v>41937</v>
      </c>
      <c r="G2064" s="34">
        <v>2000</v>
      </c>
      <c r="H2064" s="217">
        <f t="shared" si="33"/>
        <v>0</v>
      </c>
      <c r="I2064" s="108" t="s">
        <v>4997</v>
      </c>
      <c r="J2064" s="21"/>
      <c r="K2064" s="21"/>
    </row>
    <row r="2065" spans="1:11" x14ac:dyDescent="0.25">
      <c r="A2065" s="192">
        <v>41937</v>
      </c>
      <c r="B2065" s="254" t="s">
        <v>5964</v>
      </c>
      <c r="C2065" s="322" t="s">
        <v>4923</v>
      </c>
      <c r="D2065" s="308" t="s">
        <v>29</v>
      </c>
      <c r="E2065" s="309">
        <v>11735.2</v>
      </c>
      <c r="F2065" s="256">
        <v>41937</v>
      </c>
      <c r="G2065" s="34">
        <v>11735.2</v>
      </c>
      <c r="H2065" s="217">
        <f t="shared" si="33"/>
        <v>0</v>
      </c>
      <c r="I2065" s="108" t="s">
        <v>4997</v>
      </c>
      <c r="J2065" s="21"/>
      <c r="K2065" s="21"/>
    </row>
    <row r="2066" spans="1:11" x14ac:dyDescent="0.25">
      <c r="A2066" s="192">
        <v>41937</v>
      </c>
      <c r="B2066" s="254" t="s">
        <v>5965</v>
      </c>
      <c r="C2066" s="322" t="s">
        <v>4923</v>
      </c>
      <c r="D2066" s="308" t="s">
        <v>4652</v>
      </c>
      <c r="E2066" s="309">
        <v>3115.2</v>
      </c>
      <c r="F2066" s="256">
        <v>41937</v>
      </c>
      <c r="G2066" s="34">
        <v>3115.2</v>
      </c>
      <c r="H2066" s="217">
        <f t="shared" si="33"/>
        <v>0</v>
      </c>
      <c r="I2066" s="108" t="s">
        <v>4997</v>
      </c>
      <c r="J2066" s="21"/>
      <c r="K2066" s="21"/>
    </row>
    <row r="2067" spans="1:11" x14ac:dyDescent="0.25">
      <c r="A2067" s="192">
        <v>41937</v>
      </c>
      <c r="B2067" s="254" t="s">
        <v>5966</v>
      </c>
      <c r="C2067" s="322" t="s">
        <v>4923</v>
      </c>
      <c r="D2067" s="308" t="s">
        <v>124</v>
      </c>
      <c r="E2067" s="309">
        <v>9681.6</v>
      </c>
      <c r="F2067" s="256">
        <v>41937</v>
      </c>
      <c r="G2067" s="34">
        <v>9681.6</v>
      </c>
      <c r="H2067" s="217">
        <f t="shared" si="33"/>
        <v>0</v>
      </c>
      <c r="I2067" s="108" t="s">
        <v>4997</v>
      </c>
      <c r="J2067" s="21"/>
      <c r="K2067" s="21"/>
    </row>
    <row r="2068" spans="1:11" x14ac:dyDescent="0.25">
      <c r="A2068" s="192">
        <v>41937</v>
      </c>
      <c r="B2068" s="254" t="s">
        <v>5967</v>
      </c>
      <c r="C2068" s="322" t="s">
        <v>4923</v>
      </c>
      <c r="D2068" s="308" t="s">
        <v>5968</v>
      </c>
      <c r="E2068" s="309">
        <v>130.4</v>
      </c>
      <c r="F2068" s="256">
        <v>41937</v>
      </c>
      <c r="G2068" s="34">
        <v>130.4</v>
      </c>
      <c r="H2068" s="217">
        <f t="shared" si="33"/>
        <v>0</v>
      </c>
      <c r="I2068" s="108" t="s">
        <v>4992</v>
      </c>
      <c r="J2068" s="21"/>
      <c r="K2068" s="21"/>
    </row>
    <row r="2069" spans="1:11" x14ac:dyDescent="0.25">
      <c r="A2069" s="192">
        <v>41937</v>
      </c>
      <c r="B2069" s="254" t="s">
        <v>5969</v>
      </c>
      <c r="C2069" s="322" t="s">
        <v>4923</v>
      </c>
      <c r="D2069" s="308" t="s">
        <v>2183</v>
      </c>
      <c r="E2069" s="309">
        <v>5836.8</v>
      </c>
      <c r="F2069" s="256">
        <v>41937</v>
      </c>
      <c r="G2069" s="34">
        <v>5836.8</v>
      </c>
      <c r="H2069" s="217">
        <f t="shared" si="33"/>
        <v>0</v>
      </c>
      <c r="I2069" s="108" t="s">
        <v>4997</v>
      </c>
      <c r="J2069" s="21"/>
      <c r="K2069" s="21"/>
    </row>
    <row r="2070" spans="1:11" x14ac:dyDescent="0.25">
      <c r="A2070" s="192">
        <v>41937</v>
      </c>
      <c r="B2070" s="254" t="s">
        <v>5970</v>
      </c>
      <c r="C2070" s="322" t="s">
        <v>4923</v>
      </c>
      <c r="D2070" s="308" t="s">
        <v>124</v>
      </c>
      <c r="E2070" s="309">
        <v>1297.2</v>
      </c>
      <c r="F2070" s="256">
        <v>41937</v>
      </c>
      <c r="G2070" s="34">
        <v>1297.2</v>
      </c>
      <c r="H2070" s="217">
        <f t="shared" si="33"/>
        <v>0</v>
      </c>
      <c r="I2070" s="108" t="s">
        <v>4997</v>
      </c>
      <c r="J2070" s="21"/>
      <c r="K2070" s="21"/>
    </row>
    <row r="2071" spans="1:11" x14ac:dyDescent="0.25">
      <c r="A2071" s="192">
        <v>41937</v>
      </c>
      <c r="B2071" s="254" t="s">
        <v>5971</v>
      </c>
      <c r="C2071" s="322" t="s">
        <v>4923</v>
      </c>
      <c r="D2071" s="308" t="s">
        <v>758</v>
      </c>
      <c r="E2071" s="309">
        <v>1835</v>
      </c>
      <c r="F2071" s="256">
        <v>41937</v>
      </c>
      <c r="G2071" s="34">
        <v>1835</v>
      </c>
      <c r="H2071" s="217">
        <f t="shared" si="33"/>
        <v>0</v>
      </c>
      <c r="I2071" s="108" t="s">
        <v>4992</v>
      </c>
      <c r="J2071" s="21"/>
      <c r="K2071" s="21"/>
    </row>
    <row r="2072" spans="1:11" x14ac:dyDescent="0.25">
      <c r="A2072" s="192">
        <v>41937</v>
      </c>
      <c r="B2072" s="254" t="s">
        <v>5972</v>
      </c>
      <c r="C2072" s="322" t="s">
        <v>4923</v>
      </c>
      <c r="D2072" s="308" t="s">
        <v>52</v>
      </c>
      <c r="E2072" s="309">
        <v>8015.8</v>
      </c>
      <c r="F2072" s="256">
        <v>41938</v>
      </c>
      <c r="G2072" s="34">
        <v>8015.8</v>
      </c>
      <c r="H2072" s="217">
        <f t="shared" si="33"/>
        <v>0</v>
      </c>
      <c r="I2072" s="108" t="s">
        <v>5000</v>
      </c>
      <c r="J2072" s="21"/>
      <c r="K2072" s="21"/>
    </row>
    <row r="2073" spans="1:11" x14ac:dyDescent="0.25">
      <c r="A2073" s="192">
        <v>41937</v>
      </c>
      <c r="B2073" s="254" t="s">
        <v>5973</v>
      </c>
      <c r="C2073" s="322" t="s">
        <v>4923</v>
      </c>
      <c r="D2073" s="308" t="s">
        <v>4589</v>
      </c>
      <c r="E2073" s="309">
        <v>458.9</v>
      </c>
      <c r="F2073" s="256">
        <v>41937</v>
      </c>
      <c r="G2073" s="34">
        <v>458.9</v>
      </c>
      <c r="H2073" s="217">
        <f t="shared" si="33"/>
        <v>0</v>
      </c>
      <c r="I2073" s="108" t="s">
        <v>4992</v>
      </c>
      <c r="J2073" s="21"/>
      <c r="K2073" s="21"/>
    </row>
    <row r="2074" spans="1:11" x14ac:dyDescent="0.25">
      <c r="A2074" s="192">
        <v>41937</v>
      </c>
      <c r="B2074" s="254" t="s">
        <v>5974</v>
      </c>
      <c r="C2074" s="322" t="s">
        <v>4923</v>
      </c>
      <c r="D2074" s="308" t="s">
        <v>2382</v>
      </c>
      <c r="E2074" s="309">
        <v>8562.15</v>
      </c>
      <c r="F2074" s="256">
        <v>41939</v>
      </c>
      <c r="G2074" s="34">
        <v>8562.15</v>
      </c>
      <c r="H2074" s="217">
        <f t="shared" si="33"/>
        <v>0</v>
      </c>
      <c r="I2074" s="108" t="s">
        <v>4995</v>
      </c>
      <c r="J2074" s="21"/>
      <c r="K2074" s="21"/>
    </row>
    <row r="2075" spans="1:11" x14ac:dyDescent="0.25">
      <c r="A2075" s="192">
        <v>41937</v>
      </c>
      <c r="B2075" s="254" t="s">
        <v>5975</v>
      </c>
      <c r="C2075" s="322" t="s">
        <v>4923</v>
      </c>
      <c r="D2075" s="308" t="s">
        <v>83</v>
      </c>
      <c r="E2075" s="309">
        <v>3395</v>
      </c>
      <c r="F2075" s="256">
        <v>41937</v>
      </c>
      <c r="G2075" s="34">
        <v>3395</v>
      </c>
      <c r="H2075" s="217">
        <f t="shared" si="33"/>
        <v>0</v>
      </c>
      <c r="I2075" s="108" t="s">
        <v>4995</v>
      </c>
      <c r="J2075" s="21"/>
      <c r="K2075" s="21"/>
    </row>
    <row r="2076" spans="1:11" x14ac:dyDescent="0.25">
      <c r="A2076" s="192">
        <v>41937</v>
      </c>
      <c r="B2076" s="254" t="s">
        <v>5976</v>
      </c>
      <c r="C2076" s="322" t="s">
        <v>4923</v>
      </c>
      <c r="D2076" s="308" t="s">
        <v>19</v>
      </c>
      <c r="E2076" s="309">
        <v>16518</v>
      </c>
      <c r="F2076" s="256">
        <v>41942</v>
      </c>
      <c r="G2076" s="34">
        <v>16518</v>
      </c>
      <c r="H2076" s="217">
        <f t="shared" si="33"/>
        <v>0</v>
      </c>
      <c r="I2076" s="108" t="s">
        <v>5009</v>
      </c>
      <c r="J2076" s="21"/>
      <c r="K2076" s="21"/>
    </row>
    <row r="2077" spans="1:11" x14ac:dyDescent="0.25">
      <c r="A2077" s="192">
        <v>41937</v>
      </c>
      <c r="B2077" s="254" t="s">
        <v>5977</v>
      </c>
      <c r="C2077" s="322" t="s">
        <v>4923</v>
      </c>
      <c r="D2077" s="308" t="s">
        <v>494</v>
      </c>
      <c r="E2077" s="309">
        <v>13408.5</v>
      </c>
      <c r="F2077" s="256">
        <v>41951</v>
      </c>
      <c r="G2077" s="34">
        <v>13408.5</v>
      </c>
      <c r="H2077" s="217">
        <f t="shared" si="33"/>
        <v>0</v>
      </c>
      <c r="I2077" s="108" t="s">
        <v>5000</v>
      </c>
      <c r="J2077" s="21"/>
      <c r="K2077" s="21"/>
    </row>
    <row r="2078" spans="1:11" x14ac:dyDescent="0.25">
      <c r="A2078" s="192">
        <v>41937</v>
      </c>
      <c r="B2078" s="254" t="s">
        <v>5978</v>
      </c>
      <c r="C2078" s="322" t="s">
        <v>4923</v>
      </c>
      <c r="D2078" s="308" t="s">
        <v>763</v>
      </c>
      <c r="E2078" s="309">
        <v>3238.4</v>
      </c>
      <c r="F2078" s="256">
        <v>41938</v>
      </c>
      <c r="G2078" s="34">
        <v>3238.4</v>
      </c>
      <c r="H2078" s="217">
        <f t="shared" si="33"/>
        <v>0</v>
      </c>
      <c r="I2078" s="108" t="s">
        <v>5000</v>
      </c>
      <c r="J2078" s="21"/>
      <c r="K2078" s="21"/>
    </row>
    <row r="2079" spans="1:11" x14ac:dyDescent="0.25">
      <c r="A2079" s="192">
        <v>41937</v>
      </c>
      <c r="B2079" s="254" t="s">
        <v>5979</v>
      </c>
      <c r="C2079" s="322" t="s">
        <v>4923</v>
      </c>
      <c r="D2079" s="308" t="s">
        <v>2714</v>
      </c>
      <c r="E2079" s="309">
        <v>5432</v>
      </c>
      <c r="F2079" s="256">
        <v>41938</v>
      </c>
      <c r="G2079" s="34">
        <v>5432</v>
      </c>
      <c r="H2079" s="217">
        <f t="shared" si="33"/>
        <v>0</v>
      </c>
      <c r="I2079" s="108" t="s">
        <v>5000</v>
      </c>
      <c r="J2079" s="21"/>
      <c r="K2079" s="21"/>
    </row>
    <row r="2080" spans="1:11" x14ac:dyDescent="0.25">
      <c r="A2080" s="192">
        <v>41937</v>
      </c>
      <c r="B2080" s="254" t="s">
        <v>5980</v>
      </c>
      <c r="C2080" s="322" t="s">
        <v>4923</v>
      </c>
      <c r="D2080" s="308" t="s">
        <v>2183</v>
      </c>
      <c r="E2080" s="309">
        <v>149.04</v>
      </c>
      <c r="F2080" s="256">
        <v>41937</v>
      </c>
      <c r="G2080" s="34">
        <v>149.04</v>
      </c>
      <c r="H2080" s="217">
        <f t="shared" si="33"/>
        <v>0</v>
      </c>
      <c r="I2080" s="108" t="s">
        <v>4997</v>
      </c>
      <c r="J2080" s="21"/>
      <c r="K2080" s="21"/>
    </row>
    <row r="2081" spans="1:11" x14ac:dyDescent="0.25">
      <c r="A2081" s="192">
        <v>41937</v>
      </c>
      <c r="B2081" s="254" t="s">
        <v>5981</v>
      </c>
      <c r="C2081" s="322" t="s">
        <v>4923</v>
      </c>
      <c r="D2081" s="308" t="s">
        <v>1040</v>
      </c>
      <c r="E2081" s="309">
        <v>1310</v>
      </c>
      <c r="F2081" s="256">
        <v>41938</v>
      </c>
      <c r="G2081" s="34">
        <v>1310</v>
      </c>
      <c r="H2081" s="217">
        <f t="shared" si="33"/>
        <v>0</v>
      </c>
      <c r="I2081" s="108" t="s">
        <v>5000</v>
      </c>
      <c r="J2081" s="21"/>
      <c r="K2081" s="21"/>
    </row>
    <row r="2082" spans="1:11" x14ac:dyDescent="0.25">
      <c r="A2082" s="192">
        <v>41937</v>
      </c>
      <c r="B2082" s="254" t="s">
        <v>5982</v>
      </c>
      <c r="C2082" s="322" t="s">
        <v>4923</v>
      </c>
      <c r="D2082" s="308" t="s">
        <v>701</v>
      </c>
      <c r="E2082" s="309">
        <v>1225</v>
      </c>
      <c r="F2082" s="256">
        <v>41938</v>
      </c>
      <c r="G2082" s="34">
        <v>1225</v>
      </c>
      <c r="H2082" s="217">
        <f t="shared" si="33"/>
        <v>0</v>
      </c>
      <c r="I2082" s="108" t="s">
        <v>5000</v>
      </c>
      <c r="J2082" s="21"/>
      <c r="K2082" s="21"/>
    </row>
    <row r="2083" spans="1:11" x14ac:dyDescent="0.25">
      <c r="A2083" s="192">
        <v>41937</v>
      </c>
      <c r="B2083" s="254" t="s">
        <v>5983</v>
      </c>
      <c r="C2083" s="322" t="s">
        <v>4923</v>
      </c>
      <c r="D2083" s="308" t="s">
        <v>4257</v>
      </c>
      <c r="E2083" s="309">
        <v>10649.6</v>
      </c>
      <c r="F2083" s="256">
        <v>41939</v>
      </c>
      <c r="G2083" s="34">
        <v>10649.6</v>
      </c>
      <c r="H2083" s="217">
        <f t="shared" si="33"/>
        <v>0</v>
      </c>
      <c r="I2083" s="108" t="s">
        <v>5000</v>
      </c>
      <c r="J2083" s="21"/>
      <c r="K2083" s="21"/>
    </row>
    <row r="2084" spans="1:11" x14ac:dyDescent="0.25">
      <c r="A2084" s="192">
        <v>41937</v>
      </c>
      <c r="B2084" s="254" t="s">
        <v>5984</v>
      </c>
      <c r="C2084" s="322" t="s">
        <v>4923</v>
      </c>
      <c r="D2084" s="308" t="s">
        <v>22</v>
      </c>
      <c r="E2084" s="309">
        <v>6505.6</v>
      </c>
      <c r="F2084" s="256">
        <v>41937</v>
      </c>
      <c r="G2084" s="34">
        <v>6505.6</v>
      </c>
      <c r="H2084" s="217">
        <f t="shared" si="33"/>
        <v>0</v>
      </c>
      <c r="I2084" s="108" t="s">
        <v>4992</v>
      </c>
      <c r="J2084" s="21"/>
      <c r="K2084" s="21"/>
    </row>
    <row r="2085" spans="1:11" x14ac:dyDescent="0.25">
      <c r="A2085" s="192">
        <v>41937</v>
      </c>
      <c r="B2085" s="254" t="s">
        <v>5985</v>
      </c>
      <c r="C2085" s="322" t="s">
        <v>4923</v>
      </c>
      <c r="D2085" s="308" t="s">
        <v>54</v>
      </c>
      <c r="E2085" s="309">
        <v>10536.8</v>
      </c>
      <c r="F2085" s="256">
        <v>41937</v>
      </c>
      <c r="G2085" s="34">
        <v>10536.8</v>
      </c>
      <c r="H2085" s="217">
        <f t="shared" si="33"/>
        <v>0</v>
      </c>
      <c r="I2085" s="108" t="s">
        <v>4997</v>
      </c>
      <c r="J2085" s="21"/>
      <c r="K2085" s="21"/>
    </row>
    <row r="2086" spans="1:11" x14ac:dyDescent="0.25">
      <c r="A2086" s="192">
        <v>41937</v>
      </c>
      <c r="B2086" s="254" t="s">
        <v>5986</v>
      </c>
      <c r="C2086" s="322" t="s">
        <v>4923</v>
      </c>
      <c r="D2086" s="308" t="s">
        <v>47</v>
      </c>
      <c r="E2086" s="309">
        <v>4645</v>
      </c>
      <c r="F2086" s="256">
        <v>41937</v>
      </c>
      <c r="G2086" s="34">
        <v>4645</v>
      </c>
      <c r="H2086" s="217">
        <f t="shared" si="33"/>
        <v>0</v>
      </c>
      <c r="I2086" s="108" t="s">
        <v>4997</v>
      </c>
      <c r="J2086" s="21"/>
      <c r="K2086" s="21"/>
    </row>
    <row r="2087" spans="1:11" x14ac:dyDescent="0.25">
      <c r="A2087" s="192">
        <v>41937</v>
      </c>
      <c r="B2087" s="254" t="s">
        <v>5987</v>
      </c>
      <c r="C2087" s="322" t="s">
        <v>4923</v>
      </c>
      <c r="D2087" s="308" t="s">
        <v>4646</v>
      </c>
      <c r="E2087" s="309">
        <v>23415.4</v>
      </c>
      <c r="F2087" s="256">
        <v>41937</v>
      </c>
      <c r="G2087" s="34">
        <v>23415.4</v>
      </c>
      <c r="H2087" s="217">
        <f t="shared" si="33"/>
        <v>0</v>
      </c>
      <c r="I2087" s="108" t="s">
        <v>4992</v>
      </c>
      <c r="J2087" s="21"/>
      <c r="K2087" s="21"/>
    </row>
    <row r="2088" spans="1:11" x14ac:dyDescent="0.25">
      <c r="A2088" s="192">
        <v>41937</v>
      </c>
      <c r="B2088" s="254" t="s">
        <v>5988</v>
      </c>
      <c r="C2088" s="322" t="s">
        <v>4923</v>
      </c>
      <c r="D2088" s="308" t="s">
        <v>4646</v>
      </c>
      <c r="E2088" s="309">
        <v>9979.2000000000007</v>
      </c>
      <c r="F2088" s="256">
        <v>41937</v>
      </c>
      <c r="G2088" s="34">
        <v>9979.2000000000007</v>
      </c>
      <c r="H2088" s="217">
        <f t="shared" si="33"/>
        <v>0</v>
      </c>
      <c r="I2088" s="108" t="s">
        <v>4992</v>
      </c>
      <c r="J2088" s="21"/>
      <c r="K2088" s="21"/>
    </row>
    <row r="2089" spans="1:11" x14ac:dyDescent="0.25">
      <c r="A2089" s="192">
        <v>41937</v>
      </c>
      <c r="B2089" s="254" t="s">
        <v>5989</v>
      </c>
      <c r="C2089" s="322" t="s">
        <v>4923</v>
      </c>
      <c r="D2089" s="308" t="s">
        <v>4661</v>
      </c>
      <c r="E2089" s="309">
        <v>16912.400000000001</v>
      </c>
      <c r="F2089" s="256">
        <v>41939</v>
      </c>
      <c r="G2089" s="34">
        <v>16912.400000000001</v>
      </c>
      <c r="H2089" s="217">
        <f t="shared" si="33"/>
        <v>0</v>
      </c>
      <c r="I2089" s="108" t="s">
        <v>4995</v>
      </c>
      <c r="J2089" s="21"/>
      <c r="K2089" s="21"/>
    </row>
    <row r="2090" spans="1:11" x14ac:dyDescent="0.25">
      <c r="A2090" s="192">
        <v>41937</v>
      </c>
      <c r="B2090" s="254" t="s">
        <v>5990</v>
      </c>
      <c r="C2090" s="322" t="s">
        <v>4923</v>
      </c>
      <c r="D2090" s="308" t="s">
        <v>4953</v>
      </c>
      <c r="E2090" s="309">
        <v>327.60000000000002</v>
      </c>
      <c r="F2090" s="256">
        <v>41937</v>
      </c>
      <c r="G2090" s="34">
        <v>327.60000000000002</v>
      </c>
      <c r="H2090" s="217">
        <f t="shared" si="33"/>
        <v>0</v>
      </c>
      <c r="I2090" s="108" t="s">
        <v>4995</v>
      </c>
      <c r="J2090" s="21"/>
      <c r="K2090" s="21"/>
    </row>
    <row r="2091" spans="1:11" x14ac:dyDescent="0.25">
      <c r="A2091" s="192">
        <v>41937</v>
      </c>
      <c r="B2091" s="254" t="s">
        <v>5991</v>
      </c>
      <c r="C2091" s="322" t="s">
        <v>4923</v>
      </c>
      <c r="D2091" s="308" t="s">
        <v>4764</v>
      </c>
      <c r="E2091" s="309">
        <v>10128.5</v>
      </c>
      <c r="F2091" s="256">
        <v>41937</v>
      </c>
      <c r="G2091" s="34">
        <v>10128.5</v>
      </c>
      <c r="H2091" s="217">
        <f t="shared" si="33"/>
        <v>0</v>
      </c>
      <c r="I2091" s="108" t="s">
        <v>5009</v>
      </c>
      <c r="J2091" s="21"/>
      <c r="K2091" s="21"/>
    </row>
    <row r="2092" spans="1:11" x14ac:dyDescent="0.25">
      <c r="A2092" s="192">
        <v>41937</v>
      </c>
      <c r="B2092" s="254" t="s">
        <v>5992</v>
      </c>
      <c r="C2092" s="322" t="s">
        <v>4923</v>
      </c>
      <c r="D2092" s="308" t="s">
        <v>51</v>
      </c>
      <c r="E2092" s="309">
        <v>1873.8</v>
      </c>
      <c r="F2092" s="256">
        <v>41937</v>
      </c>
      <c r="G2092" s="34">
        <v>1873.8</v>
      </c>
      <c r="H2092" s="217">
        <f t="shared" si="33"/>
        <v>0</v>
      </c>
      <c r="I2092" s="108" t="s">
        <v>4992</v>
      </c>
      <c r="J2092" s="21"/>
      <c r="K2092" s="21"/>
    </row>
    <row r="2093" spans="1:11" x14ac:dyDescent="0.25">
      <c r="A2093" s="192">
        <v>41937</v>
      </c>
      <c r="B2093" s="254" t="s">
        <v>5993</v>
      </c>
      <c r="C2093" s="322" t="s">
        <v>4923</v>
      </c>
      <c r="D2093" s="308" t="s">
        <v>87</v>
      </c>
      <c r="E2093" s="309">
        <v>7681.8</v>
      </c>
      <c r="F2093" s="256">
        <v>41937</v>
      </c>
      <c r="G2093" s="34">
        <v>7681.8</v>
      </c>
      <c r="H2093" s="217">
        <f t="shared" si="33"/>
        <v>0</v>
      </c>
      <c r="I2093" s="108" t="s">
        <v>5251</v>
      </c>
      <c r="J2093" s="21"/>
      <c r="K2093" s="21"/>
    </row>
    <row r="2094" spans="1:11" x14ac:dyDescent="0.25">
      <c r="A2094" s="192">
        <v>41937</v>
      </c>
      <c r="B2094" s="254" t="s">
        <v>5994</v>
      </c>
      <c r="C2094" s="322" t="s">
        <v>4923</v>
      </c>
      <c r="D2094" s="308" t="s">
        <v>136</v>
      </c>
      <c r="E2094" s="309">
        <v>3975.1</v>
      </c>
      <c r="F2094" s="256">
        <v>41937</v>
      </c>
      <c r="G2094" s="34">
        <v>3975.1</v>
      </c>
      <c r="H2094" s="217">
        <f t="shared" si="33"/>
        <v>0</v>
      </c>
      <c r="I2094" s="108" t="s">
        <v>4992</v>
      </c>
      <c r="J2094" s="21"/>
      <c r="K2094" s="21"/>
    </row>
    <row r="2095" spans="1:11" x14ac:dyDescent="0.25">
      <c r="A2095" s="192">
        <v>41937</v>
      </c>
      <c r="B2095" s="254" t="s">
        <v>5995</v>
      </c>
      <c r="C2095" s="322" t="s">
        <v>4923</v>
      </c>
      <c r="D2095" s="308" t="s">
        <v>78</v>
      </c>
      <c r="E2095" s="309">
        <v>2587.1999999999998</v>
      </c>
      <c r="F2095" s="256">
        <v>41937</v>
      </c>
      <c r="G2095" s="34">
        <v>2587.1999999999998</v>
      </c>
      <c r="H2095" s="217">
        <f t="shared" si="33"/>
        <v>0</v>
      </c>
      <c r="I2095" s="108" t="s">
        <v>5251</v>
      </c>
      <c r="J2095" s="21"/>
      <c r="K2095" s="21"/>
    </row>
    <row r="2096" spans="1:11" x14ac:dyDescent="0.25">
      <c r="A2096" s="192">
        <v>41937</v>
      </c>
      <c r="B2096" s="254" t="s">
        <v>5996</v>
      </c>
      <c r="C2096" s="322" t="s">
        <v>4923</v>
      </c>
      <c r="D2096" s="308" t="s">
        <v>78</v>
      </c>
      <c r="E2096" s="309">
        <v>7176</v>
      </c>
      <c r="F2096" s="256">
        <v>41937</v>
      </c>
      <c r="G2096" s="34">
        <v>7176</v>
      </c>
      <c r="H2096" s="217">
        <f t="shared" si="33"/>
        <v>0</v>
      </c>
      <c r="I2096" s="108" t="s">
        <v>5251</v>
      </c>
      <c r="J2096" s="21"/>
      <c r="K2096" s="21"/>
    </row>
    <row r="2097" spans="1:11" x14ac:dyDescent="0.25">
      <c r="A2097" s="192">
        <v>41937</v>
      </c>
      <c r="B2097" s="254" t="s">
        <v>5997</v>
      </c>
      <c r="C2097" s="322" t="s">
        <v>4923</v>
      </c>
      <c r="D2097" s="308" t="s">
        <v>142</v>
      </c>
      <c r="E2097" s="309">
        <v>519.20000000000005</v>
      </c>
      <c r="F2097" s="256">
        <v>41937</v>
      </c>
      <c r="G2097" s="34">
        <v>519.20000000000005</v>
      </c>
      <c r="H2097" s="217">
        <f t="shared" si="33"/>
        <v>0</v>
      </c>
      <c r="I2097" s="108" t="s">
        <v>5251</v>
      </c>
      <c r="J2097" s="21"/>
      <c r="K2097" s="21"/>
    </row>
    <row r="2098" spans="1:11" x14ac:dyDescent="0.25">
      <c r="A2098" s="192">
        <v>41937</v>
      </c>
      <c r="B2098" s="254" t="s">
        <v>5998</v>
      </c>
      <c r="C2098" s="322" t="s">
        <v>4923</v>
      </c>
      <c r="D2098" s="308" t="s">
        <v>4649</v>
      </c>
      <c r="E2098" s="309">
        <v>400</v>
      </c>
      <c r="F2098" s="256">
        <v>41937</v>
      </c>
      <c r="G2098" s="34">
        <v>400</v>
      </c>
      <c r="H2098" s="217">
        <f t="shared" si="33"/>
        <v>0</v>
      </c>
      <c r="I2098" s="108" t="s">
        <v>5251</v>
      </c>
      <c r="J2098" s="21"/>
      <c r="K2098" s="21"/>
    </row>
    <row r="2099" spans="1:11" x14ac:dyDescent="0.25">
      <c r="A2099" s="192">
        <v>41937</v>
      </c>
      <c r="B2099" s="254" t="s">
        <v>5999</v>
      </c>
      <c r="C2099" s="322" t="s">
        <v>4923</v>
      </c>
      <c r="D2099" s="308" t="s">
        <v>3372</v>
      </c>
      <c r="E2099" s="309">
        <v>1955</v>
      </c>
      <c r="F2099" s="256">
        <v>41937</v>
      </c>
      <c r="G2099" s="34">
        <v>1955</v>
      </c>
      <c r="H2099" s="217">
        <f t="shared" si="33"/>
        <v>0</v>
      </c>
      <c r="I2099" s="108" t="s">
        <v>4992</v>
      </c>
      <c r="J2099" s="21"/>
      <c r="K2099" s="21"/>
    </row>
    <row r="2100" spans="1:11" x14ac:dyDescent="0.25">
      <c r="A2100" s="192">
        <v>41937</v>
      </c>
      <c r="B2100" s="254" t="s">
        <v>6000</v>
      </c>
      <c r="C2100" s="322" t="s">
        <v>4923</v>
      </c>
      <c r="D2100" s="308" t="s">
        <v>6001</v>
      </c>
      <c r="E2100" s="309">
        <v>220</v>
      </c>
      <c r="F2100" s="256">
        <v>41937</v>
      </c>
      <c r="G2100" s="34">
        <v>220</v>
      </c>
      <c r="H2100" s="217">
        <f t="shared" si="33"/>
        <v>0</v>
      </c>
      <c r="I2100" s="108" t="s">
        <v>4992</v>
      </c>
      <c r="J2100" s="21"/>
      <c r="K2100" s="21"/>
    </row>
    <row r="2101" spans="1:11" x14ac:dyDescent="0.25">
      <c r="A2101" s="192">
        <v>41937</v>
      </c>
      <c r="B2101" s="254" t="s">
        <v>6002</v>
      </c>
      <c r="C2101" s="322" t="s">
        <v>4923</v>
      </c>
      <c r="D2101" s="308" t="s">
        <v>4948</v>
      </c>
      <c r="E2101" s="309">
        <v>3009.8</v>
      </c>
      <c r="F2101" s="256">
        <v>41937</v>
      </c>
      <c r="G2101" s="34">
        <v>3009.8</v>
      </c>
      <c r="H2101" s="217">
        <f t="shared" si="33"/>
        <v>0</v>
      </c>
      <c r="I2101" s="108" t="s">
        <v>4992</v>
      </c>
      <c r="J2101" s="21"/>
      <c r="K2101" s="21"/>
    </row>
    <row r="2102" spans="1:11" x14ac:dyDescent="0.25">
      <c r="A2102" s="192">
        <v>41937</v>
      </c>
      <c r="B2102" s="254" t="s">
        <v>6003</v>
      </c>
      <c r="C2102" s="322" t="s">
        <v>4923</v>
      </c>
      <c r="D2102" s="295" t="s">
        <v>53</v>
      </c>
      <c r="E2102" s="296">
        <v>0</v>
      </c>
      <c r="F2102" s="256" t="s">
        <v>6004</v>
      </c>
      <c r="G2102" s="34"/>
      <c r="H2102" s="217">
        <f t="shared" si="33"/>
        <v>0</v>
      </c>
      <c r="I2102" s="108"/>
      <c r="J2102" s="21"/>
      <c r="K2102" s="21"/>
    </row>
    <row r="2103" spans="1:11" x14ac:dyDescent="0.25">
      <c r="A2103" s="192">
        <v>41937</v>
      </c>
      <c r="B2103" s="254" t="s">
        <v>6005</v>
      </c>
      <c r="C2103" s="322" t="s">
        <v>4923</v>
      </c>
      <c r="D2103" s="308" t="s">
        <v>115</v>
      </c>
      <c r="E2103" s="309">
        <v>120</v>
      </c>
      <c r="F2103" s="256">
        <v>41937</v>
      </c>
      <c r="G2103" s="34">
        <v>120</v>
      </c>
      <c r="H2103" s="217">
        <f t="shared" si="33"/>
        <v>0</v>
      </c>
      <c r="I2103" s="108" t="s">
        <v>4992</v>
      </c>
      <c r="J2103" s="21"/>
      <c r="K2103" s="21"/>
    </row>
    <row r="2104" spans="1:11" x14ac:dyDescent="0.25">
      <c r="A2104" s="192">
        <v>41937</v>
      </c>
      <c r="B2104" s="254" t="s">
        <v>6006</v>
      </c>
      <c r="C2104" s="322" t="s">
        <v>4923</v>
      </c>
      <c r="D2104" s="308" t="s">
        <v>4782</v>
      </c>
      <c r="E2104" s="309">
        <v>162.30000000000001</v>
      </c>
      <c r="F2104" s="256">
        <v>41937</v>
      </c>
      <c r="G2104" s="34">
        <v>162.30000000000001</v>
      </c>
      <c r="H2104" s="217">
        <f t="shared" si="33"/>
        <v>0</v>
      </c>
      <c r="I2104" s="108" t="s">
        <v>4992</v>
      </c>
      <c r="J2104" s="21"/>
      <c r="K2104" s="21"/>
    </row>
    <row r="2105" spans="1:11" x14ac:dyDescent="0.25">
      <c r="A2105" s="192">
        <v>41937</v>
      </c>
      <c r="B2105" s="254" t="s">
        <v>6007</v>
      </c>
      <c r="C2105" s="322" t="s">
        <v>4923</v>
      </c>
      <c r="D2105" s="308" t="s">
        <v>180</v>
      </c>
      <c r="E2105" s="309">
        <v>19545.599999999999</v>
      </c>
      <c r="F2105" s="256">
        <v>41937</v>
      </c>
      <c r="G2105" s="34">
        <v>19545.599999999999</v>
      </c>
      <c r="H2105" s="217">
        <f t="shared" si="33"/>
        <v>0</v>
      </c>
      <c r="I2105" s="108" t="s">
        <v>4992</v>
      </c>
      <c r="J2105" s="21"/>
      <c r="K2105" s="21"/>
    </row>
    <row r="2106" spans="1:11" x14ac:dyDescent="0.25">
      <c r="A2106" s="192">
        <v>41937</v>
      </c>
      <c r="B2106" s="254" t="s">
        <v>6008</v>
      </c>
      <c r="C2106" s="322" t="s">
        <v>4923</v>
      </c>
      <c r="D2106" s="308" t="s">
        <v>4633</v>
      </c>
      <c r="E2106" s="238">
        <v>292688.34000000003</v>
      </c>
      <c r="F2106" s="412" t="s">
        <v>6560</v>
      </c>
      <c r="G2106" s="40">
        <v>292688.34000000003</v>
      </c>
      <c r="H2106" s="217">
        <f t="shared" si="33"/>
        <v>0</v>
      </c>
      <c r="I2106" s="32" t="s">
        <v>5653</v>
      </c>
      <c r="J2106" s="21"/>
      <c r="K2106" s="21"/>
    </row>
    <row r="2107" spans="1:11" x14ac:dyDescent="0.25">
      <c r="A2107" s="192">
        <v>41937</v>
      </c>
      <c r="B2107" s="254" t="s">
        <v>6009</v>
      </c>
      <c r="C2107" s="322" t="s">
        <v>4923</v>
      </c>
      <c r="D2107" s="308" t="s">
        <v>110</v>
      </c>
      <c r="E2107" s="309">
        <v>47713.5</v>
      </c>
      <c r="F2107" s="412">
        <v>41944</v>
      </c>
      <c r="G2107" s="40">
        <v>47713.5</v>
      </c>
      <c r="H2107" s="217">
        <f t="shared" si="33"/>
        <v>0</v>
      </c>
      <c r="I2107" s="32" t="s">
        <v>4992</v>
      </c>
      <c r="J2107" s="21"/>
      <c r="K2107" s="21"/>
    </row>
    <row r="2108" spans="1:11" x14ac:dyDescent="0.25">
      <c r="A2108" s="192">
        <v>41937</v>
      </c>
      <c r="B2108" s="254" t="s">
        <v>6010</v>
      </c>
      <c r="C2108" s="322" t="s">
        <v>4923</v>
      </c>
      <c r="D2108" s="308" t="s">
        <v>4586</v>
      </c>
      <c r="E2108" s="309">
        <v>373.5</v>
      </c>
      <c r="F2108" s="256">
        <v>41937</v>
      </c>
      <c r="G2108" s="34">
        <v>373.5</v>
      </c>
      <c r="H2108" s="217">
        <f t="shared" si="33"/>
        <v>0</v>
      </c>
      <c r="I2108" s="32" t="s">
        <v>4992</v>
      </c>
      <c r="J2108" s="21"/>
      <c r="K2108" s="21"/>
    </row>
    <row r="2109" spans="1:11" x14ac:dyDescent="0.25">
      <c r="A2109" s="192">
        <v>41937</v>
      </c>
      <c r="B2109" s="254" t="s">
        <v>6011</v>
      </c>
      <c r="C2109" s="322" t="s">
        <v>4923</v>
      </c>
      <c r="D2109" s="308" t="s">
        <v>4672</v>
      </c>
      <c r="E2109" s="309">
        <v>14756.8</v>
      </c>
      <c r="F2109" s="412">
        <v>41944</v>
      </c>
      <c r="G2109" s="40">
        <v>14756.8</v>
      </c>
      <c r="H2109" s="217">
        <f t="shared" si="33"/>
        <v>0</v>
      </c>
      <c r="I2109" s="32" t="s">
        <v>4992</v>
      </c>
      <c r="J2109" s="21"/>
      <c r="K2109" s="21"/>
    </row>
    <row r="2110" spans="1:11" x14ac:dyDescent="0.25">
      <c r="A2110" s="192">
        <v>41937</v>
      </c>
      <c r="B2110" s="254" t="s">
        <v>6012</v>
      </c>
      <c r="C2110" s="322" t="s">
        <v>4923</v>
      </c>
      <c r="D2110" s="308" t="s">
        <v>63</v>
      </c>
      <c r="E2110" s="309">
        <v>2366.4</v>
      </c>
      <c r="F2110" s="256">
        <v>41939</v>
      </c>
      <c r="G2110" s="34">
        <v>2366.4</v>
      </c>
      <c r="H2110" s="217">
        <f t="shared" si="33"/>
        <v>0</v>
      </c>
      <c r="I2110" s="32" t="s">
        <v>4995</v>
      </c>
      <c r="J2110" s="21"/>
      <c r="K2110" s="21"/>
    </row>
    <row r="2111" spans="1:11" x14ac:dyDescent="0.25">
      <c r="A2111" s="192">
        <v>41937</v>
      </c>
      <c r="B2111" s="254" t="s">
        <v>6013</v>
      </c>
      <c r="C2111" s="322" t="s">
        <v>4923</v>
      </c>
      <c r="D2111" s="308" t="s">
        <v>4935</v>
      </c>
      <c r="E2111" s="309">
        <v>9394</v>
      </c>
      <c r="F2111" s="256">
        <v>41941</v>
      </c>
      <c r="G2111" s="34">
        <v>9394</v>
      </c>
      <c r="H2111" s="217">
        <f t="shared" si="33"/>
        <v>0</v>
      </c>
      <c r="I2111" s="32" t="s">
        <v>5032</v>
      </c>
      <c r="J2111" s="21"/>
      <c r="K2111" s="21"/>
    </row>
    <row r="2112" spans="1:11" x14ac:dyDescent="0.25">
      <c r="A2112" s="192">
        <v>41937</v>
      </c>
      <c r="B2112" s="254" t="s">
        <v>6014</v>
      </c>
      <c r="C2112" s="322" t="s">
        <v>4923</v>
      </c>
      <c r="D2112" s="308" t="s">
        <v>4918</v>
      </c>
      <c r="E2112" s="309">
        <v>44036.2</v>
      </c>
      <c r="F2112" s="256">
        <v>41940</v>
      </c>
      <c r="G2112" s="34">
        <v>44036.2</v>
      </c>
      <c r="H2112" s="217">
        <f t="shared" si="33"/>
        <v>0</v>
      </c>
      <c r="I2112" s="32" t="s">
        <v>4992</v>
      </c>
      <c r="J2112" s="21"/>
      <c r="K2112" s="21"/>
    </row>
    <row r="2113" spans="1:11" x14ac:dyDescent="0.25">
      <c r="A2113" s="192">
        <v>41938</v>
      </c>
      <c r="B2113" s="254" t="s">
        <v>6015</v>
      </c>
      <c r="C2113" s="322" t="s">
        <v>4923</v>
      </c>
      <c r="D2113" s="308" t="s">
        <v>14</v>
      </c>
      <c r="E2113" s="309">
        <v>6720</v>
      </c>
      <c r="F2113" s="256">
        <v>41939</v>
      </c>
      <c r="G2113" s="34">
        <v>6720</v>
      </c>
      <c r="H2113" s="217">
        <f t="shared" si="33"/>
        <v>0</v>
      </c>
      <c r="I2113" s="32" t="s">
        <v>5000</v>
      </c>
      <c r="J2113" s="21"/>
      <c r="K2113" s="21"/>
    </row>
    <row r="2114" spans="1:11" x14ac:dyDescent="0.25">
      <c r="A2114" s="192">
        <v>41938</v>
      </c>
      <c r="B2114" s="254" t="s">
        <v>6016</v>
      </c>
      <c r="C2114" s="322" t="s">
        <v>4923</v>
      </c>
      <c r="D2114" s="295" t="s">
        <v>53</v>
      </c>
      <c r="E2114" s="296">
        <v>0</v>
      </c>
      <c r="F2114" s="256" t="s">
        <v>6017</v>
      </c>
      <c r="G2114" s="42"/>
      <c r="H2114" s="217">
        <f t="shared" si="33"/>
        <v>0</v>
      </c>
      <c r="I2114" s="20"/>
      <c r="J2114" s="21"/>
      <c r="K2114" s="21"/>
    </row>
    <row r="2115" spans="1:11" x14ac:dyDescent="0.25">
      <c r="A2115" s="192">
        <v>41938</v>
      </c>
      <c r="B2115" s="254" t="s">
        <v>6018</v>
      </c>
      <c r="C2115" s="322" t="s">
        <v>4923</v>
      </c>
      <c r="D2115" s="308" t="s">
        <v>116</v>
      </c>
      <c r="E2115" s="309">
        <v>1689.7</v>
      </c>
      <c r="F2115" s="256">
        <v>41938</v>
      </c>
      <c r="G2115" s="42">
        <v>1689.7</v>
      </c>
      <c r="H2115" s="217">
        <f t="shared" si="33"/>
        <v>0</v>
      </c>
      <c r="I2115" s="20" t="s">
        <v>4992</v>
      </c>
      <c r="J2115" s="21"/>
      <c r="K2115" s="21"/>
    </row>
    <row r="2116" spans="1:11" x14ac:dyDescent="0.25">
      <c r="A2116" s="192">
        <v>41938</v>
      </c>
      <c r="B2116" s="254" t="s">
        <v>6019</v>
      </c>
      <c r="C2116" s="322" t="s">
        <v>4923</v>
      </c>
      <c r="D2116" s="308" t="s">
        <v>758</v>
      </c>
      <c r="E2116" s="309">
        <v>4070.4</v>
      </c>
      <c r="F2116" s="256">
        <v>41938</v>
      </c>
      <c r="G2116" s="42">
        <v>4070.4</v>
      </c>
      <c r="H2116" s="217">
        <f t="shared" si="33"/>
        <v>0</v>
      </c>
      <c r="I2116" s="20" t="s">
        <v>4992</v>
      </c>
      <c r="J2116" s="21"/>
      <c r="K2116" s="21"/>
    </row>
    <row r="2117" spans="1:11" x14ac:dyDescent="0.25">
      <c r="A2117" s="192">
        <v>41938</v>
      </c>
      <c r="B2117" s="254" t="s">
        <v>6020</v>
      </c>
      <c r="C2117" s="322" t="s">
        <v>4923</v>
      </c>
      <c r="D2117" s="308" t="s">
        <v>501</v>
      </c>
      <c r="E2117" s="309">
        <v>2948</v>
      </c>
      <c r="F2117" s="256">
        <v>41938</v>
      </c>
      <c r="G2117" s="42">
        <v>2948</v>
      </c>
      <c r="H2117" s="217">
        <f t="shared" si="33"/>
        <v>0</v>
      </c>
      <c r="I2117" s="20" t="s">
        <v>4992</v>
      </c>
      <c r="J2117" s="21"/>
      <c r="K2117" s="21"/>
    </row>
    <row r="2118" spans="1:11" x14ac:dyDescent="0.25">
      <c r="A2118" s="192">
        <v>41938</v>
      </c>
      <c r="B2118" s="254" t="s">
        <v>6021</v>
      </c>
      <c r="C2118" s="322" t="s">
        <v>4923</v>
      </c>
      <c r="D2118" s="308" t="s">
        <v>3366</v>
      </c>
      <c r="E2118" s="309">
        <v>1824</v>
      </c>
      <c r="F2118" s="256">
        <v>41938</v>
      </c>
      <c r="G2118" s="42">
        <v>1824</v>
      </c>
      <c r="H2118" s="217">
        <f t="shared" si="33"/>
        <v>0</v>
      </c>
      <c r="I2118" s="20" t="s">
        <v>4992</v>
      </c>
      <c r="J2118" s="21"/>
      <c r="K2118" s="21"/>
    </row>
    <row r="2119" spans="1:11" x14ac:dyDescent="0.25">
      <c r="A2119" s="192">
        <v>41938</v>
      </c>
      <c r="B2119" s="254" t="s">
        <v>6022</v>
      </c>
      <c r="C2119" s="322" t="s">
        <v>4923</v>
      </c>
      <c r="D2119" s="308" t="s">
        <v>13</v>
      </c>
      <c r="E2119" s="309">
        <v>4700</v>
      </c>
      <c r="F2119" s="256">
        <v>41938</v>
      </c>
      <c r="G2119" s="42">
        <v>4700</v>
      </c>
      <c r="H2119" s="217">
        <f t="shared" si="33"/>
        <v>0</v>
      </c>
      <c r="I2119" s="20" t="s">
        <v>5251</v>
      </c>
      <c r="J2119" s="21"/>
      <c r="K2119" s="21"/>
    </row>
    <row r="2120" spans="1:11" x14ac:dyDescent="0.25">
      <c r="A2120" s="192">
        <v>41938</v>
      </c>
      <c r="B2120" s="254" t="s">
        <v>6023</v>
      </c>
      <c r="C2120" s="322" t="s">
        <v>4923</v>
      </c>
      <c r="D2120" s="308" t="s">
        <v>23</v>
      </c>
      <c r="E2120" s="309">
        <v>2580.8000000000002</v>
      </c>
      <c r="F2120" s="256">
        <v>41938</v>
      </c>
      <c r="G2120" s="42">
        <v>2580.8000000000002</v>
      </c>
      <c r="H2120" s="217">
        <f t="shared" ref="H2120:H2310" si="34">E2120-G2120</f>
        <v>0</v>
      </c>
      <c r="I2120" s="20" t="s">
        <v>4992</v>
      </c>
      <c r="J2120" s="21"/>
      <c r="K2120" s="21"/>
    </row>
    <row r="2121" spans="1:11" x14ac:dyDescent="0.25">
      <c r="A2121" s="192">
        <v>41938</v>
      </c>
      <c r="B2121" s="254" t="s">
        <v>6024</v>
      </c>
      <c r="C2121" s="322" t="s">
        <v>4923</v>
      </c>
      <c r="D2121" s="308" t="s">
        <v>4613</v>
      </c>
      <c r="E2121" s="309">
        <v>1002</v>
      </c>
      <c r="F2121" s="256">
        <v>41938</v>
      </c>
      <c r="G2121" s="42">
        <v>1002</v>
      </c>
      <c r="H2121" s="217">
        <f t="shared" si="34"/>
        <v>0</v>
      </c>
      <c r="I2121" s="20" t="s">
        <v>4992</v>
      </c>
      <c r="J2121" s="21"/>
      <c r="K2121" s="21"/>
    </row>
    <row r="2122" spans="1:11" x14ac:dyDescent="0.25">
      <c r="A2122" s="192">
        <v>41938</v>
      </c>
      <c r="B2122" s="254" t="s">
        <v>6025</v>
      </c>
      <c r="C2122" s="322" t="s">
        <v>4923</v>
      </c>
      <c r="D2122" s="308" t="s">
        <v>180</v>
      </c>
      <c r="E2122" s="309">
        <v>19928</v>
      </c>
      <c r="F2122" s="256">
        <v>41939</v>
      </c>
      <c r="G2122" s="42">
        <v>19928</v>
      </c>
      <c r="H2122" s="217">
        <f t="shared" si="34"/>
        <v>0</v>
      </c>
      <c r="I2122" s="20" t="s">
        <v>4995</v>
      </c>
      <c r="J2122" s="21"/>
      <c r="K2122" s="21"/>
    </row>
    <row r="2123" spans="1:11" x14ac:dyDescent="0.25">
      <c r="A2123" s="192">
        <v>41938</v>
      </c>
      <c r="B2123" s="254" t="s">
        <v>6026</v>
      </c>
      <c r="C2123" s="322" t="s">
        <v>4923</v>
      </c>
      <c r="D2123" s="308" t="s">
        <v>339</v>
      </c>
      <c r="E2123" s="309">
        <v>924.2</v>
      </c>
      <c r="F2123" s="256">
        <v>41938</v>
      </c>
      <c r="G2123" s="42">
        <v>924.2</v>
      </c>
      <c r="H2123" s="217">
        <f t="shared" si="34"/>
        <v>0</v>
      </c>
      <c r="I2123" s="20" t="s">
        <v>4992</v>
      </c>
      <c r="J2123" s="21"/>
      <c r="K2123" s="21"/>
    </row>
    <row r="2124" spans="1:11" x14ac:dyDescent="0.25">
      <c r="A2124" s="192">
        <v>41938</v>
      </c>
      <c r="B2124" s="254" t="s">
        <v>6027</v>
      </c>
      <c r="C2124" s="322" t="s">
        <v>4923</v>
      </c>
      <c r="D2124" s="308" t="s">
        <v>3115</v>
      </c>
      <c r="E2124" s="309">
        <v>9859.6</v>
      </c>
      <c r="F2124" s="256">
        <v>41938</v>
      </c>
      <c r="G2124" s="42">
        <v>9859.6</v>
      </c>
      <c r="H2124" s="217">
        <f t="shared" si="34"/>
        <v>0</v>
      </c>
      <c r="I2124" s="20" t="s">
        <v>4992</v>
      </c>
      <c r="J2124" s="21"/>
      <c r="K2124" s="21"/>
    </row>
    <row r="2125" spans="1:11" x14ac:dyDescent="0.25">
      <c r="A2125" s="192">
        <v>41938</v>
      </c>
      <c r="B2125" s="254" t="s">
        <v>6028</v>
      </c>
      <c r="C2125" s="322" t="s">
        <v>4923</v>
      </c>
      <c r="D2125" s="308" t="s">
        <v>3080</v>
      </c>
      <c r="E2125" s="309">
        <v>3264.8</v>
      </c>
      <c r="F2125" s="256">
        <v>41938</v>
      </c>
      <c r="G2125" s="42">
        <v>3264.8</v>
      </c>
      <c r="H2125" s="217">
        <f t="shared" si="34"/>
        <v>0</v>
      </c>
      <c r="I2125" s="20" t="s">
        <v>4992</v>
      </c>
      <c r="J2125" s="21"/>
      <c r="K2125" s="21"/>
    </row>
    <row r="2126" spans="1:11" x14ac:dyDescent="0.25">
      <c r="A2126" s="192">
        <v>41938</v>
      </c>
      <c r="B2126" s="254" t="s">
        <v>6029</v>
      </c>
      <c r="C2126" s="322" t="s">
        <v>4923</v>
      </c>
      <c r="D2126" s="308" t="s">
        <v>4700</v>
      </c>
      <c r="E2126" s="309">
        <v>3009.6</v>
      </c>
      <c r="F2126" s="256">
        <v>41938</v>
      </c>
      <c r="G2126" s="42">
        <v>3009.6</v>
      </c>
      <c r="H2126" s="217">
        <f t="shared" si="34"/>
        <v>0</v>
      </c>
      <c r="I2126" s="20" t="s">
        <v>4992</v>
      </c>
      <c r="J2126" s="21"/>
      <c r="K2126" s="21"/>
    </row>
    <row r="2127" spans="1:11" x14ac:dyDescent="0.25">
      <c r="A2127" s="192">
        <v>41938</v>
      </c>
      <c r="B2127" s="254" t="s">
        <v>6030</v>
      </c>
      <c r="C2127" s="322" t="s">
        <v>4923</v>
      </c>
      <c r="D2127" s="308" t="s">
        <v>1607</v>
      </c>
      <c r="E2127" s="309">
        <v>7248.8</v>
      </c>
      <c r="F2127" s="256">
        <v>41938</v>
      </c>
      <c r="G2127" s="42">
        <v>7248.8</v>
      </c>
      <c r="H2127" s="217">
        <f t="shared" si="34"/>
        <v>0</v>
      </c>
      <c r="I2127" s="20" t="s">
        <v>4992</v>
      </c>
      <c r="J2127" s="21"/>
      <c r="K2127" s="21"/>
    </row>
    <row r="2128" spans="1:11" x14ac:dyDescent="0.25">
      <c r="A2128" s="192">
        <v>41938</v>
      </c>
      <c r="B2128" s="254" t="s">
        <v>6031</v>
      </c>
      <c r="C2128" s="322" t="s">
        <v>4923</v>
      </c>
      <c r="D2128" s="308" t="s">
        <v>2382</v>
      </c>
      <c r="E2128" s="309">
        <v>5283.4</v>
      </c>
      <c r="F2128" s="256">
        <v>41939</v>
      </c>
      <c r="G2128" s="42">
        <v>5283.4</v>
      </c>
      <c r="H2128" s="217">
        <f t="shared" si="34"/>
        <v>0</v>
      </c>
      <c r="I2128" s="20" t="s">
        <v>4992</v>
      </c>
      <c r="J2128" s="21"/>
      <c r="K2128" s="21"/>
    </row>
    <row r="2129" spans="1:11" x14ac:dyDescent="0.25">
      <c r="A2129" s="192">
        <v>41938</v>
      </c>
      <c r="B2129" s="254" t="s">
        <v>6032</v>
      </c>
      <c r="C2129" s="322" t="s">
        <v>4923</v>
      </c>
      <c r="D2129" s="308" t="s">
        <v>83</v>
      </c>
      <c r="E2129" s="309">
        <v>3128</v>
      </c>
      <c r="F2129" s="256">
        <v>41939</v>
      </c>
      <c r="G2129" s="42">
        <v>3128</v>
      </c>
      <c r="H2129" s="217">
        <f t="shared" si="34"/>
        <v>0</v>
      </c>
      <c r="I2129" s="20" t="s">
        <v>4992</v>
      </c>
      <c r="J2129" s="21"/>
      <c r="K2129" s="21"/>
    </row>
    <row r="2130" spans="1:11" x14ac:dyDescent="0.25">
      <c r="A2130" s="192">
        <v>41938</v>
      </c>
      <c r="B2130" s="254" t="s">
        <v>6033</v>
      </c>
      <c r="C2130" s="322" t="s">
        <v>4923</v>
      </c>
      <c r="D2130" s="308" t="s">
        <v>4764</v>
      </c>
      <c r="E2130" s="309">
        <v>7905</v>
      </c>
      <c r="F2130" s="256">
        <v>41939</v>
      </c>
      <c r="G2130" s="42">
        <v>7905</v>
      </c>
      <c r="H2130" s="217">
        <f t="shared" si="34"/>
        <v>0</v>
      </c>
      <c r="I2130" s="20" t="s">
        <v>4995</v>
      </c>
      <c r="J2130" s="21"/>
      <c r="K2130" s="21"/>
    </row>
    <row r="2131" spans="1:11" x14ac:dyDescent="0.25">
      <c r="A2131" s="192">
        <v>41938</v>
      </c>
      <c r="B2131" s="254" t="s">
        <v>6034</v>
      </c>
      <c r="C2131" s="322" t="s">
        <v>4923</v>
      </c>
      <c r="D2131" s="308" t="s">
        <v>790</v>
      </c>
      <c r="E2131" s="309">
        <v>5441.9</v>
      </c>
      <c r="F2131" s="256">
        <v>41938</v>
      </c>
      <c r="G2131" s="42">
        <v>5441.9</v>
      </c>
      <c r="H2131" s="217">
        <f t="shared" si="34"/>
        <v>0</v>
      </c>
      <c r="I2131" s="20" t="s">
        <v>4992</v>
      </c>
      <c r="J2131" s="21"/>
      <c r="K2131" s="21"/>
    </row>
    <row r="2132" spans="1:11" x14ac:dyDescent="0.25">
      <c r="A2132" s="192">
        <v>41938</v>
      </c>
      <c r="B2132" s="254" t="s">
        <v>6035</v>
      </c>
      <c r="C2132" s="322" t="s">
        <v>4923</v>
      </c>
      <c r="D2132" s="308" t="s">
        <v>123</v>
      </c>
      <c r="E2132" s="309">
        <v>5115.6000000000004</v>
      </c>
      <c r="F2132" s="256">
        <v>41938</v>
      </c>
      <c r="G2132" s="42">
        <v>5115.6000000000004</v>
      </c>
      <c r="H2132" s="217">
        <f t="shared" si="34"/>
        <v>0</v>
      </c>
      <c r="I2132" s="20" t="s">
        <v>4992</v>
      </c>
      <c r="J2132" s="21"/>
      <c r="K2132" s="21"/>
    </row>
    <row r="2133" spans="1:11" x14ac:dyDescent="0.25">
      <c r="A2133" s="192">
        <v>41938</v>
      </c>
      <c r="B2133" s="254" t="s">
        <v>6036</v>
      </c>
      <c r="C2133" s="322" t="s">
        <v>4923</v>
      </c>
      <c r="D2133" s="308" t="s">
        <v>4915</v>
      </c>
      <c r="E2133" s="309">
        <v>28667</v>
      </c>
      <c r="F2133" s="256">
        <v>41940</v>
      </c>
      <c r="G2133" s="42">
        <v>28667</v>
      </c>
      <c r="H2133" s="217">
        <f t="shared" si="34"/>
        <v>0</v>
      </c>
      <c r="I2133" s="20" t="s">
        <v>4971</v>
      </c>
      <c r="J2133" s="21"/>
      <c r="K2133" s="21"/>
    </row>
    <row r="2134" spans="1:11" x14ac:dyDescent="0.25">
      <c r="A2134" s="192">
        <v>41938</v>
      </c>
      <c r="B2134" s="254" t="s">
        <v>6037</v>
      </c>
      <c r="C2134" s="322" t="s">
        <v>4923</v>
      </c>
      <c r="D2134" s="308" t="s">
        <v>1693</v>
      </c>
      <c r="E2134" s="309">
        <v>1830.4</v>
      </c>
      <c r="F2134" s="256">
        <v>41938</v>
      </c>
      <c r="G2134" s="42">
        <v>1830.4</v>
      </c>
      <c r="H2134" s="217">
        <f t="shared" si="34"/>
        <v>0</v>
      </c>
      <c r="I2134" s="20" t="s">
        <v>4992</v>
      </c>
      <c r="J2134" s="21"/>
      <c r="K2134" s="21"/>
    </row>
    <row r="2135" spans="1:11" x14ac:dyDescent="0.25">
      <c r="A2135" s="192">
        <v>41938</v>
      </c>
      <c r="B2135" s="254" t="s">
        <v>6038</v>
      </c>
      <c r="C2135" s="322" t="s">
        <v>4923</v>
      </c>
      <c r="D2135" s="308" t="s">
        <v>11</v>
      </c>
      <c r="E2135" s="309">
        <v>21281.4</v>
      </c>
      <c r="F2135" s="412">
        <v>41947</v>
      </c>
      <c r="G2135" s="219">
        <v>21281.4</v>
      </c>
      <c r="H2135" s="217">
        <f t="shared" si="34"/>
        <v>0</v>
      </c>
      <c r="I2135" s="20" t="s">
        <v>4995</v>
      </c>
      <c r="J2135" s="21"/>
      <c r="K2135" s="21"/>
    </row>
    <row r="2136" spans="1:11" x14ac:dyDescent="0.25">
      <c r="A2136" s="192">
        <v>41938</v>
      </c>
      <c r="B2136" s="254" t="s">
        <v>6039</v>
      </c>
      <c r="C2136" s="322" t="s">
        <v>4923</v>
      </c>
      <c r="D2136" s="308" t="s">
        <v>4590</v>
      </c>
      <c r="E2136" s="309">
        <v>291.2</v>
      </c>
      <c r="F2136" s="256">
        <v>41938</v>
      </c>
      <c r="G2136" s="42">
        <v>291.2</v>
      </c>
      <c r="H2136" s="217">
        <f t="shared" si="34"/>
        <v>0</v>
      </c>
      <c r="I2136" s="20" t="s">
        <v>4992</v>
      </c>
      <c r="J2136" s="21"/>
      <c r="K2136" s="21"/>
    </row>
    <row r="2137" spans="1:11" x14ac:dyDescent="0.25">
      <c r="A2137" s="192">
        <v>41938</v>
      </c>
      <c r="B2137" s="254" t="s">
        <v>6040</v>
      </c>
      <c r="C2137" s="322" t="s">
        <v>4923</v>
      </c>
      <c r="D2137" s="308" t="s">
        <v>106</v>
      </c>
      <c r="E2137" s="309">
        <v>6000</v>
      </c>
      <c r="F2137" s="256">
        <v>41942</v>
      </c>
      <c r="G2137" s="42">
        <v>6000</v>
      </c>
      <c r="H2137" s="217">
        <f t="shared" si="34"/>
        <v>0</v>
      </c>
      <c r="I2137" s="20" t="s">
        <v>4995</v>
      </c>
      <c r="J2137" s="21"/>
      <c r="K2137" s="21"/>
    </row>
    <row r="2138" spans="1:11" x14ac:dyDescent="0.25">
      <c r="A2138" s="192">
        <v>41938</v>
      </c>
      <c r="B2138" s="254" t="s">
        <v>6041</v>
      </c>
      <c r="C2138" s="322" t="s">
        <v>4923</v>
      </c>
      <c r="D2138" s="308" t="s">
        <v>106</v>
      </c>
      <c r="E2138" s="309">
        <v>390368</v>
      </c>
      <c r="F2138" s="412">
        <v>41944</v>
      </c>
      <c r="G2138" s="219">
        <v>390368</v>
      </c>
      <c r="H2138" s="217">
        <f t="shared" si="34"/>
        <v>0</v>
      </c>
      <c r="I2138" s="20" t="s">
        <v>4995</v>
      </c>
      <c r="J2138" s="21"/>
      <c r="K2138" s="21"/>
    </row>
    <row r="2139" spans="1:11" x14ac:dyDescent="0.25">
      <c r="A2139" s="192">
        <v>41938</v>
      </c>
      <c r="B2139" s="254" t="s">
        <v>6042</v>
      </c>
      <c r="C2139" s="322" t="s">
        <v>4923</v>
      </c>
      <c r="D2139" s="308" t="s">
        <v>3115</v>
      </c>
      <c r="E2139" s="309">
        <v>4790.3999999999996</v>
      </c>
      <c r="F2139" s="256">
        <v>41939</v>
      </c>
      <c r="G2139" s="42">
        <v>4790.3999999999996</v>
      </c>
      <c r="H2139" s="217">
        <f t="shared" si="34"/>
        <v>0</v>
      </c>
      <c r="I2139" s="20" t="s">
        <v>4992</v>
      </c>
      <c r="J2139" s="21"/>
      <c r="K2139" s="21"/>
    </row>
    <row r="2140" spans="1:11" x14ac:dyDescent="0.25">
      <c r="A2140" s="192">
        <v>41938</v>
      </c>
      <c r="B2140" s="254" t="s">
        <v>6043</v>
      </c>
      <c r="C2140" s="322" t="s">
        <v>4923</v>
      </c>
      <c r="D2140" s="308" t="s">
        <v>136</v>
      </c>
      <c r="E2140" s="309">
        <v>2049.6</v>
      </c>
      <c r="F2140" s="256">
        <v>41938</v>
      </c>
      <c r="G2140" s="42">
        <v>2049.6</v>
      </c>
      <c r="H2140" s="217">
        <f t="shared" si="34"/>
        <v>0</v>
      </c>
      <c r="I2140" s="20" t="s">
        <v>4992</v>
      </c>
      <c r="J2140" s="21"/>
      <c r="K2140" s="21"/>
    </row>
    <row r="2141" spans="1:11" x14ac:dyDescent="0.25">
      <c r="A2141" s="192">
        <v>41938</v>
      </c>
      <c r="B2141" s="254" t="s">
        <v>6044</v>
      </c>
      <c r="C2141" s="322" t="s">
        <v>4923</v>
      </c>
      <c r="D2141" s="308" t="s">
        <v>4586</v>
      </c>
      <c r="E2141" s="309">
        <v>6497</v>
      </c>
      <c r="F2141" s="256">
        <v>41938</v>
      </c>
      <c r="G2141" s="42">
        <v>6497</v>
      </c>
      <c r="H2141" s="217">
        <f t="shared" si="34"/>
        <v>0</v>
      </c>
      <c r="I2141" s="20" t="s">
        <v>4992</v>
      </c>
      <c r="J2141" s="21"/>
      <c r="K2141" s="21"/>
    </row>
    <row r="2142" spans="1:11" x14ac:dyDescent="0.25">
      <c r="A2142" s="192">
        <v>41938</v>
      </c>
      <c r="B2142" s="254" t="s">
        <v>6045</v>
      </c>
      <c r="C2142" s="322" t="s">
        <v>4923</v>
      </c>
      <c r="D2142" s="308" t="s">
        <v>133</v>
      </c>
      <c r="E2142" s="309">
        <v>2126.4</v>
      </c>
      <c r="F2142" s="256">
        <v>41938</v>
      </c>
      <c r="G2142" s="42">
        <v>2126.4</v>
      </c>
      <c r="H2142" s="217">
        <f t="shared" si="34"/>
        <v>0</v>
      </c>
      <c r="I2142" s="20" t="s">
        <v>4992</v>
      </c>
      <c r="J2142" s="21"/>
      <c r="K2142" s="21"/>
    </row>
    <row r="2143" spans="1:11" x14ac:dyDescent="0.25">
      <c r="A2143" s="192">
        <v>41938</v>
      </c>
      <c r="B2143" s="254" t="s">
        <v>6046</v>
      </c>
      <c r="C2143" s="322" t="s">
        <v>4923</v>
      </c>
      <c r="D2143" s="308" t="s">
        <v>5004</v>
      </c>
      <c r="E2143" s="309">
        <v>9740.5</v>
      </c>
      <c r="F2143" s="256">
        <v>41939</v>
      </c>
      <c r="G2143" s="42">
        <v>9740.5</v>
      </c>
      <c r="H2143" s="217">
        <f t="shared" si="34"/>
        <v>0</v>
      </c>
      <c r="I2143" s="20" t="s">
        <v>4995</v>
      </c>
      <c r="J2143" s="21"/>
      <c r="K2143" s="21"/>
    </row>
    <row r="2144" spans="1:11" x14ac:dyDescent="0.25">
      <c r="A2144" s="192">
        <v>41938</v>
      </c>
      <c r="B2144" s="254" t="s">
        <v>6047</v>
      </c>
      <c r="C2144" s="322" t="s">
        <v>4923</v>
      </c>
      <c r="D2144" s="308" t="s">
        <v>4953</v>
      </c>
      <c r="E2144" s="309">
        <v>6685.2</v>
      </c>
      <c r="F2144" s="256">
        <v>41938</v>
      </c>
      <c r="G2144" s="42">
        <v>6685.2</v>
      </c>
      <c r="H2144" s="217">
        <f t="shared" si="34"/>
        <v>0</v>
      </c>
      <c r="I2144" s="20" t="s">
        <v>4992</v>
      </c>
      <c r="J2144" s="21"/>
      <c r="K2144" s="21"/>
    </row>
    <row r="2145" spans="1:11" x14ac:dyDescent="0.25">
      <c r="A2145" s="192">
        <v>41938</v>
      </c>
      <c r="B2145" s="254" t="s">
        <v>6048</v>
      </c>
      <c r="C2145" s="322" t="s">
        <v>4923</v>
      </c>
      <c r="D2145" s="308" t="s">
        <v>52</v>
      </c>
      <c r="E2145" s="309">
        <v>3301.2</v>
      </c>
      <c r="F2145" s="256">
        <v>41938</v>
      </c>
      <c r="G2145" s="42">
        <v>3301.2</v>
      </c>
      <c r="H2145" s="217">
        <f t="shared" si="34"/>
        <v>0</v>
      </c>
      <c r="I2145" s="20" t="s">
        <v>6049</v>
      </c>
      <c r="J2145" s="21"/>
      <c r="K2145" s="21"/>
    </row>
    <row r="2146" spans="1:11" x14ac:dyDescent="0.25">
      <c r="A2146" s="192">
        <v>41938</v>
      </c>
      <c r="B2146" s="254" t="s">
        <v>6050</v>
      </c>
      <c r="C2146" s="322" t="s">
        <v>4923</v>
      </c>
      <c r="D2146" s="308" t="s">
        <v>2183</v>
      </c>
      <c r="E2146" s="309">
        <v>2640</v>
      </c>
      <c r="F2146" s="256">
        <v>41938</v>
      </c>
      <c r="G2146" s="42">
        <v>2640</v>
      </c>
      <c r="H2146" s="217">
        <f t="shared" si="34"/>
        <v>0</v>
      </c>
      <c r="I2146" s="20" t="s">
        <v>5251</v>
      </c>
      <c r="J2146" s="21"/>
      <c r="K2146" s="21"/>
    </row>
    <row r="2147" spans="1:11" x14ac:dyDescent="0.25">
      <c r="A2147" s="192">
        <v>41938</v>
      </c>
      <c r="B2147" s="254" t="s">
        <v>6051</v>
      </c>
      <c r="C2147" s="322" t="s">
        <v>4923</v>
      </c>
      <c r="D2147" s="308" t="s">
        <v>4287</v>
      </c>
      <c r="E2147" s="309">
        <v>5186.1000000000004</v>
      </c>
      <c r="F2147" s="256">
        <v>41938</v>
      </c>
      <c r="G2147" s="42">
        <v>5186.1000000000004</v>
      </c>
      <c r="H2147" s="217">
        <f t="shared" si="34"/>
        <v>0</v>
      </c>
      <c r="I2147" s="20" t="s">
        <v>5251</v>
      </c>
      <c r="J2147" s="21"/>
      <c r="K2147" s="21"/>
    </row>
    <row r="2148" spans="1:11" x14ac:dyDescent="0.25">
      <c r="A2148" s="192">
        <v>41938</v>
      </c>
      <c r="B2148" s="254" t="s">
        <v>6052</v>
      </c>
      <c r="C2148" s="322" t="s">
        <v>4923</v>
      </c>
      <c r="D2148" s="308" t="s">
        <v>4996</v>
      </c>
      <c r="E2148" s="309">
        <v>14092.8</v>
      </c>
      <c r="F2148" s="256">
        <v>41939</v>
      </c>
      <c r="G2148" s="42">
        <v>14092.8</v>
      </c>
      <c r="H2148" s="217">
        <f t="shared" si="34"/>
        <v>0</v>
      </c>
      <c r="I2148" s="20" t="s">
        <v>5251</v>
      </c>
      <c r="J2148" s="21"/>
      <c r="K2148" s="21"/>
    </row>
    <row r="2149" spans="1:11" x14ac:dyDescent="0.25">
      <c r="A2149" s="192">
        <v>41938</v>
      </c>
      <c r="B2149" s="254" t="s">
        <v>6053</v>
      </c>
      <c r="C2149" s="322" t="s">
        <v>4923</v>
      </c>
      <c r="D2149" s="308" t="s">
        <v>338</v>
      </c>
      <c r="E2149" s="309">
        <v>608.4</v>
      </c>
      <c r="F2149" s="256">
        <v>41938</v>
      </c>
      <c r="G2149" s="42">
        <v>608.4</v>
      </c>
      <c r="H2149" s="217">
        <f t="shared" si="34"/>
        <v>0</v>
      </c>
      <c r="I2149" s="20" t="s">
        <v>5251</v>
      </c>
      <c r="J2149" s="21"/>
      <c r="K2149" s="21"/>
    </row>
    <row r="2150" spans="1:11" x14ac:dyDescent="0.25">
      <c r="A2150" s="192">
        <v>41938</v>
      </c>
      <c r="B2150" s="254" t="s">
        <v>6054</v>
      </c>
      <c r="C2150" s="322" t="s">
        <v>4923</v>
      </c>
      <c r="D2150" s="308" t="s">
        <v>29</v>
      </c>
      <c r="E2150" s="309">
        <v>6041.6</v>
      </c>
      <c r="F2150" s="256">
        <v>41938</v>
      </c>
      <c r="G2150" s="42">
        <v>6041.6</v>
      </c>
      <c r="H2150" s="217">
        <f t="shared" si="34"/>
        <v>0</v>
      </c>
      <c r="I2150" s="20" t="s">
        <v>5251</v>
      </c>
      <c r="J2150" s="21"/>
      <c r="K2150" s="21"/>
    </row>
    <row r="2151" spans="1:11" x14ac:dyDescent="0.25">
      <c r="A2151" s="192">
        <v>41938</v>
      </c>
      <c r="B2151" s="254" t="s">
        <v>6055</v>
      </c>
      <c r="C2151" s="322" t="s">
        <v>4923</v>
      </c>
      <c r="D2151" s="308" t="s">
        <v>1878</v>
      </c>
      <c r="E2151" s="309">
        <v>11110.9</v>
      </c>
      <c r="F2151" s="256">
        <v>41938</v>
      </c>
      <c r="G2151" s="42">
        <v>11110.9</v>
      </c>
      <c r="H2151" s="217">
        <f t="shared" si="34"/>
        <v>0</v>
      </c>
      <c r="I2151" s="20" t="s">
        <v>5251</v>
      </c>
      <c r="J2151" s="21"/>
      <c r="K2151" s="21"/>
    </row>
    <row r="2152" spans="1:11" x14ac:dyDescent="0.25">
      <c r="A2152" s="192">
        <v>41938</v>
      </c>
      <c r="B2152" s="254" t="s">
        <v>6056</v>
      </c>
      <c r="C2152" s="322" t="s">
        <v>4923</v>
      </c>
      <c r="D2152" s="308" t="s">
        <v>4652</v>
      </c>
      <c r="E2152" s="309">
        <v>1685.6</v>
      </c>
      <c r="F2152" s="256">
        <v>41938</v>
      </c>
      <c r="G2152" s="42">
        <v>1685.6</v>
      </c>
      <c r="H2152" s="217">
        <f t="shared" si="34"/>
        <v>0</v>
      </c>
      <c r="I2152" s="20" t="s">
        <v>5251</v>
      </c>
      <c r="J2152" s="21"/>
      <c r="K2152" s="21"/>
    </row>
    <row r="2153" spans="1:11" x14ac:dyDescent="0.25">
      <c r="A2153" s="192">
        <v>41938</v>
      </c>
      <c r="B2153" s="254" t="s">
        <v>6057</v>
      </c>
      <c r="C2153" s="322" t="s">
        <v>4923</v>
      </c>
      <c r="D2153" s="308" t="s">
        <v>287</v>
      </c>
      <c r="E2153" s="309">
        <v>2908.8</v>
      </c>
      <c r="F2153" s="256">
        <v>41938</v>
      </c>
      <c r="G2153" s="42">
        <v>2908.8</v>
      </c>
      <c r="H2153" s="217">
        <f t="shared" si="34"/>
        <v>0</v>
      </c>
      <c r="I2153" s="20" t="s">
        <v>6049</v>
      </c>
      <c r="J2153" s="21"/>
      <c r="K2153" s="21"/>
    </row>
    <row r="2154" spans="1:11" x14ac:dyDescent="0.25">
      <c r="A2154" s="192">
        <v>41938</v>
      </c>
      <c r="B2154" s="254" t="s">
        <v>6058</v>
      </c>
      <c r="C2154" s="322" t="s">
        <v>4923</v>
      </c>
      <c r="D2154" s="308" t="s">
        <v>237</v>
      </c>
      <c r="E2154" s="309">
        <v>7708.6</v>
      </c>
      <c r="F2154" s="256">
        <v>41938</v>
      </c>
      <c r="G2154" s="42">
        <v>7708.6</v>
      </c>
      <c r="H2154" s="217">
        <f t="shared" si="34"/>
        <v>0</v>
      </c>
      <c r="I2154" s="20" t="s">
        <v>5251</v>
      </c>
      <c r="J2154" s="21"/>
      <c r="K2154" s="21"/>
    </row>
    <row r="2155" spans="1:11" x14ac:dyDescent="0.25">
      <c r="A2155" s="192">
        <v>41938</v>
      </c>
      <c r="B2155" s="254" t="s">
        <v>6059</v>
      </c>
      <c r="C2155" s="322" t="s">
        <v>4923</v>
      </c>
      <c r="D2155" s="308" t="s">
        <v>5773</v>
      </c>
      <c r="E2155" s="309">
        <v>4156.78</v>
      </c>
      <c r="F2155" s="256">
        <v>41938</v>
      </c>
      <c r="G2155" s="42">
        <v>4156.78</v>
      </c>
      <c r="H2155" s="217">
        <f t="shared" si="34"/>
        <v>0</v>
      </c>
      <c r="I2155" s="20" t="s">
        <v>492</v>
      </c>
      <c r="J2155" s="21"/>
      <c r="K2155" s="21"/>
    </row>
    <row r="2156" spans="1:11" x14ac:dyDescent="0.25">
      <c r="A2156" s="192">
        <v>41938</v>
      </c>
      <c r="B2156" s="254" t="s">
        <v>6060</v>
      </c>
      <c r="C2156" s="322" t="s">
        <v>4923</v>
      </c>
      <c r="D2156" s="308" t="s">
        <v>4918</v>
      </c>
      <c r="E2156" s="309">
        <v>12201.2</v>
      </c>
      <c r="F2156" s="256">
        <v>41941</v>
      </c>
      <c r="G2156" s="42">
        <v>12201.2</v>
      </c>
      <c r="H2156" s="217">
        <f t="shared" si="34"/>
        <v>0</v>
      </c>
      <c r="I2156" s="20" t="s">
        <v>4992</v>
      </c>
      <c r="J2156" s="21"/>
      <c r="K2156" s="21"/>
    </row>
    <row r="2157" spans="1:11" x14ac:dyDescent="0.25">
      <c r="A2157" s="192">
        <v>41938</v>
      </c>
      <c r="B2157" s="254" t="s">
        <v>6061</v>
      </c>
      <c r="C2157" s="322" t="s">
        <v>4923</v>
      </c>
      <c r="D2157" s="308" t="s">
        <v>4612</v>
      </c>
      <c r="E2157" s="309">
        <v>3761.44</v>
      </c>
      <c r="F2157" s="256">
        <v>41938</v>
      </c>
      <c r="G2157" s="42">
        <v>3761.44</v>
      </c>
      <c r="H2157" s="217">
        <f t="shared" si="34"/>
        <v>0</v>
      </c>
      <c r="I2157" s="20" t="s">
        <v>492</v>
      </c>
      <c r="J2157" s="21"/>
      <c r="K2157" s="21"/>
    </row>
    <row r="2158" spans="1:11" x14ac:dyDescent="0.25">
      <c r="A2158" s="192">
        <v>41938</v>
      </c>
      <c r="B2158" s="254" t="s">
        <v>6062</v>
      </c>
      <c r="C2158" s="322" t="s">
        <v>4923</v>
      </c>
      <c r="D2158" s="295" t="s">
        <v>6063</v>
      </c>
      <c r="E2158" s="296">
        <v>0</v>
      </c>
      <c r="F2158" s="256"/>
      <c r="G2158" s="42"/>
      <c r="H2158" s="217">
        <f t="shared" si="34"/>
        <v>0</v>
      </c>
      <c r="I2158" s="20" t="s">
        <v>3076</v>
      </c>
      <c r="J2158" s="21"/>
      <c r="K2158" s="21"/>
    </row>
    <row r="2159" spans="1:11" x14ac:dyDescent="0.25">
      <c r="A2159" s="192">
        <v>41938</v>
      </c>
      <c r="B2159" s="254" t="s">
        <v>6064</v>
      </c>
      <c r="C2159" s="322" t="s">
        <v>4923</v>
      </c>
      <c r="D2159" s="308" t="s">
        <v>51</v>
      </c>
      <c r="E2159" s="309">
        <v>1620</v>
      </c>
      <c r="F2159" s="256">
        <v>41938</v>
      </c>
      <c r="G2159" s="229">
        <v>1620</v>
      </c>
      <c r="H2159" s="217">
        <f t="shared" si="34"/>
        <v>0</v>
      </c>
      <c r="I2159" s="20" t="s">
        <v>4992</v>
      </c>
      <c r="J2159" s="21"/>
      <c r="K2159" s="21"/>
    </row>
    <row r="2160" spans="1:11" x14ac:dyDescent="0.25">
      <c r="A2160" s="192">
        <v>41938</v>
      </c>
      <c r="B2160" s="254" t="s">
        <v>6065</v>
      </c>
      <c r="C2160" s="322" t="s">
        <v>4923</v>
      </c>
      <c r="D2160" s="308" t="s">
        <v>133</v>
      </c>
      <c r="E2160" s="309">
        <v>23018.400000000001</v>
      </c>
      <c r="F2160" s="256">
        <v>41938</v>
      </c>
      <c r="G2160" s="229">
        <v>23018.400000000001</v>
      </c>
      <c r="H2160" s="217">
        <f t="shared" si="34"/>
        <v>0</v>
      </c>
      <c r="I2160" s="20" t="s">
        <v>4992</v>
      </c>
      <c r="J2160" s="21"/>
      <c r="K2160" s="21"/>
    </row>
    <row r="2161" spans="1:11" x14ac:dyDescent="0.25">
      <c r="A2161" s="192">
        <v>41938</v>
      </c>
      <c r="B2161" s="254" t="s">
        <v>6066</v>
      </c>
      <c r="C2161" s="322" t="s">
        <v>4923</v>
      </c>
      <c r="D2161" s="199" t="s">
        <v>4661</v>
      </c>
      <c r="E2161" s="238">
        <v>57239.8</v>
      </c>
      <c r="F2161" s="256">
        <v>41938</v>
      </c>
      <c r="G2161" s="34">
        <v>57239.8</v>
      </c>
      <c r="H2161" s="217">
        <f t="shared" si="34"/>
        <v>0</v>
      </c>
      <c r="I2161" s="36" t="s">
        <v>4992</v>
      </c>
      <c r="J2161" s="21"/>
      <c r="K2161" s="21"/>
    </row>
    <row r="2162" spans="1:11" x14ac:dyDescent="0.25">
      <c r="A2162" s="192">
        <v>41938</v>
      </c>
      <c r="B2162" s="254" t="s">
        <v>6067</v>
      </c>
      <c r="C2162" s="322" t="s">
        <v>4923</v>
      </c>
      <c r="D2162" s="199" t="s">
        <v>4738</v>
      </c>
      <c r="E2162" s="238">
        <v>2545.6</v>
      </c>
      <c r="F2162" s="256">
        <v>41938</v>
      </c>
      <c r="G2162" s="42">
        <v>2545.6</v>
      </c>
      <c r="H2162" s="217">
        <f t="shared" si="34"/>
        <v>0</v>
      </c>
      <c r="I2162" s="36" t="s">
        <v>4992</v>
      </c>
      <c r="J2162" s="21"/>
      <c r="K2162" s="21"/>
    </row>
    <row r="2163" spans="1:11" x14ac:dyDescent="0.25">
      <c r="A2163" s="192">
        <v>41938</v>
      </c>
      <c r="B2163" s="254" t="s">
        <v>6068</v>
      </c>
      <c r="C2163" s="322" t="s">
        <v>4923</v>
      </c>
      <c r="D2163" s="199" t="s">
        <v>115</v>
      </c>
      <c r="E2163" s="238">
        <v>129.6</v>
      </c>
      <c r="F2163" s="256">
        <v>41938</v>
      </c>
      <c r="G2163" s="42">
        <v>129.6</v>
      </c>
      <c r="H2163" s="217">
        <f t="shared" si="34"/>
        <v>0</v>
      </c>
      <c r="I2163" s="36" t="s">
        <v>4992</v>
      </c>
      <c r="J2163" s="21"/>
      <c r="K2163" s="21"/>
    </row>
    <row r="2164" spans="1:11" x14ac:dyDescent="0.25">
      <c r="A2164" s="192">
        <v>41938</v>
      </c>
      <c r="B2164" s="254" t="s">
        <v>6069</v>
      </c>
      <c r="C2164" s="322" t="s">
        <v>4923</v>
      </c>
      <c r="D2164" s="199" t="s">
        <v>4183</v>
      </c>
      <c r="E2164" s="238">
        <v>7568.6</v>
      </c>
      <c r="F2164" s="256">
        <v>41938</v>
      </c>
      <c r="G2164" s="42">
        <v>7568.6</v>
      </c>
      <c r="H2164" s="217">
        <f t="shared" si="34"/>
        <v>0</v>
      </c>
      <c r="I2164" s="36" t="s">
        <v>4992</v>
      </c>
      <c r="J2164" s="21"/>
      <c r="K2164" s="21"/>
    </row>
    <row r="2165" spans="1:11" x14ac:dyDescent="0.25">
      <c r="A2165" s="192">
        <v>41938</v>
      </c>
      <c r="B2165" s="254" t="s">
        <v>6070</v>
      </c>
      <c r="C2165" s="322" t="s">
        <v>4923</v>
      </c>
      <c r="D2165" s="199" t="s">
        <v>142</v>
      </c>
      <c r="E2165" s="238">
        <v>2686.4</v>
      </c>
      <c r="F2165" s="256">
        <v>41938</v>
      </c>
      <c r="G2165" s="42">
        <v>2686.4</v>
      </c>
      <c r="H2165" s="217">
        <f t="shared" si="34"/>
        <v>0</v>
      </c>
      <c r="I2165" s="36" t="s">
        <v>4992</v>
      </c>
      <c r="J2165" s="21"/>
      <c r="K2165" s="21"/>
    </row>
    <row r="2166" spans="1:11" x14ac:dyDescent="0.25">
      <c r="A2166" s="192">
        <v>41938</v>
      </c>
      <c r="B2166" s="254" t="s">
        <v>6071</v>
      </c>
      <c r="C2166" s="322" t="s">
        <v>4923</v>
      </c>
      <c r="D2166" s="199" t="s">
        <v>4240</v>
      </c>
      <c r="E2166" s="238">
        <v>53599</v>
      </c>
      <c r="F2166" s="412">
        <v>41962</v>
      </c>
      <c r="G2166" s="219">
        <v>53599</v>
      </c>
      <c r="H2166" s="217">
        <f t="shared" si="34"/>
        <v>0</v>
      </c>
      <c r="I2166" s="36" t="s">
        <v>4992</v>
      </c>
      <c r="J2166" s="21"/>
      <c r="K2166" s="21"/>
    </row>
    <row r="2167" spans="1:11" x14ac:dyDescent="0.25">
      <c r="A2167" s="192">
        <v>41938</v>
      </c>
      <c r="B2167" s="254" t="s">
        <v>6072</v>
      </c>
      <c r="C2167" s="322" t="s">
        <v>4923</v>
      </c>
      <c r="D2167" s="199" t="s">
        <v>136</v>
      </c>
      <c r="E2167" s="238">
        <v>2656.4</v>
      </c>
      <c r="F2167" s="256">
        <v>41938</v>
      </c>
      <c r="G2167" s="34">
        <v>2656.4</v>
      </c>
      <c r="H2167" s="217">
        <f t="shared" si="34"/>
        <v>0</v>
      </c>
      <c r="I2167" s="36" t="s">
        <v>4992</v>
      </c>
      <c r="J2167" s="21"/>
      <c r="K2167" s="21"/>
    </row>
    <row r="2168" spans="1:11" x14ac:dyDescent="0.25">
      <c r="A2168" s="192">
        <v>41938</v>
      </c>
      <c r="B2168" s="254" t="s">
        <v>6073</v>
      </c>
      <c r="C2168" s="322" t="s">
        <v>4923</v>
      </c>
      <c r="D2168" s="199" t="s">
        <v>1202</v>
      </c>
      <c r="E2168" s="238">
        <v>441.1</v>
      </c>
      <c r="F2168" s="256">
        <v>41938</v>
      </c>
      <c r="G2168" s="34">
        <v>441.1</v>
      </c>
      <c r="H2168" s="217">
        <f t="shared" si="34"/>
        <v>0</v>
      </c>
      <c r="I2168" s="36" t="s">
        <v>4992</v>
      </c>
      <c r="J2168" s="21"/>
      <c r="K2168" s="21"/>
    </row>
    <row r="2169" spans="1:11" x14ac:dyDescent="0.25">
      <c r="A2169" s="192">
        <v>41938</v>
      </c>
      <c r="B2169" s="254" t="s">
        <v>6074</v>
      </c>
      <c r="C2169" s="322" t="s">
        <v>4923</v>
      </c>
      <c r="D2169" s="199" t="s">
        <v>49</v>
      </c>
      <c r="E2169" s="238">
        <v>3095.6</v>
      </c>
      <c r="F2169" s="256">
        <v>41938</v>
      </c>
      <c r="G2169" s="42">
        <v>3095.6</v>
      </c>
      <c r="H2169" s="217">
        <f t="shared" si="34"/>
        <v>0</v>
      </c>
      <c r="I2169" s="36" t="s">
        <v>4992</v>
      </c>
      <c r="J2169" s="21"/>
      <c r="K2169" s="21"/>
    </row>
    <row r="2170" spans="1:11" x14ac:dyDescent="0.25">
      <c r="A2170" s="192">
        <v>41938</v>
      </c>
      <c r="B2170" s="254" t="s">
        <v>6075</v>
      </c>
      <c r="C2170" s="322" t="s">
        <v>4923</v>
      </c>
      <c r="D2170" s="199" t="s">
        <v>5322</v>
      </c>
      <c r="E2170" s="238">
        <v>607</v>
      </c>
      <c r="F2170" s="256">
        <v>41938</v>
      </c>
      <c r="G2170" s="42">
        <v>607</v>
      </c>
      <c r="H2170" s="217">
        <f t="shared" si="34"/>
        <v>0</v>
      </c>
      <c r="I2170" s="36" t="s">
        <v>4992</v>
      </c>
      <c r="J2170" s="21"/>
      <c r="K2170" s="21"/>
    </row>
    <row r="2171" spans="1:11" x14ac:dyDescent="0.25">
      <c r="A2171" s="192">
        <v>41938</v>
      </c>
      <c r="B2171" s="254" t="s">
        <v>6076</v>
      </c>
      <c r="C2171" s="322" t="s">
        <v>4923</v>
      </c>
      <c r="D2171" s="199" t="s">
        <v>6077</v>
      </c>
      <c r="E2171" s="238">
        <v>1014.8</v>
      </c>
      <c r="F2171" s="256">
        <v>41938</v>
      </c>
      <c r="G2171" s="42">
        <v>1014.8</v>
      </c>
      <c r="H2171" s="217">
        <f t="shared" si="34"/>
        <v>0</v>
      </c>
      <c r="I2171" s="36" t="s">
        <v>4992</v>
      </c>
      <c r="J2171" s="21"/>
      <c r="K2171" s="21"/>
    </row>
    <row r="2172" spans="1:11" x14ac:dyDescent="0.25">
      <c r="A2172" s="192">
        <v>41938</v>
      </c>
      <c r="B2172" s="254" t="s">
        <v>6078</v>
      </c>
      <c r="C2172" s="322" t="s">
        <v>4923</v>
      </c>
      <c r="D2172" s="199" t="s">
        <v>1515</v>
      </c>
      <c r="E2172" s="238">
        <v>6118</v>
      </c>
      <c r="F2172" s="256">
        <v>41939</v>
      </c>
      <c r="G2172" s="34">
        <v>6118</v>
      </c>
      <c r="H2172" s="217">
        <f t="shared" si="34"/>
        <v>0</v>
      </c>
      <c r="I2172" s="36" t="s">
        <v>6049</v>
      </c>
      <c r="J2172" s="21"/>
      <c r="K2172" s="21"/>
    </row>
    <row r="2173" spans="1:11" x14ac:dyDescent="0.25">
      <c r="A2173" s="192">
        <v>41938</v>
      </c>
      <c r="B2173" s="254" t="s">
        <v>6079</v>
      </c>
      <c r="C2173" s="322" t="s">
        <v>4923</v>
      </c>
      <c r="D2173" s="199" t="s">
        <v>14</v>
      </c>
      <c r="E2173" s="238">
        <v>3920</v>
      </c>
      <c r="F2173" s="256">
        <v>41939</v>
      </c>
      <c r="G2173" s="42">
        <v>3920</v>
      </c>
      <c r="H2173" s="217">
        <f t="shared" si="34"/>
        <v>0</v>
      </c>
      <c r="I2173" s="36" t="s">
        <v>5251</v>
      </c>
      <c r="J2173" s="21"/>
      <c r="K2173" s="21"/>
    </row>
    <row r="2174" spans="1:11" x14ac:dyDescent="0.25">
      <c r="A2174" s="192">
        <v>41938</v>
      </c>
      <c r="B2174" s="254" t="s">
        <v>6080</v>
      </c>
      <c r="C2174" s="322" t="s">
        <v>4923</v>
      </c>
      <c r="D2174" s="199" t="s">
        <v>57</v>
      </c>
      <c r="E2174" s="238">
        <v>1650</v>
      </c>
      <c r="F2174" s="256">
        <v>41939</v>
      </c>
      <c r="G2174" s="42">
        <v>1650</v>
      </c>
      <c r="H2174" s="217">
        <f t="shared" si="34"/>
        <v>0</v>
      </c>
      <c r="I2174" s="36" t="s">
        <v>4992</v>
      </c>
      <c r="J2174" s="21"/>
      <c r="K2174" s="21"/>
    </row>
    <row r="2175" spans="1:11" x14ac:dyDescent="0.25">
      <c r="A2175" s="192">
        <v>41939</v>
      </c>
      <c r="B2175" s="254" t="s">
        <v>6081</v>
      </c>
      <c r="C2175" s="322" t="s">
        <v>4923</v>
      </c>
      <c r="D2175" s="199" t="s">
        <v>14</v>
      </c>
      <c r="E2175" s="238">
        <v>4480</v>
      </c>
      <c r="F2175" s="256">
        <v>41939</v>
      </c>
      <c r="G2175" s="34">
        <v>4480</v>
      </c>
      <c r="H2175" s="217">
        <f t="shared" si="34"/>
        <v>0</v>
      </c>
      <c r="I2175" s="36" t="s">
        <v>5251</v>
      </c>
      <c r="J2175" s="21"/>
      <c r="K2175" s="21"/>
    </row>
    <row r="2176" spans="1:11" x14ac:dyDescent="0.25">
      <c r="A2176" s="192">
        <v>41939</v>
      </c>
      <c r="B2176" s="254" t="s">
        <v>6082</v>
      </c>
      <c r="C2176" s="322" t="s">
        <v>4923</v>
      </c>
      <c r="D2176" s="199" t="s">
        <v>4681</v>
      </c>
      <c r="E2176" s="238">
        <v>1560</v>
      </c>
      <c r="F2176" s="256">
        <v>41939</v>
      </c>
      <c r="G2176" s="34">
        <v>1560</v>
      </c>
      <c r="H2176" s="217">
        <f t="shared" si="34"/>
        <v>0</v>
      </c>
      <c r="I2176" s="36" t="s">
        <v>4992</v>
      </c>
      <c r="J2176" s="21"/>
      <c r="K2176" s="21"/>
    </row>
    <row r="2177" spans="1:11" x14ac:dyDescent="0.25">
      <c r="A2177" s="192">
        <v>41939</v>
      </c>
      <c r="B2177" s="254" t="s">
        <v>6083</v>
      </c>
      <c r="C2177" s="322" t="s">
        <v>4923</v>
      </c>
      <c r="D2177" s="199" t="s">
        <v>2504</v>
      </c>
      <c r="E2177" s="238">
        <v>67659</v>
      </c>
      <c r="F2177" s="421" t="s">
        <v>6571</v>
      </c>
      <c r="G2177" s="34">
        <f>45000+22659</f>
        <v>67659</v>
      </c>
      <c r="H2177" s="217">
        <f t="shared" si="34"/>
        <v>0</v>
      </c>
      <c r="I2177" s="36" t="s">
        <v>4995</v>
      </c>
      <c r="J2177" s="21"/>
      <c r="K2177" s="21"/>
    </row>
    <row r="2178" spans="1:11" x14ac:dyDescent="0.25">
      <c r="A2178" s="192">
        <v>41939</v>
      </c>
      <c r="B2178" s="254" t="s">
        <v>6084</v>
      </c>
      <c r="C2178" s="322" t="s">
        <v>4923</v>
      </c>
      <c r="D2178" s="199" t="s">
        <v>13</v>
      </c>
      <c r="E2178" s="238">
        <v>2025.7</v>
      </c>
      <c r="F2178" s="256">
        <v>41939</v>
      </c>
      <c r="G2178" s="34">
        <v>2025.7</v>
      </c>
      <c r="H2178" s="217">
        <f t="shared" si="34"/>
        <v>0</v>
      </c>
      <c r="I2178" s="36" t="s">
        <v>4997</v>
      </c>
      <c r="J2178" s="21"/>
      <c r="K2178" s="21"/>
    </row>
    <row r="2179" spans="1:11" x14ac:dyDescent="0.25">
      <c r="A2179" s="192">
        <v>41939</v>
      </c>
      <c r="B2179" s="254" t="s">
        <v>6085</v>
      </c>
      <c r="C2179" s="322" t="s">
        <v>4923</v>
      </c>
      <c r="D2179" s="199" t="s">
        <v>28</v>
      </c>
      <c r="E2179" s="238">
        <v>1753.6</v>
      </c>
      <c r="F2179" s="256">
        <v>41939</v>
      </c>
      <c r="G2179" s="34">
        <v>1753.6</v>
      </c>
      <c r="H2179" s="217">
        <f t="shared" si="34"/>
        <v>0</v>
      </c>
      <c r="I2179" s="36" t="s">
        <v>4992</v>
      </c>
      <c r="J2179" s="21"/>
      <c r="K2179" s="21"/>
    </row>
    <row r="2180" spans="1:11" x14ac:dyDescent="0.25">
      <c r="A2180" s="192">
        <v>41939</v>
      </c>
      <c r="B2180" s="254" t="s">
        <v>6086</v>
      </c>
      <c r="C2180" s="322" t="s">
        <v>4923</v>
      </c>
      <c r="D2180" s="199" t="s">
        <v>4700</v>
      </c>
      <c r="E2180" s="238">
        <v>3292.8</v>
      </c>
      <c r="F2180" s="256">
        <v>41939</v>
      </c>
      <c r="G2180" s="34">
        <v>3292.8</v>
      </c>
      <c r="H2180" s="217">
        <f t="shared" si="34"/>
        <v>0</v>
      </c>
      <c r="I2180" s="36" t="s">
        <v>4992</v>
      </c>
      <c r="J2180" s="21"/>
      <c r="K2180" s="21"/>
    </row>
    <row r="2181" spans="1:11" x14ac:dyDescent="0.25">
      <c r="A2181" s="192">
        <v>41939</v>
      </c>
      <c r="B2181" s="254" t="s">
        <v>6087</v>
      </c>
      <c r="C2181" s="322" t="s">
        <v>4923</v>
      </c>
      <c r="D2181" s="199" t="s">
        <v>4700</v>
      </c>
      <c r="E2181" s="238">
        <v>511.5</v>
      </c>
      <c r="F2181" s="256">
        <v>41939</v>
      </c>
      <c r="G2181" s="34">
        <v>511.5</v>
      </c>
      <c r="H2181" s="217">
        <f t="shared" si="34"/>
        <v>0</v>
      </c>
      <c r="I2181" s="36" t="s">
        <v>4992</v>
      </c>
      <c r="J2181" s="21"/>
      <c r="K2181" s="21"/>
    </row>
    <row r="2182" spans="1:11" x14ac:dyDescent="0.25">
      <c r="A2182" s="192">
        <v>41939</v>
      </c>
      <c r="B2182" s="254" t="s">
        <v>6088</v>
      </c>
      <c r="C2182" s="322" t="s">
        <v>4923</v>
      </c>
      <c r="D2182" s="308" t="s">
        <v>91</v>
      </c>
      <c r="E2182" s="309">
        <v>7284.76</v>
      </c>
      <c r="F2182" s="256">
        <v>41939</v>
      </c>
      <c r="G2182" s="42">
        <v>7284.76</v>
      </c>
      <c r="H2182" s="217">
        <f t="shared" si="34"/>
        <v>0</v>
      </c>
      <c r="I2182" s="20" t="s">
        <v>4992</v>
      </c>
      <c r="J2182" s="21"/>
      <c r="K2182" s="21"/>
    </row>
    <row r="2183" spans="1:11" x14ac:dyDescent="0.25">
      <c r="A2183" s="192">
        <v>41939</v>
      </c>
      <c r="B2183" s="254" t="s">
        <v>6089</v>
      </c>
      <c r="C2183" s="322" t="s">
        <v>4923</v>
      </c>
      <c r="D2183" s="199" t="s">
        <v>23</v>
      </c>
      <c r="E2183" s="238">
        <v>4866</v>
      </c>
      <c r="F2183" s="256">
        <v>41939</v>
      </c>
      <c r="G2183" s="34">
        <v>4866</v>
      </c>
      <c r="H2183" s="217">
        <f t="shared" si="34"/>
        <v>0</v>
      </c>
      <c r="I2183" s="36" t="s">
        <v>6049</v>
      </c>
      <c r="J2183" s="21"/>
      <c r="K2183" s="21"/>
    </row>
    <row r="2184" spans="1:11" x14ac:dyDescent="0.25">
      <c r="A2184" s="192">
        <v>41939</v>
      </c>
      <c r="B2184" s="254" t="s">
        <v>6090</v>
      </c>
      <c r="C2184" s="322" t="s">
        <v>4923</v>
      </c>
      <c r="D2184" s="199" t="s">
        <v>123</v>
      </c>
      <c r="E2184" s="238">
        <v>11568.3</v>
      </c>
      <c r="F2184" s="256">
        <v>41940</v>
      </c>
      <c r="G2184" s="34">
        <v>11568.3</v>
      </c>
      <c r="H2184" s="217">
        <f t="shared" si="34"/>
        <v>0</v>
      </c>
      <c r="I2184" s="36" t="s">
        <v>4992</v>
      </c>
      <c r="J2184" s="21"/>
      <c r="K2184" s="21"/>
    </row>
    <row r="2185" spans="1:11" x14ac:dyDescent="0.25">
      <c r="A2185" s="192">
        <v>41939</v>
      </c>
      <c r="B2185" s="254" t="s">
        <v>6091</v>
      </c>
      <c r="C2185" s="322" t="s">
        <v>4923</v>
      </c>
      <c r="D2185" s="199" t="s">
        <v>2481</v>
      </c>
      <c r="E2185" s="238">
        <v>54564.480000000003</v>
      </c>
      <c r="F2185" s="412">
        <v>41944</v>
      </c>
      <c r="G2185" s="40">
        <v>54564.480000000003</v>
      </c>
      <c r="H2185" s="217">
        <f t="shared" si="34"/>
        <v>0</v>
      </c>
      <c r="I2185" s="36" t="s">
        <v>4993</v>
      </c>
      <c r="J2185" s="21"/>
      <c r="K2185" s="21"/>
    </row>
    <row r="2186" spans="1:11" x14ac:dyDescent="0.25">
      <c r="A2186" s="192">
        <v>41939</v>
      </c>
      <c r="B2186" s="254" t="s">
        <v>6092</v>
      </c>
      <c r="C2186" s="322" t="s">
        <v>4923</v>
      </c>
      <c r="D2186" s="199" t="s">
        <v>4632</v>
      </c>
      <c r="E2186" s="238">
        <v>19411.2</v>
      </c>
      <c r="F2186" s="256">
        <v>41939</v>
      </c>
      <c r="G2186" s="34">
        <v>19411.2</v>
      </c>
      <c r="H2186" s="217">
        <f t="shared" si="34"/>
        <v>0</v>
      </c>
      <c r="I2186" s="36" t="s">
        <v>5251</v>
      </c>
      <c r="J2186" s="21"/>
      <c r="K2186" s="21"/>
    </row>
    <row r="2187" spans="1:11" x14ac:dyDescent="0.25">
      <c r="A2187" s="192">
        <v>41939</v>
      </c>
      <c r="B2187" s="254" t="s">
        <v>6093</v>
      </c>
      <c r="C2187" s="322" t="s">
        <v>4923</v>
      </c>
      <c r="D2187" s="199" t="s">
        <v>4764</v>
      </c>
      <c r="E2187" s="238">
        <v>7332</v>
      </c>
      <c r="F2187" s="256">
        <v>41939</v>
      </c>
      <c r="G2187" s="34">
        <v>7332</v>
      </c>
      <c r="H2187" s="217">
        <f t="shared" si="34"/>
        <v>0</v>
      </c>
      <c r="I2187" s="36" t="s">
        <v>5251</v>
      </c>
      <c r="J2187" s="21"/>
      <c r="K2187" s="21"/>
    </row>
    <row r="2188" spans="1:11" x14ac:dyDescent="0.25">
      <c r="A2188" s="192">
        <v>41939</v>
      </c>
      <c r="B2188" s="254" t="s">
        <v>6094</v>
      </c>
      <c r="C2188" s="322" t="s">
        <v>4923</v>
      </c>
      <c r="D2188" s="199" t="s">
        <v>2714</v>
      </c>
      <c r="E2188" s="238">
        <v>967.2</v>
      </c>
      <c r="F2188" s="256">
        <v>41939</v>
      </c>
      <c r="G2188" s="34">
        <v>967.2</v>
      </c>
      <c r="H2188" s="217">
        <f t="shared" si="34"/>
        <v>0</v>
      </c>
      <c r="I2188" s="36" t="s">
        <v>6049</v>
      </c>
      <c r="J2188" s="21"/>
      <c r="K2188" s="21"/>
    </row>
    <row r="2189" spans="1:11" x14ac:dyDescent="0.25">
      <c r="A2189" s="192">
        <v>41939</v>
      </c>
      <c r="B2189" s="254" t="s">
        <v>6095</v>
      </c>
      <c r="C2189" s="322" t="s">
        <v>4923</v>
      </c>
      <c r="D2189" s="199" t="s">
        <v>4826</v>
      </c>
      <c r="E2189" s="238">
        <v>5816.7</v>
      </c>
      <c r="F2189" s="436">
        <v>41939</v>
      </c>
      <c r="G2189" s="34">
        <v>5816.7</v>
      </c>
      <c r="H2189" s="217">
        <f t="shared" si="34"/>
        <v>0</v>
      </c>
      <c r="I2189" s="36" t="s">
        <v>4992</v>
      </c>
      <c r="J2189" s="21"/>
      <c r="K2189" s="21"/>
    </row>
    <row r="2190" spans="1:11" x14ac:dyDescent="0.25">
      <c r="A2190" s="192">
        <v>41939</v>
      </c>
      <c r="B2190" s="254" t="s">
        <v>6096</v>
      </c>
      <c r="C2190" s="322" t="s">
        <v>4923</v>
      </c>
      <c r="D2190" s="199" t="s">
        <v>22</v>
      </c>
      <c r="E2190" s="238">
        <v>5752</v>
      </c>
      <c r="F2190" s="256">
        <v>41939</v>
      </c>
      <c r="G2190" s="34">
        <v>5752</v>
      </c>
      <c r="H2190" s="217">
        <f t="shared" si="34"/>
        <v>0</v>
      </c>
      <c r="I2190" s="36" t="s">
        <v>4992</v>
      </c>
      <c r="J2190" s="21"/>
      <c r="K2190" s="21"/>
    </row>
    <row r="2191" spans="1:11" x14ac:dyDescent="0.25">
      <c r="A2191" s="192">
        <v>41939</v>
      </c>
      <c r="B2191" s="254" t="s">
        <v>6097</v>
      </c>
      <c r="C2191" s="322" t="s">
        <v>4923</v>
      </c>
      <c r="D2191" s="199" t="s">
        <v>180</v>
      </c>
      <c r="E2191" s="238">
        <v>14664</v>
      </c>
      <c r="F2191" s="256">
        <v>41939</v>
      </c>
      <c r="G2191" s="34">
        <v>14664</v>
      </c>
      <c r="H2191" s="217">
        <f t="shared" si="34"/>
        <v>0</v>
      </c>
      <c r="I2191" s="36" t="s">
        <v>5251</v>
      </c>
      <c r="J2191" s="21"/>
      <c r="K2191" s="21"/>
    </row>
    <row r="2192" spans="1:11" x14ac:dyDescent="0.25">
      <c r="A2192" s="192">
        <v>41939</v>
      </c>
      <c r="B2192" s="254" t="s">
        <v>6098</v>
      </c>
      <c r="C2192" s="322" t="s">
        <v>4923</v>
      </c>
      <c r="D2192" s="199" t="s">
        <v>4632</v>
      </c>
      <c r="E2192" s="238">
        <v>262.60000000000002</v>
      </c>
      <c r="F2192" s="256">
        <v>41939</v>
      </c>
      <c r="G2192" s="34">
        <v>262.60000000000002</v>
      </c>
      <c r="H2192" s="217">
        <f t="shared" si="34"/>
        <v>0</v>
      </c>
      <c r="I2192" s="36" t="s">
        <v>5251</v>
      </c>
      <c r="J2192" s="21"/>
      <c r="K2192" s="21"/>
    </row>
    <row r="2193" spans="1:11" x14ac:dyDescent="0.25">
      <c r="A2193" s="192">
        <v>41939</v>
      </c>
      <c r="B2193" s="254" t="s">
        <v>6099</v>
      </c>
      <c r="C2193" s="322" t="s">
        <v>4923</v>
      </c>
      <c r="D2193" s="199" t="s">
        <v>2183</v>
      </c>
      <c r="E2193" s="238">
        <v>1723.2</v>
      </c>
      <c r="F2193" s="256">
        <v>41939</v>
      </c>
      <c r="G2193" s="34">
        <v>1723.2</v>
      </c>
      <c r="H2193" s="217">
        <f t="shared" si="34"/>
        <v>0</v>
      </c>
      <c r="I2193" s="36" t="s">
        <v>4997</v>
      </c>
      <c r="J2193" s="21"/>
      <c r="K2193" s="21"/>
    </row>
    <row r="2194" spans="1:11" x14ac:dyDescent="0.25">
      <c r="A2194" s="192">
        <v>41939</v>
      </c>
      <c r="B2194" s="254" t="s">
        <v>6100</v>
      </c>
      <c r="C2194" s="322" t="s">
        <v>4923</v>
      </c>
      <c r="D2194" s="199" t="s">
        <v>3366</v>
      </c>
      <c r="E2194" s="238">
        <v>1824</v>
      </c>
      <c r="F2194" s="256">
        <v>41939</v>
      </c>
      <c r="G2194" s="34">
        <v>1824</v>
      </c>
      <c r="H2194" s="217">
        <f t="shared" si="34"/>
        <v>0</v>
      </c>
      <c r="I2194" s="36" t="s">
        <v>4992</v>
      </c>
      <c r="J2194" s="21"/>
      <c r="K2194" s="21"/>
    </row>
    <row r="2195" spans="1:11" x14ac:dyDescent="0.25">
      <c r="A2195" s="192">
        <v>41939</v>
      </c>
      <c r="B2195" s="254" t="s">
        <v>6101</v>
      </c>
      <c r="C2195" s="322" t="s">
        <v>4923</v>
      </c>
      <c r="D2195" s="199" t="s">
        <v>6102</v>
      </c>
      <c r="E2195" s="238">
        <v>136</v>
      </c>
      <c r="F2195" s="256">
        <v>41943</v>
      </c>
      <c r="G2195" s="34">
        <v>136</v>
      </c>
      <c r="H2195" s="217">
        <f t="shared" si="34"/>
        <v>0</v>
      </c>
      <c r="I2195" s="36" t="s">
        <v>492</v>
      </c>
      <c r="J2195" s="21"/>
      <c r="K2195" s="21"/>
    </row>
    <row r="2196" spans="1:11" x14ac:dyDescent="0.25">
      <c r="A2196" s="192">
        <v>41939</v>
      </c>
      <c r="B2196" s="254" t="s">
        <v>6103</v>
      </c>
      <c r="C2196" s="322" t="s">
        <v>4923</v>
      </c>
      <c r="D2196" s="199" t="s">
        <v>29</v>
      </c>
      <c r="E2196" s="238">
        <v>10869.4</v>
      </c>
      <c r="F2196" s="256">
        <v>41939</v>
      </c>
      <c r="G2196" s="34">
        <v>10869.4</v>
      </c>
      <c r="H2196" s="217">
        <f t="shared" si="34"/>
        <v>0</v>
      </c>
      <c r="I2196" s="36" t="s">
        <v>4997</v>
      </c>
      <c r="J2196" s="21"/>
      <c r="K2196" s="21"/>
    </row>
    <row r="2197" spans="1:11" x14ac:dyDescent="0.25">
      <c r="A2197" s="192">
        <v>41939</v>
      </c>
      <c r="B2197" s="254" t="s">
        <v>6104</v>
      </c>
      <c r="C2197" s="322" t="s">
        <v>4923</v>
      </c>
      <c r="D2197" s="199" t="s">
        <v>47</v>
      </c>
      <c r="E2197" s="238">
        <v>2545</v>
      </c>
      <c r="F2197" s="256">
        <v>41939</v>
      </c>
      <c r="G2197" s="34">
        <v>2545</v>
      </c>
      <c r="H2197" s="217">
        <f t="shared" si="34"/>
        <v>0</v>
      </c>
      <c r="I2197" s="36" t="s">
        <v>4997</v>
      </c>
      <c r="J2197" s="21"/>
      <c r="K2197" s="21"/>
    </row>
    <row r="2198" spans="1:11" x14ac:dyDescent="0.25">
      <c r="A2198" s="192">
        <v>41939</v>
      </c>
      <c r="B2198" s="254" t="s">
        <v>6105</v>
      </c>
      <c r="C2198" s="322" t="s">
        <v>4923</v>
      </c>
      <c r="D2198" s="199" t="s">
        <v>758</v>
      </c>
      <c r="E2198" s="238">
        <v>2227.1999999999998</v>
      </c>
      <c r="F2198" s="256">
        <v>41939</v>
      </c>
      <c r="G2198" s="34">
        <v>2227.1999999999998</v>
      </c>
      <c r="H2198" s="217">
        <f t="shared" si="34"/>
        <v>0</v>
      </c>
      <c r="I2198" s="36" t="s">
        <v>4997</v>
      </c>
      <c r="J2198" s="21"/>
      <c r="K2198" s="21"/>
    </row>
    <row r="2199" spans="1:11" x14ac:dyDescent="0.25">
      <c r="A2199" s="192">
        <v>41939</v>
      </c>
      <c r="B2199" s="254" t="s">
        <v>6106</v>
      </c>
      <c r="C2199" s="322" t="s">
        <v>4923</v>
      </c>
      <c r="D2199" s="199" t="s">
        <v>4938</v>
      </c>
      <c r="E2199" s="238">
        <v>7746.8</v>
      </c>
      <c r="F2199" s="256">
        <v>41942</v>
      </c>
      <c r="G2199" s="34">
        <v>7746.8</v>
      </c>
      <c r="H2199" s="217">
        <f t="shared" si="34"/>
        <v>0</v>
      </c>
      <c r="I2199" s="36" t="s">
        <v>5006</v>
      </c>
      <c r="J2199" s="21"/>
      <c r="K2199" s="21"/>
    </row>
    <row r="2200" spans="1:11" x14ac:dyDescent="0.25">
      <c r="A2200" s="192">
        <v>41939</v>
      </c>
      <c r="B2200" s="254" t="s">
        <v>6107</v>
      </c>
      <c r="C2200" s="322" t="s">
        <v>4923</v>
      </c>
      <c r="D2200" s="199" t="s">
        <v>4322</v>
      </c>
      <c r="E2200" s="238">
        <v>9640.7999999999993</v>
      </c>
      <c r="F2200" s="256">
        <v>41939</v>
      </c>
      <c r="G2200" s="34">
        <v>9640.7999999999993</v>
      </c>
      <c r="H2200" s="217">
        <f t="shared" si="34"/>
        <v>0</v>
      </c>
      <c r="I2200" s="36" t="s">
        <v>5251</v>
      </c>
      <c r="J2200" s="21"/>
      <c r="K2200" s="21"/>
    </row>
    <row r="2201" spans="1:11" x14ac:dyDescent="0.25">
      <c r="A2201" s="192">
        <v>41939</v>
      </c>
      <c r="B2201" s="254" t="s">
        <v>6108</v>
      </c>
      <c r="C2201" s="322" t="s">
        <v>4923</v>
      </c>
      <c r="D2201" s="199" t="s">
        <v>5004</v>
      </c>
      <c r="E2201" s="238">
        <v>5131.6000000000004</v>
      </c>
      <c r="F2201" s="256">
        <v>41939</v>
      </c>
      <c r="G2201" s="34">
        <v>5131.6000000000004</v>
      </c>
      <c r="H2201" s="217">
        <f t="shared" si="34"/>
        <v>0</v>
      </c>
      <c r="I2201" s="36" t="s">
        <v>5251</v>
      </c>
      <c r="J2201" s="21"/>
      <c r="K2201" s="21"/>
    </row>
    <row r="2202" spans="1:11" x14ac:dyDescent="0.25">
      <c r="A2202" s="192">
        <v>41939</v>
      </c>
      <c r="B2202" s="254" t="s">
        <v>6109</v>
      </c>
      <c r="C2202" s="322" t="s">
        <v>4923</v>
      </c>
      <c r="D2202" s="199" t="s">
        <v>4589</v>
      </c>
      <c r="E2202" s="238">
        <v>3706</v>
      </c>
      <c r="F2202" s="256">
        <v>41939</v>
      </c>
      <c r="G2202" s="34">
        <v>3706</v>
      </c>
      <c r="H2202" s="217">
        <f t="shared" si="34"/>
        <v>0</v>
      </c>
      <c r="I2202" s="36" t="s">
        <v>4992</v>
      </c>
      <c r="J2202" s="21"/>
      <c r="K2202" s="21"/>
    </row>
    <row r="2203" spans="1:11" x14ac:dyDescent="0.25">
      <c r="A2203" s="192">
        <v>41939</v>
      </c>
      <c r="B2203" s="254" t="s">
        <v>6110</v>
      </c>
      <c r="C2203" s="322" t="s">
        <v>4923</v>
      </c>
      <c r="D2203" s="199" t="s">
        <v>25</v>
      </c>
      <c r="E2203" s="238">
        <v>3778.8</v>
      </c>
      <c r="F2203" s="256">
        <v>41939</v>
      </c>
      <c r="G2203" s="34">
        <v>3778.8</v>
      </c>
      <c r="H2203" s="217">
        <f t="shared" si="34"/>
        <v>0</v>
      </c>
      <c r="I2203" s="36" t="s">
        <v>5251</v>
      </c>
      <c r="J2203" s="21"/>
      <c r="K2203" s="21"/>
    </row>
    <row r="2204" spans="1:11" x14ac:dyDescent="0.25">
      <c r="A2204" s="192">
        <v>41939</v>
      </c>
      <c r="B2204" s="254" t="s">
        <v>6111</v>
      </c>
      <c r="C2204" s="322" t="s">
        <v>4923</v>
      </c>
      <c r="D2204" s="199" t="s">
        <v>4915</v>
      </c>
      <c r="E2204" s="238">
        <v>15352.5</v>
      </c>
      <c r="F2204" s="256">
        <v>41940</v>
      </c>
      <c r="G2204" s="34">
        <v>15352.5</v>
      </c>
      <c r="H2204" s="217">
        <f t="shared" si="34"/>
        <v>0</v>
      </c>
      <c r="I2204" s="36" t="s">
        <v>4971</v>
      </c>
      <c r="J2204" s="21"/>
      <c r="K2204" s="21"/>
    </row>
    <row r="2205" spans="1:11" x14ac:dyDescent="0.25">
      <c r="A2205" s="192">
        <v>41939</v>
      </c>
      <c r="B2205" s="254" t="s">
        <v>6112</v>
      </c>
      <c r="C2205" s="322" t="s">
        <v>4923</v>
      </c>
      <c r="D2205" s="199" t="s">
        <v>701</v>
      </c>
      <c r="E2205" s="238">
        <v>1932.9</v>
      </c>
      <c r="F2205" s="256">
        <v>41939</v>
      </c>
      <c r="G2205" s="34">
        <v>1932.9</v>
      </c>
      <c r="H2205" s="217">
        <f t="shared" si="34"/>
        <v>0</v>
      </c>
      <c r="I2205" s="36" t="s">
        <v>4992</v>
      </c>
      <c r="J2205" s="21"/>
      <c r="K2205" s="21"/>
    </row>
    <row r="2206" spans="1:11" x14ac:dyDescent="0.25">
      <c r="A2206" s="192">
        <v>41939</v>
      </c>
      <c r="B2206" s="254" t="s">
        <v>6113</v>
      </c>
      <c r="C2206" s="322" t="s">
        <v>4923</v>
      </c>
      <c r="D2206" s="199" t="s">
        <v>1040</v>
      </c>
      <c r="E2206" s="238">
        <v>1310.7</v>
      </c>
      <c r="F2206" s="256">
        <v>41939</v>
      </c>
      <c r="G2206" s="34">
        <v>1310.7</v>
      </c>
      <c r="H2206" s="217">
        <f t="shared" si="34"/>
        <v>0</v>
      </c>
      <c r="I2206" s="36" t="s">
        <v>4997</v>
      </c>
      <c r="J2206" s="21"/>
      <c r="K2206" s="21"/>
    </row>
    <row r="2207" spans="1:11" x14ac:dyDescent="0.25">
      <c r="A2207" s="192">
        <v>41939</v>
      </c>
      <c r="B2207" s="254" t="s">
        <v>6114</v>
      </c>
      <c r="C2207" s="322" t="s">
        <v>4923</v>
      </c>
      <c r="D2207" s="199" t="s">
        <v>4915</v>
      </c>
      <c r="E2207" s="238">
        <v>11251.6</v>
      </c>
      <c r="F2207" s="256">
        <v>41939</v>
      </c>
      <c r="G2207" s="34">
        <v>11251.6</v>
      </c>
      <c r="H2207" s="217">
        <f t="shared" si="34"/>
        <v>0</v>
      </c>
      <c r="I2207" s="36" t="s">
        <v>4971</v>
      </c>
      <c r="J2207" s="21"/>
      <c r="K2207" s="21"/>
    </row>
    <row r="2208" spans="1:11" x14ac:dyDescent="0.25">
      <c r="A2208" s="192">
        <v>41939</v>
      </c>
      <c r="B2208" s="254" t="s">
        <v>6115</v>
      </c>
      <c r="C2208" s="322" t="s">
        <v>4923</v>
      </c>
      <c r="D2208" s="199" t="s">
        <v>4731</v>
      </c>
      <c r="E2208" s="238">
        <v>3250.4</v>
      </c>
      <c r="F2208" s="256">
        <v>41939</v>
      </c>
      <c r="G2208" s="34">
        <v>3250.4</v>
      </c>
      <c r="H2208" s="217">
        <f t="shared" si="34"/>
        <v>0</v>
      </c>
      <c r="I2208" s="36" t="s">
        <v>4992</v>
      </c>
      <c r="J2208" s="21"/>
      <c r="K2208" s="21"/>
    </row>
    <row r="2209" spans="1:11" x14ac:dyDescent="0.25">
      <c r="A2209" s="192">
        <v>41939</v>
      </c>
      <c r="B2209" s="254" t="s">
        <v>6116</v>
      </c>
      <c r="C2209" s="322" t="s">
        <v>4923</v>
      </c>
      <c r="D2209" s="199" t="s">
        <v>2714</v>
      </c>
      <c r="E2209" s="238">
        <v>11200</v>
      </c>
      <c r="F2209" s="256">
        <v>41939</v>
      </c>
      <c r="G2209" s="34">
        <v>11200</v>
      </c>
      <c r="H2209" s="217">
        <f t="shared" si="34"/>
        <v>0</v>
      </c>
      <c r="I2209" s="36" t="s">
        <v>4997</v>
      </c>
      <c r="J2209" s="21"/>
      <c r="K2209" s="21"/>
    </row>
    <row r="2210" spans="1:11" x14ac:dyDescent="0.25">
      <c r="A2210" s="192">
        <v>41939</v>
      </c>
      <c r="B2210" s="254" t="s">
        <v>6117</v>
      </c>
      <c r="C2210" s="322" t="s">
        <v>4923</v>
      </c>
      <c r="D2210" s="199" t="s">
        <v>4918</v>
      </c>
      <c r="E2210" s="238">
        <v>45753</v>
      </c>
      <c r="F2210" s="256">
        <v>41940</v>
      </c>
      <c r="G2210" s="34">
        <v>45753</v>
      </c>
      <c r="H2210" s="217">
        <f t="shared" si="34"/>
        <v>0</v>
      </c>
      <c r="I2210" s="36" t="s">
        <v>5000</v>
      </c>
      <c r="J2210" s="21"/>
      <c r="K2210" s="21"/>
    </row>
    <row r="2211" spans="1:11" x14ac:dyDescent="0.25">
      <c r="A2211" s="192">
        <v>41939</v>
      </c>
      <c r="B2211" s="254" t="s">
        <v>6118</v>
      </c>
      <c r="C2211" s="322" t="s">
        <v>4923</v>
      </c>
      <c r="D2211" s="199" t="s">
        <v>237</v>
      </c>
      <c r="E2211" s="238">
        <v>7417.5</v>
      </c>
      <c r="F2211" s="256">
        <v>41939</v>
      </c>
      <c r="G2211" s="34">
        <v>7417.5</v>
      </c>
      <c r="H2211" s="217">
        <f t="shared" si="34"/>
        <v>0</v>
      </c>
      <c r="I2211" s="36" t="s">
        <v>4995</v>
      </c>
      <c r="J2211" s="21"/>
      <c r="K2211" s="21"/>
    </row>
    <row r="2212" spans="1:11" x14ac:dyDescent="0.25">
      <c r="A2212" s="192">
        <v>41939</v>
      </c>
      <c r="B2212" s="254" t="s">
        <v>6119</v>
      </c>
      <c r="C2212" s="322" t="s">
        <v>4923</v>
      </c>
      <c r="D2212" s="199" t="s">
        <v>6120</v>
      </c>
      <c r="E2212" s="238">
        <v>3600</v>
      </c>
      <c r="F2212" s="412">
        <v>41948</v>
      </c>
      <c r="G2212" s="40">
        <v>3600</v>
      </c>
      <c r="H2212" s="217">
        <f t="shared" si="34"/>
        <v>0</v>
      </c>
      <c r="I2212" s="36" t="s">
        <v>4997</v>
      </c>
      <c r="J2212" s="21"/>
      <c r="K2212" s="21"/>
    </row>
    <row r="2213" spans="1:11" x14ac:dyDescent="0.25">
      <c r="A2213" s="192">
        <v>41939</v>
      </c>
      <c r="B2213" s="254" t="s">
        <v>6121</v>
      </c>
      <c r="C2213" s="322" t="s">
        <v>4923</v>
      </c>
      <c r="D2213" s="199" t="s">
        <v>494</v>
      </c>
      <c r="E2213" s="238">
        <v>3770</v>
      </c>
      <c r="F2213" s="256">
        <v>41939</v>
      </c>
      <c r="G2213" s="34">
        <v>3770</v>
      </c>
      <c r="H2213" s="217">
        <f t="shared" si="34"/>
        <v>0</v>
      </c>
      <c r="I2213" s="36" t="s">
        <v>4992</v>
      </c>
      <c r="J2213" s="21"/>
      <c r="K2213" s="21"/>
    </row>
    <row r="2214" spans="1:11" x14ac:dyDescent="0.25">
      <c r="A2214" s="192">
        <v>41939</v>
      </c>
      <c r="B2214" s="254" t="s">
        <v>6122</v>
      </c>
      <c r="C2214" s="322" t="s">
        <v>4923</v>
      </c>
      <c r="D2214" s="199" t="s">
        <v>136</v>
      </c>
      <c r="E2214" s="238">
        <v>1195</v>
      </c>
      <c r="F2214" s="256">
        <v>41939</v>
      </c>
      <c r="G2214" s="34">
        <v>1195</v>
      </c>
      <c r="H2214" s="217">
        <f t="shared" si="34"/>
        <v>0</v>
      </c>
      <c r="I2214" s="36" t="s">
        <v>4992</v>
      </c>
      <c r="J2214" s="21"/>
      <c r="K2214" s="21"/>
    </row>
    <row r="2215" spans="1:11" x14ac:dyDescent="0.25">
      <c r="A2215" s="192">
        <v>41939</v>
      </c>
      <c r="B2215" s="254" t="s">
        <v>6123</v>
      </c>
      <c r="C2215" s="322" t="s">
        <v>4923</v>
      </c>
      <c r="D2215" s="199" t="s">
        <v>1464</v>
      </c>
      <c r="E2215" s="238">
        <v>5042.8</v>
      </c>
      <c r="F2215" s="256">
        <v>41939</v>
      </c>
      <c r="G2215" s="34">
        <v>5042.8</v>
      </c>
      <c r="H2215" s="217">
        <f t="shared" si="34"/>
        <v>0</v>
      </c>
      <c r="I2215" s="36" t="s">
        <v>4995</v>
      </c>
      <c r="J2215" s="21"/>
      <c r="K2215" s="21"/>
    </row>
    <row r="2216" spans="1:11" x14ac:dyDescent="0.25">
      <c r="A2216" s="192">
        <v>41939</v>
      </c>
      <c r="B2216" s="254" t="s">
        <v>6124</v>
      </c>
      <c r="C2216" s="322" t="s">
        <v>4923</v>
      </c>
      <c r="D2216" s="18" t="s">
        <v>1814</v>
      </c>
      <c r="E2216" s="238">
        <v>9262.4</v>
      </c>
      <c r="F2216" s="412">
        <v>41946</v>
      </c>
      <c r="G2216" s="40">
        <v>9262.4</v>
      </c>
      <c r="H2216" s="217">
        <f t="shared" si="34"/>
        <v>0</v>
      </c>
      <c r="I2216" s="36" t="s">
        <v>4995</v>
      </c>
      <c r="J2216" s="21"/>
      <c r="K2216" s="21"/>
    </row>
    <row r="2217" spans="1:11" x14ac:dyDescent="0.25">
      <c r="A2217" s="192">
        <v>41939</v>
      </c>
      <c r="B2217" s="254" t="s">
        <v>6125</v>
      </c>
      <c r="C2217" s="322" t="s">
        <v>4923</v>
      </c>
      <c r="D2217" s="18" t="s">
        <v>4938</v>
      </c>
      <c r="E2217" s="238">
        <v>1590</v>
      </c>
      <c r="F2217" s="256">
        <v>41942</v>
      </c>
      <c r="G2217" s="34">
        <v>1590</v>
      </c>
      <c r="H2217" s="217">
        <f t="shared" si="34"/>
        <v>0</v>
      </c>
      <c r="I2217" s="36" t="s">
        <v>4992</v>
      </c>
      <c r="J2217" s="21"/>
      <c r="K2217" s="21"/>
    </row>
    <row r="2218" spans="1:11" x14ac:dyDescent="0.25">
      <c r="A2218" s="192">
        <v>41939</v>
      </c>
      <c r="B2218" s="254" t="s">
        <v>6126</v>
      </c>
      <c r="C2218" s="322" t="s">
        <v>4923</v>
      </c>
      <c r="D2218" s="18" t="s">
        <v>4586</v>
      </c>
      <c r="E2218" s="238">
        <v>3408</v>
      </c>
      <c r="F2218" s="256">
        <v>41939</v>
      </c>
      <c r="G2218" s="34">
        <v>3408</v>
      </c>
      <c r="H2218" s="217">
        <f t="shared" si="34"/>
        <v>0</v>
      </c>
      <c r="I2218" s="36" t="s">
        <v>4992</v>
      </c>
      <c r="J2218" s="21"/>
      <c r="K2218" s="21"/>
    </row>
    <row r="2219" spans="1:11" x14ac:dyDescent="0.25">
      <c r="A2219" s="192">
        <v>41939</v>
      </c>
      <c r="B2219" s="254" t="s">
        <v>6127</v>
      </c>
      <c r="C2219" s="322" t="s">
        <v>4923</v>
      </c>
      <c r="D2219" s="18" t="s">
        <v>83</v>
      </c>
      <c r="E2219" s="238">
        <v>3039.69</v>
      </c>
      <c r="F2219" s="256">
        <v>41939</v>
      </c>
      <c r="G2219" s="34">
        <v>3039.69</v>
      </c>
      <c r="H2219" s="217">
        <f t="shared" si="34"/>
        <v>0</v>
      </c>
      <c r="I2219" s="36" t="s">
        <v>4995</v>
      </c>
      <c r="J2219" s="21"/>
      <c r="K2219" s="21"/>
    </row>
    <row r="2220" spans="1:11" x14ac:dyDescent="0.25">
      <c r="A2220" s="192">
        <v>41939</v>
      </c>
      <c r="B2220" s="254" t="s">
        <v>6128</v>
      </c>
      <c r="C2220" s="322" t="s">
        <v>4923</v>
      </c>
      <c r="D2220" s="18" t="s">
        <v>2382</v>
      </c>
      <c r="E2220" s="238">
        <v>6598.9</v>
      </c>
      <c r="F2220" s="256">
        <v>41942</v>
      </c>
      <c r="G2220" s="34">
        <v>6598.9</v>
      </c>
      <c r="H2220" s="217">
        <f t="shared" si="34"/>
        <v>0</v>
      </c>
      <c r="I2220" s="36" t="s">
        <v>4995</v>
      </c>
      <c r="J2220" s="21"/>
      <c r="K2220" s="21"/>
    </row>
    <row r="2221" spans="1:11" x14ac:dyDescent="0.25">
      <c r="A2221" s="192">
        <v>41939</v>
      </c>
      <c r="B2221" s="254" t="s">
        <v>6129</v>
      </c>
      <c r="C2221" s="322" t="s">
        <v>4923</v>
      </c>
      <c r="D2221" s="18" t="s">
        <v>4953</v>
      </c>
      <c r="E2221" s="238">
        <v>10379.1</v>
      </c>
      <c r="F2221" s="256">
        <v>41942</v>
      </c>
      <c r="G2221" s="34">
        <v>10379.1</v>
      </c>
      <c r="H2221" s="217">
        <f t="shared" si="34"/>
        <v>0</v>
      </c>
      <c r="I2221" s="36" t="s">
        <v>4995</v>
      </c>
      <c r="J2221" s="21"/>
      <c r="K2221" s="21"/>
    </row>
    <row r="2222" spans="1:11" x14ac:dyDescent="0.25">
      <c r="A2222" s="192">
        <v>41939</v>
      </c>
      <c r="B2222" s="254" t="s">
        <v>6130</v>
      </c>
      <c r="C2222" s="322" t="s">
        <v>4923</v>
      </c>
      <c r="D2222" s="18" t="s">
        <v>1693</v>
      </c>
      <c r="E2222" s="238">
        <v>9716</v>
      </c>
      <c r="F2222" s="256">
        <v>41939</v>
      </c>
      <c r="G2222" s="34">
        <v>9716</v>
      </c>
      <c r="H2222" s="217">
        <f t="shared" si="34"/>
        <v>0</v>
      </c>
      <c r="I2222" s="36" t="s">
        <v>4992</v>
      </c>
      <c r="J2222" s="21"/>
      <c r="K2222" s="21"/>
    </row>
    <row r="2223" spans="1:11" x14ac:dyDescent="0.25">
      <c r="A2223" s="192">
        <v>41939</v>
      </c>
      <c r="B2223" s="254" t="s">
        <v>6131</v>
      </c>
      <c r="C2223" s="322" t="s">
        <v>4923</v>
      </c>
      <c r="D2223" s="18" t="s">
        <v>494</v>
      </c>
      <c r="E2223" s="238">
        <v>4180</v>
      </c>
      <c r="F2223" s="256">
        <v>41939</v>
      </c>
      <c r="G2223" s="34">
        <v>4180</v>
      </c>
      <c r="H2223" s="217">
        <f t="shared" si="34"/>
        <v>0</v>
      </c>
      <c r="I2223" s="36" t="s">
        <v>5000</v>
      </c>
      <c r="J2223" s="21"/>
      <c r="K2223" s="21"/>
    </row>
    <row r="2224" spans="1:11" x14ac:dyDescent="0.25">
      <c r="A2224" s="192">
        <v>41939</v>
      </c>
      <c r="B2224" s="254" t="s">
        <v>6132</v>
      </c>
      <c r="C2224" s="322" t="s">
        <v>4923</v>
      </c>
      <c r="D2224" s="18" t="s">
        <v>79</v>
      </c>
      <c r="E2224" s="238">
        <v>11502.4</v>
      </c>
      <c r="F2224" s="256">
        <v>41940</v>
      </c>
      <c r="G2224" s="34">
        <v>11502.4</v>
      </c>
      <c r="H2224" s="217">
        <f t="shared" si="34"/>
        <v>0</v>
      </c>
      <c r="I2224" s="36" t="s">
        <v>4995</v>
      </c>
      <c r="J2224" s="21"/>
      <c r="K2224" s="21"/>
    </row>
    <row r="2225" spans="1:11" x14ac:dyDescent="0.25">
      <c r="A2225" s="192">
        <v>41939</v>
      </c>
      <c r="B2225" s="254" t="s">
        <v>6133</v>
      </c>
      <c r="C2225" s="322" t="s">
        <v>4923</v>
      </c>
      <c r="D2225" s="18" t="s">
        <v>4782</v>
      </c>
      <c r="E2225" s="238">
        <v>1567.4</v>
      </c>
      <c r="F2225" s="256">
        <v>41939</v>
      </c>
      <c r="G2225" s="34">
        <v>1567.4</v>
      </c>
      <c r="H2225" s="217">
        <f t="shared" si="34"/>
        <v>0</v>
      </c>
      <c r="I2225" s="36" t="s">
        <v>4992</v>
      </c>
      <c r="J2225" s="21"/>
      <c r="K2225" s="21"/>
    </row>
    <row r="2226" spans="1:11" x14ac:dyDescent="0.25">
      <c r="A2226" s="192">
        <v>41939</v>
      </c>
      <c r="B2226" s="254" t="s">
        <v>6134</v>
      </c>
      <c r="C2226" s="322" t="s">
        <v>4923</v>
      </c>
      <c r="D2226" s="18" t="s">
        <v>855</v>
      </c>
      <c r="E2226" s="238">
        <v>13273.6</v>
      </c>
      <c r="F2226" s="421" t="s">
        <v>6135</v>
      </c>
      <c r="G2226" s="34">
        <f>10300+2973.6</f>
        <v>13273.6</v>
      </c>
      <c r="H2226" s="217">
        <f t="shared" si="34"/>
        <v>0</v>
      </c>
      <c r="I2226" s="36" t="s">
        <v>6049</v>
      </c>
      <c r="J2226" s="21"/>
      <c r="K2226" s="21"/>
    </row>
    <row r="2227" spans="1:11" x14ac:dyDescent="0.25">
      <c r="A2227" s="192">
        <v>41939</v>
      </c>
      <c r="B2227" s="254" t="s">
        <v>6136</v>
      </c>
      <c r="C2227" s="322" t="s">
        <v>4923</v>
      </c>
      <c r="D2227" s="18" t="s">
        <v>4996</v>
      </c>
      <c r="E2227" s="238">
        <v>32266</v>
      </c>
      <c r="F2227" s="256">
        <v>41942</v>
      </c>
      <c r="G2227" s="34">
        <v>32266</v>
      </c>
      <c r="H2227" s="217">
        <f t="shared" si="34"/>
        <v>0</v>
      </c>
      <c r="I2227" s="36" t="s">
        <v>4767</v>
      </c>
      <c r="J2227" s="21"/>
      <c r="K2227" s="21"/>
    </row>
    <row r="2228" spans="1:11" x14ac:dyDescent="0.25">
      <c r="A2228" s="192">
        <v>41939</v>
      </c>
      <c r="B2228" s="254" t="s">
        <v>6137</v>
      </c>
      <c r="C2228" s="322" t="s">
        <v>4923</v>
      </c>
      <c r="D2228" s="18" t="s">
        <v>51</v>
      </c>
      <c r="E2228" s="238">
        <v>2124</v>
      </c>
      <c r="F2228" s="421" t="s">
        <v>6138</v>
      </c>
      <c r="G2228" s="34">
        <v>2124</v>
      </c>
      <c r="H2228" s="217">
        <f t="shared" si="34"/>
        <v>0</v>
      </c>
      <c r="I2228" s="36" t="s">
        <v>4992</v>
      </c>
      <c r="J2228" s="21"/>
      <c r="K2228" s="21"/>
    </row>
    <row r="2229" spans="1:11" x14ac:dyDescent="0.25">
      <c r="A2229" s="192">
        <v>41939</v>
      </c>
      <c r="B2229" s="254" t="s">
        <v>6139</v>
      </c>
      <c r="C2229" s="322" t="s">
        <v>4923</v>
      </c>
      <c r="D2229" s="199" t="s">
        <v>346</v>
      </c>
      <c r="E2229" s="238">
        <v>2880</v>
      </c>
      <c r="F2229" s="256">
        <v>41940</v>
      </c>
      <c r="G2229" s="34">
        <v>2880</v>
      </c>
      <c r="H2229" s="217">
        <f t="shared" si="34"/>
        <v>0</v>
      </c>
      <c r="I2229" s="36" t="s">
        <v>6049</v>
      </c>
      <c r="J2229" s="21"/>
      <c r="K2229" s="21"/>
    </row>
    <row r="2230" spans="1:11" x14ac:dyDescent="0.25">
      <c r="A2230" s="192">
        <v>41939</v>
      </c>
      <c r="B2230" s="254" t="s">
        <v>6140</v>
      </c>
      <c r="C2230" s="322" t="s">
        <v>4923</v>
      </c>
      <c r="D2230" s="199" t="s">
        <v>429</v>
      </c>
      <c r="E2230" s="238">
        <v>20086</v>
      </c>
      <c r="F2230" s="256">
        <v>41940</v>
      </c>
      <c r="G2230" s="34">
        <v>20086</v>
      </c>
      <c r="H2230" s="217">
        <f t="shared" si="34"/>
        <v>0</v>
      </c>
      <c r="I2230" s="36" t="s">
        <v>6049</v>
      </c>
      <c r="J2230" s="21"/>
      <c r="K2230" s="21"/>
    </row>
    <row r="2231" spans="1:11" x14ac:dyDescent="0.25">
      <c r="A2231" s="192">
        <v>41939</v>
      </c>
      <c r="B2231" s="254" t="s">
        <v>6141</v>
      </c>
      <c r="C2231" s="322" t="s">
        <v>4923</v>
      </c>
      <c r="D2231" s="199" t="s">
        <v>133</v>
      </c>
      <c r="E2231" s="238">
        <v>24639</v>
      </c>
      <c r="F2231" s="256">
        <v>41939</v>
      </c>
      <c r="G2231" s="34">
        <v>24639</v>
      </c>
      <c r="H2231" s="217">
        <f t="shared" si="34"/>
        <v>0</v>
      </c>
      <c r="I2231" s="36" t="s">
        <v>4992</v>
      </c>
      <c r="J2231" s="21"/>
      <c r="K2231" s="21"/>
    </row>
    <row r="2232" spans="1:11" x14ac:dyDescent="0.25">
      <c r="A2232" s="192">
        <v>41939</v>
      </c>
      <c r="B2232" s="254" t="s">
        <v>6142</v>
      </c>
      <c r="C2232" s="322" t="s">
        <v>4923</v>
      </c>
      <c r="D2232" s="199" t="s">
        <v>1607</v>
      </c>
      <c r="E2232" s="238">
        <v>2330.1999999999998</v>
      </c>
      <c r="F2232" s="256">
        <v>41939</v>
      </c>
      <c r="G2232" s="34">
        <v>2330.1999999999998</v>
      </c>
      <c r="H2232" s="217">
        <f t="shared" si="34"/>
        <v>0</v>
      </c>
      <c r="I2232" s="36" t="s">
        <v>4992</v>
      </c>
      <c r="J2232" s="21"/>
      <c r="K2232" s="21"/>
    </row>
    <row r="2233" spans="1:11" x14ac:dyDescent="0.25">
      <c r="A2233" s="192">
        <v>41939</v>
      </c>
      <c r="B2233" s="254" t="s">
        <v>6143</v>
      </c>
      <c r="C2233" s="322" t="s">
        <v>4923</v>
      </c>
      <c r="D2233" s="199" t="s">
        <v>245</v>
      </c>
      <c r="E2233" s="238">
        <v>25832.2</v>
      </c>
      <c r="F2233" s="256">
        <v>41939</v>
      </c>
      <c r="G2233" s="34">
        <v>25832.2</v>
      </c>
      <c r="H2233" s="217">
        <f t="shared" si="34"/>
        <v>0</v>
      </c>
      <c r="I2233" s="36" t="s">
        <v>6049</v>
      </c>
      <c r="J2233" s="21"/>
      <c r="K2233" s="21"/>
    </row>
    <row r="2234" spans="1:11" x14ac:dyDescent="0.25">
      <c r="A2234" s="192">
        <v>41939</v>
      </c>
      <c r="B2234" s="254" t="s">
        <v>6144</v>
      </c>
      <c r="C2234" s="322" t="s">
        <v>4923</v>
      </c>
      <c r="D2234" s="199" t="s">
        <v>4667</v>
      </c>
      <c r="E2234" s="238">
        <v>3496.8</v>
      </c>
      <c r="F2234" s="256">
        <v>41940</v>
      </c>
      <c r="G2234" s="34">
        <v>3496.8</v>
      </c>
      <c r="H2234" s="217">
        <f t="shared" si="34"/>
        <v>0</v>
      </c>
      <c r="I2234" s="36" t="s">
        <v>6049</v>
      </c>
      <c r="J2234" s="21"/>
      <c r="K2234" s="21"/>
    </row>
    <row r="2235" spans="1:11" x14ac:dyDescent="0.25">
      <c r="A2235" s="192">
        <v>41939</v>
      </c>
      <c r="B2235" s="254" t="s">
        <v>6145</v>
      </c>
      <c r="C2235" s="322" t="s">
        <v>4923</v>
      </c>
      <c r="D2235" s="199" t="s">
        <v>99</v>
      </c>
      <c r="E2235" s="238">
        <v>1197.68</v>
      </c>
      <c r="F2235" s="256">
        <v>41940</v>
      </c>
      <c r="G2235" s="34">
        <v>1197.68</v>
      </c>
      <c r="H2235" s="217">
        <f t="shared" si="34"/>
        <v>0</v>
      </c>
      <c r="I2235" s="36" t="s">
        <v>6049</v>
      </c>
      <c r="J2235" s="21"/>
      <c r="K2235" s="21"/>
    </row>
    <row r="2236" spans="1:11" x14ac:dyDescent="0.25">
      <c r="A2236" s="192">
        <v>41939</v>
      </c>
      <c r="B2236" s="254" t="s">
        <v>6146</v>
      </c>
      <c r="C2236" s="322" t="s">
        <v>4923</v>
      </c>
      <c r="D2236" s="199" t="s">
        <v>85</v>
      </c>
      <c r="E2236" s="238">
        <v>579.20000000000005</v>
      </c>
      <c r="F2236" s="256">
        <v>41940</v>
      </c>
      <c r="G2236" s="34">
        <v>579.20000000000005</v>
      </c>
      <c r="H2236" s="217">
        <f t="shared" si="34"/>
        <v>0</v>
      </c>
      <c r="I2236" s="36" t="s">
        <v>6049</v>
      </c>
      <c r="J2236" s="21"/>
      <c r="K2236" s="21"/>
    </row>
    <row r="2237" spans="1:11" x14ac:dyDescent="0.25">
      <c r="A2237" s="192">
        <v>41939</v>
      </c>
      <c r="B2237" s="254" t="s">
        <v>6147</v>
      </c>
      <c r="C2237" s="322" t="s">
        <v>4923</v>
      </c>
      <c r="D2237" s="199" t="s">
        <v>242</v>
      </c>
      <c r="E2237" s="238">
        <v>30597.599999999999</v>
      </c>
      <c r="F2237" s="412" t="s">
        <v>6579</v>
      </c>
      <c r="G2237" s="40">
        <v>30597.599999999999</v>
      </c>
      <c r="H2237" s="217">
        <f t="shared" si="34"/>
        <v>0</v>
      </c>
      <c r="I2237" s="36" t="s">
        <v>6049</v>
      </c>
      <c r="J2237" s="21"/>
      <c r="K2237" s="21"/>
    </row>
    <row r="2238" spans="1:11" x14ac:dyDescent="0.25">
      <c r="A2238" s="192">
        <v>41939</v>
      </c>
      <c r="B2238" s="254" t="s">
        <v>6148</v>
      </c>
      <c r="C2238" s="322" t="s">
        <v>4923</v>
      </c>
      <c r="D2238" s="199" t="s">
        <v>240</v>
      </c>
      <c r="E2238" s="238">
        <v>55897.25</v>
      </c>
      <c r="F2238" s="412" t="s">
        <v>6580</v>
      </c>
      <c r="G2238" s="40">
        <v>55897.25</v>
      </c>
      <c r="H2238" s="217">
        <f t="shared" si="34"/>
        <v>0</v>
      </c>
      <c r="I2238" s="36" t="s">
        <v>6049</v>
      </c>
      <c r="J2238" s="21"/>
      <c r="K2238" s="21"/>
    </row>
    <row r="2239" spans="1:11" x14ac:dyDescent="0.25">
      <c r="A2239" s="192">
        <v>41939</v>
      </c>
      <c r="B2239" s="254" t="s">
        <v>6149</v>
      </c>
      <c r="C2239" s="322" t="s">
        <v>4923</v>
      </c>
      <c r="D2239" s="199" t="s">
        <v>149</v>
      </c>
      <c r="E2239" s="238">
        <v>10841.2</v>
      </c>
      <c r="F2239" s="256">
        <v>41940</v>
      </c>
      <c r="G2239" s="34">
        <v>10841.2</v>
      </c>
      <c r="H2239" s="217">
        <f t="shared" si="34"/>
        <v>0</v>
      </c>
      <c r="I2239" s="36" t="s">
        <v>6049</v>
      </c>
      <c r="J2239" s="21"/>
      <c r="K2239" s="21"/>
    </row>
    <row r="2240" spans="1:11" x14ac:dyDescent="0.25">
      <c r="A2240" s="192">
        <v>41939</v>
      </c>
      <c r="B2240" s="254" t="s">
        <v>6150</v>
      </c>
      <c r="C2240" s="322" t="s">
        <v>4923</v>
      </c>
      <c r="D2240" s="199" t="s">
        <v>4649</v>
      </c>
      <c r="E2240" s="238">
        <v>26059.8</v>
      </c>
      <c r="F2240" s="256">
        <v>41939</v>
      </c>
      <c r="G2240" s="34">
        <v>26059.8</v>
      </c>
      <c r="H2240" s="217">
        <f t="shared" si="34"/>
        <v>0</v>
      </c>
      <c r="I2240" s="36" t="s">
        <v>4992</v>
      </c>
      <c r="J2240" s="21"/>
      <c r="K2240" s="21"/>
    </row>
    <row r="2241" spans="1:11" x14ac:dyDescent="0.25">
      <c r="A2241" s="192">
        <v>41939</v>
      </c>
      <c r="B2241" s="254" t="s">
        <v>6151</v>
      </c>
      <c r="C2241" s="322" t="s">
        <v>4923</v>
      </c>
      <c r="D2241" s="199" t="s">
        <v>87</v>
      </c>
      <c r="E2241" s="238">
        <v>12524</v>
      </c>
      <c r="F2241" s="256">
        <v>41940</v>
      </c>
      <c r="G2241" s="34">
        <v>12524</v>
      </c>
      <c r="H2241" s="217">
        <f t="shared" si="34"/>
        <v>0</v>
      </c>
      <c r="I2241" s="36" t="s">
        <v>5000</v>
      </c>
      <c r="J2241" s="21"/>
      <c r="K2241" s="21"/>
    </row>
    <row r="2242" spans="1:11" x14ac:dyDescent="0.25">
      <c r="A2242" s="192">
        <v>41939</v>
      </c>
      <c r="B2242" s="254" t="s">
        <v>6152</v>
      </c>
      <c r="C2242" s="322" t="s">
        <v>4923</v>
      </c>
      <c r="D2242" s="199" t="s">
        <v>240</v>
      </c>
      <c r="E2242" s="238">
        <v>78387.199999999997</v>
      </c>
      <c r="F2242" s="412" t="s">
        <v>6565</v>
      </c>
      <c r="G2242" s="40">
        <v>78387.199999999997</v>
      </c>
      <c r="H2242" s="217">
        <f t="shared" si="34"/>
        <v>0</v>
      </c>
      <c r="I2242" s="36" t="s">
        <v>6049</v>
      </c>
      <c r="J2242" s="21"/>
      <c r="K2242" s="21"/>
    </row>
    <row r="2243" spans="1:11" x14ac:dyDescent="0.25">
      <c r="A2243" s="192">
        <v>41939</v>
      </c>
      <c r="B2243" s="254" t="s">
        <v>6153</v>
      </c>
      <c r="C2243" s="322" t="s">
        <v>4923</v>
      </c>
      <c r="D2243" s="199" t="s">
        <v>242</v>
      </c>
      <c r="E2243" s="238">
        <v>62315.4</v>
      </c>
      <c r="F2243" s="412" t="s">
        <v>6566</v>
      </c>
      <c r="G2243" s="40">
        <v>62315.4</v>
      </c>
      <c r="H2243" s="217">
        <f t="shared" si="34"/>
        <v>0</v>
      </c>
      <c r="I2243" s="36" t="s">
        <v>6049</v>
      </c>
      <c r="J2243" s="21"/>
      <c r="K2243" s="21"/>
    </row>
    <row r="2244" spans="1:11" x14ac:dyDescent="0.25">
      <c r="A2244" s="192">
        <v>41939</v>
      </c>
      <c r="B2244" s="254" t="s">
        <v>6154</v>
      </c>
      <c r="C2244" s="322" t="s">
        <v>4923</v>
      </c>
      <c r="D2244" s="199" t="s">
        <v>142</v>
      </c>
      <c r="E2244" s="238">
        <v>2269.1999999999998</v>
      </c>
      <c r="F2244" s="256">
        <v>41939</v>
      </c>
      <c r="G2244" s="34">
        <v>2269.1999999999998</v>
      </c>
      <c r="H2244" s="217">
        <f t="shared" si="34"/>
        <v>0</v>
      </c>
      <c r="I2244" s="36" t="s">
        <v>4992</v>
      </c>
      <c r="J2244" s="21"/>
      <c r="K2244" s="21"/>
    </row>
    <row r="2245" spans="1:11" x14ac:dyDescent="0.25">
      <c r="A2245" s="192">
        <v>41939</v>
      </c>
      <c r="B2245" s="254" t="s">
        <v>6155</v>
      </c>
      <c r="C2245" s="322" t="s">
        <v>4923</v>
      </c>
      <c r="D2245" s="199" t="s">
        <v>4777</v>
      </c>
      <c r="E2245" s="238">
        <v>19065.599999999999</v>
      </c>
      <c r="F2245" s="412" t="s">
        <v>6581</v>
      </c>
      <c r="G2245" s="40">
        <v>19065.599999999999</v>
      </c>
      <c r="H2245" s="217">
        <f t="shared" si="34"/>
        <v>0</v>
      </c>
      <c r="I2245" s="36" t="s">
        <v>6049</v>
      </c>
      <c r="J2245" s="21"/>
      <c r="K2245" s="21"/>
    </row>
    <row r="2246" spans="1:11" x14ac:dyDescent="0.25">
      <c r="A2246" s="192">
        <v>41939</v>
      </c>
      <c r="B2246" s="254" t="s">
        <v>6156</v>
      </c>
      <c r="C2246" s="322" t="s">
        <v>4923</v>
      </c>
      <c r="D2246" s="199" t="s">
        <v>429</v>
      </c>
      <c r="E2246" s="238">
        <v>640</v>
      </c>
      <c r="F2246" s="256">
        <v>41940</v>
      </c>
      <c r="G2246" s="34">
        <v>640</v>
      </c>
      <c r="H2246" s="217">
        <f t="shared" si="34"/>
        <v>0</v>
      </c>
      <c r="I2246" s="36" t="s">
        <v>6049</v>
      </c>
      <c r="J2246" s="21"/>
      <c r="K2246" s="21"/>
    </row>
    <row r="2247" spans="1:11" x14ac:dyDescent="0.25">
      <c r="A2247" s="192">
        <v>41939</v>
      </c>
      <c r="B2247" s="254" t="s">
        <v>6157</v>
      </c>
      <c r="C2247" s="322" t="s">
        <v>4923</v>
      </c>
      <c r="D2247" s="199" t="s">
        <v>6158</v>
      </c>
      <c r="E2247" s="238">
        <v>405.6</v>
      </c>
      <c r="F2247" s="256">
        <v>41940</v>
      </c>
      <c r="G2247" s="34">
        <v>405.6</v>
      </c>
      <c r="H2247" s="217">
        <f t="shared" si="34"/>
        <v>0</v>
      </c>
      <c r="I2247" s="36" t="s">
        <v>5000</v>
      </c>
      <c r="J2247" s="21"/>
      <c r="K2247" s="21"/>
    </row>
    <row r="2248" spans="1:11" x14ac:dyDescent="0.25">
      <c r="A2248" s="192">
        <v>41939</v>
      </c>
      <c r="B2248" s="254" t="s">
        <v>6159</v>
      </c>
      <c r="C2248" s="322" t="s">
        <v>4923</v>
      </c>
      <c r="D2248" s="199" t="s">
        <v>745</v>
      </c>
      <c r="E2248" s="238">
        <v>3620</v>
      </c>
      <c r="F2248" s="256">
        <v>41939</v>
      </c>
      <c r="G2248" s="34">
        <v>3620</v>
      </c>
      <c r="H2248" s="217">
        <f t="shared" si="34"/>
        <v>0</v>
      </c>
      <c r="I2248" s="36" t="s">
        <v>4992</v>
      </c>
      <c r="J2248" s="21"/>
      <c r="K2248" s="21"/>
    </row>
    <row r="2249" spans="1:11" x14ac:dyDescent="0.25">
      <c r="A2249" s="192">
        <v>41939</v>
      </c>
      <c r="B2249" s="254" t="s">
        <v>6160</v>
      </c>
      <c r="C2249" s="322" t="s">
        <v>4923</v>
      </c>
      <c r="D2249" s="199" t="s">
        <v>1004</v>
      </c>
      <c r="E2249" s="238">
        <v>855.4</v>
      </c>
      <c r="F2249" s="256">
        <v>41940</v>
      </c>
      <c r="G2249" s="34">
        <v>855.4</v>
      </c>
      <c r="H2249" s="217">
        <f t="shared" si="34"/>
        <v>0</v>
      </c>
      <c r="I2249" s="36" t="s">
        <v>5000</v>
      </c>
      <c r="J2249" s="21"/>
      <c r="K2249" s="21"/>
    </row>
    <row r="2250" spans="1:11" x14ac:dyDescent="0.25">
      <c r="A2250" s="192">
        <v>41939</v>
      </c>
      <c r="B2250" s="254" t="s">
        <v>6161</v>
      </c>
      <c r="C2250" s="322" t="s">
        <v>4923</v>
      </c>
      <c r="D2250" s="199" t="s">
        <v>855</v>
      </c>
      <c r="E2250" s="238">
        <v>5529.6</v>
      </c>
      <c r="F2250" s="256">
        <v>41940</v>
      </c>
      <c r="G2250" s="34">
        <v>5529.6</v>
      </c>
      <c r="H2250" s="217">
        <f t="shared" si="34"/>
        <v>0</v>
      </c>
      <c r="I2250" s="36" t="s">
        <v>6049</v>
      </c>
      <c r="J2250" s="21"/>
      <c r="K2250" s="21"/>
    </row>
    <row r="2251" spans="1:11" x14ac:dyDescent="0.25">
      <c r="A2251" s="192">
        <v>41939</v>
      </c>
      <c r="B2251" s="254" t="s">
        <v>6162</v>
      </c>
      <c r="C2251" s="322" t="s">
        <v>4923</v>
      </c>
      <c r="D2251" s="199" t="s">
        <v>349</v>
      </c>
      <c r="E2251" s="238">
        <v>3086.4</v>
      </c>
      <c r="F2251" s="256">
        <v>41940</v>
      </c>
      <c r="G2251" s="34">
        <v>3086.4</v>
      </c>
      <c r="H2251" s="217">
        <f t="shared" si="34"/>
        <v>0</v>
      </c>
      <c r="I2251" s="36" t="s">
        <v>5000</v>
      </c>
      <c r="J2251" s="21"/>
      <c r="K2251" s="21"/>
    </row>
    <row r="2252" spans="1:11" x14ac:dyDescent="0.25">
      <c r="A2252" s="192">
        <v>41939</v>
      </c>
      <c r="B2252" s="254" t="s">
        <v>6163</v>
      </c>
      <c r="C2252" s="322" t="s">
        <v>4923</v>
      </c>
      <c r="D2252" s="199" t="s">
        <v>78</v>
      </c>
      <c r="E2252" s="238">
        <v>2083.1999999999998</v>
      </c>
      <c r="F2252" s="256">
        <v>41940</v>
      </c>
      <c r="G2252" s="34">
        <v>2083.1999999999998</v>
      </c>
      <c r="H2252" s="217">
        <f t="shared" si="34"/>
        <v>0</v>
      </c>
      <c r="I2252" s="36" t="s">
        <v>5000</v>
      </c>
      <c r="J2252" s="21"/>
      <c r="K2252" s="21"/>
    </row>
    <row r="2253" spans="1:11" x14ac:dyDescent="0.25">
      <c r="A2253" s="192">
        <v>41939</v>
      </c>
      <c r="B2253" s="254" t="s">
        <v>6164</v>
      </c>
      <c r="C2253" s="322" t="s">
        <v>4923</v>
      </c>
      <c r="D2253" s="199" t="s">
        <v>78</v>
      </c>
      <c r="E2253" s="238">
        <v>2395.1999999999998</v>
      </c>
      <c r="F2253" s="256">
        <v>41940</v>
      </c>
      <c r="G2253" s="34">
        <v>2395.1999999999998</v>
      </c>
      <c r="H2253" s="217">
        <f t="shared" si="34"/>
        <v>0</v>
      </c>
      <c r="I2253" s="36" t="s">
        <v>5000</v>
      </c>
      <c r="J2253" s="21"/>
      <c r="K2253" s="21"/>
    </row>
    <row r="2254" spans="1:11" x14ac:dyDescent="0.25">
      <c r="A2254" s="192">
        <v>41939</v>
      </c>
      <c r="B2254" s="254" t="s">
        <v>6165</v>
      </c>
      <c r="C2254" s="322" t="s">
        <v>4923</v>
      </c>
      <c r="D2254" s="199" t="s">
        <v>54</v>
      </c>
      <c r="E2254" s="238">
        <v>9182.4</v>
      </c>
      <c r="F2254" s="256">
        <v>41940</v>
      </c>
      <c r="G2254" s="34">
        <v>9182.4</v>
      </c>
      <c r="H2254" s="217">
        <f t="shared" si="34"/>
        <v>0</v>
      </c>
      <c r="I2254" s="36" t="s">
        <v>5000</v>
      </c>
      <c r="J2254" s="21"/>
      <c r="K2254" s="21"/>
    </row>
    <row r="2255" spans="1:11" x14ac:dyDescent="0.25">
      <c r="A2255" s="192">
        <v>41939</v>
      </c>
      <c r="B2255" s="254" t="s">
        <v>6166</v>
      </c>
      <c r="C2255" s="322" t="s">
        <v>4923</v>
      </c>
      <c r="D2255" s="199" t="s">
        <v>1202</v>
      </c>
      <c r="E2255" s="238">
        <v>7930</v>
      </c>
      <c r="F2255" s="256">
        <v>41939</v>
      </c>
      <c r="G2255" s="34">
        <v>7930</v>
      </c>
      <c r="H2255" s="217">
        <f t="shared" si="34"/>
        <v>0</v>
      </c>
      <c r="I2255" s="36" t="s">
        <v>4992</v>
      </c>
      <c r="J2255" s="21"/>
      <c r="K2255" s="21"/>
    </row>
    <row r="2256" spans="1:11" x14ac:dyDescent="0.25">
      <c r="A2256" s="192">
        <v>41939</v>
      </c>
      <c r="B2256" s="254" t="s">
        <v>6167</v>
      </c>
      <c r="C2256" s="322" t="s">
        <v>4923</v>
      </c>
      <c r="D2256" s="199" t="s">
        <v>2944</v>
      </c>
      <c r="E2256" s="238">
        <v>1920</v>
      </c>
      <c r="F2256" s="256">
        <v>41939</v>
      </c>
      <c r="G2256" s="34">
        <v>1920</v>
      </c>
      <c r="H2256" s="217">
        <f t="shared" si="34"/>
        <v>0</v>
      </c>
      <c r="I2256" s="36" t="s">
        <v>4992</v>
      </c>
      <c r="J2256" s="21"/>
      <c r="K2256" s="21"/>
    </row>
    <row r="2257" spans="1:11" x14ac:dyDescent="0.25">
      <c r="A2257" s="192">
        <v>41939</v>
      </c>
      <c r="B2257" s="254" t="s">
        <v>6168</v>
      </c>
      <c r="C2257" s="322" t="s">
        <v>4923</v>
      </c>
      <c r="D2257" s="199" t="s">
        <v>494</v>
      </c>
      <c r="E2257" s="238">
        <v>2334.6</v>
      </c>
      <c r="F2257" s="256">
        <v>41939</v>
      </c>
      <c r="G2257" s="34">
        <v>2334.6</v>
      </c>
      <c r="H2257" s="217">
        <f t="shared" si="34"/>
        <v>0</v>
      </c>
      <c r="I2257" s="36" t="s">
        <v>4992</v>
      </c>
      <c r="J2257" s="21"/>
      <c r="K2257" s="21"/>
    </row>
    <row r="2258" spans="1:11" x14ac:dyDescent="0.25">
      <c r="A2258" s="192">
        <v>41939</v>
      </c>
      <c r="B2258" s="254" t="s">
        <v>6169</v>
      </c>
      <c r="C2258" s="322" t="s">
        <v>4923</v>
      </c>
      <c r="D2258" s="199" t="s">
        <v>4290</v>
      </c>
      <c r="E2258" s="238">
        <v>3685.3</v>
      </c>
      <c r="F2258" s="256">
        <v>41939</v>
      </c>
      <c r="G2258" s="34">
        <v>3685.3</v>
      </c>
      <c r="H2258" s="217">
        <f t="shared" si="34"/>
        <v>0</v>
      </c>
      <c r="I2258" s="36" t="s">
        <v>4992</v>
      </c>
      <c r="J2258" s="21"/>
      <c r="K2258" s="21"/>
    </row>
    <row r="2259" spans="1:11" x14ac:dyDescent="0.25">
      <c r="A2259" s="192">
        <v>41939</v>
      </c>
      <c r="B2259" s="254" t="s">
        <v>6170</v>
      </c>
      <c r="C2259" s="322" t="s">
        <v>4923</v>
      </c>
      <c r="D2259" s="199" t="s">
        <v>106</v>
      </c>
      <c r="E2259" s="238">
        <v>173057</v>
      </c>
      <c r="F2259" s="412">
        <v>41944</v>
      </c>
      <c r="G2259" s="40">
        <v>173057</v>
      </c>
      <c r="H2259" s="217">
        <f t="shared" si="34"/>
        <v>0</v>
      </c>
      <c r="I2259" s="36" t="s">
        <v>4992</v>
      </c>
      <c r="J2259" s="21"/>
      <c r="K2259" s="21"/>
    </row>
    <row r="2260" spans="1:11" x14ac:dyDescent="0.25">
      <c r="A2260" s="192">
        <v>41939</v>
      </c>
      <c r="B2260" s="254" t="s">
        <v>6171</v>
      </c>
      <c r="C2260" s="322" t="s">
        <v>4923</v>
      </c>
      <c r="D2260" s="199" t="s">
        <v>4929</v>
      </c>
      <c r="E2260" s="238">
        <v>3832</v>
      </c>
      <c r="F2260" s="256">
        <v>41939</v>
      </c>
      <c r="G2260" s="34">
        <v>3832</v>
      </c>
      <c r="H2260" s="217">
        <f t="shared" si="34"/>
        <v>0</v>
      </c>
      <c r="I2260" s="36" t="s">
        <v>4992</v>
      </c>
      <c r="J2260" s="21"/>
      <c r="K2260" s="21"/>
    </row>
    <row r="2261" spans="1:11" x14ac:dyDescent="0.25">
      <c r="A2261" s="192">
        <v>41939</v>
      </c>
      <c r="B2261" s="254" t="s">
        <v>6172</v>
      </c>
      <c r="C2261" s="322" t="s">
        <v>4923</v>
      </c>
      <c r="D2261" s="199" t="s">
        <v>160</v>
      </c>
      <c r="E2261" s="238">
        <v>178289.56</v>
      </c>
      <c r="F2261" s="412" t="s">
        <v>6173</v>
      </c>
      <c r="G2261" s="34">
        <v>178289.56</v>
      </c>
      <c r="H2261" s="217">
        <f t="shared" si="34"/>
        <v>0</v>
      </c>
      <c r="I2261" s="36" t="s">
        <v>5009</v>
      </c>
      <c r="J2261" s="21"/>
      <c r="K2261" s="21"/>
    </row>
    <row r="2262" spans="1:11" x14ac:dyDescent="0.25">
      <c r="A2262" s="192">
        <v>41939</v>
      </c>
      <c r="B2262" s="254" t="s">
        <v>6174</v>
      </c>
      <c r="C2262" s="322" t="s">
        <v>4923</v>
      </c>
      <c r="D2262" s="199" t="s">
        <v>2578</v>
      </c>
      <c r="E2262" s="238">
        <v>9268.6</v>
      </c>
      <c r="F2262" s="412">
        <v>41944</v>
      </c>
      <c r="G2262" s="40">
        <v>9268.6</v>
      </c>
      <c r="H2262" s="217">
        <f t="shared" si="34"/>
        <v>0</v>
      </c>
      <c r="I2262" s="36" t="s">
        <v>5009</v>
      </c>
      <c r="J2262" s="21"/>
      <c r="K2262" s="21"/>
    </row>
    <row r="2263" spans="1:11" x14ac:dyDescent="0.25">
      <c r="A2263" s="192">
        <v>41939</v>
      </c>
      <c r="B2263" s="254" t="s">
        <v>6175</v>
      </c>
      <c r="C2263" s="322" t="s">
        <v>4923</v>
      </c>
      <c r="D2263" s="199" t="s">
        <v>6176</v>
      </c>
      <c r="E2263" s="238">
        <v>11592.6</v>
      </c>
      <c r="F2263" s="256">
        <v>41941</v>
      </c>
      <c r="G2263" s="34">
        <v>11592.6</v>
      </c>
      <c r="H2263" s="217">
        <f t="shared" si="34"/>
        <v>0</v>
      </c>
      <c r="I2263" s="36" t="s">
        <v>5009</v>
      </c>
      <c r="J2263" s="21"/>
      <c r="K2263" s="21"/>
    </row>
    <row r="2264" spans="1:11" x14ac:dyDescent="0.25">
      <c r="A2264" s="192">
        <v>41939</v>
      </c>
      <c r="B2264" s="254" t="s">
        <v>6177</v>
      </c>
      <c r="C2264" s="322" t="s">
        <v>4923</v>
      </c>
      <c r="D2264" s="199" t="s">
        <v>5580</v>
      </c>
      <c r="E2264" s="238">
        <v>8157.84</v>
      </c>
      <c r="F2264" s="412" t="s">
        <v>6586</v>
      </c>
      <c r="G2264" s="40">
        <v>8157.84</v>
      </c>
      <c r="H2264" s="217">
        <f t="shared" si="34"/>
        <v>0</v>
      </c>
      <c r="I2264" s="36" t="s">
        <v>4992</v>
      </c>
      <c r="J2264" s="21"/>
      <c r="K2264" s="21"/>
    </row>
    <row r="2265" spans="1:11" x14ac:dyDescent="0.25">
      <c r="A2265" s="192">
        <v>41939</v>
      </c>
      <c r="B2265" s="254" t="s">
        <v>6178</v>
      </c>
      <c r="C2265" s="322" t="s">
        <v>4923</v>
      </c>
      <c r="D2265" s="199" t="s">
        <v>6179</v>
      </c>
      <c r="E2265" s="238">
        <v>4058.8</v>
      </c>
      <c r="F2265" s="256">
        <v>41941</v>
      </c>
      <c r="G2265" s="34">
        <v>4058.8</v>
      </c>
      <c r="H2265" s="217">
        <f t="shared" si="34"/>
        <v>0</v>
      </c>
      <c r="I2265" s="36" t="s">
        <v>4992</v>
      </c>
      <c r="J2265" s="21"/>
      <c r="K2265" s="21"/>
    </row>
    <row r="2266" spans="1:11" x14ac:dyDescent="0.25">
      <c r="A2266" s="192">
        <v>41939</v>
      </c>
      <c r="B2266" s="254" t="s">
        <v>6180</v>
      </c>
      <c r="C2266" s="322" t="s">
        <v>4923</v>
      </c>
      <c r="D2266" s="199" t="s">
        <v>106</v>
      </c>
      <c r="E2266" s="238">
        <v>389061</v>
      </c>
      <c r="F2266" s="412">
        <v>41944</v>
      </c>
      <c r="G2266" s="40">
        <v>389061</v>
      </c>
      <c r="H2266" s="217">
        <f t="shared" si="34"/>
        <v>0</v>
      </c>
      <c r="I2266" s="36" t="s">
        <v>6049</v>
      </c>
      <c r="J2266" s="21"/>
      <c r="K2266" s="21"/>
    </row>
    <row r="2267" spans="1:11" x14ac:dyDescent="0.25">
      <c r="A2267" s="192">
        <v>41939</v>
      </c>
      <c r="B2267" s="254" t="s">
        <v>6181</v>
      </c>
      <c r="C2267" s="322" t="s">
        <v>4923</v>
      </c>
      <c r="D2267" s="199" t="s">
        <v>174</v>
      </c>
      <c r="E2267" s="238">
        <v>4163.6000000000004</v>
      </c>
      <c r="F2267" s="256">
        <v>41941</v>
      </c>
      <c r="G2267" s="34">
        <v>4163.6000000000004</v>
      </c>
      <c r="H2267" s="217">
        <f t="shared" si="34"/>
        <v>0</v>
      </c>
      <c r="I2267" s="36" t="s">
        <v>5009</v>
      </c>
      <c r="J2267" s="21"/>
      <c r="K2267" s="21"/>
    </row>
    <row r="2268" spans="1:11" x14ac:dyDescent="0.25">
      <c r="A2268" s="192">
        <v>41939</v>
      </c>
      <c r="B2268" s="254" t="s">
        <v>6182</v>
      </c>
      <c r="C2268" s="322" t="s">
        <v>4923</v>
      </c>
      <c r="D2268" s="199" t="s">
        <v>4183</v>
      </c>
      <c r="E2268" s="238">
        <v>8028</v>
      </c>
      <c r="F2268" s="256">
        <v>41939</v>
      </c>
      <c r="G2268" s="34">
        <v>8028</v>
      </c>
      <c r="H2268" s="217">
        <f t="shared" si="34"/>
        <v>0</v>
      </c>
      <c r="I2268" s="36" t="s">
        <v>4992</v>
      </c>
      <c r="J2268" s="21"/>
      <c r="K2268" s="21"/>
    </row>
    <row r="2269" spans="1:11" x14ac:dyDescent="0.25">
      <c r="A2269" s="192">
        <v>41939</v>
      </c>
      <c r="B2269" s="254" t="s">
        <v>6183</v>
      </c>
      <c r="C2269" s="322" t="s">
        <v>4923</v>
      </c>
      <c r="D2269" s="199" t="s">
        <v>6184</v>
      </c>
      <c r="E2269" s="238">
        <v>21261.8</v>
      </c>
      <c r="F2269" s="256">
        <v>41941</v>
      </c>
      <c r="G2269" s="34">
        <v>21261.8</v>
      </c>
      <c r="H2269" s="217">
        <f t="shared" si="34"/>
        <v>0</v>
      </c>
      <c r="I2269" s="36" t="s">
        <v>5009</v>
      </c>
      <c r="J2269" s="21"/>
      <c r="K2269" s="21"/>
    </row>
    <row r="2270" spans="1:11" x14ac:dyDescent="0.25">
      <c r="A2270" s="192">
        <v>41939</v>
      </c>
      <c r="B2270" s="254" t="s">
        <v>6185</v>
      </c>
      <c r="C2270" s="322" t="s">
        <v>4923</v>
      </c>
      <c r="D2270" s="199" t="s">
        <v>4915</v>
      </c>
      <c r="E2270" s="238">
        <v>20012</v>
      </c>
      <c r="F2270" s="256">
        <v>41940</v>
      </c>
      <c r="G2270" s="34">
        <v>20012</v>
      </c>
      <c r="H2270" s="217">
        <f t="shared" si="34"/>
        <v>0</v>
      </c>
      <c r="I2270" s="36" t="s">
        <v>4992</v>
      </c>
      <c r="J2270" s="21"/>
      <c r="K2270" s="21"/>
    </row>
    <row r="2271" spans="1:11" x14ac:dyDescent="0.25">
      <c r="A2271" s="192">
        <v>41939</v>
      </c>
      <c r="B2271" s="254" t="s">
        <v>6186</v>
      </c>
      <c r="C2271" s="322" t="s">
        <v>4923</v>
      </c>
      <c r="D2271" s="308" t="s">
        <v>4319</v>
      </c>
      <c r="E2271" s="309">
        <v>2658.8</v>
      </c>
      <c r="F2271" s="256">
        <v>41939</v>
      </c>
      <c r="G2271" s="42">
        <v>2658.8</v>
      </c>
      <c r="H2271" s="217">
        <f t="shared" si="34"/>
        <v>0</v>
      </c>
      <c r="I2271" s="20" t="s">
        <v>4992</v>
      </c>
      <c r="J2271" s="21"/>
      <c r="K2271" s="21"/>
    </row>
    <row r="2272" spans="1:11" x14ac:dyDescent="0.25">
      <c r="A2272" s="192">
        <v>41939</v>
      </c>
      <c r="B2272" s="254" t="s">
        <v>6187</v>
      </c>
      <c r="C2272" s="322" t="s">
        <v>4923</v>
      </c>
      <c r="D2272" s="308" t="s">
        <v>5020</v>
      </c>
      <c r="E2272" s="309">
        <v>7384.9</v>
      </c>
      <c r="F2272" s="256">
        <v>41941</v>
      </c>
      <c r="G2272" s="42">
        <v>7384.9</v>
      </c>
      <c r="H2272" s="217">
        <f t="shared" si="34"/>
        <v>0</v>
      </c>
      <c r="I2272" s="20" t="s">
        <v>5009</v>
      </c>
      <c r="J2272" s="21"/>
      <c r="K2272" s="21"/>
    </row>
    <row r="2273" spans="1:11" x14ac:dyDescent="0.25">
      <c r="A2273" s="192">
        <v>41939</v>
      </c>
      <c r="B2273" s="254" t="s">
        <v>6188</v>
      </c>
      <c r="C2273" s="322" t="s">
        <v>4923</v>
      </c>
      <c r="D2273" s="308" t="s">
        <v>6189</v>
      </c>
      <c r="E2273" s="309">
        <v>6321</v>
      </c>
      <c r="F2273" s="256">
        <v>41941</v>
      </c>
      <c r="G2273" s="42">
        <v>6321</v>
      </c>
      <c r="H2273" s="217">
        <f t="shared" si="34"/>
        <v>0</v>
      </c>
      <c r="I2273" s="20" t="s">
        <v>5009</v>
      </c>
      <c r="J2273" s="21"/>
      <c r="K2273" s="21"/>
    </row>
    <row r="2274" spans="1:11" x14ac:dyDescent="0.25">
      <c r="A2274" s="192">
        <v>41939</v>
      </c>
      <c r="B2274" s="254" t="s">
        <v>6190</v>
      </c>
      <c r="C2274" s="322" t="s">
        <v>4923</v>
      </c>
      <c r="D2274" s="308" t="s">
        <v>4689</v>
      </c>
      <c r="E2274" s="309">
        <v>19240.8</v>
      </c>
      <c r="F2274" s="256">
        <v>41939</v>
      </c>
      <c r="G2274" s="42">
        <v>19240.8</v>
      </c>
      <c r="H2274" s="217">
        <f t="shared" si="34"/>
        <v>0</v>
      </c>
      <c r="I2274" s="20" t="s">
        <v>4992</v>
      </c>
      <c r="J2274" s="21"/>
      <c r="K2274" s="21"/>
    </row>
    <row r="2275" spans="1:11" x14ac:dyDescent="0.25">
      <c r="A2275" s="192">
        <v>41939</v>
      </c>
      <c r="B2275" s="254" t="s">
        <v>6191</v>
      </c>
      <c r="C2275" s="322" t="s">
        <v>4923</v>
      </c>
      <c r="D2275" s="308" t="s">
        <v>4612</v>
      </c>
      <c r="E2275" s="309">
        <v>9582</v>
      </c>
      <c r="F2275" s="256">
        <v>41943</v>
      </c>
      <c r="G2275" s="42">
        <v>9582</v>
      </c>
      <c r="H2275" s="217">
        <f t="shared" si="34"/>
        <v>0</v>
      </c>
      <c r="I2275" s="20" t="s">
        <v>4992</v>
      </c>
      <c r="J2275" s="21"/>
      <c r="K2275" s="21"/>
    </row>
    <row r="2276" spans="1:11" x14ac:dyDescent="0.25">
      <c r="A2276" s="192">
        <v>41939</v>
      </c>
      <c r="B2276" s="254" t="s">
        <v>6192</v>
      </c>
      <c r="C2276" s="322" t="s">
        <v>4923</v>
      </c>
      <c r="D2276" s="308" t="s">
        <v>6120</v>
      </c>
      <c r="E2276" s="309">
        <v>3600</v>
      </c>
      <c r="F2276" s="412">
        <v>41948</v>
      </c>
      <c r="G2276" s="219">
        <v>3600</v>
      </c>
      <c r="H2276" s="217">
        <f t="shared" si="34"/>
        <v>0</v>
      </c>
      <c r="I2276" s="20" t="s">
        <v>4993</v>
      </c>
      <c r="J2276" s="21"/>
      <c r="K2276" s="21"/>
    </row>
    <row r="2277" spans="1:11" x14ac:dyDescent="0.25">
      <c r="A2277" s="192">
        <v>41939</v>
      </c>
      <c r="B2277" s="254" t="s">
        <v>6193</v>
      </c>
      <c r="C2277" s="322" t="s">
        <v>4923</v>
      </c>
      <c r="D2277" s="308" t="s">
        <v>6194</v>
      </c>
      <c r="E2277" s="309">
        <v>1350</v>
      </c>
      <c r="F2277" s="412">
        <v>41948</v>
      </c>
      <c r="G2277" s="219">
        <v>1350</v>
      </c>
      <c r="H2277" s="217">
        <f t="shared" si="34"/>
        <v>0</v>
      </c>
      <c r="I2277" s="20" t="s">
        <v>4993</v>
      </c>
      <c r="J2277" s="21"/>
      <c r="K2277" s="21"/>
    </row>
    <row r="2278" spans="1:11" x14ac:dyDescent="0.25">
      <c r="A2278" s="192">
        <v>41939</v>
      </c>
      <c r="B2278" s="254" t="s">
        <v>6195</v>
      </c>
      <c r="C2278" s="322" t="s">
        <v>4923</v>
      </c>
      <c r="D2278" s="308" t="s">
        <v>6196</v>
      </c>
      <c r="E2278" s="309">
        <v>1350</v>
      </c>
      <c r="F2278" s="412">
        <v>41948</v>
      </c>
      <c r="G2278" s="219">
        <v>1350</v>
      </c>
      <c r="H2278" s="217">
        <f t="shared" si="34"/>
        <v>0</v>
      </c>
      <c r="I2278" s="20" t="s">
        <v>4993</v>
      </c>
      <c r="J2278" s="21"/>
      <c r="K2278" s="21"/>
    </row>
    <row r="2279" spans="1:11" x14ac:dyDescent="0.25">
      <c r="A2279" s="192">
        <v>41939</v>
      </c>
      <c r="B2279" s="254" t="s">
        <v>6197</v>
      </c>
      <c r="C2279" s="322" t="s">
        <v>4923</v>
      </c>
      <c r="D2279" s="308" t="s">
        <v>6198</v>
      </c>
      <c r="E2279" s="309">
        <v>11340</v>
      </c>
      <c r="F2279" s="256">
        <v>41941</v>
      </c>
      <c r="G2279" s="42">
        <v>11340</v>
      </c>
      <c r="H2279" s="217">
        <f t="shared" si="34"/>
        <v>0</v>
      </c>
      <c r="I2279" s="20" t="s">
        <v>5009</v>
      </c>
      <c r="J2279" s="21"/>
      <c r="K2279" s="21"/>
    </row>
    <row r="2280" spans="1:11" x14ac:dyDescent="0.25">
      <c r="A2280" s="192">
        <v>41939</v>
      </c>
      <c r="B2280" s="254" t="s">
        <v>6199</v>
      </c>
      <c r="C2280" s="322" t="s">
        <v>4923</v>
      </c>
      <c r="D2280" s="308" t="s">
        <v>4605</v>
      </c>
      <c r="E2280" s="309">
        <v>25257.94</v>
      </c>
      <c r="F2280" s="256">
        <v>41941</v>
      </c>
      <c r="G2280" s="42">
        <v>25257.94</v>
      </c>
      <c r="H2280" s="217">
        <f t="shared" si="34"/>
        <v>0</v>
      </c>
      <c r="I2280" s="20" t="s">
        <v>5009</v>
      </c>
      <c r="J2280" s="21"/>
      <c r="K2280" s="21"/>
    </row>
    <row r="2281" spans="1:11" x14ac:dyDescent="0.25">
      <c r="A2281" s="192">
        <v>41939</v>
      </c>
      <c r="B2281" s="254" t="s">
        <v>6200</v>
      </c>
      <c r="C2281" s="322" t="s">
        <v>4923</v>
      </c>
      <c r="D2281" s="308" t="s">
        <v>6201</v>
      </c>
      <c r="E2281" s="309">
        <v>6134.8</v>
      </c>
      <c r="F2281" s="412" t="s">
        <v>6202</v>
      </c>
      <c r="G2281" s="42">
        <v>6134.8</v>
      </c>
      <c r="H2281" s="217">
        <f t="shared" si="34"/>
        <v>0</v>
      </c>
      <c r="I2281" s="20" t="s">
        <v>5009</v>
      </c>
      <c r="J2281" s="21"/>
      <c r="K2281" s="21"/>
    </row>
    <row r="2282" spans="1:11" x14ac:dyDescent="0.25">
      <c r="A2282" s="192">
        <v>41939</v>
      </c>
      <c r="B2282" s="254" t="s">
        <v>6203</v>
      </c>
      <c r="C2282" s="322" t="s">
        <v>4923</v>
      </c>
      <c r="D2282" s="308" t="s">
        <v>3557</v>
      </c>
      <c r="E2282" s="309">
        <v>50891.6</v>
      </c>
      <c r="F2282" s="412" t="s">
        <v>6204</v>
      </c>
      <c r="G2282" s="42">
        <v>50891.6</v>
      </c>
      <c r="H2282" s="217">
        <f t="shared" si="34"/>
        <v>0</v>
      </c>
      <c r="I2282" s="190" t="s">
        <v>5009</v>
      </c>
      <c r="J2282" s="21"/>
      <c r="K2282" s="21"/>
    </row>
    <row r="2283" spans="1:11" x14ac:dyDescent="0.25">
      <c r="A2283" s="192">
        <v>41939</v>
      </c>
      <c r="B2283" s="254" t="s">
        <v>6205</v>
      </c>
      <c r="C2283" s="322" t="s">
        <v>4923</v>
      </c>
      <c r="D2283" s="308" t="s">
        <v>5565</v>
      </c>
      <c r="E2283" s="309">
        <v>31020</v>
      </c>
      <c r="F2283" s="256">
        <v>41941</v>
      </c>
      <c r="G2283" s="42">
        <v>31020</v>
      </c>
      <c r="H2283" s="217">
        <f t="shared" si="34"/>
        <v>0</v>
      </c>
      <c r="I2283" s="190" t="s">
        <v>4767</v>
      </c>
      <c r="J2283" s="21"/>
      <c r="K2283" s="21"/>
    </row>
    <row r="2284" spans="1:11" x14ac:dyDescent="0.25">
      <c r="A2284" s="192">
        <v>41939</v>
      </c>
      <c r="B2284" s="254" t="s">
        <v>6206</v>
      </c>
      <c r="C2284" s="322" t="s">
        <v>4923</v>
      </c>
      <c r="D2284" s="308" t="s">
        <v>6207</v>
      </c>
      <c r="E2284" s="309">
        <v>6116.38</v>
      </c>
      <c r="F2284" s="256">
        <v>41941</v>
      </c>
      <c r="G2284" s="42">
        <v>6116.38</v>
      </c>
      <c r="H2284" s="217">
        <f t="shared" si="34"/>
        <v>0</v>
      </c>
      <c r="I2284" s="190" t="s">
        <v>5009</v>
      </c>
      <c r="J2284" s="21"/>
      <c r="K2284" s="21"/>
    </row>
    <row r="2285" spans="1:11" x14ac:dyDescent="0.25">
      <c r="A2285" s="192">
        <v>41939</v>
      </c>
      <c r="B2285" s="254" t="s">
        <v>6208</v>
      </c>
      <c r="C2285" s="322" t="s">
        <v>4923</v>
      </c>
      <c r="D2285" s="308" t="s">
        <v>4301</v>
      </c>
      <c r="E2285" s="309">
        <v>19798.3</v>
      </c>
      <c r="F2285" s="256">
        <v>41941</v>
      </c>
      <c r="G2285" s="42">
        <v>19798.3</v>
      </c>
      <c r="H2285" s="217">
        <f t="shared" si="34"/>
        <v>0</v>
      </c>
      <c r="I2285" s="190" t="s">
        <v>5009</v>
      </c>
      <c r="J2285" s="21"/>
      <c r="K2285" s="21"/>
    </row>
    <row r="2286" spans="1:11" x14ac:dyDescent="0.25">
      <c r="A2286" s="192">
        <v>41939</v>
      </c>
      <c r="B2286" s="254" t="s">
        <v>6209</v>
      </c>
      <c r="C2286" s="322" t="s">
        <v>4923</v>
      </c>
      <c r="D2286" s="308" t="s">
        <v>4605</v>
      </c>
      <c r="E2286" s="309">
        <v>1280</v>
      </c>
      <c r="F2286" s="256">
        <v>41941</v>
      </c>
      <c r="G2286" s="42">
        <v>1280</v>
      </c>
      <c r="H2286" s="217">
        <f t="shared" si="34"/>
        <v>0</v>
      </c>
      <c r="I2286" s="190" t="s">
        <v>5009</v>
      </c>
      <c r="J2286" s="21"/>
      <c r="K2286" s="21"/>
    </row>
    <row r="2287" spans="1:11" x14ac:dyDescent="0.25">
      <c r="A2287" s="192">
        <v>41940</v>
      </c>
      <c r="B2287" s="254" t="s">
        <v>6210</v>
      </c>
      <c r="C2287" s="322" t="s">
        <v>4923</v>
      </c>
      <c r="D2287" s="308" t="s">
        <v>4918</v>
      </c>
      <c r="E2287" s="309">
        <v>85298.1</v>
      </c>
      <c r="F2287" s="256">
        <v>41941</v>
      </c>
      <c r="G2287" s="42">
        <v>85298.1</v>
      </c>
      <c r="H2287" s="217">
        <f t="shared" si="34"/>
        <v>0</v>
      </c>
      <c r="I2287" s="190" t="s">
        <v>4997</v>
      </c>
      <c r="J2287" s="21"/>
      <c r="K2287" s="21"/>
    </row>
    <row r="2288" spans="1:11" x14ac:dyDescent="0.25">
      <c r="A2288" s="192">
        <v>41940</v>
      </c>
      <c r="B2288" s="254" t="s">
        <v>6211</v>
      </c>
      <c r="C2288" s="322" t="s">
        <v>4923</v>
      </c>
      <c r="D2288" s="308" t="s">
        <v>28</v>
      </c>
      <c r="E2288" s="309">
        <v>15000.3</v>
      </c>
      <c r="F2288" s="256">
        <v>41940</v>
      </c>
      <c r="G2288" s="42">
        <v>15000.3</v>
      </c>
      <c r="H2288" s="217">
        <f t="shared" si="34"/>
        <v>0</v>
      </c>
      <c r="I2288" s="190" t="s">
        <v>4992</v>
      </c>
      <c r="J2288" s="21"/>
      <c r="K2288" s="21"/>
    </row>
    <row r="2289" spans="1:11" x14ac:dyDescent="0.25">
      <c r="A2289" s="192">
        <v>41940</v>
      </c>
      <c r="B2289" s="254" t="s">
        <v>6212</v>
      </c>
      <c r="C2289" s="322" t="s">
        <v>4923</v>
      </c>
      <c r="D2289" s="308" t="s">
        <v>14</v>
      </c>
      <c r="E2289" s="309">
        <v>8400</v>
      </c>
      <c r="F2289" s="256">
        <v>41940</v>
      </c>
      <c r="G2289" s="42">
        <v>8400</v>
      </c>
      <c r="H2289" s="217">
        <f t="shared" si="34"/>
        <v>0</v>
      </c>
      <c r="I2289" s="190" t="s">
        <v>6049</v>
      </c>
      <c r="J2289" s="21"/>
      <c r="K2289" s="21"/>
    </row>
    <row r="2290" spans="1:11" x14ac:dyDescent="0.25">
      <c r="A2290" s="192">
        <v>41940</v>
      </c>
      <c r="B2290" s="254" t="s">
        <v>6213</v>
      </c>
      <c r="C2290" s="322" t="s">
        <v>4923</v>
      </c>
      <c r="D2290" s="308" t="s">
        <v>4240</v>
      </c>
      <c r="E2290" s="309">
        <v>231443.44</v>
      </c>
      <c r="F2290" s="412">
        <v>41962</v>
      </c>
      <c r="G2290" s="219">
        <v>231443.44</v>
      </c>
      <c r="H2290" s="217">
        <f t="shared" si="34"/>
        <v>0</v>
      </c>
      <c r="I2290" s="190" t="s">
        <v>4993</v>
      </c>
      <c r="J2290" s="21"/>
      <c r="K2290" s="21"/>
    </row>
    <row r="2291" spans="1:11" x14ac:dyDescent="0.25">
      <c r="A2291" s="192">
        <v>41940</v>
      </c>
      <c r="B2291" s="254" t="s">
        <v>6214</v>
      </c>
      <c r="C2291" s="322" t="s">
        <v>4923</v>
      </c>
      <c r="D2291" s="308" t="s">
        <v>62</v>
      </c>
      <c r="E2291" s="309">
        <v>8593.2000000000007</v>
      </c>
      <c r="F2291" s="256">
        <v>41940</v>
      </c>
      <c r="G2291" s="42">
        <v>8593.2000000000007</v>
      </c>
      <c r="H2291" s="217">
        <f t="shared" si="34"/>
        <v>0</v>
      </c>
      <c r="I2291" s="190" t="s">
        <v>4992</v>
      </c>
      <c r="J2291" s="21"/>
      <c r="K2291" s="21"/>
    </row>
    <row r="2292" spans="1:11" x14ac:dyDescent="0.25">
      <c r="A2292" s="192">
        <v>41940</v>
      </c>
      <c r="B2292" s="254" t="s">
        <v>6215</v>
      </c>
      <c r="C2292" s="322" t="s">
        <v>4923</v>
      </c>
      <c r="D2292" s="308" t="s">
        <v>4928</v>
      </c>
      <c r="E2292" s="309">
        <v>13318.2</v>
      </c>
      <c r="F2292" s="256">
        <v>41940</v>
      </c>
      <c r="G2292" s="42">
        <v>13318.2</v>
      </c>
      <c r="H2292" s="217">
        <f t="shared" si="34"/>
        <v>0</v>
      </c>
      <c r="I2292" s="190" t="s">
        <v>4995</v>
      </c>
      <c r="J2292" s="21"/>
      <c r="K2292" s="21"/>
    </row>
    <row r="2293" spans="1:11" x14ac:dyDescent="0.25">
      <c r="A2293" s="192">
        <v>41940</v>
      </c>
      <c r="B2293" s="254" t="s">
        <v>6216</v>
      </c>
      <c r="C2293" s="322" t="s">
        <v>4923</v>
      </c>
      <c r="D2293" s="308" t="s">
        <v>6217</v>
      </c>
      <c r="E2293" s="309">
        <v>3120</v>
      </c>
      <c r="F2293" s="256">
        <v>41940</v>
      </c>
      <c r="G2293" s="42">
        <v>3120</v>
      </c>
      <c r="H2293" s="217">
        <f t="shared" si="34"/>
        <v>0</v>
      </c>
      <c r="I2293" s="190" t="s">
        <v>4992</v>
      </c>
      <c r="J2293" s="21"/>
      <c r="K2293" s="21"/>
    </row>
    <row r="2294" spans="1:11" x14ac:dyDescent="0.25">
      <c r="A2294" s="192">
        <v>41940</v>
      </c>
      <c r="B2294" s="254" t="s">
        <v>6218</v>
      </c>
      <c r="C2294" s="322" t="s">
        <v>4923</v>
      </c>
      <c r="D2294" s="308" t="s">
        <v>4915</v>
      </c>
      <c r="E2294" s="309">
        <v>41685</v>
      </c>
      <c r="F2294" s="256">
        <v>41940</v>
      </c>
      <c r="G2294" s="42">
        <v>41685</v>
      </c>
      <c r="H2294" s="217">
        <f t="shared" si="34"/>
        <v>0</v>
      </c>
      <c r="I2294" s="190" t="s">
        <v>4971</v>
      </c>
      <c r="J2294" s="21"/>
      <c r="K2294" s="21"/>
    </row>
    <row r="2295" spans="1:11" x14ac:dyDescent="0.25">
      <c r="A2295" s="192">
        <v>41940</v>
      </c>
      <c r="B2295" s="254" t="s">
        <v>6219</v>
      </c>
      <c r="C2295" s="322" t="s">
        <v>4923</v>
      </c>
      <c r="D2295" s="308" t="s">
        <v>23</v>
      </c>
      <c r="E2295" s="309">
        <v>3802</v>
      </c>
      <c r="F2295" s="256">
        <v>41940</v>
      </c>
      <c r="G2295" s="42">
        <v>3802</v>
      </c>
      <c r="H2295" s="217">
        <f t="shared" si="34"/>
        <v>0</v>
      </c>
      <c r="I2295" s="190" t="s">
        <v>4992</v>
      </c>
      <c r="J2295" s="21"/>
      <c r="K2295" s="21"/>
    </row>
    <row r="2296" spans="1:11" x14ac:dyDescent="0.25">
      <c r="A2296" s="192">
        <v>41940</v>
      </c>
      <c r="B2296" s="254" t="s">
        <v>6220</v>
      </c>
      <c r="C2296" s="322" t="s">
        <v>4923</v>
      </c>
      <c r="D2296" s="308" t="s">
        <v>2382</v>
      </c>
      <c r="E2296" s="309">
        <v>5882.6</v>
      </c>
      <c r="F2296" s="256">
        <v>41942</v>
      </c>
      <c r="G2296" s="42">
        <v>5882.6</v>
      </c>
      <c r="H2296" s="217">
        <f t="shared" si="34"/>
        <v>0</v>
      </c>
      <c r="I2296" s="190" t="s">
        <v>4995</v>
      </c>
      <c r="J2296" s="21"/>
      <c r="K2296" s="21"/>
    </row>
    <row r="2297" spans="1:11" x14ac:dyDescent="0.25">
      <c r="A2297" s="192">
        <v>41940</v>
      </c>
      <c r="B2297" s="254" t="s">
        <v>6221</v>
      </c>
      <c r="C2297" s="322" t="s">
        <v>4923</v>
      </c>
      <c r="D2297" s="308" t="s">
        <v>83</v>
      </c>
      <c r="E2297" s="309">
        <v>3046.4</v>
      </c>
      <c r="F2297" s="256">
        <v>41940</v>
      </c>
      <c r="G2297" s="42">
        <v>3046.4</v>
      </c>
      <c r="H2297" s="217">
        <f t="shared" si="34"/>
        <v>0</v>
      </c>
      <c r="I2297" s="190" t="s">
        <v>4995</v>
      </c>
      <c r="J2297" s="21"/>
      <c r="K2297" s="21"/>
    </row>
    <row r="2298" spans="1:11" x14ac:dyDescent="0.25">
      <c r="A2298" s="192">
        <v>41940</v>
      </c>
      <c r="B2298" s="254" t="s">
        <v>6222</v>
      </c>
      <c r="C2298" s="322" t="s">
        <v>4923</v>
      </c>
      <c r="D2298" s="308" t="s">
        <v>4826</v>
      </c>
      <c r="E2298" s="309">
        <v>2206.8000000000002</v>
      </c>
      <c r="F2298" s="256">
        <v>41940</v>
      </c>
      <c r="G2298" s="42">
        <v>2206.8000000000002</v>
      </c>
      <c r="H2298" s="217">
        <f t="shared" si="34"/>
        <v>0</v>
      </c>
      <c r="I2298" s="190" t="s">
        <v>4992</v>
      </c>
      <c r="J2298" s="21"/>
      <c r="K2298" s="21"/>
    </row>
    <row r="2299" spans="1:11" x14ac:dyDescent="0.25">
      <c r="A2299" s="192">
        <v>41940</v>
      </c>
      <c r="B2299" s="254" t="s">
        <v>6223</v>
      </c>
      <c r="C2299" s="322" t="s">
        <v>4923</v>
      </c>
      <c r="D2299" s="308" t="s">
        <v>116</v>
      </c>
      <c r="E2299" s="309">
        <v>5004.0600000000004</v>
      </c>
      <c r="F2299" s="256">
        <v>41940</v>
      </c>
      <c r="G2299" s="42">
        <v>5004.0600000000004</v>
      </c>
      <c r="H2299" s="217">
        <f t="shared" si="34"/>
        <v>0</v>
      </c>
      <c r="I2299" s="190" t="s">
        <v>4992</v>
      </c>
      <c r="J2299" s="21"/>
      <c r="K2299" s="21"/>
    </row>
    <row r="2300" spans="1:11" x14ac:dyDescent="0.25">
      <c r="A2300" s="192">
        <v>41940</v>
      </c>
      <c r="B2300" s="254" t="s">
        <v>6224</v>
      </c>
      <c r="C2300" s="322" t="s">
        <v>4923</v>
      </c>
      <c r="D2300" s="308" t="s">
        <v>4586</v>
      </c>
      <c r="E2300" s="309">
        <v>2989</v>
      </c>
      <c r="F2300" s="256">
        <v>41940</v>
      </c>
      <c r="G2300" s="42">
        <v>2989</v>
      </c>
      <c r="H2300" s="217">
        <f t="shared" si="34"/>
        <v>0</v>
      </c>
      <c r="I2300" s="190" t="s">
        <v>4992</v>
      </c>
      <c r="J2300" s="21"/>
      <c r="K2300" s="21"/>
    </row>
    <row r="2301" spans="1:11" x14ac:dyDescent="0.25">
      <c r="A2301" s="192">
        <v>41940</v>
      </c>
      <c r="B2301" s="254" t="s">
        <v>6225</v>
      </c>
      <c r="C2301" s="322" t="s">
        <v>4923</v>
      </c>
      <c r="D2301" s="308" t="s">
        <v>3366</v>
      </c>
      <c r="E2301" s="309">
        <v>1824</v>
      </c>
      <c r="F2301" s="256">
        <v>41940</v>
      </c>
      <c r="G2301" s="42">
        <v>1824</v>
      </c>
      <c r="H2301" s="217">
        <f t="shared" si="34"/>
        <v>0</v>
      </c>
      <c r="I2301" s="190" t="s">
        <v>5010</v>
      </c>
      <c r="J2301" s="21"/>
      <c r="K2301" s="21"/>
    </row>
    <row r="2302" spans="1:11" x14ac:dyDescent="0.25">
      <c r="A2302" s="192">
        <v>41940</v>
      </c>
      <c r="B2302" s="254" t="s">
        <v>6226</v>
      </c>
      <c r="C2302" s="322" t="s">
        <v>4923</v>
      </c>
      <c r="D2302" s="308" t="s">
        <v>4322</v>
      </c>
      <c r="E2302" s="309">
        <v>10626.8</v>
      </c>
      <c r="F2302" s="256">
        <v>41940</v>
      </c>
      <c r="G2302" s="42">
        <v>10626.8</v>
      </c>
      <c r="H2302" s="217">
        <f t="shared" si="34"/>
        <v>0</v>
      </c>
      <c r="I2302" s="190" t="s">
        <v>4997</v>
      </c>
      <c r="J2302" s="21"/>
      <c r="K2302" s="21"/>
    </row>
    <row r="2303" spans="1:11" x14ac:dyDescent="0.25">
      <c r="A2303" s="192">
        <v>41940</v>
      </c>
      <c r="B2303" s="254" t="s">
        <v>6227</v>
      </c>
      <c r="C2303" s="322" t="s">
        <v>4923</v>
      </c>
      <c r="D2303" s="308" t="s">
        <v>953</v>
      </c>
      <c r="E2303" s="309">
        <v>7921.8</v>
      </c>
      <c r="F2303" s="256">
        <v>41940</v>
      </c>
      <c r="G2303" s="42">
        <v>7921.8</v>
      </c>
      <c r="H2303" s="217">
        <f t="shared" si="34"/>
        <v>0</v>
      </c>
      <c r="I2303" s="190" t="s">
        <v>4997</v>
      </c>
      <c r="J2303" s="21"/>
      <c r="K2303" s="21"/>
    </row>
    <row r="2304" spans="1:11" x14ac:dyDescent="0.25">
      <c r="A2304" s="192">
        <v>41940</v>
      </c>
      <c r="B2304" s="254" t="s">
        <v>6228</v>
      </c>
      <c r="C2304" s="322" t="s">
        <v>4923</v>
      </c>
      <c r="D2304" s="308" t="s">
        <v>6229</v>
      </c>
      <c r="E2304" s="309">
        <v>9954</v>
      </c>
      <c r="F2304" s="256">
        <v>41940</v>
      </c>
      <c r="G2304" s="42">
        <v>9954</v>
      </c>
      <c r="H2304" s="217">
        <f t="shared" si="34"/>
        <v>0</v>
      </c>
      <c r="I2304" s="190" t="s">
        <v>4992</v>
      </c>
      <c r="J2304" s="21"/>
      <c r="K2304" s="21"/>
    </row>
    <row r="2305" spans="1:11" x14ac:dyDescent="0.25">
      <c r="A2305" s="192">
        <v>41940</v>
      </c>
      <c r="B2305" s="254" t="s">
        <v>6230</v>
      </c>
      <c r="C2305" s="322" t="s">
        <v>4923</v>
      </c>
      <c r="D2305" s="308" t="s">
        <v>2183</v>
      </c>
      <c r="E2305" s="309">
        <v>1281.5999999999999</v>
      </c>
      <c r="F2305" s="256">
        <v>41940</v>
      </c>
      <c r="G2305" s="42">
        <v>1281.5999999999999</v>
      </c>
      <c r="H2305" s="217">
        <f t="shared" si="34"/>
        <v>0</v>
      </c>
      <c r="I2305" s="190" t="s">
        <v>4997</v>
      </c>
      <c r="J2305" s="21"/>
      <c r="K2305" s="21"/>
    </row>
    <row r="2306" spans="1:11" x14ac:dyDescent="0.25">
      <c r="A2306" s="192">
        <v>41940</v>
      </c>
      <c r="B2306" s="254" t="s">
        <v>6231</v>
      </c>
      <c r="C2306" s="322" t="s">
        <v>4923</v>
      </c>
      <c r="D2306" s="308" t="s">
        <v>2714</v>
      </c>
      <c r="E2306" s="309">
        <v>11782.4</v>
      </c>
      <c r="F2306" s="256">
        <v>41940</v>
      </c>
      <c r="G2306" s="42">
        <v>11782.4</v>
      </c>
      <c r="H2306" s="217">
        <f t="shared" si="34"/>
        <v>0</v>
      </c>
      <c r="I2306" s="190" t="s">
        <v>4997</v>
      </c>
      <c r="J2306" s="21"/>
      <c r="K2306" s="21"/>
    </row>
    <row r="2307" spans="1:11" x14ac:dyDescent="0.25">
      <c r="A2307" s="192">
        <v>41940</v>
      </c>
      <c r="B2307" s="254" t="s">
        <v>6232</v>
      </c>
      <c r="C2307" s="322" t="s">
        <v>4923</v>
      </c>
      <c r="D2307" s="308" t="s">
        <v>124</v>
      </c>
      <c r="E2307" s="309">
        <v>5917.5</v>
      </c>
      <c r="F2307" s="256">
        <v>41940</v>
      </c>
      <c r="G2307" s="42">
        <v>5917.5</v>
      </c>
      <c r="H2307" s="217">
        <f t="shared" si="34"/>
        <v>0</v>
      </c>
      <c r="I2307" s="190" t="s">
        <v>4997</v>
      </c>
      <c r="J2307" s="21"/>
      <c r="K2307" s="21"/>
    </row>
    <row r="2308" spans="1:11" x14ac:dyDescent="0.25">
      <c r="A2308" s="192">
        <v>41940</v>
      </c>
      <c r="B2308" s="254" t="s">
        <v>6233</v>
      </c>
      <c r="C2308" s="322" t="s">
        <v>4923</v>
      </c>
      <c r="D2308" s="308" t="s">
        <v>1464</v>
      </c>
      <c r="E2308" s="309">
        <v>6647.2</v>
      </c>
      <c r="F2308" s="256">
        <v>41941</v>
      </c>
      <c r="G2308" s="42">
        <v>6647.2</v>
      </c>
      <c r="H2308" s="217">
        <f t="shared" si="34"/>
        <v>0</v>
      </c>
      <c r="I2308" s="190" t="s">
        <v>4992</v>
      </c>
      <c r="J2308" s="21"/>
      <c r="K2308" s="21"/>
    </row>
    <row r="2309" spans="1:11" x14ac:dyDescent="0.25">
      <c r="A2309" s="192">
        <v>41940</v>
      </c>
      <c r="B2309" s="254" t="s">
        <v>6234</v>
      </c>
      <c r="C2309" s="322" t="s">
        <v>4923</v>
      </c>
      <c r="D2309" s="308" t="s">
        <v>257</v>
      </c>
      <c r="E2309" s="309">
        <v>14022.6</v>
      </c>
      <c r="F2309" s="256">
        <v>41940</v>
      </c>
      <c r="G2309" s="42">
        <v>14022.6</v>
      </c>
      <c r="H2309" s="217">
        <f t="shared" si="34"/>
        <v>0</v>
      </c>
      <c r="I2309" s="190" t="s">
        <v>5000</v>
      </c>
      <c r="J2309" s="21"/>
      <c r="K2309" s="21"/>
    </row>
    <row r="2310" spans="1:11" x14ac:dyDescent="0.25">
      <c r="A2310" s="192">
        <v>41940</v>
      </c>
      <c r="B2310" s="254" t="s">
        <v>6235</v>
      </c>
      <c r="C2310" s="322" t="s">
        <v>4923</v>
      </c>
      <c r="D2310" s="308" t="s">
        <v>386</v>
      </c>
      <c r="E2310" s="309">
        <v>1652.4</v>
      </c>
      <c r="F2310" s="256">
        <v>41940</v>
      </c>
      <c r="G2310" s="42">
        <v>1652.4</v>
      </c>
      <c r="H2310" s="217">
        <f t="shared" si="34"/>
        <v>0</v>
      </c>
      <c r="I2310" s="190" t="s">
        <v>5000</v>
      </c>
      <c r="J2310" s="21"/>
      <c r="K2310" s="21"/>
    </row>
    <row r="2311" spans="1:11" x14ac:dyDescent="0.25">
      <c r="A2311" s="192">
        <v>41940</v>
      </c>
      <c r="B2311" s="254" t="s">
        <v>6236</v>
      </c>
      <c r="C2311" s="322" t="s">
        <v>4923</v>
      </c>
      <c r="D2311" s="308" t="s">
        <v>123</v>
      </c>
      <c r="E2311" s="309">
        <v>3168</v>
      </c>
      <c r="F2311" s="256">
        <v>41940</v>
      </c>
      <c r="G2311" s="42">
        <v>3168</v>
      </c>
      <c r="H2311" s="217">
        <f t="shared" ref="H2311:H2374" si="35">E2311-G2311</f>
        <v>0</v>
      </c>
      <c r="I2311" s="190" t="s">
        <v>4992</v>
      </c>
      <c r="J2311" s="21"/>
      <c r="K2311" s="21"/>
    </row>
    <row r="2312" spans="1:11" x14ac:dyDescent="0.25">
      <c r="A2312" s="192">
        <v>41940</v>
      </c>
      <c r="B2312" s="254" t="s">
        <v>6237</v>
      </c>
      <c r="C2312" s="322" t="s">
        <v>4923</v>
      </c>
      <c r="D2312" s="308" t="s">
        <v>4700</v>
      </c>
      <c r="E2312" s="309">
        <v>710</v>
      </c>
      <c r="F2312" s="256">
        <v>41940</v>
      </c>
      <c r="G2312" s="42">
        <v>710</v>
      </c>
      <c r="H2312" s="217">
        <f t="shared" si="35"/>
        <v>0</v>
      </c>
      <c r="I2312" s="190" t="s">
        <v>5009</v>
      </c>
      <c r="J2312" s="21"/>
      <c r="K2312" s="21"/>
    </row>
    <row r="2313" spans="1:11" x14ac:dyDescent="0.25">
      <c r="A2313" s="192">
        <v>41940</v>
      </c>
      <c r="B2313" s="254" t="s">
        <v>6238</v>
      </c>
      <c r="C2313" s="322" t="s">
        <v>4923</v>
      </c>
      <c r="D2313" s="308" t="s">
        <v>4652</v>
      </c>
      <c r="E2313" s="309">
        <v>1396.5</v>
      </c>
      <c r="F2313" s="256">
        <v>41940</v>
      </c>
      <c r="G2313" s="42">
        <v>1396.5</v>
      </c>
      <c r="H2313" s="217">
        <f t="shared" si="35"/>
        <v>0</v>
      </c>
      <c r="I2313" s="190" t="s">
        <v>4997</v>
      </c>
      <c r="J2313" s="21"/>
      <c r="K2313" s="21"/>
    </row>
    <row r="2314" spans="1:11" x14ac:dyDescent="0.25">
      <c r="A2314" s="192">
        <v>41940</v>
      </c>
      <c r="B2314" s="254" t="s">
        <v>6239</v>
      </c>
      <c r="C2314" s="322" t="s">
        <v>4923</v>
      </c>
      <c r="D2314" s="308" t="s">
        <v>758</v>
      </c>
      <c r="E2314" s="309">
        <v>902.4</v>
      </c>
      <c r="F2314" s="256">
        <v>41940</v>
      </c>
      <c r="G2314" s="42">
        <v>902.4</v>
      </c>
      <c r="H2314" s="217">
        <f t="shared" si="35"/>
        <v>0</v>
      </c>
      <c r="I2314" s="190" t="s">
        <v>4997</v>
      </c>
      <c r="J2314" s="21"/>
      <c r="K2314" s="21"/>
    </row>
    <row r="2315" spans="1:11" x14ac:dyDescent="0.25">
      <c r="A2315" s="192">
        <v>41940</v>
      </c>
      <c r="B2315" s="254" t="s">
        <v>6240</v>
      </c>
      <c r="C2315" s="322" t="s">
        <v>4923</v>
      </c>
      <c r="D2315" s="308" t="s">
        <v>4938</v>
      </c>
      <c r="E2315" s="309">
        <v>20010.32</v>
      </c>
      <c r="F2315" s="256">
        <v>41942</v>
      </c>
      <c r="G2315" s="42">
        <v>20010.32</v>
      </c>
      <c r="H2315" s="217">
        <f t="shared" si="35"/>
        <v>0</v>
      </c>
      <c r="I2315" s="190" t="s">
        <v>5006</v>
      </c>
      <c r="J2315" s="21"/>
      <c r="K2315" s="21"/>
    </row>
    <row r="2316" spans="1:11" x14ac:dyDescent="0.25">
      <c r="A2316" s="192">
        <v>41940</v>
      </c>
      <c r="B2316" s="254" t="s">
        <v>6241</v>
      </c>
      <c r="C2316" s="322" t="s">
        <v>4923</v>
      </c>
      <c r="D2316" s="308" t="s">
        <v>4731</v>
      </c>
      <c r="E2316" s="309">
        <v>3060</v>
      </c>
      <c r="F2316" s="256">
        <v>41940</v>
      </c>
      <c r="G2316" s="42">
        <v>3060</v>
      </c>
      <c r="H2316" s="217">
        <f t="shared" si="35"/>
        <v>0</v>
      </c>
      <c r="I2316" s="190" t="s">
        <v>4992</v>
      </c>
      <c r="J2316" s="21"/>
      <c r="K2316" s="21"/>
    </row>
    <row r="2317" spans="1:11" x14ac:dyDescent="0.25">
      <c r="A2317" s="192">
        <v>41940</v>
      </c>
      <c r="B2317" s="254" t="s">
        <v>6242</v>
      </c>
      <c r="C2317" s="322" t="s">
        <v>4923</v>
      </c>
      <c r="D2317" s="308" t="s">
        <v>55</v>
      </c>
      <c r="E2317" s="309">
        <v>1824</v>
      </c>
      <c r="F2317" s="256">
        <v>41940</v>
      </c>
      <c r="G2317" s="42">
        <v>1824</v>
      </c>
      <c r="H2317" s="217">
        <f t="shared" si="35"/>
        <v>0</v>
      </c>
      <c r="I2317" s="190" t="s">
        <v>4992</v>
      </c>
      <c r="J2317" s="21"/>
      <c r="K2317" s="21"/>
    </row>
    <row r="2318" spans="1:11" x14ac:dyDescent="0.25">
      <c r="A2318" s="192">
        <v>41940</v>
      </c>
      <c r="B2318" s="254" t="s">
        <v>6243</v>
      </c>
      <c r="C2318" s="322" t="s">
        <v>4923</v>
      </c>
      <c r="D2318" s="308" t="s">
        <v>29</v>
      </c>
      <c r="E2318" s="309">
        <v>16126.4</v>
      </c>
      <c r="F2318" s="256">
        <v>41940</v>
      </c>
      <c r="G2318" s="42">
        <v>16126.4</v>
      </c>
      <c r="H2318" s="217">
        <f t="shared" si="35"/>
        <v>0</v>
      </c>
      <c r="I2318" s="190" t="s">
        <v>4992</v>
      </c>
      <c r="J2318" s="21"/>
      <c r="K2318" s="21"/>
    </row>
    <row r="2319" spans="1:11" x14ac:dyDescent="0.25">
      <c r="A2319" s="192">
        <v>41940</v>
      </c>
      <c r="B2319" s="254" t="s">
        <v>6244</v>
      </c>
      <c r="C2319" s="322" t="s">
        <v>4923</v>
      </c>
      <c r="D2319" s="308" t="s">
        <v>4625</v>
      </c>
      <c r="E2319" s="309">
        <v>489.6</v>
      </c>
      <c r="F2319" s="256">
        <v>41940</v>
      </c>
      <c r="G2319" s="42">
        <v>489.6</v>
      </c>
      <c r="H2319" s="217">
        <f t="shared" si="35"/>
        <v>0</v>
      </c>
      <c r="I2319" s="190" t="s">
        <v>4992</v>
      </c>
      <c r="J2319" s="21"/>
      <c r="K2319" s="21"/>
    </row>
    <row r="2320" spans="1:11" x14ac:dyDescent="0.25">
      <c r="A2320" s="192">
        <v>41940</v>
      </c>
      <c r="B2320" s="254" t="s">
        <v>6245</v>
      </c>
      <c r="C2320" s="322" t="s">
        <v>4923</v>
      </c>
      <c r="D2320" s="308" t="s">
        <v>5004</v>
      </c>
      <c r="E2320" s="309">
        <v>5957.7</v>
      </c>
      <c r="F2320" s="256">
        <v>41940</v>
      </c>
      <c r="G2320" s="42">
        <v>5957.7</v>
      </c>
      <c r="H2320" s="217">
        <f t="shared" si="35"/>
        <v>0</v>
      </c>
      <c r="I2320" s="190" t="s">
        <v>4997</v>
      </c>
      <c r="J2320" s="21"/>
      <c r="K2320" s="21"/>
    </row>
    <row r="2321" spans="1:11" x14ac:dyDescent="0.25">
      <c r="A2321" s="192">
        <v>41940</v>
      </c>
      <c r="B2321" s="254" t="s">
        <v>6246</v>
      </c>
      <c r="C2321" s="322" t="s">
        <v>4923</v>
      </c>
      <c r="D2321" s="308" t="s">
        <v>25</v>
      </c>
      <c r="E2321" s="309">
        <v>10593.6</v>
      </c>
      <c r="F2321" s="256">
        <v>41940</v>
      </c>
      <c r="G2321" s="42">
        <v>10593.6</v>
      </c>
      <c r="H2321" s="217">
        <f t="shared" si="35"/>
        <v>0</v>
      </c>
      <c r="I2321" s="190" t="s">
        <v>5251</v>
      </c>
      <c r="J2321" s="21"/>
      <c r="K2321" s="21"/>
    </row>
    <row r="2322" spans="1:11" x14ac:dyDescent="0.25">
      <c r="A2322" s="192">
        <v>41940</v>
      </c>
      <c r="B2322" s="254" t="s">
        <v>6247</v>
      </c>
      <c r="C2322" s="322" t="s">
        <v>4923</v>
      </c>
      <c r="D2322" s="308" t="s">
        <v>136</v>
      </c>
      <c r="E2322" s="309">
        <v>1761.5</v>
      </c>
      <c r="F2322" s="256">
        <v>41940</v>
      </c>
      <c r="G2322" s="42">
        <v>1761.5</v>
      </c>
      <c r="H2322" s="217">
        <f t="shared" si="35"/>
        <v>0</v>
      </c>
      <c r="I2322" s="190" t="s">
        <v>4992</v>
      </c>
      <c r="J2322" s="21"/>
      <c r="K2322" s="21"/>
    </row>
    <row r="2323" spans="1:11" x14ac:dyDescent="0.25">
      <c r="A2323" s="192">
        <v>41940</v>
      </c>
      <c r="B2323" s="254" t="s">
        <v>6248</v>
      </c>
      <c r="C2323" s="322" t="s">
        <v>4923</v>
      </c>
      <c r="D2323" s="308" t="s">
        <v>4764</v>
      </c>
      <c r="E2323" s="309">
        <v>13561</v>
      </c>
      <c r="F2323" s="256">
        <v>41940</v>
      </c>
      <c r="G2323" s="42">
        <v>13561</v>
      </c>
      <c r="H2323" s="217">
        <f t="shared" si="35"/>
        <v>0</v>
      </c>
      <c r="I2323" s="190" t="s">
        <v>5251</v>
      </c>
      <c r="J2323" s="21"/>
      <c r="K2323" s="21"/>
    </row>
    <row r="2324" spans="1:11" x14ac:dyDescent="0.25">
      <c r="A2324" s="192">
        <v>41940</v>
      </c>
      <c r="B2324" s="254" t="s">
        <v>6249</v>
      </c>
      <c r="C2324" s="322" t="s">
        <v>4923</v>
      </c>
      <c r="D2324" s="295" t="s">
        <v>53</v>
      </c>
      <c r="E2324" s="296">
        <v>0</v>
      </c>
      <c r="F2324" s="423" t="s">
        <v>6250</v>
      </c>
      <c r="G2324" s="42"/>
      <c r="H2324" s="217">
        <f t="shared" si="35"/>
        <v>0</v>
      </c>
      <c r="I2324" s="190"/>
      <c r="J2324" s="21"/>
      <c r="K2324" s="21"/>
    </row>
    <row r="2325" spans="1:11" x14ac:dyDescent="0.25">
      <c r="A2325" s="192">
        <v>41940</v>
      </c>
      <c r="B2325" s="254" t="s">
        <v>6251</v>
      </c>
      <c r="C2325" s="322" t="s">
        <v>4923</v>
      </c>
      <c r="D2325" s="308" t="s">
        <v>11</v>
      </c>
      <c r="E2325" s="309">
        <v>30769.200000000001</v>
      </c>
      <c r="F2325" s="412">
        <v>41947</v>
      </c>
      <c r="G2325" s="219">
        <v>30769.200000000001</v>
      </c>
      <c r="H2325" s="217">
        <f t="shared" si="35"/>
        <v>0</v>
      </c>
      <c r="I2325" s="190" t="s">
        <v>5251</v>
      </c>
      <c r="J2325" s="21"/>
      <c r="K2325" s="21"/>
    </row>
    <row r="2326" spans="1:11" x14ac:dyDescent="0.25">
      <c r="A2326" s="192">
        <v>41940</v>
      </c>
      <c r="B2326" s="254" t="s">
        <v>6252</v>
      </c>
      <c r="C2326" s="322" t="s">
        <v>4923</v>
      </c>
      <c r="D2326" s="308" t="s">
        <v>1040</v>
      </c>
      <c r="E2326" s="309">
        <v>2096.1</v>
      </c>
      <c r="F2326" s="256">
        <v>41940</v>
      </c>
      <c r="G2326" s="42">
        <v>2096.1</v>
      </c>
      <c r="H2326" s="217">
        <f t="shared" si="35"/>
        <v>0</v>
      </c>
      <c r="I2326" s="190" t="s">
        <v>4997</v>
      </c>
      <c r="J2326" s="21"/>
      <c r="K2326" s="21"/>
    </row>
    <row r="2327" spans="1:11" x14ac:dyDescent="0.25">
      <c r="A2327" s="192">
        <v>41940</v>
      </c>
      <c r="B2327" s="254" t="s">
        <v>6253</v>
      </c>
      <c r="C2327" s="322" t="s">
        <v>4923</v>
      </c>
      <c r="D2327" s="308" t="s">
        <v>2578</v>
      </c>
      <c r="E2327" s="309">
        <v>2988</v>
      </c>
      <c r="F2327" s="256">
        <v>41940</v>
      </c>
      <c r="G2327" s="42">
        <v>2988</v>
      </c>
      <c r="H2327" s="217">
        <f t="shared" si="35"/>
        <v>0</v>
      </c>
      <c r="I2327" s="190" t="s">
        <v>4997</v>
      </c>
      <c r="J2327" s="21"/>
      <c r="K2327" s="21"/>
    </row>
    <row r="2328" spans="1:11" x14ac:dyDescent="0.25">
      <c r="A2328" s="192">
        <v>41940</v>
      </c>
      <c r="B2328" s="254" t="s">
        <v>6254</v>
      </c>
      <c r="C2328" s="322" t="s">
        <v>4923</v>
      </c>
      <c r="D2328" s="308" t="s">
        <v>4658</v>
      </c>
      <c r="E2328" s="309">
        <v>1482.6</v>
      </c>
      <c r="F2328" s="256">
        <v>41940</v>
      </c>
      <c r="G2328" s="42">
        <v>1482.6</v>
      </c>
      <c r="H2328" s="217">
        <f t="shared" si="35"/>
        <v>0</v>
      </c>
      <c r="I2328" s="190" t="s">
        <v>5251</v>
      </c>
      <c r="J2328" s="21"/>
      <c r="K2328" s="21"/>
    </row>
    <row r="2329" spans="1:11" x14ac:dyDescent="0.25">
      <c r="A2329" s="192">
        <v>41940</v>
      </c>
      <c r="B2329" s="254" t="s">
        <v>6255</v>
      </c>
      <c r="C2329" s="322" t="s">
        <v>4923</v>
      </c>
      <c r="D2329" s="308" t="s">
        <v>3115</v>
      </c>
      <c r="E2329" s="309">
        <v>11105.6</v>
      </c>
      <c r="F2329" s="256">
        <v>41940</v>
      </c>
      <c r="G2329" s="42">
        <v>11105.6</v>
      </c>
      <c r="H2329" s="217">
        <f t="shared" si="35"/>
        <v>0</v>
      </c>
      <c r="I2329" s="190" t="s">
        <v>5251</v>
      </c>
      <c r="J2329" s="21"/>
      <c r="K2329" s="21"/>
    </row>
    <row r="2330" spans="1:11" x14ac:dyDescent="0.25">
      <c r="A2330" s="192">
        <v>41940</v>
      </c>
      <c r="B2330" s="254" t="s">
        <v>6256</v>
      </c>
      <c r="C2330" s="322" t="s">
        <v>4923</v>
      </c>
      <c r="D2330" s="308" t="s">
        <v>763</v>
      </c>
      <c r="E2330" s="309">
        <v>3106.4</v>
      </c>
      <c r="F2330" s="256">
        <v>41941</v>
      </c>
      <c r="G2330" s="42">
        <v>3106.4</v>
      </c>
      <c r="H2330" s="217">
        <f t="shared" si="35"/>
        <v>0</v>
      </c>
      <c r="I2330" s="190" t="s">
        <v>6049</v>
      </c>
      <c r="J2330" s="21"/>
      <c r="K2330" s="21"/>
    </row>
    <row r="2331" spans="1:11" x14ac:dyDescent="0.25">
      <c r="A2331" s="192">
        <v>41940</v>
      </c>
      <c r="B2331" s="254" t="s">
        <v>6257</v>
      </c>
      <c r="C2331" s="322" t="s">
        <v>4923</v>
      </c>
      <c r="D2331" s="308" t="s">
        <v>3592</v>
      </c>
      <c r="E2331" s="309">
        <v>3107.2</v>
      </c>
      <c r="F2331" s="256">
        <v>41940</v>
      </c>
      <c r="G2331" s="42">
        <v>3107.2</v>
      </c>
      <c r="H2331" s="217">
        <f t="shared" si="35"/>
        <v>0</v>
      </c>
      <c r="I2331" s="190" t="s">
        <v>4992</v>
      </c>
      <c r="J2331" s="21"/>
      <c r="K2331" s="21"/>
    </row>
    <row r="2332" spans="1:11" x14ac:dyDescent="0.25">
      <c r="A2332" s="192">
        <v>41940</v>
      </c>
      <c r="B2332" s="254" t="s">
        <v>6258</v>
      </c>
      <c r="C2332" s="322" t="s">
        <v>4923</v>
      </c>
      <c r="D2332" s="308" t="s">
        <v>51</v>
      </c>
      <c r="E2332" s="309">
        <v>1620</v>
      </c>
      <c r="F2332" s="256">
        <v>41940</v>
      </c>
      <c r="G2332" s="42">
        <v>1620</v>
      </c>
      <c r="H2332" s="217">
        <f t="shared" si="35"/>
        <v>0</v>
      </c>
      <c r="I2332" s="190" t="s">
        <v>4992</v>
      </c>
      <c r="J2332" s="21"/>
      <c r="K2332" s="21"/>
    </row>
    <row r="2333" spans="1:11" x14ac:dyDescent="0.25">
      <c r="A2333" s="192">
        <v>41940</v>
      </c>
      <c r="B2333" s="254" t="s">
        <v>6259</v>
      </c>
      <c r="C2333" s="322" t="s">
        <v>4923</v>
      </c>
      <c r="D2333" s="308" t="s">
        <v>4782</v>
      </c>
      <c r="E2333" s="309">
        <v>1601.8</v>
      </c>
      <c r="F2333" s="256">
        <v>41940</v>
      </c>
      <c r="G2333" s="42">
        <v>1601.8</v>
      </c>
      <c r="H2333" s="217">
        <f t="shared" si="35"/>
        <v>0</v>
      </c>
      <c r="I2333" s="190" t="s">
        <v>4992</v>
      </c>
      <c r="J2333" s="21"/>
      <c r="K2333" s="21"/>
    </row>
    <row r="2334" spans="1:11" x14ac:dyDescent="0.25">
      <c r="A2334" s="192">
        <v>41940</v>
      </c>
      <c r="B2334" s="254" t="s">
        <v>6260</v>
      </c>
      <c r="C2334" s="322" t="s">
        <v>4923</v>
      </c>
      <c r="D2334" s="308" t="s">
        <v>1814</v>
      </c>
      <c r="E2334" s="309">
        <v>1272.9000000000001</v>
      </c>
      <c r="F2334" s="412">
        <v>41923</v>
      </c>
      <c r="G2334" s="219">
        <v>1272.9000000000001</v>
      </c>
      <c r="H2334" s="217">
        <f t="shared" si="35"/>
        <v>0</v>
      </c>
      <c r="I2334" s="190" t="s">
        <v>6261</v>
      </c>
      <c r="J2334" s="21"/>
      <c r="K2334" s="21"/>
    </row>
    <row r="2335" spans="1:11" x14ac:dyDescent="0.25">
      <c r="A2335" s="192">
        <v>41940</v>
      </c>
      <c r="B2335" s="254" t="s">
        <v>6262</v>
      </c>
      <c r="C2335" s="322" t="s">
        <v>4923</v>
      </c>
      <c r="D2335" s="295" t="s">
        <v>53</v>
      </c>
      <c r="E2335" s="296">
        <v>0</v>
      </c>
      <c r="F2335" s="423" t="s">
        <v>6250</v>
      </c>
      <c r="G2335" s="42"/>
      <c r="H2335" s="217">
        <f t="shared" si="35"/>
        <v>0</v>
      </c>
      <c r="I2335" s="190" t="s">
        <v>3076</v>
      </c>
      <c r="J2335" s="21"/>
      <c r="K2335" s="21"/>
    </row>
    <row r="2336" spans="1:11" x14ac:dyDescent="0.25">
      <c r="A2336" s="192">
        <v>41940</v>
      </c>
      <c r="B2336" s="254" t="s">
        <v>6263</v>
      </c>
      <c r="C2336" s="322" t="s">
        <v>4923</v>
      </c>
      <c r="D2336" s="308" t="s">
        <v>142</v>
      </c>
      <c r="E2336" s="309">
        <v>1569.6</v>
      </c>
      <c r="F2336" s="256">
        <v>41940</v>
      </c>
      <c r="G2336" s="42">
        <v>1569.6</v>
      </c>
      <c r="H2336" s="217">
        <f t="shared" si="35"/>
        <v>0</v>
      </c>
      <c r="I2336" s="190" t="s">
        <v>4993</v>
      </c>
      <c r="J2336" s="21"/>
      <c r="K2336" s="21"/>
    </row>
    <row r="2337" spans="1:11" x14ac:dyDescent="0.25">
      <c r="A2337" s="192">
        <v>41940</v>
      </c>
      <c r="B2337" s="254" t="s">
        <v>6264</v>
      </c>
      <c r="C2337" s="322" t="s">
        <v>4923</v>
      </c>
      <c r="D2337" s="308" t="s">
        <v>6158</v>
      </c>
      <c r="E2337" s="309">
        <v>499.2</v>
      </c>
      <c r="F2337" s="256">
        <v>41940</v>
      </c>
      <c r="G2337" s="42">
        <v>499.2</v>
      </c>
      <c r="H2337" s="217">
        <f t="shared" si="35"/>
        <v>0</v>
      </c>
      <c r="I2337" s="190" t="s">
        <v>4993</v>
      </c>
      <c r="J2337" s="21"/>
      <c r="K2337" s="21"/>
    </row>
    <row r="2338" spans="1:11" x14ac:dyDescent="0.25">
      <c r="A2338" s="192">
        <v>41940</v>
      </c>
      <c r="B2338" s="254" t="s">
        <v>6265</v>
      </c>
      <c r="C2338" s="322" t="s">
        <v>4923</v>
      </c>
      <c r="D2338" s="308" t="s">
        <v>78</v>
      </c>
      <c r="E2338" s="309">
        <v>1665.6</v>
      </c>
      <c r="F2338" s="256">
        <v>41940</v>
      </c>
      <c r="G2338" s="42">
        <v>1665.6</v>
      </c>
      <c r="H2338" s="217">
        <f t="shared" si="35"/>
        <v>0</v>
      </c>
      <c r="I2338" s="190" t="s">
        <v>4993</v>
      </c>
      <c r="J2338" s="21"/>
      <c r="K2338" s="21"/>
    </row>
    <row r="2339" spans="1:11" x14ac:dyDescent="0.25">
      <c r="A2339" s="192">
        <v>41940</v>
      </c>
      <c r="B2339" s="254" t="s">
        <v>6266</v>
      </c>
      <c r="C2339" s="322" t="s">
        <v>4923</v>
      </c>
      <c r="D2339" s="308" t="s">
        <v>78</v>
      </c>
      <c r="E2339" s="309">
        <v>2596.8000000000002</v>
      </c>
      <c r="F2339" s="256">
        <v>41940</v>
      </c>
      <c r="G2339" s="42">
        <v>2596.8000000000002</v>
      </c>
      <c r="H2339" s="217">
        <f t="shared" si="35"/>
        <v>0</v>
      </c>
      <c r="I2339" s="190" t="s">
        <v>4993</v>
      </c>
      <c r="J2339" s="21"/>
      <c r="K2339" s="21"/>
    </row>
    <row r="2340" spans="1:11" x14ac:dyDescent="0.25">
      <c r="A2340" s="192">
        <v>41940</v>
      </c>
      <c r="B2340" s="254" t="s">
        <v>6267</v>
      </c>
      <c r="C2340" s="322" t="s">
        <v>4923</v>
      </c>
      <c r="D2340" s="308" t="s">
        <v>4738</v>
      </c>
      <c r="E2340" s="309">
        <v>2584</v>
      </c>
      <c r="F2340" s="256">
        <v>41940</v>
      </c>
      <c r="G2340" s="42">
        <v>2584</v>
      </c>
      <c r="H2340" s="217">
        <f t="shared" si="35"/>
        <v>0</v>
      </c>
      <c r="I2340" s="190" t="s">
        <v>4992</v>
      </c>
      <c r="J2340" s="21"/>
      <c r="K2340" s="21"/>
    </row>
    <row r="2341" spans="1:11" x14ac:dyDescent="0.25">
      <c r="A2341" s="192">
        <v>41940</v>
      </c>
      <c r="B2341" s="254" t="s">
        <v>6268</v>
      </c>
      <c r="C2341" s="322" t="s">
        <v>4923</v>
      </c>
      <c r="D2341" s="308" t="s">
        <v>79</v>
      </c>
      <c r="E2341" s="309">
        <v>12792</v>
      </c>
      <c r="F2341" s="256">
        <v>41940</v>
      </c>
      <c r="G2341" s="42">
        <v>12792</v>
      </c>
      <c r="H2341" s="217">
        <f t="shared" si="35"/>
        <v>0</v>
      </c>
      <c r="I2341" s="190" t="s">
        <v>4993</v>
      </c>
      <c r="J2341" s="21"/>
      <c r="K2341" s="21"/>
    </row>
    <row r="2342" spans="1:11" x14ac:dyDescent="0.25">
      <c r="A2342" s="192">
        <v>41940</v>
      </c>
      <c r="B2342" s="254" t="s">
        <v>6269</v>
      </c>
      <c r="C2342" s="322" t="s">
        <v>4923</v>
      </c>
      <c r="D2342" s="308" t="s">
        <v>743</v>
      </c>
      <c r="E2342" s="309">
        <v>370</v>
      </c>
      <c r="F2342" s="256">
        <v>41940</v>
      </c>
      <c r="G2342" s="42">
        <v>370</v>
      </c>
      <c r="H2342" s="217">
        <f t="shared" si="35"/>
        <v>0</v>
      </c>
      <c r="I2342" s="190" t="s">
        <v>4993</v>
      </c>
      <c r="J2342" s="21"/>
      <c r="K2342" s="21"/>
    </row>
    <row r="2343" spans="1:11" x14ac:dyDescent="0.25">
      <c r="A2343" s="192">
        <v>41940</v>
      </c>
      <c r="B2343" s="254" t="s">
        <v>6270</v>
      </c>
      <c r="C2343" s="322" t="s">
        <v>4923</v>
      </c>
      <c r="D2343" s="308" t="s">
        <v>5322</v>
      </c>
      <c r="E2343" s="309">
        <v>817.6</v>
      </c>
      <c r="F2343" s="256">
        <v>41940</v>
      </c>
      <c r="G2343" s="42">
        <v>817.6</v>
      </c>
      <c r="H2343" s="217">
        <f t="shared" si="35"/>
        <v>0</v>
      </c>
      <c r="I2343" s="190" t="s">
        <v>4992</v>
      </c>
      <c r="J2343" s="21"/>
      <c r="K2343" s="21"/>
    </row>
    <row r="2344" spans="1:11" x14ac:dyDescent="0.25">
      <c r="A2344" s="192">
        <v>41940</v>
      </c>
      <c r="B2344" s="254" t="s">
        <v>6271</v>
      </c>
      <c r="C2344" s="322" t="s">
        <v>4923</v>
      </c>
      <c r="D2344" s="308" t="s">
        <v>4627</v>
      </c>
      <c r="E2344" s="309">
        <v>9600</v>
      </c>
      <c r="F2344" s="256">
        <v>41940</v>
      </c>
      <c r="G2344" s="42">
        <v>9600</v>
      </c>
      <c r="H2344" s="217">
        <f t="shared" si="35"/>
        <v>0</v>
      </c>
      <c r="I2344" s="190" t="s">
        <v>4992</v>
      </c>
      <c r="J2344" s="21"/>
      <c r="K2344" s="21"/>
    </row>
    <row r="2345" spans="1:11" x14ac:dyDescent="0.25">
      <c r="A2345" s="192">
        <v>41940</v>
      </c>
      <c r="B2345" s="254" t="s">
        <v>6272</v>
      </c>
      <c r="C2345" s="322" t="s">
        <v>4923</v>
      </c>
      <c r="D2345" s="308" t="s">
        <v>6273</v>
      </c>
      <c r="E2345" s="309">
        <v>3291.6</v>
      </c>
      <c r="F2345" s="256">
        <v>41940</v>
      </c>
      <c r="G2345" s="42">
        <v>3291.6</v>
      </c>
      <c r="H2345" s="217">
        <f t="shared" si="35"/>
        <v>0</v>
      </c>
      <c r="I2345" s="190" t="s">
        <v>4992</v>
      </c>
      <c r="J2345" s="21"/>
      <c r="K2345" s="21"/>
    </row>
    <row r="2346" spans="1:11" x14ac:dyDescent="0.25">
      <c r="A2346" s="192">
        <v>41940</v>
      </c>
      <c r="B2346" s="254" t="s">
        <v>6274</v>
      </c>
      <c r="C2346" s="322" t="s">
        <v>4923</v>
      </c>
      <c r="D2346" s="308" t="s">
        <v>6273</v>
      </c>
      <c r="E2346" s="309">
        <v>239.2</v>
      </c>
      <c r="F2346" s="256">
        <v>41940</v>
      </c>
      <c r="G2346" s="42">
        <v>239.2</v>
      </c>
      <c r="H2346" s="217">
        <f t="shared" si="35"/>
        <v>0</v>
      </c>
      <c r="I2346" s="190" t="s">
        <v>4992</v>
      </c>
      <c r="J2346" s="21"/>
      <c r="K2346" s="21"/>
    </row>
    <row r="2347" spans="1:11" x14ac:dyDescent="0.25">
      <c r="A2347" s="192">
        <v>41940</v>
      </c>
      <c r="B2347" s="254" t="s">
        <v>6275</v>
      </c>
      <c r="C2347" s="322" t="s">
        <v>4923</v>
      </c>
      <c r="D2347" s="308" t="s">
        <v>4183</v>
      </c>
      <c r="E2347" s="309">
        <v>8588</v>
      </c>
      <c r="F2347" s="256">
        <v>41940</v>
      </c>
      <c r="G2347" s="42">
        <v>8588</v>
      </c>
      <c r="H2347" s="217">
        <f t="shared" si="35"/>
        <v>0</v>
      </c>
      <c r="I2347" s="190" t="s">
        <v>4992</v>
      </c>
      <c r="J2347" s="21"/>
      <c r="K2347" s="21"/>
    </row>
    <row r="2348" spans="1:11" x14ac:dyDescent="0.25">
      <c r="A2348" s="192">
        <v>41940</v>
      </c>
      <c r="B2348" s="254" t="s">
        <v>6276</v>
      </c>
      <c r="C2348" s="322" t="s">
        <v>4923</v>
      </c>
      <c r="D2348" s="308" t="s">
        <v>494</v>
      </c>
      <c r="E2348" s="309">
        <v>1646.8</v>
      </c>
      <c r="F2348" s="256">
        <v>41940</v>
      </c>
      <c r="G2348" s="42">
        <v>1646.8</v>
      </c>
      <c r="H2348" s="217">
        <f t="shared" si="35"/>
        <v>0</v>
      </c>
      <c r="I2348" s="190" t="s">
        <v>4992</v>
      </c>
      <c r="J2348" s="21"/>
      <c r="K2348" s="21"/>
    </row>
    <row r="2349" spans="1:11" x14ac:dyDescent="0.25">
      <c r="A2349" s="192">
        <v>41940</v>
      </c>
      <c r="B2349" s="254" t="s">
        <v>6277</v>
      </c>
      <c r="C2349" s="322" t="s">
        <v>4923</v>
      </c>
      <c r="D2349" s="308" t="s">
        <v>6194</v>
      </c>
      <c r="E2349" s="309">
        <v>1350</v>
      </c>
      <c r="F2349" s="412">
        <v>41948</v>
      </c>
      <c r="G2349" s="219">
        <v>1350</v>
      </c>
      <c r="H2349" s="217">
        <f t="shared" si="35"/>
        <v>0</v>
      </c>
      <c r="I2349" s="190" t="s">
        <v>5000</v>
      </c>
      <c r="J2349" s="21"/>
      <c r="K2349" s="21"/>
    </row>
    <row r="2350" spans="1:11" x14ac:dyDescent="0.25">
      <c r="A2350" s="192">
        <v>41940</v>
      </c>
      <c r="B2350" s="254" t="s">
        <v>6278</v>
      </c>
      <c r="C2350" s="322" t="s">
        <v>4923</v>
      </c>
      <c r="D2350" s="308" t="s">
        <v>6196</v>
      </c>
      <c r="E2350" s="309">
        <v>1350</v>
      </c>
      <c r="F2350" s="412">
        <v>41948</v>
      </c>
      <c r="G2350" s="219">
        <v>1350</v>
      </c>
      <c r="H2350" s="217">
        <f t="shared" si="35"/>
        <v>0</v>
      </c>
      <c r="I2350" s="190" t="s">
        <v>5000</v>
      </c>
      <c r="J2350" s="21"/>
      <c r="K2350" s="21"/>
    </row>
    <row r="2351" spans="1:11" x14ac:dyDescent="0.25">
      <c r="A2351" s="192">
        <v>41940</v>
      </c>
      <c r="B2351" s="254" t="s">
        <v>6279</v>
      </c>
      <c r="C2351" s="322" t="s">
        <v>4923</v>
      </c>
      <c r="D2351" s="308" t="s">
        <v>6120</v>
      </c>
      <c r="E2351" s="309">
        <v>4950</v>
      </c>
      <c r="F2351" s="412">
        <v>41948</v>
      </c>
      <c r="G2351" s="219">
        <v>4950</v>
      </c>
      <c r="H2351" s="217">
        <f t="shared" si="35"/>
        <v>0</v>
      </c>
      <c r="I2351" s="190" t="s">
        <v>5000</v>
      </c>
      <c r="J2351" s="21"/>
      <c r="K2351" s="21"/>
    </row>
    <row r="2352" spans="1:11" x14ac:dyDescent="0.25">
      <c r="A2352" s="192">
        <v>41940</v>
      </c>
      <c r="B2352" s="254" t="s">
        <v>6280</v>
      </c>
      <c r="C2352" s="322" t="s">
        <v>4923</v>
      </c>
      <c r="D2352" s="308" t="s">
        <v>1202</v>
      </c>
      <c r="E2352" s="309">
        <v>48</v>
      </c>
      <c r="F2352" s="256">
        <v>41940</v>
      </c>
      <c r="G2352" s="42">
        <v>48</v>
      </c>
      <c r="H2352" s="217">
        <f t="shared" si="35"/>
        <v>0</v>
      </c>
      <c r="I2352" s="190" t="s">
        <v>4992</v>
      </c>
      <c r="J2352" s="21"/>
      <c r="K2352" s="21"/>
    </row>
    <row r="2353" spans="1:11" x14ac:dyDescent="0.25">
      <c r="A2353" s="192">
        <v>41940</v>
      </c>
      <c r="B2353" s="254" t="s">
        <v>6281</v>
      </c>
      <c r="C2353" s="322" t="s">
        <v>4923</v>
      </c>
      <c r="D2353" s="308" t="s">
        <v>4918</v>
      </c>
      <c r="E2353" s="309">
        <v>90933</v>
      </c>
      <c r="F2353" s="256">
        <v>41942</v>
      </c>
      <c r="G2353" s="42">
        <v>90933</v>
      </c>
      <c r="H2353" s="217">
        <f t="shared" si="35"/>
        <v>0</v>
      </c>
      <c r="I2353" s="190" t="s">
        <v>6049</v>
      </c>
      <c r="J2353" s="21"/>
      <c r="K2353" s="21"/>
    </row>
    <row r="2354" spans="1:11" x14ac:dyDescent="0.25">
      <c r="A2354" s="192">
        <v>41940</v>
      </c>
      <c r="B2354" s="254" t="s">
        <v>6282</v>
      </c>
      <c r="C2354" s="322" t="s">
        <v>4923</v>
      </c>
      <c r="D2354" s="308" t="s">
        <v>4918</v>
      </c>
      <c r="E2354" s="309">
        <v>1699.2</v>
      </c>
      <c r="F2354" s="256">
        <v>41942</v>
      </c>
      <c r="G2354" s="42">
        <v>1699.2</v>
      </c>
      <c r="H2354" s="217">
        <f t="shared" si="35"/>
        <v>0</v>
      </c>
      <c r="I2354" s="190" t="s">
        <v>6049</v>
      </c>
      <c r="J2354" s="21"/>
      <c r="K2354" s="21"/>
    </row>
    <row r="2355" spans="1:11" x14ac:dyDescent="0.25">
      <c r="A2355" s="192">
        <v>41940</v>
      </c>
      <c r="B2355" s="254" t="s">
        <v>6283</v>
      </c>
      <c r="C2355" s="322" t="s">
        <v>4923</v>
      </c>
      <c r="D2355" s="308" t="s">
        <v>63</v>
      </c>
      <c r="E2355" s="309">
        <v>2570</v>
      </c>
      <c r="F2355" s="256">
        <v>41941</v>
      </c>
      <c r="G2355" s="42">
        <v>2570</v>
      </c>
      <c r="H2355" s="217">
        <f t="shared" si="35"/>
        <v>0</v>
      </c>
      <c r="I2355" s="190" t="s">
        <v>4995</v>
      </c>
      <c r="J2355" s="21"/>
      <c r="K2355" s="21"/>
    </row>
    <row r="2356" spans="1:11" x14ac:dyDescent="0.25">
      <c r="A2356" s="192">
        <v>41940</v>
      </c>
      <c r="B2356" s="254" t="s">
        <v>6284</v>
      </c>
      <c r="C2356" s="322" t="s">
        <v>4923</v>
      </c>
      <c r="D2356" s="308" t="s">
        <v>134</v>
      </c>
      <c r="E2356" s="309">
        <v>7650</v>
      </c>
      <c r="F2356" s="256">
        <v>41941</v>
      </c>
      <c r="G2356" s="42">
        <v>7650</v>
      </c>
      <c r="H2356" s="217">
        <f t="shared" si="35"/>
        <v>0</v>
      </c>
      <c r="I2356" s="190" t="s">
        <v>4997</v>
      </c>
      <c r="J2356" s="21"/>
      <c r="K2356" s="21"/>
    </row>
    <row r="2357" spans="1:11" x14ac:dyDescent="0.25">
      <c r="A2357" s="192">
        <v>41940</v>
      </c>
      <c r="B2357" s="254" t="s">
        <v>6285</v>
      </c>
      <c r="C2357" s="322" t="s">
        <v>4923</v>
      </c>
      <c r="D2357" s="308" t="s">
        <v>1515</v>
      </c>
      <c r="E2357" s="309">
        <v>15809.8</v>
      </c>
      <c r="F2357" s="256">
        <v>41941</v>
      </c>
      <c r="G2357" s="42">
        <v>15809.8</v>
      </c>
      <c r="H2357" s="217">
        <f t="shared" si="35"/>
        <v>0</v>
      </c>
      <c r="I2357" s="190" t="s">
        <v>4997</v>
      </c>
      <c r="J2357" s="21"/>
      <c r="K2357" s="21"/>
    </row>
    <row r="2358" spans="1:11" x14ac:dyDescent="0.25">
      <c r="A2358" s="192">
        <v>41941</v>
      </c>
      <c r="B2358" s="254" t="s">
        <v>6286</v>
      </c>
      <c r="C2358" s="322" t="s">
        <v>4923</v>
      </c>
      <c r="D2358" s="308" t="s">
        <v>4630</v>
      </c>
      <c r="E2358" s="309">
        <v>2033.2</v>
      </c>
      <c r="F2358" s="256">
        <v>41941</v>
      </c>
      <c r="G2358" s="42">
        <v>2033.2</v>
      </c>
      <c r="H2358" s="217">
        <f t="shared" si="35"/>
        <v>0</v>
      </c>
      <c r="I2358" s="190" t="s">
        <v>4993</v>
      </c>
      <c r="J2358" s="21"/>
      <c r="K2358" s="21"/>
    </row>
    <row r="2359" spans="1:11" x14ac:dyDescent="0.25">
      <c r="A2359" s="192">
        <v>41941</v>
      </c>
      <c r="B2359" s="254" t="s">
        <v>6287</v>
      </c>
      <c r="C2359" s="322" t="s">
        <v>4923</v>
      </c>
      <c r="D2359" s="308" t="s">
        <v>13</v>
      </c>
      <c r="E2359" s="309">
        <v>1863</v>
      </c>
      <c r="F2359" s="256">
        <v>41941</v>
      </c>
      <c r="G2359" s="42">
        <v>1863</v>
      </c>
      <c r="H2359" s="217">
        <f t="shared" si="35"/>
        <v>0</v>
      </c>
      <c r="I2359" s="190" t="s">
        <v>6288</v>
      </c>
      <c r="J2359" s="21"/>
      <c r="K2359" s="21"/>
    </row>
    <row r="2360" spans="1:11" x14ac:dyDescent="0.25">
      <c r="A2360" s="192">
        <v>41941</v>
      </c>
      <c r="B2360" s="254" t="s">
        <v>6289</v>
      </c>
      <c r="C2360" s="322" t="s">
        <v>4923</v>
      </c>
      <c r="D2360" s="308" t="s">
        <v>11</v>
      </c>
      <c r="E2360" s="309">
        <v>55211.3</v>
      </c>
      <c r="F2360" s="412">
        <v>41947</v>
      </c>
      <c r="G2360" s="219">
        <v>55211.3</v>
      </c>
      <c r="H2360" s="217">
        <f t="shared" si="35"/>
        <v>0</v>
      </c>
      <c r="I2360" s="190" t="s">
        <v>4993</v>
      </c>
      <c r="J2360" s="21"/>
      <c r="K2360" s="21"/>
    </row>
    <row r="2361" spans="1:11" x14ac:dyDescent="0.25">
      <c r="A2361" s="192">
        <v>41941</v>
      </c>
      <c r="B2361" s="254" t="s">
        <v>6290</v>
      </c>
      <c r="C2361" s="322" t="s">
        <v>4923</v>
      </c>
      <c r="D2361" s="308" t="s">
        <v>4826</v>
      </c>
      <c r="E2361" s="309">
        <v>3143</v>
      </c>
      <c r="F2361" s="256">
        <v>41941</v>
      </c>
      <c r="G2361" s="42">
        <v>3143</v>
      </c>
      <c r="H2361" s="217">
        <f t="shared" si="35"/>
        <v>0</v>
      </c>
      <c r="I2361" s="190" t="s">
        <v>4992</v>
      </c>
      <c r="J2361" s="21"/>
      <c r="K2361" s="21"/>
    </row>
    <row r="2362" spans="1:11" x14ac:dyDescent="0.25">
      <c r="A2362" s="192">
        <v>41941</v>
      </c>
      <c r="B2362" s="254" t="s">
        <v>6291</v>
      </c>
      <c r="C2362" s="322" t="s">
        <v>4923</v>
      </c>
      <c r="D2362" s="308" t="s">
        <v>4700</v>
      </c>
      <c r="E2362" s="309">
        <v>2707.2</v>
      </c>
      <c r="F2362" s="256">
        <v>41941</v>
      </c>
      <c r="G2362" s="42">
        <v>2707.2</v>
      </c>
      <c r="H2362" s="217">
        <f t="shared" si="35"/>
        <v>0</v>
      </c>
      <c r="I2362" s="190" t="s">
        <v>4992</v>
      </c>
      <c r="J2362" s="21"/>
      <c r="K2362" s="21"/>
    </row>
    <row r="2363" spans="1:11" x14ac:dyDescent="0.25">
      <c r="A2363" s="192">
        <v>41941</v>
      </c>
      <c r="B2363" s="254" t="s">
        <v>6292</v>
      </c>
      <c r="C2363" s="322" t="s">
        <v>4923</v>
      </c>
      <c r="D2363" s="308" t="s">
        <v>4694</v>
      </c>
      <c r="E2363" s="309">
        <v>1590</v>
      </c>
      <c r="F2363" s="256">
        <v>41941</v>
      </c>
      <c r="G2363" s="42">
        <v>1590</v>
      </c>
      <c r="H2363" s="217">
        <f t="shared" si="35"/>
        <v>0</v>
      </c>
      <c r="I2363" s="190" t="s">
        <v>4993</v>
      </c>
      <c r="J2363" s="21"/>
      <c r="K2363" s="21"/>
    </row>
    <row r="2364" spans="1:11" x14ac:dyDescent="0.25">
      <c r="A2364" s="192">
        <v>41941</v>
      </c>
      <c r="B2364" s="254" t="s">
        <v>6293</v>
      </c>
      <c r="C2364" s="322" t="s">
        <v>4923</v>
      </c>
      <c r="D2364" s="308" t="s">
        <v>4915</v>
      </c>
      <c r="E2364" s="309">
        <v>32508</v>
      </c>
      <c r="F2364" s="256">
        <v>41942</v>
      </c>
      <c r="G2364" s="42">
        <v>32508</v>
      </c>
      <c r="H2364" s="217">
        <f t="shared" si="35"/>
        <v>0</v>
      </c>
      <c r="I2364" s="190" t="s">
        <v>4971</v>
      </c>
      <c r="J2364" s="21"/>
      <c r="K2364" s="21"/>
    </row>
    <row r="2365" spans="1:11" x14ac:dyDescent="0.25">
      <c r="A2365" s="192">
        <v>41941</v>
      </c>
      <c r="B2365" s="254" t="s">
        <v>6294</v>
      </c>
      <c r="C2365" s="322" t="s">
        <v>4923</v>
      </c>
      <c r="D2365" s="308" t="s">
        <v>4928</v>
      </c>
      <c r="E2365" s="309">
        <v>19089.2</v>
      </c>
      <c r="F2365" s="256">
        <v>41941</v>
      </c>
      <c r="G2365" s="42">
        <v>19089.2</v>
      </c>
      <c r="H2365" s="217">
        <f t="shared" si="35"/>
        <v>0</v>
      </c>
      <c r="I2365" s="190" t="s">
        <v>4995</v>
      </c>
      <c r="J2365" s="21"/>
      <c r="K2365" s="21"/>
    </row>
    <row r="2366" spans="1:11" x14ac:dyDescent="0.25">
      <c r="A2366" s="192">
        <v>41941</v>
      </c>
      <c r="B2366" s="254" t="s">
        <v>6295</v>
      </c>
      <c r="C2366" s="322" t="s">
        <v>4923</v>
      </c>
      <c r="D2366" s="308" t="s">
        <v>62</v>
      </c>
      <c r="E2366" s="309">
        <v>33095.5</v>
      </c>
      <c r="F2366" s="256">
        <v>41941</v>
      </c>
      <c r="G2366" s="42">
        <v>33095.5</v>
      </c>
      <c r="H2366" s="217">
        <f t="shared" si="35"/>
        <v>0</v>
      </c>
      <c r="I2366" s="190" t="s">
        <v>4993</v>
      </c>
      <c r="J2366" s="21"/>
      <c r="K2366" s="21"/>
    </row>
    <row r="2367" spans="1:11" x14ac:dyDescent="0.25">
      <c r="A2367" s="192">
        <v>41941</v>
      </c>
      <c r="B2367" s="254" t="s">
        <v>6296</v>
      </c>
      <c r="C2367" s="322" t="s">
        <v>4923</v>
      </c>
      <c r="D2367" s="308" t="s">
        <v>85</v>
      </c>
      <c r="E2367" s="309">
        <v>395</v>
      </c>
      <c r="F2367" s="256">
        <v>41941</v>
      </c>
      <c r="G2367" s="42">
        <v>395</v>
      </c>
      <c r="H2367" s="217">
        <f t="shared" si="35"/>
        <v>0</v>
      </c>
      <c r="I2367" s="190" t="s">
        <v>4992</v>
      </c>
      <c r="J2367" s="21"/>
      <c r="K2367" s="21"/>
    </row>
    <row r="2368" spans="1:11" x14ac:dyDescent="0.25">
      <c r="A2368" s="192">
        <v>41941</v>
      </c>
      <c r="B2368" s="254" t="s">
        <v>6297</v>
      </c>
      <c r="C2368" s="322" t="s">
        <v>4923</v>
      </c>
      <c r="D2368" s="308" t="s">
        <v>23</v>
      </c>
      <c r="E2368" s="309">
        <v>5279.6</v>
      </c>
      <c r="F2368" s="256">
        <v>41941</v>
      </c>
      <c r="G2368" s="42">
        <v>5279.6</v>
      </c>
      <c r="H2368" s="217">
        <f t="shared" si="35"/>
        <v>0</v>
      </c>
      <c r="I2368" s="190" t="s">
        <v>4992</v>
      </c>
      <c r="J2368" s="21"/>
      <c r="K2368" s="21"/>
    </row>
    <row r="2369" spans="1:11" x14ac:dyDescent="0.25">
      <c r="A2369" s="192">
        <v>41941</v>
      </c>
      <c r="B2369" s="254" t="s">
        <v>6298</v>
      </c>
      <c r="C2369" s="322" t="s">
        <v>4923</v>
      </c>
      <c r="D2369" s="308" t="s">
        <v>180</v>
      </c>
      <c r="E2369" s="309">
        <v>28076.35</v>
      </c>
      <c r="F2369" s="256">
        <v>41941</v>
      </c>
      <c r="G2369" s="42">
        <v>28076.35</v>
      </c>
      <c r="H2369" s="217">
        <f t="shared" si="35"/>
        <v>0</v>
      </c>
      <c r="I2369" s="190" t="s">
        <v>4993</v>
      </c>
      <c r="J2369" s="21"/>
      <c r="K2369" s="21"/>
    </row>
    <row r="2370" spans="1:11" x14ac:dyDescent="0.25">
      <c r="A2370" s="192">
        <v>41941</v>
      </c>
      <c r="B2370" s="254" t="s">
        <v>6299</v>
      </c>
      <c r="C2370" s="322" t="s">
        <v>4923</v>
      </c>
      <c r="D2370" s="308" t="s">
        <v>14</v>
      </c>
      <c r="E2370" s="309">
        <v>3360</v>
      </c>
      <c r="F2370" s="256">
        <v>41941</v>
      </c>
      <c r="G2370" s="42">
        <v>3360</v>
      </c>
      <c r="H2370" s="217">
        <f t="shared" si="35"/>
        <v>0</v>
      </c>
      <c r="I2370" s="190" t="s">
        <v>4997</v>
      </c>
      <c r="J2370" s="21"/>
      <c r="K2370" s="21"/>
    </row>
    <row r="2371" spans="1:11" x14ac:dyDescent="0.25">
      <c r="A2371" s="192">
        <v>41941</v>
      </c>
      <c r="B2371" s="254" t="s">
        <v>6300</v>
      </c>
      <c r="C2371" s="322" t="s">
        <v>4923</v>
      </c>
      <c r="D2371" s="308" t="s">
        <v>5004</v>
      </c>
      <c r="E2371" s="309">
        <v>11814.2</v>
      </c>
      <c r="F2371" s="187">
        <v>41942</v>
      </c>
      <c r="G2371" s="42">
        <v>11814.2</v>
      </c>
      <c r="H2371" s="217">
        <f t="shared" si="35"/>
        <v>0</v>
      </c>
      <c r="I2371" s="190" t="s">
        <v>4992</v>
      </c>
      <c r="J2371" s="21"/>
      <c r="K2371" s="21"/>
    </row>
    <row r="2372" spans="1:11" x14ac:dyDescent="0.25">
      <c r="A2372" s="192">
        <v>41941</v>
      </c>
      <c r="B2372" s="254" t="s">
        <v>6301</v>
      </c>
      <c r="C2372" s="322" t="s">
        <v>4923</v>
      </c>
      <c r="D2372" s="308" t="s">
        <v>3366</v>
      </c>
      <c r="E2372" s="309">
        <v>1240</v>
      </c>
      <c r="F2372" s="256">
        <v>41941</v>
      </c>
      <c r="G2372" s="42">
        <v>1240</v>
      </c>
      <c r="H2372" s="217">
        <f t="shared" si="35"/>
        <v>0</v>
      </c>
      <c r="I2372" s="190" t="s">
        <v>5010</v>
      </c>
      <c r="J2372" s="21"/>
      <c r="K2372" s="21"/>
    </row>
    <row r="2373" spans="1:11" x14ac:dyDescent="0.25">
      <c r="A2373" s="192">
        <v>41941</v>
      </c>
      <c r="B2373" s="254" t="s">
        <v>6302</v>
      </c>
      <c r="C2373" s="322" t="s">
        <v>4923</v>
      </c>
      <c r="D2373" s="308" t="s">
        <v>4290</v>
      </c>
      <c r="E2373" s="309">
        <v>2656</v>
      </c>
      <c r="F2373" s="256">
        <v>41941</v>
      </c>
      <c r="G2373" s="42">
        <v>2656</v>
      </c>
      <c r="H2373" s="217">
        <f t="shared" si="35"/>
        <v>0</v>
      </c>
      <c r="I2373" s="190" t="s">
        <v>4992</v>
      </c>
      <c r="J2373" s="21"/>
      <c r="K2373" s="21"/>
    </row>
    <row r="2374" spans="1:11" x14ac:dyDescent="0.25">
      <c r="A2374" s="192">
        <v>41941</v>
      </c>
      <c r="B2374" s="254" t="s">
        <v>6303</v>
      </c>
      <c r="C2374" s="322" t="s">
        <v>4923</v>
      </c>
      <c r="D2374" s="308" t="s">
        <v>4700</v>
      </c>
      <c r="E2374" s="309">
        <v>504</v>
      </c>
      <c r="F2374" s="256">
        <v>41941</v>
      </c>
      <c r="G2374" s="42">
        <v>504</v>
      </c>
      <c r="H2374" s="217">
        <f t="shared" si="35"/>
        <v>0</v>
      </c>
      <c r="I2374" s="190" t="s">
        <v>4997</v>
      </c>
      <c r="J2374" s="21"/>
      <c r="K2374" s="21"/>
    </row>
    <row r="2375" spans="1:11" x14ac:dyDescent="0.25">
      <c r="A2375" s="192">
        <v>41941</v>
      </c>
      <c r="B2375" s="254" t="s">
        <v>6304</v>
      </c>
      <c r="C2375" s="322" t="s">
        <v>4923</v>
      </c>
      <c r="D2375" s="308" t="s">
        <v>47</v>
      </c>
      <c r="E2375" s="309">
        <v>3630</v>
      </c>
      <c r="F2375" s="256">
        <v>41941</v>
      </c>
      <c r="G2375" s="42">
        <v>3630</v>
      </c>
      <c r="H2375" s="217">
        <f t="shared" ref="H2375:H2438" si="36">E2375-G2375</f>
        <v>0</v>
      </c>
      <c r="I2375" s="190" t="s">
        <v>4997</v>
      </c>
      <c r="J2375" s="21"/>
      <c r="K2375" s="21"/>
    </row>
    <row r="2376" spans="1:11" x14ac:dyDescent="0.25">
      <c r="A2376" s="192">
        <v>41941</v>
      </c>
      <c r="B2376" s="254" t="s">
        <v>6305</v>
      </c>
      <c r="C2376" s="322" t="s">
        <v>4923</v>
      </c>
      <c r="D2376" s="308" t="s">
        <v>29</v>
      </c>
      <c r="E2376" s="309">
        <v>7372.8</v>
      </c>
      <c r="F2376" s="256">
        <v>41941</v>
      </c>
      <c r="G2376" s="42">
        <v>7372.8</v>
      </c>
      <c r="H2376" s="217">
        <f t="shared" si="36"/>
        <v>0</v>
      </c>
      <c r="I2376" s="190" t="s">
        <v>4997</v>
      </c>
      <c r="J2376" s="21"/>
      <c r="K2376" s="21"/>
    </row>
    <row r="2377" spans="1:11" x14ac:dyDescent="0.25">
      <c r="A2377" s="192">
        <v>41941</v>
      </c>
      <c r="B2377" s="254" t="s">
        <v>6306</v>
      </c>
      <c r="C2377" s="322" t="s">
        <v>4923</v>
      </c>
      <c r="D2377" s="308" t="s">
        <v>4951</v>
      </c>
      <c r="E2377" s="309">
        <v>804</v>
      </c>
      <c r="F2377" s="256">
        <v>41941</v>
      </c>
      <c r="G2377" s="42">
        <v>804</v>
      </c>
      <c r="H2377" s="217">
        <f t="shared" si="36"/>
        <v>0</v>
      </c>
      <c r="I2377" s="190" t="s">
        <v>4997</v>
      </c>
      <c r="J2377" s="21"/>
      <c r="K2377" s="21"/>
    </row>
    <row r="2378" spans="1:11" x14ac:dyDescent="0.25">
      <c r="A2378" s="192">
        <v>41941</v>
      </c>
      <c r="B2378" s="254" t="s">
        <v>6307</v>
      </c>
      <c r="C2378" s="322" t="s">
        <v>4923</v>
      </c>
      <c r="D2378" s="308" t="s">
        <v>758</v>
      </c>
      <c r="E2378" s="309">
        <v>1459.2</v>
      </c>
      <c r="F2378" s="256">
        <v>41941</v>
      </c>
      <c r="G2378" s="42">
        <v>1459.2</v>
      </c>
      <c r="H2378" s="217">
        <f t="shared" si="36"/>
        <v>0</v>
      </c>
      <c r="I2378" s="190" t="s">
        <v>4992</v>
      </c>
      <c r="J2378" s="21"/>
      <c r="K2378" s="21"/>
    </row>
    <row r="2379" spans="1:11" x14ac:dyDescent="0.25">
      <c r="A2379" s="192">
        <v>41941</v>
      </c>
      <c r="B2379" s="254" t="s">
        <v>6308</v>
      </c>
      <c r="C2379" s="322" t="s">
        <v>4923</v>
      </c>
      <c r="D2379" s="308" t="s">
        <v>4612</v>
      </c>
      <c r="E2379" s="309">
        <v>80428.13</v>
      </c>
      <c r="F2379" s="256">
        <v>41941</v>
      </c>
      <c r="G2379" s="42">
        <v>80428.13</v>
      </c>
      <c r="H2379" s="217">
        <f t="shared" si="36"/>
        <v>0</v>
      </c>
      <c r="I2379" s="190" t="s">
        <v>5000</v>
      </c>
      <c r="J2379" s="21"/>
      <c r="K2379" s="21"/>
    </row>
    <row r="2380" spans="1:11" x14ac:dyDescent="0.25">
      <c r="A2380" s="192">
        <v>41941</v>
      </c>
      <c r="B2380" s="254" t="s">
        <v>6309</v>
      </c>
      <c r="C2380" s="322" t="s">
        <v>4923</v>
      </c>
      <c r="D2380" s="308" t="s">
        <v>4257</v>
      </c>
      <c r="E2380" s="309">
        <v>29170.12</v>
      </c>
      <c r="F2380" s="256">
        <v>41942</v>
      </c>
      <c r="G2380" s="42">
        <v>29170.12</v>
      </c>
      <c r="H2380" s="217">
        <f t="shared" si="36"/>
        <v>0</v>
      </c>
      <c r="I2380" s="190" t="s">
        <v>6049</v>
      </c>
      <c r="J2380" s="21"/>
      <c r="K2380" s="21"/>
    </row>
    <row r="2381" spans="1:11" x14ac:dyDescent="0.25">
      <c r="A2381" s="192">
        <v>41941</v>
      </c>
      <c r="B2381" s="254" t="s">
        <v>6310</v>
      </c>
      <c r="C2381" s="322" t="s">
        <v>4923</v>
      </c>
      <c r="D2381" s="308" t="s">
        <v>4653</v>
      </c>
      <c r="E2381" s="309">
        <v>539</v>
      </c>
      <c r="F2381" s="256">
        <v>41941</v>
      </c>
      <c r="G2381" s="42">
        <v>539</v>
      </c>
      <c r="H2381" s="217">
        <f t="shared" si="36"/>
        <v>0</v>
      </c>
      <c r="I2381" s="190" t="s">
        <v>4997</v>
      </c>
      <c r="J2381" s="21"/>
      <c r="K2381" s="21"/>
    </row>
    <row r="2382" spans="1:11" x14ac:dyDescent="0.25">
      <c r="A2382" s="192">
        <v>41941</v>
      </c>
      <c r="B2382" s="254" t="s">
        <v>6311</v>
      </c>
      <c r="C2382" s="322" t="s">
        <v>4923</v>
      </c>
      <c r="D2382" s="308" t="s">
        <v>4586</v>
      </c>
      <c r="E2382" s="309">
        <v>4797.8</v>
      </c>
      <c r="F2382" s="368">
        <v>41941</v>
      </c>
      <c r="G2382" s="42">
        <v>4797.8</v>
      </c>
      <c r="H2382" s="217">
        <f t="shared" si="36"/>
        <v>0</v>
      </c>
      <c r="I2382" s="190" t="s">
        <v>4992</v>
      </c>
      <c r="J2382" s="21"/>
      <c r="K2382" s="21"/>
    </row>
    <row r="2383" spans="1:11" x14ac:dyDescent="0.25">
      <c r="A2383" s="192">
        <v>41941</v>
      </c>
      <c r="B2383" s="254" t="s">
        <v>6312</v>
      </c>
      <c r="C2383" s="322" t="s">
        <v>4923</v>
      </c>
      <c r="D2383" s="308" t="s">
        <v>2183</v>
      </c>
      <c r="E2383" s="309">
        <v>1496</v>
      </c>
      <c r="F2383" s="368">
        <v>41941</v>
      </c>
      <c r="G2383" s="42">
        <v>1496</v>
      </c>
      <c r="H2383" s="217">
        <f t="shared" si="36"/>
        <v>0</v>
      </c>
      <c r="I2383" s="190" t="s">
        <v>4992</v>
      </c>
      <c r="J2383" s="21"/>
      <c r="K2383" s="21"/>
    </row>
    <row r="2384" spans="1:11" x14ac:dyDescent="0.25">
      <c r="A2384" s="192">
        <v>41941</v>
      </c>
      <c r="B2384" s="254" t="s">
        <v>6313</v>
      </c>
      <c r="C2384" s="322" t="s">
        <v>4923</v>
      </c>
      <c r="D2384" s="308" t="s">
        <v>123</v>
      </c>
      <c r="E2384" s="309">
        <v>4996.3999999999996</v>
      </c>
      <c r="F2384" s="368">
        <v>41942</v>
      </c>
      <c r="G2384" s="42">
        <v>4996.3999999999996</v>
      </c>
      <c r="H2384" s="217">
        <f t="shared" si="36"/>
        <v>0</v>
      </c>
      <c r="I2384" s="190" t="s">
        <v>4992</v>
      </c>
      <c r="J2384" s="21"/>
      <c r="K2384" s="21"/>
    </row>
    <row r="2385" spans="1:11" x14ac:dyDescent="0.25">
      <c r="A2385" s="192">
        <v>41941</v>
      </c>
      <c r="B2385" s="254" t="s">
        <v>6314</v>
      </c>
      <c r="C2385" s="322" t="s">
        <v>4923</v>
      </c>
      <c r="D2385" s="308" t="s">
        <v>4322</v>
      </c>
      <c r="E2385" s="309">
        <v>1075</v>
      </c>
      <c r="F2385" s="368">
        <v>41941</v>
      </c>
      <c r="G2385" s="42">
        <v>1075</v>
      </c>
      <c r="H2385" s="217">
        <f t="shared" si="36"/>
        <v>0</v>
      </c>
      <c r="I2385" s="190" t="s">
        <v>4997</v>
      </c>
      <c r="J2385" s="21"/>
      <c r="K2385" s="21"/>
    </row>
    <row r="2386" spans="1:11" x14ac:dyDescent="0.25">
      <c r="A2386" s="192">
        <v>41941</v>
      </c>
      <c r="B2386" s="254" t="s">
        <v>6315</v>
      </c>
      <c r="C2386" s="322" t="s">
        <v>4923</v>
      </c>
      <c r="D2386" s="308" t="s">
        <v>1464</v>
      </c>
      <c r="E2386" s="309">
        <v>3236.8</v>
      </c>
      <c r="F2386" s="368">
        <v>41941</v>
      </c>
      <c r="G2386" s="42">
        <v>3236.8</v>
      </c>
      <c r="H2386" s="217">
        <f t="shared" si="36"/>
        <v>0</v>
      </c>
      <c r="I2386" s="190" t="s">
        <v>4992</v>
      </c>
      <c r="J2386" s="21"/>
      <c r="K2386" s="21"/>
    </row>
    <row r="2387" spans="1:11" x14ac:dyDescent="0.25">
      <c r="A2387" s="192">
        <v>41941</v>
      </c>
      <c r="B2387" s="254" t="s">
        <v>6316</v>
      </c>
      <c r="C2387" s="322" t="s">
        <v>4923</v>
      </c>
      <c r="D2387" s="308" t="s">
        <v>4731</v>
      </c>
      <c r="E2387" s="309">
        <v>2896.8</v>
      </c>
      <c r="F2387" s="368">
        <v>41941</v>
      </c>
      <c r="G2387" s="42">
        <v>2896.8</v>
      </c>
      <c r="H2387" s="217">
        <f t="shared" si="36"/>
        <v>0</v>
      </c>
      <c r="I2387" s="190" t="s">
        <v>4992</v>
      </c>
      <c r="J2387" s="21"/>
      <c r="K2387" s="21"/>
    </row>
    <row r="2388" spans="1:11" x14ac:dyDescent="0.25">
      <c r="A2388" s="192">
        <v>41941</v>
      </c>
      <c r="B2388" s="254" t="s">
        <v>6317</v>
      </c>
      <c r="C2388" s="322" t="s">
        <v>4923</v>
      </c>
      <c r="D2388" s="308" t="s">
        <v>6318</v>
      </c>
      <c r="E2388" s="309">
        <v>1060.8</v>
      </c>
      <c r="F2388" s="368">
        <v>41941</v>
      </c>
      <c r="G2388" s="42">
        <v>1060.8</v>
      </c>
      <c r="H2388" s="217">
        <f t="shared" si="36"/>
        <v>0</v>
      </c>
      <c r="I2388" s="190" t="s">
        <v>4997</v>
      </c>
      <c r="J2388" s="21"/>
      <c r="K2388" s="21"/>
    </row>
    <row r="2389" spans="1:11" x14ac:dyDescent="0.25">
      <c r="A2389" s="192">
        <v>41941</v>
      </c>
      <c r="B2389" s="254" t="s">
        <v>6319</v>
      </c>
      <c r="C2389" s="322" t="s">
        <v>4923</v>
      </c>
      <c r="D2389" s="308" t="s">
        <v>54</v>
      </c>
      <c r="E2389" s="309">
        <v>7126.8</v>
      </c>
      <c r="F2389" s="368">
        <v>41941</v>
      </c>
      <c r="G2389" s="42">
        <v>7126.8</v>
      </c>
      <c r="H2389" s="217">
        <f t="shared" si="36"/>
        <v>0</v>
      </c>
      <c r="I2389" s="190" t="s">
        <v>4997</v>
      </c>
      <c r="J2389" s="21"/>
      <c r="K2389" s="21"/>
    </row>
    <row r="2390" spans="1:11" x14ac:dyDescent="0.25">
      <c r="A2390" s="192">
        <v>41941</v>
      </c>
      <c r="B2390" s="254" t="s">
        <v>6320</v>
      </c>
      <c r="C2390" s="322" t="s">
        <v>4923</v>
      </c>
      <c r="D2390" s="308" t="s">
        <v>51</v>
      </c>
      <c r="E2390" s="309">
        <v>2583</v>
      </c>
      <c r="F2390" s="368">
        <v>41941</v>
      </c>
      <c r="G2390" s="42">
        <v>2583</v>
      </c>
      <c r="H2390" s="217">
        <f t="shared" si="36"/>
        <v>0</v>
      </c>
      <c r="I2390" s="190" t="s">
        <v>5009</v>
      </c>
      <c r="J2390" s="21"/>
      <c r="K2390" s="21"/>
    </row>
    <row r="2391" spans="1:11" x14ac:dyDescent="0.25">
      <c r="A2391" s="192">
        <v>41941</v>
      </c>
      <c r="B2391" s="254" t="s">
        <v>6321</v>
      </c>
      <c r="C2391" s="322" t="s">
        <v>4923</v>
      </c>
      <c r="D2391" s="308" t="s">
        <v>52</v>
      </c>
      <c r="E2391" s="309">
        <v>3050</v>
      </c>
      <c r="F2391" s="368">
        <v>41941</v>
      </c>
      <c r="G2391" s="42">
        <v>3050</v>
      </c>
      <c r="H2391" s="217">
        <f t="shared" si="36"/>
        <v>0</v>
      </c>
      <c r="I2391" s="190" t="s">
        <v>5009</v>
      </c>
      <c r="J2391" s="21"/>
      <c r="K2391" s="21"/>
    </row>
    <row r="2392" spans="1:11" x14ac:dyDescent="0.25">
      <c r="A2392" s="192">
        <v>41941</v>
      </c>
      <c r="B2392" s="254" t="s">
        <v>6322</v>
      </c>
      <c r="C2392" s="322" t="s">
        <v>4923</v>
      </c>
      <c r="D2392" s="308" t="s">
        <v>2578</v>
      </c>
      <c r="E2392" s="309">
        <v>3055</v>
      </c>
      <c r="F2392" s="368">
        <v>41941</v>
      </c>
      <c r="G2392" s="42">
        <v>3055</v>
      </c>
      <c r="H2392" s="217">
        <f t="shared" si="36"/>
        <v>0</v>
      </c>
      <c r="I2392" s="190" t="s">
        <v>5009</v>
      </c>
      <c r="J2392" s="21"/>
      <c r="K2392" s="21"/>
    </row>
    <row r="2393" spans="1:11" x14ac:dyDescent="0.25">
      <c r="A2393" s="192">
        <v>41941</v>
      </c>
      <c r="B2393" s="254" t="s">
        <v>6323</v>
      </c>
      <c r="C2393" s="322" t="s">
        <v>4923</v>
      </c>
      <c r="D2393" s="308" t="s">
        <v>701</v>
      </c>
      <c r="E2393" s="309">
        <v>2065.5</v>
      </c>
      <c r="F2393" s="368">
        <v>41941</v>
      </c>
      <c r="G2393" s="42">
        <v>2065.5</v>
      </c>
      <c r="H2393" s="217">
        <f t="shared" si="36"/>
        <v>0</v>
      </c>
      <c r="I2393" s="190" t="s">
        <v>5009</v>
      </c>
      <c r="J2393" s="21"/>
      <c r="K2393" s="21"/>
    </row>
    <row r="2394" spans="1:11" x14ac:dyDescent="0.25">
      <c r="A2394" s="192">
        <v>41941</v>
      </c>
      <c r="B2394" s="254" t="s">
        <v>6324</v>
      </c>
      <c r="C2394" s="322" t="s">
        <v>4923</v>
      </c>
      <c r="D2394" s="308" t="s">
        <v>2714</v>
      </c>
      <c r="E2394" s="309">
        <v>5832</v>
      </c>
      <c r="F2394" s="368">
        <v>41941</v>
      </c>
      <c r="G2394" s="42">
        <v>5832</v>
      </c>
      <c r="H2394" s="217">
        <f t="shared" si="36"/>
        <v>0</v>
      </c>
      <c r="I2394" s="20" t="s">
        <v>5009</v>
      </c>
      <c r="J2394" s="21"/>
      <c r="K2394" s="21"/>
    </row>
    <row r="2395" spans="1:11" x14ac:dyDescent="0.25">
      <c r="A2395" s="192">
        <v>41941</v>
      </c>
      <c r="B2395" s="254" t="s">
        <v>6325</v>
      </c>
      <c r="C2395" s="322" t="s">
        <v>4923</v>
      </c>
      <c r="D2395" s="308" t="s">
        <v>494</v>
      </c>
      <c r="E2395" s="309">
        <v>5256</v>
      </c>
      <c r="F2395" s="368">
        <v>41941</v>
      </c>
      <c r="G2395" s="42">
        <v>5256</v>
      </c>
      <c r="H2395" s="217">
        <f t="shared" si="36"/>
        <v>0</v>
      </c>
      <c r="I2395" s="20" t="s">
        <v>4992</v>
      </c>
      <c r="J2395" s="21"/>
      <c r="K2395" s="21"/>
    </row>
    <row r="2396" spans="1:11" x14ac:dyDescent="0.25">
      <c r="A2396" s="192">
        <v>41941</v>
      </c>
      <c r="B2396" s="254" t="s">
        <v>6326</v>
      </c>
      <c r="C2396" s="322" t="s">
        <v>4923</v>
      </c>
      <c r="D2396" s="308" t="s">
        <v>237</v>
      </c>
      <c r="E2396" s="309">
        <v>6994</v>
      </c>
      <c r="F2396" s="368">
        <v>41941</v>
      </c>
      <c r="G2396" s="42">
        <v>6994</v>
      </c>
      <c r="H2396" s="217">
        <f t="shared" si="36"/>
        <v>0</v>
      </c>
      <c r="I2396" s="20" t="s">
        <v>4995</v>
      </c>
      <c r="J2396" s="21"/>
      <c r="K2396" s="21"/>
    </row>
    <row r="2397" spans="1:11" x14ac:dyDescent="0.25">
      <c r="A2397" s="192">
        <v>41941</v>
      </c>
      <c r="B2397" s="254" t="s">
        <v>6327</v>
      </c>
      <c r="C2397" s="322" t="s">
        <v>4923</v>
      </c>
      <c r="D2397" s="308" t="s">
        <v>253</v>
      </c>
      <c r="E2397" s="309">
        <v>3189.2</v>
      </c>
      <c r="F2397" s="368">
        <v>41941</v>
      </c>
      <c r="G2397" s="42">
        <v>3189.2</v>
      </c>
      <c r="H2397" s="217">
        <f t="shared" si="36"/>
        <v>0</v>
      </c>
      <c r="I2397" s="20" t="s">
        <v>4995</v>
      </c>
      <c r="J2397" s="21"/>
      <c r="K2397" s="21"/>
    </row>
    <row r="2398" spans="1:11" x14ac:dyDescent="0.25">
      <c r="A2398" s="192">
        <v>41941</v>
      </c>
      <c r="B2398" s="254" t="s">
        <v>6328</v>
      </c>
      <c r="C2398" s="322" t="s">
        <v>4923</v>
      </c>
      <c r="D2398" s="308" t="s">
        <v>4953</v>
      </c>
      <c r="E2398" s="309">
        <v>5839.3</v>
      </c>
      <c r="F2398" s="368">
        <v>41942</v>
      </c>
      <c r="G2398" s="42">
        <v>5839.3</v>
      </c>
      <c r="H2398" s="217">
        <f t="shared" si="36"/>
        <v>0</v>
      </c>
      <c r="I2398" s="20" t="s">
        <v>4995</v>
      </c>
      <c r="J2398" s="21"/>
      <c r="K2398" s="21"/>
    </row>
    <row r="2399" spans="1:11" x14ac:dyDescent="0.25">
      <c r="A2399" s="192">
        <v>41941</v>
      </c>
      <c r="B2399" s="254" t="s">
        <v>6329</v>
      </c>
      <c r="C2399" s="322" t="s">
        <v>4923</v>
      </c>
      <c r="D2399" s="308" t="s">
        <v>2382</v>
      </c>
      <c r="E2399" s="309">
        <v>4816.6000000000004</v>
      </c>
      <c r="F2399" s="368">
        <v>41941</v>
      </c>
      <c r="G2399" s="42">
        <v>4816.6000000000004</v>
      </c>
      <c r="H2399" s="217">
        <f t="shared" si="36"/>
        <v>0</v>
      </c>
      <c r="I2399" s="20" t="s">
        <v>4995</v>
      </c>
      <c r="J2399" s="21"/>
      <c r="K2399" s="21"/>
    </row>
    <row r="2400" spans="1:11" x14ac:dyDescent="0.25">
      <c r="A2400" s="192">
        <v>41941</v>
      </c>
      <c r="B2400" s="254" t="s">
        <v>6330</v>
      </c>
      <c r="C2400" s="322" t="s">
        <v>4923</v>
      </c>
      <c r="D2400" s="308" t="s">
        <v>6331</v>
      </c>
      <c r="E2400" s="309">
        <v>415.8</v>
      </c>
      <c r="F2400" s="368">
        <v>41941</v>
      </c>
      <c r="G2400" s="42">
        <v>415.8</v>
      </c>
      <c r="H2400" s="217">
        <f t="shared" si="36"/>
        <v>0</v>
      </c>
      <c r="I2400" s="20" t="s">
        <v>4992</v>
      </c>
      <c r="J2400" s="21"/>
      <c r="K2400" s="21"/>
    </row>
    <row r="2401" spans="1:11" x14ac:dyDescent="0.25">
      <c r="A2401" s="192">
        <v>41941</v>
      </c>
      <c r="B2401" s="254" t="s">
        <v>6332</v>
      </c>
      <c r="C2401" s="322" t="s">
        <v>4923</v>
      </c>
      <c r="D2401" s="308" t="s">
        <v>297</v>
      </c>
      <c r="E2401" s="309">
        <v>10779.21</v>
      </c>
      <c r="F2401" s="370">
        <v>41948</v>
      </c>
      <c r="G2401" s="219">
        <v>10779.21</v>
      </c>
      <c r="H2401" s="217">
        <f t="shared" si="36"/>
        <v>0</v>
      </c>
      <c r="I2401" s="20" t="s">
        <v>4992</v>
      </c>
      <c r="J2401" s="21"/>
      <c r="K2401" s="21"/>
    </row>
    <row r="2402" spans="1:11" x14ac:dyDescent="0.25">
      <c r="A2402" s="192">
        <v>41941</v>
      </c>
      <c r="B2402" s="254" t="s">
        <v>6333</v>
      </c>
      <c r="C2402" s="322" t="s">
        <v>4923</v>
      </c>
      <c r="D2402" s="308" t="s">
        <v>4765</v>
      </c>
      <c r="E2402" s="309">
        <v>5598.1</v>
      </c>
      <c r="F2402" s="368">
        <v>41941</v>
      </c>
      <c r="G2402" s="42">
        <v>5598.1</v>
      </c>
      <c r="H2402" s="217">
        <f t="shared" si="36"/>
        <v>0</v>
      </c>
      <c r="I2402" s="20" t="s">
        <v>4992</v>
      </c>
      <c r="J2402" s="21"/>
      <c r="K2402" s="21"/>
    </row>
    <row r="2403" spans="1:11" x14ac:dyDescent="0.25">
      <c r="A2403" s="192">
        <v>41941</v>
      </c>
      <c r="B2403" s="254" t="s">
        <v>6334</v>
      </c>
      <c r="C2403" s="322" t="s">
        <v>4923</v>
      </c>
      <c r="D2403" s="308" t="s">
        <v>133</v>
      </c>
      <c r="E2403" s="309">
        <v>20204.8</v>
      </c>
      <c r="F2403" s="369" t="s">
        <v>6567</v>
      </c>
      <c r="G2403" s="42">
        <f>19800+404.8</f>
        <v>20204.8</v>
      </c>
      <c r="H2403" s="217">
        <f t="shared" si="36"/>
        <v>0</v>
      </c>
      <c r="I2403" s="20" t="s">
        <v>4992</v>
      </c>
      <c r="J2403" s="21"/>
      <c r="K2403" s="21"/>
    </row>
    <row r="2404" spans="1:11" x14ac:dyDescent="0.25">
      <c r="A2404" s="192">
        <v>41941</v>
      </c>
      <c r="B2404" s="254" t="s">
        <v>6335</v>
      </c>
      <c r="C2404" s="322" t="s">
        <v>4923</v>
      </c>
      <c r="D2404" s="308" t="s">
        <v>1607</v>
      </c>
      <c r="E2404" s="309">
        <v>2475.1999999999998</v>
      </c>
      <c r="F2404" s="368">
        <v>41941</v>
      </c>
      <c r="G2404" s="42">
        <v>2475.1999999999998</v>
      </c>
      <c r="H2404" s="217">
        <f t="shared" si="36"/>
        <v>0</v>
      </c>
      <c r="I2404" s="20" t="s">
        <v>4992</v>
      </c>
      <c r="J2404" s="21"/>
      <c r="K2404" s="21"/>
    </row>
    <row r="2405" spans="1:11" x14ac:dyDescent="0.25">
      <c r="A2405" s="192">
        <v>41941</v>
      </c>
      <c r="B2405" s="254" t="s">
        <v>6336</v>
      </c>
      <c r="C2405" s="322" t="s">
        <v>4923</v>
      </c>
      <c r="D2405" s="308" t="s">
        <v>1814</v>
      </c>
      <c r="E2405" s="309">
        <v>2040</v>
      </c>
      <c r="F2405" s="370">
        <v>41923</v>
      </c>
      <c r="G2405" s="219">
        <v>2040</v>
      </c>
      <c r="H2405" s="217">
        <f t="shared" si="36"/>
        <v>0</v>
      </c>
      <c r="I2405" s="20" t="s">
        <v>4992</v>
      </c>
      <c r="J2405" s="21"/>
      <c r="K2405" s="21"/>
    </row>
    <row r="2406" spans="1:11" x14ac:dyDescent="0.25">
      <c r="A2406" s="192">
        <v>41941</v>
      </c>
      <c r="B2406" s="254" t="s">
        <v>6337</v>
      </c>
      <c r="C2406" s="322" t="s">
        <v>4923</v>
      </c>
      <c r="D2406" s="308" t="s">
        <v>245</v>
      </c>
      <c r="E2406" s="309">
        <v>25092.799999999999</v>
      </c>
      <c r="F2406" s="368">
        <v>41942</v>
      </c>
      <c r="G2406" s="42">
        <v>25092.799999999999</v>
      </c>
      <c r="H2406" s="217">
        <f t="shared" si="36"/>
        <v>0</v>
      </c>
      <c r="I2406" s="20" t="s">
        <v>6049</v>
      </c>
      <c r="J2406" s="21"/>
      <c r="K2406" s="21"/>
    </row>
    <row r="2407" spans="1:11" x14ac:dyDescent="0.25">
      <c r="A2407" s="192">
        <v>41941</v>
      </c>
      <c r="B2407" s="254" t="s">
        <v>6338</v>
      </c>
      <c r="C2407" s="322" t="s">
        <v>4923</v>
      </c>
      <c r="D2407" s="308" t="s">
        <v>464</v>
      </c>
      <c r="E2407" s="309">
        <v>16782.400000000001</v>
      </c>
      <c r="F2407" s="370">
        <v>41944</v>
      </c>
      <c r="G2407" s="219">
        <v>16782.400000000001</v>
      </c>
      <c r="H2407" s="217">
        <f t="shared" si="36"/>
        <v>0</v>
      </c>
      <c r="I2407" s="20" t="s">
        <v>6049</v>
      </c>
      <c r="J2407" s="21"/>
      <c r="K2407" s="21"/>
    </row>
    <row r="2408" spans="1:11" x14ac:dyDescent="0.25">
      <c r="A2408" s="192">
        <v>41941</v>
      </c>
      <c r="B2408" s="254" t="s">
        <v>6339</v>
      </c>
      <c r="C2408" s="322" t="s">
        <v>4923</v>
      </c>
      <c r="D2408" s="308" t="s">
        <v>91</v>
      </c>
      <c r="E2408" s="309">
        <v>23036.799999999999</v>
      </c>
      <c r="F2408" s="368">
        <v>41942</v>
      </c>
      <c r="G2408" s="42">
        <v>23036.799999999999</v>
      </c>
      <c r="H2408" s="217">
        <f t="shared" si="36"/>
        <v>0</v>
      </c>
      <c r="I2408" s="20" t="s">
        <v>6049</v>
      </c>
      <c r="J2408" s="21"/>
      <c r="K2408" s="21"/>
    </row>
    <row r="2409" spans="1:11" x14ac:dyDescent="0.25">
      <c r="A2409" s="192">
        <v>41941</v>
      </c>
      <c r="B2409" s="254" t="s">
        <v>6340</v>
      </c>
      <c r="C2409" s="322" t="s">
        <v>4923</v>
      </c>
      <c r="D2409" s="308" t="s">
        <v>855</v>
      </c>
      <c r="E2409" s="309">
        <v>5438.8</v>
      </c>
      <c r="F2409" s="368">
        <v>41942</v>
      </c>
      <c r="G2409" s="42">
        <v>5438.8</v>
      </c>
      <c r="H2409" s="217">
        <f t="shared" si="36"/>
        <v>0</v>
      </c>
      <c r="I2409" s="20" t="s">
        <v>6049</v>
      </c>
      <c r="J2409" s="21"/>
      <c r="K2409" s="21"/>
    </row>
    <row r="2410" spans="1:11" x14ac:dyDescent="0.25">
      <c r="A2410" s="192">
        <v>41941</v>
      </c>
      <c r="B2410" s="254" t="s">
        <v>6341</v>
      </c>
      <c r="C2410" s="322" t="s">
        <v>4923</v>
      </c>
      <c r="D2410" s="308" t="s">
        <v>1202</v>
      </c>
      <c r="E2410" s="309">
        <v>5090</v>
      </c>
      <c r="F2410" s="368">
        <v>41941</v>
      </c>
      <c r="G2410" s="229">
        <v>5090</v>
      </c>
      <c r="H2410" s="217">
        <f t="shared" si="36"/>
        <v>0</v>
      </c>
      <c r="I2410" s="20" t="s">
        <v>4992</v>
      </c>
      <c r="J2410" s="21"/>
      <c r="K2410" s="21"/>
    </row>
    <row r="2411" spans="1:11" x14ac:dyDescent="0.25">
      <c r="A2411" s="192">
        <v>41941</v>
      </c>
      <c r="B2411" s="254" t="s">
        <v>6342</v>
      </c>
      <c r="C2411" s="322" t="s">
        <v>4923</v>
      </c>
      <c r="D2411" s="308" t="s">
        <v>149</v>
      </c>
      <c r="E2411" s="309">
        <v>9310.4</v>
      </c>
      <c r="F2411" s="368">
        <v>41942</v>
      </c>
      <c r="G2411" s="42">
        <v>9310.4</v>
      </c>
      <c r="H2411" s="217">
        <f t="shared" si="36"/>
        <v>0</v>
      </c>
      <c r="I2411" s="20" t="s">
        <v>6049</v>
      </c>
      <c r="J2411" s="21"/>
      <c r="K2411" s="21"/>
    </row>
    <row r="2412" spans="1:11" x14ac:dyDescent="0.25">
      <c r="A2412" s="192">
        <v>41941</v>
      </c>
      <c r="B2412" s="254" t="s">
        <v>6343</v>
      </c>
      <c r="C2412" s="322" t="s">
        <v>4923</v>
      </c>
      <c r="D2412" s="308" t="s">
        <v>346</v>
      </c>
      <c r="E2412" s="309">
        <v>3449.8</v>
      </c>
      <c r="F2412" s="368">
        <v>41942</v>
      </c>
      <c r="G2412" s="42">
        <v>3449.8</v>
      </c>
      <c r="H2412" s="217">
        <f t="shared" si="36"/>
        <v>0</v>
      </c>
      <c r="I2412" s="20" t="s">
        <v>6049</v>
      </c>
      <c r="J2412" s="21"/>
      <c r="K2412" s="21"/>
    </row>
    <row r="2413" spans="1:11" x14ac:dyDescent="0.25">
      <c r="A2413" s="192">
        <v>41941</v>
      </c>
      <c r="B2413" s="254" t="s">
        <v>6344</v>
      </c>
      <c r="C2413" s="322" t="s">
        <v>4923</v>
      </c>
      <c r="D2413" s="308" t="s">
        <v>6345</v>
      </c>
      <c r="E2413" s="309">
        <v>4828.3999999999996</v>
      </c>
      <c r="F2413" s="368">
        <v>41942</v>
      </c>
      <c r="G2413" s="42">
        <v>4828.3999999999996</v>
      </c>
      <c r="H2413" s="217">
        <f t="shared" si="36"/>
        <v>0</v>
      </c>
      <c r="I2413" s="20" t="s">
        <v>5000</v>
      </c>
      <c r="J2413" s="21"/>
      <c r="K2413" s="21"/>
    </row>
    <row r="2414" spans="1:11" x14ac:dyDescent="0.25">
      <c r="A2414" s="192">
        <v>41941</v>
      </c>
      <c r="B2414" s="254" t="s">
        <v>6346</v>
      </c>
      <c r="C2414" s="322" t="s">
        <v>4923</v>
      </c>
      <c r="D2414" s="308" t="s">
        <v>78</v>
      </c>
      <c r="E2414" s="309">
        <v>2855.6</v>
      </c>
      <c r="F2414" s="368">
        <v>41942</v>
      </c>
      <c r="G2414" s="42">
        <v>2855.6</v>
      </c>
      <c r="H2414" s="217">
        <f t="shared" si="36"/>
        <v>0</v>
      </c>
      <c r="I2414" s="20" t="s">
        <v>5000</v>
      </c>
      <c r="J2414" s="21"/>
      <c r="K2414" s="21"/>
    </row>
    <row r="2415" spans="1:11" x14ac:dyDescent="0.25">
      <c r="A2415" s="192">
        <v>41941</v>
      </c>
      <c r="B2415" s="254" t="s">
        <v>6347</v>
      </c>
      <c r="C2415" s="322" t="s">
        <v>4923</v>
      </c>
      <c r="D2415" s="308" t="s">
        <v>78</v>
      </c>
      <c r="E2415" s="309">
        <v>2944.8</v>
      </c>
      <c r="F2415" s="368">
        <v>41942</v>
      </c>
      <c r="G2415" s="42">
        <v>2944.8</v>
      </c>
      <c r="H2415" s="217">
        <f t="shared" si="36"/>
        <v>0</v>
      </c>
      <c r="I2415" s="20" t="s">
        <v>5000</v>
      </c>
      <c r="J2415" s="21"/>
      <c r="K2415" s="21"/>
    </row>
    <row r="2416" spans="1:11" x14ac:dyDescent="0.25">
      <c r="A2416" s="192">
        <v>41941</v>
      </c>
      <c r="B2416" s="254" t="s">
        <v>6348</v>
      </c>
      <c r="C2416" s="322" t="s">
        <v>4923</v>
      </c>
      <c r="D2416" s="308" t="s">
        <v>142</v>
      </c>
      <c r="E2416" s="309">
        <v>1566.4</v>
      </c>
      <c r="F2416" s="368">
        <v>41942</v>
      </c>
      <c r="G2416" s="42">
        <v>1566.4</v>
      </c>
      <c r="H2416" s="217">
        <f t="shared" si="36"/>
        <v>0</v>
      </c>
      <c r="I2416" s="20" t="s">
        <v>5000</v>
      </c>
      <c r="J2416" s="21"/>
      <c r="K2416" s="21"/>
    </row>
    <row r="2417" spans="1:11" x14ac:dyDescent="0.25">
      <c r="A2417" s="192">
        <v>41941</v>
      </c>
      <c r="B2417" s="254" t="s">
        <v>6349</v>
      </c>
      <c r="C2417" s="322" t="s">
        <v>4923</v>
      </c>
      <c r="D2417" s="308" t="s">
        <v>4617</v>
      </c>
      <c r="E2417" s="309">
        <v>6152.4</v>
      </c>
      <c r="F2417" s="368">
        <v>41942</v>
      </c>
      <c r="G2417" s="42">
        <v>6152.4</v>
      </c>
      <c r="H2417" s="217">
        <f t="shared" si="36"/>
        <v>0</v>
      </c>
      <c r="I2417" s="20" t="s">
        <v>5000</v>
      </c>
      <c r="J2417" s="21"/>
      <c r="K2417" s="21"/>
    </row>
    <row r="2418" spans="1:11" x14ac:dyDescent="0.25">
      <c r="A2418" s="192">
        <v>41941</v>
      </c>
      <c r="B2418" s="254" t="s">
        <v>6350</v>
      </c>
      <c r="C2418" s="322" t="s">
        <v>4923</v>
      </c>
      <c r="D2418" s="308" t="s">
        <v>4667</v>
      </c>
      <c r="E2418" s="309">
        <v>2547.4</v>
      </c>
      <c r="F2418" s="368">
        <v>41942</v>
      </c>
      <c r="G2418" s="42">
        <v>2547.4</v>
      </c>
      <c r="H2418" s="217">
        <f t="shared" si="36"/>
        <v>0</v>
      </c>
      <c r="I2418" s="20" t="s">
        <v>6049</v>
      </c>
      <c r="J2418" s="21"/>
      <c r="K2418" s="21"/>
    </row>
    <row r="2419" spans="1:11" x14ac:dyDescent="0.25">
      <c r="A2419" s="192">
        <v>41941</v>
      </c>
      <c r="B2419" s="254" t="s">
        <v>6351</v>
      </c>
      <c r="C2419" s="322" t="s">
        <v>4923</v>
      </c>
      <c r="D2419" s="308" t="s">
        <v>85</v>
      </c>
      <c r="E2419" s="309">
        <v>14090.6</v>
      </c>
      <c r="F2419" s="368">
        <v>41942</v>
      </c>
      <c r="G2419" s="42">
        <v>14090.6</v>
      </c>
      <c r="H2419" s="217">
        <f t="shared" si="36"/>
        <v>0</v>
      </c>
      <c r="I2419" s="20" t="s">
        <v>6049</v>
      </c>
      <c r="J2419" s="21"/>
      <c r="K2419" s="21"/>
    </row>
    <row r="2420" spans="1:11" x14ac:dyDescent="0.25">
      <c r="A2420" s="192">
        <v>41941</v>
      </c>
      <c r="B2420" s="254" t="s">
        <v>6352</v>
      </c>
      <c r="C2420" s="322" t="s">
        <v>4923</v>
      </c>
      <c r="D2420" s="308" t="s">
        <v>544</v>
      </c>
      <c r="E2420" s="309">
        <v>7549.2</v>
      </c>
      <c r="F2420" s="368">
        <v>41942</v>
      </c>
      <c r="G2420" s="42">
        <v>7549.2</v>
      </c>
      <c r="H2420" s="217">
        <f t="shared" si="36"/>
        <v>0</v>
      </c>
      <c r="I2420" s="20" t="s">
        <v>6049</v>
      </c>
      <c r="J2420" s="21"/>
      <c r="K2420" s="21"/>
    </row>
    <row r="2421" spans="1:11" x14ac:dyDescent="0.25">
      <c r="A2421" s="192">
        <v>41941</v>
      </c>
      <c r="B2421" s="254" t="s">
        <v>6353</v>
      </c>
      <c r="C2421" s="322" t="s">
        <v>4923</v>
      </c>
      <c r="D2421" s="308" t="s">
        <v>6354</v>
      </c>
      <c r="E2421" s="309">
        <v>1292</v>
      </c>
      <c r="F2421" s="368">
        <v>41941</v>
      </c>
      <c r="G2421" s="42">
        <v>1292</v>
      </c>
      <c r="H2421" s="217">
        <f t="shared" si="36"/>
        <v>0</v>
      </c>
      <c r="I2421" s="20" t="s">
        <v>4992</v>
      </c>
      <c r="J2421" s="21"/>
      <c r="K2421" s="21"/>
    </row>
    <row r="2422" spans="1:11" x14ac:dyDescent="0.25">
      <c r="A2422" s="192">
        <v>41941</v>
      </c>
      <c r="B2422" s="254" t="s">
        <v>6355</v>
      </c>
      <c r="C2422" s="322" t="s">
        <v>4923</v>
      </c>
      <c r="D2422" s="308" t="s">
        <v>4935</v>
      </c>
      <c r="E2422" s="309">
        <v>8224.2999999999993</v>
      </c>
      <c r="F2422" s="368">
        <v>41942</v>
      </c>
      <c r="G2422" s="42">
        <v>8224.2999999999993</v>
      </c>
      <c r="H2422" s="217">
        <f t="shared" si="36"/>
        <v>0</v>
      </c>
      <c r="I2422" s="20" t="s">
        <v>5000</v>
      </c>
      <c r="J2422" s="21"/>
      <c r="K2422" s="21"/>
    </row>
    <row r="2423" spans="1:11" x14ac:dyDescent="0.25">
      <c r="A2423" s="192">
        <v>41941</v>
      </c>
      <c r="B2423" s="254" t="s">
        <v>6356</v>
      </c>
      <c r="C2423" s="322" t="s">
        <v>4923</v>
      </c>
      <c r="D2423" s="308" t="s">
        <v>4915</v>
      </c>
      <c r="E2423" s="309">
        <v>8883.6</v>
      </c>
      <c r="F2423" s="368">
        <v>41942</v>
      </c>
      <c r="G2423" s="42">
        <v>8883.6</v>
      </c>
      <c r="H2423" s="217">
        <f t="shared" si="36"/>
        <v>0</v>
      </c>
      <c r="I2423" s="20" t="s">
        <v>4971</v>
      </c>
      <c r="J2423" s="21"/>
      <c r="K2423" s="21"/>
    </row>
    <row r="2424" spans="1:11" x14ac:dyDescent="0.25">
      <c r="A2424" s="192">
        <v>41941</v>
      </c>
      <c r="B2424" s="254" t="s">
        <v>6357</v>
      </c>
      <c r="C2424" s="322" t="s">
        <v>4923</v>
      </c>
      <c r="D2424" s="308" t="s">
        <v>3372</v>
      </c>
      <c r="E2424" s="309">
        <v>2727.8</v>
      </c>
      <c r="F2424" s="368">
        <v>41941</v>
      </c>
      <c r="G2424" s="42">
        <v>2727.8</v>
      </c>
      <c r="H2424" s="217">
        <f t="shared" si="36"/>
        <v>0</v>
      </c>
      <c r="I2424" s="20" t="s">
        <v>4992</v>
      </c>
      <c r="J2424" s="21"/>
      <c r="K2424" s="21"/>
    </row>
    <row r="2425" spans="1:11" x14ac:dyDescent="0.25">
      <c r="A2425" s="192">
        <v>41941</v>
      </c>
      <c r="B2425" s="254" t="s">
        <v>6358</v>
      </c>
      <c r="C2425" s="322" t="s">
        <v>4923</v>
      </c>
      <c r="D2425" s="308" t="s">
        <v>115</v>
      </c>
      <c r="E2425" s="309">
        <v>158.4</v>
      </c>
      <c r="F2425" s="368">
        <v>41941</v>
      </c>
      <c r="G2425" s="42">
        <v>158.4</v>
      </c>
      <c r="H2425" s="217">
        <f t="shared" si="36"/>
        <v>0</v>
      </c>
      <c r="I2425" s="20" t="s">
        <v>4992</v>
      </c>
      <c r="J2425" s="21"/>
      <c r="K2425" s="21"/>
    </row>
    <row r="2426" spans="1:11" x14ac:dyDescent="0.25">
      <c r="A2426" s="192">
        <v>41941</v>
      </c>
      <c r="B2426" s="254" t="s">
        <v>6359</v>
      </c>
      <c r="C2426" s="322" t="s">
        <v>4923</v>
      </c>
      <c r="D2426" s="308" t="s">
        <v>6360</v>
      </c>
      <c r="E2426" s="309">
        <v>5400</v>
      </c>
      <c r="F2426" s="370">
        <v>41948</v>
      </c>
      <c r="G2426" s="219">
        <v>5400</v>
      </c>
      <c r="H2426" s="217">
        <f t="shared" si="36"/>
        <v>0</v>
      </c>
      <c r="I2426" s="20" t="s">
        <v>4993</v>
      </c>
      <c r="J2426" s="21"/>
      <c r="K2426" s="21"/>
    </row>
    <row r="2427" spans="1:11" x14ac:dyDescent="0.25">
      <c r="A2427" s="192">
        <v>41941</v>
      </c>
      <c r="B2427" s="254" t="s">
        <v>6361</v>
      </c>
      <c r="C2427" s="322" t="s">
        <v>4923</v>
      </c>
      <c r="D2427" s="308" t="s">
        <v>6360</v>
      </c>
      <c r="E2427" s="309">
        <v>1350</v>
      </c>
      <c r="F2427" s="370">
        <v>41948</v>
      </c>
      <c r="G2427" s="219">
        <v>1350</v>
      </c>
      <c r="H2427" s="217">
        <f t="shared" si="36"/>
        <v>0</v>
      </c>
      <c r="I2427" s="20" t="s">
        <v>4997</v>
      </c>
      <c r="J2427" s="21"/>
      <c r="K2427" s="21"/>
    </row>
    <row r="2428" spans="1:11" x14ac:dyDescent="0.25">
      <c r="A2428" s="192">
        <v>41941</v>
      </c>
      <c r="B2428" s="254" t="s">
        <v>6362</v>
      </c>
      <c r="C2428" s="322" t="s">
        <v>4923</v>
      </c>
      <c r="D2428" s="308" t="s">
        <v>6360</v>
      </c>
      <c r="E2428" s="309">
        <v>1350</v>
      </c>
      <c r="F2428" s="370">
        <v>41948</v>
      </c>
      <c r="G2428" s="219">
        <v>1350</v>
      </c>
      <c r="H2428" s="217">
        <f t="shared" si="36"/>
        <v>0</v>
      </c>
      <c r="I2428" s="20" t="s">
        <v>4997</v>
      </c>
      <c r="J2428" s="21"/>
      <c r="K2428" s="21"/>
    </row>
    <row r="2429" spans="1:11" x14ac:dyDescent="0.25">
      <c r="A2429" s="192">
        <v>41941</v>
      </c>
      <c r="B2429" s="254" t="s">
        <v>6363</v>
      </c>
      <c r="C2429" s="322" t="s">
        <v>4923</v>
      </c>
      <c r="D2429" s="308" t="s">
        <v>4183</v>
      </c>
      <c r="E2429" s="309">
        <v>7472</v>
      </c>
      <c r="F2429" s="368">
        <v>41941</v>
      </c>
      <c r="G2429" s="42">
        <v>7472</v>
      </c>
      <c r="H2429" s="217">
        <f t="shared" si="36"/>
        <v>0</v>
      </c>
      <c r="I2429" s="20" t="s">
        <v>4992</v>
      </c>
      <c r="J2429" s="21"/>
      <c r="K2429" s="21"/>
    </row>
    <row r="2430" spans="1:11" x14ac:dyDescent="0.25">
      <c r="A2430" s="192">
        <v>41941</v>
      </c>
      <c r="B2430" s="254" t="s">
        <v>6364</v>
      </c>
      <c r="C2430" s="322" t="s">
        <v>4923</v>
      </c>
      <c r="D2430" s="308" t="s">
        <v>14</v>
      </c>
      <c r="E2430" s="309">
        <v>1620</v>
      </c>
      <c r="F2430" s="368">
        <v>41942</v>
      </c>
      <c r="G2430" s="42">
        <v>1620</v>
      </c>
      <c r="H2430" s="217">
        <f t="shared" si="36"/>
        <v>0</v>
      </c>
      <c r="I2430" s="20" t="s">
        <v>4997</v>
      </c>
      <c r="J2430" s="21"/>
      <c r="K2430" s="21"/>
    </row>
    <row r="2431" spans="1:11" x14ac:dyDescent="0.25">
      <c r="A2431" s="192">
        <v>41941</v>
      </c>
      <c r="B2431" s="254" t="s">
        <v>6365</v>
      </c>
      <c r="C2431" s="322" t="s">
        <v>4923</v>
      </c>
      <c r="D2431" s="308" t="s">
        <v>1202</v>
      </c>
      <c r="E2431" s="309">
        <v>73</v>
      </c>
      <c r="F2431" s="368">
        <v>41941</v>
      </c>
      <c r="G2431" s="42">
        <v>73</v>
      </c>
      <c r="H2431" s="217">
        <f t="shared" si="36"/>
        <v>0</v>
      </c>
      <c r="I2431" s="20" t="s">
        <v>4992</v>
      </c>
      <c r="J2431" s="21"/>
      <c r="K2431" s="21"/>
    </row>
    <row r="2432" spans="1:11" x14ac:dyDescent="0.25">
      <c r="A2432" s="192">
        <v>41942</v>
      </c>
      <c r="B2432" s="254" t="s">
        <v>6366</v>
      </c>
      <c r="C2432" s="322" t="s">
        <v>4923</v>
      </c>
      <c r="D2432" s="308" t="s">
        <v>4620</v>
      </c>
      <c r="E2432" s="309">
        <v>4000</v>
      </c>
      <c r="F2432" s="368">
        <v>41943</v>
      </c>
      <c r="G2432" s="42">
        <v>4000</v>
      </c>
      <c r="H2432" s="217">
        <f t="shared" si="36"/>
        <v>0</v>
      </c>
      <c r="I2432" s="20" t="s">
        <v>492</v>
      </c>
      <c r="J2432" s="21"/>
      <c r="K2432" s="21"/>
    </row>
    <row r="2433" spans="1:11" x14ac:dyDescent="0.25">
      <c r="A2433" s="192">
        <v>41942</v>
      </c>
      <c r="B2433" s="254" t="s">
        <v>6367</v>
      </c>
      <c r="C2433" s="322" t="s">
        <v>4923</v>
      </c>
      <c r="D2433" s="308" t="s">
        <v>4649</v>
      </c>
      <c r="E2433" s="309">
        <v>15120.8</v>
      </c>
      <c r="F2433" s="368">
        <v>41942</v>
      </c>
      <c r="G2433" s="42">
        <v>15120.8</v>
      </c>
      <c r="H2433" s="217">
        <f t="shared" si="36"/>
        <v>0</v>
      </c>
      <c r="I2433" s="20" t="s">
        <v>4992</v>
      </c>
      <c r="J2433" s="21"/>
      <c r="K2433" s="21"/>
    </row>
    <row r="2434" spans="1:11" x14ac:dyDescent="0.25">
      <c r="A2434" s="192">
        <v>41942</v>
      </c>
      <c r="B2434" s="254" t="s">
        <v>6368</v>
      </c>
      <c r="C2434" s="322" t="s">
        <v>4923</v>
      </c>
      <c r="D2434" s="308" t="s">
        <v>11</v>
      </c>
      <c r="E2434" s="309">
        <v>151088.88</v>
      </c>
      <c r="F2434" s="370">
        <v>41947</v>
      </c>
      <c r="G2434" s="219">
        <v>151088.88</v>
      </c>
      <c r="H2434" s="217">
        <f t="shared" si="36"/>
        <v>0</v>
      </c>
      <c r="I2434" s="20" t="s">
        <v>4993</v>
      </c>
      <c r="J2434" s="21"/>
      <c r="K2434" s="21"/>
    </row>
    <row r="2435" spans="1:11" x14ac:dyDescent="0.25">
      <c r="A2435" s="192">
        <v>41942</v>
      </c>
      <c r="B2435" s="254" t="s">
        <v>6369</v>
      </c>
      <c r="C2435" s="322" t="s">
        <v>4923</v>
      </c>
      <c r="D2435" s="308" t="s">
        <v>4826</v>
      </c>
      <c r="E2435" s="309">
        <v>3763.4</v>
      </c>
      <c r="F2435" s="368">
        <v>41942</v>
      </c>
      <c r="G2435" s="42">
        <v>3763.4</v>
      </c>
      <c r="H2435" s="217">
        <f t="shared" si="36"/>
        <v>0</v>
      </c>
      <c r="I2435" s="20" t="s">
        <v>4992</v>
      </c>
      <c r="J2435" s="21"/>
      <c r="K2435" s="21"/>
    </row>
    <row r="2436" spans="1:11" x14ac:dyDescent="0.25">
      <c r="A2436" s="192">
        <v>41942</v>
      </c>
      <c r="B2436" s="254" t="s">
        <v>6370</v>
      </c>
      <c r="C2436" s="322" t="s">
        <v>4923</v>
      </c>
      <c r="D2436" s="308" t="s">
        <v>4826</v>
      </c>
      <c r="E2436" s="309">
        <v>1048.8</v>
      </c>
      <c r="F2436" s="368">
        <v>41942</v>
      </c>
      <c r="G2436" s="42">
        <v>1048.8</v>
      </c>
      <c r="H2436" s="217">
        <f t="shared" si="36"/>
        <v>0</v>
      </c>
      <c r="I2436" s="20" t="s">
        <v>4992</v>
      </c>
      <c r="J2436" s="21"/>
      <c r="K2436" s="21"/>
    </row>
    <row r="2437" spans="1:11" x14ac:dyDescent="0.25">
      <c r="A2437" s="192">
        <v>41942</v>
      </c>
      <c r="B2437" s="254" t="s">
        <v>6371</v>
      </c>
      <c r="C2437" s="322" t="s">
        <v>4923</v>
      </c>
      <c r="D2437" s="308" t="s">
        <v>4918</v>
      </c>
      <c r="E2437" s="309">
        <v>33355.4</v>
      </c>
      <c r="F2437" s="368">
        <v>41942</v>
      </c>
      <c r="G2437" s="42">
        <v>33355.4</v>
      </c>
      <c r="H2437" s="217">
        <f t="shared" si="36"/>
        <v>0</v>
      </c>
      <c r="I2437" s="20" t="s">
        <v>4992</v>
      </c>
      <c r="J2437" s="21"/>
      <c r="K2437" s="21"/>
    </row>
    <row r="2438" spans="1:11" x14ac:dyDescent="0.25">
      <c r="A2438" s="192">
        <v>41942</v>
      </c>
      <c r="B2438" s="254" t="s">
        <v>6372</v>
      </c>
      <c r="C2438" s="322" t="s">
        <v>4923</v>
      </c>
      <c r="D2438" s="308" t="s">
        <v>4918</v>
      </c>
      <c r="E2438" s="309">
        <v>48603</v>
      </c>
      <c r="F2438" s="368">
        <v>41942</v>
      </c>
      <c r="G2438" s="42">
        <v>48603</v>
      </c>
      <c r="H2438" s="217">
        <f t="shared" si="36"/>
        <v>0</v>
      </c>
      <c r="I2438" s="20" t="s">
        <v>4992</v>
      </c>
      <c r="J2438" s="21"/>
      <c r="K2438" s="21"/>
    </row>
    <row r="2439" spans="1:11" x14ac:dyDescent="0.25">
      <c r="A2439" s="192">
        <v>41942</v>
      </c>
      <c r="B2439" s="254" t="s">
        <v>6373</v>
      </c>
      <c r="C2439" s="322" t="s">
        <v>4923</v>
      </c>
      <c r="D2439" s="308" t="s">
        <v>23</v>
      </c>
      <c r="E2439" s="309">
        <v>5325</v>
      </c>
      <c r="F2439" s="368">
        <v>41942</v>
      </c>
      <c r="G2439" s="42">
        <v>5325</v>
      </c>
      <c r="H2439" s="217">
        <f t="shared" ref="H2439:H2502" si="37">E2439-G2439</f>
        <v>0</v>
      </c>
      <c r="I2439" s="20" t="s">
        <v>4992</v>
      </c>
      <c r="J2439" s="21"/>
      <c r="K2439" s="21"/>
    </row>
    <row r="2440" spans="1:11" x14ac:dyDescent="0.25">
      <c r="A2440" s="192">
        <v>41942</v>
      </c>
      <c r="B2440" s="254" t="s">
        <v>6374</v>
      </c>
      <c r="C2440" s="322" t="s">
        <v>4923</v>
      </c>
      <c r="D2440" s="308" t="s">
        <v>4915</v>
      </c>
      <c r="E2440" s="309">
        <v>16552.8</v>
      </c>
      <c r="F2440" s="370">
        <v>41944</v>
      </c>
      <c r="G2440" s="219">
        <v>16552.8</v>
      </c>
      <c r="H2440" s="217">
        <f t="shared" si="37"/>
        <v>0</v>
      </c>
      <c r="I2440" s="20" t="s">
        <v>4992</v>
      </c>
      <c r="J2440" s="21"/>
      <c r="K2440" s="21"/>
    </row>
    <row r="2441" spans="1:11" x14ac:dyDescent="0.25">
      <c r="A2441" s="192">
        <v>41942</v>
      </c>
      <c r="B2441" s="254" t="s">
        <v>6375</v>
      </c>
      <c r="C2441" s="322" t="s">
        <v>4923</v>
      </c>
      <c r="D2441" s="308" t="s">
        <v>6376</v>
      </c>
      <c r="E2441" s="309">
        <v>4631.1000000000004</v>
      </c>
      <c r="F2441" s="381" t="s">
        <v>6577</v>
      </c>
      <c r="G2441" s="219">
        <f>1880+300+2451.1</f>
        <v>4631.1000000000004</v>
      </c>
      <c r="H2441" s="217">
        <f t="shared" si="37"/>
        <v>0</v>
      </c>
      <c r="I2441" s="20" t="s">
        <v>4992</v>
      </c>
      <c r="J2441" s="21"/>
      <c r="K2441" s="21"/>
    </row>
    <row r="2442" spans="1:11" x14ac:dyDescent="0.25">
      <c r="A2442" s="192">
        <v>41942</v>
      </c>
      <c r="B2442" s="254" t="s">
        <v>6377</v>
      </c>
      <c r="C2442" s="322" t="s">
        <v>4923</v>
      </c>
      <c r="D2442" s="308" t="s">
        <v>14</v>
      </c>
      <c r="E2442" s="309">
        <v>8100</v>
      </c>
      <c r="F2442" s="368">
        <v>41942</v>
      </c>
      <c r="G2442" s="42">
        <v>8100</v>
      </c>
      <c r="H2442" s="217">
        <f t="shared" si="37"/>
        <v>0</v>
      </c>
      <c r="I2442" s="20" t="s">
        <v>4997</v>
      </c>
      <c r="J2442" s="21"/>
      <c r="K2442" s="21"/>
    </row>
    <row r="2443" spans="1:11" x14ac:dyDescent="0.25">
      <c r="A2443" s="192">
        <v>41942</v>
      </c>
      <c r="B2443" s="254" t="s">
        <v>6378</v>
      </c>
      <c r="C2443" s="322" t="s">
        <v>4923</v>
      </c>
      <c r="D2443" s="308" t="s">
        <v>2519</v>
      </c>
      <c r="E2443" s="309">
        <v>538.20000000000005</v>
      </c>
      <c r="F2443" s="368">
        <v>41942</v>
      </c>
      <c r="G2443" s="42">
        <v>538.20000000000005</v>
      </c>
      <c r="H2443" s="217">
        <f t="shared" si="37"/>
        <v>0</v>
      </c>
      <c r="I2443" s="20" t="s">
        <v>4992</v>
      </c>
      <c r="J2443" s="21"/>
      <c r="K2443" s="21"/>
    </row>
    <row r="2444" spans="1:11" x14ac:dyDescent="0.25">
      <c r="A2444" s="192">
        <v>41942</v>
      </c>
      <c r="B2444" s="254" t="s">
        <v>6379</v>
      </c>
      <c r="C2444" s="322" t="s">
        <v>4923</v>
      </c>
      <c r="D2444" s="308" t="s">
        <v>62</v>
      </c>
      <c r="E2444" s="309">
        <v>25356.3</v>
      </c>
      <c r="F2444" s="368">
        <v>41943</v>
      </c>
      <c r="G2444" s="42">
        <v>25356.3</v>
      </c>
      <c r="H2444" s="217">
        <f t="shared" si="37"/>
        <v>0</v>
      </c>
      <c r="I2444" s="20" t="s">
        <v>4993</v>
      </c>
      <c r="J2444" s="21"/>
      <c r="K2444" s="21"/>
    </row>
    <row r="2445" spans="1:11" x14ac:dyDescent="0.25">
      <c r="A2445" s="192">
        <v>41942</v>
      </c>
      <c r="B2445" s="254" t="s">
        <v>6380</v>
      </c>
      <c r="C2445" s="322" t="s">
        <v>4923</v>
      </c>
      <c r="D2445" s="308" t="s">
        <v>4681</v>
      </c>
      <c r="E2445" s="309">
        <v>4333.6000000000004</v>
      </c>
      <c r="F2445" s="368">
        <v>41942</v>
      </c>
      <c r="G2445" s="42">
        <v>4333.6000000000004</v>
      </c>
      <c r="H2445" s="217">
        <f t="shared" si="37"/>
        <v>0</v>
      </c>
      <c r="I2445" s="20" t="s">
        <v>4992</v>
      </c>
      <c r="J2445" s="21"/>
      <c r="K2445" s="21"/>
    </row>
    <row r="2446" spans="1:11" x14ac:dyDescent="0.25">
      <c r="A2446" s="192">
        <v>41942</v>
      </c>
      <c r="B2446" s="254" t="s">
        <v>6381</v>
      </c>
      <c r="C2446" s="322" t="s">
        <v>4923</v>
      </c>
      <c r="D2446" s="308" t="s">
        <v>4681</v>
      </c>
      <c r="E2446" s="309">
        <v>640</v>
      </c>
      <c r="F2446" s="368">
        <v>41942</v>
      </c>
      <c r="G2446" s="42">
        <v>640</v>
      </c>
      <c r="H2446" s="217">
        <f t="shared" si="37"/>
        <v>0</v>
      </c>
      <c r="I2446" s="20" t="s">
        <v>4992</v>
      </c>
      <c r="J2446" s="21"/>
      <c r="K2446" s="21"/>
    </row>
    <row r="2447" spans="1:11" x14ac:dyDescent="0.25">
      <c r="A2447" s="192">
        <v>41942</v>
      </c>
      <c r="B2447" s="254" t="s">
        <v>6382</v>
      </c>
      <c r="C2447" s="322" t="s">
        <v>4923</v>
      </c>
      <c r="D2447" s="308" t="s">
        <v>4290</v>
      </c>
      <c r="E2447" s="309">
        <v>5157.1000000000004</v>
      </c>
      <c r="F2447" s="368">
        <v>41942</v>
      </c>
      <c r="G2447" s="42">
        <v>5157.1000000000004</v>
      </c>
      <c r="H2447" s="217">
        <f t="shared" si="37"/>
        <v>0</v>
      </c>
      <c r="I2447" s="20" t="s">
        <v>4992</v>
      </c>
      <c r="J2447" s="21"/>
      <c r="K2447" s="21"/>
    </row>
    <row r="2448" spans="1:11" x14ac:dyDescent="0.25">
      <c r="A2448" s="192">
        <v>41942</v>
      </c>
      <c r="B2448" s="254" t="s">
        <v>6383</v>
      </c>
      <c r="C2448" s="322" t="s">
        <v>4923</v>
      </c>
      <c r="D2448" s="308" t="s">
        <v>180</v>
      </c>
      <c r="E2448" s="309">
        <v>16604.2</v>
      </c>
      <c r="F2448" s="368">
        <v>41943</v>
      </c>
      <c r="G2448" s="42">
        <v>16604.2</v>
      </c>
      <c r="H2448" s="217">
        <f t="shared" si="37"/>
        <v>0</v>
      </c>
      <c r="I2448" s="20" t="s">
        <v>4993</v>
      </c>
      <c r="J2448" s="21"/>
      <c r="K2448" s="21"/>
    </row>
    <row r="2449" spans="1:11" x14ac:dyDescent="0.25">
      <c r="A2449" s="192">
        <v>41942</v>
      </c>
      <c r="B2449" s="254" t="s">
        <v>6384</v>
      </c>
      <c r="C2449" s="322" t="s">
        <v>4923</v>
      </c>
      <c r="D2449" s="308" t="s">
        <v>13</v>
      </c>
      <c r="E2449" s="309">
        <v>3132</v>
      </c>
      <c r="F2449" s="368">
        <v>41942</v>
      </c>
      <c r="G2449" s="42">
        <v>3132</v>
      </c>
      <c r="H2449" s="217">
        <f t="shared" si="37"/>
        <v>0</v>
      </c>
      <c r="I2449" s="20" t="s">
        <v>5251</v>
      </c>
      <c r="J2449" s="21"/>
      <c r="K2449" s="21"/>
    </row>
    <row r="2450" spans="1:11" x14ac:dyDescent="0.25">
      <c r="A2450" s="192">
        <v>41942</v>
      </c>
      <c r="B2450" s="254" t="s">
        <v>6385</v>
      </c>
      <c r="C2450" s="322" t="s">
        <v>4923</v>
      </c>
      <c r="D2450" s="308" t="s">
        <v>4928</v>
      </c>
      <c r="E2450" s="309">
        <v>10192</v>
      </c>
      <c r="F2450" s="368">
        <v>41942</v>
      </c>
      <c r="G2450" s="42">
        <v>10192</v>
      </c>
      <c r="H2450" s="217">
        <f t="shared" si="37"/>
        <v>0</v>
      </c>
      <c r="I2450" s="20" t="s">
        <v>5251</v>
      </c>
      <c r="J2450" s="21"/>
      <c r="K2450" s="21"/>
    </row>
    <row r="2451" spans="1:11" x14ac:dyDescent="0.25">
      <c r="A2451" s="192">
        <v>41942</v>
      </c>
      <c r="B2451" s="254" t="s">
        <v>6386</v>
      </c>
      <c r="C2451" s="322" t="s">
        <v>4923</v>
      </c>
      <c r="D2451" s="308" t="s">
        <v>4953</v>
      </c>
      <c r="E2451" s="309">
        <v>4576</v>
      </c>
      <c r="F2451" s="368">
        <v>41942</v>
      </c>
      <c r="G2451" s="42">
        <v>4576</v>
      </c>
      <c r="H2451" s="217">
        <f t="shared" si="37"/>
        <v>0</v>
      </c>
      <c r="I2451" s="20" t="s">
        <v>4992</v>
      </c>
      <c r="J2451" s="21"/>
      <c r="K2451" s="21"/>
    </row>
    <row r="2452" spans="1:11" x14ac:dyDescent="0.25">
      <c r="A2452" s="192">
        <v>41942</v>
      </c>
      <c r="B2452" s="254" t="s">
        <v>6387</v>
      </c>
      <c r="C2452" s="322" t="s">
        <v>4923</v>
      </c>
      <c r="D2452" s="308" t="s">
        <v>49</v>
      </c>
      <c r="E2452" s="309">
        <v>5614.8</v>
      </c>
      <c r="F2452" s="368">
        <v>41942</v>
      </c>
      <c r="G2452" s="42">
        <v>5614.8</v>
      </c>
      <c r="H2452" s="217">
        <f t="shared" si="37"/>
        <v>0</v>
      </c>
      <c r="I2452" s="20" t="s">
        <v>4992</v>
      </c>
      <c r="J2452" s="21"/>
      <c r="K2452" s="21"/>
    </row>
    <row r="2453" spans="1:11" x14ac:dyDescent="0.25">
      <c r="A2453" s="192">
        <v>41942</v>
      </c>
      <c r="B2453" s="254" t="s">
        <v>6388</v>
      </c>
      <c r="C2453" s="322" t="s">
        <v>4923</v>
      </c>
      <c r="D2453" s="308" t="s">
        <v>4257</v>
      </c>
      <c r="E2453" s="309">
        <v>19363</v>
      </c>
      <c r="F2453" s="415" t="s">
        <v>6568</v>
      </c>
      <c r="G2453" s="219">
        <f>6000+13363</f>
        <v>19363</v>
      </c>
      <c r="H2453" s="217">
        <f t="shared" si="37"/>
        <v>0</v>
      </c>
      <c r="I2453" s="20" t="s">
        <v>4992</v>
      </c>
      <c r="J2453" s="21"/>
      <c r="K2453" s="21"/>
    </row>
    <row r="2454" spans="1:11" x14ac:dyDescent="0.25">
      <c r="A2454" s="192">
        <v>41942</v>
      </c>
      <c r="B2454" s="254" t="s">
        <v>6389</v>
      </c>
      <c r="C2454" s="322" t="s">
        <v>4923</v>
      </c>
      <c r="D2454" s="308" t="s">
        <v>4586</v>
      </c>
      <c r="E2454" s="309">
        <v>3062.4</v>
      </c>
      <c r="F2454" s="368">
        <v>41942</v>
      </c>
      <c r="G2454" s="42">
        <v>3062.4</v>
      </c>
      <c r="H2454" s="217">
        <f t="shared" si="37"/>
        <v>0</v>
      </c>
      <c r="I2454" s="20" t="s">
        <v>4992</v>
      </c>
      <c r="J2454" s="21"/>
      <c r="K2454" s="21"/>
    </row>
    <row r="2455" spans="1:11" x14ac:dyDescent="0.25">
      <c r="A2455" s="192">
        <v>41942</v>
      </c>
      <c r="B2455" s="254" t="s">
        <v>6390</v>
      </c>
      <c r="C2455" s="322" t="s">
        <v>4923</v>
      </c>
      <c r="D2455" s="308" t="s">
        <v>3366</v>
      </c>
      <c r="E2455" s="309">
        <v>1520</v>
      </c>
      <c r="F2455" s="368">
        <v>41942</v>
      </c>
      <c r="G2455" s="42">
        <v>1520</v>
      </c>
      <c r="H2455" s="217">
        <f t="shared" si="37"/>
        <v>0</v>
      </c>
      <c r="I2455" s="20" t="s">
        <v>4992</v>
      </c>
      <c r="J2455" s="21"/>
      <c r="K2455" s="21"/>
    </row>
    <row r="2456" spans="1:11" x14ac:dyDescent="0.25">
      <c r="A2456" s="192">
        <v>41942</v>
      </c>
      <c r="B2456" s="254" t="s">
        <v>6391</v>
      </c>
      <c r="C2456" s="322" t="s">
        <v>4923</v>
      </c>
      <c r="D2456" s="308" t="s">
        <v>49</v>
      </c>
      <c r="E2456" s="309">
        <v>640</v>
      </c>
      <c r="F2456" s="368">
        <v>41942</v>
      </c>
      <c r="G2456" s="42">
        <v>640</v>
      </c>
      <c r="H2456" s="217">
        <f t="shared" si="37"/>
        <v>0</v>
      </c>
      <c r="I2456" s="20" t="s">
        <v>4992</v>
      </c>
      <c r="J2456" s="21"/>
      <c r="K2456" s="21"/>
    </row>
    <row r="2457" spans="1:11" x14ac:dyDescent="0.25">
      <c r="A2457" s="192">
        <v>41942</v>
      </c>
      <c r="B2457" s="254" t="s">
        <v>6392</v>
      </c>
      <c r="C2457" s="322" t="s">
        <v>4923</v>
      </c>
      <c r="D2457" s="308" t="s">
        <v>5866</v>
      </c>
      <c r="E2457" s="309">
        <v>436.8</v>
      </c>
      <c r="F2457" s="368">
        <v>41942</v>
      </c>
      <c r="G2457" s="42">
        <v>436.8</v>
      </c>
      <c r="H2457" s="217">
        <f t="shared" si="37"/>
        <v>0</v>
      </c>
      <c r="I2457" s="20" t="s">
        <v>4992</v>
      </c>
      <c r="J2457" s="21"/>
      <c r="K2457" s="21"/>
    </row>
    <row r="2458" spans="1:11" x14ac:dyDescent="0.25">
      <c r="A2458" s="192">
        <v>41942</v>
      </c>
      <c r="B2458" s="254" t="s">
        <v>6393</v>
      </c>
      <c r="C2458" s="322" t="s">
        <v>4923</v>
      </c>
      <c r="D2458" s="308" t="s">
        <v>22</v>
      </c>
      <c r="E2458" s="309">
        <v>8898</v>
      </c>
      <c r="F2458" s="368">
        <v>41942</v>
      </c>
      <c r="G2458" s="42">
        <v>8898</v>
      </c>
      <c r="H2458" s="217">
        <f t="shared" si="37"/>
        <v>0</v>
      </c>
      <c r="I2458" s="20" t="s">
        <v>4992</v>
      </c>
      <c r="J2458" s="21"/>
      <c r="K2458" s="21"/>
    </row>
    <row r="2459" spans="1:11" x14ac:dyDescent="0.25">
      <c r="A2459" s="192">
        <v>41942</v>
      </c>
      <c r="B2459" s="254" t="s">
        <v>6394</v>
      </c>
      <c r="C2459" s="322" t="s">
        <v>4923</v>
      </c>
      <c r="D2459" s="308" t="s">
        <v>106</v>
      </c>
      <c r="E2459" s="309">
        <v>35722.44</v>
      </c>
      <c r="F2459" s="370">
        <v>41956</v>
      </c>
      <c r="G2459" s="219">
        <v>35722.44</v>
      </c>
      <c r="H2459" s="217">
        <f t="shared" si="37"/>
        <v>0</v>
      </c>
      <c r="I2459" s="20" t="s">
        <v>4992</v>
      </c>
      <c r="J2459" s="21"/>
      <c r="K2459" s="21"/>
    </row>
    <row r="2460" spans="1:11" x14ac:dyDescent="0.25">
      <c r="A2460" s="192">
        <v>41942</v>
      </c>
      <c r="B2460" s="254" t="s">
        <v>6395</v>
      </c>
      <c r="C2460" s="322" t="s">
        <v>4923</v>
      </c>
      <c r="D2460" s="308" t="s">
        <v>1202</v>
      </c>
      <c r="E2460" s="309">
        <v>4785.2</v>
      </c>
      <c r="F2460" s="368">
        <v>41942</v>
      </c>
      <c r="G2460" s="42">
        <v>4785.2</v>
      </c>
      <c r="H2460" s="217">
        <f t="shared" si="37"/>
        <v>0</v>
      </c>
      <c r="I2460" s="20" t="s">
        <v>5009</v>
      </c>
      <c r="J2460" s="21"/>
      <c r="K2460" s="21"/>
    </row>
    <row r="2461" spans="1:11" x14ac:dyDescent="0.25">
      <c r="A2461" s="192">
        <v>41942</v>
      </c>
      <c r="B2461" s="254" t="s">
        <v>6396</v>
      </c>
      <c r="C2461" s="322" t="s">
        <v>4923</v>
      </c>
      <c r="D2461" s="308" t="s">
        <v>123</v>
      </c>
      <c r="E2461" s="309">
        <v>3997.8</v>
      </c>
      <c r="F2461" s="368">
        <v>41943</v>
      </c>
      <c r="G2461" s="42">
        <v>3997.8</v>
      </c>
      <c r="H2461" s="217">
        <f t="shared" si="37"/>
        <v>0</v>
      </c>
      <c r="I2461" s="20" t="s">
        <v>4992</v>
      </c>
      <c r="J2461" s="21"/>
      <c r="K2461" s="21"/>
    </row>
    <row r="2462" spans="1:11" x14ac:dyDescent="0.25">
      <c r="A2462" s="192">
        <v>41942</v>
      </c>
      <c r="B2462" s="254" t="s">
        <v>6397</v>
      </c>
      <c r="C2462" s="322" t="s">
        <v>4923</v>
      </c>
      <c r="D2462" s="308" t="s">
        <v>55</v>
      </c>
      <c r="E2462" s="309">
        <v>5836.5</v>
      </c>
      <c r="F2462" s="368">
        <v>41942</v>
      </c>
      <c r="G2462" s="42">
        <v>5836.5</v>
      </c>
      <c r="H2462" s="217">
        <f t="shared" si="37"/>
        <v>0</v>
      </c>
      <c r="I2462" s="20" t="s">
        <v>4992</v>
      </c>
      <c r="J2462" s="21"/>
      <c r="K2462" s="21"/>
    </row>
    <row r="2463" spans="1:11" x14ac:dyDescent="0.25">
      <c r="A2463" s="192">
        <v>41942</v>
      </c>
      <c r="B2463" s="254" t="s">
        <v>6398</v>
      </c>
      <c r="C2463" s="322" t="s">
        <v>4923</v>
      </c>
      <c r="D2463" s="308" t="s">
        <v>5004</v>
      </c>
      <c r="E2463" s="309">
        <v>5873.6</v>
      </c>
      <c r="F2463" s="368">
        <v>41943</v>
      </c>
      <c r="G2463" s="42">
        <v>5873.6</v>
      </c>
      <c r="H2463" s="217">
        <f t="shared" si="37"/>
        <v>0</v>
      </c>
      <c r="I2463" s="20" t="s">
        <v>4992</v>
      </c>
      <c r="J2463" s="21"/>
      <c r="K2463" s="21"/>
    </row>
    <row r="2464" spans="1:11" x14ac:dyDescent="0.25">
      <c r="A2464" s="192">
        <v>41942</v>
      </c>
      <c r="B2464" s="254" t="s">
        <v>6399</v>
      </c>
      <c r="C2464" s="322" t="s">
        <v>4923</v>
      </c>
      <c r="D2464" s="308" t="s">
        <v>29</v>
      </c>
      <c r="E2464" s="309">
        <v>6282.4</v>
      </c>
      <c r="F2464" s="368">
        <v>41943</v>
      </c>
      <c r="G2464" s="42">
        <v>6282.4</v>
      </c>
      <c r="H2464" s="217">
        <f t="shared" si="37"/>
        <v>0</v>
      </c>
      <c r="I2464" s="20" t="s">
        <v>4997</v>
      </c>
      <c r="J2464" s="21"/>
      <c r="K2464" s="21"/>
    </row>
    <row r="2465" spans="1:11" x14ac:dyDescent="0.25">
      <c r="A2465" s="192">
        <v>41942</v>
      </c>
      <c r="B2465" s="254" t="s">
        <v>6400</v>
      </c>
      <c r="C2465" s="322" t="s">
        <v>4923</v>
      </c>
      <c r="D2465" s="308" t="s">
        <v>133</v>
      </c>
      <c r="E2465" s="309">
        <v>2637</v>
      </c>
      <c r="F2465" s="368">
        <v>41942</v>
      </c>
      <c r="G2465" s="42">
        <v>2637</v>
      </c>
      <c r="H2465" s="217">
        <f t="shared" si="37"/>
        <v>0</v>
      </c>
      <c r="I2465" s="20" t="s">
        <v>4992</v>
      </c>
      <c r="J2465" s="21"/>
      <c r="K2465" s="21"/>
    </row>
    <row r="2466" spans="1:11" x14ac:dyDescent="0.25">
      <c r="A2466" s="192">
        <v>41942</v>
      </c>
      <c r="B2466" s="254" t="s">
        <v>6401</v>
      </c>
      <c r="C2466" s="322" t="s">
        <v>4923</v>
      </c>
      <c r="D2466" s="308" t="s">
        <v>47</v>
      </c>
      <c r="E2466" s="309">
        <v>2730</v>
      </c>
      <c r="F2466" s="368">
        <v>41943</v>
      </c>
      <c r="G2466" s="42">
        <v>2730</v>
      </c>
      <c r="H2466" s="217">
        <f t="shared" si="37"/>
        <v>0</v>
      </c>
      <c r="I2466" s="20" t="s">
        <v>5009</v>
      </c>
      <c r="J2466" s="21"/>
      <c r="K2466" s="21"/>
    </row>
    <row r="2467" spans="1:11" x14ac:dyDescent="0.25">
      <c r="A2467" s="192">
        <v>41942</v>
      </c>
      <c r="B2467" s="254" t="s">
        <v>6402</v>
      </c>
      <c r="C2467" s="322" t="s">
        <v>4923</v>
      </c>
      <c r="D2467" s="308" t="s">
        <v>29</v>
      </c>
      <c r="E2467" s="309">
        <v>2520</v>
      </c>
      <c r="F2467" s="368">
        <v>41943</v>
      </c>
      <c r="G2467" s="42">
        <v>2520</v>
      </c>
      <c r="H2467" s="217">
        <f t="shared" si="37"/>
        <v>0</v>
      </c>
      <c r="I2467" s="20" t="s">
        <v>4997</v>
      </c>
      <c r="J2467" s="21"/>
      <c r="K2467" s="21"/>
    </row>
    <row r="2468" spans="1:11" x14ac:dyDescent="0.25">
      <c r="A2468" s="192">
        <v>41942</v>
      </c>
      <c r="B2468" s="254" t="s">
        <v>6403</v>
      </c>
      <c r="C2468" s="322" t="s">
        <v>4923</v>
      </c>
      <c r="D2468" s="308" t="s">
        <v>6318</v>
      </c>
      <c r="E2468" s="309">
        <v>1963.2</v>
      </c>
      <c r="F2468" s="368">
        <v>41943</v>
      </c>
      <c r="G2468" s="42">
        <v>1963.2</v>
      </c>
      <c r="H2468" s="217">
        <f t="shared" si="37"/>
        <v>0</v>
      </c>
      <c r="I2468" s="20" t="s">
        <v>4997</v>
      </c>
      <c r="J2468" s="21"/>
      <c r="K2468" s="21"/>
    </row>
    <row r="2469" spans="1:11" x14ac:dyDescent="0.25">
      <c r="A2469" s="192">
        <v>41942</v>
      </c>
      <c r="B2469" s="254" t="s">
        <v>6404</v>
      </c>
      <c r="C2469" s="322" t="s">
        <v>4923</v>
      </c>
      <c r="D2469" s="308" t="s">
        <v>338</v>
      </c>
      <c r="E2469" s="309">
        <v>746.2</v>
      </c>
      <c r="F2469" s="368">
        <v>41943</v>
      </c>
      <c r="G2469" s="42">
        <v>746.2</v>
      </c>
      <c r="H2469" s="217">
        <f t="shared" si="37"/>
        <v>0</v>
      </c>
      <c r="I2469" s="20" t="s">
        <v>4997</v>
      </c>
      <c r="J2469" s="21"/>
      <c r="K2469" s="21"/>
    </row>
    <row r="2470" spans="1:11" x14ac:dyDescent="0.25">
      <c r="A2470" s="192">
        <v>41942</v>
      </c>
      <c r="B2470" s="254" t="s">
        <v>6405</v>
      </c>
      <c r="C2470" s="322" t="s">
        <v>4923</v>
      </c>
      <c r="D2470" s="308" t="s">
        <v>4240</v>
      </c>
      <c r="E2470" s="309">
        <v>202953.04</v>
      </c>
      <c r="F2470" s="370">
        <v>41962</v>
      </c>
      <c r="G2470" s="219">
        <v>202953.04</v>
      </c>
      <c r="H2470" s="217">
        <f t="shared" si="37"/>
        <v>0</v>
      </c>
      <c r="I2470" s="20" t="s">
        <v>5009</v>
      </c>
      <c r="J2470" s="21"/>
      <c r="K2470" s="21"/>
    </row>
    <row r="2471" spans="1:11" x14ac:dyDescent="0.25">
      <c r="A2471" s="192">
        <v>41942</v>
      </c>
      <c r="B2471" s="254" t="s">
        <v>6406</v>
      </c>
      <c r="C2471" s="322" t="s">
        <v>4923</v>
      </c>
      <c r="D2471" s="308" t="s">
        <v>4322</v>
      </c>
      <c r="E2471" s="309">
        <v>10452</v>
      </c>
      <c r="F2471" s="368">
        <v>41943</v>
      </c>
      <c r="G2471" s="42">
        <v>10452</v>
      </c>
      <c r="H2471" s="217">
        <f t="shared" si="37"/>
        <v>0</v>
      </c>
      <c r="I2471" s="20" t="s">
        <v>4997</v>
      </c>
      <c r="J2471" s="21"/>
      <c r="K2471" s="21"/>
    </row>
    <row r="2472" spans="1:11" x14ac:dyDescent="0.25">
      <c r="A2472" s="192">
        <v>41942</v>
      </c>
      <c r="B2472" s="254" t="s">
        <v>6407</v>
      </c>
      <c r="C2472" s="322" t="s">
        <v>4923</v>
      </c>
      <c r="D2472" s="308" t="s">
        <v>758</v>
      </c>
      <c r="E2472" s="309">
        <v>1454.4</v>
      </c>
      <c r="F2472" s="368">
        <v>41943</v>
      </c>
      <c r="G2472" s="42">
        <v>1454.4</v>
      </c>
      <c r="H2472" s="217">
        <f t="shared" si="37"/>
        <v>0</v>
      </c>
      <c r="I2472" s="20" t="s">
        <v>4997</v>
      </c>
      <c r="J2472" s="21"/>
      <c r="K2472" s="21"/>
    </row>
    <row r="2473" spans="1:11" x14ac:dyDescent="0.25">
      <c r="A2473" s="192">
        <v>41942</v>
      </c>
      <c r="B2473" s="254" t="s">
        <v>6408</v>
      </c>
      <c r="C2473" s="322" t="s">
        <v>4923</v>
      </c>
      <c r="D2473" s="308" t="s">
        <v>790</v>
      </c>
      <c r="E2473" s="309">
        <v>2914.2</v>
      </c>
      <c r="F2473" s="368">
        <v>41942</v>
      </c>
      <c r="G2473" s="42">
        <v>2914.2</v>
      </c>
      <c r="H2473" s="217">
        <f t="shared" si="37"/>
        <v>0</v>
      </c>
      <c r="I2473" s="20" t="s">
        <v>6049</v>
      </c>
      <c r="J2473" s="21"/>
      <c r="K2473" s="21"/>
    </row>
    <row r="2474" spans="1:11" x14ac:dyDescent="0.25">
      <c r="A2474" s="192">
        <v>41942</v>
      </c>
      <c r="B2474" s="254" t="s">
        <v>6409</v>
      </c>
      <c r="C2474" s="322" t="s">
        <v>4923</v>
      </c>
      <c r="D2474" s="308" t="s">
        <v>4652</v>
      </c>
      <c r="E2474" s="309">
        <v>1449</v>
      </c>
      <c r="F2474" s="368">
        <v>41943</v>
      </c>
      <c r="G2474" s="42">
        <v>1449</v>
      </c>
      <c r="H2474" s="217">
        <f t="shared" si="37"/>
        <v>0</v>
      </c>
      <c r="I2474" s="20" t="s">
        <v>4997</v>
      </c>
      <c r="J2474" s="21"/>
      <c r="K2474" s="21"/>
    </row>
    <row r="2475" spans="1:11" x14ac:dyDescent="0.25">
      <c r="A2475" s="192">
        <v>41942</v>
      </c>
      <c r="B2475" s="254" t="s">
        <v>6410</v>
      </c>
      <c r="C2475" s="322" t="s">
        <v>4923</v>
      </c>
      <c r="D2475" s="308" t="s">
        <v>4663</v>
      </c>
      <c r="E2475" s="309">
        <v>12065.6</v>
      </c>
      <c r="F2475" s="368">
        <v>41942</v>
      </c>
      <c r="G2475" s="42">
        <v>12065.6</v>
      </c>
      <c r="H2475" s="217">
        <f t="shared" si="37"/>
        <v>0</v>
      </c>
      <c r="I2475" s="20" t="s">
        <v>4992</v>
      </c>
      <c r="J2475" s="21"/>
      <c r="K2475" s="21"/>
    </row>
    <row r="2476" spans="1:11" x14ac:dyDescent="0.25">
      <c r="A2476" s="192">
        <v>41942</v>
      </c>
      <c r="B2476" s="254" t="s">
        <v>6411</v>
      </c>
      <c r="C2476" s="322" t="s">
        <v>4923</v>
      </c>
      <c r="D2476" s="308" t="s">
        <v>2183</v>
      </c>
      <c r="E2476" s="309">
        <v>1840</v>
      </c>
      <c r="F2476" s="368">
        <v>41943</v>
      </c>
      <c r="G2476" s="42">
        <v>1840</v>
      </c>
      <c r="H2476" s="217">
        <f t="shared" si="37"/>
        <v>0</v>
      </c>
      <c r="I2476" s="20" t="s">
        <v>4997</v>
      </c>
      <c r="J2476" s="21"/>
      <c r="K2476" s="21"/>
    </row>
    <row r="2477" spans="1:11" x14ac:dyDescent="0.25">
      <c r="A2477" s="192">
        <v>41942</v>
      </c>
      <c r="B2477" s="254" t="s">
        <v>6412</v>
      </c>
      <c r="C2477" s="322" t="s">
        <v>4923</v>
      </c>
      <c r="D2477" s="308" t="s">
        <v>57</v>
      </c>
      <c r="E2477" s="309">
        <v>1575</v>
      </c>
      <c r="F2477" s="368">
        <v>41943</v>
      </c>
      <c r="G2477" s="42">
        <v>1575</v>
      </c>
      <c r="H2477" s="217">
        <f t="shared" si="37"/>
        <v>0</v>
      </c>
      <c r="I2477" s="20" t="s">
        <v>5009</v>
      </c>
      <c r="J2477" s="21"/>
      <c r="K2477" s="21"/>
    </row>
    <row r="2478" spans="1:11" x14ac:dyDescent="0.25">
      <c r="A2478" s="192">
        <v>41942</v>
      </c>
      <c r="B2478" s="254" t="s">
        <v>6413</v>
      </c>
      <c r="C2478" s="322" t="s">
        <v>4923</v>
      </c>
      <c r="D2478" s="308" t="s">
        <v>3115</v>
      </c>
      <c r="E2478" s="309">
        <v>15518.4</v>
      </c>
      <c r="F2478" s="368">
        <v>41943</v>
      </c>
      <c r="G2478" s="42">
        <v>15518.4</v>
      </c>
      <c r="H2478" s="217">
        <f t="shared" si="37"/>
        <v>0</v>
      </c>
      <c r="I2478" s="20" t="s">
        <v>4993</v>
      </c>
      <c r="J2478" s="21"/>
      <c r="K2478" s="21"/>
    </row>
    <row r="2479" spans="1:11" x14ac:dyDescent="0.25">
      <c r="A2479" s="192">
        <v>41942</v>
      </c>
      <c r="B2479" s="254" t="s">
        <v>6414</v>
      </c>
      <c r="C2479" s="322" t="s">
        <v>4923</v>
      </c>
      <c r="D2479" s="308" t="s">
        <v>180</v>
      </c>
      <c r="E2479" s="309">
        <v>38</v>
      </c>
      <c r="F2479" s="368">
        <v>41943</v>
      </c>
      <c r="G2479" s="42">
        <v>38</v>
      </c>
      <c r="H2479" s="217">
        <f t="shared" si="37"/>
        <v>0</v>
      </c>
      <c r="I2479" s="20" t="s">
        <v>4993</v>
      </c>
      <c r="J2479" s="21"/>
      <c r="K2479" s="21"/>
    </row>
    <row r="2480" spans="1:11" x14ac:dyDescent="0.25">
      <c r="A2480" s="192">
        <v>41942</v>
      </c>
      <c r="B2480" s="254" t="s">
        <v>6415</v>
      </c>
      <c r="C2480" s="322" t="s">
        <v>4923</v>
      </c>
      <c r="D2480" s="308" t="s">
        <v>2714</v>
      </c>
      <c r="E2480" s="309">
        <v>10562.4</v>
      </c>
      <c r="F2480" s="368">
        <v>41942</v>
      </c>
      <c r="G2480" s="42">
        <v>10562.4</v>
      </c>
      <c r="H2480" s="217">
        <f t="shared" si="37"/>
        <v>0</v>
      </c>
      <c r="I2480" s="20" t="s">
        <v>5000</v>
      </c>
      <c r="J2480" s="21"/>
      <c r="K2480" s="21"/>
    </row>
    <row r="2481" spans="1:11" x14ac:dyDescent="0.25">
      <c r="A2481" s="192">
        <v>41942</v>
      </c>
      <c r="B2481" s="254" t="s">
        <v>6416</v>
      </c>
      <c r="C2481" s="322" t="s">
        <v>4923</v>
      </c>
      <c r="D2481" s="308" t="s">
        <v>3115</v>
      </c>
      <c r="E2481" s="309">
        <v>240</v>
      </c>
      <c r="F2481" s="368">
        <v>41943</v>
      </c>
      <c r="G2481" s="42">
        <v>240</v>
      </c>
      <c r="H2481" s="217">
        <f t="shared" si="37"/>
        <v>0</v>
      </c>
      <c r="I2481" s="190" t="s">
        <v>4993</v>
      </c>
      <c r="J2481" s="21"/>
      <c r="K2481" s="21"/>
    </row>
    <row r="2482" spans="1:11" x14ac:dyDescent="0.25">
      <c r="A2482" s="192">
        <v>41942</v>
      </c>
      <c r="B2482" s="254" t="s">
        <v>6417</v>
      </c>
      <c r="C2482" s="322" t="s">
        <v>4923</v>
      </c>
      <c r="D2482" s="308" t="s">
        <v>83</v>
      </c>
      <c r="E2482" s="309">
        <v>2944.4</v>
      </c>
      <c r="F2482" s="368">
        <v>41942</v>
      </c>
      <c r="G2482" s="42">
        <v>2944.4</v>
      </c>
      <c r="H2482" s="217">
        <f t="shared" si="37"/>
        <v>0</v>
      </c>
      <c r="I2482" s="190" t="s">
        <v>4995</v>
      </c>
      <c r="J2482" s="21"/>
      <c r="K2482" s="21"/>
    </row>
    <row r="2483" spans="1:11" x14ac:dyDescent="0.25">
      <c r="A2483" s="192">
        <v>41942</v>
      </c>
      <c r="B2483" s="254" t="s">
        <v>6418</v>
      </c>
      <c r="C2483" s="322" t="s">
        <v>4923</v>
      </c>
      <c r="D2483" s="308" t="s">
        <v>4287</v>
      </c>
      <c r="E2483" s="309">
        <v>4613.8</v>
      </c>
      <c r="F2483" s="368">
        <v>41943</v>
      </c>
      <c r="G2483" s="42">
        <v>4613.8</v>
      </c>
      <c r="H2483" s="217">
        <f t="shared" si="37"/>
        <v>0</v>
      </c>
      <c r="I2483" s="190" t="s">
        <v>4997</v>
      </c>
      <c r="J2483" s="21"/>
      <c r="K2483" s="21"/>
    </row>
    <row r="2484" spans="1:11" x14ac:dyDescent="0.25">
      <c r="A2484" s="192">
        <v>41942</v>
      </c>
      <c r="B2484" s="254" t="s">
        <v>6419</v>
      </c>
      <c r="C2484" s="322" t="s">
        <v>4923</v>
      </c>
      <c r="D2484" s="308" t="s">
        <v>124</v>
      </c>
      <c r="E2484" s="309">
        <v>10929.14</v>
      </c>
      <c r="F2484" s="368">
        <v>41943</v>
      </c>
      <c r="G2484" s="42">
        <v>10929.14</v>
      </c>
      <c r="H2484" s="217">
        <f t="shared" si="37"/>
        <v>0</v>
      </c>
      <c r="I2484" s="190" t="s">
        <v>4997</v>
      </c>
      <c r="J2484" s="21"/>
      <c r="K2484" s="21"/>
    </row>
    <row r="2485" spans="1:11" x14ac:dyDescent="0.25">
      <c r="A2485" s="192">
        <v>41942</v>
      </c>
      <c r="B2485" s="254" t="s">
        <v>6420</v>
      </c>
      <c r="C2485" s="322" t="s">
        <v>4923</v>
      </c>
      <c r="D2485" s="308" t="s">
        <v>4661</v>
      </c>
      <c r="E2485" s="309">
        <v>976.8</v>
      </c>
      <c r="F2485" s="370">
        <v>41947</v>
      </c>
      <c r="G2485" s="219">
        <v>976.8</v>
      </c>
      <c r="H2485" s="217">
        <f t="shared" si="37"/>
        <v>0</v>
      </c>
      <c r="I2485" s="190" t="s">
        <v>4995</v>
      </c>
      <c r="J2485" s="21"/>
      <c r="K2485" s="21"/>
    </row>
    <row r="2486" spans="1:11" x14ac:dyDescent="0.25">
      <c r="A2486" s="192">
        <v>41942</v>
      </c>
      <c r="B2486" s="254" t="s">
        <v>6421</v>
      </c>
      <c r="C2486" s="322" t="s">
        <v>4923</v>
      </c>
      <c r="D2486" s="308" t="s">
        <v>4953</v>
      </c>
      <c r="E2486" s="309">
        <v>14724.7</v>
      </c>
      <c r="F2486" s="381" t="s">
        <v>6575</v>
      </c>
      <c r="G2486" s="219">
        <f>2042+12682.7</f>
        <v>14724.7</v>
      </c>
      <c r="H2486" s="217">
        <f t="shared" si="37"/>
        <v>0</v>
      </c>
      <c r="I2486" s="190" t="s">
        <v>4995</v>
      </c>
      <c r="J2486" s="21"/>
      <c r="K2486" s="21"/>
    </row>
    <row r="2487" spans="1:11" x14ac:dyDescent="0.25">
      <c r="A2487" s="192">
        <v>41942</v>
      </c>
      <c r="B2487" s="254" t="s">
        <v>6422</v>
      </c>
      <c r="C2487" s="322" t="s">
        <v>4923</v>
      </c>
      <c r="D2487" s="308" t="s">
        <v>2382</v>
      </c>
      <c r="E2487" s="309">
        <v>8367.1</v>
      </c>
      <c r="F2487" s="370">
        <v>41947</v>
      </c>
      <c r="G2487" s="219">
        <v>8367.1</v>
      </c>
      <c r="H2487" s="217">
        <f t="shared" si="37"/>
        <v>0</v>
      </c>
      <c r="I2487" s="190" t="s">
        <v>4995</v>
      </c>
      <c r="J2487" s="21"/>
      <c r="K2487" s="21"/>
    </row>
    <row r="2488" spans="1:11" x14ac:dyDescent="0.25">
      <c r="A2488" s="192">
        <v>41942</v>
      </c>
      <c r="B2488" s="254" t="s">
        <v>6423</v>
      </c>
      <c r="C2488" s="322" t="s">
        <v>4923</v>
      </c>
      <c r="D2488" s="295" t="s">
        <v>53</v>
      </c>
      <c r="E2488" s="296">
        <v>0</v>
      </c>
      <c r="F2488" s="368" t="s">
        <v>6424</v>
      </c>
      <c r="G2488" s="42"/>
      <c r="H2488" s="217">
        <f t="shared" si="37"/>
        <v>0</v>
      </c>
      <c r="I2488" s="190" t="s">
        <v>3076</v>
      </c>
      <c r="J2488" s="21"/>
      <c r="K2488" s="21"/>
    </row>
    <row r="2489" spans="1:11" x14ac:dyDescent="0.25">
      <c r="A2489" s="192">
        <v>41942</v>
      </c>
      <c r="B2489" s="254" t="s">
        <v>6425</v>
      </c>
      <c r="C2489" s="322" t="s">
        <v>4923</v>
      </c>
      <c r="D2489" s="308" t="s">
        <v>79</v>
      </c>
      <c r="E2489" s="309">
        <v>51946.95</v>
      </c>
      <c r="F2489" s="381" t="s">
        <v>6576</v>
      </c>
      <c r="G2489" s="219">
        <f>30000+21946.95</f>
        <v>51946.95</v>
      </c>
      <c r="H2489" s="217">
        <f t="shared" si="37"/>
        <v>0</v>
      </c>
      <c r="I2489" s="190" t="s">
        <v>4995</v>
      </c>
      <c r="J2489" s="21"/>
      <c r="K2489" s="21"/>
    </row>
    <row r="2490" spans="1:11" x14ac:dyDescent="0.25">
      <c r="A2490" s="192">
        <v>41942</v>
      </c>
      <c r="B2490" s="254" t="s">
        <v>6426</v>
      </c>
      <c r="C2490" s="322" t="s">
        <v>4923</v>
      </c>
      <c r="D2490" s="308" t="s">
        <v>54</v>
      </c>
      <c r="E2490" s="309">
        <v>1391</v>
      </c>
      <c r="F2490" s="368">
        <v>41943</v>
      </c>
      <c r="G2490" s="42">
        <v>1391</v>
      </c>
      <c r="H2490" s="217">
        <f t="shared" si="37"/>
        <v>0</v>
      </c>
      <c r="I2490" s="190" t="s">
        <v>4997</v>
      </c>
      <c r="J2490" s="21"/>
      <c r="K2490" s="21"/>
    </row>
    <row r="2491" spans="1:11" x14ac:dyDescent="0.25">
      <c r="A2491" s="192">
        <v>41942</v>
      </c>
      <c r="B2491" s="254" t="s">
        <v>6427</v>
      </c>
      <c r="C2491" s="322" t="s">
        <v>4923</v>
      </c>
      <c r="D2491" s="308" t="s">
        <v>5414</v>
      </c>
      <c r="E2491" s="309">
        <v>10706.15</v>
      </c>
      <c r="F2491" s="368">
        <v>41942</v>
      </c>
      <c r="G2491" s="42">
        <v>10706.15</v>
      </c>
      <c r="H2491" s="217">
        <f t="shared" si="37"/>
        <v>0</v>
      </c>
      <c r="I2491" s="190" t="s">
        <v>5000</v>
      </c>
      <c r="J2491" s="21"/>
      <c r="K2491" s="21"/>
    </row>
    <row r="2492" spans="1:11" x14ac:dyDescent="0.25">
      <c r="A2492" s="192">
        <v>41942</v>
      </c>
      <c r="B2492" s="254" t="s">
        <v>6428</v>
      </c>
      <c r="C2492" s="322" t="s">
        <v>4923</v>
      </c>
      <c r="D2492" s="308" t="s">
        <v>4590</v>
      </c>
      <c r="E2492" s="309">
        <v>234</v>
      </c>
      <c r="F2492" s="368">
        <v>41942</v>
      </c>
      <c r="G2492" s="42">
        <v>234</v>
      </c>
      <c r="H2492" s="217">
        <f t="shared" si="37"/>
        <v>0</v>
      </c>
      <c r="I2492" s="190" t="s">
        <v>4992</v>
      </c>
      <c r="J2492" s="21"/>
      <c r="K2492" s="21"/>
    </row>
    <row r="2493" spans="1:11" x14ac:dyDescent="0.25">
      <c r="A2493" s="192">
        <v>41942</v>
      </c>
      <c r="B2493" s="254" t="s">
        <v>6429</v>
      </c>
      <c r="C2493" s="322" t="s">
        <v>4923</v>
      </c>
      <c r="D2493" s="308" t="s">
        <v>701</v>
      </c>
      <c r="E2493" s="309">
        <v>1841.1</v>
      </c>
      <c r="F2493" s="368">
        <v>41942</v>
      </c>
      <c r="G2493" s="42">
        <v>1841.1</v>
      </c>
      <c r="H2493" s="217">
        <f t="shared" si="37"/>
        <v>0</v>
      </c>
      <c r="I2493" s="190" t="s">
        <v>5000</v>
      </c>
      <c r="J2493" s="21"/>
      <c r="K2493" s="21"/>
    </row>
    <row r="2494" spans="1:11" x14ac:dyDescent="0.25">
      <c r="A2494" s="192">
        <v>41942</v>
      </c>
      <c r="B2494" s="254" t="s">
        <v>6430</v>
      </c>
      <c r="C2494" s="322" t="s">
        <v>4923</v>
      </c>
      <c r="D2494" s="308" t="s">
        <v>5968</v>
      </c>
      <c r="E2494" s="309">
        <v>55.4</v>
      </c>
      <c r="F2494" s="368">
        <v>41942</v>
      </c>
      <c r="G2494" s="42">
        <v>55.4</v>
      </c>
      <c r="H2494" s="217">
        <f t="shared" si="37"/>
        <v>0</v>
      </c>
      <c r="I2494" s="190" t="s">
        <v>4992</v>
      </c>
      <c r="J2494" s="21"/>
      <c r="K2494" s="21"/>
    </row>
    <row r="2495" spans="1:11" x14ac:dyDescent="0.25">
      <c r="A2495" s="192">
        <v>41942</v>
      </c>
      <c r="B2495" s="254" t="s">
        <v>6431</v>
      </c>
      <c r="C2495" s="322" t="s">
        <v>4923</v>
      </c>
      <c r="D2495" s="308" t="s">
        <v>763</v>
      </c>
      <c r="E2495" s="309">
        <v>3088.8</v>
      </c>
      <c r="F2495" s="368">
        <v>41942</v>
      </c>
      <c r="G2495" s="42">
        <v>3088.8</v>
      </c>
      <c r="H2495" s="217">
        <f t="shared" si="37"/>
        <v>0</v>
      </c>
      <c r="I2495" s="190" t="s">
        <v>5000</v>
      </c>
      <c r="J2495" s="21"/>
      <c r="K2495" s="21"/>
    </row>
    <row r="2496" spans="1:11" x14ac:dyDescent="0.25">
      <c r="A2496" s="192">
        <v>41942</v>
      </c>
      <c r="B2496" s="254" t="s">
        <v>6432</v>
      </c>
      <c r="C2496" s="322" t="s">
        <v>4923</v>
      </c>
      <c r="D2496" s="308" t="s">
        <v>67</v>
      </c>
      <c r="E2496" s="309">
        <v>4578.3999999999996</v>
      </c>
      <c r="F2496" s="368">
        <v>41942</v>
      </c>
      <c r="G2496" s="42">
        <v>4578.3999999999996</v>
      </c>
      <c r="H2496" s="217">
        <f t="shared" si="37"/>
        <v>0</v>
      </c>
      <c r="I2496" s="190" t="s">
        <v>5000</v>
      </c>
      <c r="J2496" s="21"/>
      <c r="K2496" s="21"/>
    </row>
    <row r="2497" spans="1:11" x14ac:dyDescent="0.25">
      <c r="A2497" s="192">
        <v>41942</v>
      </c>
      <c r="B2497" s="254" t="s">
        <v>6433</v>
      </c>
      <c r="C2497" s="322" t="s">
        <v>4923</v>
      </c>
      <c r="D2497" s="308" t="s">
        <v>3372</v>
      </c>
      <c r="E2497" s="309">
        <v>1380</v>
      </c>
      <c r="F2497" s="368">
        <v>41942</v>
      </c>
      <c r="G2497" s="42">
        <v>1380</v>
      </c>
      <c r="H2497" s="217">
        <f t="shared" si="37"/>
        <v>0</v>
      </c>
      <c r="I2497" s="190" t="s">
        <v>4992</v>
      </c>
      <c r="J2497" s="21"/>
      <c r="K2497" s="21"/>
    </row>
    <row r="2498" spans="1:11" x14ac:dyDescent="0.25">
      <c r="A2498" s="192">
        <v>41942</v>
      </c>
      <c r="B2498" s="254" t="s">
        <v>6434</v>
      </c>
      <c r="C2498" s="322" t="s">
        <v>4923</v>
      </c>
      <c r="D2498" s="308" t="s">
        <v>4782</v>
      </c>
      <c r="E2498" s="309">
        <v>1468</v>
      </c>
      <c r="F2498" s="368">
        <v>41942</v>
      </c>
      <c r="G2498" s="42">
        <v>1468</v>
      </c>
      <c r="H2498" s="217">
        <f t="shared" si="37"/>
        <v>0</v>
      </c>
      <c r="I2498" s="190" t="s">
        <v>4992</v>
      </c>
      <c r="J2498" s="21"/>
      <c r="K2498" s="21"/>
    </row>
    <row r="2499" spans="1:11" x14ac:dyDescent="0.25">
      <c r="A2499" s="192">
        <v>41942</v>
      </c>
      <c r="B2499" s="254" t="s">
        <v>6435</v>
      </c>
      <c r="C2499" s="322" t="s">
        <v>4923</v>
      </c>
      <c r="D2499" s="308" t="s">
        <v>4586</v>
      </c>
      <c r="E2499" s="309">
        <v>1438.5</v>
      </c>
      <c r="F2499" s="368">
        <v>41942</v>
      </c>
      <c r="G2499" s="42">
        <v>1438.5</v>
      </c>
      <c r="H2499" s="217">
        <f t="shared" si="37"/>
        <v>0</v>
      </c>
      <c r="I2499" s="190" t="s">
        <v>4992</v>
      </c>
      <c r="J2499" s="21"/>
      <c r="K2499" s="21"/>
    </row>
    <row r="2500" spans="1:11" x14ac:dyDescent="0.25">
      <c r="A2500" s="192">
        <v>41942</v>
      </c>
      <c r="B2500" s="254" t="s">
        <v>6436</v>
      </c>
      <c r="C2500" s="322" t="s">
        <v>4923</v>
      </c>
      <c r="D2500" s="308" t="s">
        <v>1607</v>
      </c>
      <c r="E2500" s="309">
        <v>3482.6</v>
      </c>
      <c r="F2500" s="368">
        <v>41942</v>
      </c>
      <c r="G2500" s="42">
        <v>3482.6</v>
      </c>
      <c r="H2500" s="217">
        <f t="shared" si="37"/>
        <v>0</v>
      </c>
      <c r="I2500" s="190" t="s">
        <v>4992</v>
      </c>
      <c r="J2500" s="21"/>
      <c r="K2500" s="21"/>
    </row>
    <row r="2501" spans="1:11" x14ac:dyDescent="0.25">
      <c r="A2501" s="192">
        <v>41942</v>
      </c>
      <c r="B2501" s="254" t="s">
        <v>6437</v>
      </c>
      <c r="C2501" s="322" t="s">
        <v>4923</v>
      </c>
      <c r="D2501" s="308" t="s">
        <v>19</v>
      </c>
      <c r="E2501" s="309">
        <v>15000</v>
      </c>
      <c r="F2501" s="368">
        <v>41942</v>
      </c>
      <c r="G2501" s="42">
        <v>15000</v>
      </c>
      <c r="H2501" s="217">
        <f t="shared" si="37"/>
        <v>0</v>
      </c>
      <c r="I2501" s="190" t="s">
        <v>5251</v>
      </c>
      <c r="J2501" s="21"/>
      <c r="K2501" s="21"/>
    </row>
    <row r="2502" spans="1:11" x14ac:dyDescent="0.25">
      <c r="A2502" s="192">
        <v>41942</v>
      </c>
      <c r="B2502" s="254" t="s">
        <v>6438</v>
      </c>
      <c r="C2502" s="322" t="s">
        <v>4923</v>
      </c>
      <c r="D2502" s="308" t="s">
        <v>790</v>
      </c>
      <c r="E2502" s="309">
        <v>1681.4</v>
      </c>
      <c r="F2502" s="368">
        <v>41942</v>
      </c>
      <c r="G2502" s="42">
        <v>1681.4</v>
      </c>
      <c r="H2502" s="217">
        <f t="shared" si="37"/>
        <v>0</v>
      </c>
      <c r="I2502" s="190" t="s">
        <v>4992</v>
      </c>
      <c r="J2502" s="21"/>
      <c r="K2502" s="21"/>
    </row>
    <row r="2503" spans="1:11" x14ac:dyDescent="0.25">
      <c r="A2503" s="192">
        <v>41942</v>
      </c>
      <c r="B2503" s="254" t="s">
        <v>6439</v>
      </c>
      <c r="C2503" s="322" t="s">
        <v>4923</v>
      </c>
      <c r="D2503" s="308" t="s">
        <v>4689</v>
      </c>
      <c r="E2503" s="309">
        <v>12066</v>
      </c>
      <c r="F2503" s="368">
        <v>41942</v>
      </c>
      <c r="G2503" s="42">
        <v>12066</v>
      </c>
      <c r="H2503" s="217">
        <f t="shared" ref="H2503:H2566" si="38">E2503-G2503</f>
        <v>0</v>
      </c>
      <c r="I2503" s="190" t="s">
        <v>4992</v>
      </c>
      <c r="J2503" s="21"/>
      <c r="K2503" s="21"/>
    </row>
    <row r="2504" spans="1:11" x14ac:dyDescent="0.25">
      <c r="A2504" s="192">
        <v>41942</v>
      </c>
      <c r="B2504" s="254" t="s">
        <v>6440</v>
      </c>
      <c r="C2504" s="322" t="s">
        <v>4923</v>
      </c>
      <c r="D2504" s="308" t="s">
        <v>115</v>
      </c>
      <c r="E2504" s="309">
        <v>406</v>
      </c>
      <c r="F2504" s="368">
        <v>41942</v>
      </c>
      <c r="G2504" s="42">
        <v>406</v>
      </c>
      <c r="H2504" s="217">
        <f t="shared" si="38"/>
        <v>0</v>
      </c>
      <c r="I2504" s="190" t="s">
        <v>4992</v>
      </c>
      <c r="J2504" s="21"/>
      <c r="K2504" s="21"/>
    </row>
    <row r="2505" spans="1:11" x14ac:dyDescent="0.25">
      <c r="A2505" s="192">
        <v>41942</v>
      </c>
      <c r="B2505" s="254" t="s">
        <v>6441</v>
      </c>
      <c r="C2505" s="322" t="s">
        <v>4923</v>
      </c>
      <c r="D2505" s="308" t="s">
        <v>4740</v>
      </c>
      <c r="E2505" s="309">
        <v>4402.2</v>
      </c>
      <c r="F2505" s="368">
        <v>41942</v>
      </c>
      <c r="G2505" s="42">
        <v>4402.2</v>
      </c>
      <c r="H2505" s="217">
        <f t="shared" si="38"/>
        <v>0</v>
      </c>
      <c r="I2505" s="190" t="s">
        <v>4992</v>
      </c>
      <c r="J2505" s="21"/>
      <c r="K2505" s="21"/>
    </row>
    <row r="2506" spans="1:11" x14ac:dyDescent="0.25">
      <c r="A2506" s="192">
        <v>41942</v>
      </c>
      <c r="B2506" s="254" t="s">
        <v>6442</v>
      </c>
      <c r="C2506" s="322" t="s">
        <v>4923</v>
      </c>
      <c r="D2506" s="308" t="s">
        <v>6443</v>
      </c>
      <c r="E2506" s="309">
        <v>28693.5</v>
      </c>
      <c r="F2506" s="370">
        <v>41948</v>
      </c>
      <c r="G2506" s="219">
        <v>28693.5</v>
      </c>
      <c r="H2506" s="217">
        <f t="shared" si="38"/>
        <v>0</v>
      </c>
      <c r="I2506" s="190" t="s">
        <v>4992</v>
      </c>
      <c r="J2506" s="21"/>
      <c r="K2506" s="21"/>
    </row>
    <row r="2507" spans="1:11" x14ac:dyDescent="0.25">
      <c r="A2507" s="192">
        <v>41942</v>
      </c>
      <c r="B2507" s="254" t="s">
        <v>6444</v>
      </c>
      <c r="C2507" s="322" t="s">
        <v>4923</v>
      </c>
      <c r="D2507" s="308" t="s">
        <v>6445</v>
      </c>
      <c r="E2507" s="309">
        <v>6772.5</v>
      </c>
      <c r="F2507" s="370">
        <v>41944</v>
      </c>
      <c r="G2507" s="219">
        <v>6772.5</v>
      </c>
      <c r="H2507" s="217">
        <f t="shared" si="38"/>
        <v>0</v>
      </c>
      <c r="I2507" s="190" t="s">
        <v>5009</v>
      </c>
      <c r="J2507" s="21"/>
      <c r="K2507" s="21"/>
    </row>
    <row r="2508" spans="1:11" x14ac:dyDescent="0.25">
      <c r="A2508" s="192">
        <v>41942</v>
      </c>
      <c r="B2508" s="254" t="s">
        <v>6446</v>
      </c>
      <c r="C2508" s="322" t="s">
        <v>4923</v>
      </c>
      <c r="D2508" s="308" t="s">
        <v>4938</v>
      </c>
      <c r="E2508" s="309">
        <v>1990.4</v>
      </c>
      <c r="F2508" s="370">
        <v>41944</v>
      </c>
      <c r="G2508" s="219">
        <v>1990.4</v>
      </c>
      <c r="H2508" s="217">
        <f t="shared" si="38"/>
        <v>0</v>
      </c>
      <c r="I2508" s="190" t="s">
        <v>4992</v>
      </c>
      <c r="J2508" s="21"/>
      <c r="K2508" s="21"/>
    </row>
    <row r="2509" spans="1:11" x14ac:dyDescent="0.25">
      <c r="A2509" s="192">
        <v>41942</v>
      </c>
      <c r="B2509" s="254" t="s">
        <v>6447</v>
      </c>
      <c r="C2509" s="322" t="s">
        <v>4923</v>
      </c>
      <c r="D2509" s="308" t="s">
        <v>160</v>
      </c>
      <c r="E2509" s="309">
        <v>156680.28</v>
      </c>
      <c r="F2509" s="381" t="s">
        <v>6569</v>
      </c>
      <c r="G2509" s="219">
        <v>156680.28</v>
      </c>
      <c r="H2509" s="217">
        <f t="shared" si="38"/>
        <v>0</v>
      </c>
      <c r="I2509" s="190" t="s">
        <v>5009</v>
      </c>
      <c r="J2509" s="21"/>
      <c r="K2509" s="21"/>
    </row>
    <row r="2510" spans="1:11" x14ac:dyDescent="0.25">
      <c r="A2510" s="192">
        <v>41942</v>
      </c>
      <c r="B2510" s="254" t="s">
        <v>6448</v>
      </c>
      <c r="C2510" s="322" t="s">
        <v>4923</v>
      </c>
      <c r="D2510" s="308" t="s">
        <v>349</v>
      </c>
      <c r="E2510" s="309">
        <v>3844.8</v>
      </c>
      <c r="F2510" s="368">
        <v>41943</v>
      </c>
      <c r="G2510" s="42">
        <v>3844.8</v>
      </c>
      <c r="H2510" s="217">
        <f t="shared" si="38"/>
        <v>0</v>
      </c>
      <c r="I2510" s="190" t="s">
        <v>5000</v>
      </c>
      <c r="J2510" s="21"/>
      <c r="K2510" s="21"/>
    </row>
    <row r="2511" spans="1:11" x14ac:dyDescent="0.25">
      <c r="A2511" s="192">
        <v>41942</v>
      </c>
      <c r="B2511" s="254" t="s">
        <v>6449</v>
      </c>
      <c r="C2511" s="322" t="s">
        <v>4923</v>
      </c>
      <c r="D2511" s="308" t="s">
        <v>231</v>
      </c>
      <c r="E2511" s="309">
        <v>1970.8</v>
      </c>
      <c r="F2511" s="368">
        <v>41943</v>
      </c>
      <c r="G2511" s="42">
        <v>1970.8</v>
      </c>
      <c r="H2511" s="217">
        <f t="shared" si="38"/>
        <v>0</v>
      </c>
      <c r="I2511" s="190" t="s">
        <v>5000</v>
      </c>
      <c r="J2511" s="21"/>
      <c r="K2511" s="21"/>
    </row>
    <row r="2512" spans="1:11" x14ac:dyDescent="0.25">
      <c r="A2512" s="192">
        <v>41942</v>
      </c>
      <c r="B2512" s="254" t="s">
        <v>6450</v>
      </c>
      <c r="C2512" s="322" t="s">
        <v>4923</v>
      </c>
      <c r="D2512" s="308" t="s">
        <v>78</v>
      </c>
      <c r="E2512" s="309">
        <v>3067.6</v>
      </c>
      <c r="F2512" s="368">
        <v>41943</v>
      </c>
      <c r="G2512" s="42">
        <v>3067.6</v>
      </c>
      <c r="H2512" s="217">
        <f t="shared" si="38"/>
        <v>0</v>
      </c>
      <c r="I2512" s="190" t="s">
        <v>5000</v>
      </c>
      <c r="J2512" s="21"/>
      <c r="K2512" s="21"/>
    </row>
    <row r="2513" spans="1:11" x14ac:dyDescent="0.25">
      <c r="A2513" s="192">
        <v>41942</v>
      </c>
      <c r="B2513" s="254" t="s">
        <v>6451</v>
      </c>
      <c r="C2513" s="322" t="s">
        <v>4923</v>
      </c>
      <c r="D2513" s="308" t="s">
        <v>78</v>
      </c>
      <c r="E2513" s="309">
        <v>1872</v>
      </c>
      <c r="F2513" s="368">
        <v>41943</v>
      </c>
      <c r="G2513" s="42">
        <v>1872</v>
      </c>
      <c r="H2513" s="217">
        <f t="shared" si="38"/>
        <v>0</v>
      </c>
      <c r="I2513" s="190" t="s">
        <v>5000</v>
      </c>
      <c r="J2513" s="21"/>
      <c r="K2513" s="21"/>
    </row>
    <row r="2514" spans="1:11" x14ac:dyDescent="0.25">
      <c r="A2514" s="192">
        <v>41942</v>
      </c>
      <c r="B2514" s="254" t="s">
        <v>6452</v>
      </c>
      <c r="C2514" s="322" t="s">
        <v>4923</v>
      </c>
      <c r="D2514" s="308" t="s">
        <v>367</v>
      </c>
      <c r="E2514" s="309">
        <v>4628.3999999999996</v>
      </c>
      <c r="F2514" s="368">
        <v>41942</v>
      </c>
      <c r="G2514" s="42">
        <v>4628.3999999999996</v>
      </c>
      <c r="H2514" s="217">
        <f t="shared" si="38"/>
        <v>0</v>
      </c>
      <c r="I2514" s="190" t="s">
        <v>4992</v>
      </c>
      <c r="J2514" s="21"/>
      <c r="K2514" s="21"/>
    </row>
    <row r="2515" spans="1:11" x14ac:dyDescent="0.25">
      <c r="A2515" s="192">
        <v>41942</v>
      </c>
      <c r="B2515" s="254" t="s">
        <v>6453</v>
      </c>
      <c r="C2515" s="322" t="s">
        <v>4923</v>
      </c>
      <c r="D2515" s="308" t="s">
        <v>5565</v>
      </c>
      <c r="E2515" s="309">
        <v>30997.4</v>
      </c>
      <c r="F2515" s="370">
        <v>41944</v>
      </c>
      <c r="G2515" s="219">
        <v>30997.4</v>
      </c>
      <c r="H2515" s="217">
        <f t="shared" si="38"/>
        <v>0</v>
      </c>
      <c r="I2515" s="190" t="s">
        <v>5009</v>
      </c>
      <c r="J2515" s="21"/>
      <c r="K2515" s="21"/>
    </row>
    <row r="2516" spans="1:11" x14ac:dyDescent="0.25">
      <c r="A2516" s="192">
        <v>41942</v>
      </c>
      <c r="B2516" s="254" t="s">
        <v>6454</v>
      </c>
      <c r="C2516" s="322" t="s">
        <v>4923</v>
      </c>
      <c r="D2516" s="308" t="s">
        <v>5773</v>
      </c>
      <c r="E2516" s="309">
        <v>5951.02</v>
      </c>
      <c r="F2516" s="368">
        <v>41943</v>
      </c>
      <c r="G2516" s="42">
        <v>5951.02</v>
      </c>
      <c r="H2516" s="217">
        <f t="shared" si="38"/>
        <v>0</v>
      </c>
      <c r="I2516" s="190" t="s">
        <v>4992</v>
      </c>
      <c r="J2516" s="21"/>
      <c r="K2516" s="21"/>
    </row>
    <row r="2517" spans="1:11" x14ac:dyDescent="0.25">
      <c r="A2517" s="192">
        <v>41942</v>
      </c>
      <c r="B2517" s="254" t="s">
        <v>6455</v>
      </c>
      <c r="C2517" s="322" t="s">
        <v>4923</v>
      </c>
      <c r="D2517" s="308" t="s">
        <v>5773</v>
      </c>
      <c r="E2517" s="309">
        <v>608.6</v>
      </c>
      <c r="F2517" s="368">
        <v>41943</v>
      </c>
      <c r="G2517" s="42">
        <v>608.6</v>
      </c>
      <c r="H2517" s="217">
        <f t="shared" si="38"/>
        <v>0</v>
      </c>
      <c r="I2517" s="190" t="s">
        <v>5000</v>
      </c>
      <c r="J2517" s="21"/>
      <c r="K2517" s="21"/>
    </row>
    <row r="2518" spans="1:11" x14ac:dyDescent="0.25">
      <c r="A2518" s="192">
        <v>41942</v>
      </c>
      <c r="B2518" s="254" t="s">
        <v>6456</v>
      </c>
      <c r="C2518" s="322" t="s">
        <v>4923</v>
      </c>
      <c r="D2518" s="308" t="s">
        <v>348</v>
      </c>
      <c r="E2518" s="309">
        <v>1457.68</v>
      </c>
      <c r="F2518" s="368">
        <v>41943</v>
      </c>
      <c r="G2518" s="42">
        <v>1457.68</v>
      </c>
      <c r="H2518" s="217">
        <f t="shared" si="38"/>
        <v>0</v>
      </c>
      <c r="I2518" s="190" t="s">
        <v>5000</v>
      </c>
      <c r="J2518" s="21"/>
      <c r="K2518" s="21"/>
    </row>
    <row r="2519" spans="1:11" x14ac:dyDescent="0.25">
      <c r="A2519" s="192">
        <v>41942</v>
      </c>
      <c r="B2519" s="254" t="s">
        <v>6457</v>
      </c>
      <c r="C2519" s="322" t="s">
        <v>4923</v>
      </c>
      <c r="D2519" s="308" t="s">
        <v>2382</v>
      </c>
      <c r="E2519" s="309">
        <v>6996.6</v>
      </c>
      <c r="F2519" s="370">
        <v>41947</v>
      </c>
      <c r="G2519" s="219">
        <v>6996.6</v>
      </c>
      <c r="H2519" s="217">
        <f t="shared" si="38"/>
        <v>0</v>
      </c>
      <c r="I2519" s="190" t="s">
        <v>4995</v>
      </c>
      <c r="J2519" s="21"/>
      <c r="K2519" s="21"/>
    </row>
    <row r="2520" spans="1:11" x14ac:dyDescent="0.25">
      <c r="A2520" s="192">
        <v>41942</v>
      </c>
      <c r="B2520" s="254" t="s">
        <v>6458</v>
      </c>
      <c r="C2520" s="322" t="s">
        <v>4923</v>
      </c>
      <c r="D2520" s="308" t="s">
        <v>4240</v>
      </c>
      <c r="E2520" s="309">
        <v>5115</v>
      </c>
      <c r="F2520" s="370">
        <v>41962</v>
      </c>
      <c r="G2520" s="219">
        <v>5115</v>
      </c>
      <c r="H2520" s="217">
        <f t="shared" si="38"/>
        <v>0</v>
      </c>
      <c r="I2520" s="190" t="s">
        <v>5000</v>
      </c>
      <c r="J2520" s="21"/>
      <c r="K2520" s="21"/>
    </row>
    <row r="2521" spans="1:11" x14ac:dyDescent="0.25">
      <c r="A2521" s="192">
        <v>41942</v>
      </c>
      <c r="B2521" s="254" t="s">
        <v>6459</v>
      </c>
      <c r="C2521" s="322" t="s">
        <v>4923</v>
      </c>
      <c r="D2521" s="308" t="s">
        <v>6184</v>
      </c>
      <c r="E2521" s="309">
        <v>20443.599999999999</v>
      </c>
      <c r="F2521" s="370">
        <v>41944</v>
      </c>
      <c r="G2521" s="219">
        <v>20443.599999999999</v>
      </c>
      <c r="H2521" s="217">
        <f t="shared" si="38"/>
        <v>0</v>
      </c>
      <c r="I2521" s="190" t="s">
        <v>5009</v>
      </c>
      <c r="J2521" s="21"/>
      <c r="K2521" s="21"/>
    </row>
    <row r="2522" spans="1:11" x14ac:dyDescent="0.25">
      <c r="A2522" s="192">
        <v>41942</v>
      </c>
      <c r="B2522" s="254" t="s">
        <v>6460</v>
      </c>
      <c r="C2522" s="322" t="s">
        <v>4923</v>
      </c>
      <c r="D2522" s="308" t="s">
        <v>3557</v>
      </c>
      <c r="E2522" s="309">
        <v>39046.949999999997</v>
      </c>
      <c r="F2522" s="370">
        <v>41923</v>
      </c>
      <c r="G2522" s="219">
        <v>39046.949999999997</v>
      </c>
      <c r="H2522" s="217">
        <f t="shared" si="38"/>
        <v>0</v>
      </c>
      <c r="I2522" s="190" t="s">
        <v>5009</v>
      </c>
      <c r="J2522" s="21"/>
      <c r="K2522" s="21"/>
    </row>
    <row r="2523" spans="1:11" x14ac:dyDescent="0.25">
      <c r="A2523" s="192">
        <v>41942</v>
      </c>
      <c r="B2523" s="254" t="s">
        <v>6461</v>
      </c>
      <c r="C2523" s="322" t="s">
        <v>4923</v>
      </c>
      <c r="D2523" s="308" t="s">
        <v>3366</v>
      </c>
      <c r="E2523" s="309">
        <v>1210</v>
      </c>
      <c r="F2523" s="368">
        <v>41943</v>
      </c>
      <c r="G2523" s="42">
        <v>1210</v>
      </c>
      <c r="H2523" s="217">
        <f t="shared" si="38"/>
        <v>0</v>
      </c>
      <c r="I2523" s="190" t="s">
        <v>4992</v>
      </c>
      <c r="J2523" s="21"/>
      <c r="K2523" s="21"/>
    </row>
    <row r="2524" spans="1:11" x14ac:dyDescent="0.25">
      <c r="A2524" s="192">
        <v>41942</v>
      </c>
      <c r="B2524" s="254" t="s">
        <v>6462</v>
      </c>
      <c r="C2524" s="322" t="s">
        <v>4923</v>
      </c>
      <c r="D2524" s="308" t="s">
        <v>14</v>
      </c>
      <c r="E2524" s="309">
        <v>1080</v>
      </c>
      <c r="F2524" s="368">
        <v>41943</v>
      </c>
      <c r="G2524" s="42">
        <v>1080</v>
      </c>
      <c r="H2524" s="217">
        <f t="shared" si="38"/>
        <v>0</v>
      </c>
      <c r="I2524" s="190" t="s">
        <v>5251</v>
      </c>
      <c r="J2524" s="21"/>
      <c r="K2524" s="21"/>
    </row>
    <row r="2525" spans="1:11" x14ac:dyDescent="0.25">
      <c r="A2525" s="192">
        <v>41942</v>
      </c>
      <c r="B2525" s="254" t="s">
        <v>6463</v>
      </c>
      <c r="C2525" s="322" t="s">
        <v>4923</v>
      </c>
      <c r="D2525" s="308" t="s">
        <v>6207</v>
      </c>
      <c r="E2525" s="309">
        <v>9752.6</v>
      </c>
      <c r="F2525" s="370">
        <v>41944</v>
      </c>
      <c r="G2525" s="219">
        <v>9752.6</v>
      </c>
      <c r="H2525" s="217">
        <f t="shared" si="38"/>
        <v>0</v>
      </c>
      <c r="I2525" s="190" t="s">
        <v>5251</v>
      </c>
      <c r="J2525" s="21"/>
      <c r="K2525" s="21"/>
    </row>
    <row r="2526" spans="1:11" x14ac:dyDescent="0.25">
      <c r="A2526" s="192">
        <v>41942</v>
      </c>
      <c r="B2526" s="254" t="s">
        <v>6464</v>
      </c>
      <c r="C2526" s="322" t="s">
        <v>4923</v>
      </c>
      <c r="D2526" s="308" t="s">
        <v>4183</v>
      </c>
      <c r="E2526" s="309">
        <v>8488</v>
      </c>
      <c r="F2526" s="368">
        <v>41943</v>
      </c>
      <c r="G2526" s="42">
        <v>8488</v>
      </c>
      <c r="H2526" s="217">
        <f t="shared" si="38"/>
        <v>0</v>
      </c>
      <c r="I2526" s="190" t="s">
        <v>4992</v>
      </c>
      <c r="J2526" s="21"/>
      <c r="K2526" s="21"/>
    </row>
    <row r="2527" spans="1:11" x14ac:dyDescent="0.25">
      <c r="A2527" s="192">
        <v>41942</v>
      </c>
      <c r="B2527" s="254" t="s">
        <v>6465</v>
      </c>
      <c r="C2527" s="322" t="s">
        <v>4923</v>
      </c>
      <c r="D2527" s="308" t="s">
        <v>6196</v>
      </c>
      <c r="E2527" s="309">
        <v>1350</v>
      </c>
      <c r="F2527" s="370">
        <v>41948</v>
      </c>
      <c r="G2527" s="219">
        <v>1350</v>
      </c>
      <c r="H2527" s="217">
        <f t="shared" si="38"/>
        <v>0</v>
      </c>
      <c r="I2527" s="190" t="s">
        <v>4993</v>
      </c>
      <c r="J2527" s="21"/>
      <c r="K2527" s="21"/>
    </row>
    <row r="2528" spans="1:11" x14ac:dyDescent="0.25">
      <c r="A2528" s="192">
        <v>41942</v>
      </c>
      <c r="B2528" s="254" t="s">
        <v>6466</v>
      </c>
      <c r="C2528" s="322" t="s">
        <v>4923</v>
      </c>
      <c r="D2528" s="308" t="s">
        <v>6360</v>
      </c>
      <c r="E2528" s="309">
        <v>5400</v>
      </c>
      <c r="F2528" s="370">
        <v>41948</v>
      </c>
      <c r="G2528" s="219">
        <v>5400</v>
      </c>
      <c r="H2528" s="217">
        <f t="shared" si="38"/>
        <v>0</v>
      </c>
      <c r="I2528" s="190" t="s">
        <v>4993</v>
      </c>
      <c r="J2528" s="21"/>
      <c r="K2528" s="21"/>
    </row>
    <row r="2529" spans="1:11" x14ac:dyDescent="0.25">
      <c r="A2529" s="192">
        <v>41942</v>
      </c>
      <c r="B2529" s="254" t="s">
        <v>6467</v>
      </c>
      <c r="C2529" s="322" t="s">
        <v>4923</v>
      </c>
      <c r="D2529" s="308" t="s">
        <v>6468</v>
      </c>
      <c r="E2529" s="309">
        <v>1350</v>
      </c>
      <c r="F2529" s="370">
        <v>41948</v>
      </c>
      <c r="G2529" s="219">
        <v>1350</v>
      </c>
      <c r="H2529" s="217">
        <f t="shared" si="38"/>
        <v>0</v>
      </c>
      <c r="I2529" s="190" t="s">
        <v>4993</v>
      </c>
      <c r="J2529" s="21"/>
      <c r="K2529" s="21"/>
    </row>
    <row r="2530" spans="1:11" x14ac:dyDescent="0.25">
      <c r="A2530" s="192">
        <v>41943</v>
      </c>
      <c r="B2530" s="254" t="s">
        <v>6469</v>
      </c>
      <c r="C2530" s="322" t="s">
        <v>4923</v>
      </c>
      <c r="D2530" s="295" t="s">
        <v>53</v>
      </c>
      <c r="E2530" s="296">
        <v>0</v>
      </c>
      <c r="F2530" s="370"/>
      <c r="G2530" s="219"/>
      <c r="H2530" s="217">
        <f t="shared" si="38"/>
        <v>0</v>
      </c>
      <c r="I2530" s="190" t="s">
        <v>3076</v>
      </c>
      <c r="J2530" s="21"/>
      <c r="K2530" s="21"/>
    </row>
    <row r="2531" spans="1:11" x14ac:dyDescent="0.25">
      <c r="A2531" s="192">
        <v>41943</v>
      </c>
      <c r="B2531" s="254" t="s">
        <v>6470</v>
      </c>
      <c r="C2531" s="322" t="s">
        <v>4923</v>
      </c>
      <c r="D2531" s="295" t="s">
        <v>53</v>
      </c>
      <c r="E2531" s="296">
        <v>0</v>
      </c>
      <c r="F2531" s="370"/>
      <c r="G2531" s="219"/>
      <c r="H2531" s="217">
        <f t="shared" si="38"/>
        <v>0</v>
      </c>
      <c r="I2531" s="190" t="s">
        <v>3076</v>
      </c>
      <c r="J2531" s="21"/>
      <c r="K2531" s="21"/>
    </row>
    <row r="2532" spans="1:11" x14ac:dyDescent="0.25">
      <c r="A2532" s="192">
        <v>41943</v>
      </c>
      <c r="B2532" s="254" t="s">
        <v>6471</v>
      </c>
      <c r="C2532" s="322" t="s">
        <v>4923</v>
      </c>
      <c r="D2532" s="308" t="s">
        <v>4777</v>
      </c>
      <c r="E2532" s="309">
        <v>28219.439999999999</v>
      </c>
      <c r="F2532" s="370" t="s">
        <v>6582</v>
      </c>
      <c r="G2532" s="219">
        <v>28219.439999999999</v>
      </c>
      <c r="H2532" s="217">
        <f t="shared" si="38"/>
        <v>0</v>
      </c>
      <c r="I2532" s="190" t="s">
        <v>6049</v>
      </c>
      <c r="J2532" s="21"/>
      <c r="K2532" s="21"/>
    </row>
    <row r="2533" spans="1:11" x14ac:dyDescent="0.25">
      <c r="A2533" s="192">
        <v>41943</v>
      </c>
      <c r="B2533" s="254" t="s">
        <v>6472</v>
      </c>
      <c r="C2533" s="322" t="s">
        <v>4923</v>
      </c>
      <c r="D2533" s="308" t="s">
        <v>242</v>
      </c>
      <c r="E2533" s="309">
        <v>87857.2</v>
      </c>
      <c r="F2533" s="370" t="s">
        <v>6583</v>
      </c>
      <c r="G2533" s="219">
        <v>87857.2</v>
      </c>
      <c r="H2533" s="217">
        <f t="shared" si="38"/>
        <v>0</v>
      </c>
      <c r="I2533" s="190" t="s">
        <v>6049</v>
      </c>
      <c r="J2533" s="21"/>
      <c r="K2533" s="21"/>
    </row>
    <row r="2534" spans="1:11" x14ac:dyDescent="0.25">
      <c r="A2534" s="192">
        <v>41943</v>
      </c>
      <c r="B2534" s="254" t="s">
        <v>6473</v>
      </c>
      <c r="C2534" s="322" t="s">
        <v>4923</v>
      </c>
      <c r="D2534" s="308" t="s">
        <v>85</v>
      </c>
      <c r="E2534" s="309">
        <v>5854.89</v>
      </c>
      <c r="F2534" s="370">
        <v>41944</v>
      </c>
      <c r="G2534" s="219">
        <v>5854.89</v>
      </c>
      <c r="H2534" s="217">
        <f t="shared" si="38"/>
        <v>0</v>
      </c>
      <c r="I2534" s="190" t="s">
        <v>6049</v>
      </c>
      <c r="J2534" s="21"/>
      <c r="K2534" s="21"/>
    </row>
    <row r="2535" spans="1:11" x14ac:dyDescent="0.25">
      <c r="A2535" s="192">
        <v>41943</v>
      </c>
      <c r="B2535" s="254" t="s">
        <v>6474</v>
      </c>
      <c r="C2535" s="322" t="s">
        <v>4923</v>
      </c>
      <c r="D2535" s="308" t="s">
        <v>464</v>
      </c>
      <c r="E2535" s="309">
        <v>9806.1200000000008</v>
      </c>
      <c r="F2535" s="370">
        <v>41944</v>
      </c>
      <c r="G2535" s="219">
        <v>9806.1200000000008</v>
      </c>
      <c r="H2535" s="217">
        <f t="shared" si="38"/>
        <v>0</v>
      </c>
      <c r="I2535" s="190" t="s">
        <v>6049</v>
      </c>
      <c r="J2535" s="21"/>
      <c r="K2535" s="21"/>
    </row>
    <row r="2536" spans="1:11" x14ac:dyDescent="0.25">
      <c r="A2536" s="192">
        <v>41943</v>
      </c>
      <c r="B2536" s="254" t="s">
        <v>6475</v>
      </c>
      <c r="C2536" s="322" t="s">
        <v>4923</v>
      </c>
      <c r="D2536" s="308" t="s">
        <v>240</v>
      </c>
      <c r="E2536" s="309">
        <v>75302</v>
      </c>
      <c r="F2536" s="370" t="s">
        <v>6584</v>
      </c>
      <c r="G2536" s="219">
        <v>75302</v>
      </c>
      <c r="H2536" s="217">
        <f t="shared" si="38"/>
        <v>0</v>
      </c>
      <c r="I2536" s="190" t="s">
        <v>6049</v>
      </c>
      <c r="J2536" s="21"/>
      <c r="K2536" s="21"/>
    </row>
    <row r="2537" spans="1:11" x14ac:dyDescent="0.25">
      <c r="A2537" s="192">
        <v>41943</v>
      </c>
      <c r="B2537" s="254" t="s">
        <v>6476</v>
      </c>
      <c r="C2537" s="322" t="s">
        <v>4923</v>
      </c>
      <c r="D2537" s="308" t="s">
        <v>4826</v>
      </c>
      <c r="E2537" s="309">
        <v>4359.3999999999996</v>
      </c>
      <c r="F2537" s="368">
        <v>41943</v>
      </c>
      <c r="G2537" s="42">
        <v>4359.3999999999996</v>
      </c>
      <c r="H2537" s="217">
        <f t="shared" si="38"/>
        <v>0</v>
      </c>
      <c r="I2537" s="190" t="s">
        <v>4992</v>
      </c>
      <c r="J2537" s="21"/>
      <c r="K2537" s="21"/>
    </row>
    <row r="2538" spans="1:11" x14ac:dyDescent="0.25">
      <c r="A2538" s="192">
        <v>41943</v>
      </c>
      <c r="B2538" s="254" t="s">
        <v>6477</v>
      </c>
      <c r="C2538" s="322" t="s">
        <v>4923</v>
      </c>
      <c r="D2538" s="308" t="s">
        <v>149</v>
      </c>
      <c r="E2538" s="309">
        <v>15185</v>
      </c>
      <c r="F2538" s="370">
        <v>41944</v>
      </c>
      <c r="G2538" s="219">
        <v>15185</v>
      </c>
      <c r="H2538" s="217">
        <f t="shared" si="38"/>
        <v>0</v>
      </c>
      <c r="I2538" s="190" t="s">
        <v>6049</v>
      </c>
      <c r="J2538" s="21"/>
      <c r="K2538" s="21"/>
    </row>
    <row r="2539" spans="1:11" x14ac:dyDescent="0.25">
      <c r="A2539" s="192">
        <v>41943</v>
      </c>
      <c r="B2539" s="254" t="s">
        <v>6478</v>
      </c>
      <c r="C2539" s="322" t="s">
        <v>4923</v>
      </c>
      <c r="D2539" s="308" t="s">
        <v>346</v>
      </c>
      <c r="E2539" s="309">
        <v>1252.8</v>
      </c>
      <c r="F2539" s="412">
        <v>41944</v>
      </c>
      <c r="G2539" s="219">
        <v>1252.8</v>
      </c>
      <c r="H2539" s="217">
        <f t="shared" si="38"/>
        <v>0</v>
      </c>
      <c r="I2539" s="190" t="s">
        <v>6049</v>
      </c>
      <c r="J2539" s="21"/>
      <c r="K2539" s="21"/>
    </row>
    <row r="2540" spans="1:11" x14ac:dyDescent="0.25">
      <c r="A2540" s="192">
        <v>41943</v>
      </c>
      <c r="B2540" s="254" t="s">
        <v>6479</v>
      </c>
      <c r="C2540" s="322" t="s">
        <v>4923</v>
      </c>
      <c r="D2540" s="308" t="s">
        <v>855</v>
      </c>
      <c r="E2540" s="309">
        <v>8945.6</v>
      </c>
      <c r="F2540" s="412">
        <v>41944</v>
      </c>
      <c r="G2540" s="219">
        <v>8945.6</v>
      </c>
      <c r="H2540" s="217">
        <f t="shared" si="38"/>
        <v>0</v>
      </c>
      <c r="I2540" s="190" t="s">
        <v>6049</v>
      </c>
      <c r="J2540" s="21"/>
      <c r="K2540" s="21"/>
    </row>
    <row r="2541" spans="1:11" x14ac:dyDescent="0.25">
      <c r="A2541" s="192">
        <v>41943</v>
      </c>
      <c r="B2541" s="254" t="s">
        <v>6480</v>
      </c>
      <c r="C2541" s="322" t="s">
        <v>4923</v>
      </c>
      <c r="D2541" s="295" t="s">
        <v>6573</v>
      </c>
      <c r="E2541" s="296">
        <v>0</v>
      </c>
      <c r="F2541" s="423" t="s">
        <v>6572</v>
      </c>
      <c r="G2541" s="219"/>
      <c r="H2541" s="217">
        <f t="shared" si="38"/>
        <v>0</v>
      </c>
      <c r="I2541" s="190" t="s">
        <v>4992</v>
      </c>
      <c r="J2541" s="21"/>
      <c r="K2541" s="21"/>
    </row>
    <row r="2542" spans="1:11" x14ac:dyDescent="0.25">
      <c r="A2542" s="192">
        <v>41943</v>
      </c>
      <c r="B2542" s="254" t="s">
        <v>6481</v>
      </c>
      <c r="C2542" s="322" t="s">
        <v>4923</v>
      </c>
      <c r="D2542" s="308" t="s">
        <v>28</v>
      </c>
      <c r="E2542" s="309">
        <v>11804.8</v>
      </c>
      <c r="F2542" s="256">
        <v>41943</v>
      </c>
      <c r="G2542" s="42">
        <v>11804.8</v>
      </c>
      <c r="H2542" s="217">
        <f t="shared" si="38"/>
        <v>0</v>
      </c>
      <c r="I2542" s="190" t="s">
        <v>4992</v>
      </c>
      <c r="J2542" s="21"/>
      <c r="K2542" s="21"/>
    </row>
    <row r="2543" spans="1:11" x14ac:dyDescent="0.25">
      <c r="A2543" s="192">
        <v>41943</v>
      </c>
      <c r="B2543" s="254" t="s">
        <v>6482</v>
      </c>
      <c r="C2543" s="322" t="s">
        <v>4923</v>
      </c>
      <c r="D2543" s="308" t="s">
        <v>429</v>
      </c>
      <c r="E2543" s="309">
        <v>2887</v>
      </c>
      <c r="F2543" s="412">
        <v>41944</v>
      </c>
      <c r="G2543" s="219">
        <v>2887</v>
      </c>
      <c r="H2543" s="217">
        <f t="shared" si="38"/>
        <v>0</v>
      </c>
      <c r="I2543" s="190" t="s">
        <v>6049</v>
      </c>
      <c r="J2543" s="21"/>
      <c r="K2543" s="21"/>
    </row>
    <row r="2544" spans="1:11" x14ac:dyDescent="0.25">
      <c r="A2544" s="192">
        <v>41943</v>
      </c>
      <c r="B2544" s="254" t="s">
        <v>6483</v>
      </c>
      <c r="C2544" s="322" t="s">
        <v>4923</v>
      </c>
      <c r="D2544" s="308" t="s">
        <v>23</v>
      </c>
      <c r="E2544" s="309">
        <v>6456.4</v>
      </c>
      <c r="F2544" s="256">
        <v>41943</v>
      </c>
      <c r="G2544" s="42">
        <v>6456.4</v>
      </c>
      <c r="H2544" s="217">
        <f t="shared" si="38"/>
        <v>0</v>
      </c>
      <c r="I2544" s="190" t="s">
        <v>4992</v>
      </c>
      <c r="J2544" s="21"/>
      <c r="K2544" s="21"/>
    </row>
    <row r="2545" spans="1:11" x14ac:dyDescent="0.25">
      <c r="A2545" s="192">
        <v>41943</v>
      </c>
      <c r="B2545" s="254" t="s">
        <v>6484</v>
      </c>
      <c r="C2545" s="322" t="s">
        <v>4923</v>
      </c>
      <c r="D2545" s="308" t="s">
        <v>14</v>
      </c>
      <c r="E2545" s="309">
        <v>5400</v>
      </c>
      <c r="F2545" s="412">
        <v>41944</v>
      </c>
      <c r="G2545" s="219">
        <v>5400</v>
      </c>
      <c r="H2545" s="217">
        <f t="shared" si="38"/>
        <v>0</v>
      </c>
      <c r="I2545" s="190" t="s">
        <v>4997</v>
      </c>
      <c r="J2545" s="21"/>
      <c r="K2545" s="21"/>
    </row>
    <row r="2546" spans="1:11" x14ac:dyDescent="0.25">
      <c r="A2546" s="192">
        <v>41943</v>
      </c>
      <c r="B2546" s="254" t="s">
        <v>6485</v>
      </c>
      <c r="C2546" s="322" t="s">
        <v>4923</v>
      </c>
      <c r="D2546" s="308" t="s">
        <v>6376</v>
      </c>
      <c r="E2546" s="309">
        <v>4393.7</v>
      </c>
      <c r="F2546" s="412">
        <v>41944</v>
      </c>
      <c r="G2546" s="219">
        <v>4393.7</v>
      </c>
      <c r="H2546" s="217">
        <f t="shared" si="38"/>
        <v>0</v>
      </c>
      <c r="I2546" s="20" t="s">
        <v>4992</v>
      </c>
      <c r="J2546" s="21"/>
      <c r="K2546" s="21"/>
    </row>
    <row r="2547" spans="1:11" x14ac:dyDescent="0.25">
      <c r="A2547" s="192">
        <v>41943</v>
      </c>
      <c r="B2547" s="254" t="s">
        <v>6486</v>
      </c>
      <c r="C2547" s="322" t="s">
        <v>4923</v>
      </c>
      <c r="D2547" s="295" t="s">
        <v>53</v>
      </c>
      <c r="E2547" s="296">
        <v>0</v>
      </c>
      <c r="F2547" s="412"/>
      <c r="G2547" s="219"/>
      <c r="H2547" s="217">
        <f t="shared" si="38"/>
        <v>0</v>
      </c>
      <c r="I2547" s="20" t="s">
        <v>3076</v>
      </c>
      <c r="J2547" s="21"/>
      <c r="K2547" s="21"/>
    </row>
    <row r="2548" spans="1:11" x14ac:dyDescent="0.25">
      <c r="A2548" s="192">
        <v>41943</v>
      </c>
      <c r="B2548" s="254" t="s">
        <v>6487</v>
      </c>
      <c r="C2548" s="322" t="s">
        <v>4923</v>
      </c>
      <c r="D2548" s="308" t="s">
        <v>5004</v>
      </c>
      <c r="E2548" s="309">
        <v>9976.7999999999993</v>
      </c>
      <c r="F2548" s="256">
        <v>41943</v>
      </c>
      <c r="G2548" s="42">
        <v>9976.7999999999993</v>
      </c>
      <c r="H2548" s="217">
        <f t="shared" si="38"/>
        <v>0</v>
      </c>
      <c r="I2548" s="20" t="s">
        <v>4993</v>
      </c>
      <c r="J2548" s="21"/>
      <c r="K2548" s="21"/>
    </row>
    <row r="2549" spans="1:11" x14ac:dyDescent="0.25">
      <c r="A2549" s="192">
        <v>41943</v>
      </c>
      <c r="B2549" s="254" t="s">
        <v>6488</v>
      </c>
      <c r="C2549" s="322" t="s">
        <v>4923</v>
      </c>
      <c r="D2549" s="308" t="s">
        <v>3366</v>
      </c>
      <c r="E2549" s="309">
        <v>3636</v>
      </c>
      <c r="F2549" s="256">
        <v>41943</v>
      </c>
      <c r="G2549" s="42">
        <v>3636</v>
      </c>
      <c r="H2549" s="217">
        <f t="shared" si="38"/>
        <v>0</v>
      </c>
      <c r="I2549" s="20" t="s">
        <v>5010</v>
      </c>
      <c r="J2549" s="21"/>
      <c r="K2549" s="21"/>
    </row>
    <row r="2550" spans="1:11" x14ac:dyDescent="0.25">
      <c r="A2550" s="192">
        <v>41943</v>
      </c>
      <c r="B2550" s="254" t="s">
        <v>6489</v>
      </c>
      <c r="C2550" s="322" t="s">
        <v>4923</v>
      </c>
      <c r="D2550" s="295" t="s">
        <v>53</v>
      </c>
      <c r="E2550" s="296">
        <v>0</v>
      </c>
      <c r="F2550" s="412"/>
      <c r="G2550" s="219"/>
      <c r="H2550" s="217">
        <f t="shared" si="38"/>
        <v>0</v>
      </c>
      <c r="I2550" s="20" t="s">
        <v>3076</v>
      </c>
      <c r="J2550" s="21"/>
      <c r="K2550" s="21"/>
    </row>
    <row r="2551" spans="1:11" x14ac:dyDescent="0.25">
      <c r="A2551" s="192">
        <v>41943</v>
      </c>
      <c r="B2551" s="254" t="s">
        <v>6490</v>
      </c>
      <c r="C2551" s="322" t="s">
        <v>4923</v>
      </c>
      <c r="D2551" s="308" t="s">
        <v>62</v>
      </c>
      <c r="E2551" s="309">
        <v>22566.400000000001</v>
      </c>
      <c r="F2551" s="256">
        <v>41943</v>
      </c>
      <c r="G2551" s="42">
        <v>22566.400000000001</v>
      </c>
      <c r="H2551" s="217">
        <f t="shared" si="38"/>
        <v>0</v>
      </c>
      <c r="I2551" s="20" t="s">
        <v>4993</v>
      </c>
      <c r="J2551" s="21"/>
      <c r="K2551" s="21"/>
    </row>
    <row r="2552" spans="1:11" x14ac:dyDescent="0.25">
      <c r="A2552" s="192">
        <v>41943</v>
      </c>
      <c r="B2552" s="254" t="s">
        <v>6491</v>
      </c>
      <c r="C2552" s="322" t="s">
        <v>4923</v>
      </c>
      <c r="D2552" s="308" t="s">
        <v>4826</v>
      </c>
      <c r="E2552" s="309">
        <v>1658.2</v>
      </c>
      <c r="F2552" s="256">
        <v>41943</v>
      </c>
      <c r="G2552" s="42">
        <v>1658.2</v>
      </c>
      <c r="H2552" s="217">
        <f t="shared" si="38"/>
        <v>0</v>
      </c>
      <c r="I2552" s="20" t="s">
        <v>4992</v>
      </c>
      <c r="J2552" s="21"/>
      <c r="K2552" s="21"/>
    </row>
    <row r="2553" spans="1:11" x14ac:dyDescent="0.25">
      <c r="A2553" s="192">
        <v>41943</v>
      </c>
      <c r="B2553" s="254" t="s">
        <v>6492</v>
      </c>
      <c r="C2553" s="322" t="s">
        <v>4923</v>
      </c>
      <c r="D2553" s="308" t="s">
        <v>4928</v>
      </c>
      <c r="E2553" s="309">
        <v>10446.799999999999</v>
      </c>
      <c r="F2553" s="256">
        <v>41943</v>
      </c>
      <c r="G2553" s="42">
        <v>10446.799999999999</v>
      </c>
      <c r="H2553" s="217">
        <f t="shared" si="38"/>
        <v>0</v>
      </c>
      <c r="I2553" s="20" t="s">
        <v>5000</v>
      </c>
      <c r="J2553" s="21"/>
      <c r="K2553" s="21"/>
    </row>
    <row r="2554" spans="1:11" x14ac:dyDescent="0.25">
      <c r="A2554" s="192">
        <v>41943</v>
      </c>
      <c r="B2554" s="254" t="s">
        <v>6493</v>
      </c>
      <c r="C2554" s="322" t="s">
        <v>4923</v>
      </c>
      <c r="D2554" s="308" t="s">
        <v>52</v>
      </c>
      <c r="E2554" s="309">
        <v>5850</v>
      </c>
      <c r="F2554" s="412">
        <v>41944</v>
      </c>
      <c r="G2554" s="219">
        <v>5850</v>
      </c>
      <c r="H2554" s="217">
        <f t="shared" si="38"/>
        <v>0</v>
      </c>
      <c r="I2554" s="20" t="s">
        <v>5251</v>
      </c>
      <c r="J2554" s="21"/>
      <c r="K2554" s="21"/>
    </row>
    <row r="2555" spans="1:11" x14ac:dyDescent="0.25">
      <c r="A2555" s="192">
        <v>41943</v>
      </c>
      <c r="B2555" s="254" t="s">
        <v>6494</v>
      </c>
      <c r="C2555" s="322" t="s">
        <v>4923</v>
      </c>
      <c r="D2555" s="308" t="s">
        <v>13</v>
      </c>
      <c r="E2555" s="309">
        <v>3685.5</v>
      </c>
      <c r="F2555" s="256">
        <v>41943</v>
      </c>
      <c r="G2555" s="42">
        <v>3685.5</v>
      </c>
      <c r="H2555" s="217">
        <f t="shared" si="38"/>
        <v>0</v>
      </c>
      <c r="I2555" s="20" t="s">
        <v>5000</v>
      </c>
      <c r="J2555" s="21"/>
      <c r="K2555" s="21"/>
    </row>
    <row r="2556" spans="1:11" x14ac:dyDescent="0.25">
      <c r="A2556" s="192">
        <v>41943</v>
      </c>
      <c r="B2556" s="254" t="s">
        <v>6495</v>
      </c>
      <c r="C2556" s="322" t="s">
        <v>4923</v>
      </c>
      <c r="D2556" s="308" t="s">
        <v>79</v>
      </c>
      <c r="E2556" s="309">
        <v>54850.29</v>
      </c>
      <c r="F2556" s="412">
        <v>41968</v>
      </c>
      <c r="G2556" s="219">
        <v>54850.29</v>
      </c>
      <c r="H2556" s="217">
        <f t="shared" si="38"/>
        <v>0</v>
      </c>
      <c r="I2556" s="20" t="s">
        <v>4993</v>
      </c>
      <c r="J2556" s="21"/>
      <c r="K2556" s="21"/>
    </row>
    <row r="2557" spans="1:11" x14ac:dyDescent="0.25">
      <c r="A2557" s="192">
        <v>41943</v>
      </c>
      <c r="B2557" s="254" t="s">
        <v>6496</v>
      </c>
      <c r="C2557" s="322" t="s">
        <v>4923</v>
      </c>
      <c r="D2557" s="308" t="s">
        <v>11</v>
      </c>
      <c r="E2557" s="309">
        <v>84380.46</v>
      </c>
      <c r="F2557" s="412">
        <v>41957</v>
      </c>
      <c r="G2557" s="219">
        <v>84380.46</v>
      </c>
      <c r="H2557" s="217">
        <f t="shared" si="38"/>
        <v>0</v>
      </c>
      <c r="I2557" s="20" t="s">
        <v>4993</v>
      </c>
      <c r="J2557" s="21"/>
      <c r="K2557" s="21"/>
    </row>
    <row r="2558" spans="1:11" x14ac:dyDescent="0.25">
      <c r="A2558" s="192">
        <v>41943</v>
      </c>
      <c r="B2558" s="254" t="s">
        <v>6497</v>
      </c>
      <c r="C2558" s="322" t="s">
        <v>4923</v>
      </c>
      <c r="D2558" s="308" t="s">
        <v>1864</v>
      </c>
      <c r="E2558" s="309">
        <v>4543</v>
      </c>
      <c r="F2558" s="256">
        <v>41943</v>
      </c>
      <c r="G2558" s="42">
        <v>4543</v>
      </c>
      <c r="H2558" s="217">
        <f t="shared" si="38"/>
        <v>0</v>
      </c>
      <c r="I2558" s="20" t="s">
        <v>4992</v>
      </c>
      <c r="J2558" s="21"/>
      <c r="K2558" s="21"/>
    </row>
    <row r="2559" spans="1:11" x14ac:dyDescent="0.25">
      <c r="A2559" s="192">
        <v>41943</v>
      </c>
      <c r="B2559" s="254" t="s">
        <v>6498</v>
      </c>
      <c r="C2559" s="322" t="s">
        <v>4923</v>
      </c>
      <c r="D2559" s="308" t="s">
        <v>180</v>
      </c>
      <c r="E2559" s="309">
        <v>25528.400000000001</v>
      </c>
      <c r="F2559" s="256">
        <v>41943</v>
      </c>
      <c r="G2559" s="42">
        <v>25528.400000000001</v>
      </c>
      <c r="H2559" s="217">
        <f t="shared" si="38"/>
        <v>0</v>
      </c>
      <c r="I2559" s="20" t="s">
        <v>4993</v>
      </c>
      <c r="J2559" s="21"/>
      <c r="K2559" s="21"/>
    </row>
    <row r="2560" spans="1:11" x14ac:dyDescent="0.25">
      <c r="A2560" s="192">
        <v>41943</v>
      </c>
      <c r="B2560" s="254" t="s">
        <v>6499</v>
      </c>
      <c r="C2560" s="322" t="s">
        <v>4923</v>
      </c>
      <c r="D2560" s="308" t="s">
        <v>6500</v>
      </c>
      <c r="E2560" s="309">
        <v>988.8</v>
      </c>
      <c r="F2560" s="256">
        <v>41943</v>
      </c>
      <c r="G2560" s="42">
        <v>988.8</v>
      </c>
      <c r="H2560" s="217">
        <f t="shared" si="38"/>
        <v>0</v>
      </c>
      <c r="I2560" s="20" t="s">
        <v>4993</v>
      </c>
      <c r="J2560" s="21"/>
      <c r="K2560" s="21"/>
    </row>
    <row r="2561" spans="1:11" x14ac:dyDescent="0.25">
      <c r="A2561" s="192">
        <v>41943</v>
      </c>
      <c r="B2561" s="254" t="s">
        <v>6501</v>
      </c>
      <c r="C2561" s="322" t="s">
        <v>4923</v>
      </c>
      <c r="D2561" s="308" t="s">
        <v>51</v>
      </c>
      <c r="E2561" s="309">
        <v>2588.6</v>
      </c>
      <c r="F2561" s="412">
        <v>41944</v>
      </c>
      <c r="G2561" s="219">
        <v>2588.6</v>
      </c>
      <c r="H2561" s="217">
        <f t="shared" si="38"/>
        <v>0</v>
      </c>
      <c r="I2561" s="20" t="s">
        <v>5251</v>
      </c>
      <c r="J2561" s="21"/>
      <c r="K2561" s="21"/>
    </row>
    <row r="2562" spans="1:11" x14ac:dyDescent="0.25">
      <c r="A2562" s="192">
        <v>41943</v>
      </c>
      <c r="B2562" s="254" t="s">
        <v>6502</v>
      </c>
      <c r="C2562" s="322" t="s">
        <v>4923</v>
      </c>
      <c r="D2562" s="308" t="s">
        <v>763</v>
      </c>
      <c r="E2562" s="309">
        <v>25950.87</v>
      </c>
      <c r="F2562" s="412">
        <v>41944</v>
      </c>
      <c r="G2562" s="219">
        <v>25950.87</v>
      </c>
      <c r="H2562" s="217">
        <f t="shared" si="38"/>
        <v>0</v>
      </c>
      <c r="I2562" s="20" t="s">
        <v>5251</v>
      </c>
      <c r="J2562" s="21"/>
      <c r="K2562" s="21"/>
    </row>
    <row r="2563" spans="1:11" x14ac:dyDescent="0.25">
      <c r="A2563" s="192">
        <v>41943</v>
      </c>
      <c r="B2563" s="254" t="s">
        <v>6503</v>
      </c>
      <c r="C2563" s="322" t="s">
        <v>4923</v>
      </c>
      <c r="D2563" s="308" t="s">
        <v>2578</v>
      </c>
      <c r="E2563" s="309">
        <v>2477.1999999999998</v>
      </c>
      <c r="F2563" s="412">
        <v>41944</v>
      </c>
      <c r="G2563" s="219">
        <v>2477.1999999999998</v>
      </c>
      <c r="H2563" s="217">
        <f t="shared" si="38"/>
        <v>0</v>
      </c>
      <c r="I2563" s="20" t="s">
        <v>4992</v>
      </c>
      <c r="J2563" s="21"/>
      <c r="K2563" s="21"/>
    </row>
    <row r="2564" spans="1:11" x14ac:dyDescent="0.25">
      <c r="A2564" s="192">
        <v>41943</v>
      </c>
      <c r="B2564" s="254" t="s">
        <v>6504</v>
      </c>
      <c r="C2564" s="322" t="s">
        <v>4923</v>
      </c>
      <c r="D2564" s="308" t="s">
        <v>4915</v>
      </c>
      <c r="E2564" s="309">
        <v>28587.200000000001</v>
      </c>
      <c r="F2564" s="412">
        <v>41944</v>
      </c>
      <c r="G2564" s="219">
        <v>28587.200000000001</v>
      </c>
      <c r="H2564" s="217">
        <f t="shared" si="38"/>
        <v>0</v>
      </c>
      <c r="I2564" s="20" t="s">
        <v>4992</v>
      </c>
      <c r="J2564" s="21"/>
      <c r="K2564" s="21"/>
    </row>
    <row r="2565" spans="1:11" x14ac:dyDescent="0.25">
      <c r="A2565" s="192">
        <v>41943</v>
      </c>
      <c r="B2565" s="254" t="s">
        <v>6505</v>
      </c>
      <c r="C2565" s="322" t="s">
        <v>4923</v>
      </c>
      <c r="D2565" s="308" t="s">
        <v>123</v>
      </c>
      <c r="E2565" s="309">
        <v>4252.8</v>
      </c>
      <c r="F2565" s="412">
        <v>41944</v>
      </c>
      <c r="G2565" s="219">
        <v>4252.8</v>
      </c>
      <c r="H2565" s="217">
        <f t="shared" si="38"/>
        <v>0</v>
      </c>
      <c r="I2565" s="20" t="s">
        <v>4992</v>
      </c>
      <c r="J2565" s="21"/>
      <c r="K2565" s="21"/>
    </row>
    <row r="2566" spans="1:11" x14ac:dyDescent="0.25">
      <c r="A2566" s="192">
        <v>41943</v>
      </c>
      <c r="B2566" s="254" t="s">
        <v>6506</v>
      </c>
      <c r="C2566" s="322" t="s">
        <v>4923</v>
      </c>
      <c r="D2566" s="308" t="s">
        <v>2578</v>
      </c>
      <c r="E2566" s="309">
        <v>7229.5</v>
      </c>
      <c r="F2566" s="412">
        <v>41944</v>
      </c>
      <c r="G2566" s="219">
        <v>7229.5</v>
      </c>
      <c r="H2566" s="217">
        <f t="shared" si="38"/>
        <v>0</v>
      </c>
      <c r="I2566" s="20" t="s">
        <v>5251</v>
      </c>
      <c r="J2566" s="21"/>
      <c r="K2566" s="21"/>
    </row>
    <row r="2567" spans="1:11" x14ac:dyDescent="0.25">
      <c r="A2567" s="192">
        <v>41943</v>
      </c>
      <c r="B2567" s="254" t="s">
        <v>6507</v>
      </c>
      <c r="C2567" s="322" t="s">
        <v>4923</v>
      </c>
      <c r="D2567" s="308" t="s">
        <v>4663</v>
      </c>
      <c r="E2567" s="309">
        <v>576</v>
      </c>
      <c r="F2567" s="256">
        <v>41943</v>
      </c>
      <c r="G2567" s="42">
        <v>576</v>
      </c>
      <c r="H2567" s="217">
        <f t="shared" ref="H2567:H2614" si="39">E2567-G2567</f>
        <v>0</v>
      </c>
      <c r="I2567" s="20" t="s">
        <v>5251</v>
      </c>
      <c r="J2567" s="21"/>
      <c r="K2567" s="21"/>
    </row>
    <row r="2568" spans="1:11" x14ac:dyDescent="0.25">
      <c r="A2568" s="192">
        <v>41943</v>
      </c>
      <c r="B2568" s="254" t="s">
        <v>6508</v>
      </c>
      <c r="C2568" s="322" t="s">
        <v>4923</v>
      </c>
      <c r="D2568" s="308" t="s">
        <v>2382</v>
      </c>
      <c r="E2568" s="309">
        <v>4833.5</v>
      </c>
      <c r="F2568" s="412">
        <v>41944</v>
      </c>
      <c r="G2568" s="219">
        <v>4833.5</v>
      </c>
      <c r="H2568" s="217">
        <f t="shared" si="39"/>
        <v>0</v>
      </c>
      <c r="I2568" s="20" t="s">
        <v>5251</v>
      </c>
      <c r="J2568" s="21"/>
      <c r="K2568" s="21"/>
    </row>
    <row r="2569" spans="1:11" x14ac:dyDescent="0.25">
      <c r="A2569" s="192">
        <v>41943</v>
      </c>
      <c r="B2569" s="254" t="s">
        <v>6509</v>
      </c>
      <c r="C2569" s="322" t="s">
        <v>4923</v>
      </c>
      <c r="D2569" s="295" t="s">
        <v>348</v>
      </c>
      <c r="E2569" s="296">
        <v>0</v>
      </c>
      <c r="F2569" s="423" t="s">
        <v>6570</v>
      </c>
      <c r="G2569" s="251"/>
      <c r="H2569" s="217">
        <f t="shared" si="39"/>
        <v>0</v>
      </c>
      <c r="I2569" s="20" t="s">
        <v>5251</v>
      </c>
      <c r="J2569" s="21"/>
      <c r="K2569" s="21"/>
    </row>
    <row r="2570" spans="1:11" x14ac:dyDescent="0.25">
      <c r="A2570" s="192">
        <v>41943</v>
      </c>
      <c r="B2570" s="254" t="s">
        <v>6510</v>
      </c>
      <c r="C2570" s="322" t="s">
        <v>4923</v>
      </c>
      <c r="D2570" s="308" t="s">
        <v>4586</v>
      </c>
      <c r="E2570" s="309">
        <v>1227.5999999999999</v>
      </c>
      <c r="F2570" s="256">
        <v>41943</v>
      </c>
      <c r="G2570" s="42">
        <v>1227.5999999999999</v>
      </c>
      <c r="H2570" s="217">
        <f t="shared" si="39"/>
        <v>0</v>
      </c>
      <c r="I2570" s="20" t="s">
        <v>4992</v>
      </c>
      <c r="J2570" s="21"/>
      <c r="K2570" s="21"/>
    </row>
    <row r="2571" spans="1:11" x14ac:dyDescent="0.25">
      <c r="A2571" s="192">
        <v>41943</v>
      </c>
      <c r="B2571" s="254" t="s">
        <v>6511</v>
      </c>
      <c r="C2571" s="322" t="s">
        <v>4923</v>
      </c>
      <c r="D2571" s="308" t="s">
        <v>4646</v>
      </c>
      <c r="E2571" s="309">
        <v>24807.4</v>
      </c>
      <c r="F2571" s="256">
        <v>41943</v>
      </c>
      <c r="G2571" s="42">
        <v>24807.4</v>
      </c>
      <c r="H2571" s="217">
        <f t="shared" si="39"/>
        <v>0</v>
      </c>
      <c r="I2571" s="20" t="s">
        <v>4992</v>
      </c>
      <c r="J2571" s="21"/>
      <c r="K2571" s="21"/>
    </row>
    <row r="2572" spans="1:11" x14ac:dyDescent="0.25">
      <c r="A2572" s="192">
        <v>41943</v>
      </c>
      <c r="B2572" s="254" t="s">
        <v>6512</v>
      </c>
      <c r="C2572" s="322" t="s">
        <v>4923</v>
      </c>
      <c r="D2572" s="308" t="s">
        <v>4918</v>
      </c>
      <c r="E2572" s="309">
        <v>80536.2</v>
      </c>
      <c r="F2572" s="412">
        <v>41944</v>
      </c>
      <c r="G2572" s="219">
        <v>80536.2</v>
      </c>
      <c r="H2572" s="217">
        <f t="shared" si="39"/>
        <v>0</v>
      </c>
      <c r="I2572" s="20" t="s">
        <v>4992</v>
      </c>
      <c r="J2572" s="21"/>
      <c r="K2572" s="21"/>
    </row>
    <row r="2573" spans="1:11" x14ac:dyDescent="0.25">
      <c r="A2573" s="192">
        <v>41943</v>
      </c>
      <c r="B2573" s="254" t="s">
        <v>6513</v>
      </c>
      <c r="C2573" s="322" t="s">
        <v>4923</v>
      </c>
      <c r="D2573" s="295" t="s">
        <v>1040</v>
      </c>
      <c r="E2573" s="296">
        <v>0</v>
      </c>
      <c r="F2573" s="423" t="s">
        <v>6570</v>
      </c>
      <c r="G2573" s="251"/>
      <c r="H2573" s="217">
        <f t="shared" si="39"/>
        <v>0</v>
      </c>
      <c r="I2573" s="20" t="s">
        <v>5251</v>
      </c>
      <c r="J2573" s="21"/>
      <c r="K2573" s="21"/>
    </row>
    <row r="2574" spans="1:11" x14ac:dyDescent="0.25">
      <c r="A2574" s="192">
        <v>41943</v>
      </c>
      <c r="B2574" s="254" t="s">
        <v>6514</v>
      </c>
      <c r="C2574" s="322" t="s">
        <v>4923</v>
      </c>
      <c r="D2574" s="308" t="s">
        <v>4590</v>
      </c>
      <c r="E2574" s="309">
        <v>213.2</v>
      </c>
      <c r="F2574" s="256">
        <v>41943</v>
      </c>
      <c r="G2574" s="42">
        <v>213.2</v>
      </c>
      <c r="H2574" s="217">
        <f t="shared" si="39"/>
        <v>0</v>
      </c>
      <c r="I2574" s="20" t="s">
        <v>4992</v>
      </c>
      <c r="J2574" s="21"/>
      <c r="K2574" s="21"/>
    </row>
    <row r="2575" spans="1:11" x14ac:dyDescent="0.25">
      <c r="A2575" s="192">
        <v>41943</v>
      </c>
      <c r="B2575" s="254" t="s">
        <v>6515</v>
      </c>
      <c r="C2575" s="322" t="s">
        <v>4923</v>
      </c>
      <c r="D2575" s="308" t="s">
        <v>758</v>
      </c>
      <c r="E2575" s="309">
        <v>1396.8</v>
      </c>
      <c r="F2575" s="412">
        <v>41944</v>
      </c>
      <c r="G2575" s="219">
        <v>1396.8</v>
      </c>
      <c r="H2575" s="217">
        <f t="shared" si="39"/>
        <v>0</v>
      </c>
      <c r="I2575" s="20" t="s">
        <v>4997</v>
      </c>
      <c r="J2575" s="21"/>
      <c r="K2575" s="21"/>
    </row>
    <row r="2576" spans="1:11" x14ac:dyDescent="0.25">
      <c r="A2576" s="192">
        <v>41943</v>
      </c>
      <c r="B2576" s="254" t="s">
        <v>6516</v>
      </c>
      <c r="C2576" s="322" t="s">
        <v>4923</v>
      </c>
      <c r="D2576" s="308" t="s">
        <v>115</v>
      </c>
      <c r="E2576" s="309">
        <v>2586</v>
      </c>
      <c r="F2576" s="256">
        <v>41943</v>
      </c>
      <c r="G2576" s="42">
        <v>2586</v>
      </c>
      <c r="H2576" s="217">
        <f t="shared" si="39"/>
        <v>0</v>
      </c>
      <c r="I2576" s="20" t="s">
        <v>4992</v>
      </c>
      <c r="J2576" s="21"/>
      <c r="K2576" s="21"/>
    </row>
    <row r="2577" spans="1:11" x14ac:dyDescent="0.25">
      <c r="A2577" s="192">
        <v>41943</v>
      </c>
      <c r="B2577" s="254" t="s">
        <v>6517</v>
      </c>
      <c r="C2577" s="322" t="s">
        <v>4923</v>
      </c>
      <c r="D2577" s="308" t="s">
        <v>29</v>
      </c>
      <c r="E2577" s="309">
        <v>7767</v>
      </c>
      <c r="F2577" s="412">
        <v>41944</v>
      </c>
      <c r="G2577" s="219">
        <v>7767</v>
      </c>
      <c r="H2577" s="217">
        <f t="shared" si="39"/>
        <v>0</v>
      </c>
      <c r="I2577" s="20" t="s">
        <v>4997</v>
      </c>
      <c r="J2577" s="21"/>
      <c r="K2577" s="21"/>
    </row>
    <row r="2578" spans="1:11" x14ac:dyDescent="0.25">
      <c r="A2578" s="192">
        <v>41943</v>
      </c>
      <c r="B2578" s="254" t="s">
        <v>6518</v>
      </c>
      <c r="C2578" s="322" t="s">
        <v>4923</v>
      </c>
      <c r="D2578" s="308" t="s">
        <v>4652</v>
      </c>
      <c r="E2578" s="309">
        <v>3776.6</v>
      </c>
      <c r="F2578" s="412">
        <v>41944</v>
      </c>
      <c r="G2578" s="219">
        <v>3776.6</v>
      </c>
      <c r="H2578" s="217">
        <f t="shared" si="39"/>
        <v>0</v>
      </c>
      <c r="I2578" s="20" t="s">
        <v>4997</v>
      </c>
      <c r="J2578" s="21"/>
      <c r="K2578" s="21"/>
    </row>
    <row r="2579" spans="1:11" x14ac:dyDescent="0.25">
      <c r="A2579" s="192">
        <v>41943</v>
      </c>
      <c r="B2579" s="254" t="s">
        <v>6519</v>
      </c>
      <c r="C2579" s="322" t="s">
        <v>4923</v>
      </c>
      <c r="D2579" s="308" t="s">
        <v>2714</v>
      </c>
      <c r="E2579" s="309">
        <v>10735.2</v>
      </c>
      <c r="F2579" s="412">
        <v>41944</v>
      </c>
      <c r="G2579" s="219">
        <v>10735.2</v>
      </c>
      <c r="H2579" s="217">
        <f t="shared" si="39"/>
        <v>0</v>
      </c>
      <c r="I2579" s="20" t="s">
        <v>5251</v>
      </c>
      <c r="J2579" s="21"/>
      <c r="K2579" s="21"/>
    </row>
    <row r="2580" spans="1:11" x14ac:dyDescent="0.25">
      <c r="A2580" s="192">
        <v>41943</v>
      </c>
      <c r="B2580" s="254" t="s">
        <v>6520</v>
      </c>
      <c r="C2580" s="322" t="s">
        <v>4923</v>
      </c>
      <c r="D2580" s="308" t="s">
        <v>47</v>
      </c>
      <c r="E2580" s="309">
        <v>2490</v>
      </c>
      <c r="F2580" s="412">
        <v>41944</v>
      </c>
      <c r="G2580" s="219">
        <v>2490</v>
      </c>
      <c r="H2580" s="217">
        <f t="shared" si="39"/>
        <v>0</v>
      </c>
      <c r="I2580" s="20" t="s">
        <v>4997</v>
      </c>
      <c r="J2580" s="21"/>
      <c r="K2580" s="21"/>
    </row>
    <row r="2581" spans="1:11" x14ac:dyDescent="0.25">
      <c r="A2581" s="192">
        <v>41943</v>
      </c>
      <c r="B2581" s="254" t="s">
        <v>6521</v>
      </c>
      <c r="C2581" s="322" t="s">
        <v>4923</v>
      </c>
      <c r="D2581" s="308" t="s">
        <v>2183</v>
      </c>
      <c r="E2581" s="309">
        <v>2718.6</v>
      </c>
      <c r="F2581" s="412">
        <v>41944</v>
      </c>
      <c r="G2581" s="219">
        <v>2718.6</v>
      </c>
      <c r="H2581" s="217">
        <f t="shared" si="39"/>
        <v>0</v>
      </c>
      <c r="I2581" s="20" t="s">
        <v>4997</v>
      </c>
      <c r="J2581" s="21"/>
      <c r="K2581" s="21"/>
    </row>
    <row r="2582" spans="1:11" x14ac:dyDescent="0.25">
      <c r="A2582" s="192">
        <v>41943</v>
      </c>
      <c r="B2582" s="254" t="s">
        <v>6522</v>
      </c>
      <c r="C2582" s="322" t="s">
        <v>4923</v>
      </c>
      <c r="D2582" s="308" t="s">
        <v>4948</v>
      </c>
      <c r="E2582" s="309">
        <v>891.8</v>
      </c>
      <c r="F2582" s="256">
        <v>41943</v>
      </c>
      <c r="G2582" s="42">
        <v>891.8</v>
      </c>
      <c r="H2582" s="217">
        <f t="shared" si="39"/>
        <v>0</v>
      </c>
      <c r="I2582" s="20" t="s">
        <v>4992</v>
      </c>
      <c r="J2582" s="21"/>
      <c r="K2582" s="21"/>
    </row>
    <row r="2583" spans="1:11" x14ac:dyDescent="0.25">
      <c r="A2583" s="192">
        <v>41943</v>
      </c>
      <c r="B2583" s="254" t="s">
        <v>6523</v>
      </c>
      <c r="C2583" s="322" t="s">
        <v>4923</v>
      </c>
      <c r="D2583" s="308" t="s">
        <v>4637</v>
      </c>
      <c r="E2583" s="309">
        <v>2694.4</v>
      </c>
      <c r="F2583" s="412">
        <v>41944</v>
      </c>
      <c r="G2583" s="219">
        <v>2694.4</v>
      </c>
      <c r="H2583" s="217">
        <f t="shared" si="39"/>
        <v>0</v>
      </c>
      <c r="I2583" s="20" t="s">
        <v>4997</v>
      </c>
      <c r="J2583" s="21"/>
      <c r="K2583" s="21"/>
    </row>
    <row r="2584" spans="1:11" x14ac:dyDescent="0.25">
      <c r="A2584" s="192">
        <v>41943</v>
      </c>
      <c r="B2584" s="254" t="s">
        <v>6524</v>
      </c>
      <c r="C2584" s="322" t="s">
        <v>4923</v>
      </c>
      <c r="D2584" s="308" t="s">
        <v>57</v>
      </c>
      <c r="E2584" s="309">
        <v>2025</v>
      </c>
      <c r="F2584" s="412">
        <v>41944</v>
      </c>
      <c r="G2584" s="219">
        <v>2025</v>
      </c>
      <c r="H2584" s="217">
        <f t="shared" si="39"/>
        <v>0</v>
      </c>
      <c r="I2584" s="20" t="s">
        <v>4997</v>
      </c>
      <c r="J2584" s="21"/>
      <c r="K2584" s="21"/>
    </row>
    <row r="2585" spans="1:11" x14ac:dyDescent="0.25">
      <c r="A2585" s="192">
        <v>41943</v>
      </c>
      <c r="B2585" s="254" t="s">
        <v>6525</v>
      </c>
      <c r="C2585" s="322" t="s">
        <v>4923</v>
      </c>
      <c r="D2585" s="308" t="s">
        <v>4322</v>
      </c>
      <c r="E2585" s="309">
        <v>9516</v>
      </c>
      <c r="F2585" s="412">
        <v>41944</v>
      </c>
      <c r="G2585" s="219">
        <v>9516</v>
      </c>
      <c r="H2585" s="217">
        <f t="shared" si="39"/>
        <v>0</v>
      </c>
      <c r="I2585" s="20" t="s">
        <v>4997</v>
      </c>
      <c r="J2585" s="21"/>
      <c r="K2585" s="21"/>
    </row>
    <row r="2586" spans="1:11" x14ac:dyDescent="0.25">
      <c r="A2586" s="192">
        <v>41943</v>
      </c>
      <c r="B2586" s="254" t="s">
        <v>6526</v>
      </c>
      <c r="C2586" s="322" t="s">
        <v>4923</v>
      </c>
      <c r="D2586" s="308" t="s">
        <v>6527</v>
      </c>
      <c r="E2586" s="309">
        <v>30297.3</v>
      </c>
      <c r="F2586" s="256">
        <v>41943</v>
      </c>
      <c r="G2586" s="42">
        <v>30297.3</v>
      </c>
      <c r="H2586" s="217">
        <f t="shared" si="39"/>
        <v>0</v>
      </c>
      <c r="I2586" s="20" t="s">
        <v>4992</v>
      </c>
      <c r="J2586" s="21"/>
      <c r="K2586" s="21"/>
    </row>
    <row r="2587" spans="1:11" x14ac:dyDescent="0.25">
      <c r="A2587" s="192">
        <v>41943</v>
      </c>
      <c r="B2587" s="254" t="s">
        <v>6528</v>
      </c>
      <c r="C2587" s="322" t="s">
        <v>4923</v>
      </c>
      <c r="D2587" s="308" t="s">
        <v>4951</v>
      </c>
      <c r="E2587" s="309">
        <v>816.4</v>
      </c>
      <c r="F2587" s="412">
        <v>41944</v>
      </c>
      <c r="G2587" s="219">
        <v>816.4</v>
      </c>
      <c r="H2587" s="217">
        <f t="shared" si="39"/>
        <v>0</v>
      </c>
      <c r="I2587" s="20" t="s">
        <v>4997</v>
      </c>
      <c r="J2587" s="21"/>
      <c r="K2587" s="21"/>
    </row>
    <row r="2588" spans="1:11" x14ac:dyDescent="0.25">
      <c r="A2588" s="192">
        <v>41943</v>
      </c>
      <c r="B2588" s="254" t="s">
        <v>6529</v>
      </c>
      <c r="C2588" s="322" t="s">
        <v>4923</v>
      </c>
      <c r="D2588" s="308" t="s">
        <v>4612</v>
      </c>
      <c r="E2588" s="309">
        <v>13939.2</v>
      </c>
      <c r="F2588" s="256">
        <v>41943</v>
      </c>
      <c r="G2588" s="42">
        <v>13939.2</v>
      </c>
      <c r="H2588" s="217">
        <f t="shared" si="39"/>
        <v>0</v>
      </c>
      <c r="I2588" s="20" t="s">
        <v>492</v>
      </c>
      <c r="J2588" s="21"/>
      <c r="K2588" s="21"/>
    </row>
    <row r="2589" spans="1:11" x14ac:dyDescent="0.25">
      <c r="A2589" s="192">
        <v>41943</v>
      </c>
      <c r="B2589" s="254" t="s">
        <v>6530</v>
      </c>
      <c r="C2589" s="322" t="s">
        <v>4923</v>
      </c>
      <c r="D2589" s="308" t="s">
        <v>1607</v>
      </c>
      <c r="E2589" s="309">
        <v>4700.2</v>
      </c>
      <c r="F2589" s="256">
        <v>41943</v>
      </c>
      <c r="G2589" s="42">
        <v>4700.2</v>
      </c>
      <c r="H2589" s="217">
        <f t="shared" si="39"/>
        <v>0</v>
      </c>
      <c r="I2589" s="20" t="s">
        <v>4992</v>
      </c>
      <c r="J2589" s="21"/>
      <c r="K2589" s="21"/>
    </row>
    <row r="2590" spans="1:11" x14ac:dyDescent="0.25">
      <c r="A2590" s="192">
        <v>41943</v>
      </c>
      <c r="B2590" s="254" t="s">
        <v>6531</v>
      </c>
      <c r="C2590" s="322" t="s">
        <v>4923</v>
      </c>
      <c r="D2590" s="308" t="s">
        <v>110</v>
      </c>
      <c r="E2590" s="309">
        <v>22281</v>
      </c>
      <c r="F2590" s="412">
        <v>41944</v>
      </c>
      <c r="G2590" s="219">
        <v>22281</v>
      </c>
      <c r="H2590" s="217">
        <f t="shared" si="39"/>
        <v>0</v>
      </c>
      <c r="I2590" s="20" t="s">
        <v>4992</v>
      </c>
      <c r="J2590" s="21"/>
      <c r="K2590" s="21"/>
    </row>
    <row r="2591" spans="1:11" x14ac:dyDescent="0.25">
      <c r="A2591" s="192">
        <v>41943</v>
      </c>
      <c r="B2591" s="254" t="s">
        <v>6532</v>
      </c>
      <c r="C2591" s="322" t="s">
        <v>4923</v>
      </c>
      <c r="D2591" s="308" t="s">
        <v>6158</v>
      </c>
      <c r="E2591" s="309">
        <v>533</v>
      </c>
      <c r="F2591" s="412">
        <v>41944</v>
      </c>
      <c r="G2591" s="219">
        <v>533</v>
      </c>
      <c r="H2591" s="217">
        <f t="shared" si="39"/>
        <v>0</v>
      </c>
      <c r="I2591" s="20" t="s">
        <v>5000</v>
      </c>
      <c r="J2591" s="21"/>
      <c r="K2591" s="21"/>
    </row>
    <row r="2592" spans="1:11" x14ac:dyDescent="0.25">
      <c r="A2592" s="192">
        <v>41943</v>
      </c>
      <c r="B2592" s="254" t="s">
        <v>6533</v>
      </c>
      <c r="C2592" s="322" t="s">
        <v>4923</v>
      </c>
      <c r="D2592" s="308" t="s">
        <v>5773</v>
      </c>
      <c r="E2592" s="309">
        <v>1600</v>
      </c>
      <c r="F2592" s="412">
        <v>41944</v>
      </c>
      <c r="G2592" s="219">
        <v>1600</v>
      </c>
      <c r="H2592" s="217">
        <f t="shared" si="39"/>
        <v>0</v>
      </c>
      <c r="I2592" s="20" t="s">
        <v>5000</v>
      </c>
      <c r="J2592" s="21"/>
      <c r="K2592" s="21"/>
    </row>
    <row r="2593" spans="1:11" x14ac:dyDescent="0.25">
      <c r="A2593" s="192">
        <v>41943</v>
      </c>
      <c r="B2593" s="254" t="s">
        <v>6534</v>
      </c>
      <c r="C2593" s="322" t="s">
        <v>4923</v>
      </c>
      <c r="D2593" s="308" t="s">
        <v>78</v>
      </c>
      <c r="E2593" s="309">
        <v>4221.2</v>
      </c>
      <c r="F2593" s="412">
        <v>41944</v>
      </c>
      <c r="G2593" s="219">
        <v>4221.2</v>
      </c>
      <c r="H2593" s="217">
        <f t="shared" si="39"/>
        <v>0</v>
      </c>
      <c r="I2593" s="20" t="s">
        <v>5000</v>
      </c>
      <c r="J2593" s="21"/>
      <c r="K2593" s="21"/>
    </row>
    <row r="2594" spans="1:11" x14ac:dyDescent="0.25">
      <c r="A2594" s="192">
        <v>41943</v>
      </c>
      <c r="B2594" s="254" t="s">
        <v>6535</v>
      </c>
      <c r="C2594" s="322" t="s">
        <v>4923</v>
      </c>
      <c r="D2594" s="308" t="s">
        <v>78</v>
      </c>
      <c r="E2594" s="309">
        <v>4902</v>
      </c>
      <c r="F2594" s="412">
        <v>41944</v>
      </c>
      <c r="G2594" s="219">
        <v>4902</v>
      </c>
      <c r="H2594" s="217">
        <f t="shared" si="39"/>
        <v>0</v>
      </c>
      <c r="I2594" s="20" t="s">
        <v>5000</v>
      </c>
      <c r="J2594" s="21"/>
      <c r="K2594" s="21"/>
    </row>
    <row r="2595" spans="1:11" x14ac:dyDescent="0.25">
      <c r="A2595" s="192">
        <v>41943</v>
      </c>
      <c r="B2595" s="254" t="s">
        <v>6536</v>
      </c>
      <c r="C2595" s="322" t="s">
        <v>4923</v>
      </c>
      <c r="D2595" s="308" t="s">
        <v>4287</v>
      </c>
      <c r="E2595" s="309">
        <v>48483.38</v>
      </c>
      <c r="F2595" s="412">
        <v>41944</v>
      </c>
      <c r="G2595" s="219">
        <v>48483.38</v>
      </c>
      <c r="H2595" s="217">
        <f t="shared" si="39"/>
        <v>0</v>
      </c>
      <c r="I2595" s="20" t="s">
        <v>5000</v>
      </c>
      <c r="J2595" s="21"/>
      <c r="K2595" s="21"/>
    </row>
    <row r="2596" spans="1:11" x14ac:dyDescent="0.25">
      <c r="A2596" s="192">
        <v>41943</v>
      </c>
      <c r="B2596" s="254" t="s">
        <v>6537</v>
      </c>
      <c r="C2596" s="322" t="s">
        <v>4923</v>
      </c>
      <c r="D2596" s="308" t="s">
        <v>1814</v>
      </c>
      <c r="E2596" s="309">
        <v>2124</v>
      </c>
      <c r="F2596" s="412">
        <v>41923</v>
      </c>
      <c r="G2596" s="219">
        <v>2124</v>
      </c>
      <c r="H2596" s="217">
        <f t="shared" si="39"/>
        <v>0</v>
      </c>
      <c r="I2596" s="20" t="s">
        <v>4992</v>
      </c>
      <c r="J2596" s="21"/>
      <c r="K2596" s="21"/>
    </row>
    <row r="2597" spans="1:11" x14ac:dyDescent="0.25">
      <c r="A2597" s="192">
        <v>41943</v>
      </c>
      <c r="B2597" s="254" t="s">
        <v>6538</v>
      </c>
      <c r="C2597" s="322" t="s">
        <v>4923</v>
      </c>
      <c r="D2597" s="308" t="s">
        <v>142</v>
      </c>
      <c r="E2597" s="309">
        <v>1595.2</v>
      </c>
      <c r="F2597" s="412">
        <v>41944</v>
      </c>
      <c r="G2597" s="219">
        <v>1595.2</v>
      </c>
      <c r="H2597" s="217">
        <f t="shared" si="39"/>
        <v>0</v>
      </c>
      <c r="I2597" s="20" t="s">
        <v>5000</v>
      </c>
      <c r="J2597" s="21"/>
      <c r="K2597" s="21"/>
    </row>
    <row r="2598" spans="1:11" x14ac:dyDescent="0.25">
      <c r="A2598" s="192">
        <v>41943</v>
      </c>
      <c r="B2598" s="254" t="s">
        <v>6539</v>
      </c>
      <c r="C2598" s="322" t="s">
        <v>4923</v>
      </c>
      <c r="D2598" s="308" t="s">
        <v>99</v>
      </c>
      <c r="E2598" s="309">
        <v>392.6</v>
      </c>
      <c r="F2598" s="412">
        <v>41944</v>
      </c>
      <c r="G2598" s="219">
        <v>392.6</v>
      </c>
      <c r="H2598" s="217">
        <f t="shared" si="39"/>
        <v>0</v>
      </c>
      <c r="I2598" s="20" t="s">
        <v>5000</v>
      </c>
      <c r="J2598" s="21"/>
      <c r="K2598" s="21"/>
    </row>
    <row r="2599" spans="1:11" x14ac:dyDescent="0.25">
      <c r="A2599" s="192">
        <v>41943</v>
      </c>
      <c r="B2599" s="254" t="s">
        <v>6540</v>
      </c>
      <c r="C2599" s="322" t="s">
        <v>4923</v>
      </c>
      <c r="D2599" s="308" t="s">
        <v>4738</v>
      </c>
      <c r="E2599" s="309">
        <v>5520.8</v>
      </c>
      <c r="F2599" s="256">
        <v>41943</v>
      </c>
      <c r="G2599" s="42">
        <v>5520.8</v>
      </c>
      <c r="H2599" s="217">
        <f t="shared" si="39"/>
        <v>0</v>
      </c>
      <c r="I2599" s="20" t="s">
        <v>4992</v>
      </c>
      <c r="J2599" s="21"/>
      <c r="K2599" s="21"/>
    </row>
    <row r="2600" spans="1:11" x14ac:dyDescent="0.25">
      <c r="A2600" s="192">
        <v>41943</v>
      </c>
      <c r="B2600" s="254" t="s">
        <v>6541</v>
      </c>
      <c r="C2600" s="322" t="s">
        <v>4923</v>
      </c>
      <c r="D2600" s="308" t="s">
        <v>6345</v>
      </c>
      <c r="E2600" s="309">
        <v>3362.4</v>
      </c>
      <c r="F2600" s="412">
        <v>41944</v>
      </c>
      <c r="G2600" s="219">
        <v>3362.4</v>
      </c>
      <c r="H2600" s="217">
        <f t="shared" si="39"/>
        <v>0</v>
      </c>
      <c r="I2600" s="20" t="s">
        <v>5000</v>
      </c>
      <c r="J2600" s="21"/>
      <c r="K2600" s="21"/>
    </row>
    <row r="2601" spans="1:11" x14ac:dyDescent="0.25">
      <c r="A2601" s="192">
        <v>41943</v>
      </c>
      <c r="B2601" s="254" t="s">
        <v>6542</v>
      </c>
      <c r="C2601" s="322" t="s">
        <v>4923</v>
      </c>
      <c r="D2601" s="308" t="s">
        <v>136</v>
      </c>
      <c r="E2601" s="309">
        <v>5444</v>
      </c>
      <c r="F2601" s="256">
        <v>41943</v>
      </c>
      <c r="G2601" s="42">
        <v>5444</v>
      </c>
      <c r="H2601" s="217">
        <f t="shared" si="39"/>
        <v>0</v>
      </c>
      <c r="I2601" s="20" t="s">
        <v>4992</v>
      </c>
      <c r="J2601" s="21"/>
      <c r="K2601" s="21"/>
    </row>
    <row r="2602" spans="1:11" x14ac:dyDescent="0.25">
      <c r="A2602" s="192">
        <v>41943</v>
      </c>
      <c r="B2602" s="254" t="s">
        <v>6543</v>
      </c>
      <c r="C2602" s="322" t="s">
        <v>4923</v>
      </c>
      <c r="D2602" s="308" t="s">
        <v>4651</v>
      </c>
      <c r="E2602" s="309">
        <v>1320.4</v>
      </c>
      <c r="F2602" s="256">
        <v>41943</v>
      </c>
      <c r="G2602" s="42">
        <v>1320.4</v>
      </c>
      <c r="H2602" s="217">
        <f t="shared" si="39"/>
        <v>0</v>
      </c>
      <c r="I2602" s="20" t="s">
        <v>4992</v>
      </c>
      <c r="J2602" s="21"/>
      <c r="K2602" s="21"/>
    </row>
    <row r="2603" spans="1:11" x14ac:dyDescent="0.25">
      <c r="A2603" s="192">
        <v>41943</v>
      </c>
      <c r="B2603" s="254" t="s">
        <v>6544</v>
      </c>
      <c r="C2603" s="322" t="s">
        <v>4923</v>
      </c>
      <c r="D2603" s="308" t="s">
        <v>28</v>
      </c>
      <c r="E2603" s="309">
        <v>3209</v>
      </c>
      <c r="F2603" s="256">
        <v>41943</v>
      </c>
      <c r="G2603" s="42">
        <v>3209</v>
      </c>
      <c r="H2603" s="217">
        <f t="shared" si="39"/>
        <v>0</v>
      </c>
      <c r="I2603" s="20" t="s">
        <v>4992</v>
      </c>
      <c r="J2603" s="21"/>
      <c r="K2603" s="21"/>
    </row>
    <row r="2604" spans="1:11" x14ac:dyDescent="0.25">
      <c r="A2604" s="192">
        <v>41943</v>
      </c>
      <c r="B2604" s="254" t="s">
        <v>6545</v>
      </c>
      <c r="C2604" s="322" t="s">
        <v>4923</v>
      </c>
      <c r="D2604" s="308" t="s">
        <v>6194</v>
      </c>
      <c r="E2604" s="309">
        <v>1350</v>
      </c>
      <c r="F2604" s="412">
        <v>41948</v>
      </c>
      <c r="G2604" s="219">
        <v>1350</v>
      </c>
      <c r="H2604" s="217">
        <f t="shared" si="39"/>
        <v>0</v>
      </c>
      <c r="I2604" s="20" t="s">
        <v>4992</v>
      </c>
      <c r="J2604" s="21"/>
      <c r="K2604" s="21"/>
    </row>
    <row r="2605" spans="1:11" x14ac:dyDescent="0.25">
      <c r="A2605" s="192">
        <v>41943</v>
      </c>
      <c r="B2605" s="254" t="s">
        <v>6546</v>
      </c>
      <c r="C2605" s="322" t="s">
        <v>4923</v>
      </c>
      <c r="D2605" s="308" t="s">
        <v>6196</v>
      </c>
      <c r="E2605" s="309">
        <v>1800</v>
      </c>
      <c r="F2605" s="412">
        <v>41948</v>
      </c>
      <c r="G2605" s="219">
        <v>1800</v>
      </c>
      <c r="H2605" s="217">
        <f t="shared" si="39"/>
        <v>0</v>
      </c>
      <c r="I2605" s="20" t="s">
        <v>4992</v>
      </c>
      <c r="J2605" s="21"/>
      <c r="K2605" s="21"/>
    </row>
    <row r="2606" spans="1:11" x14ac:dyDescent="0.25">
      <c r="A2606" s="192">
        <v>41943</v>
      </c>
      <c r="B2606" s="254" t="s">
        <v>6547</v>
      </c>
      <c r="C2606" s="322" t="s">
        <v>4923</v>
      </c>
      <c r="D2606" s="308" t="s">
        <v>6120</v>
      </c>
      <c r="E2606" s="309">
        <v>9900</v>
      </c>
      <c r="F2606" s="412">
        <v>41948</v>
      </c>
      <c r="G2606" s="219">
        <v>9900</v>
      </c>
      <c r="H2606" s="217">
        <f t="shared" si="39"/>
        <v>0</v>
      </c>
      <c r="I2606" s="20" t="s">
        <v>4992</v>
      </c>
      <c r="J2606" s="21"/>
      <c r="K2606" s="21"/>
    </row>
    <row r="2607" spans="1:11" x14ac:dyDescent="0.25">
      <c r="A2607" s="192">
        <v>41943</v>
      </c>
      <c r="B2607" s="254" t="s">
        <v>6548</v>
      </c>
      <c r="C2607" s="322" t="s">
        <v>4923</v>
      </c>
      <c r="D2607" s="308" t="s">
        <v>494</v>
      </c>
      <c r="E2607" s="309">
        <v>3391</v>
      </c>
      <c r="F2607" s="412">
        <v>41944</v>
      </c>
      <c r="G2607" s="219">
        <v>3391</v>
      </c>
      <c r="H2607" s="217">
        <f t="shared" si="39"/>
        <v>0</v>
      </c>
      <c r="I2607" s="20" t="s">
        <v>4992</v>
      </c>
      <c r="J2607" s="21"/>
      <c r="K2607" s="21"/>
    </row>
    <row r="2608" spans="1:11" x14ac:dyDescent="0.25">
      <c r="A2608" s="192">
        <v>41943</v>
      </c>
      <c r="B2608" s="254" t="s">
        <v>6549</v>
      </c>
      <c r="C2608" s="322" t="s">
        <v>4923</v>
      </c>
      <c r="D2608" s="308" t="s">
        <v>237</v>
      </c>
      <c r="E2608" s="309">
        <v>10346.200000000001</v>
      </c>
      <c r="F2608" s="256">
        <v>41943</v>
      </c>
      <c r="G2608" s="42">
        <v>10346.200000000001</v>
      </c>
      <c r="H2608" s="217">
        <f t="shared" si="39"/>
        <v>0</v>
      </c>
      <c r="I2608" s="20" t="s">
        <v>4992</v>
      </c>
      <c r="J2608" s="21"/>
      <c r="K2608" s="21"/>
    </row>
    <row r="2609" spans="1:11" x14ac:dyDescent="0.25">
      <c r="A2609" s="192">
        <v>41943</v>
      </c>
      <c r="B2609" s="254" t="s">
        <v>6550</v>
      </c>
      <c r="C2609" s="322" t="s">
        <v>4923</v>
      </c>
      <c r="D2609" s="308" t="s">
        <v>28</v>
      </c>
      <c r="E2609" s="309">
        <v>13095.88</v>
      </c>
      <c r="F2609" s="256">
        <v>41943</v>
      </c>
      <c r="G2609" s="42">
        <v>13095.88</v>
      </c>
      <c r="H2609" s="217">
        <f t="shared" si="39"/>
        <v>0</v>
      </c>
      <c r="I2609" s="20" t="s">
        <v>4992</v>
      </c>
      <c r="J2609" s="21"/>
      <c r="K2609" s="21"/>
    </row>
    <row r="2610" spans="1:11" x14ac:dyDescent="0.25">
      <c r="A2610" s="192">
        <v>41943</v>
      </c>
      <c r="B2610" s="254" t="s">
        <v>6551</v>
      </c>
      <c r="C2610" s="322" t="s">
        <v>4923</v>
      </c>
      <c r="D2610" s="308" t="s">
        <v>4183</v>
      </c>
      <c r="E2610" s="309">
        <v>8084</v>
      </c>
      <c r="F2610" s="256">
        <v>41943</v>
      </c>
      <c r="G2610" s="42">
        <v>8084</v>
      </c>
      <c r="H2610" s="217">
        <f t="shared" si="39"/>
        <v>0</v>
      </c>
      <c r="I2610" s="20" t="s">
        <v>4992</v>
      </c>
      <c r="J2610" s="21"/>
      <c r="K2610" s="21"/>
    </row>
    <row r="2611" spans="1:11" x14ac:dyDescent="0.25">
      <c r="A2611" s="192">
        <v>41943</v>
      </c>
      <c r="B2611" s="254" t="s">
        <v>6552</v>
      </c>
      <c r="C2611" s="322" t="s">
        <v>4923</v>
      </c>
      <c r="D2611" s="308" t="s">
        <v>3366</v>
      </c>
      <c r="E2611" s="309">
        <v>1240</v>
      </c>
      <c r="F2611" s="412">
        <v>41944</v>
      </c>
      <c r="G2611" s="219">
        <v>1240</v>
      </c>
      <c r="H2611" s="217">
        <f t="shared" si="39"/>
        <v>0</v>
      </c>
      <c r="I2611" s="20" t="s">
        <v>4993</v>
      </c>
      <c r="J2611" s="21"/>
      <c r="K2611" s="21"/>
    </row>
    <row r="2612" spans="1:11" x14ac:dyDescent="0.25">
      <c r="A2612" s="192"/>
      <c r="B2612" s="188"/>
      <c r="C2612" s="193"/>
      <c r="D2612" s="33" t="s">
        <v>4324</v>
      </c>
      <c r="E2612" s="201"/>
      <c r="F2612" s="368"/>
      <c r="G2612" s="34"/>
      <c r="H2612" s="217">
        <f t="shared" si="39"/>
        <v>0</v>
      </c>
      <c r="J2612" s="21"/>
      <c r="K2612" s="21"/>
    </row>
    <row r="2613" spans="1:11" ht="15.75" x14ac:dyDescent="0.25">
      <c r="A2613" s="192"/>
      <c r="B2613" s="188"/>
      <c r="C2613" s="200"/>
      <c r="D2613" s="265" t="s">
        <v>4324</v>
      </c>
      <c r="E2613" s="349"/>
      <c r="F2613" s="31"/>
      <c r="G2613" s="36"/>
      <c r="H2613" s="77">
        <f t="shared" si="39"/>
        <v>0</v>
      </c>
      <c r="J2613" s="21"/>
      <c r="K2613" s="21"/>
    </row>
    <row r="2614" spans="1:11" ht="16.5" thickBot="1" x14ac:dyDescent="0.3">
      <c r="A2614" s="192"/>
      <c r="B2614" s="188"/>
      <c r="C2614" s="200"/>
      <c r="D2614" s="265" t="s">
        <v>4324</v>
      </c>
      <c r="E2614" s="349"/>
      <c r="F2614" s="31"/>
      <c r="G2614" s="36"/>
      <c r="H2614" s="77">
        <f t="shared" si="39"/>
        <v>0</v>
      </c>
      <c r="J2614" s="21"/>
      <c r="K2614" s="21"/>
    </row>
    <row r="2615" spans="1:11" x14ac:dyDescent="0.25">
      <c r="A2615" s="272"/>
      <c r="B2615" s="273"/>
      <c r="C2615" s="274"/>
      <c r="D2615" s="114"/>
      <c r="E2615" s="277">
        <f>SUM(E4:E2614)</f>
        <v>33609709.280000046</v>
      </c>
      <c r="F2615" s="389"/>
      <c r="G2615" s="277">
        <f>SUM(G4:G2614)</f>
        <v>33609709.280000046</v>
      </c>
      <c r="H2615" s="351"/>
      <c r="J2615" s="21"/>
      <c r="K2615" s="21"/>
    </row>
    <row r="2616" spans="1:11" ht="15.75" thickBot="1" x14ac:dyDescent="0.3">
      <c r="A2616" s="272"/>
      <c r="B2616" s="273"/>
      <c r="C2616" s="274"/>
      <c r="D2616" s="114"/>
      <c r="E2616" s="280"/>
      <c r="F2616" s="389"/>
      <c r="G2616" s="280"/>
      <c r="H2616" s="351"/>
      <c r="J2616" s="21"/>
      <c r="K2616" s="21"/>
    </row>
    <row r="2617" spans="1:11" x14ac:dyDescent="0.25">
      <c r="A2617" s="272"/>
      <c r="B2617" s="273"/>
      <c r="C2617" s="274"/>
      <c r="D2617" s="114"/>
      <c r="E2617" s="281"/>
      <c r="F2617" s="389"/>
      <c r="G2617" s="281"/>
      <c r="H2617" s="351"/>
      <c r="J2617" s="21"/>
      <c r="K2617" s="21"/>
    </row>
    <row r="2618" spans="1:11" ht="31.5" x14ac:dyDescent="0.25">
      <c r="A2618" s="272"/>
      <c r="B2618" s="273"/>
      <c r="C2618" s="274"/>
      <c r="D2618" s="28"/>
      <c r="E2618" s="352" t="s">
        <v>746</v>
      </c>
      <c r="F2618" s="389"/>
      <c r="G2618" s="283" t="s">
        <v>747</v>
      </c>
      <c r="H2618" s="351"/>
      <c r="J2618" s="21"/>
      <c r="K2618" s="21"/>
    </row>
    <row r="2619" spans="1:11" x14ac:dyDescent="0.25">
      <c r="A2619" s="272"/>
      <c r="B2619" s="273"/>
      <c r="C2619" s="274"/>
      <c r="D2619" s="114"/>
      <c r="E2619" s="281"/>
      <c r="F2619" s="389"/>
      <c r="G2619" s="281"/>
      <c r="H2619" s="351"/>
      <c r="J2619" s="21"/>
      <c r="K2619" s="21"/>
    </row>
    <row r="2620" spans="1:11" x14ac:dyDescent="0.25">
      <c r="A2620" s="272"/>
      <c r="B2620" s="273"/>
      <c r="C2620" s="274"/>
      <c r="D2620" s="114"/>
      <c r="E2620" s="281"/>
      <c r="F2620" s="389"/>
      <c r="G2620" s="281"/>
      <c r="H2620" s="351"/>
      <c r="J2620" s="21"/>
      <c r="K2620" s="21"/>
    </row>
    <row r="2621" spans="1:11" x14ac:dyDescent="0.25">
      <c r="A2621" s="272"/>
      <c r="B2621" s="273"/>
      <c r="C2621" s="274"/>
      <c r="D2621" s="114"/>
      <c r="E2621" s="281"/>
      <c r="F2621" s="389"/>
      <c r="G2621" s="281"/>
      <c r="H2621" s="351"/>
      <c r="J2621" s="21"/>
      <c r="K2621" s="21"/>
    </row>
    <row r="2622" spans="1:11" ht="21" x14ac:dyDescent="0.35">
      <c r="A2622" s="272"/>
      <c r="B2622" s="273"/>
      <c r="C2622" s="274"/>
      <c r="D2622" s="114"/>
      <c r="E2622" s="832">
        <f>E2615-G2615</f>
        <v>0</v>
      </c>
      <c r="F2622" s="833"/>
      <c r="G2622" s="833"/>
      <c r="H2622" s="351"/>
      <c r="J2622" s="21"/>
      <c r="K2622" s="21"/>
    </row>
    <row r="2623" spans="1:11" x14ac:dyDescent="0.25">
      <c r="A2623" s="272"/>
      <c r="B2623" s="273"/>
      <c r="C2623" s="274"/>
      <c r="D2623" s="114"/>
      <c r="E2623" s="281"/>
      <c r="F2623" s="389"/>
      <c r="G2623" s="281"/>
      <c r="H2623" s="351"/>
      <c r="J2623" s="21"/>
      <c r="K2623" s="21"/>
    </row>
    <row r="2624" spans="1:11" ht="18.75" x14ac:dyDescent="0.3">
      <c r="A2624" s="272"/>
      <c r="B2624" s="273"/>
      <c r="C2624" s="274"/>
      <c r="D2624" s="114"/>
      <c r="E2624" s="845" t="s">
        <v>2573</v>
      </c>
      <c r="F2624" s="845"/>
      <c r="G2624" s="845"/>
      <c r="H2624" s="351"/>
      <c r="J2624" s="21"/>
      <c r="K2624" s="21"/>
    </row>
    <row r="2625" spans="1:11" x14ac:dyDescent="0.25">
      <c r="A2625" s="272"/>
      <c r="B2625" s="273"/>
      <c r="C2625" s="274"/>
      <c r="D2625" s="114"/>
      <c r="E2625" s="281"/>
      <c r="F2625" s="389"/>
      <c r="G2625" s="281"/>
      <c r="H2625" s="351"/>
      <c r="J2625" s="21"/>
      <c r="K2625" s="21"/>
    </row>
    <row r="2626" spans="1:11" x14ac:dyDescent="0.25">
      <c r="A2626" s="272"/>
      <c r="B2626" s="273"/>
      <c r="C2626" s="274"/>
      <c r="D2626" s="114"/>
      <c r="E2626" s="281"/>
      <c r="F2626" s="389"/>
      <c r="G2626" s="281"/>
      <c r="H2626" s="351"/>
      <c r="J2626" s="21"/>
      <c r="K2626" s="21"/>
    </row>
    <row r="2627" spans="1:11" x14ac:dyDescent="0.25">
      <c r="A2627" s="272"/>
      <c r="B2627" s="273"/>
      <c r="C2627" s="274"/>
      <c r="D2627" s="114"/>
      <c r="E2627" s="281"/>
      <c r="F2627" s="389"/>
      <c r="G2627" s="281"/>
      <c r="H2627" s="351"/>
      <c r="J2627" s="21"/>
      <c r="K2627" s="21"/>
    </row>
  </sheetData>
  <mergeCells count="3">
    <mergeCell ref="A1:F1"/>
    <mergeCell ref="E2622:G2622"/>
    <mergeCell ref="E2624:G2624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2494"/>
  <sheetViews>
    <sheetView topLeftCell="A2476" workbookViewId="0">
      <selection activeCell="F2480" sqref="F2480"/>
    </sheetView>
  </sheetViews>
  <sheetFormatPr baseColWidth="10" defaultRowHeight="15" x14ac:dyDescent="0.25"/>
  <cols>
    <col min="1" max="1" width="11.28515625" style="266" customWidth="1"/>
    <col min="2" max="2" width="9.28515625" style="78" customWidth="1"/>
    <col min="3" max="3" width="5.5703125" style="267" customWidth="1"/>
    <col min="4" max="4" width="30.85546875" style="21" customWidth="1"/>
    <col min="5" max="5" width="14.7109375" style="285" customWidth="1"/>
    <col min="6" max="6" width="24.5703125" style="390" customWidth="1"/>
    <col min="7" max="7" width="26.7109375" style="285" bestFit="1" customWidth="1"/>
    <col min="8" max="8" width="15.28515625" style="33" customWidth="1"/>
    <col min="9" max="9" width="11.42578125" style="21"/>
    <col min="10" max="11" width="11.42578125" style="28"/>
    <col min="12" max="12" width="15.5703125" style="21" bestFit="1" customWidth="1"/>
    <col min="13" max="13" width="11.85546875" style="653" bestFit="1" customWidth="1"/>
    <col min="14" max="14" width="17.28515625" style="21" bestFit="1" customWidth="1"/>
    <col min="15" max="15" width="11.42578125" style="21"/>
    <col min="16" max="16" width="42.7109375" style="21" bestFit="1" customWidth="1"/>
    <col min="17" max="16384" width="11.42578125" style="21"/>
  </cols>
  <sheetData>
    <row r="1" spans="1:21" ht="18.75" x14ac:dyDescent="0.3">
      <c r="A1" s="844" t="s">
        <v>6604</v>
      </c>
      <c r="B1" s="844"/>
      <c r="C1" s="844"/>
      <c r="D1" s="844"/>
      <c r="E1" s="844"/>
      <c r="F1" s="844"/>
      <c r="G1" s="177"/>
      <c r="H1" s="339"/>
    </row>
    <row r="2" spans="1:21" ht="35.25" thickBot="1" x14ac:dyDescent="0.35">
      <c r="A2" s="179" t="s">
        <v>1</v>
      </c>
      <c r="B2" s="180" t="s">
        <v>2</v>
      </c>
      <c r="C2" s="181"/>
      <c r="D2" s="182" t="s">
        <v>1128</v>
      </c>
      <c r="E2" s="340" t="s">
        <v>4</v>
      </c>
      <c r="F2" s="366" t="s">
        <v>5</v>
      </c>
      <c r="G2" s="396" t="s">
        <v>6</v>
      </c>
      <c r="H2" s="341" t="s">
        <v>7</v>
      </c>
    </row>
    <row r="3" spans="1:21" ht="15.75" thickTop="1" x14ac:dyDescent="0.25">
      <c r="A3" s="187">
        <v>41944</v>
      </c>
      <c r="B3" s="188">
        <v>2397</v>
      </c>
      <c r="C3" s="324" t="s">
        <v>4923</v>
      </c>
      <c r="D3" s="20" t="s">
        <v>4649</v>
      </c>
      <c r="E3" s="18">
        <v>20956.5</v>
      </c>
      <c r="F3" s="506">
        <v>41944</v>
      </c>
      <c r="G3" s="205">
        <v>20956.5</v>
      </c>
      <c r="H3" s="260">
        <f>E3-G3</f>
        <v>0</v>
      </c>
      <c r="I3" s="190" t="s">
        <v>4992</v>
      </c>
      <c r="M3" s="187">
        <v>41965</v>
      </c>
      <c r="N3" s="188">
        <v>4192</v>
      </c>
      <c r="O3" s="322" t="s">
        <v>4923</v>
      </c>
      <c r="P3" s="308" t="s">
        <v>3872</v>
      </c>
      <c r="Q3" s="199">
        <v>1623.8</v>
      </c>
      <c r="R3" s="506">
        <v>41965</v>
      </c>
      <c r="S3" s="239">
        <v>1623.8</v>
      </c>
      <c r="T3" s="291">
        <f t="shared" ref="T3:T66" si="0">Q3-S3</f>
        <v>0</v>
      </c>
      <c r="U3" s="32" t="s">
        <v>4992</v>
      </c>
    </row>
    <row r="4" spans="1:21" x14ac:dyDescent="0.25">
      <c r="A4" s="192">
        <v>41944</v>
      </c>
      <c r="B4" s="193">
        <v>2398</v>
      </c>
      <c r="C4" s="324" t="s">
        <v>4923</v>
      </c>
      <c r="D4" s="20" t="s">
        <v>13</v>
      </c>
      <c r="E4" s="213">
        <v>4400</v>
      </c>
      <c r="F4" s="256">
        <v>41944</v>
      </c>
      <c r="G4" s="42">
        <v>4400</v>
      </c>
      <c r="H4" s="77">
        <f>E4-G4</f>
        <v>0</v>
      </c>
      <c r="I4" s="190" t="s">
        <v>4992</v>
      </c>
      <c r="M4" s="192">
        <v>41969</v>
      </c>
      <c r="N4" s="193">
        <v>4509</v>
      </c>
      <c r="O4" s="322" t="s">
        <v>4923</v>
      </c>
      <c r="P4" s="308" t="s">
        <v>3872</v>
      </c>
      <c r="Q4" s="309">
        <v>2279.3000000000002</v>
      </c>
      <c r="R4" s="256">
        <v>41969</v>
      </c>
      <c r="S4" s="229">
        <v>2279.3000000000002</v>
      </c>
      <c r="T4" s="217">
        <f t="shared" si="0"/>
        <v>0</v>
      </c>
      <c r="U4" s="20" t="s">
        <v>4992</v>
      </c>
    </row>
    <row r="5" spans="1:21" x14ac:dyDescent="0.25">
      <c r="A5" s="187">
        <v>41944</v>
      </c>
      <c r="B5" s="193">
        <v>2399</v>
      </c>
      <c r="C5" s="324" t="s">
        <v>4923</v>
      </c>
      <c r="D5" s="20" t="s">
        <v>4826</v>
      </c>
      <c r="E5" s="213">
        <v>8526</v>
      </c>
      <c r="F5" s="256">
        <v>41944</v>
      </c>
      <c r="G5" s="42">
        <v>8526</v>
      </c>
      <c r="H5" s="77">
        <f t="shared" ref="H5:H68" si="1">E5-G5</f>
        <v>0</v>
      </c>
      <c r="I5" s="190" t="s">
        <v>4992</v>
      </c>
      <c r="M5" s="187">
        <v>41972</v>
      </c>
      <c r="N5" s="193">
        <v>4815</v>
      </c>
      <c r="O5" s="322" t="s">
        <v>4923</v>
      </c>
      <c r="P5" s="308" t="s">
        <v>3872</v>
      </c>
      <c r="Q5" s="309">
        <v>2582.9</v>
      </c>
      <c r="R5" s="368">
        <v>41972</v>
      </c>
      <c r="S5" s="229">
        <v>2582.9</v>
      </c>
      <c r="T5" s="217">
        <f t="shared" si="0"/>
        <v>0</v>
      </c>
      <c r="U5" s="20" t="s">
        <v>4992</v>
      </c>
    </row>
    <row r="6" spans="1:21" ht="15" customHeight="1" x14ac:dyDescent="0.35">
      <c r="A6" s="192">
        <v>41944</v>
      </c>
      <c r="B6" s="193">
        <v>2400</v>
      </c>
      <c r="C6" s="324" t="s">
        <v>4923</v>
      </c>
      <c r="D6" s="20" t="s">
        <v>28</v>
      </c>
      <c r="E6" s="213">
        <v>13742.8</v>
      </c>
      <c r="F6" s="256">
        <v>41944</v>
      </c>
      <c r="G6" s="42">
        <v>13742.8</v>
      </c>
      <c r="H6" s="77">
        <f t="shared" si="1"/>
        <v>0</v>
      </c>
      <c r="I6" s="190" t="s">
        <v>4992</v>
      </c>
      <c r="L6" s="654"/>
      <c r="M6" s="192">
        <v>41944</v>
      </c>
      <c r="N6" s="193">
        <v>2462</v>
      </c>
      <c r="O6" s="324" t="s">
        <v>4923</v>
      </c>
      <c r="P6" s="308" t="s">
        <v>115</v>
      </c>
      <c r="Q6" s="309">
        <v>8588.4</v>
      </c>
      <c r="R6" s="256">
        <v>41944</v>
      </c>
      <c r="S6" s="42">
        <v>8588.4</v>
      </c>
      <c r="T6" s="77">
        <f t="shared" si="0"/>
        <v>0</v>
      </c>
      <c r="U6" s="190" t="s">
        <v>4992</v>
      </c>
    </row>
    <row r="7" spans="1:21" ht="15" customHeight="1" x14ac:dyDescent="0.35">
      <c r="A7" s="187">
        <v>41944</v>
      </c>
      <c r="B7" s="193">
        <v>2401</v>
      </c>
      <c r="C7" s="324" t="s">
        <v>4923</v>
      </c>
      <c r="D7" s="20" t="s">
        <v>4240</v>
      </c>
      <c r="E7" s="213">
        <v>149565</v>
      </c>
      <c r="F7" s="256">
        <v>41962</v>
      </c>
      <c r="G7" s="42">
        <v>149565</v>
      </c>
      <c r="H7" s="77">
        <f t="shared" si="1"/>
        <v>0</v>
      </c>
      <c r="I7" s="190" t="s">
        <v>4997</v>
      </c>
      <c r="L7" s="655"/>
      <c r="M7" s="187">
        <v>41946</v>
      </c>
      <c r="N7" s="193">
        <v>2604</v>
      </c>
      <c r="O7" s="324" t="s">
        <v>4923</v>
      </c>
      <c r="P7" s="661" t="s">
        <v>115</v>
      </c>
      <c r="Q7" s="309">
        <v>12724</v>
      </c>
      <c r="R7" s="256">
        <v>41946</v>
      </c>
      <c r="S7" s="42">
        <v>12724</v>
      </c>
      <c r="T7" s="217">
        <f t="shared" si="0"/>
        <v>0</v>
      </c>
      <c r="U7" s="50" t="s">
        <v>4992</v>
      </c>
    </row>
    <row r="8" spans="1:21" ht="15" customHeight="1" x14ac:dyDescent="0.35">
      <c r="A8" s="192">
        <v>41944</v>
      </c>
      <c r="B8" s="193">
        <v>2402</v>
      </c>
      <c r="C8" s="324" t="s">
        <v>4923</v>
      </c>
      <c r="D8" s="308" t="s">
        <v>6605</v>
      </c>
      <c r="E8" s="309">
        <v>4719.6000000000004</v>
      </c>
      <c r="F8" s="256">
        <v>41946</v>
      </c>
      <c r="G8" s="42">
        <v>4719.6000000000004</v>
      </c>
      <c r="H8" s="77">
        <f t="shared" si="1"/>
        <v>0</v>
      </c>
      <c r="I8" s="190" t="s">
        <v>4992</v>
      </c>
      <c r="L8" s="656"/>
      <c r="M8" s="192">
        <v>41957</v>
      </c>
      <c r="N8" s="193">
        <v>3541</v>
      </c>
      <c r="O8" s="324" t="s">
        <v>4923</v>
      </c>
      <c r="P8" s="308" t="s">
        <v>115</v>
      </c>
      <c r="Q8" s="309">
        <v>2648.1</v>
      </c>
      <c r="R8" s="256">
        <v>41957</v>
      </c>
      <c r="S8" s="42">
        <v>2648.1</v>
      </c>
      <c r="T8" s="217">
        <f t="shared" si="0"/>
        <v>0</v>
      </c>
      <c r="U8" s="190" t="s">
        <v>4992</v>
      </c>
    </row>
    <row r="9" spans="1:21" ht="15" customHeight="1" x14ac:dyDescent="0.35">
      <c r="A9" s="187">
        <v>41944</v>
      </c>
      <c r="B9" s="193">
        <v>2403</v>
      </c>
      <c r="C9" s="324" t="s">
        <v>4923</v>
      </c>
      <c r="D9" s="20" t="s">
        <v>1202</v>
      </c>
      <c r="E9" s="213">
        <v>1639</v>
      </c>
      <c r="F9" s="256">
        <v>41944</v>
      </c>
      <c r="G9" s="42">
        <v>1639</v>
      </c>
      <c r="H9" s="77">
        <f t="shared" si="1"/>
        <v>0</v>
      </c>
      <c r="I9" s="190" t="s">
        <v>4992</v>
      </c>
      <c r="L9" s="657"/>
      <c r="M9" s="187">
        <v>41964</v>
      </c>
      <c r="N9" s="193">
        <v>4092</v>
      </c>
      <c r="O9" s="322" t="s">
        <v>4923</v>
      </c>
      <c r="P9" s="308" t="s">
        <v>115</v>
      </c>
      <c r="Q9" s="309">
        <v>1161</v>
      </c>
      <c r="R9" s="256">
        <v>41964</v>
      </c>
      <c r="S9" s="34">
        <v>1161</v>
      </c>
      <c r="T9" s="217">
        <f t="shared" si="0"/>
        <v>0</v>
      </c>
      <c r="U9" s="108" t="s">
        <v>4992</v>
      </c>
    </row>
    <row r="10" spans="1:21" ht="15" customHeight="1" x14ac:dyDescent="0.35">
      <c r="A10" s="192">
        <v>41944</v>
      </c>
      <c r="B10" s="193">
        <v>2404</v>
      </c>
      <c r="C10" s="324" t="s">
        <v>4923</v>
      </c>
      <c r="D10" s="20" t="s">
        <v>4915</v>
      </c>
      <c r="E10" s="213">
        <v>44880.800000000003</v>
      </c>
      <c r="F10" s="256">
        <v>41944</v>
      </c>
      <c r="G10" s="42">
        <v>44880.800000000003</v>
      </c>
      <c r="H10" s="77">
        <f t="shared" si="1"/>
        <v>0</v>
      </c>
      <c r="I10" s="190" t="s">
        <v>4992</v>
      </c>
      <c r="L10" s="657"/>
      <c r="M10" s="192">
        <v>41964</v>
      </c>
      <c r="N10" s="193">
        <v>4094</v>
      </c>
      <c r="O10" s="322" t="s">
        <v>4923</v>
      </c>
      <c r="P10" s="308" t="s">
        <v>115</v>
      </c>
      <c r="Q10" s="309">
        <v>9920.7000000000007</v>
      </c>
      <c r="R10" s="256">
        <v>41964</v>
      </c>
      <c r="S10" s="34">
        <v>9920.7000000000007</v>
      </c>
      <c r="T10" s="217">
        <f t="shared" si="0"/>
        <v>0</v>
      </c>
      <c r="U10" s="108" t="s">
        <v>4992</v>
      </c>
    </row>
    <row r="11" spans="1:21" ht="15" customHeight="1" x14ac:dyDescent="0.35">
      <c r="A11" s="187">
        <v>41944</v>
      </c>
      <c r="B11" s="193">
        <v>2405</v>
      </c>
      <c r="C11" s="324" t="s">
        <v>4923</v>
      </c>
      <c r="D11" s="20" t="s">
        <v>4939</v>
      </c>
      <c r="E11" s="213">
        <v>6480</v>
      </c>
      <c r="F11" s="256">
        <v>41944</v>
      </c>
      <c r="G11" s="42">
        <v>6480</v>
      </c>
      <c r="H11" s="77">
        <f t="shared" si="1"/>
        <v>0</v>
      </c>
      <c r="I11" s="190" t="s">
        <v>4992</v>
      </c>
      <c r="L11" s="657"/>
      <c r="M11" s="187">
        <v>41971</v>
      </c>
      <c r="N11" s="193">
        <v>4704</v>
      </c>
      <c r="O11" s="322" t="s">
        <v>4923</v>
      </c>
      <c r="P11" s="308" t="s">
        <v>115</v>
      </c>
      <c r="Q11" s="309">
        <v>11606</v>
      </c>
      <c r="R11" s="256">
        <v>41971</v>
      </c>
      <c r="S11" s="229">
        <v>11606</v>
      </c>
      <c r="T11" s="217">
        <f t="shared" si="0"/>
        <v>0</v>
      </c>
      <c r="U11" s="20" t="s">
        <v>4992</v>
      </c>
    </row>
    <row r="12" spans="1:21" ht="15" customHeight="1" x14ac:dyDescent="0.35">
      <c r="A12" s="192">
        <v>41944</v>
      </c>
      <c r="B12" s="193">
        <v>2406</v>
      </c>
      <c r="C12" s="324" t="s">
        <v>4923</v>
      </c>
      <c r="D12" s="20" t="s">
        <v>23</v>
      </c>
      <c r="E12" s="213">
        <v>8299.6</v>
      </c>
      <c r="F12" s="256">
        <v>41944</v>
      </c>
      <c r="G12" s="42">
        <v>8299.6</v>
      </c>
      <c r="H12" s="77">
        <f t="shared" si="1"/>
        <v>0</v>
      </c>
      <c r="I12" s="190" t="s">
        <v>4992</v>
      </c>
      <c r="L12" s="657"/>
      <c r="M12" s="192">
        <v>41973</v>
      </c>
      <c r="N12" s="193">
        <v>4862</v>
      </c>
      <c r="O12" s="322" t="s">
        <v>4923</v>
      </c>
      <c r="P12" s="308" t="s">
        <v>115</v>
      </c>
      <c r="Q12" s="309">
        <v>130</v>
      </c>
      <c r="R12" s="368">
        <v>41973</v>
      </c>
      <c r="S12" s="229">
        <v>130</v>
      </c>
      <c r="T12" s="217">
        <f t="shared" si="0"/>
        <v>0</v>
      </c>
      <c r="U12" s="20" t="s">
        <v>4992</v>
      </c>
    </row>
    <row r="13" spans="1:21" ht="15" customHeight="1" x14ac:dyDescent="0.35">
      <c r="A13" s="187">
        <v>41944</v>
      </c>
      <c r="B13" s="193">
        <v>2407</v>
      </c>
      <c r="C13" s="324" t="s">
        <v>4923</v>
      </c>
      <c r="D13" s="20" t="s">
        <v>6606</v>
      </c>
      <c r="E13" s="213">
        <v>2005.6</v>
      </c>
      <c r="F13" s="256">
        <v>41946</v>
      </c>
      <c r="G13" s="42">
        <v>2005.6</v>
      </c>
      <c r="H13" s="77">
        <f t="shared" si="1"/>
        <v>0</v>
      </c>
      <c r="I13" s="190" t="s">
        <v>4992</v>
      </c>
      <c r="K13" s="33"/>
      <c r="L13" s="657"/>
      <c r="M13" s="187">
        <v>41960</v>
      </c>
      <c r="N13" s="193">
        <v>3754</v>
      </c>
      <c r="O13" s="324" t="s">
        <v>4923</v>
      </c>
      <c r="P13" s="20" t="s">
        <v>6707</v>
      </c>
      <c r="Q13" s="213">
        <v>5526.8</v>
      </c>
      <c r="R13" s="256">
        <v>41962</v>
      </c>
      <c r="S13" s="229">
        <v>5526.8</v>
      </c>
      <c r="T13" s="217">
        <f t="shared" si="0"/>
        <v>0</v>
      </c>
      <c r="U13" s="190" t="s">
        <v>5009</v>
      </c>
    </row>
    <row r="14" spans="1:21" ht="15" customHeight="1" x14ac:dyDescent="0.35">
      <c r="A14" s="192">
        <v>41944</v>
      </c>
      <c r="B14" s="193">
        <v>2408</v>
      </c>
      <c r="C14" s="324" t="s">
        <v>4923</v>
      </c>
      <c r="D14" s="20" t="s">
        <v>6605</v>
      </c>
      <c r="E14" s="213">
        <v>2640.2</v>
      </c>
      <c r="F14" s="256">
        <v>41946</v>
      </c>
      <c r="G14" s="42">
        <v>2640.2</v>
      </c>
      <c r="H14" s="77">
        <f t="shared" si="1"/>
        <v>0</v>
      </c>
      <c r="I14" s="190" t="s">
        <v>4992</v>
      </c>
      <c r="L14" s="657"/>
      <c r="M14" s="192">
        <v>41953</v>
      </c>
      <c r="N14" s="193">
        <v>3188</v>
      </c>
      <c r="O14" s="324" t="s">
        <v>4923</v>
      </c>
      <c r="P14" s="20" t="s">
        <v>6669</v>
      </c>
      <c r="Q14" s="213">
        <v>10844.9</v>
      </c>
      <c r="R14" s="256">
        <v>41955</v>
      </c>
      <c r="S14" s="42">
        <v>10844.9</v>
      </c>
      <c r="T14" s="217">
        <f t="shared" si="0"/>
        <v>0</v>
      </c>
      <c r="U14" s="190" t="s">
        <v>5009</v>
      </c>
    </row>
    <row r="15" spans="1:21" ht="15" customHeight="1" x14ac:dyDescent="0.35">
      <c r="A15" s="187">
        <v>41944</v>
      </c>
      <c r="B15" s="193">
        <v>2409</v>
      </c>
      <c r="C15" s="324" t="s">
        <v>4923</v>
      </c>
      <c r="D15" s="20" t="s">
        <v>2540</v>
      </c>
      <c r="E15" s="213">
        <v>18513.400000000001</v>
      </c>
      <c r="F15" s="256">
        <v>41944</v>
      </c>
      <c r="G15" s="42">
        <v>18513.400000000001</v>
      </c>
      <c r="H15" s="77">
        <f t="shared" si="1"/>
        <v>0</v>
      </c>
      <c r="I15" s="190" t="s">
        <v>4992</v>
      </c>
      <c r="L15" s="657"/>
      <c r="M15" s="187">
        <v>41956</v>
      </c>
      <c r="N15" s="193">
        <v>3456</v>
      </c>
      <c r="O15" s="324" t="s">
        <v>4923</v>
      </c>
      <c r="P15" s="20" t="s">
        <v>6669</v>
      </c>
      <c r="Q15" s="213">
        <v>4328.5</v>
      </c>
      <c r="R15" s="256">
        <v>41958</v>
      </c>
      <c r="S15" s="34">
        <v>4328.5</v>
      </c>
      <c r="T15" s="217">
        <f t="shared" si="0"/>
        <v>0</v>
      </c>
      <c r="U15" s="32" t="s">
        <v>5009</v>
      </c>
    </row>
    <row r="16" spans="1:21" ht="15" customHeight="1" x14ac:dyDescent="0.35">
      <c r="A16" s="192">
        <v>41944</v>
      </c>
      <c r="B16" s="193">
        <v>2410</v>
      </c>
      <c r="C16" s="324" t="s">
        <v>4923</v>
      </c>
      <c r="D16" s="20" t="s">
        <v>4918</v>
      </c>
      <c r="E16" s="213">
        <v>63900.160000000003</v>
      </c>
      <c r="F16" s="256">
        <v>41944</v>
      </c>
      <c r="G16" s="42">
        <v>63900.160000000003</v>
      </c>
      <c r="H16" s="77">
        <f t="shared" si="1"/>
        <v>0</v>
      </c>
      <c r="I16" s="190" t="s">
        <v>4992</v>
      </c>
      <c r="L16" s="657"/>
      <c r="M16" s="192">
        <v>41963</v>
      </c>
      <c r="N16" s="193">
        <v>4011</v>
      </c>
      <c r="O16" s="322" t="s">
        <v>4923</v>
      </c>
      <c r="P16" s="308" t="s">
        <v>6729</v>
      </c>
      <c r="Q16" s="309">
        <v>1907.72</v>
      </c>
      <c r="R16" s="256">
        <v>41965</v>
      </c>
      <c r="S16" s="42">
        <v>1907.72</v>
      </c>
      <c r="T16" s="217">
        <f t="shared" si="0"/>
        <v>0</v>
      </c>
      <c r="U16" s="20" t="s">
        <v>5009</v>
      </c>
    </row>
    <row r="17" spans="1:21" ht="15" customHeight="1" x14ac:dyDescent="0.35">
      <c r="A17" s="187">
        <v>41944</v>
      </c>
      <c r="B17" s="193">
        <v>2411</v>
      </c>
      <c r="C17" s="324" t="s">
        <v>4923</v>
      </c>
      <c r="D17" s="20" t="s">
        <v>339</v>
      </c>
      <c r="E17" s="213">
        <v>879.4</v>
      </c>
      <c r="F17" s="256">
        <v>41944</v>
      </c>
      <c r="G17" s="42">
        <v>879.4</v>
      </c>
      <c r="H17" s="77">
        <f t="shared" si="1"/>
        <v>0</v>
      </c>
      <c r="I17" s="190" t="s">
        <v>4992</v>
      </c>
      <c r="L17" s="657"/>
      <c r="M17" s="187">
        <v>41967</v>
      </c>
      <c r="N17" s="193">
        <v>4344</v>
      </c>
      <c r="O17" s="322" t="s">
        <v>4923</v>
      </c>
      <c r="P17" s="308" t="s">
        <v>6729</v>
      </c>
      <c r="Q17" s="309">
        <v>4809.6000000000004</v>
      </c>
      <c r="R17" s="256">
        <v>41969</v>
      </c>
      <c r="S17" s="34">
        <v>4809.6000000000004</v>
      </c>
      <c r="T17" s="217">
        <f t="shared" si="0"/>
        <v>0</v>
      </c>
      <c r="U17" s="32" t="s">
        <v>5009</v>
      </c>
    </row>
    <row r="18" spans="1:21" ht="15" customHeight="1" x14ac:dyDescent="0.35">
      <c r="A18" s="192">
        <v>41944</v>
      </c>
      <c r="B18" s="193">
        <v>2412</v>
      </c>
      <c r="C18" s="324" t="s">
        <v>4923</v>
      </c>
      <c r="D18" s="20" t="s">
        <v>4782</v>
      </c>
      <c r="E18" s="213">
        <v>3618.6</v>
      </c>
      <c r="F18" s="256">
        <v>41944</v>
      </c>
      <c r="G18" s="42">
        <v>3618.6</v>
      </c>
      <c r="H18" s="77">
        <f t="shared" si="1"/>
        <v>0</v>
      </c>
      <c r="I18" s="190" t="s">
        <v>4992</v>
      </c>
      <c r="L18" s="657"/>
      <c r="M18" s="192">
        <v>41970</v>
      </c>
      <c r="N18" s="193">
        <v>4588</v>
      </c>
      <c r="O18" s="322" t="s">
        <v>4923</v>
      </c>
      <c r="P18" s="199" t="s">
        <v>6729</v>
      </c>
      <c r="Q18" s="238">
        <v>4822.3999999999996</v>
      </c>
      <c r="R18" s="256">
        <v>41972</v>
      </c>
      <c r="S18" s="34">
        <v>4822.3999999999996</v>
      </c>
      <c r="T18" s="217">
        <f t="shared" si="0"/>
        <v>0</v>
      </c>
      <c r="U18" s="36" t="s">
        <v>5009</v>
      </c>
    </row>
    <row r="19" spans="1:21" ht="15" customHeight="1" x14ac:dyDescent="0.35">
      <c r="A19" s="187">
        <v>41944</v>
      </c>
      <c r="B19" s="193">
        <v>2413</v>
      </c>
      <c r="C19" s="324" t="s">
        <v>4923</v>
      </c>
      <c r="D19" s="20" t="s">
        <v>4826</v>
      </c>
      <c r="E19" s="213">
        <v>1684</v>
      </c>
      <c r="F19" s="256">
        <v>41944</v>
      </c>
      <c r="G19" s="42">
        <v>1684</v>
      </c>
      <c r="H19" s="77">
        <f t="shared" si="1"/>
        <v>0</v>
      </c>
      <c r="I19" s="190" t="s">
        <v>4992</v>
      </c>
      <c r="L19" s="655"/>
      <c r="M19" s="187">
        <v>41970</v>
      </c>
      <c r="N19" s="193">
        <v>4590</v>
      </c>
      <c r="O19" s="322" t="s">
        <v>4923</v>
      </c>
      <c r="P19" s="199" t="s">
        <v>6729</v>
      </c>
      <c r="Q19" s="238">
        <v>436.8</v>
      </c>
      <c r="R19" s="256">
        <v>41972</v>
      </c>
      <c r="S19" s="34">
        <v>436.8</v>
      </c>
      <c r="T19" s="217">
        <f t="shared" si="0"/>
        <v>0</v>
      </c>
      <c r="U19" s="36" t="s">
        <v>5009</v>
      </c>
    </row>
    <row r="20" spans="1:21" ht="15" customHeight="1" x14ac:dyDescent="0.35">
      <c r="A20" s="192">
        <v>41944</v>
      </c>
      <c r="B20" s="193">
        <v>2414</v>
      </c>
      <c r="C20" s="324" t="s">
        <v>4923</v>
      </c>
      <c r="D20" s="20" t="s">
        <v>3366</v>
      </c>
      <c r="E20" s="213">
        <v>2432</v>
      </c>
      <c r="F20" s="256">
        <v>41944</v>
      </c>
      <c r="G20" s="42">
        <v>2432</v>
      </c>
      <c r="H20" s="77">
        <f t="shared" si="1"/>
        <v>0</v>
      </c>
      <c r="I20" s="190" t="s">
        <v>5010</v>
      </c>
      <c r="L20" s="655"/>
      <c r="M20" s="192">
        <v>41954</v>
      </c>
      <c r="N20" s="193">
        <v>3278</v>
      </c>
      <c r="O20" s="324" t="s">
        <v>4923</v>
      </c>
      <c r="P20" s="20" t="s">
        <v>5082</v>
      </c>
      <c r="Q20" s="213">
        <v>2100</v>
      </c>
      <c r="R20" s="256">
        <v>41954</v>
      </c>
      <c r="S20" s="42">
        <v>2100</v>
      </c>
      <c r="T20" s="217">
        <f t="shared" si="0"/>
        <v>0</v>
      </c>
      <c r="U20" s="190" t="s">
        <v>6049</v>
      </c>
    </row>
    <row r="21" spans="1:21" ht="15" customHeight="1" x14ac:dyDescent="0.25">
      <c r="A21" s="187">
        <v>41944</v>
      </c>
      <c r="B21" s="193">
        <v>2415</v>
      </c>
      <c r="C21" s="324" t="s">
        <v>4923</v>
      </c>
      <c r="D21" s="20" t="s">
        <v>1040</v>
      </c>
      <c r="E21" s="213">
        <v>1662.6</v>
      </c>
      <c r="F21" s="256">
        <v>41944</v>
      </c>
      <c r="G21" s="42">
        <v>1662.6</v>
      </c>
      <c r="H21" s="77">
        <f t="shared" si="1"/>
        <v>0</v>
      </c>
      <c r="I21" s="190" t="s">
        <v>5010</v>
      </c>
      <c r="M21" s="187">
        <v>41967</v>
      </c>
      <c r="N21" s="193">
        <v>4290</v>
      </c>
      <c r="O21" s="322" t="s">
        <v>4923</v>
      </c>
      <c r="P21" s="308" t="s">
        <v>5082</v>
      </c>
      <c r="Q21" s="309">
        <v>18562</v>
      </c>
      <c r="R21" s="368">
        <v>41967</v>
      </c>
      <c r="S21" s="42">
        <v>18562</v>
      </c>
      <c r="T21" s="217">
        <f t="shared" si="0"/>
        <v>0</v>
      </c>
      <c r="U21" s="190" t="s">
        <v>4992</v>
      </c>
    </row>
    <row r="22" spans="1:21" ht="15" customHeight="1" x14ac:dyDescent="0.25">
      <c r="A22" s="192">
        <v>41944</v>
      </c>
      <c r="B22" s="193">
        <v>2416</v>
      </c>
      <c r="C22" s="324" t="s">
        <v>4923</v>
      </c>
      <c r="D22" s="20" t="s">
        <v>1814</v>
      </c>
      <c r="E22" s="213">
        <v>46386.6</v>
      </c>
      <c r="F22" s="256">
        <v>41957</v>
      </c>
      <c r="G22" s="42">
        <v>46386.6</v>
      </c>
      <c r="H22" s="77">
        <f t="shared" si="1"/>
        <v>0</v>
      </c>
      <c r="I22" s="190" t="s">
        <v>5000</v>
      </c>
      <c r="M22" s="192">
        <v>41958</v>
      </c>
      <c r="N22" s="193">
        <v>3560</v>
      </c>
      <c r="O22" s="324" t="s">
        <v>4923</v>
      </c>
      <c r="P22" s="308" t="s">
        <v>19</v>
      </c>
      <c r="Q22" s="309">
        <v>12000</v>
      </c>
      <c r="R22" s="256">
        <v>41958</v>
      </c>
      <c r="S22" s="42">
        <v>12000</v>
      </c>
      <c r="T22" s="217">
        <f t="shared" si="0"/>
        <v>0</v>
      </c>
      <c r="U22" s="190" t="s">
        <v>5000</v>
      </c>
    </row>
    <row r="23" spans="1:21" x14ac:dyDescent="0.25">
      <c r="A23" s="187">
        <v>41944</v>
      </c>
      <c r="B23" s="193">
        <v>2417</v>
      </c>
      <c r="C23" s="324" t="s">
        <v>4923</v>
      </c>
      <c r="D23" s="20" t="s">
        <v>4938</v>
      </c>
      <c r="E23" s="213">
        <v>4869.2</v>
      </c>
      <c r="F23" s="256">
        <v>41944</v>
      </c>
      <c r="G23" s="42">
        <v>4869.2</v>
      </c>
      <c r="H23" s="77">
        <f t="shared" si="1"/>
        <v>0</v>
      </c>
      <c r="I23" s="190" t="s">
        <v>4992</v>
      </c>
      <c r="M23" s="187">
        <v>41960</v>
      </c>
      <c r="N23" s="193">
        <v>3748</v>
      </c>
      <c r="O23" s="324" t="s">
        <v>4923</v>
      </c>
      <c r="P23" s="20" t="s">
        <v>19</v>
      </c>
      <c r="Q23" s="213">
        <v>33482.9</v>
      </c>
      <c r="R23" s="256">
        <v>41960</v>
      </c>
      <c r="S23" s="229">
        <v>33482.9</v>
      </c>
      <c r="T23" s="217">
        <f t="shared" si="0"/>
        <v>0</v>
      </c>
      <c r="U23" s="190" t="s">
        <v>4997</v>
      </c>
    </row>
    <row r="24" spans="1:21" x14ac:dyDescent="0.25">
      <c r="A24" s="192">
        <v>41944</v>
      </c>
      <c r="B24" s="193">
        <v>2418</v>
      </c>
      <c r="C24" s="324" t="s">
        <v>4923</v>
      </c>
      <c r="D24" s="20" t="s">
        <v>790</v>
      </c>
      <c r="E24" s="213">
        <v>4857.6000000000004</v>
      </c>
      <c r="F24" s="256">
        <v>41944</v>
      </c>
      <c r="G24" s="42">
        <v>4857.6000000000004</v>
      </c>
      <c r="H24" s="77">
        <f t="shared" si="1"/>
        <v>0</v>
      </c>
      <c r="I24" s="190" t="s">
        <v>4992</v>
      </c>
      <c r="M24" s="192">
        <v>41969</v>
      </c>
      <c r="N24" s="193">
        <v>4483</v>
      </c>
      <c r="O24" s="322" t="s">
        <v>4923</v>
      </c>
      <c r="P24" s="308" t="s">
        <v>19</v>
      </c>
      <c r="Q24" s="309">
        <v>12400</v>
      </c>
      <c r="R24" s="256">
        <v>41970</v>
      </c>
      <c r="S24" s="34">
        <v>12400</v>
      </c>
      <c r="T24" s="217">
        <f t="shared" si="0"/>
        <v>0</v>
      </c>
      <c r="U24" s="108" t="s">
        <v>6049</v>
      </c>
    </row>
    <row r="25" spans="1:21" x14ac:dyDescent="0.25">
      <c r="A25" s="187">
        <v>41944</v>
      </c>
      <c r="B25" s="193">
        <v>2419</v>
      </c>
      <c r="C25" s="324" t="s">
        <v>4923</v>
      </c>
      <c r="D25" s="577" t="s">
        <v>4928</v>
      </c>
      <c r="E25" s="213">
        <v>6076.2</v>
      </c>
      <c r="F25" s="256">
        <v>41944</v>
      </c>
      <c r="G25" s="42">
        <v>6076.2</v>
      </c>
      <c r="H25" s="77">
        <f t="shared" si="1"/>
        <v>0</v>
      </c>
      <c r="I25" s="190" t="s">
        <v>5000</v>
      </c>
      <c r="M25" s="187">
        <v>41946</v>
      </c>
      <c r="N25" s="193">
        <v>2632</v>
      </c>
      <c r="O25" s="324" t="s">
        <v>4923</v>
      </c>
      <c r="P25" s="661" t="s">
        <v>4689</v>
      </c>
      <c r="Q25" s="309">
        <v>25055.8</v>
      </c>
      <c r="R25" s="256">
        <v>41946</v>
      </c>
      <c r="S25" s="42">
        <v>25055.8</v>
      </c>
      <c r="T25" s="217">
        <f t="shared" si="0"/>
        <v>0</v>
      </c>
      <c r="U25" s="50" t="s">
        <v>4992</v>
      </c>
    </row>
    <row r="26" spans="1:21" x14ac:dyDescent="0.25">
      <c r="A26" s="192">
        <v>41944</v>
      </c>
      <c r="B26" s="193">
        <v>2420</v>
      </c>
      <c r="C26" s="324" t="s">
        <v>4923</v>
      </c>
      <c r="D26" s="20" t="s">
        <v>2481</v>
      </c>
      <c r="E26" s="213">
        <v>53737.8</v>
      </c>
      <c r="F26" s="256">
        <v>41950</v>
      </c>
      <c r="G26" s="42">
        <v>53737.8</v>
      </c>
      <c r="H26" s="77">
        <f t="shared" si="1"/>
        <v>0</v>
      </c>
      <c r="I26" s="190" t="s">
        <v>4995</v>
      </c>
      <c r="M26" s="192">
        <v>41953</v>
      </c>
      <c r="N26" s="193">
        <v>3202</v>
      </c>
      <c r="O26" s="324" t="s">
        <v>4923</v>
      </c>
      <c r="P26" s="20" t="s">
        <v>4689</v>
      </c>
      <c r="Q26" s="213">
        <v>21025.200000000001</v>
      </c>
      <c r="R26" s="256">
        <v>41953</v>
      </c>
      <c r="S26" s="42">
        <v>21025.200000000001</v>
      </c>
      <c r="T26" s="217">
        <f t="shared" si="0"/>
        <v>0</v>
      </c>
      <c r="U26" s="190" t="s">
        <v>4992</v>
      </c>
    </row>
    <row r="27" spans="1:21" x14ac:dyDescent="0.25">
      <c r="A27" s="187">
        <v>41944</v>
      </c>
      <c r="B27" s="193">
        <v>2421</v>
      </c>
      <c r="C27" s="324" t="s">
        <v>4923</v>
      </c>
      <c r="D27" s="20" t="s">
        <v>5004</v>
      </c>
      <c r="E27" s="213">
        <v>11627</v>
      </c>
      <c r="F27" s="256">
        <v>41944</v>
      </c>
      <c r="G27" s="42">
        <v>11627</v>
      </c>
      <c r="H27" s="77">
        <f t="shared" si="1"/>
        <v>0</v>
      </c>
      <c r="I27" s="190" t="s">
        <v>4993</v>
      </c>
      <c r="M27" s="187">
        <v>41953</v>
      </c>
      <c r="N27" s="193">
        <v>3206</v>
      </c>
      <c r="O27" s="324" t="s">
        <v>4923</v>
      </c>
      <c r="P27" s="20" t="s">
        <v>4689</v>
      </c>
      <c r="Q27" s="213">
        <v>1131.5999999999999</v>
      </c>
      <c r="R27" s="256">
        <v>41953</v>
      </c>
      <c r="S27" s="42">
        <v>1131.5999999999999</v>
      </c>
      <c r="T27" s="217">
        <f t="shared" si="0"/>
        <v>0</v>
      </c>
      <c r="U27" s="190" t="s">
        <v>4992</v>
      </c>
    </row>
    <row r="28" spans="1:21" x14ac:dyDescent="0.25">
      <c r="A28" s="192">
        <v>41944</v>
      </c>
      <c r="B28" s="193">
        <v>2422</v>
      </c>
      <c r="C28" s="324" t="s">
        <v>4923</v>
      </c>
      <c r="D28" s="295" t="s">
        <v>53</v>
      </c>
      <c r="E28" s="296">
        <v>0</v>
      </c>
      <c r="F28" s="423" t="s">
        <v>6607</v>
      </c>
      <c r="G28" s="42"/>
      <c r="H28" s="77">
        <f t="shared" si="1"/>
        <v>0</v>
      </c>
      <c r="I28" s="190" t="s">
        <v>3076</v>
      </c>
      <c r="M28" s="192">
        <v>41955</v>
      </c>
      <c r="N28" s="193">
        <v>3360</v>
      </c>
      <c r="O28" s="324" t="s">
        <v>4923</v>
      </c>
      <c r="P28" s="20" t="s">
        <v>163</v>
      </c>
      <c r="Q28" s="213">
        <v>1328.6</v>
      </c>
      <c r="R28" s="256">
        <v>41955</v>
      </c>
      <c r="S28" s="42">
        <v>1328.6</v>
      </c>
      <c r="T28" s="217">
        <f t="shared" si="0"/>
        <v>0</v>
      </c>
      <c r="U28" s="190" t="s">
        <v>4992</v>
      </c>
    </row>
    <row r="29" spans="1:21" x14ac:dyDescent="0.25">
      <c r="A29" s="187">
        <v>41944</v>
      </c>
      <c r="B29" s="193">
        <v>2423</v>
      </c>
      <c r="C29" s="324" t="s">
        <v>4923</v>
      </c>
      <c r="D29" s="308" t="s">
        <v>62</v>
      </c>
      <c r="E29" s="309">
        <v>24611.200000000001</v>
      </c>
      <c r="F29" s="256">
        <v>41944</v>
      </c>
      <c r="G29" s="42">
        <v>24611.200000000001</v>
      </c>
      <c r="H29" s="77">
        <f t="shared" si="1"/>
        <v>0</v>
      </c>
      <c r="I29" s="190" t="s">
        <v>4993</v>
      </c>
      <c r="M29" s="187">
        <v>41946</v>
      </c>
      <c r="N29" s="193">
        <v>2622</v>
      </c>
      <c r="O29" s="324" t="s">
        <v>4923</v>
      </c>
      <c r="P29" s="661" t="s">
        <v>6625</v>
      </c>
      <c r="Q29" s="309">
        <v>10510.4</v>
      </c>
      <c r="R29" s="256">
        <v>41948</v>
      </c>
      <c r="S29" s="42">
        <v>10510.4</v>
      </c>
      <c r="T29" s="217">
        <f t="shared" si="0"/>
        <v>0</v>
      </c>
      <c r="U29" s="50" t="s">
        <v>5009</v>
      </c>
    </row>
    <row r="30" spans="1:21" x14ac:dyDescent="0.25">
      <c r="A30" s="192">
        <v>41944</v>
      </c>
      <c r="B30" s="193">
        <v>2424</v>
      </c>
      <c r="C30" s="324" t="s">
        <v>4923</v>
      </c>
      <c r="D30" s="308" t="s">
        <v>2382</v>
      </c>
      <c r="E30" s="309">
        <v>7980.4</v>
      </c>
      <c r="F30" s="256">
        <v>41944</v>
      </c>
      <c r="G30" s="42">
        <v>7980.4</v>
      </c>
      <c r="H30" s="77">
        <f t="shared" si="1"/>
        <v>0</v>
      </c>
      <c r="I30" s="190" t="s">
        <v>5000</v>
      </c>
      <c r="M30" s="192">
        <v>41953</v>
      </c>
      <c r="N30" s="193">
        <v>3205</v>
      </c>
      <c r="O30" s="324" t="s">
        <v>4923</v>
      </c>
      <c r="P30" s="20" t="s">
        <v>6675</v>
      </c>
      <c r="Q30" s="213">
        <v>10589.1</v>
      </c>
      <c r="R30" s="256">
        <v>41955</v>
      </c>
      <c r="S30" s="42">
        <v>10589.1</v>
      </c>
      <c r="T30" s="217">
        <f t="shared" si="0"/>
        <v>0</v>
      </c>
      <c r="U30" s="190" t="s">
        <v>5009</v>
      </c>
    </row>
    <row r="31" spans="1:21" x14ac:dyDescent="0.25">
      <c r="A31" s="187">
        <v>41944</v>
      </c>
      <c r="B31" s="193">
        <v>2425</v>
      </c>
      <c r="C31" s="324" t="s">
        <v>4923</v>
      </c>
      <c r="D31" s="20" t="s">
        <v>253</v>
      </c>
      <c r="E31" s="213">
        <v>2433.8000000000002</v>
      </c>
      <c r="F31" s="256">
        <v>41944</v>
      </c>
      <c r="G31" s="42">
        <v>2433.8000000000002</v>
      </c>
      <c r="H31" s="77">
        <f t="shared" si="1"/>
        <v>0</v>
      </c>
      <c r="I31" s="190" t="s">
        <v>5000</v>
      </c>
      <c r="K31" s="33"/>
      <c r="M31" s="187">
        <v>41956</v>
      </c>
      <c r="N31" s="193">
        <v>3455</v>
      </c>
      <c r="O31" s="324" t="s">
        <v>4923</v>
      </c>
      <c r="P31" s="20" t="s">
        <v>6675</v>
      </c>
      <c r="Q31" s="213">
        <v>1766.7</v>
      </c>
      <c r="R31" s="256">
        <v>41958</v>
      </c>
      <c r="S31" s="34">
        <v>1766.7</v>
      </c>
      <c r="T31" s="217">
        <f t="shared" si="0"/>
        <v>0</v>
      </c>
      <c r="U31" s="32" t="s">
        <v>5009</v>
      </c>
    </row>
    <row r="32" spans="1:21" x14ac:dyDescent="0.25">
      <c r="A32" s="192">
        <v>41944</v>
      </c>
      <c r="B32" s="193">
        <v>2426</v>
      </c>
      <c r="C32" s="324" t="s">
        <v>4923</v>
      </c>
      <c r="D32" s="20" t="s">
        <v>11</v>
      </c>
      <c r="E32" s="213">
        <v>86790.8</v>
      </c>
      <c r="F32" s="256">
        <v>41957</v>
      </c>
      <c r="G32" s="42">
        <v>86790.8</v>
      </c>
      <c r="H32" s="77">
        <f t="shared" si="1"/>
        <v>0</v>
      </c>
      <c r="I32" s="190" t="s">
        <v>4993</v>
      </c>
      <c r="M32" s="192">
        <v>41960</v>
      </c>
      <c r="N32" s="193">
        <v>3755</v>
      </c>
      <c r="O32" s="324" t="s">
        <v>4923</v>
      </c>
      <c r="P32" s="308" t="s">
        <v>6675</v>
      </c>
      <c r="Q32" s="309">
        <v>14101.1</v>
      </c>
      <c r="R32" s="256">
        <v>41962</v>
      </c>
      <c r="S32" s="229">
        <v>14101.1</v>
      </c>
      <c r="T32" s="217">
        <f t="shared" si="0"/>
        <v>0</v>
      </c>
      <c r="U32" s="190" t="s">
        <v>5009</v>
      </c>
    </row>
    <row r="33" spans="1:21" x14ac:dyDescent="0.25">
      <c r="A33" s="187">
        <v>41944</v>
      </c>
      <c r="B33" s="193">
        <v>2427</v>
      </c>
      <c r="C33" s="324" t="s">
        <v>4923</v>
      </c>
      <c r="D33" s="20" t="s">
        <v>4589</v>
      </c>
      <c r="E33" s="213">
        <v>3136.64</v>
      </c>
      <c r="F33" s="256">
        <v>41944</v>
      </c>
      <c r="G33" s="42">
        <v>3136.64</v>
      </c>
      <c r="H33" s="77">
        <f t="shared" si="1"/>
        <v>0</v>
      </c>
      <c r="I33" s="190" t="s">
        <v>4992</v>
      </c>
      <c r="M33" s="187">
        <v>41960</v>
      </c>
      <c r="N33" s="193">
        <v>3757</v>
      </c>
      <c r="O33" s="324" t="s">
        <v>4923</v>
      </c>
      <c r="P33" s="20" t="s">
        <v>6675</v>
      </c>
      <c r="Q33" s="213">
        <v>1043</v>
      </c>
      <c r="R33" s="256">
        <v>41962</v>
      </c>
      <c r="S33" s="229">
        <v>1043</v>
      </c>
      <c r="T33" s="217">
        <f t="shared" si="0"/>
        <v>0</v>
      </c>
      <c r="U33" s="190" t="s">
        <v>5009</v>
      </c>
    </row>
    <row r="34" spans="1:21" x14ac:dyDescent="0.25">
      <c r="A34" s="192">
        <v>41944</v>
      </c>
      <c r="B34" s="193">
        <v>2428</v>
      </c>
      <c r="C34" s="324" t="s">
        <v>4923</v>
      </c>
      <c r="D34" s="20" t="s">
        <v>22</v>
      </c>
      <c r="E34" s="213">
        <v>7629.2</v>
      </c>
      <c r="F34" s="256">
        <v>41944</v>
      </c>
      <c r="G34" s="42">
        <v>7629.2</v>
      </c>
      <c r="H34" s="77">
        <f t="shared" si="1"/>
        <v>0</v>
      </c>
      <c r="I34" s="190" t="s">
        <v>4992</v>
      </c>
      <c r="M34" s="192">
        <v>41963</v>
      </c>
      <c r="N34" s="193">
        <v>4004</v>
      </c>
      <c r="O34" s="322" t="s">
        <v>4923</v>
      </c>
      <c r="P34" s="308" t="s">
        <v>6675</v>
      </c>
      <c r="Q34" s="309">
        <v>1599.4</v>
      </c>
      <c r="R34" s="256">
        <v>41965</v>
      </c>
      <c r="S34" s="42">
        <v>1599.4</v>
      </c>
      <c r="T34" s="217">
        <f t="shared" si="0"/>
        <v>0</v>
      </c>
      <c r="U34" s="20" t="s">
        <v>5009</v>
      </c>
    </row>
    <row r="35" spans="1:21" x14ac:dyDescent="0.25">
      <c r="A35" s="187">
        <v>41944</v>
      </c>
      <c r="B35" s="193">
        <v>2429</v>
      </c>
      <c r="C35" s="324" t="s">
        <v>4923</v>
      </c>
      <c r="D35" s="20" t="s">
        <v>11</v>
      </c>
      <c r="E35" s="213">
        <v>2359.6</v>
      </c>
      <c r="F35" s="421" t="s">
        <v>6608</v>
      </c>
      <c r="G35" s="42">
        <f>1076+1283.6</f>
        <v>2359.6</v>
      </c>
      <c r="H35" s="77">
        <f t="shared" si="1"/>
        <v>0</v>
      </c>
      <c r="I35" s="190" t="s">
        <v>4993</v>
      </c>
      <c r="M35" s="187">
        <v>41963</v>
      </c>
      <c r="N35" s="193">
        <v>4018</v>
      </c>
      <c r="O35" s="322" t="s">
        <v>4923</v>
      </c>
      <c r="P35" s="576" t="s">
        <v>6675</v>
      </c>
      <c r="Q35" s="309">
        <v>26660.3</v>
      </c>
      <c r="R35" s="256">
        <v>41965</v>
      </c>
      <c r="S35" s="42">
        <v>26660.3</v>
      </c>
      <c r="T35" s="217">
        <f t="shared" si="0"/>
        <v>0</v>
      </c>
      <c r="U35" s="20" t="s">
        <v>5009</v>
      </c>
    </row>
    <row r="36" spans="1:21" x14ac:dyDescent="0.25">
      <c r="A36" s="192">
        <v>41944</v>
      </c>
      <c r="B36" s="193">
        <v>2430</v>
      </c>
      <c r="C36" s="324" t="s">
        <v>4923</v>
      </c>
      <c r="D36" s="20" t="s">
        <v>1515</v>
      </c>
      <c r="E36" s="213">
        <v>1920</v>
      </c>
      <c r="F36" s="256">
        <v>41944</v>
      </c>
      <c r="G36" s="42">
        <v>1920</v>
      </c>
      <c r="H36" s="77">
        <f t="shared" si="1"/>
        <v>0</v>
      </c>
      <c r="I36" s="190" t="s">
        <v>4993</v>
      </c>
      <c r="M36" s="192">
        <v>41967</v>
      </c>
      <c r="N36" s="193">
        <v>4349</v>
      </c>
      <c r="O36" s="322" t="s">
        <v>4923</v>
      </c>
      <c r="P36" s="308" t="s">
        <v>6675</v>
      </c>
      <c r="Q36" s="309">
        <v>14548.4</v>
      </c>
      <c r="R36" s="256">
        <v>41969</v>
      </c>
      <c r="S36" s="34">
        <v>14548.4</v>
      </c>
      <c r="T36" s="217">
        <f t="shared" si="0"/>
        <v>0</v>
      </c>
      <c r="U36" s="32" t="s">
        <v>5009</v>
      </c>
    </row>
    <row r="37" spans="1:21" x14ac:dyDescent="0.25">
      <c r="A37" s="187">
        <v>41944</v>
      </c>
      <c r="B37" s="193">
        <v>2431</v>
      </c>
      <c r="C37" s="324" t="s">
        <v>4923</v>
      </c>
      <c r="D37" s="20" t="s">
        <v>4257</v>
      </c>
      <c r="E37" s="213">
        <v>27312.78</v>
      </c>
      <c r="F37" s="256">
        <v>41944</v>
      </c>
      <c r="G37" s="42">
        <v>27312.78</v>
      </c>
      <c r="H37" s="77">
        <f t="shared" si="1"/>
        <v>0</v>
      </c>
      <c r="I37" s="190" t="s">
        <v>5251</v>
      </c>
      <c r="M37" s="187">
        <v>41970</v>
      </c>
      <c r="N37" s="193">
        <v>4587</v>
      </c>
      <c r="O37" s="322" t="s">
        <v>4923</v>
      </c>
      <c r="P37" s="199" t="s">
        <v>6675</v>
      </c>
      <c r="Q37" s="238">
        <v>12354.1</v>
      </c>
      <c r="R37" s="256">
        <v>41972</v>
      </c>
      <c r="S37" s="34">
        <v>12354.1</v>
      </c>
      <c r="T37" s="217">
        <f t="shared" si="0"/>
        <v>0</v>
      </c>
      <c r="U37" s="36" t="s">
        <v>5009</v>
      </c>
    </row>
    <row r="38" spans="1:21" x14ac:dyDescent="0.25">
      <c r="A38" s="192">
        <v>41944</v>
      </c>
      <c r="B38" s="193">
        <v>2432</v>
      </c>
      <c r="C38" s="324" t="s">
        <v>4923</v>
      </c>
      <c r="D38" s="308" t="s">
        <v>2578</v>
      </c>
      <c r="E38" s="309">
        <v>4227.6000000000004</v>
      </c>
      <c r="F38" s="256">
        <v>41944</v>
      </c>
      <c r="G38" s="42">
        <v>4227.6000000000004</v>
      </c>
      <c r="H38" s="77">
        <f t="shared" si="1"/>
        <v>0</v>
      </c>
      <c r="I38" s="190" t="s">
        <v>5251</v>
      </c>
      <c r="K38" s="33"/>
      <c r="M38" s="192">
        <v>41970</v>
      </c>
      <c r="N38" s="193">
        <v>4613</v>
      </c>
      <c r="O38" s="322" t="s">
        <v>4923</v>
      </c>
      <c r="P38" s="199" t="s">
        <v>6675</v>
      </c>
      <c r="Q38" s="238">
        <v>2245.8000000000002</v>
      </c>
      <c r="R38" s="256">
        <v>41972</v>
      </c>
      <c r="S38" s="34">
        <v>2245.8000000000002</v>
      </c>
      <c r="T38" s="217">
        <f t="shared" si="0"/>
        <v>0</v>
      </c>
      <c r="U38" s="36" t="s">
        <v>5009</v>
      </c>
    </row>
    <row r="39" spans="1:21" x14ac:dyDescent="0.25">
      <c r="A39" s="187">
        <v>41944</v>
      </c>
      <c r="B39" s="193">
        <v>2433</v>
      </c>
      <c r="C39" s="324" t="s">
        <v>4923</v>
      </c>
      <c r="D39" s="308" t="s">
        <v>701</v>
      </c>
      <c r="E39" s="309">
        <v>1601.4</v>
      </c>
      <c r="F39" s="256">
        <v>41944</v>
      </c>
      <c r="G39" s="42">
        <v>1601.4</v>
      </c>
      <c r="H39" s="77">
        <f t="shared" si="1"/>
        <v>0</v>
      </c>
      <c r="I39" s="190" t="s">
        <v>5251</v>
      </c>
      <c r="M39" s="187">
        <v>41944</v>
      </c>
      <c r="N39" s="193">
        <v>2475</v>
      </c>
      <c r="O39" s="324" t="s">
        <v>4923</v>
      </c>
      <c r="P39" s="308" t="s">
        <v>6612</v>
      </c>
      <c r="Q39" s="309">
        <v>1613.2</v>
      </c>
      <c r="R39" s="256">
        <v>41944</v>
      </c>
      <c r="S39" s="562">
        <v>1613.2</v>
      </c>
      <c r="T39" s="77">
        <f t="shared" si="0"/>
        <v>0</v>
      </c>
      <c r="U39" s="190" t="s">
        <v>4992</v>
      </c>
    </row>
    <row r="40" spans="1:21" x14ac:dyDescent="0.25">
      <c r="A40" s="192">
        <v>41944</v>
      </c>
      <c r="B40" s="193">
        <v>2434</v>
      </c>
      <c r="C40" s="324" t="s">
        <v>4923</v>
      </c>
      <c r="D40" s="308" t="s">
        <v>4612</v>
      </c>
      <c r="E40" s="309">
        <v>24823.200000000001</v>
      </c>
      <c r="F40" s="256">
        <v>41946</v>
      </c>
      <c r="G40" s="42">
        <v>24823.200000000001</v>
      </c>
      <c r="H40" s="77">
        <f t="shared" si="1"/>
        <v>0</v>
      </c>
      <c r="I40" s="190" t="s">
        <v>5009</v>
      </c>
      <c r="M40" s="192">
        <v>41953</v>
      </c>
      <c r="N40" s="193">
        <v>3192</v>
      </c>
      <c r="O40" s="324" t="s">
        <v>4923</v>
      </c>
      <c r="P40" s="20" t="s">
        <v>6612</v>
      </c>
      <c r="Q40" s="213">
        <v>415</v>
      </c>
      <c r="R40" s="256">
        <v>41953</v>
      </c>
      <c r="S40" s="42">
        <v>415</v>
      </c>
      <c r="T40" s="217">
        <f t="shared" si="0"/>
        <v>0</v>
      </c>
      <c r="U40" s="190" t="s">
        <v>4992</v>
      </c>
    </row>
    <row r="41" spans="1:21" x14ac:dyDescent="0.25">
      <c r="A41" s="187">
        <v>41944</v>
      </c>
      <c r="B41" s="193">
        <v>2435</v>
      </c>
      <c r="C41" s="324" t="s">
        <v>4923</v>
      </c>
      <c r="D41" s="308" t="s">
        <v>180</v>
      </c>
      <c r="E41" s="309">
        <v>28847.9</v>
      </c>
      <c r="F41" s="256">
        <v>42309</v>
      </c>
      <c r="G41" s="42">
        <v>28847.9</v>
      </c>
      <c r="H41" s="77">
        <f t="shared" si="1"/>
        <v>0</v>
      </c>
      <c r="I41" s="190" t="s">
        <v>4993</v>
      </c>
      <c r="M41" s="187">
        <v>41955</v>
      </c>
      <c r="N41" s="193">
        <v>3358</v>
      </c>
      <c r="O41" s="324" t="s">
        <v>4923</v>
      </c>
      <c r="P41" s="20" t="s">
        <v>6612</v>
      </c>
      <c r="Q41" s="213">
        <v>622.20000000000005</v>
      </c>
      <c r="R41" s="256">
        <v>41955</v>
      </c>
      <c r="S41" s="42">
        <v>622.20000000000005</v>
      </c>
      <c r="T41" s="217">
        <f t="shared" si="0"/>
        <v>0</v>
      </c>
      <c r="U41" s="190" t="s">
        <v>4992</v>
      </c>
    </row>
    <row r="42" spans="1:21" x14ac:dyDescent="0.25">
      <c r="A42" s="192">
        <v>41944</v>
      </c>
      <c r="B42" s="193">
        <v>2436</v>
      </c>
      <c r="C42" s="324" t="s">
        <v>4923</v>
      </c>
      <c r="D42" s="308" t="s">
        <v>52</v>
      </c>
      <c r="E42" s="309">
        <v>2890</v>
      </c>
      <c r="F42" s="256">
        <v>41944</v>
      </c>
      <c r="G42" s="42">
        <v>2890</v>
      </c>
      <c r="H42" s="77">
        <f t="shared" si="1"/>
        <v>0</v>
      </c>
      <c r="I42" s="190" t="s">
        <v>5000</v>
      </c>
      <c r="M42" s="192">
        <v>41956</v>
      </c>
      <c r="N42" s="193">
        <v>3453</v>
      </c>
      <c r="O42" s="324" t="s">
        <v>4923</v>
      </c>
      <c r="P42" s="20" t="s">
        <v>6612</v>
      </c>
      <c r="Q42" s="213">
        <v>29068.2</v>
      </c>
      <c r="R42" s="256">
        <v>41958</v>
      </c>
      <c r="S42" s="34">
        <v>29066.2</v>
      </c>
      <c r="T42" s="217">
        <f t="shared" si="0"/>
        <v>2</v>
      </c>
      <c r="U42" s="32" t="s">
        <v>5009</v>
      </c>
    </row>
    <row r="43" spans="1:21" x14ac:dyDescent="0.25">
      <c r="A43" s="187">
        <v>41944</v>
      </c>
      <c r="B43" s="193">
        <v>2437</v>
      </c>
      <c r="C43" s="324" t="s">
        <v>4923</v>
      </c>
      <c r="D43" s="308" t="s">
        <v>6345</v>
      </c>
      <c r="E43" s="309">
        <v>4949.2</v>
      </c>
      <c r="F43" s="256">
        <v>41946</v>
      </c>
      <c r="G43" s="42">
        <v>4949.2</v>
      </c>
      <c r="H43" s="77">
        <f t="shared" si="1"/>
        <v>0</v>
      </c>
      <c r="I43" s="190" t="s">
        <v>5009</v>
      </c>
      <c r="M43" s="187">
        <v>41949</v>
      </c>
      <c r="N43" s="193">
        <v>2872</v>
      </c>
      <c r="O43" s="324" t="s">
        <v>4923</v>
      </c>
      <c r="P43" s="308" t="s">
        <v>6644</v>
      </c>
      <c r="Q43" s="309">
        <v>15120.8</v>
      </c>
      <c r="R43" s="256">
        <v>41951</v>
      </c>
      <c r="S43" s="42">
        <v>15120.8</v>
      </c>
      <c r="T43" s="217">
        <f t="shared" si="0"/>
        <v>0</v>
      </c>
      <c r="U43" s="20" t="s">
        <v>5009</v>
      </c>
    </row>
    <row r="44" spans="1:21" x14ac:dyDescent="0.25">
      <c r="A44" s="192">
        <v>41944</v>
      </c>
      <c r="B44" s="193">
        <v>2438</v>
      </c>
      <c r="C44" s="324" t="s">
        <v>4923</v>
      </c>
      <c r="D44" s="308" t="s">
        <v>6609</v>
      </c>
      <c r="E44" s="309">
        <v>4310.1000000000004</v>
      </c>
      <c r="F44" s="256">
        <v>41946</v>
      </c>
      <c r="G44" s="42">
        <v>4310.1000000000004</v>
      </c>
      <c r="H44" s="77">
        <f t="shared" si="1"/>
        <v>0</v>
      </c>
      <c r="I44" s="190" t="s">
        <v>5009</v>
      </c>
      <c r="M44" s="192">
        <v>41949</v>
      </c>
      <c r="N44" s="193">
        <v>2873</v>
      </c>
      <c r="O44" s="324" t="s">
        <v>4923</v>
      </c>
      <c r="P44" s="308" t="s">
        <v>6644</v>
      </c>
      <c r="Q44" s="309">
        <v>1887.4</v>
      </c>
      <c r="R44" s="256">
        <v>41951</v>
      </c>
      <c r="S44" s="42">
        <v>1887.4</v>
      </c>
      <c r="T44" s="217">
        <f t="shared" si="0"/>
        <v>0</v>
      </c>
      <c r="U44" s="20" t="s">
        <v>5009</v>
      </c>
    </row>
    <row r="45" spans="1:21" x14ac:dyDescent="0.25">
      <c r="A45" s="187">
        <v>41944</v>
      </c>
      <c r="B45" s="193">
        <v>2439</v>
      </c>
      <c r="C45" s="324" t="s">
        <v>4923</v>
      </c>
      <c r="D45" s="308" t="s">
        <v>6609</v>
      </c>
      <c r="E45" s="309">
        <v>10562.1</v>
      </c>
      <c r="F45" s="256">
        <v>41946</v>
      </c>
      <c r="G45" s="42">
        <v>10562.1</v>
      </c>
      <c r="H45" s="77">
        <f t="shared" si="1"/>
        <v>0</v>
      </c>
      <c r="I45" s="190" t="s">
        <v>5009</v>
      </c>
      <c r="M45" s="187">
        <v>41963</v>
      </c>
      <c r="N45" s="193">
        <v>4013</v>
      </c>
      <c r="O45" s="322" t="s">
        <v>4923</v>
      </c>
      <c r="P45" s="308" t="s">
        <v>3606</v>
      </c>
      <c r="Q45" s="309">
        <v>11665.6</v>
      </c>
      <c r="R45" s="256">
        <v>41965</v>
      </c>
      <c r="S45" s="42">
        <v>11665.6</v>
      </c>
      <c r="T45" s="217">
        <f t="shared" si="0"/>
        <v>0</v>
      </c>
      <c r="U45" s="20" t="s">
        <v>5009</v>
      </c>
    </row>
    <row r="46" spans="1:21" x14ac:dyDescent="0.25">
      <c r="A46" s="192">
        <v>41944</v>
      </c>
      <c r="B46" s="193">
        <v>2440</v>
      </c>
      <c r="C46" s="324" t="s">
        <v>4923</v>
      </c>
      <c r="D46" s="308" t="s">
        <v>57</v>
      </c>
      <c r="E46" s="309">
        <v>1350</v>
      </c>
      <c r="F46" s="256">
        <v>41946</v>
      </c>
      <c r="G46" s="42">
        <v>1350</v>
      </c>
      <c r="H46" s="77">
        <f t="shared" si="1"/>
        <v>0</v>
      </c>
      <c r="I46" s="190" t="s">
        <v>5009</v>
      </c>
      <c r="M46" s="192">
        <v>41944</v>
      </c>
      <c r="N46" s="193">
        <v>2420</v>
      </c>
      <c r="O46" s="324" t="s">
        <v>4923</v>
      </c>
      <c r="P46" s="20" t="s">
        <v>2481</v>
      </c>
      <c r="Q46" s="213">
        <v>53737.8</v>
      </c>
      <c r="R46" s="256">
        <v>41950</v>
      </c>
      <c r="S46" s="42">
        <v>53737.8</v>
      </c>
      <c r="T46" s="77">
        <f t="shared" si="0"/>
        <v>0</v>
      </c>
      <c r="U46" s="190" t="s">
        <v>4995</v>
      </c>
    </row>
    <row r="47" spans="1:21" x14ac:dyDescent="0.25">
      <c r="A47" s="187">
        <v>41944</v>
      </c>
      <c r="B47" s="193">
        <v>2441</v>
      </c>
      <c r="C47" s="324" t="s">
        <v>4923</v>
      </c>
      <c r="D47" s="308" t="s">
        <v>4652</v>
      </c>
      <c r="E47" s="309">
        <v>4396.5</v>
      </c>
      <c r="F47" s="256">
        <v>41946</v>
      </c>
      <c r="G47" s="42">
        <v>4396.5</v>
      </c>
      <c r="H47" s="77">
        <f t="shared" si="1"/>
        <v>0</v>
      </c>
      <c r="I47" s="190" t="s">
        <v>4992</v>
      </c>
      <c r="M47" s="187">
        <v>41953</v>
      </c>
      <c r="N47" s="193">
        <v>3130</v>
      </c>
      <c r="O47" s="324" t="s">
        <v>4923</v>
      </c>
      <c r="P47" s="20" t="s">
        <v>2481</v>
      </c>
      <c r="Q47" s="213">
        <v>67077.7</v>
      </c>
      <c r="R47" s="256">
        <v>41964</v>
      </c>
      <c r="S47" s="42">
        <v>67077.7</v>
      </c>
      <c r="T47" s="217">
        <f t="shared" si="0"/>
        <v>0</v>
      </c>
      <c r="U47" s="20" t="s">
        <v>4993</v>
      </c>
    </row>
    <row r="48" spans="1:21" x14ac:dyDescent="0.25">
      <c r="A48" s="192">
        <v>41944</v>
      </c>
      <c r="B48" s="193">
        <v>2442</v>
      </c>
      <c r="C48" s="324" t="s">
        <v>4923</v>
      </c>
      <c r="D48" s="295" t="s">
        <v>53</v>
      </c>
      <c r="E48" s="296">
        <v>0</v>
      </c>
      <c r="F48" s="423" t="s">
        <v>6250</v>
      </c>
      <c r="G48" s="42"/>
      <c r="H48" s="77">
        <f t="shared" si="1"/>
        <v>0</v>
      </c>
      <c r="I48" s="190" t="s">
        <v>3076</v>
      </c>
      <c r="M48" s="192">
        <v>41963</v>
      </c>
      <c r="N48" s="193">
        <v>3946</v>
      </c>
      <c r="O48" s="324" t="s">
        <v>4923</v>
      </c>
      <c r="P48" s="308" t="s">
        <v>2481</v>
      </c>
      <c r="Q48" s="309">
        <v>72005.399999999994</v>
      </c>
      <c r="R48" s="428" t="s">
        <v>6756</v>
      </c>
      <c r="S48" s="219">
        <f>66174.31+5831.09</f>
        <v>72005.399999999994</v>
      </c>
      <c r="T48" s="217">
        <f t="shared" si="0"/>
        <v>0</v>
      </c>
      <c r="U48" s="20" t="s">
        <v>5000</v>
      </c>
    </row>
    <row r="49" spans="1:21" x14ac:dyDescent="0.25">
      <c r="A49" s="187">
        <v>41944</v>
      </c>
      <c r="B49" s="193">
        <v>2443</v>
      </c>
      <c r="C49" s="324" t="s">
        <v>4923</v>
      </c>
      <c r="D49" s="308" t="s">
        <v>763</v>
      </c>
      <c r="E49" s="309">
        <v>2605.8000000000002</v>
      </c>
      <c r="F49" s="256">
        <v>41944</v>
      </c>
      <c r="G49" s="42">
        <v>2605.8000000000002</v>
      </c>
      <c r="H49" s="77">
        <f t="shared" si="1"/>
        <v>0</v>
      </c>
      <c r="I49" s="190" t="s">
        <v>5251</v>
      </c>
      <c r="J49" s="21"/>
      <c r="K49" s="21"/>
      <c r="M49" s="187">
        <v>41966</v>
      </c>
      <c r="N49" s="193">
        <v>4236</v>
      </c>
      <c r="O49" s="322" t="s">
        <v>4923</v>
      </c>
      <c r="P49" s="308" t="s">
        <v>2481</v>
      </c>
      <c r="Q49" s="309">
        <v>23674</v>
      </c>
      <c r="R49" s="507">
        <v>41976</v>
      </c>
      <c r="S49" s="40">
        <v>23674</v>
      </c>
      <c r="T49" s="217">
        <f t="shared" si="0"/>
        <v>0</v>
      </c>
      <c r="U49" s="32" t="s">
        <v>4993</v>
      </c>
    </row>
    <row r="50" spans="1:21" x14ac:dyDescent="0.25">
      <c r="A50" s="192">
        <v>41944</v>
      </c>
      <c r="B50" s="193">
        <v>2444</v>
      </c>
      <c r="C50" s="324" t="s">
        <v>4923</v>
      </c>
      <c r="D50" s="308" t="s">
        <v>4637</v>
      </c>
      <c r="E50" s="309">
        <v>1170</v>
      </c>
      <c r="F50" s="256">
        <v>41946</v>
      </c>
      <c r="G50" s="42">
        <v>1170</v>
      </c>
      <c r="H50" s="77">
        <f t="shared" si="1"/>
        <v>0</v>
      </c>
      <c r="I50" s="190" t="s">
        <v>5009</v>
      </c>
      <c r="J50" s="21"/>
      <c r="K50" s="21"/>
      <c r="M50" s="192">
        <v>41967</v>
      </c>
      <c r="N50" s="193">
        <v>4281</v>
      </c>
      <c r="O50" s="322" t="s">
        <v>4923</v>
      </c>
      <c r="P50" s="308" t="s">
        <v>2481</v>
      </c>
      <c r="Q50" s="309">
        <v>44309.5</v>
      </c>
      <c r="R50" s="370">
        <v>41976</v>
      </c>
      <c r="S50" s="219">
        <v>44309.5</v>
      </c>
      <c r="T50" s="217">
        <f t="shared" si="0"/>
        <v>0</v>
      </c>
      <c r="U50" s="190" t="s">
        <v>4997</v>
      </c>
    </row>
    <row r="51" spans="1:21" x14ac:dyDescent="0.25">
      <c r="A51" s="187">
        <v>41944</v>
      </c>
      <c r="B51" s="193">
        <v>2445</v>
      </c>
      <c r="C51" s="324" t="s">
        <v>4923</v>
      </c>
      <c r="D51" s="308" t="s">
        <v>4764</v>
      </c>
      <c r="E51" s="309">
        <v>8762.2000000000007</v>
      </c>
      <c r="F51" s="256">
        <v>41944</v>
      </c>
      <c r="G51" s="42">
        <v>8762.2000000000007</v>
      </c>
      <c r="H51" s="77">
        <f t="shared" si="1"/>
        <v>0</v>
      </c>
      <c r="I51" s="190" t="s">
        <v>4742</v>
      </c>
      <c r="J51" s="21"/>
      <c r="K51" s="21"/>
      <c r="M51" s="187">
        <v>41970</v>
      </c>
      <c r="N51" s="193">
        <v>4601</v>
      </c>
      <c r="O51" s="322" t="s">
        <v>4923</v>
      </c>
      <c r="P51" s="199" t="s">
        <v>6748</v>
      </c>
      <c r="Q51" s="238">
        <v>50920</v>
      </c>
      <c r="R51" s="256">
        <v>41971</v>
      </c>
      <c r="S51" s="34">
        <v>50920</v>
      </c>
      <c r="T51" s="217">
        <f t="shared" si="0"/>
        <v>0</v>
      </c>
      <c r="U51" s="36" t="s">
        <v>6049</v>
      </c>
    </row>
    <row r="52" spans="1:21" x14ac:dyDescent="0.25">
      <c r="A52" s="192">
        <v>41944</v>
      </c>
      <c r="B52" s="193">
        <v>2446</v>
      </c>
      <c r="C52" s="324" t="s">
        <v>4923</v>
      </c>
      <c r="D52" s="308" t="s">
        <v>123</v>
      </c>
      <c r="E52" s="309">
        <v>5040.5</v>
      </c>
      <c r="F52" s="256">
        <v>41945</v>
      </c>
      <c r="G52" s="42">
        <v>5040.5</v>
      </c>
      <c r="H52" s="77">
        <f t="shared" si="1"/>
        <v>0</v>
      </c>
      <c r="I52" s="190" t="s">
        <v>4992</v>
      </c>
      <c r="J52" s="21"/>
      <c r="K52" s="21"/>
      <c r="M52" s="192">
        <v>41946</v>
      </c>
      <c r="N52" s="193">
        <v>2623</v>
      </c>
      <c r="O52" s="324" t="s">
        <v>4923</v>
      </c>
      <c r="P52" s="661" t="s">
        <v>5033</v>
      </c>
      <c r="Q52" s="309">
        <v>32691.599999999999</v>
      </c>
      <c r="R52" s="256">
        <v>41947</v>
      </c>
      <c r="S52" s="42">
        <v>32691.599999999999</v>
      </c>
      <c r="T52" s="217">
        <f t="shared" si="0"/>
        <v>0</v>
      </c>
      <c r="U52" s="50" t="s">
        <v>4993</v>
      </c>
    </row>
    <row r="53" spans="1:21" x14ac:dyDescent="0.25">
      <c r="A53" s="187">
        <v>41944</v>
      </c>
      <c r="B53" s="193">
        <v>2447</v>
      </c>
      <c r="C53" s="324" t="s">
        <v>4923</v>
      </c>
      <c r="D53" s="308" t="s">
        <v>494</v>
      </c>
      <c r="E53" s="309">
        <v>5201.24</v>
      </c>
      <c r="F53" s="256">
        <v>41944</v>
      </c>
      <c r="G53" s="42">
        <v>5201.24</v>
      </c>
      <c r="H53" s="77">
        <f t="shared" si="1"/>
        <v>0</v>
      </c>
      <c r="I53" s="190" t="s">
        <v>5251</v>
      </c>
      <c r="J53" s="21"/>
      <c r="K53" s="21"/>
      <c r="M53" s="187">
        <v>41960</v>
      </c>
      <c r="N53" s="193">
        <v>3686</v>
      </c>
      <c r="O53" s="324" t="s">
        <v>4923</v>
      </c>
      <c r="P53" s="20" t="s">
        <v>5033</v>
      </c>
      <c r="Q53" s="213">
        <v>34171.199999999997</v>
      </c>
      <c r="R53" s="256">
        <v>41960</v>
      </c>
      <c r="S53" s="42">
        <v>34171.199999999997</v>
      </c>
      <c r="T53" s="217">
        <f t="shared" si="0"/>
        <v>0</v>
      </c>
      <c r="U53" s="20" t="s">
        <v>6049</v>
      </c>
    </row>
    <row r="54" spans="1:21" x14ac:dyDescent="0.25">
      <c r="A54" s="192">
        <v>41944</v>
      </c>
      <c r="B54" s="193">
        <v>2448</v>
      </c>
      <c r="C54" s="324" t="s">
        <v>4923</v>
      </c>
      <c r="D54" s="308" t="s">
        <v>2183</v>
      </c>
      <c r="E54" s="309">
        <v>4651.2</v>
      </c>
      <c r="F54" s="256">
        <v>41946</v>
      </c>
      <c r="G54" s="42">
        <v>4651.2</v>
      </c>
      <c r="H54" s="77">
        <f t="shared" si="1"/>
        <v>0</v>
      </c>
      <c r="I54" s="190" t="s">
        <v>5009</v>
      </c>
      <c r="J54" s="21"/>
      <c r="K54" s="21"/>
      <c r="M54" s="192">
        <v>41953</v>
      </c>
      <c r="N54" s="193">
        <v>3110</v>
      </c>
      <c r="O54" s="324" t="s">
        <v>4923</v>
      </c>
      <c r="P54" s="308" t="s">
        <v>4810</v>
      </c>
      <c r="Q54" s="309">
        <v>9696.7999999999993</v>
      </c>
      <c r="R54" s="256">
        <v>41953</v>
      </c>
      <c r="S54" s="42">
        <v>9696.7999999999993</v>
      </c>
      <c r="T54" s="217">
        <f t="shared" si="0"/>
        <v>0</v>
      </c>
      <c r="U54" s="190" t="s">
        <v>4992</v>
      </c>
    </row>
    <row r="55" spans="1:21" x14ac:dyDescent="0.25">
      <c r="A55" s="187">
        <v>41944</v>
      </c>
      <c r="B55" s="193">
        <v>2449</v>
      </c>
      <c r="C55" s="324" t="s">
        <v>4923</v>
      </c>
      <c r="D55" s="308" t="s">
        <v>124</v>
      </c>
      <c r="E55" s="309">
        <v>14536</v>
      </c>
      <c r="F55" s="256">
        <v>41946</v>
      </c>
      <c r="G55" s="42">
        <v>14536</v>
      </c>
      <c r="H55" s="77">
        <f t="shared" si="1"/>
        <v>0</v>
      </c>
      <c r="I55" s="190" t="s">
        <v>5009</v>
      </c>
      <c r="J55" s="21"/>
      <c r="K55" s="21"/>
      <c r="M55" s="187">
        <v>41945</v>
      </c>
      <c r="N55" s="193">
        <v>2528</v>
      </c>
      <c r="O55" s="324" t="s">
        <v>4923</v>
      </c>
      <c r="P55" s="661" t="s">
        <v>141</v>
      </c>
      <c r="Q55" s="309">
        <v>6154</v>
      </c>
      <c r="R55" s="256">
        <v>41945</v>
      </c>
      <c r="S55" s="42">
        <v>6154</v>
      </c>
      <c r="T55" s="77">
        <f t="shared" si="0"/>
        <v>0</v>
      </c>
      <c r="U55" s="50" t="s">
        <v>4992</v>
      </c>
    </row>
    <row r="56" spans="1:21" x14ac:dyDescent="0.25">
      <c r="A56" s="192">
        <v>41944</v>
      </c>
      <c r="B56" s="193">
        <v>2450</v>
      </c>
      <c r="C56" s="324" t="s">
        <v>4923</v>
      </c>
      <c r="D56" s="308" t="s">
        <v>6610</v>
      </c>
      <c r="E56" s="309">
        <v>764.4</v>
      </c>
      <c r="F56" s="256">
        <v>41944</v>
      </c>
      <c r="G56" s="42">
        <v>764.4</v>
      </c>
      <c r="H56" s="77">
        <f t="shared" si="1"/>
        <v>0</v>
      </c>
      <c r="I56" s="190" t="s">
        <v>4992</v>
      </c>
      <c r="J56" s="21"/>
      <c r="K56" s="21"/>
      <c r="M56" s="192">
        <v>41953</v>
      </c>
      <c r="N56" s="193">
        <v>3164</v>
      </c>
      <c r="O56" s="324" t="s">
        <v>4923</v>
      </c>
      <c r="P56" s="20" t="s">
        <v>141</v>
      </c>
      <c r="Q56" s="213">
        <v>2769</v>
      </c>
      <c r="R56" s="256">
        <v>41953</v>
      </c>
      <c r="S56" s="42">
        <v>2769</v>
      </c>
      <c r="T56" s="217">
        <f t="shared" si="0"/>
        <v>0</v>
      </c>
      <c r="U56" s="190" t="s">
        <v>4992</v>
      </c>
    </row>
    <row r="57" spans="1:21" x14ac:dyDescent="0.25">
      <c r="A57" s="187">
        <v>41944</v>
      </c>
      <c r="B57" s="193">
        <v>2451</v>
      </c>
      <c r="C57" s="324" t="s">
        <v>4923</v>
      </c>
      <c r="D57" s="308" t="s">
        <v>29</v>
      </c>
      <c r="E57" s="309">
        <v>6558.8</v>
      </c>
      <c r="F57" s="256">
        <v>41946</v>
      </c>
      <c r="G57" s="42">
        <v>6558.8</v>
      </c>
      <c r="H57" s="77">
        <f t="shared" si="1"/>
        <v>0</v>
      </c>
      <c r="I57" s="190" t="s">
        <v>5009</v>
      </c>
      <c r="J57" s="21"/>
      <c r="K57" s="21"/>
      <c r="M57" s="187">
        <v>41946</v>
      </c>
      <c r="N57" s="193">
        <v>2617</v>
      </c>
      <c r="O57" s="324" t="s">
        <v>4923</v>
      </c>
      <c r="P57" s="661" t="s">
        <v>4599</v>
      </c>
      <c r="Q57" s="309">
        <v>5556.6</v>
      </c>
      <c r="R57" s="256">
        <v>41948</v>
      </c>
      <c r="S57" s="42">
        <v>5556.6</v>
      </c>
      <c r="T57" s="217">
        <f t="shared" si="0"/>
        <v>0</v>
      </c>
      <c r="U57" s="50" t="s">
        <v>5009</v>
      </c>
    </row>
    <row r="58" spans="1:21" x14ac:dyDescent="0.25">
      <c r="A58" s="192">
        <v>41944</v>
      </c>
      <c r="B58" s="193">
        <v>2452</v>
      </c>
      <c r="C58" s="324" t="s">
        <v>4923</v>
      </c>
      <c r="D58" s="308" t="s">
        <v>969</v>
      </c>
      <c r="E58" s="309">
        <v>1790.1</v>
      </c>
      <c r="F58" s="256">
        <v>41946</v>
      </c>
      <c r="G58" s="42">
        <v>1790.1</v>
      </c>
      <c r="H58" s="77">
        <f t="shared" si="1"/>
        <v>0</v>
      </c>
      <c r="I58" s="190" t="s">
        <v>4992</v>
      </c>
      <c r="J58" s="21"/>
      <c r="K58" s="21"/>
      <c r="M58" s="192">
        <v>41960</v>
      </c>
      <c r="N58" s="193">
        <v>3756</v>
      </c>
      <c r="O58" s="324" t="s">
        <v>4923</v>
      </c>
      <c r="P58" s="20" t="s">
        <v>5568</v>
      </c>
      <c r="Q58" s="213">
        <v>7214.4</v>
      </c>
      <c r="R58" s="256">
        <v>41962</v>
      </c>
      <c r="S58" s="229">
        <v>7214.4</v>
      </c>
      <c r="T58" s="217">
        <f t="shared" si="0"/>
        <v>0</v>
      </c>
      <c r="U58" s="190" t="s">
        <v>5009</v>
      </c>
    </row>
    <row r="59" spans="1:21" x14ac:dyDescent="0.25">
      <c r="A59" s="187">
        <v>41944</v>
      </c>
      <c r="B59" s="193">
        <v>2453</v>
      </c>
      <c r="C59" s="324" t="s">
        <v>4923</v>
      </c>
      <c r="D59" s="308" t="s">
        <v>6611</v>
      </c>
      <c r="E59" s="309">
        <v>935</v>
      </c>
      <c r="F59" s="256">
        <v>41946</v>
      </c>
      <c r="G59" s="42">
        <v>935</v>
      </c>
      <c r="H59" s="77">
        <f t="shared" si="1"/>
        <v>0</v>
      </c>
      <c r="I59" s="190" t="s">
        <v>5009</v>
      </c>
      <c r="J59" s="21"/>
      <c r="K59" s="21"/>
      <c r="M59" s="187">
        <v>41967</v>
      </c>
      <c r="N59" s="193">
        <v>4343</v>
      </c>
      <c r="O59" s="322" t="s">
        <v>4923</v>
      </c>
      <c r="P59" s="308" t="s">
        <v>4599</v>
      </c>
      <c r="Q59" s="309">
        <v>9892.4</v>
      </c>
      <c r="R59" s="256">
        <v>41969</v>
      </c>
      <c r="S59" s="34">
        <v>9892.4</v>
      </c>
      <c r="T59" s="217">
        <f t="shared" si="0"/>
        <v>0</v>
      </c>
      <c r="U59" s="32" t="s">
        <v>5009</v>
      </c>
    </row>
    <row r="60" spans="1:21" x14ac:dyDescent="0.25">
      <c r="A60" s="192">
        <v>41944</v>
      </c>
      <c r="B60" s="193">
        <v>2454</v>
      </c>
      <c r="C60" s="324" t="s">
        <v>4923</v>
      </c>
      <c r="D60" s="308" t="s">
        <v>6606</v>
      </c>
      <c r="E60" s="309">
        <v>680.8</v>
      </c>
      <c r="F60" s="256">
        <v>41946</v>
      </c>
      <c r="G60" s="42">
        <v>680.8</v>
      </c>
      <c r="H60" s="77">
        <f t="shared" si="1"/>
        <v>0</v>
      </c>
      <c r="I60" s="190" t="s">
        <v>5009</v>
      </c>
      <c r="J60" s="21"/>
      <c r="K60" s="21"/>
      <c r="M60" s="192">
        <v>41953</v>
      </c>
      <c r="N60" s="193">
        <v>3193</v>
      </c>
      <c r="O60" s="324" t="s">
        <v>4923</v>
      </c>
      <c r="P60" s="20" t="s">
        <v>6670</v>
      </c>
      <c r="Q60" s="213">
        <v>11659.8</v>
      </c>
      <c r="R60" s="256">
        <v>41955</v>
      </c>
      <c r="S60" s="42">
        <v>11659.8</v>
      </c>
      <c r="T60" s="217">
        <f t="shared" si="0"/>
        <v>0</v>
      </c>
      <c r="U60" s="190" t="s">
        <v>5009</v>
      </c>
    </row>
    <row r="61" spans="1:21" x14ac:dyDescent="0.25">
      <c r="A61" s="187">
        <v>41944</v>
      </c>
      <c r="B61" s="193">
        <v>2455</v>
      </c>
      <c r="C61" s="324" t="s">
        <v>4923</v>
      </c>
      <c r="D61" s="308" t="s">
        <v>245</v>
      </c>
      <c r="E61" s="309">
        <v>23423.200000000001</v>
      </c>
      <c r="F61" s="256">
        <v>41946</v>
      </c>
      <c r="G61" s="42">
        <v>23423.200000000001</v>
      </c>
      <c r="H61" s="77">
        <f t="shared" si="1"/>
        <v>0</v>
      </c>
      <c r="I61" s="190" t="s">
        <v>4997</v>
      </c>
      <c r="J61" s="21"/>
      <c r="K61" s="21"/>
      <c r="M61" s="187">
        <v>41958</v>
      </c>
      <c r="N61" s="193">
        <v>3593</v>
      </c>
      <c r="O61" s="324" t="s">
        <v>4923</v>
      </c>
      <c r="P61" s="308" t="s">
        <v>6701</v>
      </c>
      <c r="Q61" s="309">
        <v>4695.3999999999996</v>
      </c>
      <c r="R61" s="256">
        <v>41958</v>
      </c>
      <c r="S61" s="42">
        <v>4695.3999999999996</v>
      </c>
      <c r="T61" s="217">
        <f t="shared" si="0"/>
        <v>0</v>
      </c>
      <c r="U61" s="190" t="s">
        <v>4992</v>
      </c>
    </row>
    <row r="62" spans="1:21" x14ac:dyDescent="0.25">
      <c r="A62" s="192">
        <v>41944</v>
      </c>
      <c r="B62" s="193">
        <v>2456</v>
      </c>
      <c r="C62" s="324" t="s">
        <v>4923</v>
      </c>
      <c r="D62" s="308" t="s">
        <v>6527</v>
      </c>
      <c r="E62" s="309">
        <v>640</v>
      </c>
      <c r="F62" s="256">
        <v>41944</v>
      </c>
      <c r="G62" s="42">
        <v>640</v>
      </c>
      <c r="H62" s="77">
        <f t="shared" si="1"/>
        <v>0</v>
      </c>
      <c r="I62" s="190" t="s">
        <v>6049</v>
      </c>
      <c r="J62" s="21"/>
      <c r="K62" s="21"/>
      <c r="M62" s="192">
        <v>41958</v>
      </c>
      <c r="N62" s="193">
        <v>3570</v>
      </c>
      <c r="O62" s="324" t="s">
        <v>4923</v>
      </c>
      <c r="P62" s="308" t="s">
        <v>6700</v>
      </c>
      <c r="Q62" s="309">
        <v>5351.6</v>
      </c>
      <c r="R62" s="256">
        <v>41958</v>
      </c>
      <c r="S62" s="42">
        <v>5351.6</v>
      </c>
      <c r="T62" s="217">
        <f t="shared" si="0"/>
        <v>0</v>
      </c>
      <c r="U62" s="190" t="s">
        <v>4992</v>
      </c>
    </row>
    <row r="63" spans="1:21" x14ac:dyDescent="0.25">
      <c r="A63" s="187">
        <v>41944</v>
      </c>
      <c r="B63" s="193">
        <v>2457</v>
      </c>
      <c r="C63" s="324" t="s">
        <v>4923</v>
      </c>
      <c r="D63" s="308" t="s">
        <v>136</v>
      </c>
      <c r="E63" s="309">
        <v>2004.5</v>
      </c>
      <c r="F63" s="256">
        <v>41944</v>
      </c>
      <c r="G63" s="42">
        <v>2004.5</v>
      </c>
      <c r="H63" s="77">
        <f t="shared" si="1"/>
        <v>0</v>
      </c>
      <c r="I63" s="190" t="s">
        <v>4992</v>
      </c>
      <c r="J63" s="21"/>
      <c r="K63" s="21"/>
      <c r="M63" s="187">
        <v>41959</v>
      </c>
      <c r="N63" s="193">
        <v>3640</v>
      </c>
      <c r="O63" s="324" t="s">
        <v>4923</v>
      </c>
      <c r="P63" s="20" t="s">
        <v>6705</v>
      </c>
      <c r="Q63" s="213">
        <v>2754</v>
      </c>
      <c r="R63" s="256">
        <v>41959</v>
      </c>
      <c r="S63" s="42">
        <v>2754</v>
      </c>
      <c r="T63" s="217">
        <f t="shared" si="0"/>
        <v>0</v>
      </c>
      <c r="U63" s="20" t="s">
        <v>4992</v>
      </c>
    </row>
    <row r="64" spans="1:21" x14ac:dyDescent="0.25">
      <c r="A64" s="192">
        <v>41944</v>
      </c>
      <c r="B64" s="193">
        <v>2458</v>
      </c>
      <c r="C64" s="324" t="s">
        <v>4923</v>
      </c>
      <c r="D64" s="308" t="s">
        <v>953</v>
      </c>
      <c r="E64" s="309">
        <v>5271</v>
      </c>
      <c r="F64" s="256">
        <v>41946</v>
      </c>
      <c r="G64" s="42">
        <v>5271</v>
      </c>
      <c r="H64" s="77">
        <f t="shared" si="1"/>
        <v>0</v>
      </c>
      <c r="I64" s="190" t="s">
        <v>4995</v>
      </c>
      <c r="J64" s="21"/>
      <c r="K64" s="21"/>
      <c r="M64" s="192">
        <v>41961</v>
      </c>
      <c r="N64" s="193">
        <v>3787</v>
      </c>
      <c r="O64" s="324" t="s">
        <v>4923</v>
      </c>
      <c r="P64" s="577" t="s">
        <v>6705</v>
      </c>
      <c r="Q64" s="213">
        <v>2835.6</v>
      </c>
      <c r="R64" s="256">
        <v>41961</v>
      </c>
      <c r="S64" s="229">
        <v>2835.6</v>
      </c>
      <c r="T64" s="217">
        <f t="shared" si="0"/>
        <v>0</v>
      </c>
      <c r="U64" s="190" t="s">
        <v>4992</v>
      </c>
    </row>
    <row r="65" spans="1:21" x14ac:dyDescent="0.25">
      <c r="A65" s="187">
        <v>41944</v>
      </c>
      <c r="B65" s="193">
        <v>2459</v>
      </c>
      <c r="C65" s="324" t="s">
        <v>4923</v>
      </c>
      <c r="D65" s="308" t="s">
        <v>4938</v>
      </c>
      <c r="E65" s="309">
        <v>4592.3999999999996</v>
      </c>
      <c r="F65" s="256">
        <v>41951</v>
      </c>
      <c r="G65" s="42">
        <v>4592.3999999999996</v>
      </c>
      <c r="H65" s="77">
        <f t="shared" si="1"/>
        <v>0</v>
      </c>
      <c r="I65" s="190" t="s">
        <v>5006</v>
      </c>
      <c r="M65" s="187">
        <v>41971</v>
      </c>
      <c r="N65" s="193">
        <v>4624</v>
      </c>
      <c r="O65" s="322" t="s">
        <v>4923</v>
      </c>
      <c r="P65" s="199" t="s">
        <v>6705</v>
      </c>
      <c r="Q65" s="238">
        <v>5501.2</v>
      </c>
      <c r="R65" s="256">
        <v>41971</v>
      </c>
      <c r="S65" s="34">
        <v>5501.2</v>
      </c>
      <c r="T65" s="217">
        <f t="shared" si="0"/>
        <v>0</v>
      </c>
      <c r="U65" s="36" t="s">
        <v>4992</v>
      </c>
    </row>
    <row r="66" spans="1:21" x14ac:dyDescent="0.25">
      <c r="A66" s="192">
        <v>41944</v>
      </c>
      <c r="B66" s="193">
        <v>2460</v>
      </c>
      <c r="C66" s="324" t="s">
        <v>4923</v>
      </c>
      <c r="D66" s="308" t="s">
        <v>180</v>
      </c>
      <c r="E66" s="309">
        <v>5400</v>
      </c>
      <c r="F66" s="256">
        <v>41944</v>
      </c>
      <c r="G66" s="42">
        <v>5400</v>
      </c>
      <c r="H66" s="77">
        <f t="shared" si="1"/>
        <v>0</v>
      </c>
      <c r="I66" s="190" t="s">
        <v>4992</v>
      </c>
      <c r="K66" s="33"/>
      <c r="M66" s="192">
        <v>41972</v>
      </c>
      <c r="N66" s="193">
        <v>4735</v>
      </c>
      <c r="O66" s="322" t="s">
        <v>4923</v>
      </c>
      <c r="P66" s="308" t="s">
        <v>6705</v>
      </c>
      <c r="Q66" s="309">
        <v>5351.6</v>
      </c>
      <c r="R66" s="256">
        <v>41972</v>
      </c>
      <c r="S66" s="229">
        <v>5351.6</v>
      </c>
      <c r="T66" s="217">
        <f t="shared" si="0"/>
        <v>0</v>
      </c>
      <c r="U66" s="20" t="s">
        <v>4992</v>
      </c>
    </row>
    <row r="67" spans="1:21" x14ac:dyDescent="0.25">
      <c r="A67" s="187">
        <v>41944</v>
      </c>
      <c r="B67" s="193">
        <v>2461</v>
      </c>
      <c r="C67" s="324" t="s">
        <v>4923</v>
      </c>
      <c r="D67" s="308" t="s">
        <v>51</v>
      </c>
      <c r="E67" s="309">
        <v>1780</v>
      </c>
      <c r="F67" s="256">
        <v>41944</v>
      </c>
      <c r="G67" s="42">
        <v>1780</v>
      </c>
      <c r="H67" s="217">
        <f t="shared" si="1"/>
        <v>0</v>
      </c>
      <c r="I67" s="190" t="s">
        <v>4992</v>
      </c>
      <c r="M67" s="187">
        <v>41972</v>
      </c>
      <c r="N67" s="193">
        <v>4770</v>
      </c>
      <c r="O67" s="322" t="s">
        <v>4923</v>
      </c>
      <c r="P67" s="308" t="s">
        <v>6705</v>
      </c>
      <c r="Q67" s="309">
        <v>3479</v>
      </c>
      <c r="R67" s="256">
        <v>41972</v>
      </c>
      <c r="S67" s="229">
        <v>3479</v>
      </c>
      <c r="T67" s="217">
        <f t="shared" ref="T67:T130" si="2">Q67-S67</f>
        <v>0</v>
      </c>
      <c r="U67" s="20" t="s">
        <v>4992</v>
      </c>
    </row>
    <row r="68" spans="1:21" x14ac:dyDescent="0.25">
      <c r="A68" s="192">
        <v>41944</v>
      </c>
      <c r="B68" s="193">
        <v>2462</v>
      </c>
      <c r="C68" s="324" t="s">
        <v>4923</v>
      </c>
      <c r="D68" s="308" t="s">
        <v>115</v>
      </c>
      <c r="E68" s="309">
        <v>8588.4</v>
      </c>
      <c r="F68" s="256">
        <v>41944</v>
      </c>
      <c r="G68" s="42">
        <v>8588.4</v>
      </c>
      <c r="H68" s="77">
        <f t="shared" si="1"/>
        <v>0</v>
      </c>
      <c r="I68" s="190" t="s">
        <v>4992</v>
      </c>
      <c r="M68" s="192">
        <v>41951</v>
      </c>
      <c r="N68" s="193">
        <v>3047</v>
      </c>
      <c r="O68" s="324" t="s">
        <v>4923</v>
      </c>
      <c r="P68" s="20" t="s">
        <v>4633</v>
      </c>
      <c r="Q68" s="213">
        <v>6000</v>
      </c>
      <c r="R68" s="256">
        <v>41956</v>
      </c>
      <c r="S68" s="42">
        <v>6000</v>
      </c>
      <c r="T68" s="217">
        <f t="shared" si="2"/>
        <v>0</v>
      </c>
      <c r="U68" s="20" t="s">
        <v>4992</v>
      </c>
    </row>
    <row r="69" spans="1:21" x14ac:dyDescent="0.25">
      <c r="A69" s="187">
        <v>41944</v>
      </c>
      <c r="B69" s="193">
        <v>2463</v>
      </c>
      <c r="C69" s="324" t="s">
        <v>4923</v>
      </c>
      <c r="D69" s="308" t="s">
        <v>149</v>
      </c>
      <c r="E69" s="309">
        <v>8149</v>
      </c>
      <c r="F69" s="256">
        <v>41946</v>
      </c>
      <c r="G69" s="42">
        <v>8149</v>
      </c>
      <c r="H69" s="202">
        <f t="shared" ref="H69" si="3">E69-G69</f>
        <v>0</v>
      </c>
      <c r="I69" s="190" t="s">
        <v>4992</v>
      </c>
      <c r="M69" s="187">
        <v>41951</v>
      </c>
      <c r="N69" s="193">
        <v>3048</v>
      </c>
      <c r="O69" s="324" t="s">
        <v>4923</v>
      </c>
      <c r="P69" s="20" t="s">
        <v>4633</v>
      </c>
      <c r="Q69" s="213">
        <v>59088.15</v>
      </c>
      <c r="R69" s="256">
        <v>41956</v>
      </c>
      <c r="S69" s="42">
        <v>59088.15</v>
      </c>
      <c r="T69" s="202">
        <f t="shared" si="2"/>
        <v>0</v>
      </c>
      <c r="U69" s="20" t="s">
        <v>4992</v>
      </c>
    </row>
    <row r="70" spans="1:21" x14ac:dyDescent="0.25">
      <c r="A70" s="192">
        <v>41944</v>
      </c>
      <c r="B70" s="193">
        <v>2464</v>
      </c>
      <c r="C70" s="324" t="s">
        <v>4923</v>
      </c>
      <c r="D70" s="308" t="s">
        <v>133</v>
      </c>
      <c r="E70" s="309">
        <v>21176.400000000001</v>
      </c>
      <c r="F70" s="256">
        <v>41944</v>
      </c>
      <c r="G70" s="42">
        <v>21176.400000000001</v>
      </c>
      <c r="H70" s="77">
        <f>E70-G70</f>
        <v>0</v>
      </c>
      <c r="I70" s="190" t="s">
        <v>6049</v>
      </c>
      <c r="M70" s="192">
        <v>41953</v>
      </c>
      <c r="N70" s="193">
        <v>3177</v>
      </c>
      <c r="O70" s="324" t="s">
        <v>4923</v>
      </c>
      <c r="P70" s="20" t="s">
        <v>4633</v>
      </c>
      <c r="Q70" s="213">
        <v>30025</v>
      </c>
      <c r="R70" s="256">
        <v>41956</v>
      </c>
      <c r="S70" s="42">
        <v>30025</v>
      </c>
      <c r="T70" s="217">
        <f t="shared" si="2"/>
        <v>0</v>
      </c>
      <c r="U70" s="190" t="s">
        <v>4992</v>
      </c>
    </row>
    <row r="71" spans="1:21" x14ac:dyDescent="0.25">
      <c r="A71" s="187">
        <v>41944</v>
      </c>
      <c r="B71" s="193">
        <v>2465</v>
      </c>
      <c r="C71" s="324" t="s">
        <v>4923</v>
      </c>
      <c r="D71" s="308" t="s">
        <v>2369</v>
      </c>
      <c r="E71" s="309">
        <v>2772.4</v>
      </c>
      <c r="F71" s="256">
        <v>41944</v>
      </c>
      <c r="G71" s="42">
        <v>2772.4</v>
      </c>
      <c r="H71" s="77">
        <f>E71-G71</f>
        <v>0</v>
      </c>
      <c r="I71" s="190" t="s">
        <v>4992</v>
      </c>
      <c r="M71" s="187">
        <v>41953</v>
      </c>
      <c r="N71" s="193">
        <v>3191</v>
      </c>
      <c r="O71" s="324" t="s">
        <v>4923</v>
      </c>
      <c r="P71" s="20" t="s">
        <v>4633</v>
      </c>
      <c r="Q71" s="213">
        <v>29962.560000000001</v>
      </c>
      <c r="R71" s="256">
        <v>41956</v>
      </c>
      <c r="S71" s="42">
        <v>29962.560000000001</v>
      </c>
      <c r="T71" s="217">
        <f t="shared" si="2"/>
        <v>0</v>
      </c>
      <c r="U71" s="190" t="s">
        <v>4992</v>
      </c>
    </row>
    <row r="72" spans="1:21" x14ac:dyDescent="0.25">
      <c r="A72" s="192">
        <v>41944</v>
      </c>
      <c r="B72" s="193">
        <v>2466</v>
      </c>
      <c r="C72" s="324" t="s">
        <v>4923</v>
      </c>
      <c r="D72" s="308" t="s">
        <v>1607</v>
      </c>
      <c r="E72" s="309">
        <v>3473.8</v>
      </c>
      <c r="F72" s="256">
        <v>41944</v>
      </c>
      <c r="G72" s="42">
        <v>3473.8</v>
      </c>
      <c r="H72" s="77">
        <f t="shared" ref="H72:H133" si="4">E72-G72</f>
        <v>0</v>
      </c>
      <c r="I72" s="190" t="s">
        <v>6049</v>
      </c>
      <c r="M72" s="192">
        <v>41958</v>
      </c>
      <c r="N72" s="193">
        <v>3599</v>
      </c>
      <c r="O72" s="324" t="s">
        <v>4923</v>
      </c>
      <c r="P72" s="308" t="s">
        <v>4633</v>
      </c>
      <c r="Q72" s="309">
        <v>3568</v>
      </c>
      <c r="R72" s="256">
        <v>42006</v>
      </c>
      <c r="S72" s="42">
        <v>3568</v>
      </c>
      <c r="T72" s="217">
        <f t="shared" si="2"/>
        <v>0</v>
      </c>
      <c r="U72" s="190" t="s">
        <v>4992</v>
      </c>
    </row>
    <row r="73" spans="1:21" x14ac:dyDescent="0.25">
      <c r="A73" s="187">
        <v>41944</v>
      </c>
      <c r="B73" s="193">
        <v>2467</v>
      </c>
      <c r="C73" s="324" t="s">
        <v>4923</v>
      </c>
      <c r="D73" s="308" t="s">
        <v>464</v>
      </c>
      <c r="E73" s="309">
        <v>3283.2</v>
      </c>
      <c r="F73" s="256">
        <v>41944</v>
      </c>
      <c r="G73" s="42">
        <v>3283.2</v>
      </c>
      <c r="H73" s="77">
        <f t="shared" si="4"/>
        <v>0</v>
      </c>
      <c r="I73" s="190" t="s">
        <v>4992</v>
      </c>
      <c r="M73" s="187">
        <v>41958</v>
      </c>
      <c r="N73" s="193">
        <v>3600</v>
      </c>
      <c r="O73" s="324" t="s">
        <v>4923</v>
      </c>
      <c r="P73" s="308" t="s">
        <v>4633</v>
      </c>
      <c r="Q73" s="309">
        <v>60083.75</v>
      </c>
      <c r="R73" s="412">
        <v>41988</v>
      </c>
      <c r="S73" s="219">
        <v>60083.75</v>
      </c>
      <c r="T73" s="217">
        <f t="shared" si="2"/>
        <v>0</v>
      </c>
      <c r="U73" s="190" t="s">
        <v>4992</v>
      </c>
    </row>
    <row r="74" spans="1:21" x14ac:dyDescent="0.25">
      <c r="A74" s="192">
        <v>41944</v>
      </c>
      <c r="B74" s="193">
        <v>2468</v>
      </c>
      <c r="C74" s="324" t="s">
        <v>4923</v>
      </c>
      <c r="D74" s="308" t="s">
        <v>464</v>
      </c>
      <c r="E74" s="309">
        <v>315.2</v>
      </c>
      <c r="F74" s="256">
        <v>41944</v>
      </c>
      <c r="G74" s="42">
        <v>315.2</v>
      </c>
      <c r="H74" s="77">
        <f t="shared" si="4"/>
        <v>0</v>
      </c>
      <c r="I74" s="190" t="s">
        <v>4992</v>
      </c>
      <c r="M74" s="192">
        <v>41961</v>
      </c>
      <c r="N74" s="193">
        <v>3859</v>
      </c>
      <c r="O74" s="324" t="s">
        <v>4923</v>
      </c>
      <c r="P74" s="576" t="s">
        <v>4633</v>
      </c>
      <c r="Q74" s="309">
        <v>9000</v>
      </c>
      <c r="R74" s="256">
        <v>42006</v>
      </c>
      <c r="S74" s="229">
        <v>9000</v>
      </c>
      <c r="T74" s="217">
        <f t="shared" si="2"/>
        <v>0</v>
      </c>
      <c r="U74" s="20" t="s">
        <v>4992</v>
      </c>
    </row>
    <row r="75" spans="1:21" x14ac:dyDescent="0.25">
      <c r="A75" s="187">
        <v>41944</v>
      </c>
      <c r="B75" s="193">
        <v>2469</v>
      </c>
      <c r="C75" s="324" t="s">
        <v>4923</v>
      </c>
      <c r="D75" s="308" t="s">
        <v>523</v>
      </c>
      <c r="E75" s="309">
        <v>22375.8</v>
      </c>
      <c r="F75" s="256">
        <v>41951</v>
      </c>
      <c r="G75" s="42">
        <v>22375.8</v>
      </c>
      <c r="H75" s="77">
        <f t="shared" si="4"/>
        <v>0</v>
      </c>
      <c r="I75" s="190" t="s">
        <v>4992</v>
      </c>
      <c r="M75" s="187">
        <v>41962</v>
      </c>
      <c r="N75" s="193">
        <v>3911</v>
      </c>
      <c r="O75" s="324" t="s">
        <v>4923</v>
      </c>
      <c r="P75" s="308" t="s">
        <v>4633</v>
      </c>
      <c r="Q75" s="309">
        <v>135003.6</v>
      </c>
      <c r="R75" s="256">
        <v>41965</v>
      </c>
      <c r="S75" s="42">
        <v>135003.6</v>
      </c>
      <c r="T75" s="217">
        <f t="shared" si="2"/>
        <v>0</v>
      </c>
      <c r="U75" s="20" t="s">
        <v>5923</v>
      </c>
    </row>
    <row r="76" spans="1:21" x14ac:dyDescent="0.25">
      <c r="A76" s="192">
        <v>41944</v>
      </c>
      <c r="B76" s="193">
        <v>2470</v>
      </c>
      <c r="C76" s="324" t="s">
        <v>4923</v>
      </c>
      <c r="D76" s="308" t="s">
        <v>544</v>
      </c>
      <c r="E76" s="309">
        <v>15196.2</v>
      </c>
      <c r="F76" s="256">
        <v>41946</v>
      </c>
      <c r="G76" s="42">
        <v>15196.2</v>
      </c>
      <c r="H76" s="77">
        <f t="shared" si="4"/>
        <v>0</v>
      </c>
      <c r="I76" s="190" t="s">
        <v>4997</v>
      </c>
      <c r="M76" s="192">
        <v>41962</v>
      </c>
      <c r="N76" s="193">
        <v>3925</v>
      </c>
      <c r="O76" s="324" t="s">
        <v>4923</v>
      </c>
      <c r="P76" s="308" t="s">
        <v>4633</v>
      </c>
      <c r="Q76" s="309">
        <v>124383.6</v>
      </c>
      <c r="R76" s="256">
        <v>41965</v>
      </c>
      <c r="S76" s="42">
        <v>124383.6</v>
      </c>
      <c r="T76" s="217">
        <f t="shared" si="2"/>
        <v>0</v>
      </c>
      <c r="U76" s="20" t="s">
        <v>4992</v>
      </c>
    </row>
    <row r="77" spans="1:21" x14ac:dyDescent="0.25">
      <c r="A77" s="187">
        <v>41944</v>
      </c>
      <c r="B77" s="193">
        <v>2471</v>
      </c>
      <c r="C77" s="324" t="s">
        <v>4923</v>
      </c>
      <c r="D77" s="308" t="s">
        <v>245</v>
      </c>
      <c r="E77" s="309">
        <v>1518</v>
      </c>
      <c r="F77" s="256">
        <v>41946</v>
      </c>
      <c r="G77" s="42">
        <v>1518</v>
      </c>
      <c r="H77" s="77">
        <f t="shared" si="4"/>
        <v>0</v>
      </c>
      <c r="I77" s="190" t="s">
        <v>4997</v>
      </c>
      <c r="M77" s="187">
        <v>41962</v>
      </c>
      <c r="N77" s="193">
        <v>3929</v>
      </c>
      <c r="O77" s="324" t="s">
        <v>4923</v>
      </c>
      <c r="P77" s="308" t="s">
        <v>4633</v>
      </c>
      <c r="Q77" s="309">
        <v>33670.800000000003</v>
      </c>
      <c r="R77" s="412" t="s">
        <v>6725</v>
      </c>
      <c r="S77" s="42">
        <v>33670.800000000003</v>
      </c>
      <c r="T77" s="217">
        <f t="shared" si="2"/>
        <v>0</v>
      </c>
      <c r="U77" s="20" t="s">
        <v>4992</v>
      </c>
    </row>
    <row r="78" spans="1:21" x14ac:dyDescent="0.25">
      <c r="A78" s="192">
        <v>41944</v>
      </c>
      <c r="B78" s="193">
        <v>2472</v>
      </c>
      <c r="C78" s="324" t="s">
        <v>4923</v>
      </c>
      <c r="D78" s="308" t="s">
        <v>745</v>
      </c>
      <c r="E78" s="309">
        <v>2150</v>
      </c>
      <c r="F78" s="256">
        <v>41944</v>
      </c>
      <c r="G78" s="562">
        <v>2150</v>
      </c>
      <c r="H78" s="77">
        <f t="shared" si="4"/>
        <v>0</v>
      </c>
      <c r="I78" s="190" t="s">
        <v>4992</v>
      </c>
      <c r="M78" s="192">
        <v>41963</v>
      </c>
      <c r="N78" s="193">
        <v>4000</v>
      </c>
      <c r="O78" s="322" t="s">
        <v>4923</v>
      </c>
      <c r="P78" s="308" t="s">
        <v>4633</v>
      </c>
      <c r="Q78" s="309">
        <v>30514.32</v>
      </c>
      <c r="R78" s="256">
        <v>41965</v>
      </c>
      <c r="S78" s="42">
        <v>30514.32</v>
      </c>
      <c r="T78" s="217">
        <f t="shared" si="2"/>
        <v>0</v>
      </c>
      <c r="U78" s="20" t="s">
        <v>4992</v>
      </c>
    </row>
    <row r="79" spans="1:21" x14ac:dyDescent="0.25">
      <c r="A79" s="187">
        <v>41944</v>
      </c>
      <c r="B79" s="193">
        <v>2473</v>
      </c>
      <c r="C79" s="324" t="s">
        <v>4923</v>
      </c>
      <c r="D79" s="308" t="s">
        <v>133</v>
      </c>
      <c r="E79" s="309">
        <v>2006.4</v>
      </c>
      <c r="F79" s="256">
        <v>41944</v>
      </c>
      <c r="G79" s="562">
        <v>2006.4</v>
      </c>
      <c r="H79" s="77">
        <f t="shared" si="4"/>
        <v>0</v>
      </c>
      <c r="I79" s="190" t="s">
        <v>4992</v>
      </c>
      <c r="M79" s="187">
        <v>41968</v>
      </c>
      <c r="N79" s="193">
        <v>4370</v>
      </c>
      <c r="O79" s="322" t="s">
        <v>4923</v>
      </c>
      <c r="P79" s="308" t="s">
        <v>4633</v>
      </c>
      <c r="Q79" s="309">
        <v>4359.6000000000004</v>
      </c>
      <c r="R79" s="412" t="s">
        <v>6784</v>
      </c>
      <c r="S79" s="40">
        <v>4359.6000000000004</v>
      </c>
      <c r="T79" s="217">
        <f t="shared" si="2"/>
        <v>0</v>
      </c>
      <c r="U79" s="32" t="s">
        <v>5000</v>
      </c>
    </row>
    <row r="80" spans="1:21" x14ac:dyDescent="0.25">
      <c r="A80" s="192">
        <v>41944</v>
      </c>
      <c r="B80" s="193">
        <v>2474</v>
      </c>
      <c r="C80" s="324" t="s">
        <v>4923</v>
      </c>
      <c r="D80" s="308" t="s">
        <v>374</v>
      </c>
      <c r="E80" s="309">
        <v>17654.400000000001</v>
      </c>
      <c r="F80" s="256">
        <v>41944</v>
      </c>
      <c r="G80" s="562">
        <v>17654.400000000001</v>
      </c>
      <c r="H80" s="77">
        <f t="shared" si="4"/>
        <v>0</v>
      </c>
      <c r="I80" s="190" t="s">
        <v>4992</v>
      </c>
      <c r="M80" s="192">
        <v>41971</v>
      </c>
      <c r="N80" s="193">
        <v>4629</v>
      </c>
      <c r="O80" s="322" t="s">
        <v>4923</v>
      </c>
      <c r="P80" s="199" t="s">
        <v>4633</v>
      </c>
      <c r="Q80" s="238">
        <v>4368</v>
      </c>
      <c r="R80" s="412" t="s">
        <v>6785</v>
      </c>
      <c r="S80" s="40">
        <v>4368</v>
      </c>
      <c r="T80" s="217">
        <f t="shared" si="2"/>
        <v>0</v>
      </c>
      <c r="U80" s="36" t="s">
        <v>5000</v>
      </c>
    </row>
    <row r="81" spans="1:21" x14ac:dyDescent="0.25">
      <c r="A81" s="187">
        <v>41944</v>
      </c>
      <c r="B81" s="193">
        <v>2475</v>
      </c>
      <c r="C81" s="324" t="s">
        <v>4923</v>
      </c>
      <c r="D81" s="308" t="s">
        <v>6612</v>
      </c>
      <c r="E81" s="309">
        <v>1613.2</v>
      </c>
      <c r="F81" s="256">
        <v>41944</v>
      </c>
      <c r="G81" s="562">
        <v>1613.2</v>
      </c>
      <c r="H81" s="77">
        <f t="shared" si="4"/>
        <v>0</v>
      </c>
      <c r="I81" s="190" t="s">
        <v>4992</v>
      </c>
      <c r="M81" s="187">
        <v>41971</v>
      </c>
      <c r="N81" s="193">
        <v>4714</v>
      </c>
      <c r="O81" s="322" t="s">
        <v>4923</v>
      </c>
      <c r="P81" s="308" t="s">
        <v>4633</v>
      </c>
      <c r="Q81" s="309">
        <v>12400</v>
      </c>
      <c r="R81" s="412" t="s">
        <v>6786</v>
      </c>
      <c r="S81" s="219">
        <v>12400</v>
      </c>
      <c r="T81" s="217">
        <f t="shared" si="2"/>
        <v>0</v>
      </c>
      <c r="U81" s="20" t="s">
        <v>4992</v>
      </c>
    </row>
    <row r="82" spans="1:21" x14ac:dyDescent="0.25">
      <c r="A82" s="192">
        <v>41944</v>
      </c>
      <c r="B82" s="193">
        <v>2476</v>
      </c>
      <c r="C82" s="324" t="s">
        <v>4923</v>
      </c>
      <c r="D82" s="658" t="s">
        <v>4731</v>
      </c>
      <c r="E82" s="659">
        <v>2794.8</v>
      </c>
      <c r="F82" s="506">
        <v>41944</v>
      </c>
      <c r="G82" s="566">
        <v>2794.8</v>
      </c>
      <c r="H82" s="77">
        <f t="shared" si="4"/>
        <v>0</v>
      </c>
      <c r="I82" s="190" t="s">
        <v>4992</v>
      </c>
      <c r="M82" s="192">
        <v>41972</v>
      </c>
      <c r="N82" s="193">
        <v>4772</v>
      </c>
      <c r="O82" s="322" t="s">
        <v>4923</v>
      </c>
      <c r="P82" s="308" t="s">
        <v>4633</v>
      </c>
      <c r="Q82" s="199">
        <v>8702.4</v>
      </c>
      <c r="R82" s="691" t="s">
        <v>6787</v>
      </c>
      <c r="S82" s="692">
        <v>8702.4</v>
      </c>
      <c r="T82" s="217">
        <f t="shared" si="2"/>
        <v>0</v>
      </c>
      <c r="U82" s="20" t="s">
        <v>4992</v>
      </c>
    </row>
    <row r="83" spans="1:21" x14ac:dyDescent="0.25">
      <c r="A83" s="187">
        <v>41944</v>
      </c>
      <c r="B83" s="193">
        <v>2477</v>
      </c>
      <c r="C83" s="324" t="s">
        <v>4923</v>
      </c>
      <c r="D83" s="658" t="s">
        <v>237</v>
      </c>
      <c r="E83" s="660">
        <v>27869.5</v>
      </c>
      <c r="F83" s="256">
        <v>41946</v>
      </c>
      <c r="G83" s="569">
        <v>27869.5</v>
      </c>
      <c r="H83" s="77">
        <f t="shared" si="4"/>
        <v>0</v>
      </c>
      <c r="I83" s="190" t="s">
        <v>4995</v>
      </c>
      <c r="M83" s="187">
        <v>41946</v>
      </c>
      <c r="N83" s="193">
        <v>2640</v>
      </c>
      <c r="O83" s="324" t="s">
        <v>4923</v>
      </c>
      <c r="P83" s="661" t="s">
        <v>4605</v>
      </c>
      <c r="Q83" s="309">
        <v>15784.74</v>
      </c>
      <c r="R83" s="256">
        <v>41948</v>
      </c>
      <c r="S83" s="42">
        <v>15784.74</v>
      </c>
      <c r="T83" s="217">
        <f t="shared" si="2"/>
        <v>0</v>
      </c>
      <c r="U83" s="50" t="s">
        <v>5009</v>
      </c>
    </row>
    <row r="84" spans="1:21" x14ac:dyDescent="0.25">
      <c r="A84" s="192">
        <v>41944</v>
      </c>
      <c r="B84" s="193">
        <v>2478</v>
      </c>
      <c r="C84" s="324" t="s">
        <v>4923</v>
      </c>
      <c r="D84" s="308" t="s">
        <v>3366</v>
      </c>
      <c r="E84" s="309">
        <v>620</v>
      </c>
      <c r="F84" s="256">
        <v>41944</v>
      </c>
      <c r="G84" s="42">
        <v>620</v>
      </c>
      <c r="H84" s="77">
        <f t="shared" si="4"/>
        <v>0</v>
      </c>
      <c r="I84" s="20" t="s">
        <v>4992</v>
      </c>
      <c r="M84" s="192">
        <v>41953</v>
      </c>
      <c r="N84" s="193">
        <v>3204</v>
      </c>
      <c r="O84" s="324" t="s">
        <v>4923</v>
      </c>
      <c r="P84" s="20" t="s">
        <v>4605</v>
      </c>
      <c r="Q84" s="213">
        <v>4755</v>
      </c>
      <c r="R84" s="256">
        <v>41955</v>
      </c>
      <c r="S84" s="42">
        <v>4755</v>
      </c>
      <c r="T84" s="217">
        <f t="shared" si="2"/>
        <v>0</v>
      </c>
      <c r="U84" s="190" t="s">
        <v>5009</v>
      </c>
    </row>
    <row r="85" spans="1:21" x14ac:dyDescent="0.25">
      <c r="A85" s="187">
        <v>41944</v>
      </c>
      <c r="B85" s="193">
        <v>2479</v>
      </c>
      <c r="C85" s="324" t="s">
        <v>4923</v>
      </c>
      <c r="D85" s="308" t="s">
        <v>4649</v>
      </c>
      <c r="E85" s="309">
        <v>14518</v>
      </c>
      <c r="F85" s="256">
        <v>41944</v>
      </c>
      <c r="G85" s="42">
        <v>14518</v>
      </c>
      <c r="H85" s="77">
        <f t="shared" si="4"/>
        <v>0</v>
      </c>
      <c r="I85" s="20" t="s">
        <v>4992</v>
      </c>
      <c r="M85" s="187">
        <v>41960</v>
      </c>
      <c r="N85" s="193">
        <v>3761</v>
      </c>
      <c r="O85" s="324" t="s">
        <v>4923</v>
      </c>
      <c r="P85" s="20" t="s">
        <v>4605</v>
      </c>
      <c r="Q85" s="213">
        <v>9876.44</v>
      </c>
      <c r="R85" s="256">
        <v>41962</v>
      </c>
      <c r="S85" s="229">
        <v>9876.44</v>
      </c>
      <c r="T85" s="217">
        <f t="shared" si="2"/>
        <v>0</v>
      </c>
      <c r="U85" s="190" t="s">
        <v>5009</v>
      </c>
    </row>
    <row r="86" spans="1:21" x14ac:dyDescent="0.25">
      <c r="A86" s="192">
        <v>41944</v>
      </c>
      <c r="B86" s="193">
        <v>2480</v>
      </c>
      <c r="C86" s="324" t="s">
        <v>4923</v>
      </c>
      <c r="D86" s="308" t="s">
        <v>49</v>
      </c>
      <c r="E86" s="309">
        <v>347.2</v>
      </c>
      <c r="F86" s="256">
        <v>41944</v>
      </c>
      <c r="G86" s="42">
        <v>347.2</v>
      </c>
      <c r="H86" s="77">
        <f t="shared" si="4"/>
        <v>0</v>
      </c>
      <c r="I86" s="20" t="s">
        <v>4992</v>
      </c>
      <c r="M86" s="192">
        <v>41967</v>
      </c>
      <c r="N86" s="193">
        <v>4357</v>
      </c>
      <c r="O86" s="322" t="s">
        <v>4923</v>
      </c>
      <c r="P86" s="20" t="s">
        <v>4605</v>
      </c>
      <c r="Q86" s="213">
        <v>10801.8</v>
      </c>
      <c r="R86" s="256">
        <v>41969</v>
      </c>
      <c r="S86" s="34">
        <v>10801.8</v>
      </c>
      <c r="T86" s="217">
        <f t="shared" si="2"/>
        <v>0</v>
      </c>
      <c r="U86" s="32" t="s">
        <v>5009</v>
      </c>
    </row>
    <row r="87" spans="1:21" x14ac:dyDescent="0.25">
      <c r="A87" s="187">
        <v>41944</v>
      </c>
      <c r="B87" s="193">
        <v>2481</v>
      </c>
      <c r="C87" s="324" t="s">
        <v>4923</v>
      </c>
      <c r="D87" s="308" t="s">
        <v>4240</v>
      </c>
      <c r="E87" s="309">
        <v>2295.4</v>
      </c>
      <c r="F87" s="256">
        <v>41962</v>
      </c>
      <c r="G87" s="42">
        <v>2295.4</v>
      </c>
      <c r="H87" s="77">
        <f t="shared" si="4"/>
        <v>0</v>
      </c>
      <c r="I87" s="20" t="s">
        <v>4992</v>
      </c>
      <c r="M87" s="187">
        <v>41946</v>
      </c>
      <c r="N87" s="193">
        <v>2599</v>
      </c>
      <c r="O87" s="324" t="s">
        <v>4923</v>
      </c>
      <c r="P87" s="661" t="s">
        <v>91</v>
      </c>
      <c r="Q87" s="309">
        <v>6834</v>
      </c>
      <c r="R87" s="256">
        <v>41947</v>
      </c>
      <c r="S87" s="229">
        <v>6834</v>
      </c>
      <c r="T87" s="77">
        <f t="shared" si="2"/>
        <v>0</v>
      </c>
      <c r="U87" s="50" t="s">
        <v>6049</v>
      </c>
    </row>
    <row r="88" spans="1:21" x14ac:dyDescent="0.25">
      <c r="A88" s="192">
        <v>41944</v>
      </c>
      <c r="B88" s="193">
        <v>2482</v>
      </c>
      <c r="C88" s="324" t="s">
        <v>4923</v>
      </c>
      <c r="D88" s="308" t="s">
        <v>110</v>
      </c>
      <c r="E88" s="309">
        <v>42369.599999999999</v>
      </c>
      <c r="F88" s="256">
        <v>41923</v>
      </c>
      <c r="G88" s="42">
        <v>42369.599999999999</v>
      </c>
      <c r="H88" s="77">
        <f t="shared" si="4"/>
        <v>0</v>
      </c>
      <c r="I88" s="20" t="s">
        <v>4995</v>
      </c>
      <c r="M88" s="192">
        <v>41948</v>
      </c>
      <c r="N88" s="193">
        <v>2709</v>
      </c>
      <c r="O88" s="324" t="s">
        <v>4923</v>
      </c>
      <c r="P88" s="308" t="s">
        <v>91</v>
      </c>
      <c r="Q88" s="309">
        <v>17734.2</v>
      </c>
      <c r="R88" s="421" t="s">
        <v>6631</v>
      </c>
      <c r="S88" s="42">
        <f>7521.5+10212.7</f>
        <v>17734.2</v>
      </c>
      <c r="T88" s="217">
        <f t="shared" si="2"/>
        <v>0</v>
      </c>
      <c r="U88" s="190" t="s">
        <v>4993</v>
      </c>
    </row>
    <row r="89" spans="1:21" x14ac:dyDescent="0.25">
      <c r="A89" s="187">
        <v>41944</v>
      </c>
      <c r="B89" s="193">
        <v>2483</v>
      </c>
      <c r="C89" s="324" t="s">
        <v>4923</v>
      </c>
      <c r="D89" s="308" t="s">
        <v>136</v>
      </c>
      <c r="E89" s="309">
        <v>5108.8</v>
      </c>
      <c r="F89" s="256">
        <v>41944</v>
      </c>
      <c r="G89" s="42">
        <v>5108.8</v>
      </c>
      <c r="H89" s="77">
        <f t="shared" si="4"/>
        <v>0</v>
      </c>
      <c r="I89" s="20" t="s">
        <v>4992</v>
      </c>
      <c r="K89" s="33"/>
      <c r="M89" s="187">
        <v>41948</v>
      </c>
      <c r="N89" s="193">
        <v>2762</v>
      </c>
      <c r="O89" s="324" t="s">
        <v>4923</v>
      </c>
      <c r="P89" s="308" t="s">
        <v>91</v>
      </c>
      <c r="Q89" s="309">
        <v>31815</v>
      </c>
      <c r="R89" s="256">
        <v>41949</v>
      </c>
      <c r="S89" s="42">
        <v>31815</v>
      </c>
      <c r="T89" s="217">
        <f t="shared" si="2"/>
        <v>0</v>
      </c>
      <c r="U89" s="190" t="s">
        <v>4997</v>
      </c>
    </row>
    <row r="90" spans="1:21" x14ac:dyDescent="0.25">
      <c r="A90" s="192">
        <v>41944</v>
      </c>
      <c r="B90" s="193">
        <v>2484</v>
      </c>
      <c r="C90" s="324" t="s">
        <v>4923</v>
      </c>
      <c r="D90" s="308" t="s">
        <v>6613</v>
      </c>
      <c r="E90" s="309">
        <v>22982.400000000001</v>
      </c>
      <c r="F90" s="256">
        <v>41944</v>
      </c>
      <c r="G90" s="42">
        <v>22982.400000000001</v>
      </c>
      <c r="H90" s="77">
        <f t="shared" si="4"/>
        <v>0</v>
      </c>
      <c r="I90" s="20" t="s">
        <v>4992</v>
      </c>
      <c r="M90" s="192">
        <v>41955</v>
      </c>
      <c r="N90" s="193">
        <v>3349</v>
      </c>
      <c r="O90" s="324" t="s">
        <v>4923</v>
      </c>
      <c r="P90" s="20" t="s">
        <v>91</v>
      </c>
      <c r="Q90" s="213">
        <v>4544</v>
      </c>
      <c r="R90" s="256">
        <v>41956</v>
      </c>
      <c r="S90" s="42">
        <v>4544</v>
      </c>
      <c r="T90" s="217">
        <f t="shared" si="2"/>
        <v>0</v>
      </c>
      <c r="U90" s="190" t="s">
        <v>6049</v>
      </c>
    </row>
    <row r="91" spans="1:21" x14ac:dyDescent="0.25">
      <c r="A91" s="187">
        <v>41944</v>
      </c>
      <c r="B91" s="193">
        <v>2485</v>
      </c>
      <c r="C91" s="324" t="s">
        <v>4923</v>
      </c>
      <c r="D91" s="308" t="s">
        <v>4661</v>
      </c>
      <c r="E91" s="309">
        <v>14384.18</v>
      </c>
      <c r="F91" s="256">
        <v>41947</v>
      </c>
      <c r="G91" s="42">
        <v>14384.18</v>
      </c>
      <c r="H91" s="77">
        <f t="shared" si="4"/>
        <v>0</v>
      </c>
      <c r="I91" s="20" t="s">
        <v>4995</v>
      </c>
      <c r="M91" s="187">
        <v>41955</v>
      </c>
      <c r="N91" s="193">
        <v>3353</v>
      </c>
      <c r="O91" s="324" t="s">
        <v>4923</v>
      </c>
      <c r="P91" s="20" t="s">
        <v>91</v>
      </c>
      <c r="Q91" s="213">
        <v>2590</v>
      </c>
      <c r="R91" s="256">
        <v>41956</v>
      </c>
      <c r="S91" s="42">
        <v>2590</v>
      </c>
      <c r="T91" s="217">
        <f t="shared" si="2"/>
        <v>0</v>
      </c>
      <c r="U91" s="190" t="s">
        <v>6049</v>
      </c>
    </row>
    <row r="92" spans="1:21" x14ac:dyDescent="0.25">
      <c r="A92" s="192">
        <v>41944</v>
      </c>
      <c r="B92" s="193">
        <v>2486</v>
      </c>
      <c r="C92" s="324" t="s">
        <v>4923</v>
      </c>
      <c r="D92" s="308" t="s">
        <v>6613</v>
      </c>
      <c r="E92" s="309">
        <v>3750.6</v>
      </c>
      <c r="F92" s="256">
        <v>41944</v>
      </c>
      <c r="G92" s="42">
        <v>3750.6</v>
      </c>
      <c r="H92" s="77">
        <f t="shared" si="4"/>
        <v>0</v>
      </c>
      <c r="I92" s="20" t="s">
        <v>4992</v>
      </c>
      <c r="M92" s="192">
        <v>41963</v>
      </c>
      <c r="N92" s="193">
        <v>3951</v>
      </c>
      <c r="O92" s="324" t="s">
        <v>4923</v>
      </c>
      <c r="P92" s="308" t="s">
        <v>725</v>
      </c>
      <c r="Q92" s="309">
        <v>12400</v>
      </c>
      <c r="R92" s="256">
        <v>41963</v>
      </c>
      <c r="S92" s="42">
        <v>12400</v>
      </c>
      <c r="T92" s="217">
        <f t="shared" si="2"/>
        <v>0</v>
      </c>
      <c r="U92" s="20" t="s">
        <v>5251</v>
      </c>
    </row>
    <row r="93" spans="1:21" x14ac:dyDescent="0.25">
      <c r="A93" s="187">
        <v>41944</v>
      </c>
      <c r="B93" s="193">
        <v>2487</v>
      </c>
      <c r="C93" s="324" t="s">
        <v>4923</v>
      </c>
      <c r="D93" s="308" t="s">
        <v>180</v>
      </c>
      <c r="E93" s="309">
        <v>9241.2000000000007</v>
      </c>
      <c r="F93" s="256">
        <v>41944</v>
      </c>
      <c r="G93" s="42">
        <v>9241.2000000000007</v>
      </c>
      <c r="H93" s="77">
        <f t="shared" si="4"/>
        <v>0</v>
      </c>
      <c r="I93" s="20" t="s">
        <v>4992</v>
      </c>
      <c r="M93" s="187">
        <v>41947</v>
      </c>
      <c r="N93" s="193">
        <v>2660</v>
      </c>
      <c r="O93" s="324" t="s">
        <v>4923</v>
      </c>
      <c r="P93" s="661" t="s">
        <v>25</v>
      </c>
      <c r="Q93" s="309">
        <v>6691.2</v>
      </c>
      <c r="R93" s="256">
        <v>41947</v>
      </c>
      <c r="S93" s="42">
        <v>6691.2</v>
      </c>
      <c r="T93" s="217">
        <f t="shared" si="2"/>
        <v>0</v>
      </c>
      <c r="U93" s="50" t="s">
        <v>4993</v>
      </c>
    </row>
    <row r="94" spans="1:21" x14ac:dyDescent="0.25">
      <c r="A94" s="192">
        <v>41944</v>
      </c>
      <c r="B94" s="193">
        <v>2488</v>
      </c>
      <c r="C94" s="324" t="s">
        <v>4923</v>
      </c>
      <c r="D94" s="308" t="s">
        <v>1202</v>
      </c>
      <c r="E94" s="309">
        <v>397.6</v>
      </c>
      <c r="F94" s="256">
        <v>41944</v>
      </c>
      <c r="G94" s="42">
        <v>397.6</v>
      </c>
      <c r="H94" s="77">
        <f t="shared" si="4"/>
        <v>0</v>
      </c>
      <c r="I94" s="20" t="s">
        <v>4992</v>
      </c>
      <c r="M94" s="192">
        <v>41951</v>
      </c>
      <c r="N94" s="193">
        <v>3006</v>
      </c>
      <c r="O94" s="324" t="s">
        <v>4923</v>
      </c>
      <c r="P94" s="20" t="s">
        <v>25</v>
      </c>
      <c r="Q94" s="213">
        <v>2798.4</v>
      </c>
      <c r="R94" s="256">
        <v>41951</v>
      </c>
      <c r="S94" s="42">
        <v>2798.4</v>
      </c>
      <c r="T94" s="217">
        <f t="shared" si="2"/>
        <v>0</v>
      </c>
      <c r="U94" s="20" t="s">
        <v>4993</v>
      </c>
    </row>
    <row r="95" spans="1:21" x14ac:dyDescent="0.25">
      <c r="A95" s="187">
        <v>41944</v>
      </c>
      <c r="B95" s="193">
        <v>2489</v>
      </c>
      <c r="C95" s="324" t="s">
        <v>4923</v>
      </c>
      <c r="D95" s="308" t="s">
        <v>1202</v>
      </c>
      <c r="E95" s="309">
        <v>462.3</v>
      </c>
      <c r="F95" s="256">
        <v>41944</v>
      </c>
      <c r="G95" s="42">
        <v>462.3</v>
      </c>
      <c r="H95" s="77">
        <f t="shared" si="4"/>
        <v>0</v>
      </c>
      <c r="I95" s="20" t="s">
        <v>4992</v>
      </c>
      <c r="M95" s="187">
        <v>41952</v>
      </c>
      <c r="N95" s="193">
        <v>3084</v>
      </c>
      <c r="O95" s="324" t="s">
        <v>4923</v>
      </c>
      <c r="P95" s="20" t="s">
        <v>25</v>
      </c>
      <c r="Q95" s="213">
        <v>6872.8</v>
      </c>
      <c r="R95" s="256">
        <v>41953</v>
      </c>
      <c r="S95" s="42">
        <v>6872.8</v>
      </c>
      <c r="T95" s="217">
        <f t="shared" si="2"/>
        <v>0</v>
      </c>
      <c r="U95" s="190" t="s">
        <v>4993</v>
      </c>
    </row>
    <row r="96" spans="1:21" x14ac:dyDescent="0.25">
      <c r="A96" s="192">
        <v>41944</v>
      </c>
      <c r="B96" s="193">
        <v>2490</v>
      </c>
      <c r="C96" s="324" t="s">
        <v>4923</v>
      </c>
      <c r="D96" s="308" t="s">
        <v>4921</v>
      </c>
      <c r="E96" s="309">
        <v>25842.799999999999</v>
      </c>
      <c r="F96" s="256">
        <v>41946</v>
      </c>
      <c r="G96" s="42">
        <v>25842.799999999999</v>
      </c>
      <c r="H96" s="77">
        <f t="shared" si="4"/>
        <v>0</v>
      </c>
      <c r="I96" s="20" t="s">
        <v>4992</v>
      </c>
      <c r="M96" s="192">
        <v>41955</v>
      </c>
      <c r="N96" s="193">
        <v>3310</v>
      </c>
      <c r="O96" s="324" t="s">
        <v>4923</v>
      </c>
      <c r="P96" s="20" t="s">
        <v>25</v>
      </c>
      <c r="Q96" s="213">
        <v>3141.6</v>
      </c>
      <c r="R96" s="256">
        <v>41955</v>
      </c>
      <c r="S96" s="42">
        <v>3141.6</v>
      </c>
      <c r="T96" s="217">
        <f t="shared" si="2"/>
        <v>0</v>
      </c>
      <c r="U96" s="190" t="s">
        <v>4992</v>
      </c>
    </row>
    <row r="97" spans="1:21" x14ac:dyDescent="0.25">
      <c r="A97" s="187">
        <v>41944</v>
      </c>
      <c r="B97" s="193">
        <v>2491</v>
      </c>
      <c r="C97" s="324" t="s">
        <v>4923</v>
      </c>
      <c r="D97" s="308" t="s">
        <v>494</v>
      </c>
      <c r="E97" s="309">
        <v>2428.8000000000002</v>
      </c>
      <c r="F97" s="256">
        <v>41944</v>
      </c>
      <c r="G97" s="42">
        <v>2428.8000000000002</v>
      </c>
      <c r="H97" s="77">
        <f t="shared" si="4"/>
        <v>0</v>
      </c>
      <c r="I97" s="20" t="s">
        <v>4992</v>
      </c>
      <c r="M97" s="187">
        <v>41956</v>
      </c>
      <c r="N97" s="193">
        <v>3388</v>
      </c>
      <c r="O97" s="324" t="s">
        <v>4923</v>
      </c>
      <c r="P97" s="20" t="s">
        <v>25</v>
      </c>
      <c r="Q97" s="213">
        <v>8984.7999999999993</v>
      </c>
      <c r="R97" s="256">
        <v>41957</v>
      </c>
      <c r="S97" s="42">
        <v>8984.7999999999993</v>
      </c>
      <c r="T97" s="217">
        <f t="shared" si="2"/>
        <v>0</v>
      </c>
      <c r="U97" s="190" t="s">
        <v>4993</v>
      </c>
    </row>
    <row r="98" spans="1:21" x14ac:dyDescent="0.25">
      <c r="A98" s="192">
        <v>41944</v>
      </c>
      <c r="B98" s="193">
        <v>2492</v>
      </c>
      <c r="C98" s="324" t="s">
        <v>4923</v>
      </c>
      <c r="D98" s="308" t="s">
        <v>2714</v>
      </c>
      <c r="E98" s="309">
        <v>9520.2000000000007</v>
      </c>
      <c r="F98" s="256">
        <v>41944</v>
      </c>
      <c r="G98" s="42">
        <v>9520.2000000000007</v>
      </c>
      <c r="H98" s="77">
        <f t="shared" si="4"/>
        <v>0</v>
      </c>
      <c r="I98" s="20" t="s">
        <v>5251</v>
      </c>
      <c r="J98" s="21"/>
      <c r="K98" s="21"/>
      <c r="M98" s="192">
        <v>41957</v>
      </c>
      <c r="N98" s="193">
        <v>3481</v>
      </c>
      <c r="O98" s="324" t="s">
        <v>4923</v>
      </c>
      <c r="P98" s="308" t="s">
        <v>25</v>
      </c>
      <c r="Q98" s="309">
        <v>10511.4</v>
      </c>
      <c r="R98" s="256">
        <v>41958</v>
      </c>
      <c r="S98" s="42">
        <v>10511.4</v>
      </c>
      <c r="T98" s="217">
        <f t="shared" si="2"/>
        <v>0</v>
      </c>
      <c r="U98" s="20" t="s">
        <v>4992</v>
      </c>
    </row>
    <row r="99" spans="1:21" x14ac:dyDescent="0.25">
      <c r="A99" s="187">
        <v>41944</v>
      </c>
      <c r="B99" s="193">
        <v>2493</v>
      </c>
      <c r="C99" s="324" t="s">
        <v>4923</v>
      </c>
      <c r="D99" s="308" t="s">
        <v>6120</v>
      </c>
      <c r="E99" s="309">
        <v>11250</v>
      </c>
      <c r="F99" s="256">
        <v>41948</v>
      </c>
      <c r="G99" s="42">
        <v>11250</v>
      </c>
      <c r="H99" s="77">
        <f t="shared" si="4"/>
        <v>0</v>
      </c>
      <c r="I99" s="20" t="s">
        <v>5000</v>
      </c>
      <c r="J99" s="21"/>
      <c r="K99" s="21"/>
      <c r="M99" s="187">
        <v>41959</v>
      </c>
      <c r="N99" s="193">
        <v>3663</v>
      </c>
      <c r="O99" s="324" t="s">
        <v>4923</v>
      </c>
      <c r="P99" s="20" t="s">
        <v>25</v>
      </c>
      <c r="Q99" s="213">
        <v>6133.6</v>
      </c>
      <c r="R99" s="256">
        <v>41960</v>
      </c>
      <c r="S99" s="42">
        <v>6133.6</v>
      </c>
      <c r="T99" s="217">
        <f t="shared" si="2"/>
        <v>0</v>
      </c>
      <c r="U99" s="20" t="s">
        <v>4993</v>
      </c>
    </row>
    <row r="100" spans="1:21" x14ac:dyDescent="0.25">
      <c r="A100" s="192">
        <v>41944</v>
      </c>
      <c r="B100" s="193">
        <v>2494</v>
      </c>
      <c r="C100" s="324" t="s">
        <v>4923</v>
      </c>
      <c r="D100" s="308" t="s">
        <v>6120</v>
      </c>
      <c r="E100" s="309">
        <v>2250</v>
      </c>
      <c r="F100" s="256">
        <v>41948</v>
      </c>
      <c r="G100" s="42">
        <v>2250</v>
      </c>
      <c r="H100" s="77">
        <f t="shared" si="4"/>
        <v>0</v>
      </c>
      <c r="I100" s="20" t="s">
        <v>5000</v>
      </c>
      <c r="J100" s="21"/>
      <c r="K100" s="21"/>
      <c r="M100" s="192">
        <v>41961</v>
      </c>
      <c r="N100" s="193">
        <v>3780</v>
      </c>
      <c r="O100" s="324" t="s">
        <v>4923</v>
      </c>
      <c r="P100" s="20" t="s">
        <v>25</v>
      </c>
      <c r="Q100" s="213">
        <v>9207</v>
      </c>
      <c r="R100" s="256">
        <v>41961</v>
      </c>
      <c r="S100" s="229">
        <v>9207</v>
      </c>
      <c r="T100" s="217">
        <f t="shared" si="2"/>
        <v>0</v>
      </c>
      <c r="U100" s="190" t="s">
        <v>4993</v>
      </c>
    </row>
    <row r="101" spans="1:21" x14ac:dyDescent="0.25">
      <c r="A101" s="187">
        <v>41944</v>
      </c>
      <c r="B101" s="193">
        <v>2495</v>
      </c>
      <c r="C101" s="324" t="s">
        <v>4923</v>
      </c>
      <c r="D101" s="308" t="s">
        <v>6120</v>
      </c>
      <c r="E101" s="309">
        <v>2250</v>
      </c>
      <c r="F101" s="256">
        <v>41948</v>
      </c>
      <c r="G101" s="42">
        <v>2250</v>
      </c>
      <c r="H101" s="77">
        <f t="shared" si="4"/>
        <v>0</v>
      </c>
      <c r="I101" s="20" t="s">
        <v>5000</v>
      </c>
      <c r="J101" s="21"/>
      <c r="K101" s="21"/>
      <c r="M101" s="187">
        <v>41963</v>
      </c>
      <c r="N101" s="193">
        <v>3966</v>
      </c>
      <c r="O101" s="324" t="s">
        <v>4923</v>
      </c>
      <c r="P101" s="576" t="s">
        <v>25</v>
      </c>
      <c r="Q101" s="309">
        <v>9932.4</v>
      </c>
      <c r="R101" s="256">
        <v>41963</v>
      </c>
      <c r="S101" s="42">
        <v>9932.4</v>
      </c>
      <c r="T101" s="217">
        <f t="shared" si="2"/>
        <v>0</v>
      </c>
      <c r="U101" s="20" t="s">
        <v>4993</v>
      </c>
    </row>
    <row r="102" spans="1:21" x14ac:dyDescent="0.25">
      <c r="A102" s="192">
        <v>41944</v>
      </c>
      <c r="B102" s="193">
        <v>2496</v>
      </c>
      <c r="C102" s="324" t="s">
        <v>4923</v>
      </c>
      <c r="D102" s="308" t="s">
        <v>1915</v>
      </c>
      <c r="E102" s="309">
        <v>2866.2</v>
      </c>
      <c r="F102" s="256">
        <v>41944</v>
      </c>
      <c r="G102" s="42">
        <v>2866.2</v>
      </c>
      <c r="H102" s="77">
        <f t="shared" si="4"/>
        <v>0</v>
      </c>
      <c r="I102" s="20" t="s">
        <v>4992</v>
      </c>
      <c r="J102" s="21"/>
      <c r="K102" s="21"/>
      <c r="M102" s="192">
        <v>41965</v>
      </c>
      <c r="N102" s="193">
        <v>4153</v>
      </c>
      <c r="O102" s="322" t="s">
        <v>4923</v>
      </c>
      <c r="P102" s="308" t="s">
        <v>25</v>
      </c>
      <c r="Q102" s="309">
        <v>6723</v>
      </c>
      <c r="R102" s="256">
        <v>41965</v>
      </c>
      <c r="S102" s="34">
        <v>6723</v>
      </c>
      <c r="T102" s="217">
        <f t="shared" si="2"/>
        <v>0</v>
      </c>
      <c r="U102" s="108" t="s">
        <v>4993</v>
      </c>
    </row>
    <row r="103" spans="1:21" x14ac:dyDescent="0.25">
      <c r="A103" s="187">
        <v>41944</v>
      </c>
      <c r="B103" s="193">
        <v>2497</v>
      </c>
      <c r="C103" s="324" t="s">
        <v>4923</v>
      </c>
      <c r="D103" s="308" t="s">
        <v>4257</v>
      </c>
      <c r="E103" s="309">
        <v>28016.34</v>
      </c>
      <c r="F103" s="421" t="s">
        <v>6614</v>
      </c>
      <c r="G103" s="42">
        <f>10000+18016.34</f>
        <v>28016.34</v>
      </c>
      <c r="H103" s="77">
        <f t="shared" si="4"/>
        <v>0</v>
      </c>
      <c r="I103" s="20" t="s">
        <v>4992</v>
      </c>
      <c r="J103" s="21"/>
      <c r="K103" s="21"/>
      <c r="M103" s="187">
        <v>41969</v>
      </c>
      <c r="N103" s="193">
        <v>4439</v>
      </c>
      <c r="O103" s="322" t="s">
        <v>4923</v>
      </c>
      <c r="P103" s="308" t="s">
        <v>25</v>
      </c>
      <c r="Q103" s="309">
        <v>11901.2</v>
      </c>
      <c r="R103" s="256">
        <v>41969</v>
      </c>
      <c r="S103" s="34">
        <v>11901.2</v>
      </c>
      <c r="T103" s="217">
        <f t="shared" si="2"/>
        <v>0</v>
      </c>
      <c r="U103" s="32" t="s">
        <v>4993</v>
      </c>
    </row>
    <row r="104" spans="1:21" x14ac:dyDescent="0.25">
      <c r="A104" s="192">
        <v>41944</v>
      </c>
      <c r="B104" s="193">
        <v>2498</v>
      </c>
      <c r="C104" s="324" t="s">
        <v>4923</v>
      </c>
      <c r="D104" s="308" t="s">
        <v>4915</v>
      </c>
      <c r="E104" s="309">
        <v>18556.400000000001</v>
      </c>
      <c r="F104" s="256">
        <v>41946</v>
      </c>
      <c r="G104" s="42">
        <v>18556.400000000001</v>
      </c>
      <c r="H104" s="77">
        <f t="shared" si="4"/>
        <v>0</v>
      </c>
      <c r="I104" s="20" t="s">
        <v>4993</v>
      </c>
      <c r="J104" s="21"/>
      <c r="K104" s="21"/>
      <c r="M104" s="192">
        <v>41971</v>
      </c>
      <c r="N104" s="193">
        <v>4652</v>
      </c>
      <c r="O104" s="322" t="s">
        <v>4923</v>
      </c>
      <c r="P104" s="199" t="s">
        <v>25</v>
      </c>
      <c r="Q104" s="238">
        <v>6027</v>
      </c>
      <c r="R104" s="256">
        <v>41971</v>
      </c>
      <c r="S104" s="34">
        <v>6027</v>
      </c>
      <c r="T104" s="217">
        <f t="shared" si="2"/>
        <v>0</v>
      </c>
      <c r="U104" s="36" t="s">
        <v>4993</v>
      </c>
    </row>
    <row r="105" spans="1:21" x14ac:dyDescent="0.25">
      <c r="A105" s="192">
        <v>41945</v>
      </c>
      <c r="B105" s="193">
        <v>2499</v>
      </c>
      <c r="C105" s="324" t="s">
        <v>4923</v>
      </c>
      <c r="D105" s="308" t="s">
        <v>3366</v>
      </c>
      <c r="E105" s="309">
        <v>2432</v>
      </c>
      <c r="F105" s="256">
        <v>41945</v>
      </c>
      <c r="G105" s="42">
        <v>2432</v>
      </c>
      <c r="H105" s="77">
        <f t="shared" si="4"/>
        <v>0</v>
      </c>
      <c r="I105" s="20" t="s">
        <v>4992</v>
      </c>
      <c r="J105" s="21"/>
      <c r="K105" s="21"/>
      <c r="M105" s="192">
        <v>41973</v>
      </c>
      <c r="N105" s="193">
        <v>4856</v>
      </c>
      <c r="O105" s="322" t="s">
        <v>4923</v>
      </c>
      <c r="P105" s="308" t="s">
        <v>25</v>
      </c>
      <c r="Q105" s="309">
        <v>6141.8</v>
      </c>
      <c r="R105" s="368">
        <v>41973</v>
      </c>
      <c r="S105" s="229">
        <v>6141.8</v>
      </c>
      <c r="T105" s="217">
        <f t="shared" si="2"/>
        <v>0</v>
      </c>
      <c r="U105" s="20" t="s">
        <v>6049</v>
      </c>
    </row>
    <row r="106" spans="1:21" x14ac:dyDescent="0.25">
      <c r="A106" s="192">
        <v>41945</v>
      </c>
      <c r="B106" s="193">
        <v>2500</v>
      </c>
      <c r="C106" s="324" t="s">
        <v>4923</v>
      </c>
      <c r="D106" s="308" t="s">
        <v>6605</v>
      </c>
      <c r="E106" s="309">
        <v>4126.2</v>
      </c>
      <c r="F106" s="256">
        <v>41945</v>
      </c>
      <c r="G106" s="42">
        <v>4126.2</v>
      </c>
      <c r="H106" s="77">
        <f t="shared" si="4"/>
        <v>0</v>
      </c>
      <c r="I106" s="20" t="s">
        <v>4992</v>
      </c>
      <c r="J106" s="21"/>
      <c r="K106" s="21"/>
      <c r="M106" s="192">
        <v>41953</v>
      </c>
      <c r="N106" s="193">
        <v>3186</v>
      </c>
      <c r="O106" s="324" t="s">
        <v>4923</v>
      </c>
      <c r="P106" s="20" t="s">
        <v>1004</v>
      </c>
      <c r="Q106" s="213">
        <v>278.2</v>
      </c>
      <c r="R106" s="256">
        <v>41954</v>
      </c>
      <c r="S106" s="42">
        <v>278.2</v>
      </c>
      <c r="T106" s="217">
        <f t="shared" si="2"/>
        <v>0</v>
      </c>
      <c r="U106" s="190" t="s">
        <v>4997</v>
      </c>
    </row>
    <row r="107" spans="1:21" x14ac:dyDescent="0.25">
      <c r="A107" s="192">
        <v>41945</v>
      </c>
      <c r="B107" s="193">
        <v>2501</v>
      </c>
      <c r="C107" s="324" t="s">
        <v>4923</v>
      </c>
      <c r="D107" s="308" t="s">
        <v>501</v>
      </c>
      <c r="E107" s="309">
        <v>2916.8</v>
      </c>
      <c r="F107" s="256">
        <v>41945</v>
      </c>
      <c r="G107" s="42">
        <v>2916.8</v>
      </c>
      <c r="H107" s="77">
        <f t="shared" si="4"/>
        <v>0</v>
      </c>
      <c r="I107" s="20" t="s">
        <v>4992</v>
      </c>
      <c r="J107" s="21"/>
      <c r="K107" s="21"/>
      <c r="M107" s="192">
        <v>41949</v>
      </c>
      <c r="N107" s="193">
        <v>2828</v>
      </c>
      <c r="O107" s="324" t="s">
        <v>4923</v>
      </c>
      <c r="P107" s="308" t="s">
        <v>2519</v>
      </c>
      <c r="Q107" s="309">
        <v>1361.6</v>
      </c>
      <c r="R107" s="256">
        <v>41949</v>
      </c>
      <c r="S107" s="42">
        <v>1361.6</v>
      </c>
      <c r="T107" s="217">
        <f t="shared" si="2"/>
        <v>0</v>
      </c>
      <c r="U107" s="190" t="s">
        <v>4992</v>
      </c>
    </row>
    <row r="108" spans="1:21" x14ac:dyDescent="0.25">
      <c r="A108" s="192">
        <v>41945</v>
      </c>
      <c r="B108" s="193">
        <v>2502</v>
      </c>
      <c r="C108" s="324" t="s">
        <v>4923</v>
      </c>
      <c r="D108" s="308" t="s">
        <v>501</v>
      </c>
      <c r="E108" s="309">
        <v>360</v>
      </c>
      <c r="F108" s="256">
        <v>41945</v>
      </c>
      <c r="G108" s="42">
        <v>360</v>
      </c>
      <c r="H108" s="77">
        <f t="shared" si="4"/>
        <v>0</v>
      </c>
      <c r="I108" s="20" t="s">
        <v>4992</v>
      </c>
      <c r="J108" s="21"/>
      <c r="K108" s="21"/>
      <c r="M108" s="192">
        <v>41956</v>
      </c>
      <c r="N108" s="193">
        <v>3401</v>
      </c>
      <c r="O108" s="324" t="s">
        <v>4923</v>
      </c>
      <c r="P108" s="20" t="s">
        <v>2519</v>
      </c>
      <c r="Q108" s="213">
        <v>1591.6</v>
      </c>
      <c r="R108" s="256">
        <v>41956</v>
      </c>
      <c r="S108" s="42">
        <v>1591.6</v>
      </c>
      <c r="T108" s="217">
        <f t="shared" si="2"/>
        <v>0</v>
      </c>
      <c r="U108" s="20" t="s">
        <v>4992</v>
      </c>
    </row>
    <row r="109" spans="1:21" x14ac:dyDescent="0.25">
      <c r="A109" s="192">
        <v>41945</v>
      </c>
      <c r="B109" s="193">
        <v>2503</v>
      </c>
      <c r="C109" s="324" t="s">
        <v>4923</v>
      </c>
      <c r="D109" s="308" t="s">
        <v>4782</v>
      </c>
      <c r="E109" s="309">
        <v>1572.8</v>
      </c>
      <c r="F109" s="256">
        <v>41945</v>
      </c>
      <c r="G109" s="42">
        <v>1572.8</v>
      </c>
      <c r="H109" s="77">
        <f t="shared" si="4"/>
        <v>0</v>
      </c>
      <c r="I109" s="20" t="s">
        <v>4992</v>
      </c>
      <c r="J109" s="21"/>
      <c r="K109" s="21"/>
      <c r="M109" s="192">
        <v>41962</v>
      </c>
      <c r="N109" s="193">
        <v>3910</v>
      </c>
      <c r="O109" s="324" t="s">
        <v>4923</v>
      </c>
      <c r="P109" s="308" t="s">
        <v>2519</v>
      </c>
      <c r="Q109" s="309">
        <v>593.4</v>
      </c>
      <c r="R109" s="256">
        <v>41962</v>
      </c>
      <c r="S109" s="42">
        <v>593.4</v>
      </c>
      <c r="T109" s="217">
        <f t="shared" si="2"/>
        <v>0</v>
      </c>
      <c r="U109" s="20" t="s">
        <v>4992</v>
      </c>
    </row>
    <row r="110" spans="1:21" x14ac:dyDescent="0.25">
      <c r="A110" s="192">
        <v>41945</v>
      </c>
      <c r="B110" s="193">
        <v>2504</v>
      </c>
      <c r="C110" s="324" t="s">
        <v>4923</v>
      </c>
      <c r="D110" s="308" t="s">
        <v>11</v>
      </c>
      <c r="E110" s="309">
        <v>27543.599999999999</v>
      </c>
      <c r="F110" s="256">
        <v>41957</v>
      </c>
      <c r="G110" s="42">
        <v>27543.599999999999</v>
      </c>
      <c r="H110" s="77">
        <f t="shared" si="4"/>
        <v>0</v>
      </c>
      <c r="I110" s="20" t="s">
        <v>4995</v>
      </c>
      <c r="J110" s="21"/>
      <c r="K110" s="21"/>
      <c r="M110" s="192">
        <v>41969</v>
      </c>
      <c r="N110" s="193">
        <v>4456</v>
      </c>
      <c r="O110" s="322" t="s">
        <v>4923</v>
      </c>
      <c r="P110" s="308" t="s">
        <v>2519</v>
      </c>
      <c r="Q110" s="309">
        <v>644</v>
      </c>
      <c r="R110" s="256">
        <v>41969</v>
      </c>
      <c r="S110" s="34">
        <v>644</v>
      </c>
      <c r="T110" s="217">
        <f t="shared" si="2"/>
        <v>0</v>
      </c>
      <c r="U110" s="108" t="s">
        <v>4992</v>
      </c>
    </row>
    <row r="111" spans="1:21" x14ac:dyDescent="0.25">
      <c r="A111" s="192">
        <v>41945</v>
      </c>
      <c r="B111" s="193">
        <v>2505</v>
      </c>
      <c r="C111" s="324" t="s">
        <v>4923</v>
      </c>
      <c r="D111" s="308" t="s">
        <v>49</v>
      </c>
      <c r="E111" s="309">
        <v>10181.4</v>
      </c>
      <c r="F111" s="256">
        <v>41945</v>
      </c>
      <c r="G111" s="42">
        <v>10181.4</v>
      </c>
      <c r="H111" s="77">
        <f t="shared" si="4"/>
        <v>0</v>
      </c>
      <c r="I111" s="20" t="s">
        <v>4992</v>
      </c>
      <c r="J111" s="21"/>
      <c r="K111" s="21"/>
      <c r="M111" s="192">
        <v>41969</v>
      </c>
      <c r="N111" s="193">
        <v>4457</v>
      </c>
      <c r="O111" s="322" t="s">
        <v>4923</v>
      </c>
      <c r="P111" s="308" t="s">
        <v>2519</v>
      </c>
      <c r="Q111" s="309">
        <v>1334</v>
      </c>
      <c r="R111" s="256">
        <v>41969</v>
      </c>
      <c r="S111" s="34">
        <v>1334</v>
      </c>
      <c r="T111" s="217">
        <f t="shared" si="2"/>
        <v>0</v>
      </c>
      <c r="U111" s="108" t="s">
        <v>4992</v>
      </c>
    </row>
    <row r="112" spans="1:21" x14ac:dyDescent="0.25">
      <c r="A112" s="192">
        <v>41945</v>
      </c>
      <c r="B112" s="193">
        <v>2506</v>
      </c>
      <c r="C112" s="324" t="s">
        <v>4923</v>
      </c>
      <c r="D112" s="308" t="s">
        <v>106</v>
      </c>
      <c r="E112" s="309">
        <v>236925</v>
      </c>
      <c r="F112" s="256">
        <v>41954</v>
      </c>
      <c r="G112" s="42">
        <v>236925</v>
      </c>
      <c r="H112" s="77">
        <f t="shared" si="4"/>
        <v>0</v>
      </c>
      <c r="I112" s="20" t="s">
        <v>4992</v>
      </c>
      <c r="J112" s="21"/>
      <c r="K112" s="21"/>
      <c r="M112" s="192">
        <v>41951</v>
      </c>
      <c r="N112" s="193">
        <v>3019</v>
      </c>
      <c r="O112" s="324" t="s">
        <v>4923</v>
      </c>
      <c r="P112" s="20" t="s">
        <v>4288</v>
      </c>
      <c r="Q112" s="213">
        <v>9367.2000000000007</v>
      </c>
      <c r="R112" s="256">
        <v>41951</v>
      </c>
      <c r="S112" s="42">
        <v>9367.2000000000007</v>
      </c>
      <c r="T112" s="217">
        <f t="shared" si="2"/>
        <v>0</v>
      </c>
      <c r="U112" s="20" t="s">
        <v>4992</v>
      </c>
    </row>
    <row r="113" spans="1:21" x14ac:dyDescent="0.25">
      <c r="A113" s="192">
        <v>41945</v>
      </c>
      <c r="B113" s="193">
        <v>2507</v>
      </c>
      <c r="C113" s="324" t="s">
        <v>4923</v>
      </c>
      <c r="D113" s="308" t="s">
        <v>4826</v>
      </c>
      <c r="E113" s="309">
        <v>2625</v>
      </c>
      <c r="F113" s="256">
        <v>41945</v>
      </c>
      <c r="G113" s="42">
        <v>2625</v>
      </c>
      <c r="H113" s="77">
        <f t="shared" si="4"/>
        <v>0</v>
      </c>
      <c r="I113" s="20" t="s">
        <v>4992</v>
      </c>
      <c r="J113" s="21"/>
      <c r="K113" s="21"/>
      <c r="M113" s="192">
        <v>41953</v>
      </c>
      <c r="N113" s="193">
        <v>3120</v>
      </c>
      <c r="O113" s="324" t="s">
        <v>4923</v>
      </c>
      <c r="P113" s="20" t="s">
        <v>4288</v>
      </c>
      <c r="Q113" s="213">
        <v>9604.7999999999993</v>
      </c>
      <c r="R113" s="256">
        <v>41953</v>
      </c>
      <c r="S113" s="42">
        <v>9604.7999999999993</v>
      </c>
      <c r="T113" s="217">
        <f t="shared" si="2"/>
        <v>0</v>
      </c>
      <c r="U113" s="190" t="s">
        <v>4992</v>
      </c>
    </row>
    <row r="114" spans="1:21" x14ac:dyDescent="0.25">
      <c r="A114" s="192">
        <v>41945</v>
      </c>
      <c r="B114" s="193">
        <v>2508</v>
      </c>
      <c r="C114" s="324" t="s">
        <v>4923</v>
      </c>
      <c r="D114" s="308" t="s">
        <v>106</v>
      </c>
      <c r="E114" s="309">
        <v>321451</v>
      </c>
      <c r="F114" s="256">
        <v>41956</v>
      </c>
      <c r="G114" s="42">
        <v>321451</v>
      </c>
      <c r="H114" s="77">
        <f t="shared" si="4"/>
        <v>0</v>
      </c>
      <c r="I114" s="20" t="s">
        <v>4992</v>
      </c>
      <c r="J114" s="21"/>
      <c r="K114" s="21"/>
      <c r="M114" s="192">
        <v>41958</v>
      </c>
      <c r="N114" s="193">
        <v>3573</v>
      </c>
      <c r="O114" s="324" t="s">
        <v>4923</v>
      </c>
      <c r="P114" s="308" t="s">
        <v>4288</v>
      </c>
      <c r="Q114" s="309">
        <v>2611.1999999999998</v>
      </c>
      <c r="R114" s="256">
        <v>41958</v>
      </c>
      <c r="S114" s="42">
        <v>2611.1999999999998</v>
      </c>
      <c r="T114" s="217">
        <f t="shared" si="2"/>
        <v>0</v>
      </c>
      <c r="U114" s="190" t="s">
        <v>4992</v>
      </c>
    </row>
    <row r="115" spans="1:21" x14ac:dyDescent="0.25">
      <c r="A115" s="192">
        <v>41945</v>
      </c>
      <c r="B115" s="193">
        <v>2509</v>
      </c>
      <c r="C115" s="324" t="s">
        <v>4923</v>
      </c>
      <c r="D115" s="308" t="s">
        <v>5773</v>
      </c>
      <c r="E115" s="309">
        <v>6159.22</v>
      </c>
      <c r="F115" s="256">
        <v>41945</v>
      </c>
      <c r="G115" s="42">
        <v>6159.22</v>
      </c>
      <c r="H115" s="77">
        <f t="shared" si="4"/>
        <v>0</v>
      </c>
      <c r="I115" s="20" t="s">
        <v>4992</v>
      </c>
      <c r="J115" s="21"/>
      <c r="K115" s="21"/>
      <c r="M115" s="192">
        <v>41967</v>
      </c>
      <c r="N115" s="193">
        <v>4274</v>
      </c>
      <c r="O115" s="322" t="s">
        <v>4923</v>
      </c>
      <c r="P115" s="308" t="s">
        <v>4288</v>
      </c>
      <c r="Q115" s="309">
        <v>9151.9</v>
      </c>
      <c r="R115" s="368">
        <v>41967</v>
      </c>
      <c r="S115" s="42">
        <v>9151.9</v>
      </c>
      <c r="T115" s="217">
        <f t="shared" si="2"/>
        <v>0</v>
      </c>
      <c r="U115" s="190" t="s">
        <v>4992</v>
      </c>
    </row>
    <row r="116" spans="1:21" x14ac:dyDescent="0.25">
      <c r="A116" s="192">
        <v>41945</v>
      </c>
      <c r="B116" s="193">
        <v>2510</v>
      </c>
      <c r="C116" s="324" t="s">
        <v>4923</v>
      </c>
      <c r="D116" s="308" t="s">
        <v>4586</v>
      </c>
      <c r="E116" s="309">
        <v>2511.1999999999998</v>
      </c>
      <c r="F116" s="256">
        <v>41945</v>
      </c>
      <c r="G116" s="42">
        <v>2511.1999999999998</v>
      </c>
      <c r="H116" s="77">
        <f t="shared" si="4"/>
        <v>0</v>
      </c>
      <c r="I116" s="20" t="s">
        <v>4992</v>
      </c>
      <c r="J116" s="21"/>
      <c r="K116" s="21"/>
      <c r="M116" s="192">
        <v>41969</v>
      </c>
      <c r="N116" s="193">
        <v>4436</v>
      </c>
      <c r="O116" s="322" t="s">
        <v>4923</v>
      </c>
      <c r="P116" s="308" t="s">
        <v>4288</v>
      </c>
      <c r="Q116" s="309">
        <v>8662</v>
      </c>
      <c r="R116" s="256">
        <v>41969</v>
      </c>
      <c r="S116" s="34">
        <v>8662</v>
      </c>
      <c r="T116" s="217">
        <f t="shared" si="2"/>
        <v>0</v>
      </c>
      <c r="U116" s="32" t="s">
        <v>4992</v>
      </c>
    </row>
    <row r="117" spans="1:21" x14ac:dyDescent="0.25">
      <c r="A117" s="192">
        <v>41945</v>
      </c>
      <c r="B117" s="193">
        <v>2511</v>
      </c>
      <c r="C117" s="324" t="s">
        <v>4923</v>
      </c>
      <c r="D117" s="308" t="s">
        <v>13</v>
      </c>
      <c r="E117" s="309">
        <v>7955.2</v>
      </c>
      <c r="F117" s="256">
        <v>41945</v>
      </c>
      <c r="G117" s="42">
        <v>7955.2</v>
      </c>
      <c r="H117" s="77">
        <f t="shared" si="4"/>
        <v>0</v>
      </c>
      <c r="I117" s="20" t="s">
        <v>4992</v>
      </c>
      <c r="J117" s="21"/>
      <c r="K117" s="21"/>
      <c r="M117" s="192">
        <v>41971</v>
      </c>
      <c r="N117" s="193">
        <v>4632</v>
      </c>
      <c r="O117" s="322" t="s">
        <v>4923</v>
      </c>
      <c r="P117" s="199" t="s">
        <v>4288</v>
      </c>
      <c r="Q117" s="238">
        <v>2732.4</v>
      </c>
      <c r="R117" s="256">
        <v>41971</v>
      </c>
      <c r="S117" s="34">
        <v>2732.4</v>
      </c>
      <c r="T117" s="217">
        <f t="shared" si="2"/>
        <v>0</v>
      </c>
      <c r="U117" s="36" t="s">
        <v>4992</v>
      </c>
    </row>
    <row r="118" spans="1:21" x14ac:dyDescent="0.25">
      <c r="A118" s="192">
        <v>41945</v>
      </c>
      <c r="B118" s="193">
        <v>2512</v>
      </c>
      <c r="C118" s="324" t="s">
        <v>4923</v>
      </c>
      <c r="D118" s="308" t="s">
        <v>98</v>
      </c>
      <c r="E118" s="309">
        <v>11546</v>
      </c>
      <c r="F118" s="256">
        <v>41946</v>
      </c>
      <c r="G118" s="42">
        <v>11546</v>
      </c>
      <c r="H118" s="77">
        <f t="shared" si="4"/>
        <v>0</v>
      </c>
      <c r="I118" s="20" t="s">
        <v>4995</v>
      </c>
      <c r="J118" s="21"/>
      <c r="K118" s="21"/>
      <c r="M118" s="192">
        <v>41972</v>
      </c>
      <c r="N118" s="193">
        <v>4797</v>
      </c>
      <c r="O118" s="322" t="s">
        <v>4923</v>
      </c>
      <c r="P118" s="308" t="s">
        <v>4288</v>
      </c>
      <c r="Q118" s="309">
        <v>2534.4</v>
      </c>
      <c r="R118" s="368">
        <v>41972</v>
      </c>
      <c r="S118" s="229">
        <v>2534.4</v>
      </c>
      <c r="T118" s="217">
        <f t="shared" si="2"/>
        <v>0</v>
      </c>
      <c r="U118" s="20" t="s">
        <v>4992</v>
      </c>
    </row>
    <row r="119" spans="1:21" x14ac:dyDescent="0.25">
      <c r="A119" s="192">
        <v>41945</v>
      </c>
      <c r="B119" s="193">
        <v>2513</v>
      </c>
      <c r="C119" s="324" t="s">
        <v>4923</v>
      </c>
      <c r="D119" s="308" t="s">
        <v>4589</v>
      </c>
      <c r="E119" s="309">
        <v>477.7</v>
      </c>
      <c r="F119" s="256">
        <v>41945</v>
      </c>
      <c r="G119" s="42">
        <v>477.7</v>
      </c>
      <c r="H119" s="77">
        <f t="shared" si="4"/>
        <v>0</v>
      </c>
      <c r="I119" s="20" t="s">
        <v>4992</v>
      </c>
      <c r="J119" s="21"/>
      <c r="K119" s="21"/>
      <c r="M119" s="192">
        <v>41972</v>
      </c>
      <c r="N119" s="193">
        <v>4801</v>
      </c>
      <c r="O119" s="322" t="s">
        <v>4923</v>
      </c>
      <c r="P119" s="308" t="s">
        <v>4288</v>
      </c>
      <c r="Q119" s="309">
        <v>1323</v>
      </c>
      <c r="R119" s="368">
        <v>41972</v>
      </c>
      <c r="S119" s="229">
        <v>1323</v>
      </c>
      <c r="T119" s="217">
        <f t="shared" si="2"/>
        <v>0</v>
      </c>
      <c r="U119" s="20" t="s">
        <v>4992</v>
      </c>
    </row>
    <row r="120" spans="1:21" x14ac:dyDescent="0.25">
      <c r="A120" s="192">
        <v>41945</v>
      </c>
      <c r="B120" s="193">
        <v>2514</v>
      </c>
      <c r="C120" s="324" t="s">
        <v>4923</v>
      </c>
      <c r="D120" s="308" t="s">
        <v>123</v>
      </c>
      <c r="E120" s="309">
        <v>6260.4</v>
      </c>
      <c r="F120" s="256">
        <v>41947</v>
      </c>
      <c r="G120" s="42">
        <v>6260.4</v>
      </c>
      <c r="H120" s="77">
        <f t="shared" si="4"/>
        <v>0</v>
      </c>
      <c r="I120" s="20" t="s">
        <v>4992</v>
      </c>
      <c r="J120" s="21"/>
      <c r="K120" s="21"/>
      <c r="M120" s="192">
        <v>41956</v>
      </c>
      <c r="N120" s="193">
        <v>3421</v>
      </c>
      <c r="O120" s="324" t="s">
        <v>4923</v>
      </c>
      <c r="P120" s="308" t="s">
        <v>4643</v>
      </c>
      <c r="Q120" s="309">
        <v>8070</v>
      </c>
      <c r="R120" s="256">
        <v>41956</v>
      </c>
      <c r="S120" s="34">
        <v>8070</v>
      </c>
      <c r="T120" s="217">
        <f t="shared" si="2"/>
        <v>0</v>
      </c>
      <c r="U120" s="32" t="s">
        <v>6617</v>
      </c>
    </row>
    <row r="121" spans="1:21" x14ac:dyDescent="0.25">
      <c r="A121" s="192">
        <v>41945</v>
      </c>
      <c r="B121" s="193">
        <v>2515</v>
      </c>
      <c r="C121" s="324" t="s">
        <v>4923</v>
      </c>
      <c r="D121" s="308" t="s">
        <v>4918</v>
      </c>
      <c r="E121" s="309">
        <v>23917.599999999999</v>
      </c>
      <c r="F121" s="256">
        <v>41947</v>
      </c>
      <c r="G121" s="42">
        <v>23917.599999999999</v>
      </c>
      <c r="H121" s="77">
        <f t="shared" si="4"/>
        <v>0</v>
      </c>
      <c r="I121" s="20" t="s">
        <v>6049</v>
      </c>
      <c r="J121" s="21"/>
      <c r="K121" s="21"/>
      <c r="M121" s="192">
        <v>41944</v>
      </c>
      <c r="N121" s="193">
        <v>2466</v>
      </c>
      <c r="O121" s="324" t="s">
        <v>4923</v>
      </c>
      <c r="P121" s="308" t="s">
        <v>1607</v>
      </c>
      <c r="Q121" s="309">
        <v>3473.8</v>
      </c>
      <c r="R121" s="256">
        <v>41944</v>
      </c>
      <c r="S121" s="42">
        <v>3473.8</v>
      </c>
      <c r="T121" s="77">
        <f t="shared" si="2"/>
        <v>0</v>
      </c>
      <c r="U121" s="190" t="s">
        <v>6049</v>
      </c>
    </row>
    <row r="122" spans="1:21" x14ac:dyDescent="0.25">
      <c r="A122" s="192">
        <v>41945</v>
      </c>
      <c r="B122" s="193">
        <v>2516</v>
      </c>
      <c r="C122" s="324" t="s">
        <v>4923</v>
      </c>
      <c r="D122" s="308" t="s">
        <v>55</v>
      </c>
      <c r="E122" s="309">
        <v>4032</v>
      </c>
      <c r="F122" s="256">
        <v>41945</v>
      </c>
      <c r="G122" s="42">
        <v>4032</v>
      </c>
      <c r="H122" s="77">
        <f t="shared" si="4"/>
        <v>0</v>
      </c>
      <c r="I122" s="20" t="s">
        <v>4992</v>
      </c>
      <c r="J122" s="21"/>
      <c r="K122" s="21"/>
      <c r="M122" s="192">
        <v>41945</v>
      </c>
      <c r="N122" s="193">
        <v>2526</v>
      </c>
      <c r="O122" s="324" t="s">
        <v>4923</v>
      </c>
      <c r="P122" s="661" t="s">
        <v>1607</v>
      </c>
      <c r="Q122" s="309">
        <v>2880.4</v>
      </c>
      <c r="R122" s="256">
        <v>41945</v>
      </c>
      <c r="S122" s="42">
        <v>2880.4</v>
      </c>
      <c r="T122" s="77">
        <f t="shared" si="2"/>
        <v>0</v>
      </c>
      <c r="U122" s="50" t="s">
        <v>4992</v>
      </c>
    </row>
    <row r="123" spans="1:21" x14ac:dyDescent="0.25">
      <c r="A123" s="192">
        <v>41945</v>
      </c>
      <c r="B123" s="193">
        <v>2517</v>
      </c>
      <c r="C123" s="324" t="s">
        <v>4923</v>
      </c>
      <c r="D123" s="661" t="s">
        <v>4590</v>
      </c>
      <c r="E123" s="309">
        <v>442</v>
      </c>
      <c r="F123" s="256">
        <v>41945</v>
      </c>
      <c r="G123" s="42">
        <v>442</v>
      </c>
      <c r="H123" s="77">
        <f t="shared" si="4"/>
        <v>0</v>
      </c>
      <c r="I123" s="50" t="s">
        <v>4992</v>
      </c>
      <c r="J123" s="21"/>
      <c r="K123" s="21"/>
      <c r="M123" s="192">
        <v>41946</v>
      </c>
      <c r="N123" s="193">
        <v>2598</v>
      </c>
      <c r="O123" s="324" t="s">
        <v>4923</v>
      </c>
      <c r="P123" s="661" t="s">
        <v>1607</v>
      </c>
      <c r="Q123" s="309">
        <v>2193.1999999999998</v>
      </c>
      <c r="R123" s="256">
        <v>41946</v>
      </c>
      <c r="S123" s="42">
        <v>2193.1999999999998</v>
      </c>
      <c r="T123" s="77">
        <f t="shared" si="2"/>
        <v>0</v>
      </c>
      <c r="U123" s="50" t="s">
        <v>4992</v>
      </c>
    </row>
    <row r="124" spans="1:21" x14ac:dyDescent="0.25">
      <c r="A124" s="192">
        <v>41945</v>
      </c>
      <c r="B124" s="193">
        <v>2518</v>
      </c>
      <c r="C124" s="324" t="s">
        <v>4923</v>
      </c>
      <c r="D124" s="661" t="s">
        <v>2183</v>
      </c>
      <c r="E124" s="309">
        <v>1935</v>
      </c>
      <c r="F124" s="256">
        <v>41945</v>
      </c>
      <c r="G124" s="42">
        <v>1935</v>
      </c>
      <c r="H124" s="77">
        <f t="shared" si="4"/>
        <v>0</v>
      </c>
      <c r="I124" s="50" t="s">
        <v>5251</v>
      </c>
      <c r="J124" s="21"/>
      <c r="K124" s="21"/>
      <c r="M124" s="192">
        <v>41947</v>
      </c>
      <c r="N124" s="193">
        <v>2696</v>
      </c>
      <c r="O124" s="324" t="s">
        <v>4923</v>
      </c>
      <c r="P124" s="308" t="s">
        <v>1607</v>
      </c>
      <c r="Q124" s="309">
        <v>3137.8</v>
      </c>
      <c r="R124" s="256">
        <v>41947</v>
      </c>
      <c r="S124" s="42">
        <v>3137.8</v>
      </c>
      <c r="T124" s="217">
        <f t="shared" si="2"/>
        <v>0</v>
      </c>
      <c r="U124" s="190" t="s">
        <v>4992</v>
      </c>
    </row>
    <row r="125" spans="1:21" x14ac:dyDescent="0.25">
      <c r="A125" s="192">
        <v>41945</v>
      </c>
      <c r="B125" s="193">
        <v>2519</v>
      </c>
      <c r="C125" s="324" t="s">
        <v>4923</v>
      </c>
      <c r="D125" s="661" t="s">
        <v>6605</v>
      </c>
      <c r="E125" s="309">
        <v>1959.6</v>
      </c>
      <c r="F125" s="256">
        <v>41945</v>
      </c>
      <c r="G125" s="42">
        <v>1959.6</v>
      </c>
      <c r="H125" s="77">
        <f t="shared" si="4"/>
        <v>0</v>
      </c>
      <c r="I125" s="50" t="s">
        <v>4992</v>
      </c>
      <c r="J125" s="21"/>
      <c r="K125" s="21"/>
      <c r="M125" s="192">
        <v>41948</v>
      </c>
      <c r="N125" s="193">
        <v>2759</v>
      </c>
      <c r="O125" s="324" t="s">
        <v>4923</v>
      </c>
      <c r="P125" s="308" t="s">
        <v>1607</v>
      </c>
      <c r="Q125" s="309">
        <v>5339.2</v>
      </c>
      <c r="R125" s="256">
        <v>41948</v>
      </c>
      <c r="S125" s="42">
        <v>5339.2</v>
      </c>
      <c r="T125" s="217">
        <f t="shared" si="2"/>
        <v>0</v>
      </c>
      <c r="U125" s="190" t="s">
        <v>4992</v>
      </c>
    </row>
    <row r="126" spans="1:21" x14ac:dyDescent="0.25">
      <c r="A126" s="192">
        <v>41945</v>
      </c>
      <c r="B126" s="193">
        <v>2520</v>
      </c>
      <c r="C126" s="324" t="s">
        <v>4923</v>
      </c>
      <c r="D126" s="661" t="s">
        <v>253</v>
      </c>
      <c r="E126" s="309">
        <v>4996.6000000000004</v>
      </c>
      <c r="F126" s="256">
        <v>41946</v>
      </c>
      <c r="G126" s="42">
        <v>4996.6000000000004</v>
      </c>
      <c r="H126" s="77">
        <f t="shared" si="4"/>
        <v>0</v>
      </c>
      <c r="I126" s="50" t="s">
        <v>4992</v>
      </c>
      <c r="J126" s="21"/>
      <c r="K126" s="21"/>
      <c r="M126" s="192">
        <v>41949</v>
      </c>
      <c r="N126" s="193">
        <v>2845</v>
      </c>
      <c r="O126" s="324" t="s">
        <v>4923</v>
      </c>
      <c r="P126" s="308" t="s">
        <v>1607</v>
      </c>
      <c r="Q126" s="309">
        <v>3055.2</v>
      </c>
      <c r="R126" s="256">
        <v>41949</v>
      </c>
      <c r="S126" s="42">
        <v>3055.2</v>
      </c>
      <c r="T126" s="217">
        <f t="shared" si="2"/>
        <v>0</v>
      </c>
      <c r="U126" s="190" t="s">
        <v>4992</v>
      </c>
    </row>
    <row r="127" spans="1:21" x14ac:dyDescent="0.25">
      <c r="A127" s="192">
        <v>41945</v>
      </c>
      <c r="B127" s="193">
        <v>2521</v>
      </c>
      <c r="C127" s="324" t="s">
        <v>4923</v>
      </c>
      <c r="D127" s="661" t="s">
        <v>5004</v>
      </c>
      <c r="E127" s="309">
        <v>9808.7999999999993</v>
      </c>
      <c r="F127" s="256">
        <v>41946</v>
      </c>
      <c r="G127" s="42">
        <v>9808.7999999999993</v>
      </c>
      <c r="H127" s="77">
        <f t="shared" si="4"/>
        <v>0</v>
      </c>
      <c r="I127" s="50" t="s">
        <v>4995</v>
      </c>
      <c r="J127" s="21"/>
      <c r="K127" s="21"/>
      <c r="M127" s="192">
        <v>41950</v>
      </c>
      <c r="N127" s="193">
        <v>2947</v>
      </c>
      <c r="O127" s="324" t="s">
        <v>4923</v>
      </c>
      <c r="P127" s="308" t="s">
        <v>1607</v>
      </c>
      <c r="Q127" s="309">
        <v>2966.5</v>
      </c>
      <c r="R127" s="256">
        <v>41950</v>
      </c>
      <c r="S127" s="42">
        <v>2966.5</v>
      </c>
      <c r="T127" s="217">
        <f t="shared" si="2"/>
        <v>0</v>
      </c>
      <c r="U127" s="20" t="s">
        <v>4992</v>
      </c>
    </row>
    <row r="128" spans="1:21" x14ac:dyDescent="0.25">
      <c r="A128" s="192">
        <v>41945</v>
      </c>
      <c r="B128" s="193">
        <v>2522</v>
      </c>
      <c r="C128" s="324" t="s">
        <v>4923</v>
      </c>
      <c r="D128" s="661" t="s">
        <v>180</v>
      </c>
      <c r="E128" s="309">
        <v>15826.4</v>
      </c>
      <c r="F128" s="256">
        <v>41946</v>
      </c>
      <c r="G128" s="42">
        <v>15826.4</v>
      </c>
      <c r="H128" s="77">
        <f t="shared" si="4"/>
        <v>0</v>
      </c>
      <c r="I128" s="50" t="s">
        <v>4992</v>
      </c>
      <c r="J128" s="21"/>
      <c r="K128" s="21"/>
      <c r="M128" s="192">
        <v>41951</v>
      </c>
      <c r="N128" s="193">
        <v>3036</v>
      </c>
      <c r="O128" s="324" t="s">
        <v>4923</v>
      </c>
      <c r="P128" s="20" t="s">
        <v>1607</v>
      </c>
      <c r="Q128" s="213">
        <v>5883</v>
      </c>
      <c r="R128" s="256">
        <v>41951</v>
      </c>
      <c r="S128" s="42">
        <v>5883</v>
      </c>
      <c r="T128" s="217">
        <f t="shared" si="2"/>
        <v>0</v>
      </c>
      <c r="U128" s="20" t="s">
        <v>4992</v>
      </c>
    </row>
    <row r="129" spans="1:21" x14ac:dyDescent="0.25">
      <c r="A129" s="192">
        <v>41945</v>
      </c>
      <c r="B129" s="193">
        <v>2523</v>
      </c>
      <c r="C129" s="324" t="s">
        <v>4923</v>
      </c>
      <c r="D129" s="661" t="s">
        <v>4958</v>
      </c>
      <c r="E129" s="309">
        <v>2494</v>
      </c>
      <c r="F129" s="256">
        <v>41945</v>
      </c>
      <c r="G129" s="42">
        <v>2494</v>
      </c>
      <c r="H129" s="77">
        <f t="shared" si="4"/>
        <v>0</v>
      </c>
      <c r="I129" s="50" t="s">
        <v>4992</v>
      </c>
      <c r="J129" s="21"/>
      <c r="K129" s="21"/>
      <c r="M129" s="192">
        <v>41954</v>
      </c>
      <c r="N129" s="193">
        <v>3271</v>
      </c>
      <c r="O129" s="324" t="s">
        <v>4923</v>
      </c>
      <c r="P129" s="20" t="s">
        <v>1607</v>
      </c>
      <c r="Q129" s="213">
        <v>4353</v>
      </c>
      <c r="R129" s="256">
        <v>41954</v>
      </c>
      <c r="S129" s="42">
        <v>4353</v>
      </c>
      <c r="T129" s="217">
        <f t="shared" si="2"/>
        <v>0</v>
      </c>
      <c r="U129" s="190" t="s">
        <v>4992</v>
      </c>
    </row>
    <row r="130" spans="1:21" x14ac:dyDescent="0.25">
      <c r="A130" s="192">
        <v>41945</v>
      </c>
      <c r="B130" s="193">
        <v>2524</v>
      </c>
      <c r="C130" s="324" t="s">
        <v>4923</v>
      </c>
      <c r="D130" s="661" t="s">
        <v>494</v>
      </c>
      <c r="E130" s="309">
        <v>2652.8</v>
      </c>
      <c r="F130" s="256">
        <v>41945</v>
      </c>
      <c r="G130" s="42">
        <v>2652.8</v>
      </c>
      <c r="H130" s="77">
        <f t="shared" si="4"/>
        <v>0</v>
      </c>
      <c r="I130" s="50" t="s">
        <v>4992</v>
      </c>
      <c r="M130" s="192">
        <v>41955</v>
      </c>
      <c r="N130" s="193">
        <v>3342</v>
      </c>
      <c r="O130" s="324" t="s">
        <v>4923</v>
      </c>
      <c r="P130" s="20" t="s">
        <v>1607</v>
      </c>
      <c r="Q130" s="213">
        <v>4303</v>
      </c>
      <c r="R130" s="256">
        <v>41955</v>
      </c>
      <c r="S130" s="42">
        <v>4303</v>
      </c>
      <c r="T130" s="217">
        <f t="shared" si="2"/>
        <v>0</v>
      </c>
      <c r="U130" s="190" t="s">
        <v>4992</v>
      </c>
    </row>
    <row r="131" spans="1:21" x14ac:dyDescent="0.25">
      <c r="A131" s="192">
        <v>41945</v>
      </c>
      <c r="B131" s="193">
        <v>2525</v>
      </c>
      <c r="C131" s="324" t="s">
        <v>4923</v>
      </c>
      <c r="D131" s="661" t="s">
        <v>4928</v>
      </c>
      <c r="E131" s="309">
        <v>11891</v>
      </c>
      <c r="F131" s="256">
        <v>41945</v>
      </c>
      <c r="G131" s="42">
        <v>11891</v>
      </c>
      <c r="H131" s="77">
        <f t="shared" si="4"/>
        <v>0</v>
      </c>
      <c r="I131" s="50" t="s">
        <v>4992</v>
      </c>
      <c r="K131" s="33"/>
      <c r="M131" s="192">
        <v>41955</v>
      </c>
      <c r="N131" s="193">
        <v>3343</v>
      </c>
      <c r="O131" s="324" t="s">
        <v>4923</v>
      </c>
      <c r="P131" s="20" t="s">
        <v>1607</v>
      </c>
      <c r="Q131" s="213">
        <v>400</v>
      </c>
      <c r="R131" s="256">
        <v>41955</v>
      </c>
      <c r="S131" s="42">
        <v>400</v>
      </c>
      <c r="T131" s="217">
        <f t="shared" ref="T131:T194" si="5">Q131-S131</f>
        <v>0</v>
      </c>
      <c r="U131" s="190" t="s">
        <v>4992</v>
      </c>
    </row>
    <row r="132" spans="1:21" x14ac:dyDescent="0.25">
      <c r="A132" s="192">
        <v>41945</v>
      </c>
      <c r="B132" s="193">
        <v>2526</v>
      </c>
      <c r="C132" s="324" t="s">
        <v>4923</v>
      </c>
      <c r="D132" s="661" t="s">
        <v>1607</v>
      </c>
      <c r="E132" s="309">
        <v>2880.4</v>
      </c>
      <c r="F132" s="256">
        <v>41945</v>
      </c>
      <c r="G132" s="42">
        <v>2880.4</v>
      </c>
      <c r="H132" s="77">
        <f t="shared" si="4"/>
        <v>0</v>
      </c>
      <c r="I132" s="50" t="s">
        <v>4992</v>
      </c>
      <c r="K132" s="33"/>
      <c r="M132" s="192">
        <v>41956</v>
      </c>
      <c r="N132" s="193">
        <v>3420</v>
      </c>
      <c r="O132" s="324" t="s">
        <v>4923</v>
      </c>
      <c r="P132" s="308" t="s">
        <v>1607</v>
      </c>
      <c r="Q132" s="309">
        <v>4783.6000000000004</v>
      </c>
      <c r="R132" s="256">
        <v>41956</v>
      </c>
      <c r="S132" s="42">
        <v>4783.6000000000004</v>
      </c>
      <c r="T132" s="217">
        <f t="shared" si="5"/>
        <v>0</v>
      </c>
      <c r="U132" s="32" t="s">
        <v>4992</v>
      </c>
    </row>
    <row r="133" spans="1:21" x14ac:dyDescent="0.25">
      <c r="A133" s="192">
        <v>41945</v>
      </c>
      <c r="B133" s="193">
        <v>2527</v>
      </c>
      <c r="C133" s="324" t="s">
        <v>4923</v>
      </c>
      <c r="D133" s="661" t="s">
        <v>4685</v>
      </c>
      <c r="E133" s="309">
        <v>895</v>
      </c>
      <c r="F133" s="256">
        <v>41945</v>
      </c>
      <c r="G133" s="42">
        <v>895</v>
      </c>
      <c r="H133" s="202">
        <f t="shared" si="4"/>
        <v>0</v>
      </c>
      <c r="I133" s="50" t="s">
        <v>6049</v>
      </c>
      <c r="M133" s="192">
        <v>41957</v>
      </c>
      <c r="N133" s="193">
        <v>3524</v>
      </c>
      <c r="O133" s="324" t="s">
        <v>4923</v>
      </c>
      <c r="P133" s="308" t="s">
        <v>1607</v>
      </c>
      <c r="Q133" s="309">
        <v>4105.7</v>
      </c>
      <c r="R133" s="412">
        <v>41957</v>
      </c>
      <c r="S133" s="42">
        <v>4105.7</v>
      </c>
      <c r="T133" s="202">
        <f t="shared" si="5"/>
        <v>0</v>
      </c>
      <c r="U133" s="20" t="s">
        <v>4992</v>
      </c>
    </row>
    <row r="134" spans="1:21" x14ac:dyDescent="0.25">
      <c r="A134" s="192">
        <v>41945</v>
      </c>
      <c r="B134" s="193">
        <v>2528</v>
      </c>
      <c r="C134" s="324" t="s">
        <v>4923</v>
      </c>
      <c r="D134" s="661" t="s">
        <v>141</v>
      </c>
      <c r="E134" s="309">
        <v>6154</v>
      </c>
      <c r="F134" s="256">
        <v>41945</v>
      </c>
      <c r="G134" s="42">
        <v>6154</v>
      </c>
      <c r="H134" s="77">
        <f>E134-G134</f>
        <v>0</v>
      </c>
      <c r="I134" s="50" t="s">
        <v>4992</v>
      </c>
      <c r="M134" s="192">
        <v>41958</v>
      </c>
      <c r="N134" s="193">
        <v>3610</v>
      </c>
      <c r="O134" s="324" t="s">
        <v>4923</v>
      </c>
      <c r="P134" s="20" t="s">
        <v>1607</v>
      </c>
      <c r="Q134" s="213">
        <v>6287.6</v>
      </c>
      <c r="R134" s="256">
        <v>41958</v>
      </c>
      <c r="S134" s="42">
        <v>6287.6</v>
      </c>
      <c r="T134" s="217">
        <f t="shared" si="5"/>
        <v>0</v>
      </c>
      <c r="U134" s="190" t="s">
        <v>4992</v>
      </c>
    </row>
    <row r="135" spans="1:21" x14ac:dyDescent="0.25">
      <c r="A135" s="192">
        <v>41945</v>
      </c>
      <c r="B135" s="193">
        <v>2529</v>
      </c>
      <c r="C135" s="324" t="s">
        <v>4923</v>
      </c>
      <c r="D135" s="661" t="s">
        <v>6615</v>
      </c>
      <c r="E135" s="309">
        <v>2516.8000000000002</v>
      </c>
      <c r="F135" s="256">
        <v>41945</v>
      </c>
      <c r="G135" s="42">
        <v>2516.8000000000002</v>
      </c>
      <c r="H135" s="77">
        <f>E135-G135</f>
        <v>0</v>
      </c>
      <c r="I135" s="50" t="s">
        <v>5032</v>
      </c>
      <c r="M135" s="192">
        <v>41959</v>
      </c>
      <c r="N135" s="193">
        <v>3668</v>
      </c>
      <c r="O135" s="324" t="s">
        <v>4923</v>
      </c>
      <c r="P135" s="20" t="s">
        <v>1607</v>
      </c>
      <c r="Q135" s="213">
        <v>5047.8</v>
      </c>
      <c r="R135" s="256">
        <v>41959</v>
      </c>
      <c r="S135" s="42">
        <v>5047.8</v>
      </c>
      <c r="T135" s="217">
        <f t="shared" si="5"/>
        <v>0</v>
      </c>
      <c r="U135" s="20" t="s">
        <v>4992</v>
      </c>
    </row>
    <row r="136" spans="1:21" x14ac:dyDescent="0.25">
      <c r="A136" s="192">
        <v>41945</v>
      </c>
      <c r="B136" s="193">
        <v>2530</v>
      </c>
      <c r="C136" s="324" t="s">
        <v>4923</v>
      </c>
      <c r="D136" s="661" t="s">
        <v>51</v>
      </c>
      <c r="E136" s="309">
        <v>2257.1999999999998</v>
      </c>
      <c r="F136" s="256">
        <v>41945</v>
      </c>
      <c r="G136" s="42">
        <v>2257.1999999999998</v>
      </c>
      <c r="H136" s="77">
        <f t="shared" ref="H136:H199" si="6">E136-G136</f>
        <v>0</v>
      </c>
      <c r="I136" s="50" t="s">
        <v>4992</v>
      </c>
      <c r="M136" s="192">
        <v>41961</v>
      </c>
      <c r="N136" s="193">
        <v>3834</v>
      </c>
      <c r="O136" s="324" t="s">
        <v>4923</v>
      </c>
      <c r="P136" s="308" t="s">
        <v>1607</v>
      </c>
      <c r="Q136" s="309">
        <v>2632</v>
      </c>
      <c r="R136" s="256">
        <v>41961</v>
      </c>
      <c r="S136" s="229">
        <v>2632</v>
      </c>
      <c r="T136" s="217">
        <f t="shared" si="5"/>
        <v>0</v>
      </c>
      <c r="U136" s="20" t="s">
        <v>4992</v>
      </c>
    </row>
    <row r="137" spans="1:21" x14ac:dyDescent="0.25">
      <c r="A137" s="192">
        <v>41945</v>
      </c>
      <c r="B137" s="193">
        <v>2531</v>
      </c>
      <c r="C137" s="324" t="s">
        <v>4923</v>
      </c>
      <c r="D137" s="661" t="s">
        <v>4240</v>
      </c>
      <c r="E137" s="309">
        <v>2030</v>
      </c>
      <c r="F137" s="256">
        <v>41962</v>
      </c>
      <c r="G137" s="42">
        <v>2030</v>
      </c>
      <c r="H137" s="77">
        <f t="shared" si="6"/>
        <v>0</v>
      </c>
      <c r="I137" s="50" t="s">
        <v>4992</v>
      </c>
      <c r="M137" s="192">
        <v>41962</v>
      </c>
      <c r="N137" s="193">
        <v>3905</v>
      </c>
      <c r="O137" s="324" t="s">
        <v>4923</v>
      </c>
      <c r="P137" s="308" t="s">
        <v>1607</v>
      </c>
      <c r="Q137" s="309">
        <v>3145.7</v>
      </c>
      <c r="R137" s="256">
        <v>41968</v>
      </c>
      <c r="S137" s="42">
        <v>3145.7</v>
      </c>
      <c r="T137" s="217">
        <f t="shared" si="5"/>
        <v>0</v>
      </c>
      <c r="U137" s="20" t="s">
        <v>4992</v>
      </c>
    </row>
    <row r="138" spans="1:21" x14ac:dyDescent="0.25">
      <c r="A138" s="192">
        <v>41945</v>
      </c>
      <c r="B138" s="193">
        <v>2532</v>
      </c>
      <c r="C138" s="324" t="s">
        <v>4923</v>
      </c>
      <c r="D138" s="661" t="s">
        <v>6120</v>
      </c>
      <c r="E138" s="309">
        <v>4500</v>
      </c>
      <c r="F138" s="256">
        <v>41960</v>
      </c>
      <c r="G138" s="42">
        <v>4500</v>
      </c>
      <c r="H138" s="77">
        <f t="shared" si="6"/>
        <v>0</v>
      </c>
      <c r="I138" s="50" t="s">
        <v>6049</v>
      </c>
      <c r="M138" s="192">
        <v>41963</v>
      </c>
      <c r="N138" s="193">
        <v>3988</v>
      </c>
      <c r="O138" s="324" t="s">
        <v>4923</v>
      </c>
      <c r="P138" s="308" t="s">
        <v>1607</v>
      </c>
      <c r="Q138" s="309">
        <v>2879</v>
      </c>
      <c r="R138" s="256">
        <v>41963</v>
      </c>
      <c r="S138" s="42">
        <v>2879</v>
      </c>
      <c r="T138" s="217">
        <f t="shared" si="5"/>
        <v>0</v>
      </c>
      <c r="U138" s="20" t="s">
        <v>4992</v>
      </c>
    </row>
    <row r="139" spans="1:21" x14ac:dyDescent="0.25">
      <c r="A139" s="192">
        <v>41945</v>
      </c>
      <c r="B139" s="193">
        <v>2533</v>
      </c>
      <c r="C139" s="324" t="s">
        <v>4923</v>
      </c>
      <c r="D139" s="661" t="s">
        <v>6196</v>
      </c>
      <c r="E139" s="309">
        <v>1350</v>
      </c>
      <c r="F139" s="256">
        <v>41960</v>
      </c>
      <c r="G139" s="42">
        <v>1350</v>
      </c>
      <c r="H139" s="77">
        <f t="shared" si="6"/>
        <v>0</v>
      </c>
      <c r="I139" s="50" t="s">
        <v>6049</v>
      </c>
      <c r="M139" s="192">
        <v>41964</v>
      </c>
      <c r="N139" s="193">
        <v>4089</v>
      </c>
      <c r="O139" s="322" t="s">
        <v>4923</v>
      </c>
      <c r="P139" s="308" t="s">
        <v>1607</v>
      </c>
      <c r="Q139" s="309">
        <v>3629.6</v>
      </c>
      <c r="R139" s="256">
        <v>41964</v>
      </c>
      <c r="S139" s="42">
        <v>3629.6</v>
      </c>
      <c r="T139" s="217">
        <f t="shared" si="5"/>
        <v>0</v>
      </c>
      <c r="U139" s="108" t="s">
        <v>4992</v>
      </c>
    </row>
    <row r="140" spans="1:21" x14ac:dyDescent="0.25">
      <c r="A140" s="192">
        <v>41945</v>
      </c>
      <c r="B140" s="193">
        <v>2534</v>
      </c>
      <c r="C140" s="324" t="s">
        <v>4923</v>
      </c>
      <c r="D140" s="661" t="s">
        <v>6616</v>
      </c>
      <c r="E140" s="309">
        <v>1350</v>
      </c>
      <c r="F140" s="256">
        <v>41960</v>
      </c>
      <c r="G140" s="42">
        <v>1350</v>
      </c>
      <c r="H140" s="77">
        <f t="shared" si="6"/>
        <v>0</v>
      </c>
      <c r="I140" s="50" t="s">
        <v>6049</v>
      </c>
      <c r="M140" s="192">
        <v>41965</v>
      </c>
      <c r="N140" s="193">
        <v>4181</v>
      </c>
      <c r="O140" s="322" t="s">
        <v>4923</v>
      </c>
      <c r="P140" s="308" t="s">
        <v>1607</v>
      </c>
      <c r="Q140" s="309">
        <v>4041.05</v>
      </c>
      <c r="R140" s="256">
        <v>41965</v>
      </c>
      <c r="S140" s="34">
        <v>4041.05</v>
      </c>
      <c r="T140" s="217">
        <f t="shared" si="5"/>
        <v>0</v>
      </c>
      <c r="U140" s="32" t="s">
        <v>4992</v>
      </c>
    </row>
    <row r="141" spans="1:21" x14ac:dyDescent="0.25">
      <c r="A141" s="192">
        <v>41945</v>
      </c>
      <c r="B141" s="193">
        <v>2535</v>
      </c>
      <c r="C141" s="324" t="s">
        <v>4923</v>
      </c>
      <c r="D141" s="661" t="s">
        <v>494</v>
      </c>
      <c r="E141" s="309">
        <v>777.4</v>
      </c>
      <c r="F141" s="256">
        <v>41945</v>
      </c>
      <c r="G141" s="42">
        <v>777.4</v>
      </c>
      <c r="H141" s="77">
        <f t="shared" si="6"/>
        <v>0</v>
      </c>
      <c r="I141" s="50" t="s">
        <v>4992</v>
      </c>
      <c r="M141" s="192">
        <v>41967</v>
      </c>
      <c r="N141" s="193">
        <v>4314</v>
      </c>
      <c r="O141" s="322" t="s">
        <v>4923</v>
      </c>
      <c r="P141" s="308" t="s">
        <v>1607</v>
      </c>
      <c r="Q141" s="309">
        <v>4878.3</v>
      </c>
      <c r="R141" s="368">
        <v>41967</v>
      </c>
      <c r="S141" s="42">
        <v>4878.3</v>
      </c>
      <c r="T141" s="217">
        <f t="shared" si="5"/>
        <v>0</v>
      </c>
      <c r="U141" s="190" t="s">
        <v>4992</v>
      </c>
    </row>
    <row r="142" spans="1:21" x14ac:dyDescent="0.25">
      <c r="A142" s="192">
        <v>41945</v>
      </c>
      <c r="B142" s="193">
        <v>2536</v>
      </c>
      <c r="C142" s="324" t="s">
        <v>4923</v>
      </c>
      <c r="D142" s="661" t="s">
        <v>180</v>
      </c>
      <c r="E142" s="309">
        <v>1125</v>
      </c>
      <c r="F142" s="256">
        <v>41945</v>
      </c>
      <c r="G142" s="42">
        <v>1125</v>
      </c>
      <c r="H142" s="77">
        <f t="shared" si="6"/>
        <v>0</v>
      </c>
      <c r="I142" s="50" t="s">
        <v>4992</v>
      </c>
      <c r="M142" s="192">
        <v>41968</v>
      </c>
      <c r="N142" s="193">
        <v>4407</v>
      </c>
      <c r="O142" s="322" t="s">
        <v>4923</v>
      </c>
      <c r="P142" s="308" t="s">
        <v>1607</v>
      </c>
      <c r="Q142" s="309">
        <v>5072</v>
      </c>
      <c r="R142" s="256">
        <v>41968</v>
      </c>
      <c r="S142" s="34">
        <v>5072</v>
      </c>
      <c r="T142" s="217">
        <f t="shared" si="5"/>
        <v>0</v>
      </c>
      <c r="U142" s="32" t="s">
        <v>4992</v>
      </c>
    </row>
    <row r="143" spans="1:21" x14ac:dyDescent="0.25">
      <c r="A143" s="192">
        <v>41945</v>
      </c>
      <c r="B143" s="193">
        <v>2537</v>
      </c>
      <c r="C143" s="324" t="s">
        <v>4923</v>
      </c>
      <c r="D143" s="661" t="s">
        <v>4183</v>
      </c>
      <c r="E143" s="309">
        <v>7292</v>
      </c>
      <c r="F143" s="256">
        <v>41945</v>
      </c>
      <c r="G143" s="42">
        <v>7292</v>
      </c>
      <c r="H143" s="77">
        <f t="shared" si="6"/>
        <v>0</v>
      </c>
      <c r="I143" s="50" t="s">
        <v>4992</v>
      </c>
      <c r="M143" s="192">
        <v>41969</v>
      </c>
      <c r="N143" s="193">
        <v>4488</v>
      </c>
      <c r="O143" s="322" t="s">
        <v>4923</v>
      </c>
      <c r="P143" s="308" t="s">
        <v>1607</v>
      </c>
      <c r="Q143" s="309">
        <v>3516.4</v>
      </c>
      <c r="R143" s="256">
        <v>41969</v>
      </c>
      <c r="S143" s="34">
        <v>3516.4</v>
      </c>
      <c r="T143" s="217">
        <f t="shared" si="5"/>
        <v>0</v>
      </c>
      <c r="U143" s="108" t="s">
        <v>4992</v>
      </c>
    </row>
    <row r="144" spans="1:21" x14ac:dyDescent="0.25">
      <c r="A144" s="192">
        <v>41945</v>
      </c>
      <c r="B144" s="193">
        <v>2538</v>
      </c>
      <c r="C144" s="324" t="s">
        <v>4923</v>
      </c>
      <c r="D144" s="661" t="s">
        <v>4590</v>
      </c>
      <c r="E144" s="309">
        <v>455</v>
      </c>
      <c r="F144" s="256">
        <v>41945</v>
      </c>
      <c r="G144" s="42">
        <v>455</v>
      </c>
      <c r="H144" s="77">
        <f t="shared" si="6"/>
        <v>0</v>
      </c>
      <c r="I144" s="50" t="s">
        <v>4992</v>
      </c>
      <c r="M144" s="192">
        <v>41971</v>
      </c>
      <c r="N144" s="193">
        <v>4685</v>
      </c>
      <c r="O144" s="322" t="s">
        <v>4923</v>
      </c>
      <c r="P144" s="308" t="s">
        <v>1607</v>
      </c>
      <c r="Q144" s="309">
        <v>4873.2</v>
      </c>
      <c r="R144" s="256">
        <v>41971</v>
      </c>
      <c r="S144" s="229">
        <v>4873.2</v>
      </c>
      <c r="T144" s="217">
        <f t="shared" si="5"/>
        <v>0</v>
      </c>
      <c r="U144" s="20" t="s">
        <v>4992</v>
      </c>
    </row>
    <row r="145" spans="1:21" x14ac:dyDescent="0.25">
      <c r="A145" s="192">
        <v>41946</v>
      </c>
      <c r="B145" s="193">
        <v>2539</v>
      </c>
      <c r="C145" s="324" t="s">
        <v>4923</v>
      </c>
      <c r="D145" s="661" t="s">
        <v>4649</v>
      </c>
      <c r="E145" s="309">
        <v>13741.8</v>
      </c>
      <c r="F145" s="256">
        <v>41946</v>
      </c>
      <c r="G145" s="42">
        <v>13741.8</v>
      </c>
      <c r="H145" s="77">
        <f t="shared" si="6"/>
        <v>0</v>
      </c>
      <c r="I145" s="50" t="s">
        <v>4992</v>
      </c>
      <c r="M145" s="192">
        <v>41972</v>
      </c>
      <c r="N145" s="193">
        <v>4783</v>
      </c>
      <c r="O145" s="322" t="s">
        <v>4923</v>
      </c>
      <c r="P145" s="308" t="s">
        <v>1607</v>
      </c>
      <c r="Q145" s="309">
        <v>7144.6</v>
      </c>
      <c r="R145" s="368">
        <v>41972</v>
      </c>
      <c r="S145" s="229">
        <v>7144.6</v>
      </c>
      <c r="T145" s="217">
        <f t="shared" si="5"/>
        <v>0</v>
      </c>
      <c r="U145" s="20" t="s">
        <v>4992</v>
      </c>
    </row>
    <row r="146" spans="1:21" x14ac:dyDescent="0.25">
      <c r="A146" s="192">
        <v>41946</v>
      </c>
      <c r="B146" s="193">
        <v>2540</v>
      </c>
      <c r="C146" s="324" t="s">
        <v>4923</v>
      </c>
      <c r="D146" s="661" t="s">
        <v>4915</v>
      </c>
      <c r="E146" s="309">
        <v>23303</v>
      </c>
      <c r="F146" s="256">
        <v>41946</v>
      </c>
      <c r="G146" s="42">
        <v>23303</v>
      </c>
      <c r="H146" s="77">
        <f t="shared" si="6"/>
        <v>0</v>
      </c>
      <c r="I146" s="50" t="s">
        <v>6617</v>
      </c>
      <c r="M146" s="192">
        <v>41949</v>
      </c>
      <c r="N146" s="193">
        <v>2809</v>
      </c>
      <c r="O146" s="324" t="s">
        <v>4923</v>
      </c>
      <c r="P146" s="308" t="s">
        <v>287</v>
      </c>
      <c r="Q146" s="309">
        <v>2208</v>
      </c>
      <c r="R146" s="256">
        <v>41950</v>
      </c>
      <c r="S146" s="42">
        <v>2208</v>
      </c>
      <c r="T146" s="217">
        <f t="shared" si="5"/>
        <v>0</v>
      </c>
      <c r="U146" s="190" t="s">
        <v>5251</v>
      </c>
    </row>
    <row r="147" spans="1:21" x14ac:dyDescent="0.25">
      <c r="A147" s="192">
        <v>41946</v>
      </c>
      <c r="B147" s="193">
        <v>2541</v>
      </c>
      <c r="C147" s="324" t="s">
        <v>4923</v>
      </c>
      <c r="D147" s="661" t="s">
        <v>123</v>
      </c>
      <c r="E147" s="309">
        <v>3255.1</v>
      </c>
      <c r="F147" s="256">
        <v>41946</v>
      </c>
      <c r="G147" s="42">
        <v>3255.1</v>
      </c>
      <c r="H147" s="77">
        <f t="shared" si="6"/>
        <v>0</v>
      </c>
      <c r="I147" s="50" t="s">
        <v>4992</v>
      </c>
      <c r="M147" s="192">
        <v>41949</v>
      </c>
      <c r="N147" s="193">
        <v>2824</v>
      </c>
      <c r="O147" s="324" t="s">
        <v>4923</v>
      </c>
      <c r="P147" s="308" t="s">
        <v>287</v>
      </c>
      <c r="Q147" s="309">
        <v>432.4</v>
      </c>
      <c r="R147" s="256">
        <v>41950</v>
      </c>
      <c r="S147" s="42">
        <v>432.4</v>
      </c>
      <c r="T147" s="217">
        <f t="shared" si="5"/>
        <v>0</v>
      </c>
      <c r="U147" s="190" t="s">
        <v>4993</v>
      </c>
    </row>
    <row r="148" spans="1:21" x14ac:dyDescent="0.25">
      <c r="A148" s="192">
        <v>41946</v>
      </c>
      <c r="B148" s="193">
        <v>2542</v>
      </c>
      <c r="C148" s="324" t="s">
        <v>4923</v>
      </c>
      <c r="D148" s="661" t="s">
        <v>4918</v>
      </c>
      <c r="E148" s="309">
        <v>88328.4</v>
      </c>
      <c r="F148" s="256">
        <v>41947</v>
      </c>
      <c r="G148" s="42">
        <v>88328.4</v>
      </c>
      <c r="H148" s="77">
        <f t="shared" si="6"/>
        <v>0</v>
      </c>
      <c r="I148" s="50" t="s">
        <v>4992</v>
      </c>
      <c r="M148" s="192">
        <v>41957</v>
      </c>
      <c r="N148" s="193">
        <v>3506</v>
      </c>
      <c r="O148" s="324" t="s">
        <v>4923</v>
      </c>
      <c r="P148" s="308" t="s">
        <v>287</v>
      </c>
      <c r="Q148" s="309">
        <v>3628.8</v>
      </c>
      <c r="R148" s="256">
        <v>41958</v>
      </c>
      <c r="S148" s="42">
        <v>3628.8</v>
      </c>
      <c r="T148" s="217">
        <f t="shared" si="5"/>
        <v>0</v>
      </c>
      <c r="U148" s="20" t="s">
        <v>5251</v>
      </c>
    </row>
    <row r="149" spans="1:21" x14ac:dyDescent="0.25">
      <c r="A149" s="192">
        <v>41946</v>
      </c>
      <c r="B149" s="193">
        <v>2543</v>
      </c>
      <c r="C149" s="324" t="s">
        <v>4923</v>
      </c>
      <c r="D149" s="661" t="s">
        <v>4915</v>
      </c>
      <c r="E149" s="309">
        <v>1688.4</v>
      </c>
      <c r="F149" s="256">
        <v>41946</v>
      </c>
      <c r="G149" s="42">
        <v>1688.4</v>
      </c>
      <c r="H149" s="77">
        <f t="shared" si="6"/>
        <v>0</v>
      </c>
      <c r="I149" s="50" t="s">
        <v>6617</v>
      </c>
      <c r="M149" s="192">
        <v>41960</v>
      </c>
      <c r="N149" s="193">
        <v>3713</v>
      </c>
      <c r="O149" s="324" t="s">
        <v>4923</v>
      </c>
      <c r="P149" s="20" t="s">
        <v>287</v>
      </c>
      <c r="Q149" s="213">
        <v>3196.8</v>
      </c>
      <c r="R149" s="256">
        <v>41960</v>
      </c>
      <c r="S149" s="229">
        <v>3196.8</v>
      </c>
      <c r="T149" s="217">
        <f t="shared" si="5"/>
        <v>0</v>
      </c>
      <c r="U149" s="190" t="s">
        <v>5251</v>
      </c>
    </row>
    <row r="150" spans="1:21" x14ac:dyDescent="0.25">
      <c r="A150" s="192">
        <v>41946</v>
      </c>
      <c r="B150" s="193">
        <v>2544</v>
      </c>
      <c r="C150" s="324" t="s">
        <v>4923</v>
      </c>
      <c r="D150" s="661" t="s">
        <v>35</v>
      </c>
      <c r="E150" s="309">
        <v>3017.6</v>
      </c>
      <c r="F150" s="256">
        <v>41947</v>
      </c>
      <c r="G150" s="42">
        <v>3017.6</v>
      </c>
      <c r="H150" s="77">
        <f t="shared" si="6"/>
        <v>0</v>
      </c>
      <c r="I150" s="50" t="s">
        <v>4992</v>
      </c>
      <c r="M150" s="192">
        <v>41965</v>
      </c>
      <c r="N150" s="193">
        <v>4159</v>
      </c>
      <c r="O150" s="322" t="s">
        <v>4923</v>
      </c>
      <c r="P150" s="308" t="s">
        <v>287</v>
      </c>
      <c r="Q150" s="309">
        <v>2484</v>
      </c>
      <c r="R150" s="256">
        <v>41966</v>
      </c>
      <c r="S150" s="34">
        <v>2484</v>
      </c>
      <c r="T150" s="217">
        <f t="shared" si="5"/>
        <v>0</v>
      </c>
      <c r="U150" s="108" t="s">
        <v>5251</v>
      </c>
    </row>
    <row r="151" spans="1:21" x14ac:dyDescent="0.25">
      <c r="A151" s="192">
        <v>41946</v>
      </c>
      <c r="B151" s="193">
        <v>2545</v>
      </c>
      <c r="C151" s="324" t="s">
        <v>4923</v>
      </c>
      <c r="D151" s="661" t="s">
        <v>23</v>
      </c>
      <c r="E151" s="309">
        <v>2048.9</v>
      </c>
      <c r="F151" s="256">
        <v>41946</v>
      </c>
      <c r="G151" s="42">
        <v>2048.9</v>
      </c>
      <c r="H151" s="77">
        <f t="shared" si="6"/>
        <v>0</v>
      </c>
      <c r="I151" s="50" t="s">
        <v>4992</v>
      </c>
      <c r="M151" s="192">
        <v>41971</v>
      </c>
      <c r="N151" s="193">
        <v>4655</v>
      </c>
      <c r="O151" s="322" t="s">
        <v>4923</v>
      </c>
      <c r="P151" s="199" t="s">
        <v>287</v>
      </c>
      <c r="Q151" s="238">
        <v>2999.9</v>
      </c>
      <c r="R151" s="256">
        <v>41971</v>
      </c>
      <c r="S151" s="34">
        <v>2999.9</v>
      </c>
      <c r="T151" s="217">
        <f t="shared" si="5"/>
        <v>0</v>
      </c>
      <c r="U151" s="36" t="s">
        <v>5251</v>
      </c>
    </row>
    <row r="152" spans="1:21" x14ac:dyDescent="0.25">
      <c r="A152" s="192">
        <v>41946</v>
      </c>
      <c r="B152" s="193">
        <v>2546</v>
      </c>
      <c r="C152" s="324" t="s">
        <v>4923</v>
      </c>
      <c r="D152" s="661" t="s">
        <v>4826</v>
      </c>
      <c r="E152" s="309">
        <v>5229</v>
      </c>
      <c r="F152" s="256">
        <v>41946</v>
      </c>
      <c r="G152" s="42">
        <v>5229</v>
      </c>
      <c r="H152" s="77">
        <f t="shared" si="6"/>
        <v>0</v>
      </c>
      <c r="I152" s="50" t="s">
        <v>4992</v>
      </c>
      <c r="M152" s="192">
        <v>41972</v>
      </c>
      <c r="N152" s="193">
        <v>4764</v>
      </c>
      <c r="O152" s="322" t="s">
        <v>4923</v>
      </c>
      <c r="P152" s="308" t="s">
        <v>287</v>
      </c>
      <c r="Q152" s="309">
        <v>2715.5</v>
      </c>
      <c r="R152" s="256">
        <v>41972</v>
      </c>
      <c r="S152" s="229">
        <v>2715.5</v>
      </c>
      <c r="T152" s="217">
        <f t="shared" si="5"/>
        <v>0</v>
      </c>
      <c r="U152" s="20" t="s">
        <v>5251</v>
      </c>
    </row>
    <row r="153" spans="1:21" x14ac:dyDescent="0.25">
      <c r="A153" s="192">
        <v>41946</v>
      </c>
      <c r="B153" s="193">
        <v>2547</v>
      </c>
      <c r="C153" s="324" t="s">
        <v>4923</v>
      </c>
      <c r="D153" s="661" t="s">
        <v>4826</v>
      </c>
      <c r="E153" s="309">
        <v>3556</v>
      </c>
      <c r="F153" s="256">
        <v>41946</v>
      </c>
      <c r="G153" s="42">
        <v>3556</v>
      </c>
      <c r="H153" s="77">
        <f t="shared" si="6"/>
        <v>0</v>
      </c>
      <c r="I153" s="50" t="s">
        <v>4992</v>
      </c>
      <c r="M153" s="192">
        <v>41949</v>
      </c>
      <c r="N153" s="193">
        <v>2832</v>
      </c>
      <c r="O153" s="324" t="s">
        <v>4923</v>
      </c>
      <c r="P153" s="308" t="s">
        <v>67</v>
      </c>
      <c r="Q153" s="309">
        <v>4012</v>
      </c>
      <c r="R153" s="256">
        <v>41949</v>
      </c>
      <c r="S153" s="42">
        <v>4012</v>
      </c>
      <c r="T153" s="217">
        <f t="shared" si="5"/>
        <v>0</v>
      </c>
      <c r="U153" s="190" t="s">
        <v>4993</v>
      </c>
    </row>
    <row r="154" spans="1:21" x14ac:dyDescent="0.25">
      <c r="A154" s="192">
        <v>41946</v>
      </c>
      <c r="B154" s="193">
        <v>2548</v>
      </c>
      <c r="C154" s="324" t="s">
        <v>4923</v>
      </c>
      <c r="D154" s="661" t="s">
        <v>4287</v>
      </c>
      <c r="E154" s="309">
        <v>28944.3</v>
      </c>
      <c r="F154" s="256">
        <v>41947</v>
      </c>
      <c r="G154" s="42">
        <v>28944.3</v>
      </c>
      <c r="H154" s="77">
        <f t="shared" si="6"/>
        <v>0</v>
      </c>
      <c r="I154" s="50" t="s">
        <v>5251</v>
      </c>
      <c r="M154" s="192">
        <v>41950</v>
      </c>
      <c r="N154" s="193">
        <v>2914</v>
      </c>
      <c r="O154" s="324" t="s">
        <v>4923</v>
      </c>
      <c r="P154" s="308" t="s">
        <v>67</v>
      </c>
      <c r="Q154" s="309">
        <v>650</v>
      </c>
      <c r="R154" s="256">
        <v>41951</v>
      </c>
      <c r="S154" s="42">
        <v>650</v>
      </c>
      <c r="T154" s="217">
        <f t="shared" si="5"/>
        <v>0</v>
      </c>
      <c r="U154" s="20" t="s">
        <v>6049</v>
      </c>
    </row>
    <row r="155" spans="1:21" x14ac:dyDescent="0.25">
      <c r="A155" s="192">
        <v>41946</v>
      </c>
      <c r="B155" s="193">
        <v>2549</v>
      </c>
      <c r="C155" s="324" t="s">
        <v>4923</v>
      </c>
      <c r="D155" s="661" t="s">
        <v>4240</v>
      </c>
      <c r="E155" s="309">
        <v>122690.62</v>
      </c>
      <c r="F155" s="256">
        <v>41962</v>
      </c>
      <c r="G155" s="42">
        <v>122690.62</v>
      </c>
      <c r="H155" s="77">
        <f t="shared" si="6"/>
        <v>0</v>
      </c>
      <c r="I155" s="50" t="s">
        <v>4992</v>
      </c>
      <c r="M155" s="192">
        <v>41956</v>
      </c>
      <c r="N155" s="193">
        <v>3408</v>
      </c>
      <c r="O155" s="324" t="s">
        <v>4923</v>
      </c>
      <c r="P155" s="20" t="s">
        <v>67</v>
      </c>
      <c r="Q155" s="213">
        <v>4094.6</v>
      </c>
      <c r="R155" s="578">
        <v>41956</v>
      </c>
      <c r="S155" s="42">
        <v>4094.6</v>
      </c>
      <c r="T155" s="217">
        <f t="shared" si="5"/>
        <v>0</v>
      </c>
      <c r="U155" s="20" t="s">
        <v>5251</v>
      </c>
    </row>
    <row r="156" spans="1:21" x14ac:dyDescent="0.25">
      <c r="A156" s="192">
        <v>41946</v>
      </c>
      <c r="B156" s="193">
        <v>2550</v>
      </c>
      <c r="C156" s="324" t="s">
        <v>4923</v>
      </c>
      <c r="D156" s="661" t="s">
        <v>3366</v>
      </c>
      <c r="E156" s="309">
        <v>1240</v>
      </c>
      <c r="F156" s="256">
        <v>41946</v>
      </c>
      <c r="G156" s="42">
        <v>1240</v>
      </c>
      <c r="H156" s="77">
        <f t="shared" si="6"/>
        <v>0</v>
      </c>
      <c r="I156" s="50" t="s">
        <v>5010</v>
      </c>
      <c r="M156" s="192">
        <v>41957</v>
      </c>
      <c r="N156" s="193">
        <v>3546</v>
      </c>
      <c r="O156" s="324" t="s">
        <v>4923</v>
      </c>
      <c r="P156" s="308" t="s">
        <v>67</v>
      </c>
      <c r="Q156" s="309">
        <v>4405.8</v>
      </c>
      <c r="R156" s="256">
        <v>41958</v>
      </c>
      <c r="S156" s="42">
        <v>4405.8</v>
      </c>
      <c r="T156" s="217">
        <f t="shared" si="5"/>
        <v>0</v>
      </c>
      <c r="U156" s="190" t="s">
        <v>5000</v>
      </c>
    </row>
    <row r="157" spans="1:21" s="28" customFormat="1" x14ac:dyDescent="0.25">
      <c r="A157" s="192">
        <v>41946</v>
      </c>
      <c r="B157" s="193">
        <v>2551</v>
      </c>
      <c r="C157" s="324" t="s">
        <v>4923</v>
      </c>
      <c r="D157" s="661" t="s">
        <v>949</v>
      </c>
      <c r="E157" s="309">
        <v>341.6</v>
      </c>
      <c r="F157" s="256">
        <v>41946</v>
      </c>
      <c r="G157" s="42">
        <v>341.6</v>
      </c>
      <c r="H157" s="77">
        <f t="shared" si="6"/>
        <v>0</v>
      </c>
      <c r="I157" s="50" t="s">
        <v>6049</v>
      </c>
      <c r="M157" s="192">
        <v>41960</v>
      </c>
      <c r="N157" s="193">
        <v>3718</v>
      </c>
      <c r="O157" s="324" t="s">
        <v>4923</v>
      </c>
      <c r="P157" s="20" t="s">
        <v>67</v>
      </c>
      <c r="Q157" s="213">
        <v>3068</v>
      </c>
      <c r="R157" s="256">
        <v>41960</v>
      </c>
      <c r="S157" s="229">
        <v>3068</v>
      </c>
      <c r="T157" s="217">
        <f t="shared" si="5"/>
        <v>0</v>
      </c>
      <c r="U157" s="190" t="s">
        <v>4997</v>
      </c>
    </row>
    <row r="158" spans="1:21" s="28" customFormat="1" x14ac:dyDescent="0.25">
      <c r="A158" s="192">
        <v>41946</v>
      </c>
      <c r="B158" s="193">
        <v>2552</v>
      </c>
      <c r="C158" s="324" t="s">
        <v>4923</v>
      </c>
      <c r="D158" s="661" t="s">
        <v>22</v>
      </c>
      <c r="E158" s="309">
        <v>4243.3</v>
      </c>
      <c r="F158" s="256">
        <v>41946</v>
      </c>
      <c r="G158" s="42">
        <v>4243.3</v>
      </c>
      <c r="H158" s="77">
        <f t="shared" si="6"/>
        <v>0</v>
      </c>
      <c r="I158" s="50" t="s">
        <v>4992</v>
      </c>
      <c r="K158" s="33"/>
      <c r="M158" s="192">
        <v>41962</v>
      </c>
      <c r="N158" s="193">
        <v>3878</v>
      </c>
      <c r="O158" s="324" t="s">
        <v>4923</v>
      </c>
      <c r="P158" s="308" t="s">
        <v>67</v>
      </c>
      <c r="Q158" s="309">
        <v>6251.4</v>
      </c>
      <c r="R158" s="256">
        <v>41968</v>
      </c>
      <c r="S158" s="42">
        <v>6251.4</v>
      </c>
      <c r="T158" s="217">
        <f t="shared" si="5"/>
        <v>0</v>
      </c>
      <c r="U158" s="20" t="s">
        <v>4993</v>
      </c>
    </row>
    <row r="159" spans="1:21" s="28" customFormat="1" x14ac:dyDescent="0.25">
      <c r="A159" s="192">
        <v>41946</v>
      </c>
      <c r="B159" s="193">
        <v>2553</v>
      </c>
      <c r="C159" s="324" t="s">
        <v>4923</v>
      </c>
      <c r="D159" s="661" t="s">
        <v>124</v>
      </c>
      <c r="E159" s="309">
        <v>6661.6</v>
      </c>
      <c r="F159" s="256">
        <v>41947</v>
      </c>
      <c r="G159" s="42">
        <v>6661.6</v>
      </c>
      <c r="H159" s="77">
        <f t="shared" si="6"/>
        <v>0</v>
      </c>
      <c r="I159" s="50">
        <v>6661</v>
      </c>
      <c r="M159" s="192">
        <v>41964</v>
      </c>
      <c r="N159" s="193">
        <v>4054</v>
      </c>
      <c r="O159" s="322" t="s">
        <v>4923</v>
      </c>
      <c r="P159" s="308" t="s">
        <v>67</v>
      </c>
      <c r="Q159" s="309">
        <v>1322.4</v>
      </c>
      <c r="R159" s="256">
        <v>41964</v>
      </c>
      <c r="S159" s="42">
        <v>1322.4</v>
      </c>
      <c r="T159" s="217">
        <f t="shared" si="5"/>
        <v>0</v>
      </c>
      <c r="U159" s="20" t="s">
        <v>4997</v>
      </c>
    </row>
    <row r="160" spans="1:21" s="28" customFormat="1" x14ac:dyDescent="0.25">
      <c r="A160" s="192">
        <v>41946</v>
      </c>
      <c r="B160" s="193">
        <v>2554</v>
      </c>
      <c r="C160" s="324" t="s">
        <v>4923</v>
      </c>
      <c r="D160" s="661" t="s">
        <v>180</v>
      </c>
      <c r="E160" s="309">
        <v>30894.6</v>
      </c>
      <c r="F160" s="256">
        <v>41946</v>
      </c>
      <c r="G160" s="42">
        <v>30894.6</v>
      </c>
      <c r="H160" s="77">
        <f t="shared" si="6"/>
        <v>0</v>
      </c>
      <c r="I160" s="50" t="s">
        <v>4993</v>
      </c>
      <c r="M160" s="192">
        <v>41965</v>
      </c>
      <c r="N160" s="193">
        <v>4141</v>
      </c>
      <c r="O160" s="322" t="s">
        <v>4923</v>
      </c>
      <c r="P160" s="308" t="s">
        <v>67</v>
      </c>
      <c r="Q160" s="309">
        <v>4215.6000000000004</v>
      </c>
      <c r="R160" s="256">
        <v>41965</v>
      </c>
      <c r="S160" s="34">
        <v>4215.6000000000004</v>
      </c>
      <c r="T160" s="217">
        <f t="shared" si="5"/>
        <v>0</v>
      </c>
      <c r="U160" s="108" t="s">
        <v>4997</v>
      </c>
    </row>
    <row r="161" spans="1:21" s="28" customFormat="1" x14ac:dyDescent="0.25">
      <c r="A161" s="192">
        <v>41946</v>
      </c>
      <c r="B161" s="193">
        <v>2555</v>
      </c>
      <c r="C161" s="324" t="s">
        <v>4923</v>
      </c>
      <c r="D161" s="661" t="s">
        <v>5004</v>
      </c>
      <c r="E161" s="309">
        <v>4674.3999999999996</v>
      </c>
      <c r="F161" s="256">
        <v>41946</v>
      </c>
      <c r="G161" s="42">
        <v>4674.3999999999996</v>
      </c>
      <c r="H161" s="77">
        <f t="shared" si="6"/>
        <v>0</v>
      </c>
      <c r="I161" s="50" t="s">
        <v>4993</v>
      </c>
      <c r="K161" s="33"/>
      <c r="M161" s="192">
        <v>41949</v>
      </c>
      <c r="N161" s="193">
        <v>2874</v>
      </c>
      <c r="O161" s="324" t="s">
        <v>4923</v>
      </c>
      <c r="P161" s="308" t="s">
        <v>6645</v>
      </c>
      <c r="Q161" s="309">
        <v>3399.2</v>
      </c>
      <c r="R161" s="256">
        <v>41951</v>
      </c>
      <c r="S161" s="42">
        <v>3399.2</v>
      </c>
      <c r="T161" s="217">
        <f t="shared" si="5"/>
        <v>0</v>
      </c>
      <c r="U161" s="20" t="s">
        <v>5009</v>
      </c>
    </row>
    <row r="162" spans="1:21" s="28" customFormat="1" x14ac:dyDescent="0.25">
      <c r="A162" s="192">
        <v>41946</v>
      </c>
      <c r="B162" s="193">
        <v>2556</v>
      </c>
      <c r="C162" s="324" t="s">
        <v>4923</v>
      </c>
      <c r="D162" s="661" t="s">
        <v>4637</v>
      </c>
      <c r="E162" s="309">
        <v>3289.6</v>
      </c>
      <c r="F162" s="256">
        <v>41947</v>
      </c>
      <c r="G162" s="42">
        <v>3289.6</v>
      </c>
      <c r="H162" s="77">
        <f t="shared" si="6"/>
        <v>0</v>
      </c>
      <c r="I162" s="50" t="s">
        <v>4992</v>
      </c>
      <c r="M162" s="192">
        <v>41953</v>
      </c>
      <c r="N162" s="193">
        <v>3215</v>
      </c>
      <c r="O162" s="324" t="s">
        <v>4923</v>
      </c>
      <c r="P162" s="20" t="s">
        <v>6645</v>
      </c>
      <c r="Q162" s="213">
        <v>1673.6</v>
      </c>
      <c r="R162" s="256">
        <v>41955</v>
      </c>
      <c r="S162" s="42">
        <v>1673.6</v>
      </c>
      <c r="T162" s="217">
        <f t="shared" si="5"/>
        <v>0</v>
      </c>
      <c r="U162" s="190" t="s">
        <v>5009</v>
      </c>
    </row>
    <row r="163" spans="1:21" s="28" customFormat="1" x14ac:dyDescent="0.25">
      <c r="A163" s="192">
        <v>41946</v>
      </c>
      <c r="B163" s="193">
        <v>2557</v>
      </c>
      <c r="C163" s="324" t="s">
        <v>4923</v>
      </c>
      <c r="D163" s="661" t="s">
        <v>2944</v>
      </c>
      <c r="E163" s="309">
        <v>28319.22</v>
      </c>
      <c r="F163" s="256">
        <v>41946</v>
      </c>
      <c r="G163" s="42">
        <v>28319.22</v>
      </c>
      <c r="H163" s="77">
        <f t="shared" si="6"/>
        <v>0</v>
      </c>
      <c r="I163" s="50" t="s">
        <v>4993</v>
      </c>
      <c r="M163" s="192">
        <v>41960</v>
      </c>
      <c r="N163" s="193">
        <v>3762</v>
      </c>
      <c r="O163" s="324" t="s">
        <v>4923</v>
      </c>
      <c r="P163" s="20" t="s">
        <v>6645</v>
      </c>
      <c r="Q163" s="213">
        <v>5243.2</v>
      </c>
      <c r="R163" s="256">
        <v>41962</v>
      </c>
      <c r="S163" s="229">
        <v>5243.2</v>
      </c>
      <c r="T163" s="217">
        <f t="shared" si="5"/>
        <v>0</v>
      </c>
      <c r="U163" s="190" t="s">
        <v>5009</v>
      </c>
    </row>
    <row r="164" spans="1:21" s="28" customFormat="1" x14ac:dyDescent="0.25">
      <c r="A164" s="192">
        <v>41946</v>
      </c>
      <c r="B164" s="193">
        <v>2558</v>
      </c>
      <c r="C164" s="324" t="s">
        <v>4923</v>
      </c>
      <c r="D164" s="661" t="s">
        <v>54</v>
      </c>
      <c r="E164" s="309">
        <v>14423</v>
      </c>
      <c r="F164" s="256">
        <v>41948</v>
      </c>
      <c r="G164" s="42">
        <v>14423</v>
      </c>
      <c r="H164" s="77">
        <f t="shared" si="6"/>
        <v>0</v>
      </c>
      <c r="I164" s="50" t="s">
        <v>5251</v>
      </c>
      <c r="M164" s="192">
        <v>41967</v>
      </c>
      <c r="N164" s="193">
        <v>4350</v>
      </c>
      <c r="O164" s="322" t="s">
        <v>4923</v>
      </c>
      <c r="P164" s="308" t="s">
        <v>6645</v>
      </c>
      <c r="Q164" s="309">
        <v>2475.4</v>
      </c>
      <c r="R164" s="256">
        <v>41969</v>
      </c>
      <c r="S164" s="34">
        <v>2475.4</v>
      </c>
      <c r="T164" s="217">
        <f t="shared" si="5"/>
        <v>0</v>
      </c>
      <c r="U164" s="32" t="s">
        <v>5009</v>
      </c>
    </row>
    <row r="165" spans="1:21" s="28" customFormat="1" x14ac:dyDescent="0.25">
      <c r="A165" s="192">
        <v>41946</v>
      </c>
      <c r="B165" s="193">
        <v>2559</v>
      </c>
      <c r="C165" s="324" t="s">
        <v>4923</v>
      </c>
      <c r="D165" s="661" t="s">
        <v>374</v>
      </c>
      <c r="E165" s="309">
        <v>11203.2</v>
      </c>
      <c r="F165" s="256">
        <v>41946</v>
      </c>
      <c r="G165" s="42">
        <v>11203.2</v>
      </c>
      <c r="H165" s="77">
        <f t="shared" si="6"/>
        <v>0</v>
      </c>
      <c r="I165" s="50" t="s">
        <v>4992</v>
      </c>
      <c r="M165" s="192">
        <v>41970</v>
      </c>
      <c r="N165" s="193">
        <v>4585</v>
      </c>
      <c r="O165" s="322" t="s">
        <v>4923</v>
      </c>
      <c r="P165" s="199" t="s">
        <v>6645</v>
      </c>
      <c r="Q165" s="238">
        <v>3106.4</v>
      </c>
      <c r="R165" s="256">
        <v>41972</v>
      </c>
      <c r="S165" s="34">
        <v>3106.4</v>
      </c>
      <c r="T165" s="217">
        <f t="shared" si="5"/>
        <v>0</v>
      </c>
      <c r="U165" s="36" t="s">
        <v>5009</v>
      </c>
    </row>
    <row r="166" spans="1:21" s="28" customFormat="1" x14ac:dyDescent="0.25">
      <c r="A166" s="192">
        <v>41946</v>
      </c>
      <c r="B166" s="193">
        <v>2560</v>
      </c>
      <c r="C166" s="324" t="s">
        <v>4923</v>
      </c>
      <c r="D166" s="661" t="s">
        <v>13</v>
      </c>
      <c r="E166" s="309">
        <v>2640</v>
      </c>
      <c r="F166" s="256">
        <v>41946</v>
      </c>
      <c r="G166" s="42">
        <v>2640</v>
      </c>
      <c r="H166" s="77">
        <f t="shared" si="6"/>
        <v>0</v>
      </c>
      <c r="I166" s="50" t="s">
        <v>6288</v>
      </c>
      <c r="M166" s="192">
        <v>41945</v>
      </c>
      <c r="N166" s="193">
        <v>2501</v>
      </c>
      <c r="O166" s="324" t="s">
        <v>4923</v>
      </c>
      <c r="P166" s="308" t="s">
        <v>501</v>
      </c>
      <c r="Q166" s="309">
        <v>2916.8</v>
      </c>
      <c r="R166" s="256">
        <v>41945</v>
      </c>
      <c r="S166" s="42">
        <v>2916.8</v>
      </c>
      <c r="T166" s="77">
        <f t="shared" si="5"/>
        <v>0</v>
      </c>
      <c r="U166" s="20" t="s">
        <v>4992</v>
      </c>
    </row>
    <row r="167" spans="1:21" s="28" customFormat="1" x14ac:dyDescent="0.25">
      <c r="A167" s="192">
        <v>41946</v>
      </c>
      <c r="B167" s="193">
        <v>2561</v>
      </c>
      <c r="C167" s="324" t="s">
        <v>4923</v>
      </c>
      <c r="D167" s="661" t="s">
        <v>57</v>
      </c>
      <c r="E167" s="309">
        <v>1350</v>
      </c>
      <c r="F167" s="256">
        <v>41947</v>
      </c>
      <c r="G167" s="42">
        <v>1350</v>
      </c>
      <c r="H167" s="77">
        <f t="shared" si="6"/>
        <v>0</v>
      </c>
      <c r="I167" s="50" t="s">
        <v>5251</v>
      </c>
      <c r="M167" s="192">
        <v>41945</v>
      </c>
      <c r="N167" s="193">
        <v>2502</v>
      </c>
      <c r="O167" s="324" t="s">
        <v>4923</v>
      </c>
      <c r="P167" s="308" t="s">
        <v>501</v>
      </c>
      <c r="Q167" s="309">
        <v>360</v>
      </c>
      <c r="R167" s="256">
        <v>41945</v>
      </c>
      <c r="S167" s="42">
        <v>360</v>
      </c>
      <c r="T167" s="77">
        <f t="shared" si="5"/>
        <v>0</v>
      </c>
      <c r="U167" s="20" t="s">
        <v>4992</v>
      </c>
    </row>
    <row r="168" spans="1:21" x14ac:dyDescent="0.25">
      <c r="A168" s="192">
        <v>41946</v>
      </c>
      <c r="B168" s="193">
        <v>2562</v>
      </c>
      <c r="C168" s="324" t="s">
        <v>4923</v>
      </c>
      <c r="D168" s="661" t="s">
        <v>4652</v>
      </c>
      <c r="E168" s="309">
        <v>1615.5</v>
      </c>
      <c r="F168" s="256">
        <v>41947</v>
      </c>
      <c r="G168" s="42">
        <v>1615.5</v>
      </c>
      <c r="H168" s="77">
        <f t="shared" si="6"/>
        <v>0</v>
      </c>
      <c r="I168" s="50" t="s">
        <v>5251</v>
      </c>
      <c r="J168" s="21"/>
      <c r="K168" s="21"/>
      <c r="M168" s="192">
        <v>41946</v>
      </c>
      <c r="N168" s="193">
        <v>2574</v>
      </c>
      <c r="O168" s="324" t="s">
        <v>4923</v>
      </c>
      <c r="P168" s="661" t="s">
        <v>501</v>
      </c>
      <c r="Q168" s="309">
        <v>2090.4</v>
      </c>
      <c r="R168" s="256">
        <v>41946</v>
      </c>
      <c r="S168" s="42">
        <v>2090.4</v>
      </c>
      <c r="T168" s="77">
        <f t="shared" si="5"/>
        <v>0</v>
      </c>
      <c r="U168" s="50" t="s">
        <v>4992</v>
      </c>
    </row>
    <row r="169" spans="1:21" x14ac:dyDescent="0.25">
      <c r="A169" s="192">
        <v>41946</v>
      </c>
      <c r="B169" s="193">
        <v>2563</v>
      </c>
      <c r="C169" s="324" t="s">
        <v>4923</v>
      </c>
      <c r="D169" s="661" t="s">
        <v>6605</v>
      </c>
      <c r="E169" s="309">
        <v>2290.8000000000002</v>
      </c>
      <c r="F169" s="256">
        <v>41947</v>
      </c>
      <c r="G169" s="42">
        <v>2290.8000000000002</v>
      </c>
      <c r="H169" s="77">
        <f t="shared" si="6"/>
        <v>0</v>
      </c>
      <c r="I169" s="50" t="s">
        <v>5251</v>
      </c>
      <c r="J169" s="21"/>
      <c r="K169" s="21"/>
      <c r="M169" s="192">
        <v>41953</v>
      </c>
      <c r="N169" s="193">
        <v>3113</v>
      </c>
      <c r="O169" s="324" t="s">
        <v>4923</v>
      </c>
      <c r="P169" s="20" t="s">
        <v>501</v>
      </c>
      <c r="Q169" s="213">
        <v>3108.6</v>
      </c>
      <c r="R169" s="256">
        <v>41953</v>
      </c>
      <c r="S169" s="42">
        <v>3108.6</v>
      </c>
      <c r="T169" s="217">
        <f t="shared" si="5"/>
        <v>0</v>
      </c>
      <c r="U169" s="190" t="s">
        <v>4992</v>
      </c>
    </row>
    <row r="170" spans="1:21" x14ac:dyDescent="0.25">
      <c r="A170" s="192">
        <v>41946</v>
      </c>
      <c r="B170" s="193">
        <v>2564</v>
      </c>
      <c r="C170" s="324" t="s">
        <v>4923</v>
      </c>
      <c r="D170" s="662" t="s">
        <v>5263</v>
      </c>
      <c r="E170" s="296">
        <v>0</v>
      </c>
      <c r="F170" s="423" t="s">
        <v>6618</v>
      </c>
      <c r="G170" s="42"/>
      <c r="H170" s="77">
        <f t="shared" si="6"/>
        <v>0</v>
      </c>
      <c r="I170" s="50" t="s">
        <v>3076</v>
      </c>
      <c r="J170" s="21"/>
      <c r="K170" s="21"/>
      <c r="M170" s="192">
        <v>41954</v>
      </c>
      <c r="N170" s="193">
        <v>3223</v>
      </c>
      <c r="O170" s="324" t="s">
        <v>4923</v>
      </c>
      <c r="P170" s="20" t="s">
        <v>501</v>
      </c>
      <c r="Q170" s="213">
        <v>1865.6</v>
      </c>
      <c r="R170" s="256">
        <v>41954</v>
      </c>
      <c r="S170" s="42">
        <v>1865.6</v>
      </c>
      <c r="T170" s="217">
        <f t="shared" si="5"/>
        <v>0</v>
      </c>
      <c r="U170" s="190" t="s">
        <v>4992</v>
      </c>
    </row>
    <row r="171" spans="1:21" x14ac:dyDescent="0.25">
      <c r="A171" s="192">
        <v>41946</v>
      </c>
      <c r="B171" s="193">
        <v>2565</v>
      </c>
      <c r="C171" s="324" t="s">
        <v>4923</v>
      </c>
      <c r="D171" s="661" t="s">
        <v>29</v>
      </c>
      <c r="E171" s="309">
        <v>20428.8</v>
      </c>
      <c r="F171" s="256">
        <v>41947</v>
      </c>
      <c r="G171" s="42">
        <v>20428.8</v>
      </c>
      <c r="H171" s="77">
        <f t="shared" si="6"/>
        <v>0</v>
      </c>
      <c r="I171" s="50" t="s">
        <v>5251</v>
      </c>
      <c r="J171" s="21"/>
      <c r="K171" s="21"/>
      <c r="M171" s="192">
        <v>41955</v>
      </c>
      <c r="N171" s="193">
        <v>3302</v>
      </c>
      <c r="O171" s="324" t="s">
        <v>4923</v>
      </c>
      <c r="P171" s="20" t="s">
        <v>501</v>
      </c>
      <c r="Q171" s="213">
        <v>2706.8</v>
      </c>
      <c r="R171" s="256">
        <v>41955</v>
      </c>
      <c r="S171" s="42">
        <v>2706.8</v>
      </c>
      <c r="T171" s="217">
        <f t="shared" si="5"/>
        <v>0</v>
      </c>
      <c r="U171" s="20" t="s">
        <v>4992</v>
      </c>
    </row>
    <row r="172" spans="1:21" x14ac:dyDescent="0.25">
      <c r="A172" s="192">
        <v>41946</v>
      </c>
      <c r="B172" s="193">
        <v>2566</v>
      </c>
      <c r="C172" s="324" t="s">
        <v>4923</v>
      </c>
      <c r="D172" s="661" t="s">
        <v>1814</v>
      </c>
      <c r="E172" s="309">
        <v>24629.599999999999</v>
      </c>
      <c r="F172" s="256">
        <v>41954</v>
      </c>
      <c r="G172" s="42">
        <v>24629.599999999999</v>
      </c>
      <c r="H172" s="77">
        <f t="shared" si="6"/>
        <v>0</v>
      </c>
      <c r="I172" s="50" t="s">
        <v>4992</v>
      </c>
      <c r="J172" s="21"/>
      <c r="K172" s="21"/>
      <c r="M172" s="192">
        <v>41958</v>
      </c>
      <c r="N172" s="193">
        <v>3558</v>
      </c>
      <c r="O172" s="324" t="s">
        <v>4923</v>
      </c>
      <c r="P172" s="308" t="s">
        <v>501</v>
      </c>
      <c r="Q172" s="309">
        <v>3429.2</v>
      </c>
      <c r="R172" s="256">
        <v>41958</v>
      </c>
      <c r="S172" s="42">
        <v>3429.2</v>
      </c>
      <c r="T172" s="217">
        <f t="shared" si="5"/>
        <v>0</v>
      </c>
      <c r="U172" s="190" t="s">
        <v>4992</v>
      </c>
    </row>
    <row r="173" spans="1:21" x14ac:dyDescent="0.25">
      <c r="A173" s="192">
        <v>41946</v>
      </c>
      <c r="B173" s="193">
        <v>2567</v>
      </c>
      <c r="C173" s="324" t="s">
        <v>4923</v>
      </c>
      <c r="D173" s="661" t="s">
        <v>2714</v>
      </c>
      <c r="E173" s="309">
        <v>5410.8</v>
      </c>
      <c r="F173" s="256">
        <v>41946</v>
      </c>
      <c r="G173" s="42">
        <v>5410.8</v>
      </c>
      <c r="H173" s="77">
        <f t="shared" si="6"/>
        <v>0</v>
      </c>
      <c r="I173" s="50" t="s">
        <v>4995</v>
      </c>
      <c r="J173" s="21"/>
      <c r="K173" s="21"/>
      <c r="M173" s="192">
        <v>41967</v>
      </c>
      <c r="N173" s="193">
        <v>4263</v>
      </c>
      <c r="O173" s="322" t="s">
        <v>4923</v>
      </c>
      <c r="P173" s="308" t="s">
        <v>501</v>
      </c>
      <c r="Q173" s="309">
        <v>3517.8</v>
      </c>
      <c r="R173" s="368">
        <v>41967</v>
      </c>
      <c r="S173" s="42">
        <v>3517.8</v>
      </c>
      <c r="T173" s="217">
        <f t="shared" si="5"/>
        <v>0</v>
      </c>
      <c r="U173" s="20" t="s">
        <v>4992</v>
      </c>
    </row>
    <row r="174" spans="1:21" x14ac:dyDescent="0.25">
      <c r="A174" s="192">
        <v>41946</v>
      </c>
      <c r="B174" s="193">
        <v>2568</v>
      </c>
      <c r="C174" s="324" t="s">
        <v>4923</v>
      </c>
      <c r="D174" s="661" t="s">
        <v>237</v>
      </c>
      <c r="E174" s="309">
        <v>12798.6</v>
      </c>
      <c r="F174" s="256">
        <v>41946</v>
      </c>
      <c r="G174" s="229">
        <v>12798.6</v>
      </c>
      <c r="H174" s="77">
        <f t="shared" si="6"/>
        <v>0</v>
      </c>
      <c r="I174" s="50" t="s">
        <v>4995</v>
      </c>
      <c r="J174" s="21"/>
      <c r="K174" s="21"/>
      <c r="M174" s="192">
        <v>41972</v>
      </c>
      <c r="N174" s="193">
        <v>4741</v>
      </c>
      <c r="O174" s="322" t="s">
        <v>4923</v>
      </c>
      <c r="P174" s="308" t="s">
        <v>501</v>
      </c>
      <c r="Q174" s="309">
        <v>3796</v>
      </c>
      <c r="R174" s="256">
        <v>41972</v>
      </c>
      <c r="S174" s="229">
        <v>3796</v>
      </c>
      <c r="T174" s="217">
        <f t="shared" si="5"/>
        <v>0</v>
      </c>
      <c r="U174" s="20" t="s">
        <v>4992</v>
      </c>
    </row>
    <row r="175" spans="1:21" x14ac:dyDescent="0.25">
      <c r="A175" s="192">
        <v>41946</v>
      </c>
      <c r="B175" s="193">
        <v>2569</v>
      </c>
      <c r="C175" s="324" t="s">
        <v>4923</v>
      </c>
      <c r="D175" s="661" t="s">
        <v>83</v>
      </c>
      <c r="E175" s="309">
        <v>2205</v>
      </c>
      <c r="F175" s="256">
        <v>41946</v>
      </c>
      <c r="G175" s="42">
        <v>2205</v>
      </c>
      <c r="H175" s="77">
        <f t="shared" si="6"/>
        <v>0</v>
      </c>
      <c r="I175" s="50" t="s">
        <v>4993</v>
      </c>
      <c r="J175" s="21"/>
      <c r="K175" s="21"/>
      <c r="M175" s="192">
        <v>41973</v>
      </c>
      <c r="N175" s="193">
        <v>4823</v>
      </c>
      <c r="O175" s="322" t="s">
        <v>4923</v>
      </c>
      <c r="P175" s="308" t="s">
        <v>501</v>
      </c>
      <c r="Q175" s="309">
        <v>2206.9</v>
      </c>
      <c r="R175" s="368">
        <v>41973</v>
      </c>
      <c r="S175" s="229">
        <v>2206.9</v>
      </c>
      <c r="T175" s="217">
        <f t="shared" si="5"/>
        <v>0</v>
      </c>
      <c r="U175" s="20" t="s">
        <v>4992</v>
      </c>
    </row>
    <row r="176" spans="1:21" x14ac:dyDescent="0.25">
      <c r="A176" s="192">
        <v>41946</v>
      </c>
      <c r="B176" s="193">
        <v>2570</v>
      </c>
      <c r="C176" s="324" t="s">
        <v>4923</v>
      </c>
      <c r="D176" s="661" t="s">
        <v>2382</v>
      </c>
      <c r="E176" s="309">
        <v>8043.3</v>
      </c>
      <c r="F176" s="256">
        <v>41947</v>
      </c>
      <c r="G176" s="42">
        <v>8043.3</v>
      </c>
      <c r="H176" s="77">
        <f t="shared" si="6"/>
        <v>0</v>
      </c>
      <c r="I176" s="50" t="s">
        <v>4995</v>
      </c>
      <c r="J176" s="21"/>
      <c r="K176" s="21"/>
      <c r="M176" s="192">
        <v>41944</v>
      </c>
      <c r="N176" s="193">
        <v>2493</v>
      </c>
      <c r="O176" s="324" t="s">
        <v>4923</v>
      </c>
      <c r="P176" s="308" t="s">
        <v>6120</v>
      </c>
      <c r="Q176" s="309">
        <v>11250</v>
      </c>
      <c r="R176" s="256">
        <v>41948</v>
      </c>
      <c r="S176" s="42">
        <v>11250</v>
      </c>
      <c r="T176" s="77">
        <f t="shared" si="5"/>
        <v>0</v>
      </c>
      <c r="U176" s="20" t="s">
        <v>5000</v>
      </c>
    </row>
    <row r="177" spans="1:21" x14ac:dyDescent="0.25">
      <c r="A177" s="192">
        <v>41946</v>
      </c>
      <c r="B177" s="193">
        <v>2571</v>
      </c>
      <c r="C177" s="324" t="s">
        <v>4923</v>
      </c>
      <c r="D177" s="661" t="s">
        <v>4586</v>
      </c>
      <c r="E177" s="309">
        <v>3299.6</v>
      </c>
      <c r="F177" s="256">
        <v>41946</v>
      </c>
      <c r="G177" s="42">
        <v>3299.6</v>
      </c>
      <c r="H177" s="77">
        <f t="shared" si="6"/>
        <v>0</v>
      </c>
      <c r="I177" s="50" t="s">
        <v>4992</v>
      </c>
      <c r="J177" s="21"/>
      <c r="K177" s="21"/>
      <c r="M177" s="192">
        <v>41944</v>
      </c>
      <c r="N177" s="193">
        <v>2494</v>
      </c>
      <c r="O177" s="324" t="s">
        <v>4923</v>
      </c>
      <c r="P177" s="308" t="s">
        <v>6120</v>
      </c>
      <c r="Q177" s="309">
        <v>2250</v>
      </c>
      <c r="R177" s="256">
        <v>41948</v>
      </c>
      <c r="S177" s="42">
        <v>2250</v>
      </c>
      <c r="T177" s="77">
        <f t="shared" si="5"/>
        <v>0</v>
      </c>
      <c r="U177" s="20" t="s">
        <v>5000</v>
      </c>
    </row>
    <row r="178" spans="1:21" x14ac:dyDescent="0.25">
      <c r="A178" s="192">
        <v>41946</v>
      </c>
      <c r="B178" s="193">
        <v>2572</v>
      </c>
      <c r="C178" s="324" t="s">
        <v>4923</v>
      </c>
      <c r="D178" s="661" t="s">
        <v>4322</v>
      </c>
      <c r="E178" s="309">
        <v>11250</v>
      </c>
      <c r="F178" s="256">
        <v>41947</v>
      </c>
      <c r="G178" s="42">
        <v>11250</v>
      </c>
      <c r="H178" s="77">
        <f t="shared" si="6"/>
        <v>0</v>
      </c>
      <c r="I178" s="50" t="s">
        <v>5251</v>
      </c>
      <c r="J178" s="21"/>
      <c r="K178" s="21"/>
      <c r="M178" s="192">
        <v>41944</v>
      </c>
      <c r="N178" s="193">
        <v>2495</v>
      </c>
      <c r="O178" s="324" t="s">
        <v>4923</v>
      </c>
      <c r="P178" s="308" t="s">
        <v>6120</v>
      </c>
      <c r="Q178" s="309">
        <v>2250</v>
      </c>
      <c r="R178" s="256">
        <v>41948</v>
      </c>
      <c r="S178" s="42">
        <v>2250</v>
      </c>
      <c r="T178" s="77">
        <f t="shared" si="5"/>
        <v>0</v>
      </c>
      <c r="U178" s="20" t="s">
        <v>5000</v>
      </c>
    </row>
    <row r="179" spans="1:21" x14ac:dyDescent="0.25">
      <c r="A179" s="192">
        <v>41946</v>
      </c>
      <c r="B179" s="193">
        <v>2573</v>
      </c>
      <c r="C179" s="324" t="s">
        <v>4923</v>
      </c>
      <c r="D179" s="661" t="s">
        <v>47</v>
      </c>
      <c r="E179" s="309">
        <v>2570</v>
      </c>
      <c r="F179" s="256">
        <v>41947</v>
      </c>
      <c r="G179" s="42">
        <v>2570</v>
      </c>
      <c r="H179" s="77">
        <f t="shared" si="6"/>
        <v>0</v>
      </c>
      <c r="I179" s="50" t="s">
        <v>5251</v>
      </c>
      <c r="J179" s="21"/>
      <c r="K179" s="21"/>
      <c r="M179" s="192">
        <v>41945</v>
      </c>
      <c r="N179" s="193">
        <v>2532</v>
      </c>
      <c r="O179" s="324" t="s">
        <v>4923</v>
      </c>
      <c r="P179" s="661" t="s">
        <v>6120</v>
      </c>
      <c r="Q179" s="309">
        <v>4500</v>
      </c>
      <c r="R179" s="256">
        <v>41960</v>
      </c>
      <c r="S179" s="42">
        <v>4500</v>
      </c>
      <c r="T179" s="77">
        <f t="shared" si="5"/>
        <v>0</v>
      </c>
      <c r="U179" s="50" t="s">
        <v>6049</v>
      </c>
    </row>
    <row r="180" spans="1:21" x14ac:dyDescent="0.25">
      <c r="A180" s="192">
        <v>41946</v>
      </c>
      <c r="B180" s="193">
        <v>2574</v>
      </c>
      <c r="C180" s="324" t="s">
        <v>4923</v>
      </c>
      <c r="D180" s="661" t="s">
        <v>501</v>
      </c>
      <c r="E180" s="309">
        <v>2090.4</v>
      </c>
      <c r="F180" s="256">
        <v>41946</v>
      </c>
      <c r="G180" s="42">
        <v>2090.4</v>
      </c>
      <c r="H180" s="77">
        <f t="shared" si="6"/>
        <v>0</v>
      </c>
      <c r="I180" s="50" t="s">
        <v>4992</v>
      </c>
      <c r="J180" s="21"/>
      <c r="K180" s="21"/>
      <c r="M180" s="192">
        <v>41946</v>
      </c>
      <c r="N180" s="193">
        <v>2627</v>
      </c>
      <c r="O180" s="324" t="s">
        <v>4923</v>
      </c>
      <c r="P180" s="661" t="s">
        <v>6120</v>
      </c>
      <c r="Q180" s="309">
        <v>3150</v>
      </c>
      <c r="R180" s="256">
        <v>41958</v>
      </c>
      <c r="S180" s="42">
        <v>3150</v>
      </c>
      <c r="T180" s="217">
        <f t="shared" si="5"/>
        <v>0</v>
      </c>
      <c r="U180" s="50" t="s">
        <v>4995</v>
      </c>
    </row>
    <row r="181" spans="1:21" x14ac:dyDescent="0.25">
      <c r="A181" s="192">
        <v>41946</v>
      </c>
      <c r="B181" s="193">
        <v>2575</v>
      </c>
      <c r="C181" s="324" t="s">
        <v>4923</v>
      </c>
      <c r="D181" s="661" t="s">
        <v>4632</v>
      </c>
      <c r="E181" s="309">
        <v>21289</v>
      </c>
      <c r="F181" s="256">
        <v>41946</v>
      </c>
      <c r="G181" s="42">
        <v>21289</v>
      </c>
      <c r="H181" s="77">
        <f t="shared" si="6"/>
        <v>0</v>
      </c>
      <c r="I181" s="50" t="s">
        <v>5009</v>
      </c>
      <c r="J181" s="21"/>
      <c r="K181" s="21"/>
      <c r="M181" s="192">
        <v>41947</v>
      </c>
      <c r="N181" s="193">
        <v>2701</v>
      </c>
      <c r="O181" s="324" t="s">
        <v>4923</v>
      </c>
      <c r="P181" s="308" t="s">
        <v>6120</v>
      </c>
      <c r="Q181" s="309">
        <v>3150</v>
      </c>
      <c r="R181" s="256">
        <v>41960</v>
      </c>
      <c r="S181" s="42">
        <v>3150</v>
      </c>
      <c r="T181" s="217">
        <f t="shared" si="5"/>
        <v>0</v>
      </c>
      <c r="U181" s="190" t="s">
        <v>5000</v>
      </c>
    </row>
    <row r="182" spans="1:21" x14ac:dyDescent="0.25">
      <c r="A182" s="192">
        <v>41946</v>
      </c>
      <c r="B182" s="193">
        <v>2576</v>
      </c>
      <c r="C182" s="324" t="s">
        <v>4923</v>
      </c>
      <c r="D182" s="661" t="s">
        <v>4257</v>
      </c>
      <c r="E182" s="309">
        <v>11481</v>
      </c>
      <c r="F182" s="256">
        <v>41949</v>
      </c>
      <c r="G182" s="42">
        <v>11481</v>
      </c>
      <c r="H182" s="77">
        <f t="shared" si="6"/>
        <v>0</v>
      </c>
      <c r="I182" s="50" t="s">
        <v>4992</v>
      </c>
      <c r="J182" s="21"/>
      <c r="K182" s="21"/>
      <c r="M182" s="192">
        <v>41948</v>
      </c>
      <c r="N182" s="193">
        <v>2780</v>
      </c>
      <c r="O182" s="324" t="s">
        <v>4923</v>
      </c>
      <c r="P182" s="308" t="s">
        <v>6120</v>
      </c>
      <c r="Q182" s="309">
        <v>3600</v>
      </c>
      <c r="R182" s="256">
        <v>41960</v>
      </c>
      <c r="S182" s="42">
        <v>3600</v>
      </c>
      <c r="T182" s="217">
        <f t="shared" si="5"/>
        <v>0</v>
      </c>
      <c r="U182" s="190" t="s">
        <v>5000</v>
      </c>
    </row>
    <row r="183" spans="1:21" x14ac:dyDescent="0.25">
      <c r="A183" s="192">
        <v>41946</v>
      </c>
      <c r="B183" s="193">
        <v>2577</v>
      </c>
      <c r="C183" s="324" t="s">
        <v>4923</v>
      </c>
      <c r="D183" s="661" t="s">
        <v>4928</v>
      </c>
      <c r="E183" s="309">
        <v>4269.2</v>
      </c>
      <c r="F183" s="256">
        <v>41946</v>
      </c>
      <c r="G183" s="42">
        <v>4269.2</v>
      </c>
      <c r="H183" s="77">
        <f t="shared" si="6"/>
        <v>0</v>
      </c>
      <c r="I183" s="50" t="s">
        <v>4992</v>
      </c>
      <c r="J183" s="21"/>
      <c r="K183" s="21"/>
      <c r="M183" s="192">
        <v>41949</v>
      </c>
      <c r="N183" s="193">
        <v>2869</v>
      </c>
      <c r="O183" s="324" t="s">
        <v>4923</v>
      </c>
      <c r="P183" s="308" t="s">
        <v>6120</v>
      </c>
      <c r="Q183" s="309">
        <v>9900</v>
      </c>
      <c r="R183" s="256">
        <v>41960</v>
      </c>
      <c r="S183" s="42">
        <v>9900</v>
      </c>
      <c r="T183" s="217">
        <f t="shared" si="5"/>
        <v>0</v>
      </c>
      <c r="U183" s="20" t="s">
        <v>6049</v>
      </c>
    </row>
    <row r="184" spans="1:21" x14ac:dyDescent="0.25">
      <c r="A184" s="192">
        <v>41946</v>
      </c>
      <c r="B184" s="193">
        <v>2578</v>
      </c>
      <c r="C184" s="324" t="s">
        <v>4923</v>
      </c>
      <c r="D184" s="308" t="s">
        <v>4658</v>
      </c>
      <c r="E184" s="309">
        <v>1412</v>
      </c>
      <c r="F184" s="256">
        <v>41946</v>
      </c>
      <c r="G184" s="42">
        <v>1412</v>
      </c>
      <c r="H184" s="77">
        <f t="shared" si="6"/>
        <v>0</v>
      </c>
      <c r="I184" s="190" t="s">
        <v>4992</v>
      </c>
      <c r="J184" s="21"/>
      <c r="K184" s="21"/>
      <c r="M184" s="192">
        <v>41950</v>
      </c>
      <c r="N184" s="193">
        <v>2967</v>
      </c>
      <c r="O184" s="324" t="s">
        <v>4923</v>
      </c>
      <c r="P184" s="20" t="s">
        <v>6120</v>
      </c>
      <c r="Q184" s="213">
        <v>9000</v>
      </c>
      <c r="R184" s="256">
        <v>41960</v>
      </c>
      <c r="S184" s="229">
        <v>9000</v>
      </c>
      <c r="T184" s="217">
        <f t="shared" si="5"/>
        <v>0</v>
      </c>
      <c r="U184" s="20" t="s">
        <v>4997</v>
      </c>
    </row>
    <row r="185" spans="1:21" x14ac:dyDescent="0.25">
      <c r="A185" s="192">
        <v>41946</v>
      </c>
      <c r="B185" s="193">
        <v>2579</v>
      </c>
      <c r="C185" s="324" t="s">
        <v>4923</v>
      </c>
      <c r="D185" s="661" t="s">
        <v>149</v>
      </c>
      <c r="E185" s="309">
        <v>8090.8</v>
      </c>
      <c r="F185" s="256">
        <v>41947</v>
      </c>
      <c r="G185" s="42">
        <v>8090.8</v>
      </c>
      <c r="H185" s="77">
        <f t="shared" si="6"/>
        <v>0</v>
      </c>
      <c r="I185" s="50" t="s">
        <v>6049</v>
      </c>
      <c r="J185" s="21"/>
      <c r="K185" s="21"/>
      <c r="M185" s="192">
        <v>41951</v>
      </c>
      <c r="N185" s="193">
        <v>3057</v>
      </c>
      <c r="O185" s="324" t="s">
        <v>4923</v>
      </c>
      <c r="P185" s="20" t="s">
        <v>6120</v>
      </c>
      <c r="Q185" s="213">
        <v>7650</v>
      </c>
      <c r="R185" s="256">
        <v>41960</v>
      </c>
      <c r="S185" s="42">
        <v>7650</v>
      </c>
      <c r="T185" s="217">
        <f t="shared" si="5"/>
        <v>0</v>
      </c>
      <c r="U185" s="20" t="s">
        <v>4995</v>
      </c>
    </row>
    <row r="186" spans="1:21" x14ac:dyDescent="0.25">
      <c r="A186" s="192">
        <v>41946</v>
      </c>
      <c r="B186" s="193">
        <v>2580</v>
      </c>
      <c r="C186" s="324" t="s">
        <v>4923</v>
      </c>
      <c r="D186" s="661" t="s">
        <v>494</v>
      </c>
      <c r="E186" s="309">
        <v>6696.9</v>
      </c>
      <c r="F186" s="256">
        <v>41946</v>
      </c>
      <c r="G186" s="42">
        <v>6696.9</v>
      </c>
      <c r="H186" s="77">
        <f t="shared" si="6"/>
        <v>0</v>
      </c>
      <c r="I186" s="50" t="s">
        <v>4997</v>
      </c>
      <c r="J186" s="21"/>
      <c r="K186" s="21"/>
      <c r="M186" s="192">
        <v>41952</v>
      </c>
      <c r="N186" s="193">
        <v>3105</v>
      </c>
      <c r="O186" s="324" t="s">
        <v>4923</v>
      </c>
      <c r="P186" s="20" t="s">
        <v>6120</v>
      </c>
      <c r="Q186" s="213">
        <v>4500</v>
      </c>
      <c r="R186" s="256">
        <v>41961</v>
      </c>
      <c r="S186" s="42">
        <v>4500</v>
      </c>
      <c r="T186" s="217">
        <f t="shared" si="5"/>
        <v>0</v>
      </c>
      <c r="U186" s="190" t="s">
        <v>6049</v>
      </c>
    </row>
    <row r="187" spans="1:21" x14ac:dyDescent="0.25">
      <c r="A187" s="192">
        <v>41946</v>
      </c>
      <c r="B187" s="193">
        <v>2581</v>
      </c>
      <c r="C187" s="324" t="s">
        <v>4923</v>
      </c>
      <c r="D187" s="661" t="s">
        <v>790</v>
      </c>
      <c r="E187" s="309">
        <v>5027.74</v>
      </c>
      <c r="F187" s="256">
        <v>41946</v>
      </c>
      <c r="G187" s="42">
        <v>5027.74</v>
      </c>
      <c r="H187" s="77">
        <f t="shared" si="6"/>
        <v>0</v>
      </c>
      <c r="I187" s="50" t="s">
        <v>4992</v>
      </c>
      <c r="J187" s="21"/>
      <c r="K187" s="21"/>
      <c r="M187" s="192">
        <v>41953</v>
      </c>
      <c r="N187" s="193">
        <v>3200</v>
      </c>
      <c r="O187" s="324" t="s">
        <v>4923</v>
      </c>
      <c r="P187" s="20" t="s">
        <v>6120</v>
      </c>
      <c r="Q187" s="213">
        <v>3600</v>
      </c>
      <c r="R187" s="256">
        <v>41961</v>
      </c>
      <c r="S187" s="42">
        <v>3600</v>
      </c>
      <c r="T187" s="217">
        <f t="shared" si="5"/>
        <v>0</v>
      </c>
      <c r="U187" s="190" t="s">
        <v>4995</v>
      </c>
    </row>
    <row r="188" spans="1:21" x14ac:dyDescent="0.25">
      <c r="A188" s="192">
        <v>41946</v>
      </c>
      <c r="B188" s="193">
        <v>2582</v>
      </c>
      <c r="C188" s="324" t="s">
        <v>4923</v>
      </c>
      <c r="D188" s="661" t="s">
        <v>701</v>
      </c>
      <c r="E188" s="309">
        <v>1601.4</v>
      </c>
      <c r="F188" s="256">
        <v>41946</v>
      </c>
      <c r="G188" s="42">
        <v>1601.4</v>
      </c>
      <c r="H188" s="77">
        <f t="shared" si="6"/>
        <v>0</v>
      </c>
      <c r="I188" s="50" t="s">
        <v>4997</v>
      </c>
      <c r="J188" s="21"/>
      <c r="K188" s="21"/>
      <c r="M188" s="192">
        <v>41954</v>
      </c>
      <c r="N188" s="193">
        <v>3282</v>
      </c>
      <c r="O188" s="324" t="s">
        <v>4923</v>
      </c>
      <c r="P188" s="20" t="s">
        <v>6120</v>
      </c>
      <c r="Q188" s="213">
        <v>3600</v>
      </c>
      <c r="R188" s="256">
        <v>41961</v>
      </c>
      <c r="S188" s="42">
        <v>3600</v>
      </c>
      <c r="T188" s="217">
        <f t="shared" si="5"/>
        <v>0</v>
      </c>
      <c r="U188" s="190" t="s">
        <v>4997</v>
      </c>
    </row>
    <row r="189" spans="1:21" x14ac:dyDescent="0.25">
      <c r="A189" s="192">
        <v>41946</v>
      </c>
      <c r="B189" s="193">
        <v>2583</v>
      </c>
      <c r="C189" s="324" t="s">
        <v>4923</v>
      </c>
      <c r="D189" s="661" t="s">
        <v>855</v>
      </c>
      <c r="E189" s="309">
        <v>8571</v>
      </c>
      <c r="F189" s="256">
        <v>41947</v>
      </c>
      <c r="G189" s="42">
        <v>8571</v>
      </c>
      <c r="H189" s="77">
        <f t="shared" si="6"/>
        <v>0</v>
      </c>
      <c r="I189" s="50" t="s">
        <v>6049</v>
      </c>
      <c r="J189" s="21"/>
      <c r="K189" s="21"/>
      <c r="M189" s="192">
        <v>41955</v>
      </c>
      <c r="N189" s="193">
        <v>3290</v>
      </c>
      <c r="O189" s="324" t="s">
        <v>4923</v>
      </c>
      <c r="P189" s="308" t="s">
        <v>6120</v>
      </c>
      <c r="Q189" s="309">
        <v>9000</v>
      </c>
      <c r="R189" s="256">
        <v>41961</v>
      </c>
      <c r="S189" s="42">
        <v>9000</v>
      </c>
      <c r="T189" s="217">
        <f t="shared" si="5"/>
        <v>0</v>
      </c>
      <c r="U189" s="20" t="s">
        <v>4992</v>
      </c>
    </row>
    <row r="190" spans="1:21" x14ac:dyDescent="0.25">
      <c r="A190" s="192">
        <v>41946</v>
      </c>
      <c r="B190" s="193">
        <v>2584</v>
      </c>
      <c r="C190" s="324" t="s">
        <v>4923</v>
      </c>
      <c r="D190" s="661" t="s">
        <v>4667</v>
      </c>
      <c r="E190" s="309">
        <v>3362.4</v>
      </c>
      <c r="F190" s="256">
        <v>41947</v>
      </c>
      <c r="G190" s="42">
        <v>3362.4</v>
      </c>
      <c r="H190" s="77">
        <f t="shared" si="6"/>
        <v>0</v>
      </c>
      <c r="I190" s="50" t="s">
        <v>6049</v>
      </c>
      <c r="J190" s="21"/>
      <c r="K190" s="21"/>
      <c r="M190" s="192">
        <v>41956</v>
      </c>
      <c r="N190" s="193">
        <v>3445</v>
      </c>
      <c r="O190" s="324" t="s">
        <v>4923</v>
      </c>
      <c r="P190" s="20" t="s">
        <v>6120</v>
      </c>
      <c r="Q190" s="213">
        <v>9000</v>
      </c>
      <c r="R190" s="256">
        <v>41961</v>
      </c>
      <c r="S190" s="34">
        <v>9000</v>
      </c>
      <c r="T190" s="217">
        <f t="shared" si="5"/>
        <v>0</v>
      </c>
      <c r="U190" s="32" t="s">
        <v>4995</v>
      </c>
    </row>
    <row r="191" spans="1:21" x14ac:dyDescent="0.25">
      <c r="A191" s="192">
        <v>41946</v>
      </c>
      <c r="B191" s="193">
        <v>2585</v>
      </c>
      <c r="C191" s="324" t="s">
        <v>4923</v>
      </c>
      <c r="D191" s="661" t="s">
        <v>52</v>
      </c>
      <c r="E191" s="309">
        <v>816</v>
      </c>
      <c r="F191" s="256">
        <v>41946</v>
      </c>
      <c r="G191" s="42">
        <v>816</v>
      </c>
      <c r="H191" s="77">
        <f t="shared" si="6"/>
        <v>0</v>
      </c>
      <c r="I191" s="50" t="s">
        <v>5009</v>
      </c>
      <c r="J191" s="21"/>
      <c r="K191" s="21"/>
      <c r="M191" s="192">
        <v>41957</v>
      </c>
      <c r="N191" s="193">
        <v>3545</v>
      </c>
      <c r="O191" s="324" t="s">
        <v>4923</v>
      </c>
      <c r="P191" s="308" t="s">
        <v>6120</v>
      </c>
      <c r="Q191" s="309">
        <v>9900</v>
      </c>
      <c r="R191" s="256">
        <v>41961</v>
      </c>
      <c r="S191" s="42">
        <v>9900</v>
      </c>
      <c r="T191" s="217">
        <f t="shared" si="5"/>
        <v>0</v>
      </c>
      <c r="U191" s="190" t="s">
        <v>5000</v>
      </c>
    </row>
    <row r="192" spans="1:21" x14ac:dyDescent="0.25">
      <c r="A192" s="192">
        <v>41946</v>
      </c>
      <c r="B192" s="193">
        <v>2586</v>
      </c>
      <c r="C192" s="324" t="s">
        <v>4923</v>
      </c>
      <c r="D192" s="661" t="s">
        <v>51</v>
      </c>
      <c r="E192" s="309">
        <v>2640.2</v>
      </c>
      <c r="F192" s="256">
        <v>41946</v>
      </c>
      <c r="G192" s="42">
        <v>2640.2</v>
      </c>
      <c r="H192" s="77">
        <f t="shared" si="6"/>
        <v>0</v>
      </c>
      <c r="I192" s="50" t="s">
        <v>4997</v>
      </c>
      <c r="J192" s="21"/>
      <c r="K192" s="21"/>
      <c r="M192" s="192">
        <v>41958</v>
      </c>
      <c r="N192" s="193">
        <v>3603</v>
      </c>
      <c r="O192" s="324" t="s">
        <v>4923</v>
      </c>
      <c r="P192" s="308" t="s">
        <v>6120</v>
      </c>
      <c r="Q192" s="309">
        <v>11250</v>
      </c>
      <c r="R192" s="256">
        <v>41961</v>
      </c>
      <c r="S192" s="42">
        <v>11250</v>
      </c>
      <c r="T192" s="217">
        <f t="shared" si="5"/>
        <v>0</v>
      </c>
      <c r="U192" s="190" t="s">
        <v>4992</v>
      </c>
    </row>
    <row r="193" spans="1:21" x14ac:dyDescent="0.25">
      <c r="A193" s="192">
        <v>41946</v>
      </c>
      <c r="B193" s="193">
        <v>2587</v>
      </c>
      <c r="C193" s="324" t="s">
        <v>4923</v>
      </c>
      <c r="D193" s="661" t="s">
        <v>2578</v>
      </c>
      <c r="E193" s="309">
        <v>6660</v>
      </c>
      <c r="F193" s="256">
        <v>41946</v>
      </c>
      <c r="G193" s="42">
        <v>6660</v>
      </c>
      <c r="H193" s="77">
        <f t="shared" si="6"/>
        <v>0</v>
      </c>
      <c r="I193" s="50" t="s">
        <v>4997</v>
      </c>
      <c r="J193" s="21"/>
      <c r="K193" s="21"/>
      <c r="M193" s="192">
        <v>41959</v>
      </c>
      <c r="N193" s="193">
        <v>3673</v>
      </c>
      <c r="O193" s="324" t="s">
        <v>4923</v>
      </c>
      <c r="P193" s="20" t="s">
        <v>6120</v>
      </c>
      <c r="Q193" s="213">
        <v>10800</v>
      </c>
      <c r="R193" s="256">
        <v>41968</v>
      </c>
      <c r="S193" s="42">
        <v>10800</v>
      </c>
      <c r="T193" s="217">
        <f t="shared" si="5"/>
        <v>0</v>
      </c>
      <c r="U193" s="20" t="s">
        <v>6049</v>
      </c>
    </row>
    <row r="194" spans="1:21" x14ac:dyDescent="0.25">
      <c r="A194" s="192">
        <v>41946</v>
      </c>
      <c r="B194" s="193">
        <v>2588</v>
      </c>
      <c r="C194" s="324" t="s">
        <v>4923</v>
      </c>
      <c r="D194" s="661" t="s">
        <v>763</v>
      </c>
      <c r="E194" s="309">
        <v>2279</v>
      </c>
      <c r="F194" s="256">
        <v>41947</v>
      </c>
      <c r="G194" s="42">
        <v>2279</v>
      </c>
      <c r="H194" s="77">
        <f t="shared" si="6"/>
        <v>0</v>
      </c>
      <c r="I194" s="50" t="s">
        <v>5009</v>
      </c>
      <c r="J194" s="21"/>
      <c r="K194" s="21"/>
      <c r="M194" s="192">
        <v>41960</v>
      </c>
      <c r="N194" s="193">
        <v>3706</v>
      </c>
      <c r="O194" s="324" t="s">
        <v>4923</v>
      </c>
      <c r="P194" s="308" t="s">
        <v>6120</v>
      </c>
      <c r="Q194" s="309">
        <v>5400</v>
      </c>
      <c r="R194" s="256">
        <v>41968</v>
      </c>
      <c r="S194" s="229">
        <v>5400</v>
      </c>
      <c r="T194" s="217">
        <f t="shared" si="5"/>
        <v>0</v>
      </c>
      <c r="U194" s="190" t="s">
        <v>4997</v>
      </c>
    </row>
    <row r="195" spans="1:21" x14ac:dyDescent="0.25">
      <c r="A195" s="192">
        <v>41946</v>
      </c>
      <c r="B195" s="193">
        <v>2589</v>
      </c>
      <c r="C195" s="324" t="s">
        <v>4923</v>
      </c>
      <c r="D195" s="661" t="s">
        <v>4738</v>
      </c>
      <c r="E195" s="309">
        <v>2757.6</v>
      </c>
      <c r="F195" s="256">
        <v>41946</v>
      </c>
      <c r="G195" s="42">
        <v>2757.6</v>
      </c>
      <c r="H195" s="77">
        <f t="shared" si="6"/>
        <v>0</v>
      </c>
      <c r="I195" s="50" t="s">
        <v>6049</v>
      </c>
      <c r="J195" s="21"/>
      <c r="K195" s="21"/>
      <c r="M195" s="192">
        <v>41961</v>
      </c>
      <c r="N195" s="193">
        <v>3790</v>
      </c>
      <c r="O195" s="324" t="s">
        <v>4923</v>
      </c>
      <c r="P195" s="20" t="s">
        <v>6120</v>
      </c>
      <c r="Q195" s="213">
        <v>3600</v>
      </c>
      <c r="R195" s="256">
        <v>41968</v>
      </c>
      <c r="S195" s="229">
        <v>3600</v>
      </c>
      <c r="T195" s="217">
        <f t="shared" ref="T195:T258" si="7">Q195-S195</f>
        <v>0</v>
      </c>
      <c r="U195" s="190" t="s">
        <v>5000</v>
      </c>
    </row>
    <row r="196" spans="1:21" x14ac:dyDescent="0.25">
      <c r="A196" s="192">
        <v>41946</v>
      </c>
      <c r="B196" s="193">
        <v>2590</v>
      </c>
      <c r="C196" s="324" t="s">
        <v>4923</v>
      </c>
      <c r="D196" s="661" t="s">
        <v>396</v>
      </c>
      <c r="E196" s="309">
        <v>342</v>
      </c>
      <c r="F196" s="256">
        <v>41946</v>
      </c>
      <c r="G196" s="42">
        <v>342</v>
      </c>
      <c r="H196" s="77">
        <f t="shared" si="6"/>
        <v>0</v>
      </c>
      <c r="I196" s="50" t="s">
        <v>4992</v>
      </c>
      <c r="J196" s="21"/>
      <c r="K196" s="21"/>
      <c r="M196" s="192">
        <v>41962</v>
      </c>
      <c r="N196" s="193">
        <v>3921</v>
      </c>
      <c r="O196" s="324" t="s">
        <v>4923</v>
      </c>
      <c r="P196" s="308" t="s">
        <v>6120</v>
      </c>
      <c r="Q196" s="309">
        <v>3600</v>
      </c>
      <c r="R196" s="256">
        <v>41968</v>
      </c>
      <c r="S196" s="42">
        <v>3600</v>
      </c>
      <c r="T196" s="217">
        <f t="shared" si="7"/>
        <v>0</v>
      </c>
      <c r="U196" s="20" t="s">
        <v>4997</v>
      </c>
    </row>
    <row r="197" spans="1:21" x14ac:dyDescent="0.25">
      <c r="A197" s="192">
        <v>41946</v>
      </c>
      <c r="B197" s="193">
        <v>2591</v>
      </c>
      <c r="C197" s="324" t="s">
        <v>4923</v>
      </c>
      <c r="D197" s="661" t="s">
        <v>4589</v>
      </c>
      <c r="E197" s="309">
        <v>3746.8</v>
      </c>
      <c r="F197" s="256">
        <v>41946</v>
      </c>
      <c r="G197" s="42">
        <v>3746.8</v>
      </c>
      <c r="H197" s="77">
        <f t="shared" si="6"/>
        <v>0</v>
      </c>
      <c r="I197" s="50" t="s">
        <v>4992</v>
      </c>
      <c r="J197" s="21"/>
      <c r="K197" s="21"/>
      <c r="M197" s="192">
        <v>41963</v>
      </c>
      <c r="N197" s="193">
        <v>3969</v>
      </c>
      <c r="O197" s="324" t="s">
        <v>4923</v>
      </c>
      <c r="P197" s="308" t="s">
        <v>6120</v>
      </c>
      <c r="Q197" s="309">
        <v>4050</v>
      </c>
      <c r="R197" s="256">
        <v>41968</v>
      </c>
      <c r="S197" s="42">
        <v>4050</v>
      </c>
      <c r="T197" s="217">
        <f t="shared" si="7"/>
        <v>0</v>
      </c>
      <c r="U197" s="20" t="s">
        <v>6049</v>
      </c>
    </row>
    <row r="198" spans="1:21" x14ac:dyDescent="0.25">
      <c r="A198" s="192">
        <v>41946</v>
      </c>
      <c r="B198" s="193">
        <v>2592</v>
      </c>
      <c r="C198" s="324" t="s">
        <v>4923</v>
      </c>
      <c r="D198" s="661" t="s">
        <v>4918</v>
      </c>
      <c r="E198" s="309">
        <v>3032.8</v>
      </c>
      <c r="F198" s="256">
        <v>41947</v>
      </c>
      <c r="G198" s="42">
        <v>3032.8</v>
      </c>
      <c r="H198" s="77">
        <f t="shared" si="6"/>
        <v>0</v>
      </c>
      <c r="I198" s="50" t="s">
        <v>4992</v>
      </c>
      <c r="J198" s="21"/>
      <c r="K198" s="21"/>
      <c r="M198" s="192">
        <v>41964</v>
      </c>
      <c r="N198" s="193">
        <v>4053</v>
      </c>
      <c r="O198" s="322" t="s">
        <v>4923</v>
      </c>
      <c r="P198" s="308" t="s">
        <v>6120</v>
      </c>
      <c r="Q198" s="309">
        <v>10350</v>
      </c>
      <c r="R198" s="256">
        <v>41968</v>
      </c>
      <c r="S198" s="42">
        <v>10350</v>
      </c>
      <c r="T198" s="217">
        <f t="shared" si="7"/>
        <v>0</v>
      </c>
      <c r="U198" s="20" t="s">
        <v>4997</v>
      </c>
    </row>
    <row r="199" spans="1:21" x14ac:dyDescent="0.25">
      <c r="A199" s="192">
        <v>41946</v>
      </c>
      <c r="B199" s="193">
        <v>2593</v>
      </c>
      <c r="C199" s="324" t="s">
        <v>4923</v>
      </c>
      <c r="D199" s="661" t="s">
        <v>245</v>
      </c>
      <c r="E199" s="309">
        <v>21135</v>
      </c>
      <c r="F199" s="256">
        <v>41947</v>
      </c>
      <c r="G199" s="42">
        <v>21135</v>
      </c>
      <c r="H199" s="77">
        <f t="shared" si="6"/>
        <v>0</v>
      </c>
      <c r="I199" s="50" t="s">
        <v>6049</v>
      </c>
      <c r="J199" s="21"/>
      <c r="K199" s="21"/>
      <c r="M199" s="192">
        <v>41965</v>
      </c>
      <c r="N199" s="193">
        <v>4133</v>
      </c>
      <c r="O199" s="322" t="s">
        <v>4923</v>
      </c>
      <c r="P199" s="308" t="s">
        <v>6120</v>
      </c>
      <c r="Q199" s="309">
        <v>11250</v>
      </c>
      <c r="R199" s="256">
        <v>41968</v>
      </c>
      <c r="S199" s="34">
        <v>11250</v>
      </c>
      <c r="T199" s="217">
        <f t="shared" si="7"/>
        <v>0</v>
      </c>
      <c r="U199" s="108" t="s">
        <v>4997</v>
      </c>
    </row>
    <row r="200" spans="1:21" x14ac:dyDescent="0.25">
      <c r="A200" s="192">
        <v>41946</v>
      </c>
      <c r="B200" s="193">
        <v>2594</v>
      </c>
      <c r="C200" s="324" t="s">
        <v>4923</v>
      </c>
      <c r="D200" s="661" t="s">
        <v>346</v>
      </c>
      <c r="E200" s="309">
        <v>2137.1999999999998</v>
      </c>
      <c r="F200" s="256">
        <v>41947</v>
      </c>
      <c r="G200" s="42">
        <v>2137.1999999999998</v>
      </c>
      <c r="H200" s="77">
        <f t="shared" ref="H200:H263" si="8">E200-G200</f>
        <v>0</v>
      </c>
      <c r="I200" s="50" t="s">
        <v>6049</v>
      </c>
      <c r="J200" s="21"/>
      <c r="K200" s="21"/>
      <c r="M200" s="192">
        <v>41966</v>
      </c>
      <c r="N200" s="193">
        <v>4209</v>
      </c>
      <c r="O200" s="322" t="s">
        <v>4923</v>
      </c>
      <c r="P200" s="308" t="s">
        <v>6120</v>
      </c>
      <c r="Q200" s="309">
        <v>8100</v>
      </c>
      <c r="R200" s="412">
        <v>41976</v>
      </c>
      <c r="S200" s="40">
        <v>8100</v>
      </c>
      <c r="T200" s="217">
        <f t="shared" si="7"/>
        <v>0</v>
      </c>
      <c r="U200" s="32" t="s">
        <v>4992</v>
      </c>
    </row>
    <row r="201" spans="1:21" x14ac:dyDescent="0.25">
      <c r="A201" s="192">
        <v>41946</v>
      </c>
      <c r="B201" s="193">
        <v>2595</v>
      </c>
      <c r="C201" s="324" t="s">
        <v>4923</v>
      </c>
      <c r="D201" s="661" t="s">
        <v>429</v>
      </c>
      <c r="E201" s="309">
        <v>2961</v>
      </c>
      <c r="F201" s="256">
        <v>41947</v>
      </c>
      <c r="G201" s="42">
        <v>2961</v>
      </c>
      <c r="H201" s="77">
        <f t="shared" si="8"/>
        <v>0</v>
      </c>
      <c r="I201" s="50" t="s">
        <v>4992</v>
      </c>
      <c r="J201" s="21"/>
      <c r="K201" s="21"/>
      <c r="M201" s="192">
        <v>41967</v>
      </c>
      <c r="N201" s="193">
        <v>4282</v>
      </c>
      <c r="O201" s="322" t="s">
        <v>4923</v>
      </c>
      <c r="P201" s="308" t="s">
        <v>6120</v>
      </c>
      <c r="Q201" s="309">
        <v>4500</v>
      </c>
      <c r="R201" s="370">
        <v>41976</v>
      </c>
      <c r="S201" s="219">
        <v>4500</v>
      </c>
      <c r="T201" s="217">
        <f t="shared" si="7"/>
        <v>0</v>
      </c>
      <c r="U201" s="190" t="s">
        <v>4995</v>
      </c>
    </row>
    <row r="202" spans="1:21" x14ac:dyDescent="0.25">
      <c r="A202" s="192">
        <v>41946</v>
      </c>
      <c r="B202" s="193">
        <v>2596</v>
      </c>
      <c r="C202" s="324" t="s">
        <v>4923</v>
      </c>
      <c r="D202" s="661" t="s">
        <v>133</v>
      </c>
      <c r="E202" s="309">
        <v>27241.200000000001</v>
      </c>
      <c r="F202" s="256">
        <v>41946</v>
      </c>
      <c r="G202" s="42">
        <v>27241.200000000001</v>
      </c>
      <c r="H202" s="77">
        <f t="shared" si="8"/>
        <v>0</v>
      </c>
      <c r="I202" s="50" t="s">
        <v>4992</v>
      </c>
      <c r="J202" s="21"/>
      <c r="K202" s="21"/>
      <c r="M202" s="192">
        <v>41968</v>
      </c>
      <c r="N202" s="193">
        <v>4391</v>
      </c>
      <c r="O202" s="322" t="s">
        <v>4923</v>
      </c>
      <c r="P202" s="308" t="s">
        <v>6120</v>
      </c>
      <c r="Q202" s="309">
        <v>3150</v>
      </c>
      <c r="R202" s="412">
        <v>41976</v>
      </c>
      <c r="S202" s="40">
        <v>3150</v>
      </c>
      <c r="T202" s="217">
        <f t="shared" si="7"/>
        <v>0</v>
      </c>
      <c r="U202" s="32" t="s">
        <v>6049</v>
      </c>
    </row>
    <row r="203" spans="1:21" x14ac:dyDescent="0.25">
      <c r="A203" s="192">
        <v>41946</v>
      </c>
      <c r="B203" s="193">
        <v>2597</v>
      </c>
      <c r="C203" s="324" t="s">
        <v>4923</v>
      </c>
      <c r="D203" s="661" t="s">
        <v>4921</v>
      </c>
      <c r="E203" s="309">
        <v>37069</v>
      </c>
      <c r="F203" s="256">
        <v>41950</v>
      </c>
      <c r="G203" s="42">
        <v>37069</v>
      </c>
      <c r="H203" s="77">
        <f t="shared" si="8"/>
        <v>0</v>
      </c>
      <c r="I203" s="50" t="s">
        <v>4992</v>
      </c>
      <c r="J203" s="21"/>
      <c r="K203" s="21"/>
      <c r="M203" s="192">
        <v>41969</v>
      </c>
      <c r="N203" s="193">
        <v>4448</v>
      </c>
      <c r="O203" s="322" t="s">
        <v>4923</v>
      </c>
      <c r="P203" s="308" t="s">
        <v>6120</v>
      </c>
      <c r="Q203" s="309">
        <v>3360</v>
      </c>
      <c r="R203" s="412">
        <v>41976</v>
      </c>
      <c r="S203" s="40">
        <v>3360</v>
      </c>
      <c r="T203" s="217">
        <f t="shared" si="7"/>
        <v>0</v>
      </c>
      <c r="U203" s="108" t="s">
        <v>4995</v>
      </c>
    </row>
    <row r="204" spans="1:21" x14ac:dyDescent="0.25">
      <c r="A204" s="192">
        <v>41946</v>
      </c>
      <c r="B204" s="193">
        <v>2598</v>
      </c>
      <c r="C204" s="324" t="s">
        <v>4923</v>
      </c>
      <c r="D204" s="661" t="s">
        <v>1607</v>
      </c>
      <c r="E204" s="309">
        <v>2193.1999999999998</v>
      </c>
      <c r="F204" s="256">
        <v>41946</v>
      </c>
      <c r="G204" s="42">
        <v>2193.1999999999998</v>
      </c>
      <c r="H204" s="77">
        <f t="shared" si="8"/>
        <v>0</v>
      </c>
      <c r="I204" s="50" t="s">
        <v>4992</v>
      </c>
      <c r="J204" s="21"/>
      <c r="K204" s="21"/>
      <c r="M204" s="192">
        <v>41970</v>
      </c>
      <c r="N204" s="193">
        <v>4524</v>
      </c>
      <c r="O204" s="322" t="s">
        <v>4923</v>
      </c>
      <c r="P204" s="308" t="s">
        <v>6120</v>
      </c>
      <c r="Q204" s="309">
        <v>3360</v>
      </c>
      <c r="R204" s="412">
        <v>41976</v>
      </c>
      <c r="S204" s="219">
        <v>3360</v>
      </c>
      <c r="T204" s="217">
        <f t="shared" si="7"/>
        <v>0</v>
      </c>
      <c r="U204" s="20" t="s">
        <v>5000</v>
      </c>
    </row>
    <row r="205" spans="1:21" x14ac:dyDescent="0.25">
      <c r="A205" s="192">
        <v>41946</v>
      </c>
      <c r="B205" s="193">
        <v>2599</v>
      </c>
      <c r="C205" s="324" t="s">
        <v>4923</v>
      </c>
      <c r="D205" s="661" t="s">
        <v>91</v>
      </c>
      <c r="E205" s="309">
        <v>6834</v>
      </c>
      <c r="F205" s="256">
        <v>41947</v>
      </c>
      <c r="G205" s="229">
        <v>6834</v>
      </c>
      <c r="H205" s="77">
        <f t="shared" si="8"/>
        <v>0</v>
      </c>
      <c r="I205" s="50" t="s">
        <v>6049</v>
      </c>
      <c r="J205" s="21"/>
      <c r="K205" s="21"/>
      <c r="M205" s="192">
        <v>41971</v>
      </c>
      <c r="N205" s="193">
        <v>4659</v>
      </c>
      <c r="O205" s="322" t="s">
        <v>4923</v>
      </c>
      <c r="P205" s="199" t="s">
        <v>6120</v>
      </c>
      <c r="Q205" s="238">
        <v>4200</v>
      </c>
      <c r="R205" s="412">
        <v>41976</v>
      </c>
      <c r="S205" s="40">
        <v>4200</v>
      </c>
      <c r="T205" s="217">
        <f t="shared" si="7"/>
        <v>0</v>
      </c>
      <c r="U205" s="36" t="s">
        <v>5000</v>
      </c>
    </row>
    <row r="206" spans="1:21" x14ac:dyDescent="0.25">
      <c r="A206" s="192">
        <v>41946</v>
      </c>
      <c r="B206" s="193">
        <v>2600</v>
      </c>
      <c r="C206" s="324" t="s">
        <v>4923</v>
      </c>
      <c r="D206" s="661" t="s">
        <v>85</v>
      </c>
      <c r="E206" s="309">
        <v>22462.799999999999</v>
      </c>
      <c r="F206" s="256">
        <v>41947</v>
      </c>
      <c r="G206" s="229">
        <v>22462.799999999999</v>
      </c>
      <c r="H206" s="217">
        <f t="shared" si="8"/>
        <v>0</v>
      </c>
      <c r="I206" s="50" t="s">
        <v>6049</v>
      </c>
      <c r="J206" s="21"/>
      <c r="K206" s="21"/>
      <c r="M206" s="192">
        <v>41972</v>
      </c>
      <c r="N206" s="193">
        <v>4728</v>
      </c>
      <c r="O206" s="322" t="s">
        <v>4923</v>
      </c>
      <c r="P206" s="308" t="s">
        <v>6120</v>
      </c>
      <c r="Q206" s="309">
        <v>12600</v>
      </c>
      <c r="R206" s="412">
        <v>41979</v>
      </c>
      <c r="S206" s="219">
        <v>12600</v>
      </c>
      <c r="T206" s="217">
        <f t="shared" si="7"/>
        <v>0</v>
      </c>
      <c r="U206" s="20" t="s">
        <v>5000</v>
      </c>
    </row>
    <row r="207" spans="1:21" x14ac:dyDescent="0.25">
      <c r="A207" s="192">
        <v>41946</v>
      </c>
      <c r="B207" s="193">
        <v>2601</v>
      </c>
      <c r="C207" s="324" t="s">
        <v>4923</v>
      </c>
      <c r="D207" s="661" t="s">
        <v>6619</v>
      </c>
      <c r="E207" s="309">
        <v>19858</v>
      </c>
      <c r="F207" s="412" t="s">
        <v>6620</v>
      </c>
      <c r="G207" s="42">
        <v>19858</v>
      </c>
      <c r="H207" s="217">
        <f t="shared" si="8"/>
        <v>0</v>
      </c>
      <c r="I207" s="50" t="s">
        <v>6049</v>
      </c>
      <c r="J207" s="21"/>
      <c r="K207" s="21"/>
      <c r="M207" s="192">
        <v>41973</v>
      </c>
      <c r="N207" s="193">
        <v>4826</v>
      </c>
      <c r="O207" s="322" t="s">
        <v>4923</v>
      </c>
      <c r="P207" s="308" t="s">
        <v>6120</v>
      </c>
      <c r="Q207" s="309">
        <v>8400</v>
      </c>
      <c r="R207" s="370">
        <v>41984</v>
      </c>
      <c r="S207" s="219">
        <v>8400</v>
      </c>
      <c r="T207" s="217">
        <f t="shared" si="7"/>
        <v>0</v>
      </c>
      <c r="U207" s="20" t="s">
        <v>6049</v>
      </c>
    </row>
    <row r="208" spans="1:21" x14ac:dyDescent="0.25">
      <c r="A208" s="192">
        <v>41946</v>
      </c>
      <c r="B208" s="193">
        <v>2602</v>
      </c>
      <c r="C208" s="324" t="s">
        <v>4923</v>
      </c>
      <c r="D208" s="661" t="s">
        <v>240</v>
      </c>
      <c r="E208" s="309">
        <v>52783.199999999997</v>
      </c>
      <c r="F208" s="412" t="s">
        <v>6621</v>
      </c>
      <c r="G208" s="42">
        <v>52783.199999999997</v>
      </c>
      <c r="H208" s="217">
        <f t="shared" si="8"/>
        <v>0</v>
      </c>
      <c r="I208" s="50" t="s">
        <v>6049</v>
      </c>
      <c r="J208" s="21"/>
      <c r="K208" s="21"/>
      <c r="M208" s="192">
        <v>41945</v>
      </c>
      <c r="N208" s="193">
        <v>2533</v>
      </c>
      <c r="O208" s="324" t="s">
        <v>4923</v>
      </c>
      <c r="P208" s="661" t="s">
        <v>6196</v>
      </c>
      <c r="Q208" s="309">
        <v>1350</v>
      </c>
      <c r="R208" s="256">
        <v>41960</v>
      </c>
      <c r="S208" s="42">
        <v>1350</v>
      </c>
      <c r="T208" s="77">
        <f t="shared" si="7"/>
        <v>0</v>
      </c>
      <c r="U208" s="50" t="s">
        <v>6049</v>
      </c>
    </row>
    <row r="209" spans="1:21" x14ac:dyDescent="0.25">
      <c r="A209" s="192">
        <v>41946</v>
      </c>
      <c r="B209" s="193">
        <v>2603</v>
      </c>
      <c r="C209" s="324" t="s">
        <v>4923</v>
      </c>
      <c r="D209" s="661" t="s">
        <v>544</v>
      </c>
      <c r="E209" s="309">
        <v>12146</v>
      </c>
      <c r="F209" s="256">
        <v>41947</v>
      </c>
      <c r="G209" s="42">
        <v>12146</v>
      </c>
      <c r="H209" s="217">
        <f t="shared" si="8"/>
        <v>0</v>
      </c>
      <c r="I209" s="50" t="s">
        <v>6049</v>
      </c>
      <c r="J209" s="21"/>
      <c r="K209" s="21"/>
      <c r="M209" s="192">
        <v>41946</v>
      </c>
      <c r="N209" s="193">
        <v>2634</v>
      </c>
      <c r="O209" s="324" t="s">
        <v>4923</v>
      </c>
      <c r="P209" s="661" t="s">
        <v>6196</v>
      </c>
      <c r="Q209" s="309">
        <v>1350</v>
      </c>
      <c r="R209" s="256">
        <v>41960</v>
      </c>
      <c r="S209" s="42">
        <v>1350</v>
      </c>
      <c r="T209" s="217">
        <f t="shared" si="7"/>
        <v>0</v>
      </c>
      <c r="U209" s="50" t="s">
        <v>5251</v>
      </c>
    </row>
    <row r="210" spans="1:21" x14ac:dyDescent="0.25">
      <c r="A210" s="192">
        <v>41946</v>
      </c>
      <c r="B210" s="193">
        <v>2604</v>
      </c>
      <c r="C210" s="324" t="s">
        <v>4923</v>
      </c>
      <c r="D210" s="661" t="s">
        <v>115</v>
      </c>
      <c r="E210" s="309">
        <v>12724</v>
      </c>
      <c r="F210" s="256">
        <v>41946</v>
      </c>
      <c r="G210" s="42">
        <v>12724</v>
      </c>
      <c r="H210" s="217">
        <f t="shared" si="8"/>
        <v>0</v>
      </c>
      <c r="I210" s="50" t="s">
        <v>4992</v>
      </c>
      <c r="J210" s="21"/>
      <c r="K210" s="21"/>
      <c r="M210" s="192">
        <v>41947</v>
      </c>
      <c r="N210" s="193">
        <v>2671</v>
      </c>
      <c r="O210" s="324" t="s">
        <v>4923</v>
      </c>
      <c r="P210" s="661" t="s">
        <v>6196</v>
      </c>
      <c r="Q210" s="309">
        <v>1350</v>
      </c>
      <c r="R210" s="256">
        <v>41960</v>
      </c>
      <c r="S210" s="42">
        <v>1350</v>
      </c>
      <c r="T210" s="217">
        <f t="shared" si="7"/>
        <v>0</v>
      </c>
      <c r="U210" s="50" t="s">
        <v>5251</v>
      </c>
    </row>
    <row r="211" spans="1:21" x14ac:dyDescent="0.25">
      <c r="A211" s="192">
        <v>41946</v>
      </c>
      <c r="B211" s="193">
        <v>2605</v>
      </c>
      <c r="C211" s="324" t="s">
        <v>4923</v>
      </c>
      <c r="D211" s="661" t="s">
        <v>96</v>
      </c>
      <c r="E211" s="309">
        <v>171592.2</v>
      </c>
      <c r="F211" s="256">
        <v>41946</v>
      </c>
      <c r="G211" s="42">
        <v>171592.2</v>
      </c>
      <c r="H211" s="217">
        <f t="shared" si="8"/>
        <v>0</v>
      </c>
      <c r="I211" s="50" t="s">
        <v>5000</v>
      </c>
      <c r="J211" s="21"/>
      <c r="K211" s="21"/>
      <c r="M211" s="192">
        <v>41948</v>
      </c>
      <c r="N211" s="193">
        <v>2781</v>
      </c>
      <c r="O211" s="324" t="s">
        <v>4923</v>
      </c>
      <c r="P211" s="308" t="s">
        <v>6196</v>
      </c>
      <c r="Q211" s="309">
        <v>1350</v>
      </c>
      <c r="R211" s="256">
        <v>41960</v>
      </c>
      <c r="S211" s="42">
        <v>1350</v>
      </c>
      <c r="T211" s="217">
        <f t="shared" si="7"/>
        <v>0</v>
      </c>
      <c r="U211" s="190" t="s">
        <v>5000</v>
      </c>
    </row>
    <row r="212" spans="1:21" x14ac:dyDescent="0.25">
      <c r="A212" s="192">
        <v>41946</v>
      </c>
      <c r="B212" s="193">
        <v>2606</v>
      </c>
      <c r="C212" s="324" t="s">
        <v>4923</v>
      </c>
      <c r="D212" s="661" t="s">
        <v>106</v>
      </c>
      <c r="E212" s="309">
        <v>233510</v>
      </c>
      <c r="F212" s="412">
        <v>41954</v>
      </c>
      <c r="G212" s="219">
        <v>233510</v>
      </c>
      <c r="H212" s="217">
        <f t="shared" si="8"/>
        <v>0</v>
      </c>
      <c r="I212" s="50" t="s">
        <v>4992</v>
      </c>
      <c r="J212" s="21"/>
      <c r="K212" s="21"/>
      <c r="M212" s="192">
        <v>41949</v>
      </c>
      <c r="N212" s="193">
        <v>2810</v>
      </c>
      <c r="O212" s="324" t="s">
        <v>4923</v>
      </c>
      <c r="P212" s="308" t="s">
        <v>6196</v>
      </c>
      <c r="Q212" s="309">
        <v>2250</v>
      </c>
      <c r="R212" s="256">
        <v>41960</v>
      </c>
      <c r="S212" s="42">
        <v>2250</v>
      </c>
      <c r="T212" s="217">
        <f t="shared" si="7"/>
        <v>0</v>
      </c>
      <c r="U212" s="190" t="s">
        <v>5251</v>
      </c>
    </row>
    <row r="213" spans="1:21" x14ac:dyDescent="0.25">
      <c r="A213" s="192">
        <v>41946</v>
      </c>
      <c r="B213" s="193">
        <v>2607</v>
      </c>
      <c r="C213" s="324" t="s">
        <v>4923</v>
      </c>
      <c r="D213" s="661" t="s">
        <v>28</v>
      </c>
      <c r="E213" s="309">
        <v>4101.3999999999996</v>
      </c>
      <c r="F213" s="256">
        <v>41946</v>
      </c>
      <c r="G213" s="42">
        <v>4101.3999999999996</v>
      </c>
      <c r="H213" s="217">
        <f t="shared" si="8"/>
        <v>0</v>
      </c>
      <c r="I213" s="50" t="s">
        <v>4992</v>
      </c>
      <c r="J213" s="21"/>
      <c r="K213" s="21"/>
      <c r="M213" s="192">
        <v>41951</v>
      </c>
      <c r="N213" s="193">
        <v>3001</v>
      </c>
      <c r="O213" s="324" t="s">
        <v>4923</v>
      </c>
      <c r="P213" s="20" t="s">
        <v>6196</v>
      </c>
      <c r="Q213" s="213">
        <v>1800</v>
      </c>
      <c r="R213" s="256">
        <v>41960</v>
      </c>
      <c r="S213" s="42">
        <v>1800</v>
      </c>
      <c r="T213" s="217">
        <f t="shared" si="7"/>
        <v>0</v>
      </c>
      <c r="U213" s="20" t="s">
        <v>5251</v>
      </c>
    </row>
    <row r="214" spans="1:21" x14ac:dyDescent="0.25">
      <c r="A214" s="192">
        <v>41946</v>
      </c>
      <c r="B214" s="193">
        <v>2608</v>
      </c>
      <c r="C214" s="324" t="s">
        <v>4923</v>
      </c>
      <c r="D214" s="661" t="s">
        <v>6345</v>
      </c>
      <c r="E214" s="309">
        <v>3234.2</v>
      </c>
      <c r="F214" s="256">
        <v>41947</v>
      </c>
      <c r="G214" s="42">
        <v>3234.2</v>
      </c>
      <c r="H214" s="217">
        <f t="shared" si="8"/>
        <v>0</v>
      </c>
      <c r="I214" s="50" t="s">
        <v>4997</v>
      </c>
      <c r="J214" s="21"/>
      <c r="K214" s="21"/>
      <c r="M214" s="192">
        <v>41951</v>
      </c>
      <c r="N214" s="193">
        <v>3023</v>
      </c>
      <c r="O214" s="324" t="s">
        <v>4923</v>
      </c>
      <c r="P214" s="20" t="s">
        <v>6196</v>
      </c>
      <c r="Q214" s="213">
        <v>2700</v>
      </c>
      <c r="R214" s="256">
        <v>41960</v>
      </c>
      <c r="S214" s="42">
        <v>2700</v>
      </c>
      <c r="T214" s="217">
        <f t="shared" si="7"/>
        <v>0</v>
      </c>
      <c r="U214" s="20" t="s">
        <v>5251</v>
      </c>
    </row>
    <row r="215" spans="1:21" x14ac:dyDescent="0.25">
      <c r="A215" s="192">
        <v>41946</v>
      </c>
      <c r="B215" s="193">
        <v>2609</v>
      </c>
      <c r="C215" s="324" t="s">
        <v>4923</v>
      </c>
      <c r="D215" s="661" t="s">
        <v>4760</v>
      </c>
      <c r="E215" s="309">
        <v>1603.2</v>
      </c>
      <c r="F215" s="256">
        <v>41947</v>
      </c>
      <c r="G215" s="42">
        <v>1603.2</v>
      </c>
      <c r="H215" s="217">
        <f t="shared" si="8"/>
        <v>0</v>
      </c>
      <c r="I215" s="50" t="s">
        <v>4997</v>
      </c>
      <c r="J215" s="21"/>
      <c r="K215" s="21"/>
      <c r="M215" s="192">
        <v>41952</v>
      </c>
      <c r="N215" s="193">
        <v>3076</v>
      </c>
      <c r="O215" s="324" t="s">
        <v>4923</v>
      </c>
      <c r="P215" s="20" t="s">
        <v>6196</v>
      </c>
      <c r="Q215" s="213">
        <v>2250</v>
      </c>
      <c r="R215" s="256">
        <v>41961</v>
      </c>
      <c r="S215" s="42">
        <v>2250</v>
      </c>
      <c r="T215" s="217">
        <f t="shared" si="7"/>
        <v>0</v>
      </c>
      <c r="U215" s="190" t="s">
        <v>5251</v>
      </c>
    </row>
    <row r="216" spans="1:21" x14ac:dyDescent="0.25">
      <c r="A216" s="192">
        <v>41946</v>
      </c>
      <c r="B216" s="193">
        <v>2610</v>
      </c>
      <c r="C216" s="324" t="s">
        <v>4923</v>
      </c>
      <c r="D216" s="661" t="s">
        <v>142</v>
      </c>
      <c r="E216" s="309">
        <v>1444.8</v>
      </c>
      <c r="F216" s="256">
        <v>41947</v>
      </c>
      <c r="G216" s="42">
        <v>1444.8</v>
      </c>
      <c r="H216" s="217">
        <f t="shared" si="8"/>
        <v>0</v>
      </c>
      <c r="I216" s="50" t="s">
        <v>4997</v>
      </c>
      <c r="J216" s="21"/>
      <c r="K216" s="21"/>
      <c r="M216" s="192">
        <v>41953</v>
      </c>
      <c r="N216" s="193">
        <v>3124</v>
      </c>
      <c r="O216" s="324" t="s">
        <v>4923</v>
      </c>
      <c r="P216" s="20" t="s">
        <v>6196</v>
      </c>
      <c r="Q216" s="213">
        <v>1350</v>
      </c>
      <c r="R216" s="256">
        <v>41961</v>
      </c>
      <c r="S216" s="42">
        <v>1350</v>
      </c>
      <c r="T216" s="217">
        <f t="shared" si="7"/>
        <v>0</v>
      </c>
      <c r="U216" s="190" t="s">
        <v>5251</v>
      </c>
    </row>
    <row r="217" spans="1:21" x14ac:dyDescent="0.25">
      <c r="A217" s="192">
        <v>41946</v>
      </c>
      <c r="B217" s="193">
        <v>2611</v>
      </c>
      <c r="C217" s="324" t="s">
        <v>4923</v>
      </c>
      <c r="D217" s="661" t="s">
        <v>6609</v>
      </c>
      <c r="E217" s="309">
        <v>2073.6</v>
      </c>
      <c r="F217" s="256">
        <v>41947</v>
      </c>
      <c r="G217" s="42">
        <v>2073.6</v>
      </c>
      <c r="H217" s="217">
        <f t="shared" si="8"/>
        <v>0</v>
      </c>
      <c r="I217" s="50" t="s">
        <v>4997</v>
      </c>
      <c r="J217" s="21"/>
      <c r="K217" s="21"/>
      <c r="M217" s="192">
        <v>41954</v>
      </c>
      <c r="N217" s="193">
        <v>3247</v>
      </c>
      <c r="O217" s="324" t="s">
        <v>4923</v>
      </c>
      <c r="P217" s="20" t="s">
        <v>6196</v>
      </c>
      <c r="Q217" s="213">
        <v>1350</v>
      </c>
      <c r="R217" s="256">
        <v>41961</v>
      </c>
      <c r="S217" s="42">
        <v>1350</v>
      </c>
      <c r="T217" s="217">
        <f t="shared" si="7"/>
        <v>0</v>
      </c>
      <c r="U217" s="190" t="s">
        <v>5251</v>
      </c>
    </row>
    <row r="218" spans="1:21" x14ac:dyDescent="0.25">
      <c r="A218" s="192">
        <v>41946</v>
      </c>
      <c r="B218" s="193">
        <v>2612</v>
      </c>
      <c r="C218" s="324" t="s">
        <v>4923</v>
      </c>
      <c r="D218" s="661" t="s">
        <v>6609</v>
      </c>
      <c r="E218" s="309">
        <v>3137</v>
      </c>
      <c r="F218" s="256">
        <v>41947</v>
      </c>
      <c r="G218" s="42">
        <v>3137</v>
      </c>
      <c r="H218" s="217">
        <f t="shared" si="8"/>
        <v>0</v>
      </c>
      <c r="I218" s="50" t="s">
        <v>4997</v>
      </c>
      <c r="J218" s="21"/>
      <c r="K218" s="21"/>
      <c r="M218" s="192">
        <v>41955</v>
      </c>
      <c r="N218" s="193">
        <v>3291</v>
      </c>
      <c r="O218" s="324" t="s">
        <v>4923</v>
      </c>
      <c r="P218" s="20" t="s">
        <v>6196</v>
      </c>
      <c r="Q218" s="213">
        <v>1350</v>
      </c>
      <c r="R218" s="256">
        <v>41961</v>
      </c>
      <c r="S218" s="42">
        <v>1350</v>
      </c>
      <c r="T218" s="217">
        <f t="shared" si="7"/>
        <v>0</v>
      </c>
      <c r="U218" s="20" t="s">
        <v>4992</v>
      </c>
    </row>
    <row r="219" spans="1:21" x14ac:dyDescent="0.25">
      <c r="A219" s="192">
        <v>41946</v>
      </c>
      <c r="B219" s="193">
        <v>2613</v>
      </c>
      <c r="C219" s="324" t="s">
        <v>4923</v>
      </c>
      <c r="D219" s="661" t="s">
        <v>4938</v>
      </c>
      <c r="E219" s="309">
        <v>6238.4</v>
      </c>
      <c r="F219" s="256">
        <v>41951</v>
      </c>
      <c r="G219" s="42">
        <v>6238.4</v>
      </c>
      <c r="H219" s="217">
        <f t="shared" si="8"/>
        <v>0</v>
      </c>
      <c r="I219" s="50" t="s">
        <v>5006</v>
      </c>
      <c r="J219" s="21"/>
      <c r="K219" s="21"/>
      <c r="M219" s="192">
        <v>41956</v>
      </c>
      <c r="N219" s="193">
        <v>3438</v>
      </c>
      <c r="O219" s="324" t="s">
        <v>4923</v>
      </c>
      <c r="P219" s="308" t="s">
        <v>6196</v>
      </c>
      <c r="Q219" s="309">
        <v>2250</v>
      </c>
      <c r="R219" s="256">
        <v>41961</v>
      </c>
      <c r="S219" s="34">
        <v>2250</v>
      </c>
      <c r="T219" s="217">
        <f t="shared" si="7"/>
        <v>0</v>
      </c>
      <c r="U219" s="32" t="s">
        <v>6049</v>
      </c>
    </row>
    <row r="220" spans="1:21" x14ac:dyDescent="0.25">
      <c r="A220" s="192">
        <v>41946</v>
      </c>
      <c r="B220" s="193">
        <v>2614</v>
      </c>
      <c r="C220" s="324" t="s">
        <v>4923</v>
      </c>
      <c r="D220" s="661" t="s">
        <v>743</v>
      </c>
      <c r="E220" s="309">
        <v>952.2</v>
      </c>
      <c r="F220" s="256">
        <v>41947</v>
      </c>
      <c r="G220" s="42">
        <v>952.2</v>
      </c>
      <c r="H220" s="217">
        <f t="shared" si="8"/>
        <v>0</v>
      </c>
      <c r="I220" s="50" t="s">
        <v>4997</v>
      </c>
      <c r="J220" s="21"/>
      <c r="K220" s="21"/>
      <c r="M220" s="192">
        <v>41957</v>
      </c>
      <c r="N220" s="193">
        <v>3500</v>
      </c>
      <c r="O220" s="324" t="s">
        <v>4923</v>
      </c>
      <c r="P220" s="308" t="s">
        <v>6196</v>
      </c>
      <c r="Q220" s="309">
        <v>3600</v>
      </c>
      <c r="R220" s="256">
        <v>41961</v>
      </c>
      <c r="S220" s="42">
        <v>3600</v>
      </c>
      <c r="T220" s="217">
        <f t="shared" si="7"/>
        <v>0</v>
      </c>
      <c r="U220" s="20" t="s">
        <v>5251</v>
      </c>
    </row>
    <row r="221" spans="1:21" x14ac:dyDescent="0.25">
      <c r="A221" s="192">
        <v>41946</v>
      </c>
      <c r="B221" s="193">
        <v>2615</v>
      </c>
      <c r="C221" s="324" t="s">
        <v>4923</v>
      </c>
      <c r="D221" s="661" t="s">
        <v>160</v>
      </c>
      <c r="E221" s="309">
        <v>209466.96</v>
      </c>
      <c r="F221" s="428" t="s">
        <v>6622</v>
      </c>
      <c r="G221" s="42">
        <v>209466.96</v>
      </c>
      <c r="H221" s="217">
        <f t="shared" si="8"/>
        <v>0</v>
      </c>
      <c r="I221" s="50" t="s">
        <v>5009</v>
      </c>
      <c r="J221" s="21"/>
      <c r="K221" s="21"/>
      <c r="M221" s="192">
        <v>41958</v>
      </c>
      <c r="N221" s="193">
        <v>3582</v>
      </c>
      <c r="O221" s="324" t="s">
        <v>4923</v>
      </c>
      <c r="P221" s="308" t="s">
        <v>6196</v>
      </c>
      <c r="Q221" s="309">
        <v>3600</v>
      </c>
      <c r="R221" s="256">
        <v>41961</v>
      </c>
      <c r="S221" s="42">
        <v>3600</v>
      </c>
      <c r="T221" s="217">
        <f t="shared" si="7"/>
        <v>0</v>
      </c>
      <c r="U221" s="190" t="s">
        <v>5251</v>
      </c>
    </row>
    <row r="222" spans="1:21" x14ac:dyDescent="0.25">
      <c r="A222" s="192">
        <v>41946</v>
      </c>
      <c r="B222" s="193">
        <v>2616</v>
      </c>
      <c r="C222" s="324" t="s">
        <v>4923</v>
      </c>
      <c r="D222" s="661" t="s">
        <v>4603</v>
      </c>
      <c r="E222" s="309">
        <v>8791.98</v>
      </c>
      <c r="F222" s="256">
        <v>41948</v>
      </c>
      <c r="G222" s="42">
        <v>8791.98</v>
      </c>
      <c r="H222" s="217">
        <f t="shared" si="8"/>
        <v>0</v>
      </c>
      <c r="I222" s="50" t="s">
        <v>5009</v>
      </c>
      <c r="J222" s="21"/>
      <c r="K222" s="21"/>
      <c r="M222" s="192">
        <v>41960</v>
      </c>
      <c r="N222" s="193">
        <v>3710</v>
      </c>
      <c r="O222" s="324" t="s">
        <v>4923</v>
      </c>
      <c r="P222" s="20" t="s">
        <v>6196</v>
      </c>
      <c r="Q222" s="213">
        <v>1350</v>
      </c>
      <c r="R222" s="256">
        <v>41968</v>
      </c>
      <c r="S222" s="229">
        <v>1350</v>
      </c>
      <c r="T222" s="217">
        <f t="shared" si="7"/>
        <v>0</v>
      </c>
      <c r="U222" s="190" t="s">
        <v>5251</v>
      </c>
    </row>
    <row r="223" spans="1:21" x14ac:dyDescent="0.25">
      <c r="A223" s="192">
        <v>41946</v>
      </c>
      <c r="B223" s="193">
        <v>2617</v>
      </c>
      <c r="C223" s="324" t="s">
        <v>4923</v>
      </c>
      <c r="D223" s="661" t="s">
        <v>4599</v>
      </c>
      <c r="E223" s="309">
        <v>5556.6</v>
      </c>
      <c r="F223" s="256">
        <v>41948</v>
      </c>
      <c r="G223" s="42">
        <v>5556.6</v>
      </c>
      <c r="H223" s="217">
        <f t="shared" si="8"/>
        <v>0</v>
      </c>
      <c r="I223" s="50" t="s">
        <v>5009</v>
      </c>
      <c r="J223" s="21"/>
      <c r="K223" s="21"/>
      <c r="M223" s="192">
        <v>41961</v>
      </c>
      <c r="N223" s="193">
        <v>3791</v>
      </c>
      <c r="O223" s="324" t="s">
        <v>4923</v>
      </c>
      <c r="P223" s="20" t="s">
        <v>6196</v>
      </c>
      <c r="Q223" s="213">
        <v>1350</v>
      </c>
      <c r="R223" s="256">
        <v>41968</v>
      </c>
      <c r="S223" s="229">
        <v>1350</v>
      </c>
      <c r="T223" s="217">
        <f t="shared" si="7"/>
        <v>0</v>
      </c>
      <c r="U223" s="190" t="s">
        <v>5251</v>
      </c>
    </row>
    <row r="224" spans="1:21" x14ac:dyDescent="0.25">
      <c r="A224" s="192">
        <v>41946</v>
      </c>
      <c r="B224" s="193">
        <v>2618</v>
      </c>
      <c r="C224" s="324" t="s">
        <v>4923</v>
      </c>
      <c r="D224" s="661" t="s">
        <v>5580</v>
      </c>
      <c r="E224" s="309">
        <v>9972.26</v>
      </c>
      <c r="F224" s="412" t="s">
        <v>6623</v>
      </c>
      <c r="G224" s="42">
        <v>9972.26</v>
      </c>
      <c r="H224" s="217">
        <f t="shared" si="8"/>
        <v>0</v>
      </c>
      <c r="I224" s="50" t="s">
        <v>5009</v>
      </c>
      <c r="J224" s="21"/>
      <c r="K224" s="21"/>
      <c r="M224" s="192">
        <v>41962</v>
      </c>
      <c r="N224" s="193">
        <v>3899</v>
      </c>
      <c r="O224" s="324" t="s">
        <v>4923</v>
      </c>
      <c r="P224" s="308" t="s">
        <v>6196</v>
      </c>
      <c r="Q224" s="309">
        <v>1350</v>
      </c>
      <c r="R224" s="256">
        <v>41968</v>
      </c>
      <c r="S224" s="42">
        <v>1350</v>
      </c>
      <c r="T224" s="217">
        <f t="shared" si="7"/>
        <v>0</v>
      </c>
      <c r="U224" s="20" t="s">
        <v>6049</v>
      </c>
    </row>
    <row r="225" spans="1:21" x14ac:dyDescent="0.25">
      <c r="A225" s="192">
        <v>41946</v>
      </c>
      <c r="B225" s="193">
        <v>2619</v>
      </c>
      <c r="C225" s="324" t="s">
        <v>4923</v>
      </c>
      <c r="D225" s="661" t="s">
        <v>4600</v>
      </c>
      <c r="E225" s="309">
        <v>7266.8</v>
      </c>
      <c r="F225" s="256">
        <v>41948</v>
      </c>
      <c r="G225" s="42">
        <v>7266.8</v>
      </c>
      <c r="H225" s="217">
        <f t="shared" si="8"/>
        <v>0</v>
      </c>
      <c r="I225" s="50" t="s">
        <v>5009</v>
      </c>
      <c r="J225" s="21"/>
      <c r="K225" s="21"/>
      <c r="M225" s="192">
        <v>41963</v>
      </c>
      <c r="N225" s="193">
        <v>3970</v>
      </c>
      <c r="O225" s="324" t="s">
        <v>4923</v>
      </c>
      <c r="P225" s="308" t="s">
        <v>6196</v>
      </c>
      <c r="Q225" s="309">
        <v>1350</v>
      </c>
      <c r="R225" s="256">
        <v>41968</v>
      </c>
      <c r="S225" s="42">
        <v>1350</v>
      </c>
      <c r="T225" s="217">
        <f t="shared" si="7"/>
        <v>0</v>
      </c>
      <c r="U225" s="20" t="s">
        <v>6049</v>
      </c>
    </row>
    <row r="226" spans="1:21" x14ac:dyDescent="0.25">
      <c r="A226" s="192">
        <v>41946</v>
      </c>
      <c r="B226" s="193">
        <v>2620</v>
      </c>
      <c r="C226" s="324" t="s">
        <v>4923</v>
      </c>
      <c r="D226" s="661" t="s">
        <v>6624</v>
      </c>
      <c r="E226" s="309">
        <v>9149.7999999999993</v>
      </c>
      <c r="F226" s="256">
        <v>41948</v>
      </c>
      <c r="G226" s="42">
        <v>9149.7999999999993</v>
      </c>
      <c r="H226" s="217">
        <f t="shared" si="8"/>
        <v>0</v>
      </c>
      <c r="I226" s="50" t="s">
        <v>5009</v>
      </c>
      <c r="M226" s="192">
        <v>41964</v>
      </c>
      <c r="N226" s="193">
        <v>4047</v>
      </c>
      <c r="O226" s="322" t="s">
        <v>4923</v>
      </c>
      <c r="P226" s="308" t="s">
        <v>6196</v>
      </c>
      <c r="Q226" s="309">
        <v>1350</v>
      </c>
      <c r="R226" s="256">
        <v>41968</v>
      </c>
      <c r="S226" s="42">
        <v>1350</v>
      </c>
      <c r="T226" s="217">
        <f t="shared" si="7"/>
        <v>0</v>
      </c>
      <c r="U226" s="20" t="s">
        <v>5251</v>
      </c>
    </row>
    <row r="227" spans="1:21" x14ac:dyDescent="0.25">
      <c r="A227" s="192">
        <v>41946</v>
      </c>
      <c r="B227" s="193">
        <v>2621</v>
      </c>
      <c r="C227" s="324" t="s">
        <v>4923</v>
      </c>
      <c r="D227" s="661" t="s">
        <v>396</v>
      </c>
      <c r="E227" s="309">
        <v>114.4</v>
      </c>
      <c r="F227" s="256">
        <v>41946</v>
      </c>
      <c r="G227" s="42">
        <v>114.4</v>
      </c>
      <c r="H227" s="217">
        <f t="shared" si="8"/>
        <v>0</v>
      </c>
      <c r="I227" s="50" t="s">
        <v>4992</v>
      </c>
      <c r="M227" s="192">
        <v>41965</v>
      </c>
      <c r="N227" s="193">
        <v>4168</v>
      </c>
      <c r="O227" s="322" t="s">
        <v>4923</v>
      </c>
      <c r="P227" s="308" t="s">
        <v>6196</v>
      </c>
      <c r="Q227" s="309">
        <v>1800</v>
      </c>
      <c r="R227" s="256">
        <v>41968</v>
      </c>
      <c r="S227" s="34">
        <v>1800</v>
      </c>
      <c r="T227" s="217">
        <f t="shared" si="7"/>
        <v>0</v>
      </c>
      <c r="U227" s="108" t="s">
        <v>5251</v>
      </c>
    </row>
    <row r="228" spans="1:21" x14ac:dyDescent="0.25">
      <c r="A228" s="192">
        <v>41946</v>
      </c>
      <c r="B228" s="193">
        <v>2622</v>
      </c>
      <c r="C228" s="324" t="s">
        <v>4923</v>
      </c>
      <c r="D228" s="661" t="s">
        <v>6625</v>
      </c>
      <c r="E228" s="309">
        <v>10510.4</v>
      </c>
      <c r="F228" s="256">
        <v>41948</v>
      </c>
      <c r="G228" s="42">
        <v>10510.4</v>
      </c>
      <c r="H228" s="217">
        <f t="shared" si="8"/>
        <v>0</v>
      </c>
      <c r="I228" s="50" t="s">
        <v>5009</v>
      </c>
      <c r="M228" s="192">
        <v>41966</v>
      </c>
      <c r="N228" s="193">
        <v>4210</v>
      </c>
      <c r="O228" s="322" t="s">
        <v>4923</v>
      </c>
      <c r="P228" s="20" t="s">
        <v>6196</v>
      </c>
      <c r="Q228" s="213">
        <v>1350</v>
      </c>
      <c r="R228" s="412">
        <v>41976</v>
      </c>
      <c r="S228" s="40">
        <v>1350</v>
      </c>
      <c r="T228" s="217">
        <f t="shared" si="7"/>
        <v>0</v>
      </c>
      <c r="U228" s="32" t="s">
        <v>4992</v>
      </c>
    </row>
    <row r="229" spans="1:21" x14ac:dyDescent="0.25">
      <c r="A229" s="192">
        <v>41946</v>
      </c>
      <c r="B229" s="193">
        <v>2623</v>
      </c>
      <c r="C229" s="324" t="s">
        <v>4923</v>
      </c>
      <c r="D229" s="661" t="s">
        <v>5033</v>
      </c>
      <c r="E229" s="309">
        <v>32691.599999999999</v>
      </c>
      <c r="F229" s="256">
        <v>41947</v>
      </c>
      <c r="G229" s="42">
        <v>32691.599999999999</v>
      </c>
      <c r="H229" s="217">
        <f t="shared" si="8"/>
        <v>0</v>
      </c>
      <c r="I229" s="50" t="s">
        <v>4993</v>
      </c>
      <c r="M229" s="192">
        <v>41967</v>
      </c>
      <c r="N229" s="193">
        <v>4278</v>
      </c>
      <c r="O229" s="322" t="s">
        <v>4923</v>
      </c>
      <c r="P229" s="308" t="s">
        <v>6196</v>
      </c>
      <c r="Q229" s="309">
        <v>1350</v>
      </c>
      <c r="R229" s="370">
        <v>41976</v>
      </c>
      <c r="S229" s="219">
        <v>1350</v>
      </c>
      <c r="T229" s="217">
        <f t="shared" si="7"/>
        <v>0</v>
      </c>
      <c r="U229" s="190" t="s">
        <v>5251</v>
      </c>
    </row>
    <row r="230" spans="1:21" x14ac:dyDescent="0.25">
      <c r="A230" s="192">
        <v>41946</v>
      </c>
      <c r="B230" s="193">
        <v>2624</v>
      </c>
      <c r="C230" s="324" t="s">
        <v>4923</v>
      </c>
      <c r="D230" s="661" t="s">
        <v>4608</v>
      </c>
      <c r="E230" s="309">
        <v>8677.4</v>
      </c>
      <c r="F230" s="256">
        <v>41948</v>
      </c>
      <c r="G230" s="42">
        <v>8677.4</v>
      </c>
      <c r="H230" s="217">
        <f t="shared" si="8"/>
        <v>0</v>
      </c>
      <c r="I230" s="50" t="s">
        <v>5009</v>
      </c>
      <c r="K230" s="33"/>
      <c r="M230" s="192">
        <v>41968</v>
      </c>
      <c r="N230" s="193">
        <v>4368</v>
      </c>
      <c r="O230" s="322" t="s">
        <v>4923</v>
      </c>
      <c r="P230" s="308" t="s">
        <v>6196</v>
      </c>
      <c r="Q230" s="309">
        <v>1350</v>
      </c>
      <c r="R230" s="412">
        <v>41976</v>
      </c>
      <c r="S230" s="40">
        <v>1350</v>
      </c>
      <c r="T230" s="217">
        <f t="shared" si="7"/>
        <v>0</v>
      </c>
      <c r="U230" s="32" t="s">
        <v>5251</v>
      </c>
    </row>
    <row r="231" spans="1:21" x14ac:dyDescent="0.25">
      <c r="A231" s="192">
        <v>41946</v>
      </c>
      <c r="B231" s="193">
        <v>2625</v>
      </c>
      <c r="C231" s="324" t="s">
        <v>4923</v>
      </c>
      <c r="D231" s="661" t="s">
        <v>4597</v>
      </c>
      <c r="E231" s="309">
        <v>30796.799999999999</v>
      </c>
      <c r="F231" s="256">
        <v>41951</v>
      </c>
      <c r="G231" s="42">
        <v>30796.799999999999</v>
      </c>
      <c r="H231" s="217">
        <f t="shared" si="8"/>
        <v>0</v>
      </c>
      <c r="I231" s="50" t="s">
        <v>4992</v>
      </c>
      <c r="M231" s="192">
        <v>41969</v>
      </c>
      <c r="N231" s="193">
        <v>4467</v>
      </c>
      <c r="O231" s="322" t="s">
        <v>4923</v>
      </c>
      <c r="P231" s="308" t="s">
        <v>6196</v>
      </c>
      <c r="Q231" s="309">
        <v>1260</v>
      </c>
      <c r="R231" s="412">
        <v>41976</v>
      </c>
      <c r="S231" s="40">
        <v>1260</v>
      </c>
      <c r="T231" s="217">
        <f t="shared" si="7"/>
        <v>0</v>
      </c>
      <c r="U231" s="108" t="s">
        <v>4995</v>
      </c>
    </row>
    <row r="232" spans="1:21" x14ac:dyDescent="0.25">
      <c r="A232" s="192">
        <v>41946</v>
      </c>
      <c r="B232" s="193">
        <v>2626</v>
      </c>
      <c r="C232" s="324" t="s">
        <v>4923</v>
      </c>
      <c r="D232" s="661" t="s">
        <v>63</v>
      </c>
      <c r="E232" s="309">
        <v>2433.6</v>
      </c>
      <c r="F232" s="256">
        <v>41947</v>
      </c>
      <c r="G232" s="42">
        <v>2433.6</v>
      </c>
      <c r="H232" s="217">
        <f t="shared" si="8"/>
        <v>0</v>
      </c>
      <c r="I232" s="50" t="s">
        <v>4995</v>
      </c>
      <c r="M232" s="192">
        <v>41970</v>
      </c>
      <c r="N232" s="193">
        <v>4527</v>
      </c>
      <c r="O232" s="322" t="s">
        <v>4923</v>
      </c>
      <c r="P232" s="308" t="s">
        <v>6196</v>
      </c>
      <c r="Q232" s="309">
        <v>1260</v>
      </c>
      <c r="R232" s="412">
        <v>41976</v>
      </c>
      <c r="S232" s="219">
        <v>1260</v>
      </c>
      <c r="T232" s="217">
        <f t="shared" si="7"/>
        <v>0</v>
      </c>
      <c r="U232" s="20" t="s">
        <v>5251</v>
      </c>
    </row>
    <row r="233" spans="1:21" x14ac:dyDescent="0.25">
      <c r="A233" s="192">
        <v>41946</v>
      </c>
      <c r="B233" s="193">
        <v>2627</v>
      </c>
      <c r="C233" s="324" t="s">
        <v>4923</v>
      </c>
      <c r="D233" s="661" t="s">
        <v>6120</v>
      </c>
      <c r="E233" s="309">
        <v>3150</v>
      </c>
      <c r="F233" s="256">
        <v>41958</v>
      </c>
      <c r="G233" s="42">
        <v>3150</v>
      </c>
      <c r="H233" s="217">
        <f t="shared" si="8"/>
        <v>0</v>
      </c>
      <c r="I233" s="50" t="s">
        <v>4995</v>
      </c>
      <c r="M233" s="192">
        <v>41971</v>
      </c>
      <c r="N233" s="193">
        <v>4644</v>
      </c>
      <c r="O233" s="322" t="s">
        <v>4923</v>
      </c>
      <c r="P233" s="199" t="s">
        <v>6196</v>
      </c>
      <c r="Q233" s="238">
        <v>1260</v>
      </c>
      <c r="R233" s="412">
        <v>41976</v>
      </c>
      <c r="S233" s="40">
        <v>1260</v>
      </c>
      <c r="T233" s="217">
        <f t="shared" si="7"/>
        <v>0</v>
      </c>
      <c r="U233" s="36" t="s">
        <v>5251</v>
      </c>
    </row>
    <row r="234" spans="1:21" x14ac:dyDescent="0.25">
      <c r="A234" s="192">
        <v>41946</v>
      </c>
      <c r="B234" s="193">
        <v>2628</v>
      </c>
      <c r="C234" s="324" t="s">
        <v>4923</v>
      </c>
      <c r="D234" s="661" t="s">
        <v>4608</v>
      </c>
      <c r="E234" s="309">
        <v>14994</v>
      </c>
      <c r="F234" s="256">
        <v>41948</v>
      </c>
      <c r="G234" s="42">
        <v>14994</v>
      </c>
      <c r="H234" s="217">
        <f t="shared" si="8"/>
        <v>0</v>
      </c>
      <c r="I234" s="50" t="s">
        <v>5009</v>
      </c>
      <c r="M234" s="192">
        <v>41971</v>
      </c>
      <c r="N234" s="193">
        <v>4645</v>
      </c>
      <c r="O234" s="322" t="s">
        <v>4923</v>
      </c>
      <c r="P234" s="199" t="s">
        <v>6196</v>
      </c>
      <c r="Q234" s="238">
        <v>1260</v>
      </c>
      <c r="R234" s="412">
        <v>41976</v>
      </c>
      <c r="S234" s="40">
        <v>1260</v>
      </c>
      <c r="T234" s="217">
        <f t="shared" si="7"/>
        <v>0</v>
      </c>
      <c r="U234" s="36" t="s">
        <v>5251</v>
      </c>
    </row>
    <row r="235" spans="1:21" x14ac:dyDescent="0.25">
      <c r="A235" s="192">
        <v>41946</v>
      </c>
      <c r="B235" s="193">
        <v>2629</v>
      </c>
      <c r="C235" s="324" t="s">
        <v>4923</v>
      </c>
      <c r="D235" s="661" t="s">
        <v>4183</v>
      </c>
      <c r="E235" s="309">
        <v>7924</v>
      </c>
      <c r="F235" s="256">
        <v>41946</v>
      </c>
      <c r="G235" s="42">
        <v>7924</v>
      </c>
      <c r="H235" s="217">
        <f t="shared" si="8"/>
        <v>0</v>
      </c>
      <c r="I235" s="50" t="s">
        <v>4992</v>
      </c>
      <c r="M235" s="192">
        <v>41972</v>
      </c>
      <c r="N235" s="193">
        <v>4755</v>
      </c>
      <c r="O235" s="322" t="s">
        <v>4923</v>
      </c>
      <c r="P235" s="308" t="s">
        <v>6196</v>
      </c>
      <c r="Q235" s="309">
        <v>1680</v>
      </c>
      <c r="R235" s="412">
        <v>41976</v>
      </c>
      <c r="S235" s="219">
        <v>1680</v>
      </c>
      <c r="T235" s="217">
        <f t="shared" si="7"/>
        <v>0</v>
      </c>
      <c r="U235" s="20" t="s">
        <v>5251</v>
      </c>
    </row>
    <row r="236" spans="1:21" x14ac:dyDescent="0.25">
      <c r="A236" s="192">
        <v>41946</v>
      </c>
      <c r="B236" s="193">
        <v>2630</v>
      </c>
      <c r="C236" s="324" t="s">
        <v>4923</v>
      </c>
      <c r="D236" s="661" t="s">
        <v>11</v>
      </c>
      <c r="E236" s="309">
        <v>5596.4</v>
      </c>
      <c r="F236" s="256">
        <v>41947</v>
      </c>
      <c r="G236" s="42">
        <v>5596.4</v>
      </c>
      <c r="H236" s="217">
        <f t="shared" si="8"/>
        <v>0</v>
      </c>
      <c r="I236" s="50" t="s">
        <v>4992</v>
      </c>
      <c r="M236" s="192">
        <v>41973</v>
      </c>
      <c r="N236" s="193">
        <v>4834</v>
      </c>
      <c r="O236" s="322" t="s">
        <v>4923</v>
      </c>
      <c r="P236" s="308" t="s">
        <v>6196</v>
      </c>
      <c r="Q236" s="309">
        <v>2100</v>
      </c>
      <c r="R236" s="370">
        <v>41984</v>
      </c>
      <c r="S236" s="219">
        <v>2100</v>
      </c>
      <c r="T236" s="217">
        <f t="shared" si="7"/>
        <v>0</v>
      </c>
      <c r="U236" s="20" t="s">
        <v>5251</v>
      </c>
    </row>
    <row r="237" spans="1:21" x14ac:dyDescent="0.25">
      <c r="A237" s="192">
        <v>41946</v>
      </c>
      <c r="B237" s="193">
        <v>2631</v>
      </c>
      <c r="C237" s="324" t="s">
        <v>4923</v>
      </c>
      <c r="D237" s="661" t="s">
        <v>4921</v>
      </c>
      <c r="E237" s="309">
        <v>9135.9</v>
      </c>
      <c r="F237" s="256">
        <v>41946</v>
      </c>
      <c r="G237" s="42">
        <v>9135.9</v>
      </c>
      <c r="H237" s="217">
        <f t="shared" si="8"/>
        <v>0</v>
      </c>
      <c r="I237" s="50" t="s">
        <v>4992</v>
      </c>
      <c r="M237" s="192">
        <v>41945</v>
      </c>
      <c r="N237" s="193">
        <v>2534</v>
      </c>
      <c r="O237" s="324" t="s">
        <v>4923</v>
      </c>
      <c r="P237" s="661" t="s">
        <v>6616</v>
      </c>
      <c r="Q237" s="309">
        <v>1350</v>
      </c>
      <c r="R237" s="256">
        <v>41960</v>
      </c>
      <c r="S237" s="42">
        <v>1350</v>
      </c>
      <c r="T237" s="77">
        <f t="shared" si="7"/>
        <v>0</v>
      </c>
      <c r="U237" s="50" t="s">
        <v>6049</v>
      </c>
    </row>
    <row r="238" spans="1:21" x14ac:dyDescent="0.25">
      <c r="A238" s="192">
        <v>41946</v>
      </c>
      <c r="B238" s="193">
        <v>2632</v>
      </c>
      <c r="C238" s="324" t="s">
        <v>4923</v>
      </c>
      <c r="D238" s="661" t="s">
        <v>4689</v>
      </c>
      <c r="E238" s="309">
        <v>25055.8</v>
      </c>
      <c r="F238" s="256">
        <v>41946</v>
      </c>
      <c r="G238" s="42">
        <v>25055.8</v>
      </c>
      <c r="H238" s="217">
        <f t="shared" si="8"/>
        <v>0</v>
      </c>
      <c r="I238" s="50" t="s">
        <v>4992</v>
      </c>
      <c r="M238" s="192">
        <v>41946</v>
      </c>
      <c r="N238" s="193">
        <v>2635</v>
      </c>
      <c r="O238" s="324" t="s">
        <v>4923</v>
      </c>
      <c r="P238" s="661" t="s">
        <v>6616</v>
      </c>
      <c r="Q238" s="309">
        <v>1350</v>
      </c>
      <c r="R238" s="256">
        <v>41960</v>
      </c>
      <c r="S238" s="42">
        <v>1350</v>
      </c>
      <c r="T238" s="217">
        <f t="shared" si="7"/>
        <v>0</v>
      </c>
      <c r="U238" s="50" t="s">
        <v>5251</v>
      </c>
    </row>
    <row r="239" spans="1:21" x14ac:dyDescent="0.25">
      <c r="A239" s="192">
        <v>41946</v>
      </c>
      <c r="B239" s="193">
        <v>2633</v>
      </c>
      <c r="C239" s="324" t="s">
        <v>4923</v>
      </c>
      <c r="D239" s="661" t="s">
        <v>4918</v>
      </c>
      <c r="E239" s="309">
        <v>68217.600000000006</v>
      </c>
      <c r="F239" s="256">
        <v>41949</v>
      </c>
      <c r="G239" s="42">
        <v>68217.600000000006</v>
      </c>
      <c r="H239" s="217">
        <f t="shared" si="8"/>
        <v>0</v>
      </c>
      <c r="I239" s="50" t="s">
        <v>4995</v>
      </c>
      <c r="M239" s="192">
        <v>41947</v>
      </c>
      <c r="N239" s="193">
        <v>2670</v>
      </c>
      <c r="O239" s="324" t="s">
        <v>4923</v>
      </c>
      <c r="P239" s="661" t="s">
        <v>6616</v>
      </c>
      <c r="Q239" s="309">
        <v>1350</v>
      </c>
      <c r="R239" s="256">
        <v>41960</v>
      </c>
      <c r="S239" s="42">
        <v>1350</v>
      </c>
      <c r="T239" s="217">
        <f t="shared" si="7"/>
        <v>0</v>
      </c>
      <c r="U239" s="50" t="s">
        <v>5251</v>
      </c>
    </row>
    <row r="240" spans="1:21" x14ac:dyDescent="0.25">
      <c r="A240" s="192">
        <v>41946</v>
      </c>
      <c r="B240" s="193">
        <v>2634</v>
      </c>
      <c r="C240" s="324" t="s">
        <v>4923</v>
      </c>
      <c r="D240" s="661" t="s">
        <v>6196</v>
      </c>
      <c r="E240" s="309">
        <v>1350</v>
      </c>
      <c r="F240" s="256">
        <v>41960</v>
      </c>
      <c r="G240" s="42">
        <v>1350</v>
      </c>
      <c r="H240" s="217">
        <f t="shared" si="8"/>
        <v>0</v>
      </c>
      <c r="I240" s="50" t="s">
        <v>5251</v>
      </c>
      <c r="M240" s="192">
        <v>41948</v>
      </c>
      <c r="N240" s="193">
        <v>2782</v>
      </c>
      <c r="O240" s="324" t="s">
        <v>4923</v>
      </c>
      <c r="P240" s="308" t="s">
        <v>6616</v>
      </c>
      <c r="Q240" s="309">
        <v>1350</v>
      </c>
      <c r="R240" s="256">
        <v>41960</v>
      </c>
      <c r="S240" s="42">
        <v>1350</v>
      </c>
      <c r="T240" s="217">
        <f t="shared" si="7"/>
        <v>0</v>
      </c>
      <c r="U240" s="190" t="s">
        <v>5000</v>
      </c>
    </row>
    <row r="241" spans="1:21" x14ac:dyDescent="0.25">
      <c r="A241" s="192">
        <v>41946</v>
      </c>
      <c r="B241" s="193">
        <v>2635</v>
      </c>
      <c r="C241" s="324" t="s">
        <v>4923</v>
      </c>
      <c r="D241" s="661" t="s">
        <v>6616</v>
      </c>
      <c r="E241" s="309">
        <v>1350</v>
      </c>
      <c r="F241" s="256">
        <v>41960</v>
      </c>
      <c r="G241" s="42">
        <v>1350</v>
      </c>
      <c r="H241" s="217">
        <f t="shared" si="8"/>
        <v>0</v>
      </c>
      <c r="I241" s="50" t="s">
        <v>5251</v>
      </c>
      <c r="M241" s="192">
        <v>41949</v>
      </c>
      <c r="N241" s="193">
        <v>2811</v>
      </c>
      <c r="O241" s="324" t="s">
        <v>4923</v>
      </c>
      <c r="P241" s="308" t="s">
        <v>6616</v>
      </c>
      <c r="Q241" s="309">
        <v>2250</v>
      </c>
      <c r="R241" s="256">
        <v>41960</v>
      </c>
      <c r="S241" s="42">
        <v>2250</v>
      </c>
      <c r="T241" s="217">
        <f t="shared" si="7"/>
        <v>0</v>
      </c>
      <c r="U241" s="190" t="s">
        <v>5251</v>
      </c>
    </row>
    <row r="242" spans="1:21" x14ac:dyDescent="0.25">
      <c r="A242" s="192">
        <v>41946</v>
      </c>
      <c r="B242" s="193">
        <v>2636</v>
      </c>
      <c r="C242" s="324" t="s">
        <v>4923</v>
      </c>
      <c r="D242" s="661" t="s">
        <v>6184</v>
      </c>
      <c r="E242" s="309">
        <v>18964.599999999999</v>
      </c>
      <c r="F242" s="421" t="s">
        <v>6626</v>
      </c>
      <c r="G242" s="42">
        <f>16710.6+1500+754</f>
        <v>18964.599999999999</v>
      </c>
      <c r="H242" s="217">
        <f t="shared" si="8"/>
        <v>0</v>
      </c>
      <c r="I242" s="50" t="s">
        <v>5009</v>
      </c>
      <c r="J242" s="21"/>
      <c r="K242" s="21"/>
      <c r="M242" s="192">
        <v>41951</v>
      </c>
      <c r="N242" s="193">
        <v>3002</v>
      </c>
      <c r="O242" s="324" t="s">
        <v>4923</v>
      </c>
      <c r="P242" s="20" t="s">
        <v>6616</v>
      </c>
      <c r="Q242" s="213">
        <v>1800</v>
      </c>
      <c r="R242" s="256">
        <v>41960</v>
      </c>
      <c r="S242" s="42">
        <v>1800</v>
      </c>
      <c r="T242" s="217">
        <f t="shared" si="7"/>
        <v>0</v>
      </c>
      <c r="U242" s="20" t="s">
        <v>5251</v>
      </c>
    </row>
    <row r="243" spans="1:21" x14ac:dyDescent="0.25">
      <c r="A243" s="192">
        <v>41946</v>
      </c>
      <c r="B243" s="193">
        <v>2637</v>
      </c>
      <c r="C243" s="324" t="s">
        <v>4923</v>
      </c>
      <c r="D243" s="661" t="s">
        <v>494</v>
      </c>
      <c r="E243" s="309">
        <v>1462.8</v>
      </c>
      <c r="F243" s="256">
        <v>41946</v>
      </c>
      <c r="G243" s="42">
        <v>1462.8</v>
      </c>
      <c r="H243" s="217">
        <f t="shared" si="8"/>
        <v>0</v>
      </c>
      <c r="I243" s="50" t="s">
        <v>4992</v>
      </c>
      <c r="J243" s="21"/>
      <c r="K243" s="21"/>
      <c r="M243" s="192">
        <v>41952</v>
      </c>
      <c r="N243" s="193">
        <v>3077</v>
      </c>
      <c r="O243" s="324" t="s">
        <v>4923</v>
      </c>
      <c r="P243" s="20" t="s">
        <v>6616</v>
      </c>
      <c r="Q243" s="213">
        <v>1350</v>
      </c>
      <c r="R243" s="256">
        <v>41961</v>
      </c>
      <c r="S243" s="42">
        <v>1350</v>
      </c>
      <c r="T243" s="217">
        <f t="shared" si="7"/>
        <v>0</v>
      </c>
      <c r="U243" s="190" t="s">
        <v>5251</v>
      </c>
    </row>
    <row r="244" spans="1:21" x14ac:dyDescent="0.25">
      <c r="A244" s="192">
        <v>41946</v>
      </c>
      <c r="B244" s="193">
        <v>2638</v>
      </c>
      <c r="C244" s="324" t="s">
        <v>4923</v>
      </c>
      <c r="D244" s="661" t="s">
        <v>4301</v>
      </c>
      <c r="E244" s="309">
        <v>25633.3</v>
      </c>
      <c r="F244" s="421" t="s">
        <v>6627</v>
      </c>
      <c r="G244" s="42">
        <f>23846.6+1786.7</f>
        <v>25633.3</v>
      </c>
      <c r="H244" s="217">
        <f t="shared" si="8"/>
        <v>0</v>
      </c>
      <c r="I244" s="50" t="s">
        <v>5009</v>
      </c>
      <c r="J244" s="21"/>
      <c r="K244" s="21"/>
      <c r="M244" s="192">
        <v>41953</v>
      </c>
      <c r="N244" s="193">
        <v>3125</v>
      </c>
      <c r="O244" s="324" t="s">
        <v>4923</v>
      </c>
      <c r="P244" s="20" t="s">
        <v>6616</v>
      </c>
      <c r="Q244" s="213">
        <v>1350</v>
      </c>
      <c r="R244" s="256">
        <v>41961</v>
      </c>
      <c r="S244" s="42">
        <v>1350</v>
      </c>
      <c r="T244" s="217">
        <f t="shared" si="7"/>
        <v>0</v>
      </c>
      <c r="U244" s="190" t="s">
        <v>5251</v>
      </c>
    </row>
    <row r="245" spans="1:21" x14ac:dyDescent="0.25">
      <c r="A245" s="192">
        <v>41946</v>
      </c>
      <c r="B245" s="193">
        <v>2639</v>
      </c>
      <c r="C245" s="324" t="s">
        <v>4923</v>
      </c>
      <c r="D245" s="661" t="s">
        <v>6201</v>
      </c>
      <c r="E245" s="309">
        <v>7500.8</v>
      </c>
      <c r="F245" s="256">
        <v>41955</v>
      </c>
      <c r="G245" s="42">
        <v>7500.8</v>
      </c>
      <c r="H245" s="217">
        <f t="shared" si="8"/>
        <v>0</v>
      </c>
      <c r="I245" s="50" t="s">
        <v>5009</v>
      </c>
      <c r="J245" s="21"/>
      <c r="K245" s="21"/>
      <c r="M245" s="192">
        <v>41954</v>
      </c>
      <c r="N245" s="193">
        <v>3249</v>
      </c>
      <c r="O245" s="324" t="s">
        <v>4923</v>
      </c>
      <c r="P245" s="20" t="s">
        <v>6616</v>
      </c>
      <c r="Q245" s="213">
        <v>1350</v>
      </c>
      <c r="R245" s="256">
        <v>41961</v>
      </c>
      <c r="S245" s="42">
        <v>1350</v>
      </c>
      <c r="T245" s="217">
        <f t="shared" si="7"/>
        <v>0</v>
      </c>
      <c r="U245" s="190" t="s">
        <v>5251</v>
      </c>
    </row>
    <row r="246" spans="1:21" x14ac:dyDescent="0.25">
      <c r="A246" s="192">
        <v>41946</v>
      </c>
      <c r="B246" s="193">
        <v>2640</v>
      </c>
      <c r="C246" s="324" t="s">
        <v>4923</v>
      </c>
      <c r="D246" s="661" t="s">
        <v>4605</v>
      </c>
      <c r="E246" s="309">
        <v>15784.74</v>
      </c>
      <c r="F246" s="256">
        <v>41948</v>
      </c>
      <c r="G246" s="42">
        <v>15784.74</v>
      </c>
      <c r="H246" s="217">
        <f t="shared" si="8"/>
        <v>0</v>
      </c>
      <c r="I246" s="50" t="s">
        <v>5009</v>
      </c>
      <c r="J246" s="21"/>
      <c r="K246" s="21"/>
      <c r="M246" s="192">
        <v>41955</v>
      </c>
      <c r="N246" s="193">
        <v>3292</v>
      </c>
      <c r="O246" s="324" t="s">
        <v>4923</v>
      </c>
      <c r="P246" s="20" t="s">
        <v>6616</v>
      </c>
      <c r="Q246" s="213">
        <v>1350</v>
      </c>
      <c r="R246" s="256">
        <v>41961</v>
      </c>
      <c r="S246" s="42">
        <v>1350</v>
      </c>
      <c r="T246" s="217">
        <f t="shared" si="7"/>
        <v>0</v>
      </c>
      <c r="U246" s="20" t="s">
        <v>4992</v>
      </c>
    </row>
    <row r="247" spans="1:21" x14ac:dyDescent="0.25">
      <c r="A247" s="192">
        <v>41946</v>
      </c>
      <c r="B247" s="193">
        <v>2641</v>
      </c>
      <c r="C247" s="324" t="s">
        <v>4923</v>
      </c>
      <c r="D247" s="661" t="s">
        <v>5565</v>
      </c>
      <c r="E247" s="309">
        <v>37302.800000000003</v>
      </c>
      <c r="F247" s="256">
        <v>41948</v>
      </c>
      <c r="G247" s="42">
        <v>37302.800000000003</v>
      </c>
      <c r="H247" s="217">
        <f t="shared" si="8"/>
        <v>0</v>
      </c>
      <c r="I247" s="50" t="s">
        <v>5009</v>
      </c>
      <c r="J247" s="21"/>
      <c r="K247" s="21"/>
      <c r="M247" s="192">
        <v>41956</v>
      </c>
      <c r="N247" s="193">
        <v>3439</v>
      </c>
      <c r="O247" s="324" t="s">
        <v>4923</v>
      </c>
      <c r="P247" s="308" t="s">
        <v>6616</v>
      </c>
      <c r="Q247" s="309">
        <v>4500</v>
      </c>
      <c r="R247" s="256">
        <v>41961</v>
      </c>
      <c r="S247" s="34">
        <v>4500</v>
      </c>
      <c r="T247" s="217">
        <f t="shared" si="7"/>
        <v>0</v>
      </c>
      <c r="U247" s="32" t="s">
        <v>6049</v>
      </c>
    </row>
    <row r="248" spans="1:21" x14ac:dyDescent="0.25">
      <c r="A248" s="192">
        <v>41947</v>
      </c>
      <c r="B248" s="193">
        <v>2642</v>
      </c>
      <c r="C248" s="324" t="s">
        <v>4923</v>
      </c>
      <c r="D248" s="661" t="s">
        <v>3366</v>
      </c>
      <c r="E248" s="309">
        <v>2432</v>
      </c>
      <c r="F248" s="256">
        <v>41947</v>
      </c>
      <c r="G248" s="42">
        <v>2432</v>
      </c>
      <c r="H248" s="217">
        <f t="shared" si="8"/>
        <v>0</v>
      </c>
      <c r="I248" s="50" t="s">
        <v>5010</v>
      </c>
      <c r="J248" s="21"/>
      <c r="K248" s="21"/>
      <c r="M248" s="192">
        <v>41957</v>
      </c>
      <c r="N248" s="193">
        <v>3505</v>
      </c>
      <c r="O248" s="324" t="s">
        <v>4923</v>
      </c>
      <c r="P248" s="308" t="s">
        <v>6616</v>
      </c>
      <c r="Q248" s="309">
        <v>2250</v>
      </c>
      <c r="R248" s="256">
        <v>41961</v>
      </c>
      <c r="S248" s="42">
        <v>2250</v>
      </c>
      <c r="T248" s="217">
        <f t="shared" si="7"/>
        <v>0</v>
      </c>
      <c r="U248" s="20" t="s">
        <v>4992</v>
      </c>
    </row>
    <row r="249" spans="1:21" x14ac:dyDescent="0.25">
      <c r="A249" s="192">
        <v>41947</v>
      </c>
      <c r="B249" s="193">
        <v>2643</v>
      </c>
      <c r="C249" s="324" t="s">
        <v>4923</v>
      </c>
      <c r="D249" s="661" t="s">
        <v>4319</v>
      </c>
      <c r="E249" s="309">
        <v>1431.75</v>
      </c>
      <c r="F249" s="256">
        <v>41947</v>
      </c>
      <c r="G249" s="42">
        <v>1431.75</v>
      </c>
      <c r="H249" s="217">
        <f t="shared" si="8"/>
        <v>0</v>
      </c>
      <c r="I249" s="50" t="s">
        <v>4992</v>
      </c>
      <c r="J249" s="21"/>
      <c r="K249" s="21"/>
      <c r="M249" s="192">
        <v>41958</v>
      </c>
      <c r="N249" s="193">
        <v>3583</v>
      </c>
      <c r="O249" s="324" t="s">
        <v>4923</v>
      </c>
      <c r="P249" s="308" t="s">
        <v>6616</v>
      </c>
      <c r="Q249" s="309">
        <v>3600</v>
      </c>
      <c r="R249" s="256">
        <v>41961</v>
      </c>
      <c r="S249" s="42">
        <v>3600</v>
      </c>
      <c r="T249" s="217">
        <f t="shared" si="7"/>
        <v>0</v>
      </c>
      <c r="U249" s="190" t="s">
        <v>5251</v>
      </c>
    </row>
    <row r="250" spans="1:21" x14ac:dyDescent="0.25">
      <c r="A250" s="192">
        <v>41947</v>
      </c>
      <c r="B250" s="193">
        <v>2644</v>
      </c>
      <c r="C250" s="324" t="s">
        <v>4923</v>
      </c>
      <c r="D250" s="661" t="s">
        <v>4915</v>
      </c>
      <c r="E250" s="309">
        <v>30747.5</v>
      </c>
      <c r="F250" s="256">
        <v>41951</v>
      </c>
      <c r="G250" s="42">
        <v>30747.5</v>
      </c>
      <c r="H250" s="217">
        <f t="shared" si="8"/>
        <v>0</v>
      </c>
      <c r="I250" s="50" t="s">
        <v>6617</v>
      </c>
      <c r="J250" s="21"/>
      <c r="K250" s="21"/>
      <c r="M250" s="192">
        <v>41960</v>
      </c>
      <c r="N250" s="193">
        <v>3711</v>
      </c>
      <c r="O250" s="324" t="s">
        <v>4923</v>
      </c>
      <c r="P250" s="20" t="s">
        <v>6616</v>
      </c>
      <c r="Q250" s="213">
        <v>1800</v>
      </c>
      <c r="R250" s="256">
        <v>41968</v>
      </c>
      <c r="S250" s="229">
        <v>1800</v>
      </c>
      <c r="T250" s="217">
        <f t="shared" si="7"/>
        <v>0</v>
      </c>
      <c r="U250" s="190" t="s">
        <v>5251</v>
      </c>
    </row>
    <row r="251" spans="1:21" x14ac:dyDescent="0.25">
      <c r="A251" s="192">
        <v>41947</v>
      </c>
      <c r="B251" s="193">
        <v>2645</v>
      </c>
      <c r="C251" s="324" t="s">
        <v>4923</v>
      </c>
      <c r="D251" s="661" t="s">
        <v>62</v>
      </c>
      <c r="E251" s="309">
        <v>6680</v>
      </c>
      <c r="F251" s="256">
        <v>41947</v>
      </c>
      <c r="G251" s="42">
        <v>6680</v>
      </c>
      <c r="H251" s="217">
        <f t="shared" si="8"/>
        <v>0</v>
      </c>
      <c r="I251" s="50" t="s">
        <v>4992</v>
      </c>
      <c r="J251" s="21"/>
      <c r="K251" s="21"/>
      <c r="M251" s="192">
        <v>41961</v>
      </c>
      <c r="N251" s="193">
        <v>3792</v>
      </c>
      <c r="O251" s="324" t="s">
        <v>4923</v>
      </c>
      <c r="P251" s="20" t="s">
        <v>6616</v>
      </c>
      <c r="Q251" s="213">
        <v>1350</v>
      </c>
      <c r="R251" s="256">
        <v>41968</v>
      </c>
      <c r="S251" s="229">
        <v>1350</v>
      </c>
      <c r="T251" s="217">
        <f t="shared" si="7"/>
        <v>0</v>
      </c>
      <c r="U251" s="190" t="s">
        <v>5251</v>
      </c>
    </row>
    <row r="252" spans="1:21" x14ac:dyDescent="0.25">
      <c r="A252" s="192">
        <v>41947</v>
      </c>
      <c r="B252" s="193">
        <v>2646</v>
      </c>
      <c r="C252" s="324" t="s">
        <v>4923</v>
      </c>
      <c r="D252" s="661" t="s">
        <v>23</v>
      </c>
      <c r="E252" s="309">
        <v>4905.8</v>
      </c>
      <c r="F252" s="256">
        <v>41947</v>
      </c>
      <c r="G252" s="42">
        <v>4905.8</v>
      </c>
      <c r="H252" s="217">
        <f t="shared" si="8"/>
        <v>0</v>
      </c>
      <c r="I252" s="50" t="s">
        <v>4992</v>
      </c>
      <c r="J252" s="21"/>
      <c r="K252" s="21"/>
      <c r="M252" s="192">
        <v>41962</v>
      </c>
      <c r="N252" s="193">
        <v>3900</v>
      </c>
      <c r="O252" s="324" t="s">
        <v>4923</v>
      </c>
      <c r="P252" s="308" t="s">
        <v>6616</v>
      </c>
      <c r="Q252" s="309">
        <v>1350</v>
      </c>
      <c r="R252" s="256">
        <v>41968</v>
      </c>
      <c r="S252" s="42">
        <v>1350</v>
      </c>
      <c r="T252" s="217">
        <f t="shared" si="7"/>
        <v>0</v>
      </c>
      <c r="U252" s="20" t="s">
        <v>6049</v>
      </c>
    </row>
    <row r="253" spans="1:21" x14ac:dyDescent="0.25">
      <c r="A253" s="192">
        <v>41947</v>
      </c>
      <c r="B253" s="193">
        <v>2647</v>
      </c>
      <c r="C253" s="324" t="s">
        <v>4923</v>
      </c>
      <c r="D253" s="661" t="s">
        <v>35</v>
      </c>
      <c r="E253" s="309">
        <v>2493.1999999999998</v>
      </c>
      <c r="F253" s="256">
        <v>41947</v>
      </c>
      <c r="G253" s="42">
        <v>2493.1999999999998</v>
      </c>
      <c r="H253" s="217">
        <f t="shared" si="8"/>
        <v>0</v>
      </c>
      <c r="I253" s="50" t="s">
        <v>4992</v>
      </c>
      <c r="J253" s="21"/>
      <c r="K253" s="21"/>
      <c r="M253" s="192">
        <v>41963</v>
      </c>
      <c r="N253" s="193">
        <v>3971</v>
      </c>
      <c r="O253" s="324" t="s">
        <v>4923</v>
      </c>
      <c r="P253" s="308" t="s">
        <v>6616</v>
      </c>
      <c r="Q253" s="309">
        <v>1350</v>
      </c>
      <c r="R253" s="256">
        <v>41968</v>
      </c>
      <c r="S253" s="42">
        <v>1350</v>
      </c>
      <c r="T253" s="217">
        <f t="shared" si="7"/>
        <v>0</v>
      </c>
      <c r="U253" s="20" t="s">
        <v>6049</v>
      </c>
    </row>
    <row r="254" spans="1:21" x14ac:dyDescent="0.25">
      <c r="A254" s="192">
        <v>41947</v>
      </c>
      <c r="B254" s="193">
        <v>2648</v>
      </c>
      <c r="C254" s="324" t="s">
        <v>4923</v>
      </c>
      <c r="D254" s="661" t="s">
        <v>4662</v>
      </c>
      <c r="E254" s="309">
        <v>640</v>
      </c>
      <c r="F254" s="256">
        <v>41947</v>
      </c>
      <c r="G254" s="42">
        <v>640</v>
      </c>
      <c r="H254" s="217">
        <f t="shared" si="8"/>
        <v>0</v>
      </c>
      <c r="I254" s="50" t="s">
        <v>4992</v>
      </c>
      <c r="J254" s="21"/>
      <c r="K254" s="21"/>
      <c r="M254" s="192">
        <v>41964</v>
      </c>
      <c r="N254" s="193">
        <v>4048</v>
      </c>
      <c r="O254" s="322" t="s">
        <v>4923</v>
      </c>
      <c r="P254" s="308" t="s">
        <v>6616</v>
      </c>
      <c r="Q254" s="309">
        <v>1350</v>
      </c>
      <c r="R254" s="256">
        <v>41968</v>
      </c>
      <c r="S254" s="42">
        <v>1350</v>
      </c>
      <c r="T254" s="217">
        <f t="shared" si="7"/>
        <v>0</v>
      </c>
      <c r="U254" s="20" t="s">
        <v>5251</v>
      </c>
    </row>
    <row r="255" spans="1:21" x14ac:dyDescent="0.25">
      <c r="A255" s="192">
        <v>41947</v>
      </c>
      <c r="B255" s="193">
        <v>2649</v>
      </c>
      <c r="C255" s="324" t="s">
        <v>4923</v>
      </c>
      <c r="D255" s="661" t="s">
        <v>4915</v>
      </c>
      <c r="E255" s="309">
        <v>6431.4</v>
      </c>
      <c r="F255" s="256">
        <v>41951</v>
      </c>
      <c r="G255" s="42">
        <v>6431.4</v>
      </c>
      <c r="H255" s="217">
        <f t="shared" si="8"/>
        <v>0</v>
      </c>
      <c r="I255" s="50" t="s">
        <v>6617</v>
      </c>
      <c r="J255" s="21"/>
      <c r="K255" s="21"/>
      <c r="M255" s="192">
        <v>41965</v>
      </c>
      <c r="N255" s="193">
        <v>4169</v>
      </c>
      <c r="O255" s="322" t="s">
        <v>4923</v>
      </c>
      <c r="P255" s="308" t="s">
        <v>6616</v>
      </c>
      <c r="Q255" s="309">
        <v>3150</v>
      </c>
      <c r="R255" s="256">
        <v>41968</v>
      </c>
      <c r="S255" s="34">
        <v>3150</v>
      </c>
      <c r="T255" s="217">
        <f t="shared" si="7"/>
        <v>0</v>
      </c>
      <c r="U255" s="108" t="s">
        <v>5251</v>
      </c>
    </row>
    <row r="256" spans="1:21" x14ac:dyDescent="0.25">
      <c r="A256" s="192">
        <v>41947</v>
      </c>
      <c r="B256" s="193">
        <v>2650</v>
      </c>
      <c r="C256" s="324" t="s">
        <v>4923</v>
      </c>
      <c r="D256" s="661" t="s">
        <v>28</v>
      </c>
      <c r="E256" s="309">
        <v>9782</v>
      </c>
      <c r="F256" s="256">
        <v>41947</v>
      </c>
      <c r="G256" s="42">
        <v>9782</v>
      </c>
      <c r="H256" s="217">
        <f t="shared" si="8"/>
        <v>0</v>
      </c>
      <c r="I256" s="50" t="s">
        <v>4992</v>
      </c>
      <c r="J256" s="21"/>
      <c r="K256" s="21"/>
      <c r="M256" s="192">
        <v>41966</v>
      </c>
      <c r="N256" s="193">
        <v>4211</v>
      </c>
      <c r="O256" s="322" t="s">
        <v>4923</v>
      </c>
      <c r="P256" s="20" t="s">
        <v>6616</v>
      </c>
      <c r="Q256" s="213">
        <v>1800</v>
      </c>
      <c r="R256" s="412">
        <v>41979</v>
      </c>
      <c r="S256" s="40">
        <v>1800</v>
      </c>
      <c r="T256" s="217">
        <f t="shared" si="7"/>
        <v>0</v>
      </c>
      <c r="U256" s="32" t="s">
        <v>4992</v>
      </c>
    </row>
    <row r="257" spans="1:21" x14ac:dyDescent="0.25">
      <c r="A257" s="192">
        <v>41947</v>
      </c>
      <c r="B257" s="193">
        <v>2651</v>
      </c>
      <c r="C257" s="324" t="s">
        <v>4923</v>
      </c>
      <c r="D257" s="661" t="s">
        <v>4809</v>
      </c>
      <c r="E257" s="309">
        <v>73325.2</v>
      </c>
      <c r="F257" s="256">
        <v>41947</v>
      </c>
      <c r="G257" s="42">
        <v>73325.2</v>
      </c>
      <c r="H257" s="217">
        <f t="shared" si="8"/>
        <v>0</v>
      </c>
      <c r="I257" s="50" t="s">
        <v>4997</v>
      </c>
      <c r="J257" s="21"/>
      <c r="K257" s="21"/>
      <c r="M257" s="192">
        <v>41967</v>
      </c>
      <c r="N257" s="193">
        <v>4277</v>
      </c>
      <c r="O257" s="322" t="s">
        <v>4923</v>
      </c>
      <c r="P257" s="308" t="s">
        <v>6616</v>
      </c>
      <c r="Q257" s="309">
        <v>1350</v>
      </c>
      <c r="R257" s="370">
        <v>41979</v>
      </c>
      <c r="S257" s="219">
        <v>1350</v>
      </c>
      <c r="T257" s="217">
        <f t="shared" si="7"/>
        <v>0</v>
      </c>
      <c r="U257" s="190" t="s">
        <v>5251</v>
      </c>
    </row>
    <row r="258" spans="1:21" x14ac:dyDescent="0.25">
      <c r="A258" s="192">
        <v>41947</v>
      </c>
      <c r="B258" s="193">
        <v>2652</v>
      </c>
      <c r="C258" s="324" t="s">
        <v>4923</v>
      </c>
      <c r="D258" s="661" t="s">
        <v>96</v>
      </c>
      <c r="E258" s="309">
        <v>136160.64000000001</v>
      </c>
      <c r="F258" s="256">
        <v>41954</v>
      </c>
      <c r="G258" s="42">
        <v>136160.64000000001</v>
      </c>
      <c r="H258" s="217">
        <f t="shared" si="8"/>
        <v>0</v>
      </c>
      <c r="I258" s="50" t="s">
        <v>4997</v>
      </c>
      <c r="J258" s="21"/>
      <c r="K258" s="21"/>
      <c r="M258" s="192">
        <v>41969</v>
      </c>
      <c r="N258" s="193">
        <v>4468</v>
      </c>
      <c r="O258" s="322" t="s">
        <v>4923</v>
      </c>
      <c r="P258" s="308" t="s">
        <v>6616</v>
      </c>
      <c r="Q258" s="309">
        <v>1260</v>
      </c>
      <c r="R258" s="412">
        <v>41979</v>
      </c>
      <c r="S258" s="40">
        <v>1260</v>
      </c>
      <c r="T258" s="217">
        <f t="shared" si="7"/>
        <v>0</v>
      </c>
      <c r="U258" s="108" t="s">
        <v>4995</v>
      </c>
    </row>
    <row r="259" spans="1:21" x14ac:dyDescent="0.25">
      <c r="A259" s="192">
        <v>41947</v>
      </c>
      <c r="B259" s="193">
        <v>2653</v>
      </c>
      <c r="C259" s="324" t="s">
        <v>4923</v>
      </c>
      <c r="D259" s="661" t="s">
        <v>6628</v>
      </c>
      <c r="E259" s="309">
        <v>2446.4</v>
      </c>
      <c r="F259" s="256">
        <v>41947</v>
      </c>
      <c r="G259" s="42">
        <v>2446.4</v>
      </c>
      <c r="H259" s="217">
        <f t="shared" si="8"/>
        <v>0</v>
      </c>
      <c r="I259" s="50" t="s">
        <v>4992</v>
      </c>
      <c r="J259" s="21"/>
      <c r="K259" s="21"/>
      <c r="M259" s="192">
        <v>41970</v>
      </c>
      <c r="N259" s="193">
        <v>4536</v>
      </c>
      <c r="O259" s="322" t="s">
        <v>4923</v>
      </c>
      <c r="P259" s="308" t="s">
        <v>6616</v>
      </c>
      <c r="Q259" s="309">
        <v>1680</v>
      </c>
      <c r="R259" s="412">
        <v>41979</v>
      </c>
      <c r="S259" s="219">
        <v>1680</v>
      </c>
      <c r="T259" s="217">
        <f t="shared" ref="T259:T322" si="9">Q259-S259</f>
        <v>0</v>
      </c>
      <c r="U259" s="20" t="s">
        <v>5251</v>
      </c>
    </row>
    <row r="260" spans="1:21" x14ac:dyDescent="0.25">
      <c r="A260" s="192">
        <v>41947</v>
      </c>
      <c r="B260" s="193">
        <v>2654</v>
      </c>
      <c r="C260" s="324" t="s">
        <v>4923</v>
      </c>
      <c r="D260" s="661" t="s">
        <v>136</v>
      </c>
      <c r="E260" s="309">
        <v>1880.8</v>
      </c>
      <c r="F260" s="256">
        <v>41947</v>
      </c>
      <c r="G260" s="42">
        <v>1880.8</v>
      </c>
      <c r="H260" s="217">
        <f t="shared" si="8"/>
        <v>0</v>
      </c>
      <c r="I260" s="50" t="s">
        <v>4992</v>
      </c>
      <c r="J260" s="21"/>
      <c r="K260" s="21"/>
      <c r="M260" s="192">
        <v>41971</v>
      </c>
      <c r="N260" s="193">
        <v>4646</v>
      </c>
      <c r="O260" s="322" t="s">
        <v>4923</v>
      </c>
      <c r="P260" s="199" t="s">
        <v>6616</v>
      </c>
      <c r="Q260" s="238">
        <v>1680</v>
      </c>
      <c r="R260" s="412">
        <v>41979</v>
      </c>
      <c r="S260" s="40">
        <v>1680</v>
      </c>
      <c r="T260" s="217">
        <f t="shared" si="9"/>
        <v>0</v>
      </c>
      <c r="U260" s="36" t="s">
        <v>5251</v>
      </c>
    </row>
    <row r="261" spans="1:21" x14ac:dyDescent="0.25">
      <c r="A261" s="192">
        <v>41947</v>
      </c>
      <c r="B261" s="193">
        <v>2655</v>
      </c>
      <c r="C261" s="324" t="s">
        <v>4923</v>
      </c>
      <c r="D261" s="661" t="s">
        <v>949</v>
      </c>
      <c r="E261" s="309">
        <v>691.2</v>
      </c>
      <c r="F261" s="256">
        <v>41947</v>
      </c>
      <c r="G261" s="42">
        <v>691.2</v>
      </c>
      <c r="H261" s="217">
        <f t="shared" si="8"/>
        <v>0</v>
      </c>
      <c r="I261" s="50" t="s">
        <v>4992</v>
      </c>
      <c r="J261" s="21"/>
      <c r="K261" s="21"/>
      <c r="M261" s="192">
        <v>41972</v>
      </c>
      <c r="N261" s="193">
        <v>4753</v>
      </c>
      <c r="O261" s="322" t="s">
        <v>4923</v>
      </c>
      <c r="P261" s="308" t="s">
        <v>6616</v>
      </c>
      <c r="Q261" s="309">
        <v>2100</v>
      </c>
      <c r="R261" s="428" t="s">
        <v>6774</v>
      </c>
      <c r="S261" s="219">
        <f>1680+420</f>
        <v>2100</v>
      </c>
      <c r="T261" s="217">
        <f t="shared" si="9"/>
        <v>0</v>
      </c>
      <c r="U261" s="20" t="s">
        <v>5251</v>
      </c>
    </row>
    <row r="262" spans="1:21" x14ac:dyDescent="0.25">
      <c r="A262" s="192">
        <v>41947</v>
      </c>
      <c r="B262" s="193">
        <v>2656</v>
      </c>
      <c r="C262" s="324" t="s">
        <v>4923</v>
      </c>
      <c r="D262" s="661" t="s">
        <v>4921</v>
      </c>
      <c r="E262" s="309">
        <v>6126.7</v>
      </c>
      <c r="F262" s="256">
        <v>41950</v>
      </c>
      <c r="G262" s="42">
        <v>6126.7</v>
      </c>
      <c r="H262" s="217">
        <f t="shared" si="8"/>
        <v>0</v>
      </c>
      <c r="I262" s="50" t="s">
        <v>5006</v>
      </c>
      <c r="J262" s="21"/>
      <c r="K262" s="21"/>
      <c r="M262" s="192">
        <v>41973</v>
      </c>
      <c r="N262" s="193">
        <v>4835</v>
      </c>
      <c r="O262" s="322" t="s">
        <v>4923</v>
      </c>
      <c r="P262" s="308" t="s">
        <v>6616</v>
      </c>
      <c r="Q262" s="309">
        <v>2100</v>
      </c>
      <c r="R262" s="370">
        <v>41984</v>
      </c>
      <c r="S262" s="219">
        <v>2100</v>
      </c>
      <c r="T262" s="217">
        <f t="shared" si="9"/>
        <v>0</v>
      </c>
      <c r="U262" s="20" t="s">
        <v>5251</v>
      </c>
    </row>
    <row r="263" spans="1:21" x14ac:dyDescent="0.25">
      <c r="A263" s="192">
        <v>41947</v>
      </c>
      <c r="B263" s="193">
        <v>2657</v>
      </c>
      <c r="C263" s="324" t="s">
        <v>4923</v>
      </c>
      <c r="D263" s="661" t="s">
        <v>123</v>
      </c>
      <c r="E263" s="309">
        <v>4913.3999999999996</v>
      </c>
      <c r="F263" s="256">
        <v>41948</v>
      </c>
      <c r="G263" s="42">
        <v>4913.3999999999996</v>
      </c>
      <c r="H263" s="217">
        <f t="shared" si="8"/>
        <v>0</v>
      </c>
      <c r="I263" s="50" t="s">
        <v>4992</v>
      </c>
      <c r="J263" s="21"/>
      <c r="K263" s="21"/>
      <c r="M263" s="192">
        <v>41946</v>
      </c>
      <c r="N263" s="193">
        <v>2548</v>
      </c>
      <c r="O263" s="324" t="s">
        <v>4923</v>
      </c>
      <c r="P263" s="661" t="s">
        <v>4287</v>
      </c>
      <c r="Q263" s="309">
        <v>28944.3</v>
      </c>
      <c r="R263" s="256">
        <v>41947</v>
      </c>
      <c r="S263" s="42">
        <v>28944.3</v>
      </c>
      <c r="T263" s="77">
        <f t="shared" si="9"/>
        <v>0</v>
      </c>
      <c r="U263" s="50" t="s">
        <v>5251</v>
      </c>
    </row>
    <row r="264" spans="1:21" x14ac:dyDescent="0.25">
      <c r="A264" s="192">
        <v>41947</v>
      </c>
      <c r="B264" s="193">
        <v>2658</v>
      </c>
      <c r="C264" s="324" t="s">
        <v>4923</v>
      </c>
      <c r="D264" s="661" t="s">
        <v>11</v>
      </c>
      <c r="E264" s="309">
        <v>22831.200000000001</v>
      </c>
      <c r="F264" s="256">
        <v>41958</v>
      </c>
      <c r="G264" s="42">
        <v>22831.200000000001</v>
      </c>
      <c r="H264" s="217">
        <f t="shared" ref="H264:H327" si="10">E264-G264</f>
        <v>0</v>
      </c>
      <c r="I264" s="50" t="s">
        <v>4993</v>
      </c>
      <c r="J264" s="21"/>
      <c r="K264" s="21"/>
      <c r="M264" s="192">
        <v>41947</v>
      </c>
      <c r="N264" s="193">
        <v>2675</v>
      </c>
      <c r="O264" s="324" t="s">
        <v>4923</v>
      </c>
      <c r="P264" s="661" t="s">
        <v>4287</v>
      </c>
      <c r="Q264" s="309">
        <v>4873.3999999999996</v>
      </c>
      <c r="R264" s="256">
        <v>41948</v>
      </c>
      <c r="S264" s="42">
        <v>4873.3999999999996</v>
      </c>
      <c r="T264" s="217">
        <f t="shared" si="9"/>
        <v>0</v>
      </c>
      <c r="U264" s="50" t="s">
        <v>5251</v>
      </c>
    </row>
    <row r="265" spans="1:21" x14ac:dyDescent="0.25">
      <c r="A265" s="192">
        <v>41947</v>
      </c>
      <c r="B265" s="193">
        <v>2659</v>
      </c>
      <c r="C265" s="324" t="s">
        <v>4923</v>
      </c>
      <c r="D265" s="661" t="s">
        <v>2385</v>
      </c>
      <c r="E265" s="309">
        <v>14653</v>
      </c>
      <c r="F265" s="256">
        <v>41947</v>
      </c>
      <c r="G265" s="42">
        <v>14653</v>
      </c>
      <c r="H265" s="217">
        <f t="shared" si="10"/>
        <v>0</v>
      </c>
      <c r="I265" s="50" t="s">
        <v>4992</v>
      </c>
      <c r="J265" s="21"/>
      <c r="K265" s="21"/>
      <c r="M265" s="192">
        <v>41948</v>
      </c>
      <c r="N265" s="193">
        <v>2728</v>
      </c>
      <c r="O265" s="324" t="s">
        <v>4923</v>
      </c>
      <c r="P265" s="308" t="s">
        <v>4287</v>
      </c>
      <c r="Q265" s="309">
        <v>30416.1</v>
      </c>
      <c r="R265" s="256">
        <v>41949</v>
      </c>
      <c r="S265" s="42">
        <v>30416.1</v>
      </c>
      <c r="T265" s="217">
        <f t="shared" si="9"/>
        <v>0</v>
      </c>
      <c r="U265" s="190" t="s">
        <v>4995</v>
      </c>
    </row>
    <row r="266" spans="1:21" x14ac:dyDescent="0.25">
      <c r="A266" s="192">
        <v>41947</v>
      </c>
      <c r="B266" s="193">
        <v>2660</v>
      </c>
      <c r="C266" s="324" t="s">
        <v>4923</v>
      </c>
      <c r="D266" s="661" t="s">
        <v>25</v>
      </c>
      <c r="E266" s="309">
        <v>6691.2</v>
      </c>
      <c r="F266" s="256">
        <v>41947</v>
      </c>
      <c r="G266" s="42">
        <v>6691.2</v>
      </c>
      <c r="H266" s="217">
        <f t="shared" si="10"/>
        <v>0</v>
      </c>
      <c r="I266" s="50" t="s">
        <v>4993</v>
      </c>
      <c r="J266" s="21"/>
      <c r="K266" s="21"/>
      <c r="M266" s="192">
        <v>41949</v>
      </c>
      <c r="N266" s="193">
        <v>2796</v>
      </c>
      <c r="O266" s="324" t="s">
        <v>4923</v>
      </c>
      <c r="P266" s="308" t="s">
        <v>4287</v>
      </c>
      <c r="Q266" s="309">
        <v>30365.94</v>
      </c>
      <c r="R266" s="256">
        <v>41950</v>
      </c>
      <c r="S266" s="42">
        <v>30365.94</v>
      </c>
      <c r="T266" s="217">
        <f t="shared" si="9"/>
        <v>0</v>
      </c>
      <c r="U266" s="190" t="s">
        <v>5251</v>
      </c>
    </row>
    <row r="267" spans="1:21" x14ac:dyDescent="0.25">
      <c r="A267" s="192">
        <v>41947</v>
      </c>
      <c r="B267" s="193">
        <v>2661</v>
      </c>
      <c r="C267" s="324" t="s">
        <v>4923</v>
      </c>
      <c r="D267" s="661" t="s">
        <v>4826</v>
      </c>
      <c r="E267" s="309">
        <v>3243.5</v>
      </c>
      <c r="F267" s="256">
        <v>41947</v>
      </c>
      <c r="G267" s="42">
        <v>3243.5</v>
      </c>
      <c r="H267" s="217">
        <f t="shared" si="10"/>
        <v>0</v>
      </c>
      <c r="I267" s="50" t="s">
        <v>4992</v>
      </c>
      <c r="J267" s="21"/>
      <c r="K267" s="21"/>
      <c r="M267" s="192">
        <v>41951</v>
      </c>
      <c r="N267" s="193">
        <v>3017</v>
      </c>
      <c r="O267" s="324" t="s">
        <v>4923</v>
      </c>
      <c r="P267" s="20" t="s">
        <v>4287</v>
      </c>
      <c r="Q267" s="213">
        <v>30639.45</v>
      </c>
      <c r="R267" s="256">
        <v>41951</v>
      </c>
      <c r="S267" s="42">
        <v>30639.45</v>
      </c>
      <c r="T267" s="217">
        <f t="shared" si="9"/>
        <v>0</v>
      </c>
      <c r="U267" s="20" t="s">
        <v>5009</v>
      </c>
    </row>
    <row r="268" spans="1:21" x14ac:dyDescent="0.25">
      <c r="A268" s="192">
        <v>41947</v>
      </c>
      <c r="B268" s="193">
        <v>2662</v>
      </c>
      <c r="C268" s="324" t="s">
        <v>4923</v>
      </c>
      <c r="D268" s="661" t="s">
        <v>5004</v>
      </c>
      <c r="E268" s="309">
        <v>5360.7</v>
      </c>
      <c r="F268" s="256">
        <v>41947</v>
      </c>
      <c r="G268" s="42">
        <v>5360.7</v>
      </c>
      <c r="H268" s="217">
        <f t="shared" si="10"/>
        <v>0</v>
      </c>
      <c r="I268" s="50" t="s">
        <v>4993</v>
      </c>
      <c r="J268" s="21"/>
      <c r="K268" s="21"/>
      <c r="M268" s="192">
        <v>41953</v>
      </c>
      <c r="N268" s="193">
        <v>3123</v>
      </c>
      <c r="O268" s="324" t="s">
        <v>4923</v>
      </c>
      <c r="P268" s="20" t="s">
        <v>4287</v>
      </c>
      <c r="Q268" s="213">
        <v>28163.38</v>
      </c>
      <c r="R268" s="256">
        <v>41953</v>
      </c>
      <c r="S268" s="42">
        <v>28163.38</v>
      </c>
      <c r="T268" s="217">
        <f t="shared" si="9"/>
        <v>0</v>
      </c>
      <c r="U268" s="190" t="s">
        <v>5251</v>
      </c>
    </row>
    <row r="269" spans="1:21" x14ac:dyDescent="0.25">
      <c r="A269" s="192">
        <v>41947</v>
      </c>
      <c r="B269" s="193">
        <v>2663</v>
      </c>
      <c r="C269" s="324" t="s">
        <v>4923</v>
      </c>
      <c r="D269" s="661" t="s">
        <v>180</v>
      </c>
      <c r="E269" s="309">
        <v>27986.31</v>
      </c>
      <c r="F269" s="256">
        <v>41947</v>
      </c>
      <c r="G269" s="42">
        <v>27986.31</v>
      </c>
      <c r="H269" s="217">
        <f t="shared" si="10"/>
        <v>0</v>
      </c>
      <c r="I269" s="50" t="s">
        <v>4993</v>
      </c>
      <c r="J269" s="21"/>
      <c r="K269" s="21"/>
      <c r="M269" s="192">
        <v>41954</v>
      </c>
      <c r="N269" s="193">
        <v>3235</v>
      </c>
      <c r="O269" s="324" t="s">
        <v>4923</v>
      </c>
      <c r="P269" s="20" t="s">
        <v>4287</v>
      </c>
      <c r="Q269" s="213">
        <v>4000.2</v>
      </c>
      <c r="R269" s="256">
        <v>41955</v>
      </c>
      <c r="S269" s="42">
        <v>4000.2</v>
      </c>
      <c r="T269" s="217">
        <f t="shared" si="9"/>
        <v>0</v>
      </c>
      <c r="U269" s="190" t="s">
        <v>5251</v>
      </c>
    </row>
    <row r="270" spans="1:21" x14ac:dyDescent="0.25">
      <c r="A270" s="192">
        <v>41947</v>
      </c>
      <c r="B270" s="193">
        <v>2664</v>
      </c>
      <c r="C270" s="324" t="s">
        <v>4923</v>
      </c>
      <c r="D270" s="661" t="s">
        <v>29</v>
      </c>
      <c r="E270" s="309">
        <v>10666.4</v>
      </c>
      <c r="F270" s="256">
        <v>41947</v>
      </c>
      <c r="G270" s="42">
        <v>10666.4</v>
      </c>
      <c r="H270" s="217">
        <f t="shared" si="10"/>
        <v>0</v>
      </c>
      <c r="I270" s="50" t="s">
        <v>5251</v>
      </c>
      <c r="J270" s="21"/>
      <c r="K270" s="21"/>
      <c r="M270" s="192">
        <v>41958</v>
      </c>
      <c r="N270" s="193">
        <v>3572</v>
      </c>
      <c r="O270" s="324" t="s">
        <v>4923</v>
      </c>
      <c r="P270" s="308" t="s">
        <v>4287</v>
      </c>
      <c r="Q270" s="309">
        <v>12287.3</v>
      </c>
      <c r="R270" s="256">
        <v>41960</v>
      </c>
      <c r="S270" s="42">
        <v>12287.3</v>
      </c>
      <c r="T270" s="217">
        <f t="shared" si="9"/>
        <v>0</v>
      </c>
      <c r="U270" s="190" t="s">
        <v>5251</v>
      </c>
    </row>
    <row r="271" spans="1:21" x14ac:dyDescent="0.25">
      <c r="A271" s="192">
        <v>41947</v>
      </c>
      <c r="B271" s="193">
        <v>2665</v>
      </c>
      <c r="C271" s="324" t="s">
        <v>4923</v>
      </c>
      <c r="D271" s="661" t="s">
        <v>4764</v>
      </c>
      <c r="E271" s="309">
        <v>11378.2</v>
      </c>
      <c r="F271" s="256">
        <v>41947</v>
      </c>
      <c r="G271" s="42">
        <v>11378.2</v>
      </c>
      <c r="H271" s="217">
        <f t="shared" si="10"/>
        <v>0</v>
      </c>
      <c r="I271" s="50" t="s">
        <v>4993</v>
      </c>
      <c r="J271" s="21"/>
      <c r="K271" s="21"/>
      <c r="M271" s="192">
        <v>41965</v>
      </c>
      <c r="N271" s="193">
        <v>4154</v>
      </c>
      <c r="O271" s="322" t="s">
        <v>4923</v>
      </c>
      <c r="P271" s="308" t="s">
        <v>4287</v>
      </c>
      <c r="Q271" s="309">
        <v>3918</v>
      </c>
      <c r="R271" s="256">
        <v>41966</v>
      </c>
      <c r="S271" s="34">
        <v>3918</v>
      </c>
      <c r="T271" s="217">
        <f t="shared" si="9"/>
        <v>0</v>
      </c>
      <c r="U271" s="108" t="s">
        <v>5251</v>
      </c>
    </row>
    <row r="272" spans="1:21" x14ac:dyDescent="0.25">
      <c r="A272" s="192">
        <v>41947</v>
      </c>
      <c r="B272" s="193">
        <v>2666</v>
      </c>
      <c r="C272" s="324" t="s">
        <v>4923</v>
      </c>
      <c r="D272" s="661" t="s">
        <v>47</v>
      </c>
      <c r="E272" s="309">
        <v>2450</v>
      </c>
      <c r="F272" s="256">
        <v>41947</v>
      </c>
      <c r="G272" s="42">
        <v>2450</v>
      </c>
      <c r="H272" s="217">
        <f t="shared" si="10"/>
        <v>0</v>
      </c>
      <c r="I272" s="50" t="s">
        <v>5251</v>
      </c>
      <c r="J272" s="21"/>
      <c r="K272" s="21"/>
      <c r="M272" s="192">
        <v>41965</v>
      </c>
      <c r="N272" s="193">
        <v>4204</v>
      </c>
      <c r="O272" s="322" t="s">
        <v>4923</v>
      </c>
      <c r="P272" s="308" t="s">
        <v>4287</v>
      </c>
      <c r="Q272" s="309">
        <v>31577.85</v>
      </c>
      <c r="R272" s="256">
        <v>41966</v>
      </c>
      <c r="S272" s="34">
        <v>31577.85</v>
      </c>
      <c r="T272" s="217">
        <f t="shared" si="9"/>
        <v>0</v>
      </c>
      <c r="U272" s="32" t="s">
        <v>5000</v>
      </c>
    </row>
    <row r="273" spans="1:21" x14ac:dyDescent="0.25">
      <c r="A273" s="192">
        <v>41947</v>
      </c>
      <c r="B273" s="193">
        <v>2667</v>
      </c>
      <c r="C273" s="324" t="s">
        <v>4923</v>
      </c>
      <c r="D273" s="661" t="s">
        <v>6605</v>
      </c>
      <c r="E273" s="309">
        <v>2051.6</v>
      </c>
      <c r="F273" s="256">
        <v>41947</v>
      </c>
      <c r="G273" s="42">
        <v>2051.6</v>
      </c>
      <c r="H273" s="217">
        <f t="shared" si="10"/>
        <v>0</v>
      </c>
      <c r="I273" s="50" t="s">
        <v>5251</v>
      </c>
      <c r="J273" s="21"/>
      <c r="K273" s="21"/>
      <c r="M273" s="192">
        <v>41968</v>
      </c>
      <c r="N273" s="193">
        <v>4366</v>
      </c>
      <c r="O273" s="322" t="s">
        <v>4923</v>
      </c>
      <c r="P273" s="308" t="s">
        <v>4287</v>
      </c>
      <c r="Q273" s="309">
        <v>35892.97</v>
      </c>
      <c r="R273" s="256">
        <v>41968</v>
      </c>
      <c r="S273" s="34">
        <v>35892.97</v>
      </c>
      <c r="T273" s="217">
        <f t="shared" si="9"/>
        <v>0</v>
      </c>
      <c r="U273" s="32" t="s">
        <v>5251</v>
      </c>
    </row>
    <row r="274" spans="1:21" x14ac:dyDescent="0.25">
      <c r="A274" s="192">
        <v>41947</v>
      </c>
      <c r="B274" s="193">
        <v>2668</v>
      </c>
      <c r="C274" s="324" t="s">
        <v>4923</v>
      </c>
      <c r="D274" s="661" t="s">
        <v>57</v>
      </c>
      <c r="E274" s="309">
        <v>675</v>
      </c>
      <c r="F274" s="256">
        <v>41947</v>
      </c>
      <c r="G274" s="42">
        <v>675</v>
      </c>
      <c r="H274" s="217">
        <f t="shared" si="10"/>
        <v>0</v>
      </c>
      <c r="I274" s="50" t="s">
        <v>5251</v>
      </c>
      <c r="J274" s="21"/>
      <c r="K274" s="21"/>
      <c r="M274" s="192">
        <v>41944</v>
      </c>
      <c r="N274" s="193">
        <v>2467</v>
      </c>
      <c r="O274" s="324" t="s">
        <v>4923</v>
      </c>
      <c r="P274" s="308" t="s">
        <v>464</v>
      </c>
      <c r="Q274" s="309">
        <v>3283.2</v>
      </c>
      <c r="R274" s="256">
        <v>41944</v>
      </c>
      <c r="S274" s="42">
        <v>3283.2</v>
      </c>
      <c r="T274" s="77">
        <f t="shared" si="9"/>
        <v>0</v>
      </c>
      <c r="U274" s="190" t="s">
        <v>4992</v>
      </c>
    </row>
    <row r="275" spans="1:21" x14ac:dyDescent="0.25">
      <c r="A275" s="192">
        <v>41947</v>
      </c>
      <c r="B275" s="193">
        <v>2669</v>
      </c>
      <c r="C275" s="324" t="s">
        <v>4923</v>
      </c>
      <c r="D275" s="661" t="s">
        <v>1040</v>
      </c>
      <c r="E275" s="309">
        <v>1963.5</v>
      </c>
      <c r="F275" s="256">
        <v>41947</v>
      </c>
      <c r="G275" s="42">
        <v>1963.5</v>
      </c>
      <c r="H275" s="217">
        <f t="shared" si="10"/>
        <v>0</v>
      </c>
      <c r="I275" s="50" t="s">
        <v>5251</v>
      </c>
      <c r="J275" s="21"/>
      <c r="K275" s="21"/>
      <c r="M275" s="192">
        <v>41944</v>
      </c>
      <c r="N275" s="193">
        <v>2468</v>
      </c>
      <c r="O275" s="324" t="s">
        <v>4923</v>
      </c>
      <c r="P275" s="308" t="s">
        <v>464</v>
      </c>
      <c r="Q275" s="309">
        <v>315.2</v>
      </c>
      <c r="R275" s="256">
        <v>41944</v>
      </c>
      <c r="S275" s="42">
        <v>315.2</v>
      </c>
      <c r="T275" s="77">
        <f t="shared" si="9"/>
        <v>0</v>
      </c>
      <c r="U275" s="190" t="s">
        <v>4992</v>
      </c>
    </row>
    <row r="276" spans="1:21" x14ac:dyDescent="0.25">
      <c r="A276" s="192">
        <v>41947</v>
      </c>
      <c r="B276" s="193">
        <v>2670</v>
      </c>
      <c r="C276" s="324" t="s">
        <v>4923</v>
      </c>
      <c r="D276" s="661" t="s">
        <v>6616</v>
      </c>
      <c r="E276" s="309">
        <v>1350</v>
      </c>
      <c r="F276" s="256">
        <v>41960</v>
      </c>
      <c r="G276" s="42">
        <v>1350</v>
      </c>
      <c r="H276" s="217">
        <f t="shared" si="10"/>
        <v>0</v>
      </c>
      <c r="I276" s="50" t="s">
        <v>5251</v>
      </c>
      <c r="J276" s="21"/>
      <c r="K276" s="21"/>
      <c r="M276" s="192">
        <v>41948</v>
      </c>
      <c r="N276" s="193">
        <v>2771</v>
      </c>
      <c r="O276" s="324" t="s">
        <v>4923</v>
      </c>
      <c r="P276" s="308" t="s">
        <v>464</v>
      </c>
      <c r="Q276" s="309">
        <v>33309.839999999997</v>
      </c>
      <c r="R276" s="256">
        <v>41949</v>
      </c>
      <c r="S276" s="42">
        <v>33309.839999999997</v>
      </c>
      <c r="T276" s="217">
        <f t="shared" si="9"/>
        <v>0</v>
      </c>
      <c r="U276" s="190" t="s">
        <v>4997</v>
      </c>
    </row>
    <row r="277" spans="1:21" x14ac:dyDescent="0.25">
      <c r="A277" s="192">
        <v>41947</v>
      </c>
      <c r="B277" s="193">
        <v>2671</v>
      </c>
      <c r="C277" s="324" t="s">
        <v>4923</v>
      </c>
      <c r="D277" s="661" t="s">
        <v>6196</v>
      </c>
      <c r="E277" s="309">
        <v>1350</v>
      </c>
      <c r="F277" s="256">
        <v>41960</v>
      </c>
      <c r="G277" s="42">
        <v>1350</v>
      </c>
      <c r="H277" s="217">
        <f t="shared" si="10"/>
        <v>0</v>
      </c>
      <c r="I277" s="50" t="s">
        <v>5251</v>
      </c>
      <c r="J277" s="21"/>
      <c r="K277" s="21"/>
      <c r="M277" s="192">
        <v>41950</v>
      </c>
      <c r="N277" s="193">
        <v>2945</v>
      </c>
      <c r="O277" s="324" t="s">
        <v>4923</v>
      </c>
      <c r="P277" s="308" t="s">
        <v>464</v>
      </c>
      <c r="Q277" s="309">
        <v>8151</v>
      </c>
      <c r="R277" s="256" t="s">
        <v>6651</v>
      </c>
      <c r="S277" s="229">
        <v>8151</v>
      </c>
      <c r="T277" s="217">
        <f t="shared" si="9"/>
        <v>0</v>
      </c>
      <c r="U277" s="20" t="s">
        <v>5000</v>
      </c>
    </row>
    <row r="278" spans="1:21" x14ac:dyDescent="0.25">
      <c r="A278" s="192">
        <v>41947</v>
      </c>
      <c r="B278" s="193">
        <v>2672</v>
      </c>
      <c r="C278" s="324" t="s">
        <v>4923</v>
      </c>
      <c r="D278" s="661" t="s">
        <v>4586</v>
      </c>
      <c r="E278" s="309">
        <v>4130.6000000000004</v>
      </c>
      <c r="F278" s="256">
        <v>41947</v>
      </c>
      <c r="G278" s="42">
        <v>4130.6000000000004</v>
      </c>
      <c r="H278" s="217">
        <f t="shared" si="10"/>
        <v>0</v>
      </c>
      <c r="I278" s="50" t="s">
        <v>4992</v>
      </c>
      <c r="J278" s="21"/>
      <c r="K278" s="21"/>
      <c r="M278" s="192">
        <v>41953</v>
      </c>
      <c r="N278" s="193">
        <v>3166</v>
      </c>
      <c r="O278" s="324" t="s">
        <v>4923</v>
      </c>
      <c r="P278" s="20" t="s">
        <v>464</v>
      </c>
      <c r="Q278" s="213">
        <v>13509</v>
      </c>
      <c r="R278" s="256">
        <v>41954</v>
      </c>
      <c r="S278" s="42">
        <v>13509</v>
      </c>
      <c r="T278" s="217">
        <f t="shared" si="9"/>
        <v>0</v>
      </c>
      <c r="U278" s="190" t="s">
        <v>6049</v>
      </c>
    </row>
    <row r="279" spans="1:21" x14ac:dyDescent="0.25">
      <c r="A279" s="192">
        <v>41947</v>
      </c>
      <c r="B279" s="193">
        <v>2673</v>
      </c>
      <c r="C279" s="324" t="s">
        <v>4923</v>
      </c>
      <c r="D279" s="661" t="s">
        <v>87</v>
      </c>
      <c r="E279" s="309">
        <v>6228</v>
      </c>
      <c r="F279" s="256">
        <v>41947</v>
      </c>
      <c r="G279" s="42">
        <v>6228</v>
      </c>
      <c r="H279" s="217">
        <f t="shared" si="10"/>
        <v>0</v>
      </c>
      <c r="I279" s="50" t="s">
        <v>6049</v>
      </c>
      <c r="J279" s="21"/>
      <c r="K279" s="21"/>
      <c r="M279" s="192">
        <v>41957</v>
      </c>
      <c r="N279" s="193">
        <v>3528</v>
      </c>
      <c r="O279" s="324" t="s">
        <v>4923</v>
      </c>
      <c r="P279" s="308" t="s">
        <v>464</v>
      </c>
      <c r="Q279" s="309">
        <v>11084.48</v>
      </c>
      <c r="R279" s="256">
        <v>41958</v>
      </c>
      <c r="S279" s="42">
        <v>11084.48</v>
      </c>
      <c r="T279" s="217">
        <f t="shared" si="9"/>
        <v>0</v>
      </c>
      <c r="U279" s="190" t="s">
        <v>6049</v>
      </c>
    </row>
    <row r="280" spans="1:21" x14ac:dyDescent="0.25">
      <c r="A280" s="192">
        <v>41947</v>
      </c>
      <c r="B280" s="193">
        <v>2674</v>
      </c>
      <c r="C280" s="324" t="s">
        <v>4923</v>
      </c>
      <c r="D280" s="661" t="s">
        <v>4612</v>
      </c>
      <c r="E280" s="309">
        <v>36159.449999999997</v>
      </c>
      <c r="F280" s="256">
        <v>41947</v>
      </c>
      <c r="G280" s="42">
        <v>36159.449999999997</v>
      </c>
      <c r="H280" s="217">
        <f t="shared" si="10"/>
        <v>0</v>
      </c>
      <c r="I280" s="50" t="s">
        <v>6049</v>
      </c>
      <c r="J280" s="21"/>
      <c r="K280" s="21"/>
      <c r="M280" s="192">
        <v>41964</v>
      </c>
      <c r="N280" s="193">
        <v>4034</v>
      </c>
      <c r="O280" s="322" t="s">
        <v>4923</v>
      </c>
      <c r="P280" s="308" t="s">
        <v>464</v>
      </c>
      <c r="Q280" s="309">
        <v>12090.4</v>
      </c>
      <c r="R280" s="256">
        <v>41966</v>
      </c>
      <c r="S280" s="42">
        <v>12090.4</v>
      </c>
      <c r="T280" s="217">
        <f t="shared" si="9"/>
        <v>0</v>
      </c>
      <c r="U280" s="20" t="s">
        <v>4992</v>
      </c>
    </row>
    <row r="281" spans="1:21" x14ac:dyDescent="0.25">
      <c r="A281" s="192">
        <v>41947</v>
      </c>
      <c r="B281" s="193">
        <v>2675</v>
      </c>
      <c r="C281" s="324" t="s">
        <v>4923</v>
      </c>
      <c r="D281" s="661" t="s">
        <v>4287</v>
      </c>
      <c r="E281" s="309">
        <v>4873.3999999999996</v>
      </c>
      <c r="F281" s="256">
        <v>41948</v>
      </c>
      <c r="G281" s="42">
        <v>4873.3999999999996</v>
      </c>
      <c r="H281" s="217">
        <f t="shared" si="10"/>
        <v>0</v>
      </c>
      <c r="I281" s="50" t="s">
        <v>5251</v>
      </c>
      <c r="J281" s="21"/>
      <c r="K281" s="21"/>
      <c r="M281" s="192">
        <v>41967</v>
      </c>
      <c r="N281" s="193">
        <v>4306</v>
      </c>
      <c r="O281" s="322" t="s">
        <v>4923</v>
      </c>
      <c r="P281" s="308" t="s">
        <v>464</v>
      </c>
      <c r="Q281" s="309">
        <v>707.72</v>
      </c>
      <c r="R281" s="368">
        <v>41968</v>
      </c>
      <c r="S281" s="229">
        <v>707.72</v>
      </c>
      <c r="T281" s="217">
        <f t="shared" si="9"/>
        <v>0</v>
      </c>
      <c r="U281" s="190" t="s">
        <v>6049</v>
      </c>
    </row>
    <row r="282" spans="1:21" x14ac:dyDescent="0.25">
      <c r="A282" s="192">
        <v>41947</v>
      </c>
      <c r="B282" s="193">
        <v>2676</v>
      </c>
      <c r="C282" s="324" t="s">
        <v>4923</v>
      </c>
      <c r="D282" s="661" t="s">
        <v>257</v>
      </c>
      <c r="E282" s="309">
        <v>4684.3999999999996</v>
      </c>
      <c r="F282" s="256">
        <v>41947</v>
      </c>
      <c r="G282" s="42">
        <v>4684.3999999999996</v>
      </c>
      <c r="H282" s="217">
        <f t="shared" si="10"/>
        <v>0</v>
      </c>
      <c r="I282" s="50" t="s">
        <v>6049</v>
      </c>
      <c r="J282" s="21"/>
      <c r="K282" s="21"/>
      <c r="M282" s="192">
        <v>41971</v>
      </c>
      <c r="N282" s="193">
        <v>4680</v>
      </c>
      <c r="O282" s="322" t="s">
        <v>4923</v>
      </c>
      <c r="P282" s="308" t="s">
        <v>464</v>
      </c>
      <c r="Q282" s="309">
        <v>9135</v>
      </c>
      <c r="R282" s="256">
        <v>41973</v>
      </c>
      <c r="S282" s="229">
        <v>9135</v>
      </c>
      <c r="T282" s="217">
        <f t="shared" si="9"/>
        <v>0</v>
      </c>
      <c r="U282" s="20" t="s">
        <v>6049</v>
      </c>
    </row>
    <row r="283" spans="1:21" x14ac:dyDescent="0.25">
      <c r="A283" s="192">
        <v>41947</v>
      </c>
      <c r="B283" s="193">
        <v>2677</v>
      </c>
      <c r="C283" s="324" t="s">
        <v>4923</v>
      </c>
      <c r="D283" s="661" t="s">
        <v>396</v>
      </c>
      <c r="E283" s="309">
        <v>388.8</v>
      </c>
      <c r="F283" s="256">
        <v>41947</v>
      </c>
      <c r="G283" s="42">
        <v>388.8</v>
      </c>
      <c r="H283" s="217">
        <f t="shared" si="10"/>
        <v>0</v>
      </c>
      <c r="I283" s="50" t="s">
        <v>4992</v>
      </c>
      <c r="J283" s="21"/>
      <c r="K283" s="21"/>
      <c r="M283" s="192">
        <v>41949</v>
      </c>
      <c r="N283" s="193">
        <v>2866</v>
      </c>
      <c r="O283" s="324" t="s">
        <v>4923</v>
      </c>
      <c r="P283" s="308" t="s">
        <v>6643</v>
      </c>
      <c r="Q283" s="309">
        <v>4550</v>
      </c>
      <c r="R283" s="421" t="s">
        <v>6769</v>
      </c>
      <c r="S283" s="42">
        <f>2942+500+300+400+408</f>
        <v>4550</v>
      </c>
      <c r="T283" s="217">
        <f t="shared" si="9"/>
        <v>0</v>
      </c>
      <c r="U283" s="20" t="s">
        <v>4992</v>
      </c>
    </row>
    <row r="284" spans="1:21" x14ac:dyDescent="0.25">
      <c r="A284" s="192">
        <v>41947</v>
      </c>
      <c r="B284" s="193">
        <v>2678</v>
      </c>
      <c r="C284" s="324" t="s">
        <v>4923</v>
      </c>
      <c r="D284" s="661" t="s">
        <v>338</v>
      </c>
      <c r="E284" s="309">
        <v>309.39999999999998</v>
      </c>
      <c r="F284" s="256">
        <v>41947</v>
      </c>
      <c r="G284" s="42">
        <v>309.39999999999998</v>
      </c>
      <c r="H284" s="217">
        <f t="shared" si="10"/>
        <v>0</v>
      </c>
      <c r="I284" s="50" t="s">
        <v>5251</v>
      </c>
      <c r="J284" s="21"/>
      <c r="K284" s="21"/>
      <c r="M284" s="192">
        <v>41944</v>
      </c>
      <c r="N284" s="193">
        <v>2430</v>
      </c>
      <c r="O284" s="324" t="s">
        <v>4923</v>
      </c>
      <c r="P284" s="20" t="s">
        <v>1515</v>
      </c>
      <c r="Q284" s="213">
        <v>1920</v>
      </c>
      <c r="R284" s="256">
        <v>41944</v>
      </c>
      <c r="S284" s="42">
        <v>1920</v>
      </c>
      <c r="T284" s="77">
        <f t="shared" si="9"/>
        <v>0</v>
      </c>
      <c r="U284" s="190" t="s">
        <v>4993</v>
      </c>
    </row>
    <row r="285" spans="1:21" x14ac:dyDescent="0.25">
      <c r="A285" s="192">
        <v>41947</v>
      </c>
      <c r="B285" s="193">
        <v>2679</v>
      </c>
      <c r="C285" s="324" t="s">
        <v>4923</v>
      </c>
      <c r="D285" s="661" t="s">
        <v>316</v>
      </c>
      <c r="E285" s="309">
        <v>640</v>
      </c>
      <c r="F285" s="256">
        <v>41947</v>
      </c>
      <c r="G285" s="42">
        <v>640</v>
      </c>
      <c r="H285" s="217">
        <f t="shared" si="10"/>
        <v>0</v>
      </c>
      <c r="I285" s="50" t="s">
        <v>5251</v>
      </c>
      <c r="J285" s="21"/>
      <c r="K285" s="21"/>
      <c r="M285" s="192">
        <v>41959</v>
      </c>
      <c r="N285" s="193">
        <v>3659</v>
      </c>
      <c r="O285" s="324" t="s">
        <v>4923</v>
      </c>
      <c r="P285" s="308" t="s">
        <v>1515</v>
      </c>
      <c r="Q285" s="309">
        <v>1920</v>
      </c>
      <c r="R285" s="256">
        <v>41960</v>
      </c>
      <c r="S285" s="42">
        <v>1920</v>
      </c>
      <c r="T285" s="217">
        <f t="shared" si="9"/>
        <v>0</v>
      </c>
      <c r="U285" s="20" t="s">
        <v>4993</v>
      </c>
    </row>
    <row r="286" spans="1:21" x14ac:dyDescent="0.25">
      <c r="A286" s="192">
        <v>41947</v>
      </c>
      <c r="B286" s="193">
        <v>2680</v>
      </c>
      <c r="C286" s="324" t="s">
        <v>4923</v>
      </c>
      <c r="D286" s="661" t="s">
        <v>2183</v>
      </c>
      <c r="E286" s="309">
        <v>1108.8</v>
      </c>
      <c r="F286" s="256">
        <v>41947</v>
      </c>
      <c r="G286" s="42">
        <v>1108.8</v>
      </c>
      <c r="H286" s="217">
        <f t="shared" si="10"/>
        <v>0</v>
      </c>
      <c r="I286" s="50" t="s">
        <v>5251</v>
      </c>
      <c r="J286" s="21"/>
      <c r="K286" s="21"/>
      <c r="M286" s="192">
        <v>41964</v>
      </c>
      <c r="N286" s="193">
        <v>4082</v>
      </c>
      <c r="O286" s="322" t="s">
        <v>4923</v>
      </c>
      <c r="P286" s="308" t="s">
        <v>1515</v>
      </c>
      <c r="Q286" s="309">
        <v>12440.4</v>
      </c>
      <c r="R286" s="256">
        <v>41964</v>
      </c>
      <c r="S286" s="42">
        <v>12440.4</v>
      </c>
      <c r="T286" s="217">
        <f t="shared" si="9"/>
        <v>0</v>
      </c>
      <c r="U286" s="108" t="s">
        <v>4993</v>
      </c>
    </row>
    <row r="287" spans="1:21" x14ac:dyDescent="0.25">
      <c r="A287" s="192">
        <v>41947</v>
      </c>
      <c r="B287" s="193">
        <v>2681</v>
      </c>
      <c r="C287" s="324" t="s">
        <v>4923</v>
      </c>
      <c r="D287" s="661" t="s">
        <v>4322</v>
      </c>
      <c r="E287" s="309">
        <v>1085</v>
      </c>
      <c r="F287" s="256">
        <v>41947</v>
      </c>
      <c r="G287" s="42">
        <v>1085</v>
      </c>
      <c r="H287" s="217">
        <f t="shared" si="10"/>
        <v>0</v>
      </c>
      <c r="I287" s="50" t="s">
        <v>5251</v>
      </c>
      <c r="J287" s="21"/>
      <c r="K287" s="21"/>
      <c r="M287" s="192">
        <v>41968</v>
      </c>
      <c r="N287" s="193">
        <v>4415</v>
      </c>
      <c r="O287" s="322" t="s">
        <v>4923</v>
      </c>
      <c r="P287" s="308" t="s">
        <v>1515</v>
      </c>
      <c r="Q287" s="309">
        <v>27600</v>
      </c>
      <c r="R287" s="256">
        <v>41969</v>
      </c>
      <c r="S287" s="34">
        <v>27600</v>
      </c>
      <c r="T287" s="217">
        <f t="shared" si="9"/>
        <v>0</v>
      </c>
      <c r="U287" s="32" t="s">
        <v>4993</v>
      </c>
    </row>
    <row r="288" spans="1:21" x14ac:dyDescent="0.25">
      <c r="A288" s="192">
        <v>41947</v>
      </c>
      <c r="B288" s="193">
        <v>2682</v>
      </c>
      <c r="C288" s="324" t="s">
        <v>4923</v>
      </c>
      <c r="D288" s="661" t="s">
        <v>6609</v>
      </c>
      <c r="E288" s="309">
        <v>2235.4</v>
      </c>
      <c r="F288" s="256">
        <v>41947</v>
      </c>
      <c r="G288" s="42">
        <v>2235.4</v>
      </c>
      <c r="H288" s="217">
        <f t="shared" si="10"/>
        <v>0</v>
      </c>
      <c r="I288" s="50" t="s">
        <v>6049</v>
      </c>
      <c r="J288" s="21"/>
      <c r="K288" s="21"/>
      <c r="M288" s="192">
        <v>41952</v>
      </c>
      <c r="N288" s="193">
        <v>3072</v>
      </c>
      <c r="O288" s="324" t="s">
        <v>4923</v>
      </c>
      <c r="P288" s="20" t="s">
        <v>6663</v>
      </c>
      <c r="Q288" s="213">
        <v>2367.1999999999998</v>
      </c>
      <c r="R288" s="256">
        <v>41953</v>
      </c>
      <c r="S288" s="42">
        <v>2367.1999999999998</v>
      </c>
      <c r="T288" s="217">
        <f t="shared" si="9"/>
        <v>0</v>
      </c>
      <c r="U288" s="190" t="s">
        <v>5251</v>
      </c>
    </row>
    <row r="289" spans="1:21" x14ac:dyDescent="0.25">
      <c r="A289" s="192">
        <v>41947</v>
      </c>
      <c r="B289" s="193">
        <v>2683</v>
      </c>
      <c r="C289" s="324" t="s">
        <v>4923</v>
      </c>
      <c r="D289" s="661" t="s">
        <v>396</v>
      </c>
      <c r="E289" s="309">
        <v>290</v>
      </c>
      <c r="F289" s="256">
        <v>41947</v>
      </c>
      <c r="G289" s="42">
        <v>290</v>
      </c>
      <c r="H289" s="217">
        <f t="shared" si="10"/>
        <v>0</v>
      </c>
      <c r="I289" s="50" t="s">
        <v>4992</v>
      </c>
      <c r="J289" s="21"/>
      <c r="K289" s="21"/>
      <c r="M289" s="192">
        <v>41944</v>
      </c>
      <c r="N289" s="193">
        <v>2448</v>
      </c>
      <c r="O289" s="324" t="s">
        <v>4923</v>
      </c>
      <c r="P289" s="308" t="s">
        <v>2183</v>
      </c>
      <c r="Q289" s="309">
        <v>4651.2</v>
      </c>
      <c r="R289" s="256">
        <v>41946</v>
      </c>
      <c r="S289" s="42">
        <v>4651.2</v>
      </c>
      <c r="T289" s="77">
        <f t="shared" si="9"/>
        <v>0</v>
      </c>
      <c r="U289" s="190" t="s">
        <v>5009</v>
      </c>
    </row>
    <row r="290" spans="1:21" x14ac:dyDescent="0.25">
      <c r="A290" s="192">
        <v>41947</v>
      </c>
      <c r="B290" s="193">
        <v>2684</v>
      </c>
      <c r="C290" s="324" t="s">
        <v>4923</v>
      </c>
      <c r="D290" s="661" t="s">
        <v>6609</v>
      </c>
      <c r="E290" s="309">
        <v>5117</v>
      </c>
      <c r="F290" s="256">
        <v>41947</v>
      </c>
      <c r="G290" s="42">
        <v>5117</v>
      </c>
      <c r="H290" s="217">
        <f t="shared" si="10"/>
        <v>0</v>
      </c>
      <c r="I290" s="50" t="s">
        <v>6049</v>
      </c>
      <c r="J290" s="21"/>
      <c r="K290" s="21"/>
      <c r="M290" s="192">
        <v>41945</v>
      </c>
      <c r="N290" s="193">
        <v>2518</v>
      </c>
      <c r="O290" s="324" t="s">
        <v>4923</v>
      </c>
      <c r="P290" s="661" t="s">
        <v>2183</v>
      </c>
      <c r="Q290" s="309">
        <v>1935</v>
      </c>
      <c r="R290" s="256">
        <v>41945</v>
      </c>
      <c r="S290" s="42">
        <v>1935</v>
      </c>
      <c r="T290" s="77">
        <f t="shared" si="9"/>
        <v>0</v>
      </c>
      <c r="U290" s="50" t="s">
        <v>5251</v>
      </c>
    </row>
    <row r="291" spans="1:21" x14ac:dyDescent="0.25">
      <c r="A291" s="192">
        <v>41947</v>
      </c>
      <c r="B291" s="193">
        <v>2685</v>
      </c>
      <c r="C291" s="324" t="s">
        <v>4923</v>
      </c>
      <c r="D291" s="661" t="s">
        <v>142</v>
      </c>
      <c r="E291" s="309">
        <v>904</v>
      </c>
      <c r="F291" s="256">
        <v>41947</v>
      </c>
      <c r="G291" s="42">
        <v>904</v>
      </c>
      <c r="H291" s="217">
        <f t="shared" si="10"/>
        <v>0</v>
      </c>
      <c r="I291" s="50" t="s">
        <v>6049</v>
      </c>
      <c r="J291" s="21"/>
      <c r="K291" s="21"/>
      <c r="M291" s="192">
        <v>41947</v>
      </c>
      <c r="N291" s="193">
        <v>2680</v>
      </c>
      <c r="O291" s="324" t="s">
        <v>4923</v>
      </c>
      <c r="P291" s="661" t="s">
        <v>2183</v>
      </c>
      <c r="Q291" s="309">
        <v>1108.8</v>
      </c>
      <c r="R291" s="256">
        <v>41947</v>
      </c>
      <c r="S291" s="42">
        <v>1108.8</v>
      </c>
      <c r="T291" s="217">
        <f t="shared" si="9"/>
        <v>0</v>
      </c>
      <c r="U291" s="50" t="s">
        <v>5251</v>
      </c>
    </row>
    <row r="292" spans="1:21" x14ac:dyDescent="0.25">
      <c r="A292" s="192">
        <v>41947</v>
      </c>
      <c r="B292" s="193">
        <v>2686</v>
      </c>
      <c r="C292" s="324" t="s">
        <v>4923</v>
      </c>
      <c r="D292" s="661" t="s">
        <v>2714</v>
      </c>
      <c r="E292" s="309">
        <v>5283.6</v>
      </c>
      <c r="F292" s="256">
        <v>41947</v>
      </c>
      <c r="G292" s="42">
        <v>5283.6</v>
      </c>
      <c r="H292" s="217">
        <f t="shared" si="10"/>
        <v>0</v>
      </c>
      <c r="I292" s="50" t="s">
        <v>4995</v>
      </c>
      <c r="J292" s="21"/>
      <c r="K292" s="21"/>
      <c r="M292" s="192">
        <v>41948</v>
      </c>
      <c r="N292" s="193">
        <v>2734</v>
      </c>
      <c r="O292" s="324" t="s">
        <v>4923</v>
      </c>
      <c r="P292" s="308" t="s">
        <v>2183</v>
      </c>
      <c r="Q292" s="309">
        <v>880</v>
      </c>
      <c r="R292" s="256">
        <v>41949</v>
      </c>
      <c r="S292" s="42">
        <v>880</v>
      </c>
      <c r="T292" s="217">
        <f t="shared" si="9"/>
        <v>0</v>
      </c>
      <c r="U292" s="190" t="s">
        <v>4995</v>
      </c>
    </row>
    <row r="293" spans="1:21" x14ac:dyDescent="0.25">
      <c r="A293" s="192">
        <v>41947</v>
      </c>
      <c r="B293" s="193">
        <v>2687</v>
      </c>
      <c r="C293" s="324" t="s">
        <v>4923</v>
      </c>
      <c r="D293" s="661" t="s">
        <v>83</v>
      </c>
      <c r="E293" s="309">
        <v>2937.6</v>
      </c>
      <c r="F293" s="256">
        <v>41947</v>
      </c>
      <c r="G293" s="42">
        <v>2937.6</v>
      </c>
      <c r="H293" s="217">
        <f t="shared" si="10"/>
        <v>0</v>
      </c>
      <c r="I293" s="50" t="s">
        <v>4995</v>
      </c>
      <c r="J293" s="21"/>
      <c r="K293" s="21"/>
      <c r="M293" s="192">
        <v>41949</v>
      </c>
      <c r="N293" s="193">
        <v>2816</v>
      </c>
      <c r="O293" s="324" t="s">
        <v>4923</v>
      </c>
      <c r="P293" s="308" t="s">
        <v>2183</v>
      </c>
      <c r="Q293" s="309">
        <v>1267.2</v>
      </c>
      <c r="R293" s="256">
        <v>41950</v>
      </c>
      <c r="S293" s="42">
        <v>1267.2</v>
      </c>
      <c r="T293" s="217">
        <f t="shared" si="9"/>
        <v>0</v>
      </c>
      <c r="U293" s="190" t="s">
        <v>5251</v>
      </c>
    </row>
    <row r="294" spans="1:21" x14ac:dyDescent="0.25">
      <c r="A294" s="192">
        <v>41947</v>
      </c>
      <c r="B294" s="193">
        <v>2688</v>
      </c>
      <c r="C294" s="324" t="s">
        <v>4923</v>
      </c>
      <c r="D294" s="661" t="s">
        <v>4953</v>
      </c>
      <c r="E294" s="309">
        <v>8035.2</v>
      </c>
      <c r="F294" s="256">
        <v>41947</v>
      </c>
      <c r="G294" s="42">
        <v>8035.2</v>
      </c>
      <c r="H294" s="217">
        <f t="shared" si="10"/>
        <v>0</v>
      </c>
      <c r="I294" s="50" t="s">
        <v>4995</v>
      </c>
      <c r="J294" s="21"/>
      <c r="K294" s="21"/>
      <c r="M294" s="192">
        <v>41950</v>
      </c>
      <c r="N294" s="193">
        <v>2909</v>
      </c>
      <c r="O294" s="324" t="s">
        <v>4923</v>
      </c>
      <c r="P294" s="308" t="s">
        <v>2183</v>
      </c>
      <c r="Q294" s="309">
        <v>1157.2</v>
      </c>
      <c r="R294" s="256">
        <v>41950</v>
      </c>
      <c r="S294" s="42">
        <v>1157.2</v>
      </c>
      <c r="T294" s="217">
        <f t="shared" si="9"/>
        <v>0</v>
      </c>
      <c r="U294" s="20" t="s">
        <v>5251</v>
      </c>
    </row>
    <row r="295" spans="1:21" x14ac:dyDescent="0.25">
      <c r="A295" s="192">
        <v>41947</v>
      </c>
      <c r="B295" s="193">
        <v>2689</v>
      </c>
      <c r="C295" s="324" t="s">
        <v>4923</v>
      </c>
      <c r="D295" s="308" t="s">
        <v>2382</v>
      </c>
      <c r="E295" s="309">
        <v>3420</v>
      </c>
      <c r="F295" s="425" t="s">
        <v>6629</v>
      </c>
      <c r="G295" s="42">
        <f>2593+827</f>
        <v>3420</v>
      </c>
      <c r="H295" s="217">
        <f t="shared" si="10"/>
        <v>0</v>
      </c>
      <c r="I295" s="190" t="s">
        <v>4995</v>
      </c>
      <c r="J295" s="21"/>
      <c r="K295" s="21"/>
      <c r="M295" s="192">
        <v>41951</v>
      </c>
      <c r="N295" s="193">
        <v>3000</v>
      </c>
      <c r="O295" s="324" t="s">
        <v>4923</v>
      </c>
      <c r="P295" s="20" t="s">
        <v>2183</v>
      </c>
      <c r="Q295" s="213">
        <v>3097.6</v>
      </c>
      <c r="R295" s="256">
        <v>41951</v>
      </c>
      <c r="S295" s="42">
        <v>3097.6</v>
      </c>
      <c r="T295" s="217">
        <f t="shared" si="9"/>
        <v>0</v>
      </c>
      <c r="U295" s="20" t="s">
        <v>5251</v>
      </c>
    </row>
    <row r="296" spans="1:21" x14ac:dyDescent="0.25">
      <c r="A296" s="192">
        <v>41947</v>
      </c>
      <c r="B296" s="193">
        <v>2690</v>
      </c>
      <c r="C296" s="324" t="s">
        <v>4923</v>
      </c>
      <c r="D296" s="308" t="s">
        <v>2578</v>
      </c>
      <c r="E296" s="309">
        <v>3692</v>
      </c>
      <c r="F296" s="256">
        <v>41947</v>
      </c>
      <c r="G296" s="42">
        <v>3692</v>
      </c>
      <c r="H296" s="217">
        <f t="shared" si="10"/>
        <v>0</v>
      </c>
      <c r="I296" s="190" t="s">
        <v>4995</v>
      </c>
      <c r="J296" s="21"/>
      <c r="K296" s="21"/>
      <c r="M296" s="192">
        <v>41953</v>
      </c>
      <c r="N296" s="193">
        <v>3135</v>
      </c>
      <c r="O296" s="324" t="s">
        <v>4923</v>
      </c>
      <c r="P296" s="20" t="s">
        <v>2183</v>
      </c>
      <c r="Q296" s="213">
        <v>1214.4000000000001</v>
      </c>
      <c r="R296" s="256">
        <v>41953</v>
      </c>
      <c r="S296" s="42">
        <v>1214.4000000000001</v>
      </c>
      <c r="T296" s="217">
        <f t="shared" si="9"/>
        <v>0</v>
      </c>
      <c r="U296" s="20" t="s">
        <v>5251</v>
      </c>
    </row>
    <row r="297" spans="1:21" x14ac:dyDescent="0.25">
      <c r="A297" s="192">
        <v>41947</v>
      </c>
      <c r="B297" s="193">
        <v>2691</v>
      </c>
      <c r="C297" s="324" t="s">
        <v>4923</v>
      </c>
      <c r="D297" s="308" t="s">
        <v>52</v>
      </c>
      <c r="E297" s="309">
        <v>2565.7199999999998</v>
      </c>
      <c r="F297" s="256">
        <v>41947</v>
      </c>
      <c r="G297" s="42">
        <v>2565.7199999999998</v>
      </c>
      <c r="H297" s="217">
        <f t="shared" si="10"/>
        <v>0</v>
      </c>
      <c r="I297" s="190" t="s">
        <v>4995</v>
      </c>
      <c r="J297" s="21"/>
      <c r="K297" s="21"/>
      <c r="M297" s="192">
        <v>41954</v>
      </c>
      <c r="N297" s="193">
        <v>3234</v>
      </c>
      <c r="O297" s="324" t="s">
        <v>4923</v>
      </c>
      <c r="P297" s="20" t="s">
        <v>2183</v>
      </c>
      <c r="Q297" s="213">
        <v>1188</v>
      </c>
      <c r="R297" s="256">
        <v>41955</v>
      </c>
      <c r="S297" s="42">
        <v>1188</v>
      </c>
      <c r="T297" s="217">
        <f t="shared" si="9"/>
        <v>0</v>
      </c>
      <c r="U297" s="190" t="s">
        <v>5251</v>
      </c>
    </row>
    <row r="298" spans="1:21" x14ac:dyDescent="0.25">
      <c r="A298" s="192">
        <v>41947</v>
      </c>
      <c r="B298" s="193">
        <v>2692</v>
      </c>
      <c r="C298" s="324" t="s">
        <v>4923</v>
      </c>
      <c r="D298" s="308" t="s">
        <v>494</v>
      </c>
      <c r="E298" s="309">
        <v>12821.6</v>
      </c>
      <c r="F298" s="256">
        <v>41947</v>
      </c>
      <c r="G298" s="42">
        <v>12821.6</v>
      </c>
      <c r="H298" s="217">
        <f t="shared" si="10"/>
        <v>0</v>
      </c>
      <c r="I298" s="190" t="s">
        <v>4995</v>
      </c>
      <c r="J298" s="21"/>
      <c r="K298" s="21"/>
      <c r="M298" s="192">
        <v>41956</v>
      </c>
      <c r="N298" s="193">
        <v>3396</v>
      </c>
      <c r="O298" s="324" t="s">
        <v>4923</v>
      </c>
      <c r="P298" s="20" t="s">
        <v>2183</v>
      </c>
      <c r="Q298" s="213">
        <v>1251</v>
      </c>
      <c r="R298" s="256">
        <v>41956</v>
      </c>
      <c r="S298" s="42">
        <v>1251</v>
      </c>
      <c r="T298" s="217">
        <f t="shared" si="9"/>
        <v>0</v>
      </c>
      <c r="U298" s="190" t="s">
        <v>5251</v>
      </c>
    </row>
    <row r="299" spans="1:21" x14ac:dyDescent="0.25">
      <c r="A299" s="192">
        <v>41947</v>
      </c>
      <c r="B299" s="193">
        <v>2693</v>
      </c>
      <c r="C299" s="324" t="s">
        <v>4923</v>
      </c>
      <c r="D299" s="308" t="s">
        <v>106</v>
      </c>
      <c r="E299" s="309">
        <v>4819.2</v>
      </c>
      <c r="F299" s="256">
        <v>41954</v>
      </c>
      <c r="G299" s="42">
        <v>4819.2</v>
      </c>
      <c r="H299" s="217">
        <f t="shared" si="10"/>
        <v>0</v>
      </c>
      <c r="I299" s="190" t="s">
        <v>4992</v>
      </c>
      <c r="J299" s="21"/>
      <c r="K299" s="21"/>
      <c r="M299" s="192">
        <v>41962</v>
      </c>
      <c r="N299" s="193">
        <v>3891</v>
      </c>
      <c r="O299" s="324" t="s">
        <v>4923</v>
      </c>
      <c r="P299" s="308" t="s">
        <v>2183</v>
      </c>
      <c r="Q299" s="309">
        <v>1395.9</v>
      </c>
      <c r="R299" s="256">
        <v>41962</v>
      </c>
      <c r="S299" s="42">
        <v>1395.9</v>
      </c>
      <c r="T299" s="217">
        <f t="shared" si="9"/>
        <v>0</v>
      </c>
      <c r="U299" s="20" t="s">
        <v>6049</v>
      </c>
    </row>
    <row r="300" spans="1:21" x14ac:dyDescent="0.25">
      <c r="A300" s="192">
        <v>41947</v>
      </c>
      <c r="B300" s="193">
        <v>2694</v>
      </c>
      <c r="C300" s="324" t="s">
        <v>4923</v>
      </c>
      <c r="D300" s="308" t="s">
        <v>4928</v>
      </c>
      <c r="E300" s="309">
        <v>8465.2000000000007</v>
      </c>
      <c r="F300" s="256">
        <v>41947</v>
      </c>
      <c r="G300" s="42">
        <v>8465.2000000000007</v>
      </c>
      <c r="H300" s="217">
        <f t="shared" si="10"/>
        <v>0</v>
      </c>
      <c r="I300" s="190" t="s">
        <v>4995</v>
      </c>
      <c r="J300" s="21"/>
      <c r="K300" s="21"/>
      <c r="M300" s="192">
        <v>41963</v>
      </c>
      <c r="N300" s="193">
        <v>3954</v>
      </c>
      <c r="O300" s="324" t="s">
        <v>4923</v>
      </c>
      <c r="P300" s="308" t="s">
        <v>2183</v>
      </c>
      <c r="Q300" s="309">
        <v>920</v>
      </c>
      <c r="R300" s="256">
        <v>41963</v>
      </c>
      <c r="S300" s="42">
        <v>920</v>
      </c>
      <c r="T300" s="217">
        <f t="shared" si="9"/>
        <v>0</v>
      </c>
      <c r="U300" s="20" t="s">
        <v>5251</v>
      </c>
    </row>
    <row r="301" spans="1:21" x14ac:dyDescent="0.25">
      <c r="A301" s="192">
        <v>41947</v>
      </c>
      <c r="B301" s="193">
        <v>2695</v>
      </c>
      <c r="C301" s="324" t="s">
        <v>4923</v>
      </c>
      <c r="D301" s="308" t="s">
        <v>51</v>
      </c>
      <c r="E301" s="309">
        <v>1555.2</v>
      </c>
      <c r="F301" s="256">
        <v>41947</v>
      </c>
      <c r="G301" s="42">
        <v>1555.2</v>
      </c>
      <c r="H301" s="217">
        <f t="shared" si="10"/>
        <v>0</v>
      </c>
      <c r="I301" s="190" t="s">
        <v>4992</v>
      </c>
      <c r="J301" s="21"/>
      <c r="K301" s="21"/>
      <c r="M301" s="192">
        <v>41964</v>
      </c>
      <c r="N301" s="193">
        <v>4073</v>
      </c>
      <c r="O301" s="322" t="s">
        <v>4923</v>
      </c>
      <c r="P301" s="308" t="s">
        <v>2183</v>
      </c>
      <c r="Q301" s="309">
        <v>1345.5</v>
      </c>
      <c r="R301" s="256">
        <v>41965</v>
      </c>
      <c r="S301" s="42">
        <v>1345.5</v>
      </c>
      <c r="T301" s="217">
        <f t="shared" si="9"/>
        <v>0</v>
      </c>
      <c r="U301" s="190" t="s">
        <v>5251</v>
      </c>
    </row>
    <row r="302" spans="1:21" x14ac:dyDescent="0.25">
      <c r="A302" s="192">
        <v>41947</v>
      </c>
      <c r="B302" s="193">
        <v>2696</v>
      </c>
      <c r="C302" s="324" t="s">
        <v>4923</v>
      </c>
      <c r="D302" s="308" t="s">
        <v>1607</v>
      </c>
      <c r="E302" s="309">
        <v>3137.8</v>
      </c>
      <c r="F302" s="256">
        <v>41947</v>
      </c>
      <c r="G302" s="42">
        <v>3137.8</v>
      </c>
      <c r="H302" s="217">
        <f t="shared" si="10"/>
        <v>0</v>
      </c>
      <c r="I302" s="190" t="s">
        <v>4992</v>
      </c>
      <c r="J302" s="21"/>
      <c r="K302" s="21"/>
      <c r="M302" s="192">
        <v>41965</v>
      </c>
      <c r="N302" s="193">
        <v>4167</v>
      </c>
      <c r="O302" s="322" t="s">
        <v>4923</v>
      </c>
      <c r="P302" s="308" t="s">
        <v>2183</v>
      </c>
      <c r="Q302" s="309">
        <v>3283.5</v>
      </c>
      <c r="R302" s="256">
        <v>41966</v>
      </c>
      <c r="S302" s="34">
        <v>3283.5</v>
      </c>
      <c r="T302" s="217">
        <f t="shared" si="9"/>
        <v>0</v>
      </c>
      <c r="U302" s="108" t="s">
        <v>5251</v>
      </c>
    </row>
    <row r="303" spans="1:21" x14ac:dyDescent="0.25">
      <c r="A303" s="192">
        <v>41947</v>
      </c>
      <c r="B303" s="193">
        <v>2697</v>
      </c>
      <c r="C303" s="324" t="s">
        <v>4923</v>
      </c>
      <c r="D303" s="308" t="s">
        <v>133</v>
      </c>
      <c r="E303" s="309">
        <v>29131.200000000001</v>
      </c>
      <c r="F303" s="421" t="s">
        <v>6630</v>
      </c>
      <c r="G303" s="42">
        <f>25000+4131.2</f>
        <v>29131.200000000001</v>
      </c>
      <c r="H303" s="217">
        <f t="shared" si="10"/>
        <v>0</v>
      </c>
      <c r="I303" s="190" t="s">
        <v>4992</v>
      </c>
      <c r="J303" s="21"/>
      <c r="K303" s="21"/>
      <c r="M303" s="192">
        <v>41966</v>
      </c>
      <c r="N303" s="193">
        <v>4219</v>
      </c>
      <c r="O303" s="322" t="s">
        <v>4923</v>
      </c>
      <c r="P303" s="20" t="s">
        <v>2183</v>
      </c>
      <c r="Q303" s="213">
        <v>2574</v>
      </c>
      <c r="R303" s="256">
        <v>41966</v>
      </c>
      <c r="S303" s="34">
        <v>2574</v>
      </c>
      <c r="T303" s="217">
        <f t="shared" si="9"/>
        <v>0</v>
      </c>
      <c r="U303" s="32" t="s">
        <v>5251</v>
      </c>
    </row>
    <row r="304" spans="1:21" x14ac:dyDescent="0.25">
      <c r="A304" s="192">
        <v>41947</v>
      </c>
      <c r="B304" s="193">
        <v>2698</v>
      </c>
      <c r="C304" s="324" t="s">
        <v>4923</v>
      </c>
      <c r="D304" s="308" t="s">
        <v>237</v>
      </c>
      <c r="E304" s="309">
        <v>2604</v>
      </c>
      <c r="F304" s="256">
        <v>41947</v>
      </c>
      <c r="G304" s="42">
        <v>2604</v>
      </c>
      <c r="H304" s="217">
        <f t="shared" si="10"/>
        <v>0</v>
      </c>
      <c r="I304" s="190" t="s">
        <v>4992</v>
      </c>
      <c r="J304" s="21"/>
      <c r="K304" s="21"/>
      <c r="M304" s="192">
        <v>41967</v>
      </c>
      <c r="N304" s="193">
        <v>4268</v>
      </c>
      <c r="O304" s="322" t="s">
        <v>4923</v>
      </c>
      <c r="P304" s="308" t="s">
        <v>2183</v>
      </c>
      <c r="Q304" s="309">
        <v>1410.4</v>
      </c>
      <c r="R304" s="368">
        <v>41967</v>
      </c>
      <c r="S304" s="42">
        <v>1410.4</v>
      </c>
      <c r="T304" s="217">
        <f t="shared" si="9"/>
        <v>0</v>
      </c>
      <c r="U304" s="190" t="s">
        <v>5251</v>
      </c>
    </row>
    <row r="305" spans="1:21" x14ac:dyDescent="0.25">
      <c r="A305" s="192">
        <v>41947</v>
      </c>
      <c r="B305" s="193">
        <v>2699</v>
      </c>
      <c r="C305" s="324" t="s">
        <v>4923</v>
      </c>
      <c r="D305" s="308" t="s">
        <v>391</v>
      </c>
      <c r="E305" s="309">
        <v>640</v>
      </c>
      <c r="F305" s="256">
        <v>41947</v>
      </c>
      <c r="G305" s="42">
        <v>640</v>
      </c>
      <c r="H305" s="217">
        <f t="shared" si="10"/>
        <v>0</v>
      </c>
      <c r="I305" s="190" t="s">
        <v>4992</v>
      </c>
      <c r="J305" s="21"/>
      <c r="K305" s="21"/>
      <c r="M305" s="192">
        <v>41969</v>
      </c>
      <c r="N305" s="193">
        <v>4464</v>
      </c>
      <c r="O305" s="322" t="s">
        <v>4923</v>
      </c>
      <c r="P305" s="308" t="s">
        <v>2183</v>
      </c>
      <c r="Q305" s="309">
        <v>1136</v>
      </c>
      <c r="R305" s="256">
        <v>41969</v>
      </c>
      <c r="S305" s="34">
        <v>1136</v>
      </c>
      <c r="T305" s="217">
        <f t="shared" si="9"/>
        <v>0</v>
      </c>
      <c r="U305" s="108" t="s">
        <v>4995</v>
      </c>
    </row>
    <row r="306" spans="1:21" x14ac:dyDescent="0.25">
      <c r="A306" s="192">
        <v>41947</v>
      </c>
      <c r="B306" s="193">
        <v>2700</v>
      </c>
      <c r="C306" s="324" t="s">
        <v>4923</v>
      </c>
      <c r="D306" s="308" t="s">
        <v>4649</v>
      </c>
      <c r="E306" s="309">
        <v>10321.6</v>
      </c>
      <c r="F306" s="256">
        <v>41947</v>
      </c>
      <c r="G306" s="42">
        <v>10321.6</v>
      </c>
      <c r="H306" s="217">
        <f t="shared" si="10"/>
        <v>0</v>
      </c>
      <c r="I306" s="190" t="s">
        <v>4992</v>
      </c>
      <c r="J306" s="21"/>
      <c r="K306" s="21"/>
      <c r="M306" s="192">
        <v>41970</v>
      </c>
      <c r="N306" s="193">
        <v>4551</v>
      </c>
      <c r="O306" s="322" t="s">
        <v>4923</v>
      </c>
      <c r="P306" s="308" t="s">
        <v>2183</v>
      </c>
      <c r="Q306" s="309">
        <v>1358.8</v>
      </c>
      <c r="R306" s="256">
        <v>41970</v>
      </c>
      <c r="S306" s="229">
        <v>1358.8</v>
      </c>
      <c r="T306" s="217">
        <f t="shared" si="9"/>
        <v>0</v>
      </c>
      <c r="U306" s="20" t="s">
        <v>5251</v>
      </c>
    </row>
    <row r="307" spans="1:21" x14ac:dyDescent="0.25">
      <c r="A307" s="192">
        <v>41947</v>
      </c>
      <c r="B307" s="193">
        <v>2701</v>
      </c>
      <c r="C307" s="324" t="s">
        <v>4923</v>
      </c>
      <c r="D307" s="308" t="s">
        <v>6120</v>
      </c>
      <c r="E307" s="309">
        <v>3150</v>
      </c>
      <c r="F307" s="256">
        <v>41960</v>
      </c>
      <c r="G307" s="42">
        <v>3150</v>
      </c>
      <c r="H307" s="217">
        <f t="shared" si="10"/>
        <v>0</v>
      </c>
      <c r="I307" s="190" t="s">
        <v>5000</v>
      </c>
      <c r="J307" s="21"/>
      <c r="K307" s="21"/>
      <c r="M307" s="192">
        <v>41971</v>
      </c>
      <c r="N307" s="193">
        <v>4648</v>
      </c>
      <c r="O307" s="322" t="s">
        <v>4923</v>
      </c>
      <c r="P307" s="199" t="s">
        <v>2183</v>
      </c>
      <c r="Q307" s="238">
        <v>1247</v>
      </c>
      <c r="R307" s="256">
        <v>41971</v>
      </c>
      <c r="S307" s="34">
        <v>1247</v>
      </c>
      <c r="T307" s="217">
        <f t="shared" si="9"/>
        <v>0</v>
      </c>
      <c r="U307" s="36" t="s">
        <v>5251</v>
      </c>
    </row>
    <row r="308" spans="1:21" x14ac:dyDescent="0.25">
      <c r="A308" s="192">
        <v>41947</v>
      </c>
      <c r="B308" s="193">
        <v>2702</v>
      </c>
      <c r="C308" s="324" t="s">
        <v>4923</v>
      </c>
      <c r="D308" s="308" t="s">
        <v>2504</v>
      </c>
      <c r="E308" s="309">
        <v>88311.3</v>
      </c>
      <c r="F308" s="256">
        <v>41951</v>
      </c>
      <c r="G308" s="42">
        <v>88311.3</v>
      </c>
      <c r="H308" s="217">
        <f t="shared" si="10"/>
        <v>0</v>
      </c>
      <c r="I308" s="190" t="s">
        <v>4993</v>
      </c>
      <c r="J308" s="21"/>
      <c r="K308" s="21"/>
      <c r="M308" s="192">
        <v>41973</v>
      </c>
      <c r="N308" s="193">
        <v>4838</v>
      </c>
      <c r="O308" s="322" t="s">
        <v>4923</v>
      </c>
      <c r="P308" s="308" t="s">
        <v>2183</v>
      </c>
      <c r="Q308" s="309">
        <v>2059.6999999999998</v>
      </c>
      <c r="R308" s="368">
        <v>41973</v>
      </c>
      <c r="S308" s="229">
        <v>2059.6999999999998</v>
      </c>
      <c r="T308" s="217">
        <f t="shared" si="9"/>
        <v>0</v>
      </c>
      <c r="U308" s="20" t="s">
        <v>5251</v>
      </c>
    </row>
    <row r="309" spans="1:21" x14ac:dyDescent="0.25">
      <c r="A309" s="192">
        <v>41947</v>
      </c>
      <c r="B309" s="193">
        <v>2703</v>
      </c>
      <c r="C309" s="324" t="s">
        <v>4923</v>
      </c>
      <c r="D309" s="308" t="s">
        <v>4183</v>
      </c>
      <c r="E309" s="309">
        <v>8160</v>
      </c>
      <c r="F309" s="256">
        <v>41947</v>
      </c>
      <c r="G309" s="42">
        <v>8160</v>
      </c>
      <c r="H309" s="217">
        <f t="shared" si="10"/>
        <v>0</v>
      </c>
      <c r="I309" s="190" t="s">
        <v>4992</v>
      </c>
      <c r="J309" s="21"/>
      <c r="K309" s="21"/>
      <c r="M309" s="192">
        <v>41957</v>
      </c>
      <c r="N309" s="193">
        <v>3498</v>
      </c>
      <c r="O309" s="324" t="s">
        <v>4923</v>
      </c>
      <c r="P309" s="308" t="s">
        <v>6694</v>
      </c>
      <c r="Q309" s="309">
        <v>1315.6</v>
      </c>
      <c r="R309" s="256">
        <v>41958</v>
      </c>
      <c r="S309" s="42">
        <v>1315.6</v>
      </c>
      <c r="T309" s="217">
        <f t="shared" si="9"/>
        <v>0</v>
      </c>
      <c r="U309" s="20" t="s">
        <v>5251</v>
      </c>
    </row>
    <row r="310" spans="1:21" x14ac:dyDescent="0.25">
      <c r="A310" s="192">
        <v>41947</v>
      </c>
      <c r="B310" s="193">
        <v>2704</v>
      </c>
      <c r="C310" s="324" t="s">
        <v>4923</v>
      </c>
      <c r="D310" s="308" t="s">
        <v>4929</v>
      </c>
      <c r="E310" s="309">
        <v>4084.3</v>
      </c>
      <c r="F310" s="256">
        <v>41947</v>
      </c>
      <c r="G310" s="42">
        <v>4084.3</v>
      </c>
      <c r="H310" s="217">
        <f t="shared" si="10"/>
        <v>0</v>
      </c>
      <c r="I310" s="190" t="s">
        <v>4992</v>
      </c>
      <c r="J310" s="21"/>
      <c r="K310" s="21"/>
      <c r="M310" s="192">
        <v>41958</v>
      </c>
      <c r="N310" s="193">
        <v>3575</v>
      </c>
      <c r="O310" s="324" t="s">
        <v>4923</v>
      </c>
      <c r="P310" s="308" t="s">
        <v>6694</v>
      </c>
      <c r="Q310" s="309">
        <v>3547.6</v>
      </c>
      <c r="R310" s="256">
        <v>41960</v>
      </c>
      <c r="S310" s="42">
        <v>3547.6</v>
      </c>
      <c r="T310" s="217">
        <f t="shared" si="9"/>
        <v>0</v>
      </c>
      <c r="U310" s="190" t="s">
        <v>4992</v>
      </c>
    </row>
    <row r="311" spans="1:21" x14ac:dyDescent="0.25">
      <c r="A311" s="192">
        <v>41948</v>
      </c>
      <c r="B311" s="193">
        <v>2705</v>
      </c>
      <c r="C311" s="324" t="s">
        <v>4923</v>
      </c>
      <c r="D311" s="308" t="s">
        <v>4240</v>
      </c>
      <c r="E311" s="309">
        <v>106735.1</v>
      </c>
      <c r="F311" s="256">
        <v>41962</v>
      </c>
      <c r="G311" s="42">
        <v>106735.1</v>
      </c>
      <c r="H311" s="217">
        <f t="shared" si="10"/>
        <v>0</v>
      </c>
      <c r="I311" s="190" t="s">
        <v>4997</v>
      </c>
      <c r="J311" s="21"/>
      <c r="K311" s="21"/>
      <c r="M311" s="192">
        <v>41959</v>
      </c>
      <c r="N311" s="193">
        <v>3648</v>
      </c>
      <c r="O311" s="324" t="s">
        <v>4923</v>
      </c>
      <c r="P311" s="20" t="s">
        <v>6694</v>
      </c>
      <c r="Q311" s="213">
        <v>2566.1999999999998</v>
      </c>
      <c r="R311" s="256">
        <v>41960</v>
      </c>
      <c r="S311" s="42">
        <v>2566.1999999999998</v>
      </c>
      <c r="T311" s="217">
        <f t="shared" si="9"/>
        <v>0</v>
      </c>
      <c r="U311" s="20" t="s">
        <v>5251</v>
      </c>
    </row>
    <row r="312" spans="1:21" x14ac:dyDescent="0.25">
      <c r="A312" s="192">
        <v>41948</v>
      </c>
      <c r="B312" s="193">
        <v>2706</v>
      </c>
      <c r="C312" s="324" t="s">
        <v>4923</v>
      </c>
      <c r="D312" s="308" t="s">
        <v>4915</v>
      </c>
      <c r="E312" s="309">
        <v>15534.6</v>
      </c>
      <c r="F312" s="256">
        <v>41949</v>
      </c>
      <c r="G312" s="42">
        <v>15534.6</v>
      </c>
      <c r="H312" s="217">
        <f t="shared" si="10"/>
        <v>0</v>
      </c>
      <c r="I312" s="190" t="s">
        <v>4992</v>
      </c>
      <c r="J312" s="21"/>
      <c r="K312" s="21"/>
      <c r="M312" s="192">
        <v>41960</v>
      </c>
      <c r="N312" s="193">
        <v>3705</v>
      </c>
      <c r="O312" s="324" t="s">
        <v>4923</v>
      </c>
      <c r="P312" s="20" t="s">
        <v>6694</v>
      </c>
      <c r="Q312" s="213">
        <v>1426</v>
      </c>
      <c r="R312" s="256">
        <v>41960</v>
      </c>
      <c r="S312" s="229">
        <v>1426</v>
      </c>
      <c r="T312" s="217">
        <f t="shared" si="9"/>
        <v>0</v>
      </c>
      <c r="U312" s="56" t="s">
        <v>5251</v>
      </c>
    </row>
    <row r="313" spans="1:21" x14ac:dyDescent="0.25">
      <c r="A313" s="192">
        <v>41948</v>
      </c>
      <c r="B313" s="193">
        <v>2707</v>
      </c>
      <c r="C313" s="324" t="s">
        <v>4923</v>
      </c>
      <c r="D313" s="308" t="s">
        <v>4918</v>
      </c>
      <c r="E313" s="309">
        <v>70229.2</v>
      </c>
      <c r="F313" s="256">
        <v>41949</v>
      </c>
      <c r="G313" s="42">
        <v>70229.2</v>
      </c>
      <c r="H313" s="217">
        <f t="shared" si="10"/>
        <v>0</v>
      </c>
      <c r="I313" s="190" t="s">
        <v>5000</v>
      </c>
      <c r="J313" s="21"/>
      <c r="K313" s="21"/>
      <c r="M313" s="192">
        <v>41944</v>
      </c>
      <c r="N313" s="193">
        <v>2440</v>
      </c>
      <c r="O313" s="324" t="s">
        <v>4923</v>
      </c>
      <c r="P313" s="308" t="s">
        <v>57</v>
      </c>
      <c r="Q313" s="309">
        <v>1350</v>
      </c>
      <c r="R313" s="256">
        <v>41946</v>
      </c>
      <c r="S313" s="42">
        <v>1350</v>
      </c>
      <c r="T313" s="77">
        <f t="shared" si="9"/>
        <v>0</v>
      </c>
      <c r="U313" s="190" t="s">
        <v>5009</v>
      </c>
    </row>
    <row r="314" spans="1:21" x14ac:dyDescent="0.25">
      <c r="A314" s="192">
        <v>41948</v>
      </c>
      <c r="B314" s="193">
        <v>2708</v>
      </c>
      <c r="C314" s="324" t="s">
        <v>4923</v>
      </c>
      <c r="D314" s="308" t="s">
        <v>4637</v>
      </c>
      <c r="E314" s="309">
        <v>2074.9</v>
      </c>
      <c r="F314" s="256">
        <v>41948</v>
      </c>
      <c r="G314" s="42">
        <v>2074.9</v>
      </c>
      <c r="H314" s="217">
        <f t="shared" si="10"/>
        <v>0</v>
      </c>
      <c r="I314" s="190" t="s">
        <v>4992</v>
      </c>
      <c r="J314" s="21"/>
      <c r="K314" s="21"/>
      <c r="M314" s="192">
        <v>41946</v>
      </c>
      <c r="N314" s="193">
        <v>2561</v>
      </c>
      <c r="O314" s="324" t="s">
        <v>4923</v>
      </c>
      <c r="P314" s="661" t="s">
        <v>57</v>
      </c>
      <c r="Q314" s="309">
        <v>1350</v>
      </c>
      <c r="R314" s="256">
        <v>41947</v>
      </c>
      <c r="S314" s="42">
        <v>1350</v>
      </c>
      <c r="T314" s="77">
        <f t="shared" si="9"/>
        <v>0</v>
      </c>
      <c r="U314" s="50" t="s">
        <v>5251</v>
      </c>
    </row>
    <row r="315" spans="1:21" x14ac:dyDescent="0.25">
      <c r="A315" s="192">
        <v>41948</v>
      </c>
      <c r="B315" s="193">
        <v>2709</v>
      </c>
      <c r="C315" s="324" t="s">
        <v>4923</v>
      </c>
      <c r="D315" s="308" t="s">
        <v>91</v>
      </c>
      <c r="E315" s="309">
        <v>17734.2</v>
      </c>
      <c r="F315" s="421" t="s">
        <v>6631</v>
      </c>
      <c r="G315" s="42">
        <f>7521.5+10212.7</f>
        <v>17734.2</v>
      </c>
      <c r="H315" s="217">
        <f t="shared" si="10"/>
        <v>0</v>
      </c>
      <c r="I315" s="190" t="s">
        <v>4993</v>
      </c>
      <c r="J315" s="21"/>
      <c r="K315" s="21"/>
      <c r="M315" s="192">
        <v>41947</v>
      </c>
      <c r="N315" s="193">
        <v>2668</v>
      </c>
      <c r="O315" s="324" t="s">
        <v>4923</v>
      </c>
      <c r="P315" s="661" t="s">
        <v>57</v>
      </c>
      <c r="Q315" s="309">
        <v>675</v>
      </c>
      <c r="R315" s="256">
        <v>41947</v>
      </c>
      <c r="S315" s="42">
        <v>675</v>
      </c>
      <c r="T315" s="217">
        <f t="shared" si="9"/>
        <v>0</v>
      </c>
      <c r="U315" s="50" t="s">
        <v>5251</v>
      </c>
    </row>
    <row r="316" spans="1:21" x14ac:dyDescent="0.25">
      <c r="A316" s="192">
        <v>41948</v>
      </c>
      <c r="B316" s="193">
        <v>2710</v>
      </c>
      <c r="C316" s="324" t="s">
        <v>4923</v>
      </c>
      <c r="D316" s="308" t="s">
        <v>4826</v>
      </c>
      <c r="E316" s="309">
        <v>4760</v>
      </c>
      <c r="F316" s="256">
        <v>41948</v>
      </c>
      <c r="G316" s="42">
        <v>4760</v>
      </c>
      <c r="H316" s="217">
        <f t="shared" si="10"/>
        <v>0</v>
      </c>
      <c r="I316" s="190" t="s">
        <v>4992</v>
      </c>
      <c r="J316" s="21"/>
      <c r="K316" s="21"/>
      <c r="M316" s="192">
        <v>41948</v>
      </c>
      <c r="N316" s="193">
        <v>2735</v>
      </c>
      <c r="O316" s="324" t="s">
        <v>4923</v>
      </c>
      <c r="P316" s="308" t="s">
        <v>57</v>
      </c>
      <c r="Q316" s="309">
        <v>1350</v>
      </c>
      <c r="R316" s="256">
        <v>41949</v>
      </c>
      <c r="S316" s="42">
        <v>1350</v>
      </c>
      <c r="T316" s="217">
        <f t="shared" si="9"/>
        <v>0</v>
      </c>
      <c r="U316" s="190" t="s">
        <v>4995</v>
      </c>
    </row>
    <row r="317" spans="1:21" x14ac:dyDescent="0.25">
      <c r="A317" s="192">
        <v>41948</v>
      </c>
      <c r="B317" s="193">
        <v>2711</v>
      </c>
      <c r="C317" s="324" t="s">
        <v>4923</v>
      </c>
      <c r="D317" s="308" t="s">
        <v>23</v>
      </c>
      <c r="E317" s="309">
        <v>2572.8000000000002</v>
      </c>
      <c r="F317" s="256">
        <v>41948</v>
      </c>
      <c r="G317" s="42">
        <v>2572.8000000000002</v>
      </c>
      <c r="H317" s="217">
        <f t="shared" si="10"/>
        <v>0</v>
      </c>
      <c r="I317" s="190" t="s">
        <v>4992</v>
      </c>
      <c r="J317" s="21"/>
      <c r="K317" s="21"/>
      <c r="M317" s="192">
        <v>41949</v>
      </c>
      <c r="N317" s="193">
        <v>2806</v>
      </c>
      <c r="O317" s="324" t="s">
        <v>4923</v>
      </c>
      <c r="P317" s="308" t="s">
        <v>57</v>
      </c>
      <c r="Q317" s="309">
        <v>1575</v>
      </c>
      <c r="R317" s="256">
        <v>41950</v>
      </c>
      <c r="S317" s="42">
        <v>1575</v>
      </c>
      <c r="T317" s="217">
        <f t="shared" si="9"/>
        <v>0</v>
      </c>
      <c r="U317" s="190" t="s">
        <v>5251</v>
      </c>
    </row>
    <row r="318" spans="1:21" x14ac:dyDescent="0.25">
      <c r="A318" s="192">
        <v>41948</v>
      </c>
      <c r="B318" s="193">
        <v>2712</v>
      </c>
      <c r="C318" s="324" t="s">
        <v>4923</v>
      </c>
      <c r="D318" s="308" t="s">
        <v>6632</v>
      </c>
      <c r="E318" s="309">
        <v>16523</v>
      </c>
      <c r="F318" s="256">
        <v>41948</v>
      </c>
      <c r="G318" s="42">
        <v>16523</v>
      </c>
      <c r="H318" s="217">
        <f t="shared" si="10"/>
        <v>0</v>
      </c>
      <c r="I318" s="190" t="s">
        <v>4992</v>
      </c>
      <c r="J318" s="21"/>
      <c r="K318" s="21"/>
      <c r="M318" s="192">
        <v>41950</v>
      </c>
      <c r="N318" s="193">
        <v>2899</v>
      </c>
      <c r="O318" s="324" t="s">
        <v>4923</v>
      </c>
      <c r="P318" s="308" t="s">
        <v>57</v>
      </c>
      <c r="Q318" s="309">
        <v>900</v>
      </c>
      <c r="R318" s="256">
        <v>41950</v>
      </c>
      <c r="S318" s="42">
        <v>900</v>
      </c>
      <c r="T318" s="217">
        <f t="shared" si="9"/>
        <v>0</v>
      </c>
      <c r="U318" s="20" t="s">
        <v>4992</v>
      </c>
    </row>
    <row r="319" spans="1:21" x14ac:dyDescent="0.25">
      <c r="A319" s="192">
        <v>41948</v>
      </c>
      <c r="B319" s="193">
        <v>2713</v>
      </c>
      <c r="C319" s="324" t="s">
        <v>4923</v>
      </c>
      <c r="D319" s="308" t="s">
        <v>123</v>
      </c>
      <c r="E319" s="309">
        <v>14353.8</v>
      </c>
      <c r="F319" s="256">
        <v>41949</v>
      </c>
      <c r="G319" s="42">
        <v>14353.8</v>
      </c>
      <c r="H319" s="217">
        <f t="shared" si="10"/>
        <v>0</v>
      </c>
      <c r="I319" s="190" t="s">
        <v>4992</v>
      </c>
      <c r="J319" s="21"/>
      <c r="K319" s="21"/>
      <c r="M319" s="192">
        <v>41951</v>
      </c>
      <c r="N319" s="193">
        <v>3014</v>
      </c>
      <c r="O319" s="324" t="s">
        <v>4923</v>
      </c>
      <c r="P319" s="20" t="s">
        <v>57</v>
      </c>
      <c r="Q319" s="213">
        <v>1800</v>
      </c>
      <c r="R319" s="256">
        <v>41951</v>
      </c>
      <c r="S319" s="42">
        <v>1800</v>
      </c>
      <c r="T319" s="217">
        <f t="shared" si="9"/>
        <v>0</v>
      </c>
      <c r="U319" s="20" t="s">
        <v>5251</v>
      </c>
    </row>
    <row r="320" spans="1:21" x14ac:dyDescent="0.25">
      <c r="A320" s="192">
        <v>41948</v>
      </c>
      <c r="B320" s="193">
        <v>2714</v>
      </c>
      <c r="C320" s="324" t="s">
        <v>4923</v>
      </c>
      <c r="D320" s="308" t="s">
        <v>52</v>
      </c>
      <c r="E320" s="309">
        <v>2070</v>
      </c>
      <c r="F320" s="256">
        <v>41948</v>
      </c>
      <c r="G320" s="42">
        <v>2070</v>
      </c>
      <c r="H320" s="217">
        <f t="shared" si="10"/>
        <v>0</v>
      </c>
      <c r="I320" s="190" t="s">
        <v>4992</v>
      </c>
      <c r="J320" s="21"/>
      <c r="K320" s="21"/>
      <c r="M320" s="192">
        <v>41954</v>
      </c>
      <c r="N320" s="193">
        <v>3242</v>
      </c>
      <c r="O320" s="324" t="s">
        <v>4923</v>
      </c>
      <c r="P320" s="20" t="s">
        <v>57</v>
      </c>
      <c r="Q320" s="213">
        <v>1575</v>
      </c>
      <c r="R320" s="256">
        <v>41955</v>
      </c>
      <c r="S320" s="42">
        <v>1575</v>
      </c>
      <c r="T320" s="217">
        <f t="shared" si="9"/>
        <v>0</v>
      </c>
      <c r="U320" s="190" t="s">
        <v>5251</v>
      </c>
    </row>
    <row r="321" spans="1:21" x14ac:dyDescent="0.25">
      <c r="A321" s="192">
        <v>41948</v>
      </c>
      <c r="B321" s="193">
        <v>2715</v>
      </c>
      <c r="C321" s="324" t="s">
        <v>4923</v>
      </c>
      <c r="D321" s="308" t="s">
        <v>2714</v>
      </c>
      <c r="E321" s="309">
        <v>5294.7</v>
      </c>
      <c r="F321" s="256">
        <v>41948</v>
      </c>
      <c r="G321" s="42">
        <v>5294.7</v>
      </c>
      <c r="H321" s="217">
        <f t="shared" si="10"/>
        <v>0</v>
      </c>
      <c r="I321" s="190" t="s">
        <v>4992</v>
      </c>
      <c r="J321" s="21"/>
      <c r="K321" s="21"/>
      <c r="M321" s="192">
        <v>41956</v>
      </c>
      <c r="N321" s="193">
        <v>3411</v>
      </c>
      <c r="O321" s="324" t="s">
        <v>4923</v>
      </c>
      <c r="P321" s="20" t="s">
        <v>57</v>
      </c>
      <c r="Q321" s="213">
        <v>1575</v>
      </c>
      <c r="R321" s="256">
        <v>41956</v>
      </c>
      <c r="S321" s="42">
        <v>1575</v>
      </c>
      <c r="T321" s="217">
        <f t="shared" si="9"/>
        <v>0</v>
      </c>
      <c r="U321" s="20" t="s">
        <v>4992</v>
      </c>
    </row>
    <row r="322" spans="1:21" x14ac:dyDescent="0.25">
      <c r="A322" s="192">
        <v>41948</v>
      </c>
      <c r="B322" s="193">
        <v>2716</v>
      </c>
      <c r="C322" s="324" t="s">
        <v>4923</v>
      </c>
      <c r="D322" s="308" t="s">
        <v>35</v>
      </c>
      <c r="E322" s="309">
        <v>4175.3</v>
      </c>
      <c r="F322" s="256">
        <v>41949</v>
      </c>
      <c r="G322" s="42">
        <v>4175.3</v>
      </c>
      <c r="H322" s="217">
        <f t="shared" si="10"/>
        <v>0</v>
      </c>
      <c r="I322" s="190" t="s">
        <v>4992</v>
      </c>
      <c r="J322" s="21"/>
      <c r="K322" s="21"/>
      <c r="M322" s="192">
        <v>41957</v>
      </c>
      <c r="N322" s="193">
        <v>3488</v>
      </c>
      <c r="O322" s="324" t="s">
        <v>4923</v>
      </c>
      <c r="P322" s="308" t="s">
        <v>57</v>
      </c>
      <c r="Q322" s="309">
        <v>1840</v>
      </c>
      <c r="R322" s="256">
        <v>41958</v>
      </c>
      <c r="S322" s="42">
        <v>1840</v>
      </c>
      <c r="T322" s="217">
        <f t="shared" si="9"/>
        <v>0</v>
      </c>
      <c r="U322" s="20" t="s">
        <v>5251</v>
      </c>
    </row>
    <row r="323" spans="1:21" x14ac:dyDescent="0.25">
      <c r="A323" s="192">
        <v>41948</v>
      </c>
      <c r="B323" s="193">
        <v>2717</v>
      </c>
      <c r="C323" s="324" t="s">
        <v>4923</v>
      </c>
      <c r="D323" s="308" t="s">
        <v>4915</v>
      </c>
      <c r="E323" s="309">
        <v>13342</v>
      </c>
      <c r="F323" s="256">
        <v>41949</v>
      </c>
      <c r="G323" s="42">
        <v>13342</v>
      </c>
      <c r="H323" s="217">
        <f t="shared" si="10"/>
        <v>0</v>
      </c>
      <c r="I323" s="190" t="s">
        <v>6617</v>
      </c>
      <c r="J323" s="21"/>
      <c r="K323" s="21"/>
      <c r="M323" s="192">
        <v>41965</v>
      </c>
      <c r="N323" s="193">
        <v>4160</v>
      </c>
      <c r="O323" s="322" t="s">
        <v>4923</v>
      </c>
      <c r="P323" s="308" t="s">
        <v>57</v>
      </c>
      <c r="Q323" s="309">
        <v>1980</v>
      </c>
      <c r="R323" s="256">
        <v>41966</v>
      </c>
      <c r="S323" s="34">
        <v>1980</v>
      </c>
      <c r="T323" s="217">
        <f t="shared" ref="T323:T386" si="11">Q323-S323</f>
        <v>0</v>
      </c>
      <c r="U323" s="108" t="s">
        <v>4992</v>
      </c>
    </row>
    <row r="324" spans="1:21" x14ac:dyDescent="0.25">
      <c r="A324" s="192">
        <v>41948</v>
      </c>
      <c r="B324" s="193">
        <v>2718</v>
      </c>
      <c r="C324" s="324" t="s">
        <v>4923</v>
      </c>
      <c r="D324" s="308" t="s">
        <v>4257</v>
      </c>
      <c r="E324" s="309">
        <v>30564.6</v>
      </c>
      <c r="F324" s="421" t="s">
        <v>6633</v>
      </c>
      <c r="G324" s="42">
        <f>13500+4000+13064.6</f>
        <v>30564.6</v>
      </c>
      <c r="H324" s="217">
        <f t="shared" si="10"/>
        <v>0</v>
      </c>
      <c r="I324" s="190" t="s">
        <v>6049</v>
      </c>
      <c r="J324" s="21"/>
      <c r="K324" s="21"/>
      <c r="M324" s="192">
        <v>41967</v>
      </c>
      <c r="N324" s="193">
        <v>4272</v>
      </c>
      <c r="O324" s="322" t="s">
        <v>4923</v>
      </c>
      <c r="P324" s="308" t="s">
        <v>57</v>
      </c>
      <c r="Q324" s="309">
        <v>1540</v>
      </c>
      <c r="R324" s="368">
        <v>41967</v>
      </c>
      <c r="S324" s="42">
        <v>1540</v>
      </c>
      <c r="T324" s="217">
        <f t="shared" si="11"/>
        <v>0</v>
      </c>
      <c r="U324" s="190" t="s">
        <v>5251</v>
      </c>
    </row>
    <row r="325" spans="1:21" x14ac:dyDescent="0.25">
      <c r="A325" s="192">
        <v>41948</v>
      </c>
      <c r="B325" s="193">
        <v>2719</v>
      </c>
      <c r="C325" s="324" t="s">
        <v>4923</v>
      </c>
      <c r="D325" s="308" t="s">
        <v>110</v>
      </c>
      <c r="E325" s="309">
        <v>44923.199999999997</v>
      </c>
      <c r="F325" s="256">
        <v>41954</v>
      </c>
      <c r="G325" s="42">
        <v>44923.199999999997</v>
      </c>
      <c r="H325" s="217">
        <f t="shared" si="10"/>
        <v>0</v>
      </c>
      <c r="I325" s="190" t="s">
        <v>5000</v>
      </c>
      <c r="J325" s="21"/>
      <c r="K325" s="21"/>
      <c r="M325" s="192">
        <v>41969</v>
      </c>
      <c r="N325" s="193">
        <v>4465</v>
      </c>
      <c r="O325" s="322" t="s">
        <v>4923</v>
      </c>
      <c r="P325" s="308" t="s">
        <v>57</v>
      </c>
      <c r="Q325" s="309">
        <v>1760</v>
      </c>
      <c r="R325" s="256">
        <v>41969</v>
      </c>
      <c r="S325" s="34">
        <v>1760</v>
      </c>
      <c r="T325" s="217">
        <f t="shared" si="11"/>
        <v>0</v>
      </c>
      <c r="U325" s="108" t="s">
        <v>4995</v>
      </c>
    </row>
    <row r="326" spans="1:21" x14ac:dyDescent="0.25">
      <c r="A326" s="192">
        <v>41948</v>
      </c>
      <c r="B326" s="193">
        <v>2720</v>
      </c>
      <c r="C326" s="324" t="s">
        <v>4923</v>
      </c>
      <c r="D326" s="295" t="s">
        <v>53</v>
      </c>
      <c r="E326" s="296">
        <v>0</v>
      </c>
      <c r="F326" s="423" t="s">
        <v>6634</v>
      </c>
      <c r="G326" s="42"/>
      <c r="H326" s="217">
        <f t="shared" si="10"/>
        <v>0</v>
      </c>
      <c r="I326" s="190" t="s">
        <v>3076</v>
      </c>
      <c r="J326" s="21"/>
      <c r="K326" s="21"/>
      <c r="M326" s="192">
        <v>41970</v>
      </c>
      <c r="N326" s="193">
        <v>4533</v>
      </c>
      <c r="O326" s="322" t="s">
        <v>4923</v>
      </c>
      <c r="P326" s="308" t="s">
        <v>57</v>
      </c>
      <c r="Q326" s="309">
        <v>1320</v>
      </c>
      <c r="R326" s="256">
        <v>41970</v>
      </c>
      <c r="S326" s="229">
        <v>1320</v>
      </c>
      <c r="T326" s="217">
        <f t="shared" si="11"/>
        <v>0</v>
      </c>
      <c r="U326" s="20" t="s">
        <v>5251</v>
      </c>
    </row>
    <row r="327" spans="1:21" x14ac:dyDescent="0.25">
      <c r="A327" s="192">
        <v>41948</v>
      </c>
      <c r="B327" s="193">
        <v>2721</v>
      </c>
      <c r="C327" s="324" t="s">
        <v>4923</v>
      </c>
      <c r="D327" s="308" t="s">
        <v>3366</v>
      </c>
      <c r="E327" s="309">
        <v>620</v>
      </c>
      <c r="F327" s="256">
        <v>41948</v>
      </c>
      <c r="G327" s="42">
        <v>620</v>
      </c>
      <c r="H327" s="217">
        <f t="shared" si="10"/>
        <v>0</v>
      </c>
      <c r="I327" s="190" t="s">
        <v>4992</v>
      </c>
      <c r="J327" s="21"/>
      <c r="K327" s="21"/>
      <c r="M327" s="192">
        <v>41971</v>
      </c>
      <c r="N327" s="193">
        <v>4643</v>
      </c>
      <c r="O327" s="322" t="s">
        <v>4923</v>
      </c>
      <c r="P327" s="199" t="s">
        <v>57</v>
      </c>
      <c r="Q327" s="238">
        <v>1540</v>
      </c>
      <c r="R327" s="256">
        <v>41971</v>
      </c>
      <c r="S327" s="34">
        <v>1540</v>
      </c>
      <c r="T327" s="217">
        <f t="shared" si="11"/>
        <v>0</v>
      </c>
      <c r="U327" s="36" t="s">
        <v>5251</v>
      </c>
    </row>
    <row r="328" spans="1:21" x14ac:dyDescent="0.25">
      <c r="A328" s="192">
        <v>41948</v>
      </c>
      <c r="B328" s="193">
        <v>2722</v>
      </c>
      <c r="C328" s="324" t="s">
        <v>4923</v>
      </c>
      <c r="D328" s="308" t="s">
        <v>1814</v>
      </c>
      <c r="E328" s="309">
        <v>15206.2</v>
      </c>
      <c r="F328" s="256">
        <v>41957</v>
      </c>
      <c r="G328" s="42">
        <v>15206.2</v>
      </c>
      <c r="H328" s="217">
        <f t="shared" ref="H328:H391" si="12">E328-G328</f>
        <v>0</v>
      </c>
      <c r="I328" s="190" t="s">
        <v>5000</v>
      </c>
      <c r="J328" s="21"/>
      <c r="K328" s="21"/>
      <c r="M328" s="192">
        <v>41972</v>
      </c>
      <c r="N328" s="193">
        <v>4756</v>
      </c>
      <c r="O328" s="322" t="s">
        <v>4923</v>
      </c>
      <c r="P328" s="308" t="s">
        <v>57</v>
      </c>
      <c r="Q328" s="309">
        <v>1760</v>
      </c>
      <c r="R328" s="256">
        <v>41972</v>
      </c>
      <c r="S328" s="229">
        <v>1760</v>
      </c>
      <c r="T328" s="217">
        <f t="shared" si="11"/>
        <v>0</v>
      </c>
      <c r="U328" s="20" t="s">
        <v>5251</v>
      </c>
    </row>
    <row r="329" spans="1:21" x14ac:dyDescent="0.25">
      <c r="A329" s="192">
        <v>41948</v>
      </c>
      <c r="B329" s="193">
        <v>2723</v>
      </c>
      <c r="C329" s="324" t="s">
        <v>4923</v>
      </c>
      <c r="D329" s="308" t="s">
        <v>22</v>
      </c>
      <c r="E329" s="309">
        <v>1258.4000000000001</v>
      </c>
      <c r="F329" s="256">
        <v>41948</v>
      </c>
      <c r="G329" s="42">
        <v>1258.4000000000001</v>
      </c>
      <c r="H329" s="217">
        <f t="shared" si="12"/>
        <v>0</v>
      </c>
      <c r="I329" s="190" t="s">
        <v>4992</v>
      </c>
      <c r="J329" s="21"/>
      <c r="K329" s="21"/>
      <c r="M329" s="192">
        <v>41973</v>
      </c>
      <c r="N329" s="193">
        <v>4831</v>
      </c>
      <c r="O329" s="322" t="s">
        <v>4923</v>
      </c>
      <c r="P329" s="308" t="s">
        <v>57</v>
      </c>
      <c r="Q329" s="309">
        <v>1980</v>
      </c>
      <c r="R329" s="368">
        <v>41973</v>
      </c>
      <c r="S329" s="229">
        <v>1980</v>
      </c>
      <c r="T329" s="217">
        <f t="shared" si="11"/>
        <v>0</v>
      </c>
      <c r="U329" s="20" t="s">
        <v>5251</v>
      </c>
    </row>
    <row r="330" spans="1:21" x14ac:dyDescent="0.25">
      <c r="A330" s="192">
        <v>41948</v>
      </c>
      <c r="B330" s="193">
        <v>2724</v>
      </c>
      <c r="C330" s="324" t="s">
        <v>4923</v>
      </c>
      <c r="D330" s="308" t="s">
        <v>6635</v>
      </c>
      <c r="E330" s="309">
        <v>7262.4</v>
      </c>
      <c r="F330" s="256">
        <v>41948</v>
      </c>
      <c r="G330" s="42">
        <v>7262.4</v>
      </c>
      <c r="H330" s="217">
        <f t="shared" si="12"/>
        <v>0</v>
      </c>
      <c r="I330" s="190" t="s">
        <v>4992</v>
      </c>
      <c r="J330" s="21"/>
      <c r="K330" s="21"/>
      <c r="M330" s="192">
        <v>41949</v>
      </c>
      <c r="N330" s="193">
        <v>2875</v>
      </c>
      <c r="O330" s="324" t="s">
        <v>4923</v>
      </c>
      <c r="P330" s="308" t="s">
        <v>3557</v>
      </c>
      <c r="Q330" s="309">
        <v>29813.8</v>
      </c>
      <c r="R330" s="412" t="s">
        <v>6646</v>
      </c>
      <c r="S330" s="42">
        <v>29813.8</v>
      </c>
      <c r="T330" s="217">
        <f t="shared" si="11"/>
        <v>0</v>
      </c>
      <c r="U330" s="20" t="s">
        <v>5009</v>
      </c>
    </row>
    <row r="331" spans="1:21" x14ac:dyDescent="0.25">
      <c r="A331" s="192">
        <v>41948</v>
      </c>
      <c r="B331" s="193">
        <v>2725</v>
      </c>
      <c r="C331" s="324" t="s">
        <v>4923</v>
      </c>
      <c r="D331" s="308" t="s">
        <v>4620</v>
      </c>
      <c r="E331" s="309">
        <v>4137.6000000000004</v>
      </c>
      <c r="F331" s="256">
        <v>41948</v>
      </c>
      <c r="G331" s="42">
        <v>4137.6000000000004</v>
      </c>
      <c r="H331" s="217">
        <f t="shared" si="12"/>
        <v>0</v>
      </c>
      <c r="I331" s="190" t="s">
        <v>6049</v>
      </c>
      <c r="J331" s="21"/>
      <c r="K331" s="21"/>
      <c r="M331" s="192">
        <v>41956</v>
      </c>
      <c r="N331" s="193">
        <v>3451</v>
      </c>
      <c r="O331" s="324" t="s">
        <v>4923</v>
      </c>
      <c r="P331" s="20" t="s">
        <v>3557</v>
      </c>
      <c r="Q331" s="213">
        <v>30930.68</v>
      </c>
      <c r="R331" s="412" t="s">
        <v>6687</v>
      </c>
      <c r="S331" s="34">
        <v>30930.68</v>
      </c>
      <c r="T331" s="217">
        <f t="shared" si="11"/>
        <v>0</v>
      </c>
      <c r="U331" s="32" t="s">
        <v>5009</v>
      </c>
    </row>
    <row r="332" spans="1:21" x14ac:dyDescent="0.25">
      <c r="A332" s="192">
        <v>41948</v>
      </c>
      <c r="B332" s="193">
        <v>2726</v>
      </c>
      <c r="C332" s="324" t="s">
        <v>4923</v>
      </c>
      <c r="D332" s="308" t="s">
        <v>4290</v>
      </c>
      <c r="E332" s="309">
        <v>2540.8000000000002</v>
      </c>
      <c r="F332" s="256">
        <v>41948</v>
      </c>
      <c r="G332" s="42">
        <v>2540.8000000000002</v>
      </c>
      <c r="H332" s="217">
        <f t="shared" si="12"/>
        <v>0</v>
      </c>
      <c r="I332" s="190" t="s">
        <v>4992</v>
      </c>
      <c r="J332" s="21"/>
      <c r="K332" s="21"/>
      <c r="M332" s="192">
        <v>41963</v>
      </c>
      <c r="N332" s="193">
        <v>4015</v>
      </c>
      <c r="O332" s="322" t="s">
        <v>4923</v>
      </c>
      <c r="P332" s="308" t="s">
        <v>3557</v>
      </c>
      <c r="Q332" s="309">
        <v>19444</v>
      </c>
      <c r="R332" s="256">
        <v>41969</v>
      </c>
      <c r="S332" s="42">
        <v>19444</v>
      </c>
      <c r="T332" s="217">
        <f t="shared" si="11"/>
        <v>0</v>
      </c>
      <c r="U332" s="20" t="s">
        <v>5009</v>
      </c>
    </row>
    <row r="333" spans="1:21" x14ac:dyDescent="0.25">
      <c r="A333" s="192">
        <v>41948</v>
      </c>
      <c r="B333" s="193">
        <v>2727</v>
      </c>
      <c r="C333" s="324" t="s">
        <v>4923</v>
      </c>
      <c r="D333" s="308" t="s">
        <v>116</v>
      </c>
      <c r="E333" s="309">
        <v>5206.6000000000004</v>
      </c>
      <c r="F333" s="256">
        <v>41948</v>
      </c>
      <c r="G333" s="42">
        <v>5206.6000000000004</v>
      </c>
      <c r="H333" s="217">
        <f t="shared" si="12"/>
        <v>0</v>
      </c>
      <c r="I333" s="190" t="s">
        <v>4992</v>
      </c>
      <c r="J333" s="21"/>
      <c r="K333" s="21"/>
      <c r="M333" s="192">
        <v>41967</v>
      </c>
      <c r="N333" s="193">
        <v>4359</v>
      </c>
      <c r="O333" s="322" t="s">
        <v>4923</v>
      </c>
      <c r="P333" s="20" t="s">
        <v>3557</v>
      </c>
      <c r="Q333" s="213">
        <v>10402.799999999999</v>
      </c>
      <c r="R333" s="256">
        <v>41971</v>
      </c>
      <c r="S333" s="34">
        <v>10402.799999999999</v>
      </c>
      <c r="T333" s="217">
        <f t="shared" si="11"/>
        <v>0</v>
      </c>
      <c r="U333" s="32" t="s">
        <v>5009</v>
      </c>
    </row>
    <row r="334" spans="1:21" x14ac:dyDescent="0.25">
      <c r="A334" s="192">
        <v>41948</v>
      </c>
      <c r="B334" s="193">
        <v>2728</v>
      </c>
      <c r="C334" s="324" t="s">
        <v>4923</v>
      </c>
      <c r="D334" s="308" t="s">
        <v>4287</v>
      </c>
      <c r="E334" s="309">
        <v>30416.1</v>
      </c>
      <c r="F334" s="256">
        <v>41949</v>
      </c>
      <c r="G334" s="42">
        <v>30416.1</v>
      </c>
      <c r="H334" s="217">
        <f t="shared" si="12"/>
        <v>0</v>
      </c>
      <c r="I334" s="190" t="s">
        <v>4995</v>
      </c>
      <c r="J334" s="21"/>
      <c r="K334" s="21"/>
      <c r="M334" s="192">
        <v>41970</v>
      </c>
      <c r="N334" s="193">
        <v>4611</v>
      </c>
      <c r="O334" s="322" t="s">
        <v>4923</v>
      </c>
      <c r="P334" s="199" t="s">
        <v>3557</v>
      </c>
      <c r="Q334" s="238">
        <v>25314</v>
      </c>
      <c r="R334" s="412">
        <v>41976</v>
      </c>
      <c r="S334" s="40">
        <v>25314</v>
      </c>
      <c r="T334" s="217">
        <f t="shared" si="11"/>
        <v>0</v>
      </c>
      <c r="U334" s="36" t="s">
        <v>5009</v>
      </c>
    </row>
    <row r="335" spans="1:21" x14ac:dyDescent="0.25">
      <c r="A335" s="192">
        <v>41948</v>
      </c>
      <c r="B335" s="193">
        <v>2729</v>
      </c>
      <c r="C335" s="324" t="s">
        <v>4923</v>
      </c>
      <c r="D335" s="308" t="s">
        <v>338</v>
      </c>
      <c r="E335" s="309">
        <v>832.8</v>
      </c>
      <c r="F335" s="256">
        <v>41949</v>
      </c>
      <c r="G335" s="42">
        <v>832.8</v>
      </c>
      <c r="H335" s="217">
        <f t="shared" si="12"/>
        <v>0</v>
      </c>
      <c r="I335" s="190" t="s">
        <v>4995</v>
      </c>
      <c r="J335" s="21"/>
      <c r="K335" s="21"/>
      <c r="M335" s="192">
        <v>41947</v>
      </c>
      <c r="N335" s="193">
        <v>2679</v>
      </c>
      <c r="O335" s="324" t="s">
        <v>4923</v>
      </c>
      <c r="P335" s="661" t="s">
        <v>316</v>
      </c>
      <c r="Q335" s="309">
        <v>640</v>
      </c>
      <c r="R335" s="256">
        <v>41947</v>
      </c>
      <c r="S335" s="42">
        <v>640</v>
      </c>
      <c r="T335" s="217">
        <f t="shared" si="11"/>
        <v>0</v>
      </c>
      <c r="U335" s="50" t="s">
        <v>5251</v>
      </c>
    </row>
    <row r="336" spans="1:21" x14ac:dyDescent="0.25">
      <c r="A336" s="192">
        <v>41948</v>
      </c>
      <c r="B336" s="193">
        <v>2730</v>
      </c>
      <c r="C336" s="324" t="s">
        <v>4923</v>
      </c>
      <c r="D336" s="308" t="s">
        <v>316</v>
      </c>
      <c r="E336" s="309">
        <v>571.20000000000005</v>
      </c>
      <c r="F336" s="256">
        <v>41949</v>
      </c>
      <c r="G336" s="42">
        <v>571.20000000000005</v>
      </c>
      <c r="H336" s="217">
        <f t="shared" si="12"/>
        <v>0</v>
      </c>
      <c r="I336" s="190" t="s">
        <v>4995</v>
      </c>
      <c r="J336" s="21"/>
      <c r="K336" s="21"/>
      <c r="M336" s="192">
        <v>41948</v>
      </c>
      <c r="N336" s="193">
        <v>2730</v>
      </c>
      <c r="O336" s="324" t="s">
        <v>4923</v>
      </c>
      <c r="P336" s="308" t="s">
        <v>316</v>
      </c>
      <c r="Q336" s="309">
        <v>571.20000000000005</v>
      </c>
      <c r="R336" s="256">
        <v>41949</v>
      </c>
      <c r="S336" s="42">
        <v>571.20000000000005</v>
      </c>
      <c r="T336" s="217">
        <f t="shared" si="11"/>
        <v>0</v>
      </c>
      <c r="U336" s="190" t="s">
        <v>4995</v>
      </c>
    </row>
    <row r="337" spans="1:21" x14ac:dyDescent="0.25">
      <c r="A337" s="192">
        <v>41948</v>
      </c>
      <c r="B337" s="193">
        <v>2731</v>
      </c>
      <c r="C337" s="324" t="s">
        <v>4923</v>
      </c>
      <c r="D337" s="308" t="s">
        <v>4589</v>
      </c>
      <c r="E337" s="309">
        <v>340.2</v>
      </c>
      <c r="F337" s="256">
        <v>41948</v>
      </c>
      <c r="G337" s="42">
        <v>340.2</v>
      </c>
      <c r="H337" s="217">
        <f t="shared" si="12"/>
        <v>0</v>
      </c>
      <c r="I337" s="190" t="s">
        <v>4992</v>
      </c>
      <c r="J337" s="21"/>
      <c r="K337" s="21"/>
      <c r="M337" s="192">
        <v>41958</v>
      </c>
      <c r="N337" s="193">
        <v>3574</v>
      </c>
      <c r="O337" s="324" t="s">
        <v>4923</v>
      </c>
      <c r="P337" s="308" t="s">
        <v>316</v>
      </c>
      <c r="Q337" s="309">
        <v>956.8</v>
      </c>
      <c r="R337" s="256">
        <v>41960</v>
      </c>
      <c r="S337" s="42">
        <v>956.8</v>
      </c>
      <c r="T337" s="217">
        <f t="shared" si="11"/>
        <v>0</v>
      </c>
      <c r="U337" s="190" t="s">
        <v>5251</v>
      </c>
    </row>
    <row r="338" spans="1:21" x14ac:dyDescent="0.25">
      <c r="A338" s="192">
        <v>41948</v>
      </c>
      <c r="B338" s="193">
        <v>2732</v>
      </c>
      <c r="C338" s="324" t="s">
        <v>4923</v>
      </c>
      <c r="D338" s="308" t="s">
        <v>6605</v>
      </c>
      <c r="E338" s="309">
        <v>2185</v>
      </c>
      <c r="F338" s="256">
        <v>41949</v>
      </c>
      <c r="G338" s="42">
        <v>2185</v>
      </c>
      <c r="H338" s="217">
        <f t="shared" si="12"/>
        <v>0</v>
      </c>
      <c r="I338" s="190" t="s">
        <v>4995</v>
      </c>
      <c r="M338" s="192">
        <v>41970</v>
      </c>
      <c r="N338" s="193">
        <v>4547</v>
      </c>
      <c r="O338" s="322" t="s">
        <v>4923</v>
      </c>
      <c r="P338" s="308" t="s">
        <v>316</v>
      </c>
      <c r="Q338" s="309">
        <v>254</v>
      </c>
      <c r="R338" s="256">
        <v>41970</v>
      </c>
      <c r="S338" s="229">
        <v>254</v>
      </c>
      <c r="T338" s="217">
        <f t="shared" si="11"/>
        <v>0</v>
      </c>
      <c r="U338" s="20" t="s">
        <v>5251</v>
      </c>
    </row>
    <row r="339" spans="1:21" x14ac:dyDescent="0.25">
      <c r="A339" s="192">
        <v>41948</v>
      </c>
      <c r="B339" s="193">
        <v>2733</v>
      </c>
      <c r="C339" s="324" t="s">
        <v>4923</v>
      </c>
      <c r="D339" s="308" t="s">
        <v>47</v>
      </c>
      <c r="E339" s="309">
        <v>2428.8000000000002</v>
      </c>
      <c r="F339" s="256">
        <v>41949</v>
      </c>
      <c r="G339" s="42">
        <v>2428.8000000000002</v>
      </c>
      <c r="H339" s="217">
        <f t="shared" si="12"/>
        <v>0</v>
      </c>
      <c r="I339" s="190" t="s">
        <v>4995</v>
      </c>
      <c r="M339" s="192">
        <v>41956</v>
      </c>
      <c r="N339" s="193">
        <v>3457</v>
      </c>
      <c r="O339" s="324" t="s">
        <v>4923</v>
      </c>
      <c r="P339" s="20" t="s">
        <v>174</v>
      </c>
      <c r="Q339" s="213">
        <v>13098</v>
      </c>
      <c r="R339" s="579">
        <v>41958</v>
      </c>
      <c r="S339" s="34">
        <v>13098</v>
      </c>
      <c r="T339" s="217">
        <f t="shared" si="11"/>
        <v>0</v>
      </c>
      <c r="U339" s="32" t="s">
        <v>5009</v>
      </c>
    </row>
    <row r="340" spans="1:21" x14ac:dyDescent="0.25">
      <c r="A340" s="192">
        <v>41948</v>
      </c>
      <c r="B340" s="193">
        <v>2734</v>
      </c>
      <c r="C340" s="324" t="s">
        <v>4923</v>
      </c>
      <c r="D340" s="308" t="s">
        <v>2183</v>
      </c>
      <c r="E340" s="309">
        <v>880</v>
      </c>
      <c r="F340" s="256">
        <v>41949</v>
      </c>
      <c r="G340" s="42">
        <v>880</v>
      </c>
      <c r="H340" s="217">
        <f t="shared" si="12"/>
        <v>0</v>
      </c>
      <c r="I340" s="190" t="s">
        <v>4995</v>
      </c>
      <c r="M340" s="192">
        <v>41960</v>
      </c>
      <c r="N340" s="193">
        <v>3772</v>
      </c>
      <c r="O340" s="324" t="s">
        <v>4923</v>
      </c>
      <c r="P340" s="20" t="s">
        <v>174</v>
      </c>
      <c r="Q340" s="213">
        <v>28430.2</v>
      </c>
      <c r="R340" s="256">
        <v>41962</v>
      </c>
      <c r="S340" s="229">
        <v>28430.2</v>
      </c>
      <c r="T340" s="217">
        <f t="shared" si="11"/>
        <v>0</v>
      </c>
      <c r="U340" s="190" t="s">
        <v>5009</v>
      </c>
    </row>
    <row r="341" spans="1:21" x14ac:dyDescent="0.25">
      <c r="A341" s="192">
        <v>41948</v>
      </c>
      <c r="B341" s="193">
        <v>2735</v>
      </c>
      <c r="C341" s="324" t="s">
        <v>4923</v>
      </c>
      <c r="D341" s="308" t="s">
        <v>57</v>
      </c>
      <c r="E341" s="309">
        <v>1350</v>
      </c>
      <c r="F341" s="256">
        <v>41949</v>
      </c>
      <c r="G341" s="42">
        <v>1350</v>
      </c>
      <c r="H341" s="217">
        <f t="shared" si="12"/>
        <v>0</v>
      </c>
      <c r="I341" s="190" t="s">
        <v>4995</v>
      </c>
      <c r="M341" s="192">
        <v>41963</v>
      </c>
      <c r="N341" s="193">
        <v>4020</v>
      </c>
      <c r="O341" s="322" t="s">
        <v>4923</v>
      </c>
      <c r="P341" s="308" t="s">
        <v>174</v>
      </c>
      <c r="Q341" s="309">
        <v>26730.400000000001</v>
      </c>
      <c r="R341" s="256">
        <v>41967</v>
      </c>
      <c r="S341" s="42">
        <v>26730.400000000001</v>
      </c>
      <c r="T341" s="217">
        <f t="shared" si="11"/>
        <v>0</v>
      </c>
      <c r="U341" s="20" t="s">
        <v>5009</v>
      </c>
    </row>
    <row r="342" spans="1:21" x14ac:dyDescent="0.25">
      <c r="A342" s="192">
        <v>41948</v>
      </c>
      <c r="B342" s="193">
        <v>2736</v>
      </c>
      <c r="C342" s="324" t="s">
        <v>4923</v>
      </c>
      <c r="D342" s="308" t="s">
        <v>2700</v>
      </c>
      <c r="E342" s="309">
        <v>5255.1</v>
      </c>
      <c r="F342" s="256">
        <v>41949</v>
      </c>
      <c r="G342" s="42">
        <v>5255.1</v>
      </c>
      <c r="H342" s="217">
        <f t="shared" si="12"/>
        <v>0</v>
      </c>
      <c r="I342" s="190" t="s">
        <v>5000</v>
      </c>
      <c r="M342" s="192">
        <v>41967</v>
      </c>
      <c r="N342" s="193">
        <v>4345</v>
      </c>
      <c r="O342" s="322" t="s">
        <v>4923</v>
      </c>
      <c r="P342" s="308" t="s">
        <v>174</v>
      </c>
      <c r="Q342" s="309">
        <v>2580.8000000000002</v>
      </c>
      <c r="R342" s="256">
        <v>41969</v>
      </c>
      <c r="S342" s="34">
        <v>2580.8000000000002</v>
      </c>
      <c r="T342" s="217">
        <f t="shared" si="11"/>
        <v>0</v>
      </c>
      <c r="U342" s="32" t="s">
        <v>5009</v>
      </c>
    </row>
    <row r="343" spans="1:21" x14ac:dyDescent="0.25">
      <c r="A343" s="192">
        <v>41948</v>
      </c>
      <c r="B343" s="193">
        <v>2737</v>
      </c>
      <c r="C343" s="324" t="s">
        <v>4923</v>
      </c>
      <c r="D343" s="308" t="s">
        <v>4652</v>
      </c>
      <c r="E343" s="309">
        <v>1350</v>
      </c>
      <c r="F343" s="256">
        <v>41949</v>
      </c>
      <c r="G343" s="42">
        <v>1350</v>
      </c>
      <c r="H343" s="217">
        <f t="shared" si="12"/>
        <v>0</v>
      </c>
      <c r="I343" s="190" t="s">
        <v>4995</v>
      </c>
      <c r="M343" s="192">
        <v>41949</v>
      </c>
      <c r="N343" s="193">
        <v>2841</v>
      </c>
      <c r="O343" s="324" t="s">
        <v>4923</v>
      </c>
      <c r="P343" s="308" t="s">
        <v>79</v>
      </c>
      <c r="Q343" s="309">
        <v>8109</v>
      </c>
      <c r="R343" s="256">
        <v>41949</v>
      </c>
      <c r="S343" s="42">
        <v>8109</v>
      </c>
      <c r="T343" s="217">
        <f t="shared" si="11"/>
        <v>0</v>
      </c>
      <c r="U343" s="190" t="s">
        <v>4995</v>
      </c>
    </row>
    <row r="344" spans="1:21" x14ac:dyDescent="0.25">
      <c r="A344" s="192">
        <v>41948</v>
      </c>
      <c r="B344" s="193">
        <v>2738</v>
      </c>
      <c r="C344" s="324" t="s">
        <v>4923</v>
      </c>
      <c r="D344" s="308" t="s">
        <v>29</v>
      </c>
      <c r="E344" s="309">
        <v>28867.599999999999</v>
      </c>
      <c r="F344" s="256">
        <v>41949</v>
      </c>
      <c r="G344" s="42">
        <v>28867.599999999999</v>
      </c>
      <c r="H344" s="217">
        <f t="shared" si="12"/>
        <v>0</v>
      </c>
      <c r="I344" s="190" t="s">
        <v>4995</v>
      </c>
      <c r="M344" s="192">
        <v>41956</v>
      </c>
      <c r="N344" s="193">
        <v>3389</v>
      </c>
      <c r="O344" s="324" t="s">
        <v>4923</v>
      </c>
      <c r="P344" s="20" t="s">
        <v>79</v>
      </c>
      <c r="Q344" s="213">
        <v>27234</v>
      </c>
      <c r="R344" s="256">
        <v>41956</v>
      </c>
      <c r="S344" s="42">
        <v>27234</v>
      </c>
      <c r="T344" s="217">
        <f t="shared" si="11"/>
        <v>0</v>
      </c>
      <c r="U344" s="190" t="s">
        <v>4992</v>
      </c>
    </row>
    <row r="345" spans="1:21" x14ac:dyDescent="0.25">
      <c r="A345" s="192">
        <v>41948</v>
      </c>
      <c r="B345" s="193">
        <v>2739</v>
      </c>
      <c r="C345" s="324" t="s">
        <v>4923</v>
      </c>
      <c r="D345" s="308" t="s">
        <v>83</v>
      </c>
      <c r="E345" s="309">
        <v>2822</v>
      </c>
      <c r="F345" s="256">
        <v>41948</v>
      </c>
      <c r="G345" s="42">
        <v>2822</v>
      </c>
      <c r="H345" s="217">
        <f t="shared" si="12"/>
        <v>0</v>
      </c>
      <c r="I345" s="190" t="s">
        <v>5000</v>
      </c>
      <c r="K345" s="33"/>
      <c r="M345" s="192">
        <v>41963</v>
      </c>
      <c r="N345" s="193">
        <v>3990</v>
      </c>
      <c r="O345" s="324" t="s">
        <v>4923</v>
      </c>
      <c r="P345" s="308" t="s">
        <v>79</v>
      </c>
      <c r="Q345" s="309">
        <v>16539.599999999999</v>
      </c>
      <c r="R345" s="256">
        <v>41964</v>
      </c>
      <c r="S345" s="42">
        <v>16539.599999999999</v>
      </c>
      <c r="T345" s="217">
        <f t="shared" si="11"/>
        <v>0</v>
      </c>
      <c r="U345" s="20" t="s">
        <v>5000</v>
      </c>
    </row>
    <row r="346" spans="1:21" x14ac:dyDescent="0.25">
      <c r="A346" s="192">
        <v>41948</v>
      </c>
      <c r="B346" s="193">
        <v>2740</v>
      </c>
      <c r="C346" s="324" t="s">
        <v>4923</v>
      </c>
      <c r="D346" s="308" t="s">
        <v>62</v>
      </c>
      <c r="E346" s="309">
        <v>26204.799999999999</v>
      </c>
      <c r="F346" s="256">
        <v>41948</v>
      </c>
      <c r="G346" s="42">
        <v>26204.799999999999</v>
      </c>
      <c r="H346" s="217">
        <f t="shared" si="12"/>
        <v>0</v>
      </c>
      <c r="I346" s="190" t="s">
        <v>4992</v>
      </c>
      <c r="K346" s="33"/>
      <c r="M346" s="192">
        <v>41967</v>
      </c>
      <c r="N346" s="193">
        <v>4316</v>
      </c>
      <c r="O346" s="322" t="s">
        <v>4923</v>
      </c>
      <c r="P346" s="308" t="s">
        <v>79</v>
      </c>
      <c r="Q346" s="309">
        <v>13622.4</v>
      </c>
      <c r="R346" s="256">
        <v>41968</v>
      </c>
      <c r="S346" s="42">
        <v>13622.4</v>
      </c>
      <c r="T346" s="217">
        <f t="shared" si="11"/>
        <v>0</v>
      </c>
      <c r="U346" s="190" t="s">
        <v>5000</v>
      </c>
    </row>
    <row r="347" spans="1:21" x14ac:dyDescent="0.25">
      <c r="A347" s="192">
        <v>41948</v>
      </c>
      <c r="B347" s="193">
        <v>2741</v>
      </c>
      <c r="C347" s="324" t="s">
        <v>4923</v>
      </c>
      <c r="D347" s="308" t="s">
        <v>54</v>
      </c>
      <c r="E347" s="309">
        <v>3512</v>
      </c>
      <c r="F347" s="256">
        <v>41950</v>
      </c>
      <c r="G347" s="42">
        <v>3512</v>
      </c>
      <c r="H347" s="217">
        <f t="shared" si="12"/>
        <v>0</v>
      </c>
      <c r="I347" s="190" t="s">
        <v>4995</v>
      </c>
      <c r="K347" s="33"/>
      <c r="M347" s="192">
        <v>41968</v>
      </c>
      <c r="N347" s="193">
        <v>4384</v>
      </c>
      <c r="O347" s="322" t="s">
        <v>4923</v>
      </c>
      <c r="P347" s="308" t="s">
        <v>79</v>
      </c>
      <c r="Q347" s="309">
        <v>57218.239999999998</v>
      </c>
      <c r="R347" s="412">
        <v>41975</v>
      </c>
      <c r="S347" s="40">
        <v>57218.239999999998</v>
      </c>
      <c r="T347" s="217">
        <f t="shared" si="11"/>
        <v>0</v>
      </c>
      <c r="U347" s="32" t="s">
        <v>5000</v>
      </c>
    </row>
    <row r="348" spans="1:21" x14ac:dyDescent="0.25">
      <c r="A348" s="192">
        <v>41948</v>
      </c>
      <c r="B348" s="193">
        <v>2742</v>
      </c>
      <c r="C348" s="324" t="s">
        <v>4923</v>
      </c>
      <c r="D348" s="308" t="s">
        <v>2578</v>
      </c>
      <c r="E348" s="309">
        <v>6575.4</v>
      </c>
      <c r="F348" s="256">
        <v>41948</v>
      </c>
      <c r="G348" s="42">
        <v>6575.4</v>
      </c>
      <c r="H348" s="217">
        <f t="shared" si="12"/>
        <v>0</v>
      </c>
      <c r="I348" s="190" t="s">
        <v>4995</v>
      </c>
      <c r="K348" s="33"/>
      <c r="M348" s="192">
        <v>41968</v>
      </c>
      <c r="N348" s="193">
        <v>4427</v>
      </c>
      <c r="O348" s="322" t="s">
        <v>4923</v>
      </c>
      <c r="P348" s="308" t="s">
        <v>79</v>
      </c>
      <c r="Q348" s="309">
        <v>21744.799999999999</v>
      </c>
      <c r="R348" s="256">
        <v>41970</v>
      </c>
      <c r="S348" s="34">
        <v>21744.799999999999</v>
      </c>
      <c r="T348" s="217">
        <f t="shared" si="11"/>
        <v>0</v>
      </c>
      <c r="U348" s="32" t="s">
        <v>5000</v>
      </c>
    </row>
    <row r="349" spans="1:21" x14ac:dyDescent="0.25">
      <c r="A349" s="192">
        <v>41948</v>
      </c>
      <c r="B349" s="193">
        <v>2743</v>
      </c>
      <c r="C349" s="324" t="s">
        <v>4923</v>
      </c>
      <c r="D349" s="308" t="s">
        <v>2382</v>
      </c>
      <c r="E349" s="309">
        <v>6166</v>
      </c>
      <c r="F349" s="256">
        <v>41949</v>
      </c>
      <c r="G349" s="42">
        <v>6166</v>
      </c>
      <c r="H349" s="217">
        <f t="shared" si="12"/>
        <v>0</v>
      </c>
      <c r="I349" s="190" t="s">
        <v>5000</v>
      </c>
      <c r="K349" s="33"/>
      <c r="M349" s="192">
        <v>41970</v>
      </c>
      <c r="N349" s="193">
        <v>4589</v>
      </c>
      <c r="O349" s="322" t="s">
        <v>4923</v>
      </c>
      <c r="P349" s="199" t="s">
        <v>79</v>
      </c>
      <c r="Q349" s="238">
        <v>16737.599999999999</v>
      </c>
      <c r="R349" s="256">
        <v>41972</v>
      </c>
      <c r="S349" s="34">
        <v>16737.599999999999</v>
      </c>
      <c r="T349" s="217">
        <f t="shared" si="11"/>
        <v>0</v>
      </c>
      <c r="U349" s="36" t="s">
        <v>4995</v>
      </c>
    </row>
    <row r="350" spans="1:21" x14ac:dyDescent="0.25">
      <c r="A350" s="192">
        <v>41948</v>
      </c>
      <c r="B350" s="193">
        <v>2744</v>
      </c>
      <c r="C350" s="324" t="s">
        <v>4923</v>
      </c>
      <c r="D350" s="308" t="s">
        <v>4663</v>
      </c>
      <c r="E350" s="309">
        <v>14020.8</v>
      </c>
      <c r="F350" s="256">
        <v>41948</v>
      </c>
      <c r="G350" s="42">
        <v>14020.8</v>
      </c>
      <c r="H350" s="217">
        <f t="shared" si="12"/>
        <v>0</v>
      </c>
      <c r="I350" s="190" t="s">
        <v>4992</v>
      </c>
      <c r="M350" s="192">
        <v>41972</v>
      </c>
      <c r="N350" s="193">
        <v>4812</v>
      </c>
      <c r="O350" s="322" t="s">
        <v>4923</v>
      </c>
      <c r="P350" s="308" t="s">
        <v>79</v>
      </c>
      <c r="Q350" s="309">
        <v>19289.599999999999</v>
      </c>
      <c r="R350" s="381" t="s">
        <v>6770</v>
      </c>
      <c r="S350" s="219">
        <f>6037+13252.6</f>
        <v>19289.599999999999</v>
      </c>
      <c r="T350" s="217">
        <f t="shared" si="11"/>
        <v>0</v>
      </c>
      <c r="U350" s="20" t="s">
        <v>4742</v>
      </c>
    </row>
    <row r="351" spans="1:21" x14ac:dyDescent="0.25">
      <c r="A351" s="192">
        <v>41948</v>
      </c>
      <c r="B351" s="193">
        <v>2745</v>
      </c>
      <c r="C351" s="324" t="s">
        <v>4923</v>
      </c>
      <c r="D351" s="308" t="s">
        <v>136</v>
      </c>
      <c r="E351" s="309">
        <v>623</v>
      </c>
      <c r="F351" s="412">
        <v>41948</v>
      </c>
      <c r="G351" s="42">
        <v>623</v>
      </c>
      <c r="H351" s="217">
        <f t="shared" si="12"/>
        <v>0</v>
      </c>
      <c r="I351" s="190" t="s">
        <v>4992</v>
      </c>
      <c r="M351" s="192">
        <v>41944</v>
      </c>
      <c r="N351" s="193">
        <v>2422</v>
      </c>
      <c r="O351" s="324" t="s">
        <v>4923</v>
      </c>
      <c r="P351" s="295" t="s">
        <v>53</v>
      </c>
      <c r="Q351" s="296">
        <v>0</v>
      </c>
      <c r="R351" s="423" t="s">
        <v>6607</v>
      </c>
      <c r="S351" s="42"/>
      <c r="T351" s="77">
        <f t="shared" si="11"/>
        <v>0</v>
      </c>
      <c r="U351" s="190" t="s">
        <v>3076</v>
      </c>
    </row>
    <row r="352" spans="1:21" x14ac:dyDescent="0.25">
      <c r="A352" s="192">
        <v>41948</v>
      </c>
      <c r="B352" s="193">
        <v>2746</v>
      </c>
      <c r="C352" s="324" t="s">
        <v>4923</v>
      </c>
      <c r="D352" s="308" t="s">
        <v>4322</v>
      </c>
      <c r="E352" s="309">
        <v>9492</v>
      </c>
      <c r="F352" s="256">
        <v>41948</v>
      </c>
      <c r="G352" s="42">
        <v>9492</v>
      </c>
      <c r="H352" s="217">
        <f t="shared" si="12"/>
        <v>0</v>
      </c>
      <c r="I352" s="190" t="s">
        <v>4995</v>
      </c>
      <c r="M352" s="192">
        <v>41944</v>
      </c>
      <c r="N352" s="193">
        <v>2442</v>
      </c>
      <c r="O352" s="324" t="s">
        <v>4923</v>
      </c>
      <c r="P352" s="295" t="s">
        <v>53</v>
      </c>
      <c r="Q352" s="296">
        <v>0</v>
      </c>
      <c r="R352" s="423" t="s">
        <v>6250</v>
      </c>
      <c r="S352" s="42"/>
      <c r="T352" s="77">
        <f t="shared" si="11"/>
        <v>0</v>
      </c>
      <c r="U352" s="190" t="s">
        <v>3076</v>
      </c>
    </row>
    <row r="353" spans="1:21" x14ac:dyDescent="0.25">
      <c r="A353" s="192">
        <v>41948</v>
      </c>
      <c r="B353" s="193">
        <v>2747</v>
      </c>
      <c r="C353" s="324" t="s">
        <v>4923</v>
      </c>
      <c r="D353" s="308" t="s">
        <v>386</v>
      </c>
      <c r="E353" s="309">
        <v>1927.8</v>
      </c>
      <c r="F353" s="256">
        <v>41948</v>
      </c>
      <c r="G353" s="42">
        <v>1927.8</v>
      </c>
      <c r="H353" s="217">
        <f t="shared" si="12"/>
        <v>0</v>
      </c>
      <c r="I353" s="190" t="s">
        <v>492</v>
      </c>
      <c r="M353" s="192">
        <v>41948</v>
      </c>
      <c r="N353" s="193">
        <v>2720</v>
      </c>
      <c r="O353" s="324" t="s">
        <v>4923</v>
      </c>
      <c r="P353" s="295" t="s">
        <v>53</v>
      </c>
      <c r="Q353" s="296">
        <v>0</v>
      </c>
      <c r="R353" s="423" t="s">
        <v>6634</v>
      </c>
      <c r="S353" s="42"/>
      <c r="T353" s="217">
        <f t="shared" si="11"/>
        <v>0</v>
      </c>
      <c r="U353" s="190" t="s">
        <v>3076</v>
      </c>
    </row>
    <row r="354" spans="1:21" x14ac:dyDescent="0.25">
      <c r="A354" s="192">
        <v>41948</v>
      </c>
      <c r="B354" s="193">
        <v>2748</v>
      </c>
      <c r="C354" s="324" t="s">
        <v>4923</v>
      </c>
      <c r="D354" s="308" t="s">
        <v>4915</v>
      </c>
      <c r="E354" s="309">
        <v>8527.2000000000007</v>
      </c>
      <c r="F354" s="256">
        <v>41949</v>
      </c>
      <c r="G354" s="42">
        <v>8527.2000000000007</v>
      </c>
      <c r="H354" s="217">
        <f t="shared" si="12"/>
        <v>0</v>
      </c>
      <c r="I354" s="190" t="s">
        <v>6617</v>
      </c>
      <c r="M354" s="192">
        <v>41955</v>
      </c>
      <c r="N354" s="193">
        <v>3289</v>
      </c>
      <c r="O354" s="324" t="s">
        <v>4923</v>
      </c>
      <c r="P354" s="295" t="s">
        <v>53</v>
      </c>
      <c r="Q354" s="296">
        <v>0</v>
      </c>
      <c r="R354" s="256"/>
      <c r="S354" s="42"/>
      <c r="T354" s="217">
        <f t="shared" si="11"/>
        <v>0</v>
      </c>
      <c r="U354" s="20" t="s">
        <v>3076</v>
      </c>
    </row>
    <row r="355" spans="1:21" x14ac:dyDescent="0.25">
      <c r="A355" s="192">
        <v>41948</v>
      </c>
      <c r="B355" s="193">
        <v>2749</v>
      </c>
      <c r="C355" s="324" t="s">
        <v>4923</v>
      </c>
      <c r="D355" s="308" t="s">
        <v>2600</v>
      </c>
      <c r="E355" s="309">
        <v>19943.400000000001</v>
      </c>
      <c r="F355" s="256">
        <v>41948</v>
      </c>
      <c r="G355" s="42">
        <v>19943.400000000001</v>
      </c>
      <c r="H355" s="217">
        <f t="shared" si="12"/>
        <v>0</v>
      </c>
      <c r="I355" s="190" t="s">
        <v>4742</v>
      </c>
      <c r="M355" s="192">
        <v>41955</v>
      </c>
      <c r="N355" s="193">
        <v>3309</v>
      </c>
      <c r="O355" s="324" t="s">
        <v>4923</v>
      </c>
      <c r="P355" s="295" t="s">
        <v>53</v>
      </c>
      <c r="Q355" s="296">
        <v>0</v>
      </c>
      <c r="R355" s="256"/>
      <c r="S355" s="42"/>
      <c r="T355" s="217">
        <f t="shared" si="11"/>
        <v>0</v>
      </c>
      <c r="U355" s="190" t="s">
        <v>3076</v>
      </c>
    </row>
    <row r="356" spans="1:21" x14ac:dyDescent="0.25">
      <c r="A356" s="192">
        <v>41948</v>
      </c>
      <c r="B356" s="193">
        <v>2750</v>
      </c>
      <c r="C356" s="324" t="s">
        <v>4923</v>
      </c>
      <c r="D356" s="308" t="s">
        <v>4612</v>
      </c>
      <c r="E356" s="309">
        <v>9311.2000000000007</v>
      </c>
      <c r="F356" s="256">
        <v>41949</v>
      </c>
      <c r="G356" s="42">
        <v>9311.2000000000007</v>
      </c>
      <c r="H356" s="217">
        <f t="shared" si="12"/>
        <v>0</v>
      </c>
      <c r="I356" s="190" t="s">
        <v>492</v>
      </c>
      <c r="M356" s="192">
        <v>41956</v>
      </c>
      <c r="N356" s="193">
        <v>3437</v>
      </c>
      <c r="O356" s="324" t="s">
        <v>4923</v>
      </c>
      <c r="P356" s="295" t="s">
        <v>53</v>
      </c>
      <c r="Q356" s="296">
        <v>0</v>
      </c>
      <c r="R356" s="256"/>
      <c r="S356" s="34"/>
      <c r="T356" s="217">
        <f t="shared" si="11"/>
        <v>0</v>
      </c>
      <c r="U356" s="32" t="s">
        <v>3076</v>
      </c>
    </row>
    <row r="357" spans="1:21" x14ac:dyDescent="0.25">
      <c r="A357" s="192">
        <v>41948</v>
      </c>
      <c r="B357" s="193">
        <v>2751</v>
      </c>
      <c r="C357" s="324" t="s">
        <v>4923</v>
      </c>
      <c r="D357" s="308" t="s">
        <v>953</v>
      </c>
      <c r="E357" s="309">
        <v>6062</v>
      </c>
      <c r="F357" s="256">
        <v>41949</v>
      </c>
      <c r="G357" s="42">
        <v>6062</v>
      </c>
      <c r="H357" s="217">
        <f t="shared" si="12"/>
        <v>0</v>
      </c>
      <c r="I357" s="190" t="s">
        <v>492</v>
      </c>
      <c r="M357" s="192">
        <v>41957</v>
      </c>
      <c r="N357" s="193">
        <v>3482</v>
      </c>
      <c r="O357" s="324" t="s">
        <v>4923</v>
      </c>
      <c r="P357" s="295" t="s">
        <v>53</v>
      </c>
      <c r="Q357" s="296">
        <v>0</v>
      </c>
      <c r="R357" s="256"/>
      <c r="S357" s="42"/>
      <c r="T357" s="217">
        <f t="shared" si="11"/>
        <v>0</v>
      </c>
      <c r="U357" s="20" t="s">
        <v>3076</v>
      </c>
    </row>
    <row r="358" spans="1:21" x14ac:dyDescent="0.25">
      <c r="A358" s="192">
        <v>41948</v>
      </c>
      <c r="B358" s="193">
        <v>2752</v>
      </c>
      <c r="C358" s="324" t="s">
        <v>4923</v>
      </c>
      <c r="D358" s="308" t="s">
        <v>396</v>
      </c>
      <c r="E358" s="309">
        <v>338.4</v>
      </c>
      <c r="F358" s="256">
        <v>41948</v>
      </c>
      <c r="G358" s="42">
        <v>338.4</v>
      </c>
      <c r="H358" s="217">
        <f t="shared" si="12"/>
        <v>0</v>
      </c>
      <c r="I358" s="190" t="s">
        <v>4992</v>
      </c>
      <c r="M358" s="192">
        <v>41957</v>
      </c>
      <c r="N358" s="193">
        <v>3551</v>
      </c>
      <c r="O358" s="324" t="s">
        <v>4923</v>
      </c>
      <c r="P358" s="295" t="s">
        <v>53</v>
      </c>
      <c r="Q358" s="296">
        <v>0</v>
      </c>
      <c r="R358" s="423" t="s">
        <v>6699</v>
      </c>
      <c r="S358" s="42"/>
      <c r="T358" s="217">
        <f t="shared" si="11"/>
        <v>0</v>
      </c>
      <c r="U358" s="190" t="s">
        <v>3076</v>
      </c>
    </row>
    <row r="359" spans="1:21" x14ac:dyDescent="0.25">
      <c r="A359" s="192">
        <v>41948</v>
      </c>
      <c r="B359" s="193">
        <v>2753</v>
      </c>
      <c r="C359" s="324" t="s">
        <v>4923</v>
      </c>
      <c r="D359" s="308" t="s">
        <v>6636</v>
      </c>
      <c r="E359" s="309">
        <v>2903.6</v>
      </c>
      <c r="F359" s="256">
        <v>41949</v>
      </c>
      <c r="G359" s="42">
        <v>2903.6</v>
      </c>
      <c r="H359" s="217">
        <f t="shared" si="12"/>
        <v>0</v>
      </c>
      <c r="I359" s="190" t="s">
        <v>492</v>
      </c>
      <c r="M359" s="192">
        <v>41958</v>
      </c>
      <c r="N359" s="193">
        <v>3594</v>
      </c>
      <c r="O359" s="324" t="s">
        <v>4923</v>
      </c>
      <c r="P359" s="295" t="s">
        <v>53</v>
      </c>
      <c r="Q359" s="296">
        <v>0</v>
      </c>
      <c r="R359" s="256"/>
      <c r="S359" s="42"/>
      <c r="T359" s="217">
        <f t="shared" si="11"/>
        <v>0</v>
      </c>
      <c r="U359" s="190" t="s">
        <v>3076</v>
      </c>
    </row>
    <row r="360" spans="1:21" x14ac:dyDescent="0.25">
      <c r="A360" s="192">
        <v>41948</v>
      </c>
      <c r="B360" s="193">
        <v>2754</v>
      </c>
      <c r="C360" s="324" t="s">
        <v>4923</v>
      </c>
      <c r="D360" s="308" t="s">
        <v>4702</v>
      </c>
      <c r="E360" s="309">
        <v>953</v>
      </c>
      <c r="F360" s="256">
        <v>41948</v>
      </c>
      <c r="G360" s="42">
        <v>953</v>
      </c>
      <c r="H360" s="217">
        <f t="shared" si="12"/>
        <v>0</v>
      </c>
      <c r="I360" s="190" t="s">
        <v>4992</v>
      </c>
      <c r="M360" s="192">
        <v>41961</v>
      </c>
      <c r="N360" s="193">
        <v>3839</v>
      </c>
      <c r="O360" s="324" t="s">
        <v>4923</v>
      </c>
      <c r="P360" s="295" t="s">
        <v>53</v>
      </c>
      <c r="Q360" s="296">
        <v>0</v>
      </c>
      <c r="R360" s="256" t="s">
        <v>6720</v>
      </c>
      <c r="S360" s="229"/>
      <c r="T360" s="217">
        <f t="shared" si="11"/>
        <v>0</v>
      </c>
      <c r="U360" s="20" t="s">
        <v>3076</v>
      </c>
    </row>
    <row r="361" spans="1:21" x14ac:dyDescent="0.25">
      <c r="A361" s="192">
        <v>41948</v>
      </c>
      <c r="B361" s="193">
        <v>2755</v>
      </c>
      <c r="C361" s="324" t="s">
        <v>4923</v>
      </c>
      <c r="D361" s="308" t="s">
        <v>4702</v>
      </c>
      <c r="E361" s="309">
        <v>330.4</v>
      </c>
      <c r="F361" s="256">
        <v>41948</v>
      </c>
      <c r="G361" s="42">
        <v>330.4</v>
      </c>
      <c r="H361" s="217">
        <f t="shared" si="12"/>
        <v>0</v>
      </c>
      <c r="I361" s="190" t="s">
        <v>4992</v>
      </c>
      <c r="M361" s="192">
        <v>41962</v>
      </c>
      <c r="N361" s="193">
        <v>3914</v>
      </c>
      <c r="O361" s="324" t="s">
        <v>4923</v>
      </c>
      <c r="P361" s="295" t="s">
        <v>53</v>
      </c>
      <c r="Q361" s="296">
        <v>0</v>
      </c>
      <c r="R361" s="256" t="s">
        <v>6723</v>
      </c>
      <c r="S361" s="42"/>
      <c r="T361" s="217">
        <f t="shared" si="11"/>
        <v>0</v>
      </c>
      <c r="U361" s="20" t="s">
        <v>3076</v>
      </c>
    </row>
    <row r="362" spans="1:21" x14ac:dyDescent="0.25">
      <c r="A362" s="192">
        <v>41948</v>
      </c>
      <c r="B362" s="193">
        <v>2756</v>
      </c>
      <c r="C362" s="324" t="s">
        <v>4923</v>
      </c>
      <c r="D362" s="308" t="s">
        <v>2944</v>
      </c>
      <c r="E362" s="309">
        <v>30541.95</v>
      </c>
      <c r="F362" s="256">
        <v>41948</v>
      </c>
      <c r="G362" s="42">
        <v>30541.95</v>
      </c>
      <c r="H362" s="217">
        <f t="shared" si="12"/>
        <v>0</v>
      </c>
      <c r="I362" s="190" t="s">
        <v>4992</v>
      </c>
      <c r="M362" s="192">
        <v>41964</v>
      </c>
      <c r="N362" s="193">
        <v>4058</v>
      </c>
      <c r="O362" s="322" t="s">
        <v>4923</v>
      </c>
      <c r="P362" s="295" t="s">
        <v>53</v>
      </c>
      <c r="Q362" s="296">
        <v>0</v>
      </c>
      <c r="R362" s="256"/>
      <c r="S362" s="42"/>
      <c r="T362" s="217">
        <f t="shared" si="11"/>
        <v>0</v>
      </c>
      <c r="U362" s="20"/>
    </row>
    <row r="363" spans="1:21" x14ac:dyDescent="0.25">
      <c r="A363" s="192">
        <v>41948</v>
      </c>
      <c r="B363" s="193">
        <v>2757</v>
      </c>
      <c r="C363" s="324" t="s">
        <v>4923</v>
      </c>
      <c r="D363" s="308" t="s">
        <v>4590</v>
      </c>
      <c r="E363" s="309">
        <v>169</v>
      </c>
      <c r="F363" s="256">
        <v>41948</v>
      </c>
      <c r="G363" s="42">
        <v>169</v>
      </c>
      <c r="H363" s="217">
        <f t="shared" si="12"/>
        <v>0</v>
      </c>
      <c r="I363" s="190" t="s">
        <v>4992</v>
      </c>
      <c r="M363" s="192">
        <v>41964</v>
      </c>
      <c r="N363" s="193">
        <v>4100</v>
      </c>
      <c r="O363" s="322" t="s">
        <v>4923</v>
      </c>
      <c r="P363" s="295" t="s">
        <v>53</v>
      </c>
      <c r="Q363" s="296">
        <v>0</v>
      </c>
      <c r="R363" s="256" t="s">
        <v>6738</v>
      </c>
      <c r="S363" s="34"/>
      <c r="T363" s="217">
        <f t="shared" si="11"/>
        <v>0</v>
      </c>
      <c r="U363" s="108" t="s">
        <v>3076</v>
      </c>
    </row>
    <row r="364" spans="1:21" x14ac:dyDescent="0.25">
      <c r="A364" s="192">
        <v>41948</v>
      </c>
      <c r="B364" s="193">
        <v>2758</v>
      </c>
      <c r="C364" s="324" t="s">
        <v>4923</v>
      </c>
      <c r="D364" s="308" t="s">
        <v>910</v>
      </c>
      <c r="E364" s="309">
        <v>20390.8</v>
      </c>
      <c r="F364" s="256">
        <v>41948</v>
      </c>
      <c r="G364" s="42">
        <v>20390.8</v>
      </c>
      <c r="H364" s="217">
        <f t="shared" si="12"/>
        <v>0</v>
      </c>
      <c r="I364" s="190" t="s">
        <v>4992</v>
      </c>
      <c r="M364" s="192">
        <v>41965</v>
      </c>
      <c r="N364" s="193">
        <v>4138</v>
      </c>
      <c r="O364" s="322" t="s">
        <v>4923</v>
      </c>
      <c r="P364" s="295" t="s">
        <v>53</v>
      </c>
      <c r="Q364" s="296">
        <v>0</v>
      </c>
      <c r="R364" s="256"/>
      <c r="S364" s="34"/>
      <c r="T364" s="217">
        <f t="shared" si="11"/>
        <v>0</v>
      </c>
      <c r="U364" s="108" t="s">
        <v>3076</v>
      </c>
    </row>
    <row r="365" spans="1:21" x14ac:dyDescent="0.25">
      <c r="A365" s="192">
        <v>41948</v>
      </c>
      <c r="B365" s="193">
        <v>2759</v>
      </c>
      <c r="C365" s="324" t="s">
        <v>4923</v>
      </c>
      <c r="D365" s="308" t="s">
        <v>1607</v>
      </c>
      <c r="E365" s="309">
        <v>5339.2</v>
      </c>
      <c r="F365" s="256">
        <v>41948</v>
      </c>
      <c r="G365" s="42">
        <v>5339.2</v>
      </c>
      <c r="H365" s="217">
        <f t="shared" si="12"/>
        <v>0</v>
      </c>
      <c r="I365" s="190" t="s">
        <v>4992</v>
      </c>
      <c r="M365" s="192">
        <v>41965</v>
      </c>
      <c r="N365" s="193">
        <v>4172</v>
      </c>
      <c r="O365" s="322" t="s">
        <v>4923</v>
      </c>
      <c r="P365" s="295" t="s">
        <v>53</v>
      </c>
      <c r="Q365" s="296">
        <v>0</v>
      </c>
      <c r="R365" s="256"/>
      <c r="S365" s="34"/>
      <c r="T365" s="217">
        <f t="shared" si="11"/>
        <v>0</v>
      </c>
      <c r="U365" s="108" t="s">
        <v>3076</v>
      </c>
    </row>
    <row r="366" spans="1:21" x14ac:dyDescent="0.25">
      <c r="A366" s="192">
        <v>41948</v>
      </c>
      <c r="B366" s="193">
        <v>2760</v>
      </c>
      <c r="C366" s="324" t="s">
        <v>4923</v>
      </c>
      <c r="D366" s="308" t="s">
        <v>5090</v>
      </c>
      <c r="E366" s="309">
        <v>4625.3999999999996</v>
      </c>
      <c r="F366" s="412" t="s">
        <v>6637</v>
      </c>
      <c r="G366" s="42">
        <v>4625.3999999999996</v>
      </c>
      <c r="H366" s="217">
        <f t="shared" si="12"/>
        <v>0</v>
      </c>
      <c r="I366" s="190" t="s">
        <v>4992</v>
      </c>
      <c r="M366" s="192">
        <v>41967</v>
      </c>
      <c r="N366" s="193">
        <v>4273</v>
      </c>
      <c r="O366" s="322" t="s">
        <v>4923</v>
      </c>
      <c r="P366" s="295" t="s">
        <v>53</v>
      </c>
      <c r="Q366" s="296">
        <v>0</v>
      </c>
      <c r="R366" s="368"/>
      <c r="S366" s="42"/>
      <c r="T366" s="217">
        <f t="shared" si="11"/>
        <v>0</v>
      </c>
      <c r="U366" s="190" t="s">
        <v>3076</v>
      </c>
    </row>
    <row r="367" spans="1:21" x14ac:dyDescent="0.25">
      <c r="A367" s="192">
        <v>41948</v>
      </c>
      <c r="B367" s="193">
        <v>2761</v>
      </c>
      <c r="C367" s="324" t="s">
        <v>4923</v>
      </c>
      <c r="D367" s="308" t="s">
        <v>4782</v>
      </c>
      <c r="E367" s="309">
        <v>1213.5999999999999</v>
      </c>
      <c r="F367" s="256">
        <v>41948</v>
      </c>
      <c r="G367" s="42">
        <v>1213.5999999999999</v>
      </c>
      <c r="H367" s="217">
        <f t="shared" si="12"/>
        <v>0</v>
      </c>
      <c r="I367" s="190" t="s">
        <v>4992</v>
      </c>
      <c r="M367" s="192">
        <v>41967</v>
      </c>
      <c r="N367" s="193">
        <v>4301</v>
      </c>
      <c r="O367" s="322" t="s">
        <v>4923</v>
      </c>
      <c r="P367" s="295" t="s">
        <v>53</v>
      </c>
      <c r="Q367" s="296">
        <v>0</v>
      </c>
      <c r="R367" s="368"/>
      <c r="S367" s="42"/>
      <c r="T367" s="217">
        <f t="shared" si="11"/>
        <v>0</v>
      </c>
      <c r="U367" s="190" t="s">
        <v>3076</v>
      </c>
    </row>
    <row r="368" spans="1:21" x14ac:dyDescent="0.25">
      <c r="A368" s="192">
        <v>41948</v>
      </c>
      <c r="B368" s="193">
        <v>2762</v>
      </c>
      <c r="C368" s="324" t="s">
        <v>4923</v>
      </c>
      <c r="D368" s="308" t="s">
        <v>91</v>
      </c>
      <c r="E368" s="309">
        <v>31815</v>
      </c>
      <c r="F368" s="256">
        <v>41949</v>
      </c>
      <c r="G368" s="42">
        <v>31815</v>
      </c>
      <c r="H368" s="217">
        <f t="shared" si="12"/>
        <v>0</v>
      </c>
      <c r="I368" s="190" t="s">
        <v>4997</v>
      </c>
      <c r="K368" s="33"/>
      <c r="M368" s="192">
        <v>41967</v>
      </c>
      <c r="N368" s="193">
        <v>4330</v>
      </c>
      <c r="O368" s="322" t="s">
        <v>4923</v>
      </c>
      <c r="P368" s="295" t="s">
        <v>53</v>
      </c>
      <c r="Q368" s="296">
        <v>0</v>
      </c>
      <c r="R368" s="256"/>
      <c r="S368" s="42"/>
      <c r="T368" s="217">
        <f t="shared" si="11"/>
        <v>0</v>
      </c>
      <c r="U368" s="20" t="s">
        <v>3076</v>
      </c>
    </row>
    <row r="369" spans="1:21" x14ac:dyDescent="0.25">
      <c r="A369" s="192">
        <v>41948</v>
      </c>
      <c r="B369" s="193">
        <v>2763</v>
      </c>
      <c r="C369" s="324" t="s">
        <v>4923</v>
      </c>
      <c r="D369" s="308" t="s">
        <v>2944</v>
      </c>
      <c r="E369" s="309">
        <v>25615.1</v>
      </c>
      <c r="F369" s="256">
        <v>41949</v>
      </c>
      <c r="G369" s="42">
        <v>25615.1</v>
      </c>
      <c r="H369" s="217">
        <f t="shared" si="12"/>
        <v>0</v>
      </c>
      <c r="I369" s="190" t="s">
        <v>4993</v>
      </c>
      <c r="M369" s="192">
        <v>41969</v>
      </c>
      <c r="N369" s="193">
        <v>4499</v>
      </c>
      <c r="O369" s="322" t="s">
        <v>4923</v>
      </c>
      <c r="P369" s="295" t="s">
        <v>53</v>
      </c>
      <c r="Q369" s="296">
        <v>0</v>
      </c>
      <c r="R369" s="256"/>
      <c r="S369" s="34"/>
      <c r="T369" s="217">
        <f t="shared" si="11"/>
        <v>0</v>
      </c>
      <c r="U369" s="32" t="s">
        <v>3076</v>
      </c>
    </row>
    <row r="370" spans="1:21" x14ac:dyDescent="0.25">
      <c r="A370" s="192">
        <v>41948</v>
      </c>
      <c r="B370" s="193">
        <v>2764</v>
      </c>
      <c r="C370" s="324" t="s">
        <v>4923</v>
      </c>
      <c r="D370" s="308" t="s">
        <v>5004</v>
      </c>
      <c r="E370" s="309">
        <v>4690.7</v>
      </c>
      <c r="F370" s="256">
        <v>41949</v>
      </c>
      <c r="G370" s="42">
        <v>4690.7</v>
      </c>
      <c r="H370" s="217">
        <f t="shared" si="12"/>
        <v>0</v>
      </c>
      <c r="I370" s="190" t="s">
        <v>4993</v>
      </c>
      <c r="M370" s="192">
        <v>41970</v>
      </c>
      <c r="N370" s="193">
        <v>4526</v>
      </c>
      <c r="O370" s="322" t="s">
        <v>4923</v>
      </c>
      <c r="P370" s="295" t="s">
        <v>53</v>
      </c>
      <c r="Q370" s="296">
        <v>0</v>
      </c>
      <c r="R370" s="256"/>
      <c r="S370" s="229"/>
      <c r="T370" s="217">
        <f t="shared" si="11"/>
        <v>0</v>
      </c>
      <c r="U370" s="20" t="s">
        <v>3076</v>
      </c>
    </row>
    <row r="371" spans="1:21" x14ac:dyDescent="0.25">
      <c r="A371" s="192">
        <v>41948</v>
      </c>
      <c r="B371" s="193">
        <v>2765</v>
      </c>
      <c r="C371" s="324" t="s">
        <v>4923</v>
      </c>
      <c r="D371" s="308" t="s">
        <v>4765</v>
      </c>
      <c r="E371" s="309">
        <v>6260.8</v>
      </c>
      <c r="F371" s="256">
        <v>41948</v>
      </c>
      <c r="G371" s="42">
        <v>6260.8</v>
      </c>
      <c r="H371" s="217">
        <f t="shared" si="12"/>
        <v>0</v>
      </c>
      <c r="I371" s="190" t="s">
        <v>4992</v>
      </c>
      <c r="M371" s="192">
        <v>41970</v>
      </c>
      <c r="N371" s="193">
        <v>4538</v>
      </c>
      <c r="O371" s="322" t="s">
        <v>4923</v>
      </c>
      <c r="P371" s="295" t="s">
        <v>53</v>
      </c>
      <c r="Q371" s="296">
        <v>0</v>
      </c>
      <c r="R371" s="256"/>
      <c r="S371" s="229"/>
      <c r="T371" s="217">
        <f t="shared" si="11"/>
        <v>0</v>
      </c>
      <c r="U371" s="20" t="s">
        <v>3076</v>
      </c>
    </row>
    <row r="372" spans="1:21" x14ac:dyDescent="0.25">
      <c r="A372" s="192">
        <v>41948</v>
      </c>
      <c r="B372" s="193">
        <v>2766</v>
      </c>
      <c r="C372" s="324" t="s">
        <v>4923</v>
      </c>
      <c r="D372" s="308" t="s">
        <v>11</v>
      </c>
      <c r="E372" s="309">
        <v>73809.539999999994</v>
      </c>
      <c r="F372" s="256">
        <v>41958</v>
      </c>
      <c r="G372" s="42">
        <v>73809.539999999994</v>
      </c>
      <c r="H372" s="217">
        <f t="shared" si="12"/>
        <v>0</v>
      </c>
      <c r="I372" s="190" t="s">
        <v>4993</v>
      </c>
      <c r="K372" s="33"/>
      <c r="M372" s="192">
        <v>41970</v>
      </c>
      <c r="N372" s="193">
        <v>4570</v>
      </c>
      <c r="O372" s="322" t="s">
        <v>4923</v>
      </c>
      <c r="P372" s="437" t="s">
        <v>53</v>
      </c>
      <c r="Q372" s="237">
        <v>0</v>
      </c>
      <c r="R372" s="256"/>
      <c r="S372" s="34"/>
      <c r="T372" s="217">
        <f t="shared" si="11"/>
        <v>0</v>
      </c>
      <c r="U372" s="36" t="s">
        <v>3076</v>
      </c>
    </row>
    <row r="373" spans="1:21" x14ac:dyDescent="0.25">
      <c r="A373" s="192">
        <v>41948</v>
      </c>
      <c r="B373" s="193">
        <v>2767</v>
      </c>
      <c r="C373" s="324" t="s">
        <v>4923</v>
      </c>
      <c r="D373" s="308" t="s">
        <v>494</v>
      </c>
      <c r="E373" s="309">
        <v>4880.6000000000004</v>
      </c>
      <c r="F373" s="256">
        <v>41948</v>
      </c>
      <c r="G373" s="42">
        <v>4880.6000000000004</v>
      </c>
      <c r="H373" s="217">
        <f t="shared" si="12"/>
        <v>0</v>
      </c>
      <c r="I373" s="190" t="s">
        <v>4992</v>
      </c>
      <c r="M373" s="192">
        <v>41972</v>
      </c>
      <c r="N373" s="193">
        <v>4729</v>
      </c>
      <c r="O373" s="322" t="s">
        <v>4923</v>
      </c>
      <c r="P373" s="295" t="s">
        <v>53</v>
      </c>
      <c r="Q373" s="296">
        <v>0</v>
      </c>
      <c r="R373" s="256"/>
      <c r="S373" s="229"/>
      <c r="T373" s="217">
        <f t="shared" si="11"/>
        <v>0</v>
      </c>
      <c r="U373" s="20" t="s">
        <v>3076</v>
      </c>
    </row>
    <row r="374" spans="1:21" x14ac:dyDescent="0.25">
      <c r="A374" s="192">
        <v>41948</v>
      </c>
      <c r="B374" s="193">
        <v>2768</v>
      </c>
      <c r="C374" s="324" t="s">
        <v>4923</v>
      </c>
      <c r="D374" s="308" t="s">
        <v>4630</v>
      </c>
      <c r="E374" s="309">
        <v>2303.6</v>
      </c>
      <c r="F374" s="256">
        <v>41949</v>
      </c>
      <c r="G374" s="42">
        <v>2303.6</v>
      </c>
      <c r="H374" s="217">
        <f t="shared" si="12"/>
        <v>0</v>
      </c>
      <c r="I374" s="190" t="s">
        <v>4993</v>
      </c>
      <c r="M374" s="192">
        <v>41972</v>
      </c>
      <c r="N374" s="193">
        <v>4754</v>
      </c>
      <c r="O374" s="322" t="s">
        <v>4923</v>
      </c>
      <c r="P374" s="295" t="s">
        <v>53</v>
      </c>
      <c r="Q374" s="296">
        <v>0</v>
      </c>
      <c r="R374" s="256"/>
      <c r="S374" s="229"/>
      <c r="T374" s="217">
        <f t="shared" si="11"/>
        <v>0</v>
      </c>
      <c r="U374" s="20" t="s">
        <v>3076</v>
      </c>
    </row>
    <row r="375" spans="1:21" x14ac:dyDescent="0.25">
      <c r="A375" s="192">
        <v>41948</v>
      </c>
      <c r="B375" s="193">
        <v>2769</v>
      </c>
      <c r="C375" s="324" t="s">
        <v>4923</v>
      </c>
      <c r="D375" s="308" t="s">
        <v>1202</v>
      </c>
      <c r="E375" s="309">
        <v>9581.7000000000007</v>
      </c>
      <c r="F375" s="256">
        <v>41948</v>
      </c>
      <c r="G375" s="42">
        <v>9581.7000000000007</v>
      </c>
      <c r="H375" s="217">
        <f t="shared" si="12"/>
        <v>0</v>
      </c>
      <c r="I375" s="190" t="s">
        <v>4992</v>
      </c>
      <c r="M375" s="192">
        <v>41972</v>
      </c>
      <c r="N375" s="193">
        <v>4786</v>
      </c>
      <c r="O375" s="322" t="s">
        <v>4923</v>
      </c>
      <c r="P375" s="295" t="s">
        <v>53</v>
      </c>
      <c r="Q375" s="296">
        <v>0</v>
      </c>
      <c r="R375" s="368"/>
      <c r="S375" s="229"/>
      <c r="T375" s="217">
        <f t="shared" si="11"/>
        <v>0</v>
      </c>
      <c r="U375" s="20" t="s">
        <v>3076</v>
      </c>
    </row>
    <row r="376" spans="1:21" x14ac:dyDescent="0.25">
      <c r="A376" s="192">
        <v>41948</v>
      </c>
      <c r="B376" s="193">
        <v>2770</v>
      </c>
      <c r="C376" s="324" t="s">
        <v>4923</v>
      </c>
      <c r="D376" s="308" t="s">
        <v>763</v>
      </c>
      <c r="E376" s="309">
        <v>29946.84</v>
      </c>
      <c r="F376" s="256">
        <v>41948</v>
      </c>
      <c r="G376" s="42">
        <v>29946.84</v>
      </c>
      <c r="H376" s="217">
        <f t="shared" si="12"/>
        <v>0</v>
      </c>
      <c r="I376" s="190" t="s">
        <v>4992</v>
      </c>
      <c r="M376" s="192">
        <v>41972</v>
      </c>
      <c r="N376" s="193">
        <v>4804</v>
      </c>
      <c r="O376" s="322" t="s">
        <v>4923</v>
      </c>
      <c r="P376" s="295" t="s">
        <v>53</v>
      </c>
      <c r="Q376" s="296">
        <v>0</v>
      </c>
      <c r="R376" s="368"/>
      <c r="S376" s="229"/>
      <c r="T376" s="217">
        <f t="shared" si="11"/>
        <v>0</v>
      </c>
      <c r="U376" s="20" t="s">
        <v>3076</v>
      </c>
    </row>
    <row r="377" spans="1:21" x14ac:dyDescent="0.25">
      <c r="A377" s="192">
        <v>41948</v>
      </c>
      <c r="B377" s="193">
        <v>2771</v>
      </c>
      <c r="C377" s="324" t="s">
        <v>4923</v>
      </c>
      <c r="D377" s="308" t="s">
        <v>464</v>
      </c>
      <c r="E377" s="309">
        <v>33309.839999999997</v>
      </c>
      <c r="F377" s="256">
        <v>41949</v>
      </c>
      <c r="G377" s="42">
        <v>33309.839999999997</v>
      </c>
      <c r="H377" s="217">
        <f t="shared" si="12"/>
        <v>0</v>
      </c>
      <c r="I377" s="190" t="s">
        <v>4997</v>
      </c>
      <c r="M377" s="192">
        <v>41946</v>
      </c>
      <c r="N377" s="193">
        <v>2564</v>
      </c>
      <c r="O377" s="324" t="s">
        <v>4923</v>
      </c>
      <c r="P377" s="662" t="s">
        <v>5263</v>
      </c>
      <c r="Q377" s="296">
        <v>0</v>
      </c>
      <c r="R377" s="423" t="s">
        <v>6618</v>
      </c>
      <c r="S377" s="42"/>
      <c r="T377" s="77">
        <f t="shared" si="11"/>
        <v>0</v>
      </c>
      <c r="U377" s="50" t="s">
        <v>3076</v>
      </c>
    </row>
    <row r="378" spans="1:21" x14ac:dyDescent="0.25">
      <c r="A378" s="192">
        <v>41948</v>
      </c>
      <c r="B378" s="193">
        <v>2772</v>
      </c>
      <c r="C378" s="324" t="s">
        <v>4923</v>
      </c>
      <c r="D378" s="308" t="s">
        <v>133</v>
      </c>
      <c r="E378" s="309">
        <v>2847.6</v>
      </c>
      <c r="F378" s="256">
        <v>41948</v>
      </c>
      <c r="G378" s="42">
        <v>2847.6</v>
      </c>
      <c r="H378" s="217">
        <f t="shared" si="12"/>
        <v>0</v>
      </c>
      <c r="I378" s="190" t="s">
        <v>4992</v>
      </c>
      <c r="M378" s="192">
        <v>41949</v>
      </c>
      <c r="N378" s="193">
        <v>2851</v>
      </c>
      <c r="O378" s="324" t="s">
        <v>4923</v>
      </c>
      <c r="P378" s="295" t="s">
        <v>5263</v>
      </c>
      <c r="Q378" s="296">
        <v>0</v>
      </c>
      <c r="R378" s="256"/>
      <c r="S378" s="42"/>
      <c r="T378" s="217">
        <f t="shared" si="11"/>
        <v>0</v>
      </c>
      <c r="U378" s="20" t="s">
        <v>3076</v>
      </c>
    </row>
    <row r="379" spans="1:21" x14ac:dyDescent="0.25">
      <c r="A379" s="192">
        <v>41948</v>
      </c>
      <c r="B379" s="193">
        <v>2773</v>
      </c>
      <c r="C379" s="324" t="s">
        <v>4923</v>
      </c>
      <c r="D379" s="308" t="s">
        <v>855</v>
      </c>
      <c r="E379" s="309">
        <v>6721.5</v>
      </c>
      <c r="F379" s="256">
        <v>41949</v>
      </c>
      <c r="G379" s="42">
        <v>6721.5</v>
      </c>
      <c r="H379" s="217">
        <f t="shared" si="12"/>
        <v>0</v>
      </c>
      <c r="I379" s="190" t="s">
        <v>4997</v>
      </c>
      <c r="M379" s="192">
        <v>41950</v>
      </c>
      <c r="N379" s="193">
        <v>2951</v>
      </c>
      <c r="O379" s="324" t="s">
        <v>4923</v>
      </c>
      <c r="P379" s="295" t="s">
        <v>5263</v>
      </c>
      <c r="Q379" s="296">
        <v>0</v>
      </c>
      <c r="R379" s="423" t="s">
        <v>6652</v>
      </c>
      <c r="S379" s="42"/>
      <c r="T379" s="217">
        <f t="shared" si="11"/>
        <v>0</v>
      </c>
      <c r="U379" s="20" t="s">
        <v>3076</v>
      </c>
    </row>
    <row r="380" spans="1:21" x14ac:dyDescent="0.25">
      <c r="A380" s="192">
        <v>41948</v>
      </c>
      <c r="B380" s="193">
        <v>2774</v>
      </c>
      <c r="C380" s="324" t="s">
        <v>4923</v>
      </c>
      <c r="D380" s="308" t="s">
        <v>149</v>
      </c>
      <c r="E380" s="309">
        <v>16926.400000000001</v>
      </c>
      <c r="F380" s="256">
        <v>41949</v>
      </c>
      <c r="G380" s="42">
        <v>16926.400000000001</v>
      </c>
      <c r="H380" s="217">
        <f t="shared" si="12"/>
        <v>0</v>
      </c>
      <c r="I380" s="190" t="s">
        <v>4997</v>
      </c>
      <c r="M380" s="192">
        <v>41951</v>
      </c>
      <c r="N380" s="193">
        <v>3041</v>
      </c>
      <c r="O380" s="324" t="s">
        <v>4923</v>
      </c>
      <c r="P380" s="295" t="s">
        <v>5263</v>
      </c>
      <c r="Q380" s="296">
        <v>0</v>
      </c>
      <c r="R380" s="256"/>
      <c r="S380" s="42"/>
      <c r="T380" s="217">
        <f t="shared" si="11"/>
        <v>0</v>
      </c>
      <c r="U380" s="20" t="s">
        <v>3076</v>
      </c>
    </row>
    <row r="381" spans="1:21" x14ac:dyDescent="0.25">
      <c r="A381" s="192">
        <v>41948</v>
      </c>
      <c r="B381" s="193">
        <v>2775</v>
      </c>
      <c r="C381" s="324" t="s">
        <v>4923</v>
      </c>
      <c r="D381" s="308" t="s">
        <v>133</v>
      </c>
      <c r="E381" s="309">
        <v>28019.4</v>
      </c>
      <c r="F381" s="256">
        <v>41948</v>
      </c>
      <c r="G381" s="42">
        <v>28019.4</v>
      </c>
      <c r="H381" s="217">
        <f t="shared" si="12"/>
        <v>0</v>
      </c>
      <c r="I381" s="190" t="s">
        <v>4992</v>
      </c>
      <c r="M381" s="192">
        <v>41961</v>
      </c>
      <c r="N381" s="193">
        <v>3812</v>
      </c>
      <c r="O381" s="324" t="s">
        <v>4923</v>
      </c>
      <c r="P381" s="295" t="s">
        <v>6716</v>
      </c>
      <c r="Q381" s="296">
        <v>0</v>
      </c>
      <c r="R381" s="256"/>
      <c r="S381" s="229"/>
      <c r="T381" s="217">
        <f t="shared" si="11"/>
        <v>0</v>
      </c>
      <c r="U381" s="190" t="s">
        <v>3076</v>
      </c>
    </row>
    <row r="382" spans="1:21" x14ac:dyDescent="0.25">
      <c r="A382" s="192">
        <v>41948</v>
      </c>
      <c r="B382" s="193">
        <v>2776</v>
      </c>
      <c r="C382" s="324" t="s">
        <v>4923</v>
      </c>
      <c r="D382" s="308" t="s">
        <v>85</v>
      </c>
      <c r="E382" s="309">
        <v>13590</v>
      </c>
      <c r="F382" s="256">
        <v>41949</v>
      </c>
      <c r="G382" s="42">
        <v>13590</v>
      </c>
      <c r="H382" s="217">
        <f t="shared" si="12"/>
        <v>0</v>
      </c>
      <c r="I382" s="190" t="s">
        <v>4997</v>
      </c>
      <c r="M382" s="192">
        <v>41961</v>
      </c>
      <c r="N382" s="193">
        <v>3825</v>
      </c>
      <c r="O382" s="324" t="s">
        <v>4923</v>
      </c>
      <c r="P382" s="295" t="s">
        <v>6716</v>
      </c>
      <c r="Q382" s="296">
        <v>0</v>
      </c>
      <c r="R382" s="256"/>
      <c r="S382" s="229"/>
      <c r="T382" s="217">
        <f t="shared" si="11"/>
        <v>0</v>
      </c>
      <c r="U382" s="190" t="s">
        <v>3076</v>
      </c>
    </row>
    <row r="383" spans="1:21" x14ac:dyDescent="0.25">
      <c r="A383" s="192">
        <v>41948</v>
      </c>
      <c r="B383" s="193">
        <v>2777</v>
      </c>
      <c r="C383" s="324" t="s">
        <v>4923</v>
      </c>
      <c r="D383" s="308" t="s">
        <v>6638</v>
      </c>
      <c r="E383" s="309">
        <v>23662.400000000001</v>
      </c>
      <c r="F383" s="256">
        <v>42323</v>
      </c>
      <c r="G383" s="42">
        <v>23662.400000000001</v>
      </c>
      <c r="H383" s="217">
        <f t="shared" si="12"/>
        <v>0</v>
      </c>
      <c r="I383" s="190" t="s">
        <v>4997</v>
      </c>
      <c r="M383" s="192">
        <v>41948</v>
      </c>
      <c r="N383" s="193">
        <v>2785</v>
      </c>
      <c r="O383" s="324" t="s">
        <v>4923</v>
      </c>
      <c r="P383" s="308" t="s">
        <v>4740</v>
      </c>
      <c r="Q383" s="309">
        <v>3026.8</v>
      </c>
      <c r="R383" s="256">
        <v>41948</v>
      </c>
      <c r="S383" s="42">
        <v>3026.8</v>
      </c>
      <c r="T383" s="217">
        <f t="shared" si="11"/>
        <v>0</v>
      </c>
      <c r="U383" s="190" t="s">
        <v>4992</v>
      </c>
    </row>
    <row r="384" spans="1:21" x14ac:dyDescent="0.25">
      <c r="A384" s="192">
        <v>41948</v>
      </c>
      <c r="B384" s="193">
        <v>2778</v>
      </c>
      <c r="C384" s="324" t="s">
        <v>4923</v>
      </c>
      <c r="D384" s="308" t="s">
        <v>4667</v>
      </c>
      <c r="E384" s="309">
        <v>3519</v>
      </c>
      <c r="F384" s="256">
        <v>41949</v>
      </c>
      <c r="G384" s="42">
        <v>3519</v>
      </c>
      <c r="H384" s="217">
        <f t="shared" si="12"/>
        <v>0</v>
      </c>
      <c r="I384" s="190" t="s">
        <v>4997</v>
      </c>
      <c r="M384" s="192">
        <v>41948</v>
      </c>
      <c r="N384" s="193">
        <v>2789</v>
      </c>
      <c r="O384" s="324" t="s">
        <v>4923</v>
      </c>
      <c r="P384" s="308" t="s">
        <v>4740</v>
      </c>
      <c r="Q384" s="309">
        <v>2930.2</v>
      </c>
      <c r="R384" s="256">
        <v>41948</v>
      </c>
      <c r="S384" s="42">
        <v>2930.2</v>
      </c>
      <c r="T384" s="217">
        <f t="shared" si="11"/>
        <v>0</v>
      </c>
      <c r="U384" s="190" t="s">
        <v>4992</v>
      </c>
    </row>
    <row r="385" spans="1:21" x14ac:dyDescent="0.25">
      <c r="A385" s="192">
        <v>41948</v>
      </c>
      <c r="B385" s="193">
        <v>2779</v>
      </c>
      <c r="C385" s="324" t="s">
        <v>4923</v>
      </c>
      <c r="D385" s="308" t="s">
        <v>346</v>
      </c>
      <c r="E385" s="309">
        <v>3141.8</v>
      </c>
      <c r="F385" s="256">
        <v>41949</v>
      </c>
      <c r="G385" s="42">
        <v>3141.8</v>
      </c>
      <c r="H385" s="217">
        <f t="shared" si="12"/>
        <v>0</v>
      </c>
      <c r="I385" s="190" t="s">
        <v>4997</v>
      </c>
      <c r="M385" s="192">
        <v>41951</v>
      </c>
      <c r="N385" s="193">
        <v>3058</v>
      </c>
      <c r="O385" s="324" t="s">
        <v>4923</v>
      </c>
      <c r="P385" s="20" t="s">
        <v>4740</v>
      </c>
      <c r="Q385" s="213">
        <v>2024</v>
      </c>
      <c r="R385" s="256">
        <v>41951</v>
      </c>
      <c r="S385" s="42">
        <v>2024</v>
      </c>
      <c r="T385" s="217">
        <f t="shared" si="11"/>
        <v>0</v>
      </c>
      <c r="U385" s="20" t="s">
        <v>4992</v>
      </c>
    </row>
    <row r="386" spans="1:21" x14ac:dyDescent="0.25">
      <c r="A386" s="192">
        <v>41948</v>
      </c>
      <c r="B386" s="193">
        <v>2780</v>
      </c>
      <c r="C386" s="324" t="s">
        <v>4923</v>
      </c>
      <c r="D386" s="308" t="s">
        <v>6120</v>
      </c>
      <c r="E386" s="309">
        <v>3600</v>
      </c>
      <c r="F386" s="256">
        <v>41960</v>
      </c>
      <c r="G386" s="42">
        <v>3600</v>
      </c>
      <c r="H386" s="217">
        <f t="shared" si="12"/>
        <v>0</v>
      </c>
      <c r="I386" s="190" t="s">
        <v>5000</v>
      </c>
      <c r="M386" s="192">
        <v>41954</v>
      </c>
      <c r="N386" s="193">
        <v>3259</v>
      </c>
      <c r="O386" s="324" t="s">
        <v>4923</v>
      </c>
      <c r="P386" s="20" t="s">
        <v>4740</v>
      </c>
      <c r="Q386" s="213">
        <v>3008</v>
      </c>
      <c r="R386" s="256">
        <v>41954</v>
      </c>
      <c r="S386" s="42">
        <v>3008</v>
      </c>
      <c r="T386" s="217">
        <f t="shared" si="11"/>
        <v>0</v>
      </c>
      <c r="U386" s="190" t="s">
        <v>4992</v>
      </c>
    </row>
    <row r="387" spans="1:21" x14ac:dyDescent="0.25">
      <c r="A387" s="192">
        <v>41948</v>
      </c>
      <c r="B387" s="193">
        <v>2781</v>
      </c>
      <c r="C387" s="324" t="s">
        <v>4923</v>
      </c>
      <c r="D387" s="308" t="s">
        <v>6196</v>
      </c>
      <c r="E387" s="309">
        <v>1350</v>
      </c>
      <c r="F387" s="256">
        <v>41960</v>
      </c>
      <c r="G387" s="42">
        <v>1350</v>
      </c>
      <c r="H387" s="217">
        <f t="shared" si="12"/>
        <v>0</v>
      </c>
      <c r="I387" s="190" t="s">
        <v>5000</v>
      </c>
      <c r="M387" s="192">
        <v>41956</v>
      </c>
      <c r="N387" s="193">
        <v>3405</v>
      </c>
      <c r="O387" s="324" t="s">
        <v>4923</v>
      </c>
      <c r="P387" s="20" t="s">
        <v>4740</v>
      </c>
      <c r="Q387" s="213">
        <v>3807</v>
      </c>
      <c r="R387" s="256">
        <v>41956</v>
      </c>
      <c r="S387" s="42">
        <v>3807</v>
      </c>
      <c r="T387" s="217">
        <f t="shared" ref="T387:T450" si="13">Q387-S387</f>
        <v>0</v>
      </c>
      <c r="U387" s="20" t="s">
        <v>4992</v>
      </c>
    </row>
    <row r="388" spans="1:21" x14ac:dyDescent="0.25">
      <c r="A388" s="192">
        <v>41948</v>
      </c>
      <c r="B388" s="193">
        <v>2782</v>
      </c>
      <c r="C388" s="324" t="s">
        <v>4923</v>
      </c>
      <c r="D388" s="308" t="s">
        <v>6616</v>
      </c>
      <c r="E388" s="309">
        <v>1350</v>
      </c>
      <c r="F388" s="256">
        <v>41960</v>
      </c>
      <c r="G388" s="42">
        <v>1350</v>
      </c>
      <c r="H388" s="217">
        <f t="shared" si="12"/>
        <v>0</v>
      </c>
      <c r="I388" s="190" t="s">
        <v>5000</v>
      </c>
      <c r="M388" s="192">
        <v>41958</v>
      </c>
      <c r="N388" s="193">
        <v>3597</v>
      </c>
      <c r="O388" s="324" t="s">
        <v>4923</v>
      </c>
      <c r="P388" s="308" t="s">
        <v>4740</v>
      </c>
      <c r="Q388" s="309">
        <v>4517.3999999999996</v>
      </c>
      <c r="R388" s="256">
        <v>41958</v>
      </c>
      <c r="S388" s="42">
        <v>4517.3999999999996</v>
      </c>
      <c r="T388" s="217">
        <f t="shared" si="13"/>
        <v>0</v>
      </c>
      <c r="U388" s="190" t="s">
        <v>4992</v>
      </c>
    </row>
    <row r="389" spans="1:21" x14ac:dyDescent="0.25">
      <c r="A389" s="192">
        <v>41948</v>
      </c>
      <c r="B389" s="193">
        <v>2783</v>
      </c>
      <c r="C389" s="324" t="s">
        <v>4923</v>
      </c>
      <c r="D389" s="308" t="s">
        <v>6609</v>
      </c>
      <c r="E389" s="309">
        <v>4591.6000000000004</v>
      </c>
      <c r="F389" s="256">
        <v>41949</v>
      </c>
      <c r="G389" s="42">
        <v>4591.6000000000004</v>
      </c>
      <c r="H389" s="217">
        <f t="shared" si="12"/>
        <v>0</v>
      </c>
      <c r="I389" s="190" t="s">
        <v>5000</v>
      </c>
      <c r="M389" s="192">
        <v>41962</v>
      </c>
      <c r="N389" s="193">
        <v>3926</v>
      </c>
      <c r="O389" s="324" t="s">
        <v>4923</v>
      </c>
      <c r="P389" s="308" t="s">
        <v>4740</v>
      </c>
      <c r="Q389" s="309">
        <v>2544</v>
      </c>
      <c r="R389" s="256">
        <v>41962</v>
      </c>
      <c r="S389" s="42">
        <v>2544</v>
      </c>
      <c r="T389" s="217">
        <f t="shared" si="13"/>
        <v>0</v>
      </c>
      <c r="U389" s="20" t="s">
        <v>4992</v>
      </c>
    </row>
    <row r="390" spans="1:21" x14ac:dyDescent="0.25">
      <c r="A390" s="192">
        <v>41948</v>
      </c>
      <c r="B390" s="193">
        <v>2784</v>
      </c>
      <c r="C390" s="324" t="s">
        <v>4923</v>
      </c>
      <c r="D390" s="308" t="s">
        <v>87</v>
      </c>
      <c r="E390" s="309">
        <v>5982</v>
      </c>
      <c r="F390" s="256">
        <v>41949</v>
      </c>
      <c r="G390" s="42">
        <v>5982</v>
      </c>
      <c r="H390" s="217">
        <f t="shared" si="12"/>
        <v>0</v>
      </c>
      <c r="I390" s="190" t="s">
        <v>5000</v>
      </c>
      <c r="M390" s="192">
        <v>41964</v>
      </c>
      <c r="N390" s="193">
        <v>4091</v>
      </c>
      <c r="O390" s="322" t="s">
        <v>4923</v>
      </c>
      <c r="P390" s="308" t="s">
        <v>4740</v>
      </c>
      <c r="Q390" s="309">
        <v>1140.8</v>
      </c>
      <c r="R390" s="256">
        <v>41964</v>
      </c>
      <c r="S390" s="42">
        <v>1140.8</v>
      </c>
      <c r="T390" s="217">
        <f t="shared" si="13"/>
        <v>0</v>
      </c>
      <c r="U390" s="108" t="s">
        <v>4992</v>
      </c>
    </row>
    <row r="391" spans="1:21" x14ac:dyDescent="0.25">
      <c r="A391" s="192">
        <v>41948</v>
      </c>
      <c r="B391" s="193">
        <v>2785</v>
      </c>
      <c r="C391" s="324" t="s">
        <v>4923</v>
      </c>
      <c r="D391" s="308" t="s">
        <v>4740</v>
      </c>
      <c r="E391" s="309">
        <v>3026.8</v>
      </c>
      <c r="F391" s="256">
        <v>41948</v>
      </c>
      <c r="G391" s="42">
        <v>3026.8</v>
      </c>
      <c r="H391" s="217">
        <f t="shared" si="12"/>
        <v>0</v>
      </c>
      <c r="I391" s="190" t="s">
        <v>4992</v>
      </c>
      <c r="K391" s="33"/>
      <c r="M391" s="192">
        <v>41965</v>
      </c>
      <c r="N391" s="193">
        <v>4188</v>
      </c>
      <c r="O391" s="322" t="s">
        <v>4923</v>
      </c>
      <c r="P391" s="308" t="s">
        <v>4740</v>
      </c>
      <c r="Q391" s="309">
        <v>1163.8</v>
      </c>
      <c r="R391" s="256">
        <v>41965</v>
      </c>
      <c r="S391" s="34">
        <v>1163.8</v>
      </c>
      <c r="T391" s="217">
        <f t="shared" si="13"/>
        <v>0</v>
      </c>
      <c r="U391" s="32" t="s">
        <v>4992</v>
      </c>
    </row>
    <row r="392" spans="1:21" x14ac:dyDescent="0.25">
      <c r="A392" s="192">
        <v>41948</v>
      </c>
      <c r="B392" s="193">
        <v>2786</v>
      </c>
      <c r="C392" s="324" t="s">
        <v>4923</v>
      </c>
      <c r="D392" s="308" t="s">
        <v>4918</v>
      </c>
      <c r="E392" s="309">
        <v>7032</v>
      </c>
      <c r="F392" s="256">
        <v>41949</v>
      </c>
      <c r="G392" s="42">
        <v>7032</v>
      </c>
      <c r="H392" s="217">
        <f t="shared" ref="H392:H455" si="14">E392-G392</f>
        <v>0</v>
      </c>
      <c r="I392" s="190" t="s">
        <v>4992</v>
      </c>
      <c r="M392" s="192">
        <v>41966</v>
      </c>
      <c r="N392" s="193">
        <v>4252</v>
      </c>
      <c r="O392" s="322" t="s">
        <v>4923</v>
      </c>
      <c r="P392" s="308" t="s">
        <v>4740</v>
      </c>
      <c r="Q392" s="309">
        <v>1205.2</v>
      </c>
      <c r="R392" s="256">
        <v>41966</v>
      </c>
      <c r="S392" s="34">
        <v>1205.2</v>
      </c>
      <c r="T392" s="217">
        <f t="shared" si="13"/>
        <v>0</v>
      </c>
      <c r="U392" s="32" t="s">
        <v>4992</v>
      </c>
    </row>
    <row r="393" spans="1:21" x14ac:dyDescent="0.25">
      <c r="A393" s="192">
        <v>41948</v>
      </c>
      <c r="B393" s="193">
        <v>2787</v>
      </c>
      <c r="C393" s="324" t="s">
        <v>4923</v>
      </c>
      <c r="D393" s="308" t="s">
        <v>237</v>
      </c>
      <c r="E393" s="309">
        <v>6095.5</v>
      </c>
      <c r="F393" s="256">
        <v>41949</v>
      </c>
      <c r="G393" s="42">
        <v>6095.5</v>
      </c>
      <c r="H393" s="217">
        <f t="shared" si="14"/>
        <v>0</v>
      </c>
      <c r="I393" s="190" t="s">
        <v>6049</v>
      </c>
      <c r="M393" s="192">
        <v>41967</v>
      </c>
      <c r="N393" s="193">
        <v>4336</v>
      </c>
      <c r="O393" s="322" t="s">
        <v>4923</v>
      </c>
      <c r="P393" s="308" t="s">
        <v>4740</v>
      </c>
      <c r="Q393" s="309">
        <v>786.6</v>
      </c>
      <c r="R393" s="256">
        <v>41967</v>
      </c>
      <c r="S393" s="34">
        <v>786.6</v>
      </c>
      <c r="T393" s="217">
        <f t="shared" si="13"/>
        <v>0</v>
      </c>
      <c r="U393" s="32" t="s">
        <v>4992</v>
      </c>
    </row>
    <row r="394" spans="1:21" x14ac:dyDescent="0.25">
      <c r="A394" s="192">
        <v>41948</v>
      </c>
      <c r="B394" s="193">
        <v>2788</v>
      </c>
      <c r="C394" s="324" t="s">
        <v>4923</v>
      </c>
      <c r="D394" s="308" t="s">
        <v>4183</v>
      </c>
      <c r="E394" s="309">
        <v>8216</v>
      </c>
      <c r="F394" s="256">
        <v>41948</v>
      </c>
      <c r="G394" s="42">
        <v>8216</v>
      </c>
      <c r="H394" s="217">
        <f t="shared" si="14"/>
        <v>0</v>
      </c>
      <c r="I394" s="190" t="s">
        <v>4992</v>
      </c>
      <c r="M394" s="192">
        <v>41968</v>
      </c>
      <c r="N394" s="193">
        <v>4393</v>
      </c>
      <c r="O394" s="322" t="s">
        <v>4923</v>
      </c>
      <c r="P394" s="308" t="s">
        <v>4740</v>
      </c>
      <c r="Q394" s="309">
        <v>3385.6</v>
      </c>
      <c r="R394" s="256">
        <v>41968</v>
      </c>
      <c r="S394" s="34">
        <v>3385.6</v>
      </c>
      <c r="T394" s="217">
        <f t="shared" si="13"/>
        <v>0</v>
      </c>
      <c r="U394" s="32" t="s">
        <v>4992</v>
      </c>
    </row>
    <row r="395" spans="1:21" x14ac:dyDescent="0.25">
      <c r="A395" s="192">
        <v>41948</v>
      </c>
      <c r="B395" s="193">
        <v>2789</v>
      </c>
      <c r="C395" s="324" t="s">
        <v>4923</v>
      </c>
      <c r="D395" s="308" t="s">
        <v>4740</v>
      </c>
      <c r="E395" s="309">
        <v>2930.2</v>
      </c>
      <c r="F395" s="256">
        <v>41948</v>
      </c>
      <c r="G395" s="42">
        <v>2930.2</v>
      </c>
      <c r="H395" s="217">
        <f t="shared" si="14"/>
        <v>0</v>
      </c>
      <c r="I395" s="190" t="s">
        <v>4992</v>
      </c>
      <c r="M395" s="192">
        <v>41970</v>
      </c>
      <c r="N395" s="193">
        <v>4554</v>
      </c>
      <c r="O395" s="322" t="s">
        <v>4923</v>
      </c>
      <c r="P395" s="308" t="s">
        <v>4740</v>
      </c>
      <c r="Q395" s="309">
        <v>2677.2</v>
      </c>
      <c r="R395" s="256">
        <v>41970</v>
      </c>
      <c r="S395" s="229">
        <v>2677.2</v>
      </c>
      <c r="T395" s="217">
        <f t="shared" si="13"/>
        <v>0</v>
      </c>
      <c r="U395" s="20" t="s">
        <v>4992</v>
      </c>
    </row>
    <row r="396" spans="1:21" x14ac:dyDescent="0.25">
      <c r="A396" s="192">
        <v>41948</v>
      </c>
      <c r="B396" s="193">
        <v>2790</v>
      </c>
      <c r="C396" s="324" t="s">
        <v>4923</v>
      </c>
      <c r="D396" s="308" t="s">
        <v>4935</v>
      </c>
      <c r="E396" s="309">
        <v>13981</v>
      </c>
      <c r="F396" s="256">
        <v>41949</v>
      </c>
      <c r="G396" s="42">
        <v>13981</v>
      </c>
      <c r="H396" s="217">
        <f t="shared" si="14"/>
        <v>0</v>
      </c>
      <c r="I396" s="190" t="s">
        <v>492</v>
      </c>
      <c r="K396" s="34"/>
      <c r="M396" s="192">
        <v>41971</v>
      </c>
      <c r="N396" s="193">
        <v>4706</v>
      </c>
      <c r="O396" s="322" t="s">
        <v>4923</v>
      </c>
      <c r="P396" s="308" t="s">
        <v>4740</v>
      </c>
      <c r="Q396" s="309">
        <v>1628.4</v>
      </c>
      <c r="R396" s="256">
        <v>41971</v>
      </c>
      <c r="S396" s="229">
        <v>1628.4</v>
      </c>
      <c r="T396" s="217">
        <f t="shared" si="13"/>
        <v>0</v>
      </c>
      <c r="U396" s="20" t="s">
        <v>4992</v>
      </c>
    </row>
    <row r="397" spans="1:21" x14ac:dyDescent="0.25">
      <c r="A397" s="192">
        <v>41949</v>
      </c>
      <c r="B397" s="193">
        <v>2791</v>
      </c>
      <c r="C397" s="324" t="s">
        <v>4923</v>
      </c>
      <c r="D397" s="308" t="s">
        <v>4918</v>
      </c>
      <c r="E397" s="309">
        <v>72523.8</v>
      </c>
      <c r="F397" s="256">
        <v>41949</v>
      </c>
      <c r="G397" s="42">
        <v>72523.8</v>
      </c>
      <c r="H397" s="217">
        <f t="shared" si="14"/>
        <v>0</v>
      </c>
      <c r="I397" s="190" t="s">
        <v>6049</v>
      </c>
      <c r="M397" s="192">
        <v>41972</v>
      </c>
      <c r="N397" s="193">
        <v>4810</v>
      </c>
      <c r="O397" s="322" t="s">
        <v>4923</v>
      </c>
      <c r="P397" s="308" t="s">
        <v>4740</v>
      </c>
      <c r="Q397" s="309">
        <v>2244.8000000000002</v>
      </c>
      <c r="R397" s="368">
        <v>41972</v>
      </c>
      <c r="S397" s="229">
        <v>2244.8000000000002</v>
      </c>
      <c r="T397" s="217">
        <f t="shared" si="13"/>
        <v>0</v>
      </c>
      <c r="U397" s="20" t="s">
        <v>4992</v>
      </c>
    </row>
    <row r="398" spans="1:21" x14ac:dyDescent="0.25">
      <c r="A398" s="192">
        <v>41949</v>
      </c>
      <c r="B398" s="193">
        <v>2792</v>
      </c>
      <c r="C398" s="324" t="s">
        <v>4923</v>
      </c>
      <c r="D398" s="308" t="s">
        <v>6639</v>
      </c>
      <c r="E398" s="309">
        <v>9770.4</v>
      </c>
      <c r="F398" s="256">
        <v>41949</v>
      </c>
      <c r="G398" s="42">
        <v>9770.4</v>
      </c>
      <c r="H398" s="217">
        <f t="shared" si="14"/>
        <v>0</v>
      </c>
      <c r="I398" s="190" t="s">
        <v>4992</v>
      </c>
      <c r="M398" s="192">
        <v>41972</v>
      </c>
      <c r="N398" s="193">
        <v>4774</v>
      </c>
      <c r="O398" s="322" t="s">
        <v>4923</v>
      </c>
      <c r="P398" s="308" t="s">
        <v>4615</v>
      </c>
      <c r="Q398" s="309">
        <v>429.6</v>
      </c>
      <c r="R398" s="256">
        <v>41972</v>
      </c>
      <c r="S398" s="229">
        <v>429.6</v>
      </c>
      <c r="T398" s="217">
        <f t="shared" si="13"/>
        <v>0</v>
      </c>
      <c r="U398" s="20" t="s">
        <v>4992</v>
      </c>
    </row>
    <row r="399" spans="1:21" x14ac:dyDescent="0.25">
      <c r="A399" s="192">
        <v>41949</v>
      </c>
      <c r="B399" s="193">
        <v>2793</v>
      </c>
      <c r="C399" s="324" t="s">
        <v>4923</v>
      </c>
      <c r="D399" s="308" t="s">
        <v>3366</v>
      </c>
      <c r="E399" s="309">
        <v>1824</v>
      </c>
      <c r="F399" s="256">
        <v>41949</v>
      </c>
      <c r="G399" s="42">
        <v>1824</v>
      </c>
      <c r="H399" s="217">
        <f t="shared" si="14"/>
        <v>0</v>
      </c>
      <c r="I399" s="190" t="s">
        <v>5010</v>
      </c>
      <c r="M399" s="192">
        <v>41944</v>
      </c>
      <c r="N399" s="193">
        <v>2476</v>
      </c>
      <c r="O399" s="324" t="s">
        <v>4923</v>
      </c>
      <c r="P399" s="658" t="s">
        <v>4731</v>
      </c>
      <c r="Q399" s="660">
        <v>2794.8</v>
      </c>
      <c r="R399" s="256">
        <v>41944</v>
      </c>
      <c r="S399" s="569">
        <v>2794.8</v>
      </c>
      <c r="T399" s="77">
        <f t="shared" si="13"/>
        <v>0</v>
      </c>
      <c r="U399" s="190" t="s">
        <v>4992</v>
      </c>
    </row>
    <row r="400" spans="1:21" x14ac:dyDescent="0.25">
      <c r="A400" s="192">
        <v>41949</v>
      </c>
      <c r="B400" s="193">
        <v>2794</v>
      </c>
      <c r="C400" s="324" t="s">
        <v>4923</v>
      </c>
      <c r="D400" s="308" t="s">
        <v>13</v>
      </c>
      <c r="E400" s="309">
        <v>2411.1999999999998</v>
      </c>
      <c r="F400" s="256">
        <v>41949</v>
      </c>
      <c r="G400" s="42">
        <v>2411.1999999999998</v>
      </c>
      <c r="H400" s="217">
        <f t="shared" si="14"/>
        <v>0</v>
      </c>
      <c r="I400" s="190" t="s">
        <v>4992</v>
      </c>
      <c r="M400" s="192">
        <v>41953</v>
      </c>
      <c r="N400" s="193">
        <v>3144</v>
      </c>
      <c r="O400" s="324" t="s">
        <v>4923</v>
      </c>
      <c r="P400" s="20" t="s">
        <v>4731</v>
      </c>
      <c r="Q400" s="213">
        <v>2917.2</v>
      </c>
      <c r="R400" s="256">
        <v>41953</v>
      </c>
      <c r="S400" s="42">
        <v>2917.2</v>
      </c>
      <c r="T400" s="217">
        <f t="shared" si="13"/>
        <v>0</v>
      </c>
      <c r="U400" s="20" t="s">
        <v>4995</v>
      </c>
    </row>
    <row r="401" spans="1:21" x14ac:dyDescent="0.25">
      <c r="A401" s="192">
        <v>41949</v>
      </c>
      <c r="B401" s="193">
        <v>2795</v>
      </c>
      <c r="C401" s="324" t="s">
        <v>4923</v>
      </c>
      <c r="D401" s="308" t="s">
        <v>4915</v>
      </c>
      <c r="E401" s="309">
        <v>14548.6</v>
      </c>
      <c r="F401" s="256">
        <v>41950</v>
      </c>
      <c r="G401" s="42">
        <v>14548.6</v>
      </c>
      <c r="H401" s="217">
        <f t="shared" si="14"/>
        <v>0</v>
      </c>
      <c r="I401" s="190" t="s">
        <v>6617</v>
      </c>
      <c r="M401" s="192">
        <v>41958</v>
      </c>
      <c r="N401" s="193">
        <v>3601</v>
      </c>
      <c r="O401" s="324" t="s">
        <v>4923</v>
      </c>
      <c r="P401" s="308" t="s">
        <v>4731</v>
      </c>
      <c r="Q401" s="309">
        <v>2454.8000000000002</v>
      </c>
      <c r="R401" s="256">
        <v>41958</v>
      </c>
      <c r="S401" s="42">
        <v>2454.8000000000002</v>
      </c>
      <c r="T401" s="217">
        <f t="shared" si="13"/>
        <v>0</v>
      </c>
      <c r="U401" s="190" t="s">
        <v>4992</v>
      </c>
    </row>
    <row r="402" spans="1:21" x14ac:dyDescent="0.25">
      <c r="A402" s="192">
        <v>41949</v>
      </c>
      <c r="B402" s="193">
        <v>2796</v>
      </c>
      <c r="C402" s="324" t="s">
        <v>4923</v>
      </c>
      <c r="D402" s="308" t="s">
        <v>4287</v>
      </c>
      <c r="E402" s="309">
        <v>30365.94</v>
      </c>
      <c r="F402" s="256">
        <v>41950</v>
      </c>
      <c r="G402" s="42">
        <v>30365.94</v>
      </c>
      <c r="H402" s="217">
        <f t="shared" si="14"/>
        <v>0</v>
      </c>
      <c r="I402" s="190" t="s">
        <v>5251</v>
      </c>
      <c r="J402" s="21"/>
      <c r="K402" s="21"/>
      <c r="M402" s="192">
        <v>41965</v>
      </c>
      <c r="N402" s="193">
        <v>4194</v>
      </c>
      <c r="O402" s="322" t="s">
        <v>4923</v>
      </c>
      <c r="P402" s="308" t="s">
        <v>4731</v>
      </c>
      <c r="Q402" s="309">
        <v>3189.2</v>
      </c>
      <c r="R402" s="256">
        <v>41965</v>
      </c>
      <c r="S402" s="34">
        <v>3189.2</v>
      </c>
      <c r="T402" s="217">
        <f t="shared" si="13"/>
        <v>0</v>
      </c>
      <c r="U402" s="32" t="s">
        <v>4992</v>
      </c>
    </row>
    <row r="403" spans="1:21" x14ac:dyDescent="0.25">
      <c r="A403" s="192">
        <v>41949</v>
      </c>
      <c r="B403" s="193">
        <v>2797</v>
      </c>
      <c r="C403" s="324" t="s">
        <v>4923</v>
      </c>
      <c r="D403" s="308" t="s">
        <v>124</v>
      </c>
      <c r="E403" s="309">
        <v>9225</v>
      </c>
      <c r="F403" s="256">
        <v>41950</v>
      </c>
      <c r="G403" s="42">
        <v>9225</v>
      </c>
      <c r="H403" s="217">
        <f t="shared" si="14"/>
        <v>0</v>
      </c>
      <c r="I403" s="190" t="s">
        <v>5251</v>
      </c>
      <c r="J403" s="21"/>
      <c r="K403" s="21"/>
      <c r="M403" s="192">
        <v>41972</v>
      </c>
      <c r="N403" s="193">
        <v>4807</v>
      </c>
      <c r="O403" s="322" t="s">
        <v>4923</v>
      </c>
      <c r="P403" s="308" t="s">
        <v>4731</v>
      </c>
      <c r="Q403" s="309">
        <v>5351.6</v>
      </c>
      <c r="R403" s="368">
        <v>41972</v>
      </c>
      <c r="S403" s="229">
        <v>5351.6</v>
      </c>
      <c r="T403" s="217">
        <f t="shared" si="13"/>
        <v>0</v>
      </c>
      <c r="U403" s="20" t="s">
        <v>4992</v>
      </c>
    </row>
    <row r="404" spans="1:21" x14ac:dyDescent="0.25">
      <c r="A404" s="192">
        <v>41949</v>
      </c>
      <c r="B404" s="193">
        <v>2798</v>
      </c>
      <c r="C404" s="324" t="s">
        <v>4923</v>
      </c>
      <c r="D404" s="308" t="s">
        <v>4928</v>
      </c>
      <c r="E404" s="309">
        <v>6785.6</v>
      </c>
      <c r="F404" s="256">
        <v>41949</v>
      </c>
      <c r="G404" s="42">
        <v>6785.6</v>
      </c>
      <c r="H404" s="217">
        <f t="shared" si="14"/>
        <v>0</v>
      </c>
      <c r="I404" s="190" t="s">
        <v>4995</v>
      </c>
      <c r="J404" s="21"/>
      <c r="K404" s="21"/>
      <c r="M404" s="192">
        <v>41947</v>
      </c>
      <c r="N404" s="193">
        <v>2648</v>
      </c>
      <c r="O404" s="324" t="s">
        <v>4923</v>
      </c>
      <c r="P404" s="661" t="s">
        <v>4662</v>
      </c>
      <c r="Q404" s="309">
        <v>640</v>
      </c>
      <c r="R404" s="256">
        <v>41947</v>
      </c>
      <c r="S404" s="42">
        <v>640</v>
      </c>
      <c r="T404" s="217">
        <f t="shared" si="13"/>
        <v>0</v>
      </c>
      <c r="U404" s="50" t="s">
        <v>4992</v>
      </c>
    </row>
    <row r="405" spans="1:21" x14ac:dyDescent="0.25">
      <c r="A405" s="192">
        <v>41949</v>
      </c>
      <c r="B405" s="193">
        <v>2799</v>
      </c>
      <c r="C405" s="324" t="s">
        <v>4923</v>
      </c>
      <c r="D405" s="308" t="s">
        <v>28</v>
      </c>
      <c r="E405" s="309">
        <v>9588</v>
      </c>
      <c r="F405" s="256">
        <v>41949</v>
      </c>
      <c r="G405" s="42">
        <v>9588</v>
      </c>
      <c r="H405" s="217">
        <f t="shared" si="14"/>
        <v>0</v>
      </c>
      <c r="I405" s="190" t="s">
        <v>4992</v>
      </c>
      <c r="J405" s="21"/>
      <c r="K405" s="21"/>
      <c r="M405" s="192">
        <v>41961</v>
      </c>
      <c r="N405" s="193">
        <v>3833</v>
      </c>
      <c r="O405" s="324" t="s">
        <v>4923</v>
      </c>
      <c r="P405" s="308" t="s">
        <v>4662</v>
      </c>
      <c r="Q405" s="309">
        <v>2906.4</v>
      </c>
      <c r="R405" s="256">
        <v>41961</v>
      </c>
      <c r="S405" s="229">
        <v>2906.4</v>
      </c>
      <c r="T405" s="217">
        <f t="shared" si="13"/>
        <v>0</v>
      </c>
      <c r="U405" s="20" t="s">
        <v>4992</v>
      </c>
    </row>
    <row r="406" spans="1:21" x14ac:dyDescent="0.25">
      <c r="A406" s="192">
        <v>41949</v>
      </c>
      <c r="B406" s="193">
        <v>2800</v>
      </c>
      <c r="C406" s="324" t="s">
        <v>4923</v>
      </c>
      <c r="D406" s="308" t="s">
        <v>23</v>
      </c>
      <c r="E406" s="309">
        <v>5109.8</v>
      </c>
      <c r="F406" s="256">
        <v>41949</v>
      </c>
      <c r="G406" s="42">
        <v>5109.8</v>
      </c>
      <c r="H406" s="217">
        <f t="shared" si="14"/>
        <v>0</v>
      </c>
      <c r="I406" s="190" t="s">
        <v>4992</v>
      </c>
      <c r="J406" s="21"/>
      <c r="K406" s="21"/>
      <c r="M406" s="192">
        <v>41946</v>
      </c>
      <c r="N406" s="193">
        <v>2641</v>
      </c>
      <c r="O406" s="324" t="s">
        <v>4923</v>
      </c>
      <c r="P406" s="661" t="s">
        <v>5565</v>
      </c>
      <c r="Q406" s="309">
        <v>37302.800000000003</v>
      </c>
      <c r="R406" s="256">
        <v>41948</v>
      </c>
      <c r="S406" s="42">
        <v>37302.800000000003</v>
      </c>
      <c r="T406" s="217">
        <f t="shared" si="13"/>
        <v>0</v>
      </c>
      <c r="U406" s="50" t="s">
        <v>5009</v>
      </c>
    </row>
    <row r="407" spans="1:21" x14ac:dyDescent="0.25">
      <c r="A407" s="192">
        <v>41949</v>
      </c>
      <c r="B407" s="193">
        <v>2801</v>
      </c>
      <c r="C407" s="324" t="s">
        <v>4923</v>
      </c>
      <c r="D407" s="308" t="s">
        <v>6605</v>
      </c>
      <c r="E407" s="309">
        <v>2097.6</v>
      </c>
      <c r="F407" s="256">
        <v>41950</v>
      </c>
      <c r="G407" s="42">
        <v>2097.6</v>
      </c>
      <c r="H407" s="217">
        <f t="shared" si="14"/>
        <v>0</v>
      </c>
      <c r="I407" s="190" t="s">
        <v>5251</v>
      </c>
      <c r="J407" s="21"/>
      <c r="K407" s="21"/>
      <c r="M407" s="192">
        <v>41949</v>
      </c>
      <c r="N407" s="193">
        <v>2861</v>
      </c>
      <c r="O407" s="324" t="s">
        <v>4923</v>
      </c>
      <c r="P407" s="308" t="s">
        <v>5565</v>
      </c>
      <c r="Q407" s="309">
        <v>17960</v>
      </c>
      <c r="R407" s="256">
        <v>41951</v>
      </c>
      <c r="S407" s="42">
        <v>17960</v>
      </c>
      <c r="T407" s="217">
        <f t="shared" si="13"/>
        <v>0</v>
      </c>
      <c r="U407" s="20" t="s">
        <v>492</v>
      </c>
    </row>
    <row r="408" spans="1:21" x14ac:dyDescent="0.25">
      <c r="A408" s="192">
        <v>41949</v>
      </c>
      <c r="B408" s="193">
        <v>2802</v>
      </c>
      <c r="C408" s="324" t="s">
        <v>4923</v>
      </c>
      <c r="D408" s="308" t="s">
        <v>29</v>
      </c>
      <c r="E408" s="309">
        <v>9566.6</v>
      </c>
      <c r="F408" s="256">
        <v>41950</v>
      </c>
      <c r="G408" s="42">
        <v>9566.6</v>
      </c>
      <c r="H408" s="217">
        <f t="shared" si="14"/>
        <v>0</v>
      </c>
      <c r="I408" s="190" t="s">
        <v>5251</v>
      </c>
      <c r="J408" s="21"/>
      <c r="K408" s="21"/>
      <c r="M408" s="192">
        <v>41949</v>
      </c>
      <c r="N408" s="193">
        <v>2880</v>
      </c>
      <c r="O408" s="324" t="s">
        <v>4923</v>
      </c>
      <c r="P408" s="308" t="s">
        <v>5565</v>
      </c>
      <c r="Q408" s="309">
        <v>19867.8</v>
      </c>
      <c r="R408" s="256">
        <v>41951</v>
      </c>
      <c r="S408" s="42">
        <v>19867.8</v>
      </c>
      <c r="T408" s="217">
        <f t="shared" si="13"/>
        <v>0</v>
      </c>
      <c r="U408" s="20" t="s">
        <v>5009</v>
      </c>
    </row>
    <row r="409" spans="1:21" x14ac:dyDescent="0.25">
      <c r="A409" s="192">
        <v>41949</v>
      </c>
      <c r="B409" s="193">
        <v>2803</v>
      </c>
      <c r="C409" s="324" t="s">
        <v>4923</v>
      </c>
      <c r="D409" s="308" t="s">
        <v>123</v>
      </c>
      <c r="E409" s="309">
        <v>2345</v>
      </c>
      <c r="F409" s="256">
        <v>41950</v>
      </c>
      <c r="G409" s="42">
        <v>2345</v>
      </c>
      <c r="H409" s="217">
        <f t="shared" si="14"/>
        <v>0</v>
      </c>
      <c r="I409" s="190" t="s">
        <v>4992</v>
      </c>
      <c r="J409" s="21"/>
      <c r="K409" s="21"/>
      <c r="M409" s="192">
        <v>41953</v>
      </c>
      <c r="N409" s="193">
        <v>3213</v>
      </c>
      <c r="O409" s="324" t="s">
        <v>4923</v>
      </c>
      <c r="P409" s="20" t="s">
        <v>4680</v>
      </c>
      <c r="Q409" s="213">
        <v>30948.2</v>
      </c>
      <c r="R409" s="256">
        <v>41955</v>
      </c>
      <c r="S409" s="42">
        <v>30948.2</v>
      </c>
      <c r="T409" s="217">
        <f t="shared" si="13"/>
        <v>0</v>
      </c>
      <c r="U409" s="190" t="s">
        <v>5009</v>
      </c>
    </row>
    <row r="410" spans="1:21" x14ac:dyDescent="0.25">
      <c r="A410" s="192">
        <v>41949</v>
      </c>
      <c r="B410" s="193">
        <v>2804</v>
      </c>
      <c r="C410" s="324" t="s">
        <v>4923</v>
      </c>
      <c r="D410" s="308" t="s">
        <v>4681</v>
      </c>
      <c r="E410" s="309">
        <v>2617.6</v>
      </c>
      <c r="F410" s="256">
        <v>41949</v>
      </c>
      <c r="G410" s="42">
        <v>2617.6</v>
      </c>
      <c r="H410" s="217">
        <f t="shared" si="14"/>
        <v>0</v>
      </c>
      <c r="I410" s="190" t="s">
        <v>4992</v>
      </c>
      <c r="J410" s="21"/>
      <c r="K410" s="21"/>
      <c r="M410" s="192">
        <v>41960</v>
      </c>
      <c r="N410" s="193">
        <v>3771</v>
      </c>
      <c r="O410" s="324" t="s">
        <v>4923</v>
      </c>
      <c r="P410" s="20" t="s">
        <v>4680</v>
      </c>
      <c r="Q410" s="213">
        <v>32417.4</v>
      </c>
      <c r="R410" s="256">
        <v>41962</v>
      </c>
      <c r="S410" s="229">
        <v>32417.4</v>
      </c>
      <c r="T410" s="217">
        <f t="shared" si="13"/>
        <v>0</v>
      </c>
      <c r="U410" s="190" t="s">
        <v>5009</v>
      </c>
    </row>
    <row r="411" spans="1:21" x14ac:dyDescent="0.25">
      <c r="A411" s="192">
        <v>41949</v>
      </c>
      <c r="B411" s="193">
        <v>2805</v>
      </c>
      <c r="C411" s="324" t="s">
        <v>4923</v>
      </c>
      <c r="D411" s="308" t="s">
        <v>4612</v>
      </c>
      <c r="E411" s="309">
        <v>52100.800000000003</v>
      </c>
      <c r="F411" s="256">
        <v>41949</v>
      </c>
      <c r="G411" s="42">
        <v>52100.800000000003</v>
      </c>
      <c r="H411" s="217">
        <f t="shared" si="14"/>
        <v>0</v>
      </c>
      <c r="I411" s="190" t="s">
        <v>5000</v>
      </c>
      <c r="J411" s="21"/>
      <c r="K411" s="21"/>
      <c r="M411" s="192">
        <v>41963</v>
      </c>
      <c r="N411" s="193">
        <v>4017</v>
      </c>
      <c r="O411" s="322" t="s">
        <v>4923</v>
      </c>
      <c r="P411" s="308" t="s">
        <v>4680</v>
      </c>
      <c r="Q411" s="309">
        <v>22377.9</v>
      </c>
      <c r="R411" s="256">
        <v>41965</v>
      </c>
      <c r="S411" s="42">
        <v>22377.9</v>
      </c>
      <c r="T411" s="217">
        <f t="shared" si="13"/>
        <v>0</v>
      </c>
      <c r="U411" s="20" t="s">
        <v>5009</v>
      </c>
    </row>
    <row r="412" spans="1:21" x14ac:dyDescent="0.25">
      <c r="A412" s="192">
        <v>41949</v>
      </c>
      <c r="B412" s="193">
        <v>2806</v>
      </c>
      <c r="C412" s="324" t="s">
        <v>4923</v>
      </c>
      <c r="D412" s="308" t="s">
        <v>57</v>
      </c>
      <c r="E412" s="309">
        <v>1575</v>
      </c>
      <c r="F412" s="256">
        <v>41950</v>
      </c>
      <c r="G412" s="42">
        <v>1575</v>
      </c>
      <c r="H412" s="217">
        <f t="shared" si="14"/>
        <v>0</v>
      </c>
      <c r="I412" s="190" t="s">
        <v>5251</v>
      </c>
      <c r="J412" s="21"/>
      <c r="K412" s="21"/>
      <c r="M412" s="192">
        <v>41967</v>
      </c>
      <c r="N412" s="193">
        <v>4354</v>
      </c>
      <c r="O412" s="322" t="s">
        <v>4923</v>
      </c>
      <c r="P412" s="20" t="s">
        <v>4680</v>
      </c>
      <c r="Q412" s="213">
        <v>36241.9</v>
      </c>
      <c r="R412" s="256">
        <v>41969</v>
      </c>
      <c r="S412" s="34">
        <v>36241.9</v>
      </c>
      <c r="T412" s="217">
        <f t="shared" si="13"/>
        <v>0</v>
      </c>
      <c r="U412" s="32" t="s">
        <v>5009</v>
      </c>
    </row>
    <row r="413" spans="1:21" x14ac:dyDescent="0.25">
      <c r="A413" s="192">
        <v>41949</v>
      </c>
      <c r="B413" s="193">
        <v>2807</v>
      </c>
      <c r="C413" s="324" t="s">
        <v>4923</v>
      </c>
      <c r="D413" s="308" t="s">
        <v>4652</v>
      </c>
      <c r="E413" s="309">
        <v>2760</v>
      </c>
      <c r="F413" s="256">
        <v>41950</v>
      </c>
      <c r="G413" s="42">
        <v>2760</v>
      </c>
      <c r="H413" s="217">
        <f t="shared" si="14"/>
        <v>0</v>
      </c>
      <c r="I413" s="190" t="s">
        <v>5251</v>
      </c>
      <c r="J413" s="21"/>
      <c r="K413" s="21"/>
      <c r="M413" s="192">
        <v>41970</v>
      </c>
      <c r="N413" s="193">
        <v>4598</v>
      </c>
      <c r="O413" s="322" t="s">
        <v>4923</v>
      </c>
      <c r="P413" s="199" t="s">
        <v>4680</v>
      </c>
      <c r="Q413" s="238">
        <v>23059.200000000001</v>
      </c>
      <c r="R413" s="256">
        <v>41972</v>
      </c>
      <c r="S413" s="34">
        <v>23059.200000000001</v>
      </c>
      <c r="T413" s="217">
        <f t="shared" si="13"/>
        <v>0</v>
      </c>
      <c r="U413" s="36" t="s">
        <v>5009</v>
      </c>
    </row>
    <row r="414" spans="1:21" x14ac:dyDescent="0.25">
      <c r="A414" s="192">
        <v>41949</v>
      </c>
      <c r="B414" s="193">
        <v>2808</v>
      </c>
      <c r="C414" s="324" t="s">
        <v>4923</v>
      </c>
      <c r="D414" s="308" t="s">
        <v>22</v>
      </c>
      <c r="E414" s="309">
        <v>235.2</v>
      </c>
      <c r="F414" s="256">
        <v>41949</v>
      </c>
      <c r="G414" s="42">
        <v>235.2</v>
      </c>
      <c r="H414" s="217">
        <f t="shared" si="14"/>
        <v>0</v>
      </c>
      <c r="I414" s="190" t="s">
        <v>4992</v>
      </c>
      <c r="J414" s="21"/>
      <c r="K414" s="21"/>
      <c r="M414" s="192">
        <v>41950</v>
      </c>
      <c r="N414" s="193">
        <v>2963</v>
      </c>
      <c r="O414" s="324" t="s">
        <v>4923</v>
      </c>
      <c r="P414" s="20" t="s">
        <v>4646</v>
      </c>
      <c r="Q414" s="213">
        <v>23975.200000000001</v>
      </c>
      <c r="R414" s="256">
        <v>41950</v>
      </c>
      <c r="S414" s="42">
        <v>23975.200000000001</v>
      </c>
      <c r="T414" s="217">
        <f t="shared" si="13"/>
        <v>0</v>
      </c>
      <c r="U414" s="20" t="s">
        <v>4992</v>
      </c>
    </row>
    <row r="415" spans="1:21" x14ac:dyDescent="0.25">
      <c r="A415" s="192">
        <v>41949</v>
      </c>
      <c r="B415" s="193">
        <v>2809</v>
      </c>
      <c r="C415" s="324" t="s">
        <v>4923</v>
      </c>
      <c r="D415" s="308" t="s">
        <v>287</v>
      </c>
      <c r="E415" s="309">
        <v>2208</v>
      </c>
      <c r="F415" s="256">
        <v>41950</v>
      </c>
      <c r="G415" s="42">
        <v>2208</v>
      </c>
      <c r="H415" s="217">
        <f t="shared" si="14"/>
        <v>0</v>
      </c>
      <c r="I415" s="190" t="s">
        <v>5251</v>
      </c>
      <c r="J415" s="21"/>
      <c r="K415" s="21"/>
      <c r="M415" s="192">
        <v>41963</v>
      </c>
      <c r="N415" s="193">
        <v>3996</v>
      </c>
      <c r="O415" s="324" t="s">
        <v>4923</v>
      </c>
      <c r="P415" s="308" t="s">
        <v>4646</v>
      </c>
      <c r="Q415" s="309">
        <v>22394.799999999999</v>
      </c>
      <c r="R415" s="256">
        <v>41963</v>
      </c>
      <c r="S415" s="42">
        <v>22394.799999999999</v>
      </c>
      <c r="T415" s="217">
        <f t="shared" si="13"/>
        <v>0</v>
      </c>
      <c r="U415" s="20" t="s">
        <v>4992</v>
      </c>
    </row>
    <row r="416" spans="1:21" x14ac:dyDescent="0.25">
      <c r="A416" s="192">
        <v>41949</v>
      </c>
      <c r="B416" s="193">
        <v>2810</v>
      </c>
      <c r="C416" s="324" t="s">
        <v>4923</v>
      </c>
      <c r="D416" s="308" t="s">
        <v>6196</v>
      </c>
      <c r="E416" s="309">
        <v>2250</v>
      </c>
      <c r="F416" s="256">
        <v>41960</v>
      </c>
      <c r="G416" s="42">
        <v>2250</v>
      </c>
      <c r="H416" s="217">
        <f t="shared" si="14"/>
        <v>0</v>
      </c>
      <c r="I416" s="190" t="s">
        <v>5251</v>
      </c>
      <c r="J416" s="21"/>
      <c r="K416" s="21"/>
      <c r="M416" s="192">
        <v>41973</v>
      </c>
      <c r="N416" s="193">
        <v>4868</v>
      </c>
      <c r="O416" s="322" t="s">
        <v>4923</v>
      </c>
      <c r="P416" s="308" t="s">
        <v>4646</v>
      </c>
      <c r="Q416" s="309">
        <v>8169.6</v>
      </c>
      <c r="R416" s="368">
        <v>41973</v>
      </c>
      <c r="S416" s="229">
        <v>8169.6</v>
      </c>
      <c r="T416" s="217">
        <f t="shared" si="13"/>
        <v>0</v>
      </c>
      <c r="U416" s="20" t="s">
        <v>4992</v>
      </c>
    </row>
    <row r="417" spans="1:21" x14ac:dyDescent="0.25">
      <c r="A417" s="192">
        <v>41949</v>
      </c>
      <c r="B417" s="193">
        <v>2811</v>
      </c>
      <c r="C417" s="324" t="s">
        <v>4923</v>
      </c>
      <c r="D417" s="308" t="s">
        <v>6616</v>
      </c>
      <c r="E417" s="309">
        <v>2250</v>
      </c>
      <c r="F417" s="256">
        <v>41960</v>
      </c>
      <c r="G417" s="42">
        <v>2250</v>
      </c>
      <c r="H417" s="217">
        <f t="shared" si="14"/>
        <v>0</v>
      </c>
      <c r="I417" s="190" t="s">
        <v>5251</v>
      </c>
      <c r="J417" s="21"/>
      <c r="K417" s="21"/>
      <c r="M417" s="192">
        <v>41950</v>
      </c>
      <c r="N417" s="193">
        <v>2937</v>
      </c>
      <c r="O417" s="324" t="s">
        <v>4923</v>
      </c>
      <c r="P417" s="308" t="s">
        <v>231</v>
      </c>
      <c r="Q417" s="309">
        <v>1098.9000000000001</v>
      </c>
      <c r="R417" s="256">
        <v>41951</v>
      </c>
      <c r="S417" s="42">
        <v>1098.9000000000001</v>
      </c>
      <c r="T417" s="217">
        <f t="shared" si="13"/>
        <v>0</v>
      </c>
      <c r="U417" s="20" t="s">
        <v>6049</v>
      </c>
    </row>
    <row r="418" spans="1:21" x14ac:dyDescent="0.25">
      <c r="A418" s="192">
        <v>41949</v>
      </c>
      <c r="B418" s="193">
        <v>2812</v>
      </c>
      <c r="C418" s="324" t="s">
        <v>4923</v>
      </c>
      <c r="D418" s="308" t="s">
        <v>4637</v>
      </c>
      <c r="E418" s="309">
        <v>5429.7</v>
      </c>
      <c r="F418" s="256">
        <v>41949</v>
      </c>
      <c r="G418" s="42">
        <v>5429.7</v>
      </c>
      <c r="H418" s="217">
        <f t="shared" si="14"/>
        <v>0</v>
      </c>
      <c r="I418" s="190" t="s">
        <v>4992</v>
      </c>
      <c r="J418" s="21"/>
      <c r="K418" s="21"/>
      <c r="M418" s="192">
        <v>41954</v>
      </c>
      <c r="N418" s="193">
        <v>3268</v>
      </c>
      <c r="O418" s="324" t="s">
        <v>4923</v>
      </c>
      <c r="P418" s="20" t="s">
        <v>231</v>
      </c>
      <c r="Q418" s="213">
        <v>2743</v>
      </c>
      <c r="R418" s="256">
        <v>41955</v>
      </c>
      <c r="S418" s="42">
        <v>2743</v>
      </c>
      <c r="T418" s="217">
        <f t="shared" si="13"/>
        <v>0</v>
      </c>
      <c r="U418" s="190" t="s">
        <v>5000</v>
      </c>
    </row>
    <row r="419" spans="1:21" x14ac:dyDescent="0.25">
      <c r="A419" s="192">
        <v>41949</v>
      </c>
      <c r="B419" s="193">
        <v>2813</v>
      </c>
      <c r="C419" s="324" t="s">
        <v>4923</v>
      </c>
      <c r="D419" s="308" t="s">
        <v>4637</v>
      </c>
      <c r="E419" s="309">
        <v>5765.2</v>
      </c>
      <c r="F419" s="256">
        <v>41949</v>
      </c>
      <c r="G419" s="42">
        <v>5765.2</v>
      </c>
      <c r="H419" s="217">
        <f t="shared" si="14"/>
        <v>0</v>
      </c>
      <c r="I419" s="190" t="s">
        <v>4992</v>
      </c>
      <c r="J419" s="21"/>
      <c r="K419" s="21"/>
      <c r="M419" s="192">
        <v>41958</v>
      </c>
      <c r="N419" s="193">
        <v>3614</v>
      </c>
      <c r="O419" s="324" t="s">
        <v>4923</v>
      </c>
      <c r="P419" s="20" t="s">
        <v>231</v>
      </c>
      <c r="Q419" s="213">
        <v>640</v>
      </c>
      <c r="R419" s="256">
        <v>41960</v>
      </c>
      <c r="S419" s="42">
        <v>640</v>
      </c>
      <c r="T419" s="217">
        <f t="shared" si="13"/>
        <v>0</v>
      </c>
      <c r="U419" s="190" t="s">
        <v>4992</v>
      </c>
    </row>
    <row r="420" spans="1:21" x14ac:dyDescent="0.25">
      <c r="A420" s="192">
        <v>41949</v>
      </c>
      <c r="B420" s="193">
        <v>2814</v>
      </c>
      <c r="C420" s="324" t="s">
        <v>4923</v>
      </c>
      <c r="D420" s="308" t="s">
        <v>180</v>
      </c>
      <c r="E420" s="309">
        <v>31830.799999999999</v>
      </c>
      <c r="F420" s="256">
        <v>41949</v>
      </c>
      <c r="G420" s="42">
        <v>31830.799999999999</v>
      </c>
      <c r="H420" s="217">
        <f t="shared" si="14"/>
        <v>0</v>
      </c>
      <c r="I420" s="190" t="s">
        <v>4993</v>
      </c>
      <c r="J420" s="21"/>
      <c r="K420" s="21"/>
      <c r="M420" s="192">
        <v>41965</v>
      </c>
      <c r="N420" s="193">
        <v>4189</v>
      </c>
      <c r="O420" s="322" t="s">
        <v>4923</v>
      </c>
      <c r="P420" s="308" t="s">
        <v>231</v>
      </c>
      <c r="Q420" s="309">
        <v>950.4</v>
      </c>
      <c r="R420" s="256">
        <v>41967</v>
      </c>
      <c r="S420" s="34">
        <v>950.4</v>
      </c>
      <c r="T420" s="217">
        <f t="shared" si="13"/>
        <v>0</v>
      </c>
      <c r="U420" s="32" t="s">
        <v>4992</v>
      </c>
    </row>
    <row r="421" spans="1:21" x14ac:dyDescent="0.25">
      <c r="A421" s="192">
        <v>41949</v>
      </c>
      <c r="B421" s="193">
        <v>2815</v>
      </c>
      <c r="C421" s="324" t="s">
        <v>4923</v>
      </c>
      <c r="D421" s="308" t="s">
        <v>35</v>
      </c>
      <c r="E421" s="309">
        <v>2198.8000000000002</v>
      </c>
      <c r="F421" s="256">
        <v>41950</v>
      </c>
      <c r="G421" s="42">
        <v>2198.8000000000002</v>
      </c>
      <c r="H421" s="217">
        <f t="shared" si="14"/>
        <v>0</v>
      </c>
      <c r="I421" s="190" t="s">
        <v>4992</v>
      </c>
      <c r="J421" s="21"/>
      <c r="K421" s="21"/>
      <c r="M421" s="192">
        <v>41961</v>
      </c>
      <c r="N421" s="193">
        <v>3782</v>
      </c>
      <c r="O421" s="324" t="s">
        <v>4923</v>
      </c>
      <c r="P421" s="20" t="s">
        <v>3651</v>
      </c>
      <c r="Q421" s="213">
        <v>1540</v>
      </c>
      <c r="R421" s="256">
        <v>41961</v>
      </c>
      <c r="S421" s="229">
        <v>1540</v>
      </c>
      <c r="T421" s="217">
        <f t="shared" si="13"/>
        <v>0</v>
      </c>
      <c r="U421" s="190" t="s">
        <v>4993</v>
      </c>
    </row>
    <row r="422" spans="1:21" x14ac:dyDescent="0.25">
      <c r="A422" s="192">
        <v>41949</v>
      </c>
      <c r="B422" s="193">
        <v>2816</v>
      </c>
      <c r="C422" s="324" t="s">
        <v>4923</v>
      </c>
      <c r="D422" s="308" t="s">
        <v>2183</v>
      </c>
      <c r="E422" s="309">
        <v>1267.2</v>
      </c>
      <c r="F422" s="256">
        <v>41950</v>
      </c>
      <c r="G422" s="42">
        <v>1267.2</v>
      </c>
      <c r="H422" s="217">
        <f t="shared" si="14"/>
        <v>0</v>
      </c>
      <c r="I422" s="190" t="s">
        <v>5251</v>
      </c>
      <c r="J422" s="21"/>
      <c r="K422" s="21"/>
      <c r="M422" s="192">
        <v>41968</v>
      </c>
      <c r="N422" s="193">
        <v>4417</v>
      </c>
      <c r="O422" s="322" t="s">
        <v>4923</v>
      </c>
      <c r="P422" s="308" t="s">
        <v>3651</v>
      </c>
      <c r="Q422" s="309">
        <v>1566.4</v>
      </c>
      <c r="R422" s="256">
        <v>41969</v>
      </c>
      <c r="S422" s="34">
        <v>1566.4</v>
      </c>
      <c r="T422" s="217">
        <f t="shared" si="13"/>
        <v>0</v>
      </c>
      <c r="U422" s="32" t="s">
        <v>4993</v>
      </c>
    </row>
    <row r="423" spans="1:21" x14ac:dyDescent="0.25">
      <c r="A423" s="192">
        <v>41949</v>
      </c>
      <c r="B423" s="193">
        <v>2817</v>
      </c>
      <c r="C423" s="324" t="s">
        <v>4923</v>
      </c>
      <c r="D423" s="308" t="s">
        <v>49</v>
      </c>
      <c r="E423" s="309">
        <v>2774.4</v>
      </c>
      <c r="F423" s="256">
        <v>41949</v>
      </c>
      <c r="G423" s="42">
        <v>2774.4</v>
      </c>
      <c r="H423" s="217">
        <f t="shared" si="14"/>
        <v>0</v>
      </c>
      <c r="I423" s="190" t="s">
        <v>4992</v>
      </c>
      <c r="J423" s="21"/>
      <c r="K423" s="21"/>
      <c r="M423" s="192">
        <v>41945</v>
      </c>
      <c r="N423" s="193">
        <v>2517</v>
      </c>
      <c r="O423" s="324" t="s">
        <v>4923</v>
      </c>
      <c r="P423" s="661" t="s">
        <v>4590</v>
      </c>
      <c r="Q423" s="309">
        <v>442</v>
      </c>
      <c r="R423" s="256">
        <v>41945</v>
      </c>
      <c r="S423" s="42">
        <v>442</v>
      </c>
      <c r="T423" s="77">
        <f t="shared" si="13"/>
        <v>0</v>
      </c>
      <c r="U423" s="50" t="s">
        <v>4992</v>
      </c>
    </row>
    <row r="424" spans="1:21" x14ac:dyDescent="0.25">
      <c r="A424" s="192">
        <v>41949</v>
      </c>
      <c r="B424" s="193">
        <v>2818</v>
      </c>
      <c r="C424" s="324" t="s">
        <v>4923</v>
      </c>
      <c r="D424" s="308" t="s">
        <v>11</v>
      </c>
      <c r="E424" s="309">
        <v>58556.85</v>
      </c>
      <c r="F424" s="256">
        <v>41958</v>
      </c>
      <c r="G424" s="42">
        <v>58556.85</v>
      </c>
      <c r="H424" s="217">
        <f t="shared" si="14"/>
        <v>0</v>
      </c>
      <c r="I424" s="190" t="s">
        <v>4993</v>
      </c>
      <c r="J424" s="21"/>
      <c r="K424" s="21"/>
      <c r="M424" s="192">
        <v>41945</v>
      </c>
      <c r="N424" s="193">
        <v>2538</v>
      </c>
      <c r="O424" s="324" t="s">
        <v>4923</v>
      </c>
      <c r="P424" s="661" t="s">
        <v>4590</v>
      </c>
      <c r="Q424" s="309">
        <v>455</v>
      </c>
      <c r="R424" s="256">
        <v>41945</v>
      </c>
      <c r="S424" s="42">
        <v>455</v>
      </c>
      <c r="T424" s="77">
        <f t="shared" si="13"/>
        <v>0</v>
      </c>
      <c r="U424" s="50" t="s">
        <v>4992</v>
      </c>
    </row>
    <row r="425" spans="1:21" x14ac:dyDescent="0.25">
      <c r="A425" s="192">
        <v>41949</v>
      </c>
      <c r="B425" s="193">
        <v>2819</v>
      </c>
      <c r="C425" s="324" t="s">
        <v>4923</v>
      </c>
      <c r="D425" s="308" t="s">
        <v>5004</v>
      </c>
      <c r="E425" s="309">
        <v>4727.2</v>
      </c>
      <c r="F425" s="256">
        <v>41949</v>
      </c>
      <c r="G425" s="42">
        <v>4727.2</v>
      </c>
      <c r="H425" s="217">
        <f t="shared" si="14"/>
        <v>0</v>
      </c>
      <c r="I425" s="190" t="s">
        <v>4993</v>
      </c>
      <c r="J425" s="21"/>
      <c r="K425" s="21"/>
      <c r="M425" s="192">
        <v>41948</v>
      </c>
      <c r="N425" s="193">
        <v>2757</v>
      </c>
      <c r="O425" s="324" t="s">
        <v>4923</v>
      </c>
      <c r="P425" s="308" t="s">
        <v>4590</v>
      </c>
      <c r="Q425" s="309">
        <v>169</v>
      </c>
      <c r="R425" s="256">
        <v>41948</v>
      </c>
      <c r="S425" s="42">
        <v>169</v>
      </c>
      <c r="T425" s="217">
        <f t="shared" si="13"/>
        <v>0</v>
      </c>
      <c r="U425" s="190" t="s">
        <v>4992</v>
      </c>
    </row>
    <row r="426" spans="1:21" x14ac:dyDescent="0.25">
      <c r="A426" s="192">
        <v>41949</v>
      </c>
      <c r="B426" s="193">
        <v>2820</v>
      </c>
      <c r="C426" s="324" t="s">
        <v>4923</v>
      </c>
      <c r="D426" s="308" t="s">
        <v>62</v>
      </c>
      <c r="E426" s="309">
        <v>25442.2</v>
      </c>
      <c r="F426" s="256">
        <v>41949</v>
      </c>
      <c r="G426" s="42">
        <v>25442.2</v>
      </c>
      <c r="H426" s="217">
        <f t="shared" si="14"/>
        <v>0</v>
      </c>
      <c r="I426" s="190" t="s">
        <v>4993</v>
      </c>
      <c r="J426" s="21"/>
      <c r="K426" s="21"/>
      <c r="M426" s="192">
        <v>41951</v>
      </c>
      <c r="N426" s="193">
        <v>3018</v>
      </c>
      <c r="O426" s="324" t="s">
        <v>4923</v>
      </c>
      <c r="P426" s="20" t="s">
        <v>4590</v>
      </c>
      <c r="Q426" s="213">
        <v>265.2</v>
      </c>
      <c r="R426" s="256">
        <v>41951</v>
      </c>
      <c r="S426" s="42">
        <v>265.2</v>
      </c>
      <c r="T426" s="217">
        <f t="shared" si="13"/>
        <v>0</v>
      </c>
      <c r="U426" s="20" t="s">
        <v>4992</v>
      </c>
    </row>
    <row r="427" spans="1:21" x14ac:dyDescent="0.25">
      <c r="A427" s="192">
        <v>41949</v>
      </c>
      <c r="B427" s="193">
        <v>2821</v>
      </c>
      <c r="C427" s="324" t="s">
        <v>4923</v>
      </c>
      <c r="D427" s="308" t="s">
        <v>4974</v>
      </c>
      <c r="E427" s="309">
        <v>2416</v>
      </c>
      <c r="F427" s="256">
        <v>41950</v>
      </c>
      <c r="G427" s="42">
        <v>2416</v>
      </c>
      <c r="H427" s="217">
        <f t="shared" si="14"/>
        <v>0</v>
      </c>
      <c r="I427" s="190" t="s">
        <v>5251</v>
      </c>
      <c r="J427" s="21"/>
      <c r="K427" s="21"/>
      <c r="M427" s="192">
        <v>41951</v>
      </c>
      <c r="N427" s="193">
        <v>3045</v>
      </c>
      <c r="O427" s="324" t="s">
        <v>4923</v>
      </c>
      <c r="P427" s="20" t="s">
        <v>4590</v>
      </c>
      <c r="Q427" s="213">
        <v>254.8</v>
      </c>
      <c r="R427" s="256">
        <v>41951</v>
      </c>
      <c r="S427" s="42">
        <v>254.8</v>
      </c>
      <c r="T427" s="217">
        <f t="shared" si="13"/>
        <v>0</v>
      </c>
      <c r="U427" s="20" t="s">
        <v>4992</v>
      </c>
    </row>
    <row r="428" spans="1:21" x14ac:dyDescent="0.25">
      <c r="A428" s="192">
        <v>41949</v>
      </c>
      <c r="B428" s="193">
        <v>2822</v>
      </c>
      <c r="C428" s="324" t="s">
        <v>4923</v>
      </c>
      <c r="D428" s="308" t="s">
        <v>5866</v>
      </c>
      <c r="E428" s="309">
        <v>364</v>
      </c>
      <c r="F428" s="256">
        <v>41949</v>
      </c>
      <c r="G428" s="42">
        <v>364</v>
      </c>
      <c r="H428" s="217">
        <f t="shared" si="14"/>
        <v>0</v>
      </c>
      <c r="I428" s="190" t="s">
        <v>4992</v>
      </c>
      <c r="J428" s="21"/>
      <c r="K428" s="21"/>
      <c r="M428" s="192">
        <v>41956</v>
      </c>
      <c r="N428" s="193">
        <v>3417</v>
      </c>
      <c r="O428" s="324" t="s">
        <v>4923</v>
      </c>
      <c r="P428" s="308" t="s">
        <v>4590</v>
      </c>
      <c r="Q428" s="309">
        <v>275.60000000000002</v>
      </c>
      <c r="R428" s="256">
        <v>41956</v>
      </c>
      <c r="S428" s="42">
        <v>275.60000000000002</v>
      </c>
      <c r="T428" s="217">
        <f t="shared" si="13"/>
        <v>0</v>
      </c>
      <c r="U428" s="32" t="s">
        <v>4992</v>
      </c>
    </row>
    <row r="429" spans="1:21" x14ac:dyDescent="0.25">
      <c r="A429" s="192">
        <v>41949</v>
      </c>
      <c r="B429" s="193">
        <v>2823</v>
      </c>
      <c r="C429" s="324" t="s">
        <v>4923</v>
      </c>
      <c r="D429" s="308" t="s">
        <v>98</v>
      </c>
      <c r="E429" s="309">
        <v>9827.2000000000007</v>
      </c>
      <c r="F429" s="256">
        <v>41949</v>
      </c>
      <c r="G429" s="42">
        <v>9827.2000000000007</v>
      </c>
      <c r="H429" s="217">
        <f t="shared" si="14"/>
        <v>0</v>
      </c>
      <c r="I429" s="190" t="s">
        <v>4993</v>
      </c>
      <c r="J429" s="21"/>
      <c r="K429" s="21"/>
      <c r="M429" s="192">
        <v>41959</v>
      </c>
      <c r="N429" s="193">
        <v>3644</v>
      </c>
      <c r="O429" s="324" t="s">
        <v>4923</v>
      </c>
      <c r="P429" s="20" t="s">
        <v>4590</v>
      </c>
      <c r="Q429" s="213">
        <v>1219.4000000000001</v>
      </c>
      <c r="R429" s="256">
        <v>41959</v>
      </c>
      <c r="S429" s="42">
        <v>1219.4000000000001</v>
      </c>
      <c r="T429" s="217">
        <f t="shared" si="13"/>
        <v>0</v>
      </c>
      <c r="U429" s="20" t="s">
        <v>4992</v>
      </c>
    </row>
    <row r="430" spans="1:21" x14ac:dyDescent="0.25">
      <c r="A430" s="192">
        <v>41949</v>
      </c>
      <c r="B430" s="193">
        <v>2824</v>
      </c>
      <c r="C430" s="324" t="s">
        <v>4923</v>
      </c>
      <c r="D430" s="308" t="s">
        <v>287</v>
      </c>
      <c r="E430" s="309">
        <v>432.4</v>
      </c>
      <c r="F430" s="256">
        <v>41950</v>
      </c>
      <c r="G430" s="42">
        <v>432.4</v>
      </c>
      <c r="H430" s="217">
        <f t="shared" si="14"/>
        <v>0</v>
      </c>
      <c r="I430" s="190" t="s">
        <v>4993</v>
      </c>
      <c r="J430" s="21"/>
      <c r="K430" s="21"/>
      <c r="M430" s="192">
        <v>41960</v>
      </c>
      <c r="N430" s="193">
        <v>3724</v>
      </c>
      <c r="O430" s="324" t="s">
        <v>4923</v>
      </c>
      <c r="P430" s="20" t="s">
        <v>4590</v>
      </c>
      <c r="Q430" s="213">
        <v>252.2</v>
      </c>
      <c r="R430" s="256">
        <v>41960</v>
      </c>
      <c r="S430" s="229">
        <v>252.2</v>
      </c>
      <c r="T430" s="217">
        <f t="shared" si="13"/>
        <v>0</v>
      </c>
      <c r="U430" s="190" t="s">
        <v>4992</v>
      </c>
    </row>
    <row r="431" spans="1:21" x14ac:dyDescent="0.25">
      <c r="A431" s="192">
        <v>41949</v>
      </c>
      <c r="B431" s="193">
        <v>2825</v>
      </c>
      <c r="C431" s="324" t="s">
        <v>4923</v>
      </c>
      <c r="D431" s="308" t="s">
        <v>4322</v>
      </c>
      <c r="E431" s="309">
        <v>8370</v>
      </c>
      <c r="F431" s="256">
        <v>41950</v>
      </c>
      <c r="G431" s="42">
        <v>8370</v>
      </c>
      <c r="H431" s="230">
        <f t="shared" si="14"/>
        <v>0</v>
      </c>
      <c r="I431" s="190" t="s">
        <v>5251</v>
      </c>
      <c r="J431" s="21"/>
      <c r="K431" s="21"/>
      <c r="M431" s="192">
        <v>41968</v>
      </c>
      <c r="N431" s="193">
        <v>4401</v>
      </c>
      <c r="O431" s="322" t="s">
        <v>4923</v>
      </c>
      <c r="P431" s="308" t="s">
        <v>4590</v>
      </c>
      <c r="Q431" s="309">
        <v>220.8</v>
      </c>
      <c r="R431" s="256">
        <v>41968</v>
      </c>
      <c r="S431" s="42">
        <v>220.8</v>
      </c>
      <c r="T431" s="217">
        <f t="shared" si="13"/>
        <v>0</v>
      </c>
      <c r="U431" s="32" t="s">
        <v>4992</v>
      </c>
    </row>
    <row r="432" spans="1:21" x14ac:dyDescent="0.25">
      <c r="A432" s="192">
        <v>41949</v>
      </c>
      <c r="B432" s="193">
        <v>2826</v>
      </c>
      <c r="C432" s="324" t="s">
        <v>4923</v>
      </c>
      <c r="D432" s="308" t="s">
        <v>4586</v>
      </c>
      <c r="E432" s="309">
        <v>4012.8</v>
      </c>
      <c r="F432" s="256">
        <v>41949</v>
      </c>
      <c r="G432" s="42">
        <v>4012.8</v>
      </c>
      <c r="H432" s="217">
        <f t="shared" si="14"/>
        <v>0</v>
      </c>
      <c r="I432" s="190" t="s">
        <v>4992</v>
      </c>
      <c r="J432" s="21"/>
      <c r="K432" s="21"/>
      <c r="M432" s="192">
        <v>41948</v>
      </c>
      <c r="N432" s="193">
        <v>2777</v>
      </c>
      <c r="O432" s="324" t="s">
        <v>4923</v>
      </c>
      <c r="P432" s="308" t="s">
        <v>6638</v>
      </c>
      <c r="Q432" s="309">
        <v>23662.400000000001</v>
      </c>
      <c r="R432" s="426"/>
      <c r="S432" s="286"/>
      <c r="T432" s="217">
        <f t="shared" si="13"/>
        <v>23662.400000000001</v>
      </c>
      <c r="U432" s="190" t="s">
        <v>4997</v>
      </c>
    </row>
    <row r="433" spans="1:21" x14ac:dyDescent="0.25">
      <c r="A433" s="192">
        <v>41949</v>
      </c>
      <c r="B433" s="193">
        <v>2827</v>
      </c>
      <c r="C433" s="324" t="s">
        <v>4923</v>
      </c>
      <c r="D433" s="308" t="s">
        <v>4738</v>
      </c>
      <c r="E433" s="309">
        <v>3013.95</v>
      </c>
      <c r="F433" s="256">
        <v>41949</v>
      </c>
      <c r="G433" s="42">
        <v>3013.95</v>
      </c>
      <c r="H433" s="217">
        <f t="shared" si="14"/>
        <v>0</v>
      </c>
      <c r="I433" s="190" t="s">
        <v>4992</v>
      </c>
      <c r="J433" s="21"/>
      <c r="K433" s="21"/>
      <c r="M433" s="192">
        <v>41950</v>
      </c>
      <c r="N433" s="193">
        <v>2939</v>
      </c>
      <c r="O433" s="324" t="s">
        <v>4923</v>
      </c>
      <c r="P433" s="308" t="s">
        <v>6638</v>
      </c>
      <c r="Q433" s="309">
        <v>46107.8</v>
      </c>
      <c r="R433" s="412" t="s">
        <v>6775</v>
      </c>
      <c r="S433" s="219">
        <v>46107.8</v>
      </c>
      <c r="T433" s="217">
        <f t="shared" si="13"/>
        <v>0</v>
      </c>
      <c r="U433" s="20" t="s">
        <v>5000</v>
      </c>
    </row>
    <row r="434" spans="1:21" x14ac:dyDescent="0.25">
      <c r="A434" s="192">
        <v>41949</v>
      </c>
      <c r="B434" s="193">
        <v>2828</v>
      </c>
      <c r="C434" s="324" t="s">
        <v>4923</v>
      </c>
      <c r="D434" s="308" t="s">
        <v>2519</v>
      </c>
      <c r="E434" s="309">
        <v>1361.6</v>
      </c>
      <c r="F434" s="256">
        <v>41949</v>
      </c>
      <c r="G434" s="42">
        <v>1361.6</v>
      </c>
      <c r="H434" s="217">
        <f t="shared" si="14"/>
        <v>0</v>
      </c>
      <c r="I434" s="190" t="s">
        <v>4992</v>
      </c>
      <c r="M434" s="192">
        <v>41955</v>
      </c>
      <c r="N434" s="193">
        <v>3350</v>
      </c>
      <c r="O434" s="324" t="s">
        <v>4923</v>
      </c>
      <c r="P434" s="20" t="s">
        <v>6638</v>
      </c>
      <c r="Q434" s="213">
        <v>29336</v>
      </c>
      <c r="R434" s="412" t="s">
        <v>6682</v>
      </c>
      <c r="S434" s="42">
        <v>29336</v>
      </c>
      <c r="T434" s="217">
        <f t="shared" si="13"/>
        <v>0</v>
      </c>
      <c r="U434" s="190" t="s">
        <v>6049</v>
      </c>
    </row>
    <row r="435" spans="1:21" x14ac:dyDescent="0.25">
      <c r="A435" s="192">
        <v>41949</v>
      </c>
      <c r="B435" s="193">
        <v>2829</v>
      </c>
      <c r="C435" s="324" t="s">
        <v>4923</v>
      </c>
      <c r="D435" s="308" t="s">
        <v>4953</v>
      </c>
      <c r="E435" s="309">
        <v>12954.1</v>
      </c>
      <c r="F435" s="256">
        <v>41950</v>
      </c>
      <c r="G435" s="42">
        <v>12954.1</v>
      </c>
      <c r="H435" s="217">
        <f t="shared" si="14"/>
        <v>0</v>
      </c>
      <c r="I435" s="190" t="s">
        <v>4992</v>
      </c>
      <c r="K435" s="33"/>
      <c r="M435" s="192">
        <v>41957</v>
      </c>
      <c r="N435" s="193">
        <v>3531</v>
      </c>
      <c r="O435" s="324" t="s">
        <v>4923</v>
      </c>
      <c r="P435" s="20" t="s">
        <v>6638</v>
      </c>
      <c r="Q435" s="213">
        <v>34788.6</v>
      </c>
      <c r="R435" s="412" t="s">
        <v>6695</v>
      </c>
      <c r="S435" s="42">
        <v>34788.6</v>
      </c>
      <c r="T435" s="217">
        <f t="shared" si="13"/>
        <v>0</v>
      </c>
      <c r="U435" s="190" t="s">
        <v>6049</v>
      </c>
    </row>
    <row r="436" spans="1:21" x14ac:dyDescent="0.25">
      <c r="A436" s="192">
        <v>41949</v>
      </c>
      <c r="B436" s="193">
        <v>2830</v>
      </c>
      <c r="C436" s="324" t="s">
        <v>4923</v>
      </c>
      <c r="D436" s="308" t="s">
        <v>2385</v>
      </c>
      <c r="E436" s="309">
        <v>11428.2</v>
      </c>
      <c r="F436" s="256">
        <v>41949</v>
      </c>
      <c r="G436" s="42">
        <v>11428.2</v>
      </c>
      <c r="H436" s="217">
        <f t="shared" si="14"/>
        <v>0</v>
      </c>
      <c r="I436" s="190" t="s">
        <v>4992</v>
      </c>
      <c r="M436" s="192">
        <v>41961</v>
      </c>
      <c r="N436" s="193">
        <v>3803</v>
      </c>
      <c r="O436" s="324" t="s">
        <v>4923</v>
      </c>
      <c r="P436" s="308" t="s">
        <v>6638</v>
      </c>
      <c r="Q436" s="309">
        <v>32472.3</v>
      </c>
      <c r="R436" s="412" t="s">
        <v>6712</v>
      </c>
      <c r="S436" s="229">
        <v>32472.3</v>
      </c>
      <c r="T436" s="217">
        <f t="shared" si="13"/>
        <v>0</v>
      </c>
      <c r="U436" s="190" t="s">
        <v>6049</v>
      </c>
    </row>
    <row r="437" spans="1:21" x14ac:dyDescent="0.25">
      <c r="A437" s="192">
        <v>41949</v>
      </c>
      <c r="B437" s="193">
        <v>2831</v>
      </c>
      <c r="C437" s="324" t="s">
        <v>4923</v>
      </c>
      <c r="D437" s="308" t="s">
        <v>494</v>
      </c>
      <c r="E437" s="309">
        <v>2598.6</v>
      </c>
      <c r="F437" s="256">
        <v>41949</v>
      </c>
      <c r="G437" s="42">
        <v>2598.6</v>
      </c>
      <c r="H437" s="217">
        <f t="shared" si="14"/>
        <v>0</v>
      </c>
      <c r="I437" s="190" t="s">
        <v>4992</v>
      </c>
      <c r="M437" s="192">
        <v>41964</v>
      </c>
      <c r="N437" s="193">
        <v>4037</v>
      </c>
      <c r="O437" s="322" t="s">
        <v>4923</v>
      </c>
      <c r="P437" s="308" t="s">
        <v>6638</v>
      </c>
      <c r="Q437" s="309">
        <v>36749.5</v>
      </c>
      <c r="R437" s="412" t="s">
        <v>6732</v>
      </c>
      <c r="S437" s="42">
        <v>36749.5</v>
      </c>
      <c r="T437" s="217">
        <f t="shared" si="13"/>
        <v>0</v>
      </c>
      <c r="U437" s="20" t="s">
        <v>6049</v>
      </c>
    </row>
    <row r="438" spans="1:21" x14ac:dyDescent="0.25">
      <c r="A438" s="192">
        <v>41949</v>
      </c>
      <c r="B438" s="193">
        <v>2832</v>
      </c>
      <c r="C438" s="324" t="s">
        <v>4923</v>
      </c>
      <c r="D438" s="308" t="s">
        <v>67</v>
      </c>
      <c r="E438" s="309">
        <v>4012</v>
      </c>
      <c r="F438" s="256">
        <v>41949</v>
      </c>
      <c r="G438" s="42">
        <v>4012</v>
      </c>
      <c r="H438" s="217">
        <f t="shared" si="14"/>
        <v>0</v>
      </c>
      <c r="I438" s="190" t="s">
        <v>4993</v>
      </c>
      <c r="M438" s="192">
        <v>41967</v>
      </c>
      <c r="N438" s="193">
        <v>4298</v>
      </c>
      <c r="O438" s="322" t="s">
        <v>4923</v>
      </c>
      <c r="P438" s="308" t="s">
        <v>6638</v>
      </c>
      <c r="Q438" s="309">
        <v>25715.200000000001</v>
      </c>
      <c r="R438" s="370" t="s">
        <v>6760</v>
      </c>
      <c r="S438" s="219">
        <v>25715.200000000001</v>
      </c>
      <c r="T438" s="217">
        <f t="shared" si="13"/>
        <v>0</v>
      </c>
      <c r="U438" s="190" t="s">
        <v>6049</v>
      </c>
    </row>
    <row r="439" spans="1:21" x14ac:dyDescent="0.25">
      <c r="A439" s="192">
        <v>41949</v>
      </c>
      <c r="B439" s="193">
        <v>2833</v>
      </c>
      <c r="C439" s="324" t="s">
        <v>4923</v>
      </c>
      <c r="D439" s="308" t="s">
        <v>4589</v>
      </c>
      <c r="E439" s="309">
        <v>3671.6</v>
      </c>
      <c r="F439" s="256">
        <v>41949</v>
      </c>
      <c r="G439" s="42">
        <v>3671.6</v>
      </c>
      <c r="H439" s="217">
        <f t="shared" si="14"/>
        <v>0</v>
      </c>
      <c r="I439" s="190" t="s">
        <v>4992</v>
      </c>
      <c r="M439" s="192">
        <v>41971</v>
      </c>
      <c r="N439" s="193">
        <v>4682</v>
      </c>
      <c r="O439" s="322" t="s">
        <v>4923</v>
      </c>
      <c r="P439" s="308" t="s">
        <v>6638</v>
      </c>
      <c r="Q439" s="309">
        <v>40398.800000000003</v>
      </c>
      <c r="R439" s="412" t="s">
        <v>6777</v>
      </c>
      <c r="S439" s="219">
        <v>40398.800000000003</v>
      </c>
      <c r="T439" s="217">
        <f t="shared" si="13"/>
        <v>0</v>
      </c>
      <c r="U439" s="20" t="s">
        <v>6049</v>
      </c>
    </row>
    <row r="440" spans="1:21" x14ac:dyDescent="0.25">
      <c r="A440" s="192">
        <v>41949</v>
      </c>
      <c r="B440" s="193">
        <v>2834</v>
      </c>
      <c r="C440" s="324" t="s">
        <v>4923</v>
      </c>
      <c r="D440" s="308" t="s">
        <v>2578</v>
      </c>
      <c r="E440" s="309">
        <v>3620</v>
      </c>
      <c r="F440" s="256">
        <v>41949</v>
      </c>
      <c r="G440" s="42">
        <v>3620</v>
      </c>
      <c r="H440" s="217">
        <f t="shared" si="14"/>
        <v>0</v>
      </c>
      <c r="I440" s="190" t="s">
        <v>4995</v>
      </c>
      <c r="M440" s="192">
        <v>41946</v>
      </c>
      <c r="N440" s="193">
        <v>2626</v>
      </c>
      <c r="O440" s="324" t="s">
        <v>4923</v>
      </c>
      <c r="P440" s="661" t="s">
        <v>63</v>
      </c>
      <c r="Q440" s="309">
        <v>2433.6</v>
      </c>
      <c r="R440" s="256">
        <v>41947</v>
      </c>
      <c r="S440" s="42">
        <v>2433.6</v>
      </c>
      <c r="T440" s="217">
        <f t="shared" si="13"/>
        <v>0</v>
      </c>
      <c r="U440" s="50" t="s">
        <v>4995</v>
      </c>
    </row>
    <row r="441" spans="1:21" x14ac:dyDescent="0.25">
      <c r="A441" s="192">
        <v>41949</v>
      </c>
      <c r="B441" s="193">
        <v>2835</v>
      </c>
      <c r="C441" s="324" t="s">
        <v>4923</v>
      </c>
      <c r="D441" s="308" t="s">
        <v>2382</v>
      </c>
      <c r="E441" s="309">
        <v>4939.8999999999996</v>
      </c>
      <c r="F441" s="256">
        <v>41950</v>
      </c>
      <c r="G441" s="42">
        <v>4939.8999999999996</v>
      </c>
      <c r="H441" s="217">
        <f t="shared" si="14"/>
        <v>0</v>
      </c>
      <c r="I441" s="190" t="s">
        <v>6049</v>
      </c>
      <c r="M441" s="192">
        <v>41950</v>
      </c>
      <c r="N441" s="193">
        <v>2974</v>
      </c>
      <c r="O441" s="324" t="s">
        <v>4923</v>
      </c>
      <c r="P441" s="20" t="s">
        <v>63</v>
      </c>
      <c r="Q441" s="213">
        <v>2524.8000000000002</v>
      </c>
      <c r="R441" s="256">
        <v>41951</v>
      </c>
      <c r="S441" s="42">
        <v>2524.8000000000002</v>
      </c>
      <c r="T441" s="217">
        <f t="shared" si="13"/>
        <v>0</v>
      </c>
      <c r="U441" s="20" t="s">
        <v>5006</v>
      </c>
    </row>
    <row r="442" spans="1:21" x14ac:dyDescent="0.25">
      <c r="A442" s="192">
        <v>41949</v>
      </c>
      <c r="B442" s="193">
        <v>2836</v>
      </c>
      <c r="C442" s="324" t="s">
        <v>4923</v>
      </c>
      <c r="D442" s="308" t="s">
        <v>701</v>
      </c>
      <c r="E442" s="309">
        <v>1973.7</v>
      </c>
      <c r="F442" s="256">
        <v>41949</v>
      </c>
      <c r="G442" s="42">
        <v>1973.7</v>
      </c>
      <c r="H442" s="217">
        <f t="shared" si="14"/>
        <v>0</v>
      </c>
      <c r="I442" s="190" t="s">
        <v>6049</v>
      </c>
      <c r="M442" s="192">
        <v>41953</v>
      </c>
      <c r="N442" s="193">
        <v>3203</v>
      </c>
      <c r="O442" s="324" t="s">
        <v>4923</v>
      </c>
      <c r="P442" s="20" t="s">
        <v>63</v>
      </c>
      <c r="Q442" s="213">
        <v>2976</v>
      </c>
      <c r="R442" s="256">
        <v>41954</v>
      </c>
      <c r="S442" s="42">
        <v>2976</v>
      </c>
      <c r="T442" s="217">
        <f t="shared" si="13"/>
        <v>0</v>
      </c>
      <c r="U442" s="190" t="s">
        <v>4995</v>
      </c>
    </row>
    <row r="443" spans="1:21" x14ac:dyDescent="0.25">
      <c r="A443" s="192">
        <v>41949</v>
      </c>
      <c r="B443" s="193">
        <v>2837</v>
      </c>
      <c r="C443" s="324" t="s">
        <v>4923</v>
      </c>
      <c r="D443" s="308" t="s">
        <v>312</v>
      </c>
      <c r="E443" s="309">
        <v>9198</v>
      </c>
      <c r="F443" s="256">
        <v>41949</v>
      </c>
      <c r="G443" s="42">
        <v>9198</v>
      </c>
      <c r="H443" s="217">
        <f t="shared" si="14"/>
        <v>0</v>
      </c>
      <c r="I443" s="190" t="s">
        <v>6049</v>
      </c>
      <c r="M443" s="192">
        <v>41958</v>
      </c>
      <c r="N443" s="193">
        <v>3635</v>
      </c>
      <c r="O443" s="324" t="s">
        <v>4923</v>
      </c>
      <c r="P443" s="308" t="s">
        <v>63</v>
      </c>
      <c r="Q443" s="309">
        <v>2072.6999999999998</v>
      </c>
      <c r="R443" s="256">
        <v>41960</v>
      </c>
      <c r="S443" s="42">
        <v>2072.6999999999998</v>
      </c>
      <c r="T443" s="217">
        <f t="shared" si="13"/>
        <v>0</v>
      </c>
      <c r="U443" s="20" t="s">
        <v>4995</v>
      </c>
    </row>
    <row r="444" spans="1:21" x14ac:dyDescent="0.25">
      <c r="A444" s="192">
        <v>41949</v>
      </c>
      <c r="B444" s="193">
        <v>2838</v>
      </c>
      <c r="C444" s="324" t="s">
        <v>4923</v>
      </c>
      <c r="D444" s="308" t="s">
        <v>106</v>
      </c>
      <c r="E444" s="309">
        <v>15168</v>
      </c>
      <c r="F444" s="256">
        <v>41956</v>
      </c>
      <c r="G444" s="42">
        <v>15168</v>
      </c>
      <c r="H444" s="217">
        <f t="shared" si="14"/>
        <v>0</v>
      </c>
      <c r="I444" s="190" t="s">
        <v>492</v>
      </c>
      <c r="M444" s="192">
        <v>41961</v>
      </c>
      <c r="N444" s="193">
        <v>3858</v>
      </c>
      <c r="O444" s="324" t="s">
        <v>4923</v>
      </c>
      <c r="P444" s="308" t="s">
        <v>63</v>
      </c>
      <c r="Q444" s="309">
        <v>2381.4</v>
      </c>
      <c r="R444" s="256">
        <v>41962</v>
      </c>
      <c r="S444" s="229">
        <v>2381.4</v>
      </c>
      <c r="T444" s="217">
        <f t="shared" si="13"/>
        <v>0</v>
      </c>
      <c r="U444" s="20" t="s">
        <v>4995</v>
      </c>
    </row>
    <row r="445" spans="1:21" x14ac:dyDescent="0.25">
      <c r="A445" s="192">
        <v>41949</v>
      </c>
      <c r="B445" s="193">
        <v>2839</v>
      </c>
      <c r="C445" s="324" t="s">
        <v>4923</v>
      </c>
      <c r="D445" s="308" t="s">
        <v>2714</v>
      </c>
      <c r="E445" s="309">
        <v>4997.8999999999996</v>
      </c>
      <c r="F445" s="256">
        <v>41949</v>
      </c>
      <c r="G445" s="42">
        <v>4997.8999999999996</v>
      </c>
      <c r="H445" s="217">
        <f t="shared" si="14"/>
        <v>0</v>
      </c>
      <c r="I445" s="190" t="s">
        <v>6049</v>
      </c>
      <c r="M445" s="192">
        <v>41948</v>
      </c>
      <c r="N445" s="193">
        <v>2758</v>
      </c>
      <c r="O445" s="324" t="s">
        <v>4923</v>
      </c>
      <c r="P445" s="308" t="s">
        <v>910</v>
      </c>
      <c r="Q445" s="309">
        <v>20390.8</v>
      </c>
      <c r="R445" s="256">
        <v>41948</v>
      </c>
      <c r="S445" s="42">
        <v>20390.8</v>
      </c>
      <c r="T445" s="217">
        <f t="shared" si="13"/>
        <v>0</v>
      </c>
      <c r="U445" s="190" t="s">
        <v>4992</v>
      </c>
    </row>
    <row r="446" spans="1:21" x14ac:dyDescent="0.25">
      <c r="A446" s="192">
        <v>41949</v>
      </c>
      <c r="B446" s="193">
        <v>2840</v>
      </c>
      <c r="C446" s="324" t="s">
        <v>4923</v>
      </c>
      <c r="D446" s="308" t="s">
        <v>110</v>
      </c>
      <c r="E446" s="309">
        <v>48512.800000000003</v>
      </c>
      <c r="F446" s="256">
        <v>41954</v>
      </c>
      <c r="G446" s="42">
        <v>48512.800000000003</v>
      </c>
      <c r="H446" s="217">
        <f t="shared" si="14"/>
        <v>0</v>
      </c>
      <c r="I446" s="190" t="s">
        <v>4995</v>
      </c>
      <c r="M446" s="192">
        <v>41972</v>
      </c>
      <c r="N446" s="193">
        <v>4789</v>
      </c>
      <c r="O446" s="322" t="s">
        <v>4923</v>
      </c>
      <c r="P446" s="308" t="s">
        <v>910</v>
      </c>
      <c r="Q446" s="309">
        <v>22166.7</v>
      </c>
      <c r="R446" s="368">
        <v>41972</v>
      </c>
      <c r="S446" s="229">
        <v>22166.7</v>
      </c>
      <c r="T446" s="217">
        <f t="shared" si="13"/>
        <v>0</v>
      </c>
      <c r="U446" s="20" t="s">
        <v>4992</v>
      </c>
    </row>
    <row r="447" spans="1:21" x14ac:dyDescent="0.25">
      <c r="A447" s="192">
        <v>41949</v>
      </c>
      <c r="B447" s="193">
        <v>2841</v>
      </c>
      <c r="C447" s="324" t="s">
        <v>4923</v>
      </c>
      <c r="D447" s="308" t="s">
        <v>79</v>
      </c>
      <c r="E447" s="309">
        <v>8109</v>
      </c>
      <c r="F447" s="256">
        <v>41949</v>
      </c>
      <c r="G447" s="42">
        <v>8109</v>
      </c>
      <c r="H447" s="217">
        <f t="shared" si="14"/>
        <v>0</v>
      </c>
      <c r="I447" s="190" t="s">
        <v>4995</v>
      </c>
      <c r="M447" s="192">
        <v>41945</v>
      </c>
      <c r="N447" s="193">
        <v>2527</v>
      </c>
      <c r="O447" s="324" t="s">
        <v>4923</v>
      </c>
      <c r="P447" s="661" t="s">
        <v>4685</v>
      </c>
      <c r="Q447" s="309">
        <v>895</v>
      </c>
      <c r="R447" s="256">
        <v>41945</v>
      </c>
      <c r="S447" s="42">
        <v>895</v>
      </c>
      <c r="T447" s="217">
        <f t="shared" si="13"/>
        <v>0</v>
      </c>
      <c r="U447" s="50" t="s">
        <v>6049</v>
      </c>
    </row>
    <row r="448" spans="1:21" x14ac:dyDescent="0.25">
      <c r="A448" s="192">
        <v>41949</v>
      </c>
      <c r="B448" s="193">
        <v>2842</v>
      </c>
      <c r="C448" s="324" t="s">
        <v>4923</v>
      </c>
      <c r="D448" s="308" t="s">
        <v>2382</v>
      </c>
      <c r="E448" s="309">
        <v>1060</v>
      </c>
      <c r="F448" s="256">
        <v>41950</v>
      </c>
      <c r="G448" s="42">
        <v>1060</v>
      </c>
      <c r="H448" s="217">
        <f t="shared" si="14"/>
        <v>0</v>
      </c>
      <c r="I448" s="190" t="s">
        <v>4995</v>
      </c>
      <c r="M448" s="192">
        <v>41953</v>
      </c>
      <c r="N448" s="193">
        <v>3182</v>
      </c>
      <c r="O448" s="324" t="s">
        <v>4923</v>
      </c>
      <c r="P448" s="20" t="s">
        <v>6668</v>
      </c>
      <c r="Q448" s="213">
        <v>3157.4</v>
      </c>
      <c r="R448" s="256">
        <v>41954</v>
      </c>
      <c r="S448" s="42">
        <v>3157.4</v>
      </c>
      <c r="T448" s="217">
        <f t="shared" si="13"/>
        <v>0</v>
      </c>
      <c r="U448" s="190" t="s">
        <v>4997</v>
      </c>
    </row>
    <row r="449" spans="1:21" x14ac:dyDescent="0.25">
      <c r="A449" s="192">
        <v>41949</v>
      </c>
      <c r="B449" s="193">
        <v>2843</v>
      </c>
      <c r="C449" s="324" t="s">
        <v>4923</v>
      </c>
      <c r="D449" s="308" t="s">
        <v>83</v>
      </c>
      <c r="E449" s="309">
        <v>3012.4</v>
      </c>
      <c r="F449" s="256">
        <v>41949</v>
      </c>
      <c r="G449" s="42">
        <v>3012.4</v>
      </c>
      <c r="H449" s="217">
        <f t="shared" si="14"/>
        <v>0</v>
      </c>
      <c r="I449" s="190" t="s">
        <v>4995</v>
      </c>
      <c r="M449" s="192">
        <v>41967</v>
      </c>
      <c r="N449" s="193">
        <v>4325</v>
      </c>
      <c r="O449" s="322" t="s">
        <v>4923</v>
      </c>
      <c r="P449" s="308" t="s">
        <v>4685</v>
      </c>
      <c r="Q449" s="309">
        <v>1040.4000000000001</v>
      </c>
      <c r="R449" s="256">
        <v>41968</v>
      </c>
      <c r="S449" s="42">
        <v>1040.4000000000001</v>
      </c>
      <c r="T449" s="217">
        <f t="shared" si="13"/>
        <v>0</v>
      </c>
      <c r="U449" s="20" t="s">
        <v>4992</v>
      </c>
    </row>
    <row r="450" spans="1:21" x14ac:dyDescent="0.25">
      <c r="A450" s="192">
        <v>41949</v>
      </c>
      <c r="B450" s="193">
        <v>2844</v>
      </c>
      <c r="C450" s="324" t="s">
        <v>4923</v>
      </c>
      <c r="D450" s="308" t="s">
        <v>4921</v>
      </c>
      <c r="E450" s="309">
        <v>46014.5</v>
      </c>
      <c r="F450" s="256">
        <v>41951</v>
      </c>
      <c r="G450" s="42">
        <v>46014.5</v>
      </c>
      <c r="H450" s="217">
        <f t="shared" si="14"/>
        <v>0</v>
      </c>
      <c r="I450" s="190" t="s">
        <v>4992</v>
      </c>
      <c r="M450" s="192">
        <v>41964</v>
      </c>
      <c r="N450" s="193">
        <v>4109</v>
      </c>
      <c r="O450" s="322" t="s">
        <v>4923</v>
      </c>
      <c r="P450" s="308" t="s">
        <v>3431</v>
      </c>
      <c r="Q450" s="309">
        <v>2215</v>
      </c>
      <c r="R450" s="256">
        <v>41965</v>
      </c>
      <c r="S450" s="34">
        <v>2215</v>
      </c>
      <c r="T450" s="217">
        <f t="shared" si="13"/>
        <v>0</v>
      </c>
      <c r="U450" s="108" t="s">
        <v>4997</v>
      </c>
    </row>
    <row r="451" spans="1:21" x14ac:dyDescent="0.25">
      <c r="A451" s="192">
        <v>41949</v>
      </c>
      <c r="B451" s="193">
        <v>2845</v>
      </c>
      <c r="C451" s="324" t="s">
        <v>4923</v>
      </c>
      <c r="D451" s="308" t="s">
        <v>1607</v>
      </c>
      <c r="E451" s="309">
        <v>3055.2</v>
      </c>
      <c r="F451" s="256">
        <v>41949</v>
      </c>
      <c r="G451" s="42">
        <v>3055.2</v>
      </c>
      <c r="H451" s="217">
        <f t="shared" si="14"/>
        <v>0</v>
      </c>
      <c r="I451" s="190" t="s">
        <v>4992</v>
      </c>
      <c r="M451" s="192">
        <v>41972</v>
      </c>
      <c r="N451" s="193">
        <v>4796</v>
      </c>
      <c r="O451" s="322" t="s">
        <v>4923</v>
      </c>
      <c r="P451" s="308" t="s">
        <v>3431</v>
      </c>
      <c r="Q451" s="309">
        <v>1605</v>
      </c>
      <c r="R451" s="370">
        <v>41974</v>
      </c>
      <c r="S451" s="219">
        <v>1605</v>
      </c>
      <c r="T451" s="217">
        <f t="shared" ref="T451:T514" si="15">Q451-S451</f>
        <v>0</v>
      </c>
      <c r="U451" s="20" t="s">
        <v>5000</v>
      </c>
    </row>
    <row r="452" spans="1:21" x14ac:dyDescent="0.25">
      <c r="A452" s="192">
        <v>41949</v>
      </c>
      <c r="B452" s="193">
        <v>2846</v>
      </c>
      <c r="C452" s="324" t="s">
        <v>4923</v>
      </c>
      <c r="D452" s="308" t="s">
        <v>237</v>
      </c>
      <c r="E452" s="309">
        <v>1516.8</v>
      </c>
      <c r="F452" s="256">
        <v>41949</v>
      </c>
      <c r="G452" s="42">
        <v>1516.8</v>
      </c>
      <c r="H452" s="217">
        <f t="shared" si="14"/>
        <v>0</v>
      </c>
      <c r="I452" s="190" t="s">
        <v>4995</v>
      </c>
      <c r="M452" s="192">
        <v>41946</v>
      </c>
      <c r="N452" s="193">
        <v>2609</v>
      </c>
      <c r="O452" s="324" t="s">
        <v>4923</v>
      </c>
      <c r="P452" s="661" t="s">
        <v>4760</v>
      </c>
      <c r="Q452" s="309">
        <v>1603.2</v>
      </c>
      <c r="R452" s="256">
        <v>41947</v>
      </c>
      <c r="S452" s="42">
        <v>1603.2</v>
      </c>
      <c r="T452" s="217">
        <f t="shared" si="15"/>
        <v>0</v>
      </c>
      <c r="U452" s="50" t="s">
        <v>4997</v>
      </c>
    </row>
    <row r="453" spans="1:21" x14ac:dyDescent="0.25">
      <c r="A453" s="192">
        <v>41949</v>
      </c>
      <c r="B453" s="193">
        <v>2847</v>
      </c>
      <c r="C453" s="324" t="s">
        <v>4923</v>
      </c>
      <c r="D453" s="308" t="s">
        <v>51</v>
      </c>
      <c r="E453" s="309">
        <v>1810.2</v>
      </c>
      <c r="F453" s="256">
        <v>41953</v>
      </c>
      <c r="G453" s="42">
        <v>1810.2</v>
      </c>
      <c r="H453" s="217">
        <f t="shared" si="14"/>
        <v>0</v>
      </c>
      <c r="I453" s="190" t="s">
        <v>4992</v>
      </c>
      <c r="M453" s="192">
        <v>41955</v>
      </c>
      <c r="N453" s="193">
        <v>3363</v>
      </c>
      <c r="O453" s="324" t="s">
        <v>4923</v>
      </c>
      <c r="P453" s="20" t="s">
        <v>4760</v>
      </c>
      <c r="Q453" s="213">
        <v>3752.4</v>
      </c>
      <c r="R453" s="256">
        <v>41956</v>
      </c>
      <c r="S453" s="42">
        <v>3752.4</v>
      </c>
      <c r="T453" s="217">
        <f t="shared" si="15"/>
        <v>0</v>
      </c>
      <c r="U453" s="190" t="s">
        <v>4992</v>
      </c>
    </row>
    <row r="454" spans="1:21" x14ac:dyDescent="0.25">
      <c r="A454" s="192">
        <v>41949</v>
      </c>
      <c r="B454" s="193">
        <v>2848</v>
      </c>
      <c r="C454" s="324" t="s">
        <v>4923</v>
      </c>
      <c r="D454" s="308" t="s">
        <v>6640</v>
      </c>
      <c r="E454" s="309">
        <v>5404.92</v>
      </c>
      <c r="F454" s="256">
        <v>41949</v>
      </c>
      <c r="G454" s="42">
        <v>5404.92</v>
      </c>
      <c r="H454" s="217">
        <f t="shared" si="14"/>
        <v>0</v>
      </c>
      <c r="I454" s="190" t="s">
        <v>4992</v>
      </c>
      <c r="M454" s="192">
        <v>41963</v>
      </c>
      <c r="N454" s="193">
        <v>3991</v>
      </c>
      <c r="O454" s="324" t="s">
        <v>4923</v>
      </c>
      <c r="P454" s="308" t="s">
        <v>4760</v>
      </c>
      <c r="Q454" s="309">
        <v>3816.1</v>
      </c>
      <c r="R454" s="256">
        <v>41964</v>
      </c>
      <c r="S454" s="42">
        <v>3816.1</v>
      </c>
      <c r="T454" s="217">
        <f t="shared" si="15"/>
        <v>0</v>
      </c>
      <c r="U454" s="20" t="s">
        <v>5000</v>
      </c>
    </row>
    <row r="455" spans="1:21" x14ac:dyDescent="0.25">
      <c r="A455" s="192">
        <v>41949</v>
      </c>
      <c r="B455" s="193">
        <v>2849</v>
      </c>
      <c r="C455" s="324" t="s">
        <v>4923</v>
      </c>
      <c r="D455" s="308" t="s">
        <v>349</v>
      </c>
      <c r="E455" s="309">
        <v>5430.4</v>
      </c>
      <c r="F455" s="256">
        <v>41950</v>
      </c>
      <c r="G455" s="42">
        <v>5430.4</v>
      </c>
      <c r="H455" s="217">
        <f t="shared" si="14"/>
        <v>0</v>
      </c>
      <c r="I455" s="190" t="s">
        <v>5000</v>
      </c>
      <c r="M455" s="192">
        <v>41970</v>
      </c>
      <c r="N455" s="193">
        <v>4572</v>
      </c>
      <c r="O455" s="322" t="s">
        <v>4923</v>
      </c>
      <c r="P455" s="199" t="s">
        <v>4760</v>
      </c>
      <c r="Q455" s="238">
        <v>2435</v>
      </c>
      <c r="R455" s="256">
        <v>41971</v>
      </c>
      <c r="S455" s="34">
        <v>2435</v>
      </c>
      <c r="T455" s="217">
        <f t="shared" si="15"/>
        <v>0</v>
      </c>
      <c r="U455" s="36" t="s">
        <v>4997</v>
      </c>
    </row>
    <row r="456" spans="1:21" x14ac:dyDescent="0.25">
      <c r="A456" s="192">
        <v>41949</v>
      </c>
      <c r="B456" s="193">
        <v>2850</v>
      </c>
      <c r="C456" s="324" t="s">
        <v>4923</v>
      </c>
      <c r="D456" s="308" t="s">
        <v>4649</v>
      </c>
      <c r="E456" s="309">
        <v>10399.6</v>
      </c>
      <c r="F456" s="256">
        <v>41949</v>
      </c>
      <c r="G456" s="42">
        <v>10399.6</v>
      </c>
      <c r="H456" s="217">
        <f t="shared" ref="H456:H519" si="16">E456-G456</f>
        <v>0</v>
      </c>
      <c r="I456" s="20" t="s">
        <v>4992</v>
      </c>
      <c r="M456" s="192">
        <v>41961</v>
      </c>
      <c r="N456" s="193">
        <v>3846</v>
      </c>
      <c r="O456" s="324" t="s">
        <v>4923</v>
      </c>
      <c r="P456" s="308" t="s">
        <v>6721</v>
      </c>
      <c r="Q456" s="309">
        <v>2438.4</v>
      </c>
      <c r="R456" s="256">
        <v>41962</v>
      </c>
      <c r="S456" s="229">
        <v>2438.4</v>
      </c>
      <c r="T456" s="217">
        <f t="shared" si="15"/>
        <v>0</v>
      </c>
      <c r="U456" s="20" t="s">
        <v>4993</v>
      </c>
    </row>
    <row r="457" spans="1:21" x14ac:dyDescent="0.25">
      <c r="A457" s="192">
        <v>41949</v>
      </c>
      <c r="B457" s="193">
        <v>2851</v>
      </c>
      <c r="C457" s="324" t="s">
        <v>4923</v>
      </c>
      <c r="D457" s="295" t="s">
        <v>5263</v>
      </c>
      <c r="E457" s="296">
        <v>0</v>
      </c>
      <c r="F457" s="256"/>
      <c r="G457" s="42"/>
      <c r="H457" s="217">
        <f t="shared" si="16"/>
        <v>0</v>
      </c>
      <c r="I457" s="20" t="s">
        <v>3076</v>
      </c>
      <c r="M457" s="192">
        <v>41956</v>
      </c>
      <c r="N457" s="193">
        <v>3387</v>
      </c>
      <c r="O457" s="324" t="s">
        <v>4923</v>
      </c>
      <c r="P457" s="20" t="s">
        <v>4694</v>
      </c>
      <c r="Q457" s="213">
        <v>1137.5999999999999</v>
      </c>
      <c r="R457" s="256">
        <v>41957</v>
      </c>
      <c r="S457" s="42">
        <v>1137.5999999999999</v>
      </c>
      <c r="T457" s="217">
        <f t="shared" si="15"/>
        <v>0</v>
      </c>
      <c r="U457" s="190" t="s">
        <v>4993</v>
      </c>
    </row>
    <row r="458" spans="1:21" x14ac:dyDescent="0.25">
      <c r="A458" s="192">
        <v>41949</v>
      </c>
      <c r="B458" s="193">
        <v>2852</v>
      </c>
      <c r="C458" s="324" t="s">
        <v>4923</v>
      </c>
      <c r="D458" s="308" t="s">
        <v>4918</v>
      </c>
      <c r="E458" s="309">
        <v>14928.8</v>
      </c>
      <c r="F458" s="256">
        <v>41951</v>
      </c>
      <c r="G458" s="42">
        <v>14928.8</v>
      </c>
      <c r="H458" s="217">
        <f t="shared" si="16"/>
        <v>0</v>
      </c>
      <c r="I458" s="20" t="s">
        <v>4992</v>
      </c>
      <c r="M458" s="192">
        <v>41961</v>
      </c>
      <c r="N458" s="193">
        <v>3840</v>
      </c>
      <c r="O458" s="324" t="s">
        <v>4923</v>
      </c>
      <c r="P458" s="308" t="s">
        <v>4694</v>
      </c>
      <c r="Q458" s="309">
        <v>2380.8000000000002</v>
      </c>
      <c r="R458" s="256">
        <v>41962</v>
      </c>
      <c r="S458" s="229">
        <v>2380.8000000000002</v>
      </c>
      <c r="T458" s="217">
        <f t="shared" si="15"/>
        <v>0</v>
      </c>
      <c r="U458" s="20" t="s">
        <v>4993</v>
      </c>
    </row>
    <row r="459" spans="1:21" x14ac:dyDescent="0.25">
      <c r="A459" s="192">
        <v>41949</v>
      </c>
      <c r="B459" s="193">
        <v>2853</v>
      </c>
      <c r="C459" s="324" t="s">
        <v>4923</v>
      </c>
      <c r="D459" s="308" t="s">
        <v>5816</v>
      </c>
      <c r="E459" s="309">
        <v>2505</v>
      </c>
      <c r="F459" s="256">
        <v>41950</v>
      </c>
      <c r="G459" s="42">
        <v>2505</v>
      </c>
      <c r="H459" s="217">
        <f t="shared" si="16"/>
        <v>0</v>
      </c>
      <c r="I459" s="20" t="s">
        <v>4992</v>
      </c>
      <c r="M459" s="192">
        <v>41972</v>
      </c>
      <c r="N459" s="193">
        <v>4813</v>
      </c>
      <c r="O459" s="322" t="s">
        <v>4923</v>
      </c>
      <c r="P459" s="308" t="s">
        <v>4694</v>
      </c>
      <c r="Q459" s="309">
        <v>3235.2</v>
      </c>
      <c r="R459" s="370">
        <v>41974</v>
      </c>
      <c r="S459" s="219">
        <v>3235.2</v>
      </c>
      <c r="T459" s="217">
        <f t="shared" si="15"/>
        <v>0</v>
      </c>
      <c r="U459" s="20" t="s">
        <v>4997</v>
      </c>
    </row>
    <row r="460" spans="1:21" x14ac:dyDescent="0.25">
      <c r="A460" s="192">
        <v>41949</v>
      </c>
      <c r="B460" s="193">
        <v>2854</v>
      </c>
      <c r="C460" s="324" t="s">
        <v>4923</v>
      </c>
      <c r="D460" s="308" t="s">
        <v>6609</v>
      </c>
      <c r="E460" s="309">
        <v>3129.8</v>
      </c>
      <c r="F460" s="256">
        <v>41950</v>
      </c>
      <c r="G460" s="42">
        <v>3129.8</v>
      </c>
      <c r="H460" s="217">
        <f t="shared" si="16"/>
        <v>0</v>
      </c>
      <c r="I460" s="20" t="s">
        <v>5000</v>
      </c>
      <c r="K460" s="34"/>
      <c r="M460" s="192">
        <v>41944</v>
      </c>
      <c r="N460" s="193">
        <v>2490</v>
      </c>
      <c r="O460" s="324" t="s">
        <v>4923</v>
      </c>
      <c r="P460" s="308" t="s">
        <v>4921</v>
      </c>
      <c r="Q460" s="309">
        <v>25842.799999999999</v>
      </c>
      <c r="R460" s="256">
        <v>41946</v>
      </c>
      <c r="S460" s="42">
        <v>25842.799999999999</v>
      </c>
      <c r="T460" s="77">
        <f t="shared" si="15"/>
        <v>0</v>
      </c>
      <c r="U460" s="20" t="s">
        <v>4992</v>
      </c>
    </row>
    <row r="461" spans="1:21" x14ac:dyDescent="0.25">
      <c r="A461" s="192">
        <v>41949</v>
      </c>
      <c r="B461" s="193">
        <v>2855</v>
      </c>
      <c r="C461" s="324" t="s">
        <v>4923</v>
      </c>
      <c r="D461" s="308" t="s">
        <v>6609</v>
      </c>
      <c r="E461" s="309">
        <v>1666.8</v>
      </c>
      <c r="F461" s="256">
        <v>41950</v>
      </c>
      <c r="G461" s="42">
        <v>1666.8</v>
      </c>
      <c r="H461" s="217">
        <f t="shared" si="16"/>
        <v>0</v>
      </c>
      <c r="I461" s="20" t="s">
        <v>5000</v>
      </c>
      <c r="M461" s="192">
        <v>41946</v>
      </c>
      <c r="N461" s="193">
        <v>2597</v>
      </c>
      <c r="O461" s="324" t="s">
        <v>4923</v>
      </c>
      <c r="P461" s="661" t="s">
        <v>4921</v>
      </c>
      <c r="Q461" s="309">
        <v>37069</v>
      </c>
      <c r="R461" s="256">
        <v>41950</v>
      </c>
      <c r="S461" s="42">
        <v>37069</v>
      </c>
      <c r="T461" s="77">
        <f t="shared" si="15"/>
        <v>0</v>
      </c>
      <c r="U461" s="50" t="s">
        <v>4992</v>
      </c>
    </row>
    <row r="462" spans="1:21" x14ac:dyDescent="0.25">
      <c r="A462" s="192">
        <v>41949</v>
      </c>
      <c r="B462" s="193">
        <v>2856</v>
      </c>
      <c r="C462" s="324" t="s">
        <v>4923</v>
      </c>
      <c r="D462" s="308" t="s">
        <v>494</v>
      </c>
      <c r="E462" s="309">
        <v>3259.2</v>
      </c>
      <c r="F462" s="256">
        <v>41950</v>
      </c>
      <c r="G462" s="42">
        <v>3259.2</v>
      </c>
      <c r="H462" s="217">
        <f t="shared" si="16"/>
        <v>0</v>
      </c>
      <c r="I462" s="20" t="s">
        <v>5000</v>
      </c>
      <c r="M462" s="192">
        <v>41946</v>
      </c>
      <c r="N462" s="193">
        <v>2631</v>
      </c>
      <c r="O462" s="324" t="s">
        <v>4923</v>
      </c>
      <c r="P462" s="661" t="s">
        <v>4921</v>
      </c>
      <c r="Q462" s="309">
        <v>9135.9</v>
      </c>
      <c r="R462" s="256">
        <v>41946</v>
      </c>
      <c r="S462" s="42">
        <v>9135.9</v>
      </c>
      <c r="T462" s="217">
        <f t="shared" si="15"/>
        <v>0</v>
      </c>
      <c r="U462" s="50" t="s">
        <v>4992</v>
      </c>
    </row>
    <row r="463" spans="1:21" x14ac:dyDescent="0.25">
      <c r="A463" s="192">
        <v>41949</v>
      </c>
      <c r="B463" s="193">
        <v>2857</v>
      </c>
      <c r="C463" s="324" t="s">
        <v>4923</v>
      </c>
      <c r="D463" s="308" t="s">
        <v>6641</v>
      </c>
      <c r="E463" s="309">
        <v>2706.4</v>
      </c>
      <c r="F463" s="256">
        <v>41949</v>
      </c>
      <c r="G463" s="42">
        <v>2706.4</v>
      </c>
      <c r="H463" s="217">
        <f t="shared" si="16"/>
        <v>0</v>
      </c>
      <c r="I463" s="20" t="s">
        <v>4992</v>
      </c>
      <c r="M463" s="192">
        <v>41947</v>
      </c>
      <c r="N463" s="193">
        <v>2656</v>
      </c>
      <c r="O463" s="324" t="s">
        <v>4923</v>
      </c>
      <c r="P463" s="661" t="s">
        <v>4921</v>
      </c>
      <c r="Q463" s="309">
        <v>6126.7</v>
      </c>
      <c r="R463" s="256">
        <v>41950</v>
      </c>
      <c r="S463" s="42">
        <v>6126.7</v>
      </c>
      <c r="T463" s="217">
        <f t="shared" si="15"/>
        <v>0</v>
      </c>
      <c r="U463" s="50" t="s">
        <v>5006</v>
      </c>
    </row>
    <row r="464" spans="1:21" x14ac:dyDescent="0.25">
      <c r="A464" s="192">
        <v>41949</v>
      </c>
      <c r="B464" s="193">
        <v>2858</v>
      </c>
      <c r="C464" s="324" t="s">
        <v>4923</v>
      </c>
      <c r="D464" s="308" t="s">
        <v>4782</v>
      </c>
      <c r="E464" s="309">
        <v>655.20000000000005</v>
      </c>
      <c r="F464" s="256">
        <v>41949</v>
      </c>
      <c r="G464" s="42">
        <v>655.20000000000005</v>
      </c>
      <c r="H464" s="217">
        <f t="shared" si="16"/>
        <v>0</v>
      </c>
      <c r="I464" s="20" t="s">
        <v>4992</v>
      </c>
      <c r="M464" s="192">
        <v>41949</v>
      </c>
      <c r="N464" s="193">
        <v>2844</v>
      </c>
      <c r="O464" s="324" t="s">
        <v>4923</v>
      </c>
      <c r="P464" s="308" t="s">
        <v>4921</v>
      </c>
      <c r="Q464" s="309">
        <v>46014.5</v>
      </c>
      <c r="R464" s="256">
        <v>41951</v>
      </c>
      <c r="S464" s="42">
        <v>46014.5</v>
      </c>
      <c r="T464" s="217">
        <f t="shared" si="15"/>
        <v>0</v>
      </c>
      <c r="U464" s="190" t="s">
        <v>4992</v>
      </c>
    </row>
    <row r="465" spans="1:21" x14ac:dyDescent="0.25">
      <c r="A465" s="192">
        <v>41949</v>
      </c>
      <c r="B465" s="193">
        <v>2859</v>
      </c>
      <c r="C465" s="324" t="s">
        <v>4923</v>
      </c>
      <c r="D465" s="308" t="s">
        <v>4918</v>
      </c>
      <c r="E465" s="309">
        <v>9216.9</v>
      </c>
      <c r="F465" s="256">
        <v>41949</v>
      </c>
      <c r="G465" s="42">
        <v>9216.9</v>
      </c>
      <c r="H465" s="217">
        <f t="shared" si="16"/>
        <v>0</v>
      </c>
      <c r="I465" s="20" t="s">
        <v>4992</v>
      </c>
      <c r="M465" s="192">
        <v>41950</v>
      </c>
      <c r="N465" s="193">
        <v>2896</v>
      </c>
      <c r="O465" s="324" t="s">
        <v>4923</v>
      </c>
      <c r="P465" s="308" t="s">
        <v>4921</v>
      </c>
      <c r="Q465" s="309">
        <v>17587.599999999999</v>
      </c>
      <c r="R465" s="256">
        <v>41953</v>
      </c>
      <c r="S465" s="42">
        <v>17587.599999999999</v>
      </c>
      <c r="T465" s="217">
        <f t="shared" si="15"/>
        <v>0</v>
      </c>
      <c r="U465" s="20" t="s">
        <v>5251</v>
      </c>
    </row>
    <row r="466" spans="1:21" x14ac:dyDescent="0.25">
      <c r="A466" s="192">
        <v>41949</v>
      </c>
      <c r="B466" s="193">
        <v>2860</v>
      </c>
      <c r="C466" s="324" t="s">
        <v>4923</v>
      </c>
      <c r="D466" s="308" t="s">
        <v>4597</v>
      </c>
      <c r="E466" s="309">
        <v>46644</v>
      </c>
      <c r="F466" s="256">
        <v>41955</v>
      </c>
      <c r="G466" s="42">
        <v>46644</v>
      </c>
      <c r="H466" s="217">
        <f t="shared" si="16"/>
        <v>0</v>
      </c>
      <c r="I466" s="20" t="s">
        <v>5009</v>
      </c>
      <c r="J466" s="21"/>
      <c r="K466" s="21"/>
      <c r="M466" s="192">
        <v>41950</v>
      </c>
      <c r="N466" s="193">
        <v>2911</v>
      </c>
      <c r="O466" s="324" t="s">
        <v>4923</v>
      </c>
      <c r="P466" s="308" t="s">
        <v>4921</v>
      </c>
      <c r="Q466" s="309">
        <v>5307.9</v>
      </c>
      <c r="R466" s="256">
        <v>41950</v>
      </c>
      <c r="S466" s="229">
        <v>5307.9</v>
      </c>
      <c r="T466" s="217">
        <f t="shared" si="15"/>
        <v>0</v>
      </c>
      <c r="U466" s="20" t="s">
        <v>5251</v>
      </c>
    </row>
    <row r="467" spans="1:21" x14ac:dyDescent="0.25">
      <c r="A467" s="192">
        <v>41949</v>
      </c>
      <c r="B467" s="193">
        <v>2861</v>
      </c>
      <c r="C467" s="324" t="s">
        <v>4923</v>
      </c>
      <c r="D467" s="308" t="s">
        <v>5565</v>
      </c>
      <c r="E467" s="309">
        <v>17960</v>
      </c>
      <c r="F467" s="256">
        <v>41951</v>
      </c>
      <c r="G467" s="42">
        <v>17960</v>
      </c>
      <c r="H467" s="217">
        <f t="shared" si="16"/>
        <v>0</v>
      </c>
      <c r="I467" s="20" t="s">
        <v>492</v>
      </c>
      <c r="J467" s="21"/>
      <c r="K467" s="21"/>
      <c r="M467" s="192">
        <v>41951</v>
      </c>
      <c r="N467" s="193">
        <v>3025</v>
      </c>
      <c r="O467" s="324" t="s">
        <v>4923</v>
      </c>
      <c r="P467" s="20" t="s">
        <v>4921</v>
      </c>
      <c r="Q467" s="213">
        <v>2630.1</v>
      </c>
      <c r="R467" s="256">
        <v>41951</v>
      </c>
      <c r="S467" s="42">
        <v>2630.1</v>
      </c>
      <c r="T467" s="217">
        <f t="shared" si="15"/>
        <v>0</v>
      </c>
      <c r="U467" s="20" t="s">
        <v>5251</v>
      </c>
    </row>
    <row r="468" spans="1:21" x14ac:dyDescent="0.25">
      <c r="A468" s="192">
        <v>41949</v>
      </c>
      <c r="B468" s="193">
        <v>2862</v>
      </c>
      <c r="C468" s="324" t="s">
        <v>4923</v>
      </c>
      <c r="D468" s="308" t="s">
        <v>11</v>
      </c>
      <c r="E468" s="309">
        <v>9043.2000000000007</v>
      </c>
      <c r="F468" s="256">
        <v>41958</v>
      </c>
      <c r="G468" s="42">
        <v>9043.2000000000007</v>
      </c>
      <c r="H468" s="217">
        <f t="shared" si="16"/>
        <v>0</v>
      </c>
      <c r="I468" s="20" t="s">
        <v>4997</v>
      </c>
      <c r="J468" s="21"/>
      <c r="K468" s="21"/>
      <c r="M468" s="192">
        <v>41953</v>
      </c>
      <c r="N468" s="193">
        <v>3122</v>
      </c>
      <c r="O468" s="324" t="s">
        <v>4923</v>
      </c>
      <c r="P468" s="20" t="s">
        <v>4921</v>
      </c>
      <c r="Q468" s="213">
        <v>36519.599999999999</v>
      </c>
      <c r="R468" s="256">
        <v>41957</v>
      </c>
      <c r="S468" s="42">
        <v>36519.599999999999</v>
      </c>
      <c r="T468" s="217">
        <f t="shared" si="15"/>
        <v>0</v>
      </c>
      <c r="U468" s="190" t="s">
        <v>4992</v>
      </c>
    </row>
    <row r="469" spans="1:21" x14ac:dyDescent="0.25">
      <c r="A469" s="192">
        <v>41949</v>
      </c>
      <c r="B469" s="193">
        <v>2863</v>
      </c>
      <c r="C469" s="324" t="s">
        <v>4923</v>
      </c>
      <c r="D469" s="308" t="s">
        <v>160</v>
      </c>
      <c r="E469" s="309">
        <v>139377.46</v>
      </c>
      <c r="F469" s="412" t="s">
        <v>6642</v>
      </c>
      <c r="G469" s="42">
        <v>139377.46</v>
      </c>
      <c r="H469" s="217">
        <f t="shared" si="16"/>
        <v>0</v>
      </c>
      <c r="I469" s="20" t="s">
        <v>5009</v>
      </c>
      <c r="J469" s="21"/>
      <c r="K469" s="21"/>
      <c r="M469" s="192">
        <v>41956</v>
      </c>
      <c r="N469" s="193">
        <v>3378</v>
      </c>
      <c r="O469" s="324" t="s">
        <v>4923</v>
      </c>
      <c r="P469" s="20" t="s">
        <v>4921</v>
      </c>
      <c r="Q469" s="213">
        <v>11270.4</v>
      </c>
      <c r="R469" s="256">
        <v>41957</v>
      </c>
      <c r="S469" s="42">
        <v>11270.4</v>
      </c>
      <c r="T469" s="217">
        <f t="shared" si="15"/>
        <v>0</v>
      </c>
      <c r="U469" s="190" t="s">
        <v>4992</v>
      </c>
    </row>
    <row r="470" spans="1:21" x14ac:dyDescent="0.25">
      <c r="A470" s="192">
        <v>41949</v>
      </c>
      <c r="B470" s="193">
        <v>2864</v>
      </c>
      <c r="C470" s="324" t="s">
        <v>4923</v>
      </c>
      <c r="D470" s="308" t="s">
        <v>4948</v>
      </c>
      <c r="E470" s="309">
        <v>941.2</v>
      </c>
      <c r="F470" s="256">
        <v>41949</v>
      </c>
      <c r="G470" s="42">
        <v>941.2</v>
      </c>
      <c r="H470" s="217">
        <f t="shared" si="16"/>
        <v>0</v>
      </c>
      <c r="I470" s="20" t="s">
        <v>4992</v>
      </c>
      <c r="J470" s="21"/>
      <c r="K470" s="21"/>
      <c r="M470" s="192">
        <v>41957</v>
      </c>
      <c r="N470" s="193">
        <v>3467</v>
      </c>
      <c r="O470" s="324" t="s">
        <v>4923</v>
      </c>
      <c r="P470" s="308" t="s">
        <v>4921</v>
      </c>
      <c r="Q470" s="309">
        <v>44712.6</v>
      </c>
      <c r="R470" s="256">
        <v>41960</v>
      </c>
      <c r="S470" s="42">
        <v>44712.6</v>
      </c>
      <c r="T470" s="217">
        <f t="shared" si="15"/>
        <v>0</v>
      </c>
      <c r="U470" s="20" t="s">
        <v>4992</v>
      </c>
    </row>
    <row r="471" spans="1:21" x14ac:dyDescent="0.25">
      <c r="A471" s="192">
        <v>41949</v>
      </c>
      <c r="B471" s="193">
        <v>2865</v>
      </c>
      <c r="C471" s="324" t="s">
        <v>4923</v>
      </c>
      <c r="D471" s="308" t="s">
        <v>396</v>
      </c>
      <c r="E471" s="309">
        <v>190</v>
      </c>
      <c r="F471" s="256">
        <v>41949</v>
      </c>
      <c r="G471" s="42">
        <v>190</v>
      </c>
      <c r="H471" s="217">
        <f t="shared" si="16"/>
        <v>0</v>
      </c>
      <c r="I471" s="20" t="s">
        <v>4992</v>
      </c>
      <c r="J471" s="21"/>
      <c r="K471" s="21"/>
      <c r="M471" s="192">
        <v>41959</v>
      </c>
      <c r="N471" s="193">
        <v>3657</v>
      </c>
      <c r="O471" s="324" t="s">
        <v>4923</v>
      </c>
      <c r="P471" s="20" t="s">
        <v>4921</v>
      </c>
      <c r="Q471" s="213">
        <v>11713.2</v>
      </c>
      <c r="R471" s="579">
        <v>41965</v>
      </c>
      <c r="S471" s="42">
        <v>11713.2</v>
      </c>
      <c r="T471" s="217">
        <f t="shared" si="15"/>
        <v>0</v>
      </c>
      <c r="U471" s="20" t="s">
        <v>5251</v>
      </c>
    </row>
    <row r="472" spans="1:21" x14ac:dyDescent="0.25">
      <c r="A472" s="192">
        <v>41949</v>
      </c>
      <c r="B472" s="193">
        <v>2866</v>
      </c>
      <c r="C472" s="324" t="s">
        <v>4923</v>
      </c>
      <c r="D472" s="308" t="s">
        <v>6643</v>
      </c>
      <c r="E472" s="309">
        <v>4550</v>
      </c>
      <c r="F472" s="421" t="s">
        <v>6769</v>
      </c>
      <c r="G472" s="42">
        <f>2942+500+300+400+408</f>
        <v>4550</v>
      </c>
      <c r="H472" s="217">
        <f t="shared" si="16"/>
        <v>0</v>
      </c>
      <c r="I472" s="20" t="s">
        <v>4992</v>
      </c>
      <c r="J472" s="21"/>
      <c r="K472" s="21"/>
      <c r="M472" s="192">
        <v>41960</v>
      </c>
      <c r="N472" s="193">
        <v>3732</v>
      </c>
      <c r="O472" s="324" t="s">
        <v>4923</v>
      </c>
      <c r="P472" s="20" t="s">
        <v>4921</v>
      </c>
      <c r="Q472" s="213">
        <v>49587.6</v>
      </c>
      <c r="R472" s="256">
        <v>41965</v>
      </c>
      <c r="S472" s="229">
        <v>49587.6</v>
      </c>
      <c r="T472" s="217">
        <f t="shared" si="15"/>
        <v>0</v>
      </c>
      <c r="U472" s="190" t="s">
        <v>5251</v>
      </c>
    </row>
    <row r="473" spans="1:21" x14ac:dyDescent="0.25">
      <c r="A473" s="192">
        <v>41949</v>
      </c>
      <c r="B473" s="193">
        <v>2867</v>
      </c>
      <c r="C473" s="324" t="s">
        <v>4923</v>
      </c>
      <c r="D473" s="308" t="s">
        <v>140</v>
      </c>
      <c r="E473" s="309">
        <v>4854.8999999999996</v>
      </c>
      <c r="F473" s="256">
        <v>41949</v>
      </c>
      <c r="G473" s="42">
        <v>4854.8999999999996</v>
      </c>
      <c r="H473" s="217">
        <f t="shared" si="16"/>
        <v>0</v>
      </c>
      <c r="I473" s="20" t="s">
        <v>4992</v>
      </c>
      <c r="J473" s="21"/>
      <c r="K473" s="21"/>
      <c r="M473" s="192">
        <v>41963</v>
      </c>
      <c r="N473" s="193">
        <v>3949</v>
      </c>
      <c r="O473" s="324" t="s">
        <v>4923</v>
      </c>
      <c r="P473" s="308" t="s">
        <v>4921</v>
      </c>
      <c r="Q473" s="309">
        <v>9159</v>
      </c>
      <c r="R473" s="256">
        <v>41965</v>
      </c>
      <c r="S473" s="42">
        <v>9159</v>
      </c>
      <c r="T473" s="217">
        <f t="shared" si="15"/>
        <v>0</v>
      </c>
      <c r="U473" s="20" t="s">
        <v>4767</v>
      </c>
    </row>
    <row r="474" spans="1:21" x14ac:dyDescent="0.25">
      <c r="A474" s="192">
        <v>41949</v>
      </c>
      <c r="B474" s="193">
        <v>2868</v>
      </c>
      <c r="C474" s="324" t="s">
        <v>4923</v>
      </c>
      <c r="D474" s="308" t="s">
        <v>1202</v>
      </c>
      <c r="E474" s="309">
        <v>655.6</v>
      </c>
      <c r="F474" s="256">
        <v>41949</v>
      </c>
      <c r="G474" s="42">
        <v>655.6</v>
      </c>
      <c r="H474" s="217">
        <f t="shared" si="16"/>
        <v>0</v>
      </c>
      <c r="I474" s="20" t="s">
        <v>4992</v>
      </c>
      <c r="J474" s="21"/>
      <c r="K474" s="21"/>
      <c r="M474" s="192">
        <v>41965</v>
      </c>
      <c r="N474" s="193">
        <v>4120</v>
      </c>
      <c r="O474" s="322" t="s">
        <v>4923</v>
      </c>
      <c r="P474" s="308" t="s">
        <v>4921</v>
      </c>
      <c r="Q474" s="309">
        <v>51109.2</v>
      </c>
      <c r="R474" s="256">
        <v>41972</v>
      </c>
      <c r="S474" s="34">
        <v>51109.2</v>
      </c>
      <c r="T474" s="217">
        <f t="shared" si="15"/>
        <v>0</v>
      </c>
      <c r="U474" s="108" t="s">
        <v>4992</v>
      </c>
    </row>
    <row r="475" spans="1:21" x14ac:dyDescent="0.25">
      <c r="A475" s="192">
        <v>41949</v>
      </c>
      <c r="B475" s="193">
        <v>2869</v>
      </c>
      <c r="C475" s="324" t="s">
        <v>4923</v>
      </c>
      <c r="D475" s="308" t="s">
        <v>6120</v>
      </c>
      <c r="E475" s="309">
        <v>9900</v>
      </c>
      <c r="F475" s="256">
        <v>41960</v>
      </c>
      <c r="G475" s="42">
        <v>9900</v>
      </c>
      <c r="H475" s="217">
        <f t="shared" si="16"/>
        <v>0</v>
      </c>
      <c r="I475" s="20" t="s">
        <v>6049</v>
      </c>
      <c r="J475" s="21"/>
      <c r="K475" s="21"/>
      <c r="M475" s="192">
        <v>41969</v>
      </c>
      <c r="N475" s="193">
        <v>4480</v>
      </c>
      <c r="O475" s="322" t="s">
        <v>4923</v>
      </c>
      <c r="P475" s="308" t="s">
        <v>4921</v>
      </c>
      <c r="Q475" s="309">
        <v>34151.699999999997</v>
      </c>
      <c r="R475" s="256">
        <v>41972</v>
      </c>
      <c r="S475" s="34">
        <v>34151.699999999997</v>
      </c>
      <c r="T475" s="217">
        <f t="shared" si="15"/>
        <v>0</v>
      </c>
      <c r="U475" s="108" t="s">
        <v>5006</v>
      </c>
    </row>
    <row r="476" spans="1:21" x14ac:dyDescent="0.25">
      <c r="A476" s="192">
        <v>41949</v>
      </c>
      <c r="B476" s="193">
        <v>2870</v>
      </c>
      <c r="C476" s="324" t="s">
        <v>4923</v>
      </c>
      <c r="D476" s="308" t="s">
        <v>4603</v>
      </c>
      <c r="E476" s="309">
        <v>17667.599999999999</v>
      </c>
      <c r="F476" s="256">
        <v>41951</v>
      </c>
      <c r="G476" s="42">
        <v>17667.599999999999</v>
      </c>
      <c r="H476" s="217">
        <f t="shared" si="16"/>
        <v>0</v>
      </c>
      <c r="I476" s="20" t="s">
        <v>5009</v>
      </c>
      <c r="J476" s="21"/>
      <c r="K476" s="21"/>
      <c r="M476" s="192">
        <v>41970</v>
      </c>
      <c r="N476" s="193">
        <v>4530</v>
      </c>
      <c r="O476" s="322" t="s">
        <v>4923</v>
      </c>
      <c r="P476" s="308" t="s">
        <v>4921</v>
      </c>
      <c r="Q476" s="309">
        <v>16016.4</v>
      </c>
      <c r="R476" s="256">
        <v>41970</v>
      </c>
      <c r="S476" s="229">
        <v>16016.4</v>
      </c>
      <c r="T476" s="217">
        <f t="shared" si="15"/>
        <v>0</v>
      </c>
      <c r="U476" s="20" t="s">
        <v>5251</v>
      </c>
    </row>
    <row r="477" spans="1:21" x14ac:dyDescent="0.25">
      <c r="A477" s="192">
        <v>41949</v>
      </c>
      <c r="B477" s="193">
        <v>2871</v>
      </c>
      <c r="C477" s="324" t="s">
        <v>4923</v>
      </c>
      <c r="D477" s="308" t="s">
        <v>4603</v>
      </c>
      <c r="E477" s="309">
        <v>4990.7</v>
      </c>
      <c r="F477" s="256">
        <v>41951</v>
      </c>
      <c r="G477" s="42">
        <v>4990.7</v>
      </c>
      <c r="H477" s="217">
        <f t="shared" si="16"/>
        <v>0</v>
      </c>
      <c r="I477" s="20" t="s">
        <v>5009</v>
      </c>
      <c r="J477" s="21"/>
      <c r="K477" s="21"/>
      <c r="M477" s="192">
        <v>41971</v>
      </c>
      <c r="N477" s="193">
        <v>4716</v>
      </c>
      <c r="O477" s="322" t="s">
        <v>4923</v>
      </c>
      <c r="P477" s="308" t="s">
        <v>4921</v>
      </c>
      <c r="Q477" s="309">
        <v>20093.8</v>
      </c>
      <c r="R477" s="412">
        <v>41979</v>
      </c>
      <c r="S477" s="219">
        <v>20093.8</v>
      </c>
      <c r="T477" s="217">
        <f t="shared" si="15"/>
        <v>0</v>
      </c>
      <c r="U477" s="20" t="s">
        <v>4767</v>
      </c>
    </row>
    <row r="478" spans="1:21" x14ac:dyDescent="0.25">
      <c r="A478" s="192">
        <v>41949</v>
      </c>
      <c r="B478" s="193">
        <v>2872</v>
      </c>
      <c r="C478" s="324" t="s">
        <v>4923</v>
      </c>
      <c r="D478" s="308" t="s">
        <v>6644</v>
      </c>
      <c r="E478" s="309">
        <v>15120.8</v>
      </c>
      <c r="F478" s="256">
        <v>41951</v>
      </c>
      <c r="G478" s="42">
        <v>15120.8</v>
      </c>
      <c r="H478" s="217">
        <f t="shared" si="16"/>
        <v>0</v>
      </c>
      <c r="I478" s="20" t="s">
        <v>5009</v>
      </c>
      <c r="J478" s="21"/>
      <c r="K478" s="21"/>
      <c r="M478" s="192">
        <v>41972</v>
      </c>
      <c r="N478" s="193">
        <v>4757</v>
      </c>
      <c r="O478" s="322" t="s">
        <v>4923</v>
      </c>
      <c r="P478" s="308" t="s">
        <v>4921</v>
      </c>
      <c r="Q478" s="309">
        <v>29075</v>
      </c>
      <c r="R478" s="412">
        <v>41979</v>
      </c>
      <c r="S478" s="219">
        <v>29075</v>
      </c>
      <c r="T478" s="217">
        <f t="shared" si="15"/>
        <v>0</v>
      </c>
      <c r="U478" s="20" t="s">
        <v>5000</v>
      </c>
    </row>
    <row r="479" spans="1:21" x14ac:dyDescent="0.25">
      <c r="A479" s="192">
        <v>41949</v>
      </c>
      <c r="B479" s="193">
        <v>2873</v>
      </c>
      <c r="C479" s="324" t="s">
        <v>4923</v>
      </c>
      <c r="D479" s="308" t="s">
        <v>6644</v>
      </c>
      <c r="E479" s="309">
        <v>1887.4</v>
      </c>
      <c r="F479" s="256">
        <v>41951</v>
      </c>
      <c r="G479" s="42">
        <v>1887.4</v>
      </c>
      <c r="H479" s="217">
        <f t="shared" si="16"/>
        <v>0</v>
      </c>
      <c r="I479" s="20" t="s">
        <v>5009</v>
      </c>
      <c r="J479" s="21"/>
      <c r="K479" s="21"/>
      <c r="M479" s="192">
        <v>41944</v>
      </c>
      <c r="N479" s="193">
        <v>2404</v>
      </c>
      <c r="O479" s="324" t="s">
        <v>4923</v>
      </c>
      <c r="P479" s="20" t="s">
        <v>4915</v>
      </c>
      <c r="Q479" s="213">
        <v>44880.800000000003</v>
      </c>
      <c r="R479" s="256">
        <v>41944</v>
      </c>
      <c r="S479" s="42">
        <v>44880.800000000003</v>
      </c>
      <c r="T479" s="77">
        <f t="shared" si="15"/>
        <v>0</v>
      </c>
      <c r="U479" s="190" t="s">
        <v>4992</v>
      </c>
    </row>
    <row r="480" spans="1:21" x14ac:dyDescent="0.25">
      <c r="A480" s="192">
        <v>41949</v>
      </c>
      <c r="B480" s="193">
        <v>2874</v>
      </c>
      <c r="C480" s="324" t="s">
        <v>4923</v>
      </c>
      <c r="D480" s="308" t="s">
        <v>6645</v>
      </c>
      <c r="E480" s="309">
        <v>3399.2</v>
      </c>
      <c r="F480" s="256">
        <v>41951</v>
      </c>
      <c r="G480" s="42">
        <v>3399.2</v>
      </c>
      <c r="H480" s="217">
        <f t="shared" si="16"/>
        <v>0</v>
      </c>
      <c r="I480" s="20" t="s">
        <v>5009</v>
      </c>
      <c r="J480" s="21"/>
      <c r="K480" s="21"/>
      <c r="M480" s="192">
        <v>41944</v>
      </c>
      <c r="N480" s="193">
        <v>2498</v>
      </c>
      <c r="O480" s="324" t="s">
        <v>4923</v>
      </c>
      <c r="P480" s="308" t="s">
        <v>4915</v>
      </c>
      <c r="Q480" s="309">
        <v>18556.400000000001</v>
      </c>
      <c r="R480" s="256">
        <v>41946</v>
      </c>
      <c r="S480" s="42">
        <v>18556.400000000001</v>
      </c>
      <c r="T480" s="77">
        <f t="shared" si="15"/>
        <v>0</v>
      </c>
      <c r="U480" s="20" t="s">
        <v>4993</v>
      </c>
    </row>
    <row r="481" spans="1:21" x14ac:dyDescent="0.25">
      <c r="A481" s="192">
        <v>41949</v>
      </c>
      <c r="B481" s="193">
        <v>2875</v>
      </c>
      <c r="C481" s="324" t="s">
        <v>4923</v>
      </c>
      <c r="D481" s="308" t="s">
        <v>3557</v>
      </c>
      <c r="E481" s="309">
        <v>29813.8</v>
      </c>
      <c r="F481" s="412" t="s">
        <v>6646</v>
      </c>
      <c r="G481" s="42">
        <v>29813.8</v>
      </c>
      <c r="H481" s="217">
        <f t="shared" si="16"/>
        <v>0</v>
      </c>
      <c r="I481" s="20" t="s">
        <v>5009</v>
      </c>
      <c r="J481" s="21"/>
      <c r="K481" s="21"/>
      <c r="M481" s="192">
        <v>41946</v>
      </c>
      <c r="N481" s="193">
        <v>2540</v>
      </c>
      <c r="O481" s="324" t="s">
        <v>4923</v>
      </c>
      <c r="P481" s="661" t="s">
        <v>4915</v>
      </c>
      <c r="Q481" s="309">
        <v>23303</v>
      </c>
      <c r="R481" s="256">
        <v>41946</v>
      </c>
      <c r="S481" s="42">
        <v>23303</v>
      </c>
      <c r="T481" s="77">
        <f t="shared" si="15"/>
        <v>0</v>
      </c>
      <c r="U481" s="50" t="s">
        <v>6617</v>
      </c>
    </row>
    <row r="482" spans="1:21" x14ac:dyDescent="0.25">
      <c r="A482" s="192">
        <v>41949</v>
      </c>
      <c r="B482" s="193">
        <v>2876</v>
      </c>
      <c r="C482" s="324" t="s">
        <v>4923</v>
      </c>
      <c r="D482" s="308" t="s">
        <v>4608</v>
      </c>
      <c r="E482" s="309">
        <v>7638.6</v>
      </c>
      <c r="F482" s="256">
        <v>41951</v>
      </c>
      <c r="G482" s="42">
        <v>7638.6</v>
      </c>
      <c r="H482" s="217">
        <f t="shared" si="16"/>
        <v>0</v>
      </c>
      <c r="I482" s="20" t="s">
        <v>5009</v>
      </c>
      <c r="M482" s="192">
        <v>41946</v>
      </c>
      <c r="N482" s="193">
        <v>2543</v>
      </c>
      <c r="O482" s="324" t="s">
        <v>4923</v>
      </c>
      <c r="P482" s="661" t="s">
        <v>4915</v>
      </c>
      <c r="Q482" s="309">
        <v>1688.4</v>
      </c>
      <c r="R482" s="256">
        <v>41946</v>
      </c>
      <c r="S482" s="42">
        <v>1688.4</v>
      </c>
      <c r="T482" s="77">
        <f t="shared" si="15"/>
        <v>0</v>
      </c>
      <c r="U482" s="50" t="s">
        <v>6617</v>
      </c>
    </row>
    <row r="483" spans="1:21" x14ac:dyDescent="0.25">
      <c r="A483" s="192">
        <v>41949</v>
      </c>
      <c r="B483" s="193">
        <v>2877</v>
      </c>
      <c r="C483" s="324" t="s">
        <v>4923</v>
      </c>
      <c r="D483" s="308" t="s">
        <v>4183</v>
      </c>
      <c r="E483" s="309">
        <v>8304</v>
      </c>
      <c r="F483" s="256">
        <v>41949</v>
      </c>
      <c r="G483" s="42">
        <v>8304</v>
      </c>
      <c r="H483" s="217">
        <f t="shared" si="16"/>
        <v>0</v>
      </c>
      <c r="I483" s="20" t="s">
        <v>4992</v>
      </c>
      <c r="M483" s="192">
        <v>41947</v>
      </c>
      <c r="N483" s="193">
        <v>2644</v>
      </c>
      <c r="O483" s="324" t="s">
        <v>4923</v>
      </c>
      <c r="P483" s="661" t="s">
        <v>4915</v>
      </c>
      <c r="Q483" s="309">
        <v>30747.5</v>
      </c>
      <c r="R483" s="256">
        <v>41951</v>
      </c>
      <c r="S483" s="42">
        <v>30747.5</v>
      </c>
      <c r="T483" s="217">
        <f t="shared" si="15"/>
        <v>0</v>
      </c>
      <c r="U483" s="50" t="s">
        <v>6617</v>
      </c>
    </row>
    <row r="484" spans="1:21" x14ac:dyDescent="0.25">
      <c r="A484" s="192">
        <v>41949</v>
      </c>
      <c r="B484" s="193">
        <v>2878</v>
      </c>
      <c r="C484" s="324" t="s">
        <v>4923</v>
      </c>
      <c r="D484" s="308" t="s">
        <v>4301</v>
      </c>
      <c r="E484" s="309">
        <v>18556.400000000001</v>
      </c>
      <c r="F484" s="256">
        <v>41951</v>
      </c>
      <c r="G484" s="42">
        <v>18556.400000000001</v>
      </c>
      <c r="H484" s="217">
        <f t="shared" si="16"/>
        <v>0</v>
      </c>
      <c r="I484" s="20" t="s">
        <v>5009</v>
      </c>
      <c r="M484" s="192">
        <v>41947</v>
      </c>
      <c r="N484" s="193">
        <v>2649</v>
      </c>
      <c r="O484" s="324" t="s">
        <v>4923</v>
      </c>
      <c r="P484" s="661" t="s">
        <v>4915</v>
      </c>
      <c r="Q484" s="309">
        <v>6431.4</v>
      </c>
      <c r="R484" s="256">
        <v>41951</v>
      </c>
      <c r="S484" s="42">
        <v>6431.4</v>
      </c>
      <c r="T484" s="217">
        <f t="shared" si="15"/>
        <v>0</v>
      </c>
      <c r="U484" s="50" t="s">
        <v>6617</v>
      </c>
    </row>
    <row r="485" spans="1:21" x14ac:dyDescent="0.25">
      <c r="A485" s="192">
        <v>41949</v>
      </c>
      <c r="B485" s="193">
        <v>2879</v>
      </c>
      <c r="C485" s="324" t="s">
        <v>4923</v>
      </c>
      <c r="D485" s="308" t="s">
        <v>4651</v>
      </c>
      <c r="E485" s="309">
        <v>1413.6</v>
      </c>
      <c r="F485" s="256">
        <v>41949</v>
      </c>
      <c r="G485" s="42">
        <v>1413.6</v>
      </c>
      <c r="H485" s="217">
        <f t="shared" si="16"/>
        <v>0</v>
      </c>
      <c r="I485" s="20" t="s">
        <v>4992</v>
      </c>
      <c r="M485" s="192">
        <v>41948</v>
      </c>
      <c r="N485" s="193">
        <v>2706</v>
      </c>
      <c r="O485" s="324" t="s">
        <v>4923</v>
      </c>
      <c r="P485" s="308" t="s">
        <v>4915</v>
      </c>
      <c r="Q485" s="309">
        <v>15534.6</v>
      </c>
      <c r="R485" s="256">
        <v>41949</v>
      </c>
      <c r="S485" s="42">
        <v>15534.6</v>
      </c>
      <c r="T485" s="217">
        <f t="shared" si="15"/>
        <v>0</v>
      </c>
      <c r="U485" s="190" t="s">
        <v>4992</v>
      </c>
    </row>
    <row r="486" spans="1:21" x14ac:dyDescent="0.25">
      <c r="A486" s="192">
        <v>41949</v>
      </c>
      <c r="B486" s="193">
        <v>2880</v>
      </c>
      <c r="C486" s="324" t="s">
        <v>4923</v>
      </c>
      <c r="D486" s="308" t="s">
        <v>5565</v>
      </c>
      <c r="E486" s="309">
        <v>19867.8</v>
      </c>
      <c r="F486" s="256">
        <v>41951</v>
      </c>
      <c r="G486" s="42">
        <v>19867.8</v>
      </c>
      <c r="H486" s="217">
        <f t="shared" si="16"/>
        <v>0</v>
      </c>
      <c r="I486" s="20" t="s">
        <v>5009</v>
      </c>
      <c r="M486" s="192">
        <v>41948</v>
      </c>
      <c r="N486" s="193">
        <v>2717</v>
      </c>
      <c r="O486" s="324" t="s">
        <v>4923</v>
      </c>
      <c r="P486" s="308" t="s">
        <v>4915</v>
      </c>
      <c r="Q486" s="309">
        <v>13342</v>
      </c>
      <c r="R486" s="256">
        <v>41949</v>
      </c>
      <c r="S486" s="42">
        <v>13342</v>
      </c>
      <c r="T486" s="217">
        <f t="shared" si="15"/>
        <v>0</v>
      </c>
      <c r="U486" s="190" t="s">
        <v>6617</v>
      </c>
    </row>
    <row r="487" spans="1:21" x14ac:dyDescent="0.25">
      <c r="A487" s="192">
        <v>41950</v>
      </c>
      <c r="B487" s="193">
        <v>2881</v>
      </c>
      <c r="C487" s="324" t="s">
        <v>4923</v>
      </c>
      <c r="D487" s="308" t="s">
        <v>4234</v>
      </c>
      <c r="E487" s="309">
        <v>5152</v>
      </c>
      <c r="F487" s="256">
        <v>41950</v>
      </c>
      <c r="G487" s="42">
        <v>5152</v>
      </c>
      <c r="H487" s="217">
        <f t="shared" si="16"/>
        <v>0</v>
      </c>
      <c r="I487" s="20" t="s">
        <v>4992</v>
      </c>
      <c r="M487" s="192">
        <v>41948</v>
      </c>
      <c r="N487" s="193">
        <v>2748</v>
      </c>
      <c r="O487" s="324" t="s">
        <v>4923</v>
      </c>
      <c r="P487" s="308" t="s">
        <v>4915</v>
      </c>
      <c r="Q487" s="309">
        <v>8527.2000000000007</v>
      </c>
      <c r="R487" s="256">
        <v>41949</v>
      </c>
      <c r="S487" s="42">
        <v>8527.2000000000007</v>
      </c>
      <c r="T487" s="217">
        <f t="shared" si="15"/>
        <v>0</v>
      </c>
      <c r="U487" s="190" t="s">
        <v>6617</v>
      </c>
    </row>
    <row r="488" spans="1:21" x14ac:dyDescent="0.25">
      <c r="A488" s="192">
        <v>41950</v>
      </c>
      <c r="B488" s="193">
        <v>2882</v>
      </c>
      <c r="C488" s="324" t="s">
        <v>4923</v>
      </c>
      <c r="D488" s="308" t="s">
        <v>28</v>
      </c>
      <c r="E488" s="309">
        <v>4757</v>
      </c>
      <c r="F488" s="256">
        <v>41950</v>
      </c>
      <c r="G488" s="42">
        <v>4757</v>
      </c>
      <c r="H488" s="217">
        <f t="shared" si="16"/>
        <v>0</v>
      </c>
      <c r="I488" s="20" t="s">
        <v>4992</v>
      </c>
      <c r="M488" s="192">
        <v>41949</v>
      </c>
      <c r="N488" s="193">
        <v>2795</v>
      </c>
      <c r="O488" s="324" t="s">
        <v>4923</v>
      </c>
      <c r="P488" s="308" t="s">
        <v>4915</v>
      </c>
      <c r="Q488" s="309">
        <v>14548.6</v>
      </c>
      <c r="R488" s="256">
        <v>41950</v>
      </c>
      <c r="S488" s="42">
        <v>14548.6</v>
      </c>
      <c r="T488" s="217">
        <f t="shared" si="15"/>
        <v>0</v>
      </c>
      <c r="U488" s="190" t="s">
        <v>6617</v>
      </c>
    </row>
    <row r="489" spans="1:21" x14ac:dyDescent="0.25">
      <c r="A489" s="192">
        <v>41950</v>
      </c>
      <c r="B489" s="193">
        <v>2883</v>
      </c>
      <c r="C489" s="324" t="s">
        <v>4923</v>
      </c>
      <c r="D489" s="308" t="s">
        <v>4915</v>
      </c>
      <c r="E489" s="309">
        <v>23984.400000000001</v>
      </c>
      <c r="F489" s="256">
        <v>41950</v>
      </c>
      <c r="G489" s="42">
        <v>23984.400000000001</v>
      </c>
      <c r="H489" s="217">
        <f t="shared" si="16"/>
        <v>0</v>
      </c>
      <c r="I489" s="20" t="s">
        <v>6617</v>
      </c>
      <c r="M489" s="192">
        <v>41950</v>
      </c>
      <c r="N489" s="193">
        <v>2883</v>
      </c>
      <c r="O489" s="324" t="s">
        <v>4923</v>
      </c>
      <c r="P489" s="308" t="s">
        <v>4915</v>
      </c>
      <c r="Q489" s="309">
        <v>23984.400000000001</v>
      </c>
      <c r="R489" s="256">
        <v>41950</v>
      </c>
      <c r="S489" s="42">
        <v>23984.400000000001</v>
      </c>
      <c r="T489" s="217">
        <f t="shared" si="15"/>
        <v>0</v>
      </c>
      <c r="U489" s="20" t="s">
        <v>6617</v>
      </c>
    </row>
    <row r="490" spans="1:21" x14ac:dyDescent="0.25">
      <c r="A490" s="192">
        <v>41950</v>
      </c>
      <c r="B490" s="193">
        <v>2884</v>
      </c>
      <c r="C490" s="324" t="s">
        <v>4923</v>
      </c>
      <c r="D490" s="308" t="s">
        <v>4918</v>
      </c>
      <c r="E490" s="309">
        <v>69943.740000000005</v>
      </c>
      <c r="F490" s="256">
        <v>41951</v>
      </c>
      <c r="G490" s="42">
        <v>69943.740000000005</v>
      </c>
      <c r="H490" s="217">
        <f t="shared" si="16"/>
        <v>0</v>
      </c>
      <c r="I490" s="20" t="s">
        <v>4992</v>
      </c>
      <c r="M490" s="192">
        <v>41950</v>
      </c>
      <c r="N490" s="193">
        <v>2935</v>
      </c>
      <c r="O490" s="324" t="s">
        <v>4923</v>
      </c>
      <c r="P490" s="308" t="s">
        <v>4915</v>
      </c>
      <c r="Q490" s="309">
        <v>17254.599999999999</v>
      </c>
      <c r="R490" s="256">
        <v>41950</v>
      </c>
      <c r="S490" s="42">
        <v>17254.599999999999</v>
      </c>
      <c r="T490" s="217">
        <f t="shared" si="15"/>
        <v>0</v>
      </c>
      <c r="U490" s="20" t="s">
        <v>6617</v>
      </c>
    </row>
    <row r="491" spans="1:21" x14ac:dyDescent="0.25">
      <c r="A491" s="192">
        <v>41950</v>
      </c>
      <c r="B491" s="193">
        <v>2885</v>
      </c>
      <c r="C491" s="324" t="s">
        <v>4923</v>
      </c>
      <c r="D491" s="308" t="s">
        <v>23</v>
      </c>
      <c r="E491" s="309">
        <v>9323.2000000000007</v>
      </c>
      <c r="F491" s="256">
        <v>41950</v>
      </c>
      <c r="G491" s="42">
        <v>9323.2000000000007</v>
      </c>
      <c r="H491" s="217">
        <f t="shared" si="16"/>
        <v>0</v>
      </c>
      <c r="I491" s="20" t="s">
        <v>4992</v>
      </c>
      <c r="M491" s="192">
        <v>41951</v>
      </c>
      <c r="N491" s="193">
        <v>2983</v>
      </c>
      <c r="O491" s="324" t="s">
        <v>4923</v>
      </c>
      <c r="P491" s="20" t="s">
        <v>4915</v>
      </c>
      <c r="Q491" s="213">
        <v>32374.799999999999</v>
      </c>
      <c r="R491" s="256">
        <v>41954</v>
      </c>
      <c r="S491" s="42">
        <v>32374.799999999999</v>
      </c>
      <c r="T491" s="217">
        <f t="shared" si="15"/>
        <v>0</v>
      </c>
      <c r="U491" s="20" t="s">
        <v>6617</v>
      </c>
    </row>
    <row r="492" spans="1:21" x14ac:dyDescent="0.25">
      <c r="A492" s="192">
        <v>41950</v>
      </c>
      <c r="B492" s="193">
        <v>2886</v>
      </c>
      <c r="C492" s="324" t="s">
        <v>4923</v>
      </c>
      <c r="D492" s="308" t="s">
        <v>123</v>
      </c>
      <c r="E492" s="309">
        <v>7392</v>
      </c>
      <c r="F492" s="256">
        <v>41951</v>
      </c>
      <c r="G492" s="42">
        <v>7392</v>
      </c>
      <c r="H492" s="217">
        <f t="shared" si="16"/>
        <v>0</v>
      </c>
      <c r="I492" s="20" t="s">
        <v>4992</v>
      </c>
      <c r="M492" s="192">
        <v>41952</v>
      </c>
      <c r="N492" s="193">
        <v>3093</v>
      </c>
      <c r="O492" s="324" t="s">
        <v>4923</v>
      </c>
      <c r="P492" s="20" t="s">
        <v>4915</v>
      </c>
      <c r="Q492" s="213">
        <v>32590.799999999999</v>
      </c>
      <c r="R492" s="256">
        <v>41954</v>
      </c>
      <c r="S492" s="42">
        <v>32590.799999999999</v>
      </c>
      <c r="T492" s="217">
        <f t="shared" si="15"/>
        <v>0</v>
      </c>
      <c r="U492" s="190" t="s">
        <v>4995</v>
      </c>
    </row>
    <row r="493" spans="1:21" x14ac:dyDescent="0.25">
      <c r="A493" s="192">
        <v>41950</v>
      </c>
      <c r="B493" s="193">
        <v>2887</v>
      </c>
      <c r="C493" s="324" t="s">
        <v>4923</v>
      </c>
      <c r="D493" s="308" t="s">
        <v>35</v>
      </c>
      <c r="E493" s="309">
        <v>4469.8999999999996</v>
      </c>
      <c r="F493" s="428" t="s">
        <v>7012</v>
      </c>
      <c r="G493" s="219">
        <f>2219+100+100+200+100+100+100+100+100+100+100+100+100+100+100+100+100+100+100+200+150.9</f>
        <v>4469.8999999999996</v>
      </c>
      <c r="H493" s="217">
        <f t="shared" si="16"/>
        <v>0</v>
      </c>
      <c r="I493" s="20" t="s">
        <v>4992</v>
      </c>
      <c r="M493" s="192">
        <v>41952</v>
      </c>
      <c r="N493" s="193">
        <v>3098</v>
      </c>
      <c r="O493" s="324" t="s">
        <v>4923</v>
      </c>
      <c r="P493" s="20" t="s">
        <v>4915</v>
      </c>
      <c r="Q493" s="213">
        <v>3842</v>
      </c>
      <c r="R493" s="256">
        <v>41954</v>
      </c>
      <c r="S493" s="42">
        <v>3842</v>
      </c>
      <c r="T493" s="217">
        <f t="shared" si="15"/>
        <v>0</v>
      </c>
      <c r="U493" s="190" t="s">
        <v>4995</v>
      </c>
    </row>
    <row r="494" spans="1:21" x14ac:dyDescent="0.25">
      <c r="A494" s="192">
        <v>41950</v>
      </c>
      <c r="B494" s="193">
        <v>2888</v>
      </c>
      <c r="C494" s="324" t="s">
        <v>4923</v>
      </c>
      <c r="D494" s="308" t="s">
        <v>4782</v>
      </c>
      <c r="E494" s="309">
        <v>2427.4</v>
      </c>
      <c r="F494" s="256">
        <v>41950</v>
      </c>
      <c r="G494" s="42">
        <v>2427.4</v>
      </c>
      <c r="H494" s="217">
        <f t="shared" si="16"/>
        <v>0</v>
      </c>
      <c r="I494" s="20" t="s">
        <v>6049</v>
      </c>
      <c r="M494" s="192">
        <v>41953</v>
      </c>
      <c r="N494" s="193">
        <v>3114</v>
      </c>
      <c r="O494" s="324" t="s">
        <v>4923</v>
      </c>
      <c r="P494" s="20" t="s">
        <v>4915</v>
      </c>
      <c r="Q494" s="213">
        <v>26431.8</v>
      </c>
      <c r="R494" s="256">
        <v>41954</v>
      </c>
      <c r="S494" s="42">
        <v>26431.8</v>
      </c>
      <c r="T494" s="217">
        <f t="shared" si="15"/>
        <v>0</v>
      </c>
      <c r="U494" s="190" t="s">
        <v>6617</v>
      </c>
    </row>
    <row r="495" spans="1:21" x14ac:dyDescent="0.25">
      <c r="A495" s="192">
        <v>41950</v>
      </c>
      <c r="B495" s="193">
        <v>2889</v>
      </c>
      <c r="C495" s="324" t="s">
        <v>4923</v>
      </c>
      <c r="D495" s="308" t="s">
        <v>4586</v>
      </c>
      <c r="E495" s="309">
        <v>4521.8</v>
      </c>
      <c r="F495" s="256">
        <v>41950</v>
      </c>
      <c r="G495" s="42">
        <v>4521.8</v>
      </c>
      <c r="H495" s="217">
        <f t="shared" si="16"/>
        <v>0</v>
      </c>
      <c r="I495" s="20" t="s">
        <v>4992</v>
      </c>
      <c r="K495" s="33"/>
      <c r="M495" s="192">
        <v>41954</v>
      </c>
      <c r="N495" s="193">
        <v>3218</v>
      </c>
      <c r="O495" s="324" t="s">
        <v>4923</v>
      </c>
      <c r="P495" s="20" t="s">
        <v>4915</v>
      </c>
      <c r="Q495" s="213">
        <v>14320.8</v>
      </c>
      <c r="R495" s="256">
        <v>41955</v>
      </c>
      <c r="S495" s="42">
        <v>14320.8</v>
      </c>
      <c r="T495" s="217">
        <f t="shared" si="15"/>
        <v>0</v>
      </c>
      <c r="U495" s="190" t="s">
        <v>6617</v>
      </c>
    </row>
    <row r="496" spans="1:21" x14ac:dyDescent="0.25">
      <c r="A496" s="192">
        <v>41950</v>
      </c>
      <c r="B496" s="193">
        <v>2890</v>
      </c>
      <c r="C496" s="324" t="s">
        <v>4923</v>
      </c>
      <c r="D496" s="308" t="s">
        <v>4826</v>
      </c>
      <c r="E496" s="309">
        <v>2878</v>
      </c>
      <c r="F496" s="256">
        <v>41950</v>
      </c>
      <c r="G496" s="42">
        <v>2878</v>
      </c>
      <c r="H496" s="217">
        <f t="shared" si="16"/>
        <v>0</v>
      </c>
      <c r="I496" s="20" t="s">
        <v>4992</v>
      </c>
      <c r="K496" s="33"/>
      <c r="M496" s="192">
        <v>41955</v>
      </c>
      <c r="N496" s="193">
        <v>3308</v>
      </c>
      <c r="O496" s="324" t="s">
        <v>4923</v>
      </c>
      <c r="P496" s="20" t="s">
        <v>4915</v>
      </c>
      <c r="Q496" s="213">
        <v>17178.8</v>
      </c>
      <c r="R496" s="256">
        <v>41955</v>
      </c>
      <c r="S496" s="42">
        <v>17178.8</v>
      </c>
      <c r="T496" s="217">
        <f t="shared" si="15"/>
        <v>0</v>
      </c>
      <c r="U496" s="190" t="s">
        <v>6617</v>
      </c>
    </row>
    <row r="497" spans="1:21" x14ac:dyDescent="0.25">
      <c r="A497" s="192">
        <v>41950</v>
      </c>
      <c r="B497" s="193">
        <v>2891</v>
      </c>
      <c r="C497" s="324" t="s">
        <v>4923</v>
      </c>
      <c r="D497" s="308" t="s">
        <v>4653</v>
      </c>
      <c r="E497" s="309">
        <v>1397.6</v>
      </c>
      <c r="F497" s="256">
        <v>41950</v>
      </c>
      <c r="G497" s="42">
        <v>1397.6</v>
      </c>
      <c r="H497" s="217">
        <f t="shared" si="16"/>
        <v>0</v>
      </c>
      <c r="I497" s="20" t="s">
        <v>5251</v>
      </c>
      <c r="M497" s="192">
        <v>41956</v>
      </c>
      <c r="N497" s="193">
        <v>3371</v>
      </c>
      <c r="O497" s="324" t="s">
        <v>4923</v>
      </c>
      <c r="P497" s="20" t="s">
        <v>4915</v>
      </c>
      <c r="Q497" s="213">
        <v>35730.400000000001</v>
      </c>
      <c r="R497" s="256">
        <v>41960</v>
      </c>
      <c r="S497" s="42">
        <v>35730.400000000001</v>
      </c>
      <c r="T497" s="217">
        <f t="shared" si="15"/>
        <v>0</v>
      </c>
      <c r="U497" s="190" t="s">
        <v>6617</v>
      </c>
    </row>
    <row r="498" spans="1:21" x14ac:dyDescent="0.25">
      <c r="A498" s="192">
        <v>41950</v>
      </c>
      <c r="B498" s="193">
        <v>2892</v>
      </c>
      <c r="C498" s="324" t="s">
        <v>4923</v>
      </c>
      <c r="D498" s="308" t="s">
        <v>22</v>
      </c>
      <c r="E498" s="309">
        <v>1500</v>
      </c>
      <c r="F498" s="256">
        <v>41950</v>
      </c>
      <c r="G498" s="42">
        <v>1500</v>
      </c>
      <c r="H498" s="217">
        <f t="shared" si="16"/>
        <v>0</v>
      </c>
      <c r="I498" s="20" t="s">
        <v>4992</v>
      </c>
      <c r="M498" s="192">
        <v>41957</v>
      </c>
      <c r="N498" s="193">
        <v>3469</v>
      </c>
      <c r="O498" s="324" t="s">
        <v>4923</v>
      </c>
      <c r="P498" s="308" t="s">
        <v>4915</v>
      </c>
      <c r="Q498" s="309">
        <v>14751.75</v>
      </c>
      <c r="R498" s="256">
        <v>41960</v>
      </c>
      <c r="S498" s="42">
        <v>14751.75</v>
      </c>
      <c r="T498" s="217">
        <f t="shared" si="15"/>
        <v>0</v>
      </c>
      <c r="U498" s="20" t="s">
        <v>4992</v>
      </c>
    </row>
    <row r="499" spans="1:21" x14ac:dyDescent="0.25">
      <c r="A499" s="192">
        <v>41950</v>
      </c>
      <c r="B499" s="193">
        <v>2893</v>
      </c>
      <c r="C499" s="324" t="s">
        <v>4923</v>
      </c>
      <c r="D499" s="308" t="s">
        <v>3366</v>
      </c>
      <c r="E499" s="309">
        <v>3040</v>
      </c>
      <c r="F499" s="256">
        <v>41950</v>
      </c>
      <c r="G499" s="42">
        <v>3040</v>
      </c>
      <c r="H499" s="217">
        <f t="shared" si="16"/>
        <v>0</v>
      </c>
      <c r="I499" s="20" t="s">
        <v>5010</v>
      </c>
      <c r="M499" s="192">
        <v>41957</v>
      </c>
      <c r="N499" s="193">
        <v>3554</v>
      </c>
      <c r="O499" s="324" t="s">
        <v>4923</v>
      </c>
      <c r="P499" s="308" t="s">
        <v>4915</v>
      </c>
      <c r="Q499" s="309">
        <v>28089.25</v>
      </c>
      <c r="R499" s="256">
        <v>41960</v>
      </c>
      <c r="S499" s="42">
        <v>28089.25</v>
      </c>
      <c r="T499" s="217">
        <f t="shared" si="15"/>
        <v>0</v>
      </c>
      <c r="U499" s="190" t="s">
        <v>6617</v>
      </c>
    </row>
    <row r="500" spans="1:21" x14ac:dyDescent="0.25">
      <c r="A500" s="192">
        <v>41950</v>
      </c>
      <c r="B500" s="193">
        <v>2894</v>
      </c>
      <c r="C500" s="324" t="s">
        <v>4923</v>
      </c>
      <c r="D500" s="308" t="s">
        <v>4652</v>
      </c>
      <c r="E500" s="309">
        <v>3213</v>
      </c>
      <c r="F500" s="256">
        <v>41950</v>
      </c>
      <c r="G500" s="42">
        <v>3213</v>
      </c>
      <c r="H500" s="217">
        <f t="shared" si="16"/>
        <v>0</v>
      </c>
      <c r="I500" s="20" t="s">
        <v>5251</v>
      </c>
      <c r="M500" s="192">
        <v>41958</v>
      </c>
      <c r="N500" s="193">
        <v>3634</v>
      </c>
      <c r="O500" s="324" t="s">
        <v>4923</v>
      </c>
      <c r="P500" s="20" t="s">
        <v>4915</v>
      </c>
      <c r="Q500" s="213">
        <v>12977.4</v>
      </c>
      <c r="R500" s="256">
        <v>41964</v>
      </c>
      <c r="S500" s="42">
        <v>12977.4</v>
      </c>
      <c r="T500" s="217">
        <f t="shared" si="15"/>
        <v>0</v>
      </c>
      <c r="U500" s="20" t="s">
        <v>4992</v>
      </c>
    </row>
    <row r="501" spans="1:21" x14ac:dyDescent="0.25">
      <c r="A501" s="192">
        <v>41950</v>
      </c>
      <c r="B501" s="193">
        <v>2895</v>
      </c>
      <c r="C501" s="324" t="s">
        <v>4923</v>
      </c>
      <c r="D501" s="308" t="s">
        <v>4240</v>
      </c>
      <c r="E501" s="309">
        <v>131856</v>
      </c>
      <c r="F501" s="256">
        <v>41962</v>
      </c>
      <c r="G501" s="42">
        <v>131856</v>
      </c>
      <c r="H501" s="217">
        <f t="shared" si="16"/>
        <v>0</v>
      </c>
      <c r="I501" s="20" t="s">
        <v>4992</v>
      </c>
      <c r="M501" s="192">
        <v>41960</v>
      </c>
      <c r="N501" s="193">
        <v>3685</v>
      </c>
      <c r="O501" s="324" t="s">
        <v>4923</v>
      </c>
      <c r="P501" s="20" t="s">
        <v>4915</v>
      </c>
      <c r="Q501" s="213">
        <v>34697</v>
      </c>
      <c r="R501" s="256">
        <v>41964</v>
      </c>
      <c r="S501" s="42">
        <v>34697</v>
      </c>
      <c r="T501" s="217">
        <f t="shared" si="15"/>
        <v>0</v>
      </c>
      <c r="U501" s="20" t="s">
        <v>6617</v>
      </c>
    </row>
    <row r="502" spans="1:21" x14ac:dyDescent="0.25">
      <c r="A502" s="192">
        <v>41950</v>
      </c>
      <c r="B502" s="193">
        <v>2896</v>
      </c>
      <c r="C502" s="324" t="s">
        <v>4923</v>
      </c>
      <c r="D502" s="308" t="s">
        <v>4921</v>
      </c>
      <c r="E502" s="309">
        <v>17587.599999999999</v>
      </c>
      <c r="F502" s="256">
        <v>41953</v>
      </c>
      <c r="G502" s="42">
        <v>17587.599999999999</v>
      </c>
      <c r="H502" s="217">
        <f t="shared" si="16"/>
        <v>0</v>
      </c>
      <c r="I502" s="20" t="s">
        <v>5251</v>
      </c>
      <c r="M502" s="192">
        <v>41960</v>
      </c>
      <c r="N502" s="193">
        <v>3723</v>
      </c>
      <c r="O502" s="324" t="s">
        <v>4923</v>
      </c>
      <c r="P502" s="20" t="s">
        <v>4915</v>
      </c>
      <c r="Q502" s="213">
        <v>21551.599999999999</v>
      </c>
      <c r="R502" s="256">
        <v>41960</v>
      </c>
      <c r="S502" s="229">
        <v>21551.599999999999</v>
      </c>
      <c r="T502" s="217">
        <f t="shared" si="15"/>
        <v>0</v>
      </c>
      <c r="U502" s="190" t="s">
        <v>6617</v>
      </c>
    </row>
    <row r="503" spans="1:21" x14ac:dyDescent="0.25">
      <c r="A503" s="192">
        <v>41950</v>
      </c>
      <c r="B503" s="193">
        <v>2897</v>
      </c>
      <c r="C503" s="324" t="s">
        <v>4923</v>
      </c>
      <c r="D503" s="308" t="s">
        <v>4948</v>
      </c>
      <c r="E503" s="309">
        <v>1475.7</v>
      </c>
      <c r="F503" s="256">
        <v>41950</v>
      </c>
      <c r="G503" s="42">
        <v>1475.7</v>
      </c>
      <c r="H503" s="217">
        <f t="shared" si="16"/>
        <v>0</v>
      </c>
      <c r="I503" s="20" t="s">
        <v>4992</v>
      </c>
      <c r="M503" s="192">
        <v>41961</v>
      </c>
      <c r="N503" s="193">
        <v>3776</v>
      </c>
      <c r="O503" s="324" t="s">
        <v>4923</v>
      </c>
      <c r="P503" s="308" t="s">
        <v>4915</v>
      </c>
      <c r="Q503" s="309">
        <v>40392.75</v>
      </c>
      <c r="R503" s="256">
        <v>41964</v>
      </c>
      <c r="S503" s="229">
        <v>40392.75</v>
      </c>
      <c r="T503" s="217">
        <f t="shared" si="15"/>
        <v>0</v>
      </c>
      <c r="U503" s="190" t="s">
        <v>6617</v>
      </c>
    </row>
    <row r="504" spans="1:21" x14ac:dyDescent="0.25">
      <c r="A504" s="192">
        <v>41950</v>
      </c>
      <c r="B504" s="193">
        <v>2898</v>
      </c>
      <c r="C504" s="324" t="s">
        <v>4923</v>
      </c>
      <c r="D504" s="308" t="s">
        <v>6641</v>
      </c>
      <c r="E504" s="309">
        <v>4850.8</v>
      </c>
      <c r="F504" s="256">
        <v>41950</v>
      </c>
      <c r="G504" s="42">
        <v>4850.8</v>
      </c>
      <c r="H504" s="217">
        <f t="shared" si="16"/>
        <v>0</v>
      </c>
      <c r="I504" s="20" t="s">
        <v>4992</v>
      </c>
      <c r="K504" s="33"/>
      <c r="M504" s="192">
        <v>41962</v>
      </c>
      <c r="N504" s="193">
        <v>3864</v>
      </c>
      <c r="O504" s="324" t="s">
        <v>4923</v>
      </c>
      <c r="P504" s="308" t="s">
        <v>4915</v>
      </c>
      <c r="Q504" s="309">
        <v>27833</v>
      </c>
      <c r="R504" s="256">
        <v>41964</v>
      </c>
      <c r="S504" s="229">
        <v>27833</v>
      </c>
      <c r="T504" s="217">
        <f t="shared" si="15"/>
        <v>0</v>
      </c>
      <c r="U504" s="20" t="s">
        <v>6617</v>
      </c>
    </row>
    <row r="505" spans="1:21" x14ac:dyDescent="0.25">
      <c r="A505" s="192">
        <v>41950</v>
      </c>
      <c r="B505" s="193">
        <v>2899</v>
      </c>
      <c r="C505" s="324" t="s">
        <v>4923</v>
      </c>
      <c r="D505" s="308" t="s">
        <v>57</v>
      </c>
      <c r="E505" s="309">
        <v>900</v>
      </c>
      <c r="F505" s="256">
        <v>41950</v>
      </c>
      <c r="G505" s="42">
        <v>900</v>
      </c>
      <c r="H505" s="217">
        <f t="shared" si="16"/>
        <v>0</v>
      </c>
      <c r="I505" s="20" t="s">
        <v>4992</v>
      </c>
      <c r="M505" s="192">
        <v>41963</v>
      </c>
      <c r="N505" s="193">
        <v>3936</v>
      </c>
      <c r="O505" s="324" t="s">
        <v>4923</v>
      </c>
      <c r="P505" s="308" t="s">
        <v>4915</v>
      </c>
      <c r="Q505" s="309">
        <v>37350.9</v>
      </c>
      <c r="R505" s="256">
        <v>41964</v>
      </c>
      <c r="S505" s="42">
        <v>37350.9</v>
      </c>
      <c r="T505" s="217">
        <f t="shared" si="15"/>
        <v>0</v>
      </c>
      <c r="U505" s="20" t="s">
        <v>6617</v>
      </c>
    </row>
    <row r="506" spans="1:21" x14ac:dyDescent="0.25">
      <c r="A506" s="192">
        <v>41950</v>
      </c>
      <c r="B506" s="193">
        <v>2900</v>
      </c>
      <c r="C506" s="324" t="s">
        <v>4923</v>
      </c>
      <c r="D506" s="308" t="s">
        <v>4953</v>
      </c>
      <c r="E506" s="309">
        <v>14043.8</v>
      </c>
      <c r="F506" s="256">
        <v>41951</v>
      </c>
      <c r="G506" s="42">
        <v>14043.8</v>
      </c>
      <c r="H506" s="217">
        <f t="shared" si="16"/>
        <v>0</v>
      </c>
      <c r="I506" s="20" t="s">
        <v>4995</v>
      </c>
      <c r="M506" s="192">
        <v>41964</v>
      </c>
      <c r="N506" s="193">
        <v>4028</v>
      </c>
      <c r="O506" s="322" t="s">
        <v>4923</v>
      </c>
      <c r="P506" s="308" t="s">
        <v>4915</v>
      </c>
      <c r="Q506" s="309">
        <v>28156.75</v>
      </c>
      <c r="R506" s="256">
        <v>41965</v>
      </c>
      <c r="S506" s="42">
        <v>28156.75</v>
      </c>
      <c r="T506" s="217">
        <f t="shared" si="15"/>
        <v>0</v>
      </c>
      <c r="U506" s="20" t="s">
        <v>6617</v>
      </c>
    </row>
    <row r="507" spans="1:21" x14ac:dyDescent="0.25">
      <c r="A507" s="192">
        <v>41950</v>
      </c>
      <c r="B507" s="193">
        <v>2901</v>
      </c>
      <c r="C507" s="324" t="s">
        <v>4923</v>
      </c>
      <c r="D507" s="308" t="s">
        <v>228</v>
      </c>
      <c r="E507" s="309">
        <v>3837</v>
      </c>
      <c r="F507" s="256">
        <v>41950</v>
      </c>
      <c r="G507" s="42">
        <v>3837</v>
      </c>
      <c r="H507" s="217">
        <f t="shared" si="16"/>
        <v>0</v>
      </c>
      <c r="I507" s="20" t="s">
        <v>5251</v>
      </c>
      <c r="M507" s="192">
        <v>41964</v>
      </c>
      <c r="N507" s="193">
        <v>4044</v>
      </c>
      <c r="O507" s="322" t="s">
        <v>4923</v>
      </c>
      <c r="P507" s="308" t="s">
        <v>4915</v>
      </c>
      <c r="Q507" s="309">
        <v>2381.85</v>
      </c>
      <c r="R507" s="256">
        <v>41965</v>
      </c>
      <c r="S507" s="42">
        <v>2381.85</v>
      </c>
      <c r="T507" s="217">
        <f t="shared" si="15"/>
        <v>0</v>
      </c>
      <c r="U507" s="20" t="s">
        <v>4992</v>
      </c>
    </row>
    <row r="508" spans="1:21" x14ac:dyDescent="0.25">
      <c r="A508" s="192">
        <v>41950</v>
      </c>
      <c r="B508" s="193">
        <v>2902</v>
      </c>
      <c r="C508" s="324" t="s">
        <v>4923</v>
      </c>
      <c r="D508" s="308" t="s">
        <v>2382</v>
      </c>
      <c r="E508" s="309">
        <v>6029</v>
      </c>
      <c r="F508" s="256">
        <v>41953</v>
      </c>
      <c r="G508" s="42">
        <v>6029</v>
      </c>
      <c r="H508" s="217">
        <f t="shared" si="16"/>
        <v>0</v>
      </c>
      <c r="I508" s="20" t="s">
        <v>4995</v>
      </c>
      <c r="M508" s="192">
        <v>41964</v>
      </c>
      <c r="N508" s="193">
        <v>4111</v>
      </c>
      <c r="O508" s="322" t="s">
        <v>4923</v>
      </c>
      <c r="P508" s="308" t="s">
        <v>4915</v>
      </c>
      <c r="Q508" s="309">
        <v>6298.5</v>
      </c>
      <c r="R508" s="256">
        <v>41965</v>
      </c>
      <c r="S508" s="34">
        <v>6298.5</v>
      </c>
      <c r="T508" s="217">
        <f t="shared" si="15"/>
        <v>0</v>
      </c>
      <c r="U508" s="108" t="s">
        <v>6617</v>
      </c>
    </row>
    <row r="509" spans="1:21" x14ac:dyDescent="0.25">
      <c r="A509" s="192">
        <v>41950</v>
      </c>
      <c r="B509" s="193">
        <v>2903</v>
      </c>
      <c r="C509" s="324" t="s">
        <v>4923</v>
      </c>
      <c r="D509" s="308" t="s">
        <v>47</v>
      </c>
      <c r="E509" s="309">
        <v>3470.4</v>
      </c>
      <c r="F509" s="256">
        <v>41950</v>
      </c>
      <c r="G509" s="42">
        <v>3470.4</v>
      </c>
      <c r="H509" s="217">
        <f t="shared" si="16"/>
        <v>0</v>
      </c>
      <c r="I509" s="20" t="s">
        <v>5251</v>
      </c>
      <c r="M509" s="192">
        <v>41965</v>
      </c>
      <c r="N509" s="193">
        <v>4125</v>
      </c>
      <c r="O509" s="322" t="s">
        <v>4923</v>
      </c>
      <c r="P509" s="308" t="s">
        <v>4915</v>
      </c>
      <c r="Q509" s="309">
        <v>22446.799999999999</v>
      </c>
      <c r="R509" s="256">
        <v>41965</v>
      </c>
      <c r="S509" s="34">
        <v>22446.799999999999</v>
      </c>
      <c r="T509" s="217">
        <f t="shared" si="15"/>
        <v>0</v>
      </c>
      <c r="U509" s="108" t="s">
        <v>4992</v>
      </c>
    </row>
    <row r="510" spans="1:21" x14ac:dyDescent="0.25">
      <c r="A510" s="192">
        <v>41950</v>
      </c>
      <c r="B510" s="193">
        <v>2904</v>
      </c>
      <c r="C510" s="324" t="s">
        <v>4923</v>
      </c>
      <c r="D510" s="308" t="s">
        <v>83</v>
      </c>
      <c r="E510" s="309">
        <v>2904</v>
      </c>
      <c r="F510" s="256">
        <v>41950</v>
      </c>
      <c r="G510" s="42">
        <v>2904</v>
      </c>
      <c r="H510" s="217">
        <f t="shared" si="16"/>
        <v>0</v>
      </c>
      <c r="I510" s="20" t="s">
        <v>4995</v>
      </c>
      <c r="M510" s="192">
        <v>41966</v>
      </c>
      <c r="N510" s="193">
        <v>4238</v>
      </c>
      <c r="O510" s="322" t="s">
        <v>4923</v>
      </c>
      <c r="P510" s="308" t="s">
        <v>4915</v>
      </c>
      <c r="Q510" s="309">
        <v>20062.7</v>
      </c>
      <c r="R510" s="256">
        <v>41968</v>
      </c>
      <c r="S510" s="34">
        <v>20062.7</v>
      </c>
      <c r="T510" s="217">
        <f t="shared" si="15"/>
        <v>0</v>
      </c>
      <c r="U510" s="32" t="s">
        <v>6617</v>
      </c>
    </row>
    <row r="511" spans="1:21" x14ac:dyDescent="0.25">
      <c r="A511" s="192">
        <v>41950</v>
      </c>
      <c r="B511" s="193">
        <v>2905</v>
      </c>
      <c r="C511" s="324" t="s">
        <v>4923</v>
      </c>
      <c r="D511" s="308" t="s">
        <v>29</v>
      </c>
      <c r="E511" s="309">
        <v>10572.8</v>
      </c>
      <c r="F511" s="256">
        <v>41950</v>
      </c>
      <c r="G511" s="42">
        <v>10572.8</v>
      </c>
      <c r="H511" s="217">
        <f t="shared" si="16"/>
        <v>0</v>
      </c>
      <c r="I511" s="20" t="s">
        <v>5251</v>
      </c>
      <c r="M511" s="192">
        <v>41967</v>
      </c>
      <c r="N511" s="193">
        <v>4258</v>
      </c>
      <c r="O511" s="322" t="s">
        <v>4923</v>
      </c>
      <c r="P511" s="308" t="s">
        <v>4915</v>
      </c>
      <c r="Q511" s="309">
        <v>15973.75</v>
      </c>
      <c r="R511" s="256">
        <v>41967</v>
      </c>
      <c r="S511" s="42">
        <v>15973.75</v>
      </c>
      <c r="T511" s="217">
        <f t="shared" si="15"/>
        <v>0</v>
      </c>
      <c r="U511" s="20" t="s">
        <v>6617</v>
      </c>
    </row>
    <row r="512" spans="1:21" x14ac:dyDescent="0.25">
      <c r="A512" s="192">
        <v>41950</v>
      </c>
      <c r="B512" s="193">
        <v>2906</v>
      </c>
      <c r="C512" s="324" t="s">
        <v>4923</v>
      </c>
      <c r="D512" s="308" t="s">
        <v>237</v>
      </c>
      <c r="E512" s="309">
        <v>9329.5</v>
      </c>
      <c r="F512" s="256">
        <v>41950</v>
      </c>
      <c r="G512" s="42">
        <v>9329.5</v>
      </c>
      <c r="H512" s="217">
        <f t="shared" si="16"/>
        <v>0</v>
      </c>
      <c r="I512" s="20" t="s">
        <v>4995</v>
      </c>
      <c r="M512" s="192">
        <v>41967</v>
      </c>
      <c r="N512" s="193">
        <v>4285</v>
      </c>
      <c r="O512" s="322" t="s">
        <v>4923</v>
      </c>
      <c r="P512" s="308" t="s">
        <v>4915</v>
      </c>
      <c r="Q512" s="309">
        <v>9749.6</v>
      </c>
      <c r="R512" s="368">
        <v>41968</v>
      </c>
      <c r="S512" s="42">
        <v>9749.6</v>
      </c>
      <c r="T512" s="217">
        <f t="shared" si="15"/>
        <v>0</v>
      </c>
      <c r="U512" s="190" t="s">
        <v>6617</v>
      </c>
    </row>
    <row r="513" spans="1:21" x14ac:dyDescent="0.25">
      <c r="A513" s="192">
        <v>41950</v>
      </c>
      <c r="B513" s="193">
        <v>2907</v>
      </c>
      <c r="C513" s="324" t="s">
        <v>4923</v>
      </c>
      <c r="D513" s="308" t="s">
        <v>4322</v>
      </c>
      <c r="E513" s="309">
        <v>930</v>
      </c>
      <c r="F513" s="256">
        <v>41950</v>
      </c>
      <c r="G513" s="42">
        <v>930</v>
      </c>
      <c r="H513" s="217">
        <f t="shared" si="16"/>
        <v>0</v>
      </c>
      <c r="I513" s="20" t="s">
        <v>5251</v>
      </c>
      <c r="K513" s="33"/>
      <c r="M513" s="192">
        <v>41967</v>
      </c>
      <c r="N513" s="193">
        <v>4341</v>
      </c>
      <c r="O513" s="322" t="s">
        <v>4923</v>
      </c>
      <c r="P513" s="308" t="s">
        <v>4915</v>
      </c>
      <c r="Q513" s="309">
        <v>6366.75</v>
      </c>
      <c r="R513" s="256">
        <v>41968</v>
      </c>
      <c r="S513" s="34">
        <v>6366.75</v>
      </c>
      <c r="T513" s="217">
        <f t="shared" si="15"/>
        <v>0</v>
      </c>
      <c r="U513" s="32" t="s">
        <v>6617</v>
      </c>
    </row>
    <row r="514" spans="1:21" x14ac:dyDescent="0.25">
      <c r="A514" s="192">
        <v>41950</v>
      </c>
      <c r="B514" s="193">
        <v>2908</v>
      </c>
      <c r="C514" s="324" t="s">
        <v>4923</v>
      </c>
      <c r="D514" s="308" t="s">
        <v>4928</v>
      </c>
      <c r="E514" s="309">
        <v>10357.799999999999</v>
      </c>
      <c r="F514" s="256">
        <v>41950</v>
      </c>
      <c r="G514" s="42">
        <v>10357.799999999999</v>
      </c>
      <c r="H514" s="217">
        <f t="shared" si="16"/>
        <v>0</v>
      </c>
      <c r="I514" s="20" t="s">
        <v>4995</v>
      </c>
      <c r="K514" s="67"/>
      <c r="M514" s="192">
        <v>41968</v>
      </c>
      <c r="N514" s="193">
        <v>4363</v>
      </c>
      <c r="O514" s="322" t="s">
        <v>4923</v>
      </c>
      <c r="P514" s="20" t="s">
        <v>4915</v>
      </c>
      <c r="Q514" s="213">
        <v>33137</v>
      </c>
      <c r="R514" s="256">
        <v>41970</v>
      </c>
      <c r="S514" s="34">
        <v>33137</v>
      </c>
      <c r="T514" s="217">
        <f t="shared" si="15"/>
        <v>0</v>
      </c>
      <c r="U514" s="32" t="s">
        <v>6617</v>
      </c>
    </row>
    <row r="515" spans="1:21" x14ac:dyDescent="0.25">
      <c r="A515" s="192">
        <v>41950</v>
      </c>
      <c r="B515" s="193">
        <v>2909</v>
      </c>
      <c r="C515" s="324" t="s">
        <v>4923</v>
      </c>
      <c r="D515" s="308" t="s">
        <v>2183</v>
      </c>
      <c r="E515" s="309">
        <v>1157.2</v>
      </c>
      <c r="F515" s="256">
        <v>41950</v>
      </c>
      <c r="G515" s="42">
        <v>1157.2</v>
      </c>
      <c r="H515" s="217">
        <f t="shared" si="16"/>
        <v>0</v>
      </c>
      <c r="I515" s="20" t="s">
        <v>5251</v>
      </c>
      <c r="M515" s="192">
        <v>41968</v>
      </c>
      <c r="N515" s="193">
        <v>4388</v>
      </c>
      <c r="O515" s="322" t="s">
        <v>4923</v>
      </c>
      <c r="P515" s="308" t="s">
        <v>4915</v>
      </c>
      <c r="Q515" s="309">
        <v>3123.4</v>
      </c>
      <c r="R515" s="256">
        <v>41968</v>
      </c>
      <c r="S515" s="34">
        <v>3123.4</v>
      </c>
      <c r="T515" s="217">
        <f t="shared" ref="T515:T578" si="17">Q515-S515</f>
        <v>0</v>
      </c>
      <c r="U515" s="32" t="s">
        <v>6617</v>
      </c>
    </row>
    <row r="516" spans="1:21" x14ac:dyDescent="0.25">
      <c r="A516" s="192">
        <v>41950</v>
      </c>
      <c r="B516" s="193">
        <v>2910</v>
      </c>
      <c r="C516" s="324" t="s">
        <v>4923</v>
      </c>
      <c r="D516" s="308" t="s">
        <v>4953</v>
      </c>
      <c r="E516" s="309">
        <v>1665.2</v>
      </c>
      <c r="F516" s="256">
        <v>41951</v>
      </c>
      <c r="G516" s="229">
        <v>1665.2</v>
      </c>
      <c r="H516" s="217">
        <f t="shared" si="16"/>
        <v>0</v>
      </c>
      <c r="I516" s="20" t="s">
        <v>4995</v>
      </c>
      <c r="M516" s="192">
        <v>41969</v>
      </c>
      <c r="N516" s="193">
        <v>4437</v>
      </c>
      <c r="O516" s="322" t="s">
        <v>4923</v>
      </c>
      <c r="P516" s="308" t="s">
        <v>4915</v>
      </c>
      <c r="Q516" s="309">
        <v>18390.75</v>
      </c>
      <c r="R516" s="256">
        <v>41969</v>
      </c>
      <c r="S516" s="34">
        <v>18390.75</v>
      </c>
      <c r="T516" s="217">
        <f t="shared" si="17"/>
        <v>0</v>
      </c>
      <c r="U516" s="32" t="s">
        <v>6617</v>
      </c>
    </row>
    <row r="517" spans="1:21" x14ac:dyDescent="0.25">
      <c r="A517" s="192">
        <v>41950</v>
      </c>
      <c r="B517" s="193">
        <v>2911</v>
      </c>
      <c r="C517" s="324" t="s">
        <v>4923</v>
      </c>
      <c r="D517" s="308" t="s">
        <v>4921</v>
      </c>
      <c r="E517" s="309">
        <v>5307.9</v>
      </c>
      <c r="F517" s="256">
        <v>41950</v>
      </c>
      <c r="G517" s="229">
        <v>5307.9</v>
      </c>
      <c r="H517" s="217">
        <f t="shared" si="16"/>
        <v>0</v>
      </c>
      <c r="I517" s="20" t="s">
        <v>5251</v>
      </c>
      <c r="M517" s="192">
        <v>41970</v>
      </c>
      <c r="N517" s="193">
        <v>4520</v>
      </c>
      <c r="O517" s="322" t="s">
        <v>4923</v>
      </c>
      <c r="P517" s="308" t="s">
        <v>4915</v>
      </c>
      <c r="Q517" s="309">
        <v>15794.1</v>
      </c>
      <c r="R517" s="256">
        <v>41971</v>
      </c>
      <c r="S517" s="229">
        <v>15794.1</v>
      </c>
      <c r="T517" s="217">
        <f t="shared" si="17"/>
        <v>0</v>
      </c>
      <c r="U517" s="20" t="s">
        <v>4992</v>
      </c>
    </row>
    <row r="518" spans="1:21" x14ac:dyDescent="0.25">
      <c r="A518" s="192">
        <v>41950</v>
      </c>
      <c r="B518" s="193">
        <v>2912</v>
      </c>
      <c r="C518" s="324" t="s">
        <v>4923</v>
      </c>
      <c r="D518" s="308" t="s">
        <v>6605</v>
      </c>
      <c r="E518" s="309">
        <v>1812.4</v>
      </c>
      <c r="F518" s="256">
        <v>41950</v>
      </c>
      <c r="G518" s="42">
        <v>1812.4</v>
      </c>
      <c r="H518" s="217">
        <f t="shared" si="16"/>
        <v>0</v>
      </c>
      <c r="I518" s="20" t="s">
        <v>5251</v>
      </c>
      <c r="M518" s="192">
        <v>41971</v>
      </c>
      <c r="N518" s="193">
        <v>4622</v>
      </c>
      <c r="O518" s="322" t="s">
        <v>4923</v>
      </c>
      <c r="P518" s="199" t="s">
        <v>4915</v>
      </c>
      <c r="Q518" s="238">
        <v>25914.799999999999</v>
      </c>
      <c r="R518" s="412">
        <v>41974</v>
      </c>
      <c r="S518" s="40">
        <v>25914.799999999999</v>
      </c>
      <c r="T518" s="217">
        <f t="shared" si="17"/>
        <v>0</v>
      </c>
      <c r="U518" s="36" t="s">
        <v>6617</v>
      </c>
    </row>
    <row r="519" spans="1:21" x14ac:dyDescent="0.25">
      <c r="A519" s="192">
        <v>41950</v>
      </c>
      <c r="B519" s="193">
        <v>2913</v>
      </c>
      <c r="C519" s="324" t="s">
        <v>4923</v>
      </c>
      <c r="D519" s="308" t="s">
        <v>51</v>
      </c>
      <c r="E519" s="309">
        <v>2193</v>
      </c>
      <c r="F519" s="256">
        <v>41951</v>
      </c>
      <c r="G519" s="42">
        <v>2193</v>
      </c>
      <c r="H519" s="217">
        <f t="shared" si="16"/>
        <v>0</v>
      </c>
      <c r="I519" s="20" t="s">
        <v>6049</v>
      </c>
      <c r="M519" s="192">
        <v>41971</v>
      </c>
      <c r="N519" s="193">
        <v>4713</v>
      </c>
      <c r="O519" s="322" t="s">
        <v>4923</v>
      </c>
      <c r="P519" s="308" t="s">
        <v>4915</v>
      </c>
      <c r="Q519" s="309">
        <v>16164</v>
      </c>
      <c r="R519" s="256">
        <v>41972</v>
      </c>
      <c r="S519" s="229">
        <v>16164</v>
      </c>
      <c r="T519" s="217">
        <f t="shared" si="17"/>
        <v>0</v>
      </c>
      <c r="U519" s="20" t="s">
        <v>6617</v>
      </c>
    </row>
    <row r="520" spans="1:21" x14ac:dyDescent="0.25">
      <c r="A520" s="192">
        <v>41950</v>
      </c>
      <c r="B520" s="193">
        <v>2914</v>
      </c>
      <c r="C520" s="324" t="s">
        <v>4923</v>
      </c>
      <c r="D520" s="308" t="s">
        <v>67</v>
      </c>
      <c r="E520" s="309">
        <v>650</v>
      </c>
      <c r="F520" s="256">
        <v>41951</v>
      </c>
      <c r="G520" s="42">
        <v>650</v>
      </c>
      <c r="H520" s="217">
        <f t="shared" ref="H520:H583" si="18">E520-G520</f>
        <v>0</v>
      </c>
      <c r="I520" s="20" t="s">
        <v>6049</v>
      </c>
      <c r="M520" s="192">
        <v>41972</v>
      </c>
      <c r="N520" s="193">
        <v>4732</v>
      </c>
      <c r="O520" s="322" t="s">
        <v>4923</v>
      </c>
      <c r="P520" s="308" t="s">
        <v>4915</v>
      </c>
      <c r="Q520" s="309">
        <v>32041.200000000001</v>
      </c>
      <c r="R520" s="256">
        <v>41972</v>
      </c>
      <c r="S520" s="229">
        <v>32041.200000000001</v>
      </c>
      <c r="T520" s="217">
        <f t="shared" si="17"/>
        <v>0</v>
      </c>
      <c r="U520" s="20" t="s">
        <v>4992</v>
      </c>
    </row>
    <row r="521" spans="1:21" x14ac:dyDescent="0.25">
      <c r="A521" s="192">
        <v>41950</v>
      </c>
      <c r="B521" s="193">
        <v>2915</v>
      </c>
      <c r="C521" s="324" t="s">
        <v>4923</v>
      </c>
      <c r="D521" s="308" t="s">
        <v>129</v>
      </c>
      <c r="E521" s="309">
        <v>1452.5</v>
      </c>
      <c r="F521" s="256">
        <v>41950</v>
      </c>
      <c r="G521" s="42">
        <v>1452.5</v>
      </c>
      <c r="H521" s="217">
        <f t="shared" si="18"/>
        <v>0</v>
      </c>
      <c r="I521" s="20" t="s">
        <v>4992</v>
      </c>
      <c r="M521" s="192">
        <v>41972</v>
      </c>
      <c r="N521" s="193">
        <v>4820</v>
      </c>
      <c r="O521" s="322" t="s">
        <v>4923</v>
      </c>
      <c r="P521" s="308" t="s">
        <v>4915</v>
      </c>
      <c r="Q521" s="309">
        <v>22361.4</v>
      </c>
      <c r="R521" s="370">
        <v>41974</v>
      </c>
      <c r="S521" s="219">
        <v>22361.4</v>
      </c>
      <c r="T521" s="217">
        <f t="shared" si="17"/>
        <v>0</v>
      </c>
      <c r="U521" s="20" t="s">
        <v>6617</v>
      </c>
    </row>
    <row r="522" spans="1:21" x14ac:dyDescent="0.25">
      <c r="A522" s="192">
        <v>41950</v>
      </c>
      <c r="B522" s="193">
        <v>2916</v>
      </c>
      <c r="C522" s="324" t="s">
        <v>4923</v>
      </c>
      <c r="D522" s="308" t="s">
        <v>1814</v>
      </c>
      <c r="E522" s="309">
        <v>16397.599999999999</v>
      </c>
      <c r="F522" s="256">
        <v>41957</v>
      </c>
      <c r="G522" s="42">
        <v>16397.599999999999</v>
      </c>
      <c r="H522" s="217">
        <f t="shared" si="18"/>
        <v>0</v>
      </c>
      <c r="I522" s="20" t="s">
        <v>4995</v>
      </c>
      <c r="M522" s="192">
        <v>41973</v>
      </c>
      <c r="N522" s="193">
        <v>4825</v>
      </c>
      <c r="O522" s="322" t="s">
        <v>4923</v>
      </c>
      <c r="P522" s="308" t="s">
        <v>4915</v>
      </c>
      <c r="Q522" s="309">
        <v>18584.599999999999</v>
      </c>
      <c r="R522" s="370">
        <v>41974</v>
      </c>
      <c r="S522" s="219">
        <v>18584.599999999999</v>
      </c>
      <c r="T522" s="217">
        <f t="shared" si="17"/>
        <v>0</v>
      </c>
      <c r="U522" s="20" t="s">
        <v>6617</v>
      </c>
    </row>
    <row r="523" spans="1:21" x14ac:dyDescent="0.25">
      <c r="A523" s="192">
        <v>41950</v>
      </c>
      <c r="B523" s="193">
        <v>2917</v>
      </c>
      <c r="C523" s="324" t="s">
        <v>4923</v>
      </c>
      <c r="D523" s="308" t="s">
        <v>6609</v>
      </c>
      <c r="E523" s="309">
        <v>2904</v>
      </c>
      <c r="F523" s="256">
        <v>41951</v>
      </c>
      <c r="G523" s="42">
        <v>2904</v>
      </c>
      <c r="H523" s="217">
        <f t="shared" si="18"/>
        <v>0</v>
      </c>
      <c r="I523" s="20" t="s">
        <v>6617</v>
      </c>
      <c r="M523" s="192">
        <v>41973</v>
      </c>
      <c r="N523" s="193">
        <v>4847</v>
      </c>
      <c r="O523" s="322" t="s">
        <v>4923</v>
      </c>
      <c r="P523" s="308" t="s">
        <v>4915</v>
      </c>
      <c r="Q523" s="309">
        <v>356</v>
      </c>
      <c r="R523" s="370">
        <v>41974</v>
      </c>
      <c r="S523" s="219">
        <v>356</v>
      </c>
      <c r="T523" s="217">
        <f t="shared" si="17"/>
        <v>0</v>
      </c>
      <c r="U523" s="20" t="s">
        <v>6617</v>
      </c>
    </row>
    <row r="524" spans="1:21" x14ac:dyDescent="0.25">
      <c r="A524" s="192">
        <v>41950</v>
      </c>
      <c r="B524" s="193">
        <v>2918</v>
      </c>
      <c r="C524" s="324" t="s">
        <v>4923</v>
      </c>
      <c r="D524" s="308" t="s">
        <v>5004</v>
      </c>
      <c r="E524" s="309">
        <v>11178.2</v>
      </c>
      <c r="F524" s="256">
        <v>41950</v>
      </c>
      <c r="G524" s="42">
        <v>11178.2</v>
      </c>
      <c r="H524" s="217">
        <f t="shared" si="18"/>
        <v>0</v>
      </c>
      <c r="I524" s="20" t="s">
        <v>4993</v>
      </c>
      <c r="M524" s="192">
        <v>41944</v>
      </c>
      <c r="N524" s="193">
        <v>2417</v>
      </c>
      <c r="O524" s="324" t="s">
        <v>4923</v>
      </c>
      <c r="P524" s="20" t="s">
        <v>4938</v>
      </c>
      <c r="Q524" s="213">
        <v>4869.2</v>
      </c>
      <c r="R524" s="256">
        <v>41944</v>
      </c>
      <c r="S524" s="42">
        <v>4869.2</v>
      </c>
      <c r="T524" s="77">
        <f t="shared" si="17"/>
        <v>0</v>
      </c>
      <c r="U524" s="190" t="s">
        <v>4992</v>
      </c>
    </row>
    <row r="525" spans="1:21" x14ac:dyDescent="0.25">
      <c r="A525" s="192">
        <v>41950</v>
      </c>
      <c r="B525" s="193">
        <v>2919</v>
      </c>
      <c r="C525" s="324" t="s">
        <v>4923</v>
      </c>
      <c r="D525" s="308" t="s">
        <v>29</v>
      </c>
      <c r="E525" s="309">
        <v>2205.6</v>
      </c>
      <c r="F525" s="256">
        <v>41950</v>
      </c>
      <c r="G525" s="42">
        <v>2205.6</v>
      </c>
      <c r="H525" s="217">
        <f t="shared" si="18"/>
        <v>0</v>
      </c>
      <c r="I525" s="20" t="s">
        <v>5251</v>
      </c>
      <c r="M525" s="192">
        <v>41944</v>
      </c>
      <c r="N525" s="193">
        <v>2459</v>
      </c>
      <c r="O525" s="324" t="s">
        <v>4923</v>
      </c>
      <c r="P525" s="308" t="s">
        <v>4938</v>
      </c>
      <c r="Q525" s="309">
        <v>4592.3999999999996</v>
      </c>
      <c r="R525" s="256">
        <v>41951</v>
      </c>
      <c r="S525" s="42">
        <v>4592.3999999999996</v>
      </c>
      <c r="T525" s="77">
        <f t="shared" si="17"/>
        <v>0</v>
      </c>
      <c r="U525" s="190" t="s">
        <v>5006</v>
      </c>
    </row>
    <row r="526" spans="1:21" x14ac:dyDescent="0.25">
      <c r="A526" s="192">
        <v>41950</v>
      </c>
      <c r="B526" s="193">
        <v>2920</v>
      </c>
      <c r="C526" s="324" t="s">
        <v>4923</v>
      </c>
      <c r="D526" s="308" t="s">
        <v>4764</v>
      </c>
      <c r="E526" s="309">
        <v>2974.2</v>
      </c>
      <c r="F526" s="256">
        <v>41950</v>
      </c>
      <c r="G526" s="42">
        <v>2974.2</v>
      </c>
      <c r="H526" s="217">
        <f t="shared" si="18"/>
        <v>0</v>
      </c>
      <c r="I526" s="20" t="s">
        <v>4993</v>
      </c>
      <c r="M526" s="192">
        <v>41946</v>
      </c>
      <c r="N526" s="193">
        <v>2613</v>
      </c>
      <c r="O526" s="324" t="s">
        <v>4923</v>
      </c>
      <c r="P526" s="661" t="s">
        <v>4938</v>
      </c>
      <c r="Q526" s="309">
        <v>6238.4</v>
      </c>
      <c r="R526" s="256">
        <v>41951</v>
      </c>
      <c r="S526" s="42">
        <v>6238.4</v>
      </c>
      <c r="T526" s="217">
        <f t="shared" si="17"/>
        <v>0</v>
      </c>
      <c r="U526" s="50" t="s">
        <v>5006</v>
      </c>
    </row>
    <row r="527" spans="1:21" x14ac:dyDescent="0.25">
      <c r="A527" s="192">
        <v>41950</v>
      </c>
      <c r="B527" s="193">
        <v>2921</v>
      </c>
      <c r="C527" s="324" t="s">
        <v>4923</v>
      </c>
      <c r="D527" s="308" t="s">
        <v>6609</v>
      </c>
      <c r="E527" s="309">
        <v>3221.4</v>
      </c>
      <c r="F527" s="256">
        <v>41951</v>
      </c>
      <c r="G527" s="42">
        <v>3221.4</v>
      </c>
      <c r="H527" s="217">
        <f t="shared" si="18"/>
        <v>0</v>
      </c>
      <c r="I527" s="20" t="s">
        <v>6049</v>
      </c>
      <c r="M527" s="192">
        <v>41950</v>
      </c>
      <c r="N527" s="193">
        <v>2941</v>
      </c>
      <c r="O527" s="324" t="s">
        <v>4923</v>
      </c>
      <c r="P527" s="308" t="s">
        <v>4938</v>
      </c>
      <c r="Q527" s="309">
        <v>7406.8</v>
      </c>
      <c r="R527" s="256">
        <v>41954</v>
      </c>
      <c r="S527" s="42">
        <v>7406.8</v>
      </c>
      <c r="T527" s="217">
        <f t="shared" si="17"/>
        <v>0</v>
      </c>
      <c r="U527" s="20" t="s">
        <v>6049</v>
      </c>
    </row>
    <row r="528" spans="1:21" x14ac:dyDescent="0.25">
      <c r="A528" s="192">
        <v>41950</v>
      </c>
      <c r="B528" s="193">
        <v>2922</v>
      </c>
      <c r="C528" s="324" t="s">
        <v>4923</v>
      </c>
      <c r="D528" s="308" t="s">
        <v>348</v>
      </c>
      <c r="E528" s="309">
        <v>1333.78</v>
      </c>
      <c r="F528" s="256">
        <v>41952</v>
      </c>
      <c r="G528" s="42">
        <v>1333.78</v>
      </c>
      <c r="H528" s="217">
        <f t="shared" si="18"/>
        <v>0</v>
      </c>
      <c r="I528" s="20" t="s">
        <v>4992</v>
      </c>
      <c r="M528" s="192">
        <v>41950</v>
      </c>
      <c r="N528" s="193">
        <v>2959</v>
      </c>
      <c r="O528" s="324" t="s">
        <v>4923</v>
      </c>
      <c r="P528" s="20" t="s">
        <v>4938</v>
      </c>
      <c r="Q528" s="213">
        <v>5888.2</v>
      </c>
      <c r="R528" s="256">
        <v>41954</v>
      </c>
      <c r="S528" s="42">
        <v>5888.2</v>
      </c>
      <c r="T528" s="217">
        <f t="shared" si="17"/>
        <v>0</v>
      </c>
      <c r="U528" s="20" t="s">
        <v>4992</v>
      </c>
    </row>
    <row r="529" spans="1:21" x14ac:dyDescent="0.25">
      <c r="A529" s="192">
        <v>41950</v>
      </c>
      <c r="B529" s="193">
        <v>2923</v>
      </c>
      <c r="C529" s="324" t="s">
        <v>4923</v>
      </c>
      <c r="D529" s="308" t="s">
        <v>98</v>
      </c>
      <c r="E529" s="309">
        <v>9212.4</v>
      </c>
      <c r="F529" s="256">
        <v>41950</v>
      </c>
      <c r="G529" s="42">
        <v>9212.4</v>
      </c>
      <c r="H529" s="217">
        <f t="shared" si="18"/>
        <v>0</v>
      </c>
      <c r="I529" s="20" t="s">
        <v>4993</v>
      </c>
      <c r="M529" s="192">
        <v>41952</v>
      </c>
      <c r="N529" s="193">
        <v>3079</v>
      </c>
      <c r="O529" s="324" t="s">
        <v>4923</v>
      </c>
      <c r="P529" s="20" t="s">
        <v>4938</v>
      </c>
      <c r="Q529" s="213">
        <v>3610</v>
      </c>
      <c r="R529" s="256">
        <v>41954</v>
      </c>
      <c r="S529" s="42">
        <v>3610</v>
      </c>
      <c r="T529" s="217">
        <f t="shared" si="17"/>
        <v>0</v>
      </c>
      <c r="U529" s="190" t="s">
        <v>4992</v>
      </c>
    </row>
    <row r="530" spans="1:21" x14ac:dyDescent="0.25">
      <c r="A530" s="192">
        <v>41950</v>
      </c>
      <c r="B530" s="193">
        <v>2924</v>
      </c>
      <c r="C530" s="324" t="s">
        <v>4923</v>
      </c>
      <c r="D530" s="308" t="s">
        <v>4953</v>
      </c>
      <c r="E530" s="309">
        <v>37401.15</v>
      </c>
      <c r="F530" s="256">
        <v>41950</v>
      </c>
      <c r="G530" s="42">
        <v>37401.15</v>
      </c>
      <c r="H530" s="217">
        <f t="shared" si="18"/>
        <v>0</v>
      </c>
      <c r="I530" s="20" t="s">
        <v>4992</v>
      </c>
      <c r="J530" s="21"/>
      <c r="K530" s="21"/>
      <c r="M530" s="192">
        <v>41956</v>
      </c>
      <c r="N530" s="193">
        <v>3394</v>
      </c>
      <c r="O530" s="324" t="s">
        <v>4923</v>
      </c>
      <c r="P530" s="308" t="s">
        <v>4938</v>
      </c>
      <c r="Q530" s="309">
        <v>10206</v>
      </c>
      <c r="R530" s="256">
        <v>41957</v>
      </c>
      <c r="S530" s="42">
        <v>10206</v>
      </c>
      <c r="T530" s="217">
        <f t="shared" si="17"/>
        <v>0</v>
      </c>
      <c r="U530" s="190" t="s">
        <v>5006</v>
      </c>
    </row>
    <row r="531" spans="1:21" x14ac:dyDescent="0.25">
      <c r="A531" s="192">
        <v>41950</v>
      </c>
      <c r="B531" s="193">
        <v>2925</v>
      </c>
      <c r="C531" s="324" t="s">
        <v>4923</v>
      </c>
      <c r="D531" s="308" t="s">
        <v>245</v>
      </c>
      <c r="E531" s="309">
        <v>29361.599999999999</v>
      </c>
      <c r="F531" s="256" t="s">
        <v>6647</v>
      </c>
      <c r="G531" s="42">
        <v>29361.599999999999</v>
      </c>
      <c r="H531" s="217">
        <f t="shared" si="18"/>
        <v>0</v>
      </c>
      <c r="I531" s="20" t="s">
        <v>5000</v>
      </c>
      <c r="J531" s="21"/>
      <c r="K531" s="21"/>
      <c r="M531" s="192">
        <v>41957</v>
      </c>
      <c r="N531" s="193">
        <v>3509</v>
      </c>
      <c r="O531" s="324" t="s">
        <v>4923</v>
      </c>
      <c r="P531" s="308" t="s">
        <v>4938</v>
      </c>
      <c r="Q531" s="309">
        <v>1093</v>
      </c>
      <c r="R531" s="256">
        <v>41957</v>
      </c>
      <c r="S531" s="42">
        <v>1093</v>
      </c>
      <c r="T531" s="217">
        <f t="shared" si="17"/>
        <v>0</v>
      </c>
      <c r="U531" s="20" t="s">
        <v>4992</v>
      </c>
    </row>
    <row r="532" spans="1:21" x14ac:dyDescent="0.25">
      <c r="A532" s="192">
        <v>41950</v>
      </c>
      <c r="B532" s="193">
        <v>2926</v>
      </c>
      <c r="C532" s="324" t="s">
        <v>4923</v>
      </c>
      <c r="D532" s="308" t="s">
        <v>62</v>
      </c>
      <c r="E532" s="309">
        <v>17692</v>
      </c>
      <c r="F532" s="256">
        <v>41950</v>
      </c>
      <c r="G532" s="42">
        <v>17692</v>
      </c>
      <c r="H532" s="217">
        <f t="shared" si="18"/>
        <v>0</v>
      </c>
      <c r="I532" s="20" t="s">
        <v>4993</v>
      </c>
      <c r="J532" s="21"/>
      <c r="K532" s="21"/>
      <c r="M532" s="192">
        <v>41960</v>
      </c>
      <c r="N532" s="193">
        <v>3744</v>
      </c>
      <c r="O532" s="324" t="s">
        <v>4923</v>
      </c>
      <c r="P532" s="20" t="s">
        <v>4938</v>
      </c>
      <c r="Q532" s="213">
        <v>1211</v>
      </c>
      <c r="R532" s="256">
        <v>41960</v>
      </c>
      <c r="S532" s="229">
        <v>1211</v>
      </c>
      <c r="T532" s="217">
        <f t="shared" si="17"/>
        <v>0</v>
      </c>
      <c r="U532" s="190" t="s">
        <v>5006</v>
      </c>
    </row>
    <row r="533" spans="1:21" x14ac:dyDescent="0.25">
      <c r="A533" s="192">
        <v>41950</v>
      </c>
      <c r="B533" s="193">
        <v>2927</v>
      </c>
      <c r="C533" s="324" t="s">
        <v>4923</v>
      </c>
      <c r="D533" s="308" t="s">
        <v>701</v>
      </c>
      <c r="E533" s="309">
        <v>1754.4</v>
      </c>
      <c r="F533" s="256">
        <v>41951</v>
      </c>
      <c r="G533" s="42">
        <v>1754.4</v>
      </c>
      <c r="H533" s="217">
        <f t="shared" si="18"/>
        <v>0</v>
      </c>
      <c r="I533" s="20" t="s">
        <v>6049</v>
      </c>
      <c r="J533" s="21"/>
      <c r="K533" s="21"/>
      <c r="M533" s="192">
        <v>41961</v>
      </c>
      <c r="N533" s="193">
        <v>3798</v>
      </c>
      <c r="O533" s="324" t="s">
        <v>4923</v>
      </c>
      <c r="P533" s="308" t="s">
        <v>4938</v>
      </c>
      <c r="Q533" s="309">
        <v>11577.6</v>
      </c>
      <c r="R533" s="256">
        <v>41964</v>
      </c>
      <c r="S533" s="229">
        <v>11577.6</v>
      </c>
      <c r="T533" s="217">
        <f t="shared" si="17"/>
        <v>0</v>
      </c>
      <c r="U533" s="190" t="s">
        <v>5006</v>
      </c>
    </row>
    <row r="534" spans="1:21" x14ac:dyDescent="0.25">
      <c r="A534" s="192">
        <v>41950</v>
      </c>
      <c r="B534" s="193">
        <v>2928</v>
      </c>
      <c r="C534" s="324" t="s">
        <v>4923</v>
      </c>
      <c r="D534" s="308" t="s">
        <v>4722</v>
      </c>
      <c r="E534" s="309">
        <v>5534.4</v>
      </c>
      <c r="F534" s="256">
        <v>41950</v>
      </c>
      <c r="G534" s="42">
        <v>5534.4</v>
      </c>
      <c r="H534" s="217">
        <f t="shared" si="18"/>
        <v>0</v>
      </c>
      <c r="I534" s="20" t="s">
        <v>4992</v>
      </c>
      <c r="J534" s="21"/>
      <c r="K534" s="21"/>
      <c r="M534" s="192">
        <v>41961</v>
      </c>
      <c r="N534" s="193">
        <v>3857</v>
      </c>
      <c r="O534" s="324" t="s">
        <v>4923</v>
      </c>
      <c r="P534" s="308" t="s">
        <v>4938</v>
      </c>
      <c r="Q534" s="309">
        <v>6765</v>
      </c>
      <c r="R534" s="256">
        <v>41973</v>
      </c>
      <c r="S534" s="229">
        <v>6765</v>
      </c>
      <c r="T534" s="217">
        <f t="shared" si="17"/>
        <v>0</v>
      </c>
      <c r="U534" s="20" t="s">
        <v>4995</v>
      </c>
    </row>
    <row r="535" spans="1:21" x14ac:dyDescent="0.25">
      <c r="A535" s="192">
        <v>41950</v>
      </c>
      <c r="B535" s="193">
        <v>2929</v>
      </c>
      <c r="C535" s="324" t="s">
        <v>4923</v>
      </c>
      <c r="D535" s="308" t="s">
        <v>54</v>
      </c>
      <c r="E535" s="309">
        <v>11176.8</v>
      </c>
      <c r="F535" s="256">
        <v>41956</v>
      </c>
      <c r="G535" s="42">
        <v>11176.8</v>
      </c>
      <c r="H535" s="217">
        <f t="shared" si="18"/>
        <v>0</v>
      </c>
      <c r="I535" s="20" t="s">
        <v>5251</v>
      </c>
      <c r="J535" s="21"/>
      <c r="K535" s="21"/>
      <c r="M535" s="192">
        <v>41962</v>
      </c>
      <c r="N535" s="193">
        <v>3907</v>
      </c>
      <c r="O535" s="324" t="s">
        <v>4923</v>
      </c>
      <c r="P535" s="308" t="s">
        <v>4938</v>
      </c>
      <c r="Q535" s="309">
        <v>6273.7</v>
      </c>
      <c r="R535" s="256">
        <v>41973</v>
      </c>
      <c r="S535" s="42">
        <v>6273.7</v>
      </c>
      <c r="T535" s="217">
        <f t="shared" si="17"/>
        <v>0</v>
      </c>
      <c r="U535" s="20" t="s">
        <v>4742</v>
      </c>
    </row>
    <row r="536" spans="1:21" x14ac:dyDescent="0.25">
      <c r="A536" s="192">
        <v>41950</v>
      </c>
      <c r="B536" s="193">
        <v>2930</v>
      </c>
      <c r="C536" s="324" t="s">
        <v>4923</v>
      </c>
      <c r="D536" s="295" t="s">
        <v>13</v>
      </c>
      <c r="E536" s="296">
        <v>0</v>
      </c>
      <c r="F536" s="423" t="s">
        <v>6648</v>
      </c>
      <c r="G536" s="42"/>
      <c r="H536" s="217">
        <f t="shared" si="18"/>
        <v>0</v>
      </c>
      <c r="I536" s="20" t="s">
        <v>5251</v>
      </c>
      <c r="J536" s="21"/>
      <c r="K536" s="21"/>
      <c r="M536" s="192">
        <v>41964</v>
      </c>
      <c r="N536" s="193">
        <v>4035</v>
      </c>
      <c r="O536" s="322" t="s">
        <v>4923</v>
      </c>
      <c r="P536" s="308" t="s">
        <v>4938</v>
      </c>
      <c r="Q536" s="309">
        <v>6903.6</v>
      </c>
      <c r="R536" s="256">
        <v>41973</v>
      </c>
      <c r="S536" s="42">
        <v>6903.6</v>
      </c>
      <c r="T536" s="217">
        <f t="shared" si="17"/>
        <v>0</v>
      </c>
      <c r="U536" s="20" t="s">
        <v>4997</v>
      </c>
    </row>
    <row r="537" spans="1:21" x14ac:dyDescent="0.25">
      <c r="A537" s="192">
        <v>41950</v>
      </c>
      <c r="B537" s="193">
        <v>2931</v>
      </c>
      <c r="C537" s="324" t="s">
        <v>4923</v>
      </c>
      <c r="D537" s="308" t="s">
        <v>240</v>
      </c>
      <c r="E537" s="309">
        <v>24462</v>
      </c>
      <c r="F537" s="412" t="s">
        <v>6649</v>
      </c>
      <c r="G537" s="42">
        <v>24462</v>
      </c>
      <c r="H537" s="217">
        <f t="shared" si="18"/>
        <v>0</v>
      </c>
      <c r="I537" s="20" t="s">
        <v>5000</v>
      </c>
      <c r="J537" s="21"/>
      <c r="K537" s="21"/>
      <c r="M537" s="192">
        <v>41968</v>
      </c>
      <c r="N537" s="193">
        <v>4374</v>
      </c>
      <c r="O537" s="322" t="s">
        <v>4923</v>
      </c>
      <c r="P537" s="308" t="s">
        <v>4938</v>
      </c>
      <c r="Q537" s="309">
        <v>12936.2</v>
      </c>
      <c r="R537" s="256">
        <v>41973</v>
      </c>
      <c r="S537" s="34">
        <v>12936.2</v>
      </c>
      <c r="T537" s="217">
        <f t="shared" si="17"/>
        <v>0</v>
      </c>
      <c r="U537" s="32" t="s">
        <v>6049</v>
      </c>
    </row>
    <row r="538" spans="1:21" x14ac:dyDescent="0.25">
      <c r="A538" s="192">
        <v>41950</v>
      </c>
      <c r="B538" s="193">
        <v>2932</v>
      </c>
      <c r="C538" s="324" t="s">
        <v>4923</v>
      </c>
      <c r="D538" s="308" t="s">
        <v>142</v>
      </c>
      <c r="E538" s="309">
        <v>1539.2</v>
      </c>
      <c r="F538" s="256">
        <v>41951</v>
      </c>
      <c r="G538" s="42">
        <v>1539.2</v>
      </c>
      <c r="H538" s="217">
        <f t="shared" si="18"/>
        <v>0</v>
      </c>
      <c r="I538" s="20" t="s">
        <v>6049</v>
      </c>
      <c r="J538" s="21"/>
      <c r="K538" s="21"/>
      <c r="M538" s="192">
        <v>41944</v>
      </c>
      <c r="N538" s="193">
        <v>2410</v>
      </c>
      <c r="O538" s="324" t="s">
        <v>4923</v>
      </c>
      <c r="P538" s="20" t="s">
        <v>4918</v>
      </c>
      <c r="Q538" s="213">
        <v>63900.160000000003</v>
      </c>
      <c r="R538" s="256">
        <v>41944</v>
      </c>
      <c r="S538" s="42">
        <v>63900.160000000003</v>
      </c>
      <c r="T538" s="77">
        <f t="shared" si="17"/>
        <v>0</v>
      </c>
      <c r="U538" s="190" t="s">
        <v>4992</v>
      </c>
    </row>
    <row r="539" spans="1:21" x14ac:dyDescent="0.25">
      <c r="A539" s="192">
        <v>41950</v>
      </c>
      <c r="B539" s="193">
        <v>2933</v>
      </c>
      <c r="C539" s="324" t="s">
        <v>4923</v>
      </c>
      <c r="D539" s="308" t="s">
        <v>5300</v>
      </c>
      <c r="E539" s="309">
        <v>778.4</v>
      </c>
      <c r="F539" s="256">
        <v>41951</v>
      </c>
      <c r="G539" s="42">
        <v>778.4</v>
      </c>
      <c r="H539" s="217">
        <f t="shared" si="18"/>
        <v>0</v>
      </c>
      <c r="I539" s="20" t="s">
        <v>6049</v>
      </c>
      <c r="J539" s="21"/>
      <c r="K539" s="21"/>
      <c r="M539" s="192">
        <v>41945</v>
      </c>
      <c r="N539" s="193">
        <v>2515</v>
      </c>
      <c r="O539" s="324" t="s">
        <v>4923</v>
      </c>
      <c r="P539" s="308" t="s">
        <v>4918</v>
      </c>
      <c r="Q539" s="309">
        <v>23917.599999999999</v>
      </c>
      <c r="R539" s="256">
        <v>41947</v>
      </c>
      <c r="S539" s="42">
        <v>23917.599999999999</v>
      </c>
      <c r="T539" s="77">
        <f t="shared" si="17"/>
        <v>0</v>
      </c>
      <c r="U539" s="20" t="s">
        <v>6049</v>
      </c>
    </row>
    <row r="540" spans="1:21" x14ac:dyDescent="0.25">
      <c r="A540" s="192">
        <v>41950</v>
      </c>
      <c r="B540" s="193">
        <v>2934</v>
      </c>
      <c r="C540" s="324" t="s">
        <v>4923</v>
      </c>
      <c r="D540" s="308" t="s">
        <v>2714</v>
      </c>
      <c r="E540" s="309">
        <v>4171.8</v>
      </c>
      <c r="F540" s="256">
        <v>41951</v>
      </c>
      <c r="G540" s="42">
        <v>4171.8</v>
      </c>
      <c r="H540" s="217">
        <f t="shared" si="18"/>
        <v>0</v>
      </c>
      <c r="I540" s="20" t="s">
        <v>6049</v>
      </c>
      <c r="J540" s="21"/>
      <c r="K540" s="21"/>
      <c r="M540" s="192">
        <v>41946</v>
      </c>
      <c r="N540" s="193">
        <v>2542</v>
      </c>
      <c r="O540" s="324" t="s">
        <v>4923</v>
      </c>
      <c r="P540" s="661" t="s">
        <v>4918</v>
      </c>
      <c r="Q540" s="309">
        <v>88328.4</v>
      </c>
      <c r="R540" s="256">
        <v>41947</v>
      </c>
      <c r="S540" s="42">
        <v>88328.4</v>
      </c>
      <c r="T540" s="77">
        <f t="shared" si="17"/>
        <v>0</v>
      </c>
      <c r="U540" s="50" t="s">
        <v>4992</v>
      </c>
    </row>
    <row r="541" spans="1:21" x14ac:dyDescent="0.25">
      <c r="A541" s="192">
        <v>41950</v>
      </c>
      <c r="B541" s="193">
        <v>2935</v>
      </c>
      <c r="C541" s="324" t="s">
        <v>4923</v>
      </c>
      <c r="D541" s="308" t="s">
        <v>4915</v>
      </c>
      <c r="E541" s="309">
        <v>17254.599999999999</v>
      </c>
      <c r="F541" s="256">
        <v>41950</v>
      </c>
      <c r="G541" s="42">
        <v>17254.599999999999</v>
      </c>
      <c r="H541" s="217">
        <f t="shared" si="18"/>
        <v>0</v>
      </c>
      <c r="I541" s="20" t="s">
        <v>6617</v>
      </c>
      <c r="J541" s="21"/>
      <c r="K541" s="21"/>
      <c r="M541" s="192">
        <v>41946</v>
      </c>
      <c r="N541" s="193">
        <v>2592</v>
      </c>
      <c r="O541" s="324" t="s">
        <v>4923</v>
      </c>
      <c r="P541" s="661" t="s">
        <v>4918</v>
      </c>
      <c r="Q541" s="309">
        <v>3032.8</v>
      </c>
      <c r="R541" s="256">
        <v>41947</v>
      </c>
      <c r="S541" s="42">
        <v>3032.8</v>
      </c>
      <c r="T541" s="77">
        <f t="shared" si="17"/>
        <v>0</v>
      </c>
      <c r="U541" s="50" t="s">
        <v>4992</v>
      </c>
    </row>
    <row r="542" spans="1:21" x14ac:dyDescent="0.25">
      <c r="A542" s="192">
        <v>41950</v>
      </c>
      <c r="B542" s="193">
        <v>2936</v>
      </c>
      <c r="C542" s="324" t="s">
        <v>4923</v>
      </c>
      <c r="D542" s="308" t="s">
        <v>1202</v>
      </c>
      <c r="E542" s="309">
        <v>36.4</v>
      </c>
      <c r="F542" s="256">
        <v>41950</v>
      </c>
      <c r="G542" s="42">
        <v>36.4</v>
      </c>
      <c r="H542" s="217">
        <f t="shared" si="18"/>
        <v>0</v>
      </c>
      <c r="I542" s="20" t="s">
        <v>4992</v>
      </c>
      <c r="J542" s="21"/>
      <c r="K542" s="21"/>
      <c r="M542" s="192">
        <v>41946</v>
      </c>
      <c r="N542" s="193">
        <v>2633</v>
      </c>
      <c r="O542" s="324" t="s">
        <v>4923</v>
      </c>
      <c r="P542" s="661" t="s">
        <v>4918</v>
      </c>
      <c r="Q542" s="309">
        <v>68217.600000000006</v>
      </c>
      <c r="R542" s="256">
        <v>41949</v>
      </c>
      <c r="S542" s="42">
        <v>68217.600000000006</v>
      </c>
      <c r="T542" s="217">
        <f t="shared" si="17"/>
        <v>0</v>
      </c>
      <c r="U542" s="50" t="s">
        <v>4995</v>
      </c>
    </row>
    <row r="543" spans="1:21" x14ac:dyDescent="0.25">
      <c r="A543" s="192">
        <v>41950</v>
      </c>
      <c r="B543" s="193">
        <v>2937</v>
      </c>
      <c r="C543" s="324" t="s">
        <v>4923</v>
      </c>
      <c r="D543" s="308" t="s">
        <v>231</v>
      </c>
      <c r="E543" s="309">
        <v>1098.9000000000001</v>
      </c>
      <c r="F543" s="256">
        <v>41951</v>
      </c>
      <c r="G543" s="42">
        <v>1098.9000000000001</v>
      </c>
      <c r="H543" s="217">
        <f t="shared" si="18"/>
        <v>0</v>
      </c>
      <c r="I543" s="20" t="s">
        <v>6049</v>
      </c>
      <c r="J543" s="21"/>
      <c r="K543" s="21"/>
      <c r="M543" s="192">
        <v>41948</v>
      </c>
      <c r="N543" s="193">
        <v>2707</v>
      </c>
      <c r="O543" s="324" t="s">
        <v>4923</v>
      </c>
      <c r="P543" s="308" t="s">
        <v>4918</v>
      </c>
      <c r="Q543" s="309">
        <v>70229.2</v>
      </c>
      <c r="R543" s="256">
        <v>41949</v>
      </c>
      <c r="S543" s="42">
        <v>70229.2</v>
      </c>
      <c r="T543" s="217">
        <f t="shared" si="17"/>
        <v>0</v>
      </c>
      <c r="U543" s="190" t="s">
        <v>5000</v>
      </c>
    </row>
    <row r="544" spans="1:21" x14ac:dyDescent="0.25">
      <c r="A544" s="192">
        <v>41950</v>
      </c>
      <c r="B544" s="193">
        <v>2938</v>
      </c>
      <c r="C544" s="324" t="s">
        <v>4923</v>
      </c>
      <c r="D544" s="308" t="s">
        <v>4612</v>
      </c>
      <c r="E544" s="309">
        <v>1495.2</v>
      </c>
      <c r="F544" s="579">
        <v>41951</v>
      </c>
      <c r="G544" s="42">
        <v>1495.2</v>
      </c>
      <c r="H544" s="217">
        <f t="shared" si="18"/>
        <v>0</v>
      </c>
      <c r="I544" s="20" t="s">
        <v>6049</v>
      </c>
      <c r="J544" s="21"/>
      <c r="K544" s="21"/>
      <c r="M544" s="192">
        <v>41948</v>
      </c>
      <c r="N544" s="193">
        <v>2786</v>
      </c>
      <c r="O544" s="324" t="s">
        <v>4923</v>
      </c>
      <c r="P544" s="308" t="s">
        <v>4918</v>
      </c>
      <c r="Q544" s="309">
        <v>7032</v>
      </c>
      <c r="R544" s="256">
        <v>41949</v>
      </c>
      <c r="S544" s="42">
        <v>7032</v>
      </c>
      <c r="T544" s="217">
        <f t="shared" si="17"/>
        <v>0</v>
      </c>
      <c r="U544" s="190" t="s">
        <v>4992</v>
      </c>
    </row>
    <row r="545" spans="1:21" x14ac:dyDescent="0.25">
      <c r="A545" s="192">
        <v>41950</v>
      </c>
      <c r="B545" s="193">
        <v>2939</v>
      </c>
      <c r="C545" s="324" t="s">
        <v>4923</v>
      </c>
      <c r="D545" s="308" t="s">
        <v>6638</v>
      </c>
      <c r="E545" s="309">
        <v>46107.8</v>
      </c>
      <c r="F545" s="412" t="s">
        <v>6775</v>
      </c>
      <c r="G545" s="219">
        <v>46107.8</v>
      </c>
      <c r="H545" s="217">
        <f t="shared" si="18"/>
        <v>0</v>
      </c>
      <c r="I545" s="20" t="s">
        <v>5000</v>
      </c>
      <c r="J545" s="21"/>
      <c r="K545" s="21"/>
      <c r="M545" s="192">
        <v>41949</v>
      </c>
      <c r="N545" s="193">
        <v>2791</v>
      </c>
      <c r="O545" s="324" t="s">
        <v>4923</v>
      </c>
      <c r="P545" s="308" t="s">
        <v>4918</v>
      </c>
      <c r="Q545" s="309">
        <v>72523.8</v>
      </c>
      <c r="R545" s="256">
        <v>41949</v>
      </c>
      <c r="S545" s="42">
        <v>72523.8</v>
      </c>
      <c r="T545" s="217">
        <f t="shared" si="17"/>
        <v>0</v>
      </c>
      <c r="U545" s="190" t="s">
        <v>6049</v>
      </c>
    </row>
    <row r="546" spans="1:21" x14ac:dyDescent="0.25">
      <c r="A546" s="192">
        <v>41950</v>
      </c>
      <c r="B546" s="193">
        <v>2940</v>
      </c>
      <c r="C546" s="324" t="s">
        <v>4923</v>
      </c>
      <c r="D546" s="308" t="s">
        <v>136</v>
      </c>
      <c r="E546" s="309">
        <v>3073.6</v>
      </c>
      <c r="F546" s="256">
        <v>41950</v>
      </c>
      <c r="G546" s="229">
        <v>3073.6</v>
      </c>
      <c r="H546" s="217">
        <f t="shared" si="18"/>
        <v>0</v>
      </c>
      <c r="I546" s="20" t="s">
        <v>4992</v>
      </c>
      <c r="J546" s="21"/>
      <c r="K546" s="21"/>
      <c r="M546" s="192">
        <v>41949</v>
      </c>
      <c r="N546" s="193">
        <v>2852</v>
      </c>
      <c r="O546" s="324" t="s">
        <v>4923</v>
      </c>
      <c r="P546" s="308" t="s">
        <v>4918</v>
      </c>
      <c r="Q546" s="309">
        <v>14928.8</v>
      </c>
      <c r="R546" s="256">
        <v>41951</v>
      </c>
      <c r="S546" s="42">
        <v>14928.8</v>
      </c>
      <c r="T546" s="217">
        <f t="shared" si="17"/>
        <v>0</v>
      </c>
      <c r="U546" s="20" t="s">
        <v>4992</v>
      </c>
    </row>
    <row r="547" spans="1:21" x14ac:dyDescent="0.25">
      <c r="A547" s="192">
        <v>41950</v>
      </c>
      <c r="B547" s="193">
        <v>2941</v>
      </c>
      <c r="C547" s="324" t="s">
        <v>4923</v>
      </c>
      <c r="D547" s="308" t="s">
        <v>4938</v>
      </c>
      <c r="E547" s="309">
        <v>7406.8</v>
      </c>
      <c r="F547" s="256">
        <v>41954</v>
      </c>
      <c r="G547" s="42">
        <v>7406.8</v>
      </c>
      <c r="H547" s="217">
        <f t="shared" si="18"/>
        <v>0</v>
      </c>
      <c r="I547" s="20" t="s">
        <v>6049</v>
      </c>
      <c r="J547" s="21"/>
      <c r="K547" s="21"/>
      <c r="M547" s="192">
        <v>41949</v>
      </c>
      <c r="N547" s="193">
        <v>2859</v>
      </c>
      <c r="O547" s="324" t="s">
        <v>4923</v>
      </c>
      <c r="P547" s="308" t="s">
        <v>4918</v>
      </c>
      <c r="Q547" s="309">
        <v>9216.9</v>
      </c>
      <c r="R547" s="256">
        <v>41949</v>
      </c>
      <c r="S547" s="42">
        <v>9216.9</v>
      </c>
      <c r="T547" s="217">
        <f t="shared" si="17"/>
        <v>0</v>
      </c>
      <c r="U547" s="20" t="s">
        <v>4992</v>
      </c>
    </row>
    <row r="548" spans="1:21" x14ac:dyDescent="0.25">
      <c r="A548" s="192">
        <v>41950</v>
      </c>
      <c r="B548" s="193">
        <v>2942</v>
      </c>
      <c r="C548" s="324" t="s">
        <v>4923</v>
      </c>
      <c r="D548" s="308" t="s">
        <v>494</v>
      </c>
      <c r="E548" s="309">
        <v>16573.48</v>
      </c>
      <c r="F548" s="412">
        <v>41976</v>
      </c>
      <c r="G548" s="219">
        <v>16573.48</v>
      </c>
      <c r="H548" s="217">
        <f t="shared" si="18"/>
        <v>0</v>
      </c>
      <c r="I548" s="20" t="s">
        <v>6049</v>
      </c>
      <c r="J548" s="21"/>
      <c r="K548" s="21"/>
      <c r="M548" s="192">
        <v>41950</v>
      </c>
      <c r="N548" s="193">
        <v>2884</v>
      </c>
      <c r="O548" s="324" t="s">
        <v>4923</v>
      </c>
      <c r="P548" s="308" t="s">
        <v>4918</v>
      </c>
      <c r="Q548" s="309">
        <v>69943.740000000005</v>
      </c>
      <c r="R548" s="256">
        <v>41951</v>
      </c>
      <c r="S548" s="42">
        <v>69943.740000000005</v>
      </c>
      <c r="T548" s="217">
        <f t="shared" si="17"/>
        <v>0</v>
      </c>
      <c r="U548" s="20" t="s">
        <v>4992</v>
      </c>
    </row>
    <row r="549" spans="1:21" x14ac:dyDescent="0.25">
      <c r="A549" s="192">
        <v>41950</v>
      </c>
      <c r="B549" s="193">
        <v>2943</v>
      </c>
      <c r="C549" s="324" t="s">
        <v>4923</v>
      </c>
      <c r="D549" s="308" t="s">
        <v>6619</v>
      </c>
      <c r="E549" s="309">
        <v>19345.400000000001</v>
      </c>
      <c r="F549" s="412" t="s">
        <v>6650</v>
      </c>
      <c r="G549" s="219">
        <v>19345.400000000001</v>
      </c>
      <c r="H549" s="217">
        <f t="shared" si="18"/>
        <v>0</v>
      </c>
      <c r="I549" s="20" t="s">
        <v>5000</v>
      </c>
      <c r="J549" s="21"/>
      <c r="K549" s="21"/>
      <c r="M549" s="192">
        <v>41950</v>
      </c>
      <c r="N549" s="193">
        <v>2978</v>
      </c>
      <c r="O549" s="324" t="s">
        <v>4923</v>
      </c>
      <c r="P549" s="20" t="s">
        <v>4918</v>
      </c>
      <c r="Q549" s="213">
        <v>101261.5</v>
      </c>
      <c r="R549" s="256">
        <v>41953</v>
      </c>
      <c r="S549" s="42">
        <v>101261.5</v>
      </c>
      <c r="T549" s="217">
        <f t="shared" si="17"/>
        <v>0</v>
      </c>
      <c r="U549" s="20" t="s">
        <v>4995</v>
      </c>
    </row>
    <row r="550" spans="1:21" x14ac:dyDescent="0.25">
      <c r="A550" s="192">
        <v>41950</v>
      </c>
      <c r="B550" s="193">
        <v>2944</v>
      </c>
      <c r="C550" s="324" t="s">
        <v>4923</v>
      </c>
      <c r="D550" s="308" t="s">
        <v>544</v>
      </c>
      <c r="E550" s="309">
        <v>6750</v>
      </c>
      <c r="F550" s="256">
        <v>41951</v>
      </c>
      <c r="G550" s="42">
        <v>6750</v>
      </c>
      <c r="H550" s="217">
        <f t="shared" si="18"/>
        <v>0</v>
      </c>
      <c r="I550" s="20" t="s">
        <v>5000</v>
      </c>
      <c r="J550" s="21"/>
      <c r="K550" s="21"/>
      <c r="M550" s="192">
        <v>41952</v>
      </c>
      <c r="N550" s="193">
        <v>3070</v>
      </c>
      <c r="O550" s="324" t="s">
        <v>4923</v>
      </c>
      <c r="P550" s="20" t="s">
        <v>4918</v>
      </c>
      <c r="Q550" s="213">
        <v>9486</v>
      </c>
      <c r="R550" s="256">
        <v>41952</v>
      </c>
      <c r="S550" s="42">
        <v>9486</v>
      </c>
      <c r="T550" s="217">
        <f t="shared" si="17"/>
        <v>0</v>
      </c>
      <c r="U550" s="190" t="s">
        <v>4995</v>
      </c>
    </row>
    <row r="551" spans="1:21" x14ac:dyDescent="0.25">
      <c r="A551" s="192">
        <v>41950</v>
      </c>
      <c r="B551" s="193">
        <v>2945</v>
      </c>
      <c r="C551" s="324" t="s">
        <v>4923</v>
      </c>
      <c r="D551" s="308" t="s">
        <v>464</v>
      </c>
      <c r="E551" s="309">
        <v>8151</v>
      </c>
      <c r="F551" s="256" t="s">
        <v>6651</v>
      </c>
      <c r="G551" s="229">
        <v>8151</v>
      </c>
      <c r="H551" s="217">
        <f t="shared" si="18"/>
        <v>0</v>
      </c>
      <c r="I551" s="20" t="s">
        <v>5000</v>
      </c>
      <c r="J551" s="21"/>
      <c r="K551" s="21"/>
      <c r="M551" s="192">
        <v>41953</v>
      </c>
      <c r="N551" s="193">
        <v>3112</v>
      </c>
      <c r="O551" s="324" t="s">
        <v>4923</v>
      </c>
      <c r="P551" s="20" t="s">
        <v>4918</v>
      </c>
      <c r="Q551" s="213">
        <v>114217.60000000001</v>
      </c>
      <c r="R551" s="256">
        <v>41953</v>
      </c>
      <c r="S551" s="42">
        <v>114217.60000000001</v>
      </c>
      <c r="T551" s="217">
        <f t="shared" si="17"/>
        <v>0</v>
      </c>
      <c r="U551" s="190" t="s">
        <v>4997</v>
      </c>
    </row>
    <row r="552" spans="1:21" x14ac:dyDescent="0.25">
      <c r="A552" s="192">
        <v>41950</v>
      </c>
      <c r="B552" s="193">
        <v>2946</v>
      </c>
      <c r="C552" s="324" t="s">
        <v>4923</v>
      </c>
      <c r="D552" s="308" t="s">
        <v>4667</v>
      </c>
      <c r="E552" s="309">
        <v>4812.8</v>
      </c>
      <c r="F552" s="256">
        <v>41951</v>
      </c>
      <c r="G552" s="42">
        <v>4812.8</v>
      </c>
      <c r="H552" s="217">
        <f t="shared" si="18"/>
        <v>0</v>
      </c>
      <c r="I552" s="20" t="s">
        <v>5000</v>
      </c>
      <c r="J552" s="21"/>
      <c r="K552" s="21"/>
      <c r="M552" s="192">
        <v>41954</v>
      </c>
      <c r="N552" s="193">
        <v>3222</v>
      </c>
      <c r="O552" s="324" t="s">
        <v>4923</v>
      </c>
      <c r="P552" s="295" t="s">
        <v>4918</v>
      </c>
      <c r="Q552" s="296">
        <v>0</v>
      </c>
      <c r="R552" s="423" t="s">
        <v>6678</v>
      </c>
      <c r="S552" s="42"/>
      <c r="T552" s="217">
        <f t="shared" si="17"/>
        <v>0</v>
      </c>
      <c r="U552" s="190" t="s">
        <v>4997</v>
      </c>
    </row>
    <row r="553" spans="1:21" x14ac:dyDescent="0.25">
      <c r="A553" s="192">
        <v>41950</v>
      </c>
      <c r="B553" s="193">
        <v>2947</v>
      </c>
      <c r="C553" s="324" t="s">
        <v>4923</v>
      </c>
      <c r="D553" s="308" t="s">
        <v>1607</v>
      </c>
      <c r="E553" s="309">
        <v>2966.5</v>
      </c>
      <c r="F553" s="256">
        <v>41950</v>
      </c>
      <c r="G553" s="42">
        <v>2966.5</v>
      </c>
      <c r="H553" s="217">
        <f t="shared" si="18"/>
        <v>0</v>
      </c>
      <c r="I553" s="20" t="s">
        <v>4992</v>
      </c>
      <c r="J553" s="21"/>
      <c r="K553" s="21"/>
      <c r="M553" s="192">
        <v>41954</v>
      </c>
      <c r="N553" s="193">
        <v>3261</v>
      </c>
      <c r="O553" s="324" t="s">
        <v>4923</v>
      </c>
      <c r="P553" s="20" t="s">
        <v>4918</v>
      </c>
      <c r="Q553" s="213">
        <v>74007.3</v>
      </c>
      <c r="R553" s="256">
        <v>41954</v>
      </c>
      <c r="S553" s="42">
        <v>74007.3</v>
      </c>
      <c r="T553" s="217">
        <f t="shared" si="17"/>
        <v>0</v>
      </c>
      <c r="U553" s="190" t="s">
        <v>4997</v>
      </c>
    </row>
    <row r="554" spans="1:21" x14ac:dyDescent="0.25">
      <c r="A554" s="192">
        <v>41950</v>
      </c>
      <c r="B554" s="193">
        <v>2948</v>
      </c>
      <c r="C554" s="324" t="s">
        <v>4923</v>
      </c>
      <c r="D554" s="308" t="s">
        <v>85</v>
      </c>
      <c r="E554" s="309">
        <v>8731.7999999999993</v>
      </c>
      <c r="F554" s="256">
        <v>41951</v>
      </c>
      <c r="G554" s="42">
        <v>8731.7999999999993</v>
      </c>
      <c r="H554" s="217">
        <f t="shared" si="18"/>
        <v>0</v>
      </c>
      <c r="I554" s="20" t="s">
        <v>5000</v>
      </c>
      <c r="J554" s="21"/>
      <c r="K554" s="21"/>
      <c r="M554" s="192">
        <v>41955</v>
      </c>
      <c r="N554" s="193">
        <v>3359</v>
      </c>
      <c r="O554" s="324" t="s">
        <v>4923</v>
      </c>
      <c r="P554" s="20" t="s">
        <v>4918</v>
      </c>
      <c r="Q554" s="213">
        <v>68428.41</v>
      </c>
      <c r="R554" s="256">
        <v>41956</v>
      </c>
      <c r="S554" s="42">
        <v>68428.41</v>
      </c>
      <c r="T554" s="217">
        <f t="shared" si="17"/>
        <v>0</v>
      </c>
      <c r="U554" s="190" t="s">
        <v>4992</v>
      </c>
    </row>
    <row r="555" spans="1:21" x14ac:dyDescent="0.25">
      <c r="A555" s="192">
        <v>41950</v>
      </c>
      <c r="B555" s="193">
        <v>2949</v>
      </c>
      <c r="C555" s="324" t="s">
        <v>4923</v>
      </c>
      <c r="D555" s="308" t="s">
        <v>429</v>
      </c>
      <c r="E555" s="309">
        <v>14384</v>
      </c>
      <c r="F555" s="256">
        <v>41951</v>
      </c>
      <c r="G555" s="42">
        <v>14384</v>
      </c>
      <c r="H555" s="217">
        <f t="shared" si="18"/>
        <v>0</v>
      </c>
      <c r="I555" s="20" t="s">
        <v>5000</v>
      </c>
      <c r="J555" s="21"/>
      <c r="K555" s="21"/>
      <c r="M555" s="192">
        <v>41956</v>
      </c>
      <c r="N555" s="193">
        <v>3370</v>
      </c>
      <c r="O555" s="324" t="s">
        <v>4923</v>
      </c>
      <c r="P555" s="20" t="s">
        <v>4918</v>
      </c>
      <c r="Q555" s="213">
        <v>66053.59</v>
      </c>
      <c r="R555" s="256">
        <v>41956</v>
      </c>
      <c r="S555" s="42">
        <v>66053.59</v>
      </c>
      <c r="T555" s="217">
        <f t="shared" si="17"/>
        <v>0</v>
      </c>
      <c r="U555" s="190" t="s">
        <v>4997</v>
      </c>
    </row>
    <row r="556" spans="1:21" x14ac:dyDescent="0.25">
      <c r="A556" s="192">
        <v>41950</v>
      </c>
      <c r="B556" s="193">
        <v>2950</v>
      </c>
      <c r="C556" s="324" t="s">
        <v>4923</v>
      </c>
      <c r="D556" s="20" t="s">
        <v>245</v>
      </c>
      <c r="E556" s="213">
        <v>1122</v>
      </c>
      <c r="F556" s="256">
        <v>41951</v>
      </c>
      <c r="G556" s="42">
        <v>1122</v>
      </c>
      <c r="H556" s="217">
        <f t="shared" si="18"/>
        <v>0</v>
      </c>
      <c r="I556" s="20" t="s">
        <v>5000</v>
      </c>
      <c r="J556" s="21"/>
      <c r="K556" s="21"/>
      <c r="M556" s="192">
        <v>41956</v>
      </c>
      <c r="N556" s="193">
        <v>3462</v>
      </c>
      <c r="O556" s="324" t="s">
        <v>4923</v>
      </c>
      <c r="P556" s="20" t="s">
        <v>4918</v>
      </c>
      <c r="Q556" s="213">
        <v>72435.199999999997</v>
      </c>
      <c r="R556" s="256">
        <v>41958</v>
      </c>
      <c r="S556" s="42">
        <v>72435.199999999997</v>
      </c>
      <c r="T556" s="217">
        <f t="shared" si="17"/>
        <v>0</v>
      </c>
      <c r="U556" s="20" t="s">
        <v>4995</v>
      </c>
    </row>
    <row r="557" spans="1:21" x14ac:dyDescent="0.25">
      <c r="A557" s="192">
        <v>41950</v>
      </c>
      <c r="B557" s="193">
        <v>2951</v>
      </c>
      <c r="C557" s="324" t="s">
        <v>4923</v>
      </c>
      <c r="D557" s="295" t="s">
        <v>5263</v>
      </c>
      <c r="E557" s="296">
        <v>0</v>
      </c>
      <c r="F557" s="423" t="s">
        <v>6652</v>
      </c>
      <c r="G557" s="42"/>
      <c r="H557" s="217">
        <f t="shared" si="18"/>
        <v>0</v>
      </c>
      <c r="I557" s="20" t="s">
        <v>3076</v>
      </c>
      <c r="J557" s="21"/>
      <c r="K557" s="21"/>
      <c r="M557" s="192">
        <v>41957</v>
      </c>
      <c r="N557" s="193">
        <v>3544</v>
      </c>
      <c r="O557" s="324" t="s">
        <v>4923</v>
      </c>
      <c r="P557" s="308" t="s">
        <v>4918</v>
      </c>
      <c r="Q557" s="309">
        <v>90250.9</v>
      </c>
      <c r="R557" s="256">
        <v>41964</v>
      </c>
      <c r="S557" s="42">
        <v>90250.9</v>
      </c>
      <c r="T557" s="217">
        <f t="shared" si="17"/>
        <v>0</v>
      </c>
      <c r="U557" s="190" t="s">
        <v>4992</v>
      </c>
    </row>
    <row r="558" spans="1:21" x14ac:dyDescent="0.25">
      <c r="A558" s="192">
        <v>41950</v>
      </c>
      <c r="B558" s="193">
        <v>2952</v>
      </c>
      <c r="C558" s="324" t="s">
        <v>4923</v>
      </c>
      <c r="D558" s="20" t="s">
        <v>790</v>
      </c>
      <c r="E558" s="213">
        <v>1196</v>
      </c>
      <c r="F558" s="256">
        <v>41950</v>
      </c>
      <c r="G558" s="42">
        <v>1196</v>
      </c>
      <c r="H558" s="217">
        <f t="shared" si="18"/>
        <v>0</v>
      </c>
      <c r="I558" s="20" t="s">
        <v>4992</v>
      </c>
      <c r="J558" s="21"/>
      <c r="K558" s="21"/>
      <c r="M558" s="192">
        <v>41959</v>
      </c>
      <c r="N558" s="193">
        <v>3645</v>
      </c>
      <c r="O558" s="324" t="s">
        <v>4923</v>
      </c>
      <c r="P558" s="20" t="s">
        <v>4918</v>
      </c>
      <c r="Q558" s="213">
        <v>75534.399999999994</v>
      </c>
      <c r="R558" s="256">
        <v>41964</v>
      </c>
      <c r="S558" s="42">
        <v>75534.399999999994</v>
      </c>
      <c r="T558" s="217">
        <f t="shared" si="17"/>
        <v>0</v>
      </c>
      <c r="U558" s="20" t="s">
        <v>4992</v>
      </c>
    </row>
    <row r="559" spans="1:21" x14ac:dyDescent="0.25">
      <c r="A559" s="192">
        <v>41950</v>
      </c>
      <c r="B559" s="193">
        <v>2953</v>
      </c>
      <c r="C559" s="324" t="s">
        <v>4923</v>
      </c>
      <c r="D559" s="20" t="s">
        <v>1202</v>
      </c>
      <c r="E559" s="213">
        <v>92</v>
      </c>
      <c r="F559" s="256">
        <v>41950</v>
      </c>
      <c r="G559" s="42">
        <v>92</v>
      </c>
      <c r="H559" s="217">
        <f t="shared" si="18"/>
        <v>0</v>
      </c>
      <c r="I559" s="20" t="s">
        <v>4992</v>
      </c>
      <c r="J559" s="21"/>
      <c r="K559" s="21"/>
      <c r="M559" s="192">
        <v>41960</v>
      </c>
      <c r="N559" s="193">
        <v>3683</v>
      </c>
      <c r="O559" s="324" t="s">
        <v>4923</v>
      </c>
      <c r="P559" s="20" t="s">
        <v>4918</v>
      </c>
      <c r="Q559" s="213">
        <v>36910.300000000003</v>
      </c>
      <c r="R559" s="256">
        <v>41961</v>
      </c>
      <c r="S559" s="42">
        <v>36910.300000000003</v>
      </c>
      <c r="T559" s="217">
        <f t="shared" si="17"/>
        <v>0</v>
      </c>
      <c r="U559" s="20" t="s">
        <v>4992</v>
      </c>
    </row>
    <row r="560" spans="1:21" x14ac:dyDescent="0.25">
      <c r="A560" s="192">
        <v>41950</v>
      </c>
      <c r="B560" s="193">
        <v>2954</v>
      </c>
      <c r="C560" s="324" t="s">
        <v>4923</v>
      </c>
      <c r="D560" s="20" t="s">
        <v>133</v>
      </c>
      <c r="E560" s="213">
        <v>17497.2</v>
      </c>
      <c r="F560" s="256">
        <v>41950</v>
      </c>
      <c r="G560" s="42">
        <v>17497.2</v>
      </c>
      <c r="H560" s="217">
        <f t="shared" si="18"/>
        <v>0</v>
      </c>
      <c r="I560" s="20" t="s">
        <v>4992</v>
      </c>
      <c r="J560" s="21"/>
      <c r="K560" s="21"/>
      <c r="M560" s="192">
        <v>41961</v>
      </c>
      <c r="N560" s="193">
        <v>3775</v>
      </c>
      <c r="O560" s="324" t="s">
        <v>4923</v>
      </c>
      <c r="P560" s="20" t="s">
        <v>4918</v>
      </c>
      <c r="Q560" s="213">
        <v>35488.800000000003</v>
      </c>
      <c r="R560" s="256">
        <v>41962</v>
      </c>
      <c r="S560" s="229">
        <v>35488.800000000003</v>
      </c>
      <c r="T560" s="217">
        <f t="shared" si="17"/>
        <v>0</v>
      </c>
      <c r="U560" s="190" t="s">
        <v>6049</v>
      </c>
    </row>
    <row r="561" spans="1:21" x14ac:dyDescent="0.25">
      <c r="A561" s="192">
        <v>41950</v>
      </c>
      <c r="B561" s="193">
        <v>2955</v>
      </c>
      <c r="C561" s="324" t="s">
        <v>4923</v>
      </c>
      <c r="D561" s="20" t="s">
        <v>494</v>
      </c>
      <c r="E561" s="213">
        <v>621</v>
      </c>
      <c r="F561" s="256">
        <v>41950</v>
      </c>
      <c r="G561" s="42">
        <v>621</v>
      </c>
      <c r="H561" s="217">
        <f t="shared" si="18"/>
        <v>0</v>
      </c>
      <c r="I561" s="20" t="s">
        <v>4992</v>
      </c>
      <c r="J561" s="21"/>
      <c r="K561" s="21"/>
      <c r="M561" s="192">
        <v>41961</v>
      </c>
      <c r="N561" s="193">
        <v>3799</v>
      </c>
      <c r="O561" s="324" t="s">
        <v>4923</v>
      </c>
      <c r="P561" s="308" t="s">
        <v>4918</v>
      </c>
      <c r="Q561" s="309">
        <v>42234.7</v>
      </c>
      <c r="R561" s="256">
        <v>41962</v>
      </c>
      <c r="S561" s="229">
        <v>42234.7</v>
      </c>
      <c r="T561" s="217">
        <f t="shared" si="17"/>
        <v>0</v>
      </c>
      <c r="U561" s="190" t="s">
        <v>5006</v>
      </c>
    </row>
    <row r="562" spans="1:21" x14ac:dyDescent="0.25">
      <c r="A562" s="192">
        <v>41950</v>
      </c>
      <c r="B562" s="193">
        <v>2956</v>
      </c>
      <c r="C562" s="324" t="s">
        <v>4923</v>
      </c>
      <c r="D562" s="20" t="s">
        <v>149</v>
      </c>
      <c r="E562" s="213">
        <v>16178.5</v>
      </c>
      <c r="F562" s="256">
        <v>41951</v>
      </c>
      <c r="G562" s="42">
        <v>16178.5</v>
      </c>
      <c r="H562" s="217">
        <f t="shared" si="18"/>
        <v>0</v>
      </c>
      <c r="I562" s="20" t="s">
        <v>5000</v>
      </c>
      <c r="M562" s="192">
        <v>41962</v>
      </c>
      <c r="N562" s="193">
        <v>3863</v>
      </c>
      <c r="O562" s="324" t="s">
        <v>4923</v>
      </c>
      <c r="P562" s="308" t="s">
        <v>4918</v>
      </c>
      <c r="Q562" s="309">
        <v>103018.4</v>
      </c>
      <c r="R562" s="256">
        <v>41964</v>
      </c>
      <c r="S562" s="229">
        <v>103018.4</v>
      </c>
      <c r="T562" s="217">
        <f t="shared" si="17"/>
        <v>0</v>
      </c>
      <c r="U562" s="20" t="s">
        <v>4997</v>
      </c>
    </row>
    <row r="563" spans="1:21" x14ac:dyDescent="0.25">
      <c r="A563" s="192">
        <v>41950</v>
      </c>
      <c r="B563" s="193">
        <v>2957</v>
      </c>
      <c r="C563" s="324" t="s">
        <v>4923</v>
      </c>
      <c r="D563" s="308" t="s">
        <v>133</v>
      </c>
      <c r="E563" s="309">
        <v>5943.6</v>
      </c>
      <c r="F563" s="256">
        <v>41951</v>
      </c>
      <c r="G563" s="42">
        <v>5943.6</v>
      </c>
      <c r="H563" s="217">
        <f t="shared" si="18"/>
        <v>0</v>
      </c>
      <c r="I563" s="20" t="s">
        <v>4992</v>
      </c>
      <c r="M563" s="192">
        <v>41962</v>
      </c>
      <c r="N563" s="193">
        <v>3896</v>
      </c>
      <c r="O563" s="324" t="s">
        <v>4923</v>
      </c>
      <c r="P563" s="308" t="s">
        <v>4918</v>
      </c>
      <c r="Q563" s="309">
        <v>41895</v>
      </c>
      <c r="R563" s="256">
        <v>41964</v>
      </c>
      <c r="S563" s="42">
        <v>41895</v>
      </c>
      <c r="T563" s="217">
        <f t="shared" si="17"/>
        <v>0</v>
      </c>
      <c r="U563" s="20" t="s">
        <v>5006</v>
      </c>
    </row>
    <row r="564" spans="1:21" x14ac:dyDescent="0.25">
      <c r="A564" s="192">
        <v>41950</v>
      </c>
      <c r="B564" s="193">
        <v>2958</v>
      </c>
      <c r="C564" s="324" t="s">
        <v>4923</v>
      </c>
      <c r="D564" s="20" t="s">
        <v>855</v>
      </c>
      <c r="E564" s="213">
        <v>8070.6</v>
      </c>
      <c r="F564" s="256">
        <v>41951</v>
      </c>
      <c r="G564" s="42">
        <v>8070.6</v>
      </c>
      <c r="H564" s="217">
        <f t="shared" si="18"/>
        <v>0</v>
      </c>
      <c r="I564" s="20" t="s">
        <v>5000</v>
      </c>
      <c r="M564" s="192">
        <v>41962</v>
      </c>
      <c r="N564" s="193">
        <v>3924</v>
      </c>
      <c r="O564" s="324" t="s">
        <v>4923</v>
      </c>
      <c r="P564" s="308" t="s">
        <v>4918</v>
      </c>
      <c r="Q564" s="309">
        <v>23370.2</v>
      </c>
      <c r="R564" s="256">
        <v>41964</v>
      </c>
      <c r="S564" s="42">
        <v>23370.2</v>
      </c>
      <c r="T564" s="217">
        <f t="shared" si="17"/>
        <v>0</v>
      </c>
      <c r="U564" s="20" t="s">
        <v>4997</v>
      </c>
    </row>
    <row r="565" spans="1:21" x14ac:dyDescent="0.25">
      <c r="A565" s="192">
        <v>41950</v>
      </c>
      <c r="B565" s="193">
        <v>2959</v>
      </c>
      <c r="C565" s="324" t="s">
        <v>4923</v>
      </c>
      <c r="D565" s="20" t="s">
        <v>4938</v>
      </c>
      <c r="E565" s="213">
        <v>5888.2</v>
      </c>
      <c r="F565" s="256">
        <v>41954</v>
      </c>
      <c r="G565" s="42">
        <v>5888.2</v>
      </c>
      <c r="H565" s="217">
        <f t="shared" si="18"/>
        <v>0</v>
      </c>
      <c r="I565" s="20" t="s">
        <v>4992</v>
      </c>
      <c r="M565" s="192">
        <v>41963</v>
      </c>
      <c r="N565" s="193">
        <v>3933</v>
      </c>
      <c r="O565" s="324" t="s">
        <v>4923</v>
      </c>
      <c r="P565" s="308" t="s">
        <v>4918</v>
      </c>
      <c r="Q565" s="309">
        <v>78028.45</v>
      </c>
      <c r="R565" s="256">
        <v>41964</v>
      </c>
      <c r="S565" s="42">
        <v>78028.45</v>
      </c>
      <c r="T565" s="217">
        <f t="shared" si="17"/>
        <v>0</v>
      </c>
      <c r="U565" s="20" t="s">
        <v>5000</v>
      </c>
    </row>
    <row r="566" spans="1:21" x14ac:dyDescent="0.25">
      <c r="A566" s="192">
        <v>41950</v>
      </c>
      <c r="B566" s="193">
        <v>2960</v>
      </c>
      <c r="C566" s="324" t="s">
        <v>4923</v>
      </c>
      <c r="D566" s="20" t="s">
        <v>790</v>
      </c>
      <c r="E566" s="213">
        <v>5006.8</v>
      </c>
      <c r="F566" s="256">
        <v>41950</v>
      </c>
      <c r="G566" s="42">
        <v>5006.8</v>
      </c>
      <c r="H566" s="217">
        <f t="shared" si="18"/>
        <v>0</v>
      </c>
      <c r="I566" s="20" t="s">
        <v>4992</v>
      </c>
      <c r="M566" s="192">
        <v>41963</v>
      </c>
      <c r="N566" s="193">
        <v>3983</v>
      </c>
      <c r="O566" s="324" t="s">
        <v>4923</v>
      </c>
      <c r="P566" s="308" t="s">
        <v>4918</v>
      </c>
      <c r="Q566" s="309">
        <v>20556</v>
      </c>
      <c r="R566" s="256">
        <v>41964</v>
      </c>
      <c r="S566" s="42">
        <v>20556</v>
      </c>
      <c r="T566" s="217">
        <f t="shared" si="17"/>
        <v>0</v>
      </c>
      <c r="U566" s="20" t="s">
        <v>4995</v>
      </c>
    </row>
    <row r="567" spans="1:21" x14ac:dyDescent="0.25">
      <c r="A567" s="192">
        <v>41950</v>
      </c>
      <c r="B567" s="193">
        <v>2961</v>
      </c>
      <c r="C567" s="324" t="s">
        <v>4923</v>
      </c>
      <c r="D567" s="20" t="s">
        <v>6641</v>
      </c>
      <c r="E567" s="213">
        <v>2495.75</v>
      </c>
      <c r="F567" s="256">
        <v>41950</v>
      </c>
      <c r="G567" s="42">
        <v>2495.75</v>
      </c>
      <c r="H567" s="217">
        <f t="shared" si="18"/>
        <v>0</v>
      </c>
      <c r="I567" s="20" t="s">
        <v>4992</v>
      </c>
      <c r="M567" s="192">
        <v>41963</v>
      </c>
      <c r="N567" s="193">
        <v>4008</v>
      </c>
      <c r="O567" s="322" t="s">
        <v>4923</v>
      </c>
      <c r="P567" s="308" t="s">
        <v>4918</v>
      </c>
      <c r="Q567" s="309">
        <v>12331.35</v>
      </c>
      <c r="R567" s="256">
        <v>41964</v>
      </c>
      <c r="S567" s="42">
        <v>12331.35</v>
      </c>
      <c r="T567" s="217">
        <f t="shared" si="17"/>
        <v>0</v>
      </c>
      <c r="U567" s="20" t="s">
        <v>4992</v>
      </c>
    </row>
    <row r="568" spans="1:21" x14ac:dyDescent="0.25">
      <c r="A568" s="192">
        <v>41950</v>
      </c>
      <c r="B568" s="193">
        <v>2962</v>
      </c>
      <c r="C568" s="324" t="s">
        <v>4923</v>
      </c>
      <c r="D568" s="20" t="s">
        <v>6653</v>
      </c>
      <c r="E568" s="213">
        <v>3452.8</v>
      </c>
      <c r="F568" s="256">
        <v>41950</v>
      </c>
      <c r="G568" s="42">
        <v>3452.8</v>
      </c>
      <c r="H568" s="217">
        <f t="shared" si="18"/>
        <v>0</v>
      </c>
      <c r="I568" s="20" t="s">
        <v>4992</v>
      </c>
      <c r="M568" s="192">
        <v>41964</v>
      </c>
      <c r="N568" s="193">
        <v>4030</v>
      </c>
      <c r="O568" s="322" t="s">
        <v>4923</v>
      </c>
      <c r="P568" s="308" t="s">
        <v>4918</v>
      </c>
      <c r="Q568" s="309">
        <v>79711.149999999994</v>
      </c>
      <c r="R568" s="256">
        <v>41964</v>
      </c>
      <c r="S568" s="42">
        <v>79711.149999999994</v>
      </c>
      <c r="T568" s="217">
        <f t="shared" si="17"/>
        <v>0</v>
      </c>
      <c r="U568" s="20" t="s">
        <v>5000</v>
      </c>
    </row>
    <row r="569" spans="1:21" x14ac:dyDescent="0.25">
      <c r="A569" s="192">
        <v>41950</v>
      </c>
      <c r="B569" s="193">
        <v>2963</v>
      </c>
      <c r="C569" s="324" t="s">
        <v>4923</v>
      </c>
      <c r="D569" s="20" t="s">
        <v>4646</v>
      </c>
      <c r="E569" s="213">
        <v>23975.200000000001</v>
      </c>
      <c r="F569" s="256">
        <v>41950</v>
      </c>
      <c r="G569" s="42">
        <v>23975.200000000001</v>
      </c>
      <c r="H569" s="217">
        <f t="shared" si="18"/>
        <v>0</v>
      </c>
      <c r="I569" s="20" t="s">
        <v>4992</v>
      </c>
      <c r="M569" s="192">
        <v>41964</v>
      </c>
      <c r="N569" s="193">
        <v>4090</v>
      </c>
      <c r="O569" s="322" t="s">
        <v>4923</v>
      </c>
      <c r="P569" s="308" t="s">
        <v>4918</v>
      </c>
      <c r="Q569" s="309">
        <v>46502.95</v>
      </c>
      <c r="R569" s="256">
        <v>41967</v>
      </c>
      <c r="S569" s="42">
        <v>46502.95</v>
      </c>
      <c r="T569" s="217">
        <f t="shared" si="17"/>
        <v>0</v>
      </c>
      <c r="U569" s="108" t="s">
        <v>4992</v>
      </c>
    </row>
    <row r="570" spans="1:21" x14ac:dyDescent="0.25">
      <c r="A570" s="192">
        <v>41950</v>
      </c>
      <c r="B570" s="193">
        <v>2964</v>
      </c>
      <c r="C570" s="324" t="s">
        <v>4923</v>
      </c>
      <c r="D570" s="20" t="s">
        <v>180</v>
      </c>
      <c r="E570" s="213">
        <v>21039</v>
      </c>
      <c r="F570" s="256">
        <v>41951</v>
      </c>
      <c r="G570" s="42">
        <v>21039</v>
      </c>
      <c r="H570" s="217">
        <f t="shared" si="18"/>
        <v>0</v>
      </c>
      <c r="I570" s="20" t="s">
        <v>4993</v>
      </c>
      <c r="M570" s="192">
        <v>41965</v>
      </c>
      <c r="N570" s="193">
        <v>4123</v>
      </c>
      <c r="O570" s="322" t="s">
        <v>4923</v>
      </c>
      <c r="P570" s="308" t="s">
        <v>4918</v>
      </c>
      <c r="Q570" s="309">
        <v>98673</v>
      </c>
      <c r="R570" s="256">
        <v>41967</v>
      </c>
      <c r="S570" s="34">
        <v>98673</v>
      </c>
      <c r="T570" s="217">
        <f t="shared" si="17"/>
        <v>0</v>
      </c>
      <c r="U570" s="108" t="s">
        <v>5000</v>
      </c>
    </row>
    <row r="571" spans="1:21" x14ac:dyDescent="0.25">
      <c r="A571" s="192">
        <v>41950</v>
      </c>
      <c r="B571" s="193">
        <v>2965</v>
      </c>
      <c r="C571" s="324" t="s">
        <v>4923</v>
      </c>
      <c r="D571" s="20" t="s">
        <v>11</v>
      </c>
      <c r="E571" s="213">
        <v>72813.75</v>
      </c>
      <c r="F571" s="428" t="s">
        <v>6755</v>
      </c>
      <c r="G571" s="219">
        <f>2520.31+70293.44</f>
        <v>72813.75</v>
      </c>
      <c r="H571" s="217">
        <f t="shared" si="18"/>
        <v>0</v>
      </c>
      <c r="I571" s="20" t="s">
        <v>4993</v>
      </c>
      <c r="M571" s="192">
        <v>41965</v>
      </c>
      <c r="N571" s="193">
        <v>4203</v>
      </c>
      <c r="O571" s="322" t="s">
        <v>4923</v>
      </c>
      <c r="P571" s="308" t="s">
        <v>4918</v>
      </c>
      <c r="Q571" s="309">
        <v>6789.6</v>
      </c>
      <c r="R571" s="256">
        <v>41967</v>
      </c>
      <c r="S571" s="34">
        <v>6789.6</v>
      </c>
      <c r="T571" s="217">
        <f t="shared" si="17"/>
        <v>0</v>
      </c>
      <c r="U571" s="32" t="s">
        <v>4992</v>
      </c>
    </row>
    <row r="572" spans="1:21" x14ac:dyDescent="0.25">
      <c r="A572" s="192">
        <v>41950</v>
      </c>
      <c r="B572" s="193">
        <v>2966</v>
      </c>
      <c r="C572" s="324" t="s">
        <v>4923</v>
      </c>
      <c r="D572" s="20" t="s">
        <v>180</v>
      </c>
      <c r="E572" s="213">
        <v>2025</v>
      </c>
      <c r="F572" s="256">
        <v>41950</v>
      </c>
      <c r="G572" s="229">
        <v>2025</v>
      </c>
      <c r="H572" s="217">
        <f t="shared" si="18"/>
        <v>0</v>
      </c>
      <c r="I572" s="20" t="s">
        <v>4992</v>
      </c>
      <c r="M572" s="192">
        <v>41966</v>
      </c>
      <c r="N572" s="193">
        <v>4212</v>
      </c>
      <c r="O572" s="322" t="s">
        <v>4923</v>
      </c>
      <c r="P572" s="20" t="s">
        <v>4918</v>
      </c>
      <c r="Q572" s="213">
        <v>17070</v>
      </c>
      <c r="R572" s="256">
        <v>41967</v>
      </c>
      <c r="S572" s="34">
        <v>17070</v>
      </c>
      <c r="T572" s="217">
        <f t="shared" si="17"/>
        <v>0</v>
      </c>
      <c r="U572" s="32" t="s">
        <v>4992</v>
      </c>
    </row>
    <row r="573" spans="1:21" x14ac:dyDescent="0.25">
      <c r="A573" s="192">
        <v>41950</v>
      </c>
      <c r="B573" s="193">
        <v>2967</v>
      </c>
      <c r="C573" s="324" t="s">
        <v>4923</v>
      </c>
      <c r="D573" s="20" t="s">
        <v>6120</v>
      </c>
      <c r="E573" s="213">
        <v>9000</v>
      </c>
      <c r="F573" s="256">
        <v>41960</v>
      </c>
      <c r="G573" s="229">
        <v>9000</v>
      </c>
      <c r="H573" s="217">
        <f t="shared" si="18"/>
        <v>0</v>
      </c>
      <c r="I573" s="20" t="s">
        <v>4997</v>
      </c>
      <c r="K573" s="33"/>
      <c r="M573" s="192">
        <v>41966</v>
      </c>
      <c r="N573" s="193">
        <v>4231</v>
      </c>
      <c r="O573" s="322" t="s">
        <v>4923</v>
      </c>
      <c r="P573" s="20" t="s">
        <v>4918</v>
      </c>
      <c r="Q573" s="213">
        <v>15155.4</v>
      </c>
      <c r="R573" s="256">
        <v>41967</v>
      </c>
      <c r="S573" s="34">
        <v>15155.4</v>
      </c>
      <c r="T573" s="217">
        <f t="shared" si="17"/>
        <v>0</v>
      </c>
      <c r="U573" s="32" t="s">
        <v>6740</v>
      </c>
    </row>
    <row r="574" spans="1:21" x14ac:dyDescent="0.25">
      <c r="A574" s="192">
        <v>41950</v>
      </c>
      <c r="B574" s="193">
        <v>2968</v>
      </c>
      <c r="C574" s="324" t="s">
        <v>4923</v>
      </c>
      <c r="D574" s="20" t="s">
        <v>4722</v>
      </c>
      <c r="E574" s="213">
        <v>17036.099999999999</v>
      </c>
      <c r="F574" s="256">
        <v>41951</v>
      </c>
      <c r="G574" s="229">
        <v>17036.099999999999</v>
      </c>
      <c r="H574" s="217">
        <f t="shared" si="18"/>
        <v>0</v>
      </c>
      <c r="I574" s="20" t="s">
        <v>4997</v>
      </c>
      <c r="M574" s="192">
        <v>41967</v>
      </c>
      <c r="N574" s="193">
        <v>4256</v>
      </c>
      <c r="O574" s="322" t="s">
        <v>4923</v>
      </c>
      <c r="P574" s="308" t="s">
        <v>4918</v>
      </c>
      <c r="Q574" s="309">
        <v>82674.3</v>
      </c>
      <c r="R574" s="256">
        <v>41967</v>
      </c>
      <c r="S574" s="42">
        <v>82674.3</v>
      </c>
      <c r="T574" s="217">
        <f t="shared" si="17"/>
        <v>0</v>
      </c>
      <c r="U574" s="20" t="s">
        <v>4992</v>
      </c>
    </row>
    <row r="575" spans="1:21" x14ac:dyDescent="0.25">
      <c r="A575" s="192">
        <v>41950</v>
      </c>
      <c r="B575" s="193">
        <v>2969</v>
      </c>
      <c r="C575" s="324" t="s">
        <v>4923</v>
      </c>
      <c r="D575" s="20" t="s">
        <v>6654</v>
      </c>
      <c r="E575" s="213">
        <v>30040.87</v>
      </c>
      <c r="F575" s="256">
        <v>41951</v>
      </c>
      <c r="G575" s="229">
        <v>30040.87</v>
      </c>
      <c r="H575" s="217">
        <f t="shared" si="18"/>
        <v>0</v>
      </c>
      <c r="I575" s="20" t="s">
        <v>4997</v>
      </c>
      <c r="M575" s="192">
        <v>41968</v>
      </c>
      <c r="N575" s="193">
        <v>4361</v>
      </c>
      <c r="O575" s="322" t="s">
        <v>4923</v>
      </c>
      <c r="P575" s="20" t="s">
        <v>4918</v>
      </c>
      <c r="Q575" s="213">
        <v>78508.5</v>
      </c>
      <c r="R575" s="256">
        <v>41969</v>
      </c>
      <c r="S575" s="34">
        <v>78508.5</v>
      </c>
      <c r="T575" s="217">
        <f t="shared" si="17"/>
        <v>0</v>
      </c>
      <c r="U575" s="32" t="s">
        <v>4993</v>
      </c>
    </row>
    <row r="576" spans="1:21" x14ac:dyDescent="0.25">
      <c r="A576" s="192">
        <v>41950</v>
      </c>
      <c r="B576" s="193">
        <v>2970</v>
      </c>
      <c r="C576" s="324" t="s">
        <v>4923</v>
      </c>
      <c r="D576" s="20" t="s">
        <v>28</v>
      </c>
      <c r="E576" s="213">
        <v>17805.5</v>
      </c>
      <c r="F576" s="256">
        <v>41950</v>
      </c>
      <c r="G576" s="229">
        <v>17805.5</v>
      </c>
      <c r="H576" s="217">
        <f t="shared" si="18"/>
        <v>0</v>
      </c>
      <c r="I576" s="20" t="s">
        <v>4992</v>
      </c>
      <c r="M576" s="192">
        <v>41968</v>
      </c>
      <c r="N576" s="193">
        <v>4387</v>
      </c>
      <c r="O576" s="322" t="s">
        <v>4923</v>
      </c>
      <c r="P576" s="308" t="s">
        <v>4918</v>
      </c>
      <c r="Q576" s="309">
        <v>12334.8</v>
      </c>
      <c r="R576" s="256">
        <v>41969</v>
      </c>
      <c r="S576" s="34">
        <v>12334.8</v>
      </c>
      <c r="T576" s="217">
        <f t="shared" si="17"/>
        <v>0</v>
      </c>
      <c r="U576" s="32" t="s">
        <v>4997</v>
      </c>
    </row>
    <row r="577" spans="1:21" x14ac:dyDescent="0.25">
      <c r="A577" s="192">
        <v>41950</v>
      </c>
      <c r="B577" s="193">
        <v>2971</v>
      </c>
      <c r="C577" s="324" t="s">
        <v>4923</v>
      </c>
      <c r="D577" s="20" t="s">
        <v>28</v>
      </c>
      <c r="E577" s="213">
        <v>331.2</v>
      </c>
      <c r="F577" s="425" t="s">
        <v>6655</v>
      </c>
      <c r="G577" s="229">
        <v>331.2</v>
      </c>
      <c r="H577" s="217">
        <f t="shared" si="18"/>
        <v>0</v>
      </c>
      <c r="I577" s="20" t="s">
        <v>4992</v>
      </c>
      <c r="M577" s="192">
        <v>41968</v>
      </c>
      <c r="N577" s="193">
        <v>4433</v>
      </c>
      <c r="O577" s="322" t="s">
        <v>4923</v>
      </c>
      <c r="P577" s="308" t="s">
        <v>4918</v>
      </c>
      <c r="Q577" s="309">
        <v>62389.2</v>
      </c>
      <c r="R577" s="256">
        <v>41969</v>
      </c>
      <c r="S577" s="34">
        <v>62389.2</v>
      </c>
      <c r="T577" s="217">
        <f t="shared" si="17"/>
        <v>0</v>
      </c>
      <c r="U577" s="32" t="s">
        <v>4992</v>
      </c>
    </row>
    <row r="578" spans="1:21" x14ac:dyDescent="0.25">
      <c r="A578" s="192">
        <v>41950</v>
      </c>
      <c r="B578" s="193">
        <v>2972</v>
      </c>
      <c r="C578" s="324" t="s">
        <v>4923</v>
      </c>
      <c r="D578" s="308" t="s">
        <v>1915</v>
      </c>
      <c r="E578" s="309">
        <v>1202.2</v>
      </c>
      <c r="F578" s="256">
        <v>41950</v>
      </c>
      <c r="G578" s="42">
        <v>1202.2</v>
      </c>
      <c r="H578" s="217">
        <f t="shared" si="18"/>
        <v>0</v>
      </c>
      <c r="I578" s="20" t="s">
        <v>6049</v>
      </c>
      <c r="J578" s="21"/>
      <c r="K578" s="21"/>
      <c r="M578" s="192">
        <v>41969</v>
      </c>
      <c r="N578" s="193">
        <v>4475</v>
      </c>
      <c r="O578" s="322" t="s">
        <v>4923</v>
      </c>
      <c r="P578" s="308" t="s">
        <v>4918</v>
      </c>
      <c r="Q578" s="309">
        <v>12600</v>
      </c>
      <c r="R578" s="256">
        <v>41969</v>
      </c>
      <c r="S578" s="34">
        <v>12600</v>
      </c>
      <c r="T578" s="217">
        <f t="shared" si="17"/>
        <v>0</v>
      </c>
      <c r="U578" s="108" t="s">
        <v>6740</v>
      </c>
    </row>
    <row r="579" spans="1:21" x14ac:dyDescent="0.25">
      <c r="A579" s="192">
        <v>41950</v>
      </c>
      <c r="B579" s="193">
        <v>2973</v>
      </c>
      <c r="C579" s="324" t="s">
        <v>4923</v>
      </c>
      <c r="D579" s="20" t="s">
        <v>4234</v>
      </c>
      <c r="E579" s="213">
        <v>2317.5</v>
      </c>
      <c r="F579" s="256">
        <v>41950</v>
      </c>
      <c r="G579" s="42">
        <v>2317.5</v>
      </c>
      <c r="H579" s="217">
        <f t="shared" si="18"/>
        <v>0</v>
      </c>
      <c r="I579" s="20" t="s">
        <v>4992</v>
      </c>
      <c r="J579" s="21"/>
      <c r="K579" s="21"/>
      <c r="M579" s="192">
        <v>41970</v>
      </c>
      <c r="N579" s="193">
        <v>4518</v>
      </c>
      <c r="O579" s="322" t="s">
        <v>4923</v>
      </c>
      <c r="P579" s="308" t="s">
        <v>4918</v>
      </c>
      <c r="Q579" s="309">
        <v>82250.850000000006</v>
      </c>
      <c r="R579" s="256">
        <v>41971</v>
      </c>
      <c r="S579" s="229">
        <v>82250.850000000006</v>
      </c>
      <c r="T579" s="217">
        <f t="shared" ref="T579:T642" si="19">Q579-S579</f>
        <v>0</v>
      </c>
      <c r="U579" s="20" t="s">
        <v>4993</v>
      </c>
    </row>
    <row r="580" spans="1:21" x14ac:dyDescent="0.25">
      <c r="A580" s="192">
        <v>41950</v>
      </c>
      <c r="B580" s="193">
        <v>2974</v>
      </c>
      <c r="C580" s="324" t="s">
        <v>4923</v>
      </c>
      <c r="D580" s="20" t="s">
        <v>63</v>
      </c>
      <c r="E580" s="213">
        <v>2524.8000000000002</v>
      </c>
      <c r="F580" s="256">
        <v>41951</v>
      </c>
      <c r="G580" s="42">
        <v>2524.8000000000002</v>
      </c>
      <c r="H580" s="217">
        <f t="shared" si="18"/>
        <v>0</v>
      </c>
      <c r="I580" s="20" t="s">
        <v>5006</v>
      </c>
      <c r="J580" s="21"/>
      <c r="K580" s="21"/>
      <c r="M580" s="192">
        <v>41970</v>
      </c>
      <c r="N580" s="193">
        <v>4521</v>
      </c>
      <c r="O580" s="322" t="s">
        <v>4923</v>
      </c>
      <c r="P580" s="308" t="s">
        <v>4918</v>
      </c>
      <c r="Q580" s="309">
        <v>40944.800000000003</v>
      </c>
      <c r="R580" s="256">
        <v>41971</v>
      </c>
      <c r="S580" s="229">
        <v>40944.800000000003</v>
      </c>
      <c r="T580" s="217">
        <f t="shared" si="19"/>
        <v>0</v>
      </c>
      <c r="U580" s="20" t="s">
        <v>4992</v>
      </c>
    </row>
    <row r="581" spans="1:21" x14ac:dyDescent="0.25">
      <c r="A581" s="192">
        <v>41950</v>
      </c>
      <c r="B581" s="193">
        <v>2975</v>
      </c>
      <c r="C581" s="324" t="s">
        <v>4923</v>
      </c>
      <c r="D581" s="20" t="s">
        <v>4617</v>
      </c>
      <c r="E581" s="213">
        <v>7459.35</v>
      </c>
      <c r="F581" s="256">
        <v>41950</v>
      </c>
      <c r="G581" s="42">
        <v>7459.35</v>
      </c>
      <c r="H581" s="217">
        <f t="shared" si="18"/>
        <v>0</v>
      </c>
      <c r="I581" s="20" t="s">
        <v>4992</v>
      </c>
      <c r="J581" s="21"/>
      <c r="K581" s="21"/>
      <c r="M581" s="192">
        <v>41971</v>
      </c>
      <c r="N581" s="193">
        <v>4618</v>
      </c>
      <c r="O581" s="322" t="s">
        <v>4923</v>
      </c>
      <c r="P581" s="199" t="s">
        <v>4918</v>
      </c>
      <c r="Q581" s="238">
        <v>64248.1</v>
      </c>
      <c r="R581" s="256">
        <v>41972</v>
      </c>
      <c r="S581" s="34">
        <v>64248.1</v>
      </c>
      <c r="T581" s="217">
        <f t="shared" si="19"/>
        <v>0</v>
      </c>
      <c r="U581" s="36" t="s">
        <v>5251</v>
      </c>
    </row>
    <row r="582" spans="1:21" x14ac:dyDescent="0.25">
      <c r="A582" s="192">
        <v>41950</v>
      </c>
      <c r="B582" s="193">
        <v>2976</v>
      </c>
      <c r="C582" s="324" t="s">
        <v>4923</v>
      </c>
      <c r="D582" s="20" t="s">
        <v>6640</v>
      </c>
      <c r="E582" s="213">
        <v>4529.6000000000004</v>
      </c>
      <c r="F582" s="256">
        <v>41950</v>
      </c>
      <c r="G582" s="42">
        <v>4529.6000000000004</v>
      </c>
      <c r="H582" s="217">
        <f t="shared" si="18"/>
        <v>0</v>
      </c>
      <c r="I582" s="20" t="s">
        <v>4992</v>
      </c>
      <c r="J582" s="21"/>
      <c r="K582" s="21"/>
      <c r="M582" s="192">
        <v>41971</v>
      </c>
      <c r="N582" s="193">
        <v>4621</v>
      </c>
      <c r="O582" s="322" t="s">
        <v>4923</v>
      </c>
      <c r="P582" s="199" t="s">
        <v>4918</v>
      </c>
      <c r="Q582" s="238">
        <v>5729.6</v>
      </c>
      <c r="R582" s="256">
        <v>41972</v>
      </c>
      <c r="S582" s="34">
        <v>5729.6</v>
      </c>
      <c r="T582" s="217">
        <f t="shared" si="19"/>
        <v>0</v>
      </c>
      <c r="U582" s="36" t="s">
        <v>4992</v>
      </c>
    </row>
    <row r="583" spans="1:21" x14ac:dyDescent="0.25">
      <c r="A583" s="192">
        <v>41950</v>
      </c>
      <c r="B583" s="193">
        <v>2977</v>
      </c>
      <c r="C583" s="324" t="s">
        <v>4923</v>
      </c>
      <c r="D583" s="20" t="s">
        <v>4183</v>
      </c>
      <c r="E583" s="213">
        <v>7956</v>
      </c>
      <c r="F583" s="256">
        <v>41950</v>
      </c>
      <c r="G583" s="42">
        <v>7956</v>
      </c>
      <c r="H583" s="217">
        <f t="shared" si="18"/>
        <v>0</v>
      </c>
      <c r="I583" s="20" t="s">
        <v>4992</v>
      </c>
      <c r="J583" s="21"/>
      <c r="K583" s="21"/>
      <c r="M583" s="192">
        <v>41971</v>
      </c>
      <c r="N583" s="193">
        <v>4667</v>
      </c>
      <c r="O583" s="322" t="s">
        <v>4923</v>
      </c>
      <c r="P583" s="308" t="s">
        <v>4918</v>
      </c>
      <c r="Q583" s="309">
        <v>7736.4</v>
      </c>
      <c r="R583" s="256">
        <v>41972</v>
      </c>
      <c r="S583" s="229">
        <v>7736.4</v>
      </c>
      <c r="T583" s="217">
        <f t="shared" si="19"/>
        <v>0</v>
      </c>
      <c r="U583" s="20" t="s">
        <v>4992</v>
      </c>
    </row>
    <row r="584" spans="1:21" x14ac:dyDescent="0.25">
      <c r="A584" s="192">
        <v>41950</v>
      </c>
      <c r="B584" s="193">
        <v>2978</v>
      </c>
      <c r="C584" s="324" t="s">
        <v>4923</v>
      </c>
      <c r="D584" s="20" t="s">
        <v>4918</v>
      </c>
      <c r="E584" s="213">
        <v>101261.5</v>
      </c>
      <c r="F584" s="256">
        <v>41953</v>
      </c>
      <c r="G584" s="42">
        <v>101261.5</v>
      </c>
      <c r="H584" s="217">
        <f t="shared" ref="H584:H647" si="20">E584-G584</f>
        <v>0</v>
      </c>
      <c r="I584" s="20" t="s">
        <v>4995</v>
      </c>
      <c r="J584" s="21"/>
      <c r="K584" s="21"/>
      <c r="M584" s="192">
        <v>41971</v>
      </c>
      <c r="N584" s="193">
        <v>4720</v>
      </c>
      <c r="O584" s="322" t="s">
        <v>4923</v>
      </c>
      <c r="P584" s="308" t="s">
        <v>4918</v>
      </c>
      <c r="Q584" s="309">
        <v>70892.55</v>
      </c>
      <c r="R584" s="256">
        <v>41972</v>
      </c>
      <c r="S584" s="229">
        <v>70892.55</v>
      </c>
      <c r="T584" s="217">
        <f t="shared" si="19"/>
        <v>0</v>
      </c>
      <c r="U584" s="20" t="s">
        <v>4993</v>
      </c>
    </row>
    <row r="585" spans="1:21" x14ac:dyDescent="0.25">
      <c r="A585" s="192">
        <v>41950</v>
      </c>
      <c r="B585" s="193">
        <v>2979</v>
      </c>
      <c r="C585" s="324" t="s">
        <v>4923</v>
      </c>
      <c r="D585" s="20" t="s">
        <v>6641</v>
      </c>
      <c r="E585" s="213">
        <v>1002</v>
      </c>
      <c r="F585" s="256">
        <v>41950</v>
      </c>
      <c r="G585" s="42">
        <v>1002</v>
      </c>
      <c r="H585" s="217">
        <f t="shared" si="20"/>
        <v>0</v>
      </c>
      <c r="I585" s="20" t="s">
        <v>4992</v>
      </c>
      <c r="J585" s="21"/>
      <c r="K585" s="21"/>
      <c r="M585" s="192">
        <v>41973</v>
      </c>
      <c r="N585" s="193">
        <v>4839</v>
      </c>
      <c r="O585" s="322" t="s">
        <v>4923</v>
      </c>
      <c r="P585" s="308" t="s">
        <v>4918</v>
      </c>
      <c r="Q585" s="309">
        <v>11676</v>
      </c>
      <c r="R585" s="370">
        <v>41974</v>
      </c>
      <c r="S585" s="219">
        <v>11676</v>
      </c>
      <c r="T585" s="217">
        <f t="shared" si="19"/>
        <v>0</v>
      </c>
      <c r="U585" s="20" t="s">
        <v>6740</v>
      </c>
    </row>
    <row r="586" spans="1:21" x14ac:dyDescent="0.25">
      <c r="A586" s="192">
        <v>41950</v>
      </c>
      <c r="B586" s="193">
        <v>2980</v>
      </c>
      <c r="C586" s="324" t="s">
        <v>4923</v>
      </c>
      <c r="D586" s="20" t="s">
        <v>4663</v>
      </c>
      <c r="E586" s="213">
        <v>147</v>
      </c>
      <c r="F586" s="256">
        <v>41950</v>
      </c>
      <c r="G586" s="42">
        <v>147</v>
      </c>
      <c r="H586" s="217">
        <f t="shared" si="20"/>
        <v>0</v>
      </c>
      <c r="I586" s="20" t="s">
        <v>4992</v>
      </c>
      <c r="J586" s="21"/>
      <c r="K586" s="21"/>
      <c r="M586" s="192">
        <v>41973</v>
      </c>
      <c r="N586" s="193">
        <v>4842</v>
      </c>
      <c r="O586" s="322" t="s">
        <v>4923</v>
      </c>
      <c r="P586" s="308" t="s">
        <v>4918</v>
      </c>
      <c r="Q586" s="309">
        <v>13742.4</v>
      </c>
      <c r="R586" s="370">
        <v>41977</v>
      </c>
      <c r="S586" s="219">
        <v>13742.4</v>
      </c>
      <c r="T586" s="217">
        <f t="shared" si="19"/>
        <v>0</v>
      </c>
      <c r="U586" s="20" t="s">
        <v>6740</v>
      </c>
    </row>
    <row r="587" spans="1:21" x14ac:dyDescent="0.25">
      <c r="A587" s="192">
        <v>41951</v>
      </c>
      <c r="B587" s="193">
        <v>2981</v>
      </c>
      <c r="C587" s="324" t="s">
        <v>4923</v>
      </c>
      <c r="D587" s="20" t="s">
        <v>4649</v>
      </c>
      <c r="E587" s="213">
        <v>11912.6</v>
      </c>
      <c r="F587" s="256">
        <v>41951</v>
      </c>
      <c r="G587" s="42">
        <v>11912.6</v>
      </c>
      <c r="H587" s="217">
        <f t="shared" si="20"/>
        <v>0</v>
      </c>
      <c r="I587" s="20" t="s">
        <v>4992</v>
      </c>
      <c r="J587" s="21"/>
      <c r="K587" s="21"/>
      <c r="M587" s="192">
        <v>41973</v>
      </c>
      <c r="N587" s="193">
        <v>4857</v>
      </c>
      <c r="O587" s="322" t="s">
        <v>4923</v>
      </c>
      <c r="P587" s="308" t="s">
        <v>4918</v>
      </c>
      <c r="Q587" s="309">
        <v>8643.25</v>
      </c>
      <c r="R587" s="370">
        <v>41974</v>
      </c>
      <c r="S587" s="219">
        <v>8643.25</v>
      </c>
      <c r="T587" s="217">
        <f t="shared" si="19"/>
        <v>0</v>
      </c>
      <c r="U587" s="20" t="s">
        <v>4995</v>
      </c>
    </row>
    <row r="588" spans="1:21" x14ac:dyDescent="0.25">
      <c r="A588" s="192">
        <v>41951</v>
      </c>
      <c r="B588" s="193">
        <v>2982</v>
      </c>
      <c r="C588" s="324" t="s">
        <v>4923</v>
      </c>
      <c r="D588" s="20" t="s">
        <v>4848</v>
      </c>
      <c r="E588" s="213">
        <v>22644.2</v>
      </c>
      <c r="F588" s="412">
        <v>41977</v>
      </c>
      <c r="G588" s="219">
        <v>22644.2</v>
      </c>
      <c r="H588" s="217">
        <f t="shared" si="20"/>
        <v>0</v>
      </c>
      <c r="I588" s="20" t="s">
        <v>4992</v>
      </c>
      <c r="J588" s="21"/>
      <c r="K588" s="21"/>
      <c r="M588" s="192">
        <v>41944</v>
      </c>
      <c r="N588" s="193">
        <v>2436</v>
      </c>
      <c r="O588" s="324" t="s">
        <v>4923</v>
      </c>
      <c r="P588" s="308" t="s">
        <v>52</v>
      </c>
      <c r="Q588" s="309">
        <v>2890</v>
      </c>
      <c r="R588" s="256">
        <v>41944</v>
      </c>
      <c r="S588" s="42">
        <v>2890</v>
      </c>
      <c r="T588" s="77">
        <f t="shared" si="19"/>
        <v>0</v>
      </c>
      <c r="U588" s="190" t="s">
        <v>5000</v>
      </c>
    </row>
    <row r="589" spans="1:21" x14ac:dyDescent="0.25">
      <c r="A589" s="192">
        <v>41951</v>
      </c>
      <c r="B589" s="193">
        <v>2983</v>
      </c>
      <c r="C589" s="324" t="s">
        <v>4923</v>
      </c>
      <c r="D589" s="20" t="s">
        <v>4915</v>
      </c>
      <c r="E589" s="213">
        <v>32374.799999999999</v>
      </c>
      <c r="F589" s="256">
        <v>41954</v>
      </c>
      <c r="G589" s="42">
        <v>32374.799999999999</v>
      </c>
      <c r="H589" s="217">
        <f t="shared" si="20"/>
        <v>0</v>
      </c>
      <c r="I589" s="20" t="s">
        <v>6617</v>
      </c>
      <c r="J589" s="21"/>
      <c r="K589" s="21"/>
      <c r="M589" s="192">
        <v>41946</v>
      </c>
      <c r="N589" s="193">
        <v>2585</v>
      </c>
      <c r="O589" s="324" t="s">
        <v>4923</v>
      </c>
      <c r="P589" s="661" t="s">
        <v>52</v>
      </c>
      <c r="Q589" s="309">
        <v>816</v>
      </c>
      <c r="R589" s="256">
        <v>41946</v>
      </c>
      <c r="S589" s="42">
        <v>816</v>
      </c>
      <c r="T589" s="77">
        <f t="shared" si="19"/>
        <v>0</v>
      </c>
      <c r="U589" s="50" t="s">
        <v>5009</v>
      </c>
    </row>
    <row r="590" spans="1:21" x14ac:dyDescent="0.25">
      <c r="A590" s="192">
        <v>41951</v>
      </c>
      <c r="B590" s="193">
        <v>2984</v>
      </c>
      <c r="C590" s="324" t="s">
        <v>4923</v>
      </c>
      <c r="D590" s="20" t="s">
        <v>23</v>
      </c>
      <c r="E590" s="213">
        <v>7426</v>
      </c>
      <c r="F590" s="256">
        <v>41951</v>
      </c>
      <c r="G590" s="42">
        <v>7426</v>
      </c>
      <c r="H590" s="217">
        <f t="shared" si="20"/>
        <v>0</v>
      </c>
      <c r="I590" s="20" t="s">
        <v>4992</v>
      </c>
      <c r="J590" s="21"/>
      <c r="K590" s="21"/>
      <c r="M590" s="192">
        <v>41947</v>
      </c>
      <c r="N590" s="193">
        <v>2691</v>
      </c>
      <c r="O590" s="324" t="s">
        <v>4923</v>
      </c>
      <c r="P590" s="308" t="s">
        <v>52</v>
      </c>
      <c r="Q590" s="309">
        <v>2565.7199999999998</v>
      </c>
      <c r="R590" s="256">
        <v>41947</v>
      </c>
      <c r="S590" s="42">
        <v>2565.7199999999998</v>
      </c>
      <c r="T590" s="217">
        <f t="shared" si="19"/>
        <v>0</v>
      </c>
      <c r="U590" s="190" t="s">
        <v>4995</v>
      </c>
    </row>
    <row r="591" spans="1:21" x14ac:dyDescent="0.25">
      <c r="A591" s="192">
        <v>41951</v>
      </c>
      <c r="B591" s="193">
        <v>2985</v>
      </c>
      <c r="C591" s="324" t="s">
        <v>4923</v>
      </c>
      <c r="D591" s="20" t="s">
        <v>4234</v>
      </c>
      <c r="E591" s="213">
        <v>4291.2</v>
      </c>
      <c r="F591" s="256">
        <v>41951</v>
      </c>
      <c r="G591" s="42">
        <v>4291.2</v>
      </c>
      <c r="H591" s="217">
        <f t="shared" si="20"/>
        <v>0</v>
      </c>
      <c r="I591" s="20" t="s">
        <v>4992</v>
      </c>
      <c r="J591" s="21"/>
      <c r="K591" s="21"/>
      <c r="M591" s="192">
        <v>41948</v>
      </c>
      <c r="N591" s="193">
        <v>2714</v>
      </c>
      <c r="O591" s="324" t="s">
        <v>4923</v>
      </c>
      <c r="P591" s="308" t="s">
        <v>52</v>
      </c>
      <c r="Q591" s="309">
        <v>2070</v>
      </c>
      <c r="R591" s="256">
        <v>41948</v>
      </c>
      <c r="S591" s="42">
        <v>2070</v>
      </c>
      <c r="T591" s="217">
        <f t="shared" si="19"/>
        <v>0</v>
      </c>
      <c r="U591" s="190" t="s">
        <v>4992</v>
      </c>
    </row>
    <row r="592" spans="1:21" x14ac:dyDescent="0.25">
      <c r="A592" s="192">
        <v>41951</v>
      </c>
      <c r="B592" s="193">
        <v>2986</v>
      </c>
      <c r="C592" s="324" t="s">
        <v>4923</v>
      </c>
      <c r="D592" s="20" t="s">
        <v>4586</v>
      </c>
      <c r="E592" s="213">
        <v>1355.2</v>
      </c>
      <c r="F592" s="256">
        <v>41951</v>
      </c>
      <c r="G592" s="42">
        <v>1355.2</v>
      </c>
      <c r="H592" s="217">
        <f t="shared" si="20"/>
        <v>0</v>
      </c>
      <c r="I592" s="20" t="s">
        <v>4992</v>
      </c>
      <c r="J592" s="21"/>
      <c r="K592" s="21"/>
      <c r="M592" s="192">
        <v>41951</v>
      </c>
      <c r="N592" s="193">
        <v>3015</v>
      </c>
      <c r="O592" s="324" t="s">
        <v>4923</v>
      </c>
      <c r="P592" s="20" t="s">
        <v>52</v>
      </c>
      <c r="Q592" s="213">
        <v>3513.6</v>
      </c>
      <c r="R592" s="256">
        <v>41951</v>
      </c>
      <c r="S592" s="42">
        <v>3513.6</v>
      </c>
      <c r="T592" s="217">
        <f t="shared" si="19"/>
        <v>0</v>
      </c>
      <c r="U592" s="20" t="s">
        <v>4992</v>
      </c>
    </row>
    <row r="593" spans="1:21" x14ac:dyDescent="0.25">
      <c r="A593" s="192">
        <v>41951</v>
      </c>
      <c r="B593" s="193">
        <v>2987</v>
      </c>
      <c r="C593" s="324" t="s">
        <v>4923</v>
      </c>
      <c r="D593" s="20" t="s">
        <v>4586</v>
      </c>
      <c r="E593" s="213">
        <v>3594.8</v>
      </c>
      <c r="F593" s="256">
        <v>41951</v>
      </c>
      <c r="G593" s="42">
        <v>3594.8</v>
      </c>
      <c r="H593" s="217">
        <f t="shared" si="20"/>
        <v>0</v>
      </c>
      <c r="I593" s="20" t="s">
        <v>4992</v>
      </c>
      <c r="J593" s="21"/>
      <c r="K593" s="21"/>
      <c r="M593" s="192">
        <v>41952</v>
      </c>
      <c r="N593" s="193">
        <v>3082</v>
      </c>
      <c r="O593" s="324" t="s">
        <v>4923</v>
      </c>
      <c r="P593" s="20" t="s">
        <v>52</v>
      </c>
      <c r="Q593" s="213">
        <v>3475.2</v>
      </c>
      <c r="R593" s="256">
        <v>41952</v>
      </c>
      <c r="S593" s="42">
        <v>3475.2</v>
      </c>
      <c r="T593" s="217">
        <f t="shared" si="19"/>
        <v>0</v>
      </c>
      <c r="U593" s="190" t="s">
        <v>6049</v>
      </c>
    </row>
    <row r="594" spans="1:21" x14ac:dyDescent="0.25">
      <c r="A594" s="192">
        <v>41951</v>
      </c>
      <c r="B594" s="193">
        <v>2988</v>
      </c>
      <c r="C594" s="324" t="s">
        <v>4923</v>
      </c>
      <c r="D594" s="20" t="s">
        <v>2133</v>
      </c>
      <c r="E594" s="213">
        <v>300</v>
      </c>
      <c r="F594" s="256">
        <v>41951</v>
      </c>
      <c r="G594" s="42">
        <v>300</v>
      </c>
      <c r="H594" s="217">
        <f t="shared" si="20"/>
        <v>0</v>
      </c>
      <c r="I594" s="20" t="s">
        <v>4992</v>
      </c>
      <c r="M594" s="192">
        <v>41954</v>
      </c>
      <c r="N594" s="193">
        <v>3265</v>
      </c>
      <c r="O594" s="324" t="s">
        <v>4923</v>
      </c>
      <c r="P594" s="20" t="s">
        <v>52</v>
      </c>
      <c r="Q594" s="213">
        <v>4192</v>
      </c>
      <c r="R594" s="256">
        <v>41955</v>
      </c>
      <c r="S594" s="42">
        <v>4192</v>
      </c>
      <c r="T594" s="217">
        <f t="shared" si="19"/>
        <v>0</v>
      </c>
      <c r="U594" s="190" t="s">
        <v>5000</v>
      </c>
    </row>
    <row r="595" spans="1:21" x14ac:dyDescent="0.25">
      <c r="A595" s="192">
        <v>41951</v>
      </c>
      <c r="B595" s="193">
        <v>2989</v>
      </c>
      <c r="C595" s="324" t="s">
        <v>4923</v>
      </c>
      <c r="D595" s="20" t="s">
        <v>4826</v>
      </c>
      <c r="E595" s="213">
        <v>5307.2</v>
      </c>
      <c r="F595" s="256">
        <v>41951</v>
      </c>
      <c r="G595" s="42">
        <v>5307.2</v>
      </c>
      <c r="H595" s="217">
        <f t="shared" si="20"/>
        <v>0</v>
      </c>
      <c r="I595" s="20" t="s">
        <v>4992</v>
      </c>
      <c r="M595" s="192">
        <v>41956</v>
      </c>
      <c r="N595" s="193">
        <v>3399</v>
      </c>
      <c r="O595" s="324" t="s">
        <v>4923</v>
      </c>
      <c r="P595" s="20" t="s">
        <v>52</v>
      </c>
      <c r="Q595" s="213">
        <v>901.4</v>
      </c>
      <c r="R595" s="256">
        <v>41956</v>
      </c>
      <c r="S595" s="42">
        <v>901.4</v>
      </c>
      <c r="T595" s="217">
        <f t="shared" si="19"/>
        <v>0</v>
      </c>
      <c r="U595" s="190" t="s">
        <v>5251</v>
      </c>
    </row>
    <row r="596" spans="1:21" x14ac:dyDescent="0.25">
      <c r="A596" s="192">
        <v>41951</v>
      </c>
      <c r="B596" s="193">
        <v>2990</v>
      </c>
      <c r="C596" s="324" t="s">
        <v>4923</v>
      </c>
      <c r="D596" s="20" t="s">
        <v>3366</v>
      </c>
      <c r="E596" s="213">
        <v>2432</v>
      </c>
      <c r="F596" s="256">
        <v>41951</v>
      </c>
      <c r="G596" s="42">
        <v>2432</v>
      </c>
      <c r="H596" s="217">
        <f t="shared" si="20"/>
        <v>0</v>
      </c>
      <c r="I596" s="20" t="s">
        <v>5010</v>
      </c>
      <c r="M596" s="192">
        <v>41957</v>
      </c>
      <c r="N596" s="193">
        <v>3492</v>
      </c>
      <c r="O596" s="324" t="s">
        <v>4923</v>
      </c>
      <c r="P596" s="308" t="s">
        <v>52</v>
      </c>
      <c r="Q596" s="309">
        <v>4371.1000000000004</v>
      </c>
      <c r="R596" s="256">
        <v>41957</v>
      </c>
      <c r="S596" s="42">
        <v>4371.1000000000004</v>
      </c>
      <c r="T596" s="217">
        <f t="shared" si="19"/>
        <v>0</v>
      </c>
      <c r="U596" s="20" t="s">
        <v>5000</v>
      </c>
    </row>
    <row r="597" spans="1:21" x14ac:dyDescent="0.25">
      <c r="A597" s="192">
        <v>41951</v>
      </c>
      <c r="B597" s="193">
        <v>2991</v>
      </c>
      <c r="C597" s="324" t="s">
        <v>4923</v>
      </c>
      <c r="D597" s="20" t="s">
        <v>35</v>
      </c>
      <c r="E597" s="213">
        <v>5900</v>
      </c>
      <c r="F597" s="256">
        <v>41951</v>
      </c>
      <c r="G597" s="42">
        <v>5900</v>
      </c>
      <c r="H597" s="217">
        <f t="shared" si="20"/>
        <v>0</v>
      </c>
      <c r="I597" s="20" t="s">
        <v>4992</v>
      </c>
      <c r="M597" s="192">
        <v>41958</v>
      </c>
      <c r="N597" s="193">
        <v>3585</v>
      </c>
      <c r="O597" s="324" t="s">
        <v>4923</v>
      </c>
      <c r="P597" s="308" t="s">
        <v>52</v>
      </c>
      <c r="Q597" s="309">
        <v>3753.6</v>
      </c>
      <c r="R597" s="256">
        <v>41960</v>
      </c>
      <c r="S597" s="42">
        <v>3753.6</v>
      </c>
      <c r="T597" s="217">
        <f t="shared" si="19"/>
        <v>0</v>
      </c>
      <c r="U597" s="190" t="s">
        <v>5251</v>
      </c>
    </row>
    <row r="598" spans="1:21" x14ac:dyDescent="0.25">
      <c r="A598" s="192">
        <v>41951</v>
      </c>
      <c r="B598" s="193">
        <v>2992</v>
      </c>
      <c r="C598" s="324" t="s">
        <v>4923</v>
      </c>
      <c r="D598" s="20" t="s">
        <v>2369</v>
      </c>
      <c r="E598" s="213">
        <v>1441.6</v>
      </c>
      <c r="F598" s="256">
        <v>41951</v>
      </c>
      <c r="G598" s="42">
        <v>1441.6</v>
      </c>
      <c r="H598" s="217">
        <f t="shared" si="20"/>
        <v>0</v>
      </c>
      <c r="I598" s="20" t="s">
        <v>4992</v>
      </c>
      <c r="M598" s="192">
        <v>41959</v>
      </c>
      <c r="N598" s="193">
        <v>3670</v>
      </c>
      <c r="O598" s="324" t="s">
        <v>4923</v>
      </c>
      <c r="P598" s="20" t="s">
        <v>52</v>
      </c>
      <c r="Q598" s="213">
        <v>4690</v>
      </c>
      <c r="R598" s="256">
        <v>41960</v>
      </c>
      <c r="S598" s="42">
        <v>4690</v>
      </c>
      <c r="T598" s="217">
        <f t="shared" si="19"/>
        <v>0</v>
      </c>
      <c r="U598" s="20" t="s">
        <v>6049</v>
      </c>
    </row>
    <row r="599" spans="1:21" x14ac:dyDescent="0.25">
      <c r="A599" s="192">
        <v>41951</v>
      </c>
      <c r="B599" s="193">
        <v>2993</v>
      </c>
      <c r="C599" s="324" t="s">
        <v>4923</v>
      </c>
      <c r="D599" s="20" t="s">
        <v>339</v>
      </c>
      <c r="E599" s="213">
        <v>954</v>
      </c>
      <c r="F599" s="256">
        <v>41951</v>
      </c>
      <c r="G599" s="42">
        <v>954</v>
      </c>
      <c r="H599" s="217">
        <f t="shared" si="20"/>
        <v>0</v>
      </c>
      <c r="I599" s="20" t="s">
        <v>4992</v>
      </c>
      <c r="M599" s="192">
        <v>41960</v>
      </c>
      <c r="N599" s="193">
        <v>3714</v>
      </c>
      <c r="O599" s="324" t="s">
        <v>4923</v>
      </c>
      <c r="P599" s="20" t="s">
        <v>52</v>
      </c>
      <c r="Q599" s="213">
        <v>2460</v>
      </c>
      <c r="R599" s="256">
        <v>41960</v>
      </c>
      <c r="S599" s="229">
        <v>2460</v>
      </c>
      <c r="T599" s="217">
        <f t="shared" si="19"/>
        <v>0</v>
      </c>
      <c r="U599" s="190" t="s">
        <v>4997</v>
      </c>
    </row>
    <row r="600" spans="1:21" x14ac:dyDescent="0.25">
      <c r="A600" s="192">
        <v>41951</v>
      </c>
      <c r="B600" s="193">
        <v>2994</v>
      </c>
      <c r="C600" s="324" t="s">
        <v>4923</v>
      </c>
      <c r="D600" s="20" t="s">
        <v>123</v>
      </c>
      <c r="E600" s="213">
        <v>6882.2</v>
      </c>
      <c r="F600" s="256">
        <v>41953</v>
      </c>
      <c r="G600" s="42">
        <v>6882.2</v>
      </c>
      <c r="H600" s="217">
        <f t="shared" si="20"/>
        <v>0</v>
      </c>
      <c r="I600" s="20" t="s">
        <v>4992</v>
      </c>
      <c r="M600" s="192">
        <v>41961</v>
      </c>
      <c r="N600" s="193">
        <v>3815</v>
      </c>
      <c r="O600" s="324" t="s">
        <v>4923</v>
      </c>
      <c r="P600" s="308" t="s">
        <v>52</v>
      </c>
      <c r="Q600" s="309">
        <v>3183</v>
      </c>
      <c r="R600" s="256">
        <v>41961</v>
      </c>
      <c r="S600" s="229">
        <v>3183</v>
      </c>
      <c r="T600" s="217">
        <f t="shared" si="19"/>
        <v>0</v>
      </c>
      <c r="U600" s="190" t="s">
        <v>5000</v>
      </c>
    </row>
    <row r="601" spans="1:21" x14ac:dyDescent="0.25">
      <c r="A601" s="192">
        <v>41951</v>
      </c>
      <c r="B601" s="193">
        <v>2995</v>
      </c>
      <c r="C601" s="324" t="s">
        <v>4923</v>
      </c>
      <c r="D601" s="20" t="s">
        <v>396</v>
      </c>
      <c r="E601" s="213">
        <v>320</v>
      </c>
      <c r="F601" s="256">
        <v>41951</v>
      </c>
      <c r="G601" s="42">
        <v>320</v>
      </c>
      <c r="H601" s="217">
        <f t="shared" si="20"/>
        <v>0</v>
      </c>
      <c r="I601" s="20" t="s">
        <v>4992</v>
      </c>
      <c r="K601" s="33"/>
      <c r="M601" s="192">
        <v>41963</v>
      </c>
      <c r="N601" s="193">
        <v>3956</v>
      </c>
      <c r="O601" s="324" t="s">
        <v>4923</v>
      </c>
      <c r="P601" s="308" t="s">
        <v>52</v>
      </c>
      <c r="Q601" s="309">
        <v>4574</v>
      </c>
      <c r="R601" s="256">
        <v>41963</v>
      </c>
      <c r="S601" s="42">
        <v>4574</v>
      </c>
      <c r="T601" s="217">
        <f t="shared" si="19"/>
        <v>0</v>
      </c>
      <c r="U601" s="20" t="s">
        <v>6049</v>
      </c>
    </row>
    <row r="602" spans="1:21" x14ac:dyDescent="0.25">
      <c r="A602" s="192">
        <v>41951</v>
      </c>
      <c r="B602" s="193">
        <v>2996</v>
      </c>
      <c r="C602" s="324" t="s">
        <v>4923</v>
      </c>
      <c r="D602" s="20" t="s">
        <v>110</v>
      </c>
      <c r="E602" s="213">
        <v>43097.04</v>
      </c>
      <c r="F602" s="256">
        <v>41954</v>
      </c>
      <c r="G602" s="42">
        <v>43097.04</v>
      </c>
      <c r="H602" s="217">
        <f t="shared" si="20"/>
        <v>0</v>
      </c>
      <c r="I602" s="20" t="s">
        <v>4995</v>
      </c>
      <c r="M602" s="192">
        <v>41965</v>
      </c>
      <c r="N602" s="193">
        <v>4128</v>
      </c>
      <c r="O602" s="322" t="s">
        <v>4923</v>
      </c>
      <c r="P602" s="308" t="s">
        <v>52</v>
      </c>
      <c r="Q602" s="309">
        <v>5756</v>
      </c>
      <c r="R602" s="256">
        <v>41965</v>
      </c>
      <c r="S602" s="34">
        <v>5756</v>
      </c>
      <c r="T602" s="217">
        <f t="shared" si="19"/>
        <v>0</v>
      </c>
      <c r="U602" s="108" t="s">
        <v>4997</v>
      </c>
    </row>
    <row r="603" spans="1:21" x14ac:dyDescent="0.25">
      <c r="A603" s="192">
        <v>41951</v>
      </c>
      <c r="B603" s="193">
        <v>2997</v>
      </c>
      <c r="C603" s="324" t="s">
        <v>4923</v>
      </c>
      <c r="D603" s="20" t="s">
        <v>29</v>
      </c>
      <c r="E603" s="213">
        <v>17538.8</v>
      </c>
      <c r="F603" s="256">
        <v>41951</v>
      </c>
      <c r="G603" s="42">
        <v>17538.8</v>
      </c>
      <c r="H603" s="217">
        <f t="shared" si="20"/>
        <v>0</v>
      </c>
      <c r="I603" s="20" t="s">
        <v>5251</v>
      </c>
      <c r="M603" s="192">
        <v>41968</v>
      </c>
      <c r="N603" s="193">
        <v>4400</v>
      </c>
      <c r="O603" s="322" t="s">
        <v>4923</v>
      </c>
      <c r="P603" s="308" t="s">
        <v>52</v>
      </c>
      <c r="Q603" s="309">
        <v>2726.4</v>
      </c>
      <c r="R603" s="256">
        <v>41968</v>
      </c>
      <c r="S603" s="42">
        <v>2726.4</v>
      </c>
      <c r="T603" s="217">
        <f t="shared" si="19"/>
        <v>0</v>
      </c>
      <c r="U603" s="32" t="s">
        <v>6049</v>
      </c>
    </row>
    <row r="604" spans="1:21" x14ac:dyDescent="0.25">
      <c r="A604" s="192">
        <v>41951</v>
      </c>
      <c r="B604" s="193">
        <v>2998</v>
      </c>
      <c r="C604" s="324" t="s">
        <v>4923</v>
      </c>
      <c r="D604" s="20" t="s">
        <v>62</v>
      </c>
      <c r="E604" s="213">
        <v>23516.799999999999</v>
      </c>
      <c r="F604" s="256">
        <v>41951</v>
      </c>
      <c r="G604" s="42">
        <v>23516.799999999999</v>
      </c>
      <c r="H604" s="217">
        <f t="shared" si="20"/>
        <v>0</v>
      </c>
      <c r="I604" s="20" t="s">
        <v>4993</v>
      </c>
      <c r="M604" s="192">
        <v>41969</v>
      </c>
      <c r="N604" s="193">
        <v>4459</v>
      </c>
      <c r="O604" s="322" t="s">
        <v>4923</v>
      </c>
      <c r="P604" s="308" t="s">
        <v>52</v>
      </c>
      <c r="Q604" s="309">
        <v>295.8</v>
      </c>
      <c r="R604" s="256">
        <v>41969</v>
      </c>
      <c r="S604" s="34">
        <v>295.8</v>
      </c>
      <c r="T604" s="217">
        <f t="shared" si="19"/>
        <v>0</v>
      </c>
      <c r="U604" s="108" t="s">
        <v>5000</v>
      </c>
    </row>
    <row r="605" spans="1:21" x14ac:dyDescent="0.25">
      <c r="A605" s="192">
        <v>41951</v>
      </c>
      <c r="B605" s="193">
        <v>2999</v>
      </c>
      <c r="C605" s="324" t="s">
        <v>4923</v>
      </c>
      <c r="D605" s="20" t="s">
        <v>5004</v>
      </c>
      <c r="E605" s="213">
        <v>10468.799999999999</v>
      </c>
      <c r="F605" s="256">
        <v>41951</v>
      </c>
      <c r="G605" s="42">
        <v>10468.799999999999</v>
      </c>
      <c r="H605" s="217">
        <f t="shared" si="20"/>
        <v>0</v>
      </c>
      <c r="I605" s="20" t="s">
        <v>4993</v>
      </c>
      <c r="M605" s="192">
        <v>41970</v>
      </c>
      <c r="N605" s="193">
        <v>4539</v>
      </c>
      <c r="O605" s="322" t="s">
        <v>4923</v>
      </c>
      <c r="P605" s="308" t="s">
        <v>52</v>
      </c>
      <c r="Q605" s="309">
        <v>3356</v>
      </c>
      <c r="R605" s="256">
        <v>41970</v>
      </c>
      <c r="S605" s="229">
        <v>3356</v>
      </c>
      <c r="T605" s="217">
        <f t="shared" si="19"/>
        <v>0</v>
      </c>
      <c r="U605" s="20" t="s">
        <v>5000</v>
      </c>
    </row>
    <row r="606" spans="1:21" x14ac:dyDescent="0.25">
      <c r="A606" s="192">
        <v>41951</v>
      </c>
      <c r="B606" s="193">
        <v>3000</v>
      </c>
      <c r="C606" s="324" t="s">
        <v>4923</v>
      </c>
      <c r="D606" s="20" t="s">
        <v>2183</v>
      </c>
      <c r="E606" s="213">
        <v>3097.6</v>
      </c>
      <c r="F606" s="256">
        <v>41951</v>
      </c>
      <c r="G606" s="42">
        <v>3097.6</v>
      </c>
      <c r="H606" s="217">
        <f t="shared" si="20"/>
        <v>0</v>
      </c>
      <c r="I606" s="20" t="s">
        <v>5251</v>
      </c>
      <c r="M606" s="192">
        <v>41971</v>
      </c>
      <c r="N606" s="193">
        <v>4658</v>
      </c>
      <c r="O606" s="322" t="s">
        <v>4923</v>
      </c>
      <c r="P606" s="199" t="s">
        <v>52</v>
      </c>
      <c r="Q606" s="238">
        <v>892.5</v>
      </c>
      <c r="R606" s="256">
        <v>41971</v>
      </c>
      <c r="S606" s="34">
        <v>892.5</v>
      </c>
      <c r="T606" s="217">
        <f t="shared" si="19"/>
        <v>0</v>
      </c>
      <c r="U606" s="36" t="s">
        <v>5000</v>
      </c>
    </row>
    <row r="607" spans="1:21" x14ac:dyDescent="0.25">
      <c r="A607" s="192">
        <v>41951</v>
      </c>
      <c r="B607" s="193">
        <v>3001</v>
      </c>
      <c r="C607" s="324" t="s">
        <v>4923</v>
      </c>
      <c r="D607" s="20" t="s">
        <v>6196</v>
      </c>
      <c r="E607" s="213">
        <v>1800</v>
      </c>
      <c r="F607" s="256">
        <v>41960</v>
      </c>
      <c r="G607" s="42">
        <v>1800</v>
      </c>
      <c r="H607" s="217">
        <f t="shared" si="20"/>
        <v>0</v>
      </c>
      <c r="I607" s="20" t="s">
        <v>5251</v>
      </c>
      <c r="M607" s="192">
        <v>41972</v>
      </c>
      <c r="N607" s="193">
        <v>4742</v>
      </c>
      <c r="O607" s="322" t="s">
        <v>4923</v>
      </c>
      <c r="P607" s="308" t="s">
        <v>52</v>
      </c>
      <c r="Q607" s="309">
        <v>4656</v>
      </c>
      <c r="R607" s="412">
        <v>41974</v>
      </c>
      <c r="S607" s="219">
        <v>4656</v>
      </c>
      <c r="T607" s="217">
        <f t="shared" si="19"/>
        <v>0</v>
      </c>
      <c r="U607" s="20" t="s">
        <v>5000</v>
      </c>
    </row>
    <row r="608" spans="1:21" x14ac:dyDescent="0.25">
      <c r="A608" s="192">
        <v>41951</v>
      </c>
      <c r="B608" s="193">
        <v>3002</v>
      </c>
      <c r="C608" s="324" t="s">
        <v>4923</v>
      </c>
      <c r="D608" s="20" t="s">
        <v>6616</v>
      </c>
      <c r="E608" s="213">
        <v>1800</v>
      </c>
      <c r="F608" s="256">
        <v>41960</v>
      </c>
      <c r="G608" s="42">
        <v>1800</v>
      </c>
      <c r="H608" s="217">
        <f t="shared" si="20"/>
        <v>0</v>
      </c>
      <c r="I608" s="20" t="s">
        <v>5251</v>
      </c>
      <c r="M608" s="192">
        <v>41973</v>
      </c>
      <c r="N608" s="193">
        <v>4846</v>
      </c>
      <c r="O608" s="322" t="s">
        <v>4923</v>
      </c>
      <c r="P608" s="308" t="s">
        <v>52</v>
      </c>
      <c r="Q608" s="309">
        <v>2347.1999999999998</v>
      </c>
      <c r="R608" s="368">
        <v>41973</v>
      </c>
      <c r="S608" s="229">
        <v>2347.1999999999998</v>
      </c>
      <c r="T608" s="217">
        <f t="shared" si="19"/>
        <v>0</v>
      </c>
      <c r="U608" s="20" t="s">
        <v>5251</v>
      </c>
    </row>
    <row r="609" spans="1:21" x14ac:dyDescent="0.25">
      <c r="A609" s="192">
        <v>41951</v>
      </c>
      <c r="B609" s="193">
        <v>3003</v>
      </c>
      <c r="C609" s="324" t="s">
        <v>4923</v>
      </c>
      <c r="D609" s="20" t="s">
        <v>98</v>
      </c>
      <c r="E609" s="213">
        <v>7818.4</v>
      </c>
      <c r="F609" s="256">
        <v>41951</v>
      </c>
      <c r="G609" s="42">
        <v>7818.4</v>
      </c>
      <c r="H609" s="217">
        <f t="shared" si="20"/>
        <v>0</v>
      </c>
      <c r="I609" s="20" t="s">
        <v>4993</v>
      </c>
      <c r="M609" s="192">
        <v>41949</v>
      </c>
      <c r="N609" s="193">
        <v>2879</v>
      </c>
      <c r="O609" s="324" t="s">
        <v>4923</v>
      </c>
      <c r="P609" s="308" t="s">
        <v>4651</v>
      </c>
      <c r="Q609" s="309">
        <v>1413.6</v>
      </c>
      <c r="R609" s="256">
        <v>41949</v>
      </c>
      <c r="S609" s="42">
        <v>1413.6</v>
      </c>
      <c r="T609" s="217">
        <f t="shared" si="19"/>
        <v>0</v>
      </c>
      <c r="U609" s="20" t="s">
        <v>4992</v>
      </c>
    </row>
    <row r="610" spans="1:21" x14ac:dyDescent="0.25">
      <c r="A610" s="192">
        <v>41951</v>
      </c>
      <c r="B610" s="193">
        <v>3004</v>
      </c>
      <c r="C610" s="324" t="s">
        <v>4923</v>
      </c>
      <c r="D610" s="20" t="s">
        <v>2714</v>
      </c>
      <c r="E610" s="213">
        <v>5176.5</v>
      </c>
      <c r="F610" s="256">
        <v>41951</v>
      </c>
      <c r="G610" s="42">
        <v>5176.5</v>
      </c>
      <c r="H610" s="217">
        <f t="shared" si="20"/>
        <v>0</v>
      </c>
      <c r="I610" s="20" t="s">
        <v>4995</v>
      </c>
      <c r="M610" s="192">
        <v>41964</v>
      </c>
      <c r="N610" s="193">
        <v>4095</v>
      </c>
      <c r="O610" s="322" t="s">
        <v>4923</v>
      </c>
      <c r="P610" s="308" t="s">
        <v>4651</v>
      </c>
      <c r="Q610" s="309">
        <v>1299.2</v>
      </c>
      <c r="R610" s="256">
        <v>41964</v>
      </c>
      <c r="S610" s="34">
        <v>1299.2</v>
      </c>
      <c r="T610" s="217">
        <f t="shared" si="19"/>
        <v>0</v>
      </c>
      <c r="U610" s="108" t="s">
        <v>4992</v>
      </c>
    </row>
    <row r="611" spans="1:21" x14ac:dyDescent="0.25">
      <c r="A611" s="192">
        <v>41951</v>
      </c>
      <c r="B611" s="193">
        <v>3005</v>
      </c>
      <c r="C611" s="324" t="s">
        <v>4923</v>
      </c>
      <c r="D611" s="20" t="s">
        <v>180</v>
      </c>
      <c r="E611" s="213">
        <v>12702.8</v>
      </c>
      <c r="F611" s="256">
        <v>41951</v>
      </c>
      <c r="G611" s="42">
        <v>12702.8</v>
      </c>
      <c r="H611" s="217">
        <f t="shared" si="20"/>
        <v>0</v>
      </c>
      <c r="I611" s="20" t="s">
        <v>4993</v>
      </c>
      <c r="M611" s="192">
        <v>41944</v>
      </c>
      <c r="N611" s="193">
        <v>2485</v>
      </c>
      <c r="O611" s="324" t="s">
        <v>4923</v>
      </c>
      <c r="P611" s="308" t="s">
        <v>4661</v>
      </c>
      <c r="Q611" s="309">
        <v>14384.18</v>
      </c>
      <c r="R611" s="256">
        <v>41947</v>
      </c>
      <c r="S611" s="42">
        <v>14384.18</v>
      </c>
      <c r="T611" s="77">
        <f t="shared" si="19"/>
        <v>0</v>
      </c>
      <c r="U611" s="20" t="s">
        <v>4995</v>
      </c>
    </row>
    <row r="612" spans="1:21" x14ac:dyDescent="0.25">
      <c r="A612" s="192">
        <v>41951</v>
      </c>
      <c r="B612" s="193">
        <v>3006</v>
      </c>
      <c r="C612" s="324" t="s">
        <v>4923</v>
      </c>
      <c r="D612" s="20" t="s">
        <v>25</v>
      </c>
      <c r="E612" s="213">
        <v>2798.4</v>
      </c>
      <c r="F612" s="256">
        <v>41951</v>
      </c>
      <c r="G612" s="42">
        <v>2798.4</v>
      </c>
      <c r="H612" s="217">
        <f t="shared" si="20"/>
        <v>0</v>
      </c>
      <c r="I612" s="20" t="s">
        <v>4993</v>
      </c>
      <c r="M612" s="192">
        <v>41953</v>
      </c>
      <c r="N612" s="193">
        <v>3199</v>
      </c>
      <c r="O612" s="324" t="s">
        <v>4923</v>
      </c>
      <c r="P612" s="20" t="s">
        <v>4661</v>
      </c>
      <c r="Q612" s="213">
        <v>40949.5</v>
      </c>
      <c r="R612" s="412" t="s">
        <v>6674</v>
      </c>
      <c r="S612" s="42">
        <v>40949.5</v>
      </c>
      <c r="T612" s="217">
        <f t="shared" si="19"/>
        <v>0</v>
      </c>
      <c r="U612" s="190" t="s">
        <v>4995</v>
      </c>
    </row>
    <row r="613" spans="1:21" x14ac:dyDescent="0.25">
      <c r="A613" s="192">
        <v>41951</v>
      </c>
      <c r="B613" s="193">
        <v>3007</v>
      </c>
      <c r="C613" s="324" t="s">
        <v>4923</v>
      </c>
      <c r="D613" s="20" t="s">
        <v>1464</v>
      </c>
      <c r="E613" s="213">
        <v>5409.6</v>
      </c>
      <c r="F613" s="256">
        <v>41951</v>
      </c>
      <c r="G613" s="42">
        <v>5409.6</v>
      </c>
      <c r="H613" s="217">
        <f t="shared" si="20"/>
        <v>0</v>
      </c>
      <c r="I613" s="20" t="s">
        <v>4995</v>
      </c>
      <c r="M613" s="192">
        <v>41955</v>
      </c>
      <c r="N613" s="193">
        <v>3364</v>
      </c>
      <c r="O613" s="324" t="s">
        <v>4923</v>
      </c>
      <c r="P613" s="20" t="s">
        <v>4661</v>
      </c>
      <c r="Q613" s="213">
        <v>9196.7999999999993</v>
      </c>
      <c r="R613" s="256">
        <v>41956</v>
      </c>
      <c r="S613" s="42">
        <v>9196.7999999999993</v>
      </c>
      <c r="T613" s="217">
        <f t="shared" si="19"/>
        <v>0</v>
      </c>
      <c r="U613" s="190" t="s">
        <v>4992</v>
      </c>
    </row>
    <row r="614" spans="1:21" x14ac:dyDescent="0.25">
      <c r="A614" s="192">
        <v>41951</v>
      </c>
      <c r="B614" s="193">
        <v>3008</v>
      </c>
      <c r="C614" s="324" t="s">
        <v>4923</v>
      </c>
      <c r="D614" s="20" t="s">
        <v>338</v>
      </c>
      <c r="E614" s="213">
        <v>490.6</v>
      </c>
      <c r="F614" s="256">
        <v>41951</v>
      </c>
      <c r="G614" s="42">
        <v>490.6</v>
      </c>
      <c r="H614" s="217">
        <f t="shared" si="20"/>
        <v>0</v>
      </c>
      <c r="I614" s="20" t="s">
        <v>5251</v>
      </c>
      <c r="K614" s="33"/>
      <c r="M614" s="192">
        <v>41956</v>
      </c>
      <c r="N614" s="193">
        <v>3426</v>
      </c>
      <c r="O614" s="324" t="s">
        <v>4923</v>
      </c>
      <c r="P614" s="308" t="s">
        <v>4661</v>
      </c>
      <c r="Q614" s="309">
        <v>4630.6000000000004</v>
      </c>
      <c r="R614" s="412" t="s">
        <v>6684</v>
      </c>
      <c r="S614" s="34">
        <v>4630.6000000000004</v>
      </c>
      <c r="T614" s="217">
        <f t="shared" si="19"/>
        <v>0</v>
      </c>
      <c r="U614" s="32" t="s">
        <v>4995</v>
      </c>
    </row>
    <row r="615" spans="1:21" x14ac:dyDescent="0.25">
      <c r="A615" s="192">
        <v>41951</v>
      </c>
      <c r="B615" s="193">
        <v>3009</v>
      </c>
      <c r="C615" s="324" t="s">
        <v>4923</v>
      </c>
      <c r="D615" s="20" t="s">
        <v>2382</v>
      </c>
      <c r="E615" s="213">
        <v>5034.7</v>
      </c>
      <c r="F615" s="256">
        <v>41953</v>
      </c>
      <c r="G615" s="42">
        <v>5034.7</v>
      </c>
      <c r="H615" s="217">
        <f t="shared" si="20"/>
        <v>0</v>
      </c>
      <c r="I615" s="20" t="s">
        <v>4995</v>
      </c>
      <c r="M615" s="192">
        <v>41961</v>
      </c>
      <c r="N615" s="193">
        <v>3808</v>
      </c>
      <c r="O615" s="324" t="s">
        <v>4923</v>
      </c>
      <c r="P615" s="308" t="s">
        <v>4661</v>
      </c>
      <c r="Q615" s="309">
        <v>23280</v>
      </c>
      <c r="R615" s="256">
        <v>41964</v>
      </c>
      <c r="S615" s="229">
        <v>23280</v>
      </c>
      <c r="T615" s="217">
        <f t="shared" si="19"/>
        <v>0</v>
      </c>
      <c r="U615" s="190" t="s">
        <v>4995</v>
      </c>
    </row>
    <row r="616" spans="1:21" x14ac:dyDescent="0.25">
      <c r="A616" s="192">
        <v>41951</v>
      </c>
      <c r="B616" s="193">
        <v>3010</v>
      </c>
      <c r="C616" s="324" t="s">
        <v>4923</v>
      </c>
      <c r="D616" s="20" t="s">
        <v>4953</v>
      </c>
      <c r="E616" s="213">
        <v>12972.8</v>
      </c>
      <c r="F616" s="256" t="s">
        <v>6656</v>
      </c>
      <c r="G616" s="42">
        <v>12972.8</v>
      </c>
      <c r="H616" s="217">
        <f t="shared" si="20"/>
        <v>0</v>
      </c>
      <c r="I616" s="20" t="s">
        <v>4995</v>
      </c>
      <c r="K616" s="33"/>
      <c r="M616" s="192">
        <v>41962</v>
      </c>
      <c r="N616" s="193">
        <v>3903</v>
      </c>
      <c r="O616" s="324" t="s">
        <v>4923</v>
      </c>
      <c r="P616" s="308" t="s">
        <v>4661</v>
      </c>
      <c r="Q616" s="309">
        <v>7968</v>
      </c>
      <c r="R616" s="256">
        <v>41964</v>
      </c>
      <c r="S616" s="42">
        <v>7968</v>
      </c>
      <c r="T616" s="217">
        <f t="shared" si="19"/>
        <v>0</v>
      </c>
      <c r="U616" s="20" t="s">
        <v>4997</v>
      </c>
    </row>
    <row r="617" spans="1:21" x14ac:dyDescent="0.25">
      <c r="A617" s="192">
        <v>41951</v>
      </c>
      <c r="B617" s="193">
        <v>3011</v>
      </c>
      <c r="C617" s="324" t="s">
        <v>4923</v>
      </c>
      <c r="D617" s="20" t="s">
        <v>228</v>
      </c>
      <c r="E617" s="213">
        <v>7765.1</v>
      </c>
      <c r="F617" s="256">
        <v>41951</v>
      </c>
      <c r="G617" s="42">
        <v>7765.1</v>
      </c>
      <c r="H617" s="217">
        <f t="shared" si="20"/>
        <v>0</v>
      </c>
      <c r="I617" s="20" t="s">
        <v>5251</v>
      </c>
      <c r="M617" s="192">
        <v>41963</v>
      </c>
      <c r="N617" s="193">
        <v>3985</v>
      </c>
      <c r="O617" s="324" t="s">
        <v>4923</v>
      </c>
      <c r="P617" s="308" t="s">
        <v>4661</v>
      </c>
      <c r="Q617" s="309">
        <v>13568.4</v>
      </c>
      <c r="R617" s="256">
        <v>41964</v>
      </c>
      <c r="S617" s="42">
        <v>13568.4</v>
      </c>
      <c r="T617" s="217">
        <f t="shared" si="19"/>
        <v>0</v>
      </c>
      <c r="U617" s="20" t="s">
        <v>4995</v>
      </c>
    </row>
    <row r="618" spans="1:21" x14ac:dyDescent="0.25">
      <c r="A618" s="192">
        <v>41951</v>
      </c>
      <c r="B618" s="193">
        <v>3012</v>
      </c>
      <c r="C618" s="324" t="s">
        <v>4923</v>
      </c>
      <c r="D618" s="20" t="s">
        <v>124</v>
      </c>
      <c r="E618" s="213">
        <v>10439</v>
      </c>
      <c r="F618" s="256">
        <v>41951</v>
      </c>
      <c r="G618" s="42">
        <v>10439</v>
      </c>
      <c r="H618" s="217">
        <f t="shared" si="20"/>
        <v>0</v>
      </c>
      <c r="I618" s="20" t="s">
        <v>5251</v>
      </c>
      <c r="M618" s="192">
        <v>41964</v>
      </c>
      <c r="N618" s="193">
        <v>4081</v>
      </c>
      <c r="O618" s="322" t="s">
        <v>4923</v>
      </c>
      <c r="P618" s="308" t="s">
        <v>4661</v>
      </c>
      <c r="Q618" s="309">
        <v>42237</v>
      </c>
      <c r="R618" s="256">
        <v>41964</v>
      </c>
      <c r="S618" s="42">
        <v>42237</v>
      </c>
      <c r="T618" s="217">
        <f t="shared" si="19"/>
        <v>0</v>
      </c>
      <c r="U618" s="108" t="s">
        <v>4995</v>
      </c>
    </row>
    <row r="619" spans="1:21" x14ac:dyDescent="0.25">
      <c r="A619" s="192">
        <v>41951</v>
      </c>
      <c r="B619" s="193">
        <v>3013</v>
      </c>
      <c r="C619" s="324" t="s">
        <v>4923</v>
      </c>
      <c r="D619" s="20" t="s">
        <v>2504</v>
      </c>
      <c r="E619" s="213">
        <v>87044.87</v>
      </c>
      <c r="F619" s="256">
        <v>41954</v>
      </c>
      <c r="G619" s="42">
        <v>87044.87</v>
      </c>
      <c r="H619" s="217">
        <f t="shared" si="20"/>
        <v>0</v>
      </c>
      <c r="I619" s="20" t="s">
        <v>5009</v>
      </c>
      <c r="M619" s="192">
        <v>41968</v>
      </c>
      <c r="N619" s="193">
        <v>4392</v>
      </c>
      <c r="O619" s="322" t="s">
        <v>4923</v>
      </c>
      <c r="P619" s="308" t="s">
        <v>4661</v>
      </c>
      <c r="Q619" s="309">
        <v>8666.2000000000007</v>
      </c>
      <c r="R619" s="256">
        <v>41968</v>
      </c>
      <c r="S619" s="34">
        <v>8666.2000000000007</v>
      </c>
      <c r="T619" s="217">
        <f t="shared" si="19"/>
        <v>0</v>
      </c>
      <c r="U619" s="32" t="s">
        <v>4995</v>
      </c>
    </row>
    <row r="620" spans="1:21" x14ac:dyDescent="0.25">
      <c r="A620" s="192">
        <v>41951</v>
      </c>
      <c r="B620" s="193">
        <v>3014</v>
      </c>
      <c r="C620" s="324" t="s">
        <v>4923</v>
      </c>
      <c r="D620" s="20" t="s">
        <v>57</v>
      </c>
      <c r="E620" s="213">
        <v>1800</v>
      </c>
      <c r="F620" s="256">
        <v>41951</v>
      </c>
      <c r="G620" s="42">
        <v>1800</v>
      </c>
      <c r="H620" s="217">
        <f t="shared" si="20"/>
        <v>0</v>
      </c>
      <c r="I620" s="20" t="s">
        <v>5251</v>
      </c>
      <c r="M620" s="192">
        <v>41971</v>
      </c>
      <c r="N620" s="193">
        <v>4687</v>
      </c>
      <c r="O620" s="322" t="s">
        <v>4923</v>
      </c>
      <c r="P620" s="308" t="s">
        <v>4661</v>
      </c>
      <c r="Q620" s="309">
        <v>26066.400000000001</v>
      </c>
      <c r="R620" s="256">
        <v>41972</v>
      </c>
      <c r="S620" s="229">
        <v>26066.400000000001</v>
      </c>
      <c r="T620" s="217">
        <f t="shared" si="19"/>
        <v>0</v>
      </c>
      <c r="U620" s="20" t="s">
        <v>4995</v>
      </c>
    </row>
    <row r="621" spans="1:21" x14ac:dyDescent="0.25">
      <c r="A621" s="192">
        <v>41951</v>
      </c>
      <c r="B621" s="193">
        <v>3015</v>
      </c>
      <c r="C621" s="324" t="s">
        <v>4923</v>
      </c>
      <c r="D621" s="20" t="s">
        <v>52</v>
      </c>
      <c r="E621" s="213">
        <v>3513.6</v>
      </c>
      <c r="F621" s="256">
        <v>41951</v>
      </c>
      <c r="G621" s="42">
        <v>3513.6</v>
      </c>
      <c r="H621" s="217">
        <f t="shared" si="20"/>
        <v>0</v>
      </c>
      <c r="I621" s="20" t="s">
        <v>4992</v>
      </c>
      <c r="M621" s="192">
        <v>41946</v>
      </c>
      <c r="N621" s="193">
        <v>2615</v>
      </c>
      <c r="O621" s="324" t="s">
        <v>4923</v>
      </c>
      <c r="P621" s="661" t="s">
        <v>160</v>
      </c>
      <c r="Q621" s="309">
        <v>209466.96</v>
      </c>
      <c r="R621" s="428" t="s">
        <v>6622</v>
      </c>
      <c r="S621" s="42">
        <v>209466.96</v>
      </c>
      <c r="T621" s="217">
        <f t="shared" si="19"/>
        <v>0</v>
      </c>
      <c r="U621" s="50" t="s">
        <v>5009</v>
      </c>
    </row>
    <row r="622" spans="1:21" x14ac:dyDescent="0.25">
      <c r="A622" s="192">
        <v>41951</v>
      </c>
      <c r="B622" s="193">
        <v>3016</v>
      </c>
      <c r="C622" s="324" t="s">
        <v>4923</v>
      </c>
      <c r="D622" s="20" t="s">
        <v>4652</v>
      </c>
      <c r="E622" s="213">
        <v>3699</v>
      </c>
      <c r="F622" s="256">
        <v>41951</v>
      </c>
      <c r="G622" s="42">
        <v>3699</v>
      </c>
      <c r="H622" s="217">
        <f t="shared" si="20"/>
        <v>0</v>
      </c>
      <c r="I622" s="20" t="s">
        <v>5251</v>
      </c>
      <c r="M622" s="192">
        <v>41949</v>
      </c>
      <c r="N622" s="193">
        <v>2863</v>
      </c>
      <c r="O622" s="324" t="s">
        <v>4923</v>
      </c>
      <c r="P622" s="308" t="s">
        <v>160</v>
      </c>
      <c r="Q622" s="309">
        <v>139377.46</v>
      </c>
      <c r="R622" s="412" t="s">
        <v>6642</v>
      </c>
      <c r="S622" s="42">
        <v>139377.46</v>
      </c>
      <c r="T622" s="217">
        <f t="shared" si="19"/>
        <v>0</v>
      </c>
      <c r="U622" s="20" t="s">
        <v>5009</v>
      </c>
    </row>
    <row r="623" spans="1:21" x14ac:dyDescent="0.25">
      <c r="A623" s="192">
        <v>41951</v>
      </c>
      <c r="B623" s="193">
        <v>3017</v>
      </c>
      <c r="C623" s="324" t="s">
        <v>4923</v>
      </c>
      <c r="D623" s="20" t="s">
        <v>4287</v>
      </c>
      <c r="E623" s="213">
        <v>30639.45</v>
      </c>
      <c r="F623" s="256">
        <v>41951</v>
      </c>
      <c r="G623" s="42">
        <v>30639.45</v>
      </c>
      <c r="H623" s="217">
        <f t="shared" si="20"/>
        <v>0</v>
      </c>
      <c r="I623" s="20" t="s">
        <v>5009</v>
      </c>
      <c r="M623" s="192">
        <v>41953</v>
      </c>
      <c r="N623" s="193">
        <v>3195</v>
      </c>
      <c r="O623" s="324" t="s">
        <v>4923</v>
      </c>
      <c r="P623" s="20" t="s">
        <v>160</v>
      </c>
      <c r="Q623" s="213">
        <v>174181.74</v>
      </c>
      <c r="R623" s="412" t="s">
        <v>6671</v>
      </c>
      <c r="S623" s="42">
        <v>174181.74</v>
      </c>
      <c r="T623" s="217">
        <f t="shared" si="19"/>
        <v>0</v>
      </c>
      <c r="U623" s="190" t="s">
        <v>5009</v>
      </c>
    </row>
    <row r="624" spans="1:21" x14ac:dyDescent="0.25">
      <c r="A624" s="192">
        <v>41951</v>
      </c>
      <c r="B624" s="193">
        <v>3018</v>
      </c>
      <c r="C624" s="324" t="s">
        <v>4923</v>
      </c>
      <c r="D624" s="20" t="s">
        <v>4590</v>
      </c>
      <c r="E624" s="213">
        <v>265.2</v>
      </c>
      <c r="F624" s="256">
        <v>41951</v>
      </c>
      <c r="G624" s="42">
        <v>265.2</v>
      </c>
      <c r="H624" s="217">
        <f t="shared" si="20"/>
        <v>0</v>
      </c>
      <c r="I624" s="20" t="s">
        <v>4992</v>
      </c>
      <c r="M624" s="192">
        <v>41956</v>
      </c>
      <c r="N624" s="193">
        <v>3452</v>
      </c>
      <c r="O624" s="324" t="s">
        <v>4923</v>
      </c>
      <c r="P624" s="20" t="s">
        <v>160</v>
      </c>
      <c r="Q624" s="213">
        <v>127870.54</v>
      </c>
      <c r="R624" s="428" t="s">
        <v>6688</v>
      </c>
      <c r="S624" s="34">
        <f>125490.14+2380.4</f>
        <v>127870.54</v>
      </c>
      <c r="T624" s="217">
        <f t="shared" si="19"/>
        <v>0</v>
      </c>
      <c r="U624" s="32" t="s">
        <v>5009</v>
      </c>
    </row>
    <row r="625" spans="1:21" x14ac:dyDescent="0.25">
      <c r="A625" s="192">
        <v>41951</v>
      </c>
      <c r="B625" s="193">
        <v>3019</v>
      </c>
      <c r="C625" s="324" t="s">
        <v>4923</v>
      </c>
      <c r="D625" s="20" t="s">
        <v>4288</v>
      </c>
      <c r="E625" s="213">
        <v>9367.2000000000007</v>
      </c>
      <c r="F625" s="256">
        <v>41951</v>
      </c>
      <c r="G625" s="42">
        <v>9367.2000000000007</v>
      </c>
      <c r="H625" s="217">
        <f t="shared" si="20"/>
        <v>0</v>
      </c>
      <c r="I625" s="20" t="s">
        <v>4992</v>
      </c>
      <c r="M625" s="192">
        <v>41960</v>
      </c>
      <c r="N625" s="193">
        <v>3752</v>
      </c>
      <c r="O625" s="324" t="s">
        <v>4923</v>
      </c>
      <c r="P625" s="20" t="s">
        <v>160</v>
      </c>
      <c r="Q625" s="213">
        <v>94468</v>
      </c>
      <c r="R625" s="412" t="s">
        <v>6706</v>
      </c>
      <c r="S625" s="229">
        <v>94468</v>
      </c>
      <c r="T625" s="217">
        <f t="shared" si="19"/>
        <v>0</v>
      </c>
      <c r="U625" s="190" t="s">
        <v>5009</v>
      </c>
    </row>
    <row r="626" spans="1:21" x14ac:dyDescent="0.25">
      <c r="A626" s="192">
        <v>41951</v>
      </c>
      <c r="B626" s="193">
        <v>3020</v>
      </c>
      <c r="C626" s="324" t="s">
        <v>4923</v>
      </c>
      <c r="D626" s="308" t="s">
        <v>47</v>
      </c>
      <c r="E626" s="309">
        <v>2846.4</v>
      </c>
      <c r="F626" s="256">
        <v>41951</v>
      </c>
      <c r="G626" s="42">
        <v>2846.4</v>
      </c>
      <c r="H626" s="217">
        <f>E626-G626</f>
        <v>0</v>
      </c>
      <c r="I626" s="20" t="s">
        <v>5251</v>
      </c>
      <c r="J626" s="21"/>
      <c r="K626" s="21"/>
      <c r="M626" s="192">
        <v>41963</v>
      </c>
      <c r="N626" s="193">
        <v>4003</v>
      </c>
      <c r="O626" s="322" t="s">
        <v>4923</v>
      </c>
      <c r="P626" s="308" t="s">
        <v>160</v>
      </c>
      <c r="Q626" s="309">
        <v>154761.64000000001</v>
      </c>
      <c r="R626" s="412" t="s">
        <v>6727</v>
      </c>
      <c r="S626" s="42">
        <v>154761.64000000001</v>
      </c>
      <c r="T626" s="217">
        <f t="shared" si="19"/>
        <v>0</v>
      </c>
      <c r="U626" s="20" t="s">
        <v>5009</v>
      </c>
    </row>
    <row r="627" spans="1:21" x14ac:dyDescent="0.25">
      <c r="A627" s="192">
        <v>41951</v>
      </c>
      <c r="B627" s="193">
        <v>3021</v>
      </c>
      <c r="C627" s="324" t="s">
        <v>4923</v>
      </c>
      <c r="D627" s="20" t="s">
        <v>4974</v>
      </c>
      <c r="E627" s="213">
        <v>924</v>
      </c>
      <c r="F627" s="256">
        <v>41951</v>
      </c>
      <c r="G627" s="42">
        <v>924</v>
      </c>
      <c r="H627" s="217">
        <f>E627-G627</f>
        <v>0</v>
      </c>
      <c r="I627" s="20" t="s">
        <v>5251</v>
      </c>
      <c r="J627" s="21"/>
      <c r="K627" s="21"/>
      <c r="M627" s="192">
        <v>41963</v>
      </c>
      <c r="N627" s="193">
        <v>4005</v>
      </c>
      <c r="O627" s="322" t="s">
        <v>4923</v>
      </c>
      <c r="P627" s="308" t="s">
        <v>160</v>
      </c>
      <c r="Q627" s="309">
        <v>5444</v>
      </c>
      <c r="R627" s="412" t="s">
        <v>6728</v>
      </c>
      <c r="S627" s="42">
        <v>5444</v>
      </c>
      <c r="T627" s="217">
        <f t="shared" si="19"/>
        <v>0</v>
      </c>
      <c r="U627" s="20" t="s">
        <v>5009</v>
      </c>
    </row>
    <row r="628" spans="1:21" x14ac:dyDescent="0.25">
      <c r="A628" s="192">
        <v>41951</v>
      </c>
      <c r="B628" s="193">
        <v>3022</v>
      </c>
      <c r="C628" s="324" t="s">
        <v>4923</v>
      </c>
      <c r="D628" s="20" t="s">
        <v>4589</v>
      </c>
      <c r="E628" s="213">
        <v>346.5</v>
      </c>
      <c r="F628" s="256">
        <v>41951</v>
      </c>
      <c r="G628" s="42">
        <v>346.5</v>
      </c>
      <c r="H628" s="217">
        <f t="shared" si="20"/>
        <v>0</v>
      </c>
      <c r="I628" s="20" t="s">
        <v>4992</v>
      </c>
      <c r="J628" s="21"/>
      <c r="K628" s="21"/>
      <c r="M628" s="192">
        <v>41967</v>
      </c>
      <c r="N628" s="193">
        <v>4342</v>
      </c>
      <c r="O628" s="322" t="s">
        <v>4923</v>
      </c>
      <c r="P628" s="308" t="s">
        <v>160</v>
      </c>
      <c r="Q628" s="309">
        <v>156206.91</v>
      </c>
      <c r="R628" s="412" t="s">
        <v>6742</v>
      </c>
      <c r="S628" s="34">
        <v>156206.91</v>
      </c>
      <c r="T628" s="217">
        <f t="shared" si="19"/>
        <v>0</v>
      </c>
      <c r="U628" s="32" t="s">
        <v>5009</v>
      </c>
    </row>
    <row r="629" spans="1:21" x14ac:dyDescent="0.25">
      <c r="A629" s="192">
        <v>41951</v>
      </c>
      <c r="B629" s="193">
        <v>3023</v>
      </c>
      <c r="C629" s="324" t="s">
        <v>4923</v>
      </c>
      <c r="D629" s="20" t="s">
        <v>6196</v>
      </c>
      <c r="E629" s="213">
        <v>2700</v>
      </c>
      <c r="F629" s="256">
        <v>41960</v>
      </c>
      <c r="G629" s="42">
        <v>2700</v>
      </c>
      <c r="H629" s="217">
        <f t="shared" si="20"/>
        <v>0</v>
      </c>
      <c r="I629" s="20" t="s">
        <v>5251</v>
      </c>
      <c r="J629" s="21"/>
      <c r="K629" s="21"/>
      <c r="M629" s="192">
        <v>41970</v>
      </c>
      <c r="N629" s="193">
        <v>4599</v>
      </c>
      <c r="O629" s="322" t="s">
        <v>4923</v>
      </c>
      <c r="P629" s="199" t="s">
        <v>160</v>
      </c>
      <c r="Q629" s="238">
        <v>84491.76</v>
      </c>
      <c r="R629" s="412" t="s">
        <v>6757</v>
      </c>
      <c r="S629" s="40">
        <v>84491.76</v>
      </c>
      <c r="T629" s="217">
        <f t="shared" si="19"/>
        <v>0</v>
      </c>
      <c r="U629" s="36" t="s">
        <v>5009</v>
      </c>
    </row>
    <row r="630" spans="1:21" x14ac:dyDescent="0.25">
      <c r="A630" s="192">
        <v>41951</v>
      </c>
      <c r="B630" s="193">
        <v>3024</v>
      </c>
      <c r="C630" s="324" t="s">
        <v>4923</v>
      </c>
      <c r="D630" s="20" t="s">
        <v>2540</v>
      </c>
      <c r="E630" s="213">
        <v>4479.2</v>
      </c>
      <c r="F630" s="256">
        <v>41951</v>
      </c>
      <c r="G630" s="42">
        <v>4479.2</v>
      </c>
      <c r="H630" s="217">
        <f t="shared" si="20"/>
        <v>0</v>
      </c>
      <c r="I630" s="20" t="s">
        <v>4992</v>
      </c>
      <c r="J630" s="21"/>
      <c r="K630" s="21"/>
      <c r="M630" s="192">
        <v>41960</v>
      </c>
      <c r="N630" s="193">
        <v>3768</v>
      </c>
      <c r="O630" s="324" t="s">
        <v>4923</v>
      </c>
      <c r="P630" s="20" t="s">
        <v>6710</v>
      </c>
      <c r="Q630" s="213">
        <v>1881.6</v>
      </c>
      <c r="R630" s="256">
        <v>41962</v>
      </c>
      <c r="S630" s="229">
        <v>1881.6</v>
      </c>
      <c r="T630" s="217">
        <f t="shared" si="19"/>
        <v>0</v>
      </c>
      <c r="U630" s="190" t="s">
        <v>5009</v>
      </c>
    </row>
    <row r="631" spans="1:21" x14ac:dyDescent="0.25">
      <c r="A631" s="192">
        <v>41951</v>
      </c>
      <c r="B631" s="193">
        <v>3025</v>
      </c>
      <c r="C631" s="324" t="s">
        <v>4923</v>
      </c>
      <c r="D631" s="20" t="s">
        <v>4921</v>
      </c>
      <c r="E631" s="213">
        <v>2630.1</v>
      </c>
      <c r="F631" s="256">
        <v>41951</v>
      </c>
      <c r="G631" s="42">
        <v>2630.1</v>
      </c>
      <c r="H631" s="217">
        <f t="shared" si="20"/>
        <v>0</v>
      </c>
      <c r="I631" s="20" t="s">
        <v>5251</v>
      </c>
      <c r="J631" s="21"/>
      <c r="K631" s="21"/>
      <c r="M631" s="192">
        <v>41973</v>
      </c>
      <c r="N631" s="193">
        <v>4867</v>
      </c>
      <c r="O631" s="322" t="s">
        <v>4923</v>
      </c>
      <c r="P631" s="308" t="s">
        <v>65</v>
      </c>
      <c r="Q631" s="309">
        <v>889.2</v>
      </c>
      <c r="R631" s="368">
        <v>41973</v>
      </c>
      <c r="S631" s="229">
        <v>889.2</v>
      </c>
      <c r="T631" s="217">
        <f t="shared" si="19"/>
        <v>0</v>
      </c>
      <c r="U631" s="20" t="s">
        <v>4992</v>
      </c>
    </row>
    <row r="632" spans="1:21" x14ac:dyDescent="0.25">
      <c r="A632" s="192">
        <v>41951</v>
      </c>
      <c r="B632" s="193">
        <v>3026</v>
      </c>
      <c r="C632" s="324" t="s">
        <v>4923</v>
      </c>
      <c r="D632" s="20" t="s">
        <v>2578</v>
      </c>
      <c r="E632" s="213">
        <v>5877.2</v>
      </c>
      <c r="F632" s="256">
        <v>41951</v>
      </c>
      <c r="G632" s="42">
        <v>5877.2</v>
      </c>
      <c r="H632" s="217">
        <f t="shared" si="20"/>
        <v>0</v>
      </c>
      <c r="I632" s="20" t="s">
        <v>5000</v>
      </c>
      <c r="J632" s="21"/>
      <c r="K632" s="21"/>
      <c r="M632" s="192">
        <v>41958</v>
      </c>
      <c r="N632" s="193">
        <v>3609</v>
      </c>
      <c r="O632" s="324" t="s">
        <v>4923</v>
      </c>
      <c r="P632" s="308" t="s">
        <v>6702</v>
      </c>
      <c r="Q632" s="309">
        <v>7774</v>
      </c>
      <c r="R632" s="256">
        <v>41962</v>
      </c>
      <c r="S632" s="42">
        <v>7774</v>
      </c>
      <c r="T632" s="217">
        <f t="shared" si="19"/>
        <v>0</v>
      </c>
      <c r="U632" s="190" t="s">
        <v>4992</v>
      </c>
    </row>
    <row r="633" spans="1:21" x14ac:dyDescent="0.25">
      <c r="A633" s="192">
        <v>41951</v>
      </c>
      <c r="B633" s="193">
        <v>3027</v>
      </c>
      <c r="C633" s="324" t="s">
        <v>4923</v>
      </c>
      <c r="D633" s="20" t="s">
        <v>701</v>
      </c>
      <c r="E633" s="213">
        <v>1785</v>
      </c>
      <c r="F633" s="256">
        <v>41951</v>
      </c>
      <c r="G633" s="42">
        <v>1785</v>
      </c>
      <c r="H633" s="217">
        <f t="shared" si="20"/>
        <v>0</v>
      </c>
      <c r="I633" s="20" t="s">
        <v>5000</v>
      </c>
      <c r="J633" s="21"/>
      <c r="K633" s="21"/>
      <c r="M633" s="192">
        <v>41946</v>
      </c>
      <c r="N633" s="193">
        <v>2620</v>
      </c>
      <c r="O633" s="324" t="s">
        <v>4923</v>
      </c>
      <c r="P633" s="661" t="s">
        <v>6624</v>
      </c>
      <c r="Q633" s="309">
        <v>9149.7999999999993</v>
      </c>
      <c r="R633" s="256">
        <v>41948</v>
      </c>
      <c r="S633" s="42">
        <v>9149.7999999999993</v>
      </c>
      <c r="T633" s="217">
        <f t="shared" si="19"/>
        <v>0</v>
      </c>
      <c r="U633" s="50" t="s">
        <v>5009</v>
      </c>
    </row>
    <row r="634" spans="1:21" x14ac:dyDescent="0.25">
      <c r="A634" s="192">
        <v>41951</v>
      </c>
      <c r="B634" s="193">
        <v>3028</v>
      </c>
      <c r="C634" s="324" t="s">
        <v>4923</v>
      </c>
      <c r="D634" s="20" t="s">
        <v>1040</v>
      </c>
      <c r="E634" s="213">
        <v>1769.7</v>
      </c>
      <c r="F634" s="256">
        <v>41951</v>
      </c>
      <c r="G634" s="42">
        <v>1769.7</v>
      </c>
      <c r="H634" s="217">
        <f t="shared" si="20"/>
        <v>0</v>
      </c>
      <c r="I634" s="20" t="s">
        <v>5000</v>
      </c>
      <c r="J634" s="21"/>
      <c r="K634" s="21"/>
      <c r="M634" s="192">
        <v>41953</v>
      </c>
      <c r="N634" s="193">
        <v>3208</v>
      </c>
      <c r="O634" s="324" t="s">
        <v>4923</v>
      </c>
      <c r="P634" s="20" t="s">
        <v>6624</v>
      </c>
      <c r="Q634" s="213">
        <v>6475.4</v>
      </c>
      <c r="R634" s="256">
        <v>41955</v>
      </c>
      <c r="S634" s="42">
        <v>6475.4</v>
      </c>
      <c r="T634" s="217">
        <f t="shared" si="19"/>
        <v>0</v>
      </c>
      <c r="U634" s="190" t="s">
        <v>5009</v>
      </c>
    </row>
    <row r="635" spans="1:21" x14ac:dyDescent="0.25">
      <c r="A635" s="192">
        <v>41951</v>
      </c>
      <c r="B635" s="193">
        <v>3029</v>
      </c>
      <c r="C635" s="324" t="s">
        <v>4923</v>
      </c>
      <c r="D635" s="20" t="s">
        <v>4257</v>
      </c>
      <c r="E635" s="213">
        <v>32236.799999999999</v>
      </c>
      <c r="F635" s="421" t="s">
        <v>6657</v>
      </c>
      <c r="G635" s="42">
        <f>17236.8+15000</f>
        <v>32236.799999999999</v>
      </c>
      <c r="H635" s="217">
        <f t="shared" si="20"/>
        <v>0</v>
      </c>
      <c r="I635" s="20" t="s">
        <v>5000</v>
      </c>
      <c r="J635" s="21"/>
      <c r="K635" s="21"/>
      <c r="M635" s="192">
        <v>41960</v>
      </c>
      <c r="N635" s="193">
        <v>3769</v>
      </c>
      <c r="O635" s="324" t="s">
        <v>4923</v>
      </c>
      <c r="P635" s="20" t="s">
        <v>6624</v>
      </c>
      <c r="Q635" s="213">
        <v>7926.5</v>
      </c>
      <c r="R635" s="256">
        <v>41962</v>
      </c>
      <c r="S635" s="229">
        <v>7926.5</v>
      </c>
      <c r="T635" s="217">
        <f t="shared" si="19"/>
        <v>0</v>
      </c>
      <c r="U635" s="190" t="s">
        <v>5009</v>
      </c>
    </row>
    <row r="636" spans="1:21" x14ac:dyDescent="0.25">
      <c r="A636" s="192">
        <v>41951</v>
      </c>
      <c r="B636" s="193">
        <v>3030</v>
      </c>
      <c r="C636" s="324" t="s">
        <v>4923</v>
      </c>
      <c r="D636" s="20" t="s">
        <v>763</v>
      </c>
      <c r="E636" s="213">
        <v>3367.6</v>
      </c>
      <c r="F636" s="256">
        <v>41951</v>
      </c>
      <c r="G636" s="42">
        <v>3367.6</v>
      </c>
      <c r="H636" s="217">
        <f t="shared" si="20"/>
        <v>0</v>
      </c>
      <c r="I636" s="20" t="s">
        <v>5000</v>
      </c>
      <c r="J636" s="21"/>
      <c r="K636" s="21"/>
      <c r="M636" s="192">
        <v>41967</v>
      </c>
      <c r="N636" s="193">
        <v>4358</v>
      </c>
      <c r="O636" s="322" t="s">
        <v>4923</v>
      </c>
      <c r="P636" s="308" t="s">
        <v>6624</v>
      </c>
      <c r="Q636" s="309">
        <v>1862.4</v>
      </c>
      <c r="R636" s="256">
        <v>41969</v>
      </c>
      <c r="S636" s="34">
        <v>1862.4</v>
      </c>
      <c r="T636" s="217">
        <f t="shared" si="19"/>
        <v>0</v>
      </c>
      <c r="U636" s="32" t="s">
        <v>5009</v>
      </c>
    </row>
    <row r="637" spans="1:21" x14ac:dyDescent="0.25">
      <c r="A637" s="192">
        <v>41951</v>
      </c>
      <c r="B637" s="193">
        <v>3031</v>
      </c>
      <c r="C637" s="324" t="s">
        <v>4923</v>
      </c>
      <c r="D637" s="20" t="s">
        <v>6641</v>
      </c>
      <c r="E637" s="213">
        <v>1333.3</v>
      </c>
      <c r="F637" s="256">
        <v>41951</v>
      </c>
      <c r="G637" s="42">
        <v>1333.3</v>
      </c>
      <c r="H637" s="217">
        <f t="shared" si="20"/>
        <v>0</v>
      </c>
      <c r="I637" s="20" t="s">
        <v>4992</v>
      </c>
      <c r="J637" s="21"/>
      <c r="K637" s="21"/>
      <c r="M637" s="192">
        <v>41970</v>
      </c>
      <c r="N637" s="193">
        <v>4591</v>
      </c>
      <c r="O637" s="322" t="s">
        <v>4923</v>
      </c>
      <c r="P637" s="199" t="s">
        <v>6624</v>
      </c>
      <c r="Q637" s="238">
        <v>623.29999999999995</v>
      </c>
      <c r="R637" s="256">
        <v>41972</v>
      </c>
      <c r="S637" s="34">
        <v>623.29999999999995</v>
      </c>
      <c r="T637" s="217">
        <f t="shared" si="19"/>
        <v>0</v>
      </c>
      <c r="U637" s="36" t="s">
        <v>5009</v>
      </c>
    </row>
    <row r="638" spans="1:21" x14ac:dyDescent="0.25">
      <c r="A638" s="192">
        <v>41951</v>
      </c>
      <c r="B638" s="193">
        <v>3032</v>
      </c>
      <c r="C638" s="324" t="s">
        <v>4923</v>
      </c>
      <c r="D638" s="20" t="s">
        <v>1915</v>
      </c>
      <c r="E638" s="213">
        <v>121.6</v>
      </c>
      <c r="F638" s="256">
        <v>41951</v>
      </c>
      <c r="G638" s="42">
        <v>121.6</v>
      </c>
      <c r="H638" s="217">
        <f t="shared" si="20"/>
        <v>0</v>
      </c>
      <c r="I638" s="20" t="s">
        <v>4992</v>
      </c>
      <c r="J638" s="21"/>
      <c r="K638" s="21"/>
      <c r="M638" s="192">
        <v>41944</v>
      </c>
      <c r="N638" s="193">
        <v>2434</v>
      </c>
      <c r="O638" s="324" t="s">
        <v>4923</v>
      </c>
      <c r="P638" s="308" t="s">
        <v>4612</v>
      </c>
      <c r="Q638" s="309">
        <v>24823.200000000001</v>
      </c>
      <c r="R638" s="256">
        <v>41946</v>
      </c>
      <c r="S638" s="42">
        <v>24823.200000000001</v>
      </c>
      <c r="T638" s="77">
        <f t="shared" si="19"/>
        <v>0</v>
      </c>
      <c r="U638" s="190" t="s">
        <v>5009</v>
      </c>
    </row>
    <row r="639" spans="1:21" x14ac:dyDescent="0.25">
      <c r="A639" s="192">
        <v>41951</v>
      </c>
      <c r="B639" s="193">
        <v>3033</v>
      </c>
      <c r="C639" s="324" t="s">
        <v>4923</v>
      </c>
      <c r="D639" s="20" t="s">
        <v>6613</v>
      </c>
      <c r="E639" s="213">
        <v>16833.599999999999</v>
      </c>
      <c r="F639" s="256">
        <v>41951</v>
      </c>
      <c r="G639" s="42">
        <v>16833.599999999999</v>
      </c>
      <c r="H639" s="217">
        <f t="shared" si="20"/>
        <v>0</v>
      </c>
      <c r="I639" s="20" t="s">
        <v>4992</v>
      </c>
      <c r="J639" s="21"/>
      <c r="K639" s="21"/>
      <c r="M639" s="192">
        <v>41947</v>
      </c>
      <c r="N639" s="193">
        <v>2674</v>
      </c>
      <c r="O639" s="324" t="s">
        <v>4923</v>
      </c>
      <c r="P639" s="661" t="s">
        <v>4612</v>
      </c>
      <c r="Q639" s="309">
        <v>36159.449999999997</v>
      </c>
      <c r="R639" s="256">
        <v>41947</v>
      </c>
      <c r="S639" s="42">
        <v>36159.449999999997</v>
      </c>
      <c r="T639" s="217">
        <f t="shared" si="19"/>
        <v>0</v>
      </c>
      <c r="U639" s="50" t="s">
        <v>6049</v>
      </c>
    </row>
    <row r="640" spans="1:21" x14ac:dyDescent="0.25">
      <c r="A640" s="192">
        <v>41951</v>
      </c>
      <c r="B640" s="193">
        <v>3034</v>
      </c>
      <c r="C640" s="324" t="s">
        <v>4923</v>
      </c>
      <c r="D640" s="20" t="s">
        <v>6653</v>
      </c>
      <c r="E640" s="213">
        <v>2872.8</v>
      </c>
      <c r="F640" s="256" t="s">
        <v>6658</v>
      </c>
      <c r="G640" s="42">
        <v>2872.8</v>
      </c>
      <c r="H640" s="217">
        <f t="shared" si="20"/>
        <v>0</v>
      </c>
      <c r="I640" s="20" t="s">
        <v>4992</v>
      </c>
      <c r="J640" s="21"/>
      <c r="K640" s="21"/>
      <c r="M640" s="192">
        <v>41948</v>
      </c>
      <c r="N640" s="193">
        <v>2750</v>
      </c>
      <c r="O640" s="324" t="s">
        <v>4923</v>
      </c>
      <c r="P640" s="308" t="s">
        <v>4612</v>
      </c>
      <c r="Q640" s="309">
        <v>9311.2000000000007</v>
      </c>
      <c r="R640" s="256">
        <v>41949</v>
      </c>
      <c r="S640" s="42">
        <v>9311.2000000000007</v>
      </c>
      <c r="T640" s="217">
        <f t="shared" si="19"/>
        <v>0</v>
      </c>
      <c r="U640" s="190" t="s">
        <v>492</v>
      </c>
    </row>
    <row r="641" spans="1:21" x14ac:dyDescent="0.25">
      <c r="A641" s="192">
        <v>41951</v>
      </c>
      <c r="B641" s="193">
        <v>3035</v>
      </c>
      <c r="C641" s="324" t="s">
        <v>4923</v>
      </c>
      <c r="D641" s="20" t="s">
        <v>51</v>
      </c>
      <c r="E641" s="213">
        <v>3641</v>
      </c>
      <c r="F641" s="256">
        <v>41951</v>
      </c>
      <c r="G641" s="42">
        <v>3641</v>
      </c>
      <c r="H641" s="217">
        <f t="shared" si="20"/>
        <v>0</v>
      </c>
      <c r="I641" s="20" t="s">
        <v>4992</v>
      </c>
      <c r="J641" s="21"/>
      <c r="K641" s="21"/>
      <c r="M641" s="192">
        <v>41949</v>
      </c>
      <c r="N641" s="193">
        <v>2805</v>
      </c>
      <c r="O641" s="324" t="s">
        <v>4923</v>
      </c>
      <c r="P641" s="308" t="s">
        <v>4612</v>
      </c>
      <c r="Q641" s="309">
        <v>52100.800000000003</v>
      </c>
      <c r="R641" s="256">
        <v>41949</v>
      </c>
      <c r="S641" s="42">
        <v>52100.800000000003</v>
      </c>
      <c r="T641" s="217">
        <f t="shared" si="19"/>
        <v>0</v>
      </c>
      <c r="U641" s="190" t="s">
        <v>5000</v>
      </c>
    </row>
    <row r="642" spans="1:21" x14ac:dyDescent="0.25">
      <c r="A642" s="192">
        <v>41951</v>
      </c>
      <c r="B642" s="193">
        <v>3036</v>
      </c>
      <c r="C642" s="324" t="s">
        <v>4923</v>
      </c>
      <c r="D642" s="20" t="s">
        <v>1607</v>
      </c>
      <c r="E642" s="213">
        <v>5883</v>
      </c>
      <c r="F642" s="256">
        <v>41951</v>
      </c>
      <c r="G642" s="42">
        <v>5883</v>
      </c>
      <c r="H642" s="217">
        <f t="shared" si="20"/>
        <v>0</v>
      </c>
      <c r="I642" s="20" t="s">
        <v>4992</v>
      </c>
      <c r="M642" s="192">
        <v>41950</v>
      </c>
      <c r="N642" s="193">
        <v>2938</v>
      </c>
      <c r="O642" s="324" t="s">
        <v>4923</v>
      </c>
      <c r="P642" s="308" t="s">
        <v>4612</v>
      </c>
      <c r="Q642" s="309">
        <v>1495.2</v>
      </c>
      <c r="R642" s="579">
        <v>41951</v>
      </c>
      <c r="S642" s="42">
        <v>1495.2</v>
      </c>
      <c r="T642" s="217">
        <f t="shared" si="19"/>
        <v>0</v>
      </c>
      <c r="U642" s="20" t="s">
        <v>6049</v>
      </c>
    </row>
    <row r="643" spans="1:21" x14ac:dyDescent="0.25">
      <c r="A643" s="192">
        <v>41951</v>
      </c>
      <c r="B643" s="193">
        <v>3037</v>
      </c>
      <c r="C643" s="324" t="s">
        <v>4923</v>
      </c>
      <c r="D643" s="20" t="s">
        <v>494</v>
      </c>
      <c r="E643" s="213">
        <v>76</v>
      </c>
      <c r="F643" s="256">
        <v>41951</v>
      </c>
      <c r="G643" s="42">
        <v>76</v>
      </c>
      <c r="H643" s="217">
        <f t="shared" si="20"/>
        <v>0</v>
      </c>
      <c r="I643" s="20" t="s">
        <v>4992</v>
      </c>
      <c r="M643" s="192">
        <v>41951</v>
      </c>
      <c r="N643" s="193">
        <v>3046</v>
      </c>
      <c r="O643" s="324" t="s">
        <v>4923</v>
      </c>
      <c r="P643" s="20" t="s">
        <v>4612</v>
      </c>
      <c r="Q643" s="213">
        <v>9564</v>
      </c>
      <c r="R643" s="256">
        <v>41951</v>
      </c>
      <c r="S643" s="42">
        <v>9564</v>
      </c>
      <c r="T643" s="217">
        <f t="shared" ref="T643:T706" si="21">Q643-S643</f>
        <v>0</v>
      </c>
      <c r="U643" s="20" t="s">
        <v>4992</v>
      </c>
    </row>
    <row r="644" spans="1:21" x14ac:dyDescent="0.25">
      <c r="A644" s="192">
        <v>41951</v>
      </c>
      <c r="B644" s="193">
        <v>3038</v>
      </c>
      <c r="C644" s="324" t="s">
        <v>4923</v>
      </c>
      <c r="D644" s="20" t="s">
        <v>374</v>
      </c>
      <c r="E644" s="213">
        <v>11505.6</v>
      </c>
      <c r="F644" s="256">
        <v>41951</v>
      </c>
      <c r="G644" s="42">
        <v>11505.6</v>
      </c>
      <c r="H644" s="217">
        <f t="shared" si="20"/>
        <v>0</v>
      </c>
      <c r="I644" s="20" t="s">
        <v>4992</v>
      </c>
      <c r="M644" s="192">
        <v>41952</v>
      </c>
      <c r="N644" s="193">
        <v>3081</v>
      </c>
      <c r="O644" s="324" t="s">
        <v>4923</v>
      </c>
      <c r="P644" s="20" t="s">
        <v>4612</v>
      </c>
      <c r="Q644" s="213">
        <v>10581.2</v>
      </c>
      <c r="R644" s="256">
        <v>41953</v>
      </c>
      <c r="S644" s="42">
        <v>10581.2</v>
      </c>
      <c r="T644" s="217">
        <f t="shared" si="21"/>
        <v>0</v>
      </c>
      <c r="U644" s="190" t="s">
        <v>5251</v>
      </c>
    </row>
    <row r="645" spans="1:21" x14ac:dyDescent="0.25">
      <c r="A645" s="192">
        <v>41951</v>
      </c>
      <c r="B645" s="193">
        <v>3039</v>
      </c>
      <c r="C645" s="324" t="s">
        <v>4923</v>
      </c>
      <c r="D645" s="20" t="s">
        <v>106</v>
      </c>
      <c r="E645" s="213">
        <v>158081</v>
      </c>
      <c r="F645" s="256">
        <v>41956</v>
      </c>
      <c r="G645" s="42">
        <v>158081</v>
      </c>
      <c r="H645" s="217">
        <f t="shared" si="20"/>
        <v>0</v>
      </c>
      <c r="I645" s="20" t="s">
        <v>4992</v>
      </c>
      <c r="M645" s="192">
        <v>41954</v>
      </c>
      <c r="N645" s="193">
        <v>3277</v>
      </c>
      <c r="O645" s="324" t="s">
        <v>4923</v>
      </c>
      <c r="P645" s="20" t="s">
        <v>4612</v>
      </c>
      <c r="Q645" s="213">
        <v>4300.8</v>
      </c>
      <c r="R645" s="256">
        <v>41954</v>
      </c>
      <c r="S645" s="42">
        <v>4300.8</v>
      </c>
      <c r="T645" s="217">
        <f t="shared" si="21"/>
        <v>0</v>
      </c>
      <c r="U645" s="190" t="s">
        <v>4995</v>
      </c>
    </row>
    <row r="646" spans="1:21" x14ac:dyDescent="0.25">
      <c r="A646" s="192">
        <v>41951</v>
      </c>
      <c r="B646" s="193">
        <v>3040</v>
      </c>
      <c r="C646" s="324" t="s">
        <v>4923</v>
      </c>
      <c r="D646" s="20" t="s">
        <v>106</v>
      </c>
      <c r="E646" s="213">
        <v>211408</v>
      </c>
      <c r="F646" s="256">
        <v>41956</v>
      </c>
      <c r="G646" s="42">
        <v>211408</v>
      </c>
      <c r="H646" s="217">
        <f t="shared" si="20"/>
        <v>0</v>
      </c>
      <c r="I646" s="20" t="s">
        <v>4992</v>
      </c>
      <c r="M646" s="192">
        <v>41956</v>
      </c>
      <c r="N646" s="193">
        <v>3440</v>
      </c>
      <c r="O646" s="324" t="s">
        <v>4923</v>
      </c>
      <c r="P646" s="308" t="s">
        <v>4612</v>
      </c>
      <c r="Q646" s="309">
        <v>147133.4</v>
      </c>
      <c r="R646" s="256">
        <v>41960</v>
      </c>
      <c r="S646" s="34">
        <v>147133.4</v>
      </c>
      <c r="T646" s="217">
        <f t="shared" si="21"/>
        <v>0</v>
      </c>
      <c r="U646" s="32" t="s">
        <v>6049</v>
      </c>
    </row>
    <row r="647" spans="1:21" x14ac:dyDescent="0.25">
      <c r="A647" s="192">
        <v>41951</v>
      </c>
      <c r="B647" s="193">
        <v>3041</v>
      </c>
      <c r="C647" s="324" t="s">
        <v>4923</v>
      </c>
      <c r="D647" s="295" t="s">
        <v>5263</v>
      </c>
      <c r="E647" s="296">
        <v>0</v>
      </c>
      <c r="F647" s="256"/>
      <c r="G647" s="42"/>
      <c r="H647" s="217">
        <f t="shared" si="20"/>
        <v>0</v>
      </c>
      <c r="I647" s="20" t="s">
        <v>3076</v>
      </c>
      <c r="M647" s="192">
        <v>41957</v>
      </c>
      <c r="N647" s="193">
        <v>3530</v>
      </c>
      <c r="O647" s="324" t="s">
        <v>4923</v>
      </c>
      <c r="P647" s="20" t="s">
        <v>4612</v>
      </c>
      <c r="Q647" s="213">
        <v>7860</v>
      </c>
      <c r="R647" s="256">
        <v>41957</v>
      </c>
      <c r="S647" s="42">
        <v>7860</v>
      </c>
      <c r="T647" s="217">
        <f t="shared" si="21"/>
        <v>0</v>
      </c>
      <c r="U647" s="190" t="s">
        <v>4992</v>
      </c>
    </row>
    <row r="648" spans="1:21" x14ac:dyDescent="0.25">
      <c r="A648" s="192">
        <v>41951</v>
      </c>
      <c r="B648" s="193">
        <v>3042</v>
      </c>
      <c r="C648" s="324" t="s">
        <v>4923</v>
      </c>
      <c r="D648" s="20" t="s">
        <v>523</v>
      </c>
      <c r="E648" s="213">
        <v>10759.2</v>
      </c>
      <c r="F648" s="256">
        <v>41965</v>
      </c>
      <c r="G648" s="42">
        <v>10759.2</v>
      </c>
      <c r="H648" s="217">
        <f t="shared" ref="H648:H711" si="22">E648-G648</f>
        <v>0</v>
      </c>
      <c r="I648" s="20" t="s">
        <v>4992</v>
      </c>
      <c r="K648" s="33"/>
      <c r="M648" s="192">
        <v>41958</v>
      </c>
      <c r="N648" s="193">
        <v>3611</v>
      </c>
      <c r="O648" s="324" t="s">
        <v>4923</v>
      </c>
      <c r="P648" s="20" t="s">
        <v>4612</v>
      </c>
      <c r="Q648" s="213">
        <v>6975</v>
      </c>
      <c r="R648" s="256">
        <v>41962</v>
      </c>
      <c r="S648" s="42">
        <v>6975</v>
      </c>
      <c r="T648" s="217">
        <f t="shared" si="21"/>
        <v>0</v>
      </c>
      <c r="U648" s="190" t="s">
        <v>4992</v>
      </c>
    </row>
    <row r="649" spans="1:21" x14ac:dyDescent="0.25">
      <c r="A649" s="192">
        <v>41951</v>
      </c>
      <c r="B649" s="193">
        <v>3043</v>
      </c>
      <c r="C649" s="324" t="s">
        <v>4923</v>
      </c>
      <c r="D649" s="20" t="s">
        <v>106</v>
      </c>
      <c r="E649" s="213">
        <v>402146</v>
      </c>
      <c r="F649" s="256">
        <v>41956</v>
      </c>
      <c r="G649" s="42">
        <v>402146</v>
      </c>
      <c r="H649" s="217">
        <f t="shared" si="22"/>
        <v>0</v>
      </c>
      <c r="I649" s="20" t="s">
        <v>4992</v>
      </c>
      <c r="M649" s="192">
        <v>41961</v>
      </c>
      <c r="N649" s="193">
        <v>3847</v>
      </c>
      <c r="O649" s="324" t="s">
        <v>4923</v>
      </c>
      <c r="P649" s="308" t="s">
        <v>4612</v>
      </c>
      <c r="Q649" s="309">
        <v>11897.2</v>
      </c>
      <c r="R649" s="256">
        <v>41962</v>
      </c>
      <c r="S649" s="229">
        <v>11897.2</v>
      </c>
      <c r="T649" s="217">
        <f t="shared" si="21"/>
        <v>0</v>
      </c>
      <c r="U649" s="20" t="s">
        <v>4992</v>
      </c>
    </row>
    <row r="650" spans="1:21" x14ac:dyDescent="0.25">
      <c r="A650" s="192">
        <v>41951</v>
      </c>
      <c r="B650" s="193">
        <v>3044</v>
      </c>
      <c r="C650" s="324" t="s">
        <v>4923</v>
      </c>
      <c r="D650" s="20" t="s">
        <v>4234</v>
      </c>
      <c r="E650" s="213">
        <v>3615.5</v>
      </c>
      <c r="F650" s="256">
        <v>41951</v>
      </c>
      <c r="G650" s="42">
        <v>3615.5</v>
      </c>
      <c r="H650" s="217">
        <f t="shared" si="22"/>
        <v>0</v>
      </c>
      <c r="I650" s="20" t="s">
        <v>4992</v>
      </c>
      <c r="M650" s="192">
        <v>41962</v>
      </c>
      <c r="N650" s="193">
        <v>3883</v>
      </c>
      <c r="O650" s="324" t="s">
        <v>4923</v>
      </c>
      <c r="P650" s="308" t="s">
        <v>4612</v>
      </c>
      <c r="Q650" s="309">
        <v>9716.5</v>
      </c>
      <c r="R650" s="256">
        <v>41963</v>
      </c>
      <c r="S650" s="42">
        <v>9716.5</v>
      </c>
      <c r="T650" s="217">
        <f t="shared" si="21"/>
        <v>0</v>
      </c>
      <c r="U650" s="20" t="s">
        <v>4992</v>
      </c>
    </row>
    <row r="651" spans="1:21" x14ac:dyDescent="0.25">
      <c r="A651" s="192">
        <v>41951</v>
      </c>
      <c r="B651" s="193">
        <v>3045</v>
      </c>
      <c r="C651" s="324" t="s">
        <v>4923</v>
      </c>
      <c r="D651" s="20" t="s">
        <v>4590</v>
      </c>
      <c r="E651" s="213">
        <v>254.8</v>
      </c>
      <c r="F651" s="256">
        <v>41951</v>
      </c>
      <c r="G651" s="42">
        <v>254.8</v>
      </c>
      <c r="H651" s="217">
        <f t="shared" si="22"/>
        <v>0</v>
      </c>
      <c r="I651" s="20" t="s">
        <v>4992</v>
      </c>
      <c r="M651" s="192">
        <v>41963</v>
      </c>
      <c r="N651" s="193">
        <v>3965</v>
      </c>
      <c r="O651" s="324" t="s">
        <v>4923</v>
      </c>
      <c r="P651" s="308" t="s">
        <v>4612</v>
      </c>
      <c r="Q651" s="309">
        <v>6532.8</v>
      </c>
      <c r="R651" s="256">
        <v>41963</v>
      </c>
      <c r="S651" s="42">
        <v>6532.8</v>
      </c>
      <c r="T651" s="217">
        <f t="shared" si="21"/>
        <v>0</v>
      </c>
      <c r="U651" s="20" t="s">
        <v>4997</v>
      </c>
    </row>
    <row r="652" spans="1:21" x14ac:dyDescent="0.25">
      <c r="A652" s="192">
        <v>41951</v>
      </c>
      <c r="B652" s="193">
        <v>3046</v>
      </c>
      <c r="C652" s="324" t="s">
        <v>4923</v>
      </c>
      <c r="D652" s="20" t="s">
        <v>4612</v>
      </c>
      <c r="E652" s="213">
        <v>9564</v>
      </c>
      <c r="F652" s="256">
        <v>41951</v>
      </c>
      <c r="G652" s="42">
        <v>9564</v>
      </c>
      <c r="H652" s="217">
        <f t="shared" si="22"/>
        <v>0</v>
      </c>
      <c r="I652" s="20" t="s">
        <v>4992</v>
      </c>
      <c r="M652" s="192">
        <v>41963</v>
      </c>
      <c r="N652" s="193">
        <v>4002</v>
      </c>
      <c r="O652" s="322" t="s">
        <v>4923</v>
      </c>
      <c r="P652" s="308" t="s">
        <v>4612</v>
      </c>
      <c r="Q652" s="309">
        <v>5529.3</v>
      </c>
      <c r="R652" s="256">
        <v>41968</v>
      </c>
      <c r="S652" s="42">
        <v>5529.3</v>
      </c>
      <c r="T652" s="217">
        <f t="shared" si="21"/>
        <v>0</v>
      </c>
      <c r="U652" s="20" t="s">
        <v>4992</v>
      </c>
    </row>
    <row r="653" spans="1:21" x14ac:dyDescent="0.25">
      <c r="A653" s="192">
        <v>41951</v>
      </c>
      <c r="B653" s="193">
        <v>3047</v>
      </c>
      <c r="C653" s="324" t="s">
        <v>4923</v>
      </c>
      <c r="D653" s="20" t="s">
        <v>4633</v>
      </c>
      <c r="E653" s="213">
        <v>6000</v>
      </c>
      <c r="F653" s="256">
        <v>41956</v>
      </c>
      <c r="G653" s="42">
        <v>6000</v>
      </c>
      <c r="H653" s="217">
        <f t="shared" si="22"/>
        <v>0</v>
      </c>
      <c r="I653" s="20" t="s">
        <v>4992</v>
      </c>
      <c r="M653" s="192">
        <v>41964</v>
      </c>
      <c r="N653" s="193">
        <v>4114</v>
      </c>
      <c r="O653" s="322" t="s">
        <v>4923</v>
      </c>
      <c r="P653" s="308" t="s">
        <v>4612</v>
      </c>
      <c r="Q653" s="309">
        <v>1050</v>
      </c>
      <c r="R653" s="256">
        <v>41965</v>
      </c>
      <c r="S653" s="34">
        <v>1050</v>
      </c>
      <c r="T653" s="217">
        <f t="shared" si="21"/>
        <v>0</v>
      </c>
      <c r="U653" s="108" t="s">
        <v>4992</v>
      </c>
    </row>
    <row r="654" spans="1:21" x14ac:dyDescent="0.25">
      <c r="A654" s="192">
        <v>41951</v>
      </c>
      <c r="B654" s="193">
        <v>3048</v>
      </c>
      <c r="C654" s="324" t="s">
        <v>4923</v>
      </c>
      <c r="D654" s="20" t="s">
        <v>4633</v>
      </c>
      <c r="E654" s="213">
        <v>59088.15</v>
      </c>
      <c r="F654" s="256">
        <v>41956</v>
      </c>
      <c r="G654" s="42">
        <v>59088.15</v>
      </c>
      <c r="H654" s="217">
        <f t="shared" si="22"/>
        <v>0</v>
      </c>
      <c r="I654" s="20" t="s">
        <v>4992</v>
      </c>
      <c r="M654" s="192">
        <v>41964</v>
      </c>
      <c r="N654" s="193">
        <v>4115</v>
      </c>
      <c r="O654" s="322" t="s">
        <v>4923</v>
      </c>
      <c r="P654" s="308" t="s">
        <v>4612</v>
      </c>
      <c r="Q654" s="309">
        <v>1050</v>
      </c>
      <c r="R654" s="256">
        <v>41965</v>
      </c>
      <c r="S654" s="34">
        <v>1050</v>
      </c>
      <c r="T654" s="217">
        <f t="shared" si="21"/>
        <v>0</v>
      </c>
      <c r="U654" s="108" t="s">
        <v>4992</v>
      </c>
    </row>
    <row r="655" spans="1:21" x14ac:dyDescent="0.25">
      <c r="A655" s="192">
        <v>41951</v>
      </c>
      <c r="B655" s="193">
        <v>3049</v>
      </c>
      <c r="C655" s="324" t="s">
        <v>4923</v>
      </c>
      <c r="D655" s="20" t="s">
        <v>6659</v>
      </c>
      <c r="E655" s="213">
        <v>27023.85</v>
      </c>
      <c r="F655" s="421" t="s">
        <v>6660</v>
      </c>
      <c r="G655" s="42">
        <f>13814+13209.85</f>
        <v>27023.85</v>
      </c>
      <c r="H655" s="217">
        <f t="shared" si="22"/>
        <v>0</v>
      </c>
      <c r="I655" s="20" t="s">
        <v>5000</v>
      </c>
      <c r="M655" s="192">
        <v>41964</v>
      </c>
      <c r="N655" s="193">
        <v>4116</v>
      </c>
      <c r="O655" s="322" t="s">
        <v>4923</v>
      </c>
      <c r="P655" s="308" t="s">
        <v>4612</v>
      </c>
      <c r="Q655" s="309">
        <v>1050</v>
      </c>
      <c r="R655" s="256">
        <v>41965</v>
      </c>
      <c r="S655" s="34">
        <v>1050</v>
      </c>
      <c r="T655" s="217">
        <f t="shared" si="21"/>
        <v>0</v>
      </c>
      <c r="U655" s="108" t="s">
        <v>4992</v>
      </c>
    </row>
    <row r="656" spans="1:21" x14ac:dyDescent="0.25">
      <c r="A656" s="192">
        <v>41951</v>
      </c>
      <c r="B656" s="193">
        <v>3050</v>
      </c>
      <c r="C656" s="324" t="s">
        <v>4923</v>
      </c>
      <c r="D656" s="308" t="s">
        <v>28</v>
      </c>
      <c r="E656" s="309">
        <v>5175.5</v>
      </c>
      <c r="F656" s="256">
        <v>41951</v>
      </c>
      <c r="G656" s="42">
        <v>5175.5</v>
      </c>
      <c r="H656" s="217">
        <f t="shared" si="22"/>
        <v>0</v>
      </c>
      <c r="I656" s="20" t="s">
        <v>4992</v>
      </c>
      <c r="M656" s="192">
        <v>41964</v>
      </c>
      <c r="N656" s="193">
        <v>4117</v>
      </c>
      <c r="O656" s="322" t="s">
        <v>4923</v>
      </c>
      <c r="P656" s="308" t="s">
        <v>4612</v>
      </c>
      <c r="Q656" s="309">
        <v>1050</v>
      </c>
      <c r="R656" s="256">
        <v>41965</v>
      </c>
      <c r="S656" s="34">
        <v>1050</v>
      </c>
      <c r="T656" s="217">
        <f t="shared" si="21"/>
        <v>0</v>
      </c>
      <c r="U656" s="108" t="s">
        <v>4992</v>
      </c>
    </row>
    <row r="657" spans="1:21" x14ac:dyDescent="0.25">
      <c r="A657" s="192">
        <v>41951</v>
      </c>
      <c r="B657" s="193">
        <v>3051</v>
      </c>
      <c r="C657" s="324" t="s">
        <v>4923</v>
      </c>
      <c r="D657" s="20" t="s">
        <v>349</v>
      </c>
      <c r="E657" s="213">
        <v>685.4</v>
      </c>
      <c r="F657" s="256">
        <v>41954</v>
      </c>
      <c r="G657" s="42">
        <v>685.4</v>
      </c>
      <c r="H657" s="217">
        <f t="shared" si="22"/>
        <v>0</v>
      </c>
      <c r="I657" s="20" t="s">
        <v>4997</v>
      </c>
      <c r="M657" s="192">
        <v>41964</v>
      </c>
      <c r="N657" s="193">
        <v>4118</v>
      </c>
      <c r="O657" s="322" t="s">
        <v>4923</v>
      </c>
      <c r="P657" s="308" t="s">
        <v>4612</v>
      </c>
      <c r="Q657" s="309">
        <v>7920</v>
      </c>
      <c r="R657" s="256">
        <v>41968</v>
      </c>
      <c r="S657" s="34">
        <v>7920</v>
      </c>
      <c r="T657" s="217">
        <f t="shared" si="21"/>
        <v>0</v>
      </c>
      <c r="U657" s="108" t="s">
        <v>4992</v>
      </c>
    </row>
    <row r="658" spans="1:21" x14ac:dyDescent="0.25">
      <c r="A658" s="192">
        <v>41951</v>
      </c>
      <c r="B658" s="193">
        <v>3052</v>
      </c>
      <c r="C658" s="324" t="s">
        <v>4923</v>
      </c>
      <c r="D658" s="20" t="s">
        <v>142</v>
      </c>
      <c r="E658" s="213">
        <v>2308.8000000000002</v>
      </c>
      <c r="F658" s="256">
        <v>41953</v>
      </c>
      <c r="G658" s="42">
        <v>2308.8000000000002</v>
      </c>
      <c r="H658" s="217">
        <f t="shared" si="22"/>
        <v>0</v>
      </c>
      <c r="I658" s="20" t="s">
        <v>4997</v>
      </c>
      <c r="M658" s="192">
        <v>41965</v>
      </c>
      <c r="N658" s="193">
        <v>4195</v>
      </c>
      <c r="O658" s="322" t="s">
        <v>4923</v>
      </c>
      <c r="P658" s="308" t="s">
        <v>4612</v>
      </c>
      <c r="Q658" s="309">
        <v>11366.6</v>
      </c>
      <c r="R658" s="256">
        <v>41968</v>
      </c>
      <c r="S658" s="34">
        <v>11366.6</v>
      </c>
      <c r="T658" s="217">
        <f t="shared" si="21"/>
        <v>0</v>
      </c>
      <c r="U658" s="32" t="s">
        <v>4995</v>
      </c>
    </row>
    <row r="659" spans="1:21" x14ac:dyDescent="0.25">
      <c r="A659" s="192">
        <v>41951</v>
      </c>
      <c r="B659" s="193">
        <v>3053</v>
      </c>
      <c r="C659" s="324" t="s">
        <v>4923</v>
      </c>
      <c r="D659" s="20" t="s">
        <v>6609</v>
      </c>
      <c r="E659" s="213">
        <v>5663.6</v>
      </c>
      <c r="F659" s="256">
        <v>41953</v>
      </c>
      <c r="G659" s="42">
        <v>5663.6</v>
      </c>
      <c r="H659" s="217">
        <f t="shared" si="22"/>
        <v>0</v>
      </c>
      <c r="I659" s="20" t="s">
        <v>4992</v>
      </c>
      <c r="K659" s="33"/>
      <c r="M659" s="192">
        <v>41965</v>
      </c>
      <c r="N659" s="193">
        <v>4197</v>
      </c>
      <c r="O659" s="322" t="s">
        <v>4923</v>
      </c>
      <c r="P659" s="308" t="s">
        <v>4612</v>
      </c>
      <c r="Q659" s="309">
        <v>1959.84</v>
      </c>
      <c r="R659" s="256">
        <v>41968</v>
      </c>
      <c r="S659" s="34">
        <v>1959.84</v>
      </c>
      <c r="T659" s="217">
        <f t="shared" si="21"/>
        <v>0</v>
      </c>
      <c r="U659" s="32" t="s">
        <v>4992</v>
      </c>
    </row>
    <row r="660" spans="1:21" x14ac:dyDescent="0.25">
      <c r="A660" s="192">
        <v>41951</v>
      </c>
      <c r="B660" s="193">
        <v>3054</v>
      </c>
      <c r="C660" s="324" t="s">
        <v>4923</v>
      </c>
      <c r="D660" s="20" t="s">
        <v>6609</v>
      </c>
      <c r="E660" s="213">
        <v>5788</v>
      </c>
      <c r="F660" s="256">
        <v>41953</v>
      </c>
      <c r="G660" s="42">
        <v>5788</v>
      </c>
      <c r="H660" s="217">
        <f t="shared" si="22"/>
        <v>0</v>
      </c>
      <c r="I660" s="20" t="s">
        <v>4997</v>
      </c>
      <c r="M660" s="192">
        <v>41969</v>
      </c>
      <c r="N660" s="193">
        <v>4503</v>
      </c>
      <c r="O660" s="322" t="s">
        <v>4923</v>
      </c>
      <c r="P660" s="308" t="s">
        <v>4612</v>
      </c>
      <c r="Q660" s="309">
        <v>34050.839999999997</v>
      </c>
      <c r="R660" s="256">
        <v>41969</v>
      </c>
      <c r="S660" s="34">
        <v>34050.839999999997</v>
      </c>
      <c r="T660" s="217">
        <f t="shared" si="21"/>
        <v>0</v>
      </c>
      <c r="U660" s="32" t="s">
        <v>5009</v>
      </c>
    </row>
    <row r="661" spans="1:21" x14ac:dyDescent="0.25">
      <c r="A661" s="192">
        <v>41951</v>
      </c>
      <c r="B661" s="193">
        <v>3055</v>
      </c>
      <c r="C661" s="324" t="s">
        <v>4923</v>
      </c>
      <c r="D661" s="20" t="s">
        <v>6345</v>
      </c>
      <c r="E661" s="213">
        <v>2137.6</v>
      </c>
      <c r="F661" s="256">
        <v>41953</v>
      </c>
      <c r="G661" s="42">
        <v>2137.6</v>
      </c>
      <c r="H661" s="217">
        <f t="shared" si="22"/>
        <v>0</v>
      </c>
      <c r="I661" s="20" t="s">
        <v>4997</v>
      </c>
      <c r="M661" s="192">
        <v>41954</v>
      </c>
      <c r="N661" s="193">
        <v>3244</v>
      </c>
      <c r="O661" s="324" t="s">
        <v>4923</v>
      </c>
      <c r="P661" s="20" t="s">
        <v>6679</v>
      </c>
      <c r="Q661" s="213">
        <v>2995.5</v>
      </c>
      <c r="R661" s="256">
        <v>41954</v>
      </c>
      <c r="S661" s="42">
        <v>2995.5</v>
      </c>
      <c r="T661" s="217">
        <f t="shared" si="21"/>
        <v>0</v>
      </c>
      <c r="U661" s="190" t="s">
        <v>4995</v>
      </c>
    </row>
    <row r="662" spans="1:21" x14ac:dyDescent="0.25">
      <c r="A662" s="192">
        <v>41951</v>
      </c>
      <c r="B662" s="193">
        <v>3056</v>
      </c>
      <c r="C662" s="324" t="s">
        <v>4923</v>
      </c>
      <c r="D662" s="20" t="s">
        <v>4644</v>
      </c>
      <c r="E662" s="213">
        <v>1254.5999999999999</v>
      </c>
      <c r="F662" s="256">
        <v>41953</v>
      </c>
      <c r="G662" s="42">
        <v>1254.5999999999999</v>
      </c>
      <c r="H662" s="217">
        <f t="shared" si="22"/>
        <v>0</v>
      </c>
      <c r="I662" s="20" t="s">
        <v>4997</v>
      </c>
      <c r="M662" s="192">
        <v>41946</v>
      </c>
      <c r="N662" s="193">
        <v>2575</v>
      </c>
      <c r="O662" s="324" t="s">
        <v>4923</v>
      </c>
      <c r="P662" s="661" t="s">
        <v>4632</v>
      </c>
      <c r="Q662" s="309">
        <v>21289</v>
      </c>
      <c r="R662" s="256">
        <v>41946</v>
      </c>
      <c r="S662" s="42">
        <v>21289</v>
      </c>
      <c r="T662" s="77">
        <f t="shared" si="21"/>
        <v>0</v>
      </c>
      <c r="U662" s="50" t="s">
        <v>5009</v>
      </c>
    </row>
    <row r="663" spans="1:21" x14ac:dyDescent="0.25">
      <c r="A663" s="192">
        <v>41951</v>
      </c>
      <c r="B663" s="193">
        <v>3057</v>
      </c>
      <c r="C663" s="324" t="s">
        <v>4923</v>
      </c>
      <c r="D663" s="20" t="s">
        <v>6120</v>
      </c>
      <c r="E663" s="213">
        <v>7650</v>
      </c>
      <c r="F663" s="256">
        <v>41960</v>
      </c>
      <c r="G663" s="42">
        <v>7650</v>
      </c>
      <c r="H663" s="217">
        <f t="shared" si="22"/>
        <v>0</v>
      </c>
      <c r="I663" s="20" t="s">
        <v>4995</v>
      </c>
      <c r="M663" s="192">
        <v>41955</v>
      </c>
      <c r="N663" s="193">
        <v>3296</v>
      </c>
      <c r="O663" s="324" t="s">
        <v>4923</v>
      </c>
      <c r="P663" s="20" t="s">
        <v>4632</v>
      </c>
      <c r="Q663" s="213">
        <v>20498.599999999999</v>
      </c>
      <c r="R663" s="256">
        <v>41955</v>
      </c>
      <c r="S663" s="42">
        <v>20498.599999999999</v>
      </c>
      <c r="T663" s="217">
        <f t="shared" si="21"/>
        <v>0</v>
      </c>
      <c r="U663" s="20" t="s">
        <v>4993</v>
      </c>
    </row>
    <row r="664" spans="1:21" x14ac:dyDescent="0.25">
      <c r="A664" s="192">
        <v>41951</v>
      </c>
      <c r="B664" s="193">
        <v>3058</v>
      </c>
      <c r="C664" s="324" t="s">
        <v>4923</v>
      </c>
      <c r="D664" s="20" t="s">
        <v>4740</v>
      </c>
      <c r="E664" s="213">
        <v>2024</v>
      </c>
      <c r="F664" s="256">
        <v>41951</v>
      </c>
      <c r="G664" s="42">
        <v>2024</v>
      </c>
      <c r="H664" s="217">
        <f t="shared" si="22"/>
        <v>0</v>
      </c>
      <c r="I664" s="20" t="s">
        <v>4992</v>
      </c>
      <c r="M664" s="192">
        <v>41961</v>
      </c>
      <c r="N664" s="193">
        <v>3843</v>
      </c>
      <c r="O664" s="324" t="s">
        <v>4923</v>
      </c>
      <c r="P664" s="308" t="s">
        <v>4632</v>
      </c>
      <c r="Q664" s="309">
        <v>23425</v>
      </c>
      <c r="R664" s="256">
        <v>41962</v>
      </c>
      <c r="S664" s="229">
        <v>23425</v>
      </c>
      <c r="T664" s="217">
        <f t="shared" si="21"/>
        <v>0</v>
      </c>
      <c r="U664" s="20" t="s">
        <v>4993</v>
      </c>
    </row>
    <row r="665" spans="1:21" x14ac:dyDescent="0.25">
      <c r="A665" s="192">
        <v>41951</v>
      </c>
      <c r="B665" s="193">
        <v>3059</v>
      </c>
      <c r="C665" s="324" t="s">
        <v>4923</v>
      </c>
      <c r="D665" s="20" t="s">
        <v>1202</v>
      </c>
      <c r="E665" s="213">
        <v>425.7</v>
      </c>
      <c r="F665" s="256">
        <v>41952</v>
      </c>
      <c r="G665" s="42">
        <v>425.7</v>
      </c>
      <c r="H665" s="217">
        <f t="shared" si="22"/>
        <v>0</v>
      </c>
      <c r="I665" s="190" t="s">
        <v>4992</v>
      </c>
      <c r="M665" s="192">
        <v>41968</v>
      </c>
      <c r="N665" s="193">
        <v>4419</v>
      </c>
      <c r="O665" s="322" t="s">
        <v>4923</v>
      </c>
      <c r="P665" s="308" t="s">
        <v>4632</v>
      </c>
      <c r="Q665" s="309">
        <v>24497.1</v>
      </c>
      <c r="R665" s="256">
        <v>41969</v>
      </c>
      <c r="S665" s="34">
        <v>24497.1</v>
      </c>
      <c r="T665" s="217">
        <f t="shared" si="21"/>
        <v>0</v>
      </c>
      <c r="U665" s="32" t="s">
        <v>4993</v>
      </c>
    </row>
    <row r="666" spans="1:21" x14ac:dyDescent="0.25">
      <c r="A666" s="192">
        <v>41952</v>
      </c>
      <c r="B666" s="193">
        <v>3060</v>
      </c>
      <c r="C666" s="324" t="s">
        <v>4923</v>
      </c>
      <c r="D666" s="20" t="s">
        <v>129</v>
      </c>
      <c r="E666" s="213">
        <v>1912.9</v>
      </c>
      <c r="F666" s="256">
        <v>41952</v>
      </c>
      <c r="G666" s="42">
        <v>1912.9</v>
      </c>
      <c r="H666" s="217">
        <f t="shared" si="22"/>
        <v>0</v>
      </c>
      <c r="I666" s="190" t="s">
        <v>4992</v>
      </c>
      <c r="M666" s="192">
        <v>41948</v>
      </c>
      <c r="N666" s="193">
        <v>2725</v>
      </c>
      <c r="O666" s="324" t="s">
        <v>4923</v>
      </c>
      <c r="P666" s="308" t="s">
        <v>4620</v>
      </c>
      <c r="Q666" s="309">
        <v>4137.6000000000004</v>
      </c>
      <c r="R666" s="256">
        <v>41948</v>
      </c>
      <c r="S666" s="42">
        <v>4137.6000000000004</v>
      </c>
      <c r="T666" s="217">
        <f t="shared" si="21"/>
        <v>0</v>
      </c>
      <c r="U666" s="190" t="s">
        <v>6049</v>
      </c>
    </row>
    <row r="667" spans="1:21" x14ac:dyDescent="0.25">
      <c r="A667" s="192">
        <v>41952</v>
      </c>
      <c r="B667" s="193">
        <v>3061</v>
      </c>
      <c r="C667" s="324" t="s">
        <v>4923</v>
      </c>
      <c r="D667" s="20" t="s">
        <v>35</v>
      </c>
      <c r="E667" s="213">
        <v>3912</v>
      </c>
      <c r="F667" s="256">
        <v>41953</v>
      </c>
      <c r="G667" s="42">
        <v>3912</v>
      </c>
      <c r="H667" s="217">
        <f t="shared" si="22"/>
        <v>0</v>
      </c>
      <c r="I667" s="190" t="s">
        <v>4992</v>
      </c>
      <c r="M667" s="192">
        <v>41955</v>
      </c>
      <c r="N667" s="193">
        <v>3365</v>
      </c>
      <c r="O667" s="324" t="s">
        <v>4923</v>
      </c>
      <c r="P667" s="20" t="s">
        <v>4620</v>
      </c>
      <c r="Q667" s="213">
        <v>3904</v>
      </c>
      <c r="R667" s="256">
        <v>41956</v>
      </c>
      <c r="S667" s="42">
        <v>3904</v>
      </c>
      <c r="T667" s="217">
        <f t="shared" si="21"/>
        <v>0</v>
      </c>
      <c r="U667" s="190" t="s">
        <v>4993</v>
      </c>
    </row>
    <row r="668" spans="1:21" x14ac:dyDescent="0.25">
      <c r="A668" s="192">
        <v>41952</v>
      </c>
      <c r="B668" s="193">
        <v>3062</v>
      </c>
      <c r="C668" s="324" t="s">
        <v>4923</v>
      </c>
      <c r="D668" s="20" t="s">
        <v>136</v>
      </c>
      <c r="E668" s="213">
        <v>2501.1999999999998</v>
      </c>
      <c r="F668" s="256" t="s">
        <v>6661</v>
      </c>
      <c r="G668" s="42">
        <v>2501.1999999999998</v>
      </c>
      <c r="H668" s="217">
        <f t="shared" si="22"/>
        <v>0</v>
      </c>
      <c r="I668" s="190" t="s">
        <v>4992</v>
      </c>
      <c r="M668" s="192">
        <v>41962</v>
      </c>
      <c r="N668" s="193">
        <v>3871</v>
      </c>
      <c r="O668" s="324" t="s">
        <v>4923</v>
      </c>
      <c r="P668" s="308" t="s">
        <v>4620</v>
      </c>
      <c r="Q668" s="309">
        <v>3222.4</v>
      </c>
      <c r="R668" s="256">
        <v>41962</v>
      </c>
      <c r="S668" s="229">
        <v>3222.4</v>
      </c>
      <c r="T668" s="217">
        <f t="shared" si="21"/>
        <v>0</v>
      </c>
      <c r="U668" s="20" t="s">
        <v>4992</v>
      </c>
    </row>
    <row r="669" spans="1:21" x14ac:dyDescent="0.25">
      <c r="A669" s="192">
        <v>41952</v>
      </c>
      <c r="B669" s="193">
        <v>3063</v>
      </c>
      <c r="C669" s="324" t="s">
        <v>4923</v>
      </c>
      <c r="D669" s="20" t="s">
        <v>4841</v>
      </c>
      <c r="E669" s="213">
        <v>3478.1</v>
      </c>
      <c r="F669" s="256">
        <v>41952</v>
      </c>
      <c r="G669" s="42">
        <v>3478.1</v>
      </c>
      <c r="H669" s="217">
        <f t="shared" si="22"/>
        <v>0</v>
      </c>
      <c r="I669" s="190" t="s">
        <v>4992</v>
      </c>
      <c r="M669" s="192">
        <v>41970</v>
      </c>
      <c r="N669" s="193">
        <v>4528</v>
      </c>
      <c r="O669" s="322" t="s">
        <v>4923</v>
      </c>
      <c r="P669" s="308" t="s">
        <v>4620</v>
      </c>
      <c r="Q669" s="309">
        <v>4294.2</v>
      </c>
      <c r="R669" s="256">
        <v>41970</v>
      </c>
      <c r="S669" s="229">
        <v>4294.2</v>
      </c>
      <c r="T669" s="217">
        <f t="shared" si="21"/>
        <v>0</v>
      </c>
      <c r="U669" s="20" t="s">
        <v>5000</v>
      </c>
    </row>
    <row r="670" spans="1:21" x14ac:dyDescent="0.25">
      <c r="A670" s="192">
        <v>41952</v>
      </c>
      <c r="B670" s="193">
        <v>3064</v>
      </c>
      <c r="C670" s="324" t="s">
        <v>4923</v>
      </c>
      <c r="D670" s="20" t="s">
        <v>4841</v>
      </c>
      <c r="E670" s="213">
        <v>7264.6</v>
      </c>
      <c r="F670" s="256">
        <v>41952</v>
      </c>
      <c r="G670" s="42">
        <v>7264.6</v>
      </c>
      <c r="H670" s="217">
        <f t="shared" si="22"/>
        <v>0</v>
      </c>
      <c r="I670" s="190" t="s">
        <v>4992</v>
      </c>
      <c r="M670" s="192">
        <v>41948</v>
      </c>
      <c r="N670" s="193">
        <v>2790</v>
      </c>
      <c r="O670" s="324" t="s">
        <v>4923</v>
      </c>
      <c r="P670" s="308" t="s">
        <v>4935</v>
      </c>
      <c r="Q670" s="309">
        <v>13981</v>
      </c>
      <c r="R670" s="256">
        <v>41949</v>
      </c>
      <c r="S670" s="42">
        <v>13981</v>
      </c>
      <c r="T670" s="217">
        <f t="shared" si="21"/>
        <v>0</v>
      </c>
      <c r="U670" s="190" t="s">
        <v>492</v>
      </c>
    </row>
    <row r="671" spans="1:21" x14ac:dyDescent="0.25">
      <c r="A671" s="192">
        <v>41952</v>
      </c>
      <c r="B671" s="193">
        <v>3065</v>
      </c>
      <c r="C671" s="324" t="s">
        <v>4923</v>
      </c>
      <c r="D671" s="20" t="s">
        <v>6662</v>
      </c>
      <c r="E671" s="213">
        <v>3397.8</v>
      </c>
      <c r="F671" s="256">
        <v>41952</v>
      </c>
      <c r="G671" s="42">
        <v>3397.8</v>
      </c>
      <c r="H671" s="217">
        <f t="shared" si="22"/>
        <v>0</v>
      </c>
      <c r="I671" s="190" t="s">
        <v>4992</v>
      </c>
      <c r="M671" s="192">
        <v>41955</v>
      </c>
      <c r="N671" s="193">
        <v>3332</v>
      </c>
      <c r="O671" s="324" t="s">
        <v>4923</v>
      </c>
      <c r="P671" s="20" t="s">
        <v>4935</v>
      </c>
      <c r="Q671" s="213">
        <v>26339</v>
      </c>
      <c r="R671" s="256">
        <v>41956</v>
      </c>
      <c r="S671" s="42">
        <v>26339</v>
      </c>
      <c r="T671" s="217">
        <f t="shared" si="21"/>
        <v>0</v>
      </c>
      <c r="U671" s="190" t="s">
        <v>5000</v>
      </c>
    </row>
    <row r="672" spans="1:21" x14ac:dyDescent="0.25">
      <c r="A672" s="192">
        <v>41952</v>
      </c>
      <c r="B672" s="193">
        <v>3066</v>
      </c>
      <c r="C672" s="324" t="s">
        <v>4923</v>
      </c>
      <c r="D672" s="20" t="s">
        <v>6605</v>
      </c>
      <c r="E672" s="213">
        <v>2424</v>
      </c>
      <c r="F672" s="256">
        <v>41953</v>
      </c>
      <c r="G672" s="42">
        <v>2424</v>
      </c>
      <c r="H672" s="217">
        <f t="shared" si="22"/>
        <v>0</v>
      </c>
      <c r="I672" s="190" t="s">
        <v>4992</v>
      </c>
      <c r="M672" s="192">
        <v>41962</v>
      </c>
      <c r="N672" s="193">
        <v>3884</v>
      </c>
      <c r="O672" s="324" t="s">
        <v>4923</v>
      </c>
      <c r="P672" s="308" t="s">
        <v>4935</v>
      </c>
      <c r="Q672" s="309">
        <v>31898.400000000001</v>
      </c>
      <c r="R672" s="256">
        <v>41962</v>
      </c>
      <c r="S672" s="42">
        <v>31898.400000000001</v>
      </c>
      <c r="T672" s="217">
        <f t="shared" si="21"/>
        <v>0</v>
      </c>
      <c r="U672" s="20" t="s">
        <v>5000</v>
      </c>
    </row>
    <row r="673" spans="1:21" x14ac:dyDescent="0.25">
      <c r="A673" s="192">
        <v>41952</v>
      </c>
      <c r="B673" s="193">
        <v>3067</v>
      </c>
      <c r="C673" s="324" t="s">
        <v>4923</v>
      </c>
      <c r="D673" s="20" t="s">
        <v>47</v>
      </c>
      <c r="E673" s="213">
        <v>2635.2</v>
      </c>
      <c r="F673" s="256">
        <v>41953</v>
      </c>
      <c r="G673" s="42">
        <v>2635.2</v>
      </c>
      <c r="H673" s="217">
        <f t="shared" si="22"/>
        <v>0</v>
      </c>
      <c r="I673" s="190" t="s">
        <v>5251</v>
      </c>
      <c r="M673" s="192">
        <v>41969</v>
      </c>
      <c r="N673" s="193">
        <v>4495</v>
      </c>
      <c r="O673" s="322" t="s">
        <v>4923</v>
      </c>
      <c r="P673" s="308" t="s">
        <v>4935</v>
      </c>
      <c r="Q673" s="309">
        <v>30159</v>
      </c>
      <c r="R673" s="256">
        <v>41970</v>
      </c>
      <c r="S673" s="34">
        <v>30159</v>
      </c>
      <c r="T673" s="217">
        <f t="shared" si="21"/>
        <v>0</v>
      </c>
      <c r="U673" s="108" t="s">
        <v>4997</v>
      </c>
    </row>
    <row r="674" spans="1:21" x14ac:dyDescent="0.25">
      <c r="A674" s="192">
        <v>41952</v>
      </c>
      <c r="B674" s="193">
        <v>3068</v>
      </c>
      <c r="C674" s="324" t="s">
        <v>4923</v>
      </c>
      <c r="D674" s="20" t="s">
        <v>4586</v>
      </c>
      <c r="E674" s="213">
        <v>1522.4</v>
      </c>
      <c r="F674" s="256">
        <v>41952</v>
      </c>
      <c r="G674" s="42">
        <v>1522.4</v>
      </c>
      <c r="H674" s="217">
        <f t="shared" si="22"/>
        <v>0</v>
      </c>
      <c r="I674" s="190" t="s">
        <v>4992</v>
      </c>
      <c r="J674" s="21"/>
      <c r="K674" s="21"/>
      <c r="M674" s="192">
        <v>41958</v>
      </c>
      <c r="N674" s="193">
        <v>3613</v>
      </c>
      <c r="O674" s="324" t="s">
        <v>4923</v>
      </c>
      <c r="P674" s="20" t="s">
        <v>560</v>
      </c>
      <c r="Q674" s="213">
        <v>12484.8</v>
      </c>
      <c r="R674" s="256">
        <v>41960</v>
      </c>
      <c r="S674" s="42">
        <v>12484.8</v>
      </c>
      <c r="T674" s="217">
        <f t="shared" si="21"/>
        <v>0</v>
      </c>
      <c r="U674" s="190" t="s">
        <v>4992</v>
      </c>
    </row>
    <row r="675" spans="1:21" x14ac:dyDescent="0.25">
      <c r="A675" s="192">
        <v>41952</v>
      </c>
      <c r="B675" s="193">
        <v>3069</v>
      </c>
      <c r="C675" s="324" t="s">
        <v>4923</v>
      </c>
      <c r="D675" s="20" t="s">
        <v>28</v>
      </c>
      <c r="E675" s="213">
        <v>1170</v>
      </c>
      <c r="F675" s="256">
        <v>41952</v>
      </c>
      <c r="G675" s="42">
        <v>1170</v>
      </c>
      <c r="H675" s="217">
        <f t="shared" si="22"/>
        <v>0</v>
      </c>
      <c r="I675" s="190" t="s">
        <v>4992</v>
      </c>
      <c r="J675" s="21"/>
      <c r="K675" s="21"/>
      <c r="M675" s="192">
        <v>41961</v>
      </c>
      <c r="N675" s="193">
        <v>3851</v>
      </c>
      <c r="O675" s="324" t="s">
        <v>4923</v>
      </c>
      <c r="P675" s="308" t="s">
        <v>560</v>
      </c>
      <c r="Q675" s="309">
        <v>11858.5</v>
      </c>
      <c r="R675" s="256">
        <v>41962</v>
      </c>
      <c r="S675" s="229">
        <v>11858.5</v>
      </c>
      <c r="T675" s="217">
        <f t="shared" si="21"/>
        <v>0</v>
      </c>
      <c r="U675" s="20" t="s">
        <v>4997</v>
      </c>
    </row>
    <row r="676" spans="1:21" x14ac:dyDescent="0.25">
      <c r="A676" s="192">
        <v>41952</v>
      </c>
      <c r="B676" s="193">
        <v>3070</v>
      </c>
      <c r="C676" s="324" t="s">
        <v>4923</v>
      </c>
      <c r="D676" s="20" t="s">
        <v>4918</v>
      </c>
      <c r="E676" s="213">
        <v>9486</v>
      </c>
      <c r="F676" s="256">
        <v>41952</v>
      </c>
      <c r="G676" s="42">
        <v>9486</v>
      </c>
      <c r="H676" s="217">
        <f t="shared" si="22"/>
        <v>0</v>
      </c>
      <c r="I676" s="190" t="s">
        <v>4995</v>
      </c>
      <c r="J676" s="21"/>
      <c r="K676" s="21"/>
      <c r="M676" s="192">
        <v>41969</v>
      </c>
      <c r="N676" s="193">
        <v>4496</v>
      </c>
      <c r="O676" s="322" t="s">
        <v>4923</v>
      </c>
      <c r="P676" s="308" t="s">
        <v>560</v>
      </c>
      <c r="Q676" s="309">
        <v>13657</v>
      </c>
      <c r="R676" s="256">
        <v>41970</v>
      </c>
      <c r="S676" s="34">
        <v>13657</v>
      </c>
      <c r="T676" s="217">
        <f t="shared" si="21"/>
        <v>0</v>
      </c>
      <c r="U676" s="108" t="s">
        <v>4992</v>
      </c>
    </row>
    <row r="677" spans="1:21" x14ac:dyDescent="0.25">
      <c r="A677" s="192">
        <v>41952</v>
      </c>
      <c r="B677" s="193">
        <v>3071</v>
      </c>
      <c r="C677" s="324" t="s">
        <v>4923</v>
      </c>
      <c r="D677" s="20" t="s">
        <v>29</v>
      </c>
      <c r="E677" s="213">
        <v>6355.2</v>
      </c>
      <c r="F677" s="256">
        <v>41953</v>
      </c>
      <c r="G677" s="42">
        <v>6355.2</v>
      </c>
      <c r="H677" s="217">
        <f t="shared" si="22"/>
        <v>0</v>
      </c>
      <c r="I677" s="190" t="s">
        <v>5251</v>
      </c>
      <c r="J677" s="21"/>
      <c r="K677" s="21"/>
      <c r="M677" s="192">
        <v>41971</v>
      </c>
      <c r="N677" s="193">
        <v>4674</v>
      </c>
      <c r="O677" s="322" t="s">
        <v>4923</v>
      </c>
      <c r="P677" s="308" t="s">
        <v>560</v>
      </c>
      <c r="Q677" s="309">
        <v>11760.6</v>
      </c>
      <c r="R677" s="256">
        <v>41972</v>
      </c>
      <c r="S677" s="229">
        <v>11760.6</v>
      </c>
      <c r="T677" s="217">
        <f t="shared" si="21"/>
        <v>0</v>
      </c>
      <c r="U677" s="20" t="s">
        <v>4997</v>
      </c>
    </row>
    <row r="678" spans="1:21" x14ac:dyDescent="0.25">
      <c r="A678" s="192">
        <v>41952</v>
      </c>
      <c r="B678" s="193">
        <v>3072</v>
      </c>
      <c r="C678" s="324" t="s">
        <v>4923</v>
      </c>
      <c r="D678" s="20" t="s">
        <v>6663</v>
      </c>
      <c r="E678" s="213">
        <v>2367.1999999999998</v>
      </c>
      <c r="F678" s="256">
        <v>41953</v>
      </c>
      <c r="G678" s="42">
        <v>2367.1999999999998</v>
      </c>
      <c r="H678" s="217">
        <f t="shared" si="22"/>
        <v>0</v>
      </c>
      <c r="I678" s="190" t="s">
        <v>5251</v>
      </c>
      <c r="J678" s="21"/>
      <c r="K678" s="21"/>
      <c r="M678" s="192">
        <v>41972</v>
      </c>
      <c r="N678" s="193">
        <v>4802</v>
      </c>
      <c r="O678" s="322" t="s">
        <v>4923</v>
      </c>
      <c r="P678" s="308" t="s">
        <v>560</v>
      </c>
      <c r="Q678" s="309">
        <v>8923.2000000000007</v>
      </c>
      <c r="R678" s="370">
        <v>41974</v>
      </c>
      <c r="S678" s="219">
        <v>8923.2000000000007</v>
      </c>
      <c r="T678" s="217">
        <f t="shared" si="21"/>
        <v>0</v>
      </c>
      <c r="U678" s="20" t="s">
        <v>5000</v>
      </c>
    </row>
    <row r="679" spans="1:21" x14ac:dyDescent="0.25">
      <c r="A679" s="192">
        <v>41952</v>
      </c>
      <c r="B679" s="193">
        <v>3073</v>
      </c>
      <c r="C679" s="324" t="s">
        <v>4923</v>
      </c>
      <c r="D679" s="20" t="s">
        <v>4782</v>
      </c>
      <c r="E679" s="213">
        <v>1408</v>
      </c>
      <c r="F679" s="256">
        <v>41952</v>
      </c>
      <c r="G679" s="42">
        <v>1408</v>
      </c>
      <c r="H679" s="217">
        <f t="shared" si="22"/>
        <v>0</v>
      </c>
      <c r="I679" s="190" t="s">
        <v>4992</v>
      </c>
      <c r="J679" s="21"/>
      <c r="K679" s="21"/>
      <c r="M679" s="192">
        <v>41944</v>
      </c>
      <c r="N679" s="193">
        <v>2399</v>
      </c>
      <c r="O679" s="324" t="s">
        <v>4923</v>
      </c>
      <c r="P679" s="20" t="s">
        <v>4826</v>
      </c>
      <c r="Q679" s="213">
        <v>8526</v>
      </c>
      <c r="R679" s="256">
        <v>41944</v>
      </c>
      <c r="S679" s="42">
        <v>8526</v>
      </c>
      <c r="T679" s="77">
        <f t="shared" si="21"/>
        <v>0</v>
      </c>
      <c r="U679" s="190" t="s">
        <v>4992</v>
      </c>
    </row>
    <row r="680" spans="1:21" x14ac:dyDescent="0.25">
      <c r="A680" s="192">
        <v>41952</v>
      </c>
      <c r="B680" s="193">
        <v>3074</v>
      </c>
      <c r="C680" s="324" t="s">
        <v>4923</v>
      </c>
      <c r="D680" s="20" t="s">
        <v>745</v>
      </c>
      <c r="E680" s="213">
        <v>4136</v>
      </c>
      <c r="F680" s="256">
        <v>41952</v>
      </c>
      <c r="G680" s="42">
        <v>4136</v>
      </c>
      <c r="H680" s="217">
        <f t="shared" si="22"/>
        <v>0</v>
      </c>
      <c r="I680" s="190" t="s">
        <v>4992</v>
      </c>
      <c r="J680" s="21"/>
      <c r="K680" s="21"/>
      <c r="M680" s="192">
        <v>41944</v>
      </c>
      <c r="N680" s="193">
        <v>2413</v>
      </c>
      <c r="O680" s="324" t="s">
        <v>4923</v>
      </c>
      <c r="P680" s="20" t="s">
        <v>4826</v>
      </c>
      <c r="Q680" s="213">
        <v>1684</v>
      </c>
      <c r="R680" s="256">
        <v>41944</v>
      </c>
      <c r="S680" s="42">
        <v>1684</v>
      </c>
      <c r="T680" s="77">
        <f t="shared" si="21"/>
        <v>0</v>
      </c>
      <c r="U680" s="190" t="s">
        <v>4992</v>
      </c>
    </row>
    <row r="681" spans="1:21" x14ac:dyDescent="0.25">
      <c r="A681" s="192">
        <v>41952</v>
      </c>
      <c r="B681" s="193">
        <v>3075</v>
      </c>
      <c r="C681" s="324" t="s">
        <v>4923</v>
      </c>
      <c r="D681" s="20" t="s">
        <v>1878</v>
      </c>
      <c r="E681" s="213">
        <v>10530.6</v>
      </c>
      <c r="F681" s="256">
        <v>41953</v>
      </c>
      <c r="G681" s="42">
        <v>10530.6</v>
      </c>
      <c r="H681" s="217">
        <f t="shared" si="22"/>
        <v>0</v>
      </c>
      <c r="I681" s="190" t="s">
        <v>5251</v>
      </c>
      <c r="J681" s="21"/>
      <c r="K681" s="21"/>
      <c r="M681" s="192">
        <v>41945</v>
      </c>
      <c r="N681" s="193">
        <v>2507</v>
      </c>
      <c r="O681" s="324" t="s">
        <v>4923</v>
      </c>
      <c r="P681" s="308" t="s">
        <v>4826</v>
      </c>
      <c r="Q681" s="309">
        <v>2625</v>
      </c>
      <c r="R681" s="256">
        <v>41945</v>
      </c>
      <c r="S681" s="42">
        <v>2625</v>
      </c>
      <c r="T681" s="77">
        <f t="shared" si="21"/>
        <v>0</v>
      </c>
      <c r="U681" s="20" t="s">
        <v>4992</v>
      </c>
    </row>
    <row r="682" spans="1:21" x14ac:dyDescent="0.25">
      <c r="A682" s="192">
        <v>41952</v>
      </c>
      <c r="B682" s="193">
        <v>3076</v>
      </c>
      <c r="C682" s="324" t="s">
        <v>4923</v>
      </c>
      <c r="D682" s="20" t="s">
        <v>6196</v>
      </c>
      <c r="E682" s="213">
        <v>2250</v>
      </c>
      <c r="F682" s="256">
        <v>41961</v>
      </c>
      <c r="G682" s="42">
        <v>2250</v>
      </c>
      <c r="H682" s="217">
        <f t="shared" si="22"/>
        <v>0</v>
      </c>
      <c r="I682" s="190" t="s">
        <v>5251</v>
      </c>
      <c r="J682" s="21"/>
      <c r="K682" s="21"/>
      <c r="M682" s="192">
        <v>41946</v>
      </c>
      <c r="N682" s="193">
        <v>2546</v>
      </c>
      <c r="O682" s="324" t="s">
        <v>4923</v>
      </c>
      <c r="P682" s="661" t="s">
        <v>4826</v>
      </c>
      <c r="Q682" s="309">
        <v>5229</v>
      </c>
      <c r="R682" s="256">
        <v>41946</v>
      </c>
      <c r="S682" s="42">
        <v>5229</v>
      </c>
      <c r="T682" s="77">
        <f t="shared" si="21"/>
        <v>0</v>
      </c>
      <c r="U682" s="50" t="s">
        <v>4992</v>
      </c>
    </row>
    <row r="683" spans="1:21" x14ac:dyDescent="0.25">
      <c r="A683" s="192">
        <v>41952</v>
      </c>
      <c r="B683" s="193">
        <v>3077</v>
      </c>
      <c r="C683" s="324" t="s">
        <v>4923</v>
      </c>
      <c r="D683" s="20" t="s">
        <v>6616</v>
      </c>
      <c r="E683" s="213">
        <v>1350</v>
      </c>
      <c r="F683" s="256">
        <v>41961</v>
      </c>
      <c r="G683" s="42">
        <v>1350</v>
      </c>
      <c r="H683" s="217">
        <f t="shared" si="22"/>
        <v>0</v>
      </c>
      <c r="I683" s="190" t="s">
        <v>5251</v>
      </c>
      <c r="J683" s="21"/>
      <c r="K683" s="21"/>
      <c r="M683" s="192">
        <v>41946</v>
      </c>
      <c r="N683" s="193">
        <v>2547</v>
      </c>
      <c r="O683" s="324" t="s">
        <v>4923</v>
      </c>
      <c r="P683" s="661" t="s">
        <v>4826</v>
      </c>
      <c r="Q683" s="309">
        <v>3556</v>
      </c>
      <c r="R683" s="256">
        <v>41946</v>
      </c>
      <c r="S683" s="42">
        <v>3556</v>
      </c>
      <c r="T683" s="77">
        <f t="shared" si="21"/>
        <v>0</v>
      </c>
      <c r="U683" s="50" t="s">
        <v>4992</v>
      </c>
    </row>
    <row r="684" spans="1:21" x14ac:dyDescent="0.25">
      <c r="A684" s="192">
        <v>41952</v>
      </c>
      <c r="B684" s="193">
        <v>3078</v>
      </c>
      <c r="C684" s="324" t="s">
        <v>4923</v>
      </c>
      <c r="D684" s="20" t="s">
        <v>3366</v>
      </c>
      <c r="E684" s="213">
        <v>2432</v>
      </c>
      <c r="F684" s="256">
        <v>41952</v>
      </c>
      <c r="G684" s="42">
        <v>2432</v>
      </c>
      <c r="H684" s="217">
        <f t="shared" si="22"/>
        <v>0</v>
      </c>
      <c r="I684" s="190" t="s">
        <v>6049</v>
      </c>
      <c r="J684" s="21"/>
      <c r="K684" s="21"/>
      <c r="M684" s="192">
        <v>41947</v>
      </c>
      <c r="N684" s="193">
        <v>2661</v>
      </c>
      <c r="O684" s="324" t="s">
        <v>4923</v>
      </c>
      <c r="P684" s="661" t="s">
        <v>4826</v>
      </c>
      <c r="Q684" s="309">
        <v>3243.5</v>
      </c>
      <c r="R684" s="256">
        <v>41947</v>
      </c>
      <c r="S684" s="42">
        <v>3243.5</v>
      </c>
      <c r="T684" s="217">
        <f t="shared" si="21"/>
        <v>0</v>
      </c>
      <c r="U684" s="50" t="s">
        <v>4992</v>
      </c>
    </row>
    <row r="685" spans="1:21" x14ac:dyDescent="0.25">
      <c r="A685" s="192">
        <v>41952</v>
      </c>
      <c r="B685" s="193">
        <v>3079</v>
      </c>
      <c r="C685" s="324" t="s">
        <v>4923</v>
      </c>
      <c r="D685" s="20" t="s">
        <v>4938</v>
      </c>
      <c r="E685" s="213">
        <v>3610</v>
      </c>
      <c r="F685" s="256">
        <v>41954</v>
      </c>
      <c r="G685" s="42">
        <v>3610</v>
      </c>
      <c r="H685" s="217">
        <f t="shared" si="22"/>
        <v>0</v>
      </c>
      <c r="I685" s="190" t="s">
        <v>4992</v>
      </c>
      <c r="J685" s="21"/>
      <c r="K685" s="21"/>
      <c r="M685" s="192">
        <v>41948</v>
      </c>
      <c r="N685" s="193">
        <v>2710</v>
      </c>
      <c r="O685" s="324" t="s">
        <v>4923</v>
      </c>
      <c r="P685" s="308" t="s">
        <v>4826</v>
      </c>
      <c r="Q685" s="309">
        <v>4760</v>
      </c>
      <c r="R685" s="256">
        <v>41948</v>
      </c>
      <c r="S685" s="42">
        <v>4760</v>
      </c>
      <c r="T685" s="217">
        <f t="shared" si="21"/>
        <v>0</v>
      </c>
      <c r="U685" s="190" t="s">
        <v>4992</v>
      </c>
    </row>
    <row r="686" spans="1:21" x14ac:dyDescent="0.25">
      <c r="A686" s="192">
        <v>41952</v>
      </c>
      <c r="B686" s="193">
        <v>3080</v>
      </c>
      <c r="C686" s="324" t="s">
        <v>4923</v>
      </c>
      <c r="D686" s="20" t="s">
        <v>790</v>
      </c>
      <c r="E686" s="213">
        <v>4855</v>
      </c>
      <c r="F686" s="256">
        <v>41952</v>
      </c>
      <c r="G686" s="42">
        <v>4855</v>
      </c>
      <c r="H686" s="217">
        <f t="shared" si="22"/>
        <v>0</v>
      </c>
      <c r="I686" s="190" t="s">
        <v>4992</v>
      </c>
      <c r="J686" s="21"/>
      <c r="K686" s="21"/>
      <c r="M686" s="192">
        <v>41950</v>
      </c>
      <c r="N686" s="193">
        <v>2890</v>
      </c>
      <c r="O686" s="324" t="s">
        <v>4923</v>
      </c>
      <c r="P686" s="308" t="s">
        <v>4826</v>
      </c>
      <c r="Q686" s="309">
        <v>2878</v>
      </c>
      <c r="R686" s="256">
        <v>41950</v>
      </c>
      <c r="S686" s="42">
        <v>2878</v>
      </c>
      <c r="T686" s="217">
        <f t="shared" si="21"/>
        <v>0</v>
      </c>
      <c r="U686" s="20" t="s">
        <v>4992</v>
      </c>
    </row>
    <row r="687" spans="1:21" x14ac:dyDescent="0.25">
      <c r="A687" s="192">
        <v>41952</v>
      </c>
      <c r="B687" s="193">
        <v>3081</v>
      </c>
      <c r="C687" s="324" t="s">
        <v>4923</v>
      </c>
      <c r="D687" s="20" t="s">
        <v>4612</v>
      </c>
      <c r="E687" s="213">
        <v>10581.2</v>
      </c>
      <c r="F687" s="256">
        <v>41953</v>
      </c>
      <c r="G687" s="42">
        <v>10581.2</v>
      </c>
      <c r="H687" s="217">
        <f t="shared" si="22"/>
        <v>0</v>
      </c>
      <c r="I687" s="190" t="s">
        <v>5251</v>
      </c>
      <c r="J687" s="21"/>
      <c r="K687" s="21"/>
      <c r="M687" s="192">
        <v>41951</v>
      </c>
      <c r="N687" s="193">
        <v>2989</v>
      </c>
      <c r="O687" s="324" t="s">
        <v>4923</v>
      </c>
      <c r="P687" s="20" t="s">
        <v>4826</v>
      </c>
      <c r="Q687" s="213">
        <v>5307.2</v>
      </c>
      <c r="R687" s="256">
        <v>41951</v>
      </c>
      <c r="S687" s="42">
        <v>5307.2</v>
      </c>
      <c r="T687" s="217">
        <f t="shared" si="21"/>
        <v>0</v>
      </c>
      <c r="U687" s="20" t="s">
        <v>4992</v>
      </c>
    </row>
    <row r="688" spans="1:21" x14ac:dyDescent="0.25">
      <c r="A688" s="192">
        <v>41952</v>
      </c>
      <c r="B688" s="193">
        <v>3082</v>
      </c>
      <c r="C688" s="324" t="s">
        <v>4923</v>
      </c>
      <c r="D688" s="20" t="s">
        <v>52</v>
      </c>
      <c r="E688" s="213">
        <v>3475.2</v>
      </c>
      <c r="F688" s="256">
        <v>41952</v>
      </c>
      <c r="G688" s="42">
        <v>3475.2</v>
      </c>
      <c r="H688" s="217">
        <f t="shared" si="22"/>
        <v>0</v>
      </c>
      <c r="I688" s="190" t="s">
        <v>6049</v>
      </c>
      <c r="J688" s="21"/>
      <c r="K688" s="21"/>
      <c r="M688" s="192">
        <v>41953</v>
      </c>
      <c r="N688" s="193">
        <v>3118</v>
      </c>
      <c r="O688" s="324" t="s">
        <v>4923</v>
      </c>
      <c r="P688" s="20" t="s">
        <v>4826</v>
      </c>
      <c r="Q688" s="213">
        <v>6038.4</v>
      </c>
      <c r="R688" s="256">
        <v>41953</v>
      </c>
      <c r="S688" s="42">
        <v>6038.4</v>
      </c>
      <c r="T688" s="217">
        <f t="shared" si="21"/>
        <v>0</v>
      </c>
      <c r="U688" s="190" t="s">
        <v>4992</v>
      </c>
    </row>
    <row r="689" spans="1:21" x14ac:dyDescent="0.25">
      <c r="A689" s="192">
        <v>41952</v>
      </c>
      <c r="B689" s="193">
        <v>3083</v>
      </c>
      <c r="C689" s="324" t="s">
        <v>4923</v>
      </c>
      <c r="D689" s="20" t="s">
        <v>5004</v>
      </c>
      <c r="E689" s="213">
        <v>8549.6</v>
      </c>
      <c r="F689" s="256">
        <v>41953</v>
      </c>
      <c r="G689" s="42">
        <v>8549.6</v>
      </c>
      <c r="H689" s="217">
        <f t="shared" si="22"/>
        <v>0</v>
      </c>
      <c r="I689" s="190" t="s">
        <v>4993</v>
      </c>
      <c r="J689" s="21"/>
      <c r="K689" s="21"/>
      <c r="M689" s="192">
        <v>41953</v>
      </c>
      <c r="N689" s="193">
        <v>3119</v>
      </c>
      <c r="O689" s="324" t="s">
        <v>4923</v>
      </c>
      <c r="P689" s="20" t="s">
        <v>4826</v>
      </c>
      <c r="Q689" s="213">
        <v>611.79999999999995</v>
      </c>
      <c r="R689" s="256">
        <v>41953</v>
      </c>
      <c r="S689" s="42">
        <v>611.79999999999995</v>
      </c>
      <c r="T689" s="217">
        <f t="shared" si="21"/>
        <v>0</v>
      </c>
      <c r="U689" s="190" t="s">
        <v>4992</v>
      </c>
    </row>
    <row r="690" spans="1:21" x14ac:dyDescent="0.25">
      <c r="A690" s="192">
        <v>41952</v>
      </c>
      <c r="B690" s="193">
        <v>3084</v>
      </c>
      <c r="C690" s="324" t="s">
        <v>4923</v>
      </c>
      <c r="D690" s="20" t="s">
        <v>25</v>
      </c>
      <c r="E690" s="213">
        <v>6872.8</v>
      </c>
      <c r="F690" s="256">
        <v>41953</v>
      </c>
      <c r="G690" s="42">
        <v>6872.8</v>
      </c>
      <c r="H690" s="217">
        <f t="shared" si="22"/>
        <v>0</v>
      </c>
      <c r="I690" s="190" t="s">
        <v>4993</v>
      </c>
      <c r="J690" s="21"/>
      <c r="K690" s="21"/>
      <c r="M690" s="192">
        <v>41955</v>
      </c>
      <c r="N690" s="193">
        <v>3320</v>
      </c>
      <c r="O690" s="324" t="s">
        <v>4923</v>
      </c>
      <c r="P690" s="20" t="s">
        <v>4826</v>
      </c>
      <c r="Q690" s="213">
        <v>2828.8</v>
      </c>
      <c r="R690" s="256">
        <v>41955</v>
      </c>
      <c r="S690" s="42">
        <v>2828.8</v>
      </c>
      <c r="T690" s="217">
        <f t="shared" si="21"/>
        <v>0</v>
      </c>
      <c r="U690" s="190" t="s">
        <v>4992</v>
      </c>
    </row>
    <row r="691" spans="1:21" x14ac:dyDescent="0.25">
      <c r="A691" s="192">
        <v>41952</v>
      </c>
      <c r="B691" s="193">
        <v>3085</v>
      </c>
      <c r="C691" s="324" t="s">
        <v>4923</v>
      </c>
      <c r="D691" s="20" t="s">
        <v>180</v>
      </c>
      <c r="E691" s="213">
        <v>14489.2</v>
      </c>
      <c r="F691" s="256">
        <v>41953</v>
      </c>
      <c r="G691" s="42">
        <v>14489.2</v>
      </c>
      <c r="H691" s="217">
        <f t="shared" si="22"/>
        <v>0</v>
      </c>
      <c r="I691" s="190" t="s">
        <v>4993</v>
      </c>
      <c r="J691" s="21"/>
      <c r="K691" s="21"/>
      <c r="M691" s="192">
        <v>41956</v>
      </c>
      <c r="N691" s="193">
        <v>3377</v>
      </c>
      <c r="O691" s="324" t="s">
        <v>4923</v>
      </c>
      <c r="P691" s="20" t="s">
        <v>4826</v>
      </c>
      <c r="Q691" s="213">
        <v>6602.85</v>
      </c>
      <c r="R691" s="256">
        <v>41956</v>
      </c>
      <c r="S691" s="42">
        <v>6602.85</v>
      </c>
      <c r="T691" s="217">
        <f t="shared" si="21"/>
        <v>0</v>
      </c>
      <c r="U691" s="190" t="s">
        <v>4992</v>
      </c>
    </row>
    <row r="692" spans="1:21" x14ac:dyDescent="0.25">
      <c r="A692" s="192">
        <v>41952</v>
      </c>
      <c r="B692" s="193">
        <v>3086</v>
      </c>
      <c r="C692" s="324" t="s">
        <v>4923</v>
      </c>
      <c r="D692" s="20" t="s">
        <v>28</v>
      </c>
      <c r="E692" s="213">
        <v>5940</v>
      </c>
      <c r="F692" s="256">
        <v>41952</v>
      </c>
      <c r="G692" s="42">
        <v>5940</v>
      </c>
      <c r="H692" s="217">
        <f t="shared" si="22"/>
        <v>0</v>
      </c>
      <c r="I692" s="190" t="s">
        <v>4992</v>
      </c>
      <c r="J692" s="21"/>
      <c r="K692" s="21"/>
      <c r="M692" s="192">
        <v>41958</v>
      </c>
      <c r="N692" s="193">
        <v>3562</v>
      </c>
      <c r="O692" s="324" t="s">
        <v>4923</v>
      </c>
      <c r="P692" s="308" t="s">
        <v>4826</v>
      </c>
      <c r="Q692" s="309">
        <v>3041.8</v>
      </c>
      <c r="R692" s="256">
        <v>41958</v>
      </c>
      <c r="S692" s="42">
        <v>3041.8</v>
      </c>
      <c r="T692" s="217">
        <f t="shared" si="21"/>
        <v>0</v>
      </c>
      <c r="U692" s="190" t="s">
        <v>4992</v>
      </c>
    </row>
    <row r="693" spans="1:21" x14ac:dyDescent="0.25">
      <c r="A693" s="192">
        <v>41952</v>
      </c>
      <c r="B693" s="193">
        <v>3087</v>
      </c>
      <c r="C693" s="324" t="s">
        <v>4923</v>
      </c>
      <c r="D693" s="20" t="s">
        <v>4764</v>
      </c>
      <c r="E693" s="213">
        <v>6619.8</v>
      </c>
      <c r="F693" s="256">
        <v>41953</v>
      </c>
      <c r="G693" s="42">
        <v>6619.8</v>
      </c>
      <c r="H693" s="217">
        <f t="shared" si="22"/>
        <v>0</v>
      </c>
      <c r="I693" s="190" t="s">
        <v>4993</v>
      </c>
      <c r="J693" s="21"/>
      <c r="K693" s="21"/>
      <c r="M693" s="192">
        <v>41959</v>
      </c>
      <c r="N693" s="193">
        <v>3639</v>
      </c>
      <c r="O693" s="324" t="s">
        <v>4923</v>
      </c>
      <c r="P693" s="20" t="s">
        <v>4826</v>
      </c>
      <c r="Q693" s="213">
        <v>5202.55</v>
      </c>
      <c r="R693" s="256">
        <v>41959</v>
      </c>
      <c r="S693" s="42">
        <v>5202.55</v>
      </c>
      <c r="T693" s="217">
        <f t="shared" si="21"/>
        <v>0</v>
      </c>
      <c r="U693" s="20" t="s">
        <v>4992</v>
      </c>
    </row>
    <row r="694" spans="1:21" x14ac:dyDescent="0.25">
      <c r="A694" s="192">
        <v>41952</v>
      </c>
      <c r="B694" s="193">
        <v>3088</v>
      </c>
      <c r="C694" s="324" t="s">
        <v>4923</v>
      </c>
      <c r="D694" s="20" t="s">
        <v>4234</v>
      </c>
      <c r="E694" s="213">
        <v>3539.35</v>
      </c>
      <c r="F694" s="256">
        <v>41952</v>
      </c>
      <c r="G694" s="42">
        <v>3539.35</v>
      </c>
      <c r="H694" s="217">
        <f t="shared" si="22"/>
        <v>0</v>
      </c>
      <c r="I694" s="190" t="s">
        <v>4992</v>
      </c>
      <c r="J694" s="21"/>
      <c r="K694" s="21"/>
      <c r="M694" s="192">
        <v>41960</v>
      </c>
      <c r="N694" s="193">
        <v>3687</v>
      </c>
      <c r="O694" s="324" t="s">
        <v>4923</v>
      </c>
      <c r="P694" s="20" t="s">
        <v>4826</v>
      </c>
      <c r="Q694" s="213">
        <v>3024</v>
      </c>
      <c r="R694" s="256">
        <v>41960</v>
      </c>
      <c r="S694" s="229">
        <v>3024</v>
      </c>
      <c r="T694" s="217">
        <f t="shared" si="21"/>
        <v>0</v>
      </c>
      <c r="U694" s="20" t="s">
        <v>4992</v>
      </c>
    </row>
    <row r="695" spans="1:21" x14ac:dyDescent="0.25">
      <c r="A695" s="192">
        <v>41952</v>
      </c>
      <c r="B695" s="193">
        <v>3089</v>
      </c>
      <c r="C695" s="324" t="s">
        <v>4923</v>
      </c>
      <c r="D695" s="20" t="s">
        <v>4257</v>
      </c>
      <c r="E695" s="213">
        <v>9210.5</v>
      </c>
      <c r="F695" s="256">
        <v>41952</v>
      </c>
      <c r="G695" s="42">
        <v>9210.5</v>
      </c>
      <c r="H695" s="217">
        <f t="shared" si="22"/>
        <v>0</v>
      </c>
      <c r="I695" s="190" t="s">
        <v>6049</v>
      </c>
      <c r="J695" s="21"/>
      <c r="K695" s="21"/>
      <c r="M695" s="192">
        <v>41961</v>
      </c>
      <c r="N695" s="193">
        <v>3783</v>
      </c>
      <c r="O695" s="324" t="s">
        <v>4923</v>
      </c>
      <c r="P695" s="20" t="s">
        <v>4826</v>
      </c>
      <c r="Q695" s="213">
        <v>5676.8</v>
      </c>
      <c r="R695" s="256">
        <v>41961</v>
      </c>
      <c r="S695" s="229">
        <v>5676.8</v>
      </c>
      <c r="T695" s="217">
        <f t="shared" si="21"/>
        <v>0</v>
      </c>
      <c r="U695" s="190" t="s">
        <v>4992</v>
      </c>
    </row>
    <row r="696" spans="1:21" x14ac:dyDescent="0.25">
      <c r="A696" s="192">
        <v>41952</v>
      </c>
      <c r="B696" s="193">
        <v>3090</v>
      </c>
      <c r="C696" s="324" t="s">
        <v>4923</v>
      </c>
      <c r="D696" s="20" t="s">
        <v>11</v>
      </c>
      <c r="E696" s="213">
        <v>59016.2</v>
      </c>
      <c r="F696" s="256">
        <v>41958</v>
      </c>
      <c r="G696" s="42">
        <v>59016.2</v>
      </c>
      <c r="H696" s="217">
        <f t="shared" si="22"/>
        <v>0</v>
      </c>
      <c r="I696" s="190" t="s">
        <v>4993</v>
      </c>
      <c r="J696" s="21"/>
      <c r="K696" s="21"/>
      <c r="M696" s="192">
        <v>41963</v>
      </c>
      <c r="N696" s="193">
        <v>3935</v>
      </c>
      <c r="O696" s="324" t="s">
        <v>4923</v>
      </c>
      <c r="P696" s="308" t="s">
        <v>4826</v>
      </c>
      <c r="Q696" s="309">
        <v>2876.4</v>
      </c>
      <c r="R696" s="256">
        <v>41963</v>
      </c>
      <c r="S696" s="42">
        <v>2876.4</v>
      </c>
      <c r="T696" s="217">
        <f t="shared" si="21"/>
        <v>0</v>
      </c>
      <c r="U696" s="20" t="s">
        <v>4992</v>
      </c>
    </row>
    <row r="697" spans="1:21" x14ac:dyDescent="0.25">
      <c r="A697" s="192">
        <v>41952</v>
      </c>
      <c r="B697" s="193">
        <v>3091</v>
      </c>
      <c r="C697" s="324" t="s">
        <v>4923</v>
      </c>
      <c r="D697" s="20" t="s">
        <v>6640</v>
      </c>
      <c r="E697" s="213">
        <v>6083.92</v>
      </c>
      <c r="F697" s="256">
        <v>41952</v>
      </c>
      <c r="G697" s="42">
        <v>6083.92</v>
      </c>
      <c r="H697" s="217">
        <f t="shared" si="22"/>
        <v>0</v>
      </c>
      <c r="I697" s="190" t="s">
        <v>4992</v>
      </c>
      <c r="J697" s="21"/>
      <c r="K697" s="21"/>
      <c r="M697" s="192">
        <v>41964</v>
      </c>
      <c r="N697" s="193">
        <v>4032</v>
      </c>
      <c r="O697" s="322" t="s">
        <v>4923</v>
      </c>
      <c r="P697" s="308" t="s">
        <v>4826</v>
      </c>
      <c r="Q697" s="309">
        <v>3489.2</v>
      </c>
      <c r="R697" s="256">
        <v>41964</v>
      </c>
      <c r="S697" s="42">
        <v>3489.2</v>
      </c>
      <c r="T697" s="217">
        <f t="shared" si="21"/>
        <v>0</v>
      </c>
      <c r="U697" s="20" t="s">
        <v>4992</v>
      </c>
    </row>
    <row r="698" spans="1:21" x14ac:dyDescent="0.25">
      <c r="A698" s="192">
        <v>41952</v>
      </c>
      <c r="B698" s="193">
        <v>3092</v>
      </c>
      <c r="C698" s="324" t="s">
        <v>4923</v>
      </c>
      <c r="D698" s="20" t="s">
        <v>1464</v>
      </c>
      <c r="E698" s="213">
        <v>5847</v>
      </c>
      <c r="F698" s="256">
        <v>41953</v>
      </c>
      <c r="G698" s="42">
        <v>5847</v>
      </c>
      <c r="H698" s="217">
        <f t="shared" si="22"/>
        <v>0</v>
      </c>
      <c r="I698" s="190" t="s">
        <v>4992</v>
      </c>
      <c r="J698" s="21"/>
      <c r="K698" s="21"/>
      <c r="M698" s="192">
        <v>41965</v>
      </c>
      <c r="N698" s="193">
        <v>4122</v>
      </c>
      <c r="O698" s="322" t="s">
        <v>4923</v>
      </c>
      <c r="P698" s="308" t="s">
        <v>4826</v>
      </c>
      <c r="Q698" s="309">
        <v>3900</v>
      </c>
      <c r="R698" s="256">
        <v>41965</v>
      </c>
      <c r="S698" s="34">
        <v>3900</v>
      </c>
      <c r="T698" s="217">
        <f t="shared" si="21"/>
        <v>0</v>
      </c>
      <c r="U698" s="108" t="s">
        <v>4992</v>
      </c>
    </row>
    <row r="699" spans="1:21" x14ac:dyDescent="0.25">
      <c r="A699" s="192">
        <v>41952</v>
      </c>
      <c r="B699" s="193">
        <v>3093</v>
      </c>
      <c r="C699" s="324" t="s">
        <v>4923</v>
      </c>
      <c r="D699" s="20" t="s">
        <v>4915</v>
      </c>
      <c r="E699" s="213">
        <v>32590.799999999999</v>
      </c>
      <c r="F699" s="256">
        <v>41954</v>
      </c>
      <c r="G699" s="42">
        <v>32590.799999999999</v>
      </c>
      <c r="H699" s="217">
        <f t="shared" si="22"/>
        <v>0</v>
      </c>
      <c r="I699" s="190" t="s">
        <v>4995</v>
      </c>
      <c r="J699" s="21"/>
      <c r="K699" s="21"/>
      <c r="M699" s="192">
        <v>41966</v>
      </c>
      <c r="N699" s="193">
        <v>4216</v>
      </c>
      <c r="O699" s="322" t="s">
        <v>4923</v>
      </c>
      <c r="P699" s="20" t="s">
        <v>4826</v>
      </c>
      <c r="Q699" s="213">
        <v>2926.4</v>
      </c>
      <c r="R699" s="256">
        <v>41966</v>
      </c>
      <c r="S699" s="34">
        <v>2926.4</v>
      </c>
      <c r="T699" s="217">
        <f t="shared" si="21"/>
        <v>0</v>
      </c>
      <c r="U699" s="32" t="s">
        <v>4992</v>
      </c>
    </row>
    <row r="700" spans="1:21" x14ac:dyDescent="0.25">
      <c r="A700" s="192">
        <v>41952</v>
      </c>
      <c r="B700" s="193">
        <v>3094</v>
      </c>
      <c r="C700" s="324" t="s">
        <v>4923</v>
      </c>
      <c r="D700" s="20" t="s">
        <v>4953</v>
      </c>
      <c r="E700" s="213">
        <v>15094.98</v>
      </c>
      <c r="F700" s="256">
        <v>41953</v>
      </c>
      <c r="G700" s="42">
        <v>15094.98</v>
      </c>
      <c r="H700" s="217">
        <f t="shared" si="22"/>
        <v>0</v>
      </c>
      <c r="I700" s="190" t="s">
        <v>4995</v>
      </c>
      <c r="J700" s="21"/>
      <c r="K700" s="21"/>
      <c r="M700" s="192">
        <v>41967</v>
      </c>
      <c r="N700" s="193">
        <v>4262</v>
      </c>
      <c r="O700" s="322" t="s">
        <v>4923</v>
      </c>
      <c r="P700" s="308" t="s">
        <v>4826</v>
      </c>
      <c r="Q700" s="309">
        <v>9322.2000000000007</v>
      </c>
      <c r="R700" s="368">
        <v>41967</v>
      </c>
      <c r="S700" s="42">
        <v>9322.2000000000007</v>
      </c>
      <c r="T700" s="217">
        <f t="shared" si="21"/>
        <v>0</v>
      </c>
      <c r="U700" s="20" t="s">
        <v>4992</v>
      </c>
    </row>
    <row r="701" spans="1:21" x14ac:dyDescent="0.25">
      <c r="A701" s="192">
        <v>41952</v>
      </c>
      <c r="B701" s="193">
        <v>3095</v>
      </c>
      <c r="C701" s="324" t="s">
        <v>4923</v>
      </c>
      <c r="D701" s="20" t="s">
        <v>2382</v>
      </c>
      <c r="E701" s="213">
        <v>9729.7999999999993</v>
      </c>
      <c r="F701" s="256">
        <v>41953</v>
      </c>
      <c r="G701" s="42">
        <v>9729.7999999999993</v>
      </c>
      <c r="H701" s="217">
        <f t="shared" si="22"/>
        <v>0</v>
      </c>
      <c r="I701" s="190" t="s">
        <v>4995</v>
      </c>
      <c r="J701" s="21"/>
      <c r="K701" s="21"/>
      <c r="M701" s="192">
        <v>41968</v>
      </c>
      <c r="N701" s="193">
        <v>4373</v>
      </c>
      <c r="O701" s="322" t="s">
        <v>4923</v>
      </c>
      <c r="P701" s="308" t="s">
        <v>4826</v>
      </c>
      <c r="Q701" s="309">
        <v>1578.4</v>
      </c>
      <c r="R701" s="256">
        <v>41968</v>
      </c>
      <c r="S701" s="34">
        <v>1578.4</v>
      </c>
      <c r="T701" s="217">
        <f t="shared" si="21"/>
        <v>0</v>
      </c>
      <c r="U701" s="32" t="s">
        <v>4992</v>
      </c>
    </row>
    <row r="702" spans="1:21" x14ac:dyDescent="0.25">
      <c r="A702" s="192">
        <v>41952</v>
      </c>
      <c r="B702" s="193">
        <v>3096</v>
      </c>
      <c r="C702" s="324" t="s">
        <v>4923</v>
      </c>
      <c r="D702" s="20" t="s">
        <v>4928</v>
      </c>
      <c r="E702" s="213">
        <v>9315.6</v>
      </c>
      <c r="F702" s="256">
        <v>41953</v>
      </c>
      <c r="G702" s="42">
        <v>9315.6</v>
      </c>
      <c r="H702" s="217">
        <f t="shared" si="22"/>
        <v>0</v>
      </c>
      <c r="I702" s="190" t="s">
        <v>4995</v>
      </c>
      <c r="J702" s="21"/>
      <c r="K702" s="21"/>
      <c r="M702" s="192">
        <v>41969</v>
      </c>
      <c r="N702" s="193">
        <v>4438</v>
      </c>
      <c r="O702" s="322" t="s">
        <v>4923</v>
      </c>
      <c r="P702" s="308" t="s">
        <v>4826</v>
      </c>
      <c r="Q702" s="309">
        <v>6020</v>
      </c>
      <c r="R702" s="256">
        <v>41969</v>
      </c>
      <c r="S702" s="34">
        <v>6020</v>
      </c>
      <c r="T702" s="217">
        <f t="shared" si="21"/>
        <v>0</v>
      </c>
      <c r="U702" s="32" t="s">
        <v>4992</v>
      </c>
    </row>
    <row r="703" spans="1:21" x14ac:dyDescent="0.25">
      <c r="A703" s="192">
        <v>41952</v>
      </c>
      <c r="B703" s="193">
        <v>3097</v>
      </c>
      <c r="C703" s="324" t="s">
        <v>4923</v>
      </c>
      <c r="D703" s="20" t="s">
        <v>4319</v>
      </c>
      <c r="E703" s="213">
        <v>3766.3</v>
      </c>
      <c r="F703" s="256">
        <v>41952</v>
      </c>
      <c r="G703" s="42">
        <v>3766.3</v>
      </c>
      <c r="H703" s="217">
        <f t="shared" si="22"/>
        <v>0</v>
      </c>
      <c r="I703" s="190" t="s">
        <v>4992</v>
      </c>
      <c r="J703" s="21"/>
      <c r="K703" s="21"/>
      <c r="M703" s="192">
        <v>41970</v>
      </c>
      <c r="N703" s="193">
        <v>4534</v>
      </c>
      <c r="O703" s="322" t="s">
        <v>4923</v>
      </c>
      <c r="P703" s="308" t="s">
        <v>4826</v>
      </c>
      <c r="Q703" s="309">
        <v>2672.8</v>
      </c>
      <c r="R703" s="256">
        <v>41970</v>
      </c>
      <c r="S703" s="229">
        <v>2672.8</v>
      </c>
      <c r="T703" s="217">
        <f t="shared" si="21"/>
        <v>0</v>
      </c>
      <c r="U703" s="20" t="s">
        <v>4992</v>
      </c>
    </row>
    <row r="704" spans="1:21" x14ac:dyDescent="0.25">
      <c r="A704" s="192">
        <v>41952</v>
      </c>
      <c r="B704" s="193">
        <v>3098</v>
      </c>
      <c r="C704" s="324" t="s">
        <v>4923</v>
      </c>
      <c r="D704" s="20" t="s">
        <v>4915</v>
      </c>
      <c r="E704" s="213">
        <v>3842</v>
      </c>
      <c r="F704" s="256">
        <v>41954</v>
      </c>
      <c r="G704" s="42">
        <v>3842</v>
      </c>
      <c r="H704" s="217">
        <f t="shared" si="22"/>
        <v>0</v>
      </c>
      <c r="I704" s="190" t="s">
        <v>4995</v>
      </c>
      <c r="J704" s="21"/>
      <c r="K704" s="21"/>
      <c r="M704" s="192">
        <v>41972</v>
      </c>
      <c r="N704" s="193">
        <v>4727</v>
      </c>
      <c r="O704" s="322" t="s">
        <v>4923</v>
      </c>
      <c r="P704" s="308" t="s">
        <v>4826</v>
      </c>
      <c r="Q704" s="309">
        <v>2794</v>
      </c>
      <c r="R704" s="256">
        <v>41972</v>
      </c>
      <c r="S704" s="229">
        <v>2794</v>
      </c>
      <c r="T704" s="217">
        <f t="shared" si="21"/>
        <v>0</v>
      </c>
      <c r="U704" s="20" t="s">
        <v>4992</v>
      </c>
    </row>
    <row r="705" spans="1:21" x14ac:dyDescent="0.25">
      <c r="A705" s="192">
        <v>41952</v>
      </c>
      <c r="B705" s="193">
        <v>3099</v>
      </c>
      <c r="C705" s="324" t="s">
        <v>4923</v>
      </c>
      <c r="D705" s="20" t="s">
        <v>136</v>
      </c>
      <c r="E705" s="213">
        <v>2262</v>
      </c>
      <c r="F705" s="256" t="s">
        <v>6664</v>
      </c>
      <c r="G705" s="42">
        <v>2262</v>
      </c>
      <c r="H705" s="217">
        <f t="shared" si="22"/>
        <v>0</v>
      </c>
      <c r="I705" s="190" t="s">
        <v>4992</v>
      </c>
      <c r="J705" s="21"/>
      <c r="K705" s="21"/>
      <c r="M705" s="192">
        <v>41973</v>
      </c>
      <c r="N705" s="193">
        <v>4829</v>
      </c>
      <c r="O705" s="322" t="s">
        <v>4923</v>
      </c>
      <c r="P705" s="308" t="s">
        <v>4826</v>
      </c>
      <c r="Q705" s="309">
        <v>905.1</v>
      </c>
      <c r="R705" s="368">
        <v>41973</v>
      </c>
      <c r="S705" s="229">
        <v>905.1</v>
      </c>
      <c r="T705" s="217">
        <f t="shared" si="21"/>
        <v>0</v>
      </c>
      <c r="U705" s="20" t="s">
        <v>4992</v>
      </c>
    </row>
    <row r="706" spans="1:21" x14ac:dyDescent="0.25">
      <c r="A706" s="192">
        <v>41952</v>
      </c>
      <c r="B706" s="193">
        <v>3100</v>
      </c>
      <c r="C706" s="324" t="s">
        <v>4923</v>
      </c>
      <c r="D706" s="20" t="s">
        <v>4257</v>
      </c>
      <c r="E706" s="213">
        <v>28601.19</v>
      </c>
      <c r="F706" s="256">
        <v>41955</v>
      </c>
      <c r="G706" s="42">
        <v>28601.19</v>
      </c>
      <c r="H706" s="217">
        <f t="shared" si="22"/>
        <v>0</v>
      </c>
      <c r="I706" s="190" t="s">
        <v>6049</v>
      </c>
      <c r="J706" s="21"/>
      <c r="K706" s="21"/>
      <c r="M706" s="192">
        <v>41944</v>
      </c>
      <c r="N706" s="193">
        <v>2472</v>
      </c>
      <c r="O706" s="324" t="s">
        <v>4923</v>
      </c>
      <c r="P706" s="308" t="s">
        <v>745</v>
      </c>
      <c r="Q706" s="309">
        <v>2150</v>
      </c>
      <c r="R706" s="256">
        <v>41944</v>
      </c>
      <c r="S706" s="562">
        <v>2150</v>
      </c>
      <c r="T706" s="77">
        <f t="shared" si="21"/>
        <v>0</v>
      </c>
      <c r="U706" s="190" t="s">
        <v>4992</v>
      </c>
    </row>
    <row r="707" spans="1:21" x14ac:dyDescent="0.25">
      <c r="A707" s="192">
        <v>41952</v>
      </c>
      <c r="B707" s="193">
        <v>3101</v>
      </c>
      <c r="C707" s="324" t="s">
        <v>4923</v>
      </c>
      <c r="D707" s="20" t="s">
        <v>133</v>
      </c>
      <c r="E707" s="213">
        <v>2341.4</v>
      </c>
      <c r="F707" s="256">
        <v>41952</v>
      </c>
      <c r="G707" s="42">
        <v>2341.4</v>
      </c>
      <c r="H707" s="217">
        <f t="shared" si="22"/>
        <v>0</v>
      </c>
      <c r="I707" s="190" t="s">
        <v>4992</v>
      </c>
      <c r="J707" s="21"/>
      <c r="K707" s="21"/>
      <c r="M707" s="192">
        <v>41952</v>
      </c>
      <c r="N707" s="193">
        <v>3074</v>
      </c>
      <c r="O707" s="324" t="s">
        <v>4923</v>
      </c>
      <c r="P707" s="20" t="s">
        <v>745</v>
      </c>
      <c r="Q707" s="213">
        <v>4136</v>
      </c>
      <c r="R707" s="256">
        <v>41952</v>
      </c>
      <c r="S707" s="42">
        <v>4136</v>
      </c>
      <c r="T707" s="217">
        <f t="shared" ref="T707:T770" si="23">Q707-S707</f>
        <v>0</v>
      </c>
      <c r="U707" s="190" t="s">
        <v>4992</v>
      </c>
    </row>
    <row r="708" spans="1:21" x14ac:dyDescent="0.25">
      <c r="A708" s="192">
        <v>41952</v>
      </c>
      <c r="B708" s="193">
        <v>3102</v>
      </c>
      <c r="C708" s="324" t="s">
        <v>4923</v>
      </c>
      <c r="D708" s="20" t="s">
        <v>494</v>
      </c>
      <c r="E708" s="213">
        <v>1968.8</v>
      </c>
      <c r="F708" s="256">
        <v>41952</v>
      </c>
      <c r="G708" s="42">
        <v>1968.8</v>
      </c>
      <c r="H708" s="217">
        <f t="shared" si="22"/>
        <v>0</v>
      </c>
      <c r="I708" s="190" t="s">
        <v>4992</v>
      </c>
      <c r="J708" s="21"/>
      <c r="K708" s="21"/>
      <c r="M708" s="192">
        <v>41960</v>
      </c>
      <c r="N708" s="193">
        <v>3740</v>
      </c>
      <c r="O708" s="324" t="s">
        <v>4923</v>
      </c>
      <c r="P708" s="20" t="s">
        <v>745</v>
      </c>
      <c r="Q708" s="213">
        <v>3606.4</v>
      </c>
      <c r="R708" s="256">
        <v>41960</v>
      </c>
      <c r="S708" s="229">
        <v>3606.4</v>
      </c>
      <c r="T708" s="217">
        <f t="shared" si="23"/>
        <v>0</v>
      </c>
      <c r="U708" s="190" t="s">
        <v>4992</v>
      </c>
    </row>
    <row r="709" spans="1:21" x14ac:dyDescent="0.25">
      <c r="A709" s="192">
        <v>41952</v>
      </c>
      <c r="B709" s="193">
        <v>3103</v>
      </c>
      <c r="C709" s="324" t="s">
        <v>4923</v>
      </c>
      <c r="D709" s="20" t="s">
        <v>22</v>
      </c>
      <c r="E709" s="213">
        <v>1385</v>
      </c>
      <c r="F709" s="256">
        <v>41952</v>
      </c>
      <c r="G709" s="42">
        <v>1385</v>
      </c>
      <c r="H709" s="217">
        <f t="shared" si="22"/>
        <v>0</v>
      </c>
      <c r="I709" s="190" t="s">
        <v>4992</v>
      </c>
      <c r="J709" s="21"/>
      <c r="K709" s="21"/>
      <c r="M709" s="192">
        <v>41960</v>
      </c>
      <c r="N709" s="193">
        <v>3741</v>
      </c>
      <c r="O709" s="324" t="s">
        <v>4923</v>
      </c>
      <c r="P709" s="20" t="s">
        <v>745</v>
      </c>
      <c r="Q709" s="213">
        <v>1320.2</v>
      </c>
      <c r="R709" s="256">
        <v>41960</v>
      </c>
      <c r="S709" s="229">
        <v>1320.2</v>
      </c>
      <c r="T709" s="217">
        <f t="shared" si="23"/>
        <v>0</v>
      </c>
      <c r="U709" s="190" t="s">
        <v>4992</v>
      </c>
    </row>
    <row r="710" spans="1:21" x14ac:dyDescent="0.25">
      <c r="A710" s="192">
        <v>41952</v>
      </c>
      <c r="B710" s="193">
        <v>3104</v>
      </c>
      <c r="C710" s="324" t="s">
        <v>4923</v>
      </c>
      <c r="D710" s="20" t="s">
        <v>396</v>
      </c>
      <c r="E710" s="213">
        <v>452</v>
      </c>
      <c r="F710" s="256">
        <v>41952</v>
      </c>
      <c r="G710" s="42">
        <v>452</v>
      </c>
      <c r="H710" s="217">
        <f t="shared" si="22"/>
        <v>0</v>
      </c>
      <c r="I710" s="190" t="s">
        <v>4992</v>
      </c>
      <c r="J710" s="21"/>
      <c r="K710" s="21"/>
      <c r="M710" s="192">
        <v>41967</v>
      </c>
      <c r="N710" s="193">
        <v>4337</v>
      </c>
      <c r="O710" s="322" t="s">
        <v>4923</v>
      </c>
      <c r="P710" s="308" t="s">
        <v>745</v>
      </c>
      <c r="Q710" s="309">
        <v>2714</v>
      </c>
      <c r="R710" s="256">
        <v>41967</v>
      </c>
      <c r="S710" s="34">
        <v>2714</v>
      </c>
      <c r="T710" s="217">
        <f t="shared" si="23"/>
        <v>0</v>
      </c>
      <c r="U710" s="32" t="s">
        <v>4992</v>
      </c>
    </row>
    <row r="711" spans="1:21" x14ac:dyDescent="0.25">
      <c r="A711" s="192">
        <v>41952</v>
      </c>
      <c r="B711" s="193">
        <v>3105</v>
      </c>
      <c r="C711" s="324" t="s">
        <v>4923</v>
      </c>
      <c r="D711" s="20" t="s">
        <v>6120</v>
      </c>
      <c r="E711" s="213">
        <v>4500</v>
      </c>
      <c r="F711" s="256">
        <v>41961</v>
      </c>
      <c r="G711" s="42">
        <v>4500</v>
      </c>
      <c r="H711" s="217">
        <f t="shared" si="22"/>
        <v>0</v>
      </c>
      <c r="I711" s="190" t="s">
        <v>6049</v>
      </c>
      <c r="J711" s="21"/>
      <c r="K711" s="21"/>
      <c r="M711" s="192">
        <v>41970</v>
      </c>
      <c r="N711" s="193">
        <v>4615</v>
      </c>
      <c r="O711" s="322" t="s">
        <v>4923</v>
      </c>
      <c r="P711" s="199" t="s">
        <v>745</v>
      </c>
      <c r="Q711" s="238">
        <v>1853.8</v>
      </c>
      <c r="R711" s="256">
        <v>41970</v>
      </c>
      <c r="S711" s="34">
        <v>1853.8</v>
      </c>
      <c r="T711" s="217">
        <f t="shared" si="23"/>
        <v>0</v>
      </c>
      <c r="U711" s="36" t="s">
        <v>4992</v>
      </c>
    </row>
    <row r="712" spans="1:21" x14ac:dyDescent="0.25">
      <c r="A712" s="192">
        <v>41952</v>
      </c>
      <c r="B712" s="193">
        <v>3106</v>
      </c>
      <c r="C712" s="324" t="s">
        <v>4923</v>
      </c>
      <c r="D712" s="20" t="s">
        <v>1202</v>
      </c>
      <c r="E712" s="213">
        <v>336.4</v>
      </c>
      <c r="F712" s="256">
        <v>41952</v>
      </c>
      <c r="G712" s="42">
        <v>336.4</v>
      </c>
      <c r="H712" s="217">
        <f t="shared" ref="H712:H775" si="24">E712-G712</f>
        <v>0</v>
      </c>
      <c r="I712" s="190" t="s">
        <v>4992</v>
      </c>
      <c r="J712" s="21"/>
      <c r="K712" s="21"/>
      <c r="M712" s="192">
        <v>41969</v>
      </c>
      <c r="N712" s="193">
        <v>4497</v>
      </c>
      <c r="O712" s="322" t="s">
        <v>4923</v>
      </c>
      <c r="P712" s="308" t="s">
        <v>80</v>
      </c>
      <c r="Q712" s="309">
        <v>2617.5</v>
      </c>
      <c r="R712" s="256">
        <v>41970</v>
      </c>
      <c r="S712" s="34">
        <v>2617.5</v>
      </c>
      <c r="T712" s="217">
        <f t="shared" si="23"/>
        <v>0</v>
      </c>
      <c r="U712" s="108" t="s">
        <v>4997</v>
      </c>
    </row>
    <row r="713" spans="1:21" x14ac:dyDescent="0.25">
      <c r="A713" s="192">
        <v>41953</v>
      </c>
      <c r="B713" s="193">
        <v>3107</v>
      </c>
      <c r="C713" s="324" t="s">
        <v>4923</v>
      </c>
      <c r="D713" s="20" t="s">
        <v>949</v>
      </c>
      <c r="E713" s="213">
        <v>654.5</v>
      </c>
      <c r="F713" s="256">
        <v>41953</v>
      </c>
      <c r="G713" s="42">
        <v>654.5</v>
      </c>
      <c r="H713" s="217">
        <f t="shared" si="24"/>
        <v>0</v>
      </c>
      <c r="I713" s="190" t="s">
        <v>4992</v>
      </c>
      <c r="J713" s="21"/>
      <c r="K713" s="21"/>
      <c r="M713" s="192">
        <v>41971</v>
      </c>
      <c r="N713" s="193">
        <v>4681</v>
      </c>
      <c r="O713" s="322" t="s">
        <v>4923</v>
      </c>
      <c r="P713" s="308" t="s">
        <v>80</v>
      </c>
      <c r="Q713" s="309">
        <v>5028.3</v>
      </c>
      <c r="R713" s="256">
        <v>41972</v>
      </c>
      <c r="S713" s="229">
        <v>5028.3</v>
      </c>
      <c r="T713" s="217">
        <f t="shared" si="23"/>
        <v>0</v>
      </c>
      <c r="U713" s="20" t="s">
        <v>4997</v>
      </c>
    </row>
    <row r="714" spans="1:21" x14ac:dyDescent="0.25">
      <c r="A714" s="192">
        <v>41953</v>
      </c>
      <c r="B714" s="193">
        <v>3108</v>
      </c>
      <c r="C714" s="324" t="s">
        <v>4923</v>
      </c>
      <c r="D714" s="20" t="s">
        <v>4649</v>
      </c>
      <c r="E714" s="213">
        <v>14764.2</v>
      </c>
      <c r="F714" s="256">
        <v>41953</v>
      </c>
      <c r="G714" s="42">
        <v>14764.2</v>
      </c>
      <c r="H714" s="217">
        <f t="shared" si="24"/>
        <v>0</v>
      </c>
      <c r="I714" s="190" t="s">
        <v>4992</v>
      </c>
      <c r="J714" s="21"/>
      <c r="K714" s="21"/>
      <c r="M714" s="192">
        <v>41972</v>
      </c>
      <c r="N714" s="193">
        <v>4799</v>
      </c>
      <c r="O714" s="322" t="s">
        <v>4923</v>
      </c>
      <c r="P714" s="308" t="s">
        <v>80</v>
      </c>
      <c r="Q714" s="309">
        <v>3483</v>
      </c>
      <c r="R714" s="370">
        <v>41974</v>
      </c>
      <c r="S714" s="219">
        <v>3483</v>
      </c>
      <c r="T714" s="217">
        <f t="shared" si="23"/>
        <v>0</v>
      </c>
      <c r="U714" s="20" t="s">
        <v>5000</v>
      </c>
    </row>
    <row r="715" spans="1:21" x14ac:dyDescent="0.25">
      <c r="A715" s="192">
        <v>41953</v>
      </c>
      <c r="B715" s="193">
        <v>3109</v>
      </c>
      <c r="C715" s="324" t="s">
        <v>4923</v>
      </c>
      <c r="D715" s="20" t="s">
        <v>4649</v>
      </c>
      <c r="E715" s="213">
        <v>436</v>
      </c>
      <c r="F715" s="256">
        <v>41953</v>
      </c>
      <c r="G715" s="42">
        <v>436</v>
      </c>
      <c r="H715" s="217">
        <f t="shared" si="24"/>
        <v>0</v>
      </c>
      <c r="I715" s="190" t="s">
        <v>4992</v>
      </c>
      <c r="J715" s="21"/>
      <c r="K715" s="21"/>
      <c r="M715" s="192">
        <v>41944</v>
      </c>
      <c r="N715" s="193">
        <v>2438</v>
      </c>
      <c r="O715" s="324" t="s">
        <v>4923</v>
      </c>
      <c r="P715" s="308" t="s">
        <v>6609</v>
      </c>
      <c r="Q715" s="309">
        <v>4310.1000000000004</v>
      </c>
      <c r="R715" s="256">
        <v>41946</v>
      </c>
      <c r="S715" s="42">
        <v>4310.1000000000004</v>
      </c>
      <c r="T715" s="77">
        <f t="shared" si="23"/>
        <v>0</v>
      </c>
      <c r="U715" s="190" t="s">
        <v>5009</v>
      </c>
    </row>
    <row r="716" spans="1:21" x14ac:dyDescent="0.25">
      <c r="A716" s="192">
        <v>41953</v>
      </c>
      <c r="B716" s="193">
        <v>3110</v>
      </c>
      <c r="C716" s="324" t="s">
        <v>4923</v>
      </c>
      <c r="D716" s="308" t="s">
        <v>4810</v>
      </c>
      <c r="E716" s="309">
        <v>9696.7999999999993</v>
      </c>
      <c r="F716" s="256">
        <v>41953</v>
      </c>
      <c r="G716" s="42">
        <v>9696.7999999999993</v>
      </c>
      <c r="H716" s="217">
        <f t="shared" si="24"/>
        <v>0</v>
      </c>
      <c r="I716" s="190" t="s">
        <v>4992</v>
      </c>
      <c r="J716" s="21"/>
      <c r="K716" s="21"/>
      <c r="M716" s="192">
        <v>41944</v>
      </c>
      <c r="N716" s="193">
        <v>2439</v>
      </c>
      <c r="O716" s="324" t="s">
        <v>4923</v>
      </c>
      <c r="P716" s="308" t="s">
        <v>6609</v>
      </c>
      <c r="Q716" s="309">
        <v>10562.1</v>
      </c>
      <c r="R716" s="256">
        <v>41946</v>
      </c>
      <c r="S716" s="42">
        <v>10562.1</v>
      </c>
      <c r="T716" s="77">
        <f t="shared" si="23"/>
        <v>0</v>
      </c>
      <c r="U716" s="190" t="s">
        <v>5009</v>
      </c>
    </row>
    <row r="717" spans="1:21" x14ac:dyDescent="0.25">
      <c r="A717" s="192">
        <v>41953</v>
      </c>
      <c r="B717" s="193">
        <v>3111</v>
      </c>
      <c r="C717" s="324" t="s">
        <v>4923</v>
      </c>
      <c r="D717" s="20" t="s">
        <v>4681</v>
      </c>
      <c r="E717" s="213">
        <v>1011.6</v>
      </c>
      <c r="F717" s="256">
        <v>41953</v>
      </c>
      <c r="G717" s="42">
        <v>1011.6</v>
      </c>
      <c r="H717" s="217">
        <f t="shared" si="24"/>
        <v>0</v>
      </c>
      <c r="I717" s="190" t="s">
        <v>4992</v>
      </c>
      <c r="J717" s="21"/>
      <c r="K717" s="21"/>
      <c r="M717" s="192">
        <v>41946</v>
      </c>
      <c r="N717" s="193">
        <v>2611</v>
      </c>
      <c r="O717" s="324" t="s">
        <v>4923</v>
      </c>
      <c r="P717" s="661" t="s">
        <v>6609</v>
      </c>
      <c r="Q717" s="309">
        <v>2073.6</v>
      </c>
      <c r="R717" s="256">
        <v>41947</v>
      </c>
      <c r="S717" s="42">
        <v>2073.6</v>
      </c>
      <c r="T717" s="217">
        <f t="shared" si="23"/>
        <v>0</v>
      </c>
      <c r="U717" s="50" t="s">
        <v>4997</v>
      </c>
    </row>
    <row r="718" spans="1:21" x14ac:dyDescent="0.25">
      <c r="A718" s="192">
        <v>41953</v>
      </c>
      <c r="B718" s="193">
        <v>3112</v>
      </c>
      <c r="C718" s="324" t="s">
        <v>4923</v>
      </c>
      <c r="D718" s="20" t="s">
        <v>4918</v>
      </c>
      <c r="E718" s="213">
        <v>114217.60000000001</v>
      </c>
      <c r="F718" s="256">
        <v>41953</v>
      </c>
      <c r="G718" s="42">
        <v>114217.60000000001</v>
      </c>
      <c r="H718" s="217">
        <f t="shared" si="24"/>
        <v>0</v>
      </c>
      <c r="I718" s="190" t="s">
        <v>4997</v>
      </c>
      <c r="J718" s="21"/>
      <c r="K718" s="21"/>
      <c r="M718" s="192">
        <v>41946</v>
      </c>
      <c r="N718" s="193">
        <v>2612</v>
      </c>
      <c r="O718" s="324" t="s">
        <v>4923</v>
      </c>
      <c r="P718" s="661" t="s">
        <v>6609</v>
      </c>
      <c r="Q718" s="309">
        <v>3137</v>
      </c>
      <c r="R718" s="256">
        <v>41947</v>
      </c>
      <c r="S718" s="42">
        <v>3137</v>
      </c>
      <c r="T718" s="217">
        <f t="shared" si="23"/>
        <v>0</v>
      </c>
      <c r="U718" s="50" t="s">
        <v>4997</v>
      </c>
    </row>
    <row r="719" spans="1:21" x14ac:dyDescent="0.25">
      <c r="A719" s="192">
        <v>41953</v>
      </c>
      <c r="B719" s="193">
        <v>3113</v>
      </c>
      <c r="C719" s="324" t="s">
        <v>4923</v>
      </c>
      <c r="D719" s="20" t="s">
        <v>501</v>
      </c>
      <c r="E719" s="213">
        <v>3108.6</v>
      </c>
      <c r="F719" s="256">
        <v>41953</v>
      </c>
      <c r="G719" s="42">
        <v>3108.6</v>
      </c>
      <c r="H719" s="217">
        <f t="shared" si="24"/>
        <v>0</v>
      </c>
      <c r="I719" s="190" t="s">
        <v>4992</v>
      </c>
      <c r="J719" s="21"/>
      <c r="K719" s="21"/>
      <c r="M719" s="192">
        <v>41947</v>
      </c>
      <c r="N719" s="193">
        <v>2682</v>
      </c>
      <c r="O719" s="324" t="s">
        <v>4923</v>
      </c>
      <c r="P719" s="661" t="s">
        <v>6609</v>
      </c>
      <c r="Q719" s="309">
        <v>2235.4</v>
      </c>
      <c r="R719" s="256">
        <v>41947</v>
      </c>
      <c r="S719" s="42">
        <v>2235.4</v>
      </c>
      <c r="T719" s="217">
        <f t="shared" si="23"/>
        <v>0</v>
      </c>
      <c r="U719" s="50" t="s">
        <v>6049</v>
      </c>
    </row>
    <row r="720" spans="1:21" x14ac:dyDescent="0.25">
      <c r="A720" s="192">
        <v>41953</v>
      </c>
      <c r="B720" s="193">
        <v>3114</v>
      </c>
      <c r="C720" s="324" t="s">
        <v>4923</v>
      </c>
      <c r="D720" s="20" t="s">
        <v>4915</v>
      </c>
      <c r="E720" s="213">
        <v>26431.8</v>
      </c>
      <c r="F720" s="256">
        <v>41954</v>
      </c>
      <c r="G720" s="42">
        <v>26431.8</v>
      </c>
      <c r="H720" s="217">
        <f t="shared" si="24"/>
        <v>0</v>
      </c>
      <c r="I720" s="190" t="s">
        <v>6617</v>
      </c>
      <c r="J720" s="21"/>
      <c r="K720" s="21"/>
      <c r="M720" s="192">
        <v>41947</v>
      </c>
      <c r="N720" s="193">
        <v>2684</v>
      </c>
      <c r="O720" s="324" t="s">
        <v>4923</v>
      </c>
      <c r="P720" s="661" t="s">
        <v>6609</v>
      </c>
      <c r="Q720" s="309">
        <v>5117</v>
      </c>
      <c r="R720" s="256">
        <v>41947</v>
      </c>
      <c r="S720" s="42">
        <v>5117</v>
      </c>
      <c r="T720" s="217">
        <f t="shared" si="23"/>
        <v>0</v>
      </c>
      <c r="U720" s="50" t="s">
        <v>6049</v>
      </c>
    </row>
    <row r="721" spans="1:21" x14ac:dyDescent="0.25">
      <c r="A721" s="192">
        <v>41953</v>
      </c>
      <c r="B721" s="193">
        <v>3115</v>
      </c>
      <c r="C721" s="324" t="s">
        <v>4923</v>
      </c>
      <c r="D721" s="20" t="s">
        <v>3366</v>
      </c>
      <c r="E721" s="213">
        <v>1216</v>
      </c>
      <c r="F721" s="256">
        <v>41953</v>
      </c>
      <c r="G721" s="42">
        <v>1216</v>
      </c>
      <c r="H721" s="217">
        <f t="shared" si="24"/>
        <v>0</v>
      </c>
      <c r="I721" s="190" t="s">
        <v>5010</v>
      </c>
      <c r="J721" s="21"/>
      <c r="K721" s="21"/>
      <c r="M721" s="192">
        <v>41948</v>
      </c>
      <c r="N721" s="193">
        <v>2783</v>
      </c>
      <c r="O721" s="324" t="s">
        <v>4923</v>
      </c>
      <c r="P721" s="308" t="s">
        <v>6609</v>
      </c>
      <c r="Q721" s="309">
        <v>4591.6000000000004</v>
      </c>
      <c r="R721" s="256">
        <v>41949</v>
      </c>
      <c r="S721" s="42">
        <v>4591.6000000000004</v>
      </c>
      <c r="T721" s="217">
        <f t="shared" si="23"/>
        <v>0</v>
      </c>
      <c r="U721" s="190" t="s">
        <v>5000</v>
      </c>
    </row>
    <row r="722" spans="1:21" x14ac:dyDescent="0.25">
      <c r="A722" s="192">
        <v>41953</v>
      </c>
      <c r="B722" s="193">
        <v>3116</v>
      </c>
      <c r="C722" s="324" t="s">
        <v>4923</v>
      </c>
      <c r="D722" s="20" t="s">
        <v>1814</v>
      </c>
      <c r="E722" s="213">
        <v>13896.4</v>
      </c>
      <c r="F722" s="256">
        <v>41961</v>
      </c>
      <c r="G722" s="42">
        <v>13896.4</v>
      </c>
      <c r="H722" s="217">
        <f t="shared" si="24"/>
        <v>0</v>
      </c>
      <c r="I722" s="190" t="s">
        <v>4995</v>
      </c>
      <c r="J722" s="21"/>
      <c r="K722" s="21"/>
      <c r="M722" s="192">
        <v>41949</v>
      </c>
      <c r="N722" s="193">
        <v>2854</v>
      </c>
      <c r="O722" s="324" t="s">
        <v>4923</v>
      </c>
      <c r="P722" s="308" t="s">
        <v>6609</v>
      </c>
      <c r="Q722" s="309">
        <v>3129.8</v>
      </c>
      <c r="R722" s="256">
        <v>41950</v>
      </c>
      <c r="S722" s="42">
        <v>3129.8</v>
      </c>
      <c r="T722" s="217">
        <f t="shared" si="23"/>
        <v>0</v>
      </c>
      <c r="U722" s="20" t="s">
        <v>5000</v>
      </c>
    </row>
    <row r="723" spans="1:21" x14ac:dyDescent="0.25">
      <c r="A723" s="192">
        <v>41953</v>
      </c>
      <c r="B723" s="193">
        <v>3117</v>
      </c>
      <c r="C723" s="324" t="s">
        <v>4923</v>
      </c>
      <c r="D723" s="20" t="s">
        <v>123</v>
      </c>
      <c r="E723" s="213">
        <v>1417.5</v>
      </c>
      <c r="F723" s="256">
        <v>41953</v>
      </c>
      <c r="G723" s="42">
        <v>1417.5</v>
      </c>
      <c r="H723" s="217">
        <f t="shared" si="24"/>
        <v>0</v>
      </c>
      <c r="I723" s="190" t="s">
        <v>4992</v>
      </c>
      <c r="J723" s="21"/>
      <c r="K723" s="21"/>
      <c r="M723" s="192">
        <v>41949</v>
      </c>
      <c r="N723" s="193">
        <v>2855</v>
      </c>
      <c r="O723" s="324" t="s">
        <v>4923</v>
      </c>
      <c r="P723" s="308" t="s">
        <v>6609</v>
      </c>
      <c r="Q723" s="309">
        <v>1666.8</v>
      </c>
      <c r="R723" s="256">
        <v>41950</v>
      </c>
      <c r="S723" s="42">
        <v>1666.8</v>
      </c>
      <c r="T723" s="217">
        <f t="shared" si="23"/>
        <v>0</v>
      </c>
      <c r="U723" s="20" t="s">
        <v>5000</v>
      </c>
    </row>
    <row r="724" spans="1:21" x14ac:dyDescent="0.25">
      <c r="A724" s="192">
        <v>41953</v>
      </c>
      <c r="B724" s="193">
        <v>3118</v>
      </c>
      <c r="C724" s="324" t="s">
        <v>4923</v>
      </c>
      <c r="D724" s="20" t="s">
        <v>4826</v>
      </c>
      <c r="E724" s="213">
        <v>6038.4</v>
      </c>
      <c r="F724" s="256">
        <v>41953</v>
      </c>
      <c r="G724" s="42">
        <v>6038.4</v>
      </c>
      <c r="H724" s="217">
        <f t="shared" si="24"/>
        <v>0</v>
      </c>
      <c r="I724" s="190" t="s">
        <v>4992</v>
      </c>
      <c r="J724" s="21"/>
      <c r="K724" s="21"/>
      <c r="M724" s="192">
        <v>41950</v>
      </c>
      <c r="N724" s="193">
        <v>2917</v>
      </c>
      <c r="O724" s="324" t="s">
        <v>4923</v>
      </c>
      <c r="P724" s="308" t="s">
        <v>6609</v>
      </c>
      <c r="Q724" s="309">
        <v>2904</v>
      </c>
      <c r="R724" s="256">
        <v>41951</v>
      </c>
      <c r="S724" s="42">
        <v>2904</v>
      </c>
      <c r="T724" s="217">
        <f t="shared" si="23"/>
        <v>0</v>
      </c>
      <c r="U724" s="20" t="s">
        <v>6617</v>
      </c>
    </row>
    <row r="725" spans="1:21" x14ac:dyDescent="0.25">
      <c r="A725" s="192">
        <v>41953</v>
      </c>
      <c r="B725" s="193">
        <v>3119</v>
      </c>
      <c r="C725" s="324" t="s">
        <v>4923</v>
      </c>
      <c r="D725" s="20" t="s">
        <v>4826</v>
      </c>
      <c r="E725" s="213">
        <v>611.79999999999995</v>
      </c>
      <c r="F725" s="256">
        <v>41953</v>
      </c>
      <c r="G725" s="42">
        <v>611.79999999999995</v>
      </c>
      <c r="H725" s="217">
        <f t="shared" si="24"/>
        <v>0</v>
      </c>
      <c r="I725" s="190" t="s">
        <v>4992</v>
      </c>
      <c r="J725" s="21"/>
      <c r="K725" s="21"/>
      <c r="M725" s="192">
        <v>41950</v>
      </c>
      <c r="N725" s="193">
        <v>2921</v>
      </c>
      <c r="O725" s="324" t="s">
        <v>4923</v>
      </c>
      <c r="P725" s="308" t="s">
        <v>6609</v>
      </c>
      <c r="Q725" s="309">
        <v>3221.4</v>
      </c>
      <c r="R725" s="256">
        <v>41951</v>
      </c>
      <c r="S725" s="42">
        <v>3221.4</v>
      </c>
      <c r="T725" s="217">
        <f t="shared" si="23"/>
        <v>0</v>
      </c>
      <c r="U725" s="20" t="s">
        <v>6049</v>
      </c>
    </row>
    <row r="726" spans="1:21" x14ac:dyDescent="0.25">
      <c r="A726" s="192">
        <v>41953</v>
      </c>
      <c r="B726" s="193">
        <v>3120</v>
      </c>
      <c r="C726" s="324" t="s">
        <v>4923</v>
      </c>
      <c r="D726" s="20" t="s">
        <v>4288</v>
      </c>
      <c r="E726" s="213">
        <v>9604.7999999999993</v>
      </c>
      <c r="F726" s="256">
        <v>41953</v>
      </c>
      <c r="G726" s="42">
        <v>9604.7999999999993</v>
      </c>
      <c r="H726" s="217">
        <f t="shared" si="24"/>
        <v>0</v>
      </c>
      <c r="I726" s="190" t="s">
        <v>4992</v>
      </c>
      <c r="J726" s="21"/>
      <c r="K726" s="21"/>
      <c r="M726" s="192">
        <v>41951</v>
      </c>
      <c r="N726" s="193">
        <v>3053</v>
      </c>
      <c r="O726" s="324" t="s">
        <v>4923</v>
      </c>
      <c r="P726" s="20" t="s">
        <v>6609</v>
      </c>
      <c r="Q726" s="213">
        <v>5663.6</v>
      </c>
      <c r="R726" s="256">
        <v>41953</v>
      </c>
      <c r="S726" s="42">
        <v>5663.6</v>
      </c>
      <c r="T726" s="217">
        <f t="shared" si="23"/>
        <v>0</v>
      </c>
      <c r="U726" s="20" t="s">
        <v>4992</v>
      </c>
    </row>
    <row r="727" spans="1:21" x14ac:dyDescent="0.25">
      <c r="A727" s="192">
        <v>41953</v>
      </c>
      <c r="B727" s="193">
        <v>3121</v>
      </c>
      <c r="C727" s="324" t="s">
        <v>4923</v>
      </c>
      <c r="D727" s="20" t="s">
        <v>35</v>
      </c>
      <c r="E727" s="213">
        <v>3440.8</v>
      </c>
      <c r="F727" s="256">
        <v>41953</v>
      </c>
      <c r="G727" s="42">
        <v>3440.8</v>
      </c>
      <c r="H727" s="217">
        <f t="shared" si="24"/>
        <v>0</v>
      </c>
      <c r="I727" s="190" t="s">
        <v>4992</v>
      </c>
      <c r="J727" s="21"/>
      <c r="K727" s="21"/>
      <c r="M727" s="192">
        <v>41951</v>
      </c>
      <c r="N727" s="193">
        <v>3054</v>
      </c>
      <c r="O727" s="324" t="s">
        <v>4923</v>
      </c>
      <c r="P727" s="20" t="s">
        <v>6609</v>
      </c>
      <c r="Q727" s="213">
        <v>5788</v>
      </c>
      <c r="R727" s="256">
        <v>41953</v>
      </c>
      <c r="S727" s="42">
        <v>5788</v>
      </c>
      <c r="T727" s="217">
        <f t="shared" si="23"/>
        <v>0</v>
      </c>
      <c r="U727" s="20" t="s">
        <v>4997</v>
      </c>
    </row>
    <row r="728" spans="1:21" x14ac:dyDescent="0.25">
      <c r="A728" s="192">
        <v>41953</v>
      </c>
      <c r="B728" s="193">
        <v>3122</v>
      </c>
      <c r="C728" s="324" t="s">
        <v>4923</v>
      </c>
      <c r="D728" s="20" t="s">
        <v>4921</v>
      </c>
      <c r="E728" s="213">
        <v>36519.599999999999</v>
      </c>
      <c r="F728" s="256">
        <v>41957</v>
      </c>
      <c r="G728" s="42">
        <v>36519.599999999999</v>
      </c>
      <c r="H728" s="217">
        <f t="shared" si="24"/>
        <v>0</v>
      </c>
      <c r="I728" s="190" t="s">
        <v>4992</v>
      </c>
      <c r="J728" s="21"/>
      <c r="K728" s="21"/>
      <c r="M728" s="192">
        <v>41953</v>
      </c>
      <c r="N728" s="193">
        <v>3187</v>
      </c>
      <c r="O728" s="324" t="s">
        <v>4923</v>
      </c>
      <c r="P728" s="20" t="s">
        <v>6609</v>
      </c>
      <c r="Q728" s="213">
        <v>2019.6</v>
      </c>
      <c r="R728" s="256">
        <v>41954</v>
      </c>
      <c r="S728" s="42">
        <v>2019.6</v>
      </c>
      <c r="T728" s="217">
        <f t="shared" si="23"/>
        <v>0</v>
      </c>
      <c r="U728" s="190" t="s">
        <v>4997</v>
      </c>
    </row>
    <row r="729" spans="1:21" x14ac:dyDescent="0.25">
      <c r="A729" s="192">
        <v>41953</v>
      </c>
      <c r="B729" s="193">
        <v>3123</v>
      </c>
      <c r="C729" s="324" t="s">
        <v>4923</v>
      </c>
      <c r="D729" s="20" t="s">
        <v>4287</v>
      </c>
      <c r="E729" s="213">
        <v>28163.38</v>
      </c>
      <c r="F729" s="256">
        <v>41953</v>
      </c>
      <c r="G729" s="42">
        <v>28163.38</v>
      </c>
      <c r="H729" s="217">
        <f t="shared" si="24"/>
        <v>0</v>
      </c>
      <c r="I729" s="190" t="s">
        <v>5251</v>
      </c>
      <c r="J729" s="21"/>
      <c r="K729" s="21"/>
      <c r="M729" s="192">
        <v>41953</v>
      </c>
      <c r="N729" s="193">
        <v>3190</v>
      </c>
      <c r="O729" s="324" t="s">
        <v>4923</v>
      </c>
      <c r="P729" s="20" t="s">
        <v>6609</v>
      </c>
      <c r="Q729" s="213">
        <v>3646.8</v>
      </c>
      <c r="R729" s="256">
        <v>41954</v>
      </c>
      <c r="S729" s="42">
        <v>3646.8</v>
      </c>
      <c r="T729" s="217">
        <f t="shared" si="23"/>
        <v>0</v>
      </c>
      <c r="U729" s="190" t="s">
        <v>4997</v>
      </c>
    </row>
    <row r="730" spans="1:21" x14ac:dyDescent="0.25">
      <c r="A730" s="192">
        <v>41953</v>
      </c>
      <c r="B730" s="193">
        <v>3124</v>
      </c>
      <c r="C730" s="324" t="s">
        <v>4923</v>
      </c>
      <c r="D730" s="20" t="s">
        <v>6196</v>
      </c>
      <c r="E730" s="213">
        <v>1350</v>
      </c>
      <c r="F730" s="256">
        <v>41961</v>
      </c>
      <c r="G730" s="42">
        <v>1350</v>
      </c>
      <c r="H730" s="217">
        <f t="shared" si="24"/>
        <v>0</v>
      </c>
      <c r="I730" s="190" t="s">
        <v>5251</v>
      </c>
      <c r="J730" s="21"/>
      <c r="K730" s="21"/>
      <c r="M730" s="192">
        <v>41954</v>
      </c>
      <c r="N730" s="193">
        <v>3262</v>
      </c>
      <c r="O730" s="324" t="s">
        <v>4923</v>
      </c>
      <c r="P730" s="20" t="s">
        <v>6609</v>
      </c>
      <c r="Q730" s="213">
        <v>2512.8000000000002</v>
      </c>
      <c r="R730" s="256">
        <v>41955</v>
      </c>
      <c r="S730" s="42">
        <v>2512.8000000000002</v>
      </c>
      <c r="T730" s="217">
        <f t="shared" si="23"/>
        <v>0</v>
      </c>
      <c r="U730" s="190" t="s">
        <v>4992</v>
      </c>
    </row>
    <row r="731" spans="1:21" x14ac:dyDescent="0.25">
      <c r="A731" s="192">
        <v>41953</v>
      </c>
      <c r="B731" s="193">
        <v>3125</v>
      </c>
      <c r="C731" s="324" t="s">
        <v>4923</v>
      </c>
      <c r="D731" s="20" t="s">
        <v>6616</v>
      </c>
      <c r="E731" s="213">
        <v>1350</v>
      </c>
      <c r="F731" s="256">
        <v>41961</v>
      </c>
      <c r="G731" s="42">
        <v>1350</v>
      </c>
      <c r="H731" s="217">
        <f t="shared" si="24"/>
        <v>0</v>
      </c>
      <c r="I731" s="190" t="s">
        <v>5251</v>
      </c>
      <c r="J731" s="21"/>
      <c r="K731" s="21"/>
      <c r="M731" s="192">
        <v>41954</v>
      </c>
      <c r="N731" s="193">
        <v>3270</v>
      </c>
      <c r="O731" s="324" t="s">
        <v>4923</v>
      </c>
      <c r="P731" s="20" t="s">
        <v>6609</v>
      </c>
      <c r="Q731" s="213">
        <v>3276</v>
      </c>
      <c r="R731" s="256">
        <v>41955</v>
      </c>
      <c r="S731" s="42">
        <v>3276</v>
      </c>
      <c r="T731" s="217">
        <f t="shared" si="23"/>
        <v>0</v>
      </c>
      <c r="U731" s="190" t="s">
        <v>5000</v>
      </c>
    </row>
    <row r="732" spans="1:21" x14ac:dyDescent="0.25">
      <c r="A732" s="192">
        <v>41953</v>
      </c>
      <c r="B732" s="193">
        <v>3126</v>
      </c>
      <c r="C732" s="324" t="s">
        <v>4923</v>
      </c>
      <c r="D732" s="20" t="s">
        <v>1814</v>
      </c>
      <c r="E732" s="213">
        <v>841.6</v>
      </c>
      <c r="F732" s="256">
        <v>41961</v>
      </c>
      <c r="G732" s="42">
        <v>841.6</v>
      </c>
      <c r="H732" s="217">
        <f t="shared" si="24"/>
        <v>0</v>
      </c>
      <c r="I732" s="190" t="s">
        <v>4995</v>
      </c>
      <c r="J732" s="21"/>
      <c r="K732" s="21"/>
      <c r="M732" s="192">
        <v>41955</v>
      </c>
      <c r="N732" s="193">
        <v>3362</v>
      </c>
      <c r="O732" s="324" t="s">
        <v>4923</v>
      </c>
      <c r="P732" s="20" t="s">
        <v>6609</v>
      </c>
      <c r="Q732" s="213">
        <v>2970</v>
      </c>
      <c r="R732" s="256">
        <v>41956</v>
      </c>
      <c r="S732" s="42">
        <v>2970</v>
      </c>
      <c r="T732" s="217">
        <f t="shared" si="23"/>
        <v>0</v>
      </c>
      <c r="U732" s="190" t="s">
        <v>4992</v>
      </c>
    </row>
    <row r="733" spans="1:21" x14ac:dyDescent="0.25">
      <c r="A733" s="192">
        <v>41953</v>
      </c>
      <c r="B733" s="193">
        <v>3127</v>
      </c>
      <c r="C733" s="324" t="s">
        <v>4923</v>
      </c>
      <c r="D733" s="20" t="s">
        <v>237</v>
      </c>
      <c r="E733" s="213">
        <v>8418.25</v>
      </c>
      <c r="F733" s="256">
        <v>42318</v>
      </c>
      <c r="G733" s="42">
        <v>8418.25</v>
      </c>
      <c r="H733" s="217">
        <f t="shared" si="24"/>
        <v>0</v>
      </c>
      <c r="I733" s="20" t="s">
        <v>4995</v>
      </c>
      <c r="J733" s="21"/>
      <c r="K733" s="21"/>
      <c r="M733" s="192">
        <v>41956</v>
      </c>
      <c r="N733" s="193">
        <v>3430</v>
      </c>
      <c r="O733" s="324" t="s">
        <v>4923</v>
      </c>
      <c r="P733" s="308" t="s">
        <v>6609</v>
      </c>
      <c r="Q733" s="309">
        <v>2425.5</v>
      </c>
      <c r="R733" s="256">
        <v>41957</v>
      </c>
      <c r="S733" s="34">
        <v>2425.5</v>
      </c>
      <c r="T733" s="217">
        <f t="shared" si="23"/>
        <v>0</v>
      </c>
      <c r="U733" s="32" t="s">
        <v>6049</v>
      </c>
    </row>
    <row r="734" spans="1:21" x14ac:dyDescent="0.25">
      <c r="A734" s="192">
        <v>41953</v>
      </c>
      <c r="B734" s="193">
        <v>3128</v>
      </c>
      <c r="C734" s="324" t="s">
        <v>4923</v>
      </c>
      <c r="D734" s="20" t="s">
        <v>29</v>
      </c>
      <c r="E734" s="213">
        <v>4453.8</v>
      </c>
      <c r="F734" s="256">
        <v>41953</v>
      </c>
      <c r="G734" s="42">
        <v>4453.8</v>
      </c>
      <c r="H734" s="217">
        <f t="shared" si="24"/>
        <v>0</v>
      </c>
      <c r="I734" s="20" t="s">
        <v>5251</v>
      </c>
      <c r="J734" s="21"/>
      <c r="K734" s="21"/>
      <c r="M734" s="192">
        <v>41956</v>
      </c>
      <c r="N734" s="193">
        <v>3432</v>
      </c>
      <c r="O734" s="324" t="s">
        <v>4923</v>
      </c>
      <c r="P734" s="308" t="s">
        <v>6609</v>
      </c>
      <c r="Q734" s="309">
        <v>2637</v>
      </c>
      <c r="R734" s="256">
        <v>41957</v>
      </c>
      <c r="S734" s="34">
        <v>2637</v>
      </c>
      <c r="T734" s="217">
        <f t="shared" si="23"/>
        <v>0</v>
      </c>
      <c r="U734" s="32" t="s">
        <v>4992</v>
      </c>
    </row>
    <row r="735" spans="1:21" x14ac:dyDescent="0.25">
      <c r="A735" s="192">
        <v>41953</v>
      </c>
      <c r="B735" s="193">
        <v>3129</v>
      </c>
      <c r="C735" s="324" t="s">
        <v>4923</v>
      </c>
      <c r="D735" s="20" t="s">
        <v>4234</v>
      </c>
      <c r="E735" s="213">
        <v>6851.5</v>
      </c>
      <c r="F735" s="256">
        <v>41953</v>
      </c>
      <c r="G735" s="42">
        <v>6851.5</v>
      </c>
      <c r="H735" s="217">
        <f t="shared" si="24"/>
        <v>0</v>
      </c>
      <c r="I735" s="20" t="s">
        <v>4992</v>
      </c>
      <c r="J735" s="21"/>
      <c r="K735" s="21"/>
      <c r="M735" s="192">
        <v>41957</v>
      </c>
      <c r="N735" s="193">
        <v>3526</v>
      </c>
      <c r="O735" s="324" t="s">
        <v>4923</v>
      </c>
      <c r="P735" s="308" t="s">
        <v>6609</v>
      </c>
      <c r="Q735" s="309">
        <v>2819.8</v>
      </c>
      <c r="R735" s="256">
        <v>41958</v>
      </c>
      <c r="S735" s="42">
        <v>2819.8</v>
      </c>
      <c r="T735" s="217">
        <f t="shared" si="23"/>
        <v>0</v>
      </c>
      <c r="U735" s="20" t="s">
        <v>4997</v>
      </c>
    </row>
    <row r="736" spans="1:21" x14ac:dyDescent="0.25">
      <c r="A736" s="192">
        <v>41953</v>
      </c>
      <c r="B736" s="193">
        <v>3130</v>
      </c>
      <c r="C736" s="324" t="s">
        <v>4923</v>
      </c>
      <c r="D736" s="20" t="s">
        <v>2481</v>
      </c>
      <c r="E736" s="213">
        <v>67077.7</v>
      </c>
      <c r="F736" s="256">
        <v>41964</v>
      </c>
      <c r="G736" s="42">
        <v>67077.7</v>
      </c>
      <c r="H736" s="217">
        <f t="shared" si="24"/>
        <v>0</v>
      </c>
      <c r="I736" s="20" t="s">
        <v>4993</v>
      </c>
      <c r="J736" s="21"/>
      <c r="K736" s="21"/>
      <c r="M736" s="192">
        <v>41957</v>
      </c>
      <c r="N736" s="193">
        <v>3529</v>
      </c>
      <c r="O736" s="324" t="s">
        <v>4923</v>
      </c>
      <c r="P736" s="308" t="s">
        <v>6609</v>
      </c>
      <c r="Q736" s="309">
        <v>3705.4</v>
      </c>
      <c r="R736" s="256">
        <v>41958</v>
      </c>
      <c r="S736" s="42">
        <v>3705.4</v>
      </c>
      <c r="T736" s="217">
        <f t="shared" si="23"/>
        <v>0</v>
      </c>
      <c r="U736" s="190" t="s">
        <v>4992</v>
      </c>
    </row>
    <row r="737" spans="1:21" x14ac:dyDescent="0.25">
      <c r="A737" s="192">
        <v>41953</v>
      </c>
      <c r="B737" s="193">
        <v>3131</v>
      </c>
      <c r="C737" s="324" t="s">
        <v>4923</v>
      </c>
      <c r="D737" s="20" t="s">
        <v>4652</v>
      </c>
      <c r="E737" s="213">
        <v>1921.5</v>
      </c>
      <c r="F737" s="256">
        <v>41953</v>
      </c>
      <c r="G737" s="42">
        <v>1921.5</v>
      </c>
      <c r="H737" s="217">
        <f t="shared" si="24"/>
        <v>0</v>
      </c>
      <c r="I737" s="20" t="s">
        <v>5251</v>
      </c>
      <c r="J737" s="21"/>
      <c r="K737" s="21"/>
      <c r="M737" s="192">
        <v>41958</v>
      </c>
      <c r="N737" s="193">
        <v>3617</v>
      </c>
      <c r="O737" s="324" t="s">
        <v>4923</v>
      </c>
      <c r="P737" s="308" t="s">
        <v>6609</v>
      </c>
      <c r="Q737" s="309">
        <v>8873.6</v>
      </c>
      <c r="R737" s="256">
        <v>41960</v>
      </c>
      <c r="S737" s="42">
        <v>8873.6</v>
      </c>
      <c r="T737" s="217">
        <f t="shared" si="23"/>
        <v>0</v>
      </c>
      <c r="U737" s="190" t="s">
        <v>5000</v>
      </c>
    </row>
    <row r="738" spans="1:21" x14ac:dyDescent="0.25">
      <c r="A738" s="192">
        <v>41953</v>
      </c>
      <c r="B738" s="193">
        <v>3132</v>
      </c>
      <c r="C738" s="324" t="s">
        <v>4923</v>
      </c>
      <c r="D738" s="20" t="s">
        <v>374</v>
      </c>
      <c r="E738" s="213">
        <v>11516.4</v>
      </c>
      <c r="F738" s="256" t="s">
        <v>6665</v>
      </c>
      <c r="G738" s="42">
        <v>11516.4</v>
      </c>
      <c r="H738" s="217">
        <f t="shared" si="24"/>
        <v>0</v>
      </c>
      <c r="I738" s="20" t="s">
        <v>4992</v>
      </c>
      <c r="J738" s="21"/>
      <c r="K738" s="21"/>
      <c r="M738" s="192">
        <v>41958</v>
      </c>
      <c r="N738" s="193">
        <v>3618</v>
      </c>
      <c r="O738" s="324" t="s">
        <v>4923</v>
      </c>
      <c r="P738" s="20" t="s">
        <v>6609</v>
      </c>
      <c r="Q738" s="213">
        <v>4894.8</v>
      </c>
      <c r="R738" s="256">
        <v>41960</v>
      </c>
      <c r="S738" s="42">
        <v>4894.8</v>
      </c>
      <c r="T738" s="217">
        <f t="shared" si="23"/>
        <v>0</v>
      </c>
      <c r="U738" s="190" t="s">
        <v>5000</v>
      </c>
    </row>
    <row r="739" spans="1:21" x14ac:dyDescent="0.25">
      <c r="A739" s="192">
        <v>41953</v>
      </c>
      <c r="B739" s="193">
        <v>3133</v>
      </c>
      <c r="C739" s="324" t="s">
        <v>4923</v>
      </c>
      <c r="D739" s="20" t="s">
        <v>180</v>
      </c>
      <c r="E739" s="213">
        <v>29195.97</v>
      </c>
      <c r="F739" s="256">
        <v>41953</v>
      </c>
      <c r="G739" s="42">
        <v>29195.97</v>
      </c>
      <c r="H739" s="217">
        <f t="shared" si="24"/>
        <v>0</v>
      </c>
      <c r="I739" s="20" t="s">
        <v>4993</v>
      </c>
      <c r="J739" s="21"/>
      <c r="K739" s="21"/>
      <c r="M739" s="192">
        <v>41960</v>
      </c>
      <c r="N739" s="193">
        <v>3742</v>
      </c>
      <c r="O739" s="324" t="s">
        <v>4923</v>
      </c>
      <c r="P739" s="20" t="s">
        <v>6609</v>
      </c>
      <c r="Q739" s="213">
        <v>1837.7</v>
      </c>
      <c r="R739" s="256">
        <v>41960</v>
      </c>
      <c r="S739" s="229">
        <v>1837.7</v>
      </c>
      <c r="T739" s="217">
        <f t="shared" si="23"/>
        <v>0</v>
      </c>
      <c r="U739" s="190" t="s">
        <v>5000</v>
      </c>
    </row>
    <row r="740" spans="1:21" x14ac:dyDescent="0.25">
      <c r="A740" s="192">
        <v>41953</v>
      </c>
      <c r="B740" s="193">
        <v>3134</v>
      </c>
      <c r="C740" s="324" t="s">
        <v>4923</v>
      </c>
      <c r="D740" s="20" t="s">
        <v>4322</v>
      </c>
      <c r="E740" s="213">
        <v>11106.4</v>
      </c>
      <c r="F740" s="256">
        <v>41953</v>
      </c>
      <c r="G740" s="42">
        <v>11106.4</v>
      </c>
      <c r="H740" s="217">
        <f t="shared" si="24"/>
        <v>0</v>
      </c>
      <c r="I740" s="20" t="s">
        <v>5251</v>
      </c>
      <c r="J740" s="21"/>
      <c r="K740" s="21"/>
      <c r="M740" s="192">
        <v>41960</v>
      </c>
      <c r="N740" s="193">
        <v>3743</v>
      </c>
      <c r="O740" s="324" t="s">
        <v>4923</v>
      </c>
      <c r="P740" s="20" t="s">
        <v>6609</v>
      </c>
      <c r="Q740" s="213">
        <v>5405</v>
      </c>
      <c r="R740" s="256">
        <v>41960</v>
      </c>
      <c r="S740" s="229">
        <v>5405</v>
      </c>
      <c r="T740" s="217">
        <f t="shared" si="23"/>
        <v>0</v>
      </c>
      <c r="U740" s="190" t="s">
        <v>4742</v>
      </c>
    </row>
    <row r="741" spans="1:21" x14ac:dyDescent="0.25">
      <c r="A741" s="192">
        <v>41953</v>
      </c>
      <c r="B741" s="193">
        <v>3135</v>
      </c>
      <c r="C741" s="324" t="s">
        <v>4923</v>
      </c>
      <c r="D741" s="20" t="s">
        <v>2183</v>
      </c>
      <c r="E741" s="213">
        <v>1214.4000000000001</v>
      </c>
      <c r="F741" s="256">
        <v>41953</v>
      </c>
      <c r="G741" s="42">
        <v>1214.4000000000001</v>
      </c>
      <c r="H741" s="217">
        <f t="shared" si="24"/>
        <v>0</v>
      </c>
      <c r="I741" s="20" t="s">
        <v>5251</v>
      </c>
      <c r="J741" s="21"/>
      <c r="K741" s="21"/>
      <c r="M741" s="192">
        <v>41961</v>
      </c>
      <c r="N741" s="193">
        <v>3853</v>
      </c>
      <c r="O741" s="324" t="s">
        <v>4923</v>
      </c>
      <c r="P741" s="308" t="s">
        <v>6609</v>
      </c>
      <c r="Q741" s="309">
        <v>2002.2</v>
      </c>
      <c r="R741" s="256">
        <v>41962</v>
      </c>
      <c r="S741" s="229">
        <v>2002.2</v>
      </c>
      <c r="T741" s="217">
        <f t="shared" si="23"/>
        <v>0</v>
      </c>
      <c r="U741" s="20" t="s">
        <v>4992</v>
      </c>
    </row>
    <row r="742" spans="1:21" x14ac:dyDescent="0.25">
      <c r="A742" s="192">
        <v>41953</v>
      </c>
      <c r="B742" s="193">
        <v>3136</v>
      </c>
      <c r="C742" s="324" t="s">
        <v>4923</v>
      </c>
      <c r="D742" s="20" t="s">
        <v>11</v>
      </c>
      <c r="E742" s="213">
        <v>28178.9</v>
      </c>
      <c r="F742" s="256">
        <v>41958</v>
      </c>
      <c r="G742" s="42">
        <v>28178.9</v>
      </c>
      <c r="H742" s="217">
        <f t="shared" si="24"/>
        <v>0</v>
      </c>
      <c r="I742" s="20" t="s">
        <v>4993</v>
      </c>
      <c r="J742" s="21"/>
      <c r="K742" s="21"/>
      <c r="M742" s="192">
        <v>41961</v>
      </c>
      <c r="N742" s="193">
        <v>3855</v>
      </c>
      <c r="O742" s="324" t="s">
        <v>4923</v>
      </c>
      <c r="P742" s="308" t="s">
        <v>6609</v>
      </c>
      <c r="Q742" s="309">
        <v>4804</v>
      </c>
      <c r="R742" s="256">
        <v>41962</v>
      </c>
      <c r="S742" s="229">
        <v>4804</v>
      </c>
      <c r="T742" s="217">
        <f t="shared" si="23"/>
        <v>0</v>
      </c>
      <c r="U742" s="20" t="s">
        <v>4992</v>
      </c>
    </row>
    <row r="743" spans="1:21" x14ac:dyDescent="0.25">
      <c r="A743" s="192">
        <v>41953</v>
      </c>
      <c r="B743" s="193">
        <v>3137</v>
      </c>
      <c r="C743" s="324" t="s">
        <v>4923</v>
      </c>
      <c r="D743" s="20" t="s">
        <v>124</v>
      </c>
      <c r="E743" s="213">
        <v>144.5</v>
      </c>
      <c r="F743" s="256">
        <v>41953</v>
      </c>
      <c r="G743" s="42">
        <v>144.5</v>
      </c>
      <c r="H743" s="217">
        <f t="shared" si="24"/>
        <v>0</v>
      </c>
      <c r="I743" s="20" t="s">
        <v>5251</v>
      </c>
      <c r="J743" s="21"/>
      <c r="K743" s="21"/>
      <c r="M743" s="192">
        <v>41962</v>
      </c>
      <c r="N743" s="193">
        <v>3876</v>
      </c>
      <c r="O743" s="324" t="s">
        <v>4923</v>
      </c>
      <c r="P743" s="308" t="s">
        <v>6609</v>
      </c>
      <c r="Q743" s="309">
        <v>2444</v>
      </c>
      <c r="R743" s="256">
        <v>41962</v>
      </c>
      <c r="S743" s="42">
        <v>2444</v>
      </c>
      <c r="T743" s="217">
        <f t="shared" si="23"/>
        <v>0</v>
      </c>
      <c r="U743" s="20" t="s">
        <v>5000</v>
      </c>
    </row>
    <row r="744" spans="1:21" x14ac:dyDescent="0.25">
      <c r="A744" s="192">
        <v>41953</v>
      </c>
      <c r="B744" s="193">
        <v>3138</v>
      </c>
      <c r="C744" s="324" t="s">
        <v>4923</v>
      </c>
      <c r="D744" s="20" t="s">
        <v>28</v>
      </c>
      <c r="E744" s="213">
        <v>5623.4</v>
      </c>
      <c r="F744" s="256">
        <v>41953</v>
      </c>
      <c r="G744" s="42">
        <v>5623.4</v>
      </c>
      <c r="H744" s="217">
        <f t="shared" si="24"/>
        <v>0</v>
      </c>
      <c r="I744" s="20" t="s">
        <v>4992</v>
      </c>
      <c r="J744" s="21"/>
      <c r="K744" s="21"/>
      <c r="M744" s="192">
        <v>41962</v>
      </c>
      <c r="N744" s="193">
        <v>3877</v>
      </c>
      <c r="O744" s="324" t="s">
        <v>4923</v>
      </c>
      <c r="P744" s="308" t="s">
        <v>6609</v>
      </c>
      <c r="Q744" s="309">
        <v>2086.8000000000002</v>
      </c>
      <c r="R744" s="256">
        <v>41962</v>
      </c>
      <c r="S744" s="42">
        <v>2086.8000000000002</v>
      </c>
      <c r="T744" s="230">
        <f t="shared" si="23"/>
        <v>0</v>
      </c>
      <c r="U744" s="20" t="s">
        <v>5000</v>
      </c>
    </row>
    <row r="745" spans="1:21" x14ac:dyDescent="0.25">
      <c r="A745" s="192">
        <v>41953</v>
      </c>
      <c r="B745" s="193">
        <v>3139</v>
      </c>
      <c r="C745" s="324" t="s">
        <v>4923</v>
      </c>
      <c r="D745" s="20" t="s">
        <v>47</v>
      </c>
      <c r="E745" s="213">
        <v>2817.6</v>
      </c>
      <c r="F745" s="256">
        <v>41953</v>
      </c>
      <c r="G745" s="42">
        <v>2817.6</v>
      </c>
      <c r="H745" s="217">
        <f t="shared" si="24"/>
        <v>0</v>
      </c>
      <c r="I745" s="20" t="s">
        <v>5251</v>
      </c>
      <c r="J745" s="21"/>
      <c r="K745" s="21"/>
      <c r="M745" s="192">
        <v>41963</v>
      </c>
      <c r="N745" s="193">
        <v>3992</v>
      </c>
      <c r="O745" s="324" t="s">
        <v>4923</v>
      </c>
      <c r="P745" s="308" t="s">
        <v>6609</v>
      </c>
      <c r="Q745" s="309">
        <v>3055.6</v>
      </c>
      <c r="R745" s="256">
        <v>41964</v>
      </c>
      <c r="S745" s="42">
        <v>3055.6</v>
      </c>
      <c r="T745" s="217">
        <f t="shared" si="23"/>
        <v>0</v>
      </c>
      <c r="U745" s="20" t="s">
        <v>5000</v>
      </c>
    </row>
    <row r="746" spans="1:21" x14ac:dyDescent="0.25">
      <c r="A746" s="192">
        <v>41953</v>
      </c>
      <c r="B746" s="193">
        <v>3140</v>
      </c>
      <c r="C746" s="324" t="s">
        <v>4923</v>
      </c>
      <c r="D746" s="20" t="s">
        <v>6666</v>
      </c>
      <c r="E746" s="213">
        <v>501.6</v>
      </c>
      <c r="F746" s="256">
        <v>41953</v>
      </c>
      <c r="G746" s="42">
        <v>501.6</v>
      </c>
      <c r="H746" s="217">
        <f t="shared" si="24"/>
        <v>0</v>
      </c>
      <c r="I746" s="20" t="s">
        <v>5251</v>
      </c>
      <c r="J746" s="21"/>
      <c r="K746" s="21"/>
      <c r="M746" s="192">
        <v>41963</v>
      </c>
      <c r="N746" s="193">
        <v>3993</v>
      </c>
      <c r="O746" s="324" t="s">
        <v>4923</v>
      </c>
      <c r="P746" s="308" t="s">
        <v>6609</v>
      </c>
      <c r="Q746" s="309">
        <v>1781.3</v>
      </c>
      <c r="R746" s="256">
        <v>41964</v>
      </c>
      <c r="S746" s="42">
        <v>1781.3</v>
      </c>
      <c r="T746" s="217">
        <f t="shared" si="23"/>
        <v>0</v>
      </c>
      <c r="U746" s="20" t="s">
        <v>5000</v>
      </c>
    </row>
    <row r="747" spans="1:21" x14ac:dyDescent="0.25">
      <c r="A747" s="192">
        <v>41953</v>
      </c>
      <c r="B747" s="193">
        <v>3141</v>
      </c>
      <c r="C747" s="324" t="s">
        <v>4923</v>
      </c>
      <c r="D747" s="308" t="s">
        <v>106</v>
      </c>
      <c r="E747" s="309">
        <v>13204</v>
      </c>
      <c r="F747" s="256">
        <v>41956</v>
      </c>
      <c r="G747" s="42">
        <v>13204</v>
      </c>
      <c r="H747" s="217">
        <f t="shared" si="24"/>
        <v>0</v>
      </c>
      <c r="I747" s="20" t="s">
        <v>5000</v>
      </c>
      <c r="J747" s="21"/>
      <c r="K747" s="21"/>
      <c r="M747" s="192">
        <v>41964</v>
      </c>
      <c r="N747" s="193">
        <v>4104</v>
      </c>
      <c r="O747" s="322" t="s">
        <v>4923</v>
      </c>
      <c r="P747" s="308" t="s">
        <v>6609</v>
      </c>
      <c r="Q747" s="309">
        <v>4840.5</v>
      </c>
      <c r="R747" s="256">
        <v>41965</v>
      </c>
      <c r="S747" s="34">
        <v>4840.5</v>
      </c>
      <c r="T747" s="217">
        <f t="shared" si="23"/>
        <v>0</v>
      </c>
      <c r="U747" s="108" t="s">
        <v>4997</v>
      </c>
    </row>
    <row r="748" spans="1:21" x14ac:dyDescent="0.25">
      <c r="A748" s="192">
        <v>41953</v>
      </c>
      <c r="B748" s="193">
        <v>3142</v>
      </c>
      <c r="C748" s="324" t="s">
        <v>4923</v>
      </c>
      <c r="D748" s="20" t="s">
        <v>2578</v>
      </c>
      <c r="E748" s="213">
        <v>7872.8</v>
      </c>
      <c r="F748" s="256">
        <v>41955</v>
      </c>
      <c r="G748" s="42">
        <v>7872.8</v>
      </c>
      <c r="H748" s="217">
        <f t="shared" si="24"/>
        <v>0</v>
      </c>
      <c r="I748" s="20" t="s">
        <v>5000</v>
      </c>
      <c r="J748" s="21"/>
      <c r="K748" s="21"/>
      <c r="M748" s="192">
        <v>41964</v>
      </c>
      <c r="N748" s="193">
        <v>4105</v>
      </c>
      <c r="O748" s="322" t="s">
        <v>4923</v>
      </c>
      <c r="P748" s="308" t="s">
        <v>6609</v>
      </c>
      <c r="Q748" s="309">
        <v>4095</v>
      </c>
      <c r="R748" s="256">
        <v>41965</v>
      </c>
      <c r="S748" s="34">
        <v>4095</v>
      </c>
      <c r="T748" s="217">
        <f t="shared" si="23"/>
        <v>0</v>
      </c>
      <c r="U748" s="108" t="s">
        <v>4997</v>
      </c>
    </row>
    <row r="749" spans="1:21" x14ac:dyDescent="0.25">
      <c r="A749" s="192">
        <v>41953</v>
      </c>
      <c r="B749" s="193">
        <v>3143</v>
      </c>
      <c r="C749" s="324" t="s">
        <v>4923</v>
      </c>
      <c r="D749" s="20" t="s">
        <v>2714</v>
      </c>
      <c r="E749" s="213">
        <v>5151</v>
      </c>
      <c r="F749" s="256" t="s">
        <v>6667</v>
      </c>
      <c r="G749" s="42">
        <v>5151</v>
      </c>
      <c r="H749" s="217">
        <f t="shared" si="24"/>
        <v>0</v>
      </c>
      <c r="I749" s="20" t="s">
        <v>5000</v>
      </c>
      <c r="J749" s="21"/>
      <c r="K749" s="21"/>
      <c r="M749" s="192">
        <v>41965</v>
      </c>
      <c r="N749" s="193">
        <v>4190</v>
      </c>
      <c r="O749" s="322" t="s">
        <v>4923</v>
      </c>
      <c r="P749" s="308" t="s">
        <v>6609</v>
      </c>
      <c r="Q749" s="309">
        <v>2034</v>
      </c>
      <c r="R749" s="256">
        <v>41967</v>
      </c>
      <c r="S749" s="34">
        <v>2034</v>
      </c>
      <c r="T749" s="217">
        <f t="shared" si="23"/>
        <v>0</v>
      </c>
      <c r="U749" s="32" t="s">
        <v>4995</v>
      </c>
    </row>
    <row r="750" spans="1:21" x14ac:dyDescent="0.25">
      <c r="A750" s="192">
        <v>41953</v>
      </c>
      <c r="B750" s="193">
        <v>3144</v>
      </c>
      <c r="C750" s="324" t="s">
        <v>4923</v>
      </c>
      <c r="D750" s="20" t="s">
        <v>4731</v>
      </c>
      <c r="E750" s="213">
        <v>2917.2</v>
      </c>
      <c r="F750" s="256">
        <v>41953</v>
      </c>
      <c r="G750" s="42">
        <v>2917.2</v>
      </c>
      <c r="H750" s="217">
        <f t="shared" si="24"/>
        <v>0</v>
      </c>
      <c r="I750" s="20" t="s">
        <v>4995</v>
      </c>
      <c r="J750" s="21"/>
      <c r="K750" s="21"/>
      <c r="M750" s="192">
        <v>41965</v>
      </c>
      <c r="N750" s="193">
        <v>4191</v>
      </c>
      <c r="O750" s="322" t="s">
        <v>4923</v>
      </c>
      <c r="P750" s="308" t="s">
        <v>6609</v>
      </c>
      <c r="Q750" s="309">
        <v>7805.1</v>
      </c>
      <c r="R750" s="256">
        <v>41967</v>
      </c>
      <c r="S750" s="34">
        <v>7805.1</v>
      </c>
      <c r="T750" s="217">
        <f t="shared" si="23"/>
        <v>0</v>
      </c>
      <c r="U750" s="32" t="s">
        <v>4995</v>
      </c>
    </row>
    <row r="751" spans="1:21" x14ac:dyDescent="0.25">
      <c r="A751" s="192">
        <v>41953</v>
      </c>
      <c r="B751" s="193">
        <v>3145</v>
      </c>
      <c r="C751" s="324" t="s">
        <v>4923</v>
      </c>
      <c r="D751" s="20" t="s">
        <v>237</v>
      </c>
      <c r="E751" s="213">
        <v>723.8</v>
      </c>
      <c r="F751" s="256">
        <v>41953</v>
      </c>
      <c r="G751" s="42">
        <v>723.8</v>
      </c>
      <c r="H751" s="217">
        <f t="shared" si="24"/>
        <v>0</v>
      </c>
      <c r="I751" s="20" t="s">
        <v>4995</v>
      </c>
      <c r="J751" s="21"/>
      <c r="K751" s="21"/>
      <c r="M751" s="192">
        <v>41968</v>
      </c>
      <c r="N751" s="193">
        <v>4404</v>
      </c>
      <c r="O751" s="322" t="s">
        <v>4923</v>
      </c>
      <c r="P751" s="308" t="s">
        <v>6609</v>
      </c>
      <c r="Q751" s="309">
        <v>2432.4</v>
      </c>
      <c r="R751" s="256">
        <v>41969</v>
      </c>
      <c r="S751" s="42">
        <v>2432.4</v>
      </c>
      <c r="T751" s="217">
        <f t="shared" si="23"/>
        <v>0</v>
      </c>
      <c r="U751" s="32" t="s">
        <v>4997</v>
      </c>
    </row>
    <row r="752" spans="1:21" x14ac:dyDescent="0.25">
      <c r="A752" s="192">
        <v>41953</v>
      </c>
      <c r="B752" s="193">
        <v>3146</v>
      </c>
      <c r="C752" s="324" t="s">
        <v>4923</v>
      </c>
      <c r="D752" s="20" t="s">
        <v>51</v>
      </c>
      <c r="E752" s="213">
        <v>2631.6</v>
      </c>
      <c r="F752" s="256">
        <v>41953</v>
      </c>
      <c r="G752" s="42">
        <v>2631.6</v>
      </c>
      <c r="H752" s="217">
        <f t="shared" si="24"/>
        <v>0</v>
      </c>
      <c r="I752" s="20" t="s">
        <v>5000</v>
      </c>
      <c r="J752" s="21"/>
      <c r="K752" s="21"/>
      <c r="M752" s="192">
        <v>41968</v>
      </c>
      <c r="N752" s="193">
        <v>4405</v>
      </c>
      <c r="O752" s="322" t="s">
        <v>4923</v>
      </c>
      <c r="P752" s="308" t="s">
        <v>6609</v>
      </c>
      <c r="Q752" s="309">
        <v>3051</v>
      </c>
      <c r="R752" s="256">
        <v>41969</v>
      </c>
      <c r="S752" s="42">
        <v>3051</v>
      </c>
      <c r="T752" s="217">
        <f t="shared" si="23"/>
        <v>0</v>
      </c>
      <c r="U752" s="32" t="s">
        <v>4997</v>
      </c>
    </row>
    <row r="753" spans="1:21" x14ac:dyDescent="0.25">
      <c r="A753" s="192">
        <v>41953</v>
      </c>
      <c r="B753" s="193">
        <v>3147</v>
      </c>
      <c r="C753" s="324" t="s">
        <v>4923</v>
      </c>
      <c r="D753" s="20" t="s">
        <v>4589</v>
      </c>
      <c r="E753" s="213">
        <v>2937</v>
      </c>
      <c r="F753" s="256">
        <v>41953</v>
      </c>
      <c r="G753" s="42">
        <v>2937</v>
      </c>
      <c r="H753" s="217">
        <f t="shared" si="24"/>
        <v>0</v>
      </c>
      <c r="I753" s="20" t="s">
        <v>4992</v>
      </c>
      <c r="J753" s="21"/>
      <c r="K753" s="21"/>
      <c r="M753" s="192">
        <v>41969</v>
      </c>
      <c r="N753" s="193">
        <v>4498</v>
      </c>
      <c r="O753" s="322" t="s">
        <v>4923</v>
      </c>
      <c r="P753" s="308" t="s">
        <v>6609</v>
      </c>
      <c r="Q753" s="309">
        <v>5325</v>
      </c>
      <c r="R753" s="256">
        <v>41970</v>
      </c>
      <c r="S753" s="34">
        <v>5325</v>
      </c>
      <c r="T753" s="217">
        <f t="shared" si="23"/>
        <v>0</v>
      </c>
      <c r="U753" s="108" t="s">
        <v>4997</v>
      </c>
    </row>
    <row r="754" spans="1:21" x14ac:dyDescent="0.25">
      <c r="A754" s="192">
        <v>41953</v>
      </c>
      <c r="B754" s="193">
        <v>3148</v>
      </c>
      <c r="C754" s="324" t="s">
        <v>4923</v>
      </c>
      <c r="D754" s="20" t="s">
        <v>882</v>
      </c>
      <c r="E754" s="213">
        <v>29286.400000000001</v>
      </c>
      <c r="F754" s="256">
        <v>41965</v>
      </c>
      <c r="G754" s="42">
        <v>29286.400000000001</v>
      </c>
      <c r="H754" s="217">
        <f t="shared" si="24"/>
        <v>0</v>
      </c>
      <c r="I754" s="20" t="s">
        <v>4995</v>
      </c>
      <c r="J754" s="21"/>
      <c r="K754" s="21"/>
      <c r="M754" s="192">
        <v>41970</v>
      </c>
      <c r="N754" s="193">
        <v>4575</v>
      </c>
      <c r="O754" s="322" t="s">
        <v>4923</v>
      </c>
      <c r="P754" s="199" t="s">
        <v>6609</v>
      </c>
      <c r="Q754" s="238">
        <v>3091.2</v>
      </c>
      <c r="R754" s="256">
        <v>41971</v>
      </c>
      <c r="S754" s="34">
        <v>3091.2</v>
      </c>
      <c r="T754" s="217">
        <f t="shared" si="23"/>
        <v>0</v>
      </c>
      <c r="U754" s="36" t="s">
        <v>4997</v>
      </c>
    </row>
    <row r="755" spans="1:21" x14ac:dyDescent="0.25">
      <c r="A755" s="192">
        <v>41953</v>
      </c>
      <c r="B755" s="193">
        <v>3149</v>
      </c>
      <c r="C755" s="324" t="s">
        <v>4923</v>
      </c>
      <c r="D755" s="20" t="s">
        <v>374</v>
      </c>
      <c r="E755" s="213">
        <v>7372.8</v>
      </c>
      <c r="F755" s="256">
        <v>41953</v>
      </c>
      <c r="G755" s="42">
        <v>7372.8</v>
      </c>
      <c r="H755" s="217">
        <f t="shared" si="24"/>
        <v>0</v>
      </c>
      <c r="I755" s="20" t="s">
        <v>4992</v>
      </c>
      <c r="J755" s="21"/>
      <c r="K755" s="21"/>
      <c r="M755" s="192">
        <v>41971</v>
      </c>
      <c r="N755" s="193">
        <v>4683</v>
      </c>
      <c r="O755" s="322" t="s">
        <v>4923</v>
      </c>
      <c r="P755" s="308" t="s">
        <v>6609</v>
      </c>
      <c r="Q755" s="309">
        <v>5190.3</v>
      </c>
      <c r="R755" s="256">
        <v>41972</v>
      </c>
      <c r="S755" s="229">
        <v>5190.3</v>
      </c>
      <c r="T755" s="217">
        <f t="shared" si="23"/>
        <v>0</v>
      </c>
      <c r="U755" s="20" t="s">
        <v>4997</v>
      </c>
    </row>
    <row r="756" spans="1:21" x14ac:dyDescent="0.25">
      <c r="A756" s="192">
        <v>41953</v>
      </c>
      <c r="B756" s="193">
        <v>3150</v>
      </c>
      <c r="C756" s="324" t="s">
        <v>4923</v>
      </c>
      <c r="D756" s="20" t="s">
        <v>83</v>
      </c>
      <c r="E756" s="213">
        <v>3267</v>
      </c>
      <c r="F756" s="256">
        <v>41953</v>
      </c>
      <c r="G756" s="42">
        <v>3267</v>
      </c>
      <c r="H756" s="217">
        <f t="shared" si="24"/>
        <v>0</v>
      </c>
      <c r="I756" s="20" t="s">
        <v>4995</v>
      </c>
      <c r="J756" s="21"/>
      <c r="K756" s="21"/>
      <c r="M756" s="192">
        <v>41972</v>
      </c>
      <c r="N756" s="193">
        <v>4798</v>
      </c>
      <c r="O756" s="322" t="s">
        <v>4923</v>
      </c>
      <c r="P756" s="308" t="s">
        <v>6609</v>
      </c>
      <c r="Q756" s="309">
        <v>8015.4</v>
      </c>
      <c r="R756" s="370">
        <v>41974</v>
      </c>
      <c r="S756" s="219">
        <v>8015.4</v>
      </c>
      <c r="T756" s="217">
        <f t="shared" si="23"/>
        <v>0</v>
      </c>
      <c r="U756" s="20" t="s">
        <v>5000</v>
      </c>
    </row>
    <row r="757" spans="1:21" x14ac:dyDescent="0.25">
      <c r="A757" s="192">
        <v>41953</v>
      </c>
      <c r="B757" s="193">
        <v>3151</v>
      </c>
      <c r="C757" s="324" t="s">
        <v>4923</v>
      </c>
      <c r="D757" s="20" t="s">
        <v>2385</v>
      </c>
      <c r="E757" s="213">
        <v>13589.7</v>
      </c>
      <c r="F757" s="256">
        <v>41953</v>
      </c>
      <c r="G757" s="42">
        <v>13589.7</v>
      </c>
      <c r="H757" s="217">
        <f t="shared" si="24"/>
        <v>0</v>
      </c>
      <c r="I757" s="20" t="s">
        <v>4992</v>
      </c>
      <c r="J757" s="21"/>
      <c r="K757" s="21"/>
      <c r="M757" s="192">
        <v>41951</v>
      </c>
      <c r="N757" s="193">
        <v>3056</v>
      </c>
      <c r="O757" s="324" t="s">
        <v>4923</v>
      </c>
      <c r="P757" s="20" t="s">
        <v>4644</v>
      </c>
      <c r="Q757" s="213">
        <v>1254.5999999999999</v>
      </c>
      <c r="R757" s="256">
        <v>41953</v>
      </c>
      <c r="S757" s="42">
        <v>1254.5999999999999</v>
      </c>
      <c r="T757" s="217">
        <f t="shared" si="23"/>
        <v>0</v>
      </c>
      <c r="U757" s="20" t="s">
        <v>4997</v>
      </c>
    </row>
    <row r="758" spans="1:21" x14ac:dyDescent="0.25">
      <c r="A758" s="192">
        <v>41953</v>
      </c>
      <c r="B758" s="193">
        <v>3152</v>
      </c>
      <c r="C758" s="324" t="s">
        <v>4923</v>
      </c>
      <c r="D758" s="20" t="s">
        <v>494</v>
      </c>
      <c r="E758" s="213">
        <v>11345.2</v>
      </c>
      <c r="F758" s="256">
        <v>41953</v>
      </c>
      <c r="G758" s="42">
        <v>11345.2</v>
      </c>
      <c r="H758" s="217">
        <f t="shared" si="24"/>
        <v>0</v>
      </c>
      <c r="I758" s="20" t="s">
        <v>5000</v>
      </c>
      <c r="J758" s="21"/>
      <c r="K758" s="21"/>
      <c r="M758" s="192">
        <v>41966</v>
      </c>
      <c r="N758" s="193">
        <v>4239</v>
      </c>
      <c r="O758" s="322" t="s">
        <v>4923</v>
      </c>
      <c r="P758" s="308" t="s">
        <v>4748</v>
      </c>
      <c r="Q758" s="309">
        <v>379.2</v>
      </c>
      <c r="R758" s="256">
        <v>41966</v>
      </c>
      <c r="S758" s="34">
        <v>379.2</v>
      </c>
      <c r="T758" s="217">
        <f t="shared" si="23"/>
        <v>0</v>
      </c>
      <c r="U758" s="32" t="s">
        <v>4992</v>
      </c>
    </row>
    <row r="759" spans="1:21" x14ac:dyDescent="0.25">
      <c r="A759" s="192">
        <v>41953</v>
      </c>
      <c r="B759" s="193">
        <v>3153</v>
      </c>
      <c r="C759" s="324" t="s">
        <v>4923</v>
      </c>
      <c r="D759" s="20" t="s">
        <v>4953</v>
      </c>
      <c r="E759" s="213">
        <v>16654.400000000001</v>
      </c>
      <c r="F759" s="256">
        <v>41957</v>
      </c>
      <c r="G759" s="42">
        <v>16654.400000000001</v>
      </c>
      <c r="H759" s="217">
        <f t="shared" si="24"/>
        <v>0</v>
      </c>
      <c r="I759" s="20" t="s">
        <v>4995</v>
      </c>
      <c r="J759" s="21"/>
      <c r="K759" s="21"/>
      <c r="M759" s="192">
        <v>41947</v>
      </c>
      <c r="N759" s="193">
        <v>2699</v>
      </c>
      <c r="O759" s="324" t="s">
        <v>4923</v>
      </c>
      <c r="P759" s="308" t="s">
        <v>391</v>
      </c>
      <c r="Q759" s="309">
        <v>640</v>
      </c>
      <c r="R759" s="256">
        <v>41947</v>
      </c>
      <c r="S759" s="42">
        <v>640</v>
      </c>
      <c r="T759" s="217">
        <f t="shared" si="23"/>
        <v>0</v>
      </c>
      <c r="U759" s="190" t="s">
        <v>4992</v>
      </c>
    </row>
    <row r="760" spans="1:21" x14ac:dyDescent="0.25">
      <c r="A760" s="192">
        <v>41953</v>
      </c>
      <c r="B760" s="193">
        <v>3154</v>
      </c>
      <c r="C760" s="324" t="s">
        <v>4923</v>
      </c>
      <c r="D760" s="20" t="s">
        <v>4764</v>
      </c>
      <c r="E760" s="213">
        <v>126</v>
      </c>
      <c r="F760" s="256">
        <v>41953</v>
      </c>
      <c r="G760" s="42">
        <v>126</v>
      </c>
      <c r="H760" s="217">
        <f t="shared" si="24"/>
        <v>0</v>
      </c>
      <c r="I760" s="20" t="s">
        <v>4997</v>
      </c>
      <c r="J760" s="21"/>
      <c r="K760" s="21"/>
      <c r="M760" s="192">
        <v>41944</v>
      </c>
      <c r="N760" s="193">
        <v>2445</v>
      </c>
      <c r="O760" s="324" t="s">
        <v>4923</v>
      </c>
      <c r="P760" s="308" t="s">
        <v>4764</v>
      </c>
      <c r="Q760" s="309">
        <v>8762.2000000000007</v>
      </c>
      <c r="R760" s="256">
        <v>41944</v>
      </c>
      <c r="S760" s="42">
        <v>8762.2000000000007</v>
      </c>
      <c r="T760" s="77">
        <f t="shared" si="23"/>
        <v>0</v>
      </c>
      <c r="U760" s="190" t="s">
        <v>4742</v>
      </c>
    </row>
    <row r="761" spans="1:21" x14ac:dyDescent="0.25">
      <c r="A761" s="192">
        <v>41953</v>
      </c>
      <c r="B761" s="193">
        <v>3155</v>
      </c>
      <c r="C761" s="324" t="s">
        <v>4923</v>
      </c>
      <c r="D761" s="20" t="s">
        <v>2382</v>
      </c>
      <c r="E761" s="213">
        <v>3406.9</v>
      </c>
      <c r="F761" s="256">
        <v>41954</v>
      </c>
      <c r="G761" s="42">
        <v>3406.9</v>
      </c>
      <c r="H761" s="217">
        <f t="shared" si="24"/>
        <v>0</v>
      </c>
      <c r="I761" s="190" t="s">
        <v>4995</v>
      </c>
      <c r="J761" s="21"/>
      <c r="K761" s="21"/>
      <c r="M761" s="192">
        <v>41947</v>
      </c>
      <c r="N761" s="193">
        <v>2665</v>
      </c>
      <c r="O761" s="324" t="s">
        <v>4923</v>
      </c>
      <c r="P761" s="661" t="s">
        <v>4764</v>
      </c>
      <c r="Q761" s="309">
        <v>11378.2</v>
      </c>
      <c r="R761" s="256">
        <v>41947</v>
      </c>
      <c r="S761" s="42">
        <v>11378.2</v>
      </c>
      <c r="T761" s="217">
        <f t="shared" si="23"/>
        <v>0</v>
      </c>
      <c r="U761" s="50" t="s">
        <v>4993</v>
      </c>
    </row>
    <row r="762" spans="1:21" x14ac:dyDescent="0.25">
      <c r="A762" s="192">
        <v>41953</v>
      </c>
      <c r="B762" s="193">
        <v>3156</v>
      </c>
      <c r="C762" s="324" t="s">
        <v>4923</v>
      </c>
      <c r="D762" s="20" t="s">
        <v>2385</v>
      </c>
      <c r="E762" s="213">
        <v>192.4</v>
      </c>
      <c r="F762" s="256">
        <v>41953</v>
      </c>
      <c r="G762" s="42">
        <v>192.4</v>
      </c>
      <c r="H762" s="217">
        <f t="shared" si="24"/>
        <v>0</v>
      </c>
      <c r="I762" s="190" t="s">
        <v>4992</v>
      </c>
      <c r="J762" s="21"/>
      <c r="K762" s="21"/>
      <c r="M762" s="192">
        <v>41950</v>
      </c>
      <c r="N762" s="193">
        <v>2920</v>
      </c>
      <c r="O762" s="324" t="s">
        <v>4923</v>
      </c>
      <c r="P762" s="308" t="s">
        <v>4764</v>
      </c>
      <c r="Q762" s="309">
        <v>2974.2</v>
      </c>
      <c r="R762" s="256">
        <v>41950</v>
      </c>
      <c r="S762" s="42">
        <v>2974.2</v>
      </c>
      <c r="T762" s="217">
        <f t="shared" si="23"/>
        <v>0</v>
      </c>
      <c r="U762" s="20" t="s">
        <v>4993</v>
      </c>
    </row>
    <row r="763" spans="1:21" x14ac:dyDescent="0.25">
      <c r="A763" s="192">
        <v>41953</v>
      </c>
      <c r="B763" s="193">
        <v>3157</v>
      </c>
      <c r="C763" s="324" t="s">
        <v>4923</v>
      </c>
      <c r="D763" s="20" t="s">
        <v>5004</v>
      </c>
      <c r="E763" s="213">
        <v>7112.9</v>
      </c>
      <c r="F763" s="256">
        <v>41953</v>
      </c>
      <c r="G763" s="42">
        <v>7112.9</v>
      </c>
      <c r="H763" s="217">
        <f t="shared" si="24"/>
        <v>0</v>
      </c>
      <c r="I763" s="190" t="s">
        <v>4997</v>
      </c>
      <c r="J763" s="21"/>
      <c r="K763" s="21"/>
      <c r="M763" s="192">
        <v>41952</v>
      </c>
      <c r="N763" s="193">
        <v>3087</v>
      </c>
      <c r="O763" s="324" t="s">
        <v>4923</v>
      </c>
      <c r="P763" s="20" t="s">
        <v>4764</v>
      </c>
      <c r="Q763" s="213">
        <v>6619.8</v>
      </c>
      <c r="R763" s="256">
        <v>41953</v>
      </c>
      <c r="S763" s="42">
        <v>6619.8</v>
      </c>
      <c r="T763" s="217">
        <f t="shared" si="23"/>
        <v>0</v>
      </c>
      <c r="U763" s="190" t="s">
        <v>4993</v>
      </c>
    </row>
    <row r="764" spans="1:21" x14ac:dyDescent="0.25">
      <c r="A764" s="192">
        <v>41953</v>
      </c>
      <c r="B764" s="193">
        <v>3158</v>
      </c>
      <c r="C764" s="324" t="s">
        <v>4923</v>
      </c>
      <c r="D764" s="20" t="s">
        <v>4782</v>
      </c>
      <c r="E764" s="213">
        <v>524.4</v>
      </c>
      <c r="F764" s="256">
        <v>41953</v>
      </c>
      <c r="G764" s="42">
        <v>524.4</v>
      </c>
      <c r="H764" s="217">
        <f t="shared" si="24"/>
        <v>0</v>
      </c>
      <c r="I764" s="190" t="s">
        <v>4992</v>
      </c>
      <c r="J764" s="21"/>
      <c r="K764" s="21"/>
      <c r="M764" s="192">
        <v>41953</v>
      </c>
      <c r="N764" s="193">
        <v>3154</v>
      </c>
      <c r="O764" s="324" t="s">
        <v>4923</v>
      </c>
      <c r="P764" s="20" t="s">
        <v>4764</v>
      </c>
      <c r="Q764" s="213">
        <v>126</v>
      </c>
      <c r="R764" s="256">
        <v>41953</v>
      </c>
      <c r="S764" s="42">
        <v>126</v>
      </c>
      <c r="T764" s="217">
        <f t="shared" si="23"/>
        <v>0</v>
      </c>
      <c r="U764" s="20" t="s">
        <v>4997</v>
      </c>
    </row>
    <row r="765" spans="1:21" x14ac:dyDescent="0.25">
      <c r="A765" s="192">
        <v>41953</v>
      </c>
      <c r="B765" s="193">
        <v>3159</v>
      </c>
      <c r="C765" s="324" t="s">
        <v>4923</v>
      </c>
      <c r="D765" s="20" t="s">
        <v>4702</v>
      </c>
      <c r="E765" s="213">
        <v>599.20000000000005</v>
      </c>
      <c r="F765" s="256">
        <v>41953</v>
      </c>
      <c r="G765" s="42">
        <v>599.20000000000005</v>
      </c>
      <c r="H765" s="217">
        <f t="shared" si="24"/>
        <v>0</v>
      </c>
      <c r="I765" s="190" t="s">
        <v>4992</v>
      </c>
      <c r="J765" s="21"/>
      <c r="K765" s="21"/>
      <c r="M765" s="192">
        <v>41955</v>
      </c>
      <c r="N765" s="193">
        <v>3305</v>
      </c>
      <c r="O765" s="324" t="s">
        <v>4923</v>
      </c>
      <c r="P765" s="20" t="s">
        <v>4764</v>
      </c>
      <c r="Q765" s="213">
        <v>138</v>
      </c>
      <c r="R765" s="256">
        <v>41955</v>
      </c>
      <c r="S765" s="42">
        <v>138</v>
      </c>
      <c r="T765" s="217">
        <f t="shared" si="23"/>
        <v>0</v>
      </c>
      <c r="U765" s="190" t="s">
        <v>4993</v>
      </c>
    </row>
    <row r="766" spans="1:21" x14ac:dyDescent="0.25">
      <c r="A766" s="192">
        <v>41953</v>
      </c>
      <c r="B766" s="193">
        <v>3160</v>
      </c>
      <c r="C766" s="324" t="s">
        <v>4923</v>
      </c>
      <c r="D766" s="20" t="s">
        <v>149</v>
      </c>
      <c r="E766" s="213">
        <v>15877.5</v>
      </c>
      <c r="F766" s="256">
        <v>41954</v>
      </c>
      <c r="G766" s="42">
        <v>15877.5</v>
      </c>
      <c r="H766" s="217">
        <f t="shared" si="24"/>
        <v>0</v>
      </c>
      <c r="I766" s="190" t="s">
        <v>6049</v>
      </c>
      <c r="J766" s="21"/>
      <c r="K766" s="21"/>
      <c r="M766" s="192">
        <v>41956</v>
      </c>
      <c r="N766" s="193">
        <v>3403</v>
      </c>
      <c r="O766" s="324" t="s">
        <v>4923</v>
      </c>
      <c r="P766" s="20" t="s">
        <v>4764</v>
      </c>
      <c r="Q766" s="213">
        <v>237.6</v>
      </c>
      <c r="R766" s="256">
        <v>41957</v>
      </c>
      <c r="S766" s="42">
        <v>237.6</v>
      </c>
      <c r="T766" s="217">
        <f t="shared" si="23"/>
        <v>0</v>
      </c>
      <c r="U766" s="20" t="s">
        <v>4993</v>
      </c>
    </row>
    <row r="767" spans="1:21" x14ac:dyDescent="0.25">
      <c r="A767" s="192">
        <v>41953</v>
      </c>
      <c r="B767" s="193">
        <v>3161</v>
      </c>
      <c r="C767" s="324" t="s">
        <v>4923</v>
      </c>
      <c r="D767" s="20" t="s">
        <v>55</v>
      </c>
      <c r="E767" s="213">
        <v>1244</v>
      </c>
      <c r="F767" s="256">
        <v>41953</v>
      </c>
      <c r="G767" s="42">
        <v>1244</v>
      </c>
      <c r="H767" s="217">
        <f t="shared" si="24"/>
        <v>0</v>
      </c>
      <c r="I767" s="190" t="s">
        <v>4992</v>
      </c>
      <c r="J767" s="21"/>
      <c r="K767" s="21"/>
      <c r="M767" s="192">
        <v>41958</v>
      </c>
      <c r="N767" s="193">
        <v>3566</v>
      </c>
      <c r="O767" s="324" t="s">
        <v>4923</v>
      </c>
      <c r="P767" s="308" t="s">
        <v>4764</v>
      </c>
      <c r="Q767" s="309">
        <v>5100</v>
      </c>
      <c r="R767" s="256">
        <v>41958</v>
      </c>
      <c r="S767" s="42">
        <v>5100</v>
      </c>
      <c r="T767" s="217">
        <f t="shared" si="23"/>
        <v>0</v>
      </c>
      <c r="U767" s="190" t="s">
        <v>4993</v>
      </c>
    </row>
    <row r="768" spans="1:21" x14ac:dyDescent="0.25">
      <c r="A768" s="192">
        <v>41953</v>
      </c>
      <c r="B768" s="193">
        <v>3162</v>
      </c>
      <c r="C768" s="324" t="s">
        <v>4923</v>
      </c>
      <c r="D768" s="20" t="s">
        <v>129</v>
      </c>
      <c r="E768" s="213">
        <v>2831.8</v>
      </c>
      <c r="F768" s="256">
        <v>41953</v>
      </c>
      <c r="G768" s="42">
        <v>2831.8</v>
      </c>
      <c r="H768" s="217">
        <f t="shared" si="24"/>
        <v>0</v>
      </c>
      <c r="I768" s="190" t="s">
        <v>4992</v>
      </c>
      <c r="J768" s="21"/>
      <c r="K768" s="21"/>
      <c r="M768" s="192">
        <v>41958</v>
      </c>
      <c r="N768" s="193">
        <v>3622</v>
      </c>
      <c r="O768" s="324" t="s">
        <v>4923</v>
      </c>
      <c r="P768" s="308" t="s">
        <v>4764</v>
      </c>
      <c r="Q768" s="213">
        <v>9439.25</v>
      </c>
      <c r="R768" s="256">
        <v>41960</v>
      </c>
      <c r="S768" s="42">
        <v>9439.25</v>
      </c>
      <c r="T768" s="217">
        <f t="shared" si="23"/>
        <v>0</v>
      </c>
      <c r="U768" s="20" t="s">
        <v>4992</v>
      </c>
    </row>
    <row r="769" spans="1:21" x14ac:dyDescent="0.25">
      <c r="A769" s="192">
        <v>41953</v>
      </c>
      <c r="B769" s="193">
        <v>3163</v>
      </c>
      <c r="C769" s="324" t="s">
        <v>4923</v>
      </c>
      <c r="D769" s="20" t="s">
        <v>55</v>
      </c>
      <c r="E769" s="213">
        <v>131.5</v>
      </c>
      <c r="F769" s="256">
        <v>41953</v>
      </c>
      <c r="G769" s="42">
        <v>131.5</v>
      </c>
      <c r="H769" s="217">
        <f t="shared" si="24"/>
        <v>0</v>
      </c>
      <c r="I769" s="190" t="s">
        <v>4992</v>
      </c>
      <c r="J769" s="21"/>
      <c r="K769" s="21"/>
      <c r="M769" s="192">
        <v>41959</v>
      </c>
      <c r="N769" s="193">
        <v>3662</v>
      </c>
      <c r="O769" s="324" t="s">
        <v>4923</v>
      </c>
      <c r="P769" s="20" t="s">
        <v>4764</v>
      </c>
      <c r="Q769" s="213">
        <v>5531.2</v>
      </c>
      <c r="R769" s="256">
        <v>41960</v>
      </c>
      <c r="S769" s="42">
        <v>5531.2</v>
      </c>
      <c r="T769" s="217">
        <f t="shared" si="23"/>
        <v>0</v>
      </c>
      <c r="U769" s="20" t="s">
        <v>4993</v>
      </c>
    </row>
    <row r="770" spans="1:21" x14ac:dyDescent="0.25">
      <c r="A770" s="192">
        <v>41953</v>
      </c>
      <c r="B770" s="193">
        <v>3164</v>
      </c>
      <c r="C770" s="324" t="s">
        <v>4923</v>
      </c>
      <c r="D770" s="20" t="s">
        <v>141</v>
      </c>
      <c r="E770" s="213">
        <v>2769</v>
      </c>
      <c r="F770" s="256">
        <v>41953</v>
      </c>
      <c r="G770" s="42">
        <v>2769</v>
      </c>
      <c r="H770" s="217">
        <f t="shared" si="24"/>
        <v>0</v>
      </c>
      <c r="I770" s="190" t="s">
        <v>4992</v>
      </c>
      <c r="M770" s="192">
        <v>41964</v>
      </c>
      <c r="N770" s="193">
        <v>4070</v>
      </c>
      <c r="O770" s="322" t="s">
        <v>4923</v>
      </c>
      <c r="P770" s="308" t="s">
        <v>4764</v>
      </c>
      <c r="Q770" s="309">
        <v>2978.4</v>
      </c>
      <c r="R770" s="256">
        <v>41964</v>
      </c>
      <c r="S770" s="42">
        <v>2978.4</v>
      </c>
      <c r="T770" s="217">
        <f t="shared" si="23"/>
        <v>0</v>
      </c>
      <c r="U770" s="190" t="s">
        <v>4993</v>
      </c>
    </row>
    <row r="771" spans="1:21" x14ac:dyDescent="0.25">
      <c r="A771" s="192">
        <v>41953</v>
      </c>
      <c r="B771" s="193">
        <v>3165</v>
      </c>
      <c r="C771" s="324" t="s">
        <v>4923</v>
      </c>
      <c r="D771" s="20" t="s">
        <v>855</v>
      </c>
      <c r="E771" s="213">
        <v>8451</v>
      </c>
      <c r="F771" s="256">
        <v>41954</v>
      </c>
      <c r="G771" s="42">
        <v>8451</v>
      </c>
      <c r="H771" s="217">
        <f t="shared" si="24"/>
        <v>0</v>
      </c>
      <c r="I771" s="190" t="s">
        <v>6049</v>
      </c>
      <c r="M771" s="192">
        <v>41965</v>
      </c>
      <c r="N771" s="193">
        <v>4156</v>
      </c>
      <c r="O771" s="322" t="s">
        <v>4923</v>
      </c>
      <c r="P771" s="308" t="s">
        <v>4764</v>
      </c>
      <c r="Q771" s="309">
        <v>6780.4</v>
      </c>
      <c r="R771" s="256">
        <v>41967</v>
      </c>
      <c r="S771" s="34">
        <v>6780.4</v>
      </c>
      <c r="T771" s="217">
        <f t="shared" ref="T771:T834" si="25">Q771-S771</f>
        <v>0</v>
      </c>
      <c r="U771" s="108" t="s">
        <v>4993</v>
      </c>
    </row>
    <row r="772" spans="1:21" x14ac:dyDescent="0.25">
      <c r="A772" s="192">
        <v>41953</v>
      </c>
      <c r="B772" s="193">
        <v>3166</v>
      </c>
      <c r="C772" s="324" t="s">
        <v>4923</v>
      </c>
      <c r="D772" s="20" t="s">
        <v>464</v>
      </c>
      <c r="E772" s="213">
        <v>13509</v>
      </c>
      <c r="F772" s="256">
        <v>41954</v>
      </c>
      <c r="G772" s="42">
        <v>13509</v>
      </c>
      <c r="H772" s="217">
        <f t="shared" si="24"/>
        <v>0</v>
      </c>
      <c r="I772" s="190" t="s">
        <v>6049</v>
      </c>
      <c r="M772" s="192">
        <v>41965</v>
      </c>
      <c r="N772" s="193">
        <v>4202</v>
      </c>
      <c r="O772" s="322" t="s">
        <v>4923</v>
      </c>
      <c r="P772" s="308" t="s">
        <v>4764</v>
      </c>
      <c r="Q772" s="309">
        <v>5262.4</v>
      </c>
      <c r="R772" s="256">
        <v>41967</v>
      </c>
      <c r="S772" s="34">
        <v>5262.4</v>
      </c>
      <c r="T772" s="217">
        <f t="shared" si="25"/>
        <v>0</v>
      </c>
      <c r="U772" s="32" t="s">
        <v>4993</v>
      </c>
    </row>
    <row r="773" spans="1:21" x14ac:dyDescent="0.25">
      <c r="A773" s="192">
        <v>41953</v>
      </c>
      <c r="B773" s="193">
        <v>3167</v>
      </c>
      <c r="C773" s="324" t="s">
        <v>4923</v>
      </c>
      <c r="D773" s="20" t="s">
        <v>346</v>
      </c>
      <c r="E773" s="213">
        <v>3562.7</v>
      </c>
      <c r="F773" s="256">
        <v>41954</v>
      </c>
      <c r="G773" s="42">
        <v>3562.7</v>
      </c>
      <c r="H773" s="217">
        <f t="shared" si="24"/>
        <v>0</v>
      </c>
      <c r="I773" s="190" t="s">
        <v>6049</v>
      </c>
      <c r="M773" s="192">
        <v>41966</v>
      </c>
      <c r="N773" s="193">
        <v>4237</v>
      </c>
      <c r="O773" s="322" t="s">
        <v>4923</v>
      </c>
      <c r="P773" s="308" t="s">
        <v>4764</v>
      </c>
      <c r="Q773" s="309">
        <v>2822</v>
      </c>
      <c r="R773" s="256">
        <v>41967</v>
      </c>
      <c r="S773" s="34">
        <v>2822</v>
      </c>
      <c r="T773" s="217">
        <f t="shared" si="25"/>
        <v>0</v>
      </c>
      <c r="U773" s="32" t="s">
        <v>4993</v>
      </c>
    </row>
    <row r="774" spans="1:21" x14ac:dyDescent="0.25">
      <c r="A774" s="192">
        <v>41953</v>
      </c>
      <c r="B774" s="193">
        <v>3168</v>
      </c>
      <c r="C774" s="324" t="s">
        <v>4923</v>
      </c>
      <c r="D774" s="20" t="s">
        <v>149</v>
      </c>
      <c r="E774" s="213">
        <v>845.6</v>
      </c>
      <c r="F774" s="256">
        <v>41954</v>
      </c>
      <c r="G774" s="42">
        <v>845.6</v>
      </c>
      <c r="H774" s="217">
        <f t="shared" si="24"/>
        <v>0</v>
      </c>
      <c r="I774" s="190" t="s">
        <v>6049</v>
      </c>
      <c r="M774" s="192">
        <v>41967</v>
      </c>
      <c r="N774" s="193">
        <v>4318</v>
      </c>
      <c r="O774" s="322" t="s">
        <v>4923</v>
      </c>
      <c r="P774" s="308" t="s">
        <v>4764</v>
      </c>
      <c r="Q774" s="309">
        <v>13860</v>
      </c>
      <c r="R774" s="256">
        <v>41968</v>
      </c>
      <c r="S774" s="42">
        <v>13860</v>
      </c>
      <c r="T774" s="217">
        <f t="shared" si="25"/>
        <v>0</v>
      </c>
      <c r="U774" s="190" t="s">
        <v>4993</v>
      </c>
    </row>
    <row r="775" spans="1:21" x14ac:dyDescent="0.25">
      <c r="A775" s="192">
        <v>41953</v>
      </c>
      <c r="B775" s="193">
        <v>3169</v>
      </c>
      <c r="C775" s="324" t="s">
        <v>4923</v>
      </c>
      <c r="D775" s="20" t="s">
        <v>6619</v>
      </c>
      <c r="E775" s="213">
        <v>18377.400000000001</v>
      </c>
      <c r="F775" s="256">
        <v>41965</v>
      </c>
      <c r="G775" s="42">
        <v>18377.400000000001</v>
      </c>
      <c r="H775" s="217">
        <f t="shared" si="24"/>
        <v>0</v>
      </c>
      <c r="I775" s="190" t="s">
        <v>6049</v>
      </c>
      <c r="M775" s="192">
        <v>41968</v>
      </c>
      <c r="N775" s="193">
        <v>4420</v>
      </c>
      <c r="O775" s="322" t="s">
        <v>4923</v>
      </c>
      <c r="P775" s="308" t="s">
        <v>4764</v>
      </c>
      <c r="Q775" s="309">
        <v>9016</v>
      </c>
      <c r="R775" s="256">
        <v>41969</v>
      </c>
      <c r="S775" s="34">
        <v>9016</v>
      </c>
      <c r="T775" s="217">
        <f t="shared" si="25"/>
        <v>0</v>
      </c>
      <c r="U775" s="32" t="s">
        <v>4993</v>
      </c>
    </row>
    <row r="776" spans="1:21" x14ac:dyDescent="0.25">
      <c r="A776" s="192">
        <v>41953</v>
      </c>
      <c r="B776" s="193">
        <v>3170</v>
      </c>
      <c r="C776" s="324" t="s">
        <v>4923</v>
      </c>
      <c r="D776" s="20" t="s">
        <v>4843</v>
      </c>
      <c r="E776" s="213">
        <v>1465</v>
      </c>
      <c r="F776" s="256">
        <v>41954</v>
      </c>
      <c r="G776" s="42">
        <v>1465</v>
      </c>
      <c r="H776" s="217">
        <f t="shared" ref="H776:H839" si="26">E776-G776</f>
        <v>0</v>
      </c>
      <c r="I776" s="190" t="s">
        <v>6049</v>
      </c>
      <c r="M776" s="192">
        <v>41972</v>
      </c>
      <c r="N776" s="193">
        <v>4762</v>
      </c>
      <c r="O776" s="322" t="s">
        <v>4923</v>
      </c>
      <c r="P776" s="308" t="s">
        <v>4764</v>
      </c>
      <c r="Q776" s="309">
        <v>8851.2000000000007</v>
      </c>
      <c r="R776" s="256">
        <v>41972</v>
      </c>
      <c r="S776" s="229">
        <v>8851.2000000000007</v>
      </c>
      <c r="T776" s="217">
        <f t="shared" si="25"/>
        <v>0</v>
      </c>
      <c r="U776" s="20" t="s">
        <v>4992</v>
      </c>
    </row>
    <row r="777" spans="1:21" x14ac:dyDescent="0.25">
      <c r="A777" s="192">
        <v>41953</v>
      </c>
      <c r="B777" s="193">
        <v>3171</v>
      </c>
      <c r="C777" s="324" t="s">
        <v>4923</v>
      </c>
      <c r="D777" s="20" t="s">
        <v>96</v>
      </c>
      <c r="E777" s="213">
        <v>28227.599999999999</v>
      </c>
      <c r="F777" s="256">
        <v>41954</v>
      </c>
      <c r="G777" s="42">
        <v>28227.599999999999</v>
      </c>
      <c r="H777" s="217">
        <f t="shared" si="26"/>
        <v>0</v>
      </c>
      <c r="I777" s="190" t="s">
        <v>6049</v>
      </c>
      <c r="M777" s="192">
        <v>41973</v>
      </c>
      <c r="N777" s="193">
        <v>4852</v>
      </c>
      <c r="O777" s="322" t="s">
        <v>4923</v>
      </c>
      <c r="P777" s="308" t="s">
        <v>4764</v>
      </c>
      <c r="Q777" s="309">
        <v>13868.8</v>
      </c>
      <c r="R777" s="368">
        <v>41973</v>
      </c>
      <c r="S777" s="229">
        <v>13868.8</v>
      </c>
      <c r="T777" s="217">
        <f t="shared" si="25"/>
        <v>0</v>
      </c>
      <c r="U777" s="20" t="s">
        <v>6049</v>
      </c>
    </row>
    <row r="778" spans="1:21" x14ac:dyDescent="0.25">
      <c r="A778" s="192">
        <v>41953</v>
      </c>
      <c r="B778" s="193">
        <v>3172</v>
      </c>
      <c r="C778" s="324" t="s">
        <v>4923</v>
      </c>
      <c r="D778" s="20" t="s">
        <v>129</v>
      </c>
      <c r="E778" s="213">
        <v>61.6</v>
      </c>
      <c r="F778" s="256">
        <v>41953</v>
      </c>
      <c r="G778" s="42">
        <v>61.6</v>
      </c>
      <c r="H778" s="217">
        <f t="shared" si="26"/>
        <v>0</v>
      </c>
      <c r="I778" s="190" t="s">
        <v>4992</v>
      </c>
      <c r="K778" s="33"/>
      <c r="M778" s="192">
        <v>41956</v>
      </c>
      <c r="N778" s="193">
        <v>3416</v>
      </c>
      <c r="O778" s="324" t="s">
        <v>4923</v>
      </c>
      <c r="P778" s="308" t="s">
        <v>478</v>
      </c>
      <c r="Q778" s="309">
        <v>9865.7999999999993</v>
      </c>
      <c r="R778" s="256">
        <v>41957</v>
      </c>
      <c r="S778" s="42">
        <v>9865.7999999999993</v>
      </c>
      <c r="T778" s="217">
        <f t="shared" si="25"/>
        <v>0</v>
      </c>
      <c r="U778" s="32" t="s">
        <v>5000</v>
      </c>
    </row>
    <row r="779" spans="1:21" x14ac:dyDescent="0.25">
      <c r="A779" s="192">
        <v>41953</v>
      </c>
      <c r="B779" s="193">
        <v>3173</v>
      </c>
      <c r="C779" s="324" t="s">
        <v>4923</v>
      </c>
      <c r="D779" s="20" t="s">
        <v>4667</v>
      </c>
      <c r="E779" s="213">
        <v>3607</v>
      </c>
      <c r="F779" s="256">
        <v>41954</v>
      </c>
      <c r="G779" s="42">
        <v>3607</v>
      </c>
      <c r="H779" s="217">
        <f t="shared" si="26"/>
        <v>0</v>
      </c>
      <c r="I779" s="190" t="s">
        <v>6049</v>
      </c>
      <c r="M779" s="192">
        <v>41946</v>
      </c>
      <c r="N779" s="193">
        <v>2589</v>
      </c>
      <c r="O779" s="324" t="s">
        <v>4923</v>
      </c>
      <c r="P779" s="661" t="s">
        <v>4738</v>
      </c>
      <c r="Q779" s="309">
        <v>2757.6</v>
      </c>
      <c r="R779" s="256">
        <v>41946</v>
      </c>
      <c r="S779" s="42">
        <v>2757.6</v>
      </c>
      <c r="T779" s="77">
        <f t="shared" si="25"/>
        <v>0</v>
      </c>
      <c r="U779" s="50" t="s">
        <v>6049</v>
      </c>
    </row>
    <row r="780" spans="1:21" x14ac:dyDescent="0.25">
      <c r="A780" s="192">
        <v>41953</v>
      </c>
      <c r="B780" s="193">
        <v>3174</v>
      </c>
      <c r="C780" s="324" t="s">
        <v>4923</v>
      </c>
      <c r="D780" s="20" t="s">
        <v>85</v>
      </c>
      <c r="E780" s="213">
        <v>9072</v>
      </c>
      <c r="F780" s="256">
        <v>41954</v>
      </c>
      <c r="G780" s="42">
        <v>9072</v>
      </c>
      <c r="H780" s="217">
        <f t="shared" si="26"/>
        <v>0</v>
      </c>
      <c r="I780" s="190" t="s">
        <v>6049</v>
      </c>
      <c r="M780" s="192">
        <v>41949</v>
      </c>
      <c r="N780" s="193">
        <v>2827</v>
      </c>
      <c r="O780" s="324" t="s">
        <v>4923</v>
      </c>
      <c r="P780" s="308" t="s">
        <v>4738</v>
      </c>
      <c r="Q780" s="309">
        <v>3013.95</v>
      </c>
      <c r="R780" s="256">
        <v>41949</v>
      </c>
      <c r="S780" s="42">
        <v>3013.95</v>
      </c>
      <c r="T780" s="217">
        <f t="shared" si="25"/>
        <v>0</v>
      </c>
      <c r="U780" s="190" t="s">
        <v>4992</v>
      </c>
    </row>
    <row r="781" spans="1:21" x14ac:dyDescent="0.25">
      <c r="A781" s="192">
        <v>41953</v>
      </c>
      <c r="B781" s="193">
        <v>3175</v>
      </c>
      <c r="C781" s="324" t="s">
        <v>4923</v>
      </c>
      <c r="D781" s="20" t="s">
        <v>85</v>
      </c>
      <c r="E781" s="213">
        <v>9245.2000000000007</v>
      </c>
      <c r="F781" s="256">
        <v>41954</v>
      </c>
      <c r="G781" s="42">
        <v>9245.2000000000007</v>
      </c>
      <c r="H781" s="217">
        <f t="shared" si="26"/>
        <v>0</v>
      </c>
      <c r="I781" s="190" t="s">
        <v>6049</v>
      </c>
      <c r="M781" s="192">
        <v>41947</v>
      </c>
      <c r="N781" s="193">
        <v>2676</v>
      </c>
      <c r="O781" s="324" t="s">
        <v>4923</v>
      </c>
      <c r="P781" s="661" t="s">
        <v>257</v>
      </c>
      <c r="Q781" s="309">
        <v>4684.3999999999996</v>
      </c>
      <c r="R781" s="256">
        <v>41947</v>
      </c>
      <c r="S781" s="42">
        <v>4684.3999999999996</v>
      </c>
      <c r="T781" s="217">
        <f t="shared" si="25"/>
        <v>0</v>
      </c>
      <c r="U781" s="50" t="s">
        <v>6049</v>
      </c>
    </row>
    <row r="782" spans="1:21" x14ac:dyDescent="0.25">
      <c r="A782" s="192">
        <v>41953</v>
      </c>
      <c r="B782" s="193">
        <v>3176</v>
      </c>
      <c r="C782" s="324" t="s">
        <v>4923</v>
      </c>
      <c r="D782" s="20" t="s">
        <v>240</v>
      </c>
      <c r="E782" s="213">
        <v>51365.599999999999</v>
      </c>
      <c r="F782" s="256">
        <v>41965</v>
      </c>
      <c r="G782" s="42">
        <v>51365.599999999999</v>
      </c>
      <c r="H782" s="217">
        <f t="shared" si="26"/>
        <v>0</v>
      </c>
      <c r="I782" s="190" t="s">
        <v>6049</v>
      </c>
      <c r="M782" s="192">
        <v>41954</v>
      </c>
      <c r="N782" s="193">
        <v>3228</v>
      </c>
      <c r="O782" s="324" t="s">
        <v>4923</v>
      </c>
      <c r="P782" s="20" t="s">
        <v>257</v>
      </c>
      <c r="Q782" s="213">
        <v>3494.4</v>
      </c>
      <c r="R782" s="256">
        <v>41954</v>
      </c>
      <c r="S782" s="42">
        <v>3494.4</v>
      </c>
      <c r="T782" s="217">
        <f t="shared" si="25"/>
        <v>0</v>
      </c>
      <c r="U782" s="190" t="s">
        <v>4995</v>
      </c>
    </row>
    <row r="783" spans="1:21" x14ac:dyDescent="0.25">
      <c r="A783" s="192">
        <v>41953</v>
      </c>
      <c r="B783" s="193">
        <v>3177</v>
      </c>
      <c r="C783" s="324" t="s">
        <v>4923</v>
      </c>
      <c r="D783" s="20" t="s">
        <v>4633</v>
      </c>
      <c r="E783" s="213">
        <v>30025</v>
      </c>
      <c r="F783" s="256">
        <v>41956</v>
      </c>
      <c r="G783" s="42">
        <v>30025</v>
      </c>
      <c r="H783" s="217">
        <f t="shared" si="26"/>
        <v>0</v>
      </c>
      <c r="I783" s="190" t="s">
        <v>4992</v>
      </c>
      <c r="M783" s="192">
        <v>41961</v>
      </c>
      <c r="N783" s="193">
        <v>3854</v>
      </c>
      <c r="O783" s="324" t="s">
        <v>4923</v>
      </c>
      <c r="P783" s="308" t="s">
        <v>257</v>
      </c>
      <c r="Q783" s="309">
        <v>4661.6000000000004</v>
      </c>
      <c r="R783" s="256">
        <v>41962</v>
      </c>
      <c r="S783" s="229">
        <v>4661.6000000000004</v>
      </c>
      <c r="T783" s="217">
        <f t="shared" si="25"/>
        <v>0</v>
      </c>
      <c r="U783" s="20" t="s">
        <v>4997</v>
      </c>
    </row>
    <row r="784" spans="1:21" x14ac:dyDescent="0.25">
      <c r="A784" s="192">
        <v>41953</v>
      </c>
      <c r="B784" s="193">
        <v>3178</v>
      </c>
      <c r="C784" s="324" t="s">
        <v>4923</v>
      </c>
      <c r="D784" s="20" t="s">
        <v>245</v>
      </c>
      <c r="E784" s="213">
        <v>13761</v>
      </c>
      <c r="F784" s="256">
        <v>41954</v>
      </c>
      <c r="G784" s="42">
        <v>13761</v>
      </c>
      <c r="H784" s="217">
        <f t="shared" si="26"/>
        <v>0</v>
      </c>
      <c r="I784" s="190" t="s">
        <v>6049</v>
      </c>
      <c r="M784" s="192">
        <v>41946</v>
      </c>
      <c r="N784" s="193">
        <v>2590</v>
      </c>
      <c r="O784" s="324" t="s">
        <v>4923</v>
      </c>
      <c r="P784" s="661" t="s">
        <v>396</v>
      </c>
      <c r="Q784" s="309">
        <v>342</v>
      </c>
      <c r="R784" s="256">
        <v>41946</v>
      </c>
      <c r="S784" s="42">
        <v>342</v>
      </c>
      <c r="T784" s="77">
        <f t="shared" si="25"/>
        <v>0</v>
      </c>
      <c r="U784" s="50" t="s">
        <v>4992</v>
      </c>
    </row>
    <row r="785" spans="1:21" x14ac:dyDescent="0.25">
      <c r="A785" s="192">
        <v>41953</v>
      </c>
      <c r="B785" s="193">
        <v>3179</v>
      </c>
      <c r="C785" s="324" t="s">
        <v>4923</v>
      </c>
      <c r="D785" s="20" t="s">
        <v>136</v>
      </c>
      <c r="E785" s="213">
        <v>725</v>
      </c>
      <c r="F785" s="256">
        <v>41953</v>
      </c>
      <c r="G785" s="42">
        <v>725</v>
      </c>
      <c r="H785" s="217">
        <f t="shared" si="26"/>
        <v>0</v>
      </c>
      <c r="I785" s="190" t="s">
        <v>4992</v>
      </c>
      <c r="M785" s="192">
        <v>41946</v>
      </c>
      <c r="N785" s="193">
        <v>2621</v>
      </c>
      <c r="O785" s="324" t="s">
        <v>4923</v>
      </c>
      <c r="P785" s="661" t="s">
        <v>396</v>
      </c>
      <c r="Q785" s="309">
        <v>114.4</v>
      </c>
      <c r="R785" s="256">
        <v>41946</v>
      </c>
      <c r="S785" s="42">
        <v>114.4</v>
      </c>
      <c r="T785" s="217">
        <f t="shared" si="25"/>
        <v>0</v>
      </c>
      <c r="U785" s="50" t="s">
        <v>4992</v>
      </c>
    </row>
    <row r="786" spans="1:21" x14ac:dyDescent="0.25">
      <c r="A786" s="192">
        <v>41953</v>
      </c>
      <c r="B786" s="193">
        <v>3180</v>
      </c>
      <c r="C786" s="324" t="s">
        <v>4923</v>
      </c>
      <c r="D786" s="20" t="s">
        <v>1915</v>
      </c>
      <c r="E786" s="213">
        <v>1048.8</v>
      </c>
      <c r="F786" s="256">
        <v>41953</v>
      </c>
      <c r="G786" s="42">
        <v>1048.8</v>
      </c>
      <c r="H786" s="217">
        <f t="shared" si="26"/>
        <v>0</v>
      </c>
      <c r="I786" s="190" t="s">
        <v>4992</v>
      </c>
      <c r="M786" s="192">
        <v>41947</v>
      </c>
      <c r="N786" s="193">
        <v>2677</v>
      </c>
      <c r="O786" s="324" t="s">
        <v>4923</v>
      </c>
      <c r="P786" s="661" t="s">
        <v>396</v>
      </c>
      <c r="Q786" s="309">
        <v>388.8</v>
      </c>
      <c r="R786" s="256">
        <v>41947</v>
      </c>
      <c r="S786" s="42">
        <v>388.8</v>
      </c>
      <c r="T786" s="217">
        <f t="shared" si="25"/>
        <v>0</v>
      </c>
      <c r="U786" s="50" t="s">
        <v>4992</v>
      </c>
    </row>
    <row r="787" spans="1:21" x14ac:dyDescent="0.25">
      <c r="A787" s="192">
        <v>41953</v>
      </c>
      <c r="B787" s="193">
        <v>3181</v>
      </c>
      <c r="C787" s="324" t="s">
        <v>4923</v>
      </c>
      <c r="D787" s="20" t="s">
        <v>4597</v>
      </c>
      <c r="E787" s="213">
        <v>32523.93</v>
      </c>
      <c r="F787" s="256">
        <v>41958</v>
      </c>
      <c r="G787" s="42">
        <v>32523.93</v>
      </c>
      <c r="H787" s="217">
        <f t="shared" si="26"/>
        <v>0</v>
      </c>
      <c r="I787" s="190" t="s">
        <v>5009</v>
      </c>
      <c r="K787" s="33"/>
      <c r="M787" s="192">
        <v>41947</v>
      </c>
      <c r="N787" s="193">
        <v>2683</v>
      </c>
      <c r="O787" s="324" t="s">
        <v>4923</v>
      </c>
      <c r="P787" s="661" t="s">
        <v>396</v>
      </c>
      <c r="Q787" s="309">
        <v>290</v>
      </c>
      <c r="R787" s="256">
        <v>41947</v>
      </c>
      <c r="S787" s="42">
        <v>290</v>
      </c>
      <c r="T787" s="217">
        <f t="shared" si="25"/>
        <v>0</v>
      </c>
      <c r="U787" s="50" t="s">
        <v>4992</v>
      </c>
    </row>
    <row r="788" spans="1:21" x14ac:dyDescent="0.25">
      <c r="A788" s="192">
        <v>41953</v>
      </c>
      <c r="B788" s="193">
        <v>3182</v>
      </c>
      <c r="C788" s="324" t="s">
        <v>4923</v>
      </c>
      <c r="D788" s="20" t="s">
        <v>6668</v>
      </c>
      <c r="E788" s="213">
        <v>3157.4</v>
      </c>
      <c r="F788" s="256">
        <v>41954</v>
      </c>
      <c r="G788" s="42">
        <v>3157.4</v>
      </c>
      <c r="H788" s="217">
        <f t="shared" si="26"/>
        <v>0</v>
      </c>
      <c r="I788" s="190" t="s">
        <v>4997</v>
      </c>
      <c r="M788" s="192">
        <v>41948</v>
      </c>
      <c r="N788" s="193">
        <v>2752</v>
      </c>
      <c r="O788" s="324" t="s">
        <v>4923</v>
      </c>
      <c r="P788" s="308" t="s">
        <v>396</v>
      </c>
      <c r="Q788" s="309">
        <v>338.4</v>
      </c>
      <c r="R788" s="256">
        <v>41948</v>
      </c>
      <c r="S788" s="42">
        <v>338.4</v>
      </c>
      <c r="T788" s="217">
        <f t="shared" si="25"/>
        <v>0</v>
      </c>
      <c r="U788" s="190" t="s">
        <v>4992</v>
      </c>
    </row>
    <row r="789" spans="1:21" x14ac:dyDescent="0.25">
      <c r="A789" s="192">
        <v>41953</v>
      </c>
      <c r="B789" s="193">
        <v>3183</v>
      </c>
      <c r="C789" s="324" t="s">
        <v>4923</v>
      </c>
      <c r="D789" s="20" t="s">
        <v>348</v>
      </c>
      <c r="E789" s="213">
        <v>493.2</v>
      </c>
      <c r="F789" s="256">
        <v>41954</v>
      </c>
      <c r="G789" s="42">
        <v>493.2</v>
      </c>
      <c r="H789" s="217">
        <f t="shared" si="26"/>
        <v>0</v>
      </c>
      <c r="I789" s="190" t="s">
        <v>4997</v>
      </c>
      <c r="M789" s="192">
        <v>41949</v>
      </c>
      <c r="N789" s="193">
        <v>2865</v>
      </c>
      <c r="O789" s="324" t="s">
        <v>4923</v>
      </c>
      <c r="P789" s="308" t="s">
        <v>396</v>
      </c>
      <c r="Q789" s="309">
        <v>190</v>
      </c>
      <c r="R789" s="256">
        <v>41949</v>
      </c>
      <c r="S789" s="42">
        <v>190</v>
      </c>
      <c r="T789" s="217">
        <f t="shared" si="25"/>
        <v>0</v>
      </c>
      <c r="U789" s="20" t="s">
        <v>4992</v>
      </c>
    </row>
    <row r="790" spans="1:21" x14ac:dyDescent="0.25">
      <c r="A790" s="192">
        <v>41953</v>
      </c>
      <c r="B790" s="193">
        <v>3184</v>
      </c>
      <c r="C790" s="324" t="s">
        <v>4923</v>
      </c>
      <c r="D790" s="20" t="s">
        <v>142</v>
      </c>
      <c r="E790" s="213">
        <v>1403.2</v>
      </c>
      <c r="F790" s="256">
        <v>41954</v>
      </c>
      <c r="G790" s="42">
        <v>1403.2</v>
      </c>
      <c r="H790" s="217">
        <f t="shared" si="26"/>
        <v>0</v>
      </c>
      <c r="I790" s="190" t="s">
        <v>4997</v>
      </c>
      <c r="M790" s="192">
        <v>41951</v>
      </c>
      <c r="N790" s="193">
        <v>2995</v>
      </c>
      <c r="O790" s="324" t="s">
        <v>4923</v>
      </c>
      <c r="P790" s="20" t="s">
        <v>396</v>
      </c>
      <c r="Q790" s="213">
        <v>320</v>
      </c>
      <c r="R790" s="256">
        <v>41951</v>
      </c>
      <c r="S790" s="42">
        <v>320</v>
      </c>
      <c r="T790" s="217">
        <f t="shared" si="25"/>
        <v>0</v>
      </c>
      <c r="U790" s="20" t="s">
        <v>4992</v>
      </c>
    </row>
    <row r="791" spans="1:21" x14ac:dyDescent="0.25">
      <c r="A791" s="192">
        <v>41953</v>
      </c>
      <c r="B791" s="193">
        <v>3185</v>
      </c>
      <c r="C791" s="324" t="s">
        <v>4923</v>
      </c>
      <c r="D791" s="20" t="s">
        <v>6158</v>
      </c>
      <c r="E791" s="213">
        <v>490.6</v>
      </c>
      <c r="F791" s="256">
        <v>41954</v>
      </c>
      <c r="G791" s="42">
        <v>490.6</v>
      </c>
      <c r="H791" s="217">
        <f t="shared" si="26"/>
        <v>0</v>
      </c>
      <c r="I791" s="190" t="s">
        <v>4997</v>
      </c>
      <c r="M791" s="192">
        <v>41952</v>
      </c>
      <c r="N791" s="193">
        <v>3104</v>
      </c>
      <c r="O791" s="324" t="s">
        <v>4923</v>
      </c>
      <c r="P791" s="20" t="s">
        <v>396</v>
      </c>
      <c r="Q791" s="213">
        <v>452</v>
      </c>
      <c r="R791" s="256">
        <v>41952</v>
      </c>
      <c r="S791" s="42">
        <v>452</v>
      </c>
      <c r="T791" s="217">
        <f t="shared" si="25"/>
        <v>0</v>
      </c>
      <c r="U791" s="190" t="s">
        <v>4992</v>
      </c>
    </row>
    <row r="792" spans="1:21" x14ac:dyDescent="0.25">
      <c r="A792" s="192">
        <v>41953</v>
      </c>
      <c r="B792" s="193">
        <v>3186</v>
      </c>
      <c r="C792" s="324" t="s">
        <v>4923</v>
      </c>
      <c r="D792" s="20" t="s">
        <v>1004</v>
      </c>
      <c r="E792" s="213">
        <v>278.2</v>
      </c>
      <c r="F792" s="256">
        <v>41954</v>
      </c>
      <c r="G792" s="42">
        <v>278.2</v>
      </c>
      <c r="H792" s="217">
        <f t="shared" si="26"/>
        <v>0</v>
      </c>
      <c r="I792" s="190" t="s">
        <v>4997</v>
      </c>
      <c r="M792" s="192">
        <v>41954</v>
      </c>
      <c r="N792" s="193">
        <v>3275</v>
      </c>
      <c r="O792" s="324" t="s">
        <v>4923</v>
      </c>
      <c r="P792" s="308" t="s">
        <v>396</v>
      </c>
      <c r="Q792" s="309">
        <v>508</v>
      </c>
      <c r="R792" s="256">
        <v>41954</v>
      </c>
      <c r="S792" s="42">
        <v>508</v>
      </c>
      <c r="T792" s="217">
        <f t="shared" si="25"/>
        <v>0</v>
      </c>
      <c r="U792" s="190" t="s">
        <v>4992</v>
      </c>
    </row>
    <row r="793" spans="1:21" x14ac:dyDescent="0.25">
      <c r="A793" s="192">
        <v>41953</v>
      </c>
      <c r="B793" s="193">
        <v>3187</v>
      </c>
      <c r="C793" s="324" t="s">
        <v>4923</v>
      </c>
      <c r="D793" s="20" t="s">
        <v>6609</v>
      </c>
      <c r="E793" s="213">
        <v>2019.6</v>
      </c>
      <c r="F793" s="256">
        <v>41954</v>
      </c>
      <c r="G793" s="42">
        <v>2019.6</v>
      </c>
      <c r="H793" s="217">
        <f t="shared" si="26"/>
        <v>0</v>
      </c>
      <c r="I793" s="190" t="s">
        <v>4997</v>
      </c>
      <c r="M793" s="192">
        <v>41955</v>
      </c>
      <c r="N793" s="193">
        <v>3341</v>
      </c>
      <c r="O793" s="324" t="s">
        <v>4923</v>
      </c>
      <c r="P793" s="20" t="s">
        <v>396</v>
      </c>
      <c r="Q793" s="213">
        <v>324</v>
      </c>
      <c r="R793" s="256">
        <v>41955</v>
      </c>
      <c r="S793" s="42">
        <v>324</v>
      </c>
      <c r="T793" s="217">
        <f t="shared" si="25"/>
        <v>0</v>
      </c>
      <c r="U793" s="190" t="s">
        <v>4992</v>
      </c>
    </row>
    <row r="794" spans="1:21" x14ac:dyDescent="0.25">
      <c r="A794" s="192">
        <v>41953</v>
      </c>
      <c r="B794" s="193">
        <v>3188</v>
      </c>
      <c r="C794" s="324" t="s">
        <v>4923</v>
      </c>
      <c r="D794" s="20" t="s">
        <v>6669</v>
      </c>
      <c r="E794" s="213">
        <v>10844.9</v>
      </c>
      <c r="F794" s="256">
        <v>41955</v>
      </c>
      <c r="G794" s="42">
        <v>10844.9</v>
      </c>
      <c r="H794" s="217">
        <f t="shared" si="26"/>
        <v>0</v>
      </c>
      <c r="I794" s="190" t="s">
        <v>5009</v>
      </c>
      <c r="M794" s="192">
        <v>41956</v>
      </c>
      <c r="N794" s="193">
        <v>3431</v>
      </c>
      <c r="O794" s="324" t="s">
        <v>4923</v>
      </c>
      <c r="P794" s="308" t="s">
        <v>396</v>
      </c>
      <c r="Q794" s="309">
        <v>224</v>
      </c>
      <c r="R794" s="256">
        <v>41956</v>
      </c>
      <c r="S794" s="34">
        <v>224</v>
      </c>
      <c r="T794" s="217">
        <f t="shared" si="25"/>
        <v>0</v>
      </c>
      <c r="U794" s="32" t="s">
        <v>4992</v>
      </c>
    </row>
    <row r="795" spans="1:21" x14ac:dyDescent="0.25">
      <c r="A795" s="192">
        <v>41953</v>
      </c>
      <c r="B795" s="193">
        <v>3189</v>
      </c>
      <c r="C795" s="324" t="s">
        <v>4923</v>
      </c>
      <c r="D795" s="20" t="s">
        <v>54</v>
      </c>
      <c r="E795" s="213">
        <v>8126.4</v>
      </c>
      <c r="F795" s="256">
        <v>41954</v>
      </c>
      <c r="G795" s="42">
        <v>8126.4</v>
      </c>
      <c r="H795" s="217">
        <f t="shared" si="26"/>
        <v>0</v>
      </c>
      <c r="I795" s="190" t="s">
        <v>4997</v>
      </c>
      <c r="M795" s="192">
        <v>41959</v>
      </c>
      <c r="N795" s="193">
        <v>3674</v>
      </c>
      <c r="O795" s="324" t="s">
        <v>4923</v>
      </c>
      <c r="P795" s="20" t="s">
        <v>396</v>
      </c>
      <c r="Q795" s="213">
        <v>570</v>
      </c>
      <c r="R795" s="256">
        <v>41959</v>
      </c>
      <c r="S795" s="42">
        <v>570</v>
      </c>
      <c r="T795" s="217">
        <f t="shared" si="25"/>
        <v>0</v>
      </c>
      <c r="U795" s="20" t="s">
        <v>4992</v>
      </c>
    </row>
    <row r="796" spans="1:21" x14ac:dyDescent="0.25">
      <c r="A796" s="192">
        <v>41953</v>
      </c>
      <c r="B796" s="193">
        <v>3190</v>
      </c>
      <c r="C796" s="324" t="s">
        <v>4923</v>
      </c>
      <c r="D796" s="20" t="s">
        <v>6609</v>
      </c>
      <c r="E796" s="213">
        <v>3646.8</v>
      </c>
      <c r="F796" s="256">
        <v>41954</v>
      </c>
      <c r="G796" s="42">
        <v>3646.8</v>
      </c>
      <c r="H796" s="217">
        <f t="shared" si="26"/>
        <v>0</v>
      </c>
      <c r="I796" s="190" t="s">
        <v>4997</v>
      </c>
      <c r="M796" s="192">
        <v>41961</v>
      </c>
      <c r="N796" s="193">
        <v>3819</v>
      </c>
      <c r="O796" s="324" t="s">
        <v>4923</v>
      </c>
      <c r="P796" s="308" t="s">
        <v>396</v>
      </c>
      <c r="Q796" s="309">
        <v>530</v>
      </c>
      <c r="R796" s="256">
        <v>41961</v>
      </c>
      <c r="S796" s="229">
        <v>530</v>
      </c>
      <c r="T796" s="217">
        <f t="shared" si="25"/>
        <v>0</v>
      </c>
      <c r="U796" s="190" t="s">
        <v>4992</v>
      </c>
    </row>
    <row r="797" spans="1:21" x14ac:dyDescent="0.25">
      <c r="A797" s="192">
        <v>41953</v>
      </c>
      <c r="B797" s="193">
        <v>3191</v>
      </c>
      <c r="C797" s="324" t="s">
        <v>4923</v>
      </c>
      <c r="D797" s="20" t="s">
        <v>4633</v>
      </c>
      <c r="E797" s="213">
        <v>29962.560000000001</v>
      </c>
      <c r="F797" s="256">
        <v>41956</v>
      </c>
      <c r="G797" s="42">
        <v>29962.560000000001</v>
      </c>
      <c r="H797" s="217">
        <f t="shared" si="26"/>
        <v>0</v>
      </c>
      <c r="I797" s="190" t="s">
        <v>4992</v>
      </c>
      <c r="M797" s="192">
        <v>41963</v>
      </c>
      <c r="N797" s="193">
        <v>3981</v>
      </c>
      <c r="O797" s="324" t="s">
        <v>4923</v>
      </c>
      <c r="P797" s="308" t="s">
        <v>396</v>
      </c>
      <c r="Q797" s="309">
        <v>654.20000000000005</v>
      </c>
      <c r="R797" s="256">
        <v>41963</v>
      </c>
      <c r="S797" s="42">
        <v>654.20000000000005</v>
      </c>
      <c r="T797" s="217">
        <f t="shared" si="25"/>
        <v>0</v>
      </c>
      <c r="U797" s="20" t="s">
        <v>4992</v>
      </c>
    </row>
    <row r="798" spans="1:21" x14ac:dyDescent="0.25">
      <c r="A798" s="192">
        <v>41953</v>
      </c>
      <c r="B798" s="193">
        <v>3192</v>
      </c>
      <c r="C798" s="324" t="s">
        <v>4923</v>
      </c>
      <c r="D798" s="20" t="s">
        <v>6612</v>
      </c>
      <c r="E798" s="213">
        <v>415</v>
      </c>
      <c r="F798" s="256">
        <v>41953</v>
      </c>
      <c r="G798" s="42">
        <v>415</v>
      </c>
      <c r="H798" s="217">
        <f t="shared" si="26"/>
        <v>0</v>
      </c>
      <c r="I798" s="190" t="s">
        <v>4992</v>
      </c>
      <c r="M798" s="192">
        <v>41965</v>
      </c>
      <c r="N798" s="193">
        <v>4149</v>
      </c>
      <c r="O798" s="322" t="s">
        <v>4923</v>
      </c>
      <c r="P798" s="308" t="s">
        <v>396</v>
      </c>
      <c r="Q798" s="309">
        <v>290</v>
      </c>
      <c r="R798" s="256">
        <v>41965</v>
      </c>
      <c r="S798" s="34">
        <v>290</v>
      </c>
      <c r="T798" s="217">
        <f t="shared" si="25"/>
        <v>0</v>
      </c>
      <c r="U798" s="108" t="s">
        <v>4992</v>
      </c>
    </row>
    <row r="799" spans="1:21" x14ac:dyDescent="0.25">
      <c r="A799" s="192">
        <v>41953</v>
      </c>
      <c r="B799" s="193">
        <v>3193</v>
      </c>
      <c r="C799" s="324" t="s">
        <v>4923</v>
      </c>
      <c r="D799" s="20" t="s">
        <v>6670</v>
      </c>
      <c r="E799" s="213">
        <v>11659.8</v>
      </c>
      <c r="F799" s="256">
        <v>41955</v>
      </c>
      <c r="G799" s="42">
        <v>11659.8</v>
      </c>
      <c r="H799" s="217">
        <f t="shared" si="26"/>
        <v>0</v>
      </c>
      <c r="I799" s="190" t="s">
        <v>5009</v>
      </c>
      <c r="M799" s="192">
        <v>41967</v>
      </c>
      <c r="N799" s="193">
        <v>4327</v>
      </c>
      <c r="O799" s="322" t="s">
        <v>4923</v>
      </c>
      <c r="P799" s="308" t="s">
        <v>396</v>
      </c>
      <c r="Q799" s="309">
        <v>316</v>
      </c>
      <c r="R799" s="256">
        <v>41967</v>
      </c>
      <c r="S799" s="42">
        <v>316</v>
      </c>
      <c r="T799" s="217">
        <f t="shared" si="25"/>
        <v>0</v>
      </c>
      <c r="U799" s="20" t="s">
        <v>4992</v>
      </c>
    </row>
    <row r="800" spans="1:21" x14ac:dyDescent="0.25">
      <c r="A800" s="192">
        <v>41953</v>
      </c>
      <c r="B800" s="193">
        <v>3194</v>
      </c>
      <c r="C800" s="324" t="s">
        <v>4923</v>
      </c>
      <c r="D800" s="20" t="s">
        <v>4600</v>
      </c>
      <c r="E800" s="213">
        <v>7785</v>
      </c>
      <c r="F800" s="256">
        <v>41955</v>
      </c>
      <c r="G800" s="42">
        <v>7785</v>
      </c>
      <c r="H800" s="217">
        <f t="shared" si="26"/>
        <v>0</v>
      </c>
      <c r="I800" s="190" t="s">
        <v>5009</v>
      </c>
      <c r="M800" s="192">
        <v>41969</v>
      </c>
      <c r="N800" s="193">
        <v>4492</v>
      </c>
      <c r="O800" s="322" t="s">
        <v>4923</v>
      </c>
      <c r="P800" s="308" t="s">
        <v>396</v>
      </c>
      <c r="Q800" s="309">
        <v>492</v>
      </c>
      <c r="R800" s="256">
        <v>41969</v>
      </c>
      <c r="S800" s="34">
        <v>492</v>
      </c>
      <c r="T800" s="217">
        <f t="shared" si="25"/>
        <v>0</v>
      </c>
      <c r="U800" s="108" t="s">
        <v>4992</v>
      </c>
    </row>
    <row r="801" spans="1:21" x14ac:dyDescent="0.25">
      <c r="A801" s="192">
        <v>41953</v>
      </c>
      <c r="B801" s="193">
        <v>3195</v>
      </c>
      <c r="C801" s="324" t="s">
        <v>4923</v>
      </c>
      <c r="D801" s="20" t="s">
        <v>160</v>
      </c>
      <c r="E801" s="213">
        <v>174181.74</v>
      </c>
      <c r="F801" s="412" t="s">
        <v>6671</v>
      </c>
      <c r="G801" s="42">
        <v>174181.74</v>
      </c>
      <c r="H801" s="217">
        <f t="shared" si="26"/>
        <v>0</v>
      </c>
      <c r="I801" s="190" t="s">
        <v>5009</v>
      </c>
      <c r="J801" s="21"/>
      <c r="K801" s="21"/>
      <c r="M801" s="192">
        <v>41970</v>
      </c>
      <c r="N801" s="193">
        <v>4582</v>
      </c>
      <c r="O801" s="322" t="s">
        <v>4923</v>
      </c>
      <c r="P801" s="199" t="s">
        <v>396</v>
      </c>
      <c r="Q801" s="238">
        <v>808</v>
      </c>
      <c r="R801" s="256">
        <v>41970</v>
      </c>
      <c r="S801" s="34">
        <v>808</v>
      </c>
      <c r="T801" s="217">
        <f t="shared" si="25"/>
        <v>0</v>
      </c>
      <c r="U801" s="36" t="s">
        <v>4992</v>
      </c>
    </row>
    <row r="802" spans="1:21" x14ac:dyDescent="0.25">
      <c r="A802" s="192">
        <v>41953</v>
      </c>
      <c r="B802" s="193">
        <v>3196</v>
      </c>
      <c r="C802" s="324" t="s">
        <v>4923</v>
      </c>
      <c r="D802" s="20" t="s">
        <v>6672</v>
      </c>
      <c r="E802" s="213">
        <v>2006.2</v>
      </c>
      <c r="F802" s="256">
        <v>41955</v>
      </c>
      <c r="G802" s="42">
        <v>2006.2</v>
      </c>
      <c r="H802" s="217">
        <f t="shared" si="26"/>
        <v>0</v>
      </c>
      <c r="I802" s="190" t="s">
        <v>5009</v>
      </c>
      <c r="J802" s="21"/>
      <c r="K802" s="21"/>
      <c r="M802" s="192">
        <v>41944</v>
      </c>
      <c r="N802" s="193">
        <v>2407</v>
      </c>
      <c r="O802" s="324" t="s">
        <v>4923</v>
      </c>
      <c r="P802" s="20" t="s">
        <v>6606</v>
      </c>
      <c r="Q802" s="213">
        <v>2005.6</v>
      </c>
      <c r="R802" s="256">
        <v>41946</v>
      </c>
      <c r="S802" s="42">
        <v>2005.6</v>
      </c>
      <c r="T802" s="77">
        <f t="shared" si="25"/>
        <v>0</v>
      </c>
      <c r="U802" s="190" t="s">
        <v>4992</v>
      </c>
    </row>
    <row r="803" spans="1:21" x14ac:dyDescent="0.25">
      <c r="A803" s="192">
        <v>41953</v>
      </c>
      <c r="B803" s="193">
        <v>3197</v>
      </c>
      <c r="C803" s="324" t="s">
        <v>4923</v>
      </c>
      <c r="D803" s="20" t="s">
        <v>6673</v>
      </c>
      <c r="E803" s="213">
        <v>2626.8</v>
      </c>
      <c r="F803" s="256">
        <v>41955</v>
      </c>
      <c r="G803" s="42">
        <v>2626.8</v>
      </c>
      <c r="H803" s="217">
        <f t="shared" si="26"/>
        <v>0</v>
      </c>
      <c r="I803" s="190" t="s">
        <v>5009</v>
      </c>
      <c r="J803" s="21"/>
      <c r="K803" s="21"/>
      <c r="M803" s="192">
        <v>41944</v>
      </c>
      <c r="N803" s="193">
        <v>2454</v>
      </c>
      <c r="O803" s="324" t="s">
        <v>4923</v>
      </c>
      <c r="P803" s="308" t="s">
        <v>6606</v>
      </c>
      <c r="Q803" s="309">
        <v>680.8</v>
      </c>
      <c r="R803" s="256">
        <v>41946</v>
      </c>
      <c r="S803" s="42">
        <v>680.8</v>
      </c>
      <c r="T803" s="77">
        <f t="shared" si="25"/>
        <v>0</v>
      </c>
      <c r="U803" s="190" t="s">
        <v>5009</v>
      </c>
    </row>
    <row r="804" spans="1:21" x14ac:dyDescent="0.25">
      <c r="A804" s="192">
        <v>41953</v>
      </c>
      <c r="B804" s="193">
        <v>3198</v>
      </c>
      <c r="C804" s="324" t="s">
        <v>4923</v>
      </c>
      <c r="D804" s="20" t="s">
        <v>2504</v>
      </c>
      <c r="E804" s="213">
        <v>90597.69</v>
      </c>
      <c r="F804" s="256">
        <v>41957</v>
      </c>
      <c r="G804" s="42">
        <v>90597.69</v>
      </c>
      <c r="H804" s="217">
        <f t="shared" si="26"/>
        <v>0</v>
      </c>
      <c r="I804" s="190" t="s">
        <v>4993</v>
      </c>
      <c r="J804" s="21"/>
      <c r="K804" s="21"/>
      <c r="M804" s="192">
        <v>41946</v>
      </c>
      <c r="N804" s="193">
        <v>2544</v>
      </c>
      <c r="O804" s="324" t="s">
        <v>4923</v>
      </c>
      <c r="P804" s="661" t="s">
        <v>35</v>
      </c>
      <c r="Q804" s="309">
        <v>3017.6</v>
      </c>
      <c r="R804" s="256">
        <v>41947</v>
      </c>
      <c r="S804" s="42">
        <v>3017.6</v>
      </c>
      <c r="T804" s="77">
        <f t="shared" si="25"/>
        <v>0</v>
      </c>
      <c r="U804" s="50" t="s">
        <v>4992</v>
      </c>
    </row>
    <row r="805" spans="1:21" x14ac:dyDescent="0.25">
      <c r="A805" s="192">
        <v>41953</v>
      </c>
      <c r="B805" s="193">
        <v>3199</v>
      </c>
      <c r="C805" s="324" t="s">
        <v>4923</v>
      </c>
      <c r="D805" s="20" t="s">
        <v>4661</v>
      </c>
      <c r="E805" s="213">
        <v>40949.5</v>
      </c>
      <c r="F805" s="412" t="s">
        <v>6674</v>
      </c>
      <c r="G805" s="42">
        <v>40949.5</v>
      </c>
      <c r="H805" s="217">
        <f t="shared" si="26"/>
        <v>0</v>
      </c>
      <c r="I805" s="190" t="s">
        <v>4995</v>
      </c>
      <c r="J805" s="21"/>
      <c r="K805" s="21"/>
      <c r="M805" s="192">
        <v>41947</v>
      </c>
      <c r="N805" s="193">
        <v>2647</v>
      </c>
      <c r="O805" s="324" t="s">
        <v>4923</v>
      </c>
      <c r="P805" s="661" t="s">
        <v>35</v>
      </c>
      <c r="Q805" s="309">
        <v>2493.1999999999998</v>
      </c>
      <c r="R805" s="256">
        <v>41947</v>
      </c>
      <c r="S805" s="42">
        <v>2493.1999999999998</v>
      </c>
      <c r="T805" s="217">
        <f t="shared" si="25"/>
        <v>0</v>
      </c>
      <c r="U805" s="50" t="s">
        <v>4992</v>
      </c>
    </row>
    <row r="806" spans="1:21" x14ac:dyDescent="0.25">
      <c r="A806" s="192">
        <v>41953</v>
      </c>
      <c r="B806" s="193">
        <v>3200</v>
      </c>
      <c r="C806" s="324" t="s">
        <v>4923</v>
      </c>
      <c r="D806" s="20" t="s">
        <v>6120</v>
      </c>
      <c r="E806" s="213">
        <v>3600</v>
      </c>
      <c r="F806" s="256">
        <v>41961</v>
      </c>
      <c r="G806" s="42">
        <v>3600</v>
      </c>
      <c r="H806" s="217">
        <f t="shared" si="26"/>
        <v>0</v>
      </c>
      <c r="I806" s="190" t="s">
        <v>4995</v>
      </c>
      <c r="J806" s="21"/>
      <c r="K806" s="21"/>
      <c r="M806" s="192">
        <v>41948</v>
      </c>
      <c r="N806" s="193">
        <v>2716</v>
      </c>
      <c r="O806" s="324" t="s">
        <v>4923</v>
      </c>
      <c r="P806" s="308" t="s">
        <v>35</v>
      </c>
      <c r="Q806" s="309">
        <v>4175.3</v>
      </c>
      <c r="R806" s="256">
        <v>41949</v>
      </c>
      <c r="S806" s="42">
        <v>4175.3</v>
      </c>
      <c r="T806" s="217">
        <f t="shared" si="25"/>
        <v>0</v>
      </c>
      <c r="U806" s="190" t="s">
        <v>4992</v>
      </c>
    </row>
    <row r="807" spans="1:21" x14ac:dyDescent="0.25">
      <c r="A807" s="192">
        <v>41953</v>
      </c>
      <c r="B807" s="193">
        <v>3201</v>
      </c>
      <c r="C807" s="324" t="s">
        <v>4923</v>
      </c>
      <c r="D807" s="20" t="s">
        <v>4183</v>
      </c>
      <c r="E807" s="213">
        <v>5112</v>
      </c>
      <c r="F807" s="256">
        <v>41953</v>
      </c>
      <c r="G807" s="42">
        <v>5112</v>
      </c>
      <c r="H807" s="217">
        <f t="shared" si="26"/>
        <v>0</v>
      </c>
      <c r="I807" s="190" t="s">
        <v>4992</v>
      </c>
      <c r="J807" s="21"/>
      <c r="K807" s="21"/>
      <c r="M807" s="192">
        <v>41949</v>
      </c>
      <c r="N807" s="193">
        <v>2815</v>
      </c>
      <c r="O807" s="324" t="s">
        <v>4923</v>
      </c>
      <c r="P807" s="308" t="s">
        <v>35</v>
      </c>
      <c r="Q807" s="309">
        <v>2198.8000000000002</v>
      </c>
      <c r="R807" s="256">
        <v>41950</v>
      </c>
      <c r="S807" s="42">
        <v>2198.8000000000002</v>
      </c>
      <c r="T807" s="217">
        <f t="shared" si="25"/>
        <v>0</v>
      </c>
      <c r="U807" s="190" t="s">
        <v>4992</v>
      </c>
    </row>
    <row r="808" spans="1:21" x14ac:dyDescent="0.25">
      <c r="A808" s="192">
        <v>41953</v>
      </c>
      <c r="B808" s="193">
        <v>3202</v>
      </c>
      <c r="C808" s="324" t="s">
        <v>4923</v>
      </c>
      <c r="D808" s="20" t="s">
        <v>4689</v>
      </c>
      <c r="E808" s="213">
        <v>21025.200000000001</v>
      </c>
      <c r="F808" s="256">
        <v>41953</v>
      </c>
      <c r="G808" s="42">
        <v>21025.200000000001</v>
      </c>
      <c r="H808" s="217">
        <f t="shared" si="26"/>
        <v>0</v>
      </c>
      <c r="I808" s="190" t="s">
        <v>4992</v>
      </c>
      <c r="J808" s="21"/>
      <c r="K808" s="21"/>
      <c r="M808" s="192">
        <v>41950</v>
      </c>
      <c r="N808" s="193">
        <v>2887</v>
      </c>
      <c r="O808" s="324" t="s">
        <v>4923</v>
      </c>
      <c r="P808" s="308" t="s">
        <v>35</v>
      </c>
      <c r="Q808" s="309">
        <v>4469.8999999999996</v>
      </c>
      <c r="R808" s="428" t="s">
        <v>7012</v>
      </c>
      <c r="S808" s="219">
        <f>2219+100+100+200+100+100+100+100+100+100+100+100+100+100+100+100+100+100+100+200+150.9</f>
        <v>4469.8999999999996</v>
      </c>
      <c r="T808" s="217">
        <f t="shared" si="25"/>
        <v>0</v>
      </c>
      <c r="U808" s="20" t="s">
        <v>4992</v>
      </c>
    </row>
    <row r="809" spans="1:21" x14ac:dyDescent="0.25">
      <c r="A809" s="192">
        <v>41953</v>
      </c>
      <c r="B809" s="193">
        <v>3203</v>
      </c>
      <c r="C809" s="324" t="s">
        <v>4923</v>
      </c>
      <c r="D809" s="20" t="s">
        <v>63</v>
      </c>
      <c r="E809" s="213">
        <v>2976</v>
      </c>
      <c r="F809" s="256">
        <v>41954</v>
      </c>
      <c r="G809" s="42">
        <v>2976</v>
      </c>
      <c r="H809" s="217">
        <f t="shared" si="26"/>
        <v>0</v>
      </c>
      <c r="I809" s="190" t="s">
        <v>4995</v>
      </c>
      <c r="J809" s="21"/>
      <c r="K809" s="21"/>
      <c r="M809" s="192">
        <v>41951</v>
      </c>
      <c r="N809" s="193">
        <v>2991</v>
      </c>
      <c r="O809" s="324" t="s">
        <v>4923</v>
      </c>
      <c r="P809" s="20" t="s">
        <v>35</v>
      </c>
      <c r="Q809" s="213">
        <v>5900</v>
      </c>
      <c r="R809" s="256">
        <v>41951</v>
      </c>
      <c r="S809" s="42">
        <v>5900</v>
      </c>
      <c r="T809" s="217">
        <f t="shared" si="25"/>
        <v>0</v>
      </c>
      <c r="U809" s="20" t="s">
        <v>4992</v>
      </c>
    </row>
    <row r="810" spans="1:21" x14ac:dyDescent="0.25">
      <c r="A810" s="192">
        <v>41953</v>
      </c>
      <c r="B810" s="193">
        <v>3204</v>
      </c>
      <c r="C810" s="324" t="s">
        <v>4923</v>
      </c>
      <c r="D810" s="20" t="s">
        <v>4605</v>
      </c>
      <c r="E810" s="213">
        <v>4755</v>
      </c>
      <c r="F810" s="256">
        <v>41955</v>
      </c>
      <c r="G810" s="42">
        <v>4755</v>
      </c>
      <c r="H810" s="217">
        <f t="shared" si="26"/>
        <v>0</v>
      </c>
      <c r="I810" s="190" t="s">
        <v>5009</v>
      </c>
      <c r="J810" s="21"/>
      <c r="K810" s="21"/>
      <c r="M810" s="192">
        <v>41952</v>
      </c>
      <c r="N810" s="193">
        <v>3061</v>
      </c>
      <c r="O810" s="324" t="s">
        <v>4923</v>
      </c>
      <c r="P810" s="20" t="s">
        <v>35</v>
      </c>
      <c r="Q810" s="213">
        <v>3912</v>
      </c>
      <c r="R810" s="256">
        <v>41953</v>
      </c>
      <c r="S810" s="42">
        <v>3912</v>
      </c>
      <c r="T810" s="217">
        <f t="shared" si="25"/>
        <v>0</v>
      </c>
      <c r="U810" s="190" t="s">
        <v>4992</v>
      </c>
    </row>
    <row r="811" spans="1:21" x14ac:dyDescent="0.25">
      <c r="A811" s="192">
        <v>41953</v>
      </c>
      <c r="B811" s="193">
        <v>3205</v>
      </c>
      <c r="C811" s="324" t="s">
        <v>4923</v>
      </c>
      <c r="D811" s="20" t="s">
        <v>6675</v>
      </c>
      <c r="E811" s="213">
        <v>10589.1</v>
      </c>
      <c r="F811" s="256">
        <v>41955</v>
      </c>
      <c r="G811" s="42">
        <v>10589.1</v>
      </c>
      <c r="H811" s="217">
        <f t="shared" si="26"/>
        <v>0</v>
      </c>
      <c r="I811" s="190" t="s">
        <v>5009</v>
      </c>
      <c r="J811" s="21"/>
      <c r="K811" s="21"/>
      <c r="M811" s="192">
        <v>41953</v>
      </c>
      <c r="N811" s="193">
        <v>3121</v>
      </c>
      <c r="O811" s="324" t="s">
        <v>4923</v>
      </c>
      <c r="P811" s="20" t="s">
        <v>35</v>
      </c>
      <c r="Q811" s="213">
        <v>3440.8</v>
      </c>
      <c r="R811" s="256">
        <v>41953</v>
      </c>
      <c r="S811" s="42">
        <v>3440.8</v>
      </c>
      <c r="T811" s="217">
        <f t="shared" si="25"/>
        <v>0</v>
      </c>
      <c r="U811" s="190" t="s">
        <v>4992</v>
      </c>
    </row>
    <row r="812" spans="1:21" x14ac:dyDescent="0.25">
      <c r="A812" s="192">
        <v>41953</v>
      </c>
      <c r="B812" s="193">
        <v>3206</v>
      </c>
      <c r="C812" s="324" t="s">
        <v>4923</v>
      </c>
      <c r="D812" s="20" t="s">
        <v>4689</v>
      </c>
      <c r="E812" s="213">
        <v>1131.5999999999999</v>
      </c>
      <c r="F812" s="256">
        <v>41953</v>
      </c>
      <c r="G812" s="42">
        <v>1131.5999999999999</v>
      </c>
      <c r="H812" s="217">
        <f t="shared" si="26"/>
        <v>0</v>
      </c>
      <c r="I812" s="190" t="s">
        <v>4992</v>
      </c>
      <c r="J812" s="21"/>
      <c r="K812" s="21"/>
      <c r="M812" s="192">
        <v>41954</v>
      </c>
      <c r="N812" s="193">
        <v>3233</v>
      </c>
      <c r="O812" s="324" t="s">
        <v>4923</v>
      </c>
      <c r="P812" s="20" t="s">
        <v>35</v>
      </c>
      <c r="Q812" s="213">
        <v>4904.3999999999996</v>
      </c>
      <c r="R812" s="256">
        <v>41955</v>
      </c>
      <c r="S812" s="42">
        <v>4904.3999999999996</v>
      </c>
      <c r="T812" s="217">
        <f t="shared" si="25"/>
        <v>0</v>
      </c>
      <c r="U812" s="190" t="s">
        <v>4992</v>
      </c>
    </row>
    <row r="813" spans="1:21" x14ac:dyDescent="0.25">
      <c r="A813" s="192">
        <v>41953</v>
      </c>
      <c r="B813" s="193">
        <v>3207</v>
      </c>
      <c r="C813" s="324" t="s">
        <v>4923</v>
      </c>
      <c r="D813" s="20" t="s">
        <v>6676</v>
      </c>
      <c r="E813" s="213">
        <v>2855</v>
      </c>
      <c r="F813" s="256">
        <v>41963</v>
      </c>
      <c r="G813" s="42">
        <v>2855</v>
      </c>
      <c r="H813" s="217">
        <f t="shared" si="26"/>
        <v>0</v>
      </c>
      <c r="I813" s="190" t="s">
        <v>5009</v>
      </c>
      <c r="J813" s="21"/>
      <c r="K813" s="21"/>
      <c r="M813" s="192">
        <v>41955</v>
      </c>
      <c r="N813" s="193">
        <v>3307</v>
      </c>
      <c r="O813" s="324" t="s">
        <v>4923</v>
      </c>
      <c r="P813" s="20" t="s">
        <v>35</v>
      </c>
      <c r="Q813" s="213">
        <v>491.2</v>
      </c>
      <c r="R813" s="256">
        <v>41956</v>
      </c>
      <c r="S813" s="42">
        <v>491.2</v>
      </c>
      <c r="T813" s="217">
        <f t="shared" si="25"/>
        <v>0</v>
      </c>
      <c r="U813" s="190" t="s">
        <v>4992</v>
      </c>
    </row>
    <row r="814" spans="1:21" x14ac:dyDescent="0.25">
      <c r="A814" s="192">
        <v>41953</v>
      </c>
      <c r="B814" s="193">
        <v>3208</v>
      </c>
      <c r="C814" s="324" t="s">
        <v>4923</v>
      </c>
      <c r="D814" s="20" t="s">
        <v>6624</v>
      </c>
      <c r="E814" s="213">
        <v>6475.4</v>
      </c>
      <c r="F814" s="256">
        <v>41955</v>
      </c>
      <c r="G814" s="42">
        <v>6475.4</v>
      </c>
      <c r="H814" s="217">
        <f t="shared" si="26"/>
        <v>0</v>
      </c>
      <c r="I814" s="190" t="s">
        <v>5009</v>
      </c>
      <c r="J814" s="21"/>
      <c r="K814" s="21"/>
      <c r="M814" s="192">
        <v>41958</v>
      </c>
      <c r="N814" s="193">
        <v>3568</v>
      </c>
      <c r="O814" s="324" t="s">
        <v>4923</v>
      </c>
      <c r="P814" s="308" t="s">
        <v>35</v>
      </c>
      <c r="Q814" s="309">
        <v>5795.4</v>
      </c>
      <c r="R814" s="256">
        <v>41960</v>
      </c>
      <c r="S814" s="42">
        <v>5795.4</v>
      </c>
      <c r="T814" s="217">
        <f t="shared" si="25"/>
        <v>0</v>
      </c>
      <c r="U814" s="190" t="s">
        <v>4992</v>
      </c>
    </row>
    <row r="815" spans="1:21" x14ac:dyDescent="0.25">
      <c r="A815" s="192">
        <v>41953</v>
      </c>
      <c r="B815" s="193">
        <v>3209</v>
      </c>
      <c r="C815" s="324" t="s">
        <v>4923</v>
      </c>
      <c r="D815" s="20" t="s">
        <v>4608</v>
      </c>
      <c r="E815" s="213">
        <v>18771.2</v>
      </c>
      <c r="F815" s="256">
        <v>41955</v>
      </c>
      <c r="G815" s="42">
        <v>18771.2</v>
      </c>
      <c r="H815" s="217">
        <f t="shared" si="26"/>
        <v>0</v>
      </c>
      <c r="I815" s="190" t="s">
        <v>5009</v>
      </c>
      <c r="J815" s="21"/>
      <c r="K815" s="21"/>
      <c r="M815" s="192">
        <v>41959</v>
      </c>
      <c r="N815" s="193">
        <v>3637</v>
      </c>
      <c r="O815" s="324" t="s">
        <v>4923</v>
      </c>
      <c r="P815" s="20" t="s">
        <v>35</v>
      </c>
      <c r="Q815" s="213">
        <v>4862.3999999999996</v>
      </c>
      <c r="R815" s="256">
        <v>41960</v>
      </c>
      <c r="S815" s="42">
        <v>4862.3999999999996</v>
      </c>
      <c r="T815" s="217">
        <f t="shared" si="25"/>
        <v>0</v>
      </c>
      <c r="U815" s="20" t="s">
        <v>4992</v>
      </c>
    </row>
    <row r="816" spans="1:21" x14ac:dyDescent="0.25">
      <c r="A816" s="192">
        <v>41953</v>
      </c>
      <c r="B816" s="193">
        <v>3210</v>
      </c>
      <c r="C816" s="324" t="s">
        <v>4923</v>
      </c>
      <c r="D816" s="20" t="s">
        <v>4593</v>
      </c>
      <c r="E816" s="213">
        <v>8225</v>
      </c>
      <c r="F816" s="256">
        <v>41955</v>
      </c>
      <c r="G816" s="42">
        <v>8225</v>
      </c>
      <c r="H816" s="217">
        <f t="shared" si="26"/>
        <v>0</v>
      </c>
      <c r="I816" s="190" t="s">
        <v>5009</v>
      </c>
      <c r="J816" s="21"/>
      <c r="K816" s="21"/>
      <c r="M816" s="192">
        <v>41960</v>
      </c>
      <c r="N816" s="193">
        <v>3693</v>
      </c>
      <c r="O816" s="324" t="s">
        <v>4923</v>
      </c>
      <c r="P816" s="20" t="s">
        <v>35</v>
      </c>
      <c r="Q816" s="213">
        <v>4785.6000000000004</v>
      </c>
      <c r="R816" s="256">
        <v>41960</v>
      </c>
      <c r="S816" s="229">
        <v>4785.6000000000004</v>
      </c>
      <c r="T816" s="217">
        <f t="shared" si="25"/>
        <v>0</v>
      </c>
      <c r="U816" s="20" t="s">
        <v>4992</v>
      </c>
    </row>
    <row r="817" spans="1:21" x14ac:dyDescent="0.25">
      <c r="A817" s="192">
        <v>41953</v>
      </c>
      <c r="B817" s="193">
        <v>3211</v>
      </c>
      <c r="C817" s="324" t="s">
        <v>4923</v>
      </c>
      <c r="D817" s="20" t="s">
        <v>4598</v>
      </c>
      <c r="E817" s="213">
        <v>25398.400000000001</v>
      </c>
      <c r="F817" s="256">
        <v>41955</v>
      </c>
      <c r="G817" s="42">
        <v>25398.400000000001</v>
      </c>
      <c r="H817" s="217">
        <f t="shared" si="26"/>
        <v>0</v>
      </c>
      <c r="I817" s="190" t="s">
        <v>5009</v>
      </c>
      <c r="K817" s="33"/>
      <c r="M817" s="192">
        <v>41961</v>
      </c>
      <c r="N817" s="193">
        <v>3785</v>
      </c>
      <c r="O817" s="324" t="s">
        <v>4923</v>
      </c>
      <c r="P817" s="20" t="s">
        <v>35</v>
      </c>
      <c r="Q817" s="213">
        <v>2725.8</v>
      </c>
      <c r="R817" s="256">
        <v>41963</v>
      </c>
      <c r="S817" s="229">
        <v>2725.8</v>
      </c>
      <c r="T817" s="217">
        <f t="shared" si="25"/>
        <v>0</v>
      </c>
      <c r="U817" s="190" t="s">
        <v>4992</v>
      </c>
    </row>
    <row r="818" spans="1:21" x14ac:dyDescent="0.25">
      <c r="A818" s="192">
        <v>41953</v>
      </c>
      <c r="B818" s="193">
        <v>3212</v>
      </c>
      <c r="C818" s="324" t="s">
        <v>4923</v>
      </c>
      <c r="D818" s="20" t="s">
        <v>4301</v>
      </c>
      <c r="E818" s="213">
        <v>31618</v>
      </c>
      <c r="F818" s="256">
        <v>41955</v>
      </c>
      <c r="G818" s="42">
        <v>31618</v>
      </c>
      <c r="H818" s="217">
        <f t="shared" si="26"/>
        <v>0</v>
      </c>
      <c r="I818" s="190" t="s">
        <v>5009</v>
      </c>
      <c r="M818" s="192">
        <v>41961</v>
      </c>
      <c r="N818" s="193">
        <v>3786</v>
      </c>
      <c r="O818" s="324" t="s">
        <v>4923</v>
      </c>
      <c r="P818" s="20" t="s">
        <v>35</v>
      </c>
      <c r="Q818" s="213">
        <v>1615</v>
      </c>
      <c r="R818" s="256">
        <v>41963</v>
      </c>
      <c r="S818" s="229">
        <v>1615</v>
      </c>
      <c r="T818" s="217">
        <f t="shared" si="25"/>
        <v>0</v>
      </c>
      <c r="U818" s="190" t="s">
        <v>4992</v>
      </c>
    </row>
    <row r="819" spans="1:21" x14ac:dyDescent="0.25">
      <c r="A819" s="192">
        <v>41953</v>
      </c>
      <c r="B819" s="193">
        <v>3213</v>
      </c>
      <c r="C819" s="324" t="s">
        <v>4923</v>
      </c>
      <c r="D819" s="20" t="s">
        <v>4680</v>
      </c>
      <c r="E819" s="213">
        <v>30948.2</v>
      </c>
      <c r="F819" s="256">
        <v>41955</v>
      </c>
      <c r="G819" s="42">
        <v>30948.2</v>
      </c>
      <c r="H819" s="217">
        <f t="shared" si="26"/>
        <v>0</v>
      </c>
      <c r="I819" s="190" t="s">
        <v>5009</v>
      </c>
      <c r="M819" s="192">
        <v>41962</v>
      </c>
      <c r="N819" s="193">
        <v>3873</v>
      </c>
      <c r="O819" s="324" t="s">
        <v>4923</v>
      </c>
      <c r="P819" s="308" t="s">
        <v>35</v>
      </c>
      <c r="Q819" s="309">
        <v>3710.4</v>
      </c>
      <c r="R819" s="256">
        <v>41962</v>
      </c>
      <c r="S819" s="42">
        <v>3710.4</v>
      </c>
      <c r="T819" s="217">
        <f t="shared" si="25"/>
        <v>0</v>
      </c>
      <c r="U819" s="20" t="s">
        <v>4992</v>
      </c>
    </row>
    <row r="820" spans="1:21" x14ac:dyDescent="0.25">
      <c r="A820" s="192">
        <v>41953</v>
      </c>
      <c r="B820" s="193">
        <v>3214</v>
      </c>
      <c r="C820" s="324" t="s">
        <v>4923</v>
      </c>
      <c r="D820" s="20" t="s">
        <v>11</v>
      </c>
      <c r="E820" s="213">
        <v>5017.6000000000004</v>
      </c>
      <c r="F820" s="256">
        <v>41958</v>
      </c>
      <c r="G820" s="42">
        <v>5017.6000000000004</v>
      </c>
      <c r="H820" s="217">
        <f t="shared" si="26"/>
        <v>0</v>
      </c>
      <c r="I820" s="190" t="s">
        <v>4992</v>
      </c>
      <c r="M820" s="192">
        <v>41963</v>
      </c>
      <c r="N820" s="193">
        <v>3939</v>
      </c>
      <c r="O820" s="324" t="s">
        <v>4923</v>
      </c>
      <c r="P820" s="308" t="s">
        <v>35</v>
      </c>
      <c r="Q820" s="309">
        <v>5669.4</v>
      </c>
      <c r="R820" s="256">
        <v>41963</v>
      </c>
      <c r="S820" s="42">
        <v>5669.4</v>
      </c>
      <c r="T820" s="217">
        <f t="shared" si="25"/>
        <v>0</v>
      </c>
      <c r="U820" s="20" t="s">
        <v>4992</v>
      </c>
    </row>
    <row r="821" spans="1:21" x14ac:dyDescent="0.25">
      <c r="A821" s="192">
        <v>41953</v>
      </c>
      <c r="B821" s="193">
        <v>3215</v>
      </c>
      <c r="C821" s="324" t="s">
        <v>4923</v>
      </c>
      <c r="D821" s="20" t="s">
        <v>6645</v>
      </c>
      <c r="E821" s="213">
        <v>1673.6</v>
      </c>
      <c r="F821" s="256">
        <v>41955</v>
      </c>
      <c r="G821" s="42">
        <v>1673.6</v>
      </c>
      <c r="H821" s="217">
        <f t="shared" si="26"/>
        <v>0</v>
      </c>
      <c r="I821" s="190" t="s">
        <v>5009</v>
      </c>
      <c r="M821" s="192">
        <v>41964</v>
      </c>
      <c r="N821" s="193">
        <v>4031</v>
      </c>
      <c r="O821" s="322" t="s">
        <v>4923</v>
      </c>
      <c r="P821" s="308" t="s">
        <v>35</v>
      </c>
      <c r="Q821" s="309">
        <v>5025.6000000000004</v>
      </c>
      <c r="R821" s="256">
        <v>41965</v>
      </c>
      <c r="S821" s="42">
        <v>5025.6000000000004</v>
      </c>
      <c r="T821" s="217">
        <f t="shared" si="25"/>
        <v>0</v>
      </c>
      <c r="U821" s="20" t="s">
        <v>4992</v>
      </c>
    </row>
    <row r="822" spans="1:21" x14ac:dyDescent="0.25">
      <c r="A822" s="192">
        <v>41953</v>
      </c>
      <c r="B822" s="193">
        <v>3216</v>
      </c>
      <c r="C822" s="324" t="s">
        <v>4923</v>
      </c>
      <c r="D822" s="20" t="s">
        <v>6677</v>
      </c>
      <c r="E822" s="213">
        <v>1951.6</v>
      </c>
      <c r="F822" s="256">
        <v>41955</v>
      </c>
      <c r="G822" s="42">
        <v>1951.6</v>
      </c>
      <c r="H822" s="217">
        <f t="shared" si="26"/>
        <v>0</v>
      </c>
      <c r="I822" s="190" t="s">
        <v>5009</v>
      </c>
      <c r="M822" s="192">
        <v>41965</v>
      </c>
      <c r="N822" s="193">
        <v>4129</v>
      </c>
      <c r="O822" s="322" t="s">
        <v>4923</v>
      </c>
      <c r="P822" s="308" t="s">
        <v>35</v>
      </c>
      <c r="Q822" s="309">
        <v>4126.2</v>
      </c>
      <c r="R822" s="256">
        <v>41966</v>
      </c>
      <c r="S822" s="34">
        <v>4126.2</v>
      </c>
      <c r="T822" s="217">
        <f t="shared" si="25"/>
        <v>0</v>
      </c>
      <c r="U822" s="108" t="s">
        <v>4992</v>
      </c>
    </row>
    <row r="823" spans="1:21" x14ac:dyDescent="0.25">
      <c r="A823" s="192">
        <v>41953</v>
      </c>
      <c r="B823" s="193">
        <v>3217</v>
      </c>
      <c r="C823" s="324" t="s">
        <v>4923</v>
      </c>
      <c r="D823" s="20" t="s">
        <v>5580</v>
      </c>
      <c r="E823" s="213">
        <v>9930.16</v>
      </c>
      <c r="F823" s="412" t="s">
        <v>6773</v>
      </c>
      <c r="G823" s="42">
        <v>9930.16</v>
      </c>
      <c r="H823" s="217">
        <f t="shared" si="26"/>
        <v>0</v>
      </c>
      <c r="I823" s="190" t="s">
        <v>4992</v>
      </c>
      <c r="M823" s="192">
        <v>41966</v>
      </c>
      <c r="N823" s="193">
        <v>4215</v>
      </c>
      <c r="O823" s="322" t="s">
        <v>4923</v>
      </c>
      <c r="P823" s="20" t="s">
        <v>35</v>
      </c>
      <c r="Q823" s="213">
        <v>4282.6000000000004</v>
      </c>
      <c r="R823" s="256">
        <v>41966</v>
      </c>
      <c r="S823" s="34">
        <v>4282.6000000000004</v>
      </c>
      <c r="T823" s="217">
        <f t="shared" si="25"/>
        <v>0</v>
      </c>
      <c r="U823" s="32" t="s">
        <v>4992</v>
      </c>
    </row>
    <row r="824" spans="1:21" x14ac:dyDescent="0.25">
      <c r="A824" s="192">
        <v>41954</v>
      </c>
      <c r="B824" s="193">
        <v>3218</v>
      </c>
      <c r="C824" s="324" t="s">
        <v>4923</v>
      </c>
      <c r="D824" s="20" t="s">
        <v>4915</v>
      </c>
      <c r="E824" s="213">
        <v>14320.8</v>
      </c>
      <c r="F824" s="256">
        <v>41955</v>
      </c>
      <c r="G824" s="42">
        <v>14320.8</v>
      </c>
      <c r="H824" s="217">
        <f t="shared" si="26"/>
        <v>0</v>
      </c>
      <c r="I824" s="190" t="s">
        <v>6617</v>
      </c>
      <c r="M824" s="192">
        <v>41967</v>
      </c>
      <c r="N824" s="193">
        <v>4264</v>
      </c>
      <c r="O824" s="322" t="s">
        <v>4923</v>
      </c>
      <c r="P824" s="308" t="s">
        <v>35</v>
      </c>
      <c r="Q824" s="309">
        <v>4115.3</v>
      </c>
      <c r="R824" s="368">
        <v>41967</v>
      </c>
      <c r="S824" s="42">
        <v>4115.3</v>
      </c>
      <c r="T824" s="217">
        <f t="shared" si="25"/>
        <v>0</v>
      </c>
      <c r="U824" s="190" t="s">
        <v>5251</v>
      </c>
    </row>
    <row r="825" spans="1:21" x14ac:dyDescent="0.25">
      <c r="A825" s="192">
        <v>41954</v>
      </c>
      <c r="B825" s="193">
        <v>3219</v>
      </c>
      <c r="C825" s="324" t="s">
        <v>4923</v>
      </c>
      <c r="D825" s="20" t="s">
        <v>11</v>
      </c>
      <c r="E825" s="213">
        <v>28479.75</v>
      </c>
      <c r="F825" s="256">
        <v>41958</v>
      </c>
      <c r="G825" s="42">
        <v>28479.75</v>
      </c>
      <c r="H825" s="217">
        <f t="shared" si="26"/>
        <v>0</v>
      </c>
      <c r="I825" s="190" t="s">
        <v>4993</v>
      </c>
      <c r="M825" s="192">
        <v>41968</v>
      </c>
      <c r="N825" s="193">
        <v>4372</v>
      </c>
      <c r="O825" s="322" t="s">
        <v>4923</v>
      </c>
      <c r="P825" s="308" t="s">
        <v>35</v>
      </c>
      <c r="Q825" s="309">
        <v>4685.2</v>
      </c>
      <c r="R825" s="256">
        <v>41968</v>
      </c>
      <c r="S825" s="34">
        <v>4685.2</v>
      </c>
      <c r="T825" s="217">
        <f t="shared" si="25"/>
        <v>0</v>
      </c>
      <c r="U825" s="32" t="s">
        <v>5251</v>
      </c>
    </row>
    <row r="826" spans="1:21" x14ac:dyDescent="0.25">
      <c r="A826" s="192">
        <v>41954</v>
      </c>
      <c r="B826" s="193">
        <v>3220</v>
      </c>
      <c r="C826" s="324" t="s">
        <v>4923</v>
      </c>
      <c r="D826" s="20" t="s">
        <v>4319</v>
      </c>
      <c r="E826" s="213">
        <v>4750.2</v>
      </c>
      <c r="F826" s="256">
        <v>41954</v>
      </c>
      <c r="G826" s="42">
        <v>4750.2</v>
      </c>
      <c r="H826" s="217">
        <f t="shared" si="26"/>
        <v>0</v>
      </c>
      <c r="I826" s="190" t="s">
        <v>4992</v>
      </c>
      <c r="M826" s="192">
        <v>41968</v>
      </c>
      <c r="N826" s="193">
        <v>4380</v>
      </c>
      <c r="O826" s="322" t="s">
        <v>4923</v>
      </c>
      <c r="P826" s="308" t="s">
        <v>35</v>
      </c>
      <c r="Q826" s="309">
        <v>518.4</v>
      </c>
      <c r="R826" s="256">
        <v>41968</v>
      </c>
      <c r="S826" s="34">
        <v>518.4</v>
      </c>
      <c r="T826" s="217">
        <f t="shared" si="25"/>
        <v>0</v>
      </c>
      <c r="U826" s="32" t="s">
        <v>5251</v>
      </c>
    </row>
    <row r="827" spans="1:21" x14ac:dyDescent="0.25">
      <c r="A827" s="192">
        <v>41954</v>
      </c>
      <c r="B827" s="193">
        <v>3221</v>
      </c>
      <c r="C827" s="324" t="s">
        <v>4923</v>
      </c>
      <c r="D827" s="20" t="s">
        <v>13</v>
      </c>
      <c r="E827" s="213">
        <v>2259</v>
      </c>
      <c r="F827" s="256">
        <v>41954</v>
      </c>
      <c r="G827" s="42">
        <v>2259</v>
      </c>
      <c r="H827" s="217">
        <f t="shared" si="26"/>
        <v>0</v>
      </c>
      <c r="I827" s="190" t="s">
        <v>5000</v>
      </c>
      <c r="M827" s="192">
        <v>41969</v>
      </c>
      <c r="N827" s="193">
        <v>4442</v>
      </c>
      <c r="O827" s="322" t="s">
        <v>4923</v>
      </c>
      <c r="P827" s="308" t="s">
        <v>35</v>
      </c>
      <c r="Q827" s="309">
        <v>3913.8</v>
      </c>
      <c r="R827" s="256">
        <v>41969</v>
      </c>
      <c r="S827" s="34">
        <v>3913.8</v>
      </c>
      <c r="T827" s="217">
        <f t="shared" si="25"/>
        <v>0</v>
      </c>
      <c r="U827" s="108" t="s">
        <v>4995</v>
      </c>
    </row>
    <row r="828" spans="1:21" x14ac:dyDescent="0.25">
      <c r="A828" s="192">
        <v>41954</v>
      </c>
      <c r="B828" s="193">
        <v>3222</v>
      </c>
      <c r="C828" s="324" t="s">
        <v>4923</v>
      </c>
      <c r="D828" s="295" t="s">
        <v>4918</v>
      </c>
      <c r="E828" s="296">
        <v>0</v>
      </c>
      <c r="F828" s="423" t="s">
        <v>6678</v>
      </c>
      <c r="G828" s="42"/>
      <c r="H828" s="217">
        <f t="shared" si="26"/>
        <v>0</v>
      </c>
      <c r="I828" s="190" t="s">
        <v>4997</v>
      </c>
      <c r="K828" s="33"/>
      <c r="M828" s="192">
        <v>41970</v>
      </c>
      <c r="N828" s="193">
        <v>4535</v>
      </c>
      <c r="O828" s="322" t="s">
        <v>4923</v>
      </c>
      <c r="P828" s="308" t="s">
        <v>35</v>
      </c>
      <c r="Q828" s="309">
        <v>3942.2</v>
      </c>
      <c r="R828" s="256">
        <v>41970</v>
      </c>
      <c r="S828" s="229">
        <v>3942.2</v>
      </c>
      <c r="T828" s="217">
        <f t="shared" si="25"/>
        <v>0</v>
      </c>
      <c r="U828" s="20" t="s">
        <v>5251</v>
      </c>
    </row>
    <row r="829" spans="1:21" x14ac:dyDescent="0.25">
      <c r="A829" s="192">
        <v>41954</v>
      </c>
      <c r="B829" s="193">
        <v>3223</v>
      </c>
      <c r="C829" s="324" t="s">
        <v>4923</v>
      </c>
      <c r="D829" s="20" t="s">
        <v>501</v>
      </c>
      <c r="E829" s="213">
        <v>1865.6</v>
      </c>
      <c r="F829" s="256">
        <v>41954</v>
      </c>
      <c r="G829" s="42">
        <v>1865.6</v>
      </c>
      <c r="H829" s="217">
        <f t="shared" si="26"/>
        <v>0</v>
      </c>
      <c r="I829" s="190" t="s">
        <v>4992</v>
      </c>
      <c r="M829" s="192">
        <v>41971</v>
      </c>
      <c r="N829" s="193">
        <v>4626</v>
      </c>
      <c r="O829" s="322" t="s">
        <v>4923</v>
      </c>
      <c r="P829" s="199" t="s">
        <v>35</v>
      </c>
      <c r="Q829" s="238">
        <v>5241.3999999999996</v>
      </c>
      <c r="R829" s="256">
        <v>41971</v>
      </c>
      <c r="S829" s="34">
        <v>5241.3999999999996</v>
      </c>
      <c r="T829" s="217">
        <f t="shared" si="25"/>
        <v>0</v>
      </c>
      <c r="U829" s="36" t="s">
        <v>5251</v>
      </c>
    </row>
    <row r="830" spans="1:21" x14ac:dyDescent="0.25">
      <c r="A830" s="192">
        <v>41954</v>
      </c>
      <c r="B830" s="193">
        <v>3224</v>
      </c>
      <c r="C830" s="324" t="s">
        <v>4923</v>
      </c>
      <c r="D830" s="20" t="s">
        <v>953</v>
      </c>
      <c r="E830" s="213">
        <v>9400.4</v>
      </c>
      <c r="F830" s="256">
        <v>41954</v>
      </c>
      <c r="G830" s="42">
        <v>9400.4</v>
      </c>
      <c r="H830" s="217">
        <f t="shared" si="26"/>
        <v>0</v>
      </c>
      <c r="I830" s="190" t="s">
        <v>4995</v>
      </c>
      <c r="M830" s="192">
        <v>41972</v>
      </c>
      <c r="N830" s="193">
        <v>4745</v>
      </c>
      <c r="O830" s="322" t="s">
        <v>4923</v>
      </c>
      <c r="P830" s="308" t="s">
        <v>35</v>
      </c>
      <c r="Q830" s="309">
        <v>5133.6000000000004</v>
      </c>
      <c r="R830" s="665"/>
      <c r="S830" s="303"/>
      <c r="T830" s="217">
        <f t="shared" si="25"/>
        <v>5133.6000000000004</v>
      </c>
      <c r="U830" s="20" t="s">
        <v>5251</v>
      </c>
    </row>
    <row r="831" spans="1:21" x14ac:dyDescent="0.25">
      <c r="A831" s="192">
        <v>41954</v>
      </c>
      <c r="B831" s="193">
        <v>3225</v>
      </c>
      <c r="C831" s="324" t="s">
        <v>4923</v>
      </c>
      <c r="D831" s="20" t="s">
        <v>386</v>
      </c>
      <c r="E831" s="213">
        <v>2264.4</v>
      </c>
      <c r="F831" s="256">
        <v>41954</v>
      </c>
      <c r="G831" s="42">
        <v>2264.4</v>
      </c>
      <c r="H831" s="217">
        <f t="shared" si="26"/>
        <v>0</v>
      </c>
      <c r="I831" s="190" t="s">
        <v>4995</v>
      </c>
      <c r="M831" s="192">
        <v>41972</v>
      </c>
      <c r="N831" s="193">
        <v>4821</v>
      </c>
      <c r="O831" s="322" t="s">
        <v>4923</v>
      </c>
      <c r="P831" s="308" t="s">
        <v>35</v>
      </c>
      <c r="Q831" s="309">
        <v>5326.8</v>
      </c>
      <c r="R831" s="370">
        <v>41976</v>
      </c>
      <c r="S831" s="219">
        <v>5326.8</v>
      </c>
      <c r="T831" s="217">
        <f t="shared" si="25"/>
        <v>0</v>
      </c>
      <c r="U831" s="20" t="s">
        <v>4992</v>
      </c>
    </row>
    <row r="832" spans="1:21" x14ac:dyDescent="0.25">
      <c r="A832" s="192">
        <v>41954</v>
      </c>
      <c r="B832" s="193">
        <v>3226</v>
      </c>
      <c r="C832" s="324" t="s">
        <v>4923</v>
      </c>
      <c r="D832" s="20" t="s">
        <v>6615</v>
      </c>
      <c r="E832" s="213">
        <v>320</v>
      </c>
      <c r="F832" s="256">
        <v>41954</v>
      </c>
      <c r="G832" s="42">
        <v>320</v>
      </c>
      <c r="H832" s="217">
        <f t="shared" si="26"/>
        <v>0</v>
      </c>
      <c r="I832" s="190" t="s">
        <v>4992</v>
      </c>
      <c r="M832" s="192">
        <v>41948</v>
      </c>
      <c r="N832" s="193">
        <v>2712</v>
      </c>
      <c r="O832" s="324" t="s">
        <v>4923</v>
      </c>
      <c r="P832" s="308" t="s">
        <v>6632</v>
      </c>
      <c r="Q832" s="309">
        <v>16523</v>
      </c>
      <c r="R832" s="256">
        <v>41948</v>
      </c>
      <c r="S832" s="42">
        <v>16523</v>
      </c>
      <c r="T832" s="217">
        <f t="shared" si="25"/>
        <v>0</v>
      </c>
      <c r="U832" s="190" t="s">
        <v>4992</v>
      </c>
    </row>
    <row r="833" spans="1:21" x14ac:dyDescent="0.25">
      <c r="A833" s="192">
        <v>41954</v>
      </c>
      <c r="B833" s="193">
        <v>3227</v>
      </c>
      <c r="C833" s="324" t="s">
        <v>4923</v>
      </c>
      <c r="D833" s="20" t="s">
        <v>110</v>
      </c>
      <c r="E833" s="213">
        <v>43692.6</v>
      </c>
      <c r="F833" s="256">
        <v>41968</v>
      </c>
      <c r="G833" s="42">
        <v>43692.6</v>
      </c>
      <c r="H833" s="217">
        <f t="shared" si="26"/>
        <v>0</v>
      </c>
      <c r="I833" s="190" t="s">
        <v>5251</v>
      </c>
      <c r="M833" s="192">
        <v>41955</v>
      </c>
      <c r="N833" s="193">
        <v>3328</v>
      </c>
      <c r="O833" s="324" t="s">
        <v>4923</v>
      </c>
      <c r="P833" s="20" t="s">
        <v>1693</v>
      </c>
      <c r="Q833" s="213">
        <v>3447</v>
      </c>
      <c r="R833" s="256">
        <v>41955</v>
      </c>
      <c r="S833" s="42">
        <v>3447</v>
      </c>
      <c r="T833" s="217">
        <f t="shared" si="25"/>
        <v>0</v>
      </c>
      <c r="U833" s="190" t="s">
        <v>4992</v>
      </c>
    </row>
    <row r="834" spans="1:21" x14ac:dyDescent="0.25">
      <c r="A834" s="192">
        <v>41954</v>
      </c>
      <c r="B834" s="193">
        <v>3228</v>
      </c>
      <c r="C834" s="324" t="s">
        <v>4923</v>
      </c>
      <c r="D834" s="20" t="s">
        <v>257</v>
      </c>
      <c r="E834" s="213">
        <v>3494.4</v>
      </c>
      <c r="F834" s="256">
        <v>41954</v>
      </c>
      <c r="G834" s="42">
        <v>3494.4</v>
      </c>
      <c r="H834" s="217">
        <f t="shared" si="26"/>
        <v>0</v>
      </c>
      <c r="I834" s="190" t="s">
        <v>4995</v>
      </c>
      <c r="J834" s="21"/>
      <c r="K834" s="21"/>
      <c r="M834" s="192">
        <v>41956</v>
      </c>
      <c r="N834" s="193">
        <v>3397</v>
      </c>
      <c r="O834" s="324" t="s">
        <v>4923</v>
      </c>
      <c r="P834" s="20" t="s">
        <v>1693</v>
      </c>
      <c r="Q834" s="213">
        <v>2385</v>
      </c>
      <c r="R834" s="256">
        <v>41956</v>
      </c>
      <c r="S834" s="42">
        <v>2385</v>
      </c>
      <c r="T834" s="217">
        <f t="shared" si="25"/>
        <v>0</v>
      </c>
      <c r="U834" s="190" t="s">
        <v>4992</v>
      </c>
    </row>
    <row r="835" spans="1:21" x14ac:dyDescent="0.25">
      <c r="A835" s="192">
        <v>41954</v>
      </c>
      <c r="B835" s="193">
        <v>3229</v>
      </c>
      <c r="C835" s="324" t="s">
        <v>4923</v>
      </c>
      <c r="D835" s="20" t="s">
        <v>23</v>
      </c>
      <c r="E835" s="213">
        <v>2151.6999999999998</v>
      </c>
      <c r="F835" s="256">
        <v>41954</v>
      </c>
      <c r="G835" s="42">
        <v>2151.6999999999998</v>
      </c>
      <c r="H835" s="217">
        <f t="shared" si="26"/>
        <v>0</v>
      </c>
      <c r="I835" s="190" t="s">
        <v>4992</v>
      </c>
      <c r="J835" s="21"/>
      <c r="K835" s="21"/>
      <c r="M835" s="192">
        <v>41958</v>
      </c>
      <c r="N835" s="193">
        <v>3592</v>
      </c>
      <c r="O835" s="324" t="s">
        <v>4923</v>
      </c>
      <c r="P835" s="308" t="s">
        <v>1693</v>
      </c>
      <c r="Q835" s="309">
        <v>1800</v>
      </c>
      <c r="R835" s="256">
        <v>41958</v>
      </c>
      <c r="S835" s="42">
        <v>1800</v>
      </c>
      <c r="T835" s="217">
        <f t="shared" ref="T835:T898" si="27">Q835-S835</f>
        <v>0</v>
      </c>
      <c r="U835" s="190" t="s">
        <v>4992</v>
      </c>
    </row>
    <row r="836" spans="1:21" x14ac:dyDescent="0.25">
      <c r="A836" s="192">
        <v>41954</v>
      </c>
      <c r="B836" s="193">
        <v>3230</v>
      </c>
      <c r="C836" s="324" t="s">
        <v>4923</v>
      </c>
      <c r="D836" s="20" t="s">
        <v>28</v>
      </c>
      <c r="E836" s="213">
        <v>8222.7999999999993</v>
      </c>
      <c r="F836" s="256">
        <v>41954</v>
      </c>
      <c r="G836" s="42">
        <v>8222.7999999999993</v>
      </c>
      <c r="H836" s="217">
        <f t="shared" si="26"/>
        <v>0</v>
      </c>
      <c r="I836" s="190" t="s">
        <v>4992</v>
      </c>
      <c r="J836" s="21"/>
      <c r="K836" s="21"/>
      <c r="M836" s="192">
        <v>41959</v>
      </c>
      <c r="N836" s="193">
        <v>3649</v>
      </c>
      <c r="O836" s="324" t="s">
        <v>4923</v>
      </c>
      <c r="P836" s="308" t="s">
        <v>1693</v>
      </c>
      <c r="Q836" s="309">
        <v>3220</v>
      </c>
      <c r="R836" s="256">
        <v>41959</v>
      </c>
      <c r="S836" s="42">
        <v>3220</v>
      </c>
      <c r="T836" s="217">
        <f t="shared" si="27"/>
        <v>0</v>
      </c>
      <c r="U836" s="20" t="s">
        <v>4992</v>
      </c>
    </row>
    <row r="837" spans="1:21" x14ac:dyDescent="0.25">
      <c r="A837" s="192">
        <v>41954</v>
      </c>
      <c r="B837" s="193">
        <v>3231</v>
      </c>
      <c r="C837" s="324" t="s">
        <v>4923</v>
      </c>
      <c r="D837" s="20" t="s">
        <v>62</v>
      </c>
      <c r="E837" s="213">
        <v>6837.4</v>
      </c>
      <c r="F837" s="256">
        <v>41954</v>
      </c>
      <c r="G837" s="42">
        <v>6837.4</v>
      </c>
      <c r="H837" s="217">
        <f t="shared" si="26"/>
        <v>0</v>
      </c>
      <c r="I837" s="190" t="s">
        <v>4992</v>
      </c>
      <c r="J837" s="21"/>
      <c r="K837" s="21"/>
      <c r="M837" s="192">
        <v>41960</v>
      </c>
      <c r="N837" s="193">
        <v>3720</v>
      </c>
      <c r="O837" s="324" t="s">
        <v>4923</v>
      </c>
      <c r="P837" s="20" t="s">
        <v>1693</v>
      </c>
      <c r="Q837" s="213">
        <v>5060</v>
      </c>
      <c r="R837" s="256">
        <v>41960</v>
      </c>
      <c r="S837" s="229">
        <v>5060</v>
      </c>
      <c r="T837" s="217">
        <f t="shared" si="27"/>
        <v>0</v>
      </c>
      <c r="U837" s="190" t="s">
        <v>4992</v>
      </c>
    </row>
    <row r="838" spans="1:21" x14ac:dyDescent="0.25">
      <c r="A838" s="192">
        <v>41954</v>
      </c>
      <c r="B838" s="193">
        <v>3232</v>
      </c>
      <c r="C838" s="324" t="s">
        <v>4923</v>
      </c>
      <c r="D838" s="20" t="s">
        <v>4240</v>
      </c>
      <c r="E838" s="213">
        <v>50342.5</v>
      </c>
      <c r="F838" s="256">
        <v>41962</v>
      </c>
      <c r="G838" s="42">
        <v>50342.5</v>
      </c>
      <c r="H838" s="217">
        <f t="shared" si="26"/>
        <v>0</v>
      </c>
      <c r="I838" s="190" t="s">
        <v>4995</v>
      </c>
      <c r="J838" s="21"/>
      <c r="K838" s="21"/>
      <c r="M838" s="192">
        <v>41961</v>
      </c>
      <c r="N838" s="193">
        <v>3801</v>
      </c>
      <c r="O838" s="324" t="s">
        <v>4923</v>
      </c>
      <c r="P838" s="308" t="s">
        <v>1693</v>
      </c>
      <c r="Q838" s="309">
        <v>3220</v>
      </c>
      <c r="R838" s="256">
        <v>41961</v>
      </c>
      <c r="S838" s="229">
        <v>3220</v>
      </c>
      <c r="T838" s="217">
        <f t="shared" si="27"/>
        <v>0</v>
      </c>
      <c r="U838" s="190" t="s">
        <v>4992</v>
      </c>
    </row>
    <row r="839" spans="1:21" x14ac:dyDescent="0.25">
      <c r="A839" s="192">
        <v>41954</v>
      </c>
      <c r="B839" s="193">
        <v>3233</v>
      </c>
      <c r="C839" s="324" t="s">
        <v>4923</v>
      </c>
      <c r="D839" s="20" t="s">
        <v>35</v>
      </c>
      <c r="E839" s="213">
        <v>4904.3999999999996</v>
      </c>
      <c r="F839" s="256">
        <v>41955</v>
      </c>
      <c r="G839" s="42">
        <v>4904.3999999999996</v>
      </c>
      <c r="H839" s="217">
        <f t="shared" si="26"/>
        <v>0</v>
      </c>
      <c r="I839" s="190" t="s">
        <v>4992</v>
      </c>
      <c r="J839" s="21"/>
      <c r="K839" s="21"/>
      <c r="M839" s="192">
        <v>41962</v>
      </c>
      <c r="N839" s="193">
        <v>3902</v>
      </c>
      <c r="O839" s="324" t="s">
        <v>4923</v>
      </c>
      <c r="P839" s="308" t="s">
        <v>1693</v>
      </c>
      <c r="Q839" s="309">
        <v>3220</v>
      </c>
      <c r="R839" s="256">
        <v>41962</v>
      </c>
      <c r="S839" s="42">
        <v>3220</v>
      </c>
      <c r="T839" s="217">
        <f t="shared" si="27"/>
        <v>0</v>
      </c>
      <c r="U839" s="20" t="s">
        <v>4992</v>
      </c>
    </row>
    <row r="840" spans="1:21" x14ac:dyDescent="0.25">
      <c r="A840" s="192">
        <v>41954</v>
      </c>
      <c r="B840" s="193">
        <v>3234</v>
      </c>
      <c r="C840" s="324" t="s">
        <v>4923</v>
      </c>
      <c r="D840" s="20" t="s">
        <v>2183</v>
      </c>
      <c r="E840" s="213">
        <v>1188</v>
      </c>
      <c r="F840" s="256">
        <v>41955</v>
      </c>
      <c r="G840" s="42">
        <v>1188</v>
      </c>
      <c r="H840" s="217">
        <f t="shared" ref="H840:H903" si="28">E840-G840</f>
        <v>0</v>
      </c>
      <c r="I840" s="190" t="s">
        <v>5251</v>
      </c>
      <c r="J840" s="21"/>
      <c r="K840" s="21"/>
      <c r="M840" s="192">
        <v>41963</v>
      </c>
      <c r="N840" s="193">
        <v>3968</v>
      </c>
      <c r="O840" s="324" t="s">
        <v>4923</v>
      </c>
      <c r="P840" s="308" t="s">
        <v>1693</v>
      </c>
      <c r="Q840" s="309">
        <v>3220</v>
      </c>
      <c r="R840" s="256">
        <v>41963</v>
      </c>
      <c r="S840" s="42">
        <v>3220</v>
      </c>
      <c r="T840" s="217">
        <f t="shared" si="27"/>
        <v>0</v>
      </c>
      <c r="U840" s="20" t="s">
        <v>4992</v>
      </c>
    </row>
    <row r="841" spans="1:21" x14ac:dyDescent="0.25">
      <c r="A841" s="192">
        <v>41954</v>
      </c>
      <c r="B841" s="193">
        <v>3235</v>
      </c>
      <c r="C841" s="324" t="s">
        <v>4923</v>
      </c>
      <c r="D841" s="20" t="s">
        <v>4287</v>
      </c>
      <c r="E841" s="213">
        <v>4000.2</v>
      </c>
      <c r="F841" s="256">
        <v>41955</v>
      </c>
      <c r="G841" s="42">
        <v>4000.2</v>
      </c>
      <c r="H841" s="217">
        <f t="shared" si="28"/>
        <v>0</v>
      </c>
      <c r="I841" s="190" t="s">
        <v>5251</v>
      </c>
      <c r="J841" s="21"/>
      <c r="K841" s="21"/>
      <c r="M841" s="192">
        <v>41964</v>
      </c>
      <c r="N841" s="193">
        <v>4062</v>
      </c>
      <c r="O841" s="322" t="s">
        <v>4923</v>
      </c>
      <c r="P841" s="308" t="s">
        <v>1693</v>
      </c>
      <c r="Q841" s="309">
        <v>5064.6000000000004</v>
      </c>
      <c r="R841" s="256">
        <v>41964</v>
      </c>
      <c r="S841" s="42">
        <v>5064.6000000000004</v>
      </c>
      <c r="T841" s="217">
        <f t="shared" si="27"/>
        <v>0</v>
      </c>
      <c r="U841" s="20" t="s">
        <v>4992</v>
      </c>
    </row>
    <row r="842" spans="1:21" x14ac:dyDescent="0.25">
      <c r="A842" s="192">
        <v>41954</v>
      </c>
      <c r="B842" s="193">
        <v>3236</v>
      </c>
      <c r="C842" s="324" t="s">
        <v>4923</v>
      </c>
      <c r="D842" s="20" t="s">
        <v>134</v>
      </c>
      <c r="E842" s="213">
        <v>14165.2</v>
      </c>
      <c r="F842" s="256">
        <v>41954</v>
      </c>
      <c r="G842" s="42">
        <v>14165.2</v>
      </c>
      <c r="H842" s="217">
        <f t="shared" si="28"/>
        <v>0</v>
      </c>
      <c r="I842" s="190" t="s">
        <v>4993</v>
      </c>
      <c r="J842" s="21"/>
      <c r="K842" s="21"/>
      <c r="M842" s="192">
        <v>41965</v>
      </c>
      <c r="N842" s="193">
        <v>4151</v>
      </c>
      <c r="O842" s="322" t="s">
        <v>4923</v>
      </c>
      <c r="P842" s="308" t="s">
        <v>1693</v>
      </c>
      <c r="Q842" s="309">
        <v>4600</v>
      </c>
      <c r="R842" s="579">
        <v>41965</v>
      </c>
      <c r="S842" s="34">
        <v>4600</v>
      </c>
      <c r="T842" s="217">
        <f t="shared" si="27"/>
        <v>0</v>
      </c>
      <c r="U842" s="108" t="s">
        <v>4992</v>
      </c>
    </row>
    <row r="843" spans="1:21" x14ac:dyDescent="0.25">
      <c r="A843" s="192">
        <v>41954</v>
      </c>
      <c r="B843" s="193">
        <v>3237</v>
      </c>
      <c r="C843" s="324" t="s">
        <v>4923</v>
      </c>
      <c r="D843" s="20" t="s">
        <v>124</v>
      </c>
      <c r="E843" s="213">
        <v>8934.6</v>
      </c>
      <c r="F843" s="256">
        <v>41955</v>
      </c>
      <c r="G843" s="42">
        <v>8934.6</v>
      </c>
      <c r="H843" s="217">
        <f t="shared" si="28"/>
        <v>0</v>
      </c>
      <c r="I843" s="190" t="s">
        <v>5251</v>
      </c>
      <c r="J843" s="21"/>
      <c r="K843" s="21"/>
      <c r="M843" s="192">
        <v>41966</v>
      </c>
      <c r="N843" s="193">
        <v>4223</v>
      </c>
      <c r="O843" s="322" t="s">
        <v>4923</v>
      </c>
      <c r="P843" s="20" t="s">
        <v>1693</v>
      </c>
      <c r="Q843" s="213">
        <v>3150</v>
      </c>
      <c r="R843" s="256">
        <v>41966</v>
      </c>
      <c r="S843" s="34">
        <v>3150</v>
      </c>
      <c r="T843" s="217">
        <f t="shared" si="27"/>
        <v>0</v>
      </c>
      <c r="U843" s="32" t="s">
        <v>4992</v>
      </c>
    </row>
    <row r="844" spans="1:21" x14ac:dyDescent="0.25">
      <c r="A844" s="192">
        <v>41954</v>
      </c>
      <c r="B844" s="193">
        <v>3238</v>
      </c>
      <c r="C844" s="324" t="s">
        <v>4923</v>
      </c>
      <c r="D844" s="20" t="s">
        <v>123</v>
      </c>
      <c r="E844" s="213">
        <v>9173.1</v>
      </c>
      <c r="F844" s="256">
        <v>41956</v>
      </c>
      <c r="G844" s="42">
        <v>9173.1</v>
      </c>
      <c r="H844" s="217">
        <f t="shared" si="28"/>
        <v>0</v>
      </c>
      <c r="I844" s="190" t="s">
        <v>4992</v>
      </c>
      <c r="J844" s="21"/>
      <c r="K844" s="21"/>
      <c r="M844" s="192">
        <v>41967</v>
      </c>
      <c r="N844" s="193">
        <v>4288</v>
      </c>
      <c r="O844" s="322" t="s">
        <v>4923</v>
      </c>
      <c r="P844" s="308" t="s">
        <v>1693</v>
      </c>
      <c r="Q844" s="309">
        <v>4009.5</v>
      </c>
      <c r="R844" s="368">
        <v>41967</v>
      </c>
      <c r="S844" s="42">
        <v>4009.5</v>
      </c>
      <c r="T844" s="217">
        <f t="shared" si="27"/>
        <v>0</v>
      </c>
      <c r="U844" s="190" t="s">
        <v>4992</v>
      </c>
    </row>
    <row r="845" spans="1:21" x14ac:dyDescent="0.25">
      <c r="A845" s="192">
        <v>41954</v>
      </c>
      <c r="B845" s="193">
        <v>3239</v>
      </c>
      <c r="C845" s="324" t="s">
        <v>4923</v>
      </c>
      <c r="D845" s="20" t="s">
        <v>5004</v>
      </c>
      <c r="E845" s="213">
        <v>4942.3999999999996</v>
      </c>
      <c r="F845" s="256">
        <v>41954</v>
      </c>
      <c r="G845" s="42">
        <v>4942.3999999999996</v>
      </c>
      <c r="H845" s="217">
        <f t="shared" si="28"/>
        <v>0</v>
      </c>
      <c r="I845" s="190" t="s">
        <v>4993</v>
      </c>
      <c r="J845" s="21"/>
      <c r="K845" s="21"/>
      <c r="M845" s="192">
        <v>41968</v>
      </c>
      <c r="N845" s="193">
        <v>4390</v>
      </c>
      <c r="O845" s="322" t="s">
        <v>4923</v>
      </c>
      <c r="P845" s="308" t="s">
        <v>1693</v>
      </c>
      <c r="Q845" s="309">
        <v>3118.5</v>
      </c>
      <c r="R845" s="256">
        <v>41968</v>
      </c>
      <c r="S845" s="34">
        <v>3118.5</v>
      </c>
      <c r="T845" s="217">
        <f t="shared" si="27"/>
        <v>0</v>
      </c>
      <c r="U845" s="32" t="s">
        <v>4992</v>
      </c>
    </row>
    <row r="846" spans="1:21" x14ac:dyDescent="0.25">
      <c r="A846" s="192">
        <v>41954</v>
      </c>
      <c r="B846" s="193">
        <v>3240</v>
      </c>
      <c r="C846" s="324" t="s">
        <v>4923</v>
      </c>
      <c r="D846" s="20" t="s">
        <v>6605</v>
      </c>
      <c r="E846" s="213">
        <v>2346</v>
      </c>
      <c r="F846" s="256">
        <v>41955</v>
      </c>
      <c r="G846" s="42">
        <v>2346</v>
      </c>
      <c r="H846" s="217">
        <f t="shared" si="28"/>
        <v>0</v>
      </c>
      <c r="I846" s="190" t="s">
        <v>5251</v>
      </c>
      <c r="J846" s="21"/>
      <c r="K846" s="21"/>
      <c r="M846" s="192">
        <v>41969</v>
      </c>
      <c r="N846" s="193">
        <v>4461</v>
      </c>
      <c r="O846" s="322" t="s">
        <v>4923</v>
      </c>
      <c r="P846" s="308" t="s">
        <v>1693</v>
      </c>
      <c r="Q846" s="309">
        <v>4041</v>
      </c>
      <c r="R846" s="256">
        <v>41969</v>
      </c>
      <c r="S846" s="34">
        <v>4041</v>
      </c>
      <c r="T846" s="217">
        <f t="shared" si="27"/>
        <v>0</v>
      </c>
      <c r="U846" s="108" t="s">
        <v>4992</v>
      </c>
    </row>
    <row r="847" spans="1:21" x14ac:dyDescent="0.25">
      <c r="A847" s="192">
        <v>41954</v>
      </c>
      <c r="B847" s="193">
        <v>3241</v>
      </c>
      <c r="C847" s="324" t="s">
        <v>4923</v>
      </c>
      <c r="D847" s="20" t="s">
        <v>1464</v>
      </c>
      <c r="E847" s="213">
        <v>5631.6</v>
      </c>
      <c r="F847" s="256">
        <v>41954</v>
      </c>
      <c r="G847" s="42">
        <v>5631.6</v>
      </c>
      <c r="H847" s="217">
        <f t="shared" si="28"/>
        <v>0</v>
      </c>
      <c r="I847" s="190" t="s">
        <v>4992</v>
      </c>
      <c r="J847" s="21"/>
      <c r="K847" s="21"/>
      <c r="M847" s="192">
        <v>41970</v>
      </c>
      <c r="N847" s="193">
        <v>4555</v>
      </c>
      <c r="O847" s="322" t="s">
        <v>4923</v>
      </c>
      <c r="P847" s="199" t="s">
        <v>1693</v>
      </c>
      <c r="Q847" s="238">
        <v>3604.5</v>
      </c>
      <c r="R847" s="256">
        <v>41970</v>
      </c>
      <c r="S847" s="34">
        <v>3604.5</v>
      </c>
      <c r="T847" s="217">
        <f t="shared" si="27"/>
        <v>0</v>
      </c>
      <c r="U847" s="36" t="s">
        <v>4992</v>
      </c>
    </row>
    <row r="848" spans="1:21" x14ac:dyDescent="0.25">
      <c r="A848" s="192">
        <v>41954</v>
      </c>
      <c r="B848" s="193">
        <v>3242</v>
      </c>
      <c r="C848" s="324" t="s">
        <v>4923</v>
      </c>
      <c r="D848" s="20" t="s">
        <v>57</v>
      </c>
      <c r="E848" s="213">
        <v>1575</v>
      </c>
      <c r="F848" s="256">
        <v>41955</v>
      </c>
      <c r="G848" s="42">
        <v>1575</v>
      </c>
      <c r="H848" s="217">
        <f t="shared" si="28"/>
        <v>0</v>
      </c>
      <c r="I848" s="190" t="s">
        <v>5251</v>
      </c>
      <c r="J848" s="21"/>
      <c r="K848" s="21"/>
      <c r="M848" s="192">
        <v>41971</v>
      </c>
      <c r="N848" s="193">
        <v>4669</v>
      </c>
      <c r="O848" s="322" t="s">
        <v>4923</v>
      </c>
      <c r="P848" s="308" t="s">
        <v>1693</v>
      </c>
      <c r="Q848" s="309">
        <v>5940</v>
      </c>
      <c r="R848" s="256">
        <v>41971</v>
      </c>
      <c r="S848" s="229">
        <v>5940</v>
      </c>
      <c r="T848" s="217">
        <f t="shared" si="27"/>
        <v>0</v>
      </c>
      <c r="U848" s="20" t="s">
        <v>4992</v>
      </c>
    </row>
    <row r="849" spans="1:21" x14ac:dyDescent="0.25">
      <c r="A849" s="192">
        <v>41954</v>
      </c>
      <c r="B849" s="193">
        <v>3243</v>
      </c>
      <c r="C849" s="324" t="s">
        <v>4923</v>
      </c>
      <c r="D849" s="20" t="s">
        <v>4322</v>
      </c>
      <c r="E849" s="213">
        <v>12823.1</v>
      </c>
      <c r="F849" s="256">
        <v>41955</v>
      </c>
      <c r="G849" s="42">
        <v>12823.1</v>
      </c>
      <c r="H849" s="217">
        <f t="shared" si="28"/>
        <v>0</v>
      </c>
      <c r="I849" s="190" t="s">
        <v>5251</v>
      </c>
      <c r="J849" s="21"/>
      <c r="K849" s="21"/>
      <c r="M849" s="192">
        <v>41971</v>
      </c>
      <c r="N849" s="193">
        <v>4710</v>
      </c>
      <c r="O849" s="322" t="s">
        <v>4923</v>
      </c>
      <c r="P849" s="308" t="s">
        <v>1693</v>
      </c>
      <c r="Q849" s="309">
        <v>1791</v>
      </c>
      <c r="R849" s="256">
        <v>41971</v>
      </c>
      <c r="S849" s="229">
        <v>1791</v>
      </c>
      <c r="T849" s="217">
        <f t="shared" si="27"/>
        <v>0</v>
      </c>
      <c r="U849" s="20" t="s">
        <v>4992</v>
      </c>
    </row>
    <row r="850" spans="1:21" x14ac:dyDescent="0.25">
      <c r="A850" s="192">
        <v>41954</v>
      </c>
      <c r="B850" s="193">
        <v>3244</v>
      </c>
      <c r="C850" s="324" t="s">
        <v>4923</v>
      </c>
      <c r="D850" s="20" t="s">
        <v>6679</v>
      </c>
      <c r="E850" s="213">
        <v>2995.5</v>
      </c>
      <c r="F850" s="256">
        <v>41954</v>
      </c>
      <c r="G850" s="42">
        <v>2995.5</v>
      </c>
      <c r="H850" s="217">
        <f t="shared" si="28"/>
        <v>0</v>
      </c>
      <c r="I850" s="190" t="s">
        <v>4995</v>
      </c>
      <c r="K850" s="33"/>
      <c r="M850" s="192">
        <v>41972</v>
      </c>
      <c r="N850" s="193">
        <v>4733</v>
      </c>
      <c r="O850" s="322" t="s">
        <v>4923</v>
      </c>
      <c r="P850" s="308" t="s">
        <v>1693</v>
      </c>
      <c r="Q850" s="309">
        <v>4077</v>
      </c>
      <c r="R850" s="256">
        <v>41972</v>
      </c>
      <c r="S850" s="229">
        <v>4077</v>
      </c>
      <c r="T850" s="217">
        <f t="shared" si="27"/>
        <v>0</v>
      </c>
      <c r="U850" s="20" t="s">
        <v>4992</v>
      </c>
    </row>
    <row r="851" spans="1:21" x14ac:dyDescent="0.25">
      <c r="A851" s="192">
        <v>41954</v>
      </c>
      <c r="B851" s="193">
        <v>3245</v>
      </c>
      <c r="C851" s="324" t="s">
        <v>4923</v>
      </c>
      <c r="D851" s="20" t="s">
        <v>3366</v>
      </c>
      <c r="E851" s="213">
        <v>1824</v>
      </c>
      <c r="F851" s="256">
        <v>41954</v>
      </c>
      <c r="G851" s="42">
        <v>1824</v>
      </c>
      <c r="H851" s="217">
        <f t="shared" si="28"/>
        <v>0</v>
      </c>
      <c r="I851" s="190" t="s">
        <v>5010</v>
      </c>
      <c r="M851" s="192">
        <v>41973</v>
      </c>
      <c r="N851" s="193">
        <v>4854</v>
      </c>
      <c r="O851" s="322" t="s">
        <v>4923</v>
      </c>
      <c r="P851" s="308" t="s">
        <v>1693</v>
      </c>
      <c r="Q851" s="309">
        <v>4977</v>
      </c>
      <c r="R851" s="368">
        <v>41973</v>
      </c>
      <c r="S851" s="229">
        <v>4977</v>
      </c>
      <c r="T851" s="217">
        <f t="shared" si="27"/>
        <v>0</v>
      </c>
      <c r="U851" s="20" t="s">
        <v>4992</v>
      </c>
    </row>
    <row r="852" spans="1:21" x14ac:dyDescent="0.25">
      <c r="A852" s="192">
        <v>41954</v>
      </c>
      <c r="B852" s="193">
        <v>3246</v>
      </c>
      <c r="C852" s="324" t="s">
        <v>4923</v>
      </c>
      <c r="D852" s="20" t="s">
        <v>228</v>
      </c>
      <c r="E852" s="213">
        <v>1232.4000000000001</v>
      </c>
      <c r="F852" s="256">
        <v>41955</v>
      </c>
      <c r="G852" s="42">
        <v>1232.4000000000001</v>
      </c>
      <c r="H852" s="217">
        <f t="shared" si="28"/>
        <v>0</v>
      </c>
      <c r="I852" s="190" t="s">
        <v>5251</v>
      </c>
      <c r="M852" s="192">
        <v>41960</v>
      </c>
      <c r="N852" s="193">
        <v>3764</v>
      </c>
      <c r="O852" s="324" t="s">
        <v>4923</v>
      </c>
      <c r="P852" s="20" t="s">
        <v>6708</v>
      </c>
      <c r="Q852" s="213">
        <v>17331.2</v>
      </c>
      <c r="R852" s="421" t="s">
        <v>6709</v>
      </c>
      <c r="S852" s="229">
        <v>17331.2</v>
      </c>
      <c r="T852" s="217">
        <f t="shared" si="27"/>
        <v>0</v>
      </c>
      <c r="U852" s="190" t="s">
        <v>4992</v>
      </c>
    </row>
    <row r="853" spans="1:21" x14ac:dyDescent="0.25">
      <c r="A853" s="192">
        <v>41954</v>
      </c>
      <c r="B853" s="193">
        <v>3247</v>
      </c>
      <c r="C853" s="324" t="s">
        <v>4923</v>
      </c>
      <c r="D853" s="20" t="s">
        <v>6196</v>
      </c>
      <c r="E853" s="213">
        <v>1350</v>
      </c>
      <c r="F853" s="256">
        <v>41961</v>
      </c>
      <c r="G853" s="42">
        <v>1350</v>
      </c>
      <c r="H853" s="217">
        <f t="shared" si="28"/>
        <v>0</v>
      </c>
      <c r="I853" s="190" t="s">
        <v>5251</v>
      </c>
      <c r="M853" s="192">
        <v>41944</v>
      </c>
      <c r="N853" s="193">
        <v>2428</v>
      </c>
      <c r="O853" s="324" t="s">
        <v>4923</v>
      </c>
      <c r="P853" s="20" t="s">
        <v>22</v>
      </c>
      <c r="Q853" s="213">
        <v>7629.2</v>
      </c>
      <c r="R853" s="256">
        <v>41944</v>
      </c>
      <c r="S853" s="42">
        <v>7629.2</v>
      </c>
      <c r="T853" s="77">
        <f t="shared" si="27"/>
        <v>0</v>
      </c>
      <c r="U853" s="190" t="s">
        <v>4992</v>
      </c>
    </row>
    <row r="854" spans="1:21" x14ac:dyDescent="0.25">
      <c r="A854" s="192">
        <v>41954</v>
      </c>
      <c r="B854" s="193">
        <v>3248</v>
      </c>
      <c r="C854" s="324" t="s">
        <v>4923</v>
      </c>
      <c r="D854" s="308" t="s">
        <v>29</v>
      </c>
      <c r="E854" s="309">
        <v>5030.3999999999996</v>
      </c>
      <c r="F854" s="256">
        <v>41955</v>
      </c>
      <c r="G854" s="42">
        <v>5030.3999999999996</v>
      </c>
      <c r="H854" s="217">
        <f t="shared" si="28"/>
        <v>0</v>
      </c>
      <c r="I854" s="190" t="s">
        <v>4992</v>
      </c>
      <c r="M854" s="192">
        <v>41946</v>
      </c>
      <c r="N854" s="193">
        <v>2552</v>
      </c>
      <c r="O854" s="324" t="s">
        <v>4923</v>
      </c>
      <c r="P854" s="661" t="s">
        <v>22</v>
      </c>
      <c r="Q854" s="309">
        <v>4243.3</v>
      </c>
      <c r="R854" s="256">
        <v>41946</v>
      </c>
      <c r="S854" s="42">
        <v>4243.3</v>
      </c>
      <c r="T854" s="77">
        <f t="shared" si="27"/>
        <v>0</v>
      </c>
      <c r="U854" s="50" t="s">
        <v>4992</v>
      </c>
    </row>
    <row r="855" spans="1:21" x14ac:dyDescent="0.25">
      <c r="A855" s="192">
        <v>41954</v>
      </c>
      <c r="B855" s="193">
        <v>3249</v>
      </c>
      <c r="C855" s="324" t="s">
        <v>4923</v>
      </c>
      <c r="D855" s="20" t="s">
        <v>6616</v>
      </c>
      <c r="E855" s="213">
        <v>1350</v>
      </c>
      <c r="F855" s="256">
        <v>41961</v>
      </c>
      <c r="G855" s="42">
        <v>1350</v>
      </c>
      <c r="H855" s="217">
        <f t="shared" si="28"/>
        <v>0</v>
      </c>
      <c r="I855" s="190" t="s">
        <v>5251</v>
      </c>
      <c r="K855" s="33"/>
      <c r="M855" s="192">
        <v>41948</v>
      </c>
      <c r="N855" s="193">
        <v>2723</v>
      </c>
      <c r="O855" s="324" t="s">
        <v>4923</v>
      </c>
      <c r="P855" s="308" t="s">
        <v>22</v>
      </c>
      <c r="Q855" s="309">
        <v>1258.4000000000001</v>
      </c>
      <c r="R855" s="256">
        <v>41948</v>
      </c>
      <c r="S855" s="42">
        <v>1258.4000000000001</v>
      </c>
      <c r="T855" s="217">
        <f t="shared" si="27"/>
        <v>0</v>
      </c>
      <c r="U855" s="190" t="s">
        <v>4992</v>
      </c>
    </row>
    <row r="856" spans="1:21" x14ac:dyDescent="0.25">
      <c r="A856" s="192">
        <v>41954</v>
      </c>
      <c r="B856" s="193">
        <v>3250</v>
      </c>
      <c r="C856" s="324" t="s">
        <v>4923</v>
      </c>
      <c r="D856" s="20" t="s">
        <v>4592</v>
      </c>
      <c r="E856" s="213">
        <v>1472</v>
      </c>
      <c r="F856" s="256">
        <v>41955</v>
      </c>
      <c r="G856" s="42">
        <v>1472</v>
      </c>
      <c r="H856" s="217">
        <f t="shared" si="28"/>
        <v>0</v>
      </c>
      <c r="I856" s="190" t="s">
        <v>5251</v>
      </c>
      <c r="M856" s="192">
        <v>41949</v>
      </c>
      <c r="N856" s="193">
        <v>2808</v>
      </c>
      <c r="O856" s="324" t="s">
        <v>4923</v>
      </c>
      <c r="P856" s="308" t="s">
        <v>22</v>
      </c>
      <c r="Q856" s="309">
        <v>235.2</v>
      </c>
      <c r="R856" s="256">
        <v>41949</v>
      </c>
      <c r="S856" s="42">
        <v>235.2</v>
      </c>
      <c r="T856" s="217">
        <f t="shared" si="27"/>
        <v>0</v>
      </c>
      <c r="U856" s="190" t="s">
        <v>4992</v>
      </c>
    </row>
    <row r="857" spans="1:21" x14ac:dyDescent="0.25">
      <c r="A857" s="192">
        <v>41954</v>
      </c>
      <c r="B857" s="193">
        <v>3251</v>
      </c>
      <c r="C857" s="324" t="s">
        <v>4923</v>
      </c>
      <c r="D857" s="20" t="s">
        <v>5866</v>
      </c>
      <c r="E857" s="213">
        <v>2242.8000000000002</v>
      </c>
      <c r="F857" s="256">
        <v>41954</v>
      </c>
      <c r="G857" s="42">
        <v>2242.8000000000002</v>
      </c>
      <c r="H857" s="217">
        <f t="shared" si="28"/>
        <v>0</v>
      </c>
      <c r="I857" s="190" t="s">
        <v>4992</v>
      </c>
      <c r="M857" s="192">
        <v>41950</v>
      </c>
      <c r="N857" s="193">
        <v>2892</v>
      </c>
      <c r="O857" s="324" t="s">
        <v>4923</v>
      </c>
      <c r="P857" s="308" t="s">
        <v>22</v>
      </c>
      <c r="Q857" s="309">
        <v>1500</v>
      </c>
      <c r="R857" s="256">
        <v>41950</v>
      </c>
      <c r="S857" s="42">
        <v>1500</v>
      </c>
      <c r="T857" s="217">
        <f t="shared" si="27"/>
        <v>0</v>
      </c>
      <c r="U857" s="20" t="s">
        <v>4992</v>
      </c>
    </row>
    <row r="858" spans="1:21" x14ac:dyDescent="0.25">
      <c r="A858" s="192">
        <v>41954</v>
      </c>
      <c r="B858" s="193">
        <v>3252</v>
      </c>
      <c r="C858" s="324" t="s">
        <v>4923</v>
      </c>
      <c r="D858" s="20" t="s">
        <v>701</v>
      </c>
      <c r="E858" s="213">
        <v>2054.4</v>
      </c>
      <c r="F858" s="256">
        <v>41955</v>
      </c>
      <c r="G858" s="42">
        <v>2054.4</v>
      </c>
      <c r="H858" s="217">
        <f t="shared" si="28"/>
        <v>0</v>
      </c>
      <c r="I858" s="190" t="s">
        <v>5000</v>
      </c>
      <c r="M858" s="192">
        <v>41952</v>
      </c>
      <c r="N858" s="193">
        <v>3103</v>
      </c>
      <c r="O858" s="324" t="s">
        <v>4923</v>
      </c>
      <c r="P858" s="20" t="s">
        <v>22</v>
      </c>
      <c r="Q858" s="213">
        <v>1385</v>
      </c>
      <c r="R858" s="256">
        <v>41952</v>
      </c>
      <c r="S858" s="42">
        <v>1385</v>
      </c>
      <c r="T858" s="217">
        <f t="shared" si="27"/>
        <v>0</v>
      </c>
      <c r="U858" s="190" t="s">
        <v>4992</v>
      </c>
    </row>
    <row r="859" spans="1:21" x14ac:dyDescent="0.25">
      <c r="A859" s="192">
        <v>41954</v>
      </c>
      <c r="B859" s="193">
        <v>3253</v>
      </c>
      <c r="C859" s="324" t="s">
        <v>4923</v>
      </c>
      <c r="D859" s="20" t="s">
        <v>136</v>
      </c>
      <c r="E859" s="213">
        <v>1018.8</v>
      </c>
      <c r="F859" s="256">
        <v>41954</v>
      </c>
      <c r="G859" s="42">
        <v>1018.8</v>
      </c>
      <c r="H859" s="217">
        <f t="shared" si="28"/>
        <v>0</v>
      </c>
      <c r="I859" s="190" t="s">
        <v>4992</v>
      </c>
      <c r="M859" s="192">
        <v>41955</v>
      </c>
      <c r="N859" s="193">
        <v>3319</v>
      </c>
      <c r="O859" s="324" t="s">
        <v>4923</v>
      </c>
      <c r="P859" s="20" t="s">
        <v>22</v>
      </c>
      <c r="Q859" s="213">
        <v>1420.8</v>
      </c>
      <c r="R859" s="256">
        <v>41955</v>
      </c>
      <c r="S859" s="42">
        <v>1420.8</v>
      </c>
      <c r="T859" s="217">
        <f t="shared" si="27"/>
        <v>0</v>
      </c>
      <c r="U859" s="190" t="s">
        <v>4992</v>
      </c>
    </row>
    <row r="860" spans="1:21" x14ac:dyDescent="0.25">
      <c r="A860" s="192">
        <v>41954</v>
      </c>
      <c r="B860" s="193">
        <v>3254</v>
      </c>
      <c r="C860" s="324" t="s">
        <v>4923</v>
      </c>
      <c r="D860" s="20" t="s">
        <v>4586</v>
      </c>
      <c r="E860" s="213">
        <v>4700.8999999999996</v>
      </c>
      <c r="F860" s="256">
        <v>41954</v>
      </c>
      <c r="G860" s="42">
        <v>4700.8999999999996</v>
      </c>
      <c r="H860" s="217">
        <f t="shared" si="28"/>
        <v>0</v>
      </c>
      <c r="I860" s="190" t="s">
        <v>4992</v>
      </c>
      <c r="M860" s="192">
        <v>41957</v>
      </c>
      <c r="N860" s="193">
        <v>3475</v>
      </c>
      <c r="O860" s="324" t="s">
        <v>4923</v>
      </c>
      <c r="P860" s="308" t="s">
        <v>22</v>
      </c>
      <c r="Q860" s="309">
        <v>1444.8</v>
      </c>
      <c r="R860" s="256">
        <v>41957</v>
      </c>
      <c r="S860" s="42">
        <v>1444.8</v>
      </c>
      <c r="T860" s="217">
        <f t="shared" si="27"/>
        <v>0</v>
      </c>
      <c r="U860" s="20" t="s">
        <v>4992</v>
      </c>
    </row>
    <row r="861" spans="1:21" x14ac:dyDescent="0.25">
      <c r="A861" s="192">
        <v>41954</v>
      </c>
      <c r="B861" s="193">
        <v>3255</v>
      </c>
      <c r="C861" s="324" t="s">
        <v>4923</v>
      </c>
      <c r="D861" s="20" t="s">
        <v>1040</v>
      </c>
      <c r="E861" s="213">
        <v>2380.8000000000002</v>
      </c>
      <c r="F861" s="256">
        <v>41955</v>
      </c>
      <c r="G861" s="42">
        <v>2380.8000000000002</v>
      </c>
      <c r="H861" s="217">
        <f t="shared" si="28"/>
        <v>0</v>
      </c>
      <c r="I861" s="190" t="s">
        <v>5000</v>
      </c>
      <c r="M861" s="192">
        <v>41960</v>
      </c>
      <c r="N861" s="193">
        <v>3739</v>
      </c>
      <c r="O861" s="324" t="s">
        <v>4923</v>
      </c>
      <c r="P861" s="20" t="s">
        <v>22</v>
      </c>
      <c r="Q861" s="213">
        <v>1521.6</v>
      </c>
      <c r="R861" s="256">
        <v>41960</v>
      </c>
      <c r="S861" s="229">
        <v>1521.6</v>
      </c>
      <c r="T861" s="217">
        <f t="shared" si="27"/>
        <v>0</v>
      </c>
      <c r="U861" s="190" t="s">
        <v>4992</v>
      </c>
    </row>
    <row r="862" spans="1:21" x14ac:dyDescent="0.25">
      <c r="A862" s="192">
        <v>41954</v>
      </c>
      <c r="B862" s="193">
        <v>3256</v>
      </c>
      <c r="C862" s="324" t="s">
        <v>4923</v>
      </c>
      <c r="D862" s="20" t="s">
        <v>949</v>
      </c>
      <c r="E862" s="213">
        <v>390</v>
      </c>
      <c r="F862" s="256">
        <v>41954</v>
      </c>
      <c r="G862" s="42">
        <v>390</v>
      </c>
      <c r="H862" s="217">
        <f t="shared" si="28"/>
        <v>0</v>
      </c>
      <c r="I862" s="190" t="s">
        <v>4992</v>
      </c>
      <c r="M862" s="192">
        <v>41962</v>
      </c>
      <c r="N862" s="193">
        <v>3894</v>
      </c>
      <c r="O862" s="324" t="s">
        <v>4923</v>
      </c>
      <c r="P862" s="308" t="s">
        <v>22</v>
      </c>
      <c r="Q862" s="309">
        <v>1584</v>
      </c>
      <c r="R862" s="256">
        <v>41962</v>
      </c>
      <c r="S862" s="42">
        <v>1584</v>
      </c>
      <c r="T862" s="217">
        <f t="shared" si="27"/>
        <v>0</v>
      </c>
      <c r="U862" s="20" t="s">
        <v>4992</v>
      </c>
    </row>
    <row r="863" spans="1:21" x14ac:dyDescent="0.25">
      <c r="A863" s="192">
        <v>41954</v>
      </c>
      <c r="B863" s="193">
        <v>3257</v>
      </c>
      <c r="C863" s="324" t="s">
        <v>4923</v>
      </c>
      <c r="D863" s="20" t="s">
        <v>4257</v>
      </c>
      <c r="E863" s="213">
        <v>2242</v>
      </c>
      <c r="F863" s="256">
        <v>41955</v>
      </c>
      <c r="G863" s="42">
        <v>2242</v>
      </c>
      <c r="H863" s="217">
        <f t="shared" si="28"/>
        <v>0</v>
      </c>
      <c r="I863" s="190" t="s">
        <v>4997</v>
      </c>
      <c r="M863" s="192">
        <v>41964</v>
      </c>
      <c r="N863" s="193">
        <v>4043</v>
      </c>
      <c r="O863" s="322" t="s">
        <v>4923</v>
      </c>
      <c r="P863" s="308" t="s">
        <v>22</v>
      </c>
      <c r="Q863" s="309">
        <v>1377.6</v>
      </c>
      <c r="R863" s="256">
        <v>41964</v>
      </c>
      <c r="S863" s="42">
        <v>1377.6</v>
      </c>
      <c r="T863" s="217">
        <f t="shared" si="27"/>
        <v>0</v>
      </c>
      <c r="U863" s="20" t="s">
        <v>4992</v>
      </c>
    </row>
    <row r="864" spans="1:21" x14ac:dyDescent="0.25">
      <c r="A864" s="192">
        <v>41954</v>
      </c>
      <c r="B864" s="193">
        <v>3258</v>
      </c>
      <c r="C864" s="324" t="s">
        <v>4923</v>
      </c>
      <c r="D864" s="20" t="s">
        <v>2382</v>
      </c>
      <c r="E864" s="213">
        <v>4063.8</v>
      </c>
      <c r="F864" s="256">
        <v>41957</v>
      </c>
      <c r="G864" s="42">
        <v>4063.8</v>
      </c>
      <c r="H864" s="217">
        <f t="shared" si="28"/>
        <v>0</v>
      </c>
      <c r="I864" s="190" t="s">
        <v>4997</v>
      </c>
      <c r="M864" s="192">
        <v>41966</v>
      </c>
      <c r="N864" s="193">
        <v>4249</v>
      </c>
      <c r="O864" s="322" t="s">
        <v>4923</v>
      </c>
      <c r="P864" s="308" t="s">
        <v>22</v>
      </c>
      <c r="Q864" s="309">
        <v>1632</v>
      </c>
      <c r="R864" s="256">
        <v>41966</v>
      </c>
      <c r="S864" s="34">
        <v>1632</v>
      </c>
      <c r="T864" s="217">
        <f t="shared" si="27"/>
        <v>0</v>
      </c>
      <c r="U864" s="32" t="s">
        <v>4992</v>
      </c>
    </row>
    <row r="865" spans="1:21" x14ac:dyDescent="0.25">
      <c r="A865" s="192">
        <v>41954</v>
      </c>
      <c r="B865" s="193">
        <v>3259</v>
      </c>
      <c r="C865" s="324" t="s">
        <v>4923</v>
      </c>
      <c r="D865" s="20" t="s">
        <v>4740</v>
      </c>
      <c r="E865" s="213">
        <v>3008</v>
      </c>
      <c r="F865" s="256">
        <v>41954</v>
      </c>
      <c r="G865" s="42">
        <v>3008</v>
      </c>
      <c r="H865" s="217">
        <f t="shared" si="28"/>
        <v>0</v>
      </c>
      <c r="I865" s="190" t="s">
        <v>4992</v>
      </c>
      <c r="M865" s="192">
        <v>41968</v>
      </c>
      <c r="N865" s="193">
        <v>4382</v>
      </c>
      <c r="O865" s="322" t="s">
        <v>4923</v>
      </c>
      <c r="P865" s="308" t="s">
        <v>22</v>
      </c>
      <c r="Q865" s="309">
        <v>1478.4</v>
      </c>
      <c r="R865" s="256">
        <v>41968</v>
      </c>
      <c r="S865" s="34">
        <v>1478.4</v>
      </c>
      <c r="T865" s="217">
        <f t="shared" si="27"/>
        <v>0</v>
      </c>
      <c r="U865" s="32" t="s">
        <v>4992</v>
      </c>
    </row>
    <row r="866" spans="1:21" x14ac:dyDescent="0.25">
      <c r="A866" s="192">
        <v>41954</v>
      </c>
      <c r="B866" s="193">
        <v>3260</v>
      </c>
      <c r="C866" s="324" t="s">
        <v>4923</v>
      </c>
      <c r="D866" s="20" t="s">
        <v>4953</v>
      </c>
      <c r="E866" s="213">
        <v>573.79999999999995</v>
      </c>
      <c r="F866" s="256">
        <v>41954</v>
      </c>
      <c r="G866" s="42">
        <v>573.79999999999995</v>
      </c>
      <c r="H866" s="217">
        <f t="shared" si="28"/>
        <v>0</v>
      </c>
      <c r="I866" s="190" t="s">
        <v>4997</v>
      </c>
      <c r="J866" s="21"/>
      <c r="K866" s="21"/>
      <c r="M866" s="192">
        <v>41970</v>
      </c>
      <c r="N866" s="193">
        <v>4542</v>
      </c>
      <c r="O866" s="322" t="s">
        <v>4923</v>
      </c>
      <c r="P866" s="308" t="s">
        <v>22</v>
      </c>
      <c r="Q866" s="309">
        <v>1651.2</v>
      </c>
      <c r="R866" s="256">
        <v>41970</v>
      </c>
      <c r="S866" s="229">
        <v>1651.2</v>
      </c>
      <c r="T866" s="217">
        <f t="shared" si="27"/>
        <v>0</v>
      </c>
      <c r="U866" s="20" t="s">
        <v>4992</v>
      </c>
    </row>
    <row r="867" spans="1:21" x14ac:dyDescent="0.25">
      <c r="A867" s="192">
        <v>41954</v>
      </c>
      <c r="B867" s="193">
        <v>3261</v>
      </c>
      <c r="C867" s="324" t="s">
        <v>4923</v>
      </c>
      <c r="D867" s="20" t="s">
        <v>4918</v>
      </c>
      <c r="E867" s="213">
        <v>74007.3</v>
      </c>
      <c r="F867" s="256">
        <v>41954</v>
      </c>
      <c r="G867" s="42">
        <v>74007.3</v>
      </c>
      <c r="H867" s="217">
        <f t="shared" si="28"/>
        <v>0</v>
      </c>
      <c r="I867" s="190" t="s">
        <v>4997</v>
      </c>
      <c r="J867" s="21"/>
      <c r="K867" s="21"/>
      <c r="M867" s="192">
        <v>41972</v>
      </c>
      <c r="N867" s="193">
        <v>4777</v>
      </c>
      <c r="O867" s="322" t="s">
        <v>4923</v>
      </c>
      <c r="P867" s="308" t="s">
        <v>22</v>
      </c>
      <c r="Q867" s="309">
        <v>1233.5999999999999</v>
      </c>
      <c r="R867" s="368">
        <v>41972</v>
      </c>
      <c r="S867" s="229">
        <v>1233.5999999999999</v>
      </c>
      <c r="T867" s="217">
        <f t="shared" si="27"/>
        <v>0</v>
      </c>
      <c r="U867" s="20" t="s">
        <v>4992</v>
      </c>
    </row>
    <row r="868" spans="1:21" x14ac:dyDescent="0.25">
      <c r="A868" s="192">
        <v>41954</v>
      </c>
      <c r="B868" s="193">
        <v>3262</v>
      </c>
      <c r="C868" s="324" t="s">
        <v>4923</v>
      </c>
      <c r="D868" s="20" t="s">
        <v>6609</v>
      </c>
      <c r="E868" s="213">
        <v>2512.8000000000002</v>
      </c>
      <c r="F868" s="256">
        <v>41955</v>
      </c>
      <c r="G868" s="42">
        <v>2512.8000000000002</v>
      </c>
      <c r="H868" s="217">
        <f t="shared" si="28"/>
        <v>0</v>
      </c>
      <c r="I868" s="190" t="s">
        <v>4992</v>
      </c>
      <c r="J868" s="21"/>
      <c r="K868" s="21"/>
      <c r="M868" s="192">
        <v>41946</v>
      </c>
      <c r="N868" s="193">
        <v>2636</v>
      </c>
      <c r="O868" s="324" t="s">
        <v>4923</v>
      </c>
      <c r="P868" s="661" t="s">
        <v>6184</v>
      </c>
      <c r="Q868" s="309">
        <v>18964.599999999999</v>
      </c>
      <c r="R868" s="421" t="s">
        <v>6626</v>
      </c>
      <c r="S868" s="42">
        <f>16710.6+1500+754</f>
        <v>18964.599999999999</v>
      </c>
      <c r="T868" s="217">
        <f t="shared" si="27"/>
        <v>0</v>
      </c>
      <c r="U868" s="50" t="s">
        <v>5009</v>
      </c>
    </row>
    <row r="869" spans="1:21" x14ac:dyDescent="0.25">
      <c r="A869" s="192">
        <v>41954</v>
      </c>
      <c r="B869" s="193">
        <v>3263</v>
      </c>
      <c r="C869" s="324" t="s">
        <v>4923</v>
      </c>
      <c r="D869" s="20" t="s">
        <v>2578</v>
      </c>
      <c r="E869" s="213">
        <v>11805.9</v>
      </c>
      <c r="F869" s="256">
        <v>41955</v>
      </c>
      <c r="G869" s="42">
        <v>11805.9</v>
      </c>
      <c r="H869" s="217">
        <f t="shared" si="28"/>
        <v>0</v>
      </c>
      <c r="I869" s="190" t="s">
        <v>5000</v>
      </c>
      <c r="J869" s="21"/>
      <c r="K869" s="21"/>
      <c r="M869" s="192">
        <v>41953</v>
      </c>
      <c r="N869" s="193">
        <v>3211</v>
      </c>
      <c r="O869" s="324" t="s">
        <v>4923</v>
      </c>
      <c r="P869" s="20" t="s">
        <v>4598</v>
      </c>
      <c r="Q869" s="213">
        <v>25398.400000000001</v>
      </c>
      <c r="R869" s="256">
        <v>41955</v>
      </c>
      <c r="S869" s="42">
        <v>25398.400000000001</v>
      </c>
      <c r="T869" s="217">
        <f t="shared" si="27"/>
        <v>0</v>
      </c>
      <c r="U869" s="190" t="s">
        <v>5009</v>
      </c>
    </row>
    <row r="870" spans="1:21" x14ac:dyDescent="0.25">
      <c r="A870" s="192">
        <v>41954</v>
      </c>
      <c r="B870" s="193">
        <v>3264</v>
      </c>
      <c r="C870" s="324" t="s">
        <v>4923</v>
      </c>
      <c r="D870" s="20" t="s">
        <v>4234</v>
      </c>
      <c r="E870" s="213">
        <v>3866.4</v>
      </c>
      <c r="F870" s="256">
        <v>41954</v>
      </c>
      <c r="G870" s="42">
        <v>3866.4</v>
      </c>
      <c r="H870" s="217">
        <f t="shared" si="28"/>
        <v>0</v>
      </c>
      <c r="I870" s="190" t="s">
        <v>4992</v>
      </c>
      <c r="J870" s="21"/>
      <c r="K870" s="21"/>
      <c r="M870" s="192">
        <v>41963</v>
      </c>
      <c r="N870" s="193">
        <v>4009</v>
      </c>
      <c r="O870" s="322" t="s">
        <v>4923</v>
      </c>
      <c r="P870" s="308" t="s">
        <v>4598</v>
      </c>
      <c r="Q870" s="309">
        <v>18063.2</v>
      </c>
      <c r="R870" s="256">
        <v>41965</v>
      </c>
      <c r="S870" s="42">
        <v>18063.2</v>
      </c>
      <c r="T870" s="217">
        <f t="shared" si="27"/>
        <v>0</v>
      </c>
      <c r="U870" s="20" t="s">
        <v>5009</v>
      </c>
    </row>
    <row r="871" spans="1:21" x14ac:dyDescent="0.25">
      <c r="A871" s="192">
        <v>41954</v>
      </c>
      <c r="B871" s="193">
        <v>3265</v>
      </c>
      <c r="C871" s="324" t="s">
        <v>4923</v>
      </c>
      <c r="D871" s="20" t="s">
        <v>52</v>
      </c>
      <c r="E871" s="213">
        <v>4192</v>
      </c>
      <c r="F871" s="256">
        <v>41955</v>
      </c>
      <c r="G871" s="42">
        <v>4192</v>
      </c>
      <c r="H871" s="217">
        <f t="shared" si="28"/>
        <v>0</v>
      </c>
      <c r="I871" s="190" t="s">
        <v>5000</v>
      </c>
      <c r="J871" s="21"/>
      <c r="K871" s="21"/>
      <c r="M871" s="192">
        <v>41967</v>
      </c>
      <c r="N871" s="193">
        <v>4355</v>
      </c>
      <c r="O871" s="322" t="s">
        <v>4923</v>
      </c>
      <c r="P871" s="20" t="s">
        <v>4598</v>
      </c>
      <c r="Q871" s="213">
        <v>20574</v>
      </c>
      <c r="R871" s="256">
        <v>41969</v>
      </c>
      <c r="S871" s="34">
        <v>20574</v>
      </c>
      <c r="T871" s="217">
        <f t="shared" si="27"/>
        <v>0</v>
      </c>
      <c r="U871" s="32" t="s">
        <v>5009</v>
      </c>
    </row>
    <row r="872" spans="1:21" x14ac:dyDescent="0.25">
      <c r="A872" s="192">
        <v>41954</v>
      </c>
      <c r="B872" s="193">
        <v>3266</v>
      </c>
      <c r="C872" s="324" t="s">
        <v>4923</v>
      </c>
      <c r="D872" s="20" t="s">
        <v>133</v>
      </c>
      <c r="E872" s="213">
        <v>18179.400000000001</v>
      </c>
      <c r="F872" s="256">
        <v>41954</v>
      </c>
      <c r="G872" s="42">
        <v>18179.400000000001</v>
      </c>
      <c r="H872" s="217">
        <f t="shared" si="28"/>
        <v>0</v>
      </c>
      <c r="I872" s="190" t="s">
        <v>4992</v>
      </c>
      <c r="J872" s="21"/>
      <c r="K872" s="21"/>
      <c r="M872" s="192">
        <v>41970</v>
      </c>
      <c r="N872" s="193">
        <v>4593</v>
      </c>
      <c r="O872" s="322" t="s">
        <v>4923</v>
      </c>
      <c r="P872" s="199" t="s">
        <v>4598</v>
      </c>
      <c r="Q872" s="238">
        <v>22018</v>
      </c>
      <c r="R872" s="256">
        <v>41972</v>
      </c>
      <c r="S872" s="34">
        <v>22018</v>
      </c>
      <c r="T872" s="217">
        <f t="shared" si="27"/>
        <v>0</v>
      </c>
      <c r="U872" s="36" t="s">
        <v>5009</v>
      </c>
    </row>
    <row r="873" spans="1:21" x14ac:dyDescent="0.25">
      <c r="A873" s="192">
        <v>41954</v>
      </c>
      <c r="B873" s="193">
        <v>3267</v>
      </c>
      <c r="C873" s="324" t="s">
        <v>4923</v>
      </c>
      <c r="D873" s="20" t="s">
        <v>4617</v>
      </c>
      <c r="E873" s="213">
        <v>7401.6</v>
      </c>
      <c r="F873" s="256">
        <v>41955</v>
      </c>
      <c r="G873" s="42">
        <v>7401.6</v>
      </c>
      <c r="H873" s="217">
        <f t="shared" si="28"/>
        <v>0</v>
      </c>
      <c r="I873" s="190" t="s">
        <v>5000</v>
      </c>
      <c r="J873" s="21"/>
      <c r="K873" s="21"/>
      <c r="M873" s="192">
        <v>41947</v>
      </c>
      <c r="N873" s="193">
        <v>2653</v>
      </c>
      <c r="O873" s="324" t="s">
        <v>4923</v>
      </c>
      <c r="P873" s="661" t="s">
        <v>6628</v>
      </c>
      <c r="Q873" s="309">
        <v>2446.4</v>
      </c>
      <c r="R873" s="256">
        <v>41947</v>
      </c>
      <c r="S873" s="42">
        <v>2446.4</v>
      </c>
      <c r="T873" s="217">
        <f t="shared" si="27"/>
        <v>0</v>
      </c>
      <c r="U873" s="50" t="s">
        <v>4992</v>
      </c>
    </row>
    <row r="874" spans="1:21" x14ac:dyDescent="0.25">
      <c r="A874" s="192">
        <v>41954</v>
      </c>
      <c r="B874" s="193">
        <v>3268</v>
      </c>
      <c r="C874" s="324" t="s">
        <v>4923</v>
      </c>
      <c r="D874" s="20" t="s">
        <v>231</v>
      </c>
      <c r="E874" s="213">
        <v>2743</v>
      </c>
      <c r="F874" s="256">
        <v>41955</v>
      </c>
      <c r="G874" s="42">
        <v>2743</v>
      </c>
      <c r="H874" s="217">
        <f t="shared" si="28"/>
        <v>0</v>
      </c>
      <c r="I874" s="190" t="s">
        <v>5000</v>
      </c>
      <c r="J874" s="21"/>
      <c r="K874" s="21"/>
      <c r="M874" s="192">
        <v>41944</v>
      </c>
      <c r="N874" s="193">
        <v>2423</v>
      </c>
      <c r="O874" s="324" t="s">
        <v>4923</v>
      </c>
      <c r="P874" s="308" t="s">
        <v>62</v>
      </c>
      <c r="Q874" s="309">
        <v>24611.200000000001</v>
      </c>
      <c r="R874" s="256">
        <v>41944</v>
      </c>
      <c r="S874" s="42">
        <v>24611.200000000001</v>
      </c>
      <c r="T874" s="77">
        <f t="shared" si="27"/>
        <v>0</v>
      </c>
      <c r="U874" s="190" t="s">
        <v>4993</v>
      </c>
    </row>
    <row r="875" spans="1:21" x14ac:dyDescent="0.25">
      <c r="A875" s="192">
        <v>41954</v>
      </c>
      <c r="B875" s="193">
        <v>3269</v>
      </c>
      <c r="C875" s="324" t="s">
        <v>4923</v>
      </c>
      <c r="D875" s="20" t="s">
        <v>494</v>
      </c>
      <c r="E875" s="213">
        <v>6525.2</v>
      </c>
      <c r="F875" s="256">
        <v>41955</v>
      </c>
      <c r="G875" s="42">
        <v>6525.2</v>
      </c>
      <c r="H875" s="217">
        <f t="shared" si="28"/>
        <v>0</v>
      </c>
      <c r="I875" s="190" t="s">
        <v>4992</v>
      </c>
      <c r="J875" s="21"/>
      <c r="K875" s="21"/>
      <c r="M875" s="192">
        <v>41947</v>
      </c>
      <c r="N875" s="193">
        <v>2645</v>
      </c>
      <c r="O875" s="324" t="s">
        <v>4923</v>
      </c>
      <c r="P875" s="661" t="s">
        <v>62</v>
      </c>
      <c r="Q875" s="309">
        <v>6680</v>
      </c>
      <c r="R875" s="256">
        <v>41947</v>
      </c>
      <c r="S875" s="42">
        <v>6680</v>
      </c>
      <c r="T875" s="217">
        <f t="shared" si="27"/>
        <v>0</v>
      </c>
      <c r="U875" s="50" t="s">
        <v>4992</v>
      </c>
    </row>
    <row r="876" spans="1:21" x14ac:dyDescent="0.25">
      <c r="A876" s="192">
        <v>41954</v>
      </c>
      <c r="B876" s="193">
        <v>3270</v>
      </c>
      <c r="C876" s="324" t="s">
        <v>4923</v>
      </c>
      <c r="D876" s="20" t="s">
        <v>6609</v>
      </c>
      <c r="E876" s="213">
        <v>3276</v>
      </c>
      <c r="F876" s="256">
        <v>41955</v>
      </c>
      <c r="G876" s="42">
        <v>3276</v>
      </c>
      <c r="H876" s="217">
        <f t="shared" si="28"/>
        <v>0</v>
      </c>
      <c r="I876" s="190" t="s">
        <v>5000</v>
      </c>
      <c r="J876" s="21"/>
      <c r="K876" s="21"/>
      <c r="M876" s="192">
        <v>41948</v>
      </c>
      <c r="N876" s="193">
        <v>2740</v>
      </c>
      <c r="O876" s="324" t="s">
        <v>4923</v>
      </c>
      <c r="P876" s="308" t="s">
        <v>62</v>
      </c>
      <c r="Q876" s="309">
        <v>26204.799999999999</v>
      </c>
      <c r="R876" s="256">
        <v>41948</v>
      </c>
      <c r="S876" s="42">
        <v>26204.799999999999</v>
      </c>
      <c r="T876" s="217">
        <f t="shared" si="27"/>
        <v>0</v>
      </c>
      <c r="U876" s="190" t="s">
        <v>4992</v>
      </c>
    </row>
    <row r="877" spans="1:21" x14ac:dyDescent="0.25">
      <c r="A877" s="192">
        <v>41954</v>
      </c>
      <c r="B877" s="193">
        <v>3271</v>
      </c>
      <c r="C877" s="324" t="s">
        <v>4923</v>
      </c>
      <c r="D877" s="20" t="s">
        <v>1607</v>
      </c>
      <c r="E877" s="213">
        <v>4353</v>
      </c>
      <c r="F877" s="256">
        <v>41954</v>
      </c>
      <c r="G877" s="42">
        <v>4353</v>
      </c>
      <c r="H877" s="217">
        <f t="shared" si="28"/>
        <v>0</v>
      </c>
      <c r="I877" s="190" t="s">
        <v>4992</v>
      </c>
      <c r="J877" s="21"/>
      <c r="K877" s="21"/>
      <c r="M877" s="192">
        <v>41949</v>
      </c>
      <c r="N877" s="193">
        <v>2820</v>
      </c>
      <c r="O877" s="324" t="s">
        <v>4923</v>
      </c>
      <c r="P877" s="308" t="s">
        <v>62</v>
      </c>
      <c r="Q877" s="309">
        <v>25442.2</v>
      </c>
      <c r="R877" s="256">
        <v>41949</v>
      </c>
      <c r="S877" s="42">
        <v>25442.2</v>
      </c>
      <c r="T877" s="217">
        <f t="shared" si="27"/>
        <v>0</v>
      </c>
      <c r="U877" s="190" t="s">
        <v>4993</v>
      </c>
    </row>
    <row r="878" spans="1:21" x14ac:dyDescent="0.25">
      <c r="A878" s="192">
        <v>41954</v>
      </c>
      <c r="B878" s="193">
        <v>3272</v>
      </c>
      <c r="C878" s="324" t="s">
        <v>4923</v>
      </c>
      <c r="D878" s="20" t="s">
        <v>2714</v>
      </c>
      <c r="E878" s="213">
        <v>6650.4</v>
      </c>
      <c r="F878" s="256">
        <v>41955</v>
      </c>
      <c r="G878" s="42">
        <v>6650.4</v>
      </c>
      <c r="H878" s="217">
        <f t="shared" si="28"/>
        <v>0</v>
      </c>
      <c r="I878" s="190" t="s">
        <v>6049</v>
      </c>
      <c r="J878" s="21"/>
      <c r="K878" s="21"/>
      <c r="M878" s="192">
        <v>41950</v>
      </c>
      <c r="N878" s="193">
        <v>2926</v>
      </c>
      <c r="O878" s="324" t="s">
        <v>4923</v>
      </c>
      <c r="P878" s="308" t="s">
        <v>62</v>
      </c>
      <c r="Q878" s="309">
        <v>17692</v>
      </c>
      <c r="R878" s="256">
        <v>41950</v>
      </c>
      <c r="S878" s="42">
        <v>17692</v>
      </c>
      <c r="T878" s="217">
        <f t="shared" si="27"/>
        <v>0</v>
      </c>
      <c r="U878" s="20" t="s">
        <v>4993</v>
      </c>
    </row>
    <row r="879" spans="1:21" x14ac:dyDescent="0.25">
      <c r="A879" s="192">
        <v>41954</v>
      </c>
      <c r="B879" s="193">
        <v>3273</v>
      </c>
      <c r="C879" s="324" t="s">
        <v>4923</v>
      </c>
      <c r="D879" s="20" t="s">
        <v>2700</v>
      </c>
      <c r="E879" s="213">
        <v>744</v>
      </c>
      <c r="F879" s="256">
        <v>41955</v>
      </c>
      <c r="G879" s="42">
        <v>744</v>
      </c>
      <c r="H879" s="217">
        <f t="shared" si="28"/>
        <v>0</v>
      </c>
      <c r="I879" s="190" t="s">
        <v>5000</v>
      </c>
      <c r="J879" s="21"/>
      <c r="K879" s="21"/>
      <c r="M879" s="192">
        <v>41951</v>
      </c>
      <c r="N879" s="193">
        <v>2998</v>
      </c>
      <c r="O879" s="324" t="s">
        <v>4923</v>
      </c>
      <c r="P879" s="20" t="s">
        <v>62</v>
      </c>
      <c r="Q879" s="213">
        <v>23516.799999999999</v>
      </c>
      <c r="R879" s="256">
        <v>41951</v>
      </c>
      <c r="S879" s="42">
        <v>23516.799999999999</v>
      </c>
      <c r="T879" s="217">
        <f t="shared" si="27"/>
        <v>0</v>
      </c>
      <c r="U879" s="20" t="s">
        <v>4993</v>
      </c>
    </row>
    <row r="880" spans="1:21" x14ac:dyDescent="0.25">
      <c r="A880" s="192">
        <v>41954</v>
      </c>
      <c r="B880" s="193">
        <v>3274</v>
      </c>
      <c r="C880" s="324" t="s">
        <v>4923</v>
      </c>
      <c r="D880" s="20" t="s">
        <v>4240</v>
      </c>
      <c r="E880" s="213">
        <v>25786.2</v>
      </c>
      <c r="F880" s="256">
        <v>41962</v>
      </c>
      <c r="G880" s="42">
        <v>25786.2</v>
      </c>
      <c r="H880" s="217">
        <f t="shared" si="28"/>
        <v>0</v>
      </c>
      <c r="I880" s="190" t="s">
        <v>4992</v>
      </c>
      <c r="J880" s="21"/>
      <c r="K880" s="21"/>
      <c r="M880" s="192">
        <v>41954</v>
      </c>
      <c r="N880" s="193">
        <v>3231</v>
      </c>
      <c r="O880" s="324" t="s">
        <v>4923</v>
      </c>
      <c r="P880" s="20" t="s">
        <v>62</v>
      </c>
      <c r="Q880" s="213">
        <v>6837.4</v>
      </c>
      <c r="R880" s="256">
        <v>41954</v>
      </c>
      <c r="S880" s="42">
        <v>6837.4</v>
      </c>
      <c r="T880" s="217">
        <f t="shared" si="27"/>
        <v>0</v>
      </c>
      <c r="U880" s="190" t="s">
        <v>4992</v>
      </c>
    </row>
    <row r="881" spans="1:21" x14ac:dyDescent="0.25">
      <c r="A881" s="192">
        <v>41954</v>
      </c>
      <c r="B881" s="193">
        <v>3275</v>
      </c>
      <c r="C881" s="324" t="s">
        <v>4923</v>
      </c>
      <c r="D881" s="308" t="s">
        <v>396</v>
      </c>
      <c r="E881" s="309">
        <v>508</v>
      </c>
      <c r="F881" s="256">
        <v>41954</v>
      </c>
      <c r="G881" s="42">
        <v>508</v>
      </c>
      <c r="H881" s="217">
        <f t="shared" si="28"/>
        <v>0</v>
      </c>
      <c r="I881" s="190" t="s">
        <v>4992</v>
      </c>
      <c r="J881" s="21"/>
      <c r="K881" s="21"/>
      <c r="M881" s="192">
        <v>41955</v>
      </c>
      <c r="N881" s="193">
        <v>3336</v>
      </c>
      <c r="O881" s="324" t="s">
        <v>4923</v>
      </c>
      <c r="P881" s="308" t="s">
        <v>62</v>
      </c>
      <c r="Q881" s="309">
        <v>32137.200000000001</v>
      </c>
      <c r="R881" s="256">
        <v>41955</v>
      </c>
      <c r="S881" s="42">
        <v>32137.200000000001</v>
      </c>
      <c r="T881" s="217">
        <f t="shared" si="27"/>
        <v>0</v>
      </c>
      <c r="U881" s="190" t="s">
        <v>4992</v>
      </c>
    </row>
    <row r="882" spans="1:21" x14ac:dyDescent="0.25">
      <c r="A882" s="192">
        <v>41954</v>
      </c>
      <c r="B882" s="193">
        <v>3276</v>
      </c>
      <c r="C882" s="324" t="s">
        <v>4923</v>
      </c>
      <c r="D882" s="20" t="s">
        <v>1915</v>
      </c>
      <c r="E882" s="213">
        <v>788.8</v>
      </c>
      <c r="F882" s="256">
        <v>41954</v>
      </c>
      <c r="G882" s="42">
        <v>788.8</v>
      </c>
      <c r="H882" s="217">
        <f t="shared" si="28"/>
        <v>0</v>
      </c>
      <c r="I882" s="190" t="s">
        <v>4992</v>
      </c>
      <c r="M882" s="192">
        <v>41956</v>
      </c>
      <c r="N882" s="193">
        <v>3382</v>
      </c>
      <c r="O882" s="324" t="s">
        <v>4923</v>
      </c>
      <c r="P882" s="20" t="s">
        <v>62</v>
      </c>
      <c r="Q882" s="213">
        <v>23339.1</v>
      </c>
      <c r="R882" s="256">
        <v>41957</v>
      </c>
      <c r="S882" s="42">
        <v>23339.1</v>
      </c>
      <c r="T882" s="217">
        <f t="shared" si="27"/>
        <v>0</v>
      </c>
      <c r="U882" s="190" t="s">
        <v>4993</v>
      </c>
    </row>
    <row r="883" spans="1:21" x14ac:dyDescent="0.25">
      <c r="A883" s="192">
        <v>41954</v>
      </c>
      <c r="B883" s="193">
        <v>3277</v>
      </c>
      <c r="C883" s="324" t="s">
        <v>4923</v>
      </c>
      <c r="D883" s="20" t="s">
        <v>4612</v>
      </c>
      <c r="E883" s="213">
        <v>4300.8</v>
      </c>
      <c r="F883" s="256">
        <v>41954</v>
      </c>
      <c r="G883" s="42">
        <v>4300.8</v>
      </c>
      <c r="H883" s="217">
        <f t="shared" si="28"/>
        <v>0</v>
      </c>
      <c r="I883" s="190" t="s">
        <v>4995</v>
      </c>
      <c r="M883" s="192">
        <v>41956</v>
      </c>
      <c r="N883" s="193">
        <v>3415</v>
      </c>
      <c r="O883" s="324" t="s">
        <v>4923</v>
      </c>
      <c r="P883" s="308" t="s">
        <v>62</v>
      </c>
      <c r="Q883" s="309">
        <v>7553.2</v>
      </c>
      <c r="R883" s="256">
        <v>41957</v>
      </c>
      <c r="S883" s="42">
        <v>7553.2</v>
      </c>
      <c r="T883" s="217">
        <f t="shared" si="27"/>
        <v>0</v>
      </c>
      <c r="U883" s="20" t="s">
        <v>4993</v>
      </c>
    </row>
    <row r="884" spans="1:21" x14ac:dyDescent="0.25">
      <c r="A884" s="192">
        <v>41954</v>
      </c>
      <c r="B884" s="193">
        <v>3278</v>
      </c>
      <c r="C884" s="324" t="s">
        <v>4923</v>
      </c>
      <c r="D884" s="20" t="s">
        <v>5082</v>
      </c>
      <c r="E884" s="213">
        <v>2100</v>
      </c>
      <c r="F884" s="256">
        <v>41954</v>
      </c>
      <c r="G884" s="42">
        <v>2100</v>
      </c>
      <c r="H884" s="217">
        <f t="shared" si="28"/>
        <v>0</v>
      </c>
      <c r="I884" s="190" t="s">
        <v>6049</v>
      </c>
      <c r="M884" s="192">
        <v>41957</v>
      </c>
      <c r="N884" s="193">
        <v>3479</v>
      </c>
      <c r="O884" s="324" t="s">
        <v>4923</v>
      </c>
      <c r="P884" s="308" t="s">
        <v>62</v>
      </c>
      <c r="Q884" s="309">
        <v>22983.599999999999</v>
      </c>
      <c r="R884" s="256">
        <v>41958</v>
      </c>
      <c r="S884" s="42">
        <v>22983.599999999999</v>
      </c>
      <c r="T884" s="217">
        <f t="shared" si="27"/>
        <v>0</v>
      </c>
      <c r="U884" s="20" t="s">
        <v>4993</v>
      </c>
    </row>
    <row r="885" spans="1:21" x14ac:dyDescent="0.25">
      <c r="A885" s="192">
        <v>41954</v>
      </c>
      <c r="B885" s="193">
        <v>3279</v>
      </c>
      <c r="C885" s="324" t="s">
        <v>4923</v>
      </c>
      <c r="D885" s="20" t="s">
        <v>4809</v>
      </c>
      <c r="E885" s="213">
        <v>57619.4</v>
      </c>
      <c r="F885" s="256">
        <v>41955</v>
      </c>
      <c r="G885" s="42">
        <v>57619.4</v>
      </c>
      <c r="H885" s="217">
        <f t="shared" si="28"/>
        <v>0</v>
      </c>
      <c r="I885" s="190" t="s">
        <v>6049</v>
      </c>
      <c r="M885" s="192">
        <v>41958</v>
      </c>
      <c r="N885" s="193">
        <v>3619</v>
      </c>
      <c r="O885" s="324" t="s">
        <v>4923</v>
      </c>
      <c r="P885" s="20" t="s">
        <v>62</v>
      </c>
      <c r="Q885" s="213">
        <v>13950.18</v>
      </c>
      <c r="R885" s="256">
        <v>41960</v>
      </c>
      <c r="S885" s="42">
        <v>13950.18</v>
      </c>
      <c r="T885" s="217">
        <f t="shared" si="27"/>
        <v>0</v>
      </c>
      <c r="U885" s="20" t="s">
        <v>4993</v>
      </c>
    </row>
    <row r="886" spans="1:21" x14ac:dyDescent="0.25">
      <c r="A886" s="192">
        <v>41954</v>
      </c>
      <c r="B886" s="193">
        <v>3280</v>
      </c>
      <c r="C886" s="324" t="s">
        <v>4923</v>
      </c>
      <c r="D886" s="20" t="s">
        <v>4240</v>
      </c>
      <c r="E886" s="213">
        <v>3322.2</v>
      </c>
      <c r="F886" s="256">
        <v>41962</v>
      </c>
      <c r="G886" s="42">
        <v>3322.2</v>
      </c>
      <c r="H886" s="217">
        <f t="shared" si="28"/>
        <v>0</v>
      </c>
      <c r="I886" s="190" t="s">
        <v>4992</v>
      </c>
      <c r="M886" s="192">
        <v>41961</v>
      </c>
      <c r="N886" s="193">
        <v>3784</v>
      </c>
      <c r="O886" s="324" t="s">
        <v>4923</v>
      </c>
      <c r="P886" s="20" t="s">
        <v>62</v>
      </c>
      <c r="Q886" s="213">
        <v>6940</v>
      </c>
      <c r="R886" s="256">
        <v>41961</v>
      </c>
      <c r="S886" s="229">
        <v>6940</v>
      </c>
      <c r="T886" s="217">
        <f t="shared" si="27"/>
        <v>0</v>
      </c>
      <c r="U886" s="190" t="s">
        <v>4992</v>
      </c>
    </row>
    <row r="887" spans="1:21" x14ac:dyDescent="0.25">
      <c r="A887" s="192">
        <v>41954</v>
      </c>
      <c r="B887" s="193">
        <v>3281</v>
      </c>
      <c r="C887" s="324" t="s">
        <v>4923</v>
      </c>
      <c r="D887" s="20" t="s">
        <v>4240</v>
      </c>
      <c r="E887" s="213">
        <v>22342.9</v>
      </c>
      <c r="F887" s="256">
        <v>41962</v>
      </c>
      <c r="G887" s="42">
        <v>22342.9</v>
      </c>
      <c r="H887" s="217">
        <f t="shared" si="28"/>
        <v>0</v>
      </c>
      <c r="I887" s="190" t="s">
        <v>4992</v>
      </c>
      <c r="M887" s="192">
        <v>41962</v>
      </c>
      <c r="N887" s="193">
        <v>3886</v>
      </c>
      <c r="O887" s="324" t="s">
        <v>4923</v>
      </c>
      <c r="P887" s="308" t="s">
        <v>62</v>
      </c>
      <c r="Q887" s="309">
        <v>20603.599999999999</v>
      </c>
      <c r="R887" s="256">
        <v>41962</v>
      </c>
      <c r="S887" s="42">
        <v>20603.599999999999</v>
      </c>
      <c r="T887" s="217">
        <f t="shared" si="27"/>
        <v>0</v>
      </c>
      <c r="U887" s="20" t="s">
        <v>4992</v>
      </c>
    </row>
    <row r="888" spans="1:21" x14ac:dyDescent="0.25">
      <c r="A888" s="192">
        <v>41954</v>
      </c>
      <c r="B888" s="193">
        <v>3282</v>
      </c>
      <c r="C888" s="324" t="s">
        <v>4923</v>
      </c>
      <c r="D888" s="20" t="s">
        <v>6120</v>
      </c>
      <c r="E888" s="213">
        <v>3600</v>
      </c>
      <c r="F888" s="256">
        <v>41961</v>
      </c>
      <c r="G888" s="42">
        <v>3600</v>
      </c>
      <c r="H888" s="217">
        <f t="shared" si="28"/>
        <v>0</v>
      </c>
      <c r="I888" s="190" t="s">
        <v>4997</v>
      </c>
      <c r="M888" s="192">
        <v>41963</v>
      </c>
      <c r="N888" s="193">
        <v>3950</v>
      </c>
      <c r="O888" s="324" t="s">
        <v>4923</v>
      </c>
      <c r="P888" s="308" t="s">
        <v>62</v>
      </c>
      <c r="Q888" s="309">
        <v>14478.6</v>
      </c>
      <c r="R888" s="256">
        <v>41963</v>
      </c>
      <c r="S888" s="42">
        <v>14478.6</v>
      </c>
      <c r="T888" s="217">
        <f t="shared" si="27"/>
        <v>0</v>
      </c>
      <c r="U888" s="20" t="s">
        <v>4993</v>
      </c>
    </row>
    <row r="889" spans="1:21" x14ac:dyDescent="0.25">
      <c r="A889" s="192">
        <v>41954</v>
      </c>
      <c r="B889" s="193">
        <v>3283</v>
      </c>
      <c r="C889" s="324" t="s">
        <v>4923</v>
      </c>
      <c r="D889" s="20" t="s">
        <v>494</v>
      </c>
      <c r="E889" s="213">
        <v>3133.8</v>
      </c>
      <c r="F889" s="256">
        <v>41955</v>
      </c>
      <c r="G889" s="42">
        <v>3133.8</v>
      </c>
      <c r="H889" s="217">
        <f t="shared" si="28"/>
        <v>0</v>
      </c>
      <c r="I889" s="190" t="s">
        <v>4997</v>
      </c>
      <c r="M889" s="192">
        <v>41964</v>
      </c>
      <c r="N889" s="193">
        <v>4066</v>
      </c>
      <c r="O889" s="322" t="s">
        <v>4923</v>
      </c>
      <c r="P889" s="308" t="s">
        <v>62</v>
      </c>
      <c r="Q889" s="309">
        <v>21630.6</v>
      </c>
      <c r="R889" s="256">
        <v>41964</v>
      </c>
      <c r="S889" s="42">
        <v>21630.6</v>
      </c>
      <c r="T889" s="217">
        <f t="shared" si="27"/>
        <v>0</v>
      </c>
      <c r="U889" s="190" t="s">
        <v>4993</v>
      </c>
    </row>
    <row r="890" spans="1:21" x14ac:dyDescent="0.25">
      <c r="A890" s="192">
        <v>41954</v>
      </c>
      <c r="B890" s="193">
        <v>3284</v>
      </c>
      <c r="C890" s="324" t="s">
        <v>4923</v>
      </c>
      <c r="D890" s="20" t="s">
        <v>4929</v>
      </c>
      <c r="E890" s="213">
        <v>2934.1</v>
      </c>
      <c r="F890" s="256">
        <v>41954</v>
      </c>
      <c r="G890" s="42">
        <v>2934.1</v>
      </c>
      <c r="H890" s="217">
        <f t="shared" si="28"/>
        <v>0</v>
      </c>
      <c r="I890" s="190" t="s">
        <v>4992</v>
      </c>
      <c r="M890" s="192">
        <v>41965</v>
      </c>
      <c r="N890" s="193">
        <v>4171</v>
      </c>
      <c r="O890" s="322" t="s">
        <v>4923</v>
      </c>
      <c r="P890" s="308" t="s">
        <v>62</v>
      </c>
      <c r="Q890" s="309">
        <v>26150</v>
      </c>
      <c r="R890" s="256">
        <v>41965</v>
      </c>
      <c r="S890" s="34">
        <v>26150</v>
      </c>
      <c r="T890" s="217">
        <f t="shared" si="27"/>
        <v>0</v>
      </c>
      <c r="U890" s="108" t="s">
        <v>5000</v>
      </c>
    </row>
    <row r="891" spans="1:21" x14ac:dyDescent="0.25">
      <c r="A891" s="192">
        <v>41954</v>
      </c>
      <c r="B891" s="193">
        <v>3285</v>
      </c>
      <c r="C891" s="324" t="s">
        <v>4923</v>
      </c>
      <c r="D891" s="20" t="s">
        <v>106</v>
      </c>
      <c r="E891" s="213">
        <v>195472</v>
      </c>
      <c r="F891" s="256">
        <v>41967</v>
      </c>
      <c r="G891" s="42">
        <v>195472</v>
      </c>
      <c r="H891" s="217">
        <f t="shared" si="28"/>
        <v>0</v>
      </c>
      <c r="I891" s="190" t="s">
        <v>4992</v>
      </c>
      <c r="M891" s="192">
        <v>41965</v>
      </c>
      <c r="N891" s="193">
        <v>4200</v>
      </c>
      <c r="O891" s="322" t="s">
        <v>4923</v>
      </c>
      <c r="P891" s="308" t="s">
        <v>62</v>
      </c>
      <c r="Q891" s="309">
        <v>2830.88</v>
      </c>
      <c r="R891" s="256">
        <v>41967</v>
      </c>
      <c r="S891" s="34">
        <v>2830.88</v>
      </c>
      <c r="T891" s="217">
        <f t="shared" si="27"/>
        <v>0</v>
      </c>
      <c r="U891" s="32" t="s">
        <v>4993</v>
      </c>
    </row>
    <row r="892" spans="1:21" x14ac:dyDescent="0.25">
      <c r="A892" s="192">
        <v>41954</v>
      </c>
      <c r="B892" s="193">
        <v>3286</v>
      </c>
      <c r="C892" s="324" t="s">
        <v>4923</v>
      </c>
      <c r="D892" s="20" t="s">
        <v>295</v>
      </c>
      <c r="E892" s="213">
        <v>172656</v>
      </c>
      <c r="F892" s="256">
        <v>41956</v>
      </c>
      <c r="G892" s="42">
        <v>172656</v>
      </c>
      <c r="H892" s="217">
        <f t="shared" si="28"/>
        <v>0</v>
      </c>
      <c r="I892" s="190" t="s">
        <v>4992</v>
      </c>
      <c r="K892" s="33"/>
      <c r="M892" s="192">
        <v>41968</v>
      </c>
      <c r="N892" s="193">
        <v>4365</v>
      </c>
      <c r="O892" s="322" t="s">
        <v>4923</v>
      </c>
      <c r="P892" s="20" t="s">
        <v>62</v>
      </c>
      <c r="Q892" s="213">
        <v>7412</v>
      </c>
      <c r="R892" s="256">
        <v>41968</v>
      </c>
      <c r="S892" s="34">
        <v>7412</v>
      </c>
      <c r="T892" s="217">
        <f t="shared" si="27"/>
        <v>0</v>
      </c>
      <c r="U892" s="32" t="s">
        <v>4992</v>
      </c>
    </row>
    <row r="893" spans="1:21" x14ac:dyDescent="0.25">
      <c r="A893" s="192">
        <v>41954</v>
      </c>
      <c r="B893" s="193">
        <v>3287</v>
      </c>
      <c r="C893" s="324" t="s">
        <v>4923</v>
      </c>
      <c r="D893" s="20" t="s">
        <v>4183</v>
      </c>
      <c r="E893" s="213">
        <v>9428</v>
      </c>
      <c r="F893" s="256">
        <v>41954</v>
      </c>
      <c r="G893" s="42">
        <v>9428</v>
      </c>
      <c r="H893" s="217">
        <f t="shared" si="28"/>
        <v>0</v>
      </c>
      <c r="I893" s="190" t="s">
        <v>4992</v>
      </c>
      <c r="M893" s="192">
        <v>41969</v>
      </c>
      <c r="N893" s="193">
        <v>4476</v>
      </c>
      <c r="O893" s="322" t="s">
        <v>4923</v>
      </c>
      <c r="P893" s="308" t="s">
        <v>62</v>
      </c>
      <c r="Q893" s="309">
        <v>1867.3</v>
      </c>
      <c r="R893" s="256">
        <v>41969</v>
      </c>
      <c r="S893" s="34">
        <v>1867.3</v>
      </c>
      <c r="T893" s="217">
        <f t="shared" si="27"/>
        <v>0</v>
      </c>
      <c r="U893" s="108" t="s">
        <v>4992</v>
      </c>
    </row>
    <row r="894" spans="1:21" x14ac:dyDescent="0.25">
      <c r="A894" s="192">
        <v>41955</v>
      </c>
      <c r="B894" s="193">
        <v>3288</v>
      </c>
      <c r="C894" s="324" t="s">
        <v>4923</v>
      </c>
      <c r="D894" s="20" t="s">
        <v>28</v>
      </c>
      <c r="E894" s="213">
        <v>7047.6</v>
      </c>
      <c r="F894" s="256">
        <v>41955</v>
      </c>
      <c r="G894" s="42">
        <v>7047.6</v>
      </c>
      <c r="H894" s="217">
        <f t="shared" si="28"/>
        <v>0</v>
      </c>
      <c r="I894" s="190" t="s">
        <v>4992</v>
      </c>
      <c r="M894" s="192">
        <v>41969</v>
      </c>
      <c r="N894" s="193">
        <v>4482</v>
      </c>
      <c r="O894" s="322" t="s">
        <v>4923</v>
      </c>
      <c r="P894" s="308" t="s">
        <v>62</v>
      </c>
      <c r="Q894" s="309">
        <v>21180.2</v>
      </c>
      <c r="R894" s="256">
        <v>41969</v>
      </c>
      <c r="S894" s="34">
        <v>21180.2</v>
      </c>
      <c r="T894" s="217">
        <f t="shared" si="27"/>
        <v>0</v>
      </c>
      <c r="U894" s="108" t="s">
        <v>4992</v>
      </c>
    </row>
    <row r="895" spans="1:21" x14ac:dyDescent="0.25">
      <c r="A895" s="192">
        <v>41955</v>
      </c>
      <c r="B895" s="193">
        <v>3289</v>
      </c>
      <c r="C895" s="324" t="s">
        <v>4923</v>
      </c>
      <c r="D895" s="295" t="s">
        <v>53</v>
      </c>
      <c r="E895" s="296">
        <v>0</v>
      </c>
      <c r="F895" s="256"/>
      <c r="G895" s="42"/>
      <c r="H895" s="217">
        <f t="shared" si="28"/>
        <v>0</v>
      </c>
      <c r="I895" s="20" t="s">
        <v>3076</v>
      </c>
      <c r="M895" s="192">
        <v>41970</v>
      </c>
      <c r="N895" s="193">
        <v>4564</v>
      </c>
      <c r="O895" s="322" t="s">
        <v>4923</v>
      </c>
      <c r="P895" s="199" t="s">
        <v>62</v>
      </c>
      <c r="Q895" s="238">
        <v>14646.4</v>
      </c>
      <c r="R895" s="256">
        <v>41970</v>
      </c>
      <c r="S895" s="229">
        <v>14646.4</v>
      </c>
      <c r="T895" s="217">
        <f t="shared" si="27"/>
        <v>0</v>
      </c>
      <c r="U895" s="36" t="s">
        <v>4993</v>
      </c>
    </row>
    <row r="896" spans="1:21" x14ac:dyDescent="0.25">
      <c r="A896" s="192">
        <v>41955</v>
      </c>
      <c r="B896" s="193">
        <v>3290</v>
      </c>
      <c r="C896" s="324" t="s">
        <v>4923</v>
      </c>
      <c r="D896" s="308" t="s">
        <v>6120</v>
      </c>
      <c r="E896" s="309">
        <v>9000</v>
      </c>
      <c r="F896" s="256">
        <v>41961</v>
      </c>
      <c r="G896" s="42">
        <v>9000</v>
      </c>
      <c r="H896" s="217">
        <f t="shared" si="28"/>
        <v>0</v>
      </c>
      <c r="I896" s="20" t="s">
        <v>4992</v>
      </c>
      <c r="M896" s="192">
        <v>41971</v>
      </c>
      <c r="N896" s="193">
        <v>4653</v>
      </c>
      <c r="O896" s="322" t="s">
        <v>4923</v>
      </c>
      <c r="P896" s="199" t="s">
        <v>62</v>
      </c>
      <c r="Q896" s="238">
        <v>22338.6</v>
      </c>
      <c r="R896" s="256">
        <v>41971</v>
      </c>
      <c r="S896" s="34">
        <v>22338.6</v>
      </c>
      <c r="T896" s="217">
        <f t="shared" si="27"/>
        <v>0</v>
      </c>
      <c r="U896" s="36" t="s">
        <v>4993</v>
      </c>
    </row>
    <row r="897" spans="1:21" x14ac:dyDescent="0.25">
      <c r="A897" s="192">
        <v>41955</v>
      </c>
      <c r="B897" s="193">
        <v>3291</v>
      </c>
      <c r="C897" s="324" t="s">
        <v>4923</v>
      </c>
      <c r="D897" s="20" t="s">
        <v>6196</v>
      </c>
      <c r="E897" s="213">
        <v>1350</v>
      </c>
      <c r="F897" s="256">
        <v>41961</v>
      </c>
      <c r="G897" s="42">
        <v>1350</v>
      </c>
      <c r="H897" s="217">
        <f t="shared" si="28"/>
        <v>0</v>
      </c>
      <c r="I897" s="20" t="s">
        <v>4992</v>
      </c>
      <c r="M897" s="192">
        <v>41972</v>
      </c>
      <c r="N897" s="193">
        <v>4737</v>
      </c>
      <c r="O897" s="322" t="s">
        <v>4923</v>
      </c>
      <c r="P897" s="308" t="s">
        <v>62</v>
      </c>
      <c r="Q897" s="309">
        <v>25748.799999999999</v>
      </c>
      <c r="R897" s="256">
        <v>41972</v>
      </c>
      <c r="S897" s="229">
        <v>25748.799999999999</v>
      </c>
      <c r="T897" s="217">
        <f t="shared" si="27"/>
        <v>0</v>
      </c>
      <c r="U897" s="20" t="s">
        <v>4997</v>
      </c>
    </row>
    <row r="898" spans="1:21" x14ac:dyDescent="0.25">
      <c r="A898" s="192">
        <v>41955</v>
      </c>
      <c r="B898" s="193">
        <v>3292</v>
      </c>
      <c r="C898" s="324" t="s">
        <v>4923</v>
      </c>
      <c r="D898" s="20" t="s">
        <v>6616</v>
      </c>
      <c r="E898" s="213">
        <v>1350</v>
      </c>
      <c r="F898" s="256">
        <v>41961</v>
      </c>
      <c r="G898" s="42">
        <v>1350</v>
      </c>
      <c r="H898" s="217">
        <f t="shared" si="28"/>
        <v>0</v>
      </c>
      <c r="I898" s="20" t="s">
        <v>4992</v>
      </c>
      <c r="J898" s="21"/>
      <c r="K898" s="21"/>
      <c r="M898" s="192">
        <v>41972</v>
      </c>
      <c r="N898" s="193">
        <v>4746</v>
      </c>
      <c r="O898" s="322" t="s">
        <v>4923</v>
      </c>
      <c r="P898" s="308" t="s">
        <v>62</v>
      </c>
      <c r="Q898" s="309">
        <v>3267</v>
      </c>
      <c r="R898" s="256">
        <v>41972</v>
      </c>
      <c r="S898" s="229">
        <v>3267</v>
      </c>
      <c r="T898" s="217">
        <f t="shared" si="27"/>
        <v>0</v>
      </c>
      <c r="U898" s="20" t="s">
        <v>4992</v>
      </c>
    </row>
    <row r="899" spans="1:21" x14ac:dyDescent="0.25">
      <c r="A899" s="192">
        <v>41955</v>
      </c>
      <c r="B899" s="193">
        <v>3293</v>
      </c>
      <c r="C899" s="324" t="s">
        <v>4923</v>
      </c>
      <c r="D899" s="20" t="s">
        <v>1814</v>
      </c>
      <c r="E899" s="213">
        <v>15775.2</v>
      </c>
      <c r="F899" s="663" t="s">
        <v>6680</v>
      </c>
      <c r="G899" s="42">
        <v>15775.2</v>
      </c>
      <c r="H899" s="217">
        <f t="shared" si="28"/>
        <v>0</v>
      </c>
      <c r="I899" s="20" t="s">
        <v>4995</v>
      </c>
      <c r="J899" s="21"/>
      <c r="K899" s="21"/>
      <c r="M899" s="192">
        <v>41970</v>
      </c>
      <c r="N899" s="193">
        <v>4606</v>
      </c>
      <c r="O899" s="322" t="s">
        <v>4923</v>
      </c>
      <c r="P899" s="199" t="s">
        <v>6749</v>
      </c>
      <c r="Q899" s="238">
        <v>3865.4</v>
      </c>
      <c r="R899" s="256">
        <v>41970</v>
      </c>
      <c r="S899" s="34">
        <v>3865.4</v>
      </c>
      <c r="T899" s="217">
        <f t="shared" ref="T899:T962" si="29">Q899-S899</f>
        <v>0</v>
      </c>
      <c r="U899" s="36" t="s">
        <v>4992</v>
      </c>
    </row>
    <row r="900" spans="1:21" x14ac:dyDescent="0.25">
      <c r="A900" s="192">
        <v>41955</v>
      </c>
      <c r="B900" s="193">
        <v>3294</v>
      </c>
      <c r="C900" s="324" t="s">
        <v>4923</v>
      </c>
      <c r="D900" s="20" t="s">
        <v>5230</v>
      </c>
      <c r="E900" s="213">
        <v>4884</v>
      </c>
      <c r="F900" s="256">
        <v>41956</v>
      </c>
      <c r="G900" s="42">
        <v>4884</v>
      </c>
      <c r="H900" s="217">
        <f t="shared" si="28"/>
        <v>0</v>
      </c>
      <c r="I900" s="20" t="s">
        <v>4995</v>
      </c>
      <c r="J900" s="21"/>
      <c r="K900" s="21"/>
      <c r="M900" s="192">
        <v>41970</v>
      </c>
      <c r="N900" s="193">
        <v>4610</v>
      </c>
      <c r="O900" s="322" t="s">
        <v>4923</v>
      </c>
      <c r="P900" s="199" t="s">
        <v>6749</v>
      </c>
      <c r="Q900" s="238">
        <v>9466.7999999999993</v>
      </c>
      <c r="R900" s="256">
        <v>41970</v>
      </c>
      <c r="S900" s="34">
        <v>9466.7999999999993</v>
      </c>
      <c r="T900" s="217">
        <f t="shared" si="29"/>
        <v>0</v>
      </c>
      <c r="U900" s="36" t="s">
        <v>4992</v>
      </c>
    </row>
    <row r="901" spans="1:21" x14ac:dyDescent="0.25">
      <c r="A901" s="192">
        <v>41955</v>
      </c>
      <c r="B901" s="193">
        <v>3295</v>
      </c>
      <c r="C901" s="324" t="s">
        <v>4923</v>
      </c>
      <c r="D901" s="20" t="s">
        <v>4652</v>
      </c>
      <c r="E901" s="213">
        <v>1669.8</v>
      </c>
      <c r="F901" s="256">
        <v>41956</v>
      </c>
      <c r="G901" s="42">
        <v>1669.8</v>
      </c>
      <c r="H901" s="217">
        <f t="shared" si="28"/>
        <v>0</v>
      </c>
      <c r="I901" s="20" t="s">
        <v>4995</v>
      </c>
      <c r="J901" s="21"/>
      <c r="K901" s="21"/>
      <c r="M901" s="192">
        <v>41944</v>
      </c>
      <c r="N901" s="193">
        <v>2424</v>
      </c>
      <c r="O901" s="324" t="s">
        <v>4923</v>
      </c>
      <c r="P901" s="308" t="s">
        <v>2382</v>
      </c>
      <c r="Q901" s="309">
        <v>7980.4</v>
      </c>
      <c r="R901" s="256">
        <v>41944</v>
      </c>
      <c r="S901" s="42">
        <v>7980.4</v>
      </c>
      <c r="T901" s="77">
        <f t="shared" si="29"/>
        <v>0</v>
      </c>
      <c r="U901" s="190" t="s">
        <v>5000</v>
      </c>
    </row>
    <row r="902" spans="1:21" x14ac:dyDescent="0.25">
      <c r="A902" s="192">
        <v>41955</v>
      </c>
      <c r="B902" s="193">
        <v>3296</v>
      </c>
      <c r="C902" s="324" t="s">
        <v>4923</v>
      </c>
      <c r="D902" s="20" t="s">
        <v>4632</v>
      </c>
      <c r="E902" s="213">
        <v>20498.599999999999</v>
      </c>
      <c r="F902" s="256">
        <v>41955</v>
      </c>
      <c r="G902" s="42">
        <v>20498.599999999999</v>
      </c>
      <c r="H902" s="217">
        <f t="shared" si="28"/>
        <v>0</v>
      </c>
      <c r="I902" s="20" t="s">
        <v>4993</v>
      </c>
      <c r="J902" s="21"/>
      <c r="K902" s="21"/>
      <c r="M902" s="192">
        <v>41946</v>
      </c>
      <c r="N902" s="193">
        <v>2570</v>
      </c>
      <c r="O902" s="324" t="s">
        <v>4923</v>
      </c>
      <c r="P902" s="661" t="s">
        <v>2382</v>
      </c>
      <c r="Q902" s="309">
        <v>8043.3</v>
      </c>
      <c r="R902" s="256">
        <v>41947</v>
      </c>
      <c r="S902" s="42">
        <v>8043.3</v>
      </c>
      <c r="T902" s="77">
        <f t="shared" si="29"/>
        <v>0</v>
      </c>
      <c r="U902" s="50" t="s">
        <v>4995</v>
      </c>
    </row>
    <row r="903" spans="1:21" x14ac:dyDescent="0.25">
      <c r="A903" s="192">
        <v>41955</v>
      </c>
      <c r="B903" s="193">
        <v>3297</v>
      </c>
      <c r="C903" s="324" t="s">
        <v>4923</v>
      </c>
      <c r="D903" s="20" t="s">
        <v>5004</v>
      </c>
      <c r="E903" s="213">
        <v>5899</v>
      </c>
      <c r="F903" s="256">
        <v>41955</v>
      </c>
      <c r="G903" s="42">
        <v>5899</v>
      </c>
      <c r="H903" s="217">
        <f t="shared" si="28"/>
        <v>0</v>
      </c>
      <c r="I903" s="20" t="s">
        <v>4993</v>
      </c>
      <c r="J903" s="21"/>
      <c r="K903" s="21"/>
      <c r="M903" s="192">
        <v>41947</v>
      </c>
      <c r="N903" s="193">
        <v>2689</v>
      </c>
      <c r="O903" s="324" t="s">
        <v>4923</v>
      </c>
      <c r="P903" s="308" t="s">
        <v>2382</v>
      </c>
      <c r="Q903" s="309">
        <v>3420</v>
      </c>
      <c r="R903" s="425" t="s">
        <v>6629</v>
      </c>
      <c r="S903" s="42">
        <f>2593+827</f>
        <v>3420</v>
      </c>
      <c r="T903" s="217">
        <f t="shared" si="29"/>
        <v>0</v>
      </c>
      <c r="U903" s="190" t="s">
        <v>4995</v>
      </c>
    </row>
    <row r="904" spans="1:21" x14ac:dyDescent="0.25">
      <c r="A904" s="192">
        <v>41955</v>
      </c>
      <c r="B904" s="193">
        <v>3298</v>
      </c>
      <c r="C904" s="324" t="s">
        <v>4923</v>
      </c>
      <c r="D904" s="20" t="s">
        <v>123</v>
      </c>
      <c r="E904" s="213">
        <v>2001.6</v>
      </c>
      <c r="F904" s="256">
        <v>41955</v>
      </c>
      <c r="G904" s="42">
        <v>2001.6</v>
      </c>
      <c r="H904" s="217">
        <f t="shared" ref="H904:H967" si="30">E904-G904</f>
        <v>0</v>
      </c>
      <c r="I904" s="20" t="s">
        <v>4992</v>
      </c>
      <c r="J904" s="21"/>
      <c r="K904" s="21"/>
      <c r="M904" s="192">
        <v>41948</v>
      </c>
      <c r="N904" s="193">
        <v>2743</v>
      </c>
      <c r="O904" s="324" t="s">
        <v>4923</v>
      </c>
      <c r="P904" s="308" t="s">
        <v>2382</v>
      </c>
      <c r="Q904" s="309">
        <v>6166</v>
      </c>
      <c r="R904" s="256">
        <v>41949</v>
      </c>
      <c r="S904" s="42">
        <v>6166</v>
      </c>
      <c r="T904" s="217">
        <f t="shared" si="29"/>
        <v>0</v>
      </c>
      <c r="U904" s="190" t="s">
        <v>5000</v>
      </c>
    </row>
    <row r="905" spans="1:21" x14ac:dyDescent="0.25">
      <c r="A905" s="192">
        <v>41955</v>
      </c>
      <c r="B905" s="193">
        <v>3299</v>
      </c>
      <c r="C905" s="324" t="s">
        <v>4923</v>
      </c>
      <c r="D905" s="20" t="s">
        <v>4637</v>
      </c>
      <c r="E905" s="213">
        <v>1158.4000000000001</v>
      </c>
      <c r="F905" s="256">
        <v>41955</v>
      </c>
      <c r="G905" s="42">
        <v>1158.4000000000001</v>
      </c>
      <c r="H905" s="217">
        <f t="shared" si="30"/>
        <v>0</v>
      </c>
      <c r="I905" s="20" t="s">
        <v>4992</v>
      </c>
      <c r="J905" s="21"/>
      <c r="K905" s="21"/>
      <c r="M905" s="192">
        <v>41949</v>
      </c>
      <c r="N905" s="193">
        <v>2835</v>
      </c>
      <c r="O905" s="324" t="s">
        <v>4923</v>
      </c>
      <c r="P905" s="308" t="s">
        <v>2382</v>
      </c>
      <c r="Q905" s="309">
        <v>4939.8999999999996</v>
      </c>
      <c r="R905" s="256">
        <v>41950</v>
      </c>
      <c r="S905" s="42">
        <v>4939.8999999999996</v>
      </c>
      <c r="T905" s="217">
        <f t="shared" si="29"/>
        <v>0</v>
      </c>
      <c r="U905" s="190" t="s">
        <v>6049</v>
      </c>
    </row>
    <row r="906" spans="1:21" x14ac:dyDescent="0.25">
      <c r="A906" s="192">
        <v>41955</v>
      </c>
      <c r="B906" s="193">
        <v>3300</v>
      </c>
      <c r="C906" s="324" t="s">
        <v>4923</v>
      </c>
      <c r="D906" s="295" t="s">
        <v>6605</v>
      </c>
      <c r="E906" s="296">
        <v>0</v>
      </c>
      <c r="F906" s="423" t="s">
        <v>6681</v>
      </c>
      <c r="G906" s="42"/>
      <c r="H906" s="217">
        <f t="shared" si="30"/>
        <v>0</v>
      </c>
      <c r="I906" s="20" t="s">
        <v>4995</v>
      </c>
      <c r="J906" s="21"/>
      <c r="K906" s="21"/>
      <c r="M906" s="192">
        <v>41949</v>
      </c>
      <c r="N906" s="193">
        <v>2842</v>
      </c>
      <c r="O906" s="324" t="s">
        <v>4923</v>
      </c>
      <c r="P906" s="308" t="s">
        <v>2382</v>
      </c>
      <c r="Q906" s="309">
        <v>1060</v>
      </c>
      <c r="R906" s="256">
        <v>41950</v>
      </c>
      <c r="S906" s="42">
        <v>1060</v>
      </c>
      <c r="T906" s="217">
        <f t="shared" si="29"/>
        <v>0</v>
      </c>
      <c r="U906" s="190" t="s">
        <v>4995</v>
      </c>
    </row>
    <row r="907" spans="1:21" x14ac:dyDescent="0.25">
      <c r="A907" s="192">
        <v>41955</v>
      </c>
      <c r="B907" s="193">
        <v>3301</v>
      </c>
      <c r="C907" s="324" t="s">
        <v>4923</v>
      </c>
      <c r="D907" s="20" t="s">
        <v>4322</v>
      </c>
      <c r="E907" s="213">
        <v>9775.4</v>
      </c>
      <c r="F907" s="256">
        <v>41956</v>
      </c>
      <c r="G907" s="42">
        <v>9775.4</v>
      </c>
      <c r="H907" s="217">
        <f t="shared" si="30"/>
        <v>0</v>
      </c>
      <c r="I907" s="20" t="s">
        <v>4995</v>
      </c>
      <c r="J907" s="21"/>
      <c r="K907" s="21"/>
      <c r="M907" s="192">
        <v>41950</v>
      </c>
      <c r="N907" s="193">
        <v>2902</v>
      </c>
      <c r="O907" s="324" t="s">
        <v>4923</v>
      </c>
      <c r="P907" s="308" t="s">
        <v>2382</v>
      </c>
      <c r="Q907" s="309">
        <v>6029</v>
      </c>
      <c r="R907" s="256">
        <v>41953</v>
      </c>
      <c r="S907" s="42">
        <v>6029</v>
      </c>
      <c r="T907" s="217">
        <f t="shared" si="29"/>
        <v>0</v>
      </c>
      <c r="U907" s="20" t="s">
        <v>4995</v>
      </c>
    </row>
    <row r="908" spans="1:21" x14ac:dyDescent="0.25">
      <c r="A908" s="192">
        <v>41955</v>
      </c>
      <c r="B908" s="193">
        <v>3302</v>
      </c>
      <c r="C908" s="324" t="s">
        <v>4923</v>
      </c>
      <c r="D908" s="20" t="s">
        <v>501</v>
      </c>
      <c r="E908" s="213">
        <v>2706.8</v>
      </c>
      <c r="F908" s="256">
        <v>41955</v>
      </c>
      <c r="G908" s="42">
        <v>2706.8</v>
      </c>
      <c r="H908" s="217">
        <f t="shared" si="30"/>
        <v>0</v>
      </c>
      <c r="I908" s="20" t="s">
        <v>4992</v>
      </c>
      <c r="J908" s="21"/>
      <c r="K908" s="21"/>
      <c r="M908" s="192">
        <v>41951</v>
      </c>
      <c r="N908" s="193">
        <v>3009</v>
      </c>
      <c r="O908" s="324" t="s">
        <v>4923</v>
      </c>
      <c r="P908" s="20" t="s">
        <v>2382</v>
      </c>
      <c r="Q908" s="213">
        <v>5034.7</v>
      </c>
      <c r="R908" s="256">
        <v>41953</v>
      </c>
      <c r="S908" s="42">
        <v>5034.7</v>
      </c>
      <c r="T908" s="217">
        <f t="shared" si="29"/>
        <v>0</v>
      </c>
      <c r="U908" s="20" t="s">
        <v>4995</v>
      </c>
    </row>
    <row r="909" spans="1:21" x14ac:dyDescent="0.25">
      <c r="A909" s="192">
        <v>41955</v>
      </c>
      <c r="B909" s="193">
        <v>3303</v>
      </c>
      <c r="C909" s="324" t="s">
        <v>4923</v>
      </c>
      <c r="D909" s="20" t="s">
        <v>4928</v>
      </c>
      <c r="E909" s="213">
        <v>4378.3999999999996</v>
      </c>
      <c r="F909" s="256">
        <v>41956</v>
      </c>
      <c r="G909" s="42">
        <v>4378.3999999999996</v>
      </c>
      <c r="H909" s="217">
        <f t="shared" si="30"/>
        <v>0</v>
      </c>
      <c r="I909" s="20" t="s">
        <v>4995</v>
      </c>
      <c r="J909" s="21"/>
      <c r="K909" s="21"/>
      <c r="M909" s="192">
        <v>41952</v>
      </c>
      <c r="N909" s="193">
        <v>3095</v>
      </c>
      <c r="O909" s="324" t="s">
        <v>4923</v>
      </c>
      <c r="P909" s="20" t="s">
        <v>2382</v>
      </c>
      <c r="Q909" s="213">
        <v>9729.7999999999993</v>
      </c>
      <c r="R909" s="256">
        <v>41953</v>
      </c>
      <c r="S909" s="42">
        <v>9729.7999999999993</v>
      </c>
      <c r="T909" s="217">
        <f t="shared" si="29"/>
        <v>0</v>
      </c>
      <c r="U909" s="190" t="s">
        <v>4995</v>
      </c>
    </row>
    <row r="910" spans="1:21" x14ac:dyDescent="0.25">
      <c r="A910" s="192">
        <v>41955</v>
      </c>
      <c r="B910" s="193">
        <v>3304</v>
      </c>
      <c r="C910" s="324" t="s">
        <v>4923</v>
      </c>
      <c r="D910" s="20" t="s">
        <v>6605</v>
      </c>
      <c r="E910" s="213">
        <v>3369.6</v>
      </c>
      <c r="F910" s="256">
        <v>41956</v>
      </c>
      <c r="G910" s="42">
        <v>3369.6</v>
      </c>
      <c r="H910" s="217">
        <f t="shared" si="30"/>
        <v>0</v>
      </c>
      <c r="I910" s="190" t="s">
        <v>4995</v>
      </c>
      <c r="J910" s="21"/>
      <c r="K910" s="21"/>
      <c r="M910" s="192">
        <v>41953</v>
      </c>
      <c r="N910" s="193">
        <v>3155</v>
      </c>
      <c r="O910" s="324" t="s">
        <v>4923</v>
      </c>
      <c r="P910" s="20" t="s">
        <v>2382</v>
      </c>
      <c r="Q910" s="213">
        <v>3406.9</v>
      </c>
      <c r="R910" s="256">
        <v>41954</v>
      </c>
      <c r="S910" s="42">
        <v>3406.9</v>
      </c>
      <c r="T910" s="217">
        <f t="shared" si="29"/>
        <v>0</v>
      </c>
      <c r="U910" s="190" t="s">
        <v>4995</v>
      </c>
    </row>
    <row r="911" spans="1:21" x14ac:dyDescent="0.25">
      <c r="A911" s="192">
        <v>41955</v>
      </c>
      <c r="B911" s="193">
        <v>3305</v>
      </c>
      <c r="C911" s="324" t="s">
        <v>4923</v>
      </c>
      <c r="D911" s="20" t="s">
        <v>4764</v>
      </c>
      <c r="E911" s="213">
        <v>138</v>
      </c>
      <c r="F911" s="256">
        <v>41955</v>
      </c>
      <c r="G911" s="42">
        <v>138</v>
      </c>
      <c r="H911" s="217">
        <f t="shared" si="30"/>
        <v>0</v>
      </c>
      <c r="I911" s="190" t="s">
        <v>4993</v>
      </c>
      <c r="J911" s="21"/>
      <c r="K911" s="21"/>
      <c r="M911" s="192">
        <v>41954</v>
      </c>
      <c r="N911" s="193">
        <v>3258</v>
      </c>
      <c r="O911" s="324" t="s">
        <v>4923</v>
      </c>
      <c r="P911" s="20" t="s">
        <v>2382</v>
      </c>
      <c r="Q911" s="213">
        <v>4063.8</v>
      </c>
      <c r="R911" s="256">
        <v>41957</v>
      </c>
      <c r="S911" s="42">
        <v>4063.8</v>
      </c>
      <c r="T911" s="217">
        <f t="shared" si="29"/>
        <v>0</v>
      </c>
      <c r="U911" s="190" t="s">
        <v>4997</v>
      </c>
    </row>
    <row r="912" spans="1:21" x14ac:dyDescent="0.25">
      <c r="A912" s="192">
        <v>41955</v>
      </c>
      <c r="B912" s="193">
        <v>3306</v>
      </c>
      <c r="C912" s="324" t="s">
        <v>4923</v>
      </c>
      <c r="D912" s="20" t="s">
        <v>54</v>
      </c>
      <c r="E912" s="213">
        <v>6692</v>
      </c>
      <c r="F912" s="256">
        <v>41956</v>
      </c>
      <c r="G912" s="42">
        <v>6692</v>
      </c>
      <c r="H912" s="217">
        <f t="shared" si="30"/>
        <v>0</v>
      </c>
      <c r="I912" s="190" t="s">
        <v>4995</v>
      </c>
      <c r="J912" s="21"/>
      <c r="K912" s="21"/>
      <c r="M912" s="192">
        <v>41955</v>
      </c>
      <c r="N912" s="193">
        <v>3315</v>
      </c>
      <c r="O912" s="324" t="s">
        <v>4923</v>
      </c>
      <c r="P912" s="20" t="s">
        <v>2382</v>
      </c>
      <c r="Q912" s="213">
        <v>5442.8</v>
      </c>
      <c r="R912" s="256">
        <v>41957</v>
      </c>
      <c r="S912" s="42">
        <v>5442.8</v>
      </c>
      <c r="T912" s="217">
        <f t="shared" si="29"/>
        <v>0</v>
      </c>
      <c r="U912" s="190" t="s">
        <v>4995</v>
      </c>
    </row>
    <row r="913" spans="1:21" x14ac:dyDescent="0.25">
      <c r="A913" s="192">
        <v>41955</v>
      </c>
      <c r="B913" s="193">
        <v>3307</v>
      </c>
      <c r="C913" s="324" t="s">
        <v>4923</v>
      </c>
      <c r="D913" s="20" t="s">
        <v>35</v>
      </c>
      <c r="E913" s="213">
        <v>491.2</v>
      </c>
      <c r="F913" s="256">
        <v>41956</v>
      </c>
      <c r="G913" s="42">
        <v>491.2</v>
      </c>
      <c r="H913" s="217">
        <f t="shared" si="30"/>
        <v>0</v>
      </c>
      <c r="I913" s="190" t="s">
        <v>4992</v>
      </c>
      <c r="J913" s="21"/>
      <c r="K913" s="21"/>
      <c r="M913" s="192">
        <v>41955</v>
      </c>
      <c r="N913" s="193">
        <v>3316</v>
      </c>
      <c r="O913" s="324" t="s">
        <v>4923</v>
      </c>
      <c r="P913" s="20" t="s">
        <v>2382</v>
      </c>
      <c r="Q913" s="213">
        <v>4944.2</v>
      </c>
      <c r="R913" s="256">
        <v>41957</v>
      </c>
      <c r="S913" s="42">
        <v>4944.2</v>
      </c>
      <c r="T913" s="217">
        <f t="shared" si="29"/>
        <v>0</v>
      </c>
      <c r="U913" s="190" t="s">
        <v>4995</v>
      </c>
    </row>
    <row r="914" spans="1:21" x14ac:dyDescent="0.25">
      <c r="A914" s="192">
        <v>41955</v>
      </c>
      <c r="B914" s="193">
        <v>3308</v>
      </c>
      <c r="C914" s="324" t="s">
        <v>4923</v>
      </c>
      <c r="D914" s="20" t="s">
        <v>4915</v>
      </c>
      <c r="E914" s="213">
        <v>17178.8</v>
      </c>
      <c r="F914" s="256">
        <v>41955</v>
      </c>
      <c r="G914" s="42">
        <v>17178.8</v>
      </c>
      <c r="H914" s="217">
        <f t="shared" si="30"/>
        <v>0</v>
      </c>
      <c r="I914" s="190" t="s">
        <v>6617</v>
      </c>
      <c r="M914" s="192">
        <v>41956</v>
      </c>
      <c r="N914" s="193">
        <v>3423</v>
      </c>
      <c r="O914" s="324" t="s">
        <v>4923</v>
      </c>
      <c r="P914" s="308" t="s">
        <v>2382</v>
      </c>
      <c r="Q914" s="309">
        <v>3790.4</v>
      </c>
      <c r="R914" s="256">
        <v>41957</v>
      </c>
      <c r="S914" s="34">
        <v>3790.4</v>
      </c>
      <c r="T914" s="217">
        <f t="shared" si="29"/>
        <v>0</v>
      </c>
      <c r="U914" s="32" t="s">
        <v>4995</v>
      </c>
    </row>
    <row r="915" spans="1:21" x14ac:dyDescent="0.25">
      <c r="A915" s="192">
        <v>41955</v>
      </c>
      <c r="B915" s="193">
        <v>3309</v>
      </c>
      <c r="C915" s="324" t="s">
        <v>4923</v>
      </c>
      <c r="D915" s="295" t="s">
        <v>53</v>
      </c>
      <c r="E915" s="296">
        <v>0</v>
      </c>
      <c r="F915" s="256"/>
      <c r="G915" s="42"/>
      <c r="H915" s="217">
        <f t="shared" si="30"/>
        <v>0</v>
      </c>
      <c r="I915" s="190" t="s">
        <v>3076</v>
      </c>
      <c r="M915" s="192">
        <v>41957</v>
      </c>
      <c r="N915" s="193">
        <v>3513</v>
      </c>
      <c r="O915" s="324" t="s">
        <v>4923</v>
      </c>
      <c r="P915" s="308" t="s">
        <v>2382</v>
      </c>
      <c r="Q915" s="309">
        <v>4534.8</v>
      </c>
      <c r="R915" s="256">
        <v>41960</v>
      </c>
      <c r="S915" s="42">
        <v>4534.8</v>
      </c>
      <c r="T915" s="217">
        <f t="shared" si="29"/>
        <v>0</v>
      </c>
      <c r="U915" s="20" t="s">
        <v>6049</v>
      </c>
    </row>
    <row r="916" spans="1:21" x14ac:dyDescent="0.25">
      <c r="A916" s="192">
        <v>41955</v>
      </c>
      <c r="B916" s="193">
        <v>3310</v>
      </c>
      <c r="C916" s="324" t="s">
        <v>4923</v>
      </c>
      <c r="D916" s="20" t="s">
        <v>25</v>
      </c>
      <c r="E916" s="213">
        <v>3141.6</v>
      </c>
      <c r="F916" s="256">
        <v>41955</v>
      </c>
      <c r="G916" s="42">
        <v>3141.6</v>
      </c>
      <c r="H916" s="217">
        <f t="shared" si="30"/>
        <v>0</v>
      </c>
      <c r="I916" s="190" t="s">
        <v>4992</v>
      </c>
      <c r="M916" s="192">
        <v>41958</v>
      </c>
      <c r="N916" s="193">
        <v>3604</v>
      </c>
      <c r="O916" s="324" t="s">
        <v>4923</v>
      </c>
      <c r="P916" s="308" t="s">
        <v>2382</v>
      </c>
      <c r="Q916" s="309">
        <v>9931.1</v>
      </c>
      <c r="R916" s="256">
        <v>41958</v>
      </c>
      <c r="S916" s="42">
        <v>9931.1</v>
      </c>
      <c r="T916" s="217">
        <f t="shared" si="29"/>
        <v>0</v>
      </c>
      <c r="U916" s="190" t="s">
        <v>4992</v>
      </c>
    </row>
    <row r="917" spans="1:21" x14ac:dyDescent="0.25">
      <c r="A917" s="192">
        <v>41955</v>
      </c>
      <c r="B917" s="193">
        <v>3311</v>
      </c>
      <c r="C917" s="324" t="s">
        <v>4923</v>
      </c>
      <c r="D917" s="20" t="s">
        <v>116</v>
      </c>
      <c r="E917" s="213">
        <v>4647.78</v>
      </c>
      <c r="F917" s="256">
        <v>41955</v>
      </c>
      <c r="G917" s="42">
        <v>4647.78</v>
      </c>
      <c r="H917" s="217">
        <f t="shared" si="30"/>
        <v>0</v>
      </c>
      <c r="I917" s="190" t="s">
        <v>4992</v>
      </c>
      <c r="M917" s="192">
        <v>41959</v>
      </c>
      <c r="N917" s="193">
        <v>3661</v>
      </c>
      <c r="O917" s="324" t="s">
        <v>4923</v>
      </c>
      <c r="P917" s="308" t="s">
        <v>2382</v>
      </c>
      <c r="Q917" s="309">
        <v>8564.9</v>
      </c>
      <c r="R917" s="256">
        <v>41960</v>
      </c>
      <c r="S917" s="42">
        <v>8564.9</v>
      </c>
      <c r="T917" s="217">
        <f t="shared" si="29"/>
        <v>0</v>
      </c>
      <c r="U917" s="20" t="s">
        <v>4992</v>
      </c>
    </row>
    <row r="918" spans="1:21" x14ac:dyDescent="0.25">
      <c r="A918" s="192">
        <v>41955</v>
      </c>
      <c r="B918" s="193">
        <v>3312</v>
      </c>
      <c r="C918" s="324" t="s">
        <v>4923</v>
      </c>
      <c r="D918" s="20" t="s">
        <v>3366</v>
      </c>
      <c r="E918" s="213">
        <v>620</v>
      </c>
      <c r="F918" s="256">
        <v>41955</v>
      </c>
      <c r="G918" s="42">
        <v>620</v>
      </c>
      <c r="H918" s="217">
        <f t="shared" si="30"/>
        <v>0</v>
      </c>
      <c r="I918" s="190" t="s">
        <v>5010</v>
      </c>
      <c r="M918" s="192">
        <v>41960</v>
      </c>
      <c r="N918" s="193">
        <v>3734</v>
      </c>
      <c r="O918" s="324" t="s">
        <v>4923</v>
      </c>
      <c r="P918" s="20" t="s">
        <v>2382</v>
      </c>
      <c r="Q918" s="213">
        <v>5216.1000000000004</v>
      </c>
      <c r="R918" s="256">
        <v>41961</v>
      </c>
      <c r="S918" s="229">
        <v>5216.1000000000004</v>
      </c>
      <c r="T918" s="217">
        <f t="shared" si="29"/>
        <v>0</v>
      </c>
      <c r="U918" s="190" t="s">
        <v>4995</v>
      </c>
    </row>
    <row r="919" spans="1:21" x14ac:dyDescent="0.25">
      <c r="A919" s="192">
        <v>41955</v>
      </c>
      <c r="B919" s="193">
        <v>3313</v>
      </c>
      <c r="C919" s="324" t="s">
        <v>4923</v>
      </c>
      <c r="D919" s="20" t="s">
        <v>11</v>
      </c>
      <c r="E919" s="213">
        <v>32247.84</v>
      </c>
      <c r="F919" s="412">
        <v>41974</v>
      </c>
      <c r="G919" s="219">
        <v>32247.84</v>
      </c>
      <c r="H919" s="217">
        <f t="shared" si="30"/>
        <v>0</v>
      </c>
      <c r="I919" s="190" t="s">
        <v>4993</v>
      </c>
      <c r="M919" s="192">
        <v>41961</v>
      </c>
      <c r="N919" s="193">
        <v>3807</v>
      </c>
      <c r="O919" s="324" t="s">
        <v>4923</v>
      </c>
      <c r="P919" s="308" t="s">
        <v>2382</v>
      </c>
      <c r="Q919" s="309">
        <v>10600.7</v>
      </c>
      <c r="R919" s="421" t="s">
        <v>6713</v>
      </c>
      <c r="S919" s="229">
        <f>7800+2800.7</f>
        <v>10600.7</v>
      </c>
      <c r="T919" s="217">
        <f t="shared" si="29"/>
        <v>0</v>
      </c>
      <c r="U919" s="190" t="s">
        <v>4995</v>
      </c>
    </row>
    <row r="920" spans="1:21" x14ac:dyDescent="0.25">
      <c r="A920" s="192">
        <v>41955</v>
      </c>
      <c r="B920" s="193">
        <v>3314</v>
      </c>
      <c r="C920" s="324" t="s">
        <v>4923</v>
      </c>
      <c r="D920" s="20" t="s">
        <v>29</v>
      </c>
      <c r="E920" s="213">
        <v>16560.599999999999</v>
      </c>
      <c r="F920" s="256">
        <v>41956</v>
      </c>
      <c r="G920" s="42">
        <v>16560.599999999999</v>
      </c>
      <c r="H920" s="217">
        <f t="shared" si="30"/>
        <v>0</v>
      </c>
      <c r="I920" s="190" t="s">
        <v>4995</v>
      </c>
      <c r="K920" s="33"/>
      <c r="M920" s="192">
        <v>41962</v>
      </c>
      <c r="N920" s="193">
        <v>3890</v>
      </c>
      <c r="O920" s="324" t="s">
        <v>4923</v>
      </c>
      <c r="P920" s="308" t="s">
        <v>2382</v>
      </c>
      <c r="Q920" s="309">
        <v>3456.2</v>
      </c>
      <c r="R920" s="256">
        <v>41964</v>
      </c>
      <c r="S920" s="42">
        <v>3456.2</v>
      </c>
      <c r="T920" s="217">
        <f t="shared" si="29"/>
        <v>0</v>
      </c>
      <c r="U920" s="20" t="s">
        <v>4992</v>
      </c>
    </row>
    <row r="921" spans="1:21" x14ac:dyDescent="0.25">
      <c r="A921" s="192">
        <v>41955</v>
      </c>
      <c r="B921" s="193">
        <v>3315</v>
      </c>
      <c r="C921" s="324" t="s">
        <v>4923</v>
      </c>
      <c r="D921" s="20" t="s">
        <v>2382</v>
      </c>
      <c r="E921" s="213">
        <v>5442.8</v>
      </c>
      <c r="F921" s="256">
        <v>41957</v>
      </c>
      <c r="G921" s="42">
        <v>5442.8</v>
      </c>
      <c r="H921" s="217">
        <f t="shared" si="30"/>
        <v>0</v>
      </c>
      <c r="I921" s="190" t="s">
        <v>4995</v>
      </c>
      <c r="K921" s="33"/>
      <c r="M921" s="192">
        <v>41963</v>
      </c>
      <c r="N921" s="193">
        <v>3984</v>
      </c>
      <c r="O921" s="324" t="s">
        <v>4923</v>
      </c>
      <c r="P921" s="308" t="s">
        <v>2382</v>
      </c>
      <c r="Q921" s="309">
        <v>5303.55</v>
      </c>
      <c r="R921" s="256">
        <v>41963</v>
      </c>
      <c r="S921" s="42">
        <v>5303.55</v>
      </c>
      <c r="T921" s="217">
        <f t="shared" si="29"/>
        <v>0</v>
      </c>
      <c r="U921" s="20" t="s">
        <v>4995</v>
      </c>
    </row>
    <row r="922" spans="1:21" x14ac:dyDescent="0.25">
      <c r="A922" s="192">
        <v>41955</v>
      </c>
      <c r="B922" s="193">
        <v>3316</v>
      </c>
      <c r="C922" s="324" t="s">
        <v>4923</v>
      </c>
      <c r="D922" s="20" t="s">
        <v>2382</v>
      </c>
      <c r="E922" s="213">
        <v>4944.2</v>
      </c>
      <c r="F922" s="256">
        <v>41957</v>
      </c>
      <c r="G922" s="42">
        <v>4944.2</v>
      </c>
      <c r="H922" s="217">
        <f t="shared" si="30"/>
        <v>0</v>
      </c>
      <c r="I922" s="190" t="s">
        <v>4995</v>
      </c>
      <c r="M922" s="192">
        <v>41964</v>
      </c>
      <c r="N922" s="193">
        <v>4086</v>
      </c>
      <c r="O922" s="322" t="s">
        <v>4923</v>
      </c>
      <c r="P922" s="308" t="s">
        <v>2382</v>
      </c>
      <c r="Q922" s="309">
        <v>6226.7</v>
      </c>
      <c r="R922" s="256">
        <v>41964</v>
      </c>
      <c r="S922" s="42">
        <v>6226.7</v>
      </c>
      <c r="T922" s="217">
        <f t="shared" si="29"/>
        <v>0</v>
      </c>
      <c r="U922" s="108" t="s">
        <v>4995</v>
      </c>
    </row>
    <row r="923" spans="1:21" x14ac:dyDescent="0.25">
      <c r="A923" s="192">
        <v>41955</v>
      </c>
      <c r="B923" s="193">
        <v>3317</v>
      </c>
      <c r="C923" s="324" t="s">
        <v>4923</v>
      </c>
      <c r="D923" s="20" t="s">
        <v>4782</v>
      </c>
      <c r="E923" s="213">
        <v>1337.4</v>
      </c>
      <c r="F923" s="256">
        <v>41955</v>
      </c>
      <c r="G923" s="42">
        <v>1337.4</v>
      </c>
      <c r="H923" s="217">
        <f t="shared" si="30"/>
        <v>0</v>
      </c>
      <c r="I923" s="190" t="s">
        <v>4992</v>
      </c>
      <c r="M923" s="192">
        <v>41965</v>
      </c>
      <c r="N923" s="193">
        <v>4143</v>
      </c>
      <c r="O923" s="322" t="s">
        <v>4923</v>
      </c>
      <c r="P923" s="308" t="s">
        <v>2382</v>
      </c>
      <c r="Q923" s="309">
        <v>34274</v>
      </c>
      <c r="R923" s="256">
        <v>41967</v>
      </c>
      <c r="S923" s="34">
        <v>34274</v>
      </c>
      <c r="T923" s="217">
        <f t="shared" si="29"/>
        <v>0</v>
      </c>
      <c r="U923" s="108" t="s">
        <v>4992</v>
      </c>
    </row>
    <row r="924" spans="1:21" x14ac:dyDescent="0.25">
      <c r="A924" s="192">
        <v>41955</v>
      </c>
      <c r="B924" s="193">
        <v>3318</v>
      </c>
      <c r="C924" s="324" t="s">
        <v>4923</v>
      </c>
      <c r="D924" s="20" t="s">
        <v>348</v>
      </c>
      <c r="E924" s="213">
        <v>2600.4</v>
      </c>
      <c r="F924" s="256">
        <v>41956</v>
      </c>
      <c r="G924" s="42">
        <v>2600.4</v>
      </c>
      <c r="H924" s="217">
        <f t="shared" si="30"/>
        <v>0</v>
      </c>
      <c r="I924" s="190" t="s">
        <v>4995</v>
      </c>
      <c r="M924" s="192">
        <v>41966</v>
      </c>
      <c r="N924" s="193">
        <v>4244</v>
      </c>
      <c r="O924" s="322" t="s">
        <v>4923</v>
      </c>
      <c r="P924" s="308" t="s">
        <v>2382</v>
      </c>
      <c r="Q924" s="309">
        <v>6183</v>
      </c>
      <c r="R924" s="256">
        <v>41967</v>
      </c>
      <c r="S924" s="34">
        <v>6183</v>
      </c>
      <c r="T924" s="217">
        <f t="shared" si="29"/>
        <v>0</v>
      </c>
      <c r="U924" s="32" t="s">
        <v>4992</v>
      </c>
    </row>
    <row r="925" spans="1:21" x14ac:dyDescent="0.25">
      <c r="A925" s="192">
        <v>41955</v>
      </c>
      <c r="B925" s="193">
        <v>3319</v>
      </c>
      <c r="C925" s="324" t="s">
        <v>4923</v>
      </c>
      <c r="D925" s="20" t="s">
        <v>22</v>
      </c>
      <c r="E925" s="213">
        <v>1420.8</v>
      </c>
      <c r="F925" s="256">
        <v>41955</v>
      </c>
      <c r="G925" s="42">
        <v>1420.8</v>
      </c>
      <c r="H925" s="217">
        <f t="shared" si="30"/>
        <v>0</v>
      </c>
      <c r="I925" s="190" t="s">
        <v>4992</v>
      </c>
      <c r="M925" s="192">
        <v>41967</v>
      </c>
      <c r="N925" s="193">
        <v>4286</v>
      </c>
      <c r="O925" s="322" t="s">
        <v>4923</v>
      </c>
      <c r="P925" s="308" t="s">
        <v>2382</v>
      </c>
      <c r="Q925" s="309">
        <v>7044</v>
      </c>
      <c r="R925" s="368">
        <v>41967</v>
      </c>
      <c r="S925" s="42">
        <v>7044</v>
      </c>
      <c r="T925" s="217">
        <f t="shared" si="29"/>
        <v>0</v>
      </c>
      <c r="U925" s="190" t="s">
        <v>4995</v>
      </c>
    </row>
    <row r="926" spans="1:21" x14ac:dyDescent="0.25">
      <c r="A926" s="192">
        <v>41955</v>
      </c>
      <c r="B926" s="193">
        <v>3320</v>
      </c>
      <c r="C926" s="324" t="s">
        <v>4923</v>
      </c>
      <c r="D926" s="20" t="s">
        <v>4826</v>
      </c>
      <c r="E926" s="213">
        <v>2828.8</v>
      </c>
      <c r="F926" s="256">
        <v>41955</v>
      </c>
      <c r="G926" s="42">
        <v>2828.8</v>
      </c>
      <c r="H926" s="217">
        <f t="shared" si="30"/>
        <v>0</v>
      </c>
      <c r="I926" s="190" t="s">
        <v>4992</v>
      </c>
      <c r="M926" s="192">
        <v>41968</v>
      </c>
      <c r="N926" s="193">
        <v>4389</v>
      </c>
      <c r="O926" s="322" t="s">
        <v>4923</v>
      </c>
      <c r="P926" s="308" t="s">
        <v>2382</v>
      </c>
      <c r="Q926" s="309">
        <v>5949.4</v>
      </c>
      <c r="R926" s="256">
        <v>41969</v>
      </c>
      <c r="S926" s="34">
        <v>5949.4</v>
      </c>
      <c r="T926" s="217">
        <f t="shared" si="29"/>
        <v>0</v>
      </c>
      <c r="U926" s="32" t="s">
        <v>4995</v>
      </c>
    </row>
    <row r="927" spans="1:21" x14ac:dyDescent="0.25">
      <c r="A927" s="192">
        <v>41955</v>
      </c>
      <c r="B927" s="193">
        <v>3321</v>
      </c>
      <c r="C927" s="324" t="s">
        <v>4923</v>
      </c>
      <c r="D927" s="20" t="s">
        <v>1878</v>
      </c>
      <c r="E927" s="213">
        <v>5634.9</v>
      </c>
      <c r="F927" s="256">
        <v>41956</v>
      </c>
      <c r="G927" s="42">
        <v>5634.9</v>
      </c>
      <c r="H927" s="217">
        <f t="shared" si="30"/>
        <v>0</v>
      </c>
      <c r="I927" s="190" t="s">
        <v>4995</v>
      </c>
      <c r="M927" s="192">
        <v>41969</v>
      </c>
      <c r="N927" s="193">
        <v>4458</v>
      </c>
      <c r="O927" s="322" t="s">
        <v>4923</v>
      </c>
      <c r="P927" s="308" t="s">
        <v>2382</v>
      </c>
      <c r="Q927" s="309">
        <v>3104</v>
      </c>
      <c r="R927" s="256">
        <v>41969</v>
      </c>
      <c r="S927" s="34">
        <v>3104</v>
      </c>
      <c r="T927" s="217">
        <f t="shared" si="29"/>
        <v>0</v>
      </c>
      <c r="U927" s="108" t="s">
        <v>5000</v>
      </c>
    </row>
    <row r="928" spans="1:21" x14ac:dyDescent="0.25">
      <c r="A928" s="192">
        <v>41955</v>
      </c>
      <c r="B928" s="193">
        <v>3322</v>
      </c>
      <c r="C928" s="324" t="s">
        <v>4923</v>
      </c>
      <c r="D928" s="20" t="s">
        <v>4953</v>
      </c>
      <c r="E928" s="213">
        <v>4812.6000000000004</v>
      </c>
      <c r="F928" s="256">
        <v>41956</v>
      </c>
      <c r="G928" s="42">
        <v>4812.6000000000004</v>
      </c>
      <c r="H928" s="217">
        <f t="shared" si="30"/>
        <v>0</v>
      </c>
      <c r="I928" s="190" t="s">
        <v>4995</v>
      </c>
      <c r="M928" s="192">
        <v>41970</v>
      </c>
      <c r="N928" s="193">
        <v>4559</v>
      </c>
      <c r="O928" s="322" t="s">
        <v>4923</v>
      </c>
      <c r="P928" s="199" t="s">
        <v>2382</v>
      </c>
      <c r="Q928" s="238">
        <v>4342.8</v>
      </c>
      <c r="R928" s="256">
        <v>41971</v>
      </c>
      <c r="S928" s="229">
        <v>4342.8</v>
      </c>
      <c r="T928" s="217">
        <f t="shared" si="29"/>
        <v>0</v>
      </c>
      <c r="U928" s="36" t="s">
        <v>4995</v>
      </c>
    </row>
    <row r="929" spans="1:21" x14ac:dyDescent="0.25">
      <c r="A929" s="192">
        <v>41955</v>
      </c>
      <c r="B929" s="193">
        <v>3323</v>
      </c>
      <c r="C929" s="324" t="s">
        <v>4923</v>
      </c>
      <c r="D929" s="20" t="s">
        <v>54</v>
      </c>
      <c r="E929" s="213">
        <v>7972.1</v>
      </c>
      <c r="F929" s="256">
        <v>41956</v>
      </c>
      <c r="G929" s="42">
        <v>7972.1</v>
      </c>
      <c r="H929" s="217">
        <f t="shared" si="30"/>
        <v>0</v>
      </c>
      <c r="I929" s="190" t="s">
        <v>4995</v>
      </c>
      <c r="M929" s="192">
        <v>41970</v>
      </c>
      <c r="N929" s="193">
        <v>4561</v>
      </c>
      <c r="O929" s="322" t="s">
        <v>4923</v>
      </c>
      <c r="P929" s="199" t="s">
        <v>2382</v>
      </c>
      <c r="Q929" s="238">
        <v>3721.4</v>
      </c>
      <c r="R929" s="256">
        <v>41971</v>
      </c>
      <c r="S929" s="34">
        <v>3721.4</v>
      </c>
      <c r="T929" s="217">
        <f t="shared" si="29"/>
        <v>0</v>
      </c>
      <c r="U929" s="36" t="s">
        <v>4995</v>
      </c>
    </row>
    <row r="930" spans="1:21" x14ac:dyDescent="0.25">
      <c r="A930" s="192">
        <v>41955</v>
      </c>
      <c r="B930" s="193">
        <v>3324</v>
      </c>
      <c r="C930" s="324" t="s">
        <v>4923</v>
      </c>
      <c r="D930" s="20" t="s">
        <v>136</v>
      </c>
      <c r="E930" s="213">
        <v>1270.8</v>
      </c>
      <c r="F930" s="256">
        <v>41955</v>
      </c>
      <c r="G930" s="42">
        <v>1270.8</v>
      </c>
      <c r="H930" s="217">
        <f t="shared" si="30"/>
        <v>0</v>
      </c>
      <c r="I930" s="190" t="s">
        <v>4992</v>
      </c>
      <c r="K930" s="33"/>
      <c r="M930" s="192">
        <v>41971</v>
      </c>
      <c r="N930" s="193">
        <v>4637</v>
      </c>
      <c r="O930" s="322" t="s">
        <v>4923</v>
      </c>
      <c r="P930" s="199" t="s">
        <v>2382</v>
      </c>
      <c r="Q930" s="238">
        <v>7366.2</v>
      </c>
      <c r="R930" s="256">
        <v>41971</v>
      </c>
      <c r="S930" s="34">
        <v>7366.2</v>
      </c>
      <c r="T930" s="217">
        <f t="shared" si="29"/>
        <v>0</v>
      </c>
      <c r="U930" s="36" t="s">
        <v>4995</v>
      </c>
    </row>
    <row r="931" spans="1:21" x14ac:dyDescent="0.25">
      <c r="A931" s="192">
        <v>41955</v>
      </c>
      <c r="B931" s="193">
        <v>3325</v>
      </c>
      <c r="C931" s="324" t="s">
        <v>4923</v>
      </c>
      <c r="D931" s="20" t="s">
        <v>1464</v>
      </c>
      <c r="E931" s="213">
        <v>1462.5</v>
      </c>
      <c r="F931" s="256">
        <v>41956</v>
      </c>
      <c r="G931" s="42">
        <v>1462.5</v>
      </c>
      <c r="H931" s="217">
        <f t="shared" si="30"/>
        <v>0</v>
      </c>
      <c r="I931" s="190" t="s">
        <v>4995</v>
      </c>
      <c r="M931" s="192">
        <v>41972</v>
      </c>
      <c r="N931" s="193">
        <v>4785</v>
      </c>
      <c r="O931" s="322" t="s">
        <v>4923</v>
      </c>
      <c r="P931" s="308" t="s">
        <v>2382</v>
      </c>
      <c r="Q931" s="309">
        <v>10749.7</v>
      </c>
      <c r="R931" s="370">
        <v>41974</v>
      </c>
      <c r="S931" s="219">
        <v>10749.7</v>
      </c>
      <c r="T931" s="217">
        <f t="shared" si="29"/>
        <v>0</v>
      </c>
      <c r="U931" s="20" t="s">
        <v>4995</v>
      </c>
    </row>
    <row r="932" spans="1:21" x14ac:dyDescent="0.25">
      <c r="A932" s="192">
        <v>41955</v>
      </c>
      <c r="B932" s="193">
        <v>3326</v>
      </c>
      <c r="C932" s="324" t="s">
        <v>4923</v>
      </c>
      <c r="D932" s="20" t="s">
        <v>4586</v>
      </c>
      <c r="E932" s="213">
        <v>4216.3500000000004</v>
      </c>
      <c r="F932" s="256">
        <v>41955</v>
      </c>
      <c r="G932" s="42">
        <v>4216.3500000000004</v>
      </c>
      <c r="H932" s="217">
        <f t="shared" si="30"/>
        <v>0</v>
      </c>
      <c r="I932" s="190" t="s">
        <v>4992</v>
      </c>
      <c r="M932" s="192">
        <v>41972</v>
      </c>
      <c r="N932" s="193">
        <v>4790</v>
      </c>
      <c r="O932" s="322" t="s">
        <v>4923</v>
      </c>
      <c r="P932" s="308" t="s">
        <v>2382</v>
      </c>
      <c r="Q932" s="309">
        <v>172</v>
      </c>
      <c r="R932" s="370">
        <v>41974</v>
      </c>
      <c r="S932" s="219">
        <v>172</v>
      </c>
      <c r="T932" s="217">
        <f t="shared" si="29"/>
        <v>0</v>
      </c>
      <c r="U932" s="20" t="s">
        <v>4995</v>
      </c>
    </row>
    <row r="933" spans="1:21" x14ac:dyDescent="0.25">
      <c r="A933" s="192">
        <v>41955</v>
      </c>
      <c r="B933" s="193">
        <v>3327</v>
      </c>
      <c r="C933" s="324" t="s">
        <v>4923</v>
      </c>
      <c r="D933" s="20" t="s">
        <v>4841</v>
      </c>
      <c r="E933" s="213">
        <v>6436</v>
      </c>
      <c r="F933" s="256">
        <v>41955</v>
      </c>
      <c r="G933" s="42">
        <v>6436</v>
      </c>
      <c r="H933" s="217">
        <f t="shared" si="30"/>
        <v>0</v>
      </c>
      <c r="I933" s="190" t="s">
        <v>4992</v>
      </c>
      <c r="M933" s="192">
        <v>41973</v>
      </c>
      <c r="N933" s="193">
        <v>4845</v>
      </c>
      <c r="O933" s="322" t="s">
        <v>4923</v>
      </c>
      <c r="P933" s="308" t="s">
        <v>2382</v>
      </c>
      <c r="Q933" s="309">
        <v>8258.2000000000007</v>
      </c>
      <c r="R933" s="370">
        <v>41974</v>
      </c>
      <c r="S933" s="219">
        <v>8258.2000000000007</v>
      </c>
      <c r="T933" s="217">
        <f t="shared" si="29"/>
        <v>0</v>
      </c>
      <c r="U933" s="20" t="s">
        <v>4992</v>
      </c>
    </row>
    <row r="934" spans="1:21" x14ac:dyDescent="0.25">
      <c r="A934" s="192">
        <v>41955</v>
      </c>
      <c r="B934" s="193">
        <v>3328</v>
      </c>
      <c r="C934" s="324" t="s">
        <v>4923</v>
      </c>
      <c r="D934" s="20" t="s">
        <v>1693</v>
      </c>
      <c r="E934" s="213">
        <v>3447</v>
      </c>
      <c r="F934" s="256">
        <v>41955</v>
      </c>
      <c r="G934" s="42">
        <v>3447</v>
      </c>
      <c r="H934" s="217">
        <f t="shared" si="30"/>
        <v>0</v>
      </c>
      <c r="I934" s="190" t="s">
        <v>4992</v>
      </c>
      <c r="M934" s="192">
        <v>41944</v>
      </c>
      <c r="N934" s="193">
        <v>2449</v>
      </c>
      <c r="O934" s="324" t="s">
        <v>4923</v>
      </c>
      <c r="P934" s="308" t="s">
        <v>124</v>
      </c>
      <c r="Q934" s="309">
        <v>14536</v>
      </c>
      <c r="R934" s="256">
        <v>41946</v>
      </c>
      <c r="S934" s="42">
        <v>14536</v>
      </c>
      <c r="T934" s="77">
        <f t="shared" si="29"/>
        <v>0</v>
      </c>
      <c r="U934" s="190" t="s">
        <v>5009</v>
      </c>
    </row>
    <row r="935" spans="1:21" x14ac:dyDescent="0.25">
      <c r="A935" s="192">
        <v>41955</v>
      </c>
      <c r="B935" s="193">
        <v>3329</v>
      </c>
      <c r="C935" s="324" t="s">
        <v>4923</v>
      </c>
      <c r="D935" s="20" t="s">
        <v>55</v>
      </c>
      <c r="E935" s="213">
        <v>4314.7</v>
      </c>
      <c r="F935" s="256">
        <v>41955</v>
      </c>
      <c r="G935" s="42">
        <v>4314.7</v>
      </c>
      <c r="H935" s="217">
        <f t="shared" si="30"/>
        <v>0</v>
      </c>
      <c r="I935" s="190" t="s">
        <v>4992</v>
      </c>
      <c r="M935" s="192">
        <v>41946</v>
      </c>
      <c r="N935" s="193">
        <v>2553</v>
      </c>
      <c r="O935" s="324" t="s">
        <v>4923</v>
      </c>
      <c r="P935" s="661" t="s">
        <v>124</v>
      </c>
      <c r="Q935" s="309">
        <v>6661.6</v>
      </c>
      <c r="R935" s="256">
        <v>41947</v>
      </c>
      <c r="S935" s="42">
        <v>6661.6</v>
      </c>
      <c r="T935" s="77">
        <f t="shared" si="29"/>
        <v>0</v>
      </c>
      <c r="U935" s="50">
        <v>6661</v>
      </c>
    </row>
    <row r="936" spans="1:21" x14ac:dyDescent="0.25">
      <c r="A936" s="192">
        <v>41955</v>
      </c>
      <c r="B936" s="193">
        <v>3330</v>
      </c>
      <c r="C936" s="324" t="s">
        <v>4923</v>
      </c>
      <c r="D936" s="20" t="s">
        <v>6641</v>
      </c>
      <c r="E936" s="213">
        <v>2237.8000000000002</v>
      </c>
      <c r="F936" s="256">
        <v>41955</v>
      </c>
      <c r="G936" s="42">
        <v>2237.8000000000002</v>
      </c>
      <c r="H936" s="217">
        <f t="shared" si="30"/>
        <v>0</v>
      </c>
      <c r="I936" s="190" t="s">
        <v>4992</v>
      </c>
      <c r="M936" s="192">
        <v>41949</v>
      </c>
      <c r="N936" s="193">
        <v>2797</v>
      </c>
      <c r="O936" s="324" t="s">
        <v>4923</v>
      </c>
      <c r="P936" s="308" t="s">
        <v>124</v>
      </c>
      <c r="Q936" s="309">
        <v>9225</v>
      </c>
      <c r="R936" s="256">
        <v>41950</v>
      </c>
      <c r="S936" s="42">
        <v>9225</v>
      </c>
      <c r="T936" s="217">
        <f t="shared" si="29"/>
        <v>0</v>
      </c>
      <c r="U936" s="190" t="s">
        <v>5251</v>
      </c>
    </row>
    <row r="937" spans="1:21" x14ac:dyDescent="0.25">
      <c r="A937" s="192">
        <v>41955</v>
      </c>
      <c r="B937" s="193">
        <v>3331</v>
      </c>
      <c r="C937" s="324" t="s">
        <v>4923</v>
      </c>
      <c r="D937" s="20" t="s">
        <v>4257</v>
      </c>
      <c r="E937" s="213">
        <v>5811</v>
      </c>
      <c r="F937" s="256">
        <v>41956</v>
      </c>
      <c r="G937" s="42">
        <v>5811</v>
      </c>
      <c r="H937" s="217">
        <f t="shared" si="30"/>
        <v>0</v>
      </c>
      <c r="I937" s="190" t="s">
        <v>5000</v>
      </c>
      <c r="M937" s="192">
        <v>41951</v>
      </c>
      <c r="N937" s="193">
        <v>3012</v>
      </c>
      <c r="O937" s="324" t="s">
        <v>4923</v>
      </c>
      <c r="P937" s="20" t="s">
        <v>124</v>
      </c>
      <c r="Q937" s="213">
        <v>10439</v>
      </c>
      <c r="R937" s="256">
        <v>41951</v>
      </c>
      <c r="S937" s="42">
        <v>10439</v>
      </c>
      <c r="T937" s="217">
        <f t="shared" si="29"/>
        <v>0</v>
      </c>
      <c r="U937" s="20" t="s">
        <v>5251</v>
      </c>
    </row>
    <row r="938" spans="1:21" x14ac:dyDescent="0.25">
      <c r="A938" s="192">
        <v>41955</v>
      </c>
      <c r="B938" s="193">
        <v>3332</v>
      </c>
      <c r="C938" s="324" t="s">
        <v>4923</v>
      </c>
      <c r="D938" s="20" t="s">
        <v>4935</v>
      </c>
      <c r="E938" s="213">
        <v>26339</v>
      </c>
      <c r="F938" s="256">
        <v>41956</v>
      </c>
      <c r="G938" s="42">
        <v>26339</v>
      </c>
      <c r="H938" s="217">
        <f t="shared" si="30"/>
        <v>0</v>
      </c>
      <c r="I938" s="190" t="s">
        <v>5000</v>
      </c>
      <c r="M938" s="192">
        <v>41953</v>
      </c>
      <c r="N938" s="193">
        <v>3137</v>
      </c>
      <c r="O938" s="324" t="s">
        <v>4923</v>
      </c>
      <c r="P938" s="20" t="s">
        <v>124</v>
      </c>
      <c r="Q938" s="213">
        <v>144.5</v>
      </c>
      <c r="R938" s="256">
        <v>41953</v>
      </c>
      <c r="S938" s="42">
        <v>144.5</v>
      </c>
      <c r="T938" s="217">
        <f t="shared" si="29"/>
        <v>0</v>
      </c>
      <c r="U938" s="20" t="s">
        <v>5251</v>
      </c>
    </row>
    <row r="939" spans="1:21" x14ac:dyDescent="0.25">
      <c r="A939" s="192">
        <v>41955</v>
      </c>
      <c r="B939" s="193">
        <v>3333</v>
      </c>
      <c r="C939" s="324" t="s">
        <v>4923</v>
      </c>
      <c r="D939" s="20" t="s">
        <v>494</v>
      </c>
      <c r="E939" s="213">
        <v>4924.8</v>
      </c>
      <c r="F939" s="256">
        <v>41956</v>
      </c>
      <c r="G939" s="42">
        <v>4924.8</v>
      </c>
      <c r="H939" s="217">
        <f t="shared" si="30"/>
        <v>0</v>
      </c>
      <c r="I939" s="190" t="s">
        <v>4992</v>
      </c>
      <c r="K939" s="33"/>
      <c r="M939" s="192">
        <v>41954</v>
      </c>
      <c r="N939" s="193">
        <v>3237</v>
      </c>
      <c r="O939" s="324" t="s">
        <v>4923</v>
      </c>
      <c r="P939" s="20" t="s">
        <v>124</v>
      </c>
      <c r="Q939" s="213">
        <v>8934.6</v>
      </c>
      <c r="R939" s="256">
        <v>41955</v>
      </c>
      <c r="S939" s="42">
        <v>8934.6</v>
      </c>
      <c r="T939" s="217">
        <f t="shared" si="29"/>
        <v>0</v>
      </c>
      <c r="U939" s="190" t="s">
        <v>5251</v>
      </c>
    </row>
    <row r="940" spans="1:21" x14ac:dyDescent="0.25">
      <c r="A940" s="192">
        <v>41955</v>
      </c>
      <c r="B940" s="193">
        <v>3334</v>
      </c>
      <c r="C940" s="324" t="s">
        <v>4923</v>
      </c>
      <c r="D940" s="20" t="s">
        <v>2714</v>
      </c>
      <c r="E940" s="213">
        <v>4748.1000000000004</v>
      </c>
      <c r="F940" s="256">
        <v>41956</v>
      </c>
      <c r="G940" s="42">
        <v>4748.1000000000004</v>
      </c>
      <c r="H940" s="217">
        <f t="shared" si="30"/>
        <v>0</v>
      </c>
      <c r="I940" s="190" t="s">
        <v>5000</v>
      </c>
      <c r="M940" s="192">
        <v>41956</v>
      </c>
      <c r="N940" s="193">
        <v>3410</v>
      </c>
      <c r="O940" s="324" t="s">
        <v>4923</v>
      </c>
      <c r="P940" s="20" t="s">
        <v>124</v>
      </c>
      <c r="Q940" s="213">
        <v>8937</v>
      </c>
      <c r="R940" s="579">
        <v>41956</v>
      </c>
      <c r="S940" s="42">
        <v>8937</v>
      </c>
      <c r="T940" s="217">
        <f t="shared" si="29"/>
        <v>0</v>
      </c>
      <c r="U940" s="20" t="s">
        <v>5251</v>
      </c>
    </row>
    <row r="941" spans="1:21" x14ac:dyDescent="0.25">
      <c r="A941" s="192">
        <v>41955</v>
      </c>
      <c r="B941" s="193">
        <v>3335</v>
      </c>
      <c r="C941" s="324" t="s">
        <v>4923</v>
      </c>
      <c r="D941" s="20" t="s">
        <v>228</v>
      </c>
      <c r="E941" s="213">
        <v>2256.8000000000002</v>
      </c>
      <c r="F941" s="256">
        <v>41956</v>
      </c>
      <c r="G941" s="42">
        <v>2256.8000000000002</v>
      </c>
      <c r="H941" s="217">
        <f t="shared" si="30"/>
        <v>0</v>
      </c>
      <c r="I941" s="190" t="s">
        <v>5000</v>
      </c>
      <c r="M941" s="192">
        <v>41958</v>
      </c>
      <c r="N941" s="193">
        <v>3580</v>
      </c>
      <c r="O941" s="324" t="s">
        <v>4923</v>
      </c>
      <c r="P941" s="308" t="s">
        <v>124</v>
      </c>
      <c r="Q941" s="309">
        <v>12246</v>
      </c>
      <c r="R941" s="256">
        <v>41960</v>
      </c>
      <c r="S941" s="42">
        <v>12246</v>
      </c>
      <c r="T941" s="217">
        <f t="shared" si="29"/>
        <v>0</v>
      </c>
      <c r="U941" s="190" t="s">
        <v>5251</v>
      </c>
    </row>
    <row r="942" spans="1:21" x14ac:dyDescent="0.25">
      <c r="A942" s="192">
        <v>41955</v>
      </c>
      <c r="B942" s="193">
        <v>3336</v>
      </c>
      <c r="C942" s="324" t="s">
        <v>4923</v>
      </c>
      <c r="D942" s="308" t="s">
        <v>62</v>
      </c>
      <c r="E942" s="309">
        <v>32137.200000000001</v>
      </c>
      <c r="F942" s="256">
        <v>41955</v>
      </c>
      <c r="G942" s="42">
        <v>32137.200000000001</v>
      </c>
      <c r="H942" s="217">
        <f t="shared" si="30"/>
        <v>0</v>
      </c>
      <c r="I942" s="190" t="s">
        <v>4992</v>
      </c>
      <c r="M942" s="192">
        <v>41960</v>
      </c>
      <c r="N942" s="193">
        <v>3707</v>
      </c>
      <c r="O942" s="324" t="s">
        <v>4923</v>
      </c>
      <c r="P942" s="20" t="s">
        <v>124</v>
      </c>
      <c r="Q942" s="213">
        <v>6421.6</v>
      </c>
      <c r="R942" s="256">
        <v>41960</v>
      </c>
      <c r="S942" s="229">
        <v>6421.6</v>
      </c>
      <c r="T942" s="217">
        <f t="shared" si="29"/>
        <v>0</v>
      </c>
      <c r="U942" s="190" t="s">
        <v>5251</v>
      </c>
    </row>
    <row r="943" spans="1:21" x14ac:dyDescent="0.25">
      <c r="A943" s="192">
        <v>41955</v>
      </c>
      <c r="B943" s="193">
        <v>3337</v>
      </c>
      <c r="C943" s="324" t="s">
        <v>4923</v>
      </c>
      <c r="D943" s="20" t="s">
        <v>312</v>
      </c>
      <c r="E943" s="213">
        <v>10560.9</v>
      </c>
      <c r="F943" s="256">
        <v>41956</v>
      </c>
      <c r="G943" s="42">
        <v>10560.9</v>
      </c>
      <c r="H943" s="217">
        <f t="shared" si="30"/>
        <v>0</v>
      </c>
      <c r="I943" s="190" t="s">
        <v>5000</v>
      </c>
      <c r="M943" s="192">
        <v>41961</v>
      </c>
      <c r="N943" s="193">
        <v>3827</v>
      </c>
      <c r="O943" s="324" t="s">
        <v>4923</v>
      </c>
      <c r="P943" s="308" t="s">
        <v>124</v>
      </c>
      <c r="Q943" s="309">
        <v>3528</v>
      </c>
      <c r="R943" s="256">
        <v>41963</v>
      </c>
      <c r="S943" s="229">
        <v>3528</v>
      </c>
      <c r="T943" s="217">
        <f t="shared" si="29"/>
        <v>0</v>
      </c>
      <c r="U943" s="190" t="s">
        <v>4992</v>
      </c>
    </row>
    <row r="944" spans="1:21" x14ac:dyDescent="0.25">
      <c r="A944" s="192">
        <v>41955</v>
      </c>
      <c r="B944" s="193">
        <v>3338</v>
      </c>
      <c r="C944" s="324" t="s">
        <v>4923</v>
      </c>
      <c r="D944" s="20" t="s">
        <v>1464</v>
      </c>
      <c r="E944" s="213">
        <v>1341</v>
      </c>
      <c r="F944" s="256">
        <v>41956</v>
      </c>
      <c r="G944" s="42">
        <v>1341</v>
      </c>
      <c r="H944" s="217">
        <f t="shared" si="30"/>
        <v>0</v>
      </c>
      <c r="I944" s="190" t="s">
        <v>4992</v>
      </c>
      <c r="M944" s="192">
        <v>41962</v>
      </c>
      <c r="N944" s="193">
        <v>3879</v>
      </c>
      <c r="O944" s="324" t="s">
        <v>4923</v>
      </c>
      <c r="P944" s="308" t="s">
        <v>124</v>
      </c>
      <c r="Q944" s="309">
        <v>6817.2</v>
      </c>
      <c r="R944" s="579">
        <v>41962</v>
      </c>
      <c r="S944" s="42">
        <v>6817.2</v>
      </c>
      <c r="T944" s="217">
        <f t="shared" si="29"/>
        <v>0</v>
      </c>
      <c r="U944" s="20" t="s">
        <v>6049</v>
      </c>
    </row>
    <row r="945" spans="1:21" x14ac:dyDescent="0.25">
      <c r="A945" s="192">
        <v>41955</v>
      </c>
      <c r="B945" s="193">
        <v>3339</v>
      </c>
      <c r="C945" s="324" t="s">
        <v>4923</v>
      </c>
      <c r="D945" s="20" t="s">
        <v>5090</v>
      </c>
      <c r="E945" s="213">
        <v>3896.1</v>
      </c>
      <c r="F945" s="256">
        <v>41961</v>
      </c>
      <c r="G945" s="42">
        <v>3896.1</v>
      </c>
      <c r="H945" s="217">
        <f t="shared" si="30"/>
        <v>0</v>
      </c>
      <c r="I945" s="190" t="s">
        <v>4992</v>
      </c>
      <c r="M945" s="192">
        <v>41964</v>
      </c>
      <c r="N945" s="193">
        <v>4072</v>
      </c>
      <c r="O945" s="322" t="s">
        <v>4923</v>
      </c>
      <c r="P945" s="308" t="s">
        <v>124</v>
      </c>
      <c r="Q945" s="309">
        <v>14896.8</v>
      </c>
      <c r="R945" s="256">
        <v>41965</v>
      </c>
      <c r="S945" s="42">
        <v>14896.8</v>
      </c>
      <c r="T945" s="217">
        <f t="shared" si="29"/>
        <v>0</v>
      </c>
      <c r="U945" s="190" t="s">
        <v>4993</v>
      </c>
    </row>
    <row r="946" spans="1:21" x14ac:dyDescent="0.25">
      <c r="A946" s="192">
        <v>41955</v>
      </c>
      <c r="B946" s="193">
        <v>3340</v>
      </c>
      <c r="C946" s="324" t="s">
        <v>4923</v>
      </c>
      <c r="D946" s="20" t="s">
        <v>1202</v>
      </c>
      <c r="E946" s="213">
        <v>49</v>
      </c>
      <c r="F946" s="256">
        <v>41955</v>
      </c>
      <c r="G946" s="42">
        <v>49</v>
      </c>
      <c r="H946" s="217">
        <f t="shared" si="30"/>
        <v>0</v>
      </c>
      <c r="I946" s="190" t="s">
        <v>4992</v>
      </c>
      <c r="J946" s="21"/>
      <c r="K946" s="21"/>
      <c r="M946" s="192">
        <v>41968</v>
      </c>
      <c r="N946" s="193">
        <v>4375</v>
      </c>
      <c r="O946" s="322" t="s">
        <v>4923</v>
      </c>
      <c r="P946" s="308" t="s">
        <v>124</v>
      </c>
      <c r="Q946" s="309">
        <v>6953.4</v>
      </c>
      <c r="R946" s="256">
        <v>41968</v>
      </c>
      <c r="S946" s="34">
        <v>6953.4</v>
      </c>
      <c r="T946" s="217">
        <f t="shared" si="29"/>
        <v>0</v>
      </c>
      <c r="U946" s="32" t="s">
        <v>5251</v>
      </c>
    </row>
    <row r="947" spans="1:21" x14ac:dyDescent="0.25">
      <c r="A947" s="192">
        <v>41955</v>
      </c>
      <c r="B947" s="193">
        <v>3341</v>
      </c>
      <c r="C947" s="324" t="s">
        <v>4923</v>
      </c>
      <c r="D947" s="20" t="s">
        <v>396</v>
      </c>
      <c r="E947" s="213">
        <v>324</v>
      </c>
      <c r="F947" s="256">
        <v>41955</v>
      </c>
      <c r="G947" s="42">
        <v>324</v>
      </c>
      <c r="H947" s="217">
        <f t="shared" si="30"/>
        <v>0</v>
      </c>
      <c r="I947" s="190" t="s">
        <v>4992</v>
      </c>
      <c r="J947" s="21"/>
      <c r="K947" s="21"/>
      <c r="M947" s="192">
        <v>41970</v>
      </c>
      <c r="N947" s="193">
        <v>4544</v>
      </c>
      <c r="O947" s="322" t="s">
        <v>4923</v>
      </c>
      <c r="P947" s="308" t="s">
        <v>124</v>
      </c>
      <c r="Q947" s="309">
        <v>8995.6</v>
      </c>
      <c r="R947" s="256">
        <v>41970</v>
      </c>
      <c r="S947" s="229">
        <v>8995.6</v>
      </c>
      <c r="T947" s="217">
        <f t="shared" si="29"/>
        <v>0</v>
      </c>
      <c r="U947" s="20" t="s">
        <v>5251</v>
      </c>
    </row>
    <row r="948" spans="1:21" x14ac:dyDescent="0.25">
      <c r="A948" s="192">
        <v>41955</v>
      </c>
      <c r="B948" s="193">
        <v>3342</v>
      </c>
      <c r="C948" s="324" t="s">
        <v>4923</v>
      </c>
      <c r="D948" s="20" t="s">
        <v>1607</v>
      </c>
      <c r="E948" s="213">
        <v>4303</v>
      </c>
      <c r="F948" s="256">
        <v>41955</v>
      </c>
      <c r="G948" s="42">
        <v>4303</v>
      </c>
      <c r="H948" s="217">
        <f t="shared" si="30"/>
        <v>0</v>
      </c>
      <c r="I948" s="190" t="s">
        <v>4992</v>
      </c>
      <c r="J948" s="21"/>
      <c r="K948" s="21"/>
      <c r="M948" s="192">
        <v>41972</v>
      </c>
      <c r="N948" s="193">
        <v>4758</v>
      </c>
      <c r="O948" s="322" t="s">
        <v>4923</v>
      </c>
      <c r="P948" s="308" t="s">
        <v>124</v>
      </c>
      <c r="Q948" s="309">
        <v>9460</v>
      </c>
      <c r="R948" s="256">
        <v>41972</v>
      </c>
      <c r="S948" s="229">
        <v>9460</v>
      </c>
      <c r="T948" s="217">
        <f t="shared" si="29"/>
        <v>0</v>
      </c>
      <c r="U948" s="20" t="s">
        <v>5251</v>
      </c>
    </row>
    <row r="949" spans="1:21" x14ac:dyDescent="0.25">
      <c r="A949" s="192">
        <v>41955</v>
      </c>
      <c r="B949" s="193">
        <v>3343</v>
      </c>
      <c r="C949" s="324" t="s">
        <v>4923</v>
      </c>
      <c r="D949" s="20" t="s">
        <v>1607</v>
      </c>
      <c r="E949" s="213">
        <v>400</v>
      </c>
      <c r="F949" s="256">
        <v>41955</v>
      </c>
      <c r="G949" s="42">
        <v>400</v>
      </c>
      <c r="H949" s="217">
        <f t="shared" si="30"/>
        <v>0</v>
      </c>
      <c r="I949" s="190" t="s">
        <v>4992</v>
      </c>
      <c r="J949" s="21"/>
      <c r="K949" s="21"/>
      <c r="M949" s="192">
        <v>41972</v>
      </c>
      <c r="N949" s="193">
        <v>4759</v>
      </c>
      <c r="O949" s="322" t="s">
        <v>4923</v>
      </c>
      <c r="P949" s="308" t="s">
        <v>124</v>
      </c>
      <c r="Q949" s="309">
        <v>1488</v>
      </c>
      <c r="R949" s="256">
        <v>41972</v>
      </c>
      <c r="S949" s="229">
        <v>1488</v>
      </c>
      <c r="T949" s="217">
        <f t="shared" si="29"/>
        <v>0</v>
      </c>
      <c r="U949" s="20" t="s">
        <v>5251</v>
      </c>
    </row>
    <row r="950" spans="1:21" x14ac:dyDescent="0.25">
      <c r="A950" s="192">
        <v>41955</v>
      </c>
      <c r="B950" s="193">
        <v>3344</v>
      </c>
      <c r="C950" s="324" t="s">
        <v>4923</v>
      </c>
      <c r="D950" s="20" t="s">
        <v>133</v>
      </c>
      <c r="E950" s="213">
        <v>2088</v>
      </c>
      <c r="F950" s="256">
        <v>41955</v>
      </c>
      <c r="G950" s="42">
        <v>2088</v>
      </c>
      <c r="H950" s="217">
        <f t="shared" si="30"/>
        <v>0</v>
      </c>
      <c r="I950" s="190" t="s">
        <v>4992</v>
      </c>
      <c r="J950" s="21"/>
      <c r="K950" s="21"/>
      <c r="M950" s="192">
        <v>41946</v>
      </c>
      <c r="N950" s="193">
        <v>2624</v>
      </c>
      <c r="O950" s="324" t="s">
        <v>4923</v>
      </c>
      <c r="P950" s="661" t="s">
        <v>4608</v>
      </c>
      <c r="Q950" s="309">
        <v>8677.4</v>
      </c>
      <c r="R950" s="256">
        <v>41948</v>
      </c>
      <c r="S950" s="42">
        <v>8677.4</v>
      </c>
      <c r="T950" s="217">
        <f t="shared" si="29"/>
        <v>0</v>
      </c>
      <c r="U950" s="50" t="s">
        <v>5009</v>
      </c>
    </row>
    <row r="951" spans="1:21" x14ac:dyDescent="0.25">
      <c r="A951" s="192">
        <v>41955</v>
      </c>
      <c r="B951" s="193">
        <v>3345</v>
      </c>
      <c r="C951" s="324" t="s">
        <v>4923</v>
      </c>
      <c r="D951" s="20" t="s">
        <v>4667</v>
      </c>
      <c r="E951" s="213">
        <v>3450.4</v>
      </c>
      <c r="F951" s="256">
        <v>41956</v>
      </c>
      <c r="G951" s="42">
        <v>3450.4</v>
      </c>
      <c r="H951" s="217">
        <f t="shared" si="30"/>
        <v>0</v>
      </c>
      <c r="I951" s="190" t="s">
        <v>6049</v>
      </c>
      <c r="J951" s="21"/>
      <c r="K951" s="21"/>
      <c r="M951" s="192">
        <v>41946</v>
      </c>
      <c r="N951" s="193">
        <v>2628</v>
      </c>
      <c r="O951" s="324" t="s">
        <v>4923</v>
      </c>
      <c r="P951" s="661" t="s">
        <v>4608</v>
      </c>
      <c r="Q951" s="309">
        <v>14994</v>
      </c>
      <c r="R951" s="256">
        <v>41948</v>
      </c>
      <c r="S951" s="42">
        <v>14994</v>
      </c>
      <c r="T951" s="217">
        <f t="shared" si="29"/>
        <v>0</v>
      </c>
      <c r="U951" s="50" t="s">
        <v>5009</v>
      </c>
    </row>
    <row r="952" spans="1:21" x14ac:dyDescent="0.25">
      <c r="A952" s="192">
        <v>41955</v>
      </c>
      <c r="B952" s="193">
        <v>3346</v>
      </c>
      <c r="C952" s="324" t="s">
        <v>4923</v>
      </c>
      <c r="D952" s="20" t="s">
        <v>149</v>
      </c>
      <c r="E952" s="213">
        <v>3318</v>
      </c>
      <c r="F952" s="256">
        <v>41956</v>
      </c>
      <c r="G952" s="42">
        <v>3318</v>
      </c>
      <c r="H952" s="217">
        <f t="shared" si="30"/>
        <v>0</v>
      </c>
      <c r="I952" s="190" t="s">
        <v>6049</v>
      </c>
      <c r="J952" s="21"/>
      <c r="K952" s="21"/>
      <c r="M952" s="192">
        <v>41949</v>
      </c>
      <c r="N952" s="193">
        <v>2876</v>
      </c>
      <c r="O952" s="324" t="s">
        <v>4923</v>
      </c>
      <c r="P952" s="308" t="s">
        <v>4608</v>
      </c>
      <c r="Q952" s="309">
        <v>7638.6</v>
      </c>
      <c r="R952" s="256">
        <v>41951</v>
      </c>
      <c r="S952" s="42">
        <v>7638.6</v>
      </c>
      <c r="T952" s="217">
        <f t="shared" si="29"/>
        <v>0</v>
      </c>
      <c r="U952" s="20" t="s">
        <v>5009</v>
      </c>
    </row>
    <row r="953" spans="1:21" x14ac:dyDescent="0.25">
      <c r="A953" s="192">
        <v>41955</v>
      </c>
      <c r="B953" s="193">
        <v>3347</v>
      </c>
      <c r="C953" s="324" t="s">
        <v>4923</v>
      </c>
      <c r="D953" s="20" t="s">
        <v>855</v>
      </c>
      <c r="E953" s="213">
        <v>7179</v>
      </c>
      <c r="F953" s="256">
        <v>41956</v>
      </c>
      <c r="G953" s="42">
        <v>7179</v>
      </c>
      <c r="H953" s="217">
        <f t="shared" si="30"/>
        <v>0</v>
      </c>
      <c r="I953" s="190" t="s">
        <v>6049</v>
      </c>
      <c r="J953" s="21"/>
      <c r="K953" s="21"/>
      <c r="M953" s="192">
        <v>41953</v>
      </c>
      <c r="N953" s="193">
        <v>3209</v>
      </c>
      <c r="O953" s="324" t="s">
        <v>4923</v>
      </c>
      <c r="P953" s="20" t="s">
        <v>4608</v>
      </c>
      <c r="Q953" s="213">
        <v>18771.2</v>
      </c>
      <c r="R953" s="256">
        <v>41955</v>
      </c>
      <c r="S953" s="42">
        <v>18771.2</v>
      </c>
      <c r="T953" s="217">
        <f t="shared" si="29"/>
        <v>0</v>
      </c>
      <c r="U953" s="190" t="s">
        <v>5009</v>
      </c>
    </row>
    <row r="954" spans="1:21" x14ac:dyDescent="0.25">
      <c r="A954" s="192">
        <v>41955</v>
      </c>
      <c r="B954" s="193">
        <v>3348</v>
      </c>
      <c r="C954" s="324" t="s">
        <v>4923</v>
      </c>
      <c r="D954" s="20" t="s">
        <v>429</v>
      </c>
      <c r="E954" s="213">
        <v>640</v>
      </c>
      <c r="F954" s="256">
        <v>41956</v>
      </c>
      <c r="G954" s="42">
        <v>640</v>
      </c>
      <c r="H954" s="217">
        <f t="shared" si="30"/>
        <v>0</v>
      </c>
      <c r="I954" s="190" t="s">
        <v>6049</v>
      </c>
      <c r="J954" s="21"/>
      <c r="K954" s="21"/>
      <c r="M954" s="192">
        <v>41956</v>
      </c>
      <c r="N954" s="193">
        <v>3459</v>
      </c>
      <c r="O954" s="324" t="s">
        <v>4923</v>
      </c>
      <c r="P954" s="20" t="s">
        <v>4608</v>
      </c>
      <c r="Q954" s="213">
        <v>9974.4</v>
      </c>
      <c r="R954" s="256">
        <v>41958</v>
      </c>
      <c r="S954" s="34">
        <v>9974.4</v>
      </c>
      <c r="T954" s="217">
        <f t="shared" si="29"/>
        <v>0</v>
      </c>
      <c r="U954" s="32" t="s">
        <v>5009</v>
      </c>
    </row>
    <row r="955" spans="1:21" x14ac:dyDescent="0.25">
      <c r="A955" s="192">
        <v>41955</v>
      </c>
      <c r="B955" s="193">
        <v>3349</v>
      </c>
      <c r="C955" s="324" t="s">
        <v>4923</v>
      </c>
      <c r="D955" s="20" t="s">
        <v>91</v>
      </c>
      <c r="E955" s="213">
        <v>4544</v>
      </c>
      <c r="F955" s="256">
        <v>41956</v>
      </c>
      <c r="G955" s="42">
        <v>4544</v>
      </c>
      <c r="H955" s="217">
        <f t="shared" si="30"/>
        <v>0</v>
      </c>
      <c r="I955" s="190" t="s">
        <v>6049</v>
      </c>
      <c r="J955" s="21"/>
      <c r="K955" s="21"/>
      <c r="M955" s="192">
        <v>41960</v>
      </c>
      <c r="N955" s="193">
        <v>3767</v>
      </c>
      <c r="O955" s="324" t="s">
        <v>4923</v>
      </c>
      <c r="P955" s="20" t="s">
        <v>4608</v>
      </c>
      <c r="Q955" s="213">
        <v>13965.2</v>
      </c>
      <c r="R955" s="256">
        <v>41962</v>
      </c>
      <c r="S955" s="229">
        <v>13965.2</v>
      </c>
      <c r="T955" s="217">
        <f t="shared" si="29"/>
        <v>0</v>
      </c>
      <c r="U955" s="190" t="s">
        <v>5009</v>
      </c>
    </row>
    <row r="956" spans="1:21" x14ac:dyDescent="0.25">
      <c r="A956" s="192">
        <v>41955</v>
      </c>
      <c r="B956" s="193">
        <v>3350</v>
      </c>
      <c r="C956" s="324" t="s">
        <v>4923</v>
      </c>
      <c r="D956" s="20" t="s">
        <v>6638</v>
      </c>
      <c r="E956" s="213">
        <v>29336</v>
      </c>
      <c r="F956" s="412" t="s">
        <v>6682</v>
      </c>
      <c r="G956" s="42">
        <v>29336</v>
      </c>
      <c r="H956" s="217">
        <f t="shared" si="30"/>
        <v>0</v>
      </c>
      <c r="I956" s="190" t="s">
        <v>6049</v>
      </c>
      <c r="J956" s="21"/>
      <c r="K956" s="21"/>
      <c r="M956" s="192">
        <v>41963</v>
      </c>
      <c r="N956" s="193">
        <v>4016</v>
      </c>
      <c r="O956" s="322" t="s">
        <v>4923</v>
      </c>
      <c r="P956" s="308" t="s">
        <v>4608</v>
      </c>
      <c r="Q956" s="309">
        <v>17242.8</v>
      </c>
      <c r="R956" s="256">
        <v>41965</v>
      </c>
      <c r="S956" s="42">
        <v>17242.8</v>
      </c>
      <c r="T956" s="217">
        <f t="shared" si="29"/>
        <v>0</v>
      </c>
      <c r="U956" s="20" t="s">
        <v>5009</v>
      </c>
    </row>
    <row r="957" spans="1:21" x14ac:dyDescent="0.25">
      <c r="A957" s="192">
        <v>41955</v>
      </c>
      <c r="B957" s="193">
        <v>3351</v>
      </c>
      <c r="C957" s="324" t="s">
        <v>4923</v>
      </c>
      <c r="D957" s="20" t="s">
        <v>6619</v>
      </c>
      <c r="E957" s="213">
        <v>36507.9</v>
      </c>
      <c r="F957" s="412" t="s">
        <v>6759</v>
      </c>
      <c r="G957" s="42">
        <v>36507.9</v>
      </c>
      <c r="H957" s="217">
        <f t="shared" si="30"/>
        <v>0</v>
      </c>
      <c r="I957" s="190" t="s">
        <v>6049</v>
      </c>
      <c r="J957" s="21"/>
      <c r="K957" s="21"/>
      <c r="M957" s="192">
        <v>41970</v>
      </c>
      <c r="N957" s="193">
        <v>4596</v>
      </c>
      <c r="O957" s="322" t="s">
        <v>4923</v>
      </c>
      <c r="P957" s="199" t="s">
        <v>4608</v>
      </c>
      <c r="Q957" s="238">
        <v>17212.400000000001</v>
      </c>
      <c r="R957" s="256">
        <v>41972</v>
      </c>
      <c r="S957" s="34">
        <v>17212.400000000001</v>
      </c>
      <c r="T957" s="217">
        <f t="shared" si="29"/>
        <v>0</v>
      </c>
      <c r="U957" s="36" t="s">
        <v>5009</v>
      </c>
    </row>
    <row r="958" spans="1:21" x14ac:dyDescent="0.25">
      <c r="A958" s="192">
        <v>41955</v>
      </c>
      <c r="B958" s="193">
        <v>3352</v>
      </c>
      <c r="C958" s="324" t="s">
        <v>4923</v>
      </c>
      <c r="D958" s="20" t="s">
        <v>346</v>
      </c>
      <c r="E958" s="213">
        <v>3468.4</v>
      </c>
      <c r="F958" s="256">
        <v>41956</v>
      </c>
      <c r="G958" s="42">
        <v>3468.4</v>
      </c>
      <c r="H958" s="217">
        <f t="shared" si="30"/>
        <v>0</v>
      </c>
      <c r="I958" s="190" t="s">
        <v>6049</v>
      </c>
      <c r="J958" s="21"/>
      <c r="K958" s="21"/>
      <c r="M958" s="192">
        <v>41965</v>
      </c>
      <c r="N958" s="193">
        <v>4184</v>
      </c>
      <c r="O958" s="322" t="s">
        <v>4923</v>
      </c>
      <c r="P958" s="308" t="s">
        <v>5968</v>
      </c>
      <c r="Q958" s="309">
        <v>119.3</v>
      </c>
      <c r="R958" s="256">
        <v>41965</v>
      </c>
      <c r="S958" s="34">
        <v>119.3</v>
      </c>
      <c r="T958" s="217">
        <f t="shared" si="29"/>
        <v>0</v>
      </c>
      <c r="U958" s="32" t="s">
        <v>4992</v>
      </c>
    </row>
    <row r="959" spans="1:21" x14ac:dyDescent="0.25">
      <c r="A959" s="192">
        <v>41955</v>
      </c>
      <c r="B959" s="193">
        <v>3353</v>
      </c>
      <c r="C959" s="324" t="s">
        <v>4923</v>
      </c>
      <c r="D959" s="20" t="s">
        <v>91</v>
      </c>
      <c r="E959" s="213">
        <v>2590</v>
      </c>
      <c r="F959" s="256">
        <v>41956</v>
      </c>
      <c r="G959" s="42">
        <v>2590</v>
      </c>
      <c r="H959" s="217">
        <f t="shared" si="30"/>
        <v>0</v>
      </c>
      <c r="I959" s="190" t="s">
        <v>6049</v>
      </c>
      <c r="J959" s="21"/>
      <c r="K959" s="21"/>
      <c r="M959" s="192">
        <v>41944</v>
      </c>
      <c r="N959" s="193">
        <v>2403</v>
      </c>
      <c r="O959" s="324" t="s">
        <v>4923</v>
      </c>
      <c r="P959" s="20" t="s">
        <v>1202</v>
      </c>
      <c r="Q959" s="213">
        <v>1639</v>
      </c>
      <c r="R959" s="256">
        <v>41944</v>
      </c>
      <c r="S959" s="42">
        <v>1639</v>
      </c>
      <c r="T959" s="77">
        <f t="shared" si="29"/>
        <v>0</v>
      </c>
      <c r="U959" s="190" t="s">
        <v>4992</v>
      </c>
    </row>
    <row r="960" spans="1:21" x14ac:dyDescent="0.25">
      <c r="A960" s="192">
        <v>41955</v>
      </c>
      <c r="B960" s="193">
        <v>3354</v>
      </c>
      <c r="C960" s="324" t="s">
        <v>4923</v>
      </c>
      <c r="D960" s="20" t="s">
        <v>133</v>
      </c>
      <c r="E960" s="213">
        <v>26637.599999999999</v>
      </c>
      <c r="F960" s="256">
        <v>41955</v>
      </c>
      <c r="G960" s="42">
        <v>26637.599999999999</v>
      </c>
      <c r="H960" s="217">
        <f t="shared" si="30"/>
        <v>0</v>
      </c>
      <c r="I960" s="190" t="s">
        <v>4992</v>
      </c>
      <c r="J960" s="21"/>
      <c r="K960" s="21"/>
      <c r="M960" s="192">
        <v>41944</v>
      </c>
      <c r="N960" s="193">
        <v>2488</v>
      </c>
      <c r="O960" s="324" t="s">
        <v>4923</v>
      </c>
      <c r="P960" s="308" t="s">
        <v>1202</v>
      </c>
      <c r="Q960" s="309">
        <v>397.6</v>
      </c>
      <c r="R960" s="256">
        <v>41944</v>
      </c>
      <c r="S960" s="42">
        <v>397.6</v>
      </c>
      <c r="T960" s="77">
        <f t="shared" si="29"/>
        <v>0</v>
      </c>
      <c r="U960" s="20" t="s">
        <v>4992</v>
      </c>
    </row>
    <row r="961" spans="1:21" x14ac:dyDescent="0.25">
      <c r="A961" s="192">
        <v>41955</v>
      </c>
      <c r="B961" s="193">
        <v>3355</v>
      </c>
      <c r="C961" s="324" t="s">
        <v>4923</v>
      </c>
      <c r="D961" s="20" t="s">
        <v>855</v>
      </c>
      <c r="E961" s="213">
        <v>4635</v>
      </c>
      <c r="F961" s="256">
        <v>41956</v>
      </c>
      <c r="G961" s="42">
        <v>4635</v>
      </c>
      <c r="H961" s="217">
        <f t="shared" si="30"/>
        <v>0</v>
      </c>
      <c r="I961" s="190" t="s">
        <v>6049</v>
      </c>
      <c r="J961" s="21"/>
      <c r="K961" s="21"/>
      <c r="M961" s="192">
        <v>41944</v>
      </c>
      <c r="N961" s="193">
        <v>2489</v>
      </c>
      <c r="O961" s="324" t="s">
        <v>4923</v>
      </c>
      <c r="P961" s="308" t="s">
        <v>1202</v>
      </c>
      <c r="Q961" s="309">
        <v>462.3</v>
      </c>
      <c r="R961" s="256">
        <v>41944</v>
      </c>
      <c r="S961" s="42">
        <v>462.3</v>
      </c>
      <c r="T961" s="77">
        <f t="shared" si="29"/>
        <v>0</v>
      </c>
      <c r="U961" s="20" t="s">
        <v>4992</v>
      </c>
    </row>
    <row r="962" spans="1:21" x14ac:dyDescent="0.25">
      <c r="A962" s="192">
        <v>41955</v>
      </c>
      <c r="B962" s="193">
        <v>3356</v>
      </c>
      <c r="C962" s="324" t="s">
        <v>4923</v>
      </c>
      <c r="D962" s="20" t="s">
        <v>133</v>
      </c>
      <c r="E962" s="213">
        <v>2592</v>
      </c>
      <c r="F962" s="256">
        <v>41959</v>
      </c>
      <c r="G962" s="42">
        <v>2592</v>
      </c>
      <c r="H962" s="217">
        <f t="shared" si="30"/>
        <v>0</v>
      </c>
      <c r="I962" s="190" t="s">
        <v>4992</v>
      </c>
      <c r="M962" s="192">
        <v>41948</v>
      </c>
      <c r="N962" s="193">
        <v>2769</v>
      </c>
      <c r="O962" s="324" t="s">
        <v>4923</v>
      </c>
      <c r="P962" s="308" t="s">
        <v>1202</v>
      </c>
      <c r="Q962" s="309">
        <v>9581.7000000000007</v>
      </c>
      <c r="R962" s="256">
        <v>41948</v>
      </c>
      <c r="S962" s="42">
        <v>9581.7000000000007</v>
      </c>
      <c r="T962" s="217">
        <f t="shared" si="29"/>
        <v>0</v>
      </c>
      <c r="U962" s="190" t="s">
        <v>4992</v>
      </c>
    </row>
    <row r="963" spans="1:21" x14ac:dyDescent="0.25">
      <c r="A963" s="192">
        <v>41955</v>
      </c>
      <c r="B963" s="193">
        <v>3357</v>
      </c>
      <c r="C963" s="324" t="s">
        <v>4923</v>
      </c>
      <c r="D963" s="20" t="s">
        <v>149</v>
      </c>
      <c r="E963" s="213">
        <v>8757</v>
      </c>
      <c r="F963" s="256">
        <v>41956</v>
      </c>
      <c r="G963" s="42">
        <v>8757</v>
      </c>
      <c r="H963" s="217">
        <f t="shared" si="30"/>
        <v>0</v>
      </c>
      <c r="I963" s="190" t="s">
        <v>6049</v>
      </c>
      <c r="M963" s="192">
        <v>41949</v>
      </c>
      <c r="N963" s="193">
        <v>2868</v>
      </c>
      <c r="O963" s="324" t="s">
        <v>4923</v>
      </c>
      <c r="P963" s="308" t="s">
        <v>1202</v>
      </c>
      <c r="Q963" s="309">
        <v>655.6</v>
      </c>
      <c r="R963" s="256">
        <v>41949</v>
      </c>
      <c r="S963" s="42">
        <v>655.6</v>
      </c>
      <c r="T963" s="217">
        <f t="shared" ref="T963:T1026" si="31">Q963-S963</f>
        <v>0</v>
      </c>
      <c r="U963" s="20" t="s">
        <v>4992</v>
      </c>
    </row>
    <row r="964" spans="1:21" x14ac:dyDescent="0.25">
      <c r="A964" s="192">
        <v>41955</v>
      </c>
      <c r="B964" s="193">
        <v>3358</v>
      </c>
      <c r="C964" s="324" t="s">
        <v>4923</v>
      </c>
      <c r="D964" s="20" t="s">
        <v>6612</v>
      </c>
      <c r="E964" s="213">
        <v>622.20000000000005</v>
      </c>
      <c r="F964" s="256">
        <v>41955</v>
      </c>
      <c r="G964" s="42">
        <v>622.20000000000005</v>
      </c>
      <c r="H964" s="217">
        <f t="shared" si="30"/>
        <v>0</v>
      </c>
      <c r="I964" s="190" t="s">
        <v>4992</v>
      </c>
      <c r="K964" s="33"/>
      <c r="M964" s="192">
        <v>41950</v>
      </c>
      <c r="N964" s="193">
        <v>2936</v>
      </c>
      <c r="O964" s="324" t="s">
        <v>4923</v>
      </c>
      <c r="P964" s="308" t="s">
        <v>1202</v>
      </c>
      <c r="Q964" s="309">
        <v>36.4</v>
      </c>
      <c r="R964" s="256">
        <v>41950</v>
      </c>
      <c r="S964" s="42">
        <v>36.4</v>
      </c>
      <c r="T964" s="217">
        <f t="shared" si="31"/>
        <v>0</v>
      </c>
      <c r="U964" s="20" t="s">
        <v>4992</v>
      </c>
    </row>
    <row r="965" spans="1:21" x14ac:dyDescent="0.25">
      <c r="A965" s="192">
        <v>41955</v>
      </c>
      <c r="B965" s="193">
        <v>3359</v>
      </c>
      <c r="C965" s="324" t="s">
        <v>4923</v>
      </c>
      <c r="D965" s="20" t="s">
        <v>4918</v>
      </c>
      <c r="E965" s="213">
        <v>68428.41</v>
      </c>
      <c r="F965" s="256">
        <v>41956</v>
      </c>
      <c r="G965" s="42">
        <v>68428.41</v>
      </c>
      <c r="H965" s="217">
        <f t="shared" si="30"/>
        <v>0</v>
      </c>
      <c r="I965" s="190" t="s">
        <v>4992</v>
      </c>
      <c r="M965" s="192">
        <v>41950</v>
      </c>
      <c r="N965" s="193">
        <v>2953</v>
      </c>
      <c r="O965" s="324" t="s">
        <v>4923</v>
      </c>
      <c r="P965" s="20" t="s">
        <v>1202</v>
      </c>
      <c r="Q965" s="213">
        <v>92</v>
      </c>
      <c r="R965" s="256">
        <v>41950</v>
      </c>
      <c r="S965" s="42">
        <v>92</v>
      </c>
      <c r="T965" s="217">
        <f t="shared" si="31"/>
        <v>0</v>
      </c>
      <c r="U965" s="20" t="s">
        <v>4992</v>
      </c>
    </row>
    <row r="966" spans="1:21" x14ac:dyDescent="0.25">
      <c r="A966" s="192">
        <v>41955</v>
      </c>
      <c r="B966" s="193">
        <v>3360</v>
      </c>
      <c r="C966" s="324" t="s">
        <v>4923</v>
      </c>
      <c r="D966" s="20" t="s">
        <v>163</v>
      </c>
      <c r="E966" s="213">
        <v>1328.6</v>
      </c>
      <c r="F966" s="256">
        <v>41955</v>
      </c>
      <c r="G966" s="42">
        <v>1328.6</v>
      </c>
      <c r="H966" s="217">
        <f t="shared" si="30"/>
        <v>0</v>
      </c>
      <c r="I966" s="190" t="s">
        <v>4992</v>
      </c>
      <c r="M966" s="192">
        <v>41951</v>
      </c>
      <c r="N966" s="193">
        <v>3059</v>
      </c>
      <c r="O966" s="324" t="s">
        <v>4923</v>
      </c>
      <c r="P966" s="20" t="s">
        <v>1202</v>
      </c>
      <c r="Q966" s="213">
        <v>425.7</v>
      </c>
      <c r="R966" s="256">
        <v>41952</v>
      </c>
      <c r="S966" s="42">
        <v>425.7</v>
      </c>
      <c r="T966" s="217">
        <f t="shared" si="31"/>
        <v>0</v>
      </c>
      <c r="U966" s="190" t="s">
        <v>4992</v>
      </c>
    </row>
    <row r="967" spans="1:21" x14ac:dyDescent="0.25">
      <c r="A967" s="192">
        <v>41955</v>
      </c>
      <c r="B967" s="193">
        <v>3361</v>
      </c>
      <c r="C967" s="324" t="s">
        <v>4923</v>
      </c>
      <c r="D967" s="20" t="s">
        <v>4240</v>
      </c>
      <c r="E967" s="213">
        <v>174631.28</v>
      </c>
      <c r="F967" s="256">
        <v>41962</v>
      </c>
      <c r="G967" s="42">
        <v>174631.28</v>
      </c>
      <c r="H967" s="217">
        <f t="shared" si="30"/>
        <v>0</v>
      </c>
      <c r="I967" s="190" t="s">
        <v>4992</v>
      </c>
      <c r="M967" s="192">
        <v>41952</v>
      </c>
      <c r="N967" s="193">
        <v>3106</v>
      </c>
      <c r="O967" s="324" t="s">
        <v>4923</v>
      </c>
      <c r="P967" s="20" t="s">
        <v>1202</v>
      </c>
      <c r="Q967" s="213">
        <v>336.4</v>
      </c>
      <c r="R967" s="256">
        <v>41952</v>
      </c>
      <c r="S967" s="42">
        <v>336.4</v>
      </c>
      <c r="T967" s="217">
        <f t="shared" si="31"/>
        <v>0</v>
      </c>
      <c r="U967" s="190" t="s">
        <v>4992</v>
      </c>
    </row>
    <row r="968" spans="1:21" x14ac:dyDescent="0.25">
      <c r="A968" s="192">
        <v>41955</v>
      </c>
      <c r="B968" s="193">
        <v>3362</v>
      </c>
      <c r="C968" s="324" t="s">
        <v>4923</v>
      </c>
      <c r="D968" s="20" t="s">
        <v>6609</v>
      </c>
      <c r="E968" s="213">
        <v>2970</v>
      </c>
      <c r="F968" s="256">
        <v>41956</v>
      </c>
      <c r="G968" s="42">
        <v>2970</v>
      </c>
      <c r="H968" s="217">
        <f t="shared" ref="H968:H1031" si="32">E968-G968</f>
        <v>0</v>
      </c>
      <c r="I968" s="190" t="s">
        <v>4992</v>
      </c>
      <c r="K968" s="33"/>
      <c r="M968" s="192">
        <v>41955</v>
      </c>
      <c r="N968" s="193">
        <v>3340</v>
      </c>
      <c r="O968" s="324" t="s">
        <v>4923</v>
      </c>
      <c r="P968" s="20" t="s">
        <v>1202</v>
      </c>
      <c r="Q968" s="213">
        <v>49</v>
      </c>
      <c r="R968" s="256">
        <v>41955</v>
      </c>
      <c r="S968" s="42">
        <v>49</v>
      </c>
      <c r="T968" s="217">
        <f t="shared" si="31"/>
        <v>0</v>
      </c>
      <c r="U968" s="190" t="s">
        <v>4992</v>
      </c>
    </row>
    <row r="969" spans="1:21" x14ac:dyDescent="0.25">
      <c r="A969" s="192">
        <v>41955</v>
      </c>
      <c r="B969" s="193">
        <v>3363</v>
      </c>
      <c r="C969" s="324" t="s">
        <v>4923</v>
      </c>
      <c r="D969" s="20" t="s">
        <v>4760</v>
      </c>
      <c r="E969" s="213">
        <v>3752.4</v>
      </c>
      <c r="F969" s="256">
        <v>41956</v>
      </c>
      <c r="G969" s="42">
        <v>3752.4</v>
      </c>
      <c r="H969" s="217">
        <f t="shared" si="32"/>
        <v>0</v>
      </c>
      <c r="I969" s="190" t="s">
        <v>4992</v>
      </c>
      <c r="M969" s="192">
        <v>41957</v>
      </c>
      <c r="N969" s="193">
        <v>3487</v>
      </c>
      <c r="O969" s="324" t="s">
        <v>4923</v>
      </c>
      <c r="P969" s="308" t="s">
        <v>1202</v>
      </c>
      <c r="Q969" s="309">
        <v>888</v>
      </c>
      <c r="R969" s="256">
        <v>41958</v>
      </c>
      <c r="S969" s="42">
        <v>888</v>
      </c>
      <c r="T969" s="217">
        <f t="shared" si="31"/>
        <v>0</v>
      </c>
      <c r="U969" s="20" t="s">
        <v>4992</v>
      </c>
    </row>
    <row r="970" spans="1:21" x14ac:dyDescent="0.25">
      <c r="A970" s="192">
        <v>41955</v>
      </c>
      <c r="B970" s="193">
        <v>3364</v>
      </c>
      <c r="C970" s="324" t="s">
        <v>4923</v>
      </c>
      <c r="D970" s="20" t="s">
        <v>4661</v>
      </c>
      <c r="E970" s="213">
        <v>9196.7999999999993</v>
      </c>
      <c r="F970" s="256">
        <v>41956</v>
      </c>
      <c r="G970" s="42">
        <v>9196.7999999999993</v>
      </c>
      <c r="H970" s="217">
        <f t="shared" si="32"/>
        <v>0</v>
      </c>
      <c r="I970" s="190" t="s">
        <v>4992</v>
      </c>
      <c r="M970" s="192">
        <v>41962</v>
      </c>
      <c r="N970" s="193">
        <v>3912</v>
      </c>
      <c r="O970" s="324" t="s">
        <v>4923</v>
      </c>
      <c r="P970" s="308" t="s">
        <v>1202</v>
      </c>
      <c r="Q970" s="309">
        <v>80</v>
      </c>
      <c r="R970" s="256">
        <v>41962</v>
      </c>
      <c r="S970" s="42">
        <v>80</v>
      </c>
      <c r="T970" s="217">
        <f t="shared" si="31"/>
        <v>0</v>
      </c>
      <c r="U970" s="20" t="s">
        <v>4992</v>
      </c>
    </row>
    <row r="971" spans="1:21" x14ac:dyDescent="0.25">
      <c r="A971" s="192">
        <v>41955</v>
      </c>
      <c r="B971" s="193">
        <v>3365</v>
      </c>
      <c r="C971" s="324" t="s">
        <v>4923</v>
      </c>
      <c r="D971" s="20" t="s">
        <v>4620</v>
      </c>
      <c r="E971" s="213">
        <v>3904</v>
      </c>
      <c r="F971" s="256">
        <v>41956</v>
      </c>
      <c r="G971" s="42">
        <v>3904</v>
      </c>
      <c r="H971" s="217">
        <f t="shared" si="32"/>
        <v>0</v>
      </c>
      <c r="I971" s="190" t="s">
        <v>4993</v>
      </c>
      <c r="K971" s="33"/>
      <c r="M971" s="192">
        <v>41962</v>
      </c>
      <c r="N971" s="193">
        <v>3930</v>
      </c>
      <c r="O971" s="324" t="s">
        <v>4923</v>
      </c>
      <c r="P971" s="308" t="s">
        <v>1202</v>
      </c>
      <c r="Q971" s="309">
        <v>245</v>
      </c>
      <c r="R971" s="256">
        <v>41962</v>
      </c>
      <c r="S971" s="42">
        <v>245</v>
      </c>
      <c r="T971" s="217">
        <f t="shared" si="31"/>
        <v>0</v>
      </c>
      <c r="U971" s="20" t="s">
        <v>4992</v>
      </c>
    </row>
    <row r="972" spans="1:21" x14ac:dyDescent="0.25">
      <c r="A972" s="192">
        <v>41955</v>
      </c>
      <c r="B972" s="193">
        <v>3366</v>
      </c>
      <c r="C972" s="324" t="s">
        <v>4923</v>
      </c>
      <c r="D972" s="20" t="s">
        <v>4183</v>
      </c>
      <c r="E972" s="213">
        <v>8392</v>
      </c>
      <c r="F972" s="256">
        <v>41955</v>
      </c>
      <c r="G972" s="42">
        <v>8392</v>
      </c>
      <c r="H972" s="217">
        <f t="shared" si="32"/>
        <v>0</v>
      </c>
      <c r="I972" s="190" t="s">
        <v>4992</v>
      </c>
      <c r="M972" s="192">
        <v>41963</v>
      </c>
      <c r="N972" s="193">
        <v>4010</v>
      </c>
      <c r="O972" s="322" t="s">
        <v>4923</v>
      </c>
      <c r="P972" s="308" t="s">
        <v>1202</v>
      </c>
      <c r="Q972" s="309">
        <v>48</v>
      </c>
      <c r="R972" s="256">
        <v>41963</v>
      </c>
      <c r="S972" s="42">
        <v>48</v>
      </c>
      <c r="T972" s="217">
        <f t="shared" si="31"/>
        <v>0</v>
      </c>
      <c r="U972" s="20" t="s">
        <v>4992</v>
      </c>
    </row>
    <row r="973" spans="1:21" x14ac:dyDescent="0.25">
      <c r="A973" s="192">
        <v>41956</v>
      </c>
      <c r="B973" s="193">
        <v>3367</v>
      </c>
      <c r="C973" s="324" t="s">
        <v>4923</v>
      </c>
      <c r="D973" s="20" t="s">
        <v>106</v>
      </c>
      <c r="E973" s="213">
        <v>184305</v>
      </c>
      <c r="F973" s="256">
        <v>41967</v>
      </c>
      <c r="G973" s="42">
        <v>184305</v>
      </c>
      <c r="H973" s="217">
        <f t="shared" si="32"/>
        <v>0</v>
      </c>
      <c r="I973" s="190" t="s">
        <v>4992</v>
      </c>
      <c r="M973" s="192">
        <v>41964</v>
      </c>
      <c r="N973" s="193">
        <v>4103</v>
      </c>
      <c r="O973" s="322" t="s">
        <v>4923</v>
      </c>
      <c r="P973" s="308" t="s">
        <v>1202</v>
      </c>
      <c r="Q973" s="309">
        <v>24.5</v>
      </c>
      <c r="R973" s="256">
        <v>41964</v>
      </c>
      <c r="S973" s="34">
        <v>24.5</v>
      </c>
      <c r="T973" s="217">
        <f t="shared" si="31"/>
        <v>0</v>
      </c>
      <c r="U973" s="108" t="s">
        <v>4992</v>
      </c>
    </row>
    <row r="974" spans="1:21" x14ac:dyDescent="0.25">
      <c r="A974" s="192">
        <v>41956</v>
      </c>
      <c r="B974" s="193">
        <v>3368</v>
      </c>
      <c r="C974" s="324" t="s">
        <v>4923</v>
      </c>
      <c r="D974" s="20" t="s">
        <v>4319</v>
      </c>
      <c r="E974" s="213">
        <v>11405.4</v>
      </c>
      <c r="F974" s="256">
        <v>41956</v>
      </c>
      <c r="G974" s="42">
        <v>11405.4</v>
      </c>
      <c r="H974" s="217">
        <f t="shared" si="32"/>
        <v>0</v>
      </c>
      <c r="I974" s="190" t="s">
        <v>4992</v>
      </c>
      <c r="M974" s="192">
        <v>41965</v>
      </c>
      <c r="N974" s="193">
        <v>4207</v>
      </c>
      <c r="O974" s="322" t="s">
        <v>4923</v>
      </c>
      <c r="P974" s="308" t="s">
        <v>1202</v>
      </c>
      <c r="Q974" s="309">
        <v>2923.2</v>
      </c>
      <c r="R974" s="256">
        <v>41965</v>
      </c>
      <c r="S974" s="34">
        <v>2923.2</v>
      </c>
      <c r="T974" s="217">
        <f t="shared" si="31"/>
        <v>0</v>
      </c>
      <c r="U974" s="32" t="s">
        <v>4992</v>
      </c>
    </row>
    <row r="975" spans="1:21" x14ac:dyDescent="0.25">
      <c r="A975" s="192">
        <v>41956</v>
      </c>
      <c r="B975" s="193">
        <v>3369</v>
      </c>
      <c r="C975" s="324" t="s">
        <v>4923</v>
      </c>
      <c r="D975" s="20" t="s">
        <v>4649</v>
      </c>
      <c r="E975" s="213">
        <v>13517.6</v>
      </c>
      <c r="F975" s="256">
        <v>41956</v>
      </c>
      <c r="G975" s="42">
        <v>13517.6</v>
      </c>
      <c r="H975" s="217">
        <f t="shared" si="32"/>
        <v>0</v>
      </c>
      <c r="I975" s="190" t="s">
        <v>4992</v>
      </c>
      <c r="M975" s="192">
        <v>41966</v>
      </c>
      <c r="N975" s="193">
        <v>4242</v>
      </c>
      <c r="O975" s="322" t="s">
        <v>4923</v>
      </c>
      <c r="P975" s="308" t="s">
        <v>1202</v>
      </c>
      <c r="Q975" s="309">
        <v>192</v>
      </c>
      <c r="R975" s="256">
        <v>41966</v>
      </c>
      <c r="S975" s="34">
        <v>192</v>
      </c>
      <c r="T975" s="217">
        <f t="shared" si="31"/>
        <v>0</v>
      </c>
      <c r="U975" s="32" t="s">
        <v>4992</v>
      </c>
    </row>
    <row r="976" spans="1:21" x14ac:dyDescent="0.25">
      <c r="A976" s="192">
        <v>41956</v>
      </c>
      <c r="B976" s="193">
        <v>3370</v>
      </c>
      <c r="C976" s="324" t="s">
        <v>4923</v>
      </c>
      <c r="D976" s="20" t="s">
        <v>4918</v>
      </c>
      <c r="E976" s="213">
        <v>66053.59</v>
      </c>
      <c r="F976" s="256">
        <v>41956</v>
      </c>
      <c r="G976" s="42">
        <v>66053.59</v>
      </c>
      <c r="H976" s="217">
        <f t="shared" si="32"/>
        <v>0</v>
      </c>
      <c r="I976" s="190" t="s">
        <v>4997</v>
      </c>
      <c r="M976" s="192">
        <v>41968</v>
      </c>
      <c r="N976" s="193">
        <v>4421</v>
      </c>
      <c r="O976" s="322" t="s">
        <v>4923</v>
      </c>
      <c r="P976" s="308" t="s">
        <v>1202</v>
      </c>
      <c r="Q976" s="309">
        <v>109.2</v>
      </c>
      <c r="R976" s="256">
        <v>41968</v>
      </c>
      <c r="S976" s="34">
        <v>109.2</v>
      </c>
      <c r="T976" s="217">
        <f t="shared" si="31"/>
        <v>0</v>
      </c>
      <c r="U976" s="32" t="s">
        <v>4993</v>
      </c>
    </row>
    <row r="977" spans="1:21" x14ac:dyDescent="0.25">
      <c r="A977" s="192">
        <v>41956</v>
      </c>
      <c r="B977" s="193">
        <v>3371</v>
      </c>
      <c r="C977" s="324" t="s">
        <v>4923</v>
      </c>
      <c r="D977" s="20" t="s">
        <v>4915</v>
      </c>
      <c r="E977" s="213">
        <v>35730.400000000001</v>
      </c>
      <c r="F977" s="256">
        <v>41960</v>
      </c>
      <c r="G977" s="42">
        <v>35730.400000000001</v>
      </c>
      <c r="H977" s="217">
        <f t="shared" si="32"/>
        <v>0</v>
      </c>
      <c r="I977" s="190" t="s">
        <v>6617</v>
      </c>
      <c r="M977" s="192">
        <v>41968</v>
      </c>
      <c r="N977" s="193">
        <v>4430</v>
      </c>
      <c r="O977" s="322" t="s">
        <v>4923</v>
      </c>
      <c r="P977" s="308" t="s">
        <v>1202</v>
      </c>
      <c r="Q977" s="309">
        <v>160.6</v>
      </c>
      <c r="R977" s="256">
        <v>41968</v>
      </c>
      <c r="S977" s="34">
        <v>160.6</v>
      </c>
      <c r="T977" s="217">
        <f t="shared" si="31"/>
        <v>0</v>
      </c>
      <c r="U977" s="32" t="s">
        <v>4992</v>
      </c>
    </row>
    <row r="978" spans="1:21" x14ac:dyDescent="0.25">
      <c r="A978" s="192">
        <v>41956</v>
      </c>
      <c r="B978" s="193">
        <v>3372</v>
      </c>
      <c r="C978" s="324" t="s">
        <v>4923</v>
      </c>
      <c r="D978" s="20" t="s">
        <v>4681</v>
      </c>
      <c r="E978" s="213">
        <v>1608</v>
      </c>
      <c r="F978" s="256">
        <v>41956</v>
      </c>
      <c r="G978" s="42">
        <v>1608</v>
      </c>
      <c r="H978" s="217">
        <f t="shared" si="32"/>
        <v>0</v>
      </c>
      <c r="I978" s="190" t="s">
        <v>4992</v>
      </c>
      <c r="J978" s="21"/>
      <c r="K978" s="21"/>
      <c r="M978" s="192">
        <v>41969</v>
      </c>
      <c r="N978" s="193">
        <v>4502</v>
      </c>
      <c r="O978" s="322" t="s">
        <v>4923</v>
      </c>
      <c r="P978" s="308" t="s">
        <v>1202</v>
      </c>
      <c r="Q978" s="309">
        <v>306.60000000000002</v>
      </c>
      <c r="R978" s="256">
        <v>41969</v>
      </c>
      <c r="S978" s="34">
        <v>306.60000000000002</v>
      </c>
      <c r="T978" s="217">
        <f t="shared" si="31"/>
        <v>0</v>
      </c>
      <c r="U978" s="32" t="s">
        <v>4992</v>
      </c>
    </row>
    <row r="979" spans="1:21" x14ac:dyDescent="0.25">
      <c r="A979" s="192">
        <v>41956</v>
      </c>
      <c r="B979" s="193">
        <v>3373</v>
      </c>
      <c r="C979" s="324" t="s">
        <v>4923</v>
      </c>
      <c r="D979" s="20" t="s">
        <v>54</v>
      </c>
      <c r="E979" s="213">
        <v>541.79999999999995</v>
      </c>
      <c r="F979" s="256">
        <v>41956</v>
      </c>
      <c r="G979" s="42">
        <v>541.79999999999995</v>
      </c>
      <c r="H979" s="217">
        <f t="shared" si="32"/>
        <v>0</v>
      </c>
      <c r="I979" s="190" t="s">
        <v>4995</v>
      </c>
      <c r="J979" s="21"/>
      <c r="K979" s="21"/>
      <c r="M979" s="192">
        <v>41970</v>
      </c>
      <c r="N979" s="193">
        <v>4545</v>
      </c>
      <c r="O979" s="322" t="s">
        <v>4923</v>
      </c>
      <c r="P979" s="308" t="s">
        <v>1202</v>
      </c>
      <c r="Q979" s="309">
        <v>126</v>
      </c>
      <c r="R979" s="256">
        <v>41970</v>
      </c>
      <c r="S979" s="229">
        <v>126</v>
      </c>
      <c r="T979" s="217">
        <f t="shared" si="31"/>
        <v>0</v>
      </c>
      <c r="U979" s="20" t="s">
        <v>5000</v>
      </c>
    </row>
    <row r="980" spans="1:21" x14ac:dyDescent="0.25">
      <c r="A980" s="192">
        <v>41956</v>
      </c>
      <c r="B980" s="193">
        <v>3374</v>
      </c>
      <c r="C980" s="324" t="s">
        <v>4923</v>
      </c>
      <c r="D980" s="20" t="s">
        <v>23</v>
      </c>
      <c r="E980" s="213">
        <v>1833.6</v>
      </c>
      <c r="F980" s="256">
        <v>41956</v>
      </c>
      <c r="G980" s="42">
        <v>1833.6</v>
      </c>
      <c r="H980" s="217">
        <f t="shared" si="32"/>
        <v>0</v>
      </c>
      <c r="I980" s="190" t="s">
        <v>4992</v>
      </c>
      <c r="J980" s="21"/>
      <c r="K980" s="21"/>
      <c r="M980" s="192">
        <v>41970</v>
      </c>
      <c r="N980" s="193">
        <v>4579</v>
      </c>
      <c r="O980" s="322" t="s">
        <v>4923</v>
      </c>
      <c r="P980" s="199" t="s">
        <v>1202</v>
      </c>
      <c r="Q980" s="238">
        <v>3404.8</v>
      </c>
      <c r="R980" s="256">
        <v>41970</v>
      </c>
      <c r="S980" s="34">
        <v>3404.8</v>
      </c>
      <c r="T980" s="217">
        <f t="shared" si="31"/>
        <v>0</v>
      </c>
      <c r="U980" s="36" t="s">
        <v>4992</v>
      </c>
    </row>
    <row r="981" spans="1:21" x14ac:dyDescent="0.25">
      <c r="A981" s="192">
        <v>41956</v>
      </c>
      <c r="B981" s="193">
        <v>3375</v>
      </c>
      <c r="C981" s="324" t="s">
        <v>4923</v>
      </c>
      <c r="D981" s="20" t="s">
        <v>4240</v>
      </c>
      <c r="E981" s="213">
        <v>145743.51999999999</v>
      </c>
      <c r="F981" s="256">
        <v>41962</v>
      </c>
      <c r="G981" s="42">
        <v>145743.51999999999</v>
      </c>
      <c r="H981" s="217">
        <f t="shared" si="32"/>
        <v>0</v>
      </c>
      <c r="I981" s="190" t="s">
        <v>6049</v>
      </c>
      <c r="J981" s="21"/>
      <c r="K981" s="21"/>
      <c r="M981" s="192">
        <v>41970</v>
      </c>
      <c r="N981" s="193">
        <v>4583</v>
      </c>
      <c r="O981" s="322" t="s">
        <v>4923</v>
      </c>
      <c r="P981" s="199" t="s">
        <v>1202</v>
      </c>
      <c r="Q981" s="238">
        <v>260.39999999999998</v>
      </c>
      <c r="R981" s="542">
        <v>41970</v>
      </c>
      <c r="S981" s="34">
        <v>260.39999999999998</v>
      </c>
      <c r="T981" s="217">
        <f t="shared" si="31"/>
        <v>0</v>
      </c>
      <c r="U981" s="36" t="s">
        <v>4992</v>
      </c>
    </row>
    <row r="982" spans="1:21" x14ac:dyDescent="0.25">
      <c r="A982" s="192">
        <v>41956</v>
      </c>
      <c r="B982" s="193">
        <v>3376</v>
      </c>
      <c r="C982" s="324" t="s">
        <v>4923</v>
      </c>
      <c r="D982" s="20" t="s">
        <v>123</v>
      </c>
      <c r="E982" s="213">
        <v>3032.4</v>
      </c>
      <c r="F982" s="256">
        <v>41957</v>
      </c>
      <c r="G982" s="42">
        <v>3032.4</v>
      </c>
      <c r="H982" s="217">
        <f t="shared" si="32"/>
        <v>0</v>
      </c>
      <c r="I982" s="190" t="s">
        <v>4992</v>
      </c>
      <c r="J982" s="21"/>
      <c r="K982" s="21"/>
      <c r="M982" s="192">
        <v>41970</v>
      </c>
      <c r="N982" s="193">
        <v>4617</v>
      </c>
      <c r="O982" s="322" t="s">
        <v>4923</v>
      </c>
      <c r="P982" s="199" t="s">
        <v>1202</v>
      </c>
      <c r="Q982" s="238">
        <v>67.5</v>
      </c>
      <c r="R982" s="256">
        <v>41971</v>
      </c>
      <c r="S982" s="34">
        <v>67.5</v>
      </c>
      <c r="T982" s="217">
        <f t="shared" si="31"/>
        <v>0</v>
      </c>
      <c r="U982" s="36" t="s">
        <v>4992</v>
      </c>
    </row>
    <row r="983" spans="1:21" x14ac:dyDescent="0.25">
      <c r="A983" s="192">
        <v>41956</v>
      </c>
      <c r="B983" s="193">
        <v>3377</v>
      </c>
      <c r="C983" s="324" t="s">
        <v>4923</v>
      </c>
      <c r="D983" s="20" t="s">
        <v>4826</v>
      </c>
      <c r="E983" s="213">
        <v>6602.85</v>
      </c>
      <c r="F983" s="256">
        <v>41956</v>
      </c>
      <c r="G983" s="42">
        <v>6602.85</v>
      </c>
      <c r="H983" s="217">
        <f t="shared" si="32"/>
        <v>0</v>
      </c>
      <c r="I983" s="190" t="s">
        <v>4992</v>
      </c>
      <c r="J983" s="21"/>
      <c r="K983" s="21"/>
      <c r="M983" s="192">
        <v>41971</v>
      </c>
      <c r="N983" s="193">
        <v>4660</v>
      </c>
      <c r="O983" s="322" t="s">
        <v>4923</v>
      </c>
      <c r="P983" s="199" t="s">
        <v>1202</v>
      </c>
      <c r="Q983" s="238">
        <v>120.6</v>
      </c>
      <c r="R983" s="256">
        <v>41971</v>
      </c>
      <c r="S983" s="34">
        <v>120.6</v>
      </c>
      <c r="T983" s="217">
        <f t="shared" si="31"/>
        <v>0</v>
      </c>
      <c r="U983" s="36" t="s">
        <v>5000</v>
      </c>
    </row>
    <row r="984" spans="1:21" x14ac:dyDescent="0.25">
      <c r="A984" s="192">
        <v>41956</v>
      </c>
      <c r="B984" s="193">
        <v>3378</v>
      </c>
      <c r="C984" s="324" t="s">
        <v>4923</v>
      </c>
      <c r="D984" s="20" t="s">
        <v>4921</v>
      </c>
      <c r="E984" s="213">
        <v>11270.4</v>
      </c>
      <c r="F984" s="256">
        <v>41957</v>
      </c>
      <c r="G984" s="42">
        <v>11270.4</v>
      </c>
      <c r="H984" s="217">
        <f t="shared" si="32"/>
        <v>0</v>
      </c>
      <c r="I984" s="190" t="s">
        <v>4992</v>
      </c>
      <c r="J984" s="21"/>
      <c r="K984" s="21"/>
      <c r="M984" s="192">
        <v>41971</v>
      </c>
      <c r="N984" s="193">
        <v>4705</v>
      </c>
      <c r="O984" s="322" t="s">
        <v>4923</v>
      </c>
      <c r="P984" s="308" t="s">
        <v>1202</v>
      </c>
      <c r="Q984" s="309">
        <v>646.79999999999995</v>
      </c>
      <c r="R984" s="256">
        <v>41971</v>
      </c>
      <c r="S984" s="229">
        <v>646.79999999999995</v>
      </c>
      <c r="T984" s="217">
        <f t="shared" si="31"/>
        <v>0</v>
      </c>
      <c r="U984" s="20" t="s">
        <v>4992</v>
      </c>
    </row>
    <row r="985" spans="1:21" x14ac:dyDescent="0.25">
      <c r="A985" s="192">
        <v>41956</v>
      </c>
      <c r="B985" s="193">
        <v>3379</v>
      </c>
      <c r="C985" s="324" t="s">
        <v>4923</v>
      </c>
      <c r="D985" s="20" t="s">
        <v>4928</v>
      </c>
      <c r="E985" s="213">
        <v>4321.2</v>
      </c>
      <c r="F985" s="256">
        <v>41956</v>
      </c>
      <c r="G985" s="42">
        <v>4321.2</v>
      </c>
      <c r="H985" s="217">
        <f t="shared" si="32"/>
        <v>0</v>
      </c>
      <c r="I985" s="190" t="s">
        <v>4997</v>
      </c>
      <c r="J985" s="21"/>
      <c r="K985" s="21"/>
      <c r="M985" s="192">
        <v>41971</v>
      </c>
      <c r="N985" s="193">
        <v>4715</v>
      </c>
      <c r="O985" s="322" t="s">
        <v>4923</v>
      </c>
      <c r="P985" s="308" t="s">
        <v>1202</v>
      </c>
      <c r="Q985" s="309">
        <v>28</v>
      </c>
      <c r="R985" s="256">
        <v>41971</v>
      </c>
      <c r="S985" s="229">
        <v>28</v>
      </c>
      <c r="T985" s="217">
        <f t="shared" si="31"/>
        <v>0</v>
      </c>
      <c r="U985" s="20" t="s">
        <v>4992</v>
      </c>
    </row>
    <row r="986" spans="1:21" x14ac:dyDescent="0.25">
      <c r="A986" s="192">
        <v>41956</v>
      </c>
      <c r="B986" s="193">
        <v>3380</v>
      </c>
      <c r="C986" s="324" t="s">
        <v>4923</v>
      </c>
      <c r="D986" s="20" t="s">
        <v>4637</v>
      </c>
      <c r="E986" s="213">
        <v>4398.3999999999996</v>
      </c>
      <c r="F986" s="256">
        <v>41956</v>
      </c>
      <c r="G986" s="42">
        <v>4398.3999999999996</v>
      </c>
      <c r="H986" s="217">
        <f t="shared" si="32"/>
        <v>0</v>
      </c>
      <c r="I986" s="190" t="s">
        <v>4992</v>
      </c>
      <c r="J986" s="21"/>
      <c r="K986" s="21"/>
      <c r="M986" s="192">
        <v>41972</v>
      </c>
      <c r="N986" s="193">
        <v>4816</v>
      </c>
      <c r="O986" s="322" t="s">
        <v>4923</v>
      </c>
      <c r="P986" s="308" t="s">
        <v>1202</v>
      </c>
      <c r="Q986" s="309">
        <v>688.8</v>
      </c>
      <c r="R986" s="368">
        <v>41972</v>
      </c>
      <c r="S986" s="229">
        <v>688.8</v>
      </c>
      <c r="T986" s="217">
        <f t="shared" si="31"/>
        <v>0</v>
      </c>
      <c r="U986" s="20" t="s">
        <v>4992</v>
      </c>
    </row>
    <row r="987" spans="1:21" x14ac:dyDescent="0.25">
      <c r="A987" s="192">
        <v>41956</v>
      </c>
      <c r="B987" s="193">
        <v>3381</v>
      </c>
      <c r="C987" s="324" t="s">
        <v>4923</v>
      </c>
      <c r="D987" s="20" t="s">
        <v>6605</v>
      </c>
      <c r="E987" s="213">
        <v>4262.3999999999996</v>
      </c>
      <c r="F987" s="256">
        <v>41956</v>
      </c>
      <c r="G987" s="42">
        <v>4262.3999999999996</v>
      </c>
      <c r="H987" s="217">
        <f t="shared" si="32"/>
        <v>0</v>
      </c>
      <c r="I987" s="190" t="s">
        <v>4992</v>
      </c>
      <c r="J987" s="21"/>
      <c r="K987" s="21"/>
      <c r="M987" s="192">
        <v>41972</v>
      </c>
      <c r="N987" s="193">
        <v>4817</v>
      </c>
      <c r="O987" s="322" t="s">
        <v>4923</v>
      </c>
      <c r="P987" s="308" t="s">
        <v>1202</v>
      </c>
      <c r="Q987" s="309">
        <v>102</v>
      </c>
      <c r="R987" s="368">
        <v>41972</v>
      </c>
      <c r="S987" s="229">
        <v>102</v>
      </c>
      <c r="T987" s="217">
        <f t="shared" si="31"/>
        <v>0</v>
      </c>
      <c r="U987" s="20" t="s">
        <v>4992</v>
      </c>
    </row>
    <row r="988" spans="1:21" x14ac:dyDescent="0.25">
      <c r="A988" s="192">
        <v>41956</v>
      </c>
      <c r="B988" s="193">
        <v>3382</v>
      </c>
      <c r="C988" s="324" t="s">
        <v>4923</v>
      </c>
      <c r="D988" s="20" t="s">
        <v>62</v>
      </c>
      <c r="E988" s="213">
        <v>23339.1</v>
      </c>
      <c r="F988" s="256">
        <v>41957</v>
      </c>
      <c r="G988" s="42">
        <v>23339.1</v>
      </c>
      <c r="H988" s="217">
        <f t="shared" si="32"/>
        <v>0</v>
      </c>
      <c r="I988" s="190" t="s">
        <v>4993</v>
      </c>
      <c r="J988" s="21"/>
      <c r="K988" s="21"/>
      <c r="M988" s="192">
        <v>41973</v>
      </c>
      <c r="N988" s="193">
        <v>4837</v>
      </c>
      <c r="O988" s="322" t="s">
        <v>4923</v>
      </c>
      <c r="P988" s="308" t="s">
        <v>1202</v>
      </c>
      <c r="Q988" s="309">
        <v>117</v>
      </c>
      <c r="R988" s="368">
        <v>41973</v>
      </c>
      <c r="S988" s="229">
        <v>117</v>
      </c>
      <c r="T988" s="217">
        <f t="shared" si="31"/>
        <v>0</v>
      </c>
      <c r="U988" s="20" t="s">
        <v>5251</v>
      </c>
    </row>
    <row r="989" spans="1:21" x14ac:dyDescent="0.25">
      <c r="A989" s="192">
        <v>41956</v>
      </c>
      <c r="B989" s="193">
        <v>3383</v>
      </c>
      <c r="C989" s="324" t="s">
        <v>4923</v>
      </c>
      <c r="D989" s="20" t="s">
        <v>13</v>
      </c>
      <c r="E989" s="213">
        <v>2323.1999999999998</v>
      </c>
      <c r="F989" s="256">
        <v>41956</v>
      </c>
      <c r="G989" s="42">
        <v>2323.1999999999998</v>
      </c>
      <c r="H989" s="217">
        <f t="shared" si="32"/>
        <v>0</v>
      </c>
      <c r="I989" s="190" t="s">
        <v>4997</v>
      </c>
      <c r="J989" s="21"/>
      <c r="K989" s="21"/>
      <c r="M989" s="192">
        <v>41944</v>
      </c>
      <c r="N989" s="193">
        <v>2409</v>
      </c>
      <c r="O989" s="324" t="s">
        <v>4923</v>
      </c>
      <c r="P989" s="20" t="s">
        <v>2540</v>
      </c>
      <c r="Q989" s="213">
        <v>18513.400000000001</v>
      </c>
      <c r="R989" s="256">
        <v>41944</v>
      </c>
      <c r="S989" s="42">
        <v>18513.400000000001</v>
      </c>
      <c r="T989" s="77">
        <f t="shared" si="31"/>
        <v>0</v>
      </c>
      <c r="U989" s="190" t="s">
        <v>4992</v>
      </c>
    </row>
    <row r="990" spans="1:21" x14ac:dyDescent="0.25">
      <c r="A990" s="192">
        <v>41956</v>
      </c>
      <c r="B990" s="193">
        <v>3384</v>
      </c>
      <c r="C990" s="324" t="s">
        <v>4923</v>
      </c>
      <c r="D990" s="20" t="s">
        <v>5004</v>
      </c>
      <c r="E990" s="213">
        <v>8444.2000000000007</v>
      </c>
      <c r="F990" s="256">
        <v>41957</v>
      </c>
      <c r="G990" s="42">
        <v>8444.2000000000007</v>
      </c>
      <c r="H990" s="217">
        <f t="shared" si="32"/>
        <v>0</v>
      </c>
      <c r="I990" s="190" t="s">
        <v>4993</v>
      </c>
      <c r="J990" s="21"/>
      <c r="K990" s="21"/>
      <c r="M990" s="192">
        <v>41951</v>
      </c>
      <c r="N990" s="193">
        <v>3024</v>
      </c>
      <c r="O990" s="324" t="s">
        <v>4923</v>
      </c>
      <c r="P990" s="20" t="s">
        <v>2540</v>
      </c>
      <c r="Q990" s="213">
        <v>4479.2</v>
      </c>
      <c r="R990" s="256">
        <v>41951</v>
      </c>
      <c r="S990" s="42">
        <v>4479.2</v>
      </c>
      <c r="T990" s="217">
        <f t="shared" si="31"/>
        <v>0</v>
      </c>
      <c r="U990" s="20" t="s">
        <v>4992</v>
      </c>
    </row>
    <row r="991" spans="1:21" x14ac:dyDescent="0.25">
      <c r="A991" s="192">
        <v>41956</v>
      </c>
      <c r="B991" s="193">
        <v>3385</v>
      </c>
      <c r="C991" s="324" t="s">
        <v>4923</v>
      </c>
      <c r="D991" s="20" t="s">
        <v>4257</v>
      </c>
      <c r="E991" s="213">
        <v>20455.5</v>
      </c>
      <c r="F991" s="256">
        <v>41956</v>
      </c>
      <c r="G991" s="42">
        <v>20455.5</v>
      </c>
      <c r="H991" s="217">
        <f t="shared" si="32"/>
        <v>0</v>
      </c>
      <c r="I991" s="190" t="s">
        <v>4992</v>
      </c>
      <c r="J991" s="21"/>
      <c r="K991" s="21"/>
      <c r="M991" s="192">
        <v>41958</v>
      </c>
      <c r="N991" s="193">
        <v>3596</v>
      </c>
      <c r="O991" s="324" t="s">
        <v>4923</v>
      </c>
      <c r="P991" s="308" t="s">
        <v>2540</v>
      </c>
      <c r="Q991" s="309">
        <v>14513</v>
      </c>
      <c r="R991" s="256">
        <v>41958</v>
      </c>
      <c r="S991" s="42">
        <v>14513</v>
      </c>
      <c r="T991" s="217">
        <f t="shared" si="31"/>
        <v>0</v>
      </c>
      <c r="U991" s="190" t="s">
        <v>4992</v>
      </c>
    </row>
    <row r="992" spans="1:21" x14ac:dyDescent="0.25">
      <c r="A992" s="192">
        <v>41956</v>
      </c>
      <c r="B992" s="193">
        <v>3386</v>
      </c>
      <c r="C992" s="324" t="s">
        <v>4923</v>
      </c>
      <c r="D992" s="20" t="s">
        <v>3366</v>
      </c>
      <c r="E992" s="213">
        <v>1969.2</v>
      </c>
      <c r="F992" s="256">
        <v>41956</v>
      </c>
      <c r="G992" s="42">
        <v>1969.2</v>
      </c>
      <c r="H992" s="217">
        <f t="shared" si="32"/>
        <v>0</v>
      </c>
      <c r="I992" s="190" t="s">
        <v>5010</v>
      </c>
      <c r="J992" s="21"/>
      <c r="K992" s="21"/>
      <c r="M992" s="192">
        <v>41965</v>
      </c>
      <c r="N992" s="193">
        <v>4131</v>
      </c>
      <c r="O992" s="322" t="s">
        <v>4923</v>
      </c>
      <c r="P992" s="308" t="s">
        <v>2540</v>
      </c>
      <c r="Q992" s="309">
        <v>13234.8</v>
      </c>
      <c r="R992" s="256">
        <v>41965</v>
      </c>
      <c r="S992" s="34">
        <v>13234.8</v>
      </c>
      <c r="T992" s="217">
        <f t="shared" si="31"/>
        <v>0</v>
      </c>
      <c r="U992" s="108" t="s">
        <v>4992</v>
      </c>
    </row>
    <row r="993" spans="1:21" x14ac:dyDescent="0.25">
      <c r="A993" s="192">
        <v>41956</v>
      </c>
      <c r="B993" s="193">
        <v>3387</v>
      </c>
      <c r="C993" s="324" t="s">
        <v>4923</v>
      </c>
      <c r="D993" s="20" t="s">
        <v>4694</v>
      </c>
      <c r="E993" s="213">
        <v>1137.5999999999999</v>
      </c>
      <c r="F993" s="256">
        <v>41957</v>
      </c>
      <c r="G993" s="42">
        <v>1137.5999999999999</v>
      </c>
      <c r="H993" s="217">
        <f t="shared" si="32"/>
        <v>0</v>
      </c>
      <c r="I993" s="190" t="s">
        <v>4993</v>
      </c>
      <c r="J993" s="21"/>
      <c r="K993" s="21"/>
      <c r="M993" s="192">
        <v>41971</v>
      </c>
      <c r="N993" s="193">
        <v>4672</v>
      </c>
      <c r="O993" s="322" t="s">
        <v>4923</v>
      </c>
      <c r="P993" s="308" t="s">
        <v>2540</v>
      </c>
      <c r="Q993" s="309">
        <v>11756</v>
      </c>
      <c r="R993" s="256">
        <v>41972</v>
      </c>
      <c r="S993" s="229">
        <v>11756</v>
      </c>
      <c r="T993" s="217">
        <f t="shared" si="31"/>
        <v>0</v>
      </c>
      <c r="U993" s="20" t="s">
        <v>4992</v>
      </c>
    </row>
    <row r="994" spans="1:21" x14ac:dyDescent="0.25">
      <c r="A994" s="192">
        <v>41956</v>
      </c>
      <c r="B994" s="193">
        <v>3388</v>
      </c>
      <c r="C994" s="324" t="s">
        <v>4923</v>
      </c>
      <c r="D994" s="20" t="s">
        <v>25</v>
      </c>
      <c r="E994" s="213">
        <v>8984.7999999999993</v>
      </c>
      <c r="F994" s="256">
        <v>41957</v>
      </c>
      <c r="G994" s="42">
        <v>8984.7999999999993</v>
      </c>
      <c r="H994" s="217">
        <f t="shared" si="32"/>
        <v>0</v>
      </c>
      <c r="I994" s="190" t="s">
        <v>4993</v>
      </c>
      <c r="M994" s="192">
        <v>41970</v>
      </c>
      <c r="N994" s="193">
        <v>4612</v>
      </c>
      <c r="O994" s="322" t="s">
        <v>4923</v>
      </c>
      <c r="P994" s="199" t="s">
        <v>69</v>
      </c>
      <c r="Q994" s="238">
        <v>8566</v>
      </c>
      <c r="R994" s="256">
        <v>41972</v>
      </c>
      <c r="S994" s="34">
        <v>8566</v>
      </c>
      <c r="T994" s="217">
        <f t="shared" si="31"/>
        <v>0</v>
      </c>
      <c r="U994" s="36" t="s">
        <v>5009</v>
      </c>
    </row>
    <row r="995" spans="1:21" x14ac:dyDescent="0.25">
      <c r="A995" s="192">
        <v>41956</v>
      </c>
      <c r="B995" s="193">
        <v>3389</v>
      </c>
      <c r="C995" s="324" t="s">
        <v>4923</v>
      </c>
      <c r="D995" s="20" t="s">
        <v>79</v>
      </c>
      <c r="E995" s="213">
        <v>27234</v>
      </c>
      <c r="F995" s="256">
        <v>41956</v>
      </c>
      <c r="G995" s="42">
        <v>27234</v>
      </c>
      <c r="H995" s="217">
        <f t="shared" si="32"/>
        <v>0</v>
      </c>
      <c r="I995" s="190" t="s">
        <v>4992</v>
      </c>
      <c r="M995" s="192">
        <v>41950</v>
      </c>
      <c r="N995" s="193">
        <v>2891</v>
      </c>
      <c r="O995" s="324" t="s">
        <v>4923</v>
      </c>
      <c r="P995" s="308" t="s">
        <v>4653</v>
      </c>
      <c r="Q995" s="309">
        <v>1397.6</v>
      </c>
      <c r="R995" s="256">
        <v>41950</v>
      </c>
      <c r="S995" s="42">
        <v>1397.6</v>
      </c>
      <c r="T995" s="217">
        <f t="shared" si="31"/>
        <v>0</v>
      </c>
      <c r="U995" s="20" t="s">
        <v>5251</v>
      </c>
    </row>
    <row r="996" spans="1:21" x14ac:dyDescent="0.25">
      <c r="A996" s="192">
        <v>41956</v>
      </c>
      <c r="B996" s="193">
        <v>3390</v>
      </c>
      <c r="C996" s="324" t="s">
        <v>4923</v>
      </c>
      <c r="D996" s="20" t="s">
        <v>1464</v>
      </c>
      <c r="E996" s="213">
        <v>5242.5</v>
      </c>
      <c r="F996" s="256">
        <v>41956</v>
      </c>
      <c r="G996" s="42">
        <v>5242.5</v>
      </c>
      <c r="H996" s="217">
        <f t="shared" si="32"/>
        <v>0</v>
      </c>
      <c r="I996" s="190" t="s">
        <v>5009</v>
      </c>
      <c r="M996" s="192">
        <v>41957</v>
      </c>
      <c r="N996" s="193">
        <v>3516</v>
      </c>
      <c r="O996" s="324" t="s">
        <v>4923</v>
      </c>
      <c r="P996" s="308" t="s">
        <v>4653</v>
      </c>
      <c r="Q996" s="309">
        <v>1143.2</v>
      </c>
      <c r="R996" s="256">
        <v>41958</v>
      </c>
      <c r="S996" s="42">
        <v>1143.2</v>
      </c>
      <c r="T996" s="217">
        <f t="shared" si="31"/>
        <v>0</v>
      </c>
      <c r="U996" s="20" t="s">
        <v>4992</v>
      </c>
    </row>
    <row r="997" spans="1:21" x14ac:dyDescent="0.25">
      <c r="A997" s="192">
        <v>41956</v>
      </c>
      <c r="B997" s="193">
        <v>3391</v>
      </c>
      <c r="C997" s="324" t="s">
        <v>4923</v>
      </c>
      <c r="D997" s="20" t="s">
        <v>6683</v>
      </c>
      <c r="E997" s="213">
        <v>1922.7</v>
      </c>
      <c r="F997" s="256">
        <v>41956</v>
      </c>
      <c r="G997" s="42">
        <v>1922.7</v>
      </c>
      <c r="H997" s="217">
        <f t="shared" si="32"/>
        <v>0</v>
      </c>
      <c r="I997" s="190" t="s">
        <v>5251</v>
      </c>
      <c r="M997" s="192">
        <v>41965</v>
      </c>
      <c r="N997" s="193">
        <v>4164</v>
      </c>
      <c r="O997" s="322" t="s">
        <v>4923</v>
      </c>
      <c r="P997" s="308" t="s">
        <v>4653</v>
      </c>
      <c r="Q997" s="309">
        <v>660.6</v>
      </c>
      <c r="R997" s="256">
        <v>41966</v>
      </c>
      <c r="S997" s="34">
        <v>660.6</v>
      </c>
      <c r="T997" s="217">
        <f t="shared" si="31"/>
        <v>0</v>
      </c>
      <c r="U997" s="108" t="s">
        <v>5251</v>
      </c>
    </row>
    <row r="998" spans="1:21" x14ac:dyDescent="0.25">
      <c r="A998" s="192">
        <v>41956</v>
      </c>
      <c r="B998" s="193">
        <v>3392</v>
      </c>
      <c r="C998" s="324" t="s">
        <v>4923</v>
      </c>
      <c r="D998" s="20" t="s">
        <v>1040</v>
      </c>
      <c r="E998" s="213">
        <v>1871.7</v>
      </c>
      <c r="F998" s="256">
        <v>41956</v>
      </c>
      <c r="G998" s="42">
        <v>1871.7</v>
      </c>
      <c r="H998" s="217">
        <f t="shared" si="32"/>
        <v>0</v>
      </c>
      <c r="I998" s="190" t="s">
        <v>4992</v>
      </c>
      <c r="M998" s="192">
        <v>41966</v>
      </c>
      <c r="N998" s="193">
        <v>4220</v>
      </c>
      <c r="O998" s="322" t="s">
        <v>4923</v>
      </c>
      <c r="P998" s="20" t="s">
        <v>4653</v>
      </c>
      <c r="Q998" s="213">
        <v>1035</v>
      </c>
      <c r="R998" s="256">
        <v>41966</v>
      </c>
      <c r="S998" s="34">
        <v>1035</v>
      </c>
      <c r="T998" s="217">
        <f t="shared" si="31"/>
        <v>0</v>
      </c>
      <c r="U998" s="32" t="s">
        <v>5251</v>
      </c>
    </row>
    <row r="999" spans="1:21" x14ac:dyDescent="0.25">
      <c r="A999" s="192">
        <v>41956</v>
      </c>
      <c r="B999" s="193">
        <v>3393</v>
      </c>
      <c r="C999" s="324" t="s">
        <v>4923</v>
      </c>
      <c r="D999" s="20" t="s">
        <v>28</v>
      </c>
      <c r="E999" s="213">
        <v>4600.3999999999996</v>
      </c>
      <c r="F999" s="256">
        <v>41956</v>
      </c>
      <c r="G999" s="42">
        <v>4600.3999999999996</v>
      </c>
      <c r="H999" s="217">
        <f t="shared" si="32"/>
        <v>0</v>
      </c>
      <c r="I999" s="190" t="s">
        <v>4992</v>
      </c>
      <c r="K999" s="33"/>
      <c r="M999" s="192">
        <v>41966</v>
      </c>
      <c r="N999" s="193">
        <v>4229</v>
      </c>
      <c r="O999" s="322" t="s">
        <v>4923</v>
      </c>
      <c r="P999" s="20" t="s">
        <v>4653</v>
      </c>
      <c r="Q999" s="213">
        <v>7380</v>
      </c>
      <c r="R999" s="256">
        <v>41966</v>
      </c>
      <c r="S999" s="34">
        <v>7380</v>
      </c>
      <c r="T999" s="217">
        <f t="shared" si="31"/>
        <v>0</v>
      </c>
      <c r="U999" s="32" t="s">
        <v>5251</v>
      </c>
    </row>
    <row r="1000" spans="1:21" x14ac:dyDescent="0.25">
      <c r="A1000" s="192">
        <v>41956</v>
      </c>
      <c r="B1000" s="193">
        <v>3394</v>
      </c>
      <c r="C1000" s="324" t="s">
        <v>4923</v>
      </c>
      <c r="D1000" s="308" t="s">
        <v>4938</v>
      </c>
      <c r="E1000" s="309">
        <v>10206</v>
      </c>
      <c r="F1000" s="256">
        <v>41957</v>
      </c>
      <c r="G1000" s="42">
        <v>10206</v>
      </c>
      <c r="H1000" s="217">
        <f t="shared" si="32"/>
        <v>0</v>
      </c>
      <c r="I1000" s="190" t="s">
        <v>5006</v>
      </c>
      <c r="K1000" s="33"/>
      <c r="M1000" s="192">
        <v>41967</v>
      </c>
      <c r="N1000" s="193">
        <v>4279</v>
      </c>
      <c r="O1000" s="322" t="s">
        <v>4923</v>
      </c>
      <c r="P1000" s="308" t="s">
        <v>4653</v>
      </c>
      <c r="Q1000" s="309">
        <v>720</v>
      </c>
      <c r="R1000" s="368">
        <v>41967</v>
      </c>
      <c r="S1000" s="42">
        <v>720</v>
      </c>
      <c r="T1000" s="217">
        <f t="shared" si="31"/>
        <v>0</v>
      </c>
      <c r="U1000" s="190" t="s">
        <v>5251</v>
      </c>
    </row>
    <row r="1001" spans="1:21" x14ac:dyDescent="0.25">
      <c r="A1001" s="192">
        <v>41956</v>
      </c>
      <c r="B1001" s="193">
        <v>3395</v>
      </c>
      <c r="C1001" s="324" t="s">
        <v>4923</v>
      </c>
      <c r="D1001" s="20" t="s">
        <v>4257</v>
      </c>
      <c r="E1001" s="213">
        <v>11932.5</v>
      </c>
      <c r="F1001" s="256">
        <v>41957</v>
      </c>
      <c r="G1001" s="42">
        <v>11932.5</v>
      </c>
      <c r="H1001" s="217">
        <f t="shared" si="32"/>
        <v>0</v>
      </c>
      <c r="I1001" s="190" t="s">
        <v>5251</v>
      </c>
      <c r="M1001" s="192">
        <v>41970</v>
      </c>
      <c r="N1001" s="193">
        <v>4569</v>
      </c>
      <c r="O1001" s="322" t="s">
        <v>4923</v>
      </c>
      <c r="P1001" s="199" t="s">
        <v>4653</v>
      </c>
      <c r="Q1001" s="238">
        <v>548</v>
      </c>
      <c r="R1001" s="256">
        <v>41970</v>
      </c>
      <c r="S1001" s="34">
        <v>548</v>
      </c>
      <c r="T1001" s="217">
        <f t="shared" si="31"/>
        <v>0</v>
      </c>
      <c r="U1001" s="36" t="s">
        <v>4992</v>
      </c>
    </row>
    <row r="1002" spans="1:21" x14ac:dyDescent="0.25">
      <c r="A1002" s="192">
        <v>41956</v>
      </c>
      <c r="B1002" s="193">
        <v>3396</v>
      </c>
      <c r="C1002" s="324" t="s">
        <v>4923</v>
      </c>
      <c r="D1002" s="20" t="s">
        <v>2183</v>
      </c>
      <c r="E1002" s="213">
        <v>1251</v>
      </c>
      <c r="F1002" s="256">
        <v>41956</v>
      </c>
      <c r="G1002" s="42">
        <v>1251</v>
      </c>
      <c r="H1002" s="217">
        <f t="shared" si="32"/>
        <v>0</v>
      </c>
      <c r="I1002" s="190" t="s">
        <v>5251</v>
      </c>
      <c r="M1002" s="192">
        <v>41972</v>
      </c>
      <c r="N1002" s="193">
        <v>4773</v>
      </c>
      <c r="O1002" s="322" t="s">
        <v>4923</v>
      </c>
      <c r="P1002" s="308" t="s">
        <v>4653</v>
      </c>
      <c r="Q1002" s="309">
        <v>906.2</v>
      </c>
      <c r="R1002" s="256">
        <v>41972</v>
      </c>
      <c r="S1002" s="229">
        <v>906.2</v>
      </c>
      <c r="T1002" s="217">
        <f t="shared" si="31"/>
        <v>0</v>
      </c>
      <c r="U1002" s="20" t="s">
        <v>5251</v>
      </c>
    </row>
    <row r="1003" spans="1:21" x14ac:dyDescent="0.25">
      <c r="A1003" s="192">
        <v>41956</v>
      </c>
      <c r="B1003" s="193">
        <v>3397</v>
      </c>
      <c r="C1003" s="324" t="s">
        <v>4923</v>
      </c>
      <c r="D1003" s="20" t="s">
        <v>1693</v>
      </c>
      <c r="E1003" s="213">
        <v>2385</v>
      </c>
      <c r="F1003" s="256">
        <v>41956</v>
      </c>
      <c r="G1003" s="42">
        <v>2385</v>
      </c>
      <c r="H1003" s="217">
        <f t="shared" si="32"/>
        <v>0</v>
      </c>
      <c r="I1003" s="190" t="s">
        <v>4992</v>
      </c>
      <c r="M1003" s="192">
        <v>41973</v>
      </c>
      <c r="N1003" s="193">
        <v>4850</v>
      </c>
      <c r="O1003" s="322" t="s">
        <v>4923</v>
      </c>
      <c r="P1003" s="308" t="s">
        <v>4653</v>
      </c>
      <c r="Q1003" s="309">
        <v>700</v>
      </c>
      <c r="R1003" s="368">
        <v>41973</v>
      </c>
      <c r="S1003" s="229">
        <v>700</v>
      </c>
      <c r="T1003" s="217">
        <f t="shared" si="31"/>
        <v>0</v>
      </c>
      <c r="U1003" s="20" t="s">
        <v>5251</v>
      </c>
    </row>
    <row r="1004" spans="1:21" x14ac:dyDescent="0.25">
      <c r="A1004" s="192">
        <v>41956</v>
      </c>
      <c r="B1004" s="193">
        <v>3398</v>
      </c>
      <c r="C1004" s="324" t="s">
        <v>4923</v>
      </c>
      <c r="D1004" s="20" t="s">
        <v>4630</v>
      </c>
      <c r="E1004" s="213">
        <v>2048.8000000000002</v>
      </c>
      <c r="F1004" s="256">
        <v>41957</v>
      </c>
      <c r="G1004" s="42">
        <v>2048.8000000000002</v>
      </c>
      <c r="H1004" s="217">
        <f t="shared" si="32"/>
        <v>0</v>
      </c>
      <c r="I1004" s="190" t="s">
        <v>4993</v>
      </c>
      <c r="M1004" s="192">
        <v>41944</v>
      </c>
      <c r="N1004" s="193">
        <v>2484</v>
      </c>
      <c r="O1004" s="324" t="s">
        <v>4923</v>
      </c>
      <c r="P1004" s="308" t="s">
        <v>6613</v>
      </c>
      <c r="Q1004" s="309">
        <v>22982.400000000001</v>
      </c>
      <c r="R1004" s="256">
        <v>41944</v>
      </c>
      <c r="S1004" s="42">
        <v>22982.400000000001</v>
      </c>
      <c r="T1004" s="77">
        <f t="shared" si="31"/>
        <v>0</v>
      </c>
      <c r="U1004" s="20" t="s">
        <v>4992</v>
      </c>
    </row>
    <row r="1005" spans="1:21" x14ac:dyDescent="0.25">
      <c r="A1005" s="192">
        <v>41956</v>
      </c>
      <c r="B1005" s="193">
        <v>3399</v>
      </c>
      <c r="C1005" s="324" t="s">
        <v>4923</v>
      </c>
      <c r="D1005" s="20" t="s">
        <v>52</v>
      </c>
      <c r="E1005" s="213">
        <v>901.4</v>
      </c>
      <c r="F1005" s="256">
        <v>41956</v>
      </c>
      <c r="G1005" s="42">
        <v>901.4</v>
      </c>
      <c r="H1005" s="217">
        <f t="shared" si="32"/>
        <v>0</v>
      </c>
      <c r="I1005" s="190" t="s">
        <v>5251</v>
      </c>
      <c r="M1005" s="192">
        <v>41944</v>
      </c>
      <c r="N1005" s="193">
        <v>2486</v>
      </c>
      <c r="O1005" s="324" t="s">
        <v>4923</v>
      </c>
      <c r="P1005" s="308" t="s">
        <v>6613</v>
      </c>
      <c r="Q1005" s="309">
        <v>3750.6</v>
      </c>
      <c r="R1005" s="256">
        <v>41944</v>
      </c>
      <c r="S1005" s="42">
        <v>3750.6</v>
      </c>
      <c r="T1005" s="77">
        <f t="shared" si="31"/>
        <v>0</v>
      </c>
      <c r="U1005" s="20" t="s">
        <v>4992</v>
      </c>
    </row>
    <row r="1006" spans="1:21" x14ac:dyDescent="0.25">
      <c r="A1006" s="192">
        <v>41956</v>
      </c>
      <c r="B1006" s="193">
        <v>3400</v>
      </c>
      <c r="C1006" s="324" t="s">
        <v>4923</v>
      </c>
      <c r="D1006" s="20" t="s">
        <v>2714</v>
      </c>
      <c r="E1006" s="213">
        <v>5171.3999999999996</v>
      </c>
      <c r="F1006" s="256">
        <v>41956</v>
      </c>
      <c r="G1006" s="42">
        <v>5171.3999999999996</v>
      </c>
      <c r="H1006" s="217">
        <f t="shared" si="32"/>
        <v>0</v>
      </c>
      <c r="I1006" s="190" t="s">
        <v>5251</v>
      </c>
      <c r="M1006" s="192">
        <v>41951</v>
      </c>
      <c r="N1006" s="193">
        <v>3033</v>
      </c>
      <c r="O1006" s="324" t="s">
        <v>4923</v>
      </c>
      <c r="P1006" s="20" t="s">
        <v>6613</v>
      </c>
      <c r="Q1006" s="213">
        <v>16833.599999999999</v>
      </c>
      <c r="R1006" s="256">
        <v>41951</v>
      </c>
      <c r="S1006" s="42">
        <v>16833.599999999999</v>
      </c>
      <c r="T1006" s="217">
        <f t="shared" si="31"/>
        <v>0</v>
      </c>
      <c r="U1006" s="20" t="s">
        <v>4992</v>
      </c>
    </row>
    <row r="1007" spans="1:21" x14ac:dyDescent="0.25">
      <c r="A1007" s="192">
        <v>41956</v>
      </c>
      <c r="B1007" s="193">
        <v>3401</v>
      </c>
      <c r="C1007" s="324" t="s">
        <v>4923</v>
      </c>
      <c r="D1007" s="20" t="s">
        <v>2519</v>
      </c>
      <c r="E1007" s="213">
        <v>1591.6</v>
      </c>
      <c r="F1007" s="256">
        <v>41956</v>
      </c>
      <c r="G1007" s="42">
        <v>1591.6</v>
      </c>
      <c r="H1007" s="217">
        <f t="shared" si="32"/>
        <v>0</v>
      </c>
      <c r="I1007" s="20" t="s">
        <v>4992</v>
      </c>
      <c r="M1007" s="192">
        <v>41958</v>
      </c>
      <c r="N1007" s="193">
        <v>3628</v>
      </c>
      <c r="O1007" s="324" t="s">
        <v>4923</v>
      </c>
      <c r="P1007" s="20" t="s">
        <v>6613</v>
      </c>
      <c r="Q1007" s="213">
        <v>19930.5</v>
      </c>
      <c r="R1007" s="256">
        <v>41958</v>
      </c>
      <c r="S1007" s="42">
        <v>19930.5</v>
      </c>
      <c r="T1007" s="217">
        <f t="shared" si="31"/>
        <v>0</v>
      </c>
      <c r="U1007" s="20" t="s">
        <v>4992</v>
      </c>
    </row>
    <row r="1008" spans="1:21" x14ac:dyDescent="0.25">
      <c r="A1008" s="192">
        <v>41956</v>
      </c>
      <c r="B1008" s="193">
        <v>3402</v>
      </c>
      <c r="C1008" s="324" t="s">
        <v>4923</v>
      </c>
      <c r="D1008" s="20" t="s">
        <v>4322</v>
      </c>
      <c r="E1008" s="213">
        <v>9783.9</v>
      </c>
      <c r="F1008" s="256">
        <v>41956</v>
      </c>
      <c r="G1008" s="42">
        <v>9783.9</v>
      </c>
      <c r="H1008" s="217">
        <f t="shared" si="32"/>
        <v>0</v>
      </c>
      <c r="I1008" s="20" t="s">
        <v>4992</v>
      </c>
      <c r="M1008" s="192">
        <v>41965</v>
      </c>
      <c r="N1008" s="193">
        <v>4187</v>
      </c>
      <c r="O1008" s="322" t="s">
        <v>4923</v>
      </c>
      <c r="P1008" s="308" t="s">
        <v>6613</v>
      </c>
      <c r="Q1008" s="309">
        <v>22525.200000000001</v>
      </c>
      <c r="R1008" s="256">
        <v>41965</v>
      </c>
      <c r="S1008" s="34">
        <v>22525.200000000001</v>
      </c>
      <c r="T1008" s="217">
        <f t="shared" si="31"/>
        <v>0</v>
      </c>
      <c r="U1008" s="32" t="s">
        <v>4992</v>
      </c>
    </row>
    <row r="1009" spans="1:21" x14ac:dyDescent="0.25">
      <c r="A1009" s="192">
        <v>41956</v>
      </c>
      <c r="B1009" s="193">
        <v>3403</v>
      </c>
      <c r="C1009" s="324" t="s">
        <v>4923</v>
      </c>
      <c r="D1009" s="20" t="s">
        <v>4764</v>
      </c>
      <c r="E1009" s="213">
        <v>237.6</v>
      </c>
      <c r="F1009" s="256">
        <v>41957</v>
      </c>
      <c r="G1009" s="42">
        <v>237.6</v>
      </c>
      <c r="H1009" s="217">
        <f t="shared" si="32"/>
        <v>0</v>
      </c>
      <c r="I1009" s="20" t="s">
        <v>4993</v>
      </c>
      <c r="M1009" s="192">
        <v>41972</v>
      </c>
      <c r="N1009" s="193">
        <v>4795</v>
      </c>
      <c r="O1009" s="322" t="s">
        <v>4923</v>
      </c>
      <c r="P1009" s="308" t="s">
        <v>6613</v>
      </c>
      <c r="Q1009" s="309">
        <v>24759.4</v>
      </c>
      <c r="R1009" s="368">
        <v>41972</v>
      </c>
      <c r="S1009" s="229">
        <v>24759.4</v>
      </c>
      <c r="T1009" s="217">
        <f t="shared" si="31"/>
        <v>0</v>
      </c>
      <c r="U1009" s="20" t="s">
        <v>4992</v>
      </c>
    </row>
    <row r="1010" spans="1:21" x14ac:dyDescent="0.25">
      <c r="A1010" s="192">
        <v>41956</v>
      </c>
      <c r="B1010" s="193">
        <v>3404</v>
      </c>
      <c r="C1010" s="324" t="s">
        <v>4923</v>
      </c>
      <c r="D1010" s="20" t="s">
        <v>11</v>
      </c>
      <c r="E1010" s="213">
        <v>30333.45</v>
      </c>
      <c r="F1010" s="412">
        <v>41974</v>
      </c>
      <c r="G1010" s="219">
        <v>30333.45</v>
      </c>
      <c r="H1010" s="217">
        <f t="shared" si="32"/>
        <v>0</v>
      </c>
      <c r="I1010" s="20" t="s">
        <v>4993</v>
      </c>
      <c r="M1010" s="192">
        <v>41947</v>
      </c>
      <c r="N1010" s="193">
        <v>2659</v>
      </c>
      <c r="O1010" s="324" t="s">
        <v>4923</v>
      </c>
      <c r="P1010" s="661" t="s">
        <v>2385</v>
      </c>
      <c r="Q1010" s="309">
        <v>14653</v>
      </c>
      <c r="R1010" s="256">
        <v>41947</v>
      </c>
      <c r="S1010" s="42">
        <v>14653</v>
      </c>
      <c r="T1010" s="217">
        <f t="shared" si="31"/>
        <v>0</v>
      </c>
      <c r="U1010" s="50" t="s">
        <v>4992</v>
      </c>
    </row>
    <row r="1011" spans="1:21" x14ac:dyDescent="0.25">
      <c r="A1011" s="192">
        <v>41956</v>
      </c>
      <c r="B1011" s="193">
        <v>3405</v>
      </c>
      <c r="C1011" s="324" t="s">
        <v>4923</v>
      </c>
      <c r="D1011" s="20" t="s">
        <v>4740</v>
      </c>
      <c r="E1011" s="213">
        <v>3807</v>
      </c>
      <c r="F1011" s="256">
        <v>41956</v>
      </c>
      <c r="G1011" s="42">
        <v>3807</v>
      </c>
      <c r="H1011" s="217">
        <f t="shared" si="32"/>
        <v>0</v>
      </c>
      <c r="I1011" s="20" t="s">
        <v>4992</v>
      </c>
      <c r="M1011" s="192">
        <v>41949</v>
      </c>
      <c r="N1011" s="193">
        <v>2830</v>
      </c>
      <c r="O1011" s="324" t="s">
        <v>4923</v>
      </c>
      <c r="P1011" s="308" t="s">
        <v>2385</v>
      </c>
      <c r="Q1011" s="309">
        <v>11428.2</v>
      </c>
      <c r="R1011" s="256">
        <v>41949</v>
      </c>
      <c r="S1011" s="42">
        <v>11428.2</v>
      </c>
      <c r="T1011" s="217">
        <f t="shared" si="31"/>
        <v>0</v>
      </c>
      <c r="U1011" s="190" t="s">
        <v>4992</v>
      </c>
    </row>
    <row r="1012" spans="1:21" x14ac:dyDescent="0.25">
      <c r="A1012" s="192">
        <v>41956</v>
      </c>
      <c r="B1012" s="193">
        <v>3406</v>
      </c>
      <c r="C1012" s="324" t="s">
        <v>4923</v>
      </c>
      <c r="D1012" s="20" t="s">
        <v>180</v>
      </c>
      <c r="E1012" s="213">
        <v>32301.5</v>
      </c>
      <c r="F1012" s="256">
        <v>41957</v>
      </c>
      <c r="G1012" s="42">
        <v>32301.5</v>
      </c>
      <c r="H1012" s="217">
        <f t="shared" si="32"/>
        <v>0</v>
      </c>
      <c r="I1012" s="20" t="s">
        <v>4993</v>
      </c>
      <c r="M1012" s="192">
        <v>41953</v>
      </c>
      <c r="N1012" s="193">
        <v>3151</v>
      </c>
      <c r="O1012" s="324" t="s">
        <v>4923</v>
      </c>
      <c r="P1012" s="20" t="s">
        <v>2385</v>
      </c>
      <c r="Q1012" s="213">
        <v>13589.7</v>
      </c>
      <c r="R1012" s="256">
        <v>41953</v>
      </c>
      <c r="S1012" s="42">
        <v>13589.7</v>
      </c>
      <c r="T1012" s="217">
        <f t="shared" si="31"/>
        <v>0</v>
      </c>
      <c r="U1012" s="20" t="s">
        <v>4992</v>
      </c>
    </row>
    <row r="1013" spans="1:21" x14ac:dyDescent="0.25">
      <c r="A1013" s="192">
        <v>41956</v>
      </c>
      <c r="B1013" s="193">
        <v>3407</v>
      </c>
      <c r="C1013" s="324" t="s">
        <v>4923</v>
      </c>
      <c r="D1013" s="20" t="s">
        <v>47</v>
      </c>
      <c r="E1013" s="213">
        <v>2654.4</v>
      </c>
      <c r="F1013" s="256">
        <v>41956</v>
      </c>
      <c r="G1013" s="42">
        <v>2654.4</v>
      </c>
      <c r="H1013" s="217">
        <f t="shared" si="32"/>
        <v>0</v>
      </c>
      <c r="I1013" s="20" t="s">
        <v>5251</v>
      </c>
      <c r="M1013" s="192">
        <v>41953</v>
      </c>
      <c r="N1013" s="193">
        <v>3156</v>
      </c>
      <c r="O1013" s="324" t="s">
        <v>4923</v>
      </c>
      <c r="P1013" s="20" t="s">
        <v>2385</v>
      </c>
      <c r="Q1013" s="213">
        <v>192.4</v>
      </c>
      <c r="R1013" s="256">
        <v>41953</v>
      </c>
      <c r="S1013" s="42">
        <v>192.4</v>
      </c>
      <c r="T1013" s="217">
        <f t="shared" si="31"/>
        <v>0</v>
      </c>
      <c r="U1013" s="190" t="s">
        <v>4992</v>
      </c>
    </row>
    <row r="1014" spans="1:21" x14ac:dyDescent="0.25">
      <c r="A1014" s="192">
        <v>41956</v>
      </c>
      <c r="B1014" s="193">
        <v>3408</v>
      </c>
      <c r="C1014" s="324" t="s">
        <v>4923</v>
      </c>
      <c r="D1014" s="20" t="s">
        <v>67</v>
      </c>
      <c r="E1014" s="213">
        <v>4094.6</v>
      </c>
      <c r="F1014" s="578">
        <v>41956</v>
      </c>
      <c r="G1014" s="42">
        <v>4094.6</v>
      </c>
      <c r="H1014" s="217">
        <f t="shared" si="32"/>
        <v>0</v>
      </c>
      <c r="I1014" s="20" t="s">
        <v>5251</v>
      </c>
      <c r="M1014" s="192">
        <v>41961</v>
      </c>
      <c r="N1014" s="193">
        <v>3794</v>
      </c>
      <c r="O1014" s="324" t="s">
        <v>4923</v>
      </c>
      <c r="P1014" s="20" t="s">
        <v>2385</v>
      </c>
      <c r="Q1014" s="213">
        <v>12145.6</v>
      </c>
      <c r="R1014" s="256">
        <v>41961</v>
      </c>
      <c r="S1014" s="229">
        <v>12145.6</v>
      </c>
      <c r="T1014" s="217">
        <f t="shared" si="31"/>
        <v>0</v>
      </c>
      <c r="U1014" s="190" t="s">
        <v>4992</v>
      </c>
    </row>
    <row r="1015" spans="1:21" x14ac:dyDescent="0.25">
      <c r="A1015" s="192">
        <v>41956</v>
      </c>
      <c r="B1015" s="193">
        <v>3409</v>
      </c>
      <c r="C1015" s="324" t="s">
        <v>4923</v>
      </c>
      <c r="D1015" s="20" t="s">
        <v>4652</v>
      </c>
      <c r="E1015" s="213">
        <v>1564</v>
      </c>
      <c r="F1015" s="256">
        <v>41956</v>
      </c>
      <c r="G1015" s="42">
        <v>1564</v>
      </c>
      <c r="H1015" s="217">
        <f t="shared" si="32"/>
        <v>0</v>
      </c>
      <c r="I1015" s="20" t="s">
        <v>5251</v>
      </c>
      <c r="M1015" s="192">
        <v>41964</v>
      </c>
      <c r="N1015" s="193">
        <v>4046</v>
      </c>
      <c r="O1015" s="322" t="s">
        <v>4923</v>
      </c>
      <c r="P1015" s="308" t="s">
        <v>2385</v>
      </c>
      <c r="Q1015" s="309">
        <v>1366.4</v>
      </c>
      <c r="R1015" s="256">
        <v>41964</v>
      </c>
      <c r="S1015" s="42">
        <v>1366.4</v>
      </c>
      <c r="T1015" s="217">
        <f t="shared" si="31"/>
        <v>0</v>
      </c>
      <c r="U1015" s="20" t="s">
        <v>4992</v>
      </c>
    </row>
    <row r="1016" spans="1:21" x14ac:dyDescent="0.25">
      <c r="A1016" s="192">
        <v>41956</v>
      </c>
      <c r="B1016" s="193">
        <v>3410</v>
      </c>
      <c r="C1016" s="324" t="s">
        <v>4923</v>
      </c>
      <c r="D1016" s="20" t="s">
        <v>124</v>
      </c>
      <c r="E1016" s="213">
        <v>8937</v>
      </c>
      <c r="F1016" s="579">
        <v>41956</v>
      </c>
      <c r="G1016" s="42">
        <v>8937</v>
      </c>
      <c r="H1016" s="217">
        <f t="shared" si="32"/>
        <v>0</v>
      </c>
      <c r="I1016" s="20" t="s">
        <v>5251</v>
      </c>
      <c r="M1016" s="192">
        <v>41966</v>
      </c>
      <c r="N1016" s="193">
        <v>4230</v>
      </c>
      <c r="O1016" s="322" t="s">
        <v>4923</v>
      </c>
      <c r="P1016" s="20" t="s">
        <v>2385</v>
      </c>
      <c r="Q1016" s="213">
        <v>6925</v>
      </c>
      <c r="R1016" s="256">
        <v>41966</v>
      </c>
      <c r="S1016" s="34">
        <v>6925</v>
      </c>
      <c r="T1016" s="217">
        <f t="shared" si="31"/>
        <v>0</v>
      </c>
      <c r="U1016" s="32" t="s">
        <v>4992</v>
      </c>
    </row>
    <row r="1017" spans="1:21" x14ac:dyDescent="0.25">
      <c r="A1017" s="192">
        <v>41956</v>
      </c>
      <c r="B1017" s="193">
        <v>3411</v>
      </c>
      <c r="C1017" s="324" t="s">
        <v>4923</v>
      </c>
      <c r="D1017" s="20" t="s">
        <v>57</v>
      </c>
      <c r="E1017" s="213">
        <v>1575</v>
      </c>
      <c r="F1017" s="256">
        <v>41956</v>
      </c>
      <c r="G1017" s="42">
        <v>1575</v>
      </c>
      <c r="H1017" s="217">
        <f t="shared" si="32"/>
        <v>0</v>
      </c>
      <c r="I1017" s="20" t="s">
        <v>4992</v>
      </c>
      <c r="M1017" s="192">
        <v>41971</v>
      </c>
      <c r="N1017" s="193">
        <v>4663</v>
      </c>
      <c r="O1017" s="322" t="s">
        <v>4923</v>
      </c>
      <c r="P1017" s="199" t="s">
        <v>2385</v>
      </c>
      <c r="Q1017" s="238">
        <v>16211.2</v>
      </c>
      <c r="R1017" s="256">
        <v>41971</v>
      </c>
      <c r="S1017" s="34">
        <v>16211.2</v>
      </c>
      <c r="T1017" s="217">
        <f t="shared" si="31"/>
        <v>0</v>
      </c>
      <c r="U1017" s="36" t="s">
        <v>4992</v>
      </c>
    </row>
    <row r="1018" spans="1:21" x14ac:dyDescent="0.25">
      <c r="A1018" s="192">
        <v>41956</v>
      </c>
      <c r="B1018" s="193">
        <v>3412</v>
      </c>
      <c r="C1018" s="324" t="s">
        <v>4923</v>
      </c>
      <c r="D1018" s="20" t="s">
        <v>55</v>
      </c>
      <c r="E1018" s="213">
        <v>3559.4</v>
      </c>
      <c r="F1018" s="256">
        <v>41956</v>
      </c>
      <c r="G1018" s="42">
        <v>3559.4</v>
      </c>
      <c r="H1018" s="217">
        <f t="shared" si="32"/>
        <v>0</v>
      </c>
      <c r="I1018" s="20" t="s">
        <v>4992</v>
      </c>
      <c r="M1018" s="192">
        <v>41971</v>
      </c>
      <c r="N1018" s="193">
        <v>4666</v>
      </c>
      <c r="O1018" s="322" t="s">
        <v>4923</v>
      </c>
      <c r="P1018" s="308" t="s">
        <v>2385</v>
      </c>
      <c r="Q1018" s="309">
        <v>1296.8</v>
      </c>
      <c r="R1018" s="256">
        <v>41971</v>
      </c>
      <c r="S1018" s="229">
        <v>1296.8</v>
      </c>
      <c r="T1018" s="217">
        <f t="shared" si="31"/>
        <v>0</v>
      </c>
      <c r="U1018" s="20" t="s">
        <v>4992</v>
      </c>
    </row>
    <row r="1019" spans="1:21" x14ac:dyDescent="0.25">
      <c r="A1019" s="192">
        <v>41956</v>
      </c>
      <c r="B1019" s="193">
        <v>3413</v>
      </c>
      <c r="C1019" s="324" t="s">
        <v>4923</v>
      </c>
      <c r="D1019" s="20" t="s">
        <v>4589</v>
      </c>
      <c r="E1019" s="213">
        <v>3742.2</v>
      </c>
      <c r="F1019" s="256">
        <v>41956</v>
      </c>
      <c r="G1019" s="42">
        <v>3742.2</v>
      </c>
      <c r="H1019" s="217">
        <f t="shared" si="32"/>
        <v>0</v>
      </c>
      <c r="I1019" s="20" t="s">
        <v>4992</v>
      </c>
      <c r="M1019" s="192">
        <v>41945</v>
      </c>
      <c r="N1019" s="193">
        <v>2512</v>
      </c>
      <c r="O1019" s="324" t="s">
        <v>4923</v>
      </c>
      <c r="P1019" s="308" t="s">
        <v>98</v>
      </c>
      <c r="Q1019" s="309">
        <v>11546</v>
      </c>
      <c r="R1019" s="256">
        <v>41946</v>
      </c>
      <c r="S1019" s="42">
        <v>11546</v>
      </c>
      <c r="T1019" s="77">
        <f t="shared" si="31"/>
        <v>0</v>
      </c>
      <c r="U1019" s="20" t="s">
        <v>4995</v>
      </c>
    </row>
    <row r="1020" spans="1:21" x14ac:dyDescent="0.25">
      <c r="A1020" s="192">
        <v>41956</v>
      </c>
      <c r="B1020" s="193">
        <v>3414</v>
      </c>
      <c r="C1020" s="324" t="s">
        <v>4923</v>
      </c>
      <c r="D1020" s="308" t="s">
        <v>5773</v>
      </c>
      <c r="E1020" s="309">
        <v>5139.32</v>
      </c>
      <c r="F1020" s="256">
        <v>41956</v>
      </c>
      <c r="G1020" s="42">
        <v>5139.32</v>
      </c>
      <c r="H1020" s="217">
        <f t="shared" si="32"/>
        <v>0</v>
      </c>
      <c r="I1020" s="32" t="s">
        <v>4992</v>
      </c>
      <c r="M1020" s="192">
        <v>41949</v>
      </c>
      <c r="N1020" s="193">
        <v>2823</v>
      </c>
      <c r="O1020" s="324" t="s">
        <v>4923</v>
      </c>
      <c r="P1020" s="308" t="s">
        <v>98</v>
      </c>
      <c r="Q1020" s="309">
        <v>9827.2000000000007</v>
      </c>
      <c r="R1020" s="256">
        <v>41949</v>
      </c>
      <c r="S1020" s="42">
        <v>9827.2000000000007</v>
      </c>
      <c r="T1020" s="217">
        <f t="shared" si="31"/>
        <v>0</v>
      </c>
      <c r="U1020" s="190" t="s">
        <v>4993</v>
      </c>
    </row>
    <row r="1021" spans="1:21" x14ac:dyDescent="0.25">
      <c r="A1021" s="192">
        <v>41956</v>
      </c>
      <c r="B1021" s="193">
        <v>3415</v>
      </c>
      <c r="C1021" s="324" t="s">
        <v>4923</v>
      </c>
      <c r="D1021" s="308" t="s">
        <v>62</v>
      </c>
      <c r="E1021" s="309">
        <v>7553.2</v>
      </c>
      <c r="F1021" s="256">
        <v>41957</v>
      </c>
      <c r="G1021" s="42">
        <v>7553.2</v>
      </c>
      <c r="H1021" s="217">
        <f t="shared" si="32"/>
        <v>0</v>
      </c>
      <c r="I1021" s="20" t="s">
        <v>4993</v>
      </c>
      <c r="M1021" s="192">
        <v>41950</v>
      </c>
      <c r="N1021" s="193">
        <v>2923</v>
      </c>
      <c r="O1021" s="324" t="s">
        <v>4923</v>
      </c>
      <c r="P1021" s="308" t="s">
        <v>98</v>
      </c>
      <c r="Q1021" s="309">
        <v>9212.4</v>
      </c>
      <c r="R1021" s="256">
        <v>41950</v>
      </c>
      <c r="S1021" s="42">
        <v>9212.4</v>
      </c>
      <c r="T1021" s="217">
        <f t="shared" si="31"/>
        <v>0</v>
      </c>
      <c r="U1021" s="20" t="s">
        <v>4993</v>
      </c>
    </row>
    <row r="1022" spans="1:21" x14ac:dyDescent="0.25">
      <c r="A1022" s="192">
        <v>41956</v>
      </c>
      <c r="B1022" s="193">
        <v>3416</v>
      </c>
      <c r="C1022" s="324" t="s">
        <v>4923</v>
      </c>
      <c r="D1022" s="308" t="s">
        <v>478</v>
      </c>
      <c r="E1022" s="309">
        <v>9865.7999999999993</v>
      </c>
      <c r="F1022" s="256">
        <v>41957</v>
      </c>
      <c r="G1022" s="42">
        <v>9865.7999999999993</v>
      </c>
      <c r="H1022" s="217">
        <f t="shared" si="32"/>
        <v>0</v>
      </c>
      <c r="I1022" s="32" t="s">
        <v>5000</v>
      </c>
      <c r="K1022" s="33"/>
      <c r="M1022" s="192">
        <v>41951</v>
      </c>
      <c r="N1022" s="193">
        <v>3003</v>
      </c>
      <c r="O1022" s="324" t="s">
        <v>4923</v>
      </c>
      <c r="P1022" s="20" t="s">
        <v>98</v>
      </c>
      <c r="Q1022" s="213">
        <v>7818.4</v>
      </c>
      <c r="R1022" s="256">
        <v>41951</v>
      </c>
      <c r="S1022" s="42">
        <v>7818.4</v>
      </c>
      <c r="T1022" s="217">
        <f t="shared" si="31"/>
        <v>0</v>
      </c>
      <c r="U1022" s="20" t="s">
        <v>4993</v>
      </c>
    </row>
    <row r="1023" spans="1:21" x14ac:dyDescent="0.25">
      <c r="A1023" s="192">
        <v>41956</v>
      </c>
      <c r="B1023" s="193">
        <v>3417</v>
      </c>
      <c r="C1023" s="324" t="s">
        <v>4923</v>
      </c>
      <c r="D1023" s="308" t="s">
        <v>4590</v>
      </c>
      <c r="E1023" s="309">
        <v>275.60000000000002</v>
      </c>
      <c r="F1023" s="256">
        <v>41956</v>
      </c>
      <c r="G1023" s="42">
        <v>275.60000000000002</v>
      </c>
      <c r="H1023" s="217">
        <f t="shared" si="32"/>
        <v>0</v>
      </c>
      <c r="I1023" s="32" t="s">
        <v>4992</v>
      </c>
      <c r="K1023" s="33"/>
      <c r="M1023" s="192">
        <v>41958</v>
      </c>
      <c r="N1023" s="193">
        <v>3559</v>
      </c>
      <c r="O1023" s="324" t="s">
        <v>4923</v>
      </c>
      <c r="P1023" s="308" t="s">
        <v>98</v>
      </c>
      <c r="Q1023" s="309">
        <v>14500</v>
      </c>
      <c r="R1023" s="256">
        <v>41958</v>
      </c>
      <c r="S1023" s="42">
        <v>14500</v>
      </c>
      <c r="T1023" s="217">
        <f t="shared" si="31"/>
        <v>0</v>
      </c>
      <c r="U1023" s="190" t="s">
        <v>4993</v>
      </c>
    </row>
    <row r="1024" spans="1:21" x14ac:dyDescent="0.25">
      <c r="A1024" s="192">
        <v>41956</v>
      </c>
      <c r="B1024" s="193">
        <v>3418</v>
      </c>
      <c r="C1024" s="324" t="s">
        <v>4923</v>
      </c>
      <c r="D1024" s="308" t="s">
        <v>49</v>
      </c>
      <c r="E1024" s="309">
        <v>329.6</v>
      </c>
      <c r="F1024" s="256">
        <v>41956</v>
      </c>
      <c r="G1024" s="42">
        <v>329.6</v>
      </c>
      <c r="H1024" s="217">
        <f t="shared" si="32"/>
        <v>0</v>
      </c>
      <c r="I1024" s="32" t="s">
        <v>4992</v>
      </c>
      <c r="M1024" s="192">
        <v>41959</v>
      </c>
      <c r="N1024" s="193">
        <v>3669</v>
      </c>
      <c r="O1024" s="324" t="s">
        <v>4923</v>
      </c>
      <c r="P1024" s="20" t="s">
        <v>98</v>
      </c>
      <c r="Q1024" s="213">
        <v>11472</v>
      </c>
      <c r="R1024" s="256">
        <v>41960</v>
      </c>
      <c r="S1024" s="42">
        <v>11472</v>
      </c>
      <c r="T1024" s="217">
        <f t="shared" si="31"/>
        <v>0</v>
      </c>
      <c r="U1024" s="20" t="s">
        <v>4993</v>
      </c>
    </row>
    <row r="1025" spans="1:21" x14ac:dyDescent="0.25">
      <c r="A1025" s="192">
        <v>41956</v>
      </c>
      <c r="B1025" s="193">
        <v>3419</v>
      </c>
      <c r="C1025" s="324" t="s">
        <v>4923</v>
      </c>
      <c r="D1025" s="308" t="s">
        <v>790</v>
      </c>
      <c r="E1025" s="309">
        <v>4655.2</v>
      </c>
      <c r="F1025" s="256">
        <v>41956</v>
      </c>
      <c r="G1025" s="42">
        <v>4655.2</v>
      </c>
      <c r="H1025" s="217">
        <f t="shared" si="32"/>
        <v>0</v>
      </c>
      <c r="I1025" s="32" t="s">
        <v>4992</v>
      </c>
      <c r="M1025" s="192">
        <v>41960</v>
      </c>
      <c r="N1025" s="193">
        <v>3729</v>
      </c>
      <c r="O1025" s="324" t="s">
        <v>4923</v>
      </c>
      <c r="P1025" s="20" t="s">
        <v>98</v>
      </c>
      <c r="Q1025" s="213">
        <v>10760.4</v>
      </c>
      <c r="R1025" s="256">
        <v>41960</v>
      </c>
      <c r="S1025" s="229">
        <v>10760.4</v>
      </c>
      <c r="T1025" s="217">
        <f t="shared" si="31"/>
        <v>0</v>
      </c>
      <c r="U1025" s="190" t="s">
        <v>4993</v>
      </c>
    </row>
    <row r="1026" spans="1:21" x14ac:dyDescent="0.25">
      <c r="A1026" s="192">
        <v>41956</v>
      </c>
      <c r="B1026" s="193">
        <v>3420</v>
      </c>
      <c r="C1026" s="324" t="s">
        <v>4923</v>
      </c>
      <c r="D1026" s="308" t="s">
        <v>1607</v>
      </c>
      <c r="E1026" s="309">
        <v>4783.6000000000004</v>
      </c>
      <c r="F1026" s="256">
        <v>41956</v>
      </c>
      <c r="G1026" s="42">
        <v>4783.6000000000004</v>
      </c>
      <c r="H1026" s="217">
        <f t="shared" si="32"/>
        <v>0</v>
      </c>
      <c r="I1026" s="32" t="s">
        <v>4992</v>
      </c>
      <c r="J1026" s="21"/>
      <c r="K1026" s="21"/>
      <c r="M1026" s="192">
        <v>41963</v>
      </c>
      <c r="N1026" s="193">
        <v>3952</v>
      </c>
      <c r="O1026" s="324" t="s">
        <v>4923</v>
      </c>
      <c r="P1026" s="308" t="s">
        <v>98</v>
      </c>
      <c r="Q1026" s="309">
        <v>5260.8</v>
      </c>
      <c r="R1026" s="256">
        <v>41963</v>
      </c>
      <c r="S1026" s="42">
        <v>5260.8</v>
      </c>
      <c r="T1026" s="217">
        <f t="shared" si="31"/>
        <v>0</v>
      </c>
      <c r="U1026" s="20" t="s">
        <v>4993</v>
      </c>
    </row>
    <row r="1027" spans="1:21" x14ac:dyDescent="0.25">
      <c r="A1027" s="192">
        <v>41956</v>
      </c>
      <c r="B1027" s="193">
        <v>3421</v>
      </c>
      <c r="C1027" s="324" t="s">
        <v>4923</v>
      </c>
      <c r="D1027" s="308" t="s">
        <v>4643</v>
      </c>
      <c r="E1027" s="309">
        <v>8070</v>
      </c>
      <c r="F1027" s="256">
        <v>41956</v>
      </c>
      <c r="G1027" s="34">
        <v>8070</v>
      </c>
      <c r="H1027" s="217">
        <f t="shared" si="32"/>
        <v>0</v>
      </c>
      <c r="I1027" s="32" t="s">
        <v>6617</v>
      </c>
      <c r="J1027" s="21"/>
      <c r="K1027" s="21"/>
      <c r="M1027" s="192">
        <v>41964</v>
      </c>
      <c r="N1027" s="193">
        <v>4065</v>
      </c>
      <c r="O1027" s="322" t="s">
        <v>4923</v>
      </c>
      <c r="P1027" s="308" t="s">
        <v>98</v>
      </c>
      <c r="Q1027" s="309">
        <v>5032.3999999999996</v>
      </c>
      <c r="R1027" s="256">
        <v>41964</v>
      </c>
      <c r="S1027" s="42">
        <v>5032.3999999999996</v>
      </c>
      <c r="T1027" s="217">
        <f t="shared" ref="T1027:T1090" si="33">Q1027-S1027</f>
        <v>0</v>
      </c>
      <c r="U1027" s="190" t="s">
        <v>4993</v>
      </c>
    </row>
    <row r="1028" spans="1:21" x14ac:dyDescent="0.25">
      <c r="A1028" s="192">
        <v>41956</v>
      </c>
      <c r="B1028" s="193">
        <v>3422</v>
      </c>
      <c r="C1028" s="324" t="s">
        <v>4923</v>
      </c>
      <c r="D1028" s="308" t="s">
        <v>51</v>
      </c>
      <c r="E1028" s="309">
        <v>2468.1999999999998</v>
      </c>
      <c r="F1028" s="256">
        <v>41956</v>
      </c>
      <c r="G1028" s="34">
        <v>2468.1999999999998</v>
      </c>
      <c r="H1028" s="217">
        <f t="shared" si="32"/>
        <v>0</v>
      </c>
      <c r="I1028" s="32" t="s">
        <v>4992</v>
      </c>
      <c r="J1028" s="21"/>
      <c r="K1028" s="21"/>
      <c r="M1028" s="192">
        <v>41964</v>
      </c>
      <c r="N1028" s="193">
        <v>4067</v>
      </c>
      <c r="O1028" s="322" t="s">
        <v>4923</v>
      </c>
      <c r="P1028" s="308" t="s">
        <v>98</v>
      </c>
      <c r="Q1028" s="309">
        <v>2649.6</v>
      </c>
      <c r="R1028" s="256">
        <v>41964</v>
      </c>
      <c r="S1028" s="42">
        <v>2649.6</v>
      </c>
      <c r="T1028" s="217">
        <f t="shared" si="33"/>
        <v>0</v>
      </c>
      <c r="U1028" s="190" t="s">
        <v>4992</v>
      </c>
    </row>
    <row r="1029" spans="1:21" x14ac:dyDescent="0.25">
      <c r="A1029" s="192">
        <v>41956</v>
      </c>
      <c r="B1029" s="193">
        <v>3423</v>
      </c>
      <c r="C1029" s="324" t="s">
        <v>4923</v>
      </c>
      <c r="D1029" s="308" t="s">
        <v>2382</v>
      </c>
      <c r="E1029" s="309">
        <v>3790.4</v>
      </c>
      <c r="F1029" s="256">
        <v>41957</v>
      </c>
      <c r="G1029" s="34">
        <v>3790.4</v>
      </c>
      <c r="H1029" s="217">
        <f t="shared" si="32"/>
        <v>0</v>
      </c>
      <c r="I1029" s="32" t="s">
        <v>4995</v>
      </c>
      <c r="J1029" s="21"/>
      <c r="K1029" s="21"/>
      <c r="M1029" s="192">
        <v>41965</v>
      </c>
      <c r="N1029" s="193">
        <v>4170</v>
      </c>
      <c r="O1029" s="322" t="s">
        <v>4923</v>
      </c>
      <c r="P1029" s="308" t="s">
        <v>98</v>
      </c>
      <c r="Q1029" s="309">
        <v>4811.6000000000004</v>
      </c>
      <c r="R1029" s="256">
        <v>41965</v>
      </c>
      <c r="S1029" s="34">
        <v>4811.6000000000004</v>
      </c>
      <c r="T1029" s="217">
        <f t="shared" si="33"/>
        <v>0</v>
      </c>
      <c r="U1029" s="108" t="s">
        <v>5000</v>
      </c>
    </row>
    <row r="1030" spans="1:21" x14ac:dyDescent="0.25">
      <c r="A1030" s="192">
        <v>41956</v>
      </c>
      <c r="B1030" s="193">
        <v>3424</v>
      </c>
      <c r="C1030" s="324" t="s">
        <v>4923</v>
      </c>
      <c r="D1030" s="308" t="s">
        <v>237</v>
      </c>
      <c r="E1030" s="309">
        <v>6582.6</v>
      </c>
      <c r="F1030" s="256">
        <v>41956</v>
      </c>
      <c r="G1030" s="34">
        <v>6582.6</v>
      </c>
      <c r="H1030" s="217">
        <f t="shared" si="32"/>
        <v>0</v>
      </c>
      <c r="I1030" s="32" t="s">
        <v>4995</v>
      </c>
      <c r="J1030" s="21"/>
      <c r="K1030" s="21"/>
      <c r="M1030" s="192">
        <v>41966</v>
      </c>
      <c r="N1030" s="193">
        <v>4228</v>
      </c>
      <c r="O1030" s="322" t="s">
        <v>4923</v>
      </c>
      <c r="P1030" s="308" t="s">
        <v>98</v>
      </c>
      <c r="Q1030" s="309">
        <v>10322</v>
      </c>
      <c r="R1030" s="256">
        <v>41967</v>
      </c>
      <c r="S1030" s="34">
        <v>10322</v>
      </c>
      <c r="T1030" s="217">
        <f t="shared" si="33"/>
        <v>0</v>
      </c>
      <c r="U1030" s="32" t="s">
        <v>4993</v>
      </c>
    </row>
    <row r="1031" spans="1:21" x14ac:dyDescent="0.25">
      <c r="A1031" s="192">
        <v>41956</v>
      </c>
      <c r="B1031" s="193">
        <v>3425</v>
      </c>
      <c r="C1031" s="324" t="s">
        <v>4923</v>
      </c>
      <c r="D1031" s="308" t="s">
        <v>4765</v>
      </c>
      <c r="E1031" s="309">
        <v>6233.4</v>
      </c>
      <c r="F1031" s="256">
        <v>41956</v>
      </c>
      <c r="G1031" s="34">
        <v>6233.4</v>
      </c>
      <c r="H1031" s="217">
        <f t="shared" si="32"/>
        <v>0</v>
      </c>
      <c r="I1031" s="32" t="s">
        <v>4992</v>
      </c>
      <c r="J1031" s="21"/>
      <c r="K1031" s="21"/>
      <c r="M1031" s="192">
        <v>41967</v>
      </c>
      <c r="N1031" s="193">
        <v>4331</v>
      </c>
      <c r="O1031" s="322" t="s">
        <v>4923</v>
      </c>
      <c r="P1031" s="308" t="s">
        <v>98</v>
      </c>
      <c r="Q1031" s="309">
        <v>15649.6</v>
      </c>
      <c r="R1031" s="256">
        <v>41968</v>
      </c>
      <c r="S1031" s="42">
        <v>15649.6</v>
      </c>
      <c r="T1031" s="217">
        <f t="shared" si="33"/>
        <v>0</v>
      </c>
      <c r="U1031" s="20" t="s">
        <v>4993</v>
      </c>
    </row>
    <row r="1032" spans="1:21" x14ac:dyDescent="0.25">
      <c r="A1032" s="192">
        <v>41956</v>
      </c>
      <c r="B1032" s="193">
        <v>3426</v>
      </c>
      <c r="C1032" s="324" t="s">
        <v>4923</v>
      </c>
      <c r="D1032" s="308" t="s">
        <v>4661</v>
      </c>
      <c r="E1032" s="309">
        <v>4630.6000000000004</v>
      </c>
      <c r="F1032" s="412" t="s">
        <v>6684</v>
      </c>
      <c r="G1032" s="34">
        <v>4630.6000000000004</v>
      </c>
      <c r="H1032" s="217">
        <f t="shared" ref="H1032:H1095" si="34">E1032-G1032</f>
        <v>0</v>
      </c>
      <c r="I1032" s="32" t="s">
        <v>4995</v>
      </c>
      <c r="J1032" s="21"/>
      <c r="K1032" s="21"/>
      <c r="M1032" s="192">
        <v>41972</v>
      </c>
      <c r="N1032" s="193">
        <v>4738</v>
      </c>
      <c r="O1032" s="322" t="s">
        <v>4923</v>
      </c>
      <c r="P1032" s="308" t="s">
        <v>98</v>
      </c>
      <c r="Q1032" s="309">
        <v>12039.2</v>
      </c>
      <c r="R1032" s="256">
        <v>41972</v>
      </c>
      <c r="S1032" s="229">
        <v>12039.2</v>
      </c>
      <c r="T1032" s="217">
        <f t="shared" si="33"/>
        <v>0</v>
      </c>
      <c r="U1032" s="20" t="s">
        <v>4997</v>
      </c>
    </row>
    <row r="1033" spans="1:21" x14ac:dyDescent="0.25">
      <c r="A1033" s="192">
        <v>41956</v>
      </c>
      <c r="B1033" s="193">
        <v>3427</v>
      </c>
      <c r="C1033" s="324" t="s">
        <v>4923</v>
      </c>
      <c r="D1033" s="308" t="s">
        <v>1464</v>
      </c>
      <c r="E1033" s="309">
        <v>18101.2</v>
      </c>
      <c r="F1033" s="256">
        <v>41956</v>
      </c>
      <c r="G1033" s="34">
        <v>18101.2</v>
      </c>
      <c r="H1033" s="217">
        <f t="shared" si="34"/>
        <v>0</v>
      </c>
      <c r="I1033" s="32" t="s">
        <v>4995</v>
      </c>
      <c r="J1033" s="21"/>
      <c r="K1033" s="21"/>
      <c r="M1033" s="192">
        <v>41963</v>
      </c>
      <c r="N1033" s="193">
        <v>3934</v>
      </c>
      <c r="O1033" s="324" t="s">
        <v>4923</v>
      </c>
      <c r="P1033" s="308" t="s">
        <v>200</v>
      </c>
      <c r="Q1033" s="309">
        <v>7697.6</v>
      </c>
      <c r="R1033" s="256">
        <v>41969</v>
      </c>
      <c r="S1033" s="42">
        <v>7697.6</v>
      </c>
      <c r="T1033" s="217">
        <f t="shared" si="33"/>
        <v>0</v>
      </c>
      <c r="U1033" s="20" t="s">
        <v>4992</v>
      </c>
    </row>
    <row r="1034" spans="1:21" x14ac:dyDescent="0.25">
      <c r="A1034" s="192">
        <v>41956</v>
      </c>
      <c r="B1034" s="193">
        <v>3428</v>
      </c>
      <c r="C1034" s="324" t="s">
        <v>4923</v>
      </c>
      <c r="D1034" s="308" t="s">
        <v>348</v>
      </c>
      <c r="E1034" s="309">
        <v>3267.6</v>
      </c>
      <c r="F1034" s="256">
        <v>41956</v>
      </c>
      <c r="G1034" s="34">
        <v>3267.6</v>
      </c>
      <c r="H1034" s="217">
        <f t="shared" si="34"/>
        <v>0</v>
      </c>
      <c r="I1034" s="32" t="s">
        <v>4995</v>
      </c>
      <c r="J1034" s="21"/>
      <c r="K1034" s="21"/>
      <c r="M1034" s="192">
        <v>41969</v>
      </c>
      <c r="N1034" s="193">
        <v>4510</v>
      </c>
      <c r="O1034" s="322" t="s">
        <v>4923</v>
      </c>
      <c r="P1034" s="308" t="s">
        <v>200</v>
      </c>
      <c r="Q1034" s="309">
        <v>3205.4</v>
      </c>
      <c r="R1034" s="256">
        <v>41971</v>
      </c>
      <c r="S1034" s="229">
        <v>3205.4</v>
      </c>
      <c r="T1034" s="217">
        <f t="shared" si="33"/>
        <v>0</v>
      </c>
      <c r="U1034" s="20" t="s">
        <v>4992</v>
      </c>
    </row>
    <row r="1035" spans="1:21" x14ac:dyDescent="0.25">
      <c r="A1035" s="192">
        <v>41956</v>
      </c>
      <c r="B1035" s="193">
        <v>3429</v>
      </c>
      <c r="C1035" s="324" t="s">
        <v>4923</v>
      </c>
      <c r="D1035" s="308" t="s">
        <v>790</v>
      </c>
      <c r="E1035" s="309">
        <v>1522.6</v>
      </c>
      <c r="F1035" s="256">
        <v>41956</v>
      </c>
      <c r="G1035" s="34">
        <v>1522.6</v>
      </c>
      <c r="H1035" s="217">
        <f t="shared" si="34"/>
        <v>0</v>
      </c>
      <c r="I1035" s="32" t="s">
        <v>4992</v>
      </c>
      <c r="J1035" s="21"/>
      <c r="K1035" s="21"/>
      <c r="M1035" s="192">
        <v>41948</v>
      </c>
      <c r="N1035" s="193">
        <v>2768</v>
      </c>
      <c r="O1035" s="324" t="s">
        <v>4923</v>
      </c>
      <c r="P1035" s="308" t="s">
        <v>4630</v>
      </c>
      <c r="Q1035" s="309">
        <v>2303.6</v>
      </c>
      <c r="R1035" s="256">
        <v>41949</v>
      </c>
      <c r="S1035" s="42">
        <v>2303.6</v>
      </c>
      <c r="T1035" s="217">
        <f t="shared" si="33"/>
        <v>0</v>
      </c>
      <c r="U1035" s="190" t="s">
        <v>4993</v>
      </c>
    </row>
    <row r="1036" spans="1:21" x14ac:dyDescent="0.25">
      <c r="A1036" s="192">
        <v>41956</v>
      </c>
      <c r="B1036" s="193">
        <v>3430</v>
      </c>
      <c r="C1036" s="324" t="s">
        <v>4923</v>
      </c>
      <c r="D1036" s="308" t="s">
        <v>6609</v>
      </c>
      <c r="E1036" s="309">
        <v>2425.5</v>
      </c>
      <c r="F1036" s="256">
        <v>41957</v>
      </c>
      <c r="G1036" s="34">
        <v>2425.5</v>
      </c>
      <c r="H1036" s="217">
        <f t="shared" si="34"/>
        <v>0</v>
      </c>
      <c r="I1036" s="32" t="s">
        <v>6049</v>
      </c>
      <c r="J1036" s="21"/>
      <c r="K1036" s="21"/>
      <c r="M1036" s="192">
        <v>41956</v>
      </c>
      <c r="N1036" s="193">
        <v>3398</v>
      </c>
      <c r="O1036" s="324" t="s">
        <v>4923</v>
      </c>
      <c r="P1036" s="20" t="s">
        <v>4630</v>
      </c>
      <c r="Q1036" s="213">
        <v>2048.8000000000002</v>
      </c>
      <c r="R1036" s="256">
        <v>41957</v>
      </c>
      <c r="S1036" s="42">
        <v>2048.8000000000002</v>
      </c>
      <c r="T1036" s="217">
        <f t="shared" si="33"/>
        <v>0</v>
      </c>
      <c r="U1036" s="190" t="s">
        <v>4993</v>
      </c>
    </row>
    <row r="1037" spans="1:21" x14ac:dyDescent="0.25">
      <c r="A1037" s="192">
        <v>41956</v>
      </c>
      <c r="B1037" s="193">
        <v>3431</v>
      </c>
      <c r="C1037" s="324" t="s">
        <v>4923</v>
      </c>
      <c r="D1037" s="308" t="s">
        <v>396</v>
      </c>
      <c r="E1037" s="309">
        <v>224</v>
      </c>
      <c r="F1037" s="256">
        <v>41956</v>
      </c>
      <c r="G1037" s="34">
        <v>224</v>
      </c>
      <c r="H1037" s="217">
        <f t="shared" si="34"/>
        <v>0</v>
      </c>
      <c r="I1037" s="32" t="s">
        <v>4992</v>
      </c>
      <c r="J1037" s="21"/>
      <c r="K1037" s="21"/>
      <c r="M1037" s="192">
        <v>41962</v>
      </c>
      <c r="N1037" s="193">
        <v>3916</v>
      </c>
      <c r="O1037" s="324" t="s">
        <v>4923</v>
      </c>
      <c r="P1037" s="308" t="s">
        <v>4630</v>
      </c>
      <c r="Q1037" s="309">
        <v>2012.4</v>
      </c>
      <c r="R1037" s="256">
        <v>41963</v>
      </c>
      <c r="S1037" s="42">
        <v>2012.4</v>
      </c>
      <c r="T1037" s="217">
        <f t="shared" si="33"/>
        <v>0</v>
      </c>
      <c r="U1037" s="20" t="s">
        <v>4993</v>
      </c>
    </row>
    <row r="1038" spans="1:21" x14ac:dyDescent="0.25">
      <c r="A1038" s="192">
        <v>41956</v>
      </c>
      <c r="B1038" s="193">
        <v>3432</v>
      </c>
      <c r="C1038" s="324" t="s">
        <v>4923</v>
      </c>
      <c r="D1038" s="308" t="s">
        <v>6609</v>
      </c>
      <c r="E1038" s="309">
        <v>2637</v>
      </c>
      <c r="F1038" s="256">
        <v>41957</v>
      </c>
      <c r="G1038" s="34">
        <v>2637</v>
      </c>
      <c r="H1038" s="217">
        <f t="shared" si="34"/>
        <v>0</v>
      </c>
      <c r="I1038" s="32" t="s">
        <v>4992</v>
      </c>
      <c r="J1038" s="21"/>
      <c r="K1038" s="21"/>
      <c r="M1038" s="192">
        <v>41954</v>
      </c>
      <c r="N1038" s="193">
        <v>3236</v>
      </c>
      <c r="O1038" s="324" t="s">
        <v>4923</v>
      </c>
      <c r="P1038" s="20" t="s">
        <v>134</v>
      </c>
      <c r="Q1038" s="213">
        <v>14165.2</v>
      </c>
      <c r="R1038" s="256">
        <v>41954</v>
      </c>
      <c r="S1038" s="42">
        <v>14165.2</v>
      </c>
      <c r="T1038" s="217">
        <f t="shared" si="33"/>
        <v>0</v>
      </c>
      <c r="U1038" s="190" t="s">
        <v>4993</v>
      </c>
    </row>
    <row r="1039" spans="1:21" x14ac:dyDescent="0.25">
      <c r="A1039" s="192">
        <v>41956</v>
      </c>
      <c r="B1039" s="193">
        <v>3433</v>
      </c>
      <c r="C1039" s="324" t="s">
        <v>4923</v>
      </c>
      <c r="D1039" s="308" t="s">
        <v>96</v>
      </c>
      <c r="E1039" s="309">
        <v>61250</v>
      </c>
      <c r="F1039" s="256">
        <v>41960</v>
      </c>
      <c r="G1039" s="34">
        <v>61250</v>
      </c>
      <c r="H1039" s="217">
        <f t="shared" si="34"/>
        <v>0</v>
      </c>
      <c r="I1039" s="32" t="s">
        <v>5000</v>
      </c>
      <c r="J1039" s="21"/>
      <c r="K1039" s="21"/>
      <c r="M1039" s="192">
        <v>41961</v>
      </c>
      <c r="N1039" s="193">
        <v>3842</v>
      </c>
      <c r="O1039" s="324" t="s">
        <v>4923</v>
      </c>
      <c r="P1039" s="308" t="s">
        <v>134</v>
      </c>
      <c r="Q1039" s="309">
        <v>7938.6</v>
      </c>
      <c r="R1039" s="256">
        <v>41962</v>
      </c>
      <c r="S1039" s="229">
        <v>7938.6</v>
      </c>
      <c r="T1039" s="217">
        <f t="shared" si="33"/>
        <v>0</v>
      </c>
      <c r="U1039" s="20" t="s">
        <v>4993</v>
      </c>
    </row>
    <row r="1040" spans="1:21" x14ac:dyDescent="0.25">
      <c r="A1040" s="192">
        <v>41956</v>
      </c>
      <c r="B1040" s="193">
        <v>3434</v>
      </c>
      <c r="C1040" s="324" t="s">
        <v>4923</v>
      </c>
      <c r="D1040" s="308" t="s">
        <v>6158</v>
      </c>
      <c r="E1040" s="309">
        <v>393</v>
      </c>
      <c r="F1040" s="256">
        <v>41957</v>
      </c>
      <c r="G1040" s="34">
        <v>393</v>
      </c>
      <c r="H1040" s="217">
        <f t="shared" si="34"/>
        <v>0</v>
      </c>
      <c r="I1040" s="32" t="s">
        <v>6049</v>
      </c>
      <c r="J1040" s="21"/>
      <c r="K1040" s="21"/>
      <c r="M1040" s="192">
        <v>41968</v>
      </c>
      <c r="N1040" s="193">
        <v>4412</v>
      </c>
      <c r="O1040" s="322" t="s">
        <v>4923</v>
      </c>
      <c r="P1040" s="308" t="s">
        <v>134</v>
      </c>
      <c r="Q1040" s="309">
        <v>8940.4</v>
      </c>
      <c r="R1040" s="256">
        <v>41969</v>
      </c>
      <c r="S1040" s="34">
        <v>8940.4</v>
      </c>
      <c r="T1040" s="217">
        <f t="shared" si="33"/>
        <v>0</v>
      </c>
      <c r="U1040" s="32" t="s">
        <v>4993</v>
      </c>
    </row>
    <row r="1041" spans="1:21" x14ac:dyDescent="0.25">
      <c r="A1041" s="192">
        <v>41956</v>
      </c>
      <c r="B1041" s="193">
        <v>3435</v>
      </c>
      <c r="C1041" s="324" t="s">
        <v>4923</v>
      </c>
      <c r="D1041" s="308" t="s">
        <v>6685</v>
      </c>
      <c r="E1041" s="309">
        <v>2923.2</v>
      </c>
      <c r="F1041" s="256">
        <v>41957</v>
      </c>
      <c r="G1041" s="34">
        <v>2923.2</v>
      </c>
      <c r="H1041" s="217">
        <f t="shared" si="34"/>
        <v>0</v>
      </c>
      <c r="I1041" s="32" t="s">
        <v>5000</v>
      </c>
      <c r="J1041" s="21"/>
      <c r="K1041" s="21"/>
      <c r="M1041" s="192">
        <v>41968</v>
      </c>
      <c r="N1041" s="193">
        <v>4403</v>
      </c>
      <c r="O1041" s="322" t="s">
        <v>4923</v>
      </c>
      <c r="P1041" s="308" t="s">
        <v>6743</v>
      </c>
      <c r="Q1041" s="309">
        <v>56932</v>
      </c>
      <c r="R1041" s="256">
        <v>41968</v>
      </c>
      <c r="S1041" s="42">
        <v>56932</v>
      </c>
      <c r="T1041" s="217">
        <f t="shared" si="33"/>
        <v>0</v>
      </c>
      <c r="U1041" s="32" t="s">
        <v>4992</v>
      </c>
    </row>
    <row r="1042" spans="1:21" x14ac:dyDescent="0.25">
      <c r="A1042" s="192">
        <v>41956</v>
      </c>
      <c r="B1042" s="193">
        <v>3436</v>
      </c>
      <c r="C1042" s="324" t="s">
        <v>4923</v>
      </c>
      <c r="D1042" s="308" t="s">
        <v>348</v>
      </c>
      <c r="E1042" s="309">
        <v>789.38</v>
      </c>
      <c r="F1042" s="256">
        <v>41957</v>
      </c>
      <c r="G1042" s="34">
        <v>789.38</v>
      </c>
      <c r="H1042" s="217">
        <f t="shared" si="34"/>
        <v>0</v>
      </c>
      <c r="I1042" s="32" t="s">
        <v>6049</v>
      </c>
      <c r="M1042" s="192">
        <v>41970</v>
      </c>
      <c r="N1042" s="193">
        <v>4609</v>
      </c>
      <c r="O1042" s="322" t="s">
        <v>4923</v>
      </c>
      <c r="P1042" s="199" t="s">
        <v>6750</v>
      </c>
      <c r="Q1042" s="238">
        <v>300</v>
      </c>
      <c r="R1042" s="256">
        <v>41970</v>
      </c>
      <c r="S1042" s="34">
        <v>300</v>
      </c>
      <c r="T1042" s="217">
        <f t="shared" si="33"/>
        <v>0</v>
      </c>
      <c r="U1042" s="36" t="s">
        <v>4992</v>
      </c>
    </row>
    <row r="1043" spans="1:21" x14ac:dyDescent="0.25">
      <c r="A1043" s="192">
        <v>41956</v>
      </c>
      <c r="B1043" s="193">
        <v>3437</v>
      </c>
      <c r="C1043" s="324" t="s">
        <v>4923</v>
      </c>
      <c r="D1043" s="295" t="s">
        <v>53</v>
      </c>
      <c r="E1043" s="296">
        <v>0</v>
      </c>
      <c r="F1043" s="256"/>
      <c r="G1043" s="34"/>
      <c r="H1043" s="217">
        <f t="shared" si="34"/>
        <v>0</v>
      </c>
      <c r="I1043" s="32" t="s">
        <v>3076</v>
      </c>
      <c r="M1043" s="192">
        <v>41963</v>
      </c>
      <c r="N1043" s="193">
        <v>3977</v>
      </c>
      <c r="O1043" s="324" t="s">
        <v>4923</v>
      </c>
      <c r="P1043" s="308" t="s">
        <v>4235</v>
      </c>
      <c r="Q1043" s="309">
        <v>1063.4000000000001</v>
      </c>
      <c r="R1043" s="256">
        <v>41963</v>
      </c>
      <c r="S1043" s="42">
        <v>1063.4000000000001</v>
      </c>
      <c r="T1043" s="217">
        <f t="shared" si="33"/>
        <v>0</v>
      </c>
      <c r="U1043" s="20" t="s">
        <v>4992</v>
      </c>
    </row>
    <row r="1044" spans="1:21" x14ac:dyDescent="0.25">
      <c r="A1044" s="192">
        <v>41956</v>
      </c>
      <c r="B1044" s="193">
        <v>3438</v>
      </c>
      <c r="C1044" s="324" t="s">
        <v>4923</v>
      </c>
      <c r="D1044" s="308" t="s">
        <v>6196</v>
      </c>
      <c r="E1044" s="309">
        <v>2250</v>
      </c>
      <c r="F1044" s="256">
        <v>41961</v>
      </c>
      <c r="G1044" s="34">
        <v>2250</v>
      </c>
      <c r="H1044" s="217">
        <f t="shared" si="34"/>
        <v>0</v>
      </c>
      <c r="I1044" s="32" t="s">
        <v>6049</v>
      </c>
      <c r="M1044" s="192">
        <v>41951</v>
      </c>
      <c r="N1044" s="193">
        <v>2982</v>
      </c>
      <c r="O1044" s="324" t="s">
        <v>4923</v>
      </c>
      <c r="P1044" s="20" t="s">
        <v>4848</v>
      </c>
      <c r="Q1044" s="213">
        <v>22644.2</v>
      </c>
      <c r="R1044" s="412">
        <v>41977</v>
      </c>
      <c r="S1044" s="219">
        <v>22644.2</v>
      </c>
      <c r="T1044" s="217">
        <f t="shared" si="33"/>
        <v>0</v>
      </c>
      <c r="U1044" s="20" t="s">
        <v>4992</v>
      </c>
    </row>
    <row r="1045" spans="1:21" x14ac:dyDescent="0.25">
      <c r="A1045" s="192">
        <v>41956</v>
      </c>
      <c r="B1045" s="193">
        <v>3439</v>
      </c>
      <c r="C1045" s="324" t="s">
        <v>4923</v>
      </c>
      <c r="D1045" s="308" t="s">
        <v>6616</v>
      </c>
      <c r="E1045" s="309">
        <v>4500</v>
      </c>
      <c r="F1045" s="256">
        <v>41961</v>
      </c>
      <c r="G1045" s="34">
        <v>4500</v>
      </c>
      <c r="H1045" s="217">
        <f t="shared" si="34"/>
        <v>0</v>
      </c>
      <c r="I1045" s="32" t="s">
        <v>6049</v>
      </c>
      <c r="M1045" s="192">
        <v>41953</v>
      </c>
      <c r="N1045" s="193">
        <v>3210</v>
      </c>
      <c r="O1045" s="324" t="s">
        <v>4923</v>
      </c>
      <c r="P1045" s="20" t="s">
        <v>4593</v>
      </c>
      <c r="Q1045" s="213">
        <v>8225</v>
      </c>
      <c r="R1045" s="256">
        <v>41955</v>
      </c>
      <c r="S1045" s="42">
        <v>8225</v>
      </c>
      <c r="T1045" s="217">
        <f t="shared" si="33"/>
        <v>0</v>
      </c>
      <c r="U1045" s="190" t="s">
        <v>5009</v>
      </c>
    </row>
    <row r="1046" spans="1:21" x14ac:dyDescent="0.25">
      <c r="A1046" s="192">
        <v>41956</v>
      </c>
      <c r="B1046" s="193">
        <v>3440</v>
      </c>
      <c r="C1046" s="324" t="s">
        <v>4923</v>
      </c>
      <c r="D1046" s="308" t="s">
        <v>4612</v>
      </c>
      <c r="E1046" s="309">
        <v>147133.4</v>
      </c>
      <c r="F1046" s="256">
        <v>41960</v>
      </c>
      <c r="G1046" s="34">
        <v>147133.4</v>
      </c>
      <c r="H1046" s="217">
        <f t="shared" si="34"/>
        <v>0</v>
      </c>
      <c r="I1046" s="32" t="s">
        <v>6049</v>
      </c>
      <c r="M1046" s="192">
        <v>41960</v>
      </c>
      <c r="N1046" s="193">
        <v>3773</v>
      </c>
      <c r="O1046" s="324" t="s">
        <v>4923</v>
      </c>
      <c r="P1046" s="308" t="s">
        <v>4593</v>
      </c>
      <c r="Q1046" s="309">
        <v>5709.7</v>
      </c>
      <c r="R1046" s="256">
        <v>41962</v>
      </c>
      <c r="S1046" s="229">
        <v>5709.7</v>
      </c>
      <c r="T1046" s="217">
        <f t="shared" si="33"/>
        <v>0</v>
      </c>
      <c r="U1046" s="190" t="s">
        <v>5009</v>
      </c>
    </row>
    <row r="1047" spans="1:21" x14ac:dyDescent="0.25">
      <c r="A1047" s="192">
        <v>41956</v>
      </c>
      <c r="B1047" s="193">
        <v>3441</v>
      </c>
      <c r="C1047" s="324" t="s">
        <v>4923</v>
      </c>
      <c r="D1047" s="308" t="s">
        <v>6686</v>
      </c>
      <c r="E1047" s="309">
        <v>9606.7999999999993</v>
      </c>
      <c r="F1047" s="256">
        <v>41956</v>
      </c>
      <c r="G1047" s="34">
        <v>9606.7999999999993</v>
      </c>
      <c r="H1047" s="217">
        <f t="shared" si="34"/>
        <v>0</v>
      </c>
      <c r="I1047" s="32" t="s">
        <v>4992</v>
      </c>
      <c r="M1047" s="192">
        <v>41967</v>
      </c>
      <c r="N1047" s="193">
        <v>4346</v>
      </c>
      <c r="O1047" s="322" t="s">
        <v>4923</v>
      </c>
      <c r="P1047" s="308" t="s">
        <v>4593</v>
      </c>
      <c r="Q1047" s="309">
        <v>1675</v>
      </c>
      <c r="R1047" s="256">
        <v>41969</v>
      </c>
      <c r="S1047" s="34">
        <v>1675</v>
      </c>
      <c r="T1047" s="217">
        <f t="shared" si="33"/>
        <v>0</v>
      </c>
      <c r="U1047" s="32" t="s">
        <v>5009</v>
      </c>
    </row>
    <row r="1048" spans="1:21" x14ac:dyDescent="0.25">
      <c r="A1048" s="192">
        <v>41956</v>
      </c>
      <c r="B1048" s="193">
        <v>3442</v>
      </c>
      <c r="C1048" s="324" t="s">
        <v>4923</v>
      </c>
      <c r="D1048" s="308" t="s">
        <v>494</v>
      </c>
      <c r="E1048" s="309">
        <v>10905.1</v>
      </c>
      <c r="F1048" s="256">
        <v>41956</v>
      </c>
      <c r="G1048" s="34">
        <v>10905.1</v>
      </c>
      <c r="H1048" s="217">
        <f t="shared" si="34"/>
        <v>0</v>
      </c>
      <c r="I1048" s="32" t="s">
        <v>4992</v>
      </c>
      <c r="K1048" s="33"/>
      <c r="M1048" s="192">
        <v>41970</v>
      </c>
      <c r="N1048" s="193">
        <v>4604</v>
      </c>
      <c r="O1048" s="322" t="s">
        <v>4923</v>
      </c>
      <c r="P1048" s="199" t="s">
        <v>4593</v>
      </c>
      <c r="Q1048" s="238">
        <v>5500.8</v>
      </c>
      <c r="R1048" s="256">
        <v>41972</v>
      </c>
      <c r="S1048" s="34">
        <v>5500.8</v>
      </c>
      <c r="T1048" s="217">
        <f t="shared" si="33"/>
        <v>0</v>
      </c>
      <c r="U1048" s="36" t="s">
        <v>5009</v>
      </c>
    </row>
    <row r="1049" spans="1:21" x14ac:dyDescent="0.25">
      <c r="A1049" s="192">
        <v>41956</v>
      </c>
      <c r="B1049" s="193">
        <v>3443</v>
      </c>
      <c r="C1049" s="324" t="s">
        <v>4923</v>
      </c>
      <c r="D1049" s="308" t="s">
        <v>140</v>
      </c>
      <c r="E1049" s="309">
        <v>4889.6000000000004</v>
      </c>
      <c r="F1049" s="256">
        <v>41956</v>
      </c>
      <c r="G1049" s="34">
        <v>4889.6000000000004</v>
      </c>
      <c r="H1049" s="217">
        <f t="shared" si="34"/>
        <v>0</v>
      </c>
      <c r="I1049" s="32" t="s">
        <v>4992</v>
      </c>
      <c r="M1049" s="192">
        <v>41957</v>
      </c>
      <c r="N1049" s="193">
        <v>3491</v>
      </c>
      <c r="O1049" s="324" t="s">
        <v>4923</v>
      </c>
      <c r="P1049" s="308" t="s">
        <v>6693</v>
      </c>
      <c r="Q1049" s="309">
        <v>3270.3</v>
      </c>
      <c r="R1049" s="412">
        <v>41957</v>
      </c>
      <c r="S1049" s="42">
        <v>3270.3</v>
      </c>
      <c r="T1049" s="217">
        <f t="shared" si="33"/>
        <v>0</v>
      </c>
      <c r="U1049" s="20" t="s">
        <v>4992</v>
      </c>
    </row>
    <row r="1050" spans="1:21" x14ac:dyDescent="0.25">
      <c r="A1050" s="192">
        <v>41956</v>
      </c>
      <c r="B1050" s="193">
        <v>3444</v>
      </c>
      <c r="C1050" s="324" t="s">
        <v>4923</v>
      </c>
      <c r="D1050" s="20" t="s">
        <v>140</v>
      </c>
      <c r="E1050" s="213">
        <v>514.79999999999995</v>
      </c>
      <c r="F1050" s="256">
        <v>41956</v>
      </c>
      <c r="G1050" s="34">
        <v>514.79999999999995</v>
      </c>
      <c r="H1050" s="217">
        <f t="shared" si="34"/>
        <v>0</v>
      </c>
      <c r="I1050" s="32" t="s">
        <v>4992</v>
      </c>
      <c r="M1050" s="192">
        <v>41944</v>
      </c>
      <c r="N1050" s="193">
        <v>2401</v>
      </c>
      <c r="O1050" s="324" t="s">
        <v>4923</v>
      </c>
      <c r="P1050" s="20" t="s">
        <v>4240</v>
      </c>
      <c r="Q1050" s="213">
        <v>149565</v>
      </c>
      <c r="R1050" s="256">
        <v>41962</v>
      </c>
      <c r="S1050" s="42">
        <v>149565</v>
      </c>
      <c r="T1050" s="77">
        <f t="shared" si="33"/>
        <v>0</v>
      </c>
      <c r="U1050" s="190" t="s">
        <v>4997</v>
      </c>
    </row>
    <row r="1051" spans="1:21" x14ac:dyDescent="0.25">
      <c r="A1051" s="192">
        <v>41956</v>
      </c>
      <c r="B1051" s="193">
        <v>3445</v>
      </c>
      <c r="C1051" s="324" t="s">
        <v>4923</v>
      </c>
      <c r="D1051" s="20" t="s">
        <v>6120</v>
      </c>
      <c r="E1051" s="213">
        <v>9000</v>
      </c>
      <c r="F1051" s="256">
        <v>41961</v>
      </c>
      <c r="G1051" s="34">
        <v>9000</v>
      </c>
      <c r="H1051" s="217">
        <f t="shared" si="34"/>
        <v>0</v>
      </c>
      <c r="I1051" s="32" t="s">
        <v>4995</v>
      </c>
      <c r="M1051" s="192">
        <v>41944</v>
      </c>
      <c r="N1051" s="193">
        <v>2481</v>
      </c>
      <c r="O1051" s="324" t="s">
        <v>4923</v>
      </c>
      <c r="P1051" s="308" t="s">
        <v>4240</v>
      </c>
      <c r="Q1051" s="309">
        <v>2295.4</v>
      </c>
      <c r="R1051" s="256">
        <v>41962</v>
      </c>
      <c r="S1051" s="42">
        <v>2295.4</v>
      </c>
      <c r="T1051" s="77">
        <f t="shared" si="33"/>
        <v>0</v>
      </c>
      <c r="U1051" s="20" t="s">
        <v>4992</v>
      </c>
    </row>
    <row r="1052" spans="1:21" x14ac:dyDescent="0.25">
      <c r="A1052" s="192">
        <v>41956</v>
      </c>
      <c r="B1052" s="193">
        <v>3446</v>
      </c>
      <c r="C1052" s="324" t="s">
        <v>4923</v>
      </c>
      <c r="D1052" s="20" t="s">
        <v>6641</v>
      </c>
      <c r="E1052" s="213">
        <v>2613</v>
      </c>
      <c r="F1052" s="256">
        <v>41956</v>
      </c>
      <c r="G1052" s="34">
        <v>2613</v>
      </c>
      <c r="H1052" s="217">
        <f t="shared" si="34"/>
        <v>0</v>
      </c>
      <c r="I1052" s="32" t="s">
        <v>4992</v>
      </c>
      <c r="M1052" s="192">
        <v>41945</v>
      </c>
      <c r="N1052" s="193">
        <v>2531</v>
      </c>
      <c r="O1052" s="324" t="s">
        <v>4923</v>
      </c>
      <c r="P1052" s="661" t="s">
        <v>4240</v>
      </c>
      <c r="Q1052" s="309">
        <v>2030</v>
      </c>
      <c r="R1052" s="256">
        <v>41962</v>
      </c>
      <c r="S1052" s="42">
        <v>2030</v>
      </c>
      <c r="T1052" s="77">
        <f t="shared" si="33"/>
        <v>0</v>
      </c>
      <c r="U1052" s="50" t="s">
        <v>4992</v>
      </c>
    </row>
    <row r="1053" spans="1:21" x14ac:dyDescent="0.25">
      <c r="A1053" s="192">
        <v>41956</v>
      </c>
      <c r="B1053" s="193">
        <v>3447</v>
      </c>
      <c r="C1053" s="324" t="s">
        <v>4923</v>
      </c>
      <c r="D1053" s="20" t="s">
        <v>4782</v>
      </c>
      <c r="E1053" s="213">
        <v>14857.9</v>
      </c>
      <c r="F1053" s="256">
        <v>41956</v>
      </c>
      <c r="G1053" s="34">
        <v>14857.9</v>
      </c>
      <c r="H1053" s="217">
        <f t="shared" si="34"/>
        <v>0</v>
      </c>
      <c r="I1053" s="32" t="s">
        <v>4992</v>
      </c>
      <c r="M1053" s="192">
        <v>41946</v>
      </c>
      <c r="N1053" s="193">
        <v>2549</v>
      </c>
      <c r="O1053" s="324" t="s">
        <v>4923</v>
      </c>
      <c r="P1053" s="661" t="s">
        <v>4240</v>
      </c>
      <c r="Q1053" s="309">
        <v>122690.62</v>
      </c>
      <c r="R1053" s="256">
        <v>41962</v>
      </c>
      <c r="S1053" s="42">
        <v>122690.62</v>
      </c>
      <c r="T1053" s="77">
        <f t="shared" si="33"/>
        <v>0</v>
      </c>
      <c r="U1053" s="50" t="s">
        <v>4992</v>
      </c>
    </row>
    <row r="1054" spans="1:21" x14ac:dyDescent="0.25">
      <c r="A1054" s="192">
        <v>41956</v>
      </c>
      <c r="B1054" s="193">
        <v>3448</v>
      </c>
      <c r="C1054" s="324" t="s">
        <v>4923</v>
      </c>
      <c r="D1054" s="308" t="s">
        <v>4841</v>
      </c>
      <c r="E1054" s="309">
        <v>1100</v>
      </c>
      <c r="F1054" s="256">
        <v>41956</v>
      </c>
      <c r="G1054" s="34">
        <v>1100</v>
      </c>
      <c r="H1054" s="217">
        <f t="shared" si="34"/>
        <v>0</v>
      </c>
      <c r="I1054" s="32" t="s">
        <v>4992</v>
      </c>
      <c r="M1054" s="192">
        <v>41948</v>
      </c>
      <c r="N1054" s="193">
        <v>2705</v>
      </c>
      <c r="O1054" s="324" t="s">
        <v>4923</v>
      </c>
      <c r="P1054" s="308" t="s">
        <v>4240</v>
      </c>
      <c r="Q1054" s="309">
        <v>106735.1</v>
      </c>
      <c r="R1054" s="256">
        <v>41962</v>
      </c>
      <c r="S1054" s="42">
        <v>106735.1</v>
      </c>
      <c r="T1054" s="217">
        <f t="shared" si="33"/>
        <v>0</v>
      </c>
      <c r="U1054" s="190" t="s">
        <v>4997</v>
      </c>
    </row>
    <row r="1055" spans="1:21" x14ac:dyDescent="0.25">
      <c r="A1055" s="192">
        <v>41956</v>
      </c>
      <c r="B1055" s="193">
        <v>3449</v>
      </c>
      <c r="C1055" s="324" t="s">
        <v>4923</v>
      </c>
      <c r="D1055" s="20" t="s">
        <v>4948</v>
      </c>
      <c r="E1055" s="213">
        <v>967.2</v>
      </c>
      <c r="F1055" s="256">
        <v>41956</v>
      </c>
      <c r="G1055" s="34">
        <v>967.2</v>
      </c>
      <c r="H1055" s="217">
        <f t="shared" si="34"/>
        <v>0</v>
      </c>
      <c r="I1055" s="32" t="s">
        <v>4992</v>
      </c>
      <c r="M1055" s="192">
        <v>41950</v>
      </c>
      <c r="N1055" s="193">
        <v>2895</v>
      </c>
      <c r="O1055" s="324" t="s">
        <v>4923</v>
      </c>
      <c r="P1055" s="308" t="s">
        <v>4240</v>
      </c>
      <c r="Q1055" s="309">
        <v>131856</v>
      </c>
      <c r="R1055" s="256">
        <v>41962</v>
      </c>
      <c r="S1055" s="42">
        <v>131856</v>
      </c>
      <c r="T1055" s="217">
        <f t="shared" si="33"/>
        <v>0</v>
      </c>
      <c r="U1055" s="20" t="s">
        <v>4992</v>
      </c>
    </row>
    <row r="1056" spans="1:21" x14ac:dyDescent="0.25">
      <c r="A1056" s="192">
        <v>41956</v>
      </c>
      <c r="B1056" s="193">
        <v>3450</v>
      </c>
      <c r="C1056" s="324" t="s">
        <v>4923</v>
      </c>
      <c r="D1056" s="20" t="s">
        <v>4586</v>
      </c>
      <c r="E1056" s="213">
        <v>240</v>
      </c>
      <c r="F1056" s="256">
        <v>41956</v>
      </c>
      <c r="G1056" s="34">
        <v>240</v>
      </c>
      <c r="H1056" s="217">
        <f t="shared" si="34"/>
        <v>0</v>
      </c>
      <c r="I1056" s="32" t="s">
        <v>4992</v>
      </c>
      <c r="M1056" s="192">
        <v>41954</v>
      </c>
      <c r="N1056" s="193">
        <v>3232</v>
      </c>
      <c r="O1056" s="324" t="s">
        <v>4923</v>
      </c>
      <c r="P1056" s="20" t="s">
        <v>4240</v>
      </c>
      <c r="Q1056" s="213">
        <v>50342.5</v>
      </c>
      <c r="R1056" s="256">
        <v>41962</v>
      </c>
      <c r="S1056" s="42">
        <v>50342.5</v>
      </c>
      <c r="T1056" s="217">
        <f t="shared" si="33"/>
        <v>0</v>
      </c>
      <c r="U1056" s="190" t="s">
        <v>4995</v>
      </c>
    </row>
    <row r="1057" spans="1:21" x14ac:dyDescent="0.25">
      <c r="A1057" s="192">
        <v>41956</v>
      </c>
      <c r="B1057" s="193">
        <v>3451</v>
      </c>
      <c r="C1057" s="324" t="s">
        <v>4923</v>
      </c>
      <c r="D1057" s="20" t="s">
        <v>3557</v>
      </c>
      <c r="E1057" s="213">
        <v>30930.68</v>
      </c>
      <c r="F1057" s="412" t="s">
        <v>6687</v>
      </c>
      <c r="G1057" s="34">
        <v>30930.68</v>
      </c>
      <c r="H1057" s="217">
        <f t="shared" si="34"/>
        <v>0</v>
      </c>
      <c r="I1057" s="32" t="s">
        <v>5009</v>
      </c>
      <c r="M1057" s="192">
        <v>41954</v>
      </c>
      <c r="N1057" s="193">
        <v>3274</v>
      </c>
      <c r="O1057" s="324" t="s">
        <v>4923</v>
      </c>
      <c r="P1057" s="20" t="s">
        <v>4240</v>
      </c>
      <c r="Q1057" s="213">
        <v>25786.2</v>
      </c>
      <c r="R1057" s="256">
        <v>41962</v>
      </c>
      <c r="S1057" s="42">
        <v>25786.2</v>
      </c>
      <c r="T1057" s="217">
        <f t="shared" si="33"/>
        <v>0</v>
      </c>
      <c r="U1057" s="190" t="s">
        <v>4992</v>
      </c>
    </row>
    <row r="1058" spans="1:21" x14ac:dyDescent="0.25">
      <c r="A1058" s="192">
        <v>41956</v>
      </c>
      <c r="B1058" s="193">
        <v>3452</v>
      </c>
      <c r="C1058" s="324" t="s">
        <v>4923</v>
      </c>
      <c r="D1058" s="20" t="s">
        <v>160</v>
      </c>
      <c r="E1058" s="213">
        <v>127870.54</v>
      </c>
      <c r="F1058" s="428" t="s">
        <v>6688</v>
      </c>
      <c r="G1058" s="34">
        <f>125490.14+2380.4</f>
        <v>127870.54</v>
      </c>
      <c r="H1058" s="217">
        <f t="shared" si="34"/>
        <v>0</v>
      </c>
      <c r="I1058" s="32" t="s">
        <v>5009</v>
      </c>
      <c r="J1058" s="21"/>
      <c r="K1058" s="21"/>
      <c r="M1058" s="192">
        <v>41954</v>
      </c>
      <c r="N1058" s="193">
        <v>3280</v>
      </c>
      <c r="O1058" s="324" t="s">
        <v>4923</v>
      </c>
      <c r="P1058" s="20" t="s">
        <v>4240</v>
      </c>
      <c r="Q1058" s="213">
        <v>3322.2</v>
      </c>
      <c r="R1058" s="256">
        <v>41962</v>
      </c>
      <c r="S1058" s="42">
        <v>3322.2</v>
      </c>
      <c r="T1058" s="217">
        <f t="shared" si="33"/>
        <v>0</v>
      </c>
      <c r="U1058" s="190" t="s">
        <v>4992</v>
      </c>
    </row>
    <row r="1059" spans="1:21" x14ac:dyDescent="0.25">
      <c r="A1059" s="192">
        <v>41956</v>
      </c>
      <c r="B1059" s="193">
        <v>3453</v>
      </c>
      <c r="C1059" s="324" t="s">
        <v>4923</v>
      </c>
      <c r="D1059" s="20" t="s">
        <v>6612</v>
      </c>
      <c r="E1059" s="213">
        <v>29068.2</v>
      </c>
      <c r="F1059" s="256">
        <v>41958</v>
      </c>
      <c r="G1059" s="34">
        <v>29066.2</v>
      </c>
      <c r="H1059" s="217">
        <f t="shared" si="34"/>
        <v>2</v>
      </c>
      <c r="I1059" s="32" t="s">
        <v>5009</v>
      </c>
      <c r="J1059" s="21"/>
      <c r="K1059" s="21"/>
      <c r="M1059" s="192">
        <v>41954</v>
      </c>
      <c r="N1059" s="193">
        <v>3281</v>
      </c>
      <c r="O1059" s="324" t="s">
        <v>4923</v>
      </c>
      <c r="P1059" s="20" t="s">
        <v>4240</v>
      </c>
      <c r="Q1059" s="213">
        <v>22342.9</v>
      </c>
      <c r="R1059" s="256">
        <v>41962</v>
      </c>
      <c r="S1059" s="42">
        <v>22342.9</v>
      </c>
      <c r="T1059" s="217">
        <f t="shared" si="33"/>
        <v>0</v>
      </c>
      <c r="U1059" s="190" t="s">
        <v>4992</v>
      </c>
    </row>
    <row r="1060" spans="1:21" x14ac:dyDescent="0.25">
      <c r="A1060" s="192">
        <v>41956</v>
      </c>
      <c r="B1060" s="193">
        <v>3454</v>
      </c>
      <c r="C1060" s="324" t="s">
        <v>4923</v>
      </c>
      <c r="D1060" s="20" t="s">
        <v>6689</v>
      </c>
      <c r="E1060" s="213">
        <v>3971.2</v>
      </c>
      <c r="F1060" s="256">
        <v>41963</v>
      </c>
      <c r="G1060" s="34">
        <v>3971.2</v>
      </c>
      <c r="H1060" s="217">
        <f t="shared" si="34"/>
        <v>0</v>
      </c>
      <c r="I1060" s="32" t="s">
        <v>5009</v>
      </c>
      <c r="J1060" s="21"/>
      <c r="K1060" s="21"/>
      <c r="M1060" s="192">
        <v>41955</v>
      </c>
      <c r="N1060" s="193">
        <v>3361</v>
      </c>
      <c r="O1060" s="324" t="s">
        <v>4923</v>
      </c>
      <c r="P1060" s="20" t="s">
        <v>4240</v>
      </c>
      <c r="Q1060" s="213">
        <v>174631.28</v>
      </c>
      <c r="R1060" s="256">
        <v>41962</v>
      </c>
      <c r="S1060" s="42">
        <v>174631.28</v>
      </c>
      <c r="T1060" s="217">
        <f t="shared" si="33"/>
        <v>0</v>
      </c>
      <c r="U1060" s="190" t="s">
        <v>4992</v>
      </c>
    </row>
    <row r="1061" spans="1:21" x14ac:dyDescent="0.25">
      <c r="A1061" s="192">
        <v>41956</v>
      </c>
      <c r="B1061" s="193">
        <v>3455</v>
      </c>
      <c r="C1061" s="324" t="s">
        <v>4923</v>
      </c>
      <c r="D1061" s="20" t="s">
        <v>6675</v>
      </c>
      <c r="E1061" s="213">
        <v>1766.7</v>
      </c>
      <c r="F1061" s="256">
        <v>41958</v>
      </c>
      <c r="G1061" s="34">
        <v>1766.7</v>
      </c>
      <c r="H1061" s="217">
        <f t="shared" si="34"/>
        <v>0</v>
      </c>
      <c r="I1061" s="32" t="s">
        <v>5009</v>
      </c>
      <c r="J1061" s="21"/>
      <c r="K1061" s="21"/>
      <c r="M1061" s="192">
        <v>41956</v>
      </c>
      <c r="N1061" s="193">
        <v>3375</v>
      </c>
      <c r="O1061" s="324" t="s">
        <v>4923</v>
      </c>
      <c r="P1061" s="20" t="s">
        <v>4240</v>
      </c>
      <c r="Q1061" s="213">
        <v>145743.51999999999</v>
      </c>
      <c r="R1061" s="256">
        <v>41962</v>
      </c>
      <c r="S1061" s="42">
        <v>145743.51999999999</v>
      </c>
      <c r="T1061" s="217">
        <f t="shared" si="33"/>
        <v>0</v>
      </c>
      <c r="U1061" s="190" t="s">
        <v>6049</v>
      </c>
    </row>
    <row r="1062" spans="1:21" x14ac:dyDescent="0.25">
      <c r="A1062" s="192">
        <v>41956</v>
      </c>
      <c r="B1062" s="193">
        <v>3456</v>
      </c>
      <c r="C1062" s="324" t="s">
        <v>4923</v>
      </c>
      <c r="D1062" s="20" t="s">
        <v>6669</v>
      </c>
      <c r="E1062" s="213">
        <v>4328.5</v>
      </c>
      <c r="F1062" s="256">
        <v>41958</v>
      </c>
      <c r="G1062" s="34">
        <v>4328.5</v>
      </c>
      <c r="H1062" s="217">
        <f t="shared" si="34"/>
        <v>0</v>
      </c>
      <c r="I1062" s="32" t="s">
        <v>5009</v>
      </c>
      <c r="J1062" s="21"/>
      <c r="K1062" s="21"/>
      <c r="M1062" s="192">
        <v>41957</v>
      </c>
      <c r="N1062" s="193">
        <v>3474</v>
      </c>
      <c r="O1062" s="324" t="s">
        <v>4923</v>
      </c>
      <c r="P1062" s="308" t="s">
        <v>4240</v>
      </c>
      <c r="Q1062" s="309">
        <v>230813.6</v>
      </c>
      <c r="R1062" s="256">
        <v>41962</v>
      </c>
      <c r="S1062" s="42">
        <v>230813.6</v>
      </c>
      <c r="T1062" s="217">
        <f t="shared" si="33"/>
        <v>0</v>
      </c>
      <c r="U1062" s="20" t="s">
        <v>4992</v>
      </c>
    </row>
    <row r="1063" spans="1:21" x14ac:dyDescent="0.25">
      <c r="A1063" s="192">
        <v>41956</v>
      </c>
      <c r="B1063" s="193">
        <v>3457</v>
      </c>
      <c r="C1063" s="324" t="s">
        <v>4923</v>
      </c>
      <c r="D1063" s="20" t="s">
        <v>174</v>
      </c>
      <c r="E1063" s="213">
        <v>13098</v>
      </c>
      <c r="F1063" s="579">
        <v>41958</v>
      </c>
      <c r="G1063" s="34">
        <v>13098</v>
      </c>
      <c r="H1063" s="217">
        <f t="shared" si="34"/>
        <v>0</v>
      </c>
      <c r="I1063" s="32" t="s">
        <v>5009</v>
      </c>
      <c r="J1063" s="21"/>
      <c r="K1063" s="21"/>
      <c r="M1063" s="192">
        <v>41960</v>
      </c>
      <c r="N1063" s="193">
        <v>3691</v>
      </c>
      <c r="O1063" s="324" t="s">
        <v>4923</v>
      </c>
      <c r="P1063" s="20" t="s">
        <v>4240</v>
      </c>
      <c r="Q1063" s="213">
        <v>61381.919999999998</v>
      </c>
      <c r="R1063" s="256">
        <v>41962</v>
      </c>
      <c r="S1063" s="229">
        <v>61381.919999999998</v>
      </c>
      <c r="T1063" s="217">
        <f t="shared" si="33"/>
        <v>0</v>
      </c>
      <c r="U1063" s="20" t="s">
        <v>4995</v>
      </c>
    </row>
    <row r="1064" spans="1:21" x14ac:dyDescent="0.25">
      <c r="A1064" s="192">
        <v>41956</v>
      </c>
      <c r="B1064" s="193">
        <v>3458</v>
      </c>
      <c r="C1064" s="324" t="s">
        <v>4923</v>
      </c>
      <c r="D1064" s="20" t="s">
        <v>4597</v>
      </c>
      <c r="E1064" s="213">
        <v>62240.42</v>
      </c>
      <c r="F1064" s="256" t="s">
        <v>6690</v>
      </c>
      <c r="G1064" s="34">
        <v>62240.42</v>
      </c>
      <c r="H1064" s="217">
        <f t="shared" si="34"/>
        <v>0</v>
      </c>
      <c r="I1064" s="32" t="s">
        <v>5009</v>
      </c>
      <c r="J1064" s="21"/>
      <c r="K1064" s="21"/>
      <c r="M1064" s="192">
        <v>41961</v>
      </c>
      <c r="N1064" s="193">
        <v>3788</v>
      </c>
      <c r="O1064" s="324" t="s">
        <v>4923</v>
      </c>
      <c r="P1064" s="20" t="s">
        <v>4240</v>
      </c>
      <c r="Q1064" s="213">
        <v>179957.2</v>
      </c>
      <c r="R1064" s="256">
        <v>41962</v>
      </c>
      <c r="S1064" s="229">
        <v>179957.2</v>
      </c>
      <c r="T1064" s="217">
        <f t="shared" si="33"/>
        <v>0</v>
      </c>
      <c r="U1064" s="190" t="s">
        <v>4997</v>
      </c>
    </row>
    <row r="1065" spans="1:21" x14ac:dyDescent="0.25">
      <c r="A1065" s="192">
        <v>41956</v>
      </c>
      <c r="B1065" s="193">
        <v>3459</v>
      </c>
      <c r="C1065" s="324" t="s">
        <v>4923</v>
      </c>
      <c r="D1065" s="20" t="s">
        <v>4608</v>
      </c>
      <c r="E1065" s="213">
        <v>9974.4</v>
      </c>
      <c r="F1065" s="256">
        <v>41958</v>
      </c>
      <c r="G1065" s="34">
        <v>9974.4</v>
      </c>
      <c r="H1065" s="217">
        <f t="shared" si="34"/>
        <v>0</v>
      </c>
      <c r="I1065" s="32" t="s">
        <v>5009</v>
      </c>
      <c r="J1065" s="21"/>
      <c r="K1065" s="21"/>
      <c r="M1065" s="192">
        <v>41963</v>
      </c>
      <c r="N1065" s="193">
        <v>3937</v>
      </c>
      <c r="O1065" s="324" t="s">
        <v>4923</v>
      </c>
      <c r="P1065" s="308" t="s">
        <v>4240</v>
      </c>
      <c r="Q1065" s="309">
        <v>237888.56</v>
      </c>
      <c r="R1065" s="587">
        <v>42008</v>
      </c>
      <c r="S1065" s="62">
        <v>237888.56</v>
      </c>
      <c r="T1065" s="217">
        <f t="shared" si="33"/>
        <v>0</v>
      </c>
      <c r="U1065" s="20" t="s">
        <v>4997</v>
      </c>
    </row>
    <row r="1066" spans="1:21" x14ac:dyDescent="0.25">
      <c r="A1066" s="192">
        <v>41956</v>
      </c>
      <c r="B1066" s="193">
        <v>3460</v>
      </c>
      <c r="C1066" s="324" t="s">
        <v>4923</v>
      </c>
      <c r="D1066" s="20" t="s">
        <v>6691</v>
      </c>
      <c r="E1066" s="213">
        <v>3255.9</v>
      </c>
      <c r="F1066" s="256">
        <v>41958</v>
      </c>
      <c r="G1066" s="42">
        <v>3255.9</v>
      </c>
      <c r="H1066" s="217">
        <f t="shared" si="34"/>
        <v>0</v>
      </c>
      <c r="I1066" s="20" t="s">
        <v>5009</v>
      </c>
      <c r="J1066" s="21"/>
      <c r="K1066" s="21"/>
      <c r="M1066" s="192">
        <v>41965</v>
      </c>
      <c r="N1066" s="193">
        <v>4148</v>
      </c>
      <c r="O1066" s="322" t="s">
        <v>4923</v>
      </c>
      <c r="P1066" s="308" t="s">
        <v>4240</v>
      </c>
      <c r="Q1066" s="309">
        <v>197026.32</v>
      </c>
      <c r="R1066" s="587">
        <v>42008</v>
      </c>
      <c r="S1066" s="59">
        <v>197026.32</v>
      </c>
      <c r="T1066" s="217">
        <f t="shared" si="33"/>
        <v>0</v>
      </c>
      <c r="U1066" s="108" t="s">
        <v>5009</v>
      </c>
    </row>
    <row r="1067" spans="1:21" x14ac:dyDescent="0.25">
      <c r="A1067" s="192">
        <v>41956</v>
      </c>
      <c r="B1067" s="193">
        <v>3461</v>
      </c>
      <c r="C1067" s="324" t="s">
        <v>4923</v>
      </c>
      <c r="D1067" s="20" t="s">
        <v>6672</v>
      </c>
      <c r="E1067" s="213">
        <v>7104.4</v>
      </c>
      <c r="F1067" s="256">
        <v>41958</v>
      </c>
      <c r="G1067" s="42">
        <v>7104.4</v>
      </c>
      <c r="H1067" s="217">
        <f t="shared" si="34"/>
        <v>0</v>
      </c>
      <c r="I1067" s="20" t="s">
        <v>4992</v>
      </c>
      <c r="J1067" s="21"/>
      <c r="K1067" s="21"/>
      <c r="M1067" s="192">
        <v>41967</v>
      </c>
      <c r="N1067" s="193">
        <v>4289</v>
      </c>
      <c r="O1067" s="322" t="s">
        <v>4923</v>
      </c>
      <c r="P1067" s="308" t="s">
        <v>4240</v>
      </c>
      <c r="Q1067" s="309">
        <v>211451.07</v>
      </c>
      <c r="R1067" s="586">
        <v>42008</v>
      </c>
      <c r="S1067" s="62">
        <v>211451.07</v>
      </c>
      <c r="T1067" s="217">
        <f t="shared" si="33"/>
        <v>0</v>
      </c>
      <c r="U1067" s="190" t="s">
        <v>5009</v>
      </c>
    </row>
    <row r="1068" spans="1:21" x14ac:dyDescent="0.25">
      <c r="A1068" s="192">
        <v>41956</v>
      </c>
      <c r="B1068" s="193">
        <v>3462</v>
      </c>
      <c r="C1068" s="324" t="s">
        <v>4923</v>
      </c>
      <c r="D1068" s="20" t="s">
        <v>4918</v>
      </c>
      <c r="E1068" s="213">
        <v>72435.199999999997</v>
      </c>
      <c r="F1068" s="256">
        <v>41958</v>
      </c>
      <c r="G1068" s="42">
        <v>72435.199999999997</v>
      </c>
      <c r="H1068" s="217">
        <f t="shared" si="34"/>
        <v>0</v>
      </c>
      <c r="I1068" s="20" t="s">
        <v>4995</v>
      </c>
      <c r="J1068" s="21"/>
      <c r="K1068" s="21"/>
      <c r="M1068" s="192">
        <v>41968</v>
      </c>
      <c r="N1068" s="193">
        <v>4429</v>
      </c>
      <c r="O1068" s="322" t="s">
        <v>4923</v>
      </c>
      <c r="P1068" s="308" t="s">
        <v>4240</v>
      </c>
      <c r="Q1068" s="309">
        <v>13851</v>
      </c>
      <c r="R1068" s="587">
        <v>42008</v>
      </c>
      <c r="S1068" s="59">
        <v>13851</v>
      </c>
      <c r="T1068" s="217">
        <f t="shared" si="33"/>
        <v>0</v>
      </c>
      <c r="U1068" s="32" t="s">
        <v>4995</v>
      </c>
    </row>
    <row r="1069" spans="1:21" x14ac:dyDescent="0.25">
      <c r="A1069" s="192">
        <v>41956</v>
      </c>
      <c r="B1069" s="193">
        <v>3463</v>
      </c>
      <c r="C1069" s="324" t="s">
        <v>4923</v>
      </c>
      <c r="D1069" s="20" t="s">
        <v>4603</v>
      </c>
      <c r="E1069" s="213">
        <v>15066.2</v>
      </c>
      <c r="F1069" s="256">
        <v>41958</v>
      </c>
      <c r="G1069" s="42">
        <v>15066.2</v>
      </c>
      <c r="H1069" s="217">
        <f t="shared" si="34"/>
        <v>0</v>
      </c>
      <c r="I1069" s="20" t="s">
        <v>5009</v>
      </c>
      <c r="J1069" s="21"/>
      <c r="K1069" s="21"/>
      <c r="M1069" s="192">
        <v>41969</v>
      </c>
      <c r="N1069" s="193">
        <v>4441</v>
      </c>
      <c r="O1069" s="322" t="s">
        <v>4923</v>
      </c>
      <c r="P1069" s="308" t="s">
        <v>4240</v>
      </c>
      <c r="Q1069" s="309">
        <v>134657.12</v>
      </c>
      <c r="R1069" s="587">
        <v>42008</v>
      </c>
      <c r="S1069" s="59">
        <v>134657.12</v>
      </c>
      <c r="T1069" s="217">
        <f t="shared" si="33"/>
        <v>0</v>
      </c>
      <c r="U1069" s="108" t="s">
        <v>4997</v>
      </c>
    </row>
    <row r="1070" spans="1:21" x14ac:dyDescent="0.25">
      <c r="A1070" s="192">
        <v>41956</v>
      </c>
      <c r="B1070" s="193">
        <v>3464</v>
      </c>
      <c r="C1070" s="324" t="s">
        <v>4923</v>
      </c>
      <c r="D1070" s="308" t="s">
        <v>4183</v>
      </c>
      <c r="E1070" s="309">
        <v>9716</v>
      </c>
      <c r="F1070" s="256">
        <v>41956</v>
      </c>
      <c r="G1070" s="42">
        <v>9716</v>
      </c>
      <c r="H1070" s="217">
        <f t="shared" si="34"/>
        <v>0</v>
      </c>
      <c r="I1070" s="20" t="s">
        <v>4992</v>
      </c>
      <c r="J1070" s="21"/>
      <c r="K1070" s="21"/>
      <c r="M1070" s="192">
        <v>41970</v>
      </c>
      <c r="N1070" s="193">
        <v>4616</v>
      </c>
      <c r="O1070" s="322" t="s">
        <v>4923</v>
      </c>
      <c r="P1070" s="199" t="s">
        <v>4240</v>
      </c>
      <c r="Q1070" s="238">
        <v>11223</v>
      </c>
      <c r="R1070" s="587">
        <v>42008</v>
      </c>
      <c r="S1070" s="59">
        <v>11223</v>
      </c>
      <c r="T1070" s="217">
        <f t="shared" si="33"/>
        <v>0</v>
      </c>
      <c r="U1070" s="36" t="s">
        <v>4993</v>
      </c>
    </row>
    <row r="1071" spans="1:21" x14ac:dyDescent="0.25">
      <c r="A1071" s="192">
        <v>41956</v>
      </c>
      <c r="B1071" s="193">
        <v>3465</v>
      </c>
      <c r="C1071" s="324" t="s">
        <v>4923</v>
      </c>
      <c r="D1071" s="20" t="s">
        <v>3372</v>
      </c>
      <c r="E1071" s="213">
        <v>1955</v>
      </c>
      <c r="F1071" s="256">
        <v>41956</v>
      </c>
      <c r="G1071" s="42">
        <v>1955</v>
      </c>
      <c r="H1071" s="217">
        <f t="shared" si="34"/>
        <v>0</v>
      </c>
      <c r="I1071" s="20" t="s">
        <v>4992</v>
      </c>
      <c r="J1071" s="21"/>
      <c r="K1071" s="21"/>
      <c r="M1071" s="192">
        <v>41971</v>
      </c>
      <c r="N1071" s="193">
        <v>4620</v>
      </c>
      <c r="O1071" s="322" t="s">
        <v>4923</v>
      </c>
      <c r="P1071" s="199" t="s">
        <v>4240</v>
      </c>
      <c r="Q1071" s="238">
        <v>149748.4</v>
      </c>
      <c r="R1071" s="587">
        <v>42008</v>
      </c>
      <c r="S1071" s="59">
        <v>149748.4</v>
      </c>
      <c r="T1071" s="217">
        <f t="shared" si="33"/>
        <v>0</v>
      </c>
      <c r="U1071" s="36" t="s">
        <v>4997</v>
      </c>
    </row>
    <row r="1072" spans="1:21" x14ac:dyDescent="0.25">
      <c r="A1072" s="192">
        <v>41957</v>
      </c>
      <c r="B1072" s="193">
        <v>3466</v>
      </c>
      <c r="C1072" s="324" t="s">
        <v>4923</v>
      </c>
      <c r="D1072" s="308" t="s">
        <v>6692</v>
      </c>
      <c r="E1072" s="309">
        <v>25971.35</v>
      </c>
      <c r="F1072" s="256">
        <v>41958</v>
      </c>
      <c r="G1072" s="42">
        <v>25971.35</v>
      </c>
      <c r="H1072" s="217">
        <f t="shared" si="34"/>
        <v>0</v>
      </c>
      <c r="I1072" s="20" t="s">
        <v>5009</v>
      </c>
      <c r="J1072" s="21"/>
      <c r="K1072" s="21"/>
      <c r="M1072" s="192">
        <v>41971</v>
      </c>
      <c r="N1072" s="193">
        <v>4712</v>
      </c>
      <c r="O1072" s="322" t="s">
        <v>4923</v>
      </c>
      <c r="P1072" s="308" t="s">
        <v>4240</v>
      </c>
      <c r="Q1072" s="309">
        <v>28404.799999999999</v>
      </c>
      <c r="R1072" s="587">
        <v>42008</v>
      </c>
      <c r="S1072" s="62">
        <v>28404.799999999999</v>
      </c>
      <c r="T1072" s="217">
        <f t="shared" si="33"/>
        <v>0</v>
      </c>
      <c r="U1072" s="20" t="s">
        <v>5000</v>
      </c>
    </row>
    <row r="1073" spans="1:21" x14ac:dyDescent="0.25">
      <c r="A1073" s="192">
        <v>41957</v>
      </c>
      <c r="B1073" s="193">
        <v>3467</v>
      </c>
      <c r="C1073" s="324" t="s">
        <v>4923</v>
      </c>
      <c r="D1073" s="308" t="s">
        <v>4921</v>
      </c>
      <c r="E1073" s="309">
        <v>44712.6</v>
      </c>
      <c r="F1073" s="256">
        <v>41960</v>
      </c>
      <c r="G1073" s="42">
        <v>44712.6</v>
      </c>
      <c r="H1073" s="217">
        <f t="shared" si="34"/>
        <v>0</v>
      </c>
      <c r="I1073" s="20" t="s">
        <v>4992</v>
      </c>
      <c r="J1073" s="21"/>
      <c r="K1073" s="21"/>
      <c r="M1073" s="192">
        <v>41972</v>
      </c>
      <c r="N1073" s="193">
        <v>4791</v>
      </c>
      <c r="O1073" s="322" t="s">
        <v>4923</v>
      </c>
      <c r="P1073" s="308" t="s">
        <v>4240</v>
      </c>
      <c r="Q1073" s="309">
        <v>112603.92</v>
      </c>
      <c r="R1073" s="586">
        <v>42008</v>
      </c>
      <c r="S1073" s="62">
        <v>112603.92</v>
      </c>
      <c r="T1073" s="217">
        <f t="shared" si="33"/>
        <v>0</v>
      </c>
      <c r="U1073" s="20" t="s">
        <v>5009</v>
      </c>
    </row>
    <row r="1074" spans="1:21" x14ac:dyDescent="0.25">
      <c r="A1074" s="192">
        <v>41957</v>
      </c>
      <c r="B1074" s="193">
        <v>3468</v>
      </c>
      <c r="C1074" s="324" t="s">
        <v>4923</v>
      </c>
      <c r="D1074" s="308" t="s">
        <v>28</v>
      </c>
      <c r="E1074" s="309">
        <v>5148</v>
      </c>
      <c r="F1074" s="256">
        <v>41957</v>
      </c>
      <c r="G1074" s="42">
        <v>5148</v>
      </c>
      <c r="H1074" s="217">
        <f t="shared" si="34"/>
        <v>0</v>
      </c>
      <c r="I1074" s="20" t="s">
        <v>4992</v>
      </c>
      <c r="J1074" s="21"/>
      <c r="K1074" s="21"/>
      <c r="M1074" s="192">
        <v>41972</v>
      </c>
      <c r="N1074" s="193">
        <v>4808</v>
      </c>
      <c r="O1074" s="322" t="s">
        <v>4923</v>
      </c>
      <c r="P1074" s="308" t="s">
        <v>4240</v>
      </c>
      <c r="Q1074" s="309">
        <v>20054.8</v>
      </c>
      <c r="R1074" s="586">
        <v>42008</v>
      </c>
      <c r="S1074" s="62">
        <v>20054.8</v>
      </c>
      <c r="T1074" s="217">
        <f t="shared" si="33"/>
        <v>0</v>
      </c>
      <c r="U1074" s="20" t="s">
        <v>4992</v>
      </c>
    </row>
    <row r="1075" spans="1:21" x14ac:dyDescent="0.25">
      <c r="A1075" s="192">
        <v>41957</v>
      </c>
      <c r="B1075" s="193">
        <v>3469</v>
      </c>
      <c r="C1075" s="324" t="s">
        <v>4923</v>
      </c>
      <c r="D1075" s="308" t="s">
        <v>4915</v>
      </c>
      <c r="E1075" s="309">
        <v>14751.75</v>
      </c>
      <c r="F1075" s="256">
        <v>41960</v>
      </c>
      <c r="G1075" s="42">
        <v>14751.75</v>
      </c>
      <c r="H1075" s="217">
        <f t="shared" si="34"/>
        <v>0</v>
      </c>
      <c r="I1075" s="20" t="s">
        <v>4992</v>
      </c>
      <c r="J1075" s="21"/>
      <c r="K1075" s="21"/>
      <c r="M1075" s="192">
        <v>41944</v>
      </c>
      <c r="N1075" s="193">
        <v>2414</v>
      </c>
      <c r="O1075" s="324" t="s">
        <v>4923</v>
      </c>
      <c r="P1075" s="20" t="s">
        <v>3366</v>
      </c>
      <c r="Q1075" s="213">
        <v>2432</v>
      </c>
      <c r="R1075" s="256">
        <v>41944</v>
      </c>
      <c r="S1075" s="42">
        <v>2432</v>
      </c>
      <c r="T1075" s="77">
        <f t="shared" si="33"/>
        <v>0</v>
      </c>
      <c r="U1075" s="190" t="s">
        <v>5010</v>
      </c>
    </row>
    <row r="1076" spans="1:21" x14ac:dyDescent="0.25">
      <c r="A1076" s="192">
        <v>41957</v>
      </c>
      <c r="B1076" s="193">
        <v>3470</v>
      </c>
      <c r="C1076" s="324" t="s">
        <v>4923</v>
      </c>
      <c r="D1076" s="308" t="s">
        <v>6605</v>
      </c>
      <c r="E1076" s="309">
        <v>5057.6000000000004</v>
      </c>
      <c r="F1076" s="256">
        <v>41958</v>
      </c>
      <c r="G1076" s="42">
        <v>5057.6000000000004</v>
      </c>
      <c r="H1076" s="217">
        <f t="shared" si="34"/>
        <v>0</v>
      </c>
      <c r="I1076" s="20" t="s">
        <v>4992</v>
      </c>
      <c r="J1076" s="21"/>
      <c r="K1076" s="21"/>
      <c r="M1076" s="192">
        <v>41944</v>
      </c>
      <c r="N1076" s="193">
        <v>2478</v>
      </c>
      <c r="O1076" s="324" t="s">
        <v>4923</v>
      </c>
      <c r="P1076" s="308" t="s">
        <v>3366</v>
      </c>
      <c r="Q1076" s="309">
        <v>620</v>
      </c>
      <c r="R1076" s="256">
        <v>41944</v>
      </c>
      <c r="S1076" s="42">
        <v>620</v>
      </c>
      <c r="T1076" s="77">
        <f t="shared" si="33"/>
        <v>0</v>
      </c>
      <c r="U1076" s="20" t="s">
        <v>4992</v>
      </c>
    </row>
    <row r="1077" spans="1:21" x14ac:dyDescent="0.25">
      <c r="A1077" s="192">
        <v>41957</v>
      </c>
      <c r="B1077" s="193">
        <v>3471</v>
      </c>
      <c r="C1077" s="324" t="s">
        <v>4923</v>
      </c>
      <c r="D1077" s="308" t="s">
        <v>949</v>
      </c>
      <c r="E1077" s="309">
        <v>399.6</v>
      </c>
      <c r="F1077" s="256">
        <v>41957</v>
      </c>
      <c r="G1077" s="42">
        <v>399.6</v>
      </c>
      <c r="H1077" s="217">
        <f t="shared" si="34"/>
        <v>0</v>
      </c>
      <c r="I1077" s="20" t="s">
        <v>4992</v>
      </c>
      <c r="J1077" s="21"/>
      <c r="K1077" s="21"/>
      <c r="M1077" s="192">
        <v>41945</v>
      </c>
      <c r="N1077" s="193">
        <v>2499</v>
      </c>
      <c r="O1077" s="324" t="s">
        <v>4923</v>
      </c>
      <c r="P1077" s="308" t="s">
        <v>3366</v>
      </c>
      <c r="Q1077" s="309">
        <v>2432</v>
      </c>
      <c r="R1077" s="256">
        <v>41945</v>
      </c>
      <c r="S1077" s="42">
        <v>2432</v>
      </c>
      <c r="T1077" s="77">
        <f t="shared" si="33"/>
        <v>0</v>
      </c>
      <c r="U1077" s="20" t="s">
        <v>4992</v>
      </c>
    </row>
    <row r="1078" spans="1:21" x14ac:dyDescent="0.25">
      <c r="A1078" s="192">
        <v>41957</v>
      </c>
      <c r="B1078" s="193">
        <v>3472</v>
      </c>
      <c r="C1078" s="324" t="s">
        <v>4923</v>
      </c>
      <c r="D1078" s="308" t="s">
        <v>23</v>
      </c>
      <c r="E1078" s="309">
        <v>3837.3</v>
      </c>
      <c r="F1078" s="256">
        <v>41957</v>
      </c>
      <c r="G1078" s="42">
        <v>3837.3</v>
      </c>
      <c r="H1078" s="217">
        <f t="shared" si="34"/>
        <v>0</v>
      </c>
      <c r="I1078" s="20" t="s">
        <v>4992</v>
      </c>
      <c r="J1078" s="21"/>
      <c r="K1078" s="21"/>
      <c r="M1078" s="192">
        <v>41946</v>
      </c>
      <c r="N1078" s="193">
        <v>2550</v>
      </c>
      <c r="O1078" s="324" t="s">
        <v>4923</v>
      </c>
      <c r="P1078" s="661" t="s">
        <v>3366</v>
      </c>
      <c r="Q1078" s="309">
        <v>1240</v>
      </c>
      <c r="R1078" s="256">
        <v>41946</v>
      </c>
      <c r="S1078" s="42">
        <v>1240</v>
      </c>
      <c r="T1078" s="77">
        <f t="shared" si="33"/>
        <v>0</v>
      </c>
      <c r="U1078" s="50" t="s">
        <v>5010</v>
      </c>
    </row>
    <row r="1079" spans="1:21" x14ac:dyDescent="0.25">
      <c r="A1079" s="192">
        <v>41957</v>
      </c>
      <c r="B1079" s="193">
        <v>3473</v>
      </c>
      <c r="C1079" s="324" t="s">
        <v>4923</v>
      </c>
      <c r="D1079" s="308" t="s">
        <v>949</v>
      </c>
      <c r="E1079" s="309">
        <v>253</v>
      </c>
      <c r="F1079" s="256">
        <v>41957</v>
      </c>
      <c r="G1079" s="42">
        <v>253</v>
      </c>
      <c r="H1079" s="217">
        <f t="shared" si="34"/>
        <v>0</v>
      </c>
      <c r="I1079" s="20" t="s">
        <v>4992</v>
      </c>
      <c r="J1079" s="21"/>
      <c r="K1079" s="21"/>
      <c r="M1079" s="192">
        <v>41947</v>
      </c>
      <c r="N1079" s="193">
        <v>2642</v>
      </c>
      <c r="O1079" s="324" t="s">
        <v>4923</v>
      </c>
      <c r="P1079" s="661" t="s">
        <v>3366</v>
      </c>
      <c r="Q1079" s="309">
        <v>2432</v>
      </c>
      <c r="R1079" s="256">
        <v>41947</v>
      </c>
      <c r="S1079" s="42">
        <v>2432</v>
      </c>
      <c r="T1079" s="217">
        <f t="shared" si="33"/>
        <v>0</v>
      </c>
      <c r="U1079" s="50" t="s">
        <v>5010</v>
      </c>
    </row>
    <row r="1080" spans="1:21" x14ac:dyDescent="0.25">
      <c r="A1080" s="192">
        <v>41957</v>
      </c>
      <c r="B1080" s="193">
        <v>3474</v>
      </c>
      <c r="C1080" s="324" t="s">
        <v>4923</v>
      </c>
      <c r="D1080" s="308" t="s">
        <v>4240</v>
      </c>
      <c r="E1080" s="309">
        <v>230813.6</v>
      </c>
      <c r="F1080" s="256">
        <v>41962</v>
      </c>
      <c r="G1080" s="42">
        <v>230813.6</v>
      </c>
      <c r="H1080" s="217">
        <f t="shared" si="34"/>
        <v>0</v>
      </c>
      <c r="I1080" s="20" t="s">
        <v>4992</v>
      </c>
      <c r="J1080" s="21"/>
      <c r="K1080" s="21"/>
      <c r="M1080" s="192">
        <v>41948</v>
      </c>
      <c r="N1080" s="193">
        <v>2721</v>
      </c>
      <c r="O1080" s="324" t="s">
        <v>4923</v>
      </c>
      <c r="P1080" s="308" t="s">
        <v>3366</v>
      </c>
      <c r="Q1080" s="309">
        <v>620</v>
      </c>
      <c r="R1080" s="256">
        <v>41948</v>
      </c>
      <c r="S1080" s="42">
        <v>620</v>
      </c>
      <c r="T1080" s="217">
        <f t="shared" si="33"/>
        <v>0</v>
      </c>
      <c r="U1080" s="190" t="s">
        <v>4992</v>
      </c>
    </row>
    <row r="1081" spans="1:21" x14ac:dyDescent="0.25">
      <c r="A1081" s="192">
        <v>41957</v>
      </c>
      <c r="B1081" s="193">
        <v>3475</v>
      </c>
      <c r="C1081" s="324" t="s">
        <v>4923</v>
      </c>
      <c r="D1081" s="308" t="s">
        <v>22</v>
      </c>
      <c r="E1081" s="309">
        <v>1444.8</v>
      </c>
      <c r="F1081" s="256">
        <v>41957</v>
      </c>
      <c r="G1081" s="42">
        <v>1444.8</v>
      </c>
      <c r="H1081" s="217">
        <f t="shared" si="34"/>
        <v>0</v>
      </c>
      <c r="I1081" s="20" t="s">
        <v>4992</v>
      </c>
      <c r="J1081" s="21"/>
      <c r="K1081" s="21"/>
      <c r="M1081" s="192">
        <v>41949</v>
      </c>
      <c r="N1081" s="193">
        <v>2793</v>
      </c>
      <c r="O1081" s="324" t="s">
        <v>4923</v>
      </c>
      <c r="P1081" s="308" t="s">
        <v>3366</v>
      </c>
      <c r="Q1081" s="309">
        <v>1824</v>
      </c>
      <c r="R1081" s="256">
        <v>41949</v>
      </c>
      <c r="S1081" s="42">
        <v>1824</v>
      </c>
      <c r="T1081" s="217">
        <f t="shared" si="33"/>
        <v>0</v>
      </c>
      <c r="U1081" s="190" t="s">
        <v>5010</v>
      </c>
    </row>
    <row r="1082" spans="1:21" x14ac:dyDescent="0.25">
      <c r="A1082" s="192">
        <v>41957</v>
      </c>
      <c r="B1082" s="193">
        <v>3476</v>
      </c>
      <c r="C1082" s="324" t="s">
        <v>4923</v>
      </c>
      <c r="D1082" s="308" t="s">
        <v>123</v>
      </c>
      <c r="E1082" s="309">
        <v>6693.2</v>
      </c>
      <c r="F1082" s="256">
        <v>41960</v>
      </c>
      <c r="G1082" s="42">
        <v>6693.2</v>
      </c>
      <c r="H1082" s="217">
        <f t="shared" si="34"/>
        <v>0</v>
      </c>
      <c r="I1082" s="20" t="s">
        <v>4992</v>
      </c>
      <c r="J1082" s="21"/>
      <c r="K1082" s="21"/>
      <c r="M1082" s="192">
        <v>41950</v>
      </c>
      <c r="N1082" s="193">
        <v>2893</v>
      </c>
      <c r="O1082" s="324" t="s">
        <v>4923</v>
      </c>
      <c r="P1082" s="308" t="s">
        <v>3366</v>
      </c>
      <c r="Q1082" s="309">
        <v>3040</v>
      </c>
      <c r="R1082" s="256">
        <v>41950</v>
      </c>
      <c r="S1082" s="42">
        <v>3040</v>
      </c>
      <c r="T1082" s="217">
        <f t="shared" si="33"/>
        <v>0</v>
      </c>
      <c r="U1082" s="20" t="s">
        <v>5010</v>
      </c>
    </row>
    <row r="1083" spans="1:21" x14ac:dyDescent="0.25">
      <c r="A1083" s="192">
        <v>41957</v>
      </c>
      <c r="B1083" s="193">
        <v>3477</v>
      </c>
      <c r="C1083" s="324" t="s">
        <v>4923</v>
      </c>
      <c r="D1083" s="308" t="s">
        <v>5004</v>
      </c>
      <c r="E1083" s="309">
        <v>10289.200000000001</v>
      </c>
      <c r="F1083" s="256">
        <v>41958</v>
      </c>
      <c r="G1083" s="42">
        <v>10289.200000000001</v>
      </c>
      <c r="H1083" s="217">
        <f t="shared" si="34"/>
        <v>0</v>
      </c>
      <c r="I1083" s="20" t="s">
        <v>4993</v>
      </c>
      <c r="J1083" s="21"/>
      <c r="K1083" s="21"/>
      <c r="M1083" s="192">
        <v>41951</v>
      </c>
      <c r="N1083" s="193">
        <v>2990</v>
      </c>
      <c r="O1083" s="324" t="s">
        <v>4923</v>
      </c>
      <c r="P1083" s="20" t="s">
        <v>3366</v>
      </c>
      <c r="Q1083" s="213">
        <v>2432</v>
      </c>
      <c r="R1083" s="256">
        <v>41951</v>
      </c>
      <c r="S1083" s="42">
        <v>2432</v>
      </c>
      <c r="T1083" s="217">
        <f t="shared" si="33"/>
        <v>0</v>
      </c>
      <c r="U1083" s="20" t="s">
        <v>5010</v>
      </c>
    </row>
    <row r="1084" spans="1:21" x14ac:dyDescent="0.25">
      <c r="A1084" s="192">
        <v>41957</v>
      </c>
      <c r="B1084" s="193">
        <v>3478</v>
      </c>
      <c r="C1084" s="324" t="s">
        <v>4923</v>
      </c>
      <c r="D1084" s="308" t="s">
        <v>3366</v>
      </c>
      <c r="E1084" s="309">
        <v>2384</v>
      </c>
      <c r="F1084" s="256">
        <v>41957</v>
      </c>
      <c r="G1084" s="42">
        <v>2384</v>
      </c>
      <c r="H1084" s="217">
        <f t="shared" si="34"/>
        <v>0</v>
      </c>
      <c r="I1084" s="20" t="s">
        <v>5010</v>
      </c>
      <c r="J1084" s="21"/>
      <c r="K1084" s="21"/>
      <c r="M1084" s="192">
        <v>41952</v>
      </c>
      <c r="N1084" s="193">
        <v>3078</v>
      </c>
      <c r="O1084" s="324" t="s">
        <v>4923</v>
      </c>
      <c r="P1084" s="20" t="s">
        <v>3366</v>
      </c>
      <c r="Q1084" s="213">
        <v>2432</v>
      </c>
      <c r="R1084" s="256">
        <v>41952</v>
      </c>
      <c r="S1084" s="42">
        <v>2432</v>
      </c>
      <c r="T1084" s="217">
        <f t="shared" si="33"/>
        <v>0</v>
      </c>
      <c r="U1084" s="190" t="s">
        <v>6049</v>
      </c>
    </row>
    <row r="1085" spans="1:21" x14ac:dyDescent="0.25">
      <c r="A1085" s="192">
        <v>41957</v>
      </c>
      <c r="B1085" s="193">
        <v>3479</v>
      </c>
      <c r="C1085" s="324" t="s">
        <v>4923</v>
      </c>
      <c r="D1085" s="308" t="s">
        <v>62</v>
      </c>
      <c r="E1085" s="309">
        <v>22983.599999999999</v>
      </c>
      <c r="F1085" s="256">
        <v>41958</v>
      </c>
      <c r="G1085" s="42">
        <v>22983.599999999999</v>
      </c>
      <c r="H1085" s="217">
        <f t="shared" si="34"/>
        <v>0</v>
      </c>
      <c r="I1085" s="20" t="s">
        <v>4993</v>
      </c>
      <c r="J1085" s="21"/>
      <c r="K1085" s="21"/>
      <c r="M1085" s="192">
        <v>41953</v>
      </c>
      <c r="N1085" s="193">
        <v>3115</v>
      </c>
      <c r="O1085" s="324" t="s">
        <v>4923</v>
      </c>
      <c r="P1085" s="20" t="s">
        <v>3366</v>
      </c>
      <c r="Q1085" s="213">
        <v>1216</v>
      </c>
      <c r="R1085" s="256">
        <v>41953</v>
      </c>
      <c r="S1085" s="42">
        <v>1216</v>
      </c>
      <c r="T1085" s="217">
        <f t="shared" si="33"/>
        <v>0</v>
      </c>
      <c r="U1085" s="190" t="s">
        <v>5010</v>
      </c>
    </row>
    <row r="1086" spans="1:21" x14ac:dyDescent="0.25">
      <c r="A1086" s="192">
        <v>41957</v>
      </c>
      <c r="B1086" s="193">
        <v>3480</v>
      </c>
      <c r="C1086" s="324" t="s">
        <v>4923</v>
      </c>
      <c r="D1086" s="308" t="s">
        <v>1814</v>
      </c>
      <c r="E1086" s="309">
        <v>9790.2000000000007</v>
      </c>
      <c r="F1086" s="256">
        <v>41964</v>
      </c>
      <c r="G1086" s="42">
        <v>9790.2000000000007</v>
      </c>
      <c r="H1086" s="217">
        <f t="shared" si="34"/>
        <v>0</v>
      </c>
      <c r="I1086" s="20" t="s">
        <v>5000</v>
      </c>
      <c r="J1086" s="21"/>
      <c r="K1086" s="21"/>
      <c r="M1086" s="192">
        <v>41954</v>
      </c>
      <c r="N1086" s="193">
        <v>3245</v>
      </c>
      <c r="O1086" s="324" t="s">
        <v>4923</v>
      </c>
      <c r="P1086" s="20" t="s">
        <v>3366</v>
      </c>
      <c r="Q1086" s="213">
        <v>1824</v>
      </c>
      <c r="R1086" s="256">
        <v>41954</v>
      </c>
      <c r="S1086" s="42">
        <v>1824</v>
      </c>
      <c r="T1086" s="217">
        <f t="shared" si="33"/>
        <v>0</v>
      </c>
      <c r="U1086" s="190" t="s">
        <v>5010</v>
      </c>
    </row>
    <row r="1087" spans="1:21" x14ac:dyDescent="0.25">
      <c r="A1087" s="192">
        <v>41957</v>
      </c>
      <c r="B1087" s="193">
        <v>3481</v>
      </c>
      <c r="C1087" s="324" t="s">
        <v>4923</v>
      </c>
      <c r="D1087" s="308" t="s">
        <v>25</v>
      </c>
      <c r="E1087" s="309">
        <v>10511.4</v>
      </c>
      <c r="F1087" s="256">
        <v>41958</v>
      </c>
      <c r="G1087" s="42">
        <v>10511.4</v>
      </c>
      <c r="H1087" s="217">
        <f t="shared" si="34"/>
        <v>0</v>
      </c>
      <c r="I1087" s="20" t="s">
        <v>4992</v>
      </c>
      <c r="J1087" s="21"/>
      <c r="K1087" s="21"/>
      <c r="M1087" s="192">
        <v>41955</v>
      </c>
      <c r="N1087" s="193">
        <v>3312</v>
      </c>
      <c r="O1087" s="324" t="s">
        <v>4923</v>
      </c>
      <c r="P1087" s="20" t="s">
        <v>3366</v>
      </c>
      <c r="Q1087" s="213">
        <v>620</v>
      </c>
      <c r="R1087" s="256">
        <v>41955</v>
      </c>
      <c r="S1087" s="42">
        <v>620</v>
      </c>
      <c r="T1087" s="217">
        <f t="shared" si="33"/>
        <v>0</v>
      </c>
      <c r="U1087" s="190" t="s">
        <v>5010</v>
      </c>
    </row>
    <row r="1088" spans="1:21" x14ac:dyDescent="0.25">
      <c r="A1088" s="192">
        <v>41957</v>
      </c>
      <c r="B1088" s="193">
        <v>3482</v>
      </c>
      <c r="C1088" s="324" t="s">
        <v>4923</v>
      </c>
      <c r="D1088" s="295" t="s">
        <v>53</v>
      </c>
      <c r="E1088" s="296">
        <v>0</v>
      </c>
      <c r="F1088" s="256"/>
      <c r="G1088" s="42"/>
      <c r="H1088" s="217">
        <f t="shared" si="34"/>
        <v>0</v>
      </c>
      <c r="I1088" s="20" t="s">
        <v>3076</v>
      </c>
      <c r="J1088" s="21"/>
      <c r="K1088" s="21"/>
      <c r="M1088" s="192">
        <v>41956</v>
      </c>
      <c r="N1088" s="193">
        <v>3386</v>
      </c>
      <c r="O1088" s="324" t="s">
        <v>4923</v>
      </c>
      <c r="P1088" s="20" t="s">
        <v>3366</v>
      </c>
      <c r="Q1088" s="213">
        <v>1969.2</v>
      </c>
      <c r="R1088" s="256">
        <v>41956</v>
      </c>
      <c r="S1088" s="42">
        <v>1969.2</v>
      </c>
      <c r="T1088" s="217">
        <f t="shared" si="33"/>
        <v>0</v>
      </c>
      <c r="U1088" s="190" t="s">
        <v>5010</v>
      </c>
    </row>
    <row r="1089" spans="1:21" x14ac:dyDescent="0.25">
      <c r="A1089" s="192">
        <v>41957</v>
      </c>
      <c r="B1089" s="193">
        <v>3483</v>
      </c>
      <c r="C1089" s="324" t="s">
        <v>4923</v>
      </c>
      <c r="D1089" s="308" t="s">
        <v>106</v>
      </c>
      <c r="E1089" s="309">
        <v>6125</v>
      </c>
      <c r="F1089" s="256">
        <v>41967</v>
      </c>
      <c r="G1089" s="42">
        <v>6125</v>
      </c>
      <c r="H1089" s="217">
        <f t="shared" si="34"/>
        <v>0</v>
      </c>
      <c r="I1089" s="20" t="s">
        <v>4992</v>
      </c>
      <c r="J1089" s="21"/>
      <c r="K1089" s="21"/>
      <c r="M1089" s="192">
        <v>41957</v>
      </c>
      <c r="N1089" s="193">
        <v>3478</v>
      </c>
      <c r="O1089" s="324" t="s">
        <v>4923</v>
      </c>
      <c r="P1089" s="308" t="s">
        <v>3366</v>
      </c>
      <c r="Q1089" s="309">
        <v>2384</v>
      </c>
      <c r="R1089" s="256">
        <v>41957</v>
      </c>
      <c r="S1089" s="42">
        <v>2384</v>
      </c>
      <c r="T1089" s="217">
        <f t="shared" si="33"/>
        <v>0</v>
      </c>
      <c r="U1089" s="20" t="s">
        <v>5010</v>
      </c>
    </row>
    <row r="1090" spans="1:21" x14ac:dyDescent="0.25">
      <c r="A1090" s="192">
        <v>41957</v>
      </c>
      <c r="B1090" s="193">
        <v>3484</v>
      </c>
      <c r="C1090" s="324" t="s">
        <v>4923</v>
      </c>
      <c r="D1090" s="308" t="s">
        <v>180</v>
      </c>
      <c r="E1090" s="309">
        <v>29269.8</v>
      </c>
      <c r="F1090" s="256">
        <v>41958</v>
      </c>
      <c r="G1090" s="42">
        <v>29269.8</v>
      </c>
      <c r="H1090" s="217">
        <f t="shared" si="34"/>
        <v>0</v>
      </c>
      <c r="I1090" s="20" t="s">
        <v>4993</v>
      </c>
      <c r="M1090" s="192">
        <v>41957</v>
      </c>
      <c r="N1090" s="193">
        <v>3525</v>
      </c>
      <c r="O1090" s="324" t="s">
        <v>4923</v>
      </c>
      <c r="P1090" s="308" t="s">
        <v>3366</v>
      </c>
      <c r="Q1090" s="309">
        <v>2432</v>
      </c>
      <c r="R1090" s="256">
        <v>41957</v>
      </c>
      <c r="S1090" s="42">
        <v>2432</v>
      </c>
      <c r="T1090" s="217">
        <f t="shared" si="33"/>
        <v>0</v>
      </c>
      <c r="U1090" s="20" t="s">
        <v>4992</v>
      </c>
    </row>
    <row r="1091" spans="1:21" x14ac:dyDescent="0.25">
      <c r="A1091" s="192">
        <v>41957</v>
      </c>
      <c r="B1091" s="193">
        <v>3485</v>
      </c>
      <c r="C1091" s="324" t="s">
        <v>4923</v>
      </c>
      <c r="D1091" s="308" t="s">
        <v>11</v>
      </c>
      <c r="E1091" s="309">
        <v>96587.4</v>
      </c>
      <c r="F1091" s="412">
        <v>41974</v>
      </c>
      <c r="G1091" s="219">
        <v>96587.4</v>
      </c>
      <c r="H1091" s="217">
        <f t="shared" si="34"/>
        <v>0</v>
      </c>
      <c r="I1091" s="20" t="s">
        <v>4993</v>
      </c>
      <c r="M1091" s="192">
        <v>41958</v>
      </c>
      <c r="N1091" s="193">
        <v>3563</v>
      </c>
      <c r="O1091" s="324" t="s">
        <v>4923</v>
      </c>
      <c r="P1091" s="308" t="s">
        <v>3366</v>
      </c>
      <c r="Q1091" s="309">
        <v>4256</v>
      </c>
      <c r="R1091" s="256">
        <v>41958</v>
      </c>
      <c r="S1091" s="42">
        <v>4256</v>
      </c>
      <c r="T1091" s="217">
        <f t="shared" ref="T1091:T1154" si="35">Q1091-S1091</f>
        <v>0</v>
      </c>
      <c r="U1091" s="190" t="s">
        <v>4992</v>
      </c>
    </row>
    <row r="1092" spans="1:21" x14ac:dyDescent="0.25">
      <c r="A1092" s="192">
        <v>41957</v>
      </c>
      <c r="B1092" s="193">
        <v>3486</v>
      </c>
      <c r="C1092" s="324" t="s">
        <v>4923</v>
      </c>
      <c r="D1092" s="308" t="s">
        <v>11</v>
      </c>
      <c r="E1092" s="309">
        <v>2748.64</v>
      </c>
      <c r="F1092" s="412">
        <v>41974</v>
      </c>
      <c r="G1092" s="219">
        <v>2748.64</v>
      </c>
      <c r="H1092" s="217">
        <f t="shared" si="34"/>
        <v>0</v>
      </c>
      <c r="I1092" s="20" t="s">
        <v>4993</v>
      </c>
      <c r="M1092" s="192">
        <v>41960</v>
      </c>
      <c r="N1092" s="193">
        <v>3699</v>
      </c>
      <c r="O1092" s="324" t="s">
        <v>4923</v>
      </c>
      <c r="P1092" s="308" t="s">
        <v>3366</v>
      </c>
      <c r="Q1092" s="309">
        <v>1788</v>
      </c>
      <c r="R1092" s="256">
        <v>41960</v>
      </c>
      <c r="S1092" s="229">
        <v>1788</v>
      </c>
      <c r="T1092" s="217">
        <f t="shared" si="35"/>
        <v>0</v>
      </c>
      <c r="U1092" s="20" t="s">
        <v>5010</v>
      </c>
    </row>
    <row r="1093" spans="1:21" x14ac:dyDescent="0.25">
      <c r="A1093" s="192">
        <v>41957</v>
      </c>
      <c r="B1093" s="193">
        <v>3487</v>
      </c>
      <c r="C1093" s="324" t="s">
        <v>4923</v>
      </c>
      <c r="D1093" s="308" t="s">
        <v>1202</v>
      </c>
      <c r="E1093" s="309">
        <v>888</v>
      </c>
      <c r="F1093" s="256">
        <v>41958</v>
      </c>
      <c r="G1093" s="42">
        <v>888</v>
      </c>
      <c r="H1093" s="217">
        <f t="shared" si="34"/>
        <v>0</v>
      </c>
      <c r="I1093" s="20" t="s">
        <v>4992</v>
      </c>
      <c r="M1093" s="192">
        <v>41961</v>
      </c>
      <c r="N1093" s="193">
        <v>3793</v>
      </c>
      <c r="O1093" s="324" t="s">
        <v>4923</v>
      </c>
      <c r="P1093" s="20" t="s">
        <v>3366</v>
      </c>
      <c r="Q1093" s="213">
        <v>620</v>
      </c>
      <c r="R1093" s="256">
        <v>41961</v>
      </c>
      <c r="S1093" s="229">
        <v>620</v>
      </c>
      <c r="T1093" s="217">
        <f t="shared" si="35"/>
        <v>0</v>
      </c>
      <c r="U1093" s="190" t="s">
        <v>5010</v>
      </c>
    </row>
    <row r="1094" spans="1:21" x14ac:dyDescent="0.25">
      <c r="A1094" s="192">
        <v>41957</v>
      </c>
      <c r="B1094" s="193">
        <v>3488</v>
      </c>
      <c r="C1094" s="324" t="s">
        <v>4923</v>
      </c>
      <c r="D1094" s="308" t="s">
        <v>57</v>
      </c>
      <c r="E1094" s="309">
        <v>1840</v>
      </c>
      <c r="F1094" s="256">
        <v>41958</v>
      </c>
      <c r="G1094" s="42">
        <v>1840</v>
      </c>
      <c r="H1094" s="217">
        <f t="shared" si="34"/>
        <v>0</v>
      </c>
      <c r="I1094" s="20" t="s">
        <v>5251</v>
      </c>
      <c r="M1094" s="192">
        <v>41962</v>
      </c>
      <c r="N1094" s="193">
        <v>3865</v>
      </c>
      <c r="O1094" s="324" t="s">
        <v>4923</v>
      </c>
      <c r="P1094" s="576" t="s">
        <v>3366</v>
      </c>
      <c r="Q1094" s="309">
        <v>1824</v>
      </c>
      <c r="R1094" s="256">
        <v>41962</v>
      </c>
      <c r="S1094" s="229">
        <v>1824</v>
      </c>
      <c r="T1094" s="217">
        <f t="shared" si="35"/>
        <v>0</v>
      </c>
      <c r="U1094" s="20" t="s">
        <v>5010</v>
      </c>
    </row>
    <row r="1095" spans="1:21" x14ac:dyDescent="0.25">
      <c r="A1095" s="192">
        <v>41957</v>
      </c>
      <c r="B1095" s="193">
        <v>3489</v>
      </c>
      <c r="C1095" s="324" t="s">
        <v>4923</v>
      </c>
      <c r="D1095" s="308" t="s">
        <v>149</v>
      </c>
      <c r="E1095" s="309">
        <v>18787.2</v>
      </c>
      <c r="F1095" s="256">
        <v>41958</v>
      </c>
      <c r="G1095" s="42">
        <v>18787.2</v>
      </c>
      <c r="H1095" s="217">
        <f t="shared" si="34"/>
        <v>0</v>
      </c>
      <c r="I1095" s="20" t="s">
        <v>6049</v>
      </c>
      <c r="M1095" s="192">
        <v>41963</v>
      </c>
      <c r="N1095" s="193">
        <v>3943</v>
      </c>
      <c r="O1095" s="324" t="s">
        <v>4923</v>
      </c>
      <c r="P1095" s="308" t="s">
        <v>3366</v>
      </c>
      <c r="Q1095" s="309">
        <v>2432</v>
      </c>
      <c r="R1095" s="256">
        <v>41963</v>
      </c>
      <c r="S1095" s="42">
        <v>2432</v>
      </c>
      <c r="T1095" s="217">
        <f t="shared" si="35"/>
        <v>0</v>
      </c>
      <c r="U1095" s="20" t="s">
        <v>5010</v>
      </c>
    </row>
    <row r="1096" spans="1:21" x14ac:dyDescent="0.25">
      <c r="A1096" s="192">
        <v>41957</v>
      </c>
      <c r="B1096" s="193">
        <v>3490</v>
      </c>
      <c r="C1096" s="324" t="s">
        <v>4923</v>
      </c>
      <c r="D1096" s="308" t="s">
        <v>123</v>
      </c>
      <c r="E1096" s="309">
        <v>145.80000000000001</v>
      </c>
      <c r="F1096" s="256">
        <v>41957</v>
      </c>
      <c r="G1096" s="42">
        <v>145.80000000000001</v>
      </c>
      <c r="H1096" s="217">
        <f t="shared" ref="H1096:H1159" si="36">E1096-G1096</f>
        <v>0</v>
      </c>
      <c r="I1096" s="20" t="s">
        <v>4992</v>
      </c>
      <c r="M1096" s="192">
        <v>41964</v>
      </c>
      <c r="N1096" s="193">
        <v>4049</v>
      </c>
      <c r="O1096" s="322" t="s">
        <v>4923</v>
      </c>
      <c r="P1096" s="308" t="s">
        <v>3366</v>
      </c>
      <c r="Q1096" s="309">
        <v>2432</v>
      </c>
      <c r="R1096" s="256">
        <v>41964</v>
      </c>
      <c r="S1096" s="42">
        <v>2432</v>
      </c>
      <c r="T1096" s="217">
        <f t="shared" si="35"/>
        <v>0</v>
      </c>
      <c r="U1096" s="20" t="s">
        <v>5010</v>
      </c>
    </row>
    <row r="1097" spans="1:21" x14ac:dyDescent="0.25">
      <c r="A1097" s="192">
        <v>41957</v>
      </c>
      <c r="B1097" s="193">
        <v>3491</v>
      </c>
      <c r="C1097" s="324" t="s">
        <v>4923</v>
      </c>
      <c r="D1097" s="308" t="s">
        <v>6693</v>
      </c>
      <c r="E1097" s="309">
        <v>3270.3</v>
      </c>
      <c r="F1097" s="412">
        <v>41957</v>
      </c>
      <c r="G1097" s="42">
        <v>3270.3</v>
      </c>
      <c r="H1097" s="217">
        <f t="shared" si="36"/>
        <v>0</v>
      </c>
      <c r="I1097" s="20" t="s">
        <v>4992</v>
      </c>
      <c r="M1097" s="192">
        <v>41965</v>
      </c>
      <c r="N1097" s="193">
        <v>4127</v>
      </c>
      <c r="O1097" s="322" t="s">
        <v>4923</v>
      </c>
      <c r="P1097" s="308" t="s">
        <v>3366</v>
      </c>
      <c r="Q1097" s="309">
        <v>2432</v>
      </c>
      <c r="R1097" s="256">
        <v>41965</v>
      </c>
      <c r="S1097" s="34">
        <v>2432</v>
      </c>
      <c r="T1097" s="217">
        <f t="shared" si="35"/>
        <v>0</v>
      </c>
      <c r="U1097" s="108" t="s">
        <v>5010</v>
      </c>
    </row>
    <row r="1098" spans="1:21" x14ac:dyDescent="0.25">
      <c r="A1098" s="192">
        <v>41957</v>
      </c>
      <c r="B1098" s="193">
        <v>3492</v>
      </c>
      <c r="C1098" s="324" t="s">
        <v>4923</v>
      </c>
      <c r="D1098" s="308" t="s">
        <v>52</v>
      </c>
      <c r="E1098" s="309">
        <v>4371.1000000000004</v>
      </c>
      <c r="F1098" s="256">
        <v>41957</v>
      </c>
      <c r="G1098" s="42">
        <v>4371.1000000000004</v>
      </c>
      <c r="H1098" s="217">
        <f t="shared" si="36"/>
        <v>0</v>
      </c>
      <c r="I1098" s="20" t="s">
        <v>5000</v>
      </c>
      <c r="M1098" s="192">
        <v>41966</v>
      </c>
      <c r="N1098" s="193">
        <v>4217</v>
      </c>
      <c r="O1098" s="322" t="s">
        <v>4923</v>
      </c>
      <c r="P1098" s="20" t="s">
        <v>3366</v>
      </c>
      <c r="Q1098" s="213">
        <v>1216</v>
      </c>
      <c r="R1098" s="256">
        <v>41967</v>
      </c>
      <c r="S1098" s="34">
        <v>1216</v>
      </c>
      <c r="T1098" s="217">
        <f t="shared" si="35"/>
        <v>0</v>
      </c>
      <c r="U1098" s="32" t="s">
        <v>6049</v>
      </c>
    </row>
    <row r="1099" spans="1:21" x14ac:dyDescent="0.25">
      <c r="A1099" s="192">
        <v>41957</v>
      </c>
      <c r="B1099" s="193">
        <v>3493</v>
      </c>
      <c r="C1099" s="324" t="s">
        <v>4923</v>
      </c>
      <c r="D1099" s="20" t="s">
        <v>4322</v>
      </c>
      <c r="E1099" s="213">
        <v>3349</v>
      </c>
      <c r="F1099" s="256">
        <v>41958</v>
      </c>
      <c r="G1099" s="42">
        <v>3349</v>
      </c>
      <c r="H1099" s="217">
        <f t="shared" si="36"/>
        <v>0</v>
      </c>
      <c r="I1099" s="20" t="s">
        <v>5000</v>
      </c>
      <c r="K1099" s="34"/>
      <c r="M1099" s="192">
        <v>41967</v>
      </c>
      <c r="N1099" s="193">
        <v>4275</v>
      </c>
      <c r="O1099" s="322" t="s">
        <v>4923</v>
      </c>
      <c r="P1099" s="308" t="s">
        <v>3366</v>
      </c>
      <c r="Q1099" s="309">
        <v>1812</v>
      </c>
      <c r="R1099" s="368">
        <v>41967</v>
      </c>
      <c r="S1099" s="42">
        <v>1812</v>
      </c>
      <c r="T1099" s="217">
        <f t="shared" si="35"/>
        <v>0</v>
      </c>
      <c r="U1099" s="190" t="s">
        <v>5010</v>
      </c>
    </row>
    <row r="1100" spans="1:21" x14ac:dyDescent="0.25">
      <c r="A1100" s="192">
        <v>41957</v>
      </c>
      <c r="B1100" s="193">
        <v>3494</v>
      </c>
      <c r="C1100" s="324" t="s">
        <v>4923</v>
      </c>
      <c r="D1100" s="20" t="s">
        <v>4322</v>
      </c>
      <c r="E1100" s="213">
        <v>8748</v>
      </c>
      <c r="F1100" s="256">
        <v>41958</v>
      </c>
      <c r="G1100" s="42">
        <v>8748</v>
      </c>
      <c r="H1100" s="217">
        <f t="shared" si="36"/>
        <v>0</v>
      </c>
      <c r="I1100" s="20" t="s">
        <v>5251</v>
      </c>
      <c r="K1100" s="33"/>
      <c r="M1100" s="192">
        <v>41968</v>
      </c>
      <c r="N1100" s="193">
        <v>4383</v>
      </c>
      <c r="O1100" s="322" t="s">
        <v>4923</v>
      </c>
      <c r="P1100" s="308" t="s">
        <v>3366</v>
      </c>
      <c r="Q1100" s="309">
        <v>1812</v>
      </c>
      <c r="R1100" s="256">
        <v>41968</v>
      </c>
      <c r="S1100" s="34">
        <v>1812</v>
      </c>
      <c r="T1100" s="217">
        <f t="shared" si="35"/>
        <v>0</v>
      </c>
      <c r="U1100" s="32" t="s">
        <v>5010</v>
      </c>
    </row>
    <row r="1101" spans="1:21" x14ac:dyDescent="0.25">
      <c r="A1101" s="192">
        <v>41957</v>
      </c>
      <c r="B1101" s="193">
        <v>3495</v>
      </c>
      <c r="C1101" s="324" t="s">
        <v>4923</v>
      </c>
      <c r="D1101" s="20" t="s">
        <v>2578</v>
      </c>
      <c r="E1101" s="213">
        <v>5835</v>
      </c>
      <c r="F1101" s="256">
        <v>41957</v>
      </c>
      <c r="G1101" s="42">
        <v>5835</v>
      </c>
      <c r="H1101" s="217">
        <f t="shared" si="36"/>
        <v>0</v>
      </c>
      <c r="I1101" s="20" t="s">
        <v>5000</v>
      </c>
      <c r="M1101" s="192">
        <v>41969</v>
      </c>
      <c r="N1101" s="193">
        <v>4444</v>
      </c>
      <c r="O1101" s="322" t="s">
        <v>4923</v>
      </c>
      <c r="P1101" s="308" t="s">
        <v>3366</v>
      </c>
      <c r="Q1101" s="309">
        <v>1812</v>
      </c>
      <c r="R1101" s="256">
        <v>41969</v>
      </c>
      <c r="S1101" s="34">
        <v>1812</v>
      </c>
      <c r="T1101" s="217">
        <f t="shared" si="35"/>
        <v>0</v>
      </c>
      <c r="U1101" s="108" t="s">
        <v>5010</v>
      </c>
    </row>
    <row r="1102" spans="1:21" x14ac:dyDescent="0.25">
      <c r="A1102" s="192">
        <v>41957</v>
      </c>
      <c r="B1102" s="193">
        <v>3496</v>
      </c>
      <c r="C1102" s="324" t="s">
        <v>4923</v>
      </c>
      <c r="D1102" s="308" t="s">
        <v>2714</v>
      </c>
      <c r="E1102" s="309">
        <v>3498.6</v>
      </c>
      <c r="F1102" s="256">
        <v>41957</v>
      </c>
      <c r="G1102" s="42">
        <v>3498.6</v>
      </c>
      <c r="H1102" s="217">
        <f t="shared" si="36"/>
        <v>0</v>
      </c>
      <c r="I1102" s="20" t="s">
        <v>5000</v>
      </c>
      <c r="M1102" s="192">
        <v>41970</v>
      </c>
      <c r="N1102" s="193">
        <v>4523</v>
      </c>
      <c r="O1102" s="322" t="s">
        <v>4923</v>
      </c>
      <c r="P1102" s="308" t="s">
        <v>3366</v>
      </c>
      <c r="Q1102" s="309">
        <v>1192</v>
      </c>
      <c r="R1102" s="256">
        <v>41970</v>
      </c>
      <c r="S1102" s="229">
        <v>1192</v>
      </c>
      <c r="T1102" s="217">
        <f t="shared" si="35"/>
        <v>0</v>
      </c>
      <c r="U1102" s="20" t="s">
        <v>5010</v>
      </c>
    </row>
    <row r="1103" spans="1:21" x14ac:dyDescent="0.25">
      <c r="A1103" s="192">
        <v>41957</v>
      </c>
      <c r="B1103" s="193">
        <v>3497</v>
      </c>
      <c r="C1103" s="324" t="s">
        <v>4923</v>
      </c>
      <c r="D1103" s="308" t="s">
        <v>4586</v>
      </c>
      <c r="E1103" s="309">
        <v>1759.8</v>
      </c>
      <c r="F1103" s="256">
        <v>41957</v>
      </c>
      <c r="G1103" s="42">
        <v>1759.8</v>
      </c>
      <c r="H1103" s="217">
        <f t="shared" si="36"/>
        <v>0</v>
      </c>
      <c r="I1103" s="20" t="s">
        <v>4992</v>
      </c>
      <c r="M1103" s="192">
        <v>41971</v>
      </c>
      <c r="N1103" s="193">
        <v>4631</v>
      </c>
      <c r="O1103" s="322" t="s">
        <v>4923</v>
      </c>
      <c r="P1103" s="199" t="s">
        <v>3366</v>
      </c>
      <c r="Q1103" s="238">
        <v>4228</v>
      </c>
      <c r="R1103" s="256">
        <v>41971</v>
      </c>
      <c r="S1103" s="34">
        <v>4228</v>
      </c>
      <c r="T1103" s="217">
        <f t="shared" si="35"/>
        <v>0</v>
      </c>
      <c r="U1103" s="36" t="s">
        <v>5010</v>
      </c>
    </row>
    <row r="1104" spans="1:21" x14ac:dyDescent="0.25">
      <c r="A1104" s="192">
        <v>41957</v>
      </c>
      <c r="B1104" s="193">
        <v>3498</v>
      </c>
      <c r="C1104" s="324" t="s">
        <v>4923</v>
      </c>
      <c r="D1104" s="308" t="s">
        <v>6694</v>
      </c>
      <c r="E1104" s="309">
        <v>1315.6</v>
      </c>
      <c r="F1104" s="256">
        <v>41958</v>
      </c>
      <c r="G1104" s="42">
        <v>1315.6</v>
      </c>
      <c r="H1104" s="217">
        <f t="shared" si="36"/>
        <v>0</v>
      </c>
      <c r="I1104" s="20" t="s">
        <v>5251</v>
      </c>
      <c r="M1104" s="192">
        <v>41972</v>
      </c>
      <c r="N1104" s="193">
        <v>4751</v>
      </c>
      <c r="O1104" s="322" t="s">
        <v>4923</v>
      </c>
      <c r="P1104" s="308" t="s">
        <v>3366</v>
      </c>
      <c r="Q1104" s="309">
        <v>2416</v>
      </c>
      <c r="R1104" s="256">
        <v>41972</v>
      </c>
      <c r="S1104" s="229">
        <v>2416</v>
      </c>
      <c r="T1104" s="217">
        <f t="shared" si="35"/>
        <v>0</v>
      </c>
      <c r="U1104" s="20" t="s">
        <v>5010</v>
      </c>
    </row>
    <row r="1105" spans="1:21" x14ac:dyDescent="0.25">
      <c r="A1105" s="192">
        <v>41957</v>
      </c>
      <c r="B1105" s="193">
        <v>3499</v>
      </c>
      <c r="C1105" s="324" t="s">
        <v>4923</v>
      </c>
      <c r="D1105" s="308" t="s">
        <v>4652</v>
      </c>
      <c r="E1105" s="309">
        <v>3459.2</v>
      </c>
      <c r="F1105" s="256">
        <v>41958</v>
      </c>
      <c r="G1105" s="42">
        <v>3459.2</v>
      </c>
      <c r="H1105" s="217">
        <f t="shared" si="36"/>
        <v>0</v>
      </c>
      <c r="I1105" s="20" t="s">
        <v>5251</v>
      </c>
      <c r="M1105" s="192">
        <v>41973</v>
      </c>
      <c r="N1105" s="193">
        <v>4828</v>
      </c>
      <c r="O1105" s="322" t="s">
        <v>4923</v>
      </c>
      <c r="P1105" s="308" t="s">
        <v>3366</v>
      </c>
      <c r="Q1105" s="309">
        <v>1812</v>
      </c>
      <c r="R1105" s="368">
        <v>41973</v>
      </c>
      <c r="S1105" s="229">
        <v>1812</v>
      </c>
      <c r="T1105" s="217">
        <f t="shared" si="35"/>
        <v>0</v>
      </c>
      <c r="U1105" s="20" t="s">
        <v>5251</v>
      </c>
    </row>
    <row r="1106" spans="1:21" x14ac:dyDescent="0.25">
      <c r="A1106" s="192">
        <v>41957</v>
      </c>
      <c r="B1106" s="193">
        <v>3500</v>
      </c>
      <c r="C1106" s="324" t="s">
        <v>4923</v>
      </c>
      <c r="D1106" s="308" t="s">
        <v>6196</v>
      </c>
      <c r="E1106" s="309">
        <v>3600</v>
      </c>
      <c r="F1106" s="256">
        <v>41961</v>
      </c>
      <c r="G1106" s="42">
        <v>3600</v>
      </c>
      <c r="H1106" s="217">
        <f t="shared" si="36"/>
        <v>0</v>
      </c>
      <c r="I1106" s="20" t="s">
        <v>5251</v>
      </c>
      <c r="J1106" s="21"/>
      <c r="K1106" s="21"/>
      <c r="M1106" s="192">
        <v>41953</v>
      </c>
      <c r="N1106" s="193">
        <v>3196</v>
      </c>
      <c r="O1106" s="324" t="s">
        <v>4923</v>
      </c>
      <c r="P1106" s="20" t="s">
        <v>6672</v>
      </c>
      <c r="Q1106" s="213">
        <v>2006.2</v>
      </c>
      <c r="R1106" s="256">
        <v>41955</v>
      </c>
      <c r="S1106" s="42">
        <v>2006.2</v>
      </c>
      <c r="T1106" s="217">
        <f t="shared" si="35"/>
        <v>0</v>
      </c>
      <c r="U1106" s="190" t="s">
        <v>5009</v>
      </c>
    </row>
    <row r="1107" spans="1:21" x14ac:dyDescent="0.25">
      <c r="A1107" s="192">
        <v>41957</v>
      </c>
      <c r="B1107" s="193">
        <v>3501</v>
      </c>
      <c r="C1107" s="324" t="s">
        <v>4923</v>
      </c>
      <c r="D1107" s="308" t="s">
        <v>338</v>
      </c>
      <c r="E1107" s="309">
        <v>482</v>
      </c>
      <c r="F1107" s="256">
        <v>41958</v>
      </c>
      <c r="G1107" s="42">
        <v>482</v>
      </c>
      <c r="H1107" s="217">
        <f t="shared" si="36"/>
        <v>0</v>
      </c>
      <c r="I1107" s="20" t="s">
        <v>5251</v>
      </c>
      <c r="J1107" s="21"/>
      <c r="K1107" s="21"/>
      <c r="M1107" s="192">
        <v>41956</v>
      </c>
      <c r="N1107" s="193">
        <v>3461</v>
      </c>
      <c r="O1107" s="324" t="s">
        <v>4923</v>
      </c>
      <c r="P1107" s="20" t="s">
        <v>6672</v>
      </c>
      <c r="Q1107" s="213">
        <v>7104.4</v>
      </c>
      <c r="R1107" s="256">
        <v>41958</v>
      </c>
      <c r="S1107" s="42">
        <v>7104.4</v>
      </c>
      <c r="T1107" s="217">
        <f t="shared" si="35"/>
        <v>0</v>
      </c>
      <c r="U1107" s="20" t="s">
        <v>4992</v>
      </c>
    </row>
    <row r="1108" spans="1:21" x14ac:dyDescent="0.25">
      <c r="A1108" s="192">
        <v>41957</v>
      </c>
      <c r="B1108" s="193">
        <v>3502</v>
      </c>
      <c r="C1108" s="324" t="s">
        <v>4923</v>
      </c>
      <c r="D1108" s="308" t="s">
        <v>149</v>
      </c>
      <c r="E1108" s="309">
        <v>1234.5</v>
      </c>
      <c r="F1108" s="256">
        <v>41958</v>
      </c>
      <c r="G1108" s="42">
        <v>1234.5</v>
      </c>
      <c r="H1108" s="217">
        <f t="shared" si="36"/>
        <v>0</v>
      </c>
      <c r="I1108" s="20" t="s">
        <v>6049</v>
      </c>
      <c r="J1108" s="21"/>
      <c r="K1108" s="21"/>
      <c r="M1108" s="192">
        <v>41963</v>
      </c>
      <c r="N1108" s="193">
        <v>4012</v>
      </c>
      <c r="O1108" s="322" t="s">
        <v>4923</v>
      </c>
      <c r="P1108" s="308" t="s">
        <v>6672</v>
      </c>
      <c r="Q1108" s="309">
        <v>3915</v>
      </c>
      <c r="R1108" s="256">
        <v>41965</v>
      </c>
      <c r="S1108" s="42">
        <v>3915</v>
      </c>
      <c r="T1108" s="217">
        <f t="shared" si="35"/>
        <v>0</v>
      </c>
      <c r="U1108" s="20" t="s">
        <v>5009</v>
      </c>
    </row>
    <row r="1109" spans="1:21" x14ac:dyDescent="0.25">
      <c r="A1109" s="192">
        <v>41957</v>
      </c>
      <c r="B1109" s="193">
        <v>3503</v>
      </c>
      <c r="C1109" s="324" t="s">
        <v>4923</v>
      </c>
      <c r="D1109" s="308" t="s">
        <v>4667</v>
      </c>
      <c r="E1109" s="309">
        <v>3612.4</v>
      </c>
      <c r="F1109" s="256">
        <v>41958</v>
      </c>
      <c r="G1109" s="42">
        <v>3612.4</v>
      </c>
      <c r="H1109" s="217">
        <f t="shared" si="36"/>
        <v>0</v>
      </c>
      <c r="I1109" s="20" t="s">
        <v>6049</v>
      </c>
      <c r="J1109" s="21"/>
      <c r="K1109" s="21"/>
      <c r="M1109" s="192">
        <v>41944</v>
      </c>
      <c r="N1109" s="193">
        <v>2455</v>
      </c>
      <c r="O1109" s="324" t="s">
        <v>4923</v>
      </c>
      <c r="P1109" s="308" t="s">
        <v>245</v>
      </c>
      <c r="Q1109" s="309">
        <v>23423.200000000001</v>
      </c>
      <c r="R1109" s="256">
        <v>41946</v>
      </c>
      <c r="S1109" s="42">
        <v>23423.200000000001</v>
      </c>
      <c r="T1109" s="77">
        <f t="shared" si="35"/>
        <v>0</v>
      </c>
      <c r="U1109" s="190" t="s">
        <v>4997</v>
      </c>
    </row>
    <row r="1110" spans="1:21" x14ac:dyDescent="0.25">
      <c r="A1110" s="192">
        <v>41957</v>
      </c>
      <c r="B1110" s="193">
        <v>3504</v>
      </c>
      <c r="C1110" s="324" t="s">
        <v>4923</v>
      </c>
      <c r="D1110" s="308" t="s">
        <v>855</v>
      </c>
      <c r="E1110" s="309">
        <v>11863.5</v>
      </c>
      <c r="F1110" s="256">
        <v>41958</v>
      </c>
      <c r="G1110" s="42">
        <v>11863.5</v>
      </c>
      <c r="H1110" s="217">
        <f t="shared" si="36"/>
        <v>0</v>
      </c>
      <c r="I1110" s="20" t="s">
        <v>6049</v>
      </c>
      <c r="J1110" s="21"/>
      <c r="K1110" s="21"/>
      <c r="M1110" s="192">
        <v>41944</v>
      </c>
      <c r="N1110" s="193">
        <v>2471</v>
      </c>
      <c r="O1110" s="324" t="s">
        <v>4923</v>
      </c>
      <c r="P1110" s="308" t="s">
        <v>245</v>
      </c>
      <c r="Q1110" s="309">
        <v>1518</v>
      </c>
      <c r="R1110" s="256">
        <v>41946</v>
      </c>
      <c r="S1110" s="42">
        <v>1518</v>
      </c>
      <c r="T1110" s="77">
        <f t="shared" si="35"/>
        <v>0</v>
      </c>
      <c r="U1110" s="190" t="s">
        <v>4997</v>
      </c>
    </row>
    <row r="1111" spans="1:21" x14ac:dyDescent="0.25">
      <c r="A1111" s="192">
        <v>41957</v>
      </c>
      <c r="B1111" s="193">
        <v>3505</v>
      </c>
      <c r="C1111" s="324" t="s">
        <v>4923</v>
      </c>
      <c r="D1111" s="308" t="s">
        <v>6616</v>
      </c>
      <c r="E1111" s="309">
        <v>2250</v>
      </c>
      <c r="F1111" s="256">
        <v>41961</v>
      </c>
      <c r="G1111" s="42">
        <v>2250</v>
      </c>
      <c r="H1111" s="217">
        <f t="shared" si="36"/>
        <v>0</v>
      </c>
      <c r="I1111" s="20" t="s">
        <v>4992</v>
      </c>
      <c r="J1111" s="21"/>
      <c r="K1111" s="21"/>
      <c r="M1111" s="192">
        <v>41946</v>
      </c>
      <c r="N1111" s="193">
        <v>2593</v>
      </c>
      <c r="O1111" s="324" t="s">
        <v>4923</v>
      </c>
      <c r="P1111" s="661" t="s">
        <v>245</v>
      </c>
      <c r="Q1111" s="309">
        <v>21135</v>
      </c>
      <c r="R1111" s="256">
        <v>41947</v>
      </c>
      <c r="S1111" s="42">
        <v>21135</v>
      </c>
      <c r="T1111" s="77">
        <f t="shared" si="35"/>
        <v>0</v>
      </c>
      <c r="U1111" s="50" t="s">
        <v>6049</v>
      </c>
    </row>
    <row r="1112" spans="1:21" x14ac:dyDescent="0.25">
      <c r="A1112" s="192">
        <v>41957</v>
      </c>
      <c r="B1112" s="193">
        <v>3506</v>
      </c>
      <c r="C1112" s="324" t="s">
        <v>4923</v>
      </c>
      <c r="D1112" s="308" t="s">
        <v>287</v>
      </c>
      <c r="E1112" s="309">
        <v>3628.8</v>
      </c>
      <c r="F1112" s="256">
        <v>41958</v>
      </c>
      <c r="G1112" s="42">
        <v>3628.8</v>
      </c>
      <c r="H1112" s="217">
        <f t="shared" si="36"/>
        <v>0</v>
      </c>
      <c r="I1112" s="20" t="s">
        <v>5251</v>
      </c>
      <c r="J1112" s="21"/>
      <c r="K1112" s="21"/>
      <c r="M1112" s="192">
        <v>41950</v>
      </c>
      <c r="N1112" s="193">
        <v>2925</v>
      </c>
      <c r="O1112" s="324" t="s">
        <v>4923</v>
      </c>
      <c r="P1112" s="308" t="s">
        <v>245</v>
      </c>
      <c r="Q1112" s="309">
        <v>29361.599999999999</v>
      </c>
      <c r="R1112" s="256" t="s">
        <v>6647</v>
      </c>
      <c r="S1112" s="42">
        <v>29361.599999999999</v>
      </c>
      <c r="T1112" s="217">
        <f t="shared" si="35"/>
        <v>0</v>
      </c>
      <c r="U1112" s="20" t="s">
        <v>5000</v>
      </c>
    </row>
    <row r="1113" spans="1:21" x14ac:dyDescent="0.25">
      <c r="A1113" s="192">
        <v>41957</v>
      </c>
      <c r="B1113" s="193">
        <v>3507</v>
      </c>
      <c r="C1113" s="324" t="s">
        <v>4923</v>
      </c>
      <c r="D1113" s="308" t="s">
        <v>4953</v>
      </c>
      <c r="E1113" s="309">
        <v>16067.5</v>
      </c>
      <c r="F1113" s="256">
        <v>41960</v>
      </c>
      <c r="G1113" s="42">
        <v>16067.5</v>
      </c>
      <c r="H1113" s="217">
        <f t="shared" si="36"/>
        <v>0</v>
      </c>
      <c r="I1113" s="20" t="s">
        <v>4992</v>
      </c>
      <c r="J1113" s="21"/>
      <c r="K1113" s="21"/>
      <c r="M1113" s="192">
        <v>41950</v>
      </c>
      <c r="N1113" s="193">
        <v>2950</v>
      </c>
      <c r="O1113" s="324" t="s">
        <v>4923</v>
      </c>
      <c r="P1113" s="20" t="s">
        <v>245</v>
      </c>
      <c r="Q1113" s="213">
        <v>1122</v>
      </c>
      <c r="R1113" s="256">
        <v>41951</v>
      </c>
      <c r="S1113" s="42">
        <v>1122</v>
      </c>
      <c r="T1113" s="217">
        <f t="shared" si="35"/>
        <v>0</v>
      </c>
      <c r="U1113" s="20" t="s">
        <v>5000</v>
      </c>
    </row>
    <row r="1114" spans="1:21" x14ac:dyDescent="0.25">
      <c r="A1114" s="192">
        <v>41957</v>
      </c>
      <c r="B1114" s="193">
        <v>3508</v>
      </c>
      <c r="C1114" s="324" t="s">
        <v>4923</v>
      </c>
      <c r="D1114" s="308" t="s">
        <v>29</v>
      </c>
      <c r="E1114" s="309">
        <v>15523.2</v>
      </c>
      <c r="F1114" s="256">
        <v>41958</v>
      </c>
      <c r="G1114" s="42">
        <v>15523.2</v>
      </c>
      <c r="H1114" s="217">
        <f t="shared" si="36"/>
        <v>0</v>
      </c>
      <c r="I1114" s="20" t="s">
        <v>5251</v>
      </c>
      <c r="J1114" s="21"/>
      <c r="K1114" s="21"/>
      <c r="M1114" s="192">
        <v>41953</v>
      </c>
      <c r="N1114" s="193">
        <v>3178</v>
      </c>
      <c r="O1114" s="324" t="s">
        <v>4923</v>
      </c>
      <c r="P1114" s="20" t="s">
        <v>245</v>
      </c>
      <c r="Q1114" s="213">
        <v>13761</v>
      </c>
      <c r="R1114" s="256">
        <v>41954</v>
      </c>
      <c r="S1114" s="42">
        <v>13761</v>
      </c>
      <c r="T1114" s="217">
        <f t="shared" si="35"/>
        <v>0</v>
      </c>
      <c r="U1114" s="190" t="s">
        <v>6049</v>
      </c>
    </row>
    <row r="1115" spans="1:21" x14ac:dyDescent="0.25">
      <c r="A1115" s="192">
        <v>41957</v>
      </c>
      <c r="B1115" s="193">
        <v>3509</v>
      </c>
      <c r="C1115" s="324" t="s">
        <v>4923</v>
      </c>
      <c r="D1115" s="308" t="s">
        <v>4938</v>
      </c>
      <c r="E1115" s="309">
        <v>1093</v>
      </c>
      <c r="F1115" s="256">
        <v>41957</v>
      </c>
      <c r="G1115" s="42">
        <v>1093</v>
      </c>
      <c r="H1115" s="217">
        <f t="shared" si="36"/>
        <v>0</v>
      </c>
      <c r="I1115" s="20" t="s">
        <v>4992</v>
      </c>
      <c r="J1115" s="21"/>
      <c r="K1115" s="21"/>
      <c r="M1115" s="192">
        <v>41964</v>
      </c>
      <c r="N1115" s="193">
        <v>4050</v>
      </c>
      <c r="O1115" s="322" t="s">
        <v>4923</v>
      </c>
      <c r="P1115" s="308" t="s">
        <v>245</v>
      </c>
      <c r="Q1115" s="309">
        <v>22015</v>
      </c>
      <c r="R1115" s="256">
        <v>41965</v>
      </c>
      <c r="S1115" s="42">
        <v>22015</v>
      </c>
      <c r="T1115" s="217">
        <f t="shared" si="35"/>
        <v>0</v>
      </c>
      <c r="U1115" s="20" t="s">
        <v>6049</v>
      </c>
    </row>
    <row r="1116" spans="1:21" x14ac:dyDescent="0.25">
      <c r="A1116" s="192">
        <v>41957</v>
      </c>
      <c r="B1116" s="193">
        <v>3510</v>
      </c>
      <c r="C1116" s="324" t="s">
        <v>4923</v>
      </c>
      <c r="D1116" s="308" t="s">
        <v>148</v>
      </c>
      <c r="E1116" s="309">
        <v>2447.1999999999998</v>
      </c>
      <c r="F1116" s="256">
        <v>41958</v>
      </c>
      <c r="G1116" s="42">
        <v>2447.1999999999998</v>
      </c>
      <c r="H1116" s="217">
        <f t="shared" si="36"/>
        <v>0</v>
      </c>
      <c r="I1116" s="20" t="s">
        <v>5251</v>
      </c>
      <c r="J1116" s="21"/>
      <c r="K1116" s="21"/>
      <c r="M1116" s="192">
        <v>41967</v>
      </c>
      <c r="N1116" s="193">
        <v>4305</v>
      </c>
      <c r="O1116" s="322" t="s">
        <v>4923</v>
      </c>
      <c r="P1116" s="308" t="s">
        <v>245</v>
      </c>
      <c r="Q1116" s="309">
        <v>14577</v>
      </c>
      <c r="R1116" s="368">
        <v>41968</v>
      </c>
      <c r="S1116" s="42">
        <v>14577</v>
      </c>
      <c r="T1116" s="217">
        <f t="shared" si="35"/>
        <v>0</v>
      </c>
      <c r="U1116" s="190" t="s">
        <v>6049</v>
      </c>
    </row>
    <row r="1117" spans="1:21" x14ac:dyDescent="0.25">
      <c r="A1117" s="192">
        <v>41957</v>
      </c>
      <c r="B1117" s="193">
        <v>3511</v>
      </c>
      <c r="C1117" s="324" t="s">
        <v>4923</v>
      </c>
      <c r="D1117" s="308" t="s">
        <v>11</v>
      </c>
      <c r="E1117" s="309">
        <v>13640</v>
      </c>
      <c r="F1117" s="412">
        <v>41974</v>
      </c>
      <c r="G1117" s="219">
        <v>13640</v>
      </c>
      <c r="H1117" s="217">
        <f t="shared" si="36"/>
        <v>0</v>
      </c>
      <c r="I1117" s="20" t="s">
        <v>4993</v>
      </c>
      <c r="J1117" s="21"/>
      <c r="K1117" s="21"/>
      <c r="M1117" s="192">
        <v>41969</v>
      </c>
      <c r="N1117" s="193">
        <v>4477</v>
      </c>
      <c r="O1117" s="322" t="s">
        <v>4923</v>
      </c>
      <c r="P1117" s="308" t="s">
        <v>245</v>
      </c>
      <c r="Q1117" s="309">
        <v>18018</v>
      </c>
      <c r="R1117" s="256">
        <v>41970</v>
      </c>
      <c r="S1117" s="34">
        <v>18018</v>
      </c>
      <c r="T1117" s="217">
        <f t="shared" si="35"/>
        <v>0</v>
      </c>
      <c r="U1117" s="108" t="s">
        <v>6049</v>
      </c>
    </row>
    <row r="1118" spans="1:21" x14ac:dyDescent="0.25">
      <c r="A1118" s="192">
        <v>41957</v>
      </c>
      <c r="B1118" s="193">
        <v>3512</v>
      </c>
      <c r="C1118" s="324" t="s">
        <v>4923</v>
      </c>
      <c r="D1118" s="308" t="s">
        <v>4782</v>
      </c>
      <c r="E1118" s="309">
        <v>40</v>
      </c>
      <c r="F1118" s="256">
        <v>41957</v>
      </c>
      <c r="G1118" s="42">
        <v>40</v>
      </c>
      <c r="H1118" s="217">
        <f t="shared" si="36"/>
        <v>0</v>
      </c>
      <c r="I1118" s="20" t="s">
        <v>4992</v>
      </c>
      <c r="J1118" s="21"/>
      <c r="K1118" s="21"/>
      <c r="M1118" s="192">
        <v>41969</v>
      </c>
      <c r="N1118" s="193">
        <v>4490</v>
      </c>
      <c r="O1118" s="322" t="s">
        <v>4923</v>
      </c>
      <c r="P1118" s="308" t="s">
        <v>245</v>
      </c>
      <c r="Q1118" s="309">
        <v>3664.2</v>
      </c>
      <c r="R1118" s="256">
        <v>41970</v>
      </c>
      <c r="S1118" s="34">
        <v>3664.2</v>
      </c>
      <c r="T1118" s="217">
        <f t="shared" si="35"/>
        <v>0</v>
      </c>
      <c r="U1118" s="108" t="s">
        <v>6049</v>
      </c>
    </row>
    <row r="1119" spans="1:21" x14ac:dyDescent="0.25">
      <c r="A1119" s="192">
        <v>41957</v>
      </c>
      <c r="B1119" s="193">
        <v>3513</v>
      </c>
      <c r="C1119" s="324" t="s">
        <v>4923</v>
      </c>
      <c r="D1119" s="308" t="s">
        <v>2382</v>
      </c>
      <c r="E1119" s="309">
        <v>4534.8</v>
      </c>
      <c r="F1119" s="256">
        <v>41960</v>
      </c>
      <c r="G1119" s="42">
        <v>4534.8</v>
      </c>
      <c r="H1119" s="217">
        <f t="shared" si="36"/>
        <v>0</v>
      </c>
      <c r="I1119" s="20" t="s">
        <v>6049</v>
      </c>
      <c r="J1119" s="21"/>
      <c r="K1119" s="21"/>
      <c r="M1119" s="192">
        <v>41971</v>
      </c>
      <c r="N1119" s="193">
        <v>4692</v>
      </c>
      <c r="O1119" s="322" t="s">
        <v>4923</v>
      </c>
      <c r="P1119" s="308" t="s">
        <v>245</v>
      </c>
      <c r="Q1119" s="309">
        <v>14913.1</v>
      </c>
      <c r="R1119" s="256">
        <v>41973</v>
      </c>
      <c r="S1119" s="229">
        <v>14913.1</v>
      </c>
      <c r="T1119" s="217">
        <f t="shared" si="35"/>
        <v>0</v>
      </c>
      <c r="U1119" s="20" t="s">
        <v>6049</v>
      </c>
    </row>
    <row r="1120" spans="1:21" x14ac:dyDescent="0.25">
      <c r="A1120" s="192">
        <v>41957</v>
      </c>
      <c r="B1120" s="193">
        <v>3514</v>
      </c>
      <c r="C1120" s="324" t="s">
        <v>4923</v>
      </c>
      <c r="D1120" s="308" t="s">
        <v>348</v>
      </c>
      <c r="E1120" s="309">
        <v>2983.2</v>
      </c>
      <c r="F1120" s="256">
        <v>41957</v>
      </c>
      <c r="G1120" s="42">
        <v>2983.2</v>
      </c>
      <c r="H1120" s="217">
        <f t="shared" si="36"/>
        <v>0</v>
      </c>
      <c r="I1120" s="20" t="s">
        <v>4995</v>
      </c>
      <c r="J1120" s="21"/>
      <c r="K1120" s="21"/>
      <c r="M1120" s="192">
        <v>41946</v>
      </c>
      <c r="N1120" s="193">
        <v>2584</v>
      </c>
      <c r="O1120" s="324" t="s">
        <v>4923</v>
      </c>
      <c r="P1120" s="661" t="s">
        <v>4667</v>
      </c>
      <c r="Q1120" s="309">
        <v>3362.4</v>
      </c>
      <c r="R1120" s="256">
        <v>41947</v>
      </c>
      <c r="S1120" s="42">
        <v>3362.4</v>
      </c>
      <c r="T1120" s="77">
        <f t="shared" si="35"/>
        <v>0</v>
      </c>
      <c r="U1120" s="50" t="s">
        <v>6049</v>
      </c>
    </row>
    <row r="1121" spans="1:21" x14ac:dyDescent="0.25">
      <c r="A1121" s="192">
        <v>41957</v>
      </c>
      <c r="B1121" s="193">
        <v>3515</v>
      </c>
      <c r="C1121" s="324" t="s">
        <v>4923</v>
      </c>
      <c r="D1121" s="308" t="s">
        <v>4953</v>
      </c>
      <c r="E1121" s="309">
        <v>416</v>
      </c>
      <c r="F1121" s="256">
        <v>41957</v>
      </c>
      <c r="G1121" s="42">
        <v>416</v>
      </c>
      <c r="H1121" s="217">
        <f t="shared" si="36"/>
        <v>0</v>
      </c>
      <c r="I1121" s="20" t="s">
        <v>4995</v>
      </c>
      <c r="J1121" s="21"/>
      <c r="K1121" s="21"/>
      <c r="M1121" s="192">
        <v>41948</v>
      </c>
      <c r="N1121" s="193">
        <v>2778</v>
      </c>
      <c r="O1121" s="324" t="s">
        <v>4923</v>
      </c>
      <c r="P1121" s="308" t="s">
        <v>4667</v>
      </c>
      <c r="Q1121" s="309">
        <v>3519</v>
      </c>
      <c r="R1121" s="256">
        <v>41949</v>
      </c>
      <c r="S1121" s="42">
        <v>3519</v>
      </c>
      <c r="T1121" s="217">
        <f t="shared" si="35"/>
        <v>0</v>
      </c>
      <c r="U1121" s="190" t="s">
        <v>4997</v>
      </c>
    </row>
    <row r="1122" spans="1:21" x14ac:dyDescent="0.25">
      <c r="A1122" s="192">
        <v>41957</v>
      </c>
      <c r="B1122" s="193">
        <v>3516</v>
      </c>
      <c r="C1122" s="324" t="s">
        <v>4923</v>
      </c>
      <c r="D1122" s="308" t="s">
        <v>4653</v>
      </c>
      <c r="E1122" s="309">
        <v>1143.2</v>
      </c>
      <c r="F1122" s="256">
        <v>41958</v>
      </c>
      <c r="G1122" s="42">
        <v>1143.2</v>
      </c>
      <c r="H1122" s="217">
        <f t="shared" si="36"/>
        <v>0</v>
      </c>
      <c r="I1122" s="20" t="s">
        <v>4992</v>
      </c>
      <c r="J1122" s="21"/>
      <c r="K1122" s="21"/>
      <c r="M1122" s="192">
        <v>41950</v>
      </c>
      <c r="N1122" s="193">
        <v>2946</v>
      </c>
      <c r="O1122" s="324" t="s">
        <v>4923</v>
      </c>
      <c r="P1122" s="308" t="s">
        <v>4667</v>
      </c>
      <c r="Q1122" s="309">
        <v>4812.8</v>
      </c>
      <c r="R1122" s="256">
        <v>41951</v>
      </c>
      <c r="S1122" s="42">
        <v>4812.8</v>
      </c>
      <c r="T1122" s="217">
        <f t="shared" si="35"/>
        <v>0</v>
      </c>
      <c r="U1122" s="20" t="s">
        <v>5000</v>
      </c>
    </row>
    <row r="1123" spans="1:21" x14ac:dyDescent="0.25">
      <c r="A1123" s="192">
        <v>41957</v>
      </c>
      <c r="B1123" s="193">
        <v>3517</v>
      </c>
      <c r="C1123" s="324" t="s">
        <v>4923</v>
      </c>
      <c r="D1123" s="308" t="s">
        <v>47</v>
      </c>
      <c r="E1123" s="309">
        <v>3360</v>
      </c>
      <c r="F1123" s="256">
        <v>41958</v>
      </c>
      <c r="G1123" s="42">
        <v>3360</v>
      </c>
      <c r="H1123" s="217">
        <f t="shared" si="36"/>
        <v>0</v>
      </c>
      <c r="I1123" s="20" t="s">
        <v>5251</v>
      </c>
      <c r="J1123" s="21"/>
      <c r="K1123" s="21"/>
      <c r="M1123" s="192">
        <v>41953</v>
      </c>
      <c r="N1123" s="193">
        <v>3173</v>
      </c>
      <c r="O1123" s="324" t="s">
        <v>4923</v>
      </c>
      <c r="P1123" s="20" t="s">
        <v>4667</v>
      </c>
      <c r="Q1123" s="213">
        <v>3607</v>
      </c>
      <c r="R1123" s="256">
        <v>41954</v>
      </c>
      <c r="S1123" s="42">
        <v>3607</v>
      </c>
      <c r="T1123" s="217">
        <f t="shared" si="35"/>
        <v>0</v>
      </c>
      <c r="U1123" s="190" t="s">
        <v>6049</v>
      </c>
    </row>
    <row r="1124" spans="1:21" x14ac:dyDescent="0.25">
      <c r="A1124" s="192">
        <v>41957</v>
      </c>
      <c r="B1124" s="193">
        <v>3518</v>
      </c>
      <c r="C1124" s="324" t="s">
        <v>4923</v>
      </c>
      <c r="D1124" s="308" t="s">
        <v>312</v>
      </c>
      <c r="E1124" s="309">
        <v>2526.1999999999998</v>
      </c>
      <c r="F1124" s="412">
        <v>41957</v>
      </c>
      <c r="G1124" s="42">
        <v>2526.1999999999998</v>
      </c>
      <c r="H1124" s="217">
        <f t="shared" si="36"/>
        <v>0</v>
      </c>
      <c r="I1124" s="20" t="s">
        <v>6049</v>
      </c>
      <c r="J1124" s="21"/>
      <c r="K1124" s="21"/>
      <c r="M1124" s="192">
        <v>41955</v>
      </c>
      <c r="N1124" s="193">
        <v>3345</v>
      </c>
      <c r="O1124" s="324" t="s">
        <v>4923</v>
      </c>
      <c r="P1124" s="20" t="s">
        <v>4667</v>
      </c>
      <c r="Q1124" s="213">
        <v>3450.4</v>
      </c>
      <c r="R1124" s="256">
        <v>41956</v>
      </c>
      <c r="S1124" s="42">
        <v>3450.4</v>
      </c>
      <c r="T1124" s="217">
        <f t="shared" si="35"/>
        <v>0</v>
      </c>
      <c r="U1124" s="190" t="s">
        <v>6049</v>
      </c>
    </row>
    <row r="1125" spans="1:21" x14ac:dyDescent="0.25">
      <c r="A1125" s="192">
        <v>41957</v>
      </c>
      <c r="B1125" s="193">
        <v>3519</v>
      </c>
      <c r="C1125" s="324" t="s">
        <v>4923</v>
      </c>
      <c r="D1125" s="308" t="s">
        <v>51</v>
      </c>
      <c r="E1125" s="309">
        <v>1198.5</v>
      </c>
      <c r="F1125" s="256">
        <v>41957</v>
      </c>
      <c r="G1125" s="42">
        <v>1198.5</v>
      </c>
      <c r="H1125" s="217">
        <f t="shared" si="36"/>
        <v>0</v>
      </c>
      <c r="I1125" s="20" t="s">
        <v>4992</v>
      </c>
      <c r="J1125" s="21"/>
      <c r="K1125" s="21"/>
      <c r="M1125" s="192">
        <v>41957</v>
      </c>
      <c r="N1125" s="193">
        <v>3503</v>
      </c>
      <c r="O1125" s="324" t="s">
        <v>4923</v>
      </c>
      <c r="P1125" s="308" t="s">
        <v>4667</v>
      </c>
      <c r="Q1125" s="309">
        <v>3612.4</v>
      </c>
      <c r="R1125" s="256">
        <v>41958</v>
      </c>
      <c r="S1125" s="42">
        <v>3612.4</v>
      </c>
      <c r="T1125" s="217">
        <f t="shared" si="35"/>
        <v>0</v>
      </c>
      <c r="U1125" s="20" t="s">
        <v>6049</v>
      </c>
    </row>
    <row r="1126" spans="1:21" x14ac:dyDescent="0.25">
      <c r="A1126" s="192">
        <v>41957</v>
      </c>
      <c r="B1126" s="193">
        <v>3520</v>
      </c>
      <c r="C1126" s="324" t="s">
        <v>4923</v>
      </c>
      <c r="D1126" s="308" t="s">
        <v>4234</v>
      </c>
      <c r="E1126" s="309">
        <v>3308.4</v>
      </c>
      <c r="F1126" s="256">
        <v>41957</v>
      </c>
      <c r="G1126" s="42">
        <v>3308.4</v>
      </c>
      <c r="H1126" s="217">
        <f t="shared" si="36"/>
        <v>0</v>
      </c>
      <c r="I1126" s="20" t="s">
        <v>4992</v>
      </c>
      <c r="J1126" s="21"/>
      <c r="K1126" s="21"/>
      <c r="M1126" s="192">
        <v>41961</v>
      </c>
      <c r="N1126" s="193">
        <v>3823</v>
      </c>
      <c r="O1126" s="324" t="s">
        <v>4923</v>
      </c>
      <c r="P1126" s="308" t="s">
        <v>4667</v>
      </c>
      <c r="Q1126" s="309">
        <v>4289.1000000000004</v>
      </c>
      <c r="R1126" s="256">
        <v>41962</v>
      </c>
      <c r="S1126" s="229">
        <v>4289.1000000000004</v>
      </c>
      <c r="T1126" s="217">
        <f t="shared" si="35"/>
        <v>0</v>
      </c>
      <c r="U1126" s="190" t="s">
        <v>6049</v>
      </c>
    </row>
    <row r="1127" spans="1:21" x14ac:dyDescent="0.25">
      <c r="A1127" s="192">
        <v>41957</v>
      </c>
      <c r="B1127" s="193">
        <v>3521</v>
      </c>
      <c r="C1127" s="324" t="s">
        <v>4923</v>
      </c>
      <c r="D1127" s="308" t="s">
        <v>28</v>
      </c>
      <c r="E1127" s="309">
        <v>3882.8</v>
      </c>
      <c r="F1127" s="256">
        <v>41957</v>
      </c>
      <c r="G1127" s="42">
        <v>3882.8</v>
      </c>
      <c r="H1127" s="217">
        <f t="shared" si="36"/>
        <v>0</v>
      </c>
      <c r="I1127" s="20" t="s">
        <v>4992</v>
      </c>
      <c r="J1127" s="21"/>
      <c r="K1127" s="21"/>
      <c r="M1127" s="192">
        <v>41964</v>
      </c>
      <c r="N1127" s="193">
        <v>4045</v>
      </c>
      <c r="O1127" s="322" t="s">
        <v>4923</v>
      </c>
      <c r="P1127" s="308" t="s">
        <v>4667</v>
      </c>
      <c r="Q1127" s="309">
        <v>4404.3999999999996</v>
      </c>
      <c r="R1127" s="256">
        <v>41965</v>
      </c>
      <c r="S1127" s="42">
        <v>4404.3999999999996</v>
      </c>
      <c r="T1127" s="217">
        <f t="shared" si="35"/>
        <v>0</v>
      </c>
      <c r="U1127" s="20" t="s">
        <v>6049</v>
      </c>
    </row>
    <row r="1128" spans="1:21" x14ac:dyDescent="0.25">
      <c r="A1128" s="192">
        <v>41957</v>
      </c>
      <c r="B1128" s="193">
        <v>3522</v>
      </c>
      <c r="C1128" s="324" t="s">
        <v>4923</v>
      </c>
      <c r="D1128" s="308" t="s">
        <v>136</v>
      </c>
      <c r="E1128" s="309">
        <v>2672.8</v>
      </c>
      <c r="F1128" s="256">
        <v>41957</v>
      </c>
      <c r="G1128" s="42">
        <v>2672.8</v>
      </c>
      <c r="H1128" s="217">
        <f t="shared" si="36"/>
        <v>0</v>
      </c>
      <c r="I1128" s="20" t="s">
        <v>4992</v>
      </c>
      <c r="J1128" s="21"/>
      <c r="K1128" s="21"/>
      <c r="M1128" s="192">
        <v>41967</v>
      </c>
      <c r="N1128" s="193">
        <v>4309</v>
      </c>
      <c r="O1128" s="322" t="s">
        <v>4923</v>
      </c>
      <c r="P1128" s="308" t="s">
        <v>4667</v>
      </c>
      <c r="Q1128" s="309">
        <v>3823.6</v>
      </c>
      <c r="R1128" s="368">
        <v>41968</v>
      </c>
      <c r="S1128" s="42">
        <v>3823.6</v>
      </c>
      <c r="T1128" s="217">
        <f t="shared" si="35"/>
        <v>0</v>
      </c>
      <c r="U1128" s="190" t="s">
        <v>6049</v>
      </c>
    </row>
    <row r="1129" spans="1:21" x14ac:dyDescent="0.25">
      <c r="A1129" s="192">
        <v>41957</v>
      </c>
      <c r="B1129" s="193">
        <v>3523</v>
      </c>
      <c r="C1129" s="324" t="s">
        <v>4923</v>
      </c>
      <c r="D1129" s="308" t="s">
        <v>133</v>
      </c>
      <c r="E1129" s="309">
        <v>19887</v>
      </c>
      <c r="F1129" s="256">
        <v>41957</v>
      </c>
      <c r="G1129" s="42">
        <v>19887</v>
      </c>
      <c r="H1129" s="217">
        <f t="shared" si="36"/>
        <v>0</v>
      </c>
      <c r="I1129" s="20" t="s">
        <v>4992</v>
      </c>
      <c r="J1129" s="21"/>
      <c r="K1129" s="21"/>
      <c r="M1129" s="192">
        <v>41969</v>
      </c>
      <c r="N1129" s="193">
        <v>4470</v>
      </c>
      <c r="O1129" s="322" t="s">
        <v>4923</v>
      </c>
      <c r="P1129" s="308" t="s">
        <v>4667</v>
      </c>
      <c r="Q1129" s="309">
        <v>3300.4</v>
      </c>
      <c r="R1129" s="256">
        <v>41970</v>
      </c>
      <c r="S1129" s="34">
        <v>3300.4</v>
      </c>
      <c r="T1129" s="217">
        <f t="shared" si="35"/>
        <v>0</v>
      </c>
      <c r="U1129" s="108" t="s">
        <v>6049</v>
      </c>
    </row>
    <row r="1130" spans="1:21" x14ac:dyDescent="0.25">
      <c r="A1130" s="192">
        <v>41957</v>
      </c>
      <c r="B1130" s="193">
        <v>3524</v>
      </c>
      <c r="C1130" s="324" t="s">
        <v>4923</v>
      </c>
      <c r="D1130" s="308" t="s">
        <v>1607</v>
      </c>
      <c r="E1130" s="309">
        <v>4105.7</v>
      </c>
      <c r="F1130" s="412">
        <v>41957</v>
      </c>
      <c r="G1130" s="42">
        <v>4105.7</v>
      </c>
      <c r="H1130" s="217">
        <f t="shared" si="36"/>
        <v>0</v>
      </c>
      <c r="I1130" s="20" t="s">
        <v>4992</v>
      </c>
      <c r="J1130" s="21"/>
      <c r="K1130" s="21"/>
      <c r="M1130" s="192">
        <v>41971</v>
      </c>
      <c r="N1130" s="193">
        <v>4684</v>
      </c>
      <c r="O1130" s="322" t="s">
        <v>4923</v>
      </c>
      <c r="P1130" s="308" t="s">
        <v>4667</v>
      </c>
      <c r="Q1130" s="309">
        <v>5463.2</v>
      </c>
      <c r="R1130" s="256">
        <v>41973</v>
      </c>
      <c r="S1130" s="229">
        <v>5463.2</v>
      </c>
      <c r="T1130" s="217">
        <f t="shared" si="35"/>
        <v>0</v>
      </c>
      <c r="U1130" s="20" t="s">
        <v>6049</v>
      </c>
    </row>
    <row r="1131" spans="1:21" x14ac:dyDescent="0.25">
      <c r="A1131" s="192">
        <v>41957</v>
      </c>
      <c r="B1131" s="193">
        <v>3525</v>
      </c>
      <c r="C1131" s="324" t="s">
        <v>4923</v>
      </c>
      <c r="D1131" s="308" t="s">
        <v>3366</v>
      </c>
      <c r="E1131" s="309">
        <v>2432</v>
      </c>
      <c r="F1131" s="256">
        <v>41957</v>
      </c>
      <c r="G1131" s="42">
        <v>2432</v>
      </c>
      <c r="H1131" s="217">
        <f t="shared" si="36"/>
        <v>0</v>
      </c>
      <c r="I1131" s="20" t="s">
        <v>4992</v>
      </c>
      <c r="J1131" s="21"/>
      <c r="K1131" s="21"/>
      <c r="M1131" s="192">
        <v>41958</v>
      </c>
      <c r="N1131" s="193">
        <v>3633</v>
      </c>
      <c r="O1131" s="324" t="s">
        <v>4923</v>
      </c>
      <c r="P1131" s="20" t="s">
        <v>6704</v>
      </c>
      <c r="Q1131" s="213">
        <v>1002.7</v>
      </c>
      <c r="R1131" s="256">
        <v>41958</v>
      </c>
      <c r="S1131" s="42">
        <v>1002.7</v>
      </c>
      <c r="T1131" s="217">
        <f t="shared" si="35"/>
        <v>0</v>
      </c>
      <c r="U1131" s="20" t="s">
        <v>4992</v>
      </c>
    </row>
    <row r="1132" spans="1:21" x14ac:dyDescent="0.25">
      <c r="A1132" s="192">
        <v>41957</v>
      </c>
      <c r="B1132" s="193">
        <v>3526</v>
      </c>
      <c r="C1132" s="324" t="s">
        <v>4923</v>
      </c>
      <c r="D1132" s="308" t="s">
        <v>6609</v>
      </c>
      <c r="E1132" s="309">
        <v>2819.8</v>
      </c>
      <c r="F1132" s="256">
        <v>41958</v>
      </c>
      <c r="G1132" s="42">
        <v>2819.8</v>
      </c>
      <c r="H1132" s="217">
        <f t="shared" si="36"/>
        <v>0</v>
      </c>
      <c r="I1132" s="20" t="s">
        <v>4997</v>
      </c>
      <c r="J1132" s="21"/>
      <c r="K1132" s="21"/>
      <c r="M1132" s="192">
        <v>41953</v>
      </c>
      <c r="N1132" s="193">
        <v>3185</v>
      </c>
      <c r="O1132" s="324" t="s">
        <v>4923</v>
      </c>
      <c r="P1132" s="20" t="s">
        <v>6158</v>
      </c>
      <c r="Q1132" s="213">
        <v>490.6</v>
      </c>
      <c r="R1132" s="256">
        <v>41954</v>
      </c>
      <c r="S1132" s="42">
        <v>490.6</v>
      </c>
      <c r="T1132" s="217">
        <f t="shared" si="35"/>
        <v>0</v>
      </c>
      <c r="U1132" s="190" t="s">
        <v>4997</v>
      </c>
    </row>
    <row r="1133" spans="1:21" x14ac:dyDescent="0.25">
      <c r="A1133" s="192">
        <v>41957</v>
      </c>
      <c r="B1133" s="193">
        <v>3527</v>
      </c>
      <c r="C1133" s="324" t="s">
        <v>4923</v>
      </c>
      <c r="D1133" s="308" t="s">
        <v>142</v>
      </c>
      <c r="E1133" s="309">
        <v>612</v>
      </c>
      <c r="F1133" s="256">
        <v>41958</v>
      </c>
      <c r="G1133" s="42">
        <v>612</v>
      </c>
      <c r="H1133" s="217">
        <f t="shared" si="36"/>
        <v>0</v>
      </c>
      <c r="I1133" s="190" t="s">
        <v>4997</v>
      </c>
      <c r="J1133" s="21"/>
      <c r="K1133" s="21"/>
      <c r="M1133" s="192">
        <v>41956</v>
      </c>
      <c r="N1133" s="193">
        <v>3434</v>
      </c>
      <c r="O1133" s="324" t="s">
        <v>4923</v>
      </c>
      <c r="P1133" s="308" t="s">
        <v>6158</v>
      </c>
      <c r="Q1133" s="309">
        <v>393</v>
      </c>
      <c r="R1133" s="256">
        <v>41957</v>
      </c>
      <c r="S1133" s="34">
        <v>393</v>
      </c>
      <c r="T1133" s="217">
        <f t="shared" si="35"/>
        <v>0</v>
      </c>
      <c r="U1133" s="32" t="s">
        <v>6049</v>
      </c>
    </row>
    <row r="1134" spans="1:21" x14ac:dyDescent="0.25">
      <c r="A1134" s="192">
        <v>41957</v>
      </c>
      <c r="B1134" s="193">
        <v>3528</v>
      </c>
      <c r="C1134" s="324" t="s">
        <v>4923</v>
      </c>
      <c r="D1134" s="308" t="s">
        <v>464</v>
      </c>
      <c r="E1134" s="309">
        <v>11084.48</v>
      </c>
      <c r="F1134" s="256">
        <v>41958</v>
      </c>
      <c r="G1134" s="42">
        <v>11084.48</v>
      </c>
      <c r="H1134" s="217">
        <f t="shared" si="36"/>
        <v>0</v>
      </c>
      <c r="I1134" s="190" t="s">
        <v>6049</v>
      </c>
      <c r="J1134" s="21"/>
      <c r="K1134" s="21"/>
      <c r="M1134" s="192">
        <v>41962</v>
      </c>
      <c r="N1134" s="193">
        <v>3874</v>
      </c>
      <c r="O1134" s="324" t="s">
        <v>4923</v>
      </c>
      <c r="P1134" s="308" t="s">
        <v>6158</v>
      </c>
      <c r="Q1134" s="309">
        <v>202</v>
      </c>
      <c r="R1134" s="256">
        <v>41962</v>
      </c>
      <c r="S1134" s="42">
        <v>202</v>
      </c>
      <c r="T1134" s="217">
        <f t="shared" si="35"/>
        <v>0</v>
      </c>
      <c r="U1134" s="20" t="s">
        <v>5000</v>
      </c>
    </row>
    <row r="1135" spans="1:21" x14ac:dyDescent="0.25">
      <c r="A1135" s="192">
        <v>41957</v>
      </c>
      <c r="B1135" s="193">
        <v>3529</v>
      </c>
      <c r="C1135" s="324" t="s">
        <v>4923</v>
      </c>
      <c r="D1135" s="308" t="s">
        <v>6609</v>
      </c>
      <c r="E1135" s="309">
        <v>3705.4</v>
      </c>
      <c r="F1135" s="256">
        <v>41958</v>
      </c>
      <c r="G1135" s="42">
        <v>3705.4</v>
      </c>
      <c r="H1135" s="217">
        <f t="shared" si="36"/>
        <v>0</v>
      </c>
      <c r="I1135" s="190" t="s">
        <v>4992</v>
      </c>
      <c r="J1135" s="21"/>
      <c r="K1135" s="21"/>
      <c r="M1135" s="192">
        <v>41967</v>
      </c>
      <c r="N1135" s="193">
        <v>4324</v>
      </c>
      <c r="O1135" s="322" t="s">
        <v>4923</v>
      </c>
      <c r="P1135" s="308" t="s">
        <v>6158</v>
      </c>
      <c r="Q1135" s="309">
        <v>292</v>
      </c>
      <c r="R1135" s="256">
        <v>41968</v>
      </c>
      <c r="S1135" s="42">
        <v>292</v>
      </c>
      <c r="T1135" s="217">
        <f t="shared" si="35"/>
        <v>0</v>
      </c>
      <c r="U1135" s="20" t="s">
        <v>5000</v>
      </c>
    </row>
    <row r="1136" spans="1:21" x14ac:dyDescent="0.25">
      <c r="A1136" s="192">
        <v>41957</v>
      </c>
      <c r="B1136" s="193">
        <v>3530</v>
      </c>
      <c r="C1136" s="324" t="s">
        <v>4923</v>
      </c>
      <c r="D1136" s="20" t="s">
        <v>4612</v>
      </c>
      <c r="E1136" s="213">
        <v>7860</v>
      </c>
      <c r="F1136" s="256">
        <v>41957</v>
      </c>
      <c r="G1136" s="42">
        <v>7860</v>
      </c>
      <c r="H1136" s="217">
        <f t="shared" si="36"/>
        <v>0</v>
      </c>
      <c r="I1136" s="190" t="s">
        <v>4992</v>
      </c>
      <c r="J1136" s="21"/>
      <c r="K1136" s="21"/>
      <c r="M1136" s="192">
        <v>41971</v>
      </c>
      <c r="N1136" s="193">
        <v>4676</v>
      </c>
      <c r="O1136" s="322" t="s">
        <v>4923</v>
      </c>
      <c r="P1136" s="308" t="s">
        <v>6158</v>
      </c>
      <c r="Q1136" s="309">
        <v>316</v>
      </c>
      <c r="R1136" s="256">
        <v>41972</v>
      </c>
      <c r="S1136" s="229">
        <v>316</v>
      </c>
      <c r="T1136" s="217">
        <f t="shared" si="35"/>
        <v>0</v>
      </c>
      <c r="U1136" s="20" t="s">
        <v>4997</v>
      </c>
    </row>
    <row r="1137" spans="1:21" x14ac:dyDescent="0.25">
      <c r="A1137" s="192">
        <v>41957</v>
      </c>
      <c r="B1137" s="193">
        <v>3531</v>
      </c>
      <c r="C1137" s="324" t="s">
        <v>4923</v>
      </c>
      <c r="D1137" s="20" t="s">
        <v>6638</v>
      </c>
      <c r="E1137" s="213">
        <v>34788.6</v>
      </c>
      <c r="F1137" s="412" t="s">
        <v>6695</v>
      </c>
      <c r="G1137" s="42">
        <v>34788.6</v>
      </c>
      <c r="H1137" s="217">
        <f t="shared" si="36"/>
        <v>0</v>
      </c>
      <c r="I1137" s="190" t="s">
        <v>6049</v>
      </c>
      <c r="J1137" s="21"/>
      <c r="K1137" s="21"/>
      <c r="M1137" s="192">
        <v>41950</v>
      </c>
      <c r="N1137" s="193">
        <v>2933</v>
      </c>
      <c r="O1137" s="324" t="s">
        <v>4923</v>
      </c>
      <c r="P1137" s="308" t="s">
        <v>5300</v>
      </c>
      <c r="Q1137" s="309">
        <v>778.4</v>
      </c>
      <c r="R1137" s="256">
        <v>41951</v>
      </c>
      <c r="S1137" s="42">
        <v>778.4</v>
      </c>
      <c r="T1137" s="217">
        <f t="shared" si="35"/>
        <v>0</v>
      </c>
      <c r="U1137" s="20" t="s">
        <v>6049</v>
      </c>
    </row>
    <row r="1138" spans="1:21" x14ac:dyDescent="0.25">
      <c r="A1138" s="192">
        <v>41957</v>
      </c>
      <c r="B1138" s="193">
        <v>3532</v>
      </c>
      <c r="C1138" s="324" t="s">
        <v>4923</v>
      </c>
      <c r="D1138" s="20" t="s">
        <v>6619</v>
      </c>
      <c r="E1138" s="213">
        <v>18547.8</v>
      </c>
      <c r="F1138" s="412" t="s">
        <v>6696</v>
      </c>
      <c r="G1138" s="42">
        <v>18547.8</v>
      </c>
      <c r="H1138" s="217">
        <f t="shared" si="36"/>
        <v>0</v>
      </c>
      <c r="I1138" s="190" t="s">
        <v>4992</v>
      </c>
      <c r="K1138" s="33"/>
      <c r="M1138" s="192">
        <v>41944</v>
      </c>
      <c r="N1138" s="193">
        <v>2465</v>
      </c>
      <c r="O1138" s="324" t="s">
        <v>4923</v>
      </c>
      <c r="P1138" s="308" t="s">
        <v>2369</v>
      </c>
      <c r="Q1138" s="309">
        <v>2772.4</v>
      </c>
      <c r="R1138" s="256">
        <v>41944</v>
      </c>
      <c r="S1138" s="42">
        <v>2772.4</v>
      </c>
      <c r="T1138" s="77">
        <f t="shared" si="35"/>
        <v>0</v>
      </c>
      <c r="U1138" s="190" t="s">
        <v>4992</v>
      </c>
    </row>
    <row r="1139" spans="1:21" x14ac:dyDescent="0.25">
      <c r="A1139" s="192">
        <v>41957</v>
      </c>
      <c r="B1139" s="193">
        <v>3533</v>
      </c>
      <c r="C1139" s="324" t="s">
        <v>4923</v>
      </c>
      <c r="D1139" s="20" t="s">
        <v>429</v>
      </c>
      <c r="E1139" s="213">
        <v>25752.6</v>
      </c>
      <c r="F1139" s="256">
        <v>41958</v>
      </c>
      <c r="G1139" s="42">
        <v>25752.6</v>
      </c>
      <c r="H1139" s="217">
        <f t="shared" si="36"/>
        <v>0</v>
      </c>
      <c r="I1139" s="190" t="s">
        <v>6049</v>
      </c>
      <c r="M1139" s="192">
        <v>41951</v>
      </c>
      <c r="N1139" s="193">
        <v>2992</v>
      </c>
      <c r="O1139" s="324" t="s">
        <v>4923</v>
      </c>
      <c r="P1139" s="20" t="s">
        <v>2369</v>
      </c>
      <c r="Q1139" s="213">
        <v>1441.6</v>
      </c>
      <c r="R1139" s="256">
        <v>41951</v>
      </c>
      <c r="S1139" s="42">
        <v>1441.6</v>
      </c>
      <c r="T1139" s="217">
        <f t="shared" si="35"/>
        <v>0</v>
      </c>
      <c r="U1139" s="20" t="s">
        <v>4992</v>
      </c>
    </row>
    <row r="1140" spans="1:21" x14ac:dyDescent="0.25">
      <c r="A1140" s="192">
        <v>41957</v>
      </c>
      <c r="B1140" s="193">
        <v>3534</v>
      </c>
      <c r="C1140" s="324" t="s">
        <v>4923</v>
      </c>
      <c r="D1140" s="20" t="s">
        <v>85</v>
      </c>
      <c r="E1140" s="213">
        <v>10227.200000000001</v>
      </c>
      <c r="F1140" s="256">
        <v>41958</v>
      </c>
      <c r="G1140" s="42">
        <v>10227.200000000001</v>
      </c>
      <c r="H1140" s="217">
        <f t="shared" si="36"/>
        <v>0</v>
      </c>
      <c r="I1140" s="190" t="s">
        <v>6049</v>
      </c>
      <c r="M1140" s="192">
        <v>41958</v>
      </c>
      <c r="N1140" s="193">
        <v>3565</v>
      </c>
      <c r="O1140" s="324" t="s">
        <v>4923</v>
      </c>
      <c r="P1140" s="308" t="s">
        <v>2369</v>
      </c>
      <c r="Q1140" s="309">
        <v>1634.4</v>
      </c>
      <c r="R1140" s="256">
        <v>41958</v>
      </c>
      <c r="S1140" s="42">
        <v>1634.4</v>
      </c>
      <c r="T1140" s="217">
        <f t="shared" si="35"/>
        <v>0</v>
      </c>
      <c r="U1140" s="190" t="s">
        <v>4992</v>
      </c>
    </row>
    <row r="1141" spans="1:21" x14ac:dyDescent="0.25">
      <c r="A1141" s="192">
        <v>41957</v>
      </c>
      <c r="B1141" s="193">
        <v>3535</v>
      </c>
      <c r="C1141" s="324" t="s">
        <v>4923</v>
      </c>
      <c r="D1141" s="20" t="s">
        <v>4843</v>
      </c>
      <c r="E1141" s="213">
        <v>1536</v>
      </c>
      <c r="F1141" s="256">
        <v>41958</v>
      </c>
      <c r="G1141" s="42">
        <v>1536</v>
      </c>
      <c r="H1141" s="217">
        <f t="shared" si="36"/>
        <v>0</v>
      </c>
      <c r="I1141" s="190" t="s">
        <v>6049</v>
      </c>
      <c r="M1141" s="192">
        <v>41965</v>
      </c>
      <c r="N1141" s="193">
        <v>4126</v>
      </c>
      <c r="O1141" s="322" t="s">
        <v>4923</v>
      </c>
      <c r="P1141" s="308" t="s">
        <v>2369</v>
      </c>
      <c r="Q1141" s="309">
        <v>1676.1</v>
      </c>
      <c r="R1141" s="256">
        <v>41965</v>
      </c>
      <c r="S1141" s="34">
        <v>1676.1</v>
      </c>
      <c r="T1141" s="217">
        <f t="shared" si="35"/>
        <v>0</v>
      </c>
      <c r="U1141" s="108" t="s">
        <v>4992</v>
      </c>
    </row>
    <row r="1142" spans="1:21" x14ac:dyDescent="0.25">
      <c r="A1142" s="192">
        <v>41957</v>
      </c>
      <c r="B1142" s="193">
        <v>3536</v>
      </c>
      <c r="C1142" s="324" t="s">
        <v>4923</v>
      </c>
      <c r="D1142" s="20" t="s">
        <v>240</v>
      </c>
      <c r="E1142" s="213">
        <v>60958</v>
      </c>
      <c r="F1142" s="412" t="s">
        <v>6697</v>
      </c>
      <c r="G1142" s="42">
        <v>60958</v>
      </c>
      <c r="H1142" s="217">
        <f t="shared" si="36"/>
        <v>0</v>
      </c>
      <c r="I1142" s="190" t="s">
        <v>6049</v>
      </c>
      <c r="M1142" s="192">
        <v>41972</v>
      </c>
      <c r="N1142" s="193">
        <v>4740</v>
      </c>
      <c r="O1142" s="322" t="s">
        <v>4923</v>
      </c>
      <c r="P1142" s="308" t="s">
        <v>2369</v>
      </c>
      <c r="Q1142" s="309">
        <v>460.8</v>
      </c>
      <c r="R1142" s="256">
        <v>41972</v>
      </c>
      <c r="S1142" s="229">
        <v>460.8</v>
      </c>
      <c r="T1142" s="217">
        <f t="shared" si="35"/>
        <v>0</v>
      </c>
      <c r="U1142" s="20" t="s">
        <v>4992</v>
      </c>
    </row>
    <row r="1143" spans="1:21" x14ac:dyDescent="0.25">
      <c r="A1143" s="192">
        <v>41957</v>
      </c>
      <c r="B1143" s="193">
        <v>3537</v>
      </c>
      <c r="C1143" s="324" t="s">
        <v>4923</v>
      </c>
      <c r="D1143" s="20" t="s">
        <v>6698</v>
      </c>
      <c r="E1143" s="213">
        <v>1320.1</v>
      </c>
      <c r="F1143" s="256">
        <v>41958</v>
      </c>
      <c r="G1143" s="42">
        <v>1320.1</v>
      </c>
      <c r="H1143" s="217">
        <f t="shared" si="36"/>
        <v>0</v>
      </c>
      <c r="I1143" s="190" t="s">
        <v>4997</v>
      </c>
      <c r="M1143" s="192">
        <v>41972</v>
      </c>
      <c r="N1143" s="193">
        <v>4768</v>
      </c>
      <c r="O1143" s="322" t="s">
        <v>4923</v>
      </c>
      <c r="P1143" s="308" t="s">
        <v>6753</v>
      </c>
      <c r="Q1143" s="309">
        <v>420.8</v>
      </c>
      <c r="R1143" s="256">
        <v>41972</v>
      </c>
      <c r="S1143" s="229">
        <v>420.8</v>
      </c>
      <c r="T1143" s="217">
        <f t="shared" si="35"/>
        <v>0</v>
      </c>
      <c r="U1143" s="20" t="s">
        <v>4992</v>
      </c>
    </row>
    <row r="1144" spans="1:21" x14ac:dyDescent="0.25">
      <c r="A1144" s="192">
        <v>41957</v>
      </c>
      <c r="B1144" s="193">
        <v>3538</v>
      </c>
      <c r="C1144" s="324" t="s">
        <v>4923</v>
      </c>
      <c r="D1144" s="308" t="s">
        <v>6698</v>
      </c>
      <c r="E1144" s="309">
        <v>5137.2</v>
      </c>
      <c r="F1144" s="256">
        <v>41958</v>
      </c>
      <c r="G1144" s="42">
        <v>5137.2</v>
      </c>
      <c r="H1144" s="217">
        <f t="shared" si="36"/>
        <v>0</v>
      </c>
      <c r="I1144" s="190" t="s">
        <v>4992</v>
      </c>
      <c r="M1144" s="192">
        <v>41969</v>
      </c>
      <c r="N1144" s="193">
        <v>4505</v>
      </c>
      <c r="O1144" s="322" t="s">
        <v>4923</v>
      </c>
      <c r="P1144" s="308" t="s">
        <v>6746</v>
      </c>
      <c r="Q1144" s="309">
        <v>940.5</v>
      </c>
      <c r="R1144" s="256">
        <v>41969</v>
      </c>
      <c r="S1144" s="34">
        <v>940.5</v>
      </c>
      <c r="T1144" s="217">
        <f t="shared" si="35"/>
        <v>0</v>
      </c>
      <c r="U1144" s="32" t="s">
        <v>4992</v>
      </c>
    </row>
    <row r="1145" spans="1:21" x14ac:dyDescent="0.25">
      <c r="A1145" s="192">
        <v>41957</v>
      </c>
      <c r="B1145" s="193">
        <v>3539</v>
      </c>
      <c r="C1145" s="324" t="s">
        <v>4923</v>
      </c>
      <c r="D1145" s="308" t="s">
        <v>133</v>
      </c>
      <c r="E1145" s="309">
        <v>6158.6</v>
      </c>
      <c r="F1145" s="256">
        <v>41957</v>
      </c>
      <c r="G1145" s="42">
        <v>6158.6</v>
      </c>
      <c r="H1145" s="217">
        <f t="shared" si="36"/>
        <v>0</v>
      </c>
      <c r="I1145" s="190" t="s">
        <v>4992</v>
      </c>
      <c r="M1145" s="192">
        <v>41944</v>
      </c>
      <c r="N1145" s="193">
        <v>2406</v>
      </c>
      <c r="O1145" s="324" t="s">
        <v>4923</v>
      </c>
      <c r="P1145" s="20" t="s">
        <v>23</v>
      </c>
      <c r="Q1145" s="213">
        <v>8299.6</v>
      </c>
      <c r="R1145" s="256">
        <v>41944</v>
      </c>
      <c r="S1145" s="42">
        <v>8299.6</v>
      </c>
      <c r="T1145" s="77">
        <f t="shared" si="35"/>
        <v>0</v>
      </c>
      <c r="U1145" s="190" t="s">
        <v>4992</v>
      </c>
    </row>
    <row r="1146" spans="1:21" x14ac:dyDescent="0.25">
      <c r="A1146" s="192">
        <v>41957</v>
      </c>
      <c r="B1146" s="193">
        <v>3540</v>
      </c>
      <c r="C1146" s="324" t="s">
        <v>4923</v>
      </c>
      <c r="D1146" s="308" t="s">
        <v>2504</v>
      </c>
      <c r="E1146" s="309">
        <v>93162.65</v>
      </c>
      <c r="F1146" s="256">
        <v>41960</v>
      </c>
      <c r="G1146" s="42">
        <v>93162.65</v>
      </c>
      <c r="H1146" s="217">
        <f t="shared" si="36"/>
        <v>0</v>
      </c>
      <c r="I1146" s="190" t="s">
        <v>4995</v>
      </c>
      <c r="M1146" s="192">
        <v>41946</v>
      </c>
      <c r="N1146" s="193">
        <v>2545</v>
      </c>
      <c r="O1146" s="324" t="s">
        <v>4923</v>
      </c>
      <c r="P1146" s="661" t="s">
        <v>23</v>
      </c>
      <c r="Q1146" s="309">
        <v>2048.9</v>
      </c>
      <c r="R1146" s="256">
        <v>41946</v>
      </c>
      <c r="S1146" s="42">
        <v>2048.9</v>
      </c>
      <c r="T1146" s="77">
        <f t="shared" si="35"/>
        <v>0</v>
      </c>
      <c r="U1146" s="50" t="s">
        <v>4992</v>
      </c>
    </row>
    <row r="1147" spans="1:21" x14ac:dyDescent="0.25">
      <c r="A1147" s="192">
        <v>41957</v>
      </c>
      <c r="B1147" s="193">
        <v>3541</v>
      </c>
      <c r="C1147" s="324" t="s">
        <v>4923</v>
      </c>
      <c r="D1147" s="308" t="s">
        <v>115</v>
      </c>
      <c r="E1147" s="309">
        <v>2648.1</v>
      </c>
      <c r="F1147" s="256">
        <v>41957</v>
      </c>
      <c r="G1147" s="42">
        <v>2648.1</v>
      </c>
      <c r="H1147" s="217">
        <f t="shared" si="36"/>
        <v>0</v>
      </c>
      <c r="I1147" s="190" t="s">
        <v>4992</v>
      </c>
      <c r="M1147" s="192">
        <v>41947</v>
      </c>
      <c r="N1147" s="193">
        <v>2646</v>
      </c>
      <c r="O1147" s="324" t="s">
        <v>4923</v>
      </c>
      <c r="P1147" s="661" t="s">
        <v>23</v>
      </c>
      <c r="Q1147" s="309">
        <v>4905.8</v>
      </c>
      <c r="R1147" s="256">
        <v>41947</v>
      </c>
      <c r="S1147" s="42">
        <v>4905.8</v>
      </c>
      <c r="T1147" s="217">
        <f t="shared" si="35"/>
        <v>0</v>
      </c>
      <c r="U1147" s="50" t="s">
        <v>4992</v>
      </c>
    </row>
    <row r="1148" spans="1:21" x14ac:dyDescent="0.25">
      <c r="A1148" s="192">
        <v>41957</v>
      </c>
      <c r="B1148" s="193">
        <v>3542</v>
      </c>
      <c r="C1148" s="324" t="s">
        <v>4923</v>
      </c>
      <c r="D1148" s="308" t="s">
        <v>28</v>
      </c>
      <c r="E1148" s="309">
        <v>17899.05</v>
      </c>
      <c r="F1148" s="256">
        <v>41957</v>
      </c>
      <c r="G1148" s="42">
        <v>17899.05</v>
      </c>
      <c r="H1148" s="217">
        <f t="shared" si="36"/>
        <v>0</v>
      </c>
      <c r="I1148" s="190" t="s">
        <v>4992</v>
      </c>
      <c r="M1148" s="192">
        <v>41948</v>
      </c>
      <c r="N1148" s="193">
        <v>2711</v>
      </c>
      <c r="O1148" s="324" t="s">
        <v>4923</v>
      </c>
      <c r="P1148" s="308" t="s">
        <v>23</v>
      </c>
      <c r="Q1148" s="309">
        <v>2572.8000000000002</v>
      </c>
      <c r="R1148" s="256">
        <v>41948</v>
      </c>
      <c r="S1148" s="42">
        <v>2572.8000000000002</v>
      </c>
      <c r="T1148" s="217">
        <f t="shared" si="35"/>
        <v>0</v>
      </c>
      <c r="U1148" s="190" t="s">
        <v>4992</v>
      </c>
    </row>
    <row r="1149" spans="1:21" x14ac:dyDescent="0.25">
      <c r="A1149" s="192">
        <v>41957</v>
      </c>
      <c r="B1149" s="193">
        <v>3543</v>
      </c>
      <c r="C1149" s="324" t="s">
        <v>4923</v>
      </c>
      <c r="D1149" s="308" t="s">
        <v>6273</v>
      </c>
      <c r="E1149" s="309">
        <v>2776.8</v>
      </c>
      <c r="F1149" s="256">
        <v>41957</v>
      </c>
      <c r="G1149" s="42">
        <v>2776.8</v>
      </c>
      <c r="H1149" s="217">
        <f t="shared" si="36"/>
        <v>0</v>
      </c>
      <c r="I1149" s="190" t="s">
        <v>4992</v>
      </c>
      <c r="M1149" s="192">
        <v>41949</v>
      </c>
      <c r="N1149" s="193">
        <v>2800</v>
      </c>
      <c r="O1149" s="324" t="s">
        <v>4923</v>
      </c>
      <c r="P1149" s="308" t="s">
        <v>23</v>
      </c>
      <c r="Q1149" s="309">
        <v>5109.8</v>
      </c>
      <c r="R1149" s="256">
        <v>41949</v>
      </c>
      <c r="S1149" s="42">
        <v>5109.8</v>
      </c>
      <c r="T1149" s="217">
        <f t="shared" si="35"/>
        <v>0</v>
      </c>
      <c r="U1149" s="190" t="s">
        <v>4992</v>
      </c>
    </row>
    <row r="1150" spans="1:21" x14ac:dyDescent="0.25">
      <c r="A1150" s="192">
        <v>41957</v>
      </c>
      <c r="B1150" s="193">
        <v>3544</v>
      </c>
      <c r="C1150" s="324" t="s">
        <v>4923</v>
      </c>
      <c r="D1150" s="308" t="s">
        <v>4918</v>
      </c>
      <c r="E1150" s="309">
        <v>90250.9</v>
      </c>
      <c r="F1150" s="256">
        <v>41964</v>
      </c>
      <c r="G1150" s="42">
        <v>90250.9</v>
      </c>
      <c r="H1150" s="217">
        <f t="shared" si="36"/>
        <v>0</v>
      </c>
      <c r="I1150" s="190" t="s">
        <v>4992</v>
      </c>
      <c r="M1150" s="192">
        <v>41950</v>
      </c>
      <c r="N1150" s="193">
        <v>2885</v>
      </c>
      <c r="O1150" s="324" t="s">
        <v>4923</v>
      </c>
      <c r="P1150" s="308" t="s">
        <v>23</v>
      </c>
      <c r="Q1150" s="309">
        <v>9323.2000000000007</v>
      </c>
      <c r="R1150" s="256">
        <v>41950</v>
      </c>
      <c r="S1150" s="42">
        <v>9323.2000000000007</v>
      </c>
      <c r="T1150" s="217">
        <f t="shared" si="35"/>
        <v>0</v>
      </c>
      <c r="U1150" s="20" t="s">
        <v>4992</v>
      </c>
    </row>
    <row r="1151" spans="1:21" x14ac:dyDescent="0.25">
      <c r="A1151" s="192">
        <v>41957</v>
      </c>
      <c r="B1151" s="193">
        <v>3545</v>
      </c>
      <c r="C1151" s="324" t="s">
        <v>4923</v>
      </c>
      <c r="D1151" s="308" t="s">
        <v>6120</v>
      </c>
      <c r="E1151" s="309">
        <v>9900</v>
      </c>
      <c r="F1151" s="256">
        <v>41961</v>
      </c>
      <c r="G1151" s="42">
        <v>9900</v>
      </c>
      <c r="H1151" s="217">
        <f t="shared" si="36"/>
        <v>0</v>
      </c>
      <c r="I1151" s="190" t="s">
        <v>5000</v>
      </c>
      <c r="M1151" s="192">
        <v>41951</v>
      </c>
      <c r="N1151" s="193">
        <v>2984</v>
      </c>
      <c r="O1151" s="324" t="s">
        <v>4923</v>
      </c>
      <c r="P1151" s="20" t="s">
        <v>23</v>
      </c>
      <c r="Q1151" s="213">
        <v>7426</v>
      </c>
      <c r="R1151" s="256">
        <v>41951</v>
      </c>
      <c r="S1151" s="42">
        <v>7426</v>
      </c>
      <c r="T1151" s="217">
        <f t="shared" si="35"/>
        <v>0</v>
      </c>
      <c r="U1151" s="20" t="s">
        <v>4992</v>
      </c>
    </row>
    <row r="1152" spans="1:21" x14ac:dyDescent="0.25">
      <c r="A1152" s="192">
        <v>41957</v>
      </c>
      <c r="B1152" s="193">
        <v>3546</v>
      </c>
      <c r="C1152" s="324" t="s">
        <v>4923</v>
      </c>
      <c r="D1152" s="308" t="s">
        <v>67</v>
      </c>
      <c r="E1152" s="309">
        <v>4405.8</v>
      </c>
      <c r="F1152" s="256">
        <v>41958</v>
      </c>
      <c r="G1152" s="42">
        <v>4405.8</v>
      </c>
      <c r="H1152" s="217">
        <f t="shared" si="36"/>
        <v>0</v>
      </c>
      <c r="I1152" s="190" t="s">
        <v>5000</v>
      </c>
      <c r="M1152" s="192">
        <v>41954</v>
      </c>
      <c r="N1152" s="193">
        <v>3229</v>
      </c>
      <c r="O1152" s="324" t="s">
        <v>4923</v>
      </c>
      <c r="P1152" s="20" t="s">
        <v>23</v>
      </c>
      <c r="Q1152" s="213">
        <v>2151.6999999999998</v>
      </c>
      <c r="R1152" s="256">
        <v>41954</v>
      </c>
      <c r="S1152" s="42">
        <v>2151.6999999999998</v>
      </c>
      <c r="T1152" s="217">
        <f t="shared" si="35"/>
        <v>0</v>
      </c>
      <c r="U1152" s="190" t="s">
        <v>4992</v>
      </c>
    </row>
    <row r="1153" spans="1:21" x14ac:dyDescent="0.25">
      <c r="A1153" s="192">
        <v>41957</v>
      </c>
      <c r="B1153" s="193">
        <v>3547</v>
      </c>
      <c r="C1153" s="324" t="s">
        <v>4923</v>
      </c>
      <c r="D1153" s="308" t="s">
        <v>1915</v>
      </c>
      <c r="E1153" s="309">
        <v>1053.5</v>
      </c>
      <c r="F1153" s="256">
        <v>41957</v>
      </c>
      <c r="G1153" s="42">
        <v>1053.5</v>
      </c>
      <c r="H1153" s="217">
        <f t="shared" si="36"/>
        <v>0</v>
      </c>
      <c r="I1153" s="190" t="s">
        <v>4992</v>
      </c>
      <c r="M1153" s="192">
        <v>41956</v>
      </c>
      <c r="N1153" s="193">
        <v>3374</v>
      </c>
      <c r="O1153" s="324" t="s">
        <v>4923</v>
      </c>
      <c r="P1153" s="20" t="s">
        <v>23</v>
      </c>
      <c r="Q1153" s="213">
        <v>1833.6</v>
      </c>
      <c r="R1153" s="256">
        <v>41956</v>
      </c>
      <c r="S1153" s="42">
        <v>1833.6</v>
      </c>
      <c r="T1153" s="217">
        <f t="shared" si="35"/>
        <v>0</v>
      </c>
      <c r="U1153" s="190" t="s">
        <v>4992</v>
      </c>
    </row>
    <row r="1154" spans="1:21" x14ac:dyDescent="0.25">
      <c r="A1154" s="192">
        <v>41957</v>
      </c>
      <c r="B1154" s="193">
        <v>3548</v>
      </c>
      <c r="C1154" s="324" t="s">
        <v>4923</v>
      </c>
      <c r="D1154" s="308" t="s">
        <v>5773</v>
      </c>
      <c r="E1154" s="309">
        <v>3334.4</v>
      </c>
      <c r="F1154" s="256">
        <v>41957</v>
      </c>
      <c r="G1154" s="42">
        <v>3334.4</v>
      </c>
      <c r="H1154" s="217">
        <f t="shared" si="36"/>
        <v>0</v>
      </c>
      <c r="I1154" s="190" t="s">
        <v>4992</v>
      </c>
      <c r="M1154" s="192">
        <v>41957</v>
      </c>
      <c r="N1154" s="193">
        <v>3472</v>
      </c>
      <c r="O1154" s="324" t="s">
        <v>4923</v>
      </c>
      <c r="P1154" s="308" t="s">
        <v>23</v>
      </c>
      <c r="Q1154" s="309">
        <v>3837.3</v>
      </c>
      <c r="R1154" s="256">
        <v>41957</v>
      </c>
      <c r="S1154" s="42">
        <v>3837.3</v>
      </c>
      <c r="T1154" s="217">
        <f t="shared" si="35"/>
        <v>0</v>
      </c>
      <c r="U1154" s="20" t="s">
        <v>4992</v>
      </c>
    </row>
    <row r="1155" spans="1:21" x14ac:dyDescent="0.25">
      <c r="A1155" s="192">
        <v>41957</v>
      </c>
      <c r="B1155" s="193">
        <v>3549</v>
      </c>
      <c r="C1155" s="324" t="s">
        <v>4923</v>
      </c>
      <c r="D1155" s="308" t="s">
        <v>4183</v>
      </c>
      <c r="E1155" s="309">
        <v>9315.7000000000007</v>
      </c>
      <c r="F1155" s="256">
        <v>41957</v>
      </c>
      <c r="G1155" s="42">
        <v>9315.7000000000007</v>
      </c>
      <c r="H1155" s="230">
        <f t="shared" si="36"/>
        <v>0</v>
      </c>
      <c r="I1155" s="190" t="s">
        <v>4992</v>
      </c>
      <c r="M1155" s="192">
        <v>41958</v>
      </c>
      <c r="N1155" s="193">
        <v>3567</v>
      </c>
      <c r="O1155" s="324" t="s">
        <v>4923</v>
      </c>
      <c r="P1155" s="308" t="s">
        <v>23</v>
      </c>
      <c r="Q1155" s="309">
        <v>3548.5</v>
      </c>
      <c r="R1155" s="256">
        <v>41958</v>
      </c>
      <c r="S1155" s="42">
        <v>3548.5</v>
      </c>
      <c r="T1155" s="217">
        <f t="shared" ref="T1155:T1218" si="37">Q1155-S1155</f>
        <v>0</v>
      </c>
      <c r="U1155" s="190" t="s">
        <v>4992</v>
      </c>
    </row>
    <row r="1156" spans="1:21" x14ac:dyDescent="0.25">
      <c r="A1156" s="192">
        <v>41957</v>
      </c>
      <c r="B1156" s="193">
        <v>3550</v>
      </c>
      <c r="C1156" s="324" t="s">
        <v>4923</v>
      </c>
      <c r="D1156" s="308" t="s">
        <v>1464</v>
      </c>
      <c r="E1156" s="309">
        <v>5273.6</v>
      </c>
      <c r="F1156" s="256">
        <v>41960</v>
      </c>
      <c r="G1156" s="42">
        <v>5273.6</v>
      </c>
      <c r="H1156" s="217">
        <f t="shared" si="36"/>
        <v>0</v>
      </c>
      <c r="I1156" s="190" t="s">
        <v>4992</v>
      </c>
      <c r="M1156" s="192">
        <v>41960</v>
      </c>
      <c r="N1156" s="193">
        <v>3689</v>
      </c>
      <c r="O1156" s="324" t="s">
        <v>4923</v>
      </c>
      <c r="P1156" s="20" t="s">
        <v>23</v>
      </c>
      <c r="Q1156" s="213">
        <v>3237.6</v>
      </c>
      <c r="R1156" s="256">
        <v>41960</v>
      </c>
      <c r="S1156" s="229">
        <v>3237.6</v>
      </c>
      <c r="T1156" s="217">
        <f t="shared" si="37"/>
        <v>0</v>
      </c>
      <c r="U1156" s="20" t="s">
        <v>4992</v>
      </c>
    </row>
    <row r="1157" spans="1:21" x14ac:dyDescent="0.25">
      <c r="A1157" s="192">
        <v>41957</v>
      </c>
      <c r="B1157" s="193">
        <v>3551</v>
      </c>
      <c r="C1157" s="324" t="s">
        <v>4923</v>
      </c>
      <c r="D1157" s="295" t="s">
        <v>53</v>
      </c>
      <c r="E1157" s="296">
        <v>0</v>
      </c>
      <c r="F1157" s="423" t="s">
        <v>6699</v>
      </c>
      <c r="G1157" s="42"/>
      <c r="H1157" s="217">
        <f t="shared" si="36"/>
        <v>0</v>
      </c>
      <c r="I1157" s="190" t="s">
        <v>3076</v>
      </c>
      <c r="M1157" s="192">
        <v>41962</v>
      </c>
      <c r="N1157" s="193">
        <v>3866</v>
      </c>
      <c r="O1157" s="324" t="s">
        <v>4923</v>
      </c>
      <c r="P1157" s="308" t="s">
        <v>23</v>
      </c>
      <c r="Q1157" s="309">
        <v>1567.3</v>
      </c>
      <c r="R1157" s="256">
        <v>41962</v>
      </c>
      <c r="S1157" s="229">
        <v>1567.3</v>
      </c>
      <c r="T1157" s="217">
        <f t="shared" si="37"/>
        <v>0</v>
      </c>
      <c r="U1157" s="20" t="s">
        <v>4992</v>
      </c>
    </row>
    <row r="1158" spans="1:21" x14ac:dyDescent="0.25">
      <c r="A1158" s="192">
        <v>41957</v>
      </c>
      <c r="B1158" s="193">
        <v>3552</v>
      </c>
      <c r="C1158" s="324" t="s">
        <v>4923</v>
      </c>
      <c r="D1158" s="308" t="s">
        <v>106</v>
      </c>
      <c r="E1158" s="309">
        <v>225240</v>
      </c>
      <c r="F1158" s="256">
        <v>41967</v>
      </c>
      <c r="G1158" s="42">
        <v>225240</v>
      </c>
      <c r="H1158" s="217">
        <f t="shared" si="36"/>
        <v>0</v>
      </c>
      <c r="I1158" s="190" t="s">
        <v>4992</v>
      </c>
      <c r="M1158" s="192">
        <v>41963</v>
      </c>
      <c r="N1158" s="193">
        <v>3938</v>
      </c>
      <c r="O1158" s="324" t="s">
        <v>4923</v>
      </c>
      <c r="P1158" s="308" t="s">
        <v>23</v>
      </c>
      <c r="Q1158" s="309">
        <v>10456.6</v>
      </c>
      <c r="R1158" s="256">
        <v>41963</v>
      </c>
      <c r="S1158" s="42">
        <v>10456.6</v>
      </c>
      <c r="T1158" s="217">
        <f t="shared" si="37"/>
        <v>0</v>
      </c>
      <c r="U1158" s="20" t="s">
        <v>4992</v>
      </c>
    </row>
    <row r="1159" spans="1:21" x14ac:dyDescent="0.25">
      <c r="A1159" s="192">
        <v>41957</v>
      </c>
      <c r="B1159" s="193">
        <v>3553</v>
      </c>
      <c r="C1159" s="324" t="s">
        <v>4923</v>
      </c>
      <c r="D1159" s="308" t="s">
        <v>106</v>
      </c>
      <c r="E1159" s="309">
        <v>418600</v>
      </c>
      <c r="F1159" s="256">
        <v>41967</v>
      </c>
      <c r="G1159" s="42">
        <v>418600</v>
      </c>
      <c r="H1159" s="217">
        <f t="shared" si="36"/>
        <v>0</v>
      </c>
      <c r="I1159" s="190" t="s">
        <v>4992</v>
      </c>
      <c r="K1159" s="33"/>
      <c r="M1159" s="192">
        <v>41964</v>
      </c>
      <c r="N1159" s="193">
        <v>4033</v>
      </c>
      <c r="O1159" s="322" t="s">
        <v>4923</v>
      </c>
      <c r="P1159" s="308" t="s">
        <v>23</v>
      </c>
      <c r="Q1159" s="309">
        <v>1908.2</v>
      </c>
      <c r="R1159" s="256">
        <v>41964</v>
      </c>
      <c r="S1159" s="42">
        <v>1908.2</v>
      </c>
      <c r="T1159" s="217">
        <f t="shared" si="37"/>
        <v>0</v>
      </c>
      <c r="U1159" s="20" t="s">
        <v>4992</v>
      </c>
    </row>
    <row r="1160" spans="1:21" x14ac:dyDescent="0.25">
      <c r="A1160" s="192">
        <v>41957</v>
      </c>
      <c r="B1160" s="193">
        <v>3554</v>
      </c>
      <c r="C1160" s="324" t="s">
        <v>4923</v>
      </c>
      <c r="D1160" s="308" t="s">
        <v>4915</v>
      </c>
      <c r="E1160" s="309">
        <v>28089.25</v>
      </c>
      <c r="F1160" s="256">
        <v>41960</v>
      </c>
      <c r="G1160" s="42">
        <v>28089.25</v>
      </c>
      <c r="H1160" s="217">
        <f t="shared" ref="H1160:H1223" si="38">E1160-G1160</f>
        <v>0</v>
      </c>
      <c r="I1160" s="190" t="s">
        <v>6617</v>
      </c>
      <c r="M1160" s="192">
        <v>41965</v>
      </c>
      <c r="N1160" s="193">
        <v>4124</v>
      </c>
      <c r="O1160" s="322" t="s">
        <v>4923</v>
      </c>
      <c r="P1160" s="308" t="s">
        <v>23</v>
      </c>
      <c r="Q1160" s="309">
        <v>1931.7</v>
      </c>
      <c r="R1160" s="256">
        <v>41965</v>
      </c>
      <c r="S1160" s="34">
        <v>1931.7</v>
      </c>
      <c r="T1160" s="217">
        <f t="shared" si="37"/>
        <v>0</v>
      </c>
      <c r="U1160" s="108" t="s">
        <v>4992</v>
      </c>
    </row>
    <row r="1161" spans="1:21" x14ac:dyDescent="0.25">
      <c r="A1161" s="192">
        <v>41957</v>
      </c>
      <c r="B1161" s="193">
        <v>3555</v>
      </c>
      <c r="C1161" s="324" t="s">
        <v>4923</v>
      </c>
      <c r="D1161" s="308" t="s">
        <v>4319</v>
      </c>
      <c r="E1161" s="309">
        <v>2500.1999999999998</v>
      </c>
      <c r="F1161" s="256">
        <v>41958</v>
      </c>
      <c r="G1161" s="42">
        <v>2500.1999999999998</v>
      </c>
      <c r="H1161" s="217">
        <f t="shared" si="38"/>
        <v>0</v>
      </c>
      <c r="I1161" s="190" t="s">
        <v>4992</v>
      </c>
      <c r="M1161" s="192">
        <v>41967</v>
      </c>
      <c r="N1161" s="193">
        <v>4261</v>
      </c>
      <c r="O1161" s="322" t="s">
        <v>4923</v>
      </c>
      <c r="P1161" s="308" t="s">
        <v>23</v>
      </c>
      <c r="Q1161" s="309">
        <v>2754.6</v>
      </c>
      <c r="R1161" s="368">
        <v>41967</v>
      </c>
      <c r="S1161" s="42">
        <v>2754.6</v>
      </c>
      <c r="T1161" s="217">
        <f t="shared" si="37"/>
        <v>0</v>
      </c>
      <c r="U1161" s="20" t="s">
        <v>4992</v>
      </c>
    </row>
    <row r="1162" spans="1:21" x14ac:dyDescent="0.25">
      <c r="A1162" s="192">
        <v>41958</v>
      </c>
      <c r="B1162" s="193">
        <v>3556</v>
      </c>
      <c r="C1162" s="324" t="s">
        <v>4923</v>
      </c>
      <c r="D1162" s="308" t="s">
        <v>4649</v>
      </c>
      <c r="E1162" s="309">
        <v>21031.8</v>
      </c>
      <c r="F1162" s="256">
        <v>41958</v>
      </c>
      <c r="G1162" s="42">
        <v>21031.8</v>
      </c>
      <c r="H1162" s="217">
        <f t="shared" si="38"/>
        <v>0</v>
      </c>
      <c r="I1162" s="190" t="s">
        <v>4992</v>
      </c>
      <c r="M1162" s="192">
        <v>41969</v>
      </c>
      <c r="N1162" s="193">
        <v>4440</v>
      </c>
      <c r="O1162" s="322" t="s">
        <v>4923</v>
      </c>
      <c r="P1162" s="308" t="s">
        <v>23</v>
      </c>
      <c r="Q1162" s="309">
        <v>2713.6</v>
      </c>
      <c r="R1162" s="256">
        <v>41969</v>
      </c>
      <c r="S1162" s="34">
        <v>2713.6</v>
      </c>
      <c r="T1162" s="217">
        <f t="shared" si="37"/>
        <v>0</v>
      </c>
      <c r="U1162" s="108" t="s">
        <v>4992</v>
      </c>
    </row>
    <row r="1163" spans="1:21" x14ac:dyDescent="0.25">
      <c r="A1163" s="192">
        <v>41958</v>
      </c>
      <c r="B1163" s="193">
        <v>3557</v>
      </c>
      <c r="C1163" s="324" t="s">
        <v>4923</v>
      </c>
      <c r="D1163" s="308" t="s">
        <v>4649</v>
      </c>
      <c r="E1163" s="309">
        <v>367.2</v>
      </c>
      <c r="F1163" s="256">
        <v>41958</v>
      </c>
      <c r="G1163" s="42">
        <v>367.2</v>
      </c>
      <c r="H1163" s="217">
        <f t="shared" si="38"/>
        <v>0</v>
      </c>
      <c r="I1163" s="190" t="s">
        <v>4992</v>
      </c>
      <c r="M1163" s="192">
        <v>41970</v>
      </c>
      <c r="N1163" s="193">
        <v>4525</v>
      </c>
      <c r="O1163" s="322" t="s">
        <v>4923</v>
      </c>
      <c r="P1163" s="308" t="s">
        <v>23</v>
      </c>
      <c r="Q1163" s="309">
        <v>1788</v>
      </c>
      <c r="R1163" s="256">
        <v>41970</v>
      </c>
      <c r="S1163" s="229">
        <v>1788.8</v>
      </c>
      <c r="T1163" s="217">
        <f t="shared" si="37"/>
        <v>-0.79999999999995453</v>
      </c>
      <c r="U1163" s="20" t="s">
        <v>4992</v>
      </c>
    </row>
    <row r="1164" spans="1:21" x14ac:dyDescent="0.25">
      <c r="A1164" s="192">
        <v>41958</v>
      </c>
      <c r="B1164" s="193">
        <v>3558</v>
      </c>
      <c r="C1164" s="324" t="s">
        <v>4923</v>
      </c>
      <c r="D1164" s="308" t="s">
        <v>501</v>
      </c>
      <c r="E1164" s="309">
        <v>3429.2</v>
      </c>
      <c r="F1164" s="256">
        <v>41958</v>
      </c>
      <c r="G1164" s="42">
        <v>3429.2</v>
      </c>
      <c r="H1164" s="217">
        <f t="shared" si="38"/>
        <v>0</v>
      </c>
      <c r="I1164" s="190" t="s">
        <v>4992</v>
      </c>
      <c r="M1164" s="192">
        <v>41971</v>
      </c>
      <c r="N1164" s="193">
        <v>4623</v>
      </c>
      <c r="O1164" s="322" t="s">
        <v>4923</v>
      </c>
      <c r="P1164" s="199" t="s">
        <v>23</v>
      </c>
      <c r="Q1164" s="238">
        <v>6135.4</v>
      </c>
      <c r="R1164" s="256">
        <v>41971</v>
      </c>
      <c r="S1164" s="34">
        <v>6135.4</v>
      </c>
      <c r="T1164" s="217">
        <f t="shared" si="37"/>
        <v>0</v>
      </c>
      <c r="U1164" s="36" t="s">
        <v>4992</v>
      </c>
    </row>
    <row r="1165" spans="1:21" x14ac:dyDescent="0.25">
      <c r="A1165" s="192">
        <v>41958</v>
      </c>
      <c r="B1165" s="193">
        <v>3559</v>
      </c>
      <c r="C1165" s="324" t="s">
        <v>4923</v>
      </c>
      <c r="D1165" s="308" t="s">
        <v>98</v>
      </c>
      <c r="E1165" s="309">
        <v>14500</v>
      </c>
      <c r="F1165" s="256">
        <v>41958</v>
      </c>
      <c r="G1165" s="42">
        <v>14500</v>
      </c>
      <c r="H1165" s="217">
        <f t="shared" si="38"/>
        <v>0</v>
      </c>
      <c r="I1165" s="190" t="s">
        <v>4993</v>
      </c>
      <c r="M1165" s="192">
        <v>41972</v>
      </c>
      <c r="N1165" s="193">
        <v>4736</v>
      </c>
      <c r="O1165" s="322" t="s">
        <v>4923</v>
      </c>
      <c r="P1165" s="308" t="s">
        <v>23</v>
      </c>
      <c r="Q1165" s="309">
        <v>4342.1000000000004</v>
      </c>
      <c r="R1165" s="256">
        <v>41972</v>
      </c>
      <c r="S1165" s="229">
        <v>4342.1000000000004</v>
      </c>
      <c r="T1165" s="217">
        <f t="shared" si="37"/>
        <v>0</v>
      </c>
      <c r="U1165" s="20" t="s">
        <v>4992</v>
      </c>
    </row>
    <row r="1166" spans="1:21" x14ac:dyDescent="0.25">
      <c r="A1166" s="192">
        <v>41958</v>
      </c>
      <c r="B1166" s="193">
        <v>3560</v>
      </c>
      <c r="C1166" s="324" t="s">
        <v>4923</v>
      </c>
      <c r="D1166" s="308" t="s">
        <v>19</v>
      </c>
      <c r="E1166" s="309">
        <v>12000</v>
      </c>
      <c r="F1166" s="256">
        <v>41958</v>
      </c>
      <c r="G1166" s="42">
        <v>12000</v>
      </c>
      <c r="H1166" s="217">
        <f t="shared" si="38"/>
        <v>0</v>
      </c>
      <c r="I1166" s="190" t="s">
        <v>5000</v>
      </c>
      <c r="M1166" s="192">
        <v>41953</v>
      </c>
      <c r="N1166" s="193">
        <v>3148</v>
      </c>
      <c r="O1166" s="324" t="s">
        <v>4923</v>
      </c>
      <c r="P1166" s="20" t="s">
        <v>882</v>
      </c>
      <c r="Q1166" s="213">
        <v>29286.400000000001</v>
      </c>
      <c r="R1166" s="256">
        <v>41965</v>
      </c>
      <c r="S1166" s="42">
        <v>29286.400000000001</v>
      </c>
      <c r="T1166" s="217">
        <f t="shared" si="37"/>
        <v>0</v>
      </c>
      <c r="U1166" s="20" t="s">
        <v>4995</v>
      </c>
    </row>
    <row r="1167" spans="1:21" x14ac:dyDescent="0.25">
      <c r="A1167" s="192">
        <v>41958</v>
      </c>
      <c r="B1167" s="193">
        <v>3561</v>
      </c>
      <c r="C1167" s="324" t="s">
        <v>4923</v>
      </c>
      <c r="D1167" s="308" t="s">
        <v>116</v>
      </c>
      <c r="E1167" s="309">
        <v>5749.8</v>
      </c>
      <c r="F1167" s="256">
        <v>41958</v>
      </c>
      <c r="G1167" s="42">
        <v>5749.8</v>
      </c>
      <c r="H1167" s="217">
        <f t="shared" si="38"/>
        <v>0</v>
      </c>
      <c r="I1167" s="190" t="s">
        <v>4992</v>
      </c>
      <c r="M1167" s="192">
        <v>41965</v>
      </c>
      <c r="N1167" s="193">
        <v>4140</v>
      </c>
      <c r="O1167" s="322" t="s">
        <v>4923</v>
      </c>
      <c r="P1167" s="308" t="s">
        <v>882</v>
      </c>
      <c r="Q1167" s="309">
        <v>31141.5</v>
      </c>
      <c r="R1167" s="428" t="s">
        <v>7009</v>
      </c>
      <c r="S1167" s="670">
        <f>5000+5000+5000+5000</f>
        <v>20000</v>
      </c>
      <c r="T1167" s="294">
        <f t="shared" si="37"/>
        <v>11141.5</v>
      </c>
      <c r="U1167" s="108" t="s">
        <v>4995</v>
      </c>
    </row>
    <row r="1168" spans="1:21" x14ac:dyDescent="0.25">
      <c r="A1168" s="192">
        <v>41958</v>
      </c>
      <c r="B1168" s="193">
        <v>3562</v>
      </c>
      <c r="C1168" s="324" t="s">
        <v>4923</v>
      </c>
      <c r="D1168" s="308" t="s">
        <v>4826</v>
      </c>
      <c r="E1168" s="309">
        <v>3041.8</v>
      </c>
      <c r="F1168" s="256">
        <v>41958</v>
      </c>
      <c r="G1168" s="42">
        <v>3041.8</v>
      </c>
      <c r="H1168" s="217">
        <f t="shared" si="38"/>
        <v>0</v>
      </c>
      <c r="I1168" s="190" t="s">
        <v>4992</v>
      </c>
      <c r="M1168" s="192">
        <v>41944</v>
      </c>
      <c r="N1168" s="193">
        <v>2412</v>
      </c>
      <c r="O1168" s="324" t="s">
        <v>4923</v>
      </c>
      <c r="P1168" s="20" t="s">
        <v>4782</v>
      </c>
      <c r="Q1168" s="213">
        <v>3618.6</v>
      </c>
      <c r="R1168" s="256">
        <v>41944</v>
      </c>
      <c r="S1168" s="42">
        <v>3618.6</v>
      </c>
      <c r="T1168" s="77">
        <f t="shared" si="37"/>
        <v>0</v>
      </c>
      <c r="U1168" s="190" t="s">
        <v>4992</v>
      </c>
    </row>
    <row r="1169" spans="1:21" x14ac:dyDescent="0.25">
      <c r="A1169" s="192">
        <v>41958</v>
      </c>
      <c r="B1169" s="193">
        <v>3563</v>
      </c>
      <c r="C1169" s="324" t="s">
        <v>4923</v>
      </c>
      <c r="D1169" s="308" t="s">
        <v>3366</v>
      </c>
      <c r="E1169" s="309">
        <v>4256</v>
      </c>
      <c r="F1169" s="256">
        <v>41958</v>
      </c>
      <c r="G1169" s="42">
        <v>4256</v>
      </c>
      <c r="H1169" s="217">
        <f t="shared" si="38"/>
        <v>0</v>
      </c>
      <c r="I1169" s="190" t="s">
        <v>4992</v>
      </c>
      <c r="M1169" s="192">
        <v>41945</v>
      </c>
      <c r="N1169" s="193">
        <v>2503</v>
      </c>
      <c r="O1169" s="324" t="s">
        <v>4923</v>
      </c>
      <c r="P1169" s="308" t="s">
        <v>4782</v>
      </c>
      <c r="Q1169" s="309">
        <v>1572.8</v>
      </c>
      <c r="R1169" s="256">
        <v>41945</v>
      </c>
      <c r="S1169" s="42">
        <v>1572.8</v>
      </c>
      <c r="T1169" s="77">
        <f t="shared" si="37"/>
        <v>0</v>
      </c>
      <c r="U1169" s="20" t="s">
        <v>4992</v>
      </c>
    </row>
    <row r="1170" spans="1:21" x14ac:dyDescent="0.25">
      <c r="A1170" s="192">
        <v>41958</v>
      </c>
      <c r="B1170" s="193">
        <v>3564</v>
      </c>
      <c r="C1170" s="324" t="s">
        <v>4923</v>
      </c>
      <c r="D1170" s="308" t="s">
        <v>953</v>
      </c>
      <c r="E1170" s="309">
        <v>7026.7</v>
      </c>
      <c r="F1170" s="256">
        <v>41958</v>
      </c>
      <c r="G1170" s="42">
        <v>7026.7</v>
      </c>
      <c r="H1170" s="217">
        <f t="shared" si="38"/>
        <v>0</v>
      </c>
      <c r="I1170" s="190" t="s">
        <v>5000</v>
      </c>
      <c r="M1170" s="192">
        <v>41948</v>
      </c>
      <c r="N1170" s="193">
        <v>2761</v>
      </c>
      <c r="O1170" s="324" t="s">
        <v>4923</v>
      </c>
      <c r="P1170" s="308" t="s">
        <v>4782</v>
      </c>
      <c r="Q1170" s="309">
        <v>1213.5999999999999</v>
      </c>
      <c r="R1170" s="256">
        <v>41948</v>
      </c>
      <c r="S1170" s="42">
        <v>1213.5999999999999</v>
      </c>
      <c r="T1170" s="217">
        <f t="shared" si="37"/>
        <v>0</v>
      </c>
      <c r="U1170" s="190" t="s">
        <v>4992</v>
      </c>
    </row>
    <row r="1171" spans="1:21" x14ac:dyDescent="0.25">
      <c r="A1171" s="192">
        <v>41958</v>
      </c>
      <c r="B1171" s="193">
        <v>3565</v>
      </c>
      <c r="C1171" s="324" t="s">
        <v>4923</v>
      </c>
      <c r="D1171" s="308" t="s">
        <v>2369</v>
      </c>
      <c r="E1171" s="309">
        <v>1634.4</v>
      </c>
      <c r="F1171" s="256">
        <v>41958</v>
      </c>
      <c r="G1171" s="42">
        <v>1634.4</v>
      </c>
      <c r="H1171" s="217">
        <f t="shared" si="38"/>
        <v>0</v>
      </c>
      <c r="I1171" s="190" t="s">
        <v>4992</v>
      </c>
      <c r="K1171" s="33"/>
      <c r="M1171" s="192">
        <v>41949</v>
      </c>
      <c r="N1171" s="193">
        <v>2858</v>
      </c>
      <c r="O1171" s="324" t="s">
        <v>4923</v>
      </c>
      <c r="P1171" s="308" t="s">
        <v>4782</v>
      </c>
      <c r="Q1171" s="309">
        <v>655.20000000000005</v>
      </c>
      <c r="R1171" s="256">
        <v>41949</v>
      </c>
      <c r="S1171" s="42">
        <v>655.20000000000005</v>
      </c>
      <c r="T1171" s="217">
        <f t="shared" si="37"/>
        <v>0</v>
      </c>
      <c r="U1171" s="20" t="s">
        <v>4992</v>
      </c>
    </row>
    <row r="1172" spans="1:21" x14ac:dyDescent="0.25">
      <c r="A1172" s="192">
        <v>41958</v>
      </c>
      <c r="B1172" s="193">
        <v>3566</v>
      </c>
      <c r="C1172" s="324" t="s">
        <v>4923</v>
      </c>
      <c r="D1172" s="308" t="s">
        <v>4764</v>
      </c>
      <c r="E1172" s="309">
        <v>5100</v>
      </c>
      <c r="F1172" s="256">
        <v>41958</v>
      </c>
      <c r="G1172" s="42">
        <v>5100</v>
      </c>
      <c r="H1172" s="217">
        <f t="shared" si="38"/>
        <v>0</v>
      </c>
      <c r="I1172" s="190" t="s">
        <v>4993</v>
      </c>
      <c r="M1172" s="192">
        <v>41950</v>
      </c>
      <c r="N1172" s="193">
        <v>2888</v>
      </c>
      <c r="O1172" s="324" t="s">
        <v>4923</v>
      </c>
      <c r="P1172" s="308" t="s">
        <v>4782</v>
      </c>
      <c r="Q1172" s="309">
        <v>2427.4</v>
      </c>
      <c r="R1172" s="256">
        <v>41950</v>
      </c>
      <c r="S1172" s="42">
        <v>2427.4</v>
      </c>
      <c r="T1172" s="217">
        <f t="shared" si="37"/>
        <v>0</v>
      </c>
      <c r="U1172" s="20" t="s">
        <v>6049</v>
      </c>
    </row>
    <row r="1173" spans="1:21" x14ac:dyDescent="0.25">
      <c r="A1173" s="192">
        <v>41958</v>
      </c>
      <c r="B1173" s="193">
        <v>3567</v>
      </c>
      <c r="C1173" s="324" t="s">
        <v>4923</v>
      </c>
      <c r="D1173" s="308" t="s">
        <v>23</v>
      </c>
      <c r="E1173" s="309">
        <v>3548.5</v>
      </c>
      <c r="F1173" s="256">
        <v>41958</v>
      </c>
      <c r="G1173" s="42">
        <v>3548.5</v>
      </c>
      <c r="H1173" s="217">
        <f t="shared" si="38"/>
        <v>0</v>
      </c>
      <c r="I1173" s="190" t="s">
        <v>4992</v>
      </c>
      <c r="M1173" s="192">
        <v>41952</v>
      </c>
      <c r="N1173" s="193">
        <v>3073</v>
      </c>
      <c r="O1173" s="324" t="s">
        <v>4923</v>
      </c>
      <c r="P1173" s="20" t="s">
        <v>4782</v>
      </c>
      <c r="Q1173" s="213">
        <v>1408</v>
      </c>
      <c r="R1173" s="256">
        <v>41952</v>
      </c>
      <c r="S1173" s="42">
        <v>1408</v>
      </c>
      <c r="T1173" s="217">
        <f t="shared" si="37"/>
        <v>0</v>
      </c>
      <c r="U1173" s="190" t="s">
        <v>4992</v>
      </c>
    </row>
    <row r="1174" spans="1:21" x14ac:dyDescent="0.25">
      <c r="A1174" s="192">
        <v>41958</v>
      </c>
      <c r="B1174" s="193">
        <v>3568</v>
      </c>
      <c r="C1174" s="324" t="s">
        <v>4923</v>
      </c>
      <c r="D1174" s="308" t="s">
        <v>35</v>
      </c>
      <c r="E1174" s="309">
        <v>5795.4</v>
      </c>
      <c r="F1174" s="256">
        <v>41960</v>
      </c>
      <c r="G1174" s="42">
        <v>5795.4</v>
      </c>
      <c r="H1174" s="217">
        <f t="shared" si="38"/>
        <v>0</v>
      </c>
      <c r="I1174" s="190" t="s">
        <v>4992</v>
      </c>
      <c r="M1174" s="192">
        <v>41953</v>
      </c>
      <c r="N1174" s="193">
        <v>3158</v>
      </c>
      <c r="O1174" s="324" t="s">
        <v>4923</v>
      </c>
      <c r="P1174" s="20" t="s">
        <v>4782</v>
      </c>
      <c r="Q1174" s="213">
        <v>524.4</v>
      </c>
      <c r="R1174" s="256">
        <v>41953</v>
      </c>
      <c r="S1174" s="42">
        <v>524.4</v>
      </c>
      <c r="T1174" s="217">
        <f t="shared" si="37"/>
        <v>0</v>
      </c>
      <c r="U1174" s="190" t="s">
        <v>4992</v>
      </c>
    </row>
    <row r="1175" spans="1:21" x14ac:dyDescent="0.25">
      <c r="A1175" s="192">
        <v>41958</v>
      </c>
      <c r="B1175" s="193">
        <v>3569</v>
      </c>
      <c r="C1175" s="324" t="s">
        <v>4923</v>
      </c>
      <c r="D1175" s="308" t="s">
        <v>339</v>
      </c>
      <c r="E1175" s="309">
        <v>864.8</v>
      </c>
      <c r="F1175" s="256">
        <v>41958</v>
      </c>
      <c r="G1175" s="42">
        <v>864.8</v>
      </c>
      <c r="H1175" s="217">
        <f t="shared" si="38"/>
        <v>0</v>
      </c>
      <c r="I1175" s="190" t="s">
        <v>4992</v>
      </c>
      <c r="M1175" s="192">
        <v>41955</v>
      </c>
      <c r="N1175" s="193">
        <v>3317</v>
      </c>
      <c r="O1175" s="324" t="s">
        <v>4923</v>
      </c>
      <c r="P1175" s="20" t="s">
        <v>4782</v>
      </c>
      <c r="Q1175" s="213">
        <v>1337.4</v>
      </c>
      <c r="R1175" s="256">
        <v>41955</v>
      </c>
      <c r="S1175" s="42">
        <v>1337.4</v>
      </c>
      <c r="T1175" s="217">
        <f t="shared" si="37"/>
        <v>0</v>
      </c>
      <c r="U1175" s="190" t="s">
        <v>4992</v>
      </c>
    </row>
    <row r="1176" spans="1:21" x14ac:dyDescent="0.25">
      <c r="A1176" s="192">
        <v>41958</v>
      </c>
      <c r="B1176" s="193">
        <v>3570</v>
      </c>
      <c r="C1176" s="324" t="s">
        <v>4923</v>
      </c>
      <c r="D1176" s="308" t="s">
        <v>6700</v>
      </c>
      <c r="E1176" s="309">
        <v>5351.6</v>
      </c>
      <c r="F1176" s="256">
        <v>41958</v>
      </c>
      <c r="G1176" s="42">
        <v>5351.6</v>
      </c>
      <c r="H1176" s="217">
        <f t="shared" si="38"/>
        <v>0</v>
      </c>
      <c r="I1176" s="190" t="s">
        <v>4992</v>
      </c>
      <c r="M1176" s="192">
        <v>41956</v>
      </c>
      <c r="N1176" s="193">
        <v>3447</v>
      </c>
      <c r="O1176" s="324" t="s">
        <v>4923</v>
      </c>
      <c r="P1176" s="20" t="s">
        <v>4782</v>
      </c>
      <c r="Q1176" s="213">
        <v>14857.9</v>
      </c>
      <c r="R1176" s="256">
        <v>41956</v>
      </c>
      <c r="S1176" s="34">
        <v>14857.9</v>
      </c>
      <c r="T1176" s="217">
        <f t="shared" si="37"/>
        <v>0</v>
      </c>
      <c r="U1176" s="32" t="s">
        <v>4992</v>
      </c>
    </row>
    <row r="1177" spans="1:21" x14ac:dyDescent="0.25">
      <c r="A1177" s="192">
        <v>41958</v>
      </c>
      <c r="B1177" s="193">
        <v>3571</v>
      </c>
      <c r="C1177" s="324" t="s">
        <v>4923</v>
      </c>
      <c r="D1177" s="308" t="s">
        <v>4652</v>
      </c>
      <c r="E1177" s="309">
        <v>3966.8</v>
      </c>
      <c r="F1177" s="256">
        <v>41960</v>
      </c>
      <c r="G1177" s="42">
        <v>3966.8</v>
      </c>
      <c r="H1177" s="217">
        <f t="shared" si="38"/>
        <v>0</v>
      </c>
      <c r="I1177" s="190" t="s">
        <v>4992</v>
      </c>
      <c r="M1177" s="192">
        <v>41957</v>
      </c>
      <c r="N1177" s="193">
        <v>3512</v>
      </c>
      <c r="O1177" s="324" t="s">
        <v>4923</v>
      </c>
      <c r="P1177" s="308" t="s">
        <v>4782</v>
      </c>
      <c r="Q1177" s="309">
        <v>40</v>
      </c>
      <c r="R1177" s="256">
        <v>41957</v>
      </c>
      <c r="S1177" s="42">
        <v>40</v>
      </c>
      <c r="T1177" s="217">
        <f t="shared" si="37"/>
        <v>0</v>
      </c>
      <c r="U1177" s="20" t="s">
        <v>4992</v>
      </c>
    </row>
    <row r="1178" spans="1:21" x14ac:dyDescent="0.25">
      <c r="A1178" s="192">
        <v>41958</v>
      </c>
      <c r="B1178" s="193">
        <v>3572</v>
      </c>
      <c r="C1178" s="324" t="s">
        <v>4923</v>
      </c>
      <c r="D1178" s="308" t="s">
        <v>4287</v>
      </c>
      <c r="E1178" s="309">
        <v>12287.3</v>
      </c>
      <c r="F1178" s="256">
        <v>41960</v>
      </c>
      <c r="G1178" s="42">
        <v>12287.3</v>
      </c>
      <c r="H1178" s="217">
        <f t="shared" si="38"/>
        <v>0</v>
      </c>
      <c r="I1178" s="190" t="s">
        <v>5251</v>
      </c>
      <c r="M1178" s="192">
        <v>41958</v>
      </c>
      <c r="N1178" s="193">
        <v>3608</v>
      </c>
      <c r="O1178" s="324" t="s">
        <v>4923</v>
      </c>
      <c r="P1178" s="308" t="s">
        <v>4782</v>
      </c>
      <c r="Q1178" s="309">
        <v>131.69999999999999</v>
      </c>
      <c r="R1178" s="256">
        <v>41958</v>
      </c>
      <c r="S1178" s="42">
        <v>131.69999999999999</v>
      </c>
      <c r="T1178" s="217">
        <f t="shared" si="37"/>
        <v>0</v>
      </c>
      <c r="U1178" s="190" t="s">
        <v>4992</v>
      </c>
    </row>
    <row r="1179" spans="1:21" x14ac:dyDescent="0.25">
      <c r="A1179" s="192">
        <v>41958</v>
      </c>
      <c r="B1179" s="193">
        <v>3573</v>
      </c>
      <c r="C1179" s="324" t="s">
        <v>4923</v>
      </c>
      <c r="D1179" s="308" t="s">
        <v>4288</v>
      </c>
      <c r="E1179" s="309">
        <v>2611.1999999999998</v>
      </c>
      <c r="F1179" s="256">
        <v>41958</v>
      </c>
      <c r="G1179" s="42">
        <v>2611.1999999999998</v>
      </c>
      <c r="H1179" s="217">
        <f t="shared" si="38"/>
        <v>0</v>
      </c>
      <c r="I1179" s="190" t="s">
        <v>4992</v>
      </c>
      <c r="M1179" s="192">
        <v>41959</v>
      </c>
      <c r="N1179" s="193">
        <v>3652</v>
      </c>
      <c r="O1179" s="324" t="s">
        <v>4923</v>
      </c>
      <c r="P1179" s="20" t="s">
        <v>4782</v>
      </c>
      <c r="Q1179" s="213">
        <v>2478.6999999999998</v>
      </c>
      <c r="R1179" s="256">
        <v>41959</v>
      </c>
      <c r="S1179" s="42">
        <v>2478.6999999999998</v>
      </c>
      <c r="T1179" s="217">
        <f t="shared" si="37"/>
        <v>0</v>
      </c>
      <c r="U1179" s="20" t="s">
        <v>4992</v>
      </c>
    </row>
    <row r="1180" spans="1:21" x14ac:dyDescent="0.25">
      <c r="A1180" s="192">
        <v>41958</v>
      </c>
      <c r="B1180" s="193">
        <v>3574</v>
      </c>
      <c r="C1180" s="324" t="s">
        <v>4923</v>
      </c>
      <c r="D1180" s="308" t="s">
        <v>316</v>
      </c>
      <c r="E1180" s="309">
        <v>956.8</v>
      </c>
      <c r="F1180" s="256">
        <v>41960</v>
      </c>
      <c r="G1180" s="42">
        <v>956.8</v>
      </c>
      <c r="H1180" s="217">
        <f t="shared" si="38"/>
        <v>0</v>
      </c>
      <c r="I1180" s="190" t="s">
        <v>5251</v>
      </c>
      <c r="M1180" s="192">
        <v>41961</v>
      </c>
      <c r="N1180" s="193">
        <v>3789</v>
      </c>
      <c r="O1180" s="324" t="s">
        <v>4923</v>
      </c>
      <c r="P1180" s="20" t="s">
        <v>4782</v>
      </c>
      <c r="Q1180" s="213">
        <v>1527.5</v>
      </c>
      <c r="R1180" s="256">
        <v>41961</v>
      </c>
      <c r="S1180" s="229">
        <v>1527.5</v>
      </c>
      <c r="T1180" s="217">
        <f t="shared" si="37"/>
        <v>0</v>
      </c>
      <c r="U1180" s="190" t="s">
        <v>4992</v>
      </c>
    </row>
    <row r="1181" spans="1:21" x14ac:dyDescent="0.25">
      <c r="A1181" s="192">
        <v>41958</v>
      </c>
      <c r="B1181" s="193">
        <v>3575</v>
      </c>
      <c r="C1181" s="324" t="s">
        <v>4923</v>
      </c>
      <c r="D1181" s="308" t="s">
        <v>6694</v>
      </c>
      <c r="E1181" s="309">
        <v>3547.6</v>
      </c>
      <c r="F1181" s="256">
        <v>41960</v>
      </c>
      <c r="G1181" s="42">
        <v>3547.6</v>
      </c>
      <c r="H1181" s="217">
        <f t="shared" si="38"/>
        <v>0</v>
      </c>
      <c r="I1181" s="190" t="s">
        <v>4992</v>
      </c>
      <c r="M1181" s="192">
        <v>41962</v>
      </c>
      <c r="N1181" s="193">
        <v>3913</v>
      </c>
      <c r="O1181" s="324" t="s">
        <v>4923</v>
      </c>
      <c r="P1181" s="308" t="s">
        <v>4782</v>
      </c>
      <c r="Q1181" s="309">
        <v>436.8</v>
      </c>
      <c r="R1181" s="256">
        <v>41962</v>
      </c>
      <c r="S1181" s="42">
        <v>436.8</v>
      </c>
      <c r="T1181" s="217">
        <f t="shared" si="37"/>
        <v>0</v>
      </c>
      <c r="U1181" s="20" t="s">
        <v>4992</v>
      </c>
    </row>
    <row r="1182" spans="1:21" x14ac:dyDescent="0.25">
      <c r="A1182" s="192">
        <v>41958</v>
      </c>
      <c r="B1182" s="193">
        <v>3576</v>
      </c>
      <c r="C1182" s="324" t="s">
        <v>4923</v>
      </c>
      <c r="D1182" s="308" t="s">
        <v>4257</v>
      </c>
      <c r="E1182" s="309">
        <v>12086.8</v>
      </c>
      <c r="F1182" s="256">
        <v>41959</v>
      </c>
      <c r="G1182" s="42">
        <v>12086.8</v>
      </c>
      <c r="H1182" s="217">
        <f t="shared" si="38"/>
        <v>0</v>
      </c>
      <c r="I1182" s="190" t="s">
        <v>4992</v>
      </c>
      <c r="M1182" s="192">
        <v>41963</v>
      </c>
      <c r="N1182" s="193">
        <v>3945</v>
      </c>
      <c r="O1182" s="324" t="s">
        <v>4923</v>
      </c>
      <c r="P1182" s="308" t="s">
        <v>4782</v>
      </c>
      <c r="Q1182" s="309">
        <v>1678</v>
      </c>
      <c r="R1182" s="256">
        <v>41963</v>
      </c>
      <c r="S1182" s="42">
        <v>1678</v>
      </c>
      <c r="T1182" s="217">
        <f t="shared" si="37"/>
        <v>0</v>
      </c>
      <c r="U1182" s="20" t="s">
        <v>4992</v>
      </c>
    </row>
    <row r="1183" spans="1:21" x14ac:dyDescent="0.25">
      <c r="A1183" s="192">
        <v>41958</v>
      </c>
      <c r="B1183" s="193">
        <v>3577</v>
      </c>
      <c r="C1183" s="324" t="s">
        <v>4923</v>
      </c>
      <c r="D1183" s="308" t="s">
        <v>148</v>
      </c>
      <c r="E1183" s="309">
        <v>2340</v>
      </c>
      <c r="F1183" s="256">
        <v>41960</v>
      </c>
      <c r="G1183" s="42">
        <v>2340</v>
      </c>
      <c r="H1183" s="217">
        <f t="shared" si="38"/>
        <v>0</v>
      </c>
      <c r="I1183" s="190" t="s">
        <v>5251</v>
      </c>
      <c r="M1183" s="192">
        <v>41964</v>
      </c>
      <c r="N1183" s="193">
        <v>4076</v>
      </c>
      <c r="O1183" s="322" t="s">
        <v>4923</v>
      </c>
      <c r="P1183" s="308" t="s">
        <v>4782</v>
      </c>
      <c r="Q1183" s="309">
        <v>1486.6</v>
      </c>
      <c r="R1183" s="256">
        <v>41964</v>
      </c>
      <c r="S1183" s="42">
        <v>1486.6</v>
      </c>
      <c r="T1183" s="217">
        <f t="shared" si="37"/>
        <v>0</v>
      </c>
      <c r="U1183" s="190" t="s">
        <v>4992</v>
      </c>
    </row>
    <row r="1184" spans="1:21" x14ac:dyDescent="0.25">
      <c r="A1184" s="192">
        <v>41958</v>
      </c>
      <c r="B1184" s="193">
        <v>3578</v>
      </c>
      <c r="C1184" s="324" t="s">
        <v>4923</v>
      </c>
      <c r="D1184" s="308" t="s">
        <v>123</v>
      </c>
      <c r="E1184" s="309">
        <v>5786.35</v>
      </c>
      <c r="F1184" s="256">
        <v>41958</v>
      </c>
      <c r="G1184" s="42">
        <v>5786.35</v>
      </c>
      <c r="H1184" s="217">
        <f t="shared" si="38"/>
        <v>0</v>
      </c>
      <c r="I1184" s="190" t="s">
        <v>4992</v>
      </c>
      <c r="M1184" s="192">
        <v>41965</v>
      </c>
      <c r="N1184" s="193">
        <v>4157</v>
      </c>
      <c r="O1184" s="322" t="s">
        <v>4923</v>
      </c>
      <c r="P1184" s="308" t="s">
        <v>4782</v>
      </c>
      <c r="Q1184" s="309">
        <v>206.4</v>
      </c>
      <c r="R1184" s="256">
        <v>41965</v>
      </c>
      <c r="S1184" s="34">
        <v>206.4</v>
      </c>
      <c r="T1184" s="217">
        <f t="shared" si="37"/>
        <v>0</v>
      </c>
      <c r="U1184" s="108" t="s">
        <v>4992</v>
      </c>
    </row>
    <row r="1185" spans="1:21" x14ac:dyDescent="0.25">
      <c r="A1185" s="192">
        <v>41958</v>
      </c>
      <c r="B1185" s="193">
        <v>3579</v>
      </c>
      <c r="C1185" s="324" t="s">
        <v>4923</v>
      </c>
      <c r="D1185" s="308" t="s">
        <v>4322</v>
      </c>
      <c r="E1185" s="309">
        <v>2019.6</v>
      </c>
      <c r="F1185" s="256">
        <v>41960</v>
      </c>
      <c r="G1185" s="42">
        <v>2019.6</v>
      </c>
      <c r="H1185" s="217">
        <f t="shared" si="38"/>
        <v>0</v>
      </c>
      <c r="I1185" s="190" t="s">
        <v>5251</v>
      </c>
      <c r="M1185" s="192">
        <v>41965</v>
      </c>
      <c r="N1185" s="193">
        <v>4165</v>
      </c>
      <c r="O1185" s="322" t="s">
        <v>4923</v>
      </c>
      <c r="P1185" s="308" t="s">
        <v>4782</v>
      </c>
      <c r="Q1185" s="309">
        <v>173.8</v>
      </c>
      <c r="R1185" s="256">
        <v>41965</v>
      </c>
      <c r="S1185" s="34">
        <v>173.8</v>
      </c>
      <c r="T1185" s="217">
        <f t="shared" si="37"/>
        <v>0</v>
      </c>
      <c r="U1185" s="108" t="s">
        <v>4992</v>
      </c>
    </row>
    <row r="1186" spans="1:21" x14ac:dyDescent="0.25">
      <c r="A1186" s="192">
        <v>41958</v>
      </c>
      <c r="B1186" s="193">
        <v>3580</v>
      </c>
      <c r="C1186" s="324" t="s">
        <v>4923</v>
      </c>
      <c r="D1186" s="308" t="s">
        <v>124</v>
      </c>
      <c r="E1186" s="309">
        <v>12246</v>
      </c>
      <c r="F1186" s="256">
        <v>41960</v>
      </c>
      <c r="G1186" s="42">
        <v>12246</v>
      </c>
      <c r="H1186" s="217">
        <f t="shared" si="38"/>
        <v>0</v>
      </c>
      <c r="I1186" s="190" t="s">
        <v>5251</v>
      </c>
      <c r="J1186" s="21"/>
      <c r="K1186" s="21"/>
      <c r="M1186" s="192">
        <v>41967</v>
      </c>
      <c r="N1186" s="193">
        <v>4328</v>
      </c>
      <c r="O1186" s="322" t="s">
        <v>4923</v>
      </c>
      <c r="P1186" s="308" t="s">
        <v>4782</v>
      </c>
      <c r="Q1186" s="309">
        <v>726.3</v>
      </c>
      <c r="R1186" s="256">
        <v>41967</v>
      </c>
      <c r="S1186" s="42">
        <v>726.3</v>
      </c>
      <c r="T1186" s="217">
        <f t="shared" si="37"/>
        <v>0</v>
      </c>
      <c r="U1186" s="20" t="s">
        <v>4992</v>
      </c>
    </row>
    <row r="1187" spans="1:21" x14ac:dyDescent="0.25">
      <c r="A1187" s="192">
        <v>41958</v>
      </c>
      <c r="B1187" s="193">
        <v>3581</v>
      </c>
      <c r="C1187" s="324" t="s">
        <v>4923</v>
      </c>
      <c r="D1187" s="308" t="s">
        <v>29</v>
      </c>
      <c r="E1187" s="309">
        <v>10819.2</v>
      </c>
      <c r="F1187" s="256">
        <v>41960</v>
      </c>
      <c r="G1187" s="42">
        <v>10819.2</v>
      </c>
      <c r="H1187" s="217">
        <f t="shared" si="38"/>
        <v>0</v>
      </c>
      <c r="I1187" s="190" t="s">
        <v>5251</v>
      </c>
      <c r="J1187" s="21"/>
      <c r="K1187" s="21"/>
      <c r="M1187" s="192">
        <v>41969</v>
      </c>
      <c r="N1187" s="193">
        <v>4493</v>
      </c>
      <c r="O1187" s="322" t="s">
        <v>4923</v>
      </c>
      <c r="P1187" s="308" t="s">
        <v>4782</v>
      </c>
      <c r="Q1187" s="309">
        <v>1078</v>
      </c>
      <c r="R1187" s="256">
        <v>41969</v>
      </c>
      <c r="S1187" s="34">
        <v>1078</v>
      </c>
      <c r="T1187" s="217">
        <f t="shared" si="37"/>
        <v>0</v>
      </c>
      <c r="U1187" s="108" t="s">
        <v>4992</v>
      </c>
    </row>
    <row r="1188" spans="1:21" x14ac:dyDescent="0.25">
      <c r="A1188" s="192">
        <v>41958</v>
      </c>
      <c r="B1188" s="193">
        <v>3582</v>
      </c>
      <c r="C1188" s="324" t="s">
        <v>4923</v>
      </c>
      <c r="D1188" s="308" t="s">
        <v>6196</v>
      </c>
      <c r="E1188" s="309">
        <v>3600</v>
      </c>
      <c r="F1188" s="256">
        <v>41961</v>
      </c>
      <c r="G1188" s="42">
        <v>3600</v>
      </c>
      <c r="H1188" s="217">
        <f t="shared" si="38"/>
        <v>0</v>
      </c>
      <c r="I1188" s="190" t="s">
        <v>5251</v>
      </c>
      <c r="J1188" s="21"/>
      <c r="K1188" s="21"/>
      <c r="M1188" s="192">
        <v>41969</v>
      </c>
      <c r="N1188" s="193">
        <v>4494</v>
      </c>
      <c r="O1188" s="322" t="s">
        <v>4923</v>
      </c>
      <c r="P1188" s="308" t="s">
        <v>4782</v>
      </c>
      <c r="Q1188" s="309">
        <v>40</v>
      </c>
      <c r="R1188" s="256">
        <v>41969</v>
      </c>
      <c r="S1188" s="34">
        <v>40</v>
      </c>
      <c r="T1188" s="217">
        <f t="shared" si="37"/>
        <v>0</v>
      </c>
      <c r="U1188" s="108" t="s">
        <v>4992</v>
      </c>
    </row>
    <row r="1189" spans="1:21" x14ac:dyDescent="0.25">
      <c r="A1189" s="192">
        <v>41958</v>
      </c>
      <c r="B1189" s="193">
        <v>3583</v>
      </c>
      <c r="C1189" s="324" t="s">
        <v>4923</v>
      </c>
      <c r="D1189" s="308" t="s">
        <v>6616</v>
      </c>
      <c r="E1189" s="309">
        <v>3600</v>
      </c>
      <c r="F1189" s="256">
        <v>41961</v>
      </c>
      <c r="G1189" s="42">
        <v>3600</v>
      </c>
      <c r="H1189" s="217">
        <f t="shared" si="38"/>
        <v>0</v>
      </c>
      <c r="I1189" s="190" t="s">
        <v>5251</v>
      </c>
      <c r="J1189" s="21"/>
      <c r="K1189" s="21"/>
      <c r="M1189" s="192">
        <v>41970</v>
      </c>
      <c r="N1189" s="193">
        <v>4573</v>
      </c>
      <c r="O1189" s="322" t="s">
        <v>4923</v>
      </c>
      <c r="P1189" s="199" t="s">
        <v>4782</v>
      </c>
      <c r="Q1189" s="238">
        <v>968</v>
      </c>
      <c r="R1189" s="256">
        <v>41970</v>
      </c>
      <c r="S1189" s="34">
        <v>968</v>
      </c>
      <c r="T1189" s="217">
        <f t="shared" si="37"/>
        <v>0</v>
      </c>
      <c r="U1189" s="36" t="s">
        <v>4992</v>
      </c>
    </row>
    <row r="1190" spans="1:21" x14ac:dyDescent="0.25">
      <c r="A1190" s="192">
        <v>41958</v>
      </c>
      <c r="B1190" s="193">
        <v>3584</v>
      </c>
      <c r="C1190" s="324" t="s">
        <v>4923</v>
      </c>
      <c r="D1190" s="308" t="s">
        <v>4586</v>
      </c>
      <c r="E1190" s="309">
        <v>4678</v>
      </c>
      <c r="F1190" s="256">
        <v>41958</v>
      </c>
      <c r="G1190" s="42">
        <v>4678</v>
      </c>
      <c r="H1190" s="217">
        <f t="shared" si="38"/>
        <v>0</v>
      </c>
      <c r="I1190" s="190" t="s">
        <v>4992</v>
      </c>
      <c r="J1190" s="21"/>
      <c r="K1190" s="21"/>
      <c r="M1190" s="192">
        <v>41973</v>
      </c>
      <c r="N1190" s="193">
        <v>4848</v>
      </c>
      <c r="O1190" s="322" t="s">
        <v>4923</v>
      </c>
      <c r="P1190" s="308" t="s">
        <v>4782</v>
      </c>
      <c r="Q1190" s="309">
        <v>1779.8</v>
      </c>
      <c r="R1190" s="368">
        <v>41973</v>
      </c>
      <c r="S1190" s="229">
        <v>1779.8</v>
      </c>
      <c r="T1190" s="217">
        <f t="shared" si="37"/>
        <v>0</v>
      </c>
      <c r="U1190" s="20" t="s">
        <v>4992</v>
      </c>
    </row>
    <row r="1191" spans="1:21" x14ac:dyDescent="0.25">
      <c r="A1191" s="192">
        <v>41958</v>
      </c>
      <c r="B1191" s="193">
        <v>3585</v>
      </c>
      <c r="C1191" s="324" t="s">
        <v>4923</v>
      </c>
      <c r="D1191" s="308" t="s">
        <v>52</v>
      </c>
      <c r="E1191" s="309">
        <v>3753.6</v>
      </c>
      <c r="F1191" s="256">
        <v>41960</v>
      </c>
      <c r="G1191" s="42">
        <v>3753.6</v>
      </c>
      <c r="H1191" s="217">
        <f t="shared" si="38"/>
        <v>0</v>
      </c>
      <c r="I1191" s="190" t="s">
        <v>5251</v>
      </c>
      <c r="J1191" s="21"/>
      <c r="K1191" s="21"/>
      <c r="M1191" s="192">
        <v>41952</v>
      </c>
      <c r="N1191" s="193">
        <v>3063</v>
      </c>
      <c r="O1191" s="324" t="s">
        <v>4923</v>
      </c>
      <c r="P1191" s="20" t="s">
        <v>4841</v>
      </c>
      <c r="Q1191" s="213">
        <v>3478.1</v>
      </c>
      <c r="R1191" s="256">
        <v>41952</v>
      </c>
      <c r="S1191" s="42">
        <v>3478.1</v>
      </c>
      <c r="T1191" s="217">
        <f t="shared" si="37"/>
        <v>0</v>
      </c>
      <c r="U1191" s="190" t="s">
        <v>4992</v>
      </c>
    </row>
    <row r="1192" spans="1:21" x14ac:dyDescent="0.25">
      <c r="A1192" s="192">
        <v>41958</v>
      </c>
      <c r="B1192" s="193">
        <v>3586</v>
      </c>
      <c r="C1192" s="324" t="s">
        <v>4923</v>
      </c>
      <c r="D1192" s="308" t="s">
        <v>701</v>
      </c>
      <c r="E1192" s="309">
        <v>1800.3</v>
      </c>
      <c r="F1192" s="579">
        <v>41960</v>
      </c>
      <c r="G1192" s="42">
        <v>1800.3</v>
      </c>
      <c r="H1192" s="217">
        <f t="shared" si="38"/>
        <v>0</v>
      </c>
      <c r="I1192" s="190" t="s">
        <v>5251</v>
      </c>
      <c r="J1192" s="21"/>
      <c r="K1192" s="21"/>
      <c r="M1192" s="192">
        <v>41952</v>
      </c>
      <c r="N1192" s="193">
        <v>3064</v>
      </c>
      <c r="O1192" s="324" t="s">
        <v>4923</v>
      </c>
      <c r="P1192" s="20" t="s">
        <v>4841</v>
      </c>
      <c r="Q1192" s="213">
        <v>7264.6</v>
      </c>
      <c r="R1192" s="256">
        <v>41952</v>
      </c>
      <c r="S1192" s="42">
        <v>7264.6</v>
      </c>
      <c r="T1192" s="217">
        <f t="shared" si="37"/>
        <v>0</v>
      </c>
      <c r="U1192" s="190" t="s">
        <v>4992</v>
      </c>
    </row>
    <row r="1193" spans="1:21" x14ac:dyDescent="0.25">
      <c r="A1193" s="192">
        <v>41958</v>
      </c>
      <c r="B1193" s="193">
        <v>3587</v>
      </c>
      <c r="C1193" s="324" t="s">
        <v>4923</v>
      </c>
      <c r="D1193" s="308" t="s">
        <v>47</v>
      </c>
      <c r="E1193" s="309">
        <v>3360</v>
      </c>
      <c r="F1193" s="256">
        <v>41960</v>
      </c>
      <c r="G1193" s="42">
        <v>3360</v>
      </c>
      <c r="H1193" s="217">
        <f t="shared" si="38"/>
        <v>0</v>
      </c>
      <c r="I1193" s="190" t="s">
        <v>5251</v>
      </c>
      <c r="J1193" s="21"/>
      <c r="K1193" s="21"/>
      <c r="M1193" s="192">
        <v>41955</v>
      </c>
      <c r="N1193" s="193">
        <v>3327</v>
      </c>
      <c r="O1193" s="324" t="s">
        <v>4923</v>
      </c>
      <c r="P1193" s="20" t="s">
        <v>4841</v>
      </c>
      <c r="Q1193" s="213">
        <v>6436</v>
      </c>
      <c r="R1193" s="256">
        <v>41955</v>
      </c>
      <c r="S1193" s="42">
        <v>6436</v>
      </c>
      <c r="T1193" s="217">
        <f t="shared" si="37"/>
        <v>0</v>
      </c>
      <c r="U1193" s="190" t="s">
        <v>4992</v>
      </c>
    </row>
    <row r="1194" spans="1:21" x14ac:dyDescent="0.25">
      <c r="A1194" s="192">
        <v>41958</v>
      </c>
      <c r="B1194" s="193">
        <v>3588</v>
      </c>
      <c r="C1194" s="324" t="s">
        <v>4923</v>
      </c>
      <c r="D1194" s="308" t="s">
        <v>4586</v>
      </c>
      <c r="E1194" s="309">
        <v>2971.6</v>
      </c>
      <c r="F1194" s="256">
        <v>41958</v>
      </c>
      <c r="G1194" s="42">
        <v>2971.6</v>
      </c>
      <c r="H1194" s="217">
        <f t="shared" si="38"/>
        <v>0</v>
      </c>
      <c r="I1194" s="190" t="s">
        <v>4992</v>
      </c>
      <c r="J1194" s="21"/>
      <c r="K1194" s="21"/>
      <c r="M1194" s="192">
        <v>41956</v>
      </c>
      <c r="N1194" s="193">
        <v>3448</v>
      </c>
      <c r="O1194" s="324" t="s">
        <v>4923</v>
      </c>
      <c r="P1194" s="308" t="s">
        <v>4841</v>
      </c>
      <c r="Q1194" s="309">
        <v>1100</v>
      </c>
      <c r="R1194" s="256">
        <v>41956</v>
      </c>
      <c r="S1194" s="34">
        <v>1100</v>
      </c>
      <c r="T1194" s="217">
        <f t="shared" si="37"/>
        <v>0</v>
      </c>
      <c r="U1194" s="32" t="s">
        <v>4992</v>
      </c>
    </row>
    <row r="1195" spans="1:21" x14ac:dyDescent="0.25">
      <c r="A1195" s="192">
        <v>41958</v>
      </c>
      <c r="B1195" s="193">
        <v>3589</v>
      </c>
      <c r="C1195" s="324" t="s">
        <v>4923</v>
      </c>
      <c r="D1195" s="308" t="s">
        <v>6605</v>
      </c>
      <c r="E1195" s="309">
        <v>2064</v>
      </c>
      <c r="F1195" s="256">
        <v>41960</v>
      </c>
      <c r="G1195" s="42">
        <v>2064</v>
      </c>
      <c r="H1195" s="217">
        <f t="shared" si="38"/>
        <v>0</v>
      </c>
      <c r="I1195" s="190" t="s">
        <v>5251</v>
      </c>
      <c r="J1195" s="21"/>
      <c r="K1195" s="21"/>
      <c r="M1195" s="192">
        <v>41962</v>
      </c>
      <c r="N1195" s="193">
        <v>3909</v>
      </c>
      <c r="O1195" s="324" t="s">
        <v>4923</v>
      </c>
      <c r="P1195" s="308" t="s">
        <v>4841</v>
      </c>
      <c r="Q1195" s="309">
        <v>9301.7999999999993</v>
      </c>
      <c r="R1195" s="256">
        <v>41962</v>
      </c>
      <c r="S1195" s="42">
        <v>9301.7999999999993</v>
      </c>
      <c r="T1195" s="217">
        <f t="shared" si="37"/>
        <v>0</v>
      </c>
      <c r="U1195" s="20" t="s">
        <v>4992</v>
      </c>
    </row>
    <row r="1196" spans="1:21" x14ac:dyDescent="0.25">
      <c r="A1196" s="192">
        <v>41958</v>
      </c>
      <c r="B1196" s="193">
        <v>3590</v>
      </c>
      <c r="C1196" s="324" t="s">
        <v>4923</v>
      </c>
      <c r="D1196" s="308" t="s">
        <v>763</v>
      </c>
      <c r="E1196" s="309">
        <v>31382</v>
      </c>
      <c r="F1196" s="256">
        <v>41958</v>
      </c>
      <c r="G1196" s="42">
        <v>31382</v>
      </c>
      <c r="H1196" s="217">
        <f t="shared" si="38"/>
        <v>0</v>
      </c>
      <c r="I1196" s="190" t="s">
        <v>4997</v>
      </c>
      <c r="J1196" s="21"/>
      <c r="K1196" s="21"/>
      <c r="M1196" s="192">
        <v>41964</v>
      </c>
      <c r="N1196" s="193">
        <v>4093</v>
      </c>
      <c r="O1196" s="322" t="s">
        <v>4923</v>
      </c>
      <c r="P1196" s="308" t="s">
        <v>4841</v>
      </c>
      <c r="Q1196" s="309">
        <v>9712</v>
      </c>
      <c r="R1196" s="256">
        <v>41964</v>
      </c>
      <c r="S1196" s="34">
        <v>9712</v>
      </c>
      <c r="T1196" s="217">
        <f t="shared" si="37"/>
        <v>0</v>
      </c>
      <c r="U1196" s="108" t="s">
        <v>4992</v>
      </c>
    </row>
    <row r="1197" spans="1:21" x14ac:dyDescent="0.25">
      <c r="A1197" s="192">
        <v>41958</v>
      </c>
      <c r="B1197" s="193">
        <v>3591</v>
      </c>
      <c r="C1197" s="324" t="s">
        <v>4923</v>
      </c>
      <c r="D1197" s="308" t="s">
        <v>2714</v>
      </c>
      <c r="E1197" s="309">
        <v>5120.3999999999996</v>
      </c>
      <c r="F1197" s="256">
        <v>41960</v>
      </c>
      <c r="G1197" s="42">
        <v>5120.3999999999996</v>
      </c>
      <c r="H1197" s="217">
        <f t="shared" si="38"/>
        <v>0</v>
      </c>
      <c r="I1197" s="190" t="s">
        <v>5251</v>
      </c>
      <c r="J1197" s="21"/>
      <c r="K1197" s="21"/>
      <c r="M1197" s="192">
        <v>41969</v>
      </c>
      <c r="N1197" s="193">
        <v>4491</v>
      </c>
      <c r="O1197" s="322" t="s">
        <v>4923</v>
      </c>
      <c r="P1197" s="308" t="s">
        <v>4841</v>
      </c>
      <c r="Q1197" s="309">
        <v>14882.2</v>
      </c>
      <c r="R1197" s="256">
        <v>41969</v>
      </c>
      <c r="S1197" s="34">
        <v>14882.2</v>
      </c>
      <c r="T1197" s="217">
        <f t="shared" si="37"/>
        <v>0</v>
      </c>
      <c r="U1197" s="108" t="s">
        <v>4992</v>
      </c>
    </row>
    <row r="1198" spans="1:21" x14ac:dyDescent="0.25">
      <c r="A1198" s="192">
        <v>41958</v>
      </c>
      <c r="B1198" s="193">
        <v>3592</v>
      </c>
      <c r="C1198" s="324" t="s">
        <v>4923</v>
      </c>
      <c r="D1198" s="308" t="s">
        <v>1693</v>
      </c>
      <c r="E1198" s="309">
        <v>1800</v>
      </c>
      <c r="F1198" s="256">
        <v>41958</v>
      </c>
      <c r="G1198" s="42">
        <v>1800</v>
      </c>
      <c r="H1198" s="217">
        <f t="shared" si="38"/>
        <v>0</v>
      </c>
      <c r="I1198" s="190" t="s">
        <v>4992</v>
      </c>
      <c r="J1198" s="21"/>
      <c r="K1198" s="21"/>
      <c r="M1198" s="192">
        <v>41944</v>
      </c>
      <c r="N1198" s="193">
        <v>2496</v>
      </c>
      <c r="O1198" s="324" t="s">
        <v>4923</v>
      </c>
      <c r="P1198" s="308" t="s">
        <v>1915</v>
      </c>
      <c r="Q1198" s="309">
        <v>2866.2</v>
      </c>
      <c r="R1198" s="256">
        <v>41944</v>
      </c>
      <c r="S1198" s="42">
        <v>2866.2</v>
      </c>
      <c r="T1198" s="77">
        <f t="shared" si="37"/>
        <v>0</v>
      </c>
      <c r="U1198" s="20" t="s">
        <v>4992</v>
      </c>
    </row>
    <row r="1199" spans="1:21" x14ac:dyDescent="0.25">
      <c r="A1199" s="192">
        <v>41958</v>
      </c>
      <c r="B1199" s="193">
        <v>3593</v>
      </c>
      <c r="C1199" s="324" t="s">
        <v>4923</v>
      </c>
      <c r="D1199" s="308" t="s">
        <v>6701</v>
      </c>
      <c r="E1199" s="309">
        <v>4695.3999999999996</v>
      </c>
      <c r="F1199" s="256">
        <v>41958</v>
      </c>
      <c r="G1199" s="42">
        <v>4695.3999999999996</v>
      </c>
      <c r="H1199" s="217">
        <f t="shared" si="38"/>
        <v>0</v>
      </c>
      <c r="I1199" s="190" t="s">
        <v>4992</v>
      </c>
      <c r="J1199" s="21"/>
      <c r="K1199" s="21"/>
      <c r="M1199" s="192">
        <v>41950</v>
      </c>
      <c r="N1199" s="193">
        <v>2972</v>
      </c>
      <c r="O1199" s="324" t="s">
        <v>4923</v>
      </c>
      <c r="P1199" s="308" t="s">
        <v>1915</v>
      </c>
      <c r="Q1199" s="309">
        <v>1202.2</v>
      </c>
      <c r="R1199" s="256">
        <v>41950</v>
      </c>
      <c r="S1199" s="42">
        <v>1202.2</v>
      </c>
      <c r="T1199" s="217">
        <f t="shared" si="37"/>
        <v>0</v>
      </c>
      <c r="U1199" s="20" t="s">
        <v>6049</v>
      </c>
    </row>
    <row r="1200" spans="1:21" x14ac:dyDescent="0.25">
      <c r="A1200" s="192">
        <v>41958</v>
      </c>
      <c r="B1200" s="193">
        <v>3594</v>
      </c>
      <c r="C1200" s="324" t="s">
        <v>4923</v>
      </c>
      <c r="D1200" s="295" t="s">
        <v>53</v>
      </c>
      <c r="E1200" s="296">
        <v>0</v>
      </c>
      <c r="F1200" s="256"/>
      <c r="G1200" s="42"/>
      <c r="H1200" s="217">
        <f t="shared" si="38"/>
        <v>0</v>
      </c>
      <c r="I1200" s="190" t="s">
        <v>3076</v>
      </c>
      <c r="J1200" s="21"/>
      <c r="K1200" s="21"/>
      <c r="M1200" s="192">
        <v>41951</v>
      </c>
      <c r="N1200" s="193">
        <v>3032</v>
      </c>
      <c r="O1200" s="324" t="s">
        <v>4923</v>
      </c>
      <c r="P1200" s="20" t="s">
        <v>1915</v>
      </c>
      <c r="Q1200" s="213">
        <v>121.6</v>
      </c>
      <c r="R1200" s="256">
        <v>41951</v>
      </c>
      <c r="S1200" s="42">
        <v>121.6</v>
      </c>
      <c r="T1200" s="217">
        <f t="shared" si="37"/>
        <v>0</v>
      </c>
      <c r="U1200" s="20" t="s">
        <v>4992</v>
      </c>
    </row>
    <row r="1201" spans="1:21" x14ac:dyDescent="0.25">
      <c r="A1201" s="192">
        <v>41958</v>
      </c>
      <c r="B1201" s="193">
        <v>3595</v>
      </c>
      <c r="C1201" s="324" t="s">
        <v>4923</v>
      </c>
      <c r="D1201" s="308" t="s">
        <v>891</v>
      </c>
      <c r="E1201" s="309">
        <v>5634.7</v>
      </c>
      <c r="F1201" s="256">
        <v>41958</v>
      </c>
      <c r="G1201" s="42">
        <v>5634.7</v>
      </c>
      <c r="H1201" s="217">
        <f t="shared" si="38"/>
        <v>0</v>
      </c>
      <c r="I1201" s="190" t="s">
        <v>4992</v>
      </c>
      <c r="J1201" s="21"/>
      <c r="K1201" s="21"/>
      <c r="M1201" s="192">
        <v>41953</v>
      </c>
      <c r="N1201" s="193">
        <v>3180</v>
      </c>
      <c r="O1201" s="324" t="s">
        <v>4923</v>
      </c>
      <c r="P1201" s="20" t="s">
        <v>1915</v>
      </c>
      <c r="Q1201" s="213">
        <v>1048.8</v>
      </c>
      <c r="R1201" s="256">
        <v>41953</v>
      </c>
      <c r="S1201" s="42">
        <v>1048.8</v>
      </c>
      <c r="T1201" s="217">
        <f t="shared" si="37"/>
        <v>0</v>
      </c>
      <c r="U1201" s="190" t="s">
        <v>4992</v>
      </c>
    </row>
    <row r="1202" spans="1:21" x14ac:dyDescent="0.25">
      <c r="A1202" s="192">
        <v>41958</v>
      </c>
      <c r="B1202" s="193">
        <v>3596</v>
      </c>
      <c r="C1202" s="324" t="s">
        <v>4923</v>
      </c>
      <c r="D1202" s="308" t="s">
        <v>2540</v>
      </c>
      <c r="E1202" s="309">
        <v>14513</v>
      </c>
      <c r="F1202" s="256">
        <v>41958</v>
      </c>
      <c r="G1202" s="42">
        <v>14513</v>
      </c>
      <c r="H1202" s="217">
        <f t="shared" si="38"/>
        <v>0</v>
      </c>
      <c r="I1202" s="190" t="s">
        <v>4992</v>
      </c>
      <c r="M1202" s="192">
        <v>41954</v>
      </c>
      <c r="N1202" s="193">
        <v>3276</v>
      </c>
      <c r="O1202" s="324" t="s">
        <v>4923</v>
      </c>
      <c r="P1202" s="20" t="s">
        <v>1915</v>
      </c>
      <c r="Q1202" s="213">
        <v>788.8</v>
      </c>
      <c r="R1202" s="256">
        <v>41954</v>
      </c>
      <c r="S1202" s="42">
        <v>788.8</v>
      </c>
      <c r="T1202" s="217">
        <f t="shared" si="37"/>
        <v>0</v>
      </c>
      <c r="U1202" s="190" t="s">
        <v>4992</v>
      </c>
    </row>
    <row r="1203" spans="1:21" x14ac:dyDescent="0.25">
      <c r="A1203" s="192">
        <v>41958</v>
      </c>
      <c r="B1203" s="193">
        <v>3597</v>
      </c>
      <c r="C1203" s="324" t="s">
        <v>4923</v>
      </c>
      <c r="D1203" s="308" t="s">
        <v>4740</v>
      </c>
      <c r="E1203" s="309">
        <v>4517.3999999999996</v>
      </c>
      <c r="F1203" s="256">
        <v>41958</v>
      </c>
      <c r="G1203" s="42">
        <v>4517.3999999999996</v>
      </c>
      <c r="H1203" s="217">
        <f t="shared" si="38"/>
        <v>0</v>
      </c>
      <c r="I1203" s="190" t="s">
        <v>4992</v>
      </c>
      <c r="M1203" s="192">
        <v>41957</v>
      </c>
      <c r="N1203" s="193">
        <v>3547</v>
      </c>
      <c r="O1203" s="324" t="s">
        <v>4923</v>
      </c>
      <c r="P1203" s="308" t="s">
        <v>1915</v>
      </c>
      <c r="Q1203" s="309">
        <v>1053.5</v>
      </c>
      <c r="R1203" s="256">
        <v>41957</v>
      </c>
      <c r="S1203" s="42">
        <v>1053.5</v>
      </c>
      <c r="T1203" s="217">
        <f t="shared" si="37"/>
        <v>0</v>
      </c>
      <c r="U1203" s="190" t="s">
        <v>4992</v>
      </c>
    </row>
    <row r="1204" spans="1:21" x14ac:dyDescent="0.25">
      <c r="A1204" s="192">
        <v>41958</v>
      </c>
      <c r="B1204" s="193">
        <v>3598</v>
      </c>
      <c r="C1204" s="324" t="s">
        <v>4923</v>
      </c>
      <c r="D1204" s="308" t="s">
        <v>790</v>
      </c>
      <c r="E1204" s="309">
        <v>5007.3999999999996</v>
      </c>
      <c r="F1204" s="256">
        <v>41958</v>
      </c>
      <c r="G1204" s="42">
        <v>5007.3999999999996</v>
      </c>
      <c r="H1204" s="217">
        <f t="shared" si="38"/>
        <v>0</v>
      </c>
      <c r="I1204" s="190" t="s">
        <v>4992</v>
      </c>
      <c r="M1204" s="192">
        <v>41961</v>
      </c>
      <c r="N1204" s="193">
        <v>3848</v>
      </c>
      <c r="O1204" s="324" t="s">
        <v>4923</v>
      </c>
      <c r="P1204" s="308" t="s">
        <v>1915</v>
      </c>
      <c r="Q1204" s="309">
        <v>487.7</v>
      </c>
      <c r="R1204" s="256">
        <v>41961</v>
      </c>
      <c r="S1204" s="229">
        <v>487.7</v>
      </c>
      <c r="T1204" s="217">
        <f t="shared" si="37"/>
        <v>0</v>
      </c>
      <c r="U1204" s="20" t="s">
        <v>4992</v>
      </c>
    </row>
    <row r="1205" spans="1:21" x14ac:dyDescent="0.25">
      <c r="A1205" s="192">
        <v>41958</v>
      </c>
      <c r="B1205" s="193">
        <v>3599</v>
      </c>
      <c r="C1205" s="324" t="s">
        <v>4923</v>
      </c>
      <c r="D1205" s="308" t="s">
        <v>4633</v>
      </c>
      <c r="E1205" s="309">
        <v>3568</v>
      </c>
      <c r="F1205" s="256">
        <v>42006</v>
      </c>
      <c r="G1205" s="42">
        <v>3568</v>
      </c>
      <c r="H1205" s="217">
        <f t="shared" si="38"/>
        <v>0</v>
      </c>
      <c r="I1205" s="190" t="s">
        <v>4992</v>
      </c>
      <c r="M1205" s="192">
        <v>41968</v>
      </c>
      <c r="N1205" s="193">
        <v>4428</v>
      </c>
      <c r="O1205" s="322" t="s">
        <v>4923</v>
      </c>
      <c r="P1205" s="308" t="s">
        <v>1915</v>
      </c>
      <c r="Q1205" s="309">
        <v>497.2</v>
      </c>
      <c r="R1205" s="256">
        <v>41968</v>
      </c>
      <c r="S1205" s="34">
        <v>497.2</v>
      </c>
      <c r="T1205" s="217">
        <f t="shared" si="37"/>
        <v>0</v>
      </c>
      <c r="U1205" s="32" t="s">
        <v>4992</v>
      </c>
    </row>
    <row r="1206" spans="1:21" x14ac:dyDescent="0.25">
      <c r="A1206" s="192">
        <v>41958</v>
      </c>
      <c r="B1206" s="193">
        <v>3600</v>
      </c>
      <c r="C1206" s="324" t="s">
        <v>4923</v>
      </c>
      <c r="D1206" s="308" t="s">
        <v>4633</v>
      </c>
      <c r="E1206" s="309">
        <v>60083.75</v>
      </c>
      <c r="F1206" s="412">
        <v>41988</v>
      </c>
      <c r="G1206" s="219">
        <v>60083.75</v>
      </c>
      <c r="H1206" s="217">
        <f t="shared" si="38"/>
        <v>0</v>
      </c>
      <c r="I1206" s="190" t="s">
        <v>4992</v>
      </c>
      <c r="M1206" s="192">
        <v>41971</v>
      </c>
      <c r="N1206" s="193">
        <v>4708</v>
      </c>
      <c r="O1206" s="322" t="s">
        <v>4923</v>
      </c>
      <c r="P1206" s="308" t="s">
        <v>1915</v>
      </c>
      <c r="Q1206" s="309">
        <v>1613.4</v>
      </c>
      <c r="R1206" s="256">
        <v>41971</v>
      </c>
      <c r="S1206" s="229">
        <v>1613.4</v>
      </c>
      <c r="T1206" s="217">
        <f t="shared" si="37"/>
        <v>0</v>
      </c>
      <c r="U1206" s="20" t="s">
        <v>4992</v>
      </c>
    </row>
    <row r="1207" spans="1:21" x14ac:dyDescent="0.25">
      <c r="A1207" s="192">
        <v>41958</v>
      </c>
      <c r="B1207" s="193">
        <v>3601</v>
      </c>
      <c r="C1207" s="324" t="s">
        <v>4923</v>
      </c>
      <c r="D1207" s="308" t="s">
        <v>4731</v>
      </c>
      <c r="E1207" s="309">
        <v>2454.8000000000002</v>
      </c>
      <c r="F1207" s="256">
        <v>41958</v>
      </c>
      <c r="G1207" s="42">
        <v>2454.8000000000002</v>
      </c>
      <c r="H1207" s="217">
        <f t="shared" si="38"/>
        <v>0</v>
      </c>
      <c r="I1207" s="190" t="s">
        <v>4992</v>
      </c>
      <c r="K1207" s="33"/>
      <c r="M1207" s="192">
        <v>41972</v>
      </c>
      <c r="N1207" s="193">
        <v>4787</v>
      </c>
      <c r="O1207" s="322" t="s">
        <v>4923</v>
      </c>
      <c r="P1207" s="308" t="s">
        <v>1915</v>
      </c>
      <c r="Q1207" s="309">
        <v>1513.3</v>
      </c>
      <c r="R1207" s="368">
        <v>41972</v>
      </c>
      <c r="S1207" s="229">
        <v>1513.3</v>
      </c>
      <c r="T1207" s="217">
        <f t="shared" si="37"/>
        <v>0</v>
      </c>
      <c r="U1207" s="20" t="s">
        <v>4992</v>
      </c>
    </row>
    <row r="1208" spans="1:21" x14ac:dyDescent="0.25">
      <c r="A1208" s="192">
        <v>41958</v>
      </c>
      <c r="B1208" s="193">
        <v>3602</v>
      </c>
      <c r="C1208" s="324" t="s">
        <v>4923</v>
      </c>
      <c r="D1208" s="308" t="s">
        <v>4234</v>
      </c>
      <c r="E1208" s="309">
        <v>3214.8</v>
      </c>
      <c r="F1208" s="256">
        <v>41958</v>
      </c>
      <c r="G1208" s="42">
        <v>3214.8</v>
      </c>
      <c r="H1208" s="217">
        <f t="shared" si="38"/>
        <v>0</v>
      </c>
      <c r="I1208" s="190" t="s">
        <v>4992</v>
      </c>
      <c r="M1208" s="192">
        <v>41944</v>
      </c>
      <c r="N1208" s="193">
        <v>2450</v>
      </c>
      <c r="O1208" s="324" t="s">
        <v>4923</v>
      </c>
      <c r="P1208" s="308" t="s">
        <v>6610</v>
      </c>
      <c r="Q1208" s="309">
        <v>764.4</v>
      </c>
      <c r="R1208" s="256">
        <v>41944</v>
      </c>
      <c r="S1208" s="42">
        <v>764.4</v>
      </c>
      <c r="T1208" s="77">
        <f t="shared" si="37"/>
        <v>0</v>
      </c>
      <c r="U1208" s="190" t="s">
        <v>4992</v>
      </c>
    </row>
    <row r="1209" spans="1:21" x14ac:dyDescent="0.25">
      <c r="A1209" s="192">
        <v>41958</v>
      </c>
      <c r="B1209" s="193">
        <v>3603</v>
      </c>
      <c r="C1209" s="324" t="s">
        <v>4923</v>
      </c>
      <c r="D1209" s="308" t="s">
        <v>6120</v>
      </c>
      <c r="E1209" s="309">
        <v>11250</v>
      </c>
      <c r="F1209" s="256">
        <v>41961</v>
      </c>
      <c r="G1209" s="42">
        <v>11250</v>
      </c>
      <c r="H1209" s="217">
        <f t="shared" si="38"/>
        <v>0</v>
      </c>
      <c r="I1209" s="190" t="s">
        <v>4992</v>
      </c>
      <c r="M1209" s="192">
        <v>41944</v>
      </c>
      <c r="N1209" s="193">
        <v>2446</v>
      </c>
      <c r="O1209" s="324" t="s">
        <v>4923</v>
      </c>
      <c r="P1209" s="308" t="s">
        <v>123</v>
      </c>
      <c r="Q1209" s="309">
        <v>5040.5</v>
      </c>
      <c r="R1209" s="256">
        <v>41945</v>
      </c>
      <c r="S1209" s="42">
        <v>5040.5</v>
      </c>
      <c r="T1209" s="77">
        <f t="shared" si="37"/>
        <v>0</v>
      </c>
      <c r="U1209" s="190" t="s">
        <v>4992</v>
      </c>
    </row>
    <row r="1210" spans="1:21" x14ac:dyDescent="0.25">
      <c r="A1210" s="192">
        <v>41958</v>
      </c>
      <c r="B1210" s="193">
        <v>3604</v>
      </c>
      <c r="C1210" s="324" t="s">
        <v>4923</v>
      </c>
      <c r="D1210" s="308" t="s">
        <v>2382</v>
      </c>
      <c r="E1210" s="309">
        <v>9931.1</v>
      </c>
      <c r="F1210" s="256">
        <v>41958</v>
      </c>
      <c r="G1210" s="42">
        <v>9931.1</v>
      </c>
      <c r="H1210" s="217">
        <f t="shared" si="38"/>
        <v>0</v>
      </c>
      <c r="I1210" s="190" t="s">
        <v>4992</v>
      </c>
      <c r="M1210" s="192">
        <v>41945</v>
      </c>
      <c r="N1210" s="193">
        <v>2514</v>
      </c>
      <c r="O1210" s="324" t="s">
        <v>4923</v>
      </c>
      <c r="P1210" s="308" t="s">
        <v>123</v>
      </c>
      <c r="Q1210" s="309">
        <v>6260.4</v>
      </c>
      <c r="R1210" s="256">
        <v>41947</v>
      </c>
      <c r="S1210" s="42">
        <v>6260.4</v>
      </c>
      <c r="T1210" s="77">
        <f t="shared" si="37"/>
        <v>0</v>
      </c>
      <c r="U1210" s="20" t="s">
        <v>4992</v>
      </c>
    </row>
    <row r="1211" spans="1:21" x14ac:dyDescent="0.25">
      <c r="A1211" s="192">
        <v>41958</v>
      </c>
      <c r="B1211" s="193">
        <v>3605</v>
      </c>
      <c r="C1211" s="324" t="s">
        <v>4923</v>
      </c>
      <c r="D1211" s="308" t="s">
        <v>4953</v>
      </c>
      <c r="E1211" s="309">
        <v>14431.8</v>
      </c>
      <c r="F1211" s="256">
        <v>41958</v>
      </c>
      <c r="G1211" s="42">
        <v>14431.8</v>
      </c>
      <c r="H1211" s="217">
        <f t="shared" si="38"/>
        <v>0</v>
      </c>
      <c r="I1211" s="190" t="s">
        <v>4995</v>
      </c>
      <c r="M1211" s="192">
        <v>41946</v>
      </c>
      <c r="N1211" s="193">
        <v>2541</v>
      </c>
      <c r="O1211" s="324" t="s">
        <v>4923</v>
      </c>
      <c r="P1211" s="661" t="s">
        <v>123</v>
      </c>
      <c r="Q1211" s="309">
        <v>3255.1</v>
      </c>
      <c r="R1211" s="256">
        <v>41946</v>
      </c>
      <c r="S1211" s="42">
        <v>3255.1</v>
      </c>
      <c r="T1211" s="77">
        <f t="shared" si="37"/>
        <v>0</v>
      </c>
      <c r="U1211" s="50" t="s">
        <v>4992</v>
      </c>
    </row>
    <row r="1212" spans="1:21" x14ac:dyDescent="0.25">
      <c r="A1212" s="192">
        <v>41958</v>
      </c>
      <c r="B1212" s="193">
        <v>3606</v>
      </c>
      <c r="C1212" s="324" t="s">
        <v>4923</v>
      </c>
      <c r="D1212" s="308" t="s">
        <v>136</v>
      </c>
      <c r="E1212" s="309">
        <v>3099</v>
      </c>
      <c r="F1212" s="256">
        <v>41958</v>
      </c>
      <c r="G1212" s="42">
        <v>3099</v>
      </c>
      <c r="H1212" s="217">
        <f t="shared" si="38"/>
        <v>0</v>
      </c>
      <c r="I1212" s="190" t="s">
        <v>4992</v>
      </c>
      <c r="M1212" s="192">
        <v>41947</v>
      </c>
      <c r="N1212" s="193">
        <v>2657</v>
      </c>
      <c r="O1212" s="324" t="s">
        <v>4923</v>
      </c>
      <c r="P1212" s="661" t="s">
        <v>123</v>
      </c>
      <c r="Q1212" s="309">
        <v>4913.3999999999996</v>
      </c>
      <c r="R1212" s="256">
        <v>41948</v>
      </c>
      <c r="S1212" s="42">
        <v>4913.3999999999996</v>
      </c>
      <c r="T1212" s="217">
        <f t="shared" si="37"/>
        <v>0</v>
      </c>
      <c r="U1212" s="50" t="s">
        <v>4992</v>
      </c>
    </row>
    <row r="1213" spans="1:21" x14ac:dyDescent="0.25">
      <c r="A1213" s="192">
        <v>41958</v>
      </c>
      <c r="B1213" s="193">
        <v>3607</v>
      </c>
      <c r="C1213" s="324" t="s">
        <v>4923</v>
      </c>
      <c r="D1213" s="308" t="s">
        <v>5732</v>
      </c>
      <c r="E1213" s="309">
        <v>2834.1</v>
      </c>
      <c r="F1213" s="256">
        <v>41958</v>
      </c>
      <c r="G1213" s="42">
        <v>2834.1</v>
      </c>
      <c r="H1213" s="217">
        <f t="shared" si="38"/>
        <v>0</v>
      </c>
      <c r="I1213" s="190" t="s">
        <v>4992</v>
      </c>
      <c r="M1213" s="192">
        <v>41948</v>
      </c>
      <c r="N1213" s="193">
        <v>2713</v>
      </c>
      <c r="O1213" s="324" t="s">
        <v>4923</v>
      </c>
      <c r="P1213" s="308" t="s">
        <v>123</v>
      </c>
      <c r="Q1213" s="309">
        <v>14353.8</v>
      </c>
      <c r="R1213" s="256">
        <v>41949</v>
      </c>
      <c r="S1213" s="42">
        <v>14353.8</v>
      </c>
      <c r="T1213" s="217">
        <f t="shared" si="37"/>
        <v>0</v>
      </c>
      <c r="U1213" s="190" t="s">
        <v>4992</v>
      </c>
    </row>
    <row r="1214" spans="1:21" x14ac:dyDescent="0.25">
      <c r="A1214" s="192">
        <v>41958</v>
      </c>
      <c r="B1214" s="193">
        <v>3608</v>
      </c>
      <c r="C1214" s="324" t="s">
        <v>4923</v>
      </c>
      <c r="D1214" s="308" t="s">
        <v>4782</v>
      </c>
      <c r="E1214" s="309">
        <v>131.69999999999999</v>
      </c>
      <c r="F1214" s="256">
        <v>41958</v>
      </c>
      <c r="G1214" s="42">
        <v>131.69999999999999</v>
      </c>
      <c r="H1214" s="217">
        <f t="shared" si="38"/>
        <v>0</v>
      </c>
      <c r="I1214" s="190" t="s">
        <v>4992</v>
      </c>
      <c r="M1214" s="192">
        <v>41949</v>
      </c>
      <c r="N1214" s="193">
        <v>2803</v>
      </c>
      <c r="O1214" s="324" t="s">
        <v>4923</v>
      </c>
      <c r="P1214" s="308" t="s">
        <v>123</v>
      </c>
      <c r="Q1214" s="309">
        <v>2345</v>
      </c>
      <c r="R1214" s="256">
        <v>41950</v>
      </c>
      <c r="S1214" s="42">
        <v>2345</v>
      </c>
      <c r="T1214" s="217">
        <f t="shared" si="37"/>
        <v>0</v>
      </c>
      <c r="U1214" s="190" t="s">
        <v>4992</v>
      </c>
    </row>
    <row r="1215" spans="1:21" x14ac:dyDescent="0.25">
      <c r="A1215" s="192">
        <v>41958</v>
      </c>
      <c r="B1215" s="193">
        <v>3609</v>
      </c>
      <c r="C1215" s="324" t="s">
        <v>4923</v>
      </c>
      <c r="D1215" s="308" t="s">
        <v>6702</v>
      </c>
      <c r="E1215" s="309">
        <v>7774</v>
      </c>
      <c r="F1215" s="256">
        <v>41962</v>
      </c>
      <c r="G1215" s="42">
        <v>7774</v>
      </c>
      <c r="H1215" s="217">
        <f t="shared" si="38"/>
        <v>0</v>
      </c>
      <c r="I1215" s="190" t="s">
        <v>4992</v>
      </c>
      <c r="M1215" s="192">
        <v>41950</v>
      </c>
      <c r="N1215" s="193">
        <v>2886</v>
      </c>
      <c r="O1215" s="324" t="s">
        <v>4923</v>
      </c>
      <c r="P1215" s="308" t="s">
        <v>123</v>
      </c>
      <c r="Q1215" s="309">
        <v>7392</v>
      </c>
      <c r="R1215" s="256">
        <v>41951</v>
      </c>
      <c r="S1215" s="42">
        <v>7392</v>
      </c>
      <c r="T1215" s="217">
        <f t="shared" si="37"/>
        <v>0</v>
      </c>
      <c r="U1215" s="20" t="s">
        <v>4992</v>
      </c>
    </row>
    <row r="1216" spans="1:21" x14ac:dyDescent="0.25">
      <c r="A1216" s="192">
        <v>41958</v>
      </c>
      <c r="B1216" s="193">
        <v>3610</v>
      </c>
      <c r="C1216" s="324" t="s">
        <v>4923</v>
      </c>
      <c r="D1216" s="20" t="s">
        <v>1607</v>
      </c>
      <c r="E1216" s="213">
        <v>6287.6</v>
      </c>
      <c r="F1216" s="256">
        <v>41958</v>
      </c>
      <c r="G1216" s="42">
        <v>6287.6</v>
      </c>
      <c r="H1216" s="217">
        <f t="shared" si="38"/>
        <v>0</v>
      </c>
      <c r="I1216" s="190" t="s">
        <v>4992</v>
      </c>
      <c r="M1216" s="192">
        <v>41951</v>
      </c>
      <c r="N1216" s="193">
        <v>2994</v>
      </c>
      <c r="O1216" s="324" t="s">
        <v>4923</v>
      </c>
      <c r="P1216" s="20" t="s">
        <v>123</v>
      </c>
      <c r="Q1216" s="213">
        <v>6882.2</v>
      </c>
      <c r="R1216" s="256">
        <v>41953</v>
      </c>
      <c r="S1216" s="42">
        <v>6882.2</v>
      </c>
      <c r="T1216" s="217">
        <f t="shared" si="37"/>
        <v>0</v>
      </c>
      <c r="U1216" s="20" t="s">
        <v>4992</v>
      </c>
    </row>
    <row r="1217" spans="1:21" x14ac:dyDescent="0.25">
      <c r="A1217" s="192">
        <v>41958</v>
      </c>
      <c r="B1217" s="193">
        <v>3611</v>
      </c>
      <c r="C1217" s="324" t="s">
        <v>4923</v>
      </c>
      <c r="D1217" s="20" t="s">
        <v>4612</v>
      </c>
      <c r="E1217" s="213">
        <v>6975</v>
      </c>
      <c r="F1217" s="256">
        <v>41962</v>
      </c>
      <c r="G1217" s="42">
        <v>6975</v>
      </c>
      <c r="H1217" s="217">
        <f t="shared" si="38"/>
        <v>0</v>
      </c>
      <c r="I1217" s="190" t="s">
        <v>4992</v>
      </c>
      <c r="M1217" s="192">
        <v>41953</v>
      </c>
      <c r="N1217" s="193">
        <v>3117</v>
      </c>
      <c r="O1217" s="324" t="s">
        <v>4923</v>
      </c>
      <c r="P1217" s="20" t="s">
        <v>123</v>
      </c>
      <c r="Q1217" s="213">
        <v>1417.5</v>
      </c>
      <c r="R1217" s="256">
        <v>41953</v>
      </c>
      <c r="S1217" s="42">
        <v>1417.5</v>
      </c>
      <c r="T1217" s="217">
        <f t="shared" si="37"/>
        <v>0</v>
      </c>
      <c r="U1217" s="190" t="s">
        <v>4992</v>
      </c>
    </row>
    <row r="1218" spans="1:21" x14ac:dyDescent="0.25">
      <c r="A1218" s="192">
        <v>41958</v>
      </c>
      <c r="B1218" s="193">
        <v>3612</v>
      </c>
      <c r="C1218" s="324" t="s">
        <v>4923</v>
      </c>
      <c r="D1218" s="20" t="s">
        <v>743</v>
      </c>
      <c r="E1218" s="213">
        <v>765</v>
      </c>
      <c r="F1218" s="256">
        <v>41960</v>
      </c>
      <c r="G1218" s="42">
        <v>765</v>
      </c>
      <c r="H1218" s="217">
        <f t="shared" si="38"/>
        <v>0</v>
      </c>
      <c r="I1218" s="190" t="s">
        <v>4992</v>
      </c>
      <c r="M1218" s="192">
        <v>41954</v>
      </c>
      <c r="N1218" s="193">
        <v>3238</v>
      </c>
      <c r="O1218" s="324" t="s">
        <v>4923</v>
      </c>
      <c r="P1218" s="20" t="s">
        <v>123</v>
      </c>
      <c r="Q1218" s="213">
        <v>9173.1</v>
      </c>
      <c r="R1218" s="256">
        <v>41956</v>
      </c>
      <c r="S1218" s="42">
        <v>9173.1</v>
      </c>
      <c r="T1218" s="217">
        <f t="shared" si="37"/>
        <v>0</v>
      </c>
      <c r="U1218" s="190" t="s">
        <v>4992</v>
      </c>
    </row>
    <row r="1219" spans="1:21" x14ac:dyDescent="0.25">
      <c r="A1219" s="192">
        <v>41958</v>
      </c>
      <c r="B1219" s="193">
        <v>3613</v>
      </c>
      <c r="C1219" s="324" t="s">
        <v>4923</v>
      </c>
      <c r="D1219" s="20" t="s">
        <v>560</v>
      </c>
      <c r="E1219" s="213">
        <v>12484.8</v>
      </c>
      <c r="F1219" s="256">
        <v>41960</v>
      </c>
      <c r="G1219" s="42">
        <v>12484.8</v>
      </c>
      <c r="H1219" s="217">
        <f t="shared" si="38"/>
        <v>0</v>
      </c>
      <c r="I1219" s="190" t="s">
        <v>4992</v>
      </c>
      <c r="M1219" s="192">
        <v>41955</v>
      </c>
      <c r="N1219" s="193">
        <v>3298</v>
      </c>
      <c r="O1219" s="324" t="s">
        <v>4923</v>
      </c>
      <c r="P1219" s="20" t="s">
        <v>123</v>
      </c>
      <c r="Q1219" s="213">
        <v>2001.6</v>
      </c>
      <c r="R1219" s="256">
        <v>41955</v>
      </c>
      <c r="S1219" s="42">
        <v>2001.6</v>
      </c>
      <c r="T1219" s="217">
        <f t="shared" ref="T1219:T1282" si="39">Q1219-S1219</f>
        <v>0</v>
      </c>
      <c r="U1219" s="20" t="s">
        <v>4992</v>
      </c>
    </row>
    <row r="1220" spans="1:21" x14ac:dyDescent="0.25">
      <c r="A1220" s="192">
        <v>41958</v>
      </c>
      <c r="B1220" s="193">
        <v>3614</v>
      </c>
      <c r="C1220" s="324" t="s">
        <v>4923</v>
      </c>
      <c r="D1220" s="20" t="s">
        <v>231</v>
      </c>
      <c r="E1220" s="213">
        <v>640</v>
      </c>
      <c r="F1220" s="256">
        <v>41960</v>
      </c>
      <c r="G1220" s="42">
        <v>640</v>
      </c>
      <c r="H1220" s="217">
        <f t="shared" si="38"/>
        <v>0</v>
      </c>
      <c r="I1220" s="190" t="s">
        <v>4992</v>
      </c>
      <c r="M1220" s="192">
        <v>41956</v>
      </c>
      <c r="N1220" s="193">
        <v>3376</v>
      </c>
      <c r="O1220" s="324" t="s">
        <v>4923</v>
      </c>
      <c r="P1220" s="20" t="s">
        <v>123</v>
      </c>
      <c r="Q1220" s="213">
        <v>3032.4</v>
      </c>
      <c r="R1220" s="256">
        <v>41957</v>
      </c>
      <c r="S1220" s="42">
        <v>3032.4</v>
      </c>
      <c r="T1220" s="217">
        <f t="shared" si="39"/>
        <v>0</v>
      </c>
      <c r="U1220" s="190" t="s">
        <v>4992</v>
      </c>
    </row>
    <row r="1221" spans="1:21" x14ac:dyDescent="0.25">
      <c r="A1221" s="192">
        <v>41958</v>
      </c>
      <c r="B1221" s="193">
        <v>3615</v>
      </c>
      <c r="C1221" s="324" t="s">
        <v>4923</v>
      </c>
      <c r="D1221" s="20" t="s">
        <v>51</v>
      </c>
      <c r="E1221" s="213">
        <v>5245.2</v>
      </c>
      <c r="F1221" s="256">
        <v>41958</v>
      </c>
      <c r="G1221" s="42">
        <v>5245.2</v>
      </c>
      <c r="H1221" s="217">
        <f t="shared" si="38"/>
        <v>0</v>
      </c>
      <c r="I1221" s="190" t="s">
        <v>4992</v>
      </c>
      <c r="M1221" s="192">
        <v>41957</v>
      </c>
      <c r="N1221" s="193">
        <v>3476</v>
      </c>
      <c r="O1221" s="324" t="s">
        <v>4923</v>
      </c>
      <c r="P1221" s="308" t="s">
        <v>123</v>
      </c>
      <c r="Q1221" s="309">
        <v>6693.2</v>
      </c>
      <c r="R1221" s="256">
        <v>41960</v>
      </c>
      <c r="S1221" s="42">
        <v>6693.2</v>
      </c>
      <c r="T1221" s="217">
        <f t="shared" si="39"/>
        <v>0</v>
      </c>
      <c r="U1221" s="20" t="s">
        <v>4992</v>
      </c>
    </row>
    <row r="1222" spans="1:21" x14ac:dyDescent="0.25">
      <c r="A1222" s="192">
        <v>41958</v>
      </c>
      <c r="B1222" s="193">
        <v>3616</v>
      </c>
      <c r="C1222" s="324" t="s">
        <v>4923</v>
      </c>
      <c r="D1222" s="20" t="s">
        <v>142</v>
      </c>
      <c r="E1222" s="213">
        <v>624</v>
      </c>
      <c r="F1222" s="256">
        <v>41960</v>
      </c>
      <c r="G1222" s="42">
        <v>624</v>
      </c>
      <c r="H1222" s="217">
        <f t="shared" si="38"/>
        <v>0</v>
      </c>
      <c r="I1222" s="190" t="s">
        <v>5000</v>
      </c>
      <c r="K1222" s="33"/>
      <c r="M1222" s="192">
        <v>41957</v>
      </c>
      <c r="N1222" s="193">
        <v>3490</v>
      </c>
      <c r="O1222" s="324" t="s">
        <v>4923</v>
      </c>
      <c r="P1222" s="308" t="s">
        <v>123</v>
      </c>
      <c r="Q1222" s="309">
        <v>145.80000000000001</v>
      </c>
      <c r="R1222" s="256">
        <v>41957</v>
      </c>
      <c r="S1222" s="42">
        <v>145.80000000000001</v>
      </c>
      <c r="T1222" s="217">
        <f t="shared" si="39"/>
        <v>0</v>
      </c>
      <c r="U1222" s="20" t="s">
        <v>4992</v>
      </c>
    </row>
    <row r="1223" spans="1:21" x14ac:dyDescent="0.25">
      <c r="A1223" s="192">
        <v>41958</v>
      </c>
      <c r="B1223" s="193">
        <v>3617</v>
      </c>
      <c r="C1223" s="324" t="s">
        <v>4923</v>
      </c>
      <c r="D1223" s="308" t="s">
        <v>6609</v>
      </c>
      <c r="E1223" s="309">
        <v>8873.6</v>
      </c>
      <c r="F1223" s="256">
        <v>41960</v>
      </c>
      <c r="G1223" s="42">
        <v>8873.6</v>
      </c>
      <c r="H1223" s="217">
        <f t="shared" si="38"/>
        <v>0</v>
      </c>
      <c r="I1223" s="190" t="s">
        <v>5000</v>
      </c>
      <c r="M1223" s="192">
        <v>41958</v>
      </c>
      <c r="N1223" s="193">
        <v>3578</v>
      </c>
      <c r="O1223" s="324" t="s">
        <v>4923</v>
      </c>
      <c r="P1223" s="308" t="s">
        <v>123</v>
      </c>
      <c r="Q1223" s="309">
        <v>5786.35</v>
      </c>
      <c r="R1223" s="256">
        <v>41958</v>
      </c>
      <c r="S1223" s="42">
        <v>5786.35</v>
      </c>
      <c r="T1223" s="217">
        <f t="shared" si="39"/>
        <v>0</v>
      </c>
      <c r="U1223" s="190" t="s">
        <v>4992</v>
      </c>
    </row>
    <row r="1224" spans="1:21" x14ac:dyDescent="0.25">
      <c r="A1224" s="192">
        <v>41958</v>
      </c>
      <c r="B1224" s="193">
        <v>3618</v>
      </c>
      <c r="C1224" s="324" t="s">
        <v>4923</v>
      </c>
      <c r="D1224" s="20" t="s">
        <v>6609</v>
      </c>
      <c r="E1224" s="213">
        <v>4894.8</v>
      </c>
      <c r="F1224" s="256">
        <v>41960</v>
      </c>
      <c r="G1224" s="42">
        <v>4894.8</v>
      </c>
      <c r="H1224" s="217">
        <f t="shared" ref="H1224:H1287" si="40">E1224-G1224</f>
        <v>0</v>
      </c>
      <c r="I1224" s="190" t="s">
        <v>5000</v>
      </c>
      <c r="M1224" s="192">
        <v>41959</v>
      </c>
      <c r="N1224" s="193">
        <v>3638</v>
      </c>
      <c r="O1224" s="324" t="s">
        <v>4923</v>
      </c>
      <c r="P1224" s="20" t="s">
        <v>123</v>
      </c>
      <c r="Q1224" s="213">
        <v>6968.6</v>
      </c>
      <c r="R1224" s="256">
        <v>41959</v>
      </c>
      <c r="S1224" s="42">
        <v>6968.6</v>
      </c>
      <c r="T1224" s="217">
        <f t="shared" si="39"/>
        <v>0</v>
      </c>
      <c r="U1224" s="20" t="s">
        <v>4992</v>
      </c>
    </row>
    <row r="1225" spans="1:21" x14ac:dyDescent="0.25">
      <c r="A1225" s="192">
        <v>41958</v>
      </c>
      <c r="B1225" s="193">
        <v>3619</v>
      </c>
      <c r="C1225" s="324" t="s">
        <v>4923</v>
      </c>
      <c r="D1225" s="20" t="s">
        <v>62</v>
      </c>
      <c r="E1225" s="213">
        <v>13950.18</v>
      </c>
      <c r="F1225" s="256">
        <v>41960</v>
      </c>
      <c r="G1225" s="42">
        <v>13950.18</v>
      </c>
      <c r="H1225" s="217">
        <f t="shared" si="40"/>
        <v>0</v>
      </c>
      <c r="I1225" s="20" t="s">
        <v>4993</v>
      </c>
      <c r="M1225" s="192">
        <v>41960</v>
      </c>
      <c r="N1225" s="193">
        <v>3692</v>
      </c>
      <c r="O1225" s="324" t="s">
        <v>4923</v>
      </c>
      <c r="P1225" s="20" t="s">
        <v>123</v>
      </c>
      <c r="Q1225" s="213">
        <v>14417.2</v>
      </c>
      <c r="R1225" s="579">
        <v>41961</v>
      </c>
      <c r="S1225" s="229">
        <v>14417.2</v>
      </c>
      <c r="T1225" s="217">
        <f t="shared" si="39"/>
        <v>0</v>
      </c>
      <c r="U1225" s="20" t="s">
        <v>4992</v>
      </c>
    </row>
    <row r="1226" spans="1:21" x14ac:dyDescent="0.25">
      <c r="A1226" s="192">
        <v>41958</v>
      </c>
      <c r="B1226" s="193">
        <v>3620</v>
      </c>
      <c r="C1226" s="324" t="s">
        <v>4923</v>
      </c>
      <c r="D1226" s="20" t="s">
        <v>5004</v>
      </c>
      <c r="E1226" s="213">
        <v>12203.2</v>
      </c>
      <c r="F1226" s="256">
        <v>41960</v>
      </c>
      <c r="G1226" s="42">
        <v>12203.2</v>
      </c>
      <c r="H1226" s="217">
        <f t="shared" si="40"/>
        <v>0</v>
      </c>
      <c r="I1226" s="20" t="s">
        <v>4993</v>
      </c>
      <c r="M1226" s="192">
        <v>41961</v>
      </c>
      <c r="N1226" s="193">
        <v>3781</v>
      </c>
      <c r="O1226" s="324" t="s">
        <v>4923</v>
      </c>
      <c r="P1226" s="20" t="s">
        <v>123</v>
      </c>
      <c r="Q1226" s="213">
        <v>7655.4</v>
      </c>
      <c r="R1226" s="256">
        <v>41963</v>
      </c>
      <c r="S1226" s="229">
        <v>7655.4</v>
      </c>
      <c r="T1226" s="217">
        <f t="shared" si="39"/>
        <v>0</v>
      </c>
      <c r="U1226" s="190" t="s">
        <v>4992</v>
      </c>
    </row>
    <row r="1227" spans="1:21" x14ac:dyDescent="0.25">
      <c r="A1227" s="192">
        <v>41958</v>
      </c>
      <c r="B1227" s="193">
        <v>3621</v>
      </c>
      <c r="C1227" s="324" t="s">
        <v>4923</v>
      </c>
      <c r="D1227" s="20" t="s">
        <v>494</v>
      </c>
      <c r="E1227" s="213">
        <v>823.2</v>
      </c>
      <c r="F1227" s="256">
        <v>41958</v>
      </c>
      <c r="G1227" s="42">
        <v>823.2</v>
      </c>
      <c r="H1227" s="217">
        <f t="shared" si="40"/>
        <v>0</v>
      </c>
      <c r="I1227" s="20" t="s">
        <v>4992</v>
      </c>
      <c r="M1227" s="192">
        <v>41962</v>
      </c>
      <c r="N1227" s="193">
        <v>3867</v>
      </c>
      <c r="O1227" s="324" t="s">
        <v>4923</v>
      </c>
      <c r="P1227" s="308" t="s">
        <v>123</v>
      </c>
      <c r="Q1227" s="309">
        <v>381.8</v>
      </c>
      <c r="R1227" s="256">
        <v>41962</v>
      </c>
      <c r="S1227" s="229">
        <v>381.3</v>
      </c>
      <c r="T1227" s="217">
        <f t="shared" si="39"/>
        <v>0.5</v>
      </c>
      <c r="U1227" s="20" t="s">
        <v>4992</v>
      </c>
    </row>
    <row r="1228" spans="1:21" x14ac:dyDescent="0.25">
      <c r="A1228" s="192">
        <v>41958</v>
      </c>
      <c r="B1228" s="193">
        <v>3622</v>
      </c>
      <c r="C1228" s="324" t="s">
        <v>4923</v>
      </c>
      <c r="D1228" s="308" t="s">
        <v>4764</v>
      </c>
      <c r="E1228" s="213">
        <v>9439.25</v>
      </c>
      <c r="F1228" s="256">
        <v>41960</v>
      </c>
      <c r="G1228" s="42">
        <v>9439.25</v>
      </c>
      <c r="H1228" s="217">
        <f t="shared" si="40"/>
        <v>0</v>
      </c>
      <c r="I1228" s="20" t="s">
        <v>4992</v>
      </c>
      <c r="M1228" s="192">
        <v>41963</v>
      </c>
      <c r="N1228" s="193">
        <v>3940</v>
      </c>
      <c r="O1228" s="324" t="s">
        <v>4923</v>
      </c>
      <c r="P1228" s="308" t="s">
        <v>123</v>
      </c>
      <c r="Q1228" s="309">
        <v>6898.1</v>
      </c>
      <c r="R1228" s="256">
        <v>41965</v>
      </c>
      <c r="S1228" s="42">
        <v>6898.1</v>
      </c>
      <c r="T1228" s="217">
        <f t="shared" si="39"/>
        <v>0</v>
      </c>
      <c r="U1228" s="20" t="s">
        <v>4992</v>
      </c>
    </row>
    <row r="1229" spans="1:21" x14ac:dyDescent="0.25">
      <c r="A1229" s="192">
        <v>41958</v>
      </c>
      <c r="B1229" s="193">
        <v>3623</v>
      </c>
      <c r="C1229" s="324" t="s">
        <v>4923</v>
      </c>
      <c r="D1229" s="20" t="s">
        <v>133</v>
      </c>
      <c r="E1229" s="213">
        <v>22732.2</v>
      </c>
      <c r="F1229" s="256">
        <v>41958</v>
      </c>
      <c r="G1229" s="42">
        <v>22732.2</v>
      </c>
      <c r="H1229" s="217">
        <f t="shared" si="40"/>
        <v>0</v>
      </c>
      <c r="I1229" s="20" t="s">
        <v>4992</v>
      </c>
      <c r="M1229" s="192">
        <v>41964</v>
      </c>
      <c r="N1229" s="193">
        <v>4038</v>
      </c>
      <c r="O1229" s="322" t="s">
        <v>4923</v>
      </c>
      <c r="P1229" s="308" t="s">
        <v>123</v>
      </c>
      <c r="Q1229" s="309">
        <v>1895.7</v>
      </c>
      <c r="R1229" s="256">
        <v>41964</v>
      </c>
      <c r="S1229" s="42">
        <v>1895.7</v>
      </c>
      <c r="T1229" s="217">
        <f t="shared" si="39"/>
        <v>0</v>
      </c>
      <c r="U1229" s="20" t="s">
        <v>4992</v>
      </c>
    </row>
    <row r="1230" spans="1:21" x14ac:dyDescent="0.25">
      <c r="A1230" s="192">
        <v>41958</v>
      </c>
      <c r="B1230" s="193">
        <v>3624</v>
      </c>
      <c r="C1230" s="324" t="s">
        <v>4923</v>
      </c>
      <c r="D1230" s="20" t="s">
        <v>6273</v>
      </c>
      <c r="E1230" s="213">
        <v>1314</v>
      </c>
      <c r="F1230" s="256">
        <v>41958</v>
      </c>
      <c r="G1230" s="42">
        <v>1314</v>
      </c>
      <c r="H1230" s="217">
        <f t="shared" si="40"/>
        <v>0</v>
      </c>
      <c r="I1230" s="20" t="s">
        <v>4992</v>
      </c>
      <c r="M1230" s="192">
        <v>41965</v>
      </c>
      <c r="N1230" s="193">
        <v>4132</v>
      </c>
      <c r="O1230" s="322" t="s">
        <v>4923</v>
      </c>
      <c r="P1230" s="308" t="s">
        <v>123</v>
      </c>
      <c r="Q1230" s="309">
        <v>5724</v>
      </c>
      <c r="R1230" s="256">
        <v>41966</v>
      </c>
      <c r="S1230" s="34">
        <v>5724</v>
      </c>
      <c r="T1230" s="217">
        <f t="shared" si="39"/>
        <v>0</v>
      </c>
      <c r="U1230" s="108" t="s">
        <v>4992</v>
      </c>
    </row>
    <row r="1231" spans="1:21" x14ac:dyDescent="0.25">
      <c r="A1231" s="192">
        <v>41958</v>
      </c>
      <c r="B1231" s="193">
        <v>3625</v>
      </c>
      <c r="C1231" s="324" t="s">
        <v>4923</v>
      </c>
      <c r="D1231" s="20" t="s">
        <v>11</v>
      </c>
      <c r="E1231" s="213">
        <v>45682.22</v>
      </c>
      <c r="F1231" s="412">
        <v>41974</v>
      </c>
      <c r="G1231" s="219">
        <v>45682.22</v>
      </c>
      <c r="H1231" s="217">
        <f t="shared" si="40"/>
        <v>0</v>
      </c>
      <c r="I1231" s="20" t="s">
        <v>4993</v>
      </c>
      <c r="M1231" s="192">
        <v>41966</v>
      </c>
      <c r="N1231" s="193">
        <v>4241</v>
      </c>
      <c r="O1231" s="322" t="s">
        <v>4923</v>
      </c>
      <c r="P1231" s="308" t="s">
        <v>123</v>
      </c>
      <c r="Q1231" s="309">
        <v>13307.3</v>
      </c>
      <c r="R1231" s="256">
        <v>41969</v>
      </c>
      <c r="S1231" s="34">
        <v>13307.3</v>
      </c>
      <c r="T1231" s="217">
        <f t="shared" si="39"/>
        <v>0</v>
      </c>
      <c r="U1231" s="32" t="s">
        <v>4992</v>
      </c>
    </row>
    <row r="1232" spans="1:21" x14ac:dyDescent="0.25">
      <c r="A1232" s="192">
        <v>41958</v>
      </c>
      <c r="B1232" s="193">
        <v>3626</v>
      </c>
      <c r="C1232" s="324" t="s">
        <v>4923</v>
      </c>
      <c r="D1232" s="20" t="s">
        <v>2582</v>
      </c>
      <c r="E1232" s="213">
        <v>6326.8</v>
      </c>
      <c r="F1232" s="256">
        <v>41960</v>
      </c>
      <c r="G1232" s="42">
        <v>6326.8</v>
      </c>
      <c r="H1232" s="217">
        <f t="shared" si="40"/>
        <v>0</v>
      </c>
      <c r="I1232" s="20" t="s">
        <v>4993</v>
      </c>
      <c r="M1232" s="192">
        <v>41967</v>
      </c>
      <c r="N1232" s="193">
        <v>4259</v>
      </c>
      <c r="O1232" s="322" t="s">
        <v>4923</v>
      </c>
      <c r="P1232" s="308" t="s">
        <v>123</v>
      </c>
      <c r="Q1232" s="309">
        <v>3595.2</v>
      </c>
      <c r="R1232" s="256">
        <v>41967</v>
      </c>
      <c r="S1232" s="42">
        <v>3595.2</v>
      </c>
      <c r="T1232" s="217">
        <f t="shared" si="39"/>
        <v>0</v>
      </c>
      <c r="U1232" s="20" t="s">
        <v>4992</v>
      </c>
    </row>
    <row r="1233" spans="1:21" x14ac:dyDescent="0.25">
      <c r="A1233" s="192">
        <v>41958</v>
      </c>
      <c r="B1233" s="193">
        <v>3627</v>
      </c>
      <c r="C1233" s="324" t="s">
        <v>4923</v>
      </c>
      <c r="D1233" s="20" t="s">
        <v>523</v>
      </c>
      <c r="E1233" s="213">
        <v>4650.3</v>
      </c>
      <c r="F1233" s="256">
        <v>41965</v>
      </c>
      <c r="G1233" s="42">
        <v>4650.3</v>
      </c>
      <c r="H1233" s="217">
        <f t="shared" si="40"/>
        <v>0</v>
      </c>
      <c r="I1233" s="20" t="s">
        <v>4992</v>
      </c>
      <c r="M1233" s="192">
        <v>41968</v>
      </c>
      <c r="N1233" s="193">
        <v>4386</v>
      </c>
      <c r="O1233" s="322" t="s">
        <v>4923</v>
      </c>
      <c r="P1233" s="308" t="s">
        <v>123</v>
      </c>
      <c r="Q1233" s="309">
        <v>5970.5</v>
      </c>
      <c r="R1233" s="256">
        <v>41968</v>
      </c>
      <c r="S1233" s="34">
        <v>5970.5</v>
      </c>
      <c r="T1233" s="217">
        <f t="shared" si="39"/>
        <v>0</v>
      </c>
      <c r="U1233" s="32" t="s">
        <v>4992</v>
      </c>
    </row>
    <row r="1234" spans="1:21" x14ac:dyDescent="0.25">
      <c r="A1234" s="192">
        <v>41958</v>
      </c>
      <c r="B1234" s="193">
        <v>3628</v>
      </c>
      <c r="C1234" s="324" t="s">
        <v>4923</v>
      </c>
      <c r="D1234" s="20" t="s">
        <v>6613</v>
      </c>
      <c r="E1234" s="213">
        <v>19930.5</v>
      </c>
      <c r="F1234" s="256">
        <v>41958</v>
      </c>
      <c r="G1234" s="42">
        <v>19930.5</v>
      </c>
      <c r="H1234" s="217">
        <f t="shared" si="40"/>
        <v>0</v>
      </c>
      <c r="I1234" s="20" t="s">
        <v>4992</v>
      </c>
      <c r="J1234" s="21"/>
      <c r="K1234" s="21"/>
      <c r="M1234" s="192">
        <v>41969</v>
      </c>
      <c r="N1234" s="193">
        <v>4453</v>
      </c>
      <c r="O1234" s="322" t="s">
        <v>4923</v>
      </c>
      <c r="P1234" s="308" t="s">
        <v>123</v>
      </c>
      <c r="Q1234" s="309">
        <v>2300.5</v>
      </c>
      <c r="R1234" s="256">
        <v>41970</v>
      </c>
      <c r="S1234" s="34">
        <v>2300.5</v>
      </c>
      <c r="T1234" s="217">
        <f t="shared" si="39"/>
        <v>0</v>
      </c>
      <c r="U1234" s="108" t="s">
        <v>4992</v>
      </c>
    </row>
    <row r="1235" spans="1:21" x14ac:dyDescent="0.25">
      <c r="A1235" s="192">
        <v>41958</v>
      </c>
      <c r="B1235" s="193">
        <v>3629</v>
      </c>
      <c r="C1235" s="324" t="s">
        <v>4923</v>
      </c>
      <c r="D1235" s="20" t="s">
        <v>6703</v>
      </c>
      <c r="E1235" s="213">
        <v>38387.300000000003</v>
      </c>
      <c r="F1235" s="256">
        <v>41964</v>
      </c>
      <c r="G1235" s="42">
        <v>38387.300000000003</v>
      </c>
      <c r="H1235" s="217">
        <f t="shared" si="40"/>
        <v>0</v>
      </c>
      <c r="I1235" s="20" t="s">
        <v>4997</v>
      </c>
      <c r="J1235" s="21"/>
      <c r="K1235" s="21"/>
      <c r="M1235" s="192">
        <v>41970</v>
      </c>
      <c r="N1235" s="193">
        <v>4566</v>
      </c>
      <c r="O1235" s="322" t="s">
        <v>4923</v>
      </c>
      <c r="P1235" s="199" t="s">
        <v>123</v>
      </c>
      <c r="Q1235" s="238">
        <v>3841</v>
      </c>
      <c r="R1235" s="256">
        <v>41971</v>
      </c>
      <c r="S1235" s="34">
        <v>3841</v>
      </c>
      <c r="T1235" s="217">
        <f t="shared" si="39"/>
        <v>0</v>
      </c>
      <c r="U1235" s="36" t="s">
        <v>4992</v>
      </c>
    </row>
    <row r="1236" spans="1:21" x14ac:dyDescent="0.25">
      <c r="A1236" s="192">
        <v>41958</v>
      </c>
      <c r="B1236" s="193">
        <v>3630</v>
      </c>
      <c r="C1236" s="324" t="s">
        <v>4923</v>
      </c>
      <c r="D1236" s="20" t="s">
        <v>790</v>
      </c>
      <c r="E1236" s="213">
        <v>1132.8</v>
      </c>
      <c r="F1236" s="256">
        <v>41958</v>
      </c>
      <c r="G1236" s="42">
        <v>1132.8</v>
      </c>
      <c r="H1236" s="217">
        <f t="shared" si="40"/>
        <v>0</v>
      </c>
      <c r="I1236" s="20" t="s">
        <v>4992</v>
      </c>
      <c r="J1236" s="21"/>
      <c r="K1236" s="21"/>
      <c r="M1236" s="192">
        <v>41971</v>
      </c>
      <c r="N1236" s="193">
        <v>4628</v>
      </c>
      <c r="O1236" s="322" t="s">
        <v>4923</v>
      </c>
      <c r="P1236" s="199" t="s">
        <v>123</v>
      </c>
      <c r="Q1236" s="238">
        <v>2980.6</v>
      </c>
      <c r="R1236" s="256">
        <v>41972</v>
      </c>
      <c r="S1236" s="34">
        <v>2980.6</v>
      </c>
      <c r="T1236" s="217">
        <f t="shared" si="39"/>
        <v>0</v>
      </c>
      <c r="U1236" s="36" t="s">
        <v>4992</v>
      </c>
    </row>
    <row r="1237" spans="1:21" x14ac:dyDescent="0.25">
      <c r="A1237" s="192">
        <v>41958</v>
      </c>
      <c r="B1237" s="193">
        <v>3631</v>
      </c>
      <c r="C1237" s="324" t="s">
        <v>4923</v>
      </c>
      <c r="D1237" s="20" t="s">
        <v>494</v>
      </c>
      <c r="E1237" s="213">
        <v>806.4</v>
      </c>
      <c r="F1237" s="256">
        <v>41958</v>
      </c>
      <c r="G1237" s="42">
        <v>806.4</v>
      </c>
      <c r="H1237" s="217">
        <f t="shared" si="40"/>
        <v>0</v>
      </c>
      <c r="I1237" s="20" t="s">
        <v>4992</v>
      </c>
      <c r="J1237" s="21"/>
      <c r="K1237" s="21"/>
      <c r="M1237" s="192">
        <v>41972</v>
      </c>
      <c r="N1237" s="193">
        <v>4734</v>
      </c>
      <c r="O1237" s="322" t="s">
        <v>4923</v>
      </c>
      <c r="P1237" s="308" t="s">
        <v>123</v>
      </c>
      <c r="Q1237" s="309">
        <v>8662</v>
      </c>
      <c r="R1237" s="256">
        <v>41973</v>
      </c>
      <c r="S1237" s="229">
        <v>8662</v>
      </c>
      <c r="T1237" s="217">
        <f t="shared" si="39"/>
        <v>0</v>
      </c>
      <c r="U1237" s="20" t="s">
        <v>4992</v>
      </c>
    </row>
    <row r="1238" spans="1:21" x14ac:dyDescent="0.25">
      <c r="A1238" s="192">
        <v>41958</v>
      </c>
      <c r="B1238" s="193">
        <v>3632</v>
      </c>
      <c r="C1238" s="324" t="s">
        <v>4923</v>
      </c>
      <c r="D1238" s="20" t="s">
        <v>110</v>
      </c>
      <c r="E1238" s="213">
        <v>28143</v>
      </c>
      <c r="F1238" s="256">
        <v>41968</v>
      </c>
      <c r="G1238" s="42">
        <v>28143</v>
      </c>
      <c r="H1238" s="217">
        <f t="shared" si="40"/>
        <v>0</v>
      </c>
      <c r="I1238" s="20" t="s">
        <v>4992</v>
      </c>
      <c r="J1238" s="21"/>
      <c r="K1238" s="21"/>
      <c r="M1238" s="192">
        <v>41973</v>
      </c>
      <c r="N1238" s="193">
        <v>4827</v>
      </c>
      <c r="O1238" s="322" t="s">
        <v>4923</v>
      </c>
      <c r="P1238" s="308" t="s">
        <v>123</v>
      </c>
      <c r="Q1238" s="309">
        <v>4487.25</v>
      </c>
      <c r="R1238" s="368">
        <v>41973</v>
      </c>
      <c r="S1238" s="229">
        <v>4487.25</v>
      </c>
      <c r="T1238" s="217">
        <f t="shared" si="39"/>
        <v>0</v>
      </c>
      <c r="U1238" s="20" t="s">
        <v>4992</v>
      </c>
    </row>
    <row r="1239" spans="1:21" x14ac:dyDescent="0.25">
      <c r="A1239" s="192">
        <v>41958</v>
      </c>
      <c r="B1239" s="193">
        <v>3633</v>
      </c>
      <c r="C1239" s="324" t="s">
        <v>4923</v>
      </c>
      <c r="D1239" s="20" t="s">
        <v>6704</v>
      </c>
      <c r="E1239" s="213">
        <v>1002.7</v>
      </c>
      <c r="F1239" s="256">
        <v>41958</v>
      </c>
      <c r="G1239" s="42">
        <v>1002.7</v>
      </c>
      <c r="H1239" s="217">
        <f t="shared" si="40"/>
        <v>0</v>
      </c>
      <c r="I1239" s="20" t="s">
        <v>4992</v>
      </c>
      <c r="J1239" s="21"/>
      <c r="K1239" s="21"/>
      <c r="M1239" s="192">
        <v>41958</v>
      </c>
      <c r="N1239" s="193">
        <v>3626</v>
      </c>
      <c r="O1239" s="324" t="s">
        <v>4923</v>
      </c>
      <c r="P1239" s="20" t="s">
        <v>2582</v>
      </c>
      <c r="Q1239" s="213">
        <v>6326.8</v>
      </c>
      <c r="R1239" s="256">
        <v>41960</v>
      </c>
      <c r="S1239" s="42">
        <v>6326.8</v>
      </c>
      <c r="T1239" s="217">
        <f t="shared" si="39"/>
        <v>0</v>
      </c>
      <c r="U1239" s="20" t="s">
        <v>4993</v>
      </c>
    </row>
    <row r="1240" spans="1:21" x14ac:dyDescent="0.25">
      <c r="A1240" s="192">
        <v>41958</v>
      </c>
      <c r="B1240" s="193">
        <v>3634</v>
      </c>
      <c r="C1240" s="324" t="s">
        <v>4923</v>
      </c>
      <c r="D1240" s="20" t="s">
        <v>4915</v>
      </c>
      <c r="E1240" s="213">
        <v>12977.4</v>
      </c>
      <c r="F1240" s="256">
        <v>41964</v>
      </c>
      <c r="G1240" s="42">
        <v>12977.4</v>
      </c>
      <c r="H1240" s="217">
        <f t="shared" si="40"/>
        <v>0</v>
      </c>
      <c r="I1240" s="20" t="s">
        <v>4992</v>
      </c>
      <c r="J1240" s="21"/>
      <c r="K1240" s="21"/>
      <c r="M1240" s="192">
        <v>41960</v>
      </c>
      <c r="N1240" s="193">
        <v>3749</v>
      </c>
      <c r="O1240" s="324" t="s">
        <v>4923</v>
      </c>
      <c r="P1240" s="20" t="s">
        <v>2582</v>
      </c>
      <c r="Q1240" s="213">
        <v>6678.4</v>
      </c>
      <c r="R1240" s="256">
        <v>41960</v>
      </c>
      <c r="S1240" s="229">
        <v>6678.4</v>
      </c>
      <c r="T1240" s="217">
        <f t="shared" si="39"/>
        <v>0</v>
      </c>
      <c r="U1240" s="190" t="s">
        <v>6049</v>
      </c>
    </row>
    <row r="1241" spans="1:21" x14ac:dyDescent="0.25">
      <c r="A1241" s="192">
        <v>41958</v>
      </c>
      <c r="B1241" s="193">
        <v>3635</v>
      </c>
      <c r="C1241" s="324" t="s">
        <v>4923</v>
      </c>
      <c r="D1241" s="308" t="s">
        <v>63</v>
      </c>
      <c r="E1241" s="309">
        <v>2072.6999999999998</v>
      </c>
      <c r="F1241" s="256">
        <v>41960</v>
      </c>
      <c r="G1241" s="42">
        <v>2072.6999999999998</v>
      </c>
      <c r="H1241" s="217">
        <f t="shared" si="40"/>
        <v>0</v>
      </c>
      <c r="I1241" s="20" t="s">
        <v>4995</v>
      </c>
      <c r="J1241" s="21"/>
      <c r="K1241" s="21"/>
      <c r="M1241" s="192">
        <v>41961</v>
      </c>
      <c r="N1241" s="193">
        <v>3862</v>
      </c>
      <c r="O1241" s="324" t="s">
        <v>4923</v>
      </c>
      <c r="P1241" s="308" t="s">
        <v>2582</v>
      </c>
      <c r="Q1241" s="309">
        <v>2059.1999999999998</v>
      </c>
      <c r="R1241" s="256">
        <v>41961</v>
      </c>
      <c r="S1241" s="229">
        <v>2059.1999999999998</v>
      </c>
      <c r="T1241" s="217">
        <f t="shared" si="39"/>
        <v>0</v>
      </c>
      <c r="U1241" s="20" t="s">
        <v>4992</v>
      </c>
    </row>
    <row r="1242" spans="1:21" x14ac:dyDescent="0.25">
      <c r="A1242" s="192">
        <v>41959</v>
      </c>
      <c r="B1242" s="193">
        <v>3636</v>
      </c>
      <c r="C1242" s="324" t="s">
        <v>4923</v>
      </c>
      <c r="D1242" s="20" t="s">
        <v>339</v>
      </c>
      <c r="E1242" s="213">
        <v>816.5</v>
      </c>
      <c r="F1242" s="256">
        <v>41959</v>
      </c>
      <c r="G1242" s="42">
        <v>816.5</v>
      </c>
      <c r="H1242" s="217">
        <f t="shared" si="40"/>
        <v>0</v>
      </c>
      <c r="I1242" s="20" t="s">
        <v>4992</v>
      </c>
      <c r="J1242" s="21"/>
      <c r="K1242" s="21"/>
      <c r="M1242" s="192">
        <v>41967</v>
      </c>
      <c r="N1242" s="193">
        <v>4312</v>
      </c>
      <c r="O1242" s="322" t="s">
        <v>4923</v>
      </c>
      <c r="P1242" s="308" t="s">
        <v>2582</v>
      </c>
      <c r="Q1242" s="309">
        <v>6796.4</v>
      </c>
      <c r="R1242" s="368">
        <v>41968</v>
      </c>
      <c r="S1242" s="42">
        <v>6796.4</v>
      </c>
      <c r="T1242" s="217">
        <f t="shared" si="39"/>
        <v>0</v>
      </c>
      <c r="U1242" s="190" t="s">
        <v>4993</v>
      </c>
    </row>
    <row r="1243" spans="1:21" x14ac:dyDescent="0.25">
      <c r="A1243" s="192">
        <v>41959</v>
      </c>
      <c r="B1243" s="193">
        <v>3637</v>
      </c>
      <c r="C1243" s="324" t="s">
        <v>4923</v>
      </c>
      <c r="D1243" s="20" t="s">
        <v>35</v>
      </c>
      <c r="E1243" s="213">
        <v>4862.3999999999996</v>
      </c>
      <c r="F1243" s="256">
        <v>41960</v>
      </c>
      <c r="G1243" s="42">
        <v>4862.3999999999996</v>
      </c>
      <c r="H1243" s="217">
        <f t="shared" si="40"/>
        <v>0</v>
      </c>
      <c r="I1243" s="20" t="s">
        <v>4992</v>
      </c>
      <c r="J1243" s="21"/>
      <c r="K1243" s="21"/>
      <c r="M1243" s="192">
        <v>41968</v>
      </c>
      <c r="N1243" s="193">
        <v>4414</v>
      </c>
      <c r="O1243" s="322" t="s">
        <v>4923</v>
      </c>
      <c r="P1243" s="308" t="s">
        <v>2582</v>
      </c>
      <c r="Q1243" s="309">
        <v>2236.8000000000002</v>
      </c>
      <c r="R1243" s="256">
        <v>41969</v>
      </c>
      <c r="S1243" s="34">
        <v>2236.8000000000002</v>
      </c>
      <c r="T1243" s="217">
        <f t="shared" si="39"/>
        <v>0</v>
      </c>
      <c r="U1243" s="32" t="s">
        <v>4993</v>
      </c>
    </row>
    <row r="1244" spans="1:21" x14ac:dyDescent="0.25">
      <c r="A1244" s="192">
        <v>41959</v>
      </c>
      <c r="B1244" s="193">
        <v>3638</v>
      </c>
      <c r="C1244" s="324" t="s">
        <v>4923</v>
      </c>
      <c r="D1244" s="20" t="s">
        <v>123</v>
      </c>
      <c r="E1244" s="213">
        <v>6968.6</v>
      </c>
      <c r="F1244" s="256">
        <v>41959</v>
      </c>
      <c r="G1244" s="42">
        <v>6968.6</v>
      </c>
      <c r="H1244" s="217">
        <f t="shared" si="40"/>
        <v>0</v>
      </c>
      <c r="I1244" s="20" t="s">
        <v>4992</v>
      </c>
      <c r="J1244" s="21"/>
      <c r="K1244" s="21"/>
      <c r="M1244" s="192">
        <v>41972</v>
      </c>
      <c r="N1244" s="193">
        <v>4739</v>
      </c>
      <c r="O1244" s="322" t="s">
        <v>4923</v>
      </c>
      <c r="P1244" s="308" t="s">
        <v>2582</v>
      </c>
      <c r="Q1244" s="309">
        <v>4131.6000000000004</v>
      </c>
      <c r="R1244" s="256">
        <v>41972</v>
      </c>
      <c r="S1244" s="229">
        <v>4131.6000000000004</v>
      </c>
      <c r="T1244" s="217">
        <f t="shared" si="39"/>
        <v>0</v>
      </c>
      <c r="U1244" s="20" t="s">
        <v>4992</v>
      </c>
    </row>
    <row r="1245" spans="1:21" x14ac:dyDescent="0.25">
      <c r="A1245" s="192">
        <v>41959</v>
      </c>
      <c r="B1245" s="193">
        <v>3639</v>
      </c>
      <c r="C1245" s="324" t="s">
        <v>4923</v>
      </c>
      <c r="D1245" s="20" t="s">
        <v>4826</v>
      </c>
      <c r="E1245" s="213">
        <v>5202.55</v>
      </c>
      <c r="F1245" s="256">
        <v>41959</v>
      </c>
      <c r="G1245" s="42">
        <v>5202.55</v>
      </c>
      <c r="H1245" s="217">
        <f t="shared" si="40"/>
        <v>0</v>
      </c>
      <c r="I1245" s="20" t="s">
        <v>4992</v>
      </c>
      <c r="J1245" s="21"/>
      <c r="K1245" s="21"/>
      <c r="M1245" s="192">
        <v>41944</v>
      </c>
      <c r="N1245" s="193">
        <v>2447</v>
      </c>
      <c r="O1245" s="324" t="s">
        <v>4923</v>
      </c>
      <c r="P1245" s="308" t="s">
        <v>494</v>
      </c>
      <c r="Q1245" s="309">
        <v>5201.24</v>
      </c>
      <c r="R1245" s="256">
        <v>41944</v>
      </c>
      <c r="S1245" s="42">
        <v>5201.24</v>
      </c>
      <c r="T1245" s="77">
        <f t="shared" si="39"/>
        <v>0</v>
      </c>
      <c r="U1245" s="190" t="s">
        <v>5251</v>
      </c>
    </row>
    <row r="1246" spans="1:21" x14ac:dyDescent="0.25">
      <c r="A1246" s="192">
        <v>41959</v>
      </c>
      <c r="B1246" s="193">
        <v>3640</v>
      </c>
      <c r="C1246" s="324" t="s">
        <v>4923</v>
      </c>
      <c r="D1246" s="20" t="s">
        <v>6705</v>
      </c>
      <c r="E1246" s="213">
        <v>2754</v>
      </c>
      <c r="F1246" s="256">
        <v>41959</v>
      </c>
      <c r="G1246" s="42">
        <v>2754</v>
      </c>
      <c r="H1246" s="217">
        <f t="shared" si="40"/>
        <v>0</v>
      </c>
      <c r="I1246" s="20" t="s">
        <v>4992</v>
      </c>
      <c r="J1246" s="21"/>
      <c r="K1246" s="21"/>
      <c r="M1246" s="192">
        <v>41944</v>
      </c>
      <c r="N1246" s="193">
        <v>2491</v>
      </c>
      <c r="O1246" s="324" t="s">
        <v>4923</v>
      </c>
      <c r="P1246" s="308" t="s">
        <v>494</v>
      </c>
      <c r="Q1246" s="309">
        <v>2428.8000000000002</v>
      </c>
      <c r="R1246" s="256">
        <v>41944</v>
      </c>
      <c r="S1246" s="42">
        <v>2428.8000000000002</v>
      </c>
      <c r="T1246" s="77">
        <f t="shared" si="39"/>
        <v>0</v>
      </c>
      <c r="U1246" s="20" t="s">
        <v>4992</v>
      </c>
    </row>
    <row r="1247" spans="1:21" x14ac:dyDescent="0.25">
      <c r="A1247" s="192">
        <v>41959</v>
      </c>
      <c r="B1247" s="193">
        <v>3641</v>
      </c>
      <c r="C1247" s="324" t="s">
        <v>4923</v>
      </c>
      <c r="D1247" s="20" t="s">
        <v>4319</v>
      </c>
      <c r="E1247" s="213">
        <v>1838</v>
      </c>
      <c r="F1247" s="256">
        <v>41959</v>
      </c>
      <c r="G1247" s="42">
        <v>1838</v>
      </c>
      <c r="H1247" s="217">
        <f t="shared" si="40"/>
        <v>0</v>
      </c>
      <c r="I1247" s="20" t="s">
        <v>4992</v>
      </c>
      <c r="J1247" s="21"/>
      <c r="K1247" s="21"/>
      <c r="M1247" s="192">
        <v>41945</v>
      </c>
      <c r="N1247" s="193">
        <v>2524</v>
      </c>
      <c r="O1247" s="324" t="s">
        <v>4923</v>
      </c>
      <c r="P1247" s="661" t="s">
        <v>494</v>
      </c>
      <c r="Q1247" s="309">
        <v>2652.8</v>
      </c>
      <c r="R1247" s="256">
        <v>41945</v>
      </c>
      <c r="S1247" s="42">
        <v>2652.8</v>
      </c>
      <c r="T1247" s="77">
        <f t="shared" si="39"/>
        <v>0</v>
      </c>
      <c r="U1247" s="50" t="s">
        <v>4992</v>
      </c>
    </row>
    <row r="1248" spans="1:21" x14ac:dyDescent="0.25">
      <c r="A1248" s="192">
        <v>41959</v>
      </c>
      <c r="B1248" s="193">
        <v>3642</v>
      </c>
      <c r="C1248" s="324" t="s">
        <v>4923</v>
      </c>
      <c r="D1248" s="20" t="s">
        <v>4234</v>
      </c>
      <c r="E1248" s="213">
        <v>3686.4</v>
      </c>
      <c r="F1248" s="256">
        <v>41959</v>
      </c>
      <c r="G1248" s="42">
        <v>3686.4</v>
      </c>
      <c r="H1248" s="217">
        <f t="shared" si="40"/>
        <v>0</v>
      </c>
      <c r="I1248" s="20" t="s">
        <v>4992</v>
      </c>
      <c r="J1248" s="21"/>
      <c r="K1248" s="21"/>
      <c r="M1248" s="192">
        <v>41945</v>
      </c>
      <c r="N1248" s="193">
        <v>2535</v>
      </c>
      <c r="O1248" s="324" t="s">
        <v>4923</v>
      </c>
      <c r="P1248" s="661" t="s">
        <v>494</v>
      </c>
      <c r="Q1248" s="309">
        <v>777.4</v>
      </c>
      <c r="R1248" s="256">
        <v>41945</v>
      </c>
      <c r="S1248" s="42">
        <v>777.4</v>
      </c>
      <c r="T1248" s="77">
        <f t="shared" si="39"/>
        <v>0</v>
      </c>
      <c r="U1248" s="50" t="s">
        <v>4992</v>
      </c>
    </row>
    <row r="1249" spans="1:21" x14ac:dyDescent="0.25">
      <c r="A1249" s="192">
        <v>41959</v>
      </c>
      <c r="B1249" s="193">
        <v>3643</v>
      </c>
      <c r="C1249" s="324" t="s">
        <v>4923</v>
      </c>
      <c r="D1249" s="20" t="s">
        <v>6662</v>
      </c>
      <c r="E1249" s="213">
        <v>3870.9</v>
      </c>
      <c r="F1249" s="256">
        <v>41959</v>
      </c>
      <c r="G1249" s="42">
        <v>3870.9</v>
      </c>
      <c r="H1249" s="217">
        <f t="shared" si="40"/>
        <v>0</v>
      </c>
      <c r="I1249" s="20" t="s">
        <v>4992</v>
      </c>
      <c r="J1249" s="21"/>
      <c r="K1249" s="21"/>
      <c r="M1249" s="192">
        <v>41946</v>
      </c>
      <c r="N1249" s="193">
        <v>2580</v>
      </c>
      <c r="O1249" s="324" t="s">
        <v>4923</v>
      </c>
      <c r="P1249" s="661" t="s">
        <v>494</v>
      </c>
      <c r="Q1249" s="309">
        <v>6696.9</v>
      </c>
      <c r="R1249" s="256">
        <v>41946</v>
      </c>
      <c r="S1249" s="42">
        <v>6696.9</v>
      </c>
      <c r="T1249" s="77">
        <f t="shared" si="39"/>
        <v>0</v>
      </c>
      <c r="U1249" s="50" t="s">
        <v>4997</v>
      </c>
    </row>
    <row r="1250" spans="1:21" x14ac:dyDescent="0.25">
      <c r="A1250" s="192">
        <v>41959</v>
      </c>
      <c r="B1250" s="193">
        <v>3644</v>
      </c>
      <c r="C1250" s="324" t="s">
        <v>4923</v>
      </c>
      <c r="D1250" s="20" t="s">
        <v>4590</v>
      </c>
      <c r="E1250" s="213">
        <v>1219.4000000000001</v>
      </c>
      <c r="F1250" s="256">
        <v>41959</v>
      </c>
      <c r="G1250" s="42">
        <v>1219.4000000000001</v>
      </c>
      <c r="H1250" s="217">
        <f t="shared" si="40"/>
        <v>0</v>
      </c>
      <c r="I1250" s="20" t="s">
        <v>4992</v>
      </c>
      <c r="J1250" s="21"/>
      <c r="K1250" s="21"/>
      <c r="M1250" s="192">
        <v>41946</v>
      </c>
      <c r="N1250" s="193">
        <v>2637</v>
      </c>
      <c r="O1250" s="324" t="s">
        <v>4923</v>
      </c>
      <c r="P1250" s="661" t="s">
        <v>494</v>
      </c>
      <c r="Q1250" s="309">
        <v>1462.8</v>
      </c>
      <c r="R1250" s="256">
        <v>41946</v>
      </c>
      <c r="S1250" s="42">
        <v>1462.8</v>
      </c>
      <c r="T1250" s="217">
        <f t="shared" si="39"/>
        <v>0</v>
      </c>
      <c r="U1250" s="50" t="s">
        <v>4992</v>
      </c>
    </row>
    <row r="1251" spans="1:21" x14ac:dyDescent="0.25">
      <c r="A1251" s="192">
        <v>41959</v>
      </c>
      <c r="B1251" s="193">
        <v>3645</v>
      </c>
      <c r="C1251" s="324" t="s">
        <v>4923</v>
      </c>
      <c r="D1251" s="20" t="s">
        <v>4918</v>
      </c>
      <c r="E1251" s="213">
        <v>75534.399999999994</v>
      </c>
      <c r="F1251" s="256">
        <v>41964</v>
      </c>
      <c r="G1251" s="42">
        <v>75534.399999999994</v>
      </c>
      <c r="H1251" s="217">
        <f t="shared" si="40"/>
        <v>0</v>
      </c>
      <c r="I1251" s="20" t="s">
        <v>4992</v>
      </c>
      <c r="J1251" s="21"/>
      <c r="K1251" s="21"/>
      <c r="M1251" s="192">
        <v>41947</v>
      </c>
      <c r="N1251" s="193">
        <v>2692</v>
      </c>
      <c r="O1251" s="324" t="s">
        <v>4923</v>
      </c>
      <c r="P1251" s="308" t="s">
        <v>494</v>
      </c>
      <c r="Q1251" s="309">
        <v>12821.6</v>
      </c>
      <c r="R1251" s="256">
        <v>41947</v>
      </c>
      <c r="S1251" s="42">
        <v>12821.6</v>
      </c>
      <c r="T1251" s="217">
        <f t="shared" si="39"/>
        <v>0</v>
      </c>
      <c r="U1251" s="190" t="s">
        <v>4995</v>
      </c>
    </row>
    <row r="1252" spans="1:21" x14ac:dyDescent="0.25">
      <c r="A1252" s="192">
        <v>41959</v>
      </c>
      <c r="B1252" s="193">
        <v>3646</v>
      </c>
      <c r="C1252" s="324" t="s">
        <v>4923</v>
      </c>
      <c r="D1252" s="20" t="s">
        <v>1878</v>
      </c>
      <c r="E1252" s="213">
        <v>10342</v>
      </c>
      <c r="F1252" s="256">
        <v>41960</v>
      </c>
      <c r="G1252" s="42">
        <v>10342</v>
      </c>
      <c r="H1252" s="217">
        <f t="shared" si="40"/>
        <v>0</v>
      </c>
      <c r="I1252" s="20" t="s">
        <v>5251</v>
      </c>
      <c r="J1252" s="21"/>
      <c r="K1252" s="21"/>
      <c r="M1252" s="192">
        <v>41948</v>
      </c>
      <c r="N1252" s="193">
        <v>2767</v>
      </c>
      <c r="O1252" s="324" t="s">
        <v>4923</v>
      </c>
      <c r="P1252" s="308" t="s">
        <v>494</v>
      </c>
      <c r="Q1252" s="309">
        <v>4880.6000000000004</v>
      </c>
      <c r="R1252" s="256">
        <v>41948</v>
      </c>
      <c r="S1252" s="42">
        <v>4880.6000000000004</v>
      </c>
      <c r="T1252" s="217">
        <f t="shared" si="39"/>
        <v>0</v>
      </c>
      <c r="U1252" s="190" t="s">
        <v>4992</v>
      </c>
    </row>
    <row r="1253" spans="1:21" x14ac:dyDescent="0.25">
      <c r="A1253" s="192">
        <v>41959</v>
      </c>
      <c r="B1253" s="193">
        <v>3647</v>
      </c>
      <c r="C1253" s="324" t="s">
        <v>4923</v>
      </c>
      <c r="D1253" s="20" t="s">
        <v>4589</v>
      </c>
      <c r="E1253" s="213">
        <v>119.6</v>
      </c>
      <c r="F1253" s="256">
        <v>41959</v>
      </c>
      <c r="G1253" s="42">
        <v>119.6</v>
      </c>
      <c r="H1253" s="217">
        <f t="shared" si="40"/>
        <v>0</v>
      </c>
      <c r="I1253" s="20" t="s">
        <v>4992</v>
      </c>
      <c r="J1253" s="21"/>
      <c r="K1253" s="21"/>
      <c r="M1253" s="192">
        <v>41949</v>
      </c>
      <c r="N1253" s="193">
        <v>2831</v>
      </c>
      <c r="O1253" s="324" t="s">
        <v>4923</v>
      </c>
      <c r="P1253" s="308" t="s">
        <v>494</v>
      </c>
      <c r="Q1253" s="309">
        <v>2598.6</v>
      </c>
      <c r="R1253" s="256">
        <v>41949</v>
      </c>
      <c r="S1253" s="42">
        <v>2598.6</v>
      </c>
      <c r="T1253" s="217">
        <f t="shared" si="39"/>
        <v>0</v>
      </c>
      <c r="U1253" s="190" t="s">
        <v>4992</v>
      </c>
    </row>
    <row r="1254" spans="1:21" x14ac:dyDescent="0.25">
      <c r="A1254" s="192">
        <v>41959</v>
      </c>
      <c r="B1254" s="193">
        <v>3648</v>
      </c>
      <c r="C1254" s="324" t="s">
        <v>4923</v>
      </c>
      <c r="D1254" s="20" t="s">
        <v>6694</v>
      </c>
      <c r="E1254" s="213">
        <v>2566.1999999999998</v>
      </c>
      <c r="F1254" s="256">
        <v>41960</v>
      </c>
      <c r="G1254" s="42">
        <v>2566.1999999999998</v>
      </c>
      <c r="H1254" s="217">
        <f t="shared" si="40"/>
        <v>0</v>
      </c>
      <c r="I1254" s="20" t="s">
        <v>5251</v>
      </c>
      <c r="J1254" s="21"/>
      <c r="K1254" s="21"/>
      <c r="M1254" s="192">
        <v>41949</v>
      </c>
      <c r="N1254" s="193">
        <v>2856</v>
      </c>
      <c r="O1254" s="324" t="s">
        <v>4923</v>
      </c>
      <c r="P1254" s="308" t="s">
        <v>494</v>
      </c>
      <c r="Q1254" s="309">
        <v>3259.2</v>
      </c>
      <c r="R1254" s="256">
        <v>41950</v>
      </c>
      <c r="S1254" s="42">
        <v>3259.2</v>
      </c>
      <c r="T1254" s="217">
        <f t="shared" si="39"/>
        <v>0</v>
      </c>
      <c r="U1254" s="20" t="s">
        <v>5000</v>
      </c>
    </row>
    <row r="1255" spans="1:21" x14ac:dyDescent="0.25">
      <c r="A1255" s="192">
        <v>41959</v>
      </c>
      <c r="B1255" s="193">
        <v>3649</v>
      </c>
      <c r="C1255" s="324" t="s">
        <v>4923</v>
      </c>
      <c r="D1255" s="308" t="s">
        <v>1693</v>
      </c>
      <c r="E1255" s="309">
        <v>3220</v>
      </c>
      <c r="F1255" s="256">
        <v>41959</v>
      </c>
      <c r="G1255" s="42">
        <v>3220</v>
      </c>
      <c r="H1255" s="217">
        <f t="shared" si="40"/>
        <v>0</v>
      </c>
      <c r="I1255" s="20" t="s">
        <v>4992</v>
      </c>
      <c r="J1255" s="21"/>
      <c r="K1255" s="21"/>
      <c r="M1255" s="192">
        <v>41950</v>
      </c>
      <c r="N1255" s="193">
        <v>2942</v>
      </c>
      <c r="O1255" s="324" t="s">
        <v>4923</v>
      </c>
      <c r="P1255" s="308" t="s">
        <v>494</v>
      </c>
      <c r="Q1255" s="309">
        <v>16573.48</v>
      </c>
      <c r="R1255" s="412">
        <v>41976</v>
      </c>
      <c r="S1255" s="219">
        <v>16573.48</v>
      </c>
      <c r="T1255" s="217">
        <f t="shared" si="39"/>
        <v>0</v>
      </c>
      <c r="U1255" s="20" t="s">
        <v>6049</v>
      </c>
    </row>
    <row r="1256" spans="1:21" x14ac:dyDescent="0.25">
      <c r="A1256" s="192">
        <v>41959</v>
      </c>
      <c r="B1256" s="193">
        <v>3650</v>
      </c>
      <c r="C1256" s="324" t="s">
        <v>4923</v>
      </c>
      <c r="D1256" s="20" t="s">
        <v>29</v>
      </c>
      <c r="E1256" s="213">
        <v>5299.2</v>
      </c>
      <c r="F1256" s="256">
        <v>41960</v>
      </c>
      <c r="G1256" s="42">
        <v>5299.2</v>
      </c>
      <c r="H1256" s="217">
        <f t="shared" si="40"/>
        <v>0</v>
      </c>
      <c r="I1256" s="20" t="s">
        <v>5251</v>
      </c>
      <c r="J1256" s="21"/>
      <c r="K1256" s="21"/>
      <c r="M1256" s="192">
        <v>41950</v>
      </c>
      <c r="N1256" s="193">
        <v>2955</v>
      </c>
      <c r="O1256" s="324" t="s">
        <v>4923</v>
      </c>
      <c r="P1256" s="20" t="s">
        <v>494</v>
      </c>
      <c r="Q1256" s="213">
        <v>621</v>
      </c>
      <c r="R1256" s="256">
        <v>41950</v>
      </c>
      <c r="S1256" s="42">
        <v>621</v>
      </c>
      <c r="T1256" s="217">
        <f t="shared" si="39"/>
        <v>0</v>
      </c>
      <c r="U1256" s="20" t="s">
        <v>4992</v>
      </c>
    </row>
    <row r="1257" spans="1:21" x14ac:dyDescent="0.25">
      <c r="A1257" s="192">
        <v>41959</v>
      </c>
      <c r="B1257" s="193">
        <v>3651</v>
      </c>
      <c r="C1257" s="324" t="s">
        <v>4923</v>
      </c>
      <c r="D1257" s="20" t="s">
        <v>136</v>
      </c>
      <c r="E1257" s="213">
        <v>2740.8</v>
      </c>
      <c r="F1257" s="256">
        <v>41959</v>
      </c>
      <c r="G1257" s="42">
        <v>2740.8</v>
      </c>
      <c r="H1257" s="217">
        <f t="shared" si="40"/>
        <v>0</v>
      </c>
      <c r="I1257" s="20" t="s">
        <v>4992</v>
      </c>
      <c r="J1257" s="21"/>
      <c r="K1257" s="21"/>
      <c r="M1257" s="192">
        <v>41951</v>
      </c>
      <c r="N1257" s="193">
        <v>3037</v>
      </c>
      <c r="O1257" s="324" t="s">
        <v>4923</v>
      </c>
      <c r="P1257" s="20" t="s">
        <v>494</v>
      </c>
      <c r="Q1257" s="213">
        <v>76</v>
      </c>
      <c r="R1257" s="256">
        <v>41951</v>
      </c>
      <c r="S1257" s="42">
        <v>76</v>
      </c>
      <c r="T1257" s="217">
        <f t="shared" si="39"/>
        <v>0</v>
      </c>
      <c r="U1257" s="20" t="s">
        <v>4992</v>
      </c>
    </row>
    <row r="1258" spans="1:21" x14ac:dyDescent="0.25">
      <c r="A1258" s="192">
        <v>41959</v>
      </c>
      <c r="B1258" s="193">
        <v>3652</v>
      </c>
      <c r="C1258" s="324" t="s">
        <v>4923</v>
      </c>
      <c r="D1258" s="20" t="s">
        <v>4782</v>
      </c>
      <c r="E1258" s="213">
        <v>2478.6999999999998</v>
      </c>
      <c r="F1258" s="256">
        <v>41959</v>
      </c>
      <c r="G1258" s="42">
        <v>2478.6999999999998</v>
      </c>
      <c r="H1258" s="217">
        <f t="shared" si="40"/>
        <v>0</v>
      </c>
      <c r="I1258" s="20" t="s">
        <v>4992</v>
      </c>
      <c r="J1258" s="21"/>
      <c r="K1258" s="21"/>
      <c r="M1258" s="192">
        <v>41952</v>
      </c>
      <c r="N1258" s="193">
        <v>3102</v>
      </c>
      <c r="O1258" s="324" t="s">
        <v>4923</v>
      </c>
      <c r="P1258" s="20" t="s">
        <v>494</v>
      </c>
      <c r="Q1258" s="213">
        <v>1968.8</v>
      </c>
      <c r="R1258" s="256">
        <v>41952</v>
      </c>
      <c r="S1258" s="42">
        <v>1968.8</v>
      </c>
      <c r="T1258" s="217">
        <f t="shared" si="39"/>
        <v>0</v>
      </c>
      <c r="U1258" s="190" t="s">
        <v>4992</v>
      </c>
    </row>
    <row r="1259" spans="1:21" x14ac:dyDescent="0.25">
      <c r="A1259" s="192">
        <v>41959</v>
      </c>
      <c r="B1259" s="193">
        <v>3653</v>
      </c>
      <c r="C1259" s="324" t="s">
        <v>4923</v>
      </c>
      <c r="D1259" s="20" t="s">
        <v>4586</v>
      </c>
      <c r="E1259" s="213">
        <v>3751.5</v>
      </c>
      <c r="F1259" s="256">
        <v>41959</v>
      </c>
      <c r="G1259" s="42">
        <v>3751.5</v>
      </c>
      <c r="H1259" s="217">
        <f t="shared" si="40"/>
        <v>0</v>
      </c>
      <c r="I1259" s="20" t="s">
        <v>4992</v>
      </c>
      <c r="J1259" s="21"/>
      <c r="K1259" s="21"/>
      <c r="M1259" s="192">
        <v>41953</v>
      </c>
      <c r="N1259" s="193">
        <v>3152</v>
      </c>
      <c r="O1259" s="324" t="s">
        <v>4923</v>
      </c>
      <c r="P1259" s="20" t="s">
        <v>494</v>
      </c>
      <c r="Q1259" s="213">
        <v>11345.2</v>
      </c>
      <c r="R1259" s="256">
        <v>41953</v>
      </c>
      <c r="S1259" s="42">
        <v>11345.2</v>
      </c>
      <c r="T1259" s="217">
        <f t="shared" si="39"/>
        <v>0</v>
      </c>
      <c r="U1259" s="20" t="s">
        <v>5000</v>
      </c>
    </row>
    <row r="1260" spans="1:21" x14ac:dyDescent="0.25">
      <c r="A1260" s="192">
        <v>41959</v>
      </c>
      <c r="B1260" s="193">
        <v>3654</v>
      </c>
      <c r="C1260" s="324" t="s">
        <v>4923</v>
      </c>
      <c r="D1260" s="20" t="s">
        <v>4586</v>
      </c>
      <c r="E1260" s="213">
        <v>721.6</v>
      </c>
      <c r="F1260" s="256">
        <v>41959</v>
      </c>
      <c r="G1260" s="42">
        <v>721.6</v>
      </c>
      <c r="H1260" s="217">
        <f t="shared" si="40"/>
        <v>0</v>
      </c>
      <c r="I1260" s="20" t="s">
        <v>4992</v>
      </c>
      <c r="J1260" s="21"/>
      <c r="K1260" s="21"/>
      <c r="M1260" s="192">
        <v>41954</v>
      </c>
      <c r="N1260" s="193">
        <v>3269</v>
      </c>
      <c r="O1260" s="324" t="s">
        <v>4923</v>
      </c>
      <c r="P1260" s="20" t="s">
        <v>494</v>
      </c>
      <c r="Q1260" s="213">
        <v>6525.2</v>
      </c>
      <c r="R1260" s="256">
        <v>41955</v>
      </c>
      <c r="S1260" s="42">
        <v>6525.2</v>
      </c>
      <c r="T1260" s="217">
        <f t="shared" si="39"/>
        <v>0</v>
      </c>
      <c r="U1260" s="190" t="s">
        <v>4992</v>
      </c>
    </row>
    <row r="1261" spans="1:21" x14ac:dyDescent="0.25">
      <c r="A1261" s="192">
        <v>41959</v>
      </c>
      <c r="B1261" s="193">
        <v>3655</v>
      </c>
      <c r="C1261" s="324" t="s">
        <v>4923</v>
      </c>
      <c r="D1261" s="20" t="s">
        <v>133</v>
      </c>
      <c r="E1261" s="213">
        <v>2547.4</v>
      </c>
      <c r="F1261" s="256">
        <v>41959</v>
      </c>
      <c r="G1261" s="42">
        <v>2547.4</v>
      </c>
      <c r="H1261" s="217">
        <f t="shared" si="40"/>
        <v>0</v>
      </c>
      <c r="I1261" s="20" t="s">
        <v>4992</v>
      </c>
      <c r="J1261" s="21"/>
      <c r="K1261" s="21"/>
      <c r="M1261" s="192">
        <v>41954</v>
      </c>
      <c r="N1261" s="193">
        <v>3283</v>
      </c>
      <c r="O1261" s="324" t="s">
        <v>4923</v>
      </c>
      <c r="P1261" s="20" t="s">
        <v>494</v>
      </c>
      <c r="Q1261" s="213">
        <v>3133.8</v>
      </c>
      <c r="R1261" s="256">
        <v>41955</v>
      </c>
      <c r="S1261" s="42">
        <v>3133.8</v>
      </c>
      <c r="T1261" s="217">
        <f t="shared" si="39"/>
        <v>0</v>
      </c>
      <c r="U1261" s="190" t="s">
        <v>4997</v>
      </c>
    </row>
    <row r="1262" spans="1:21" x14ac:dyDescent="0.25">
      <c r="A1262" s="192">
        <v>41959</v>
      </c>
      <c r="B1262" s="193">
        <v>3656</v>
      </c>
      <c r="C1262" s="324" t="s">
        <v>4923</v>
      </c>
      <c r="D1262" s="20" t="s">
        <v>5004</v>
      </c>
      <c r="E1262" s="213">
        <v>10767.38</v>
      </c>
      <c r="F1262" s="256">
        <v>41960</v>
      </c>
      <c r="G1262" s="42">
        <v>10767.38</v>
      </c>
      <c r="H1262" s="217">
        <f t="shared" si="40"/>
        <v>0</v>
      </c>
      <c r="I1262" s="20" t="s">
        <v>4993</v>
      </c>
      <c r="J1262" s="21"/>
      <c r="K1262" s="21"/>
      <c r="M1262" s="192">
        <v>41955</v>
      </c>
      <c r="N1262" s="193">
        <v>3333</v>
      </c>
      <c r="O1262" s="324" t="s">
        <v>4923</v>
      </c>
      <c r="P1262" s="20" t="s">
        <v>494</v>
      </c>
      <c r="Q1262" s="213">
        <v>4924.8</v>
      </c>
      <c r="R1262" s="256">
        <v>41956</v>
      </c>
      <c r="S1262" s="42">
        <v>4924.8</v>
      </c>
      <c r="T1262" s="217">
        <f t="shared" si="39"/>
        <v>0</v>
      </c>
      <c r="U1262" s="190" t="s">
        <v>4992</v>
      </c>
    </row>
    <row r="1263" spans="1:21" x14ac:dyDescent="0.25">
      <c r="A1263" s="192">
        <v>41959</v>
      </c>
      <c r="B1263" s="193">
        <v>3657</v>
      </c>
      <c r="C1263" s="324" t="s">
        <v>4923</v>
      </c>
      <c r="D1263" s="20" t="s">
        <v>4921</v>
      </c>
      <c r="E1263" s="213">
        <v>11713.2</v>
      </c>
      <c r="F1263" s="579">
        <v>41965</v>
      </c>
      <c r="G1263" s="42">
        <v>11713.2</v>
      </c>
      <c r="H1263" s="217">
        <f t="shared" si="40"/>
        <v>0</v>
      </c>
      <c r="I1263" s="20" t="s">
        <v>5251</v>
      </c>
      <c r="J1263" s="21"/>
      <c r="K1263" s="21"/>
      <c r="M1263" s="192">
        <v>41956</v>
      </c>
      <c r="N1263" s="193">
        <v>3442</v>
      </c>
      <c r="O1263" s="324" t="s">
        <v>4923</v>
      </c>
      <c r="P1263" s="308" t="s">
        <v>494</v>
      </c>
      <c r="Q1263" s="309">
        <v>10905.1</v>
      </c>
      <c r="R1263" s="256">
        <v>41956</v>
      </c>
      <c r="S1263" s="34">
        <v>10905.1</v>
      </c>
      <c r="T1263" s="217">
        <f t="shared" si="39"/>
        <v>0</v>
      </c>
      <c r="U1263" s="32" t="s">
        <v>4992</v>
      </c>
    </row>
    <row r="1264" spans="1:21" x14ac:dyDescent="0.25">
      <c r="A1264" s="192">
        <v>41959</v>
      </c>
      <c r="B1264" s="193">
        <v>3658</v>
      </c>
      <c r="C1264" s="324" t="s">
        <v>4923</v>
      </c>
      <c r="D1264" s="20" t="s">
        <v>47</v>
      </c>
      <c r="E1264" s="213">
        <v>3072</v>
      </c>
      <c r="F1264" s="256">
        <v>41960</v>
      </c>
      <c r="G1264" s="42">
        <v>3072</v>
      </c>
      <c r="H1264" s="217">
        <f t="shared" si="40"/>
        <v>0</v>
      </c>
      <c r="I1264" s="20" t="s">
        <v>5251</v>
      </c>
      <c r="J1264" s="21"/>
      <c r="K1264" s="21"/>
      <c r="M1264" s="192">
        <v>41958</v>
      </c>
      <c r="N1264" s="193">
        <v>3621</v>
      </c>
      <c r="O1264" s="324" t="s">
        <v>4923</v>
      </c>
      <c r="P1264" s="20" t="s">
        <v>494</v>
      </c>
      <c r="Q1264" s="213">
        <v>823.2</v>
      </c>
      <c r="R1264" s="256">
        <v>41958</v>
      </c>
      <c r="S1264" s="42">
        <v>823.2</v>
      </c>
      <c r="T1264" s="217">
        <f t="shared" si="39"/>
        <v>0</v>
      </c>
      <c r="U1264" s="20" t="s">
        <v>4992</v>
      </c>
    </row>
    <row r="1265" spans="1:21" x14ac:dyDescent="0.25">
      <c r="A1265" s="192">
        <v>41959</v>
      </c>
      <c r="B1265" s="193">
        <v>3659</v>
      </c>
      <c r="C1265" s="324" t="s">
        <v>4923</v>
      </c>
      <c r="D1265" s="308" t="s">
        <v>1515</v>
      </c>
      <c r="E1265" s="309">
        <v>1920</v>
      </c>
      <c r="F1265" s="256">
        <v>41960</v>
      </c>
      <c r="G1265" s="42">
        <v>1920</v>
      </c>
      <c r="H1265" s="217">
        <f t="shared" si="40"/>
        <v>0</v>
      </c>
      <c r="I1265" s="20" t="s">
        <v>4993</v>
      </c>
      <c r="J1265" s="21"/>
      <c r="K1265" s="21"/>
      <c r="M1265" s="192">
        <v>41958</v>
      </c>
      <c r="N1265" s="193">
        <v>3631</v>
      </c>
      <c r="O1265" s="324" t="s">
        <v>4923</v>
      </c>
      <c r="P1265" s="20" t="s">
        <v>494</v>
      </c>
      <c r="Q1265" s="213">
        <v>806.4</v>
      </c>
      <c r="R1265" s="256">
        <v>41958</v>
      </c>
      <c r="S1265" s="42">
        <v>806.4</v>
      </c>
      <c r="T1265" s="217">
        <f t="shared" si="39"/>
        <v>0</v>
      </c>
      <c r="U1265" s="20" t="s">
        <v>4992</v>
      </c>
    </row>
    <row r="1266" spans="1:21" x14ac:dyDescent="0.25">
      <c r="A1266" s="192">
        <v>41959</v>
      </c>
      <c r="B1266" s="193">
        <v>3660</v>
      </c>
      <c r="C1266" s="324" t="s">
        <v>4923</v>
      </c>
      <c r="D1266" s="20" t="s">
        <v>11</v>
      </c>
      <c r="E1266" s="213">
        <v>56800</v>
      </c>
      <c r="F1266" s="412">
        <v>41974</v>
      </c>
      <c r="G1266" s="219">
        <v>56800</v>
      </c>
      <c r="H1266" s="217">
        <f t="shared" si="40"/>
        <v>0</v>
      </c>
      <c r="I1266" s="20" t="s">
        <v>4993</v>
      </c>
      <c r="J1266" s="21"/>
      <c r="K1266" s="21"/>
      <c r="M1266" s="192">
        <v>41960</v>
      </c>
      <c r="N1266" s="193">
        <v>3700</v>
      </c>
      <c r="O1266" s="324" t="s">
        <v>4923</v>
      </c>
      <c r="P1266" s="20" t="s">
        <v>494</v>
      </c>
      <c r="Q1266" s="213">
        <v>17016.45</v>
      </c>
      <c r="R1266" s="256">
        <v>41960</v>
      </c>
      <c r="S1266" s="229">
        <v>17016.45</v>
      </c>
      <c r="T1266" s="217">
        <f t="shared" si="39"/>
        <v>0</v>
      </c>
      <c r="U1266" s="20" t="s">
        <v>5009</v>
      </c>
    </row>
    <row r="1267" spans="1:21" x14ac:dyDescent="0.25">
      <c r="A1267" s="192">
        <v>41959</v>
      </c>
      <c r="B1267" s="193">
        <v>3661</v>
      </c>
      <c r="C1267" s="324" t="s">
        <v>4923</v>
      </c>
      <c r="D1267" s="308" t="s">
        <v>2382</v>
      </c>
      <c r="E1267" s="309">
        <v>8564.9</v>
      </c>
      <c r="F1267" s="256">
        <v>41960</v>
      </c>
      <c r="G1267" s="42">
        <v>8564.9</v>
      </c>
      <c r="H1267" s="217">
        <f t="shared" si="40"/>
        <v>0</v>
      </c>
      <c r="I1267" s="20" t="s">
        <v>4992</v>
      </c>
      <c r="J1267" s="21"/>
      <c r="K1267" s="21"/>
      <c r="M1267" s="192">
        <v>41960</v>
      </c>
      <c r="N1267" s="193">
        <v>3766</v>
      </c>
      <c r="O1267" s="324" t="s">
        <v>4923</v>
      </c>
      <c r="P1267" s="20" t="s">
        <v>494</v>
      </c>
      <c r="Q1267" s="213">
        <v>984</v>
      </c>
      <c r="R1267" s="256">
        <v>41960</v>
      </c>
      <c r="S1267" s="229">
        <v>984</v>
      </c>
      <c r="T1267" s="217">
        <f t="shared" si="39"/>
        <v>0</v>
      </c>
      <c r="U1267" s="190" t="s">
        <v>4992</v>
      </c>
    </row>
    <row r="1268" spans="1:21" x14ac:dyDescent="0.25">
      <c r="A1268" s="192">
        <v>41959</v>
      </c>
      <c r="B1268" s="193">
        <v>3662</v>
      </c>
      <c r="C1268" s="324" t="s">
        <v>4923</v>
      </c>
      <c r="D1268" s="20" t="s">
        <v>4764</v>
      </c>
      <c r="E1268" s="213">
        <v>5531.2</v>
      </c>
      <c r="F1268" s="256">
        <v>41960</v>
      </c>
      <c r="G1268" s="42">
        <v>5531.2</v>
      </c>
      <c r="H1268" s="217">
        <f t="shared" si="40"/>
        <v>0</v>
      </c>
      <c r="I1268" s="20" t="s">
        <v>4993</v>
      </c>
      <c r="J1268" s="21"/>
      <c r="K1268" s="21"/>
      <c r="M1268" s="192">
        <v>41962</v>
      </c>
      <c r="N1268" s="193">
        <v>3887</v>
      </c>
      <c r="O1268" s="324" t="s">
        <v>4923</v>
      </c>
      <c r="P1268" s="308" t="s">
        <v>494</v>
      </c>
      <c r="Q1268" s="309">
        <v>4410.3999999999996</v>
      </c>
      <c r="R1268" s="256">
        <v>41962</v>
      </c>
      <c r="S1268" s="42">
        <v>4410.3999999999996</v>
      </c>
      <c r="T1268" s="217">
        <f t="shared" si="39"/>
        <v>0</v>
      </c>
      <c r="U1268" s="20" t="s">
        <v>5000</v>
      </c>
    </row>
    <row r="1269" spans="1:21" x14ac:dyDescent="0.25">
      <c r="A1269" s="192">
        <v>41959</v>
      </c>
      <c r="B1269" s="193">
        <v>3663</v>
      </c>
      <c r="C1269" s="324" t="s">
        <v>4923</v>
      </c>
      <c r="D1269" s="20" t="s">
        <v>25</v>
      </c>
      <c r="E1269" s="213">
        <v>6133.6</v>
      </c>
      <c r="F1269" s="256">
        <v>41960</v>
      </c>
      <c r="G1269" s="42">
        <v>6133.6</v>
      </c>
      <c r="H1269" s="217">
        <f t="shared" si="40"/>
        <v>0</v>
      </c>
      <c r="I1269" s="20" t="s">
        <v>4993</v>
      </c>
      <c r="J1269" s="21"/>
      <c r="K1269" s="21"/>
      <c r="M1269" s="192">
        <v>41962</v>
      </c>
      <c r="N1269" s="193">
        <v>3918</v>
      </c>
      <c r="O1269" s="324" t="s">
        <v>4923</v>
      </c>
      <c r="P1269" s="308" t="s">
        <v>494</v>
      </c>
      <c r="Q1269" s="309">
        <v>2630.4</v>
      </c>
      <c r="R1269" s="256">
        <v>41962</v>
      </c>
      <c r="S1269" s="42">
        <v>2630.4</v>
      </c>
      <c r="T1269" s="217">
        <f t="shared" si="39"/>
        <v>0</v>
      </c>
      <c r="U1269" s="20" t="s">
        <v>4997</v>
      </c>
    </row>
    <row r="1270" spans="1:21" x14ac:dyDescent="0.25">
      <c r="A1270" s="192">
        <v>41959</v>
      </c>
      <c r="B1270" s="193">
        <v>3664</v>
      </c>
      <c r="C1270" s="324" t="s">
        <v>4923</v>
      </c>
      <c r="D1270" s="20" t="s">
        <v>5004</v>
      </c>
      <c r="E1270" s="213">
        <v>440</v>
      </c>
      <c r="F1270" s="256">
        <v>41960</v>
      </c>
      <c r="G1270" s="42">
        <v>440</v>
      </c>
      <c r="H1270" s="217">
        <f t="shared" si="40"/>
        <v>0</v>
      </c>
      <c r="I1270" s="20" t="s">
        <v>4993</v>
      </c>
      <c r="J1270" s="21"/>
      <c r="K1270" s="21"/>
      <c r="M1270" s="192">
        <v>41962</v>
      </c>
      <c r="N1270" s="193">
        <v>3922</v>
      </c>
      <c r="O1270" s="324" t="s">
        <v>4923</v>
      </c>
      <c r="P1270" s="308" t="s">
        <v>494</v>
      </c>
      <c r="Q1270" s="309">
        <v>644</v>
      </c>
      <c r="R1270" s="256">
        <v>41962</v>
      </c>
      <c r="S1270" s="42">
        <v>644</v>
      </c>
      <c r="T1270" s="217">
        <f t="shared" si="39"/>
        <v>0</v>
      </c>
      <c r="U1270" s="20" t="s">
        <v>4997</v>
      </c>
    </row>
    <row r="1271" spans="1:21" x14ac:dyDescent="0.25">
      <c r="A1271" s="192">
        <v>41959</v>
      </c>
      <c r="B1271" s="193">
        <v>3665</v>
      </c>
      <c r="C1271" s="324" t="s">
        <v>4923</v>
      </c>
      <c r="D1271" s="20" t="s">
        <v>790</v>
      </c>
      <c r="E1271" s="213">
        <v>4924.8</v>
      </c>
      <c r="F1271" s="256">
        <v>41960</v>
      </c>
      <c r="G1271" s="42">
        <v>4924.8</v>
      </c>
      <c r="H1271" s="217">
        <f t="shared" si="40"/>
        <v>0</v>
      </c>
      <c r="I1271" s="20" t="s">
        <v>4992</v>
      </c>
      <c r="J1271" s="21"/>
      <c r="K1271" s="21"/>
      <c r="M1271" s="192">
        <v>41963</v>
      </c>
      <c r="N1271" s="193">
        <v>3959</v>
      </c>
      <c r="O1271" s="324" t="s">
        <v>4923</v>
      </c>
      <c r="P1271" s="308" t="s">
        <v>494</v>
      </c>
      <c r="Q1271" s="309">
        <v>8688.15</v>
      </c>
      <c r="R1271" s="256">
        <v>41963</v>
      </c>
      <c r="S1271" s="42">
        <v>8688.15</v>
      </c>
      <c r="T1271" s="217">
        <f t="shared" si="39"/>
        <v>0</v>
      </c>
      <c r="U1271" s="20" t="s">
        <v>6049</v>
      </c>
    </row>
    <row r="1272" spans="1:21" x14ac:dyDescent="0.25">
      <c r="A1272" s="192">
        <v>41959</v>
      </c>
      <c r="B1272" s="193">
        <v>3666</v>
      </c>
      <c r="C1272" s="324" t="s">
        <v>4923</v>
      </c>
      <c r="D1272" s="20" t="s">
        <v>180</v>
      </c>
      <c r="E1272" s="213">
        <v>15566.4</v>
      </c>
      <c r="F1272" s="256">
        <v>41960</v>
      </c>
      <c r="G1272" s="42">
        <v>15566.4</v>
      </c>
      <c r="H1272" s="217">
        <f t="shared" si="40"/>
        <v>0</v>
      </c>
      <c r="I1272" s="20" t="s">
        <v>4993</v>
      </c>
      <c r="J1272" s="21"/>
      <c r="K1272" s="21"/>
      <c r="M1272" s="192">
        <v>41963</v>
      </c>
      <c r="N1272" s="193">
        <v>4007</v>
      </c>
      <c r="O1272" s="322" t="s">
        <v>4923</v>
      </c>
      <c r="P1272" s="308" t="s">
        <v>494</v>
      </c>
      <c r="Q1272" s="309">
        <v>2496</v>
      </c>
      <c r="R1272" s="256">
        <v>41963</v>
      </c>
      <c r="S1272" s="42">
        <v>2496</v>
      </c>
      <c r="T1272" s="217">
        <f t="shared" si="39"/>
        <v>0</v>
      </c>
      <c r="U1272" s="20" t="s">
        <v>4992</v>
      </c>
    </row>
    <row r="1273" spans="1:21" x14ac:dyDescent="0.25">
      <c r="A1273" s="192">
        <v>41959</v>
      </c>
      <c r="B1273" s="193">
        <v>3667</v>
      </c>
      <c r="C1273" s="324" t="s">
        <v>4923</v>
      </c>
      <c r="D1273" s="20" t="s">
        <v>4257</v>
      </c>
      <c r="E1273" s="213">
        <v>48794.39</v>
      </c>
      <c r="F1273" s="256">
        <v>41960</v>
      </c>
      <c r="G1273" s="42">
        <v>48794.39</v>
      </c>
      <c r="H1273" s="217">
        <f t="shared" si="40"/>
        <v>0</v>
      </c>
      <c r="I1273" s="20" t="s">
        <v>4993</v>
      </c>
      <c r="J1273" s="21"/>
      <c r="K1273" s="21"/>
      <c r="M1273" s="192">
        <v>41964</v>
      </c>
      <c r="N1273" s="193">
        <v>4108</v>
      </c>
      <c r="O1273" s="322" t="s">
        <v>4923</v>
      </c>
      <c r="P1273" s="308" t="s">
        <v>494</v>
      </c>
      <c r="Q1273" s="309">
        <v>2212.8000000000002</v>
      </c>
      <c r="R1273" s="256">
        <v>41964</v>
      </c>
      <c r="S1273" s="34">
        <v>2212.8000000000002</v>
      </c>
      <c r="T1273" s="217">
        <f t="shared" si="39"/>
        <v>0</v>
      </c>
      <c r="U1273" s="108" t="s">
        <v>4992</v>
      </c>
    </row>
    <row r="1274" spans="1:21" x14ac:dyDescent="0.25">
      <c r="A1274" s="192">
        <v>41959</v>
      </c>
      <c r="B1274" s="193">
        <v>3668</v>
      </c>
      <c r="C1274" s="324" t="s">
        <v>4923</v>
      </c>
      <c r="D1274" s="20" t="s">
        <v>1607</v>
      </c>
      <c r="E1274" s="213">
        <v>5047.8</v>
      </c>
      <c r="F1274" s="256">
        <v>41959</v>
      </c>
      <c r="G1274" s="42">
        <v>5047.8</v>
      </c>
      <c r="H1274" s="217">
        <f t="shared" si="40"/>
        <v>0</v>
      </c>
      <c r="I1274" s="20" t="s">
        <v>4992</v>
      </c>
      <c r="J1274" s="21"/>
      <c r="K1274" s="21"/>
      <c r="M1274" s="192">
        <v>41965</v>
      </c>
      <c r="N1274" s="193">
        <v>4152</v>
      </c>
      <c r="O1274" s="322" t="s">
        <v>4923</v>
      </c>
      <c r="P1274" s="308" t="s">
        <v>494</v>
      </c>
      <c r="Q1274" s="309">
        <v>8885.7000000000007</v>
      </c>
      <c r="R1274" s="256">
        <v>41965</v>
      </c>
      <c r="S1274" s="34">
        <v>8885.7000000000007</v>
      </c>
      <c r="T1274" s="217">
        <f t="shared" si="39"/>
        <v>0</v>
      </c>
      <c r="U1274" s="108" t="s">
        <v>4997</v>
      </c>
    </row>
    <row r="1275" spans="1:21" x14ac:dyDescent="0.25">
      <c r="A1275" s="192">
        <v>41959</v>
      </c>
      <c r="B1275" s="193">
        <v>3669</v>
      </c>
      <c r="C1275" s="324" t="s">
        <v>4923</v>
      </c>
      <c r="D1275" s="20" t="s">
        <v>98</v>
      </c>
      <c r="E1275" s="213">
        <v>11472</v>
      </c>
      <c r="F1275" s="256">
        <v>41960</v>
      </c>
      <c r="G1275" s="42">
        <v>11472</v>
      </c>
      <c r="H1275" s="217">
        <f t="shared" si="40"/>
        <v>0</v>
      </c>
      <c r="I1275" s="20" t="s">
        <v>4993</v>
      </c>
      <c r="J1275" s="21"/>
      <c r="K1275" s="21"/>
      <c r="M1275" s="192">
        <v>41966</v>
      </c>
      <c r="N1275" s="193">
        <v>4243</v>
      </c>
      <c r="O1275" s="322" t="s">
        <v>4923</v>
      </c>
      <c r="P1275" s="308" t="s">
        <v>494</v>
      </c>
      <c r="Q1275" s="309">
        <v>2966.4</v>
      </c>
      <c r="R1275" s="256">
        <v>41967</v>
      </c>
      <c r="S1275" s="34">
        <v>2966.4</v>
      </c>
      <c r="T1275" s="217">
        <f t="shared" si="39"/>
        <v>0</v>
      </c>
      <c r="U1275" s="32" t="s">
        <v>4995</v>
      </c>
    </row>
    <row r="1276" spans="1:21" x14ac:dyDescent="0.25">
      <c r="A1276" s="192">
        <v>41959</v>
      </c>
      <c r="B1276" s="193">
        <v>3670</v>
      </c>
      <c r="C1276" s="324" t="s">
        <v>4923</v>
      </c>
      <c r="D1276" s="20" t="s">
        <v>52</v>
      </c>
      <c r="E1276" s="213">
        <v>4690</v>
      </c>
      <c r="F1276" s="256">
        <v>41960</v>
      </c>
      <c r="G1276" s="42">
        <v>4690</v>
      </c>
      <c r="H1276" s="217">
        <f t="shared" si="40"/>
        <v>0</v>
      </c>
      <c r="I1276" s="20" t="s">
        <v>6049</v>
      </c>
      <c r="J1276" s="21"/>
      <c r="K1276" s="21"/>
      <c r="M1276" s="192">
        <v>41968</v>
      </c>
      <c r="N1276" s="193">
        <v>4399</v>
      </c>
      <c r="O1276" s="322" t="s">
        <v>4923</v>
      </c>
      <c r="P1276" s="308" t="s">
        <v>494</v>
      </c>
      <c r="Q1276" s="309">
        <v>8598.4</v>
      </c>
      <c r="R1276" s="256">
        <v>41968</v>
      </c>
      <c r="S1276" s="42">
        <v>8598.4</v>
      </c>
      <c r="T1276" s="217">
        <f t="shared" si="39"/>
        <v>0</v>
      </c>
      <c r="U1276" s="32" t="s">
        <v>6049</v>
      </c>
    </row>
    <row r="1277" spans="1:21" x14ac:dyDescent="0.25">
      <c r="A1277" s="192">
        <v>41959</v>
      </c>
      <c r="B1277" s="193">
        <v>3671</v>
      </c>
      <c r="C1277" s="324" t="s">
        <v>4923</v>
      </c>
      <c r="D1277" s="20" t="s">
        <v>49</v>
      </c>
      <c r="E1277" s="213">
        <v>462</v>
      </c>
      <c r="F1277" s="256">
        <v>41959</v>
      </c>
      <c r="G1277" s="42">
        <v>462</v>
      </c>
      <c r="H1277" s="217">
        <f t="shared" si="40"/>
        <v>0</v>
      </c>
      <c r="I1277" s="20" t="s">
        <v>4992</v>
      </c>
      <c r="J1277" s="21"/>
      <c r="K1277" s="21"/>
      <c r="M1277" s="192">
        <v>41969</v>
      </c>
      <c r="N1277" s="193">
        <v>4506</v>
      </c>
      <c r="O1277" s="322" t="s">
        <v>4923</v>
      </c>
      <c r="P1277" s="308" t="s">
        <v>494</v>
      </c>
      <c r="Q1277" s="309">
        <v>4535.7</v>
      </c>
      <c r="R1277" s="256">
        <v>41969</v>
      </c>
      <c r="S1277" s="34">
        <v>4535.7</v>
      </c>
      <c r="T1277" s="217">
        <f t="shared" si="39"/>
        <v>0</v>
      </c>
      <c r="U1277" s="32" t="s">
        <v>5009</v>
      </c>
    </row>
    <row r="1278" spans="1:21" x14ac:dyDescent="0.25">
      <c r="A1278" s="192">
        <v>41959</v>
      </c>
      <c r="B1278" s="193">
        <v>3672</v>
      </c>
      <c r="C1278" s="324" t="s">
        <v>4923</v>
      </c>
      <c r="D1278" s="20" t="s">
        <v>5773</v>
      </c>
      <c r="E1278" s="213">
        <v>5666.1</v>
      </c>
      <c r="F1278" s="256">
        <v>41959</v>
      </c>
      <c r="G1278" s="42">
        <v>5666.1</v>
      </c>
      <c r="H1278" s="217">
        <f t="shared" si="40"/>
        <v>0</v>
      </c>
      <c r="I1278" s="20" t="s">
        <v>4992</v>
      </c>
      <c r="J1278" s="21"/>
      <c r="K1278" s="21"/>
      <c r="M1278" s="192">
        <v>41969</v>
      </c>
      <c r="N1278" s="193">
        <v>4514</v>
      </c>
      <c r="O1278" s="322" t="s">
        <v>4923</v>
      </c>
      <c r="P1278" s="308" t="s">
        <v>494</v>
      </c>
      <c r="Q1278" s="309">
        <v>1416.8</v>
      </c>
      <c r="R1278" s="256">
        <v>41969</v>
      </c>
      <c r="S1278" s="229">
        <v>1416.8</v>
      </c>
      <c r="T1278" s="217">
        <f t="shared" si="39"/>
        <v>0</v>
      </c>
      <c r="U1278" s="20" t="s">
        <v>4992</v>
      </c>
    </row>
    <row r="1279" spans="1:21" x14ac:dyDescent="0.25">
      <c r="A1279" s="192">
        <v>41959</v>
      </c>
      <c r="B1279" s="193">
        <v>3673</v>
      </c>
      <c r="C1279" s="324" t="s">
        <v>4923</v>
      </c>
      <c r="D1279" s="20" t="s">
        <v>6120</v>
      </c>
      <c r="E1279" s="213">
        <v>10800</v>
      </c>
      <c r="F1279" s="256">
        <v>41968</v>
      </c>
      <c r="G1279" s="42">
        <v>10800</v>
      </c>
      <c r="H1279" s="217">
        <f t="shared" si="40"/>
        <v>0</v>
      </c>
      <c r="I1279" s="20" t="s">
        <v>6049</v>
      </c>
      <c r="J1279" s="21"/>
      <c r="K1279" s="21"/>
      <c r="M1279" s="192">
        <v>41970</v>
      </c>
      <c r="N1279" s="193">
        <v>4574</v>
      </c>
      <c r="O1279" s="322" t="s">
        <v>4923</v>
      </c>
      <c r="P1279" s="199" t="s">
        <v>494</v>
      </c>
      <c r="Q1279" s="238">
        <v>5532.1</v>
      </c>
      <c r="R1279" s="256">
        <v>41971</v>
      </c>
      <c r="S1279" s="34">
        <v>5532.1</v>
      </c>
      <c r="T1279" s="217">
        <f t="shared" si="39"/>
        <v>0</v>
      </c>
      <c r="U1279" s="36" t="s">
        <v>4997</v>
      </c>
    </row>
    <row r="1280" spans="1:21" x14ac:dyDescent="0.25">
      <c r="A1280" s="192">
        <v>41959</v>
      </c>
      <c r="B1280" s="193">
        <v>3674</v>
      </c>
      <c r="C1280" s="324" t="s">
        <v>4923</v>
      </c>
      <c r="D1280" s="20" t="s">
        <v>396</v>
      </c>
      <c r="E1280" s="213">
        <v>570</v>
      </c>
      <c r="F1280" s="256">
        <v>41959</v>
      </c>
      <c r="G1280" s="42">
        <v>570</v>
      </c>
      <c r="H1280" s="217">
        <f t="shared" si="40"/>
        <v>0</v>
      </c>
      <c r="I1280" s="20" t="s">
        <v>4992</v>
      </c>
      <c r="J1280" s="21"/>
      <c r="K1280" s="21"/>
      <c r="M1280" s="192">
        <v>41970</v>
      </c>
      <c r="N1280" s="193">
        <v>4592</v>
      </c>
      <c r="O1280" s="322" t="s">
        <v>4923</v>
      </c>
      <c r="P1280" s="199" t="s">
        <v>494</v>
      </c>
      <c r="Q1280" s="238">
        <v>607.20000000000005</v>
      </c>
      <c r="R1280" s="256">
        <v>41970</v>
      </c>
      <c r="S1280" s="34">
        <v>607.20000000000005</v>
      </c>
      <c r="T1280" s="217">
        <f t="shared" si="39"/>
        <v>0</v>
      </c>
      <c r="U1280" s="36" t="s">
        <v>4992</v>
      </c>
    </row>
    <row r="1281" spans="1:21" x14ac:dyDescent="0.25">
      <c r="A1281" s="192">
        <v>41959</v>
      </c>
      <c r="B1281" s="193">
        <v>3675</v>
      </c>
      <c r="C1281" s="324" t="s">
        <v>4923</v>
      </c>
      <c r="D1281" s="20" t="s">
        <v>133</v>
      </c>
      <c r="E1281" s="213">
        <v>21178.400000000001</v>
      </c>
      <c r="F1281" s="256">
        <v>41959</v>
      </c>
      <c r="G1281" s="42">
        <v>21178.400000000001</v>
      </c>
      <c r="H1281" s="217">
        <f t="shared" si="40"/>
        <v>0</v>
      </c>
      <c r="I1281" s="20" t="s">
        <v>4992</v>
      </c>
      <c r="J1281" s="21"/>
      <c r="K1281" s="21"/>
      <c r="M1281" s="192">
        <v>41971</v>
      </c>
      <c r="N1281" s="193">
        <v>4657</v>
      </c>
      <c r="O1281" s="322" t="s">
        <v>4923</v>
      </c>
      <c r="P1281" s="199" t="s">
        <v>494</v>
      </c>
      <c r="Q1281" s="238">
        <v>3335</v>
      </c>
      <c r="R1281" s="256">
        <v>41971</v>
      </c>
      <c r="S1281" s="34">
        <v>3335</v>
      </c>
      <c r="T1281" s="217">
        <f t="shared" si="39"/>
        <v>0</v>
      </c>
      <c r="U1281" s="36" t="s">
        <v>5000</v>
      </c>
    </row>
    <row r="1282" spans="1:21" x14ac:dyDescent="0.25">
      <c r="A1282" s="192">
        <v>41959</v>
      </c>
      <c r="B1282" s="193">
        <v>3676</v>
      </c>
      <c r="C1282" s="324" t="s">
        <v>4923</v>
      </c>
      <c r="D1282" s="20" t="s">
        <v>51</v>
      </c>
      <c r="E1282" s="213">
        <v>518.88</v>
      </c>
      <c r="F1282" s="256">
        <v>41959</v>
      </c>
      <c r="G1282" s="42">
        <v>518.88</v>
      </c>
      <c r="H1282" s="217">
        <f t="shared" si="40"/>
        <v>0</v>
      </c>
      <c r="I1282" s="20" t="s">
        <v>4992</v>
      </c>
      <c r="J1282" s="21"/>
      <c r="K1282" s="21"/>
      <c r="M1282" s="192">
        <v>41972</v>
      </c>
      <c r="N1282" s="193">
        <v>4765</v>
      </c>
      <c r="O1282" s="322" t="s">
        <v>4923</v>
      </c>
      <c r="P1282" s="308" t="s">
        <v>494</v>
      </c>
      <c r="Q1282" s="309">
        <v>4627.6000000000004</v>
      </c>
      <c r="R1282" s="310">
        <v>41972</v>
      </c>
      <c r="S1282" s="229">
        <v>4627.6000000000004</v>
      </c>
      <c r="T1282" s="217">
        <f t="shared" si="39"/>
        <v>0</v>
      </c>
      <c r="U1282" s="20" t="s">
        <v>5000</v>
      </c>
    </row>
    <row r="1283" spans="1:21" x14ac:dyDescent="0.25">
      <c r="A1283" s="192">
        <v>41959</v>
      </c>
      <c r="B1283" s="193">
        <v>3677</v>
      </c>
      <c r="C1283" s="324" t="s">
        <v>4923</v>
      </c>
      <c r="D1283" s="20" t="s">
        <v>4953</v>
      </c>
      <c r="E1283" s="213">
        <v>12506.05</v>
      </c>
      <c r="F1283" s="256">
        <v>41960</v>
      </c>
      <c r="G1283" s="42">
        <v>12506.05</v>
      </c>
      <c r="H1283" s="217">
        <f t="shared" si="40"/>
        <v>0</v>
      </c>
      <c r="I1283" s="20" t="s">
        <v>4995</v>
      </c>
      <c r="J1283" s="21"/>
      <c r="K1283" s="21"/>
      <c r="M1283" s="192">
        <v>41972</v>
      </c>
      <c r="N1283" s="193">
        <v>4792</v>
      </c>
      <c r="O1283" s="322" t="s">
        <v>4923</v>
      </c>
      <c r="P1283" s="308" t="s">
        <v>494</v>
      </c>
      <c r="Q1283" s="309">
        <v>2446.1999999999998</v>
      </c>
      <c r="R1283" s="368">
        <v>41972</v>
      </c>
      <c r="S1283" s="229">
        <v>2446.1999999999998</v>
      </c>
      <c r="T1283" s="217">
        <f t="shared" ref="T1283:T1346" si="41">Q1283-S1283</f>
        <v>0</v>
      </c>
      <c r="U1283" s="20" t="s">
        <v>4992</v>
      </c>
    </row>
    <row r="1284" spans="1:21" x14ac:dyDescent="0.25">
      <c r="A1284" s="192">
        <v>41959</v>
      </c>
      <c r="B1284" s="193">
        <v>3678</v>
      </c>
      <c r="C1284" s="324" t="s">
        <v>4923</v>
      </c>
      <c r="D1284" s="20" t="s">
        <v>5732</v>
      </c>
      <c r="E1284" s="213">
        <v>3260.4</v>
      </c>
      <c r="F1284" s="256">
        <v>41960</v>
      </c>
      <c r="G1284" s="42">
        <v>3260.4</v>
      </c>
      <c r="H1284" s="217">
        <f t="shared" si="40"/>
        <v>0</v>
      </c>
      <c r="I1284" s="20" t="s">
        <v>5006</v>
      </c>
      <c r="J1284" s="21"/>
      <c r="K1284" s="21"/>
      <c r="M1284" s="192">
        <v>41944</v>
      </c>
      <c r="N1284" s="193">
        <v>2463</v>
      </c>
      <c r="O1284" s="324" t="s">
        <v>4923</v>
      </c>
      <c r="P1284" s="308" t="s">
        <v>149</v>
      </c>
      <c r="Q1284" s="309">
        <v>8149</v>
      </c>
      <c r="R1284" s="256">
        <v>41946</v>
      </c>
      <c r="S1284" s="42">
        <v>8149</v>
      </c>
      <c r="T1284" s="217">
        <f t="shared" si="41"/>
        <v>0</v>
      </c>
      <c r="U1284" s="190" t="s">
        <v>4992</v>
      </c>
    </row>
    <row r="1285" spans="1:21" x14ac:dyDescent="0.25">
      <c r="A1285" s="192">
        <v>41959</v>
      </c>
      <c r="B1285" s="193">
        <v>3679</v>
      </c>
      <c r="C1285" s="324" t="s">
        <v>4923</v>
      </c>
      <c r="D1285" s="20" t="s">
        <v>4928</v>
      </c>
      <c r="E1285" s="213">
        <v>5467</v>
      </c>
      <c r="F1285" s="256">
        <v>41960</v>
      </c>
      <c r="G1285" s="42">
        <v>5467</v>
      </c>
      <c r="H1285" s="217">
        <f t="shared" si="40"/>
        <v>0</v>
      </c>
      <c r="I1285" s="20" t="s">
        <v>4992</v>
      </c>
      <c r="J1285" s="21"/>
      <c r="K1285" s="21"/>
      <c r="M1285" s="192">
        <v>41946</v>
      </c>
      <c r="N1285" s="193">
        <v>2579</v>
      </c>
      <c r="O1285" s="324" t="s">
        <v>4923</v>
      </c>
      <c r="P1285" s="661" t="s">
        <v>149</v>
      </c>
      <c r="Q1285" s="309">
        <v>8090.8</v>
      </c>
      <c r="R1285" s="256">
        <v>41947</v>
      </c>
      <c r="S1285" s="42">
        <v>8090.8</v>
      </c>
      <c r="T1285" s="77">
        <f t="shared" si="41"/>
        <v>0</v>
      </c>
      <c r="U1285" s="50" t="s">
        <v>6049</v>
      </c>
    </row>
    <row r="1286" spans="1:21" x14ac:dyDescent="0.25">
      <c r="A1286" s="192">
        <v>41959</v>
      </c>
      <c r="B1286" s="193">
        <v>3680</v>
      </c>
      <c r="C1286" s="324" t="s">
        <v>4923</v>
      </c>
      <c r="D1286" s="20" t="s">
        <v>2578</v>
      </c>
      <c r="E1286" s="213">
        <v>13128.25</v>
      </c>
      <c r="F1286" s="256">
        <v>41960</v>
      </c>
      <c r="G1286" s="42">
        <v>13128.25</v>
      </c>
      <c r="H1286" s="217">
        <f t="shared" si="40"/>
        <v>0</v>
      </c>
      <c r="I1286" s="20" t="s">
        <v>6049</v>
      </c>
      <c r="J1286" s="21"/>
      <c r="K1286" s="21"/>
      <c r="M1286" s="192">
        <v>41948</v>
      </c>
      <c r="N1286" s="193">
        <v>2774</v>
      </c>
      <c r="O1286" s="324" t="s">
        <v>4923</v>
      </c>
      <c r="P1286" s="308" t="s">
        <v>149</v>
      </c>
      <c r="Q1286" s="309">
        <v>16926.400000000001</v>
      </c>
      <c r="R1286" s="256">
        <v>41949</v>
      </c>
      <c r="S1286" s="42">
        <v>16926.400000000001</v>
      </c>
      <c r="T1286" s="217">
        <f t="shared" si="41"/>
        <v>0</v>
      </c>
      <c r="U1286" s="190" t="s">
        <v>4997</v>
      </c>
    </row>
    <row r="1287" spans="1:21" x14ac:dyDescent="0.25">
      <c r="A1287" s="192">
        <v>41959</v>
      </c>
      <c r="B1287" s="193">
        <v>3681</v>
      </c>
      <c r="C1287" s="324" t="s">
        <v>4923</v>
      </c>
      <c r="D1287" s="20" t="s">
        <v>4183</v>
      </c>
      <c r="E1287" s="213">
        <v>8108</v>
      </c>
      <c r="F1287" s="256">
        <v>41959</v>
      </c>
      <c r="G1287" s="42">
        <v>8108</v>
      </c>
      <c r="H1287" s="217">
        <f t="shared" si="40"/>
        <v>0</v>
      </c>
      <c r="I1287" s="20" t="s">
        <v>4992</v>
      </c>
      <c r="J1287" s="21"/>
      <c r="K1287" s="21"/>
      <c r="M1287" s="192">
        <v>41950</v>
      </c>
      <c r="N1287" s="193">
        <v>2956</v>
      </c>
      <c r="O1287" s="324" t="s">
        <v>4923</v>
      </c>
      <c r="P1287" s="20" t="s">
        <v>149</v>
      </c>
      <c r="Q1287" s="213">
        <v>16178.5</v>
      </c>
      <c r="R1287" s="256">
        <v>41951</v>
      </c>
      <c r="S1287" s="42">
        <v>16178.5</v>
      </c>
      <c r="T1287" s="217">
        <f t="shared" si="41"/>
        <v>0</v>
      </c>
      <c r="U1287" s="20" t="s">
        <v>5000</v>
      </c>
    </row>
    <row r="1288" spans="1:21" x14ac:dyDescent="0.25">
      <c r="A1288" s="192">
        <v>41960</v>
      </c>
      <c r="B1288" s="193">
        <v>3682</v>
      </c>
      <c r="C1288" s="324" t="s">
        <v>4923</v>
      </c>
      <c r="D1288" s="20" t="s">
        <v>4319</v>
      </c>
      <c r="E1288" s="213">
        <v>7484.4</v>
      </c>
      <c r="F1288" s="256">
        <v>41960</v>
      </c>
      <c r="G1288" s="42">
        <v>7484.4</v>
      </c>
      <c r="H1288" s="217">
        <f t="shared" ref="H1288:H1351" si="42">E1288-G1288</f>
        <v>0</v>
      </c>
      <c r="I1288" s="20" t="s">
        <v>4992</v>
      </c>
      <c r="J1288" s="21"/>
      <c r="K1288" s="21"/>
      <c r="M1288" s="192">
        <v>41953</v>
      </c>
      <c r="N1288" s="193">
        <v>3160</v>
      </c>
      <c r="O1288" s="324" t="s">
        <v>4923</v>
      </c>
      <c r="P1288" s="20" t="s">
        <v>149</v>
      </c>
      <c r="Q1288" s="213">
        <v>15877.5</v>
      </c>
      <c r="R1288" s="256">
        <v>41954</v>
      </c>
      <c r="S1288" s="42">
        <v>15877.5</v>
      </c>
      <c r="T1288" s="217">
        <f t="shared" si="41"/>
        <v>0</v>
      </c>
      <c r="U1288" s="190" t="s">
        <v>6049</v>
      </c>
    </row>
    <row r="1289" spans="1:21" x14ac:dyDescent="0.25">
      <c r="A1289" s="192">
        <v>41960</v>
      </c>
      <c r="B1289" s="193">
        <v>3683</v>
      </c>
      <c r="C1289" s="324" t="s">
        <v>4923</v>
      </c>
      <c r="D1289" s="20" t="s">
        <v>4918</v>
      </c>
      <c r="E1289" s="213">
        <v>36910.300000000003</v>
      </c>
      <c r="F1289" s="256">
        <v>41961</v>
      </c>
      <c r="G1289" s="42">
        <v>36910.300000000003</v>
      </c>
      <c r="H1289" s="217">
        <f t="shared" si="42"/>
        <v>0</v>
      </c>
      <c r="I1289" s="20" t="s">
        <v>4992</v>
      </c>
      <c r="J1289" s="21"/>
      <c r="K1289" s="21"/>
      <c r="M1289" s="192">
        <v>41953</v>
      </c>
      <c r="N1289" s="193">
        <v>3168</v>
      </c>
      <c r="O1289" s="324" t="s">
        <v>4923</v>
      </c>
      <c r="P1289" s="20" t="s">
        <v>149</v>
      </c>
      <c r="Q1289" s="213">
        <v>845.6</v>
      </c>
      <c r="R1289" s="256">
        <v>41954</v>
      </c>
      <c r="S1289" s="42">
        <v>845.6</v>
      </c>
      <c r="T1289" s="217">
        <f t="shared" si="41"/>
        <v>0</v>
      </c>
      <c r="U1289" s="190" t="s">
        <v>6049</v>
      </c>
    </row>
    <row r="1290" spans="1:21" x14ac:dyDescent="0.25">
      <c r="A1290" s="192">
        <v>41960</v>
      </c>
      <c r="B1290" s="193">
        <v>3684</v>
      </c>
      <c r="C1290" s="324" t="s">
        <v>4923</v>
      </c>
      <c r="D1290" s="20" t="s">
        <v>4649</v>
      </c>
      <c r="E1290" s="213">
        <v>8375.7999999999993</v>
      </c>
      <c r="F1290" s="256">
        <v>41960</v>
      </c>
      <c r="G1290" s="42">
        <v>8375.7999999999993</v>
      </c>
      <c r="H1290" s="217">
        <f t="shared" si="42"/>
        <v>0</v>
      </c>
      <c r="I1290" s="20" t="s">
        <v>4992</v>
      </c>
      <c r="J1290" s="21"/>
      <c r="K1290" s="21"/>
      <c r="M1290" s="192">
        <v>41955</v>
      </c>
      <c r="N1290" s="193">
        <v>3346</v>
      </c>
      <c r="O1290" s="324" t="s">
        <v>4923</v>
      </c>
      <c r="P1290" s="20" t="s">
        <v>149</v>
      </c>
      <c r="Q1290" s="213">
        <v>3318</v>
      </c>
      <c r="R1290" s="256">
        <v>41956</v>
      </c>
      <c r="S1290" s="42">
        <v>3318</v>
      </c>
      <c r="T1290" s="217">
        <f t="shared" si="41"/>
        <v>0</v>
      </c>
      <c r="U1290" s="190" t="s">
        <v>6049</v>
      </c>
    </row>
    <row r="1291" spans="1:21" x14ac:dyDescent="0.25">
      <c r="A1291" s="192">
        <v>41960</v>
      </c>
      <c r="B1291" s="193">
        <v>3685</v>
      </c>
      <c r="C1291" s="324" t="s">
        <v>4923</v>
      </c>
      <c r="D1291" s="20" t="s">
        <v>4915</v>
      </c>
      <c r="E1291" s="213">
        <v>34697</v>
      </c>
      <c r="F1291" s="256">
        <v>41964</v>
      </c>
      <c r="G1291" s="42">
        <v>34697</v>
      </c>
      <c r="H1291" s="217">
        <f t="shared" si="42"/>
        <v>0</v>
      </c>
      <c r="I1291" s="20" t="s">
        <v>6617</v>
      </c>
      <c r="J1291" s="21"/>
      <c r="K1291" s="21"/>
      <c r="M1291" s="192">
        <v>41955</v>
      </c>
      <c r="N1291" s="193">
        <v>3357</v>
      </c>
      <c r="O1291" s="324" t="s">
        <v>4923</v>
      </c>
      <c r="P1291" s="20" t="s">
        <v>149</v>
      </c>
      <c r="Q1291" s="213">
        <v>8757</v>
      </c>
      <c r="R1291" s="256">
        <v>41956</v>
      </c>
      <c r="S1291" s="42">
        <v>8757</v>
      </c>
      <c r="T1291" s="217">
        <f t="shared" si="41"/>
        <v>0</v>
      </c>
      <c r="U1291" s="190" t="s">
        <v>6049</v>
      </c>
    </row>
    <row r="1292" spans="1:21" x14ac:dyDescent="0.25">
      <c r="A1292" s="192">
        <v>41960</v>
      </c>
      <c r="B1292" s="193">
        <v>3686</v>
      </c>
      <c r="C1292" s="324" t="s">
        <v>4923</v>
      </c>
      <c r="D1292" s="20" t="s">
        <v>5033</v>
      </c>
      <c r="E1292" s="213">
        <v>34171.199999999997</v>
      </c>
      <c r="F1292" s="256">
        <v>41960</v>
      </c>
      <c r="G1292" s="42">
        <v>34171.199999999997</v>
      </c>
      <c r="H1292" s="217">
        <f t="shared" si="42"/>
        <v>0</v>
      </c>
      <c r="I1292" s="20" t="s">
        <v>6049</v>
      </c>
      <c r="J1292" s="21"/>
      <c r="K1292" s="21"/>
      <c r="M1292" s="192">
        <v>41957</v>
      </c>
      <c r="N1292" s="193">
        <v>3489</v>
      </c>
      <c r="O1292" s="324" t="s">
        <v>4923</v>
      </c>
      <c r="P1292" s="308" t="s">
        <v>149</v>
      </c>
      <c r="Q1292" s="309">
        <v>18787.2</v>
      </c>
      <c r="R1292" s="256">
        <v>41958</v>
      </c>
      <c r="S1292" s="42">
        <v>18787.2</v>
      </c>
      <c r="T1292" s="217">
        <f t="shared" si="41"/>
        <v>0</v>
      </c>
      <c r="U1292" s="20" t="s">
        <v>6049</v>
      </c>
    </row>
    <row r="1293" spans="1:21" x14ac:dyDescent="0.25">
      <c r="A1293" s="192">
        <v>41960</v>
      </c>
      <c r="B1293" s="193">
        <v>3687</v>
      </c>
      <c r="C1293" s="324" t="s">
        <v>4923</v>
      </c>
      <c r="D1293" s="20" t="s">
        <v>4826</v>
      </c>
      <c r="E1293" s="213">
        <v>3024</v>
      </c>
      <c r="F1293" s="256">
        <v>41960</v>
      </c>
      <c r="G1293" s="229">
        <v>3024</v>
      </c>
      <c r="H1293" s="217">
        <f t="shared" si="42"/>
        <v>0</v>
      </c>
      <c r="I1293" s="20" t="s">
        <v>4992</v>
      </c>
      <c r="J1293" s="21"/>
      <c r="K1293" s="21"/>
      <c r="M1293" s="192">
        <v>41957</v>
      </c>
      <c r="N1293" s="193">
        <v>3502</v>
      </c>
      <c r="O1293" s="324" t="s">
        <v>4923</v>
      </c>
      <c r="P1293" s="308" t="s">
        <v>149</v>
      </c>
      <c r="Q1293" s="309">
        <v>1234.5</v>
      </c>
      <c r="R1293" s="256">
        <v>41958</v>
      </c>
      <c r="S1293" s="42">
        <v>1234.5</v>
      </c>
      <c r="T1293" s="217">
        <f t="shared" si="41"/>
        <v>0</v>
      </c>
      <c r="U1293" s="20" t="s">
        <v>6049</v>
      </c>
    </row>
    <row r="1294" spans="1:21" x14ac:dyDescent="0.25">
      <c r="A1294" s="192">
        <v>41960</v>
      </c>
      <c r="B1294" s="193">
        <v>3688</v>
      </c>
      <c r="C1294" s="324" t="s">
        <v>4923</v>
      </c>
      <c r="D1294" s="577" t="s">
        <v>96</v>
      </c>
      <c r="E1294" s="213">
        <v>62008</v>
      </c>
      <c r="F1294" s="256">
        <v>41960</v>
      </c>
      <c r="G1294" s="229">
        <v>62008</v>
      </c>
      <c r="H1294" s="217">
        <f t="shared" si="42"/>
        <v>0</v>
      </c>
      <c r="I1294" s="20" t="s">
        <v>6049</v>
      </c>
      <c r="J1294" s="21"/>
      <c r="K1294" s="21"/>
      <c r="M1294" s="192">
        <v>41961</v>
      </c>
      <c r="N1294" s="193">
        <v>3821</v>
      </c>
      <c r="O1294" s="324" t="s">
        <v>4923</v>
      </c>
      <c r="P1294" s="308" t="s">
        <v>149</v>
      </c>
      <c r="Q1294" s="309">
        <v>16006.6</v>
      </c>
      <c r="R1294" s="256">
        <v>41962</v>
      </c>
      <c r="S1294" s="229">
        <v>16006.6</v>
      </c>
      <c r="T1294" s="217">
        <f t="shared" si="41"/>
        <v>0</v>
      </c>
      <c r="U1294" s="190" t="s">
        <v>6049</v>
      </c>
    </row>
    <row r="1295" spans="1:21" x14ac:dyDescent="0.25">
      <c r="A1295" s="192">
        <v>41960</v>
      </c>
      <c r="B1295" s="193">
        <v>3689</v>
      </c>
      <c r="C1295" s="324" t="s">
        <v>4923</v>
      </c>
      <c r="D1295" s="20" t="s">
        <v>23</v>
      </c>
      <c r="E1295" s="213">
        <v>3237.6</v>
      </c>
      <c r="F1295" s="256">
        <v>41960</v>
      </c>
      <c r="G1295" s="229">
        <v>3237.6</v>
      </c>
      <c r="H1295" s="217">
        <f t="shared" si="42"/>
        <v>0</v>
      </c>
      <c r="I1295" s="20" t="s">
        <v>4992</v>
      </c>
      <c r="J1295" s="21"/>
      <c r="K1295" s="21"/>
      <c r="M1295" s="192">
        <v>41964</v>
      </c>
      <c r="N1295" s="193">
        <v>4022</v>
      </c>
      <c r="O1295" s="322" t="s">
        <v>4923</v>
      </c>
      <c r="P1295" s="308" t="s">
        <v>149</v>
      </c>
      <c r="Q1295" s="309">
        <v>19503.3</v>
      </c>
      <c r="R1295" s="256">
        <v>41965</v>
      </c>
      <c r="S1295" s="42">
        <v>19503.3</v>
      </c>
      <c r="T1295" s="217">
        <f t="shared" si="41"/>
        <v>0</v>
      </c>
      <c r="U1295" s="20" t="s">
        <v>6049</v>
      </c>
    </row>
    <row r="1296" spans="1:21" x14ac:dyDescent="0.25">
      <c r="A1296" s="192">
        <v>41960</v>
      </c>
      <c r="B1296" s="193">
        <v>3690</v>
      </c>
      <c r="C1296" s="324" t="s">
        <v>4923</v>
      </c>
      <c r="D1296" s="20" t="s">
        <v>4589</v>
      </c>
      <c r="E1296" s="213">
        <v>3676.2</v>
      </c>
      <c r="F1296" s="256">
        <v>41960</v>
      </c>
      <c r="G1296" s="229">
        <v>3676.2</v>
      </c>
      <c r="H1296" s="217">
        <f t="shared" si="42"/>
        <v>0</v>
      </c>
      <c r="I1296" s="20" t="s">
        <v>4992</v>
      </c>
      <c r="J1296" s="21"/>
      <c r="K1296" s="21"/>
      <c r="M1296" s="192">
        <v>41967</v>
      </c>
      <c r="N1296" s="193">
        <v>4295</v>
      </c>
      <c r="O1296" s="322" t="s">
        <v>4923</v>
      </c>
      <c r="P1296" s="308" t="s">
        <v>149</v>
      </c>
      <c r="Q1296" s="309">
        <v>10764</v>
      </c>
      <c r="R1296" s="368">
        <v>41968</v>
      </c>
      <c r="S1296" s="42">
        <v>10764</v>
      </c>
      <c r="T1296" s="217">
        <f t="shared" si="41"/>
        <v>0</v>
      </c>
      <c r="U1296" s="190" t="s">
        <v>6049</v>
      </c>
    </row>
    <row r="1297" spans="1:21" x14ac:dyDescent="0.25">
      <c r="A1297" s="192">
        <v>41960</v>
      </c>
      <c r="B1297" s="193">
        <v>3691</v>
      </c>
      <c r="C1297" s="324" t="s">
        <v>4923</v>
      </c>
      <c r="D1297" s="20" t="s">
        <v>4240</v>
      </c>
      <c r="E1297" s="213">
        <v>61381.919999999998</v>
      </c>
      <c r="F1297" s="256">
        <v>41962</v>
      </c>
      <c r="G1297" s="229">
        <v>61381.919999999998</v>
      </c>
      <c r="H1297" s="217">
        <f t="shared" si="42"/>
        <v>0</v>
      </c>
      <c r="I1297" s="20" t="s">
        <v>4995</v>
      </c>
      <c r="J1297" s="21"/>
      <c r="K1297" s="21"/>
      <c r="M1297" s="192">
        <v>41969</v>
      </c>
      <c r="N1297" s="193">
        <v>4450</v>
      </c>
      <c r="O1297" s="322" t="s">
        <v>4923</v>
      </c>
      <c r="P1297" s="308" t="s">
        <v>149</v>
      </c>
      <c r="Q1297" s="309">
        <v>8344.4</v>
      </c>
      <c r="R1297" s="256">
        <v>41970</v>
      </c>
      <c r="S1297" s="34">
        <v>8344.4</v>
      </c>
      <c r="T1297" s="217">
        <f t="shared" si="41"/>
        <v>0</v>
      </c>
      <c r="U1297" s="108" t="s">
        <v>6049</v>
      </c>
    </row>
    <row r="1298" spans="1:21" x14ac:dyDescent="0.25">
      <c r="A1298" s="192">
        <v>41960</v>
      </c>
      <c r="B1298" s="193">
        <v>3692</v>
      </c>
      <c r="C1298" s="324" t="s">
        <v>4923</v>
      </c>
      <c r="D1298" s="20" t="s">
        <v>123</v>
      </c>
      <c r="E1298" s="213">
        <v>14417.2</v>
      </c>
      <c r="F1298" s="579">
        <v>41961</v>
      </c>
      <c r="G1298" s="229">
        <v>14417.2</v>
      </c>
      <c r="H1298" s="217">
        <f t="shared" si="42"/>
        <v>0</v>
      </c>
      <c r="I1298" s="20" t="s">
        <v>4992</v>
      </c>
      <c r="J1298" s="21"/>
      <c r="K1298" s="21"/>
      <c r="M1298" s="192">
        <v>41971</v>
      </c>
      <c r="N1298" s="193">
        <v>4671</v>
      </c>
      <c r="O1298" s="322" t="s">
        <v>4923</v>
      </c>
      <c r="P1298" s="308" t="s">
        <v>149</v>
      </c>
      <c r="Q1298" s="309">
        <v>14959.3</v>
      </c>
      <c r="R1298" s="256">
        <v>41973</v>
      </c>
      <c r="S1298" s="229">
        <v>14959.3</v>
      </c>
      <c r="T1298" s="217">
        <f t="shared" si="41"/>
        <v>0</v>
      </c>
      <c r="U1298" s="20" t="s">
        <v>6049</v>
      </c>
    </row>
    <row r="1299" spans="1:21" x14ac:dyDescent="0.25">
      <c r="A1299" s="192">
        <v>41960</v>
      </c>
      <c r="B1299" s="193">
        <v>3693</v>
      </c>
      <c r="C1299" s="324" t="s">
        <v>4923</v>
      </c>
      <c r="D1299" s="20" t="s">
        <v>35</v>
      </c>
      <c r="E1299" s="213">
        <v>4785.6000000000004</v>
      </c>
      <c r="F1299" s="256">
        <v>41960</v>
      </c>
      <c r="G1299" s="229">
        <v>4785.6000000000004</v>
      </c>
      <c r="H1299" s="217">
        <f t="shared" si="42"/>
        <v>0</v>
      </c>
      <c r="I1299" s="20" t="s">
        <v>4992</v>
      </c>
      <c r="J1299" s="21"/>
      <c r="K1299" s="21"/>
      <c r="M1299" s="192">
        <v>41944</v>
      </c>
      <c r="N1299" s="193">
        <v>2461</v>
      </c>
      <c r="O1299" s="324" t="s">
        <v>4923</v>
      </c>
      <c r="P1299" s="308" t="s">
        <v>51</v>
      </c>
      <c r="Q1299" s="309">
        <v>1780</v>
      </c>
      <c r="R1299" s="256">
        <v>41944</v>
      </c>
      <c r="S1299" s="42">
        <v>1780</v>
      </c>
      <c r="T1299" s="217">
        <f t="shared" si="41"/>
        <v>0</v>
      </c>
      <c r="U1299" s="190" t="s">
        <v>4992</v>
      </c>
    </row>
    <row r="1300" spans="1:21" x14ac:dyDescent="0.25">
      <c r="A1300" s="192">
        <v>41960</v>
      </c>
      <c r="B1300" s="193">
        <v>3694</v>
      </c>
      <c r="C1300" s="324" t="s">
        <v>4923</v>
      </c>
      <c r="D1300" s="20" t="s">
        <v>1814</v>
      </c>
      <c r="E1300" s="213">
        <v>5331</v>
      </c>
      <c r="F1300" s="256">
        <v>41971</v>
      </c>
      <c r="G1300" s="229">
        <v>5331</v>
      </c>
      <c r="H1300" s="217">
        <f t="shared" si="42"/>
        <v>0</v>
      </c>
      <c r="I1300" s="20" t="s">
        <v>5000</v>
      </c>
      <c r="J1300" s="21"/>
      <c r="K1300" s="21"/>
      <c r="M1300" s="192">
        <v>41945</v>
      </c>
      <c r="N1300" s="193">
        <v>2530</v>
      </c>
      <c r="O1300" s="324" t="s">
        <v>4923</v>
      </c>
      <c r="P1300" s="661" t="s">
        <v>51</v>
      </c>
      <c r="Q1300" s="309">
        <v>2257.1999999999998</v>
      </c>
      <c r="R1300" s="256">
        <v>41945</v>
      </c>
      <c r="S1300" s="42">
        <v>2257.1999999999998</v>
      </c>
      <c r="T1300" s="77">
        <f t="shared" si="41"/>
        <v>0</v>
      </c>
      <c r="U1300" s="50" t="s">
        <v>4992</v>
      </c>
    </row>
    <row r="1301" spans="1:21" x14ac:dyDescent="0.25">
      <c r="A1301" s="192">
        <v>41960</v>
      </c>
      <c r="B1301" s="193">
        <v>3695</v>
      </c>
      <c r="C1301" s="324" t="s">
        <v>4923</v>
      </c>
      <c r="D1301" s="20" t="s">
        <v>116</v>
      </c>
      <c r="E1301" s="213">
        <v>1218.8</v>
      </c>
      <c r="F1301" s="256">
        <v>41960</v>
      </c>
      <c r="G1301" s="229">
        <v>1218.8</v>
      </c>
      <c r="H1301" s="217">
        <f t="shared" si="42"/>
        <v>0</v>
      </c>
      <c r="I1301" s="20" t="s">
        <v>4992</v>
      </c>
      <c r="J1301" s="21"/>
      <c r="K1301" s="21"/>
      <c r="M1301" s="192">
        <v>41946</v>
      </c>
      <c r="N1301" s="193">
        <v>2586</v>
      </c>
      <c r="O1301" s="324" t="s">
        <v>4923</v>
      </c>
      <c r="P1301" s="661" t="s">
        <v>51</v>
      </c>
      <c r="Q1301" s="309">
        <v>2640.2</v>
      </c>
      <c r="R1301" s="256">
        <v>41946</v>
      </c>
      <c r="S1301" s="42">
        <v>2640.2</v>
      </c>
      <c r="T1301" s="77">
        <f t="shared" si="41"/>
        <v>0</v>
      </c>
      <c r="U1301" s="50" t="s">
        <v>4997</v>
      </c>
    </row>
    <row r="1302" spans="1:21" x14ac:dyDescent="0.25">
      <c r="A1302" s="192">
        <v>41960</v>
      </c>
      <c r="B1302" s="193">
        <v>3696</v>
      </c>
      <c r="C1302" s="324" t="s">
        <v>4923</v>
      </c>
      <c r="D1302" s="20" t="s">
        <v>949</v>
      </c>
      <c r="E1302" s="213">
        <v>426.6</v>
      </c>
      <c r="F1302" s="256">
        <v>41960</v>
      </c>
      <c r="G1302" s="229">
        <v>426.6</v>
      </c>
      <c r="H1302" s="217">
        <f t="shared" si="42"/>
        <v>0</v>
      </c>
      <c r="I1302" s="20" t="s">
        <v>4992</v>
      </c>
      <c r="J1302" s="21"/>
      <c r="K1302" s="21"/>
      <c r="M1302" s="192">
        <v>41947</v>
      </c>
      <c r="N1302" s="193">
        <v>2695</v>
      </c>
      <c r="O1302" s="324" t="s">
        <v>4923</v>
      </c>
      <c r="P1302" s="308" t="s">
        <v>51</v>
      </c>
      <c r="Q1302" s="309">
        <v>1555.2</v>
      </c>
      <c r="R1302" s="256">
        <v>41947</v>
      </c>
      <c r="S1302" s="42">
        <v>1555.2</v>
      </c>
      <c r="T1302" s="217">
        <f t="shared" si="41"/>
        <v>0</v>
      </c>
      <c r="U1302" s="190" t="s">
        <v>4992</v>
      </c>
    </row>
    <row r="1303" spans="1:21" x14ac:dyDescent="0.25">
      <c r="A1303" s="192">
        <v>41960</v>
      </c>
      <c r="B1303" s="193">
        <v>3697</v>
      </c>
      <c r="C1303" s="324" t="s">
        <v>4923</v>
      </c>
      <c r="D1303" s="20" t="s">
        <v>4637</v>
      </c>
      <c r="E1303" s="213">
        <v>4146.5</v>
      </c>
      <c r="F1303" s="256">
        <v>41960</v>
      </c>
      <c r="G1303" s="229">
        <v>4146.5</v>
      </c>
      <c r="H1303" s="217">
        <f t="shared" si="42"/>
        <v>0</v>
      </c>
      <c r="I1303" s="20" t="s">
        <v>4992</v>
      </c>
      <c r="J1303" s="21"/>
      <c r="K1303" s="21"/>
      <c r="M1303" s="192">
        <v>41949</v>
      </c>
      <c r="N1303" s="193">
        <v>2847</v>
      </c>
      <c r="O1303" s="324" t="s">
        <v>4923</v>
      </c>
      <c r="P1303" s="308" t="s">
        <v>51</v>
      </c>
      <c r="Q1303" s="309">
        <v>1810.2</v>
      </c>
      <c r="R1303" s="256">
        <v>41953</v>
      </c>
      <c r="S1303" s="42">
        <v>1810.2</v>
      </c>
      <c r="T1303" s="217">
        <f t="shared" si="41"/>
        <v>0</v>
      </c>
      <c r="U1303" s="190" t="s">
        <v>4992</v>
      </c>
    </row>
    <row r="1304" spans="1:21" x14ac:dyDescent="0.25">
      <c r="A1304" s="192">
        <v>41960</v>
      </c>
      <c r="B1304" s="193">
        <v>3698</v>
      </c>
      <c r="C1304" s="324" t="s">
        <v>4923</v>
      </c>
      <c r="D1304" s="20" t="s">
        <v>1814</v>
      </c>
      <c r="E1304" s="213">
        <v>4432.5</v>
      </c>
      <c r="F1304" s="256">
        <v>41971</v>
      </c>
      <c r="G1304" s="229">
        <v>4432.5</v>
      </c>
      <c r="H1304" s="217">
        <f t="shared" si="42"/>
        <v>0</v>
      </c>
      <c r="I1304" s="20" t="s">
        <v>4992</v>
      </c>
      <c r="J1304" s="21"/>
      <c r="K1304" s="21"/>
      <c r="M1304" s="192">
        <v>41950</v>
      </c>
      <c r="N1304" s="193">
        <v>2913</v>
      </c>
      <c r="O1304" s="324" t="s">
        <v>4923</v>
      </c>
      <c r="P1304" s="308" t="s">
        <v>51</v>
      </c>
      <c r="Q1304" s="309">
        <v>2193</v>
      </c>
      <c r="R1304" s="256">
        <v>41951</v>
      </c>
      <c r="S1304" s="42">
        <v>2193</v>
      </c>
      <c r="T1304" s="217">
        <f t="shared" si="41"/>
        <v>0</v>
      </c>
      <c r="U1304" s="20" t="s">
        <v>6049</v>
      </c>
    </row>
    <row r="1305" spans="1:21" x14ac:dyDescent="0.25">
      <c r="A1305" s="192">
        <v>41960</v>
      </c>
      <c r="B1305" s="193">
        <v>3699</v>
      </c>
      <c r="C1305" s="324" t="s">
        <v>4923</v>
      </c>
      <c r="D1305" s="308" t="s">
        <v>3366</v>
      </c>
      <c r="E1305" s="309">
        <v>1788</v>
      </c>
      <c r="F1305" s="256">
        <v>41960</v>
      </c>
      <c r="G1305" s="229">
        <v>1788</v>
      </c>
      <c r="H1305" s="217">
        <f t="shared" si="42"/>
        <v>0</v>
      </c>
      <c r="I1305" s="20" t="s">
        <v>5010</v>
      </c>
      <c r="J1305" s="21"/>
      <c r="K1305" s="21"/>
      <c r="M1305" s="192">
        <v>41951</v>
      </c>
      <c r="N1305" s="193">
        <v>3035</v>
      </c>
      <c r="O1305" s="324" t="s">
        <v>4923</v>
      </c>
      <c r="P1305" s="20" t="s">
        <v>51</v>
      </c>
      <c r="Q1305" s="213">
        <v>3641</v>
      </c>
      <c r="R1305" s="256">
        <v>41951</v>
      </c>
      <c r="S1305" s="42">
        <v>3641</v>
      </c>
      <c r="T1305" s="217">
        <f t="shared" si="41"/>
        <v>0</v>
      </c>
      <c r="U1305" s="20" t="s">
        <v>4992</v>
      </c>
    </row>
    <row r="1306" spans="1:21" x14ac:dyDescent="0.25">
      <c r="A1306" s="192">
        <v>41960</v>
      </c>
      <c r="B1306" s="193">
        <v>3700</v>
      </c>
      <c r="C1306" s="324" t="s">
        <v>4923</v>
      </c>
      <c r="D1306" s="20" t="s">
        <v>494</v>
      </c>
      <c r="E1306" s="213">
        <v>17016.45</v>
      </c>
      <c r="F1306" s="256">
        <v>41960</v>
      </c>
      <c r="G1306" s="229">
        <v>17016.45</v>
      </c>
      <c r="H1306" s="217">
        <f t="shared" si="42"/>
        <v>0</v>
      </c>
      <c r="I1306" s="20" t="s">
        <v>5009</v>
      </c>
      <c r="J1306" s="21"/>
      <c r="K1306" s="21"/>
      <c r="M1306" s="192">
        <v>41953</v>
      </c>
      <c r="N1306" s="193">
        <v>3146</v>
      </c>
      <c r="O1306" s="324" t="s">
        <v>4923</v>
      </c>
      <c r="P1306" s="20" t="s">
        <v>51</v>
      </c>
      <c r="Q1306" s="213">
        <v>2631.6</v>
      </c>
      <c r="R1306" s="256">
        <v>41953</v>
      </c>
      <c r="S1306" s="42">
        <v>2631.6</v>
      </c>
      <c r="T1306" s="217">
        <f t="shared" si="41"/>
        <v>0</v>
      </c>
      <c r="U1306" s="20" t="s">
        <v>5000</v>
      </c>
    </row>
    <row r="1307" spans="1:21" x14ac:dyDescent="0.25">
      <c r="A1307" s="192">
        <v>41960</v>
      </c>
      <c r="B1307" s="193">
        <v>3701</v>
      </c>
      <c r="C1307" s="324" t="s">
        <v>4923</v>
      </c>
      <c r="D1307" s="20" t="s">
        <v>4322</v>
      </c>
      <c r="E1307" s="213">
        <v>10884.2</v>
      </c>
      <c r="F1307" s="256">
        <v>41960</v>
      </c>
      <c r="G1307" s="229">
        <v>10884.2</v>
      </c>
      <c r="H1307" s="217">
        <f t="shared" si="42"/>
        <v>0</v>
      </c>
      <c r="I1307" s="20" t="s">
        <v>5251</v>
      </c>
      <c r="J1307" s="21"/>
      <c r="K1307" s="21"/>
      <c r="M1307" s="192">
        <v>41956</v>
      </c>
      <c r="N1307" s="193">
        <v>3422</v>
      </c>
      <c r="O1307" s="324" t="s">
        <v>4923</v>
      </c>
      <c r="P1307" s="308" t="s">
        <v>51</v>
      </c>
      <c r="Q1307" s="309">
        <v>2468.1999999999998</v>
      </c>
      <c r="R1307" s="256">
        <v>41956</v>
      </c>
      <c r="S1307" s="34">
        <v>2468.1999999999998</v>
      </c>
      <c r="T1307" s="217">
        <f t="shared" si="41"/>
        <v>0</v>
      </c>
      <c r="U1307" s="32" t="s">
        <v>4992</v>
      </c>
    </row>
    <row r="1308" spans="1:21" x14ac:dyDescent="0.25">
      <c r="A1308" s="192">
        <v>41960</v>
      </c>
      <c r="B1308" s="193">
        <v>3702</v>
      </c>
      <c r="C1308" s="324" t="s">
        <v>4923</v>
      </c>
      <c r="D1308" s="20" t="s">
        <v>4257</v>
      </c>
      <c r="E1308" s="213">
        <v>14067</v>
      </c>
      <c r="F1308" s="256">
        <v>41960</v>
      </c>
      <c r="G1308" s="229">
        <v>14067</v>
      </c>
      <c r="H1308" s="217">
        <f t="shared" si="42"/>
        <v>0</v>
      </c>
      <c r="I1308" s="20" t="s">
        <v>4992</v>
      </c>
      <c r="J1308" s="21"/>
      <c r="K1308" s="21"/>
      <c r="M1308" s="192">
        <v>41957</v>
      </c>
      <c r="N1308" s="193">
        <v>3519</v>
      </c>
      <c r="O1308" s="324" t="s">
        <v>4923</v>
      </c>
      <c r="P1308" s="308" t="s">
        <v>51</v>
      </c>
      <c r="Q1308" s="309">
        <v>1198.5</v>
      </c>
      <c r="R1308" s="256">
        <v>41957</v>
      </c>
      <c r="S1308" s="42">
        <v>1198.5</v>
      </c>
      <c r="T1308" s="217">
        <f t="shared" si="41"/>
        <v>0</v>
      </c>
      <c r="U1308" s="20" t="s">
        <v>4992</v>
      </c>
    </row>
    <row r="1309" spans="1:21" x14ac:dyDescent="0.25">
      <c r="A1309" s="192">
        <v>41960</v>
      </c>
      <c r="B1309" s="193">
        <v>3703</v>
      </c>
      <c r="C1309" s="324" t="s">
        <v>4923</v>
      </c>
      <c r="D1309" s="20" t="s">
        <v>4652</v>
      </c>
      <c r="E1309" s="213">
        <v>1992.8</v>
      </c>
      <c r="F1309" s="256">
        <v>41960</v>
      </c>
      <c r="G1309" s="229">
        <v>1992.8</v>
      </c>
      <c r="H1309" s="217">
        <f t="shared" si="42"/>
        <v>0</v>
      </c>
      <c r="I1309" s="20" t="s">
        <v>5251</v>
      </c>
      <c r="J1309" s="21"/>
      <c r="K1309" s="21"/>
      <c r="M1309" s="192">
        <v>41958</v>
      </c>
      <c r="N1309" s="193">
        <v>3615</v>
      </c>
      <c r="O1309" s="324" t="s">
        <v>4923</v>
      </c>
      <c r="P1309" s="20" t="s">
        <v>51</v>
      </c>
      <c r="Q1309" s="213">
        <v>5245.2</v>
      </c>
      <c r="R1309" s="256">
        <v>41958</v>
      </c>
      <c r="S1309" s="42">
        <v>5245.2</v>
      </c>
      <c r="T1309" s="217">
        <f t="shared" si="41"/>
        <v>0</v>
      </c>
      <c r="U1309" s="190" t="s">
        <v>4992</v>
      </c>
    </row>
    <row r="1310" spans="1:21" x14ac:dyDescent="0.25">
      <c r="A1310" s="192">
        <v>41960</v>
      </c>
      <c r="B1310" s="193">
        <v>3704</v>
      </c>
      <c r="C1310" s="324" t="s">
        <v>4923</v>
      </c>
      <c r="D1310" s="20" t="s">
        <v>338</v>
      </c>
      <c r="E1310" s="213">
        <v>396</v>
      </c>
      <c r="F1310" s="256">
        <v>41960</v>
      </c>
      <c r="G1310" s="229">
        <v>396</v>
      </c>
      <c r="H1310" s="217">
        <f t="shared" si="42"/>
        <v>0</v>
      </c>
      <c r="I1310" s="190" t="s">
        <v>5251</v>
      </c>
      <c r="J1310" s="21"/>
      <c r="K1310" s="21"/>
      <c r="M1310" s="192">
        <v>41959</v>
      </c>
      <c r="N1310" s="193">
        <v>3676</v>
      </c>
      <c r="O1310" s="324" t="s">
        <v>4923</v>
      </c>
      <c r="P1310" s="20" t="s">
        <v>51</v>
      </c>
      <c r="Q1310" s="213">
        <v>518.88</v>
      </c>
      <c r="R1310" s="256">
        <v>41959</v>
      </c>
      <c r="S1310" s="42">
        <v>518.88</v>
      </c>
      <c r="T1310" s="217">
        <f t="shared" si="41"/>
        <v>0</v>
      </c>
      <c r="U1310" s="20" t="s">
        <v>4992</v>
      </c>
    </row>
    <row r="1311" spans="1:21" x14ac:dyDescent="0.25">
      <c r="A1311" s="192">
        <v>41960</v>
      </c>
      <c r="B1311" s="193">
        <v>3705</v>
      </c>
      <c r="C1311" s="324" t="s">
        <v>4923</v>
      </c>
      <c r="D1311" s="20" t="s">
        <v>6694</v>
      </c>
      <c r="E1311" s="213">
        <v>1426</v>
      </c>
      <c r="F1311" s="256">
        <v>41960</v>
      </c>
      <c r="G1311" s="229">
        <v>1426</v>
      </c>
      <c r="H1311" s="217">
        <f t="shared" si="42"/>
        <v>0</v>
      </c>
      <c r="I1311" s="56" t="s">
        <v>5251</v>
      </c>
      <c r="J1311" s="21"/>
      <c r="K1311" s="21"/>
      <c r="M1311" s="192">
        <v>41960</v>
      </c>
      <c r="N1311" s="193">
        <v>3708</v>
      </c>
      <c r="O1311" s="324" t="s">
        <v>4923</v>
      </c>
      <c r="P1311" s="20" t="s">
        <v>51</v>
      </c>
      <c r="Q1311" s="213">
        <v>2580</v>
      </c>
      <c r="R1311" s="256">
        <v>41960</v>
      </c>
      <c r="S1311" s="229">
        <v>2580</v>
      </c>
      <c r="T1311" s="217">
        <f t="shared" si="41"/>
        <v>0</v>
      </c>
      <c r="U1311" s="190" t="s">
        <v>4997</v>
      </c>
    </row>
    <row r="1312" spans="1:21" x14ac:dyDescent="0.25">
      <c r="A1312" s="192">
        <v>41960</v>
      </c>
      <c r="B1312" s="193">
        <v>3706</v>
      </c>
      <c r="C1312" s="324" t="s">
        <v>4923</v>
      </c>
      <c r="D1312" s="308" t="s">
        <v>6120</v>
      </c>
      <c r="E1312" s="309">
        <v>5400</v>
      </c>
      <c r="F1312" s="256">
        <v>41968</v>
      </c>
      <c r="G1312" s="229">
        <v>5400</v>
      </c>
      <c r="H1312" s="217">
        <f t="shared" si="42"/>
        <v>0</v>
      </c>
      <c r="I1312" s="190" t="s">
        <v>4997</v>
      </c>
      <c r="J1312" s="21"/>
      <c r="K1312" s="21"/>
      <c r="M1312" s="192">
        <v>41962</v>
      </c>
      <c r="N1312" s="193">
        <v>3881</v>
      </c>
      <c r="O1312" s="324" t="s">
        <v>4923</v>
      </c>
      <c r="P1312" s="308" t="s">
        <v>51</v>
      </c>
      <c r="Q1312" s="309">
        <v>2984.2</v>
      </c>
      <c r="R1312" s="256">
        <v>41962</v>
      </c>
      <c r="S1312" s="42">
        <v>2984.2</v>
      </c>
      <c r="T1312" s="217">
        <f t="shared" si="41"/>
        <v>0</v>
      </c>
      <c r="U1312" s="20" t="s">
        <v>4993</v>
      </c>
    </row>
    <row r="1313" spans="1:21" x14ac:dyDescent="0.25">
      <c r="A1313" s="192">
        <v>41960</v>
      </c>
      <c r="B1313" s="193">
        <v>3707</v>
      </c>
      <c r="C1313" s="324" t="s">
        <v>4923</v>
      </c>
      <c r="D1313" s="20" t="s">
        <v>124</v>
      </c>
      <c r="E1313" s="213">
        <v>6421.6</v>
      </c>
      <c r="F1313" s="256">
        <v>41960</v>
      </c>
      <c r="G1313" s="229">
        <v>6421.6</v>
      </c>
      <c r="H1313" s="217">
        <f t="shared" si="42"/>
        <v>0</v>
      </c>
      <c r="I1313" s="190" t="s">
        <v>5251</v>
      </c>
      <c r="J1313" s="21"/>
      <c r="K1313" s="21"/>
      <c r="M1313" s="192">
        <v>41963</v>
      </c>
      <c r="N1313" s="193">
        <v>3987</v>
      </c>
      <c r="O1313" s="324" t="s">
        <v>4923</v>
      </c>
      <c r="P1313" s="308" t="s">
        <v>51</v>
      </c>
      <c r="Q1313" s="309">
        <v>801.9</v>
      </c>
      <c r="R1313" s="256">
        <v>41963</v>
      </c>
      <c r="S1313" s="42">
        <v>801.9</v>
      </c>
      <c r="T1313" s="217">
        <f t="shared" si="41"/>
        <v>0</v>
      </c>
      <c r="U1313" s="20" t="s">
        <v>4992</v>
      </c>
    </row>
    <row r="1314" spans="1:21" x14ac:dyDescent="0.25">
      <c r="A1314" s="192">
        <v>41960</v>
      </c>
      <c r="B1314" s="193">
        <v>3708</v>
      </c>
      <c r="C1314" s="324" t="s">
        <v>4923</v>
      </c>
      <c r="D1314" s="20" t="s">
        <v>51</v>
      </c>
      <c r="E1314" s="213">
        <v>2580</v>
      </c>
      <c r="F1314" s="256">
        <v>41960</v>
      </c>
      <c r="G1314" s="229">
        <v>2580</v>
      </c>
      <c r="H1314" s="217">
        <f t="shared" si="42"/>
        <v>0</v>
      </c>
      <c r="I1314" s="190" t="s">
        <v>4997</v>
      </c>
      <c r="J1314" s="21"/>
      <c r="K1314" s="21"/>
      <c r="M1314" s="192">
        <v>41964</v>
      </c>
      <c r="N1314" s="193">
        <v>4084</v>
      </c>
      <c r="O1314" s="322" t="s">
        <v>4923</v>
      </c>
      <c r="P1314" s="308" t="s">
        <v>51</v>
      </c>
      <c r="Q1314" s="309">
        <v>2554.1999999999998</v>
      </c>
      <c r="R1314" s="256">
        <v>41964</v>
      </c>
      <c r="S1314" s="42">
        <v>2554</v>
      </c>
      <c r="T1314" s="217">
        <f t="shared" si="41"/>
        <v>0.1999999999998181</v>
      </c>
      <c r="U1314" s="190" t="s">
        <v>4995</v>
      </c>
    </row>
    <row r="1315" spans="1:21" x14ac:dyDescent="0.25">
      <c r="A1315" s="192">
        <v>41960</v>
      </c>
      <c r="B1315" s="193">
        <v>3709</v>
      </c>
      <c r="C1315" s="324" t="s">
        <v>4923</v>
      </c>
      <c r="D1315" s="20" t="s">
        <v>763</v>
      </c>
      <c r="E1315" s="213">
        <v>2998.8</v>
      </c>
      <c r="F1315" s="256">
        <v>41960</v>
      </c>
      <c r="G1315" s="229">
        <v>2998.8</v>
      </c>
      <c r="H1315" s="217">
        <f t="shared" si="42"/>
        <v>0</v>
      </c>
      <c r="I1315" s="190" t="s">
        <v>4997</v>
      </c>
      <c r="J1315" s="21"/>
      <c r="K1315" s="21"/>
      <c r="M1315" s="192">
        <v>41965</v>
      </c>
      <c r="N1315" s="193">
        <v>4179</v>
      </c>
      <c r="O1315" s="322" t="s">
        <v>4923</v>
      </c>
      <c r="P1315" s="308" t="s">
        <v>51</v>
      </c>
      <c r="Q1315" s="309">
        <v>1977.6</v>
      </c>
      <c r="R1315" s="256">
        <v>41965</v>
      </c>
      <c r="S1315" s="34">
        <v>1977.6</v>
      </c>
      <c r="T1315" s="217">
        <f t="shared" si="41"/>
        <v>0</v>
      </c>
      <c r="U1315" s="32" t="s">
        <v>4992</v>
      </c>
    </row>
    <row r="1316" spans="1:21" x14ac:dyDescent="0.25">
      <c r="A1316" s="192">
        <v>41960</v>
      </c>
      <c r="B1316" s="193">
        <v>3710</v>
      </c>
      <c r="C1316" s="324" t="s">
        <v>4923</v>
      </c>
      <c r="D1316" s="20" t="s">
        <v>6196</v>
      </c>
      <c r="E1316" s="213">
        <v>1350</v>
      </c>
      <c r="F1316" s="256">
        <v>41968</v>
      </c>
      <c r="G1316" s="229">
        <v>1350</v>
      </c>
      <c r="H1316" s="217">
        <f t="shared" si="42"/>
        <v>0</v>
      </c>
      <c r="I1316" s="190" t="s">
        <v>5251</v>
      </c>
      <c r="J1316" s="21"/>
      <c r="K1316" s="21"/>
      <c r="M1316" s="192">
        <v>41966</v>
      </c>
      <c r="N1316" s="193">
        <v>4251</v>
      </c>
      <c r="O1316" s="322" t="s">
        <v>4923</v>
      </c>
      <c r="P1316" s="308" t="s">
        <v>51</v>
      </c>
      <c r="Q1316" s="309">
        <v>1713.6</v>
      </c>
      <c r="R1316" s="256">
        <v>41966</v>
      </c>
      <c r="S1316" s="34">
        <v>1713.6</v>
      </c>
      <c r="T1316" s="217">
        <f t="shared" si="41"/>
        <v>0</v>
      </c>
      <c r="U1316" s="32" t="s">
        <v>4992</v>
      </c>
    </row>
    <row r="1317" spans="1:21" x14ac:dyDescent="0.25">
      <c r="A1317" s="192">
        <v>41960</v>
      </c>
      <c r="B1317" s="193">
        <v>3711</v>
      </c>
      <c r="C1317" s="324" t="s">
        <v>4923</v>
      </c>
      <c r="D1317" s="20" t="s">
        <v>6616</v>
      </c>
      <c r="E1317" s="213">
        <v>1800</v>
      </c>
      <c r="F1317" s="256">
        <v>41968</v>
      </c>
      <c r="G1317" s="229">
        <v>1800</v>
      </c>
      <c r="H1317" s="217">
        <f t="shared" si="42"/>
        <v>0</v>
      </c>
      <c r="I1317" s="190" t="s">
        <v>5251</v>
      </c>
      <c r="J1317" s="21"/>
      <c r="K1317" s="21"/>
      <c r="M1317" s="192">
        <v>41968</v>
      </c>
      <c r="N1317" s="193">
        <v>4410</v>
      </c>
      <c r="O1317" s="322" t="s">
        <v>4923</v>
      </c>
      <c r="P1317" s="308" t="s">
        <v>51</v>
      </c>
      <c r="Q1317" s="309">
        <v>1812</v>
      </c>
      <c r="R1317" s="256">
        <v>41968</v>
      </c>
      <c r="S1317" s="34">
        <v>1812</v>
      </c>
      <c r="T1317" s="217">
        <f t="shared" si="41"/>
        <v>0</v>
      </c>
      <c r="U1317" s="32" t="s">
        <v>4992</v>
      </c>
    </row>
    <row r="1318" spans="1:21" x14ac:dyDescent="0.25">
      <c r="A1318" s="192">
        <v>41960</v>
      </c>
      <c r="B1318" s="193">
        <v>3712</v>
      </c>
      <c r="C1318" s="324" t="s">
        <v>4923</v>
      </c>
      <c r="D1318" s="20" t="s">
        <v>29</v>
      </c>
      <c r="E1318" s="213">
        <v>1433.6</v>
      </c>
      <c r="F1318" s="256">
        <v>41960</v>
      </c>
      <c r="G1318" s="229">
        <v>1433.6</v>
      </c>
      <c r="H1318" s="217">
        <f t="shared" si="42"/>
        <v>0</v>
      </c>
      <c r="I1318" s="190" t="s">
        <v>4992</v>
      </c>
      <c r="J1318" s="21"/>
      <c r="K1318" s="21"/>
      <c r="M1318" s="192">
        <v>41970</v>
      </c>
      <c r="N1318" s="193">
        <v>4581</v>
      </c>
      <c r="O1318" s="322" t="s">
        <v>4923</v>
      </c>
      <c r="P1318" s="199" t="s">
        <v>51</v>
      </c>
      <c r="Q1318" s="238">
        <v>1464.8</v>
      </c>
      <c r="R1318" s="256">
        <v>41970</v>
      </c>
      <c r="S1318" s="34">
        <v>1464.8</v>
      </c>
      <c r="T1318" s="217">
        <f t="shared" si="41"/>
        <v>0</v>
      </c>
      <c r="U1318" s="36" t="s">
        <v>4992</v>
      </c>
    </row>
    <row r="1319" spans="1:21" x14ac:dyDescent="0.25">
      <c r="A1319" s="192">
        <v>41960</v>
      </c>
      <c r="B1319" s="193">
        <v>3713</v>
      </c>
      <c r="C1319" s="324" t="s">
        <v>4923</v>
      </c>
      <c r="D1319" s="20" t="s">
        <v>287</v>
      </c>
      <c r="E1319" s="213">
        <v>3196.8</v>
      </c>
      <c r="F1319" s="256">
        <v>41960</v>
      </c>
      <c r="G1319" s="229">
        <v>3196.8</v>
      </c>
      <c r="H1319" s="217">
        <f t="shared" si="42"/>
        <v>0</v>
      </c>
      <c r="I1319" s="190" t="s">
        <v>5251</v>
      </c>
      <c r="J1319" s="21"/>
      <c r="K1319" s="21"/>
      <c r="M1319" s="192">
        <v>41971</v>
      </c>
      <c r="N1319" s="193">
        <v>4703</v>
      </c>
      <c r="O1319" s="322" t="s">
        <v>4923</v>
      </c>
      <c r="P1319" s="308" t="s">
        <v>51</v>
      </c>
      <c r="Q1319" s="309">
        <v>2360.6999999999998</v>
      </c>
      <c r="R1319" s="256">
        <v>2811</v>
      </c>
      <c r="S1319" s="229">
        <v>2360.6999999999998</v>
      </c>
      <c r="T1319" s="217">
        <f t="shared" si="41"/>
        <v>0</v>
      </c>
      <c r="U1319" s="20" t="s">
        <v>5000</v>
      </c>
    </row>
    <row r="1320" spans="1:21" x14ac:dyDescent="0.25">
      <c r="A1320" s="192">
        <v>41960</v>
      </c>
      <c r="B1320" s="193">
        <v>3714</v>
      </c>
      <c r="C1320" s="324" t="s">
        <v>4923</v>
      </c>
      <c r="D1320" s="20" t="s">
        <v>52</v>
      </c>
      <c r="E1320" s="213">
        <v>2460</v>
      </c>
      <c r="F1320" s="256">
        <v>41960</v>
      </c>
      <c r="G1320" s="229">
        <v>2460</v>
      </c>
      <c r="H1320" s="217">
        <f t="shared" si="42"/>
        <v>0</v>
      </c>
      <c r="I1320" s="190" t="s">
        <v>4997</v>
      </c>
      <c r="J1320" s="21"/>
      <c r="K1320" s="21"/>
      <c r="M1320" s="192">
        <v>41973</v>
      </c>
      <c r="N1320" s="193">
        <v>4861</v>
      </c>
      <c r="O1320" s="322" t="s">
        <v>4923</v>
      </c>
      <c r="P1320" s="308" t="s">
        <v>51</v>
      </c>
      <c r="Q1320" s="309">
        <v>1232.8</v>
      </c>
      <c r="R1320" s="368">
        <v>41973</v>
      </c>
      <c r="S1320" s="229">
        <v>1232.8</v>
      </c>
      <c r="T1320" s="217">
        <f t="shared" si="41"/>
        <v>0</v>
      </c>
      <c r="U1320" s="20" t="s">
        <v>4992</v>
      </c>
    </row>
    <row r="1321" spans="1:21" x14ac:dyDescent="0.25">
      <c r="A1321" s="192">
        <v>41960</v>
      </c>
      <c r="B1321" s="193">
        <v>3715</v>
      </c>
      <c r="C1321" s="324" t="s">
        <v>4923</v>
      </c>
      <c r="D1321" s="20" t="s">
        <v>3372</v>
      </c>
      <c r="E1321" s="213">
        <v>1761.8</v>
      </c>
      <c r="F1321" s="256">
        <v>41960</v>
      </c>
      <c r="G1321" s="229">
        <v>1761.8</v>
      </c>
      <c r="H1321" s="217">
        <f t="shared" si="42"/>
        <v>0</v>
      </c>
      <c r="I1321" s="190" t="s">
        <v>4992</v>
      </c>
      <c r="J1321" s="21"/>
      <c r="K1321" s="21"/>
      <c r="M1321" s="192">
        <v>41947</v>
      </c>
      <c r="N1321" s="193">
        <v>2651</v>
      </c>
      <c r="O1321" s="324" t="s">
        <v>4923</v>
      </c>
      <c r="P1321" s="661" t="s">
        <v>4809</v>
      </c>
      <c r="Q1321" s="309">
        <v>73325.2</v>
      </c>
      <c r="R1321" s="256">
        <v>41947</v>
      </c>
      <c r="S1321" s="42">
        <v>73325.2</v>
      </c>
      <c r="T1321" s="217">
        <f t="shared" si="41"/>
        <v>0</v>
      </c>
      <c r="U1321" s="50" t="s">
        <v>4997</v>
      </c>
    </row>
    <row r="1322" spans="1:21" x14ac:dyDescent="0.25">
      <c r="A1322" s="192">
        <v>41960</v>
      </c>
      <c r="B1322" s="193">
        <v>3716</v>
      </c>
      <c r="C1322" s="324" t="s">
        <v>4923</v>
      </c>
      <c r="D1322" s="20" t="s">
        <v>55</v>
      </c>
      <c r="E1322" s="213">
        <v>2929.4</v>
      </c>
      <c r="F1322" s="256">
        <v>41960</v>
      </c>
      <c r="G1322" s="229">
        <v>2929.4</v>
      </c>
      <c r="H1322" s="217">
        <f t="shared" si="42"/>
        <v>0</v>
      </c>
      <c r="I1322" s="190" t="s">
        <v>4992</v>
      </c>
      <c r="J1322" s="21"/>
      <c r="K1322" s="21"/>
      <c r="M1322" s="192">
        <v>41954</v>
      </c>
      <c r="N1322" s="193">
        <v>3279</v>
      </c>
      <c r="O1322" s="324" t="s">
        <v>4923</v>
      </c>
      <c r="P1322" s="20" t="s">
        <v>4809</v>
      </c>
      <c r="Q1322" s="213">
        <v>57619.4</v>
      </c>
      <c r="R1322" s="256">
        <v>41955</v>
      </c>
      <c r="S1322" s="42">
        <v>57619.4</v>
      </c>
      <c r="T1322" s="217">
        <f t="shared" si="41"/>
        <v>0</v>
      </c>
      <c r="U1322" s="190" t="s">
        <v>6049</v>
      </c>
    </row>
    <row r="1323" spans="1:21" x14ac:dyDescent="0.25">
      <c r="A1323" s="192">
        <v>41960</v>
      </c>
      <c r="B1323" s="193">
        <v>3717</v>
      </c>
      <c r="C1323" s="324" t="s">
        <v>4923</v>
      </c>
      <c r="D1323" s="20" t="s">
        <v>54</v>
      </c>
      <c r="E1323" s="213">
        <v>13643</v>
      </c>
      <c r="F1323" s="256">
        <v>41963</v>
      </c>
      <c r="G1323" s="229">
        <v>13643</v>
      </c>
      <c r="H1323" s="217">
        <f t="shared" si="42"/>
        <v>0</v>
      </c>
      <c r="I1323" s="190" t="s">
        <v>5251</v>
      </c>
      <c r="J1323" s="21"/>
      <c r="K1323" s="21"/>
      <c r="M1323" s="192">
        <v>41946</v>
      </c>
      <c r="N1323" s="193">
        <v>2557</v>
      </c>
      <c r="O1323" s="324" t="s">
        <v>4923</v>
      </c>
      <c r="P1323" s="661" t="s">
        <v>2944</v>
      </c>
      <c r="Q1323" s="309">
        <v>28319.22</v>
      </c>
      <c r="R1323" s="256">
        <v>41946</v>
      </c>
      <c r="S1323" s="42">
        <v>28319.22</v>
      </c>
      <c r="T1323" s="77">
        <f t="shared" si="41"/>
        <v>0</v>
      </c>
      <c r="U1323" s="50" t="s">
        <v>4993</v>
      </c>
    </row>
    <row r="1324" spans="1:21" x14ac:dyDescent="0.25">
      <c r="A1324" s="192">
        <v>41960</v>
      </c>
      <c r="B1324" s="193">
        <v>3718</v>
      </c>
      <c r="C1324" s="324" t="s">
        <v>4923</v>
      </c>
      <c r="D1324" s="20" t="s">
        <v>67</v>
      </c>
      <c r="E1324" s="213">
        <v>3068</v>
      </c>
      <c r="F1324" s="256">
        <v>41960</v>
      </c>
      <c r="G1324" s="229">
        <v>3068</v>
      </c>
      <c r="H1324" s="217">
        <f t="shared" si="42"/>
        <v>0</v>
      </c>
      <c r="I1324" s="190" t="s">
        <v>4997</v>
      </c>
      <c r="J1324" s="21"/>
      <c r="K1324" s="21"/>
      <c r="M1324" s="192">
        <v>41948</v>
      </c>
      <c r="N1324" s="193">
        <v>2756</v>
      </c>
      <c r="O1324" s="324" t="s">
        <v>4923</v>
      </c>
      <c r="P1324" s="308" t="s">
        <v>2944</v>
      </c>
      <c r="Q1324" s="309">
        <v>30541.95</v>
      </c>
      <c r="R1324" s="256">
        <v>41948</v>
      </c>
      <c r="S1324" s="42">
        <v>30541.95</v>
      </c>
      <c r="T1324" s="217">
        <f t="shared" si="41"/>
        <v>0</v>
      </c>
      <c r="U1324" s="190" t="s">
        <v>4992</v>
      </c>
    </row>
    <row r="1325" spans="1:21" x14ac:dyDescent="0.25">
      <c r="A1325" s="192">
        <v>41960</v>
      </c>
      <c r="B1325" s="193">
        <v>3719</v>
      </c>
      <c r="C1325" s="324" t="s">
        <v>4923</v>
      </c>
      <c r="D1325" s="20" t="s">
        <v>701</v>
      </c>
      <c r="E1325" s="213">
        <v>2157.3000000000002</v>
      </c>
      <c r="F1325" s="256">
        <v>41960</v>
      </c>
      <c r="G1325" s="229">
        <v>2157.3000000000002</v>
      </c>
      <c r="H1325" s="217">
        <f t="shared" si="42"/>
        <v>0</v>
      </c>
      <c r="I1325" s="190" t="s">
        <v>4997</v>
      </c>
      <c r="J1325" s="21"/>
      <c r="K1325" s="21"/>
      <c r="M1325" s="192">
        <v>41948</v>
      </c>
      <c r="N1325" s="193">
        <v>2763</v>
      </c>
      <c r="O1325" s="324" t="s">
        <v>4923</v>
      </c>
      <c r="P1325" s="308" t="s">
        <v>2944</v>
      </c>
      <c r="Q1325" s="309">
        <v>25615.1</v>
      </c>
      <c r="R1325" s="256">
        <v>41949</v>
      </c>
      <c r="S1325" s="42">
        <v>25615.1</v>
      </c>
      <c r="T1325" s="217">
        <f t="shared" si="41"/>
        <v>0</v>
      </c>
      <c r="U1325" s="190" t="s">
        <v>4993</v>
      </c>
    </row>
    <row r="1326" spans="1:21" x14ac:dyDescent="0.25">
      <c r="A1326" s="192">
        <v>41960</v>
      </c>
      <c r="B1326" s="193">
        <v>3720</v>
      </c>
      <c r="C1326" s="324" t="s">
        <v>4923</v>
      </c>
      <c r="D1326" s="20" t="s">
        <v>1693</v>
      </c>
      <c r="E1326" s="213">
        <v>5060</v>
      </c>
      <c r="F1326" s="256">
        <v>41960</v>
      </c>
      <c r="G1326" s="229">
        <v>5060</v>
      </c>
      <c r="H1326" s="217">
        <f t="shared" si="42"/>
        <v>0</v>
      </c>
      <c r="I1326" s="190" t="s">
        <v>4992</v>
      </c>
      <c r="J1326" s="21"/>
      <c r="K1326" s="21"/>
      <c r="M1326" s="192">
        <v>41960</v>
      </c>
      <c r="N1326" s="193">
        <v>3738</v>
      </c>
      <c r="O1326" s="324" t="s">
        <v>4923</v>
      </c>
      <c r="P1326" s="20" t="s">
        <v>2944</v>
      </c>
      <c r="Q1326" s="213">
        <v>28593.119999999999</v>
      </c>
      <c r="R1326" s="256">
        <v>41960</v>
      </c>
      <c r="S1326" s="229">
        <v>28593.119999999999</v>
      </c>
      <c r="T1326" s="217">
        <f t="shared" si="41"/>
        <v>0</v>
      </c>
      <c r="U1326" s="190" t="s">
        <v>4992</v>
      </c>
    </row>
    <row r="1327" spans="1:21" x14ac:dyDescent="0.25">
      <c r="A1327" s="192">
        <v>41960</v>
      </c>
      <c r="B1327" s="193">
        <v>3721</v>
      </c>
      <c r="C1327" s="324" t="s">
        <v>4923</v>
      </c>
      <c r="D1327" s="20" t="s">
        <v>4234</v>
      </c>
      <c r="E1327" s="213">
        <v>3427.2</v>
      </c>
      <c r="F1327" s="256">
        <v>41960</v>
      </c>
      <c r="G1327" s="229">
        <v>3427.2</v>
      </c>
      <c r="H1327" s="217">
        <f t="shared" si="42"/>
        <v>0</v>
      </c>
      <c r="I1327" s="190" t="s">
        <v>4992</v>
      </c>
      <c r="J1327" s="21"/>
      <c r="K1327" s="21"/>
      <c r="M1327" s="192">
        <v>41968</v>
      </c>
      <c r="N1327" s="193">
        <v>4418</v>
      </c>
      <c r="O1327" s="322" t="s">
        <v>4923</v>
      </c>
      <c r="P1327" s="308" t="s">
        <v>2944</v>
      </c>
      <c r="Q1327" s="309">
        <v>31860.75</v>
      </c>
      <c r="R1327" s="256">
        <v>41969</v>
      </c>
      <c r="S1327" s="34">
        <v>31860.75</v>
      </c>
      <c r="T1327" s="217">
        <f t="shared" si="41"/>
        <v>0</v>
      </c>
      <c r="U1327" s="32" t="s">
        <v>4993</v>
      </c>
    </row>
    <row r="1328" spans="1:21" x14ac:dyDescent="0.25">
      <c r="A1328" s="192">
        <v>41960</v>
      </c>
      <c r="B1328" s="193">
        <v>3722</v>
      </c>
      <c r="C1328" s="324" t="s">
        <v>4923</v>
      </c>
      <c r="D1328" s="20" t="s">
        <v>2133</v>
      </c>
      <c r="E1328" s="213">
        <v>265</v>
      </c>
      <c r="F1328" s="256">
        <v>41960</v>
      </c>
      <c r="G1328" s="229">
        <v>265</v>
      </c>
      <c r="H1328" s="217">
        <f t="shared" si="42"/>
        <v>0</v>
      </c>
      <c r="I1328" s="190" t="s">
        <v>4992</v>
      </c>
      <c r="J1328" s="21"/>
      <c r="K1328" s="21"/>
      <c r="M1328" s="192">
        <v>41949</v>
      </c>
      <c r="N1328" s="193">
        <v>2853</v>
      </c>
      <c r="O1328" s="324" t="s">
        <v>4923</v>
      </c>
      <c r="P1328" s="308" t="s">
        <v>5816</v>
      </c>
      <c r="Q1328" s="309">
        <v>2505</v>
      </c>
      <c r="R1328" s="256">
        <v>41950</v>
      </c>
      <c r="S1328" s="42">
        <v>2505</v>
      </c>
      <c r="T1328" s="217">
        <f t="shared" si="41"/>
        <v>0</v>
      </c>
      <c r="U1328" s="20" t="s">
        <v>4992</v>
      </c>
    </row>
    <row r="1329" spans="1:21" x14ac:dyDescent="0.25">
      <c r="A1329" s="192">
        <v>41960</v>
      </c>
      <c r="B1329" s="193">
        <v>3723</v>
      </c>
      <c r="C1329" s="324" t="s">
        <v>4923</v>
      </c>
      <c r="D1329" s="20" t="s">
        <v>4915</v>
      </c>
      <c r="E1329" s="213">
        <v>21551.599999999999</v>
      </c>
      <c r="F1329" s="256">
        <v>41960</v>
      </c>
      <c r="G1329" s="229">
        <v>21551.599999999999</v>
      </c>
      <c r="H1329" s="217">
        <f t="shared" si="42"/>
        <v>0</v>
      </c>
      <c r="I1329" s="190" t="s">
        <v>6617</v>
      </c>
      <c r="J1329" s="21"/>
      <c r="K1329" s="21"/>
      <c r="M1329" s="192">
        <v>41970</v>
      </c>
      <c r="N1329" s="193">
        <v>4571</v>
      </c>
      <c r="O1329" s="322" t="s">
        <v>4923</v>
      </c>
      <c r="P1329" s="199" t="s">
        <v>5816</v>
      </c>
      <c r="Q1329" s="238">
        <v>1570</v>
      </c>
      <c r="R1329" s="256">
        <v>41971</v>
      </c>
      <c r="S1329" s="34">
        <v>1570</v>
      </c>
      <c r="T1329" s="217">
        <f t="shared" si="41"/>
        <v>0</v>
      </c>
      <c r="U1329" s="36" t="s">
        <v>4997</v>
      </c>
    </row>
    <row r="1330" spans="1:21" x14ac:dyDescent="0.25">
      <c r="A1330" s="192">
        <v>41960</v>
      </c>
      <c r="B1330" s="193">
        <v>3724</v>
      </c>
      <c r="C1330" s="324" t="s">
        <v>4923</v>
      </c>
      <c r="D1330" s="20" t="s">
        <v>4590</v>
      </c>
      <c r="E1330" s="213">
        <v>252.2</v>
      </c>
      <c r="F1330" s="256">
        <v>41960</v>
      </c>
      <c r="G1330" s="229">
        <v>252.2</v>
      </c>
      <c r="H1330" s="217">
        <f t="shared" si="42"/>
        <v>0</v>
      </c>
      <c r="I1330" s="190" t="s">
        <v>4992</v>
      </c>
      <c r="M1330" s="192">
        <v>41946</v>
      </c>
      <c r="N1330" s="193">
        <v>2551</v>
      </c>
      <c r="O1330" s="324" t="s">
        <v>4923</v>
      </c>
      <c r="P1330" s="661" t="s">
        <v>949</v>
      </c>
      <c r="Q1330" s="309">
        <v>341.6</v>
      </c>
      <c r="R1330" s="256">
        <v>41946</v>
      </c>
      <c r="S1330" s="42">
        <v>341.6</v>
      </c>
      <c r="T1330" s="77">
        <f t="shared" si="41"/>
        <v>0</v>
      </c>
      <c r="U1330" s="50" t="s">
        <v>6049</v>
      </c>
    </row>
    <row r="1331" spans="1:21" x14ac:dyDescent="0.25">
      <c r="A1331" s="192">
        <v>41960</v>
      </c>
      <c r="B1331" s="193">
        <v>3725</v>
      </c>
      <c r="C1331" s="324" t="s">
        <v>4923</v>
      </c>
      <c r="D1331" s="20" t="s">
        <v>133</v>
      </c>
      <c r="E1331" s="213">
        <v>23110.400000000001</v>
      </c>
      <c r="F1331" s="256">
        <v>41960</v>
      </c>
      <c r="G1331" s="229">
        <v>23110.400000000001</v>
      </c>
      <c r="H1331" s="217">
        <f t="shared" si="42"/>
        <v>0</v>
      </c>
      <c r="I1331" s="190" t="s">
        <v>4992</v>
      </c>
      <c r="M1331" s="192">
        <v>41947</v>
      </c>
      <c r="N1331" s="193">
        <v>2655</v>
      </c>
      <c r="O1331" s="324" t="s">
        <v>4923</v>
      </c>
      <c r="P1331" s="661" t="s">
        <v>949</v>
      </c>
      <c r="Q1331" s="309">
        <v>691.2</v>
      </c>
      <c r="R1331" s="256">
        <v>41947</v>
      </c>
      <c r="S1331" s="42">
        <v>691.2</v>
      </c>
      <c r="T1331" s="217">
        <f t="shared" si="41"/>
        <v>0</v>
      </c>
      <c r="U1331" s="50" t="s">
        <v>4992</v>
      </c>
    </row>
    <row r="1332" spans="1:21" x14ac:dyDescent="0.25">
      <c r="A1332" s="192">
        <v>41960</v>
      </c>
      <c r="B1332" s="193">
        <v>3726</v>
      </c>
      <c r="C1332" s="324" t="s">
        <v>4923</v>
      </c>
      <c r="D1332" s="20" t="s">
        <v>228</v>
      </c>
      <c r="E1332" s="213">
        <v>1476.8</v>
      </c>
      <c r="F1332" s="256">
        <v>41960</v>
      </c>
      <c r="G1332" s="229">
        <v>1476.8</v>
      </c>
      <c r="H1332" s="217">
        <f t="shared" si="42"/>
        <v>0</v>
      </c>
      <c r="I1332" s="190" t="s">
        <v>5251</v>
      </c>
      <c r="M1332" s="192">
        <v>41953</v>
      </c>
      <c r="N1332" s="193">
        <v>3107</v>
      </c>
      <c r="O1332" s="324" t="s">
        <v>4923</v>
      </c>
      <c r="P1332" s="20" t="s">
        <v>949</v>
      </c>
      <c r="Q1332" s="213">
        <v>654.5</v>
      </c>
      <c r="R1332" s="256">
        <v>41953</v>
      </c>
      <c r="S1332" s="42">
        <v>654.5</v>
      </c>
      <c r="T1332" s="217">
        <f t="shared" si="41"/>
        <v>0</v>
      </c>
      <c r="U1332" s="190" t="s">
        <v>4992</v>
      </c>
    </row>
    <row r="1333" spans="1:21" x14ac:dyDescent="0.25">
      <c r="A1333" s="192">
        <v>41960</v>
      </c>
      <c r="B1333" s="193">
        <v>3727</v>
      </c>
      <c r="C1333" s="324" t="s">
        <v>4923</v>
      </c>
      <c r="D1333" s="20" t="s">
        <v>441</v>
      </c>
      <c r="E1333" s="213">
        <v>2187.9</v>
      </c>
      <c r="F1333" s="256">
        <v>41960</v>
      </c>
      <c r="G1333" s="229">
        <v>2187.9</v>
      </c>
      <c r="H1333" s="217">
        <f t="shared" si="42"/>
        <v>0</v>
      </c>
      <c r="I1333" s="190" t="s">
        <v>5251</v>
      </c>
      <c r="M1333" s="192">
        <v>41954</v>
      </c>
      <c r="N1333" s="193">
        <v>3256</v>
      </c>
      <c r="O1333" s="324" t="s">
        <v>4923</v>
      </c>
      <c r="P1333" s="20" t="s">
        <v>949</v>
      </c>
      <c r="Q1333" s="213">
        <v>390</v>
      </c>
      <c r="R1333" s="256">
        <v>41954</v>
      </c>
      <c r="S1333" s="42">
        <v>390</v>
      </c>
      <c r="T1333" s="217">
        <f t="shared" si="41"/>
        <v>0</v>
      </c>
      <c r="U1333" s="190" t="s">
        <v>4992</v>
      </c>
    </row>
    <row r="1334" spans="1:21" x14ac:dyDescent="0.25">
      <c r="A1334" s="192">
        <v>41960</v>
      </c>
      <c r="B1334" s="193">
        <v>3728</v>
      </c>
      <c r="C1334" s="324" t="s">
        <v>4923</v>
      </c>
      <c r="D1334" s="20" t="s">
        <v>5004</v>
      </c>
      <c r="E1334" s="213">
        <v>6753.6</v>
      </c>
      <c r="F1334" s="256">
        <v>41960</v>
      </c>
      <c r="G1334" s="229">
        <v>6753.6</v>
      </c>
      <c r="H1334" s="217">
        <f t="shared" si="42"/>
        <v>0</v>
      </c>
      <c r="I1334" s="190" t="s">
        <v>4992</v>
      </c>
      <c r="M1334" s="192">
        <v>41957</v>
      </c>
      <c r="N1334" s="193">
        <v>3471</v>
      </c>
      <c r="O1334" s="324" t="s">
        <v>4923</v>
      </c>
      <c r="P1334" s="308" t="s">
        <v>949</v>
      </c>
      <c r="Q1334" s="309">
        <v>399.6</v>
      </c>
      <c r="R1334" s="256">
        <v>41957</v>
      </c>
      <c r="S1334" s="42">
        <v>399.6</v>
      </c>
      <c r="T1334" s="217">
        <f t="shared" si="41"/>
        <v>0</v>
      </c>
      <c r="U1334" s="20" t="s">
        <v>4992</v>
      </c>
    </row>
    <row r="1335" spans="1:21" x14ac:dyDescent="0.25">
      <c r="A1335" s="192">
        <v>41960</v>
      </c>
      <c r="B1335" s="193">
        <v>3729</v>
      </c>
      <c r="C1335" s="324" t="s">
        <v>4923</v>
      </c>
      <c r="D1335" s="20" t="s">
        <v>98</v>
      </c>
      <c r="E1335" s="213">
        <v>10760.4</v>
      </c>
      <c r="F1335" s="256">
        <v>41960</v>
      </c>
      <c r="G1335" s="229">
        <v>10760.4</v>
      </c>
      <c r="H1335" s="217">
        <f t="shared" si="42"/>
        <v>0</v>
      </c>
      <c r="I1335" s="190" t="s">
        <v>4993</v>
      </c>
      <c r="M1335" s="192">
        <v>41957</v>
      </c>
      <c r="N1335" s="193">
        <v>3473</v>
      </c>
      <c r="O1335" s="324" t="s">
        <v>4923</v>
      </c>
      <c r="P1335" s="308" t="s">
        <v>949</v>
      </c>
      <c r="Q1335" s="309">
        <v>253</v>
      </c>
      <c r="R1335" s="256">
        <v>41957</v>
      </c>
      <c r="S1335" s="42">
        <v>253</v>
      </c>
      <c r="T1335" s="217">
        <f t="shared" si="41"/>
        <v>0</v>
      </c>
      <c r="U1335" s="20" t="s">
        <v>4992</v>
      </c>
    </row>
    <row r="1336" spans="1:21" x14ac:dyDescent="0.25">
      <c r="A1336" s="192">
        <v>41960</v>
      </c>
      <c r="B1336" s="193">
        <v>3730</v>
      </c>
      <c r="C1336" s="324" t="s">
        <v>4923</v>
      </c>
      <c r="D1336" s="20" t="s">
        <v>11</v>
      </c>
      <c r="E1336" s="213">
        <v>44865.68</v>
      </c>
      <c r="F1336" s="412">
        <v>41974</v>
      </c>
      <c r="G1336" s="219">
        <v>44865.68</v>
      </c>
      <c r="H1336" s="217">
        <f t="shared" si="42"/>
        <v>0</v>
      </c>
      <c r="I1336" s="190" t="s">
        <v>4995</v>
      </c>
      <c r="M1336" s="192">
        <v>41960</v>
      </c>
      <c r="N1336" s="193">
        <v>3696</v>
      </c>
      <c r="O1336" s="324" t="s">
        <v>4923</v>
      </c>
      <c r="P1336" s="20" t="s">
        <v>949</v>
      </c>
      <c r="Q1336" s="213">
        <v>426.6</v>
      </c>
      <c r="R1336" s="256">
        <v>41960</v>
      </c>
      <c r="S1336" s="229">
        <v>426.6</v>
      </c>
      <c r="T1336" s="217">
        <f t="shared" si="41"/>
        <v>0</v>
      </c>
      <c r="U1336" s="20" t="s">
        <v>4992</v>
      </c>
    </row>
    <row r="1337" spans="1:21" x14ac:dyDescent="0.25">
      <c r="A1337" s="192">
        <v>41960</v>
      </c>
      <c r="B1337" s="193">
        <v>3731</v>
      </c>
      <c r="C1337" s="324" t="s">
        <v>4923</v>
      </c>
      <c r="D1337" s="20" t="s">
        <v>47</v>
      </c>
      <c r="E1337" s="213">
        <v>3124.8</v>
      </c>
      <c r="F1337" s="256">
        <v>41960</v>
      </c>
      <c r="G1337" s="229">
        <v>3124.8</v>
      </c>
      <c r="H1337" s="217">
        <f t="shared" si="42"/>
        <v>0</v>
      </c>
      <c r="I1337" s="190" t="s">
        <v>5251</v>
      </c>
      <c r="M1337" s="192">
        <v>41964</v>
      </c>
      <c r="N1337" s="193">
        <v>4036</v>
      </c>
      <c r="O1337" s="322" t="s">
        <v>4923</v>
      </c>
      <c r="P1337" s="308" t="s">
        <v>949</v>
      </c>
      <c r="Q1337" s="309">
        <v>469.4</v>
      </c>
      <c r="R1337" s="256">
        <v>41964</v>
      </c>
      <c r="S1337" s="42">
        <v>469.4</v>
      </c>
      <c r="T1337" s="217">
        <f t="shared" si="41"/>
        <v>0</v>
      </c>
      <c r="U1337" s="20" t="s">
        <v>4992</v>
      </c>
    </row>
    <row r="1338" spans="1:21" x14ac:dyDescent="0.25">
      <c r="A1338" s="192">
        <v>41960</v>
      </c>
      <c r="B1338" s="193">
        <v>3732</v>
      </c>
      <c r="C1338" s="324" t="s">
        <v>4923</v>
      </c>
      <c r="D1338" s="20" t="s">
        <v>4921</v>
      </c>
      <c r="E1338" s="213">
        <v>49587.6</v>
      </c>
      <c r="F1338" s="256">
        <v>41965</v>
      </c>
      <c r="G1338" s="229">
        <v>49587.6</v>
      </c>
      <c r="H1338" s="217">
        <f t="shared" si="42"/>
        <v>0</v>
      </c>
      <c r="I1338" s="190" t="s">
        <v>5251</v>
      </c>
      <c r="M1338" s="192">
        <v>41966</v>
      </c>
      <c r="N1338" s="193">
        <v>4246</v>
      </c>
      <c r="O1338" s="322" t="s">
        <v>4923</v>
      </c>
      <c r="P1338" s="308" t="s">
        <v>949</v>
      </c>
      <c r="Q1338" s="309">
        <v>536.20000000000005</v>
      </c>
      <c r="R1338" s="256">
        <v>41966</v>
      </c>
      <c r="S1338" s="34">
        <v>536.20000000000005</v>
      </c>
      <c r="T1338" s="217">
        <f t="shared" si="41"/>
        <v>0</v>
      </c>
      <c r="U1338" s="32" t="s">
        <v>4992</v>
      </c>
    </row>
    <row r="1339" spans="1:21" x14ac:dyDescent="0.25">
      <c r="A1339" s="192">
        <v>41960</v>
      </c>
      <c r="B1339" s="193">
        <v>3733</v>
      </c>
      <c r="C1339" s="324" t="s">
        <v>4923</v>
      </c>
      <c r="D1339" s="20" t="s">
        <v>237</v>
      </c>
      <c r="E1339" s="213">
        <v>1226.4000000000001</v>
      </c>
      <c r="F1339" s="256">
        <v>41960</v>
      </c>
      <c r="G1339" s="229">
        <v>1226.4000000000001</v>
      </c>
      <c r="H1339" s="217">
        <f t="shared" si="42"/>
        <v>0</v>
      </c>
      <c r="I1339" s="190" t="s">
        <v>4995</v>
      </c>
      <c r="M1339" s="192">
        <v>41968</v>
      </c>
      <c r="N1339" s="193">
        <v>4376</v>
      </c>
      <c r="O1339" s="322" t="s">
        <v>4923</v>
      </c>
      <c r="P1339" s="308" t="s">
        <v>949</v>
      </c>
      <c r="Q1339" s="309">
        <v>312.8</v>
      </c>
      <c r="R1339" s="256">
        <v>41968</v>
      </c>
      <c r="S1339" s="34">
        <v>312.8</v>
      </c>
      <c r="T1339" s="217">
        <f t="shared" si="41"/>
        <v>0</v>
      </c>
      <c r="U1339" s="32" t="s">
        <v>4992</v>
      </c>
    </row>
    <row r="1340" spans="1:21" x14ac:dyDescent="0.25">
      <c r="A1340" s="192">
        <v>41960</v>
      </c>
      <c r="B1340" s="193">
        <v>3734</v>
      </c>
      <c r="C1340" s="324" t="s">
        <v>4923</v>
      </c>
      <c r="D1340" s="20" t="s">
        <v>2382</v>
      </c>
      <c r="E1340" s="213">
        <v>5216.1000000000004</v>
      </c>
      <c r="F1340" s="256">
        <v>41961</v>
      </c>
      <c r="G1340" s="229">
        <v>5216.1000000000004</v>
      </c>
      <c r="H1340" s="217">
        <f t="shared" si="42"/>
        <v>0</v>
      </c>
      <c r="I1340" s="190" t="s">
        <v>4995</v>
      </c>
      <c r="M1340" s="192">
        <v>41949</v>
      </c>
      <c r="N1340" s="193">
        <v>2822</v>
      </c>
      <c r="O1340" s="324" t="s">
        <v>4923</v>
      </c>
      <c r="P1340" s="308" t="s">
        <v>5866</v>
      </c>
      <c r="Q1340" s="309">
        <v>364</v>
      </c>
      <c r="R1340" s="256">
        <v>41949</v>
      </c>
      <c r="S1340" s="42">
        <v>364</v>
      </c>
      <c r="T1340" s="217">
        <f t="shared" si="41"/>
        <v>0</v>
      </c>
      <c r="U1340" s="190" t="s">
        <v>4992</v>
      </c>
    </row>
    <row r="1341" spans="1:21" x14ac:dyDescent="0.25">
      <c r="A1341" s="192">
        <v>41960</v>
      </c>
      <c r="B1341" s="193">
        <v>3735</v>
      </c>
      <c r="C1341" s="324" t="s">
        <v>4923</v>
      </c>
      <c r="D1341" s="20" t="s">
        <v>5732</v>
      </c>
      <c r="E1341" s="213">
        <v>3154.8</v>
      </c>
      <c r="F1341" s="256">
        <v>41960</v>
      </c>
      <c r="G1341" s="229">
        <v>3154.8</v>
      </c>
      <c r="H1341" s="217">
        <f t="shared" si="42"/>
        <v>0</v>
      </c>
      <c r="I1341" s="190" t="s">
        <v>4995</v>
      </c>
      <c r="M1341" s="192">
        <v>41954</v>
      </c>
      <c r="N1341" s="193">
        <v>3251</v>
      </c>
      <c r="O1341" s="324" t="s">
        <v>4923</v>
      </c>
      <c r="P1341" s="20" t="s">
        <v>5866</v>
      </c>
      <c r="Q1341" s="213">
        <v>2242.8000000000002</v>
      </c>
      <c r="R1341" s="256">
        <v>41954</v>
      </c>
      <c r="S1341" s="42">
        <v>2242.8000000000002</v>
      </c>
      <c r="T1341" s="217">
        <f t="shared" si="41"/>
        <v>0</v>
      </c>
      <c r="U1341" s="190" t="s">
        <v>4992</v>
      </c>
    </row>
    <row r="1342" spans="1:21" x14ac:dyDescent="0.25">
      <c r="A1342" s="192">
        <v>41960</v>
      </c>
      <c r="B1342" s="193">
        <v>3736</v>
      </c>
      <c r="C1342" s="324" t="s">
        <v>4923</v>
      </c>
      <c r="D1342" s="20" t="s">
        <v>4953</v>
      </c>
      <c r="E1342" s="213">
        <v>9770.6</v>
      </c>
      <c r="F1342" s="256">
        <v>41961</v>
      </c>
      <c r="G1342" s="229">
        <v>9770.6</v>
      </c>
      <c r="H1342" s="217">
        <f t="shared" si="42"/>
        <v>0</v>
      </c>
      <c r="I1342" s="190" t="s">
        <v>4995</v>
      </c>
      <c r="M1342" s="192">
        <v>41970</v>
      </c>
      <c r="N1342" s="193">
        <v>4553</v>
      </c>
      <c r="O1342" s="322" t="s">
        <v>4923</v>
      </c>
      <c r="P1342" s="308" t="s">
        <v>5866</v>
      </c>
      <c r="Q1342" s="309">
        <v>826.2</v>
      </c>
      <c r="R1342" s="256">
        <v>41970</v>
      </c>
      <c r="S1342" s="229">
        <v>826.2</v>
      </c>
      <c r="T1342" s="217">
        <f t="shared" si="41"/>
        <v>0</v>
      </c>
      <c r="U1342" s="20" t="s">
        <v>4992</v>
      </c>
    </row>
    <row r="1343" spans="1:21" x14ac:dyDescent="0.25">
      <c r="A1343" s="192">
        <v>41960</v>
      </c>
      <c r="B1343" s="193">
        <v>3737</v>
      </c>
      <c r="C1343" s="324" t="s">
        <v>4923</v>
      </c>
      <c r="D1343" s="20" t="s">
        <v>4953</v>
      </c>
      <c r="E1343" s="213">
        <v>3339.4</v>
      </c>
      <c r="F1343" s="256">
        <v>41961</v>
      </c>
      <c r="G1343" s="229">
        <v>3339.4</v>
      </c>
      <c r="H1343" s="217">
        <f t="shared" si="42"/>
        <v>0</v>
      </c>
      <c r="I1343" s="190" t="s">
        <v>4995</v>
      </c>
      <c r="M1343" s="192">
        <v>41946</v>
      </c>
      <c r="N1343" s="193">
        <v>2600</v>
      </c>
      <c r="O1343" s="324" t="s">
        <v>4923</v>
      </c>
      <c r="P1343" s="661" t="s">
        <v>85</v>
      </c>
      <c r="Q1343" s="309">
        <v>22462.799999999999</v>
      </c>
      <c r="R1343" s="256">
        <v>41947</v>
      </c>
      <c r="S1343" s="229">
        <v>22462.799999999999</v>
      </c>
      <c r="T1343" s="217">
        <f t="shared" si="41"/>
        <v>0</v>
      </c>
      <c r="U1343" s="50" t="s">
        <v>6049</v>
      </c>
    </row>
    <row r="1344" spans="1:21" x14ac:dyDescent="0.25">
      <c r="A1344" s="192">
        <v>41960</v>
      </c>
      <c r="B1344" s="193">
        <v>3738</v>
      </c>
      <c r="C1344" s="324" t="s">
        <v>4923</v>
      </c>
      <c r="D1344" s="20" t="s">
        <v>2944</v>
      </c>
      <c r="E1344" s="213">
        <v>28593.119999999999</v>
      </c>
      <c r="F1344" s="256">
        <v>41960</v>
      </c>
      <c r="G1344" s="229">
        <v>28593.119999999999</v>
      </c>
      <c r="H1344" s="217">
        <f t="shared" si="42"/>
        <v>0</v>
      </c>
      <c r="I1344" s="190" t="s">
        <v>4992</v>
      </c>
      <c r="K1344" s="33"/>
      <c r="M1344" s="192">
        <v>41948</v>
      </c>
      <c r="N1344" s="193">
        <v>2776</v>
      </c>
      <c r="O1344" s="324" t="s">
        <v>4923</v>
      </c>
      <c r="P1344" s="308" t="s">
        <v>85</v>
      </c>
      <c r="Q1344" s="309">
        <v>13590</v>
      </c>
      <c r="R1344" s="256">
        <v>41949</v>
      </c>
      <c r="S1344" s="42">
        <v>13590</v>
      </c>
      <c r="T1344" s="217">
        <f t="shared" si="41"/>
        <v>0</v>
      </c>
      <c r="U1344" s="190" t="s">
        <v>4997</v>
      </c>
    </row>
    <row r="1345" spans="1:21" x14ac:dyDescent="0.25">
      <c r="A1345" s="192">
        <v>41960</v>
      </c>
      <c r="B1345" s="193">
        <v>3739</v>
      </c>
      <c r="C1345" s="324" t="s">
        <v>4923</v>
      </c>
      <c r="D1345" s="20" t="s">
        <v>22</v>
      </c>
      <c r="E1345" s="213">
        <v>1521.6</v>
      </c>
      <c r="F1345" s="256">
        <v>41960</v>
      </c>
      <c r="G1345" s="229">
        <v>1521.6</v>
      </c>
      <c r="H1345" s="217">
        <f t="shared" si="42"/>
        <v>0</v>
      </c>
      <c r="I1345" s="190" t="s">
        <v>4992</v>
      </c>
      <c r="K1345" s="33"/>
      <c r="M1345" s="192">
        <v>41950</v>
      </c>
      <c r="N1345" s="193">
        <v>2948</v>
      </c>
      <c r="O1345" s="324" t="s">
        <v>4923</v>
      </c>
      <c r="P1345" s="308" t="s">
        <v>85</v>
      </c>
      <c r="Q1345" s="309">
        <v>8731.7999999999993</v>
      </c>
      <c r="R1345" s="256">
        <v>41951</v>
      </c>
      <c r="S1345" s="42">
        <v>8731.7999999999993</v>
      </c>
      <c r="T1345" s="217">
        <f t="shared" si="41"/>
        <v>0</v>
      </c>
      <c r="U1345" s="20" t="s">
        <v>5000</v>
      </c>
    </row>
    <row r="1346" spans="1:21" x14ac:dyDescent="0.25">
      <c r="A1346" s="192">
        <v>41960</v>
      </c>
      <c r="B1346" s="193">
        <v>3740</v>
      </c>
      <c r="C1346" s="324" t="s">
        <v>4923</v>
      </c>
      <c r="D1346" s="20" t="s">
        <v>745</v>
      </c>
      <c r="E1346" s="213">
        <v>3606.4</v>
      </c>
      <c r="F1346" s="256">
        <v>41960</v>
      </c>
      <c r="G1346" s="229">
        <v>3606.4</v>
      </c>
      <c r="H1346" s="217">
        <f t="shared" si="42"/>
        <v>0</v>
      </c>
      <c r="I1346" s="190" t="s">
        <v>4992</v>
      </c>
      <c r="K1346" s="33"/>
      <c r="M1346" s="192">
        <v>41953</v>
      </c>
      <c r="N1346" s="193">
        <v>3174</v>
      </c>
      <c r="O1346" s="324" t="s">
        <v>4923</v>
      </c>
      <c r="P1346" s="20" t="s">
        <v>85</v>
      </c>
      <c r="Q1346" s="213">
        <v>9072</v>
      </c>
      <c r="R1346" s="256">
        <v>41954</v>
      </c>
      <c r="S1346" s="42">
        <v>9072</v>
      </c>
      <c r="T1346" s="217">
        <f t="shared" si="41"/>
        <v>0</v>
      </c>
      <c r="U1346" s="190" t="s">
        <v>6049</v>
      </c>
    </row>
    <row r="1347" spans="1:21" x14ac:dyDescent="0.25">
      <c r="A1347" s="192">
        <v>41960</v>
      </c>
      <c r="B1347" s="193">
        <v>3741</v>
      </c>
      <c r="C1347" s="324" t="s">
        <v>4923</v>
      </c>
      <c r="D1347" s="20" t="s">
        <v>745</v>
      </c>
      <c r="E1347" s="213">
        <v>1320.2</v>
      </c>
      <c r="F1347" s="256">
        <v>41960</v>
      </c>
      <c r="G1347" s="229">
        <v>1320.2</v>
      </c>
      <c r="H1347" s="217">
        <f t="shared" si="42"/>
        <v>0</v>
      </c>
      <c r="I1347" s="190" t="s">
        <v>4992</v>
      </c>
      <c r="K1347" s="33"/>
      <c r="M1347" s="192">
        <v>41953</v>
      </c>
      <c r="N1347" s="193">
        <v>3175</v>
      </c>
      <c r="O1347" s="324" t="s">
        <v>4923</v>
      </c>
      <c r="P1347" s="20" t="s">
        <v>85</v>
      </c>
      <c r="Q1347" s="213">
        <v>9245.2000000000007</v>
      </c>
      <c r="R1347" s="256">
        <v>41954</v>
      </c>
      <c r="S1347" s="42">
        <v>9245.2000000000007</v>
      </c>
      <c r="T1347" s="217">
        <f t="shared" ref="T1347:T1410" si="43">Q1347-S1347</f>
        <v>0</v>
      </c>
      <c r="U1347" s="190" t="s">
        <v>6049</v>
      </c>
    </row>
    <row r="1348" spans="1:21" x14ac:dyDescent="0.25">
      <c r="A1348" s="192">
        <v>41960</v>
      </c>
      <c r="B1348" s="193">
        <v>3742</v>
      </c>
      <c r="C1348" s="324" t="s">
        <v>4923</v>
      </c>
      <c r="D1348" s="20" t="s">
        <v>6609</v>
      </c>
      <c r="E1348" s="213">
        <v>1837.7</v>
      </c>
      <c r="F1348" s="256">
        <v>41960</v>
      </c>
      <c r="G1348" s="229">
        <v>1837.7</v>
      </c>
      <c r="H1348" s="217">
        <f t="shared" si="42"/>
        <v>0</v>
      </c>
      <c r="I1348" s="190" t="s">
        <v>5000</v>
      </c>
      <c r="K1348" s="33"/>
      <c r="M1348" s="192">
        <v>41957</v>
      </c>
      <c r="N1348" s="193">
        <v>3534</v>
      </c>
      <c r="O1348" s="324" t="s">
        <v>4923</v>
      </c>
      <c r="P1348" s="20" t="s">
        <v>85</v>
      </c>
      <c r="Q1348" s="213">
        <v>10227.200000000001</v>
      </c>
      <c r="R1348" s="256">
        <v>41958</v>
      </c>
      <c r="S1348" s="42">
        <v>10227.200000000001</v>
      </c>
      <c r="T1348" s="217">
        <f t="shared" si="43"/>
        <v>0</v>
      </c>
      <c r="U1348" s="190" t="s">
        <v>6049</v>
      </c>
    </row>
    <row r="1349" spans="1:21" x14ac:dyDescent="0.25">
      <c r="A1349" s="192">
        <v>41960</v>
      </c>
      <c r="B1349" s="193">
        <v>3743</v>
      </c>
      <c r="C1349" s="324" t="s">
        <v>4923</v>
      </c>
      <c r="D1349" s="20" t="s">
        <v>6609</v>
      </c>
      <c r="E1349" s="213">
        <v>5405</v>
      </c>
      <c r="F1349" s="256">
        <v>41960</v>
      </c>
      <c r="G1349" s="229">
        <v>5405</v>
      </c>
      <c r="H1349" s="217">
        <f t="shared" si="42"/>
        <v>0</v>
      </c>
      <c r="I1349" s="190" t="s">
        <v>4742</v>
      </c>
      <c r="M1349" s="192">
        <v>41964</v>
      </c>
      <c r="N1349" s="193">
        <v>4039</v>
      </c>
      <c r="O1349" s="322" t="s">
        <v>4923</v>
      </c>
      <c r="P1349" s="308" t="s">
        <v>85</v>
      </c>
      <c r="Q1349" s="309">
        <v>6045.2</v>
      </c>
      <c r="R1349" s="256">
        <v>41965</v>
      </c>
      <c r="S1349" s="42">
        <v>6045.2</v>
      </c>
      <c r="T1349" s="217">
        <f t="shared" si="43"/>
        <v>0</v>
      </c>
      <c r="U1349" s="20" t="s">
        <v>4992</v>
      </c>
    </row>
    <row r="1350" spans="1:21" x14ac:dyDescent="0.25">
      <c r="A1350" s="192">
        <v>41960</v>
      </c>
      <c r="B1350" s="193">
        <v>3744</v>
      </c>
      <c r="C1350" s="324" t="s">
        <v>4923</v>
      </c>
      <c r="D1350" s="20" t="s">
        <v>4938</v>
      </c>
      <c r="E1350" s="213">
        <v>1211</v>
      </c>
      <c r="F1350" s="256">
        <v>41960</v>
      </c>
      <c r="G1350" s="229">
        <v>1211</v>
      </c>
      <c r="H1350" s="217">
        <f t="shared" si="42"/>
        <v>0</v>
      </c>
      <c r="I1350" s="190" t="s">
        <v>5006</v>
      </c>
      <c r="M1350" s="192">
        <v>41967</v>
      </c>
      <c r="N1350" s="193">
        <v>4310</v>
      </c>
      <c r="O1350" s="322" t="s">
        <v>4923</v>
      </c>
      <c r="P1350" s="308" t="s">
        <v>85</v>
      </c>
      <c r="Q1350" s="309">
        <v>5842</v>
      </c>
      <c r="R1350" s="368">
        <v>41968</v>
      </c>
      <c r="S1350" s="42">
        <v>5842</v>
      </c>
      <c r="T1350" s="217">
        <f t="shared" si="43"/>
        <v>0</v>
      </c>
      <c r="U1350" s="190" t="s">
        <v>4992</v>
      </c>
    </row>
    <row r="1351" spans="1:21" x14ac:dyDescent="0.25">
      <c r="A1351" s="192">
        <v>41960</v>
      </c>
      <c r="B1351" s="193">
        <v>3745</v>
      </c>
      <c r="C1351" s="324" t="s">
        <v>4923</v>
      </c>
      <c r="D1351" s="308" t="s">
        <v>4948</v>
      </c>
      <c r="E1351" s="309">
        <v>1430</v>
      </c>
      <c r="F1351" s="256">
        <v>41960</v>
      </c>
      <c r="G1351" s="229">
        <v>1430</v>
      </c>
      <c r="H1351" s="217">
        <f t="shared" si="42"/>
        <v>0</v>
      </c>
      <c r="I1351" s="190" t="s">
        <v>4992</v>
      </c>
      <c r="M1351" s="192">
        <v>41969</v>
      </c>
      <c r="N1351" s="193">
        <v>4479</v>
      </c>
      <c r="O1351" s="322" t="s">
        <v>4923</v>
      </c>
      <c r="P1351" s="308" t="s">
        <v>85</v>
      </c>
      <c r="Q1351" s="309">
        <v>3503.2</v>
      </c>
      <c r="R1351" s="256">
        <v>41970</v>
      </c>
      <c r="S1351" s="34">
        <v>3503.2</v>
      </c>
      <c r="T1351" s="217">
        <f t="shared" si="43"/>
        <v>0</v>
      </c>
      <c r="U1351" s="108" t="s">
        <v>6049</v>
      </c>
    </row>
    <row r="1352" spans="1:21" x14ac:dyDescent="0.25">
      <c r="A1352" s="192">
        <v>41960</v>
      </c>
      <c r="B1352" s="193">
        <v>3746</v>
      </c>
      <c r="C1352" s="324" t="s">
        <v>4923</v>
      </c>
      <c r="D1352" s="20" t="s">
        <v>28</v>
      </c>
      <c r="E1352" s="213">
        <v>1329.4</v>
      </c>
      <c r="F1352" s="256">
        <v>41960</v>
      </c>
      <c r="G1352" s="229">
        <v>1329.4</v>
      </c>
      <c r="H1352" s="217">
        <f t="shared" ref="H1352:H1415" si="44">E1352-G1352</f>
        <v>0</v>
      </c>
      <c r="I1352" s="190" t="s">
        <v>4992</v>
      </c>
      <c r="M1352" s="192">
        <v>41971</v>
      </c>
      <c r="N1352" s="193">
        <v>4694</v>
      </c>
      <c r="O1352" s="322" t="s">
        <v>4923</v>
      </c>
      <c r="P1352" s="308" t="s">
        <v>85</v>
      </c>
      <c r="Q1352" s="309">
        <v>5668.35</v>
      </c>
      <c r="R1352" s="256">
        <v>41973</v>
      </c>
      <c r="S1352" s="229">
        <v>5668.35</v>
      </c>
      <c r="T1352" s="217">
        <f t="shared" si="43"/>
        <v>0</v>
      </c>
      <c r="U1352" s="20" t="s">
        <v>6049</v>
      </c>
    </row>
    <row r="1353" spans="1:21" x14ac:dyDescent="0.25">
      <c r="A1353" s="192">
        <v>41960</v>
      </c>
      <c r="B1353" s="193">
        <v>3747</v>
      </c>
      <c r="C1353" s="324" t="s">
        <v>4923</v>
      </c>
      <c r="D1353" s="20" t="s">
        <v>106</v>
      </c>
      <c r="E1353" s="213">
        <v>200080</v>
      </c>
      <c r="F1353" s="256">
        <v>41967</v>
      </c>
      <c r="G1353" s="229">
        <v>200080</v>
      </c>
      <c r="H1353" s="217">
        <f t="shared" si="44"/>
        <v>0</v>
      </c>
      <c r="I1353" s="190" t="s">
        <v>4997</v>
      </c>
      <c r="M1353" s="192">
        <v>41949</v>
      </c>
      <c r="N1353" s="193">
        <v>2857</v>
      </c>
      <c r="O1353" s="324" t="s">
        <v>4923</v>
      </c>
      <c r="P1353" s="308" t="s">
        <v>6641</v>
      </c>
      <c r="Q1353" s="309">
        <v>2706.4</v>
      </c>
      <c r="R1353" s="256">
        <v>41949</v>
      </c>
      <c r="S1353" s="42">
        <v>2706.4</v>
      </c>
      <c r="T1353" s="217">
        <f t="shared" si="43"/>
        <v>0</v>
      </c>
      <c r="U1353" s="20" t="s">
        <v>4992</v>
      </c>
    </row>
    <row r="1354" spans="1:21" x14ac:dyDescent="0.25">
      <c r="A1354" s="192">
        <v>41960</v>
      </c>
      <c r="B1354" s="193">
        <v>3748</v>
      </c>
      <c r="C1354" s="324" t="s">
        <v>4923</v>
      </c>
      <c r="D1354" s="20" t="s">
        <v>19</v>
      </c>
      <c r="E1354" s="213">
        <v>33482.9</v>
      </c>
      <c r="F1354" s="256">
        <v>41960</v>
      </c>
      <c r="G1354" s="229">
        <v>33482.9</v>
      </c>
      <c r="H1354" s="217">
        <f t="shared" si="44"/>
        <v>0</v>
      </c>
      <c r="I1354" s="190" t="s">
        <v>4997</v>
      </c>
      <c r="M1354" s="192">
        <v>41950</v>
      </c>
      <c r="N1354" s="193">
        <v>2898</v>
      </c>
      <c r="O1354" s="324" t="s">
        <v>4923</v>
      </c>
      <c r="P1354" s="308" t="s">
        <v>6641</v>
      </c>
      <c r="Q1354" s="309">
        <v>4850.8</v>
      </c>
      <c r="R1354" s="256">
        <v>41950</v>
      </c>
      <c r="S1354" s="42">
        <v>4850.8</v>
      </c>
      <c r="T1354" s="217">
        <f t="shared" si="43"/>
        <v>0</v>
      </c>
      <c r="U1354" s="20" t="s">
        <v>4992</v>
      </c>
    </row>
    <row r="1355" spans="1:21" x14ac:dyDescent="0.25">
      <c r="A1355" s="192">
        <v>41960</v>
      </c>
      <c r="B1355" s="193">
        <v>3749</v>
      </c>
      <c r="C1355" s="324" t="s">
        <v>4923</v>
      </c>
      <c r="D1355" s="20" t="s">
        <v>2582</v>
      </c>
      <c r="E1355" s="213">
        <v>6678.4</v>
      </c>
      <c r="F1355" s="256">
        <v>41960</v>
      </c>
      <c r="G1355" s="229">
        <v>6678.4</v>
      </c>
      <c r="H1355" s="217">
        <f t="shared" si="44"/>
        <v>0</v>
      </c>
      <c r="I1355" s="190" t="s">
        <v>6049</v>
      </c>
      <c r="M1355" s="192">
        <v>41950</v>
      </c>
      <c r="N1355" s="193">
        <v>2961</v>
      </c>
      <c r="O1355" s="324" t="s">
        <v>4923</v>
      </c>
      <c r="P1355" s="20" t="s">
        <v>6641</v>
      </c>
      <c r="Q1355" s="213">
        <v>2495.75</v>
      </c>
      <c r="R1355" s="256">
        <v>41950</v>
      </c>
      <c r="S1355" s="42">
        <v>2495.75</v>
      </c>
      <c r="T1355" s="217">
        <f t="shared" si="43"/>
        <v>0</v>
      </c>
      <c r="U1355" s="20" t="s">
        <v>4992</v>
      </c>
    </row>
    <row r="1356" spans="1:21" x14ac:dyDescent="0.25">
      <c r="A1356" s="192">
        <v>41960</v>
      </c>
      <c r="B1356" s="193">
        <v>3750</v>
      </c>
      <c r="C1356" s="324" t="s">
        <v>4923</v>
      </c>
      <c r="D1356" s="582" t="s">
        <v>5580</v>
      </c>
      <c r="E1356" s="213">
        <v>4587.74</v>
      </c>
      <c r="F1356" s="412" t="s">
        <v>6772</v>
      </c>
      <c r="G1356" s="229">
        <v>4587.74</v>
      </c>
      <c r="H1356" s="217">
        <f t="shared" si="44"/>
        <v>0</v>
      </c>
      <c r="I1356" s="190" t="s">
        <v>4992</v>
      </c>
      <c r="M1356" s="192">
        <v>41950</v>
      </c>
      <c r="N1356" s="193">
        <v>2979</v>
      </c>
      <c r="O1356" s="324" t="s">
        <v>4923</v>
      </c>
      <c r="P1356" s="20" t="s">
        <v>6641</v>
      </c>
      <c r="Q1356" s="213">
        <v>1002</v>
      </c>
      <c r="R1356" s="256">
        <v>41950</v>
      </c>
      <c r="S1356" s="42">
        <v>1002</v>
      </c>
      <c r="T1356" s="217">
        <f t="shared" si="43"/>
        <v>0</v>
      </c>
      <c r="U1356" s="20" t="s">
        <v>4992</v>
      </c>
    </row>
    <row r="1357" spans="1:21" x14ac:dyDescent="0.25">
      <c r="A1357" s="192">
        <v>41960</v>
      </c>
      <c r="B1357" s="193">
        <v>3751</v>
      </c>
      <c r="C1357" s="324" t="s">
        <v>4923</v>
      </c>
      <c r="D1357" s="20" t="s">
        <v>2504</v>
      </c>
      <c r="E1357" s="213">
        <v>61115.02</v>
      </c>
      <c r="F1357" s="256">
        <v>41963</v>
      </c>
      <c r="G1357" s="229">
        <v>61115.02</v>
      </c>
      <c r="H1357" s="217">
        <f t="shared" si="44"/>
        <v>0</v>
      </c>
      <c r="I1357" s="190" t="s">
        <v>4995</v>
      </c>
      <c r="M1357" s="192">
        <v>41951</v>
      </c>
      <c r="N1357" s="193">
        <v>3031</v>
      </c>
      <c r="O1357" s="324" t="s">
        <v>4923</v>
      </c>
      <c r="P1357" s="20" t="s">
        <v>6641</v>
      </c>
      <c r="Q1357" s="213">
        <v>1333.3</v>
      </c>
      <c r="R1357" s="256">
        <v>41951</v>
      </c>
      <c r="S1357" s="42">
        <v>1333.3</v>
      </c>
      <c r="T1357" s="217">
        <f t="shared" si="43"/>
        <v>0</v>
      </c>
      <c r="U1357" s="20" t="s">
        <v>4992</v>
      </c>
    </row>
    <row r="1358" spans="1:21" x14ac:dyDescent="0.25">
      <c r="A1358" s="192">
        <v>41960</v>
      </c>
      <c r="B1358" s="193">
        <v>3752</v>
      </c>
      <c r="C1358" s="324" t="s">
        <v>4923</v>
      </c>
      <c r="D1358" s="20" t="s">
        <v>160</v>
      </c>
      <c r="E1358" s="213">
        <v>94468</v>
      </c>
      <c r="F1358" s="412" t="s">
        <v>6706</v>
      </c>
      <c r="G1358" s="229">
        <v>94468</v>
      </c>
      <c r="H1358" s="217">
        <f t="shared" si="44"/>
        <v>0</v>
      </c>
      <c r="I1358" s="190" t="s">
        <v>5009</v>
      </c>
      <c r="M1358" s="192">
        <v>41955</v>
      </c>
      <c r="N1358" s="193">
        <v>3330</v>
      </c>
      <c r="O1358" s="324" t="s">
        <v>4923</v>
      </c>
      <c r="P1358" s="20" t="s">
        <v>6641</v>
      </c>
      <c r="Q1358" s="213">
        <v>2237.8000000000002</v>
      </c>
      <c r="R1358" s="256">
        <v>41955</v>
      </c>
      <c r="S1358" s="42">
        <v>2237.8000000000002</v>
      </c>
      <c r="T1358" s="217">
        <f t="shared" si="43"/>
        <v>0</v>
      </c>
      <c r="U1358" s="190" t="s">
        <v>4992</v>
      </c>
    </row>
    <row r="1359" spans="1:21" x14ac:dyDescent="0.25">
      <c r="A1359" s="192">
        <v>41960</v>
      </c>
      <c r="B1359" s="193">
        <v>3753</v>
      </c>
      <c r="C1359" s="324" t="s">
        <v>4923</v>
      </c>
      <c r="D1359" s="20" t="s">
        <v>4597</v>
      </c>
      <c r="E1359" s="213">
        <v>64698.51</v>
      </c>
      <c r="F1359" s="256">
        <v>41965</v>
      </c>
      <c r="G1359" s="229">
        <v>64698.51</v>
      </c>
      <c r="H1359" s="217">
        <f t="shared" si="44"/>
        <v>0</v>
      </c>
      <c r="I1359" s="190" t="s">
        <v>5009</v>
      </c>
      <c r="M1359" s="192">
        <v>41956</v>
      </c>
      <c r="N1359" s="193">
        <v>3446</v>
      </c>
      <c r="O1359" s="324" t="s">
        <v>4923</v>
      </c>
      <c r="P1359" s="20" t="s">
        <v>6641</v>
      </c>
      <c r="Q1359" s="213">
        <v>2613</v>
      </c>
      <c r="R1359" s="256">
        <v>41956</v>
      </c>
      <c r="S1359" s="34">
        <v>2613</v>
      </c>
      <c r="T1359" s="217">
        <f t="shared" si="43"/>
        <v>0</v>
      </c>
      <c r="U1359" s="32" t="s">
        <v>4992</v>
      </c>
    </row>
    <row r="1360" spans="1:21" x14ac:dyDescent="0.25">
      <c r="A1360" s="192">
        <v>41960</v>
      </c>
      <c r="B1360" s="193">
        <v>3754</v>
      </c>
      <c r="C1360" s="324" t="s">
        <v>4923</v>
      </c>
      <c r="D1360" s="20" t="s">
        <v>6707</v>
      </c>
      <c r="E1360" s="213">
        <v>5526.8</v>
      </c>
      <c r="F1360" s="256">
        <v>41962</v>
      </c>
      <c r="G1360" s="229">
        <v>5526.8</v>
      </c>
      <c r="H1360" s="217">
        <f t="shared" si="44"/>
        <v>0</v>
      </c>
      <c r="I1360" s="190" t="s">
        <v>5009</v>
      </c>
      <c r="M1360" s="192">
        <v>41961</v>
      </c>
      <c r="N1360" s="193">
        <v>3852</v>
      </c>
      <c r="O1360" s="324" t="s">
        <v>4923</v>
      </c>
      <c r="P1360" s="308" t="s">
        <v>6641</v>
      </c>
      <c r="Q1360" s="309">
        <v>218</v>
      </c>
      <c r="R1360" s="426"/>
      <c r="S1360" s="664"/>
      <c r="T1360" s="217">
        <f t="shared" si="43"/>
        <v>218</v>
      </c>
      <c r="U1360" s="20" t="s">
        <v>4992</v>
      </c>
    </row>
    <row r="1361" spans="1:21" x14ac:dyDescent="0.25">
      <c r="A1361" s="192">
        <v>41960</v>
      </c>
      <c r="B1361" s="193">
        <v>3755</v>
      </c>
      <c r="C1361" s="324" t="s">
        <v>4923</v>
      </c>
      <c r="D1361" s="308" t="s">
        <v>6675</v>
      </c>
      <c r="E1361" s="309">
        <v>14101.1</v>
      </c>
      <c r="F1361" s="256">
        <v>41962</v>
      </c>
      <c r="G1361" s="229">
        <v>14101.1</v>
      </c>
      <c r="H1361" s="217">
        <f t="shared" si="44"/>
        <v>0</v>
      </c>
      <c r="I1361" s="190" t="s">
        <v>5009</v>
      </c>
      <c r="M1361" s="192">
        <v>41967</v>
      </c>
      <c r="N1361" s="193">
        <v>4351</v>
      </c>
      <c r="O1361" s="322" t="s">
        <v>4923</v>
      </c>
      <c r="P1361" s="308" t="s">
        <v>6641</v>
      </c>
      <c r="Q1361" s="309">
        <v>2631.6</v>
      </c>
      <c r="R1361" s="256">
        <v>41967</v>
      </c>
      <c r="S1361" s="34">
        <v>2631.6</v>
      </c>
      <c r="T1361" s="217">
        <f t="shared" si="43"/>
        <v>0</v>
      </c>
      <c r="U1361" s="32" t="s">
        <v>4992</v>
      </c>
    </row>
    <row r="1362" spans="1:21" x14ac:dyDescent="0.25">
      <c r="A1362" s="192">
        <v>41960</v>
      </c>
      <c r="B1362" s="193">
        <v>3756</v>
      </c>
      <c r="C1362" s="324" t="s">
        <v>4923</v>
      </c>
      <c r="D1362" s="20" t="s">
        <v>5568</v>
      </c>
      <c r="E1362" s="213">
        <v>7214.4</v>
      </c>
      <c r="F1362" s="256">
        <v>41962</v>
      </c>
      <c r="G1362" s="229">
        <v>7214.4</v>
      </c>
      <c r="H1362" s="217">
        <f t="shared" si="44"/>
        <v>0</v>
      </c>
      <c r="I1362" s="190" t="s">
        <v>5009</v>
      </c>
      <c r="J1362" s="21"/>
      <c r="K1362" s="21"/>
      <c r="M1362" s="192">
        <v>41967</v>
      </c>
      <c r="N1362" s="193">
        <v>4353</v>
      </c>
      <c r="O1362" s="322" t="s">
        <v>4923</v>
      </c>
      <c r="P1362" s="308" t="s">
        <v>6641</v>
      </c>
      <c r="Q1362" s="309">
        <v>100</v>
      </c>
      <c r="R1362" s="256">
        <v>41967</v>
      </c>
      <c r="S1362" s="34">
        <v>100</v>
      </c>
      <c r="T1362" s="217">
        <f t="shared" si="43"/>
        <v>0</v>
      </c>
      <c r="U1362" s="32" t="s">
        <v>5009</v>
      </c>
    </row>
    <row r="1363" spans="1:21" x14ac:dyDescent="0.25">
      <c r="A1363" s="192">
        <v>41960</v>
      </c>
      <c r="B1363" s="193">
        <v>3757</v>
      </c>
      <c r="C1363" s="324" t="s">
        <v>4923</v>
      </c>
      <c r="D1363" s="20" t="s">
        <v>6675</v>
      </c>
      <c r="E1363" s="213">
        <v>1043</v>
      </c>
      <c r="F1363" s="256">
        <v>41962</v>
      </c>
      <c r="G1363" s="229">
        <v>1043</v>
      </c>
      <c r="H1363" s="217">
        <f t="shared" si="44"/>
        <v>0</v>
      </c>
      <c r="I1363" s="190" t="s">
        <v>5009</v>
      </c>
      <c r="J1363" s="21"/>
      <c r="K1363" s="21"/>
      <c r="M1363" s="192">
        <v>41970</v>
      </c>
      <c r="N1363" s="193">
        <v>4607</v>
      </c>
      <c r="O1363" s="322" t="s">
        <v>4923</v>
      </c>
      <c r="P1363" s="199" t="s">
        <v>6641</v>
      </c>
      <c r="Q1363" s="238">
        <v>222.2</v>
      </c>
      <c r="R1363" s="256">
        <v>41970</v>
      </c>
      <c r="S1363" s="34">
        <v>222.2</v>
      </c>
      <c r="T1363" s="217">
        <f t="shared" si="43"/>
        <v>0</v>
      </c>
      <c r="U1363" s="36" t="s">
        <v>4992</v>
      </c>
    </row>
    <row r="1364" spans="1:21" x14ac:dyDescent="0.25">
      <c r="A1364" s="192">
        <v>41960</v>
      </c>
      <c r="B1364" s="193">
        <v>3758</v>
      </c>
      <c r="C1364" s="324" t="s">
        <v>4923</v>
      </c>
      <c r="D1364" s="20" t="s">
        <v>4603</v>
      </c>
      <c r="E1364" s="213">
        <v>2303.38</v>
      </c>
      <c r="F1364" s="256">
        <v>41962</v>
      </c>
      <c r="G1364" s="229">
        <v>2303.38</v>
      </c>
      <c r="H1364" s="217">
        <f t="shared" si="44"/>
        <v>0</v>
      </c>
      <c r="I1364" s="190" t="s">
        <v>5009</v>
      </c>
      <c r="J1364" s="21"/>
      <c r="K1364" s="21"/>
      <c r="M1364" s="192">
        <v>41971</v>
      </c>
      <c r="N1364" s="193">
        <v>4686</v>
      </c>
      <c r="O1364" s="322" t="s">
        <v>4923</v>
      </c>
      <c r="P1364" s="308" t="s">
        <v>6641</v>
      </c>
      <c r="Q1364" s="309">
        <v>1512</v>
      </c>
      <c r="R1364" s="256">
        <v>41971</v>
      </c>
      <c r="S1364" s="229">
        <v>1512</v>
      </c>
      <c r="T1364" s="217">
        <f t="shared" si="43"/>
        <v>0</v>
      </c>
      <c r="U1364" s="20" t="s">
        <v>4992</v>
      </c>
    </row>
    <row r="1365" spans="1:21" x14ac:dyDescent="0.25">
      <c r="A1365" s="192">
        <v>41960</v>
      </c>
      <c r="B1365" s="193">
        <v>3759</v>
      </c>
      <c r="C1365" s="324" t="s">
        <v>4923</v>
      </c>
      <c r="D1365" s="20" t="s">
        <v>4600</v>
      </c>
      <c r="E1365" s="213">
        <v>8731.4</v>
      </c>
      <c r="F1365" s="256">
        <v>41962</v>
      </c>
      <c r="G1365" s="229">
        <v>8731.4</v>
      </c>
      <c r="H1365" s="217">
        <f t="shared" si="44"/>
        <v>0</v>
      </c>
      <c r="I1365" s="190" t="s">
        <v>5009</v>
      </c>
      <c r="J1365" s="21"/>
      <c r="K1365" s="21"/>
      <c r="M1365" s="192">
        <v>41971</v>
      </c>
      <c r="N1365" s="193">
        <v>4700</v>
      </c>
      <c r="O1365" s="322" t="s">
        <v>4923</v>
      </c>
      <c r="P1365" s="308" t="s">
        <v>6641</v>
      </c>
      <c r="Q1365" s="309">
        <v>2274.6</v>
      </c>
      <c r="R1365" s="256">
        <v>41971</v>
      </c>
      <c r="S1365" s="229">
        <v>2274.6</v>
      </c>
      <c r="T1365" s="217">
        <f t="shared" si="43"/>
        <v>0</v>
      </c>
      <c r="U1365" s="20" t="s">
        <v>4992</v>
      </c>
    </row>
    <row r="1366" spans="1:21" x14ac:dyDescent="0.25">
      <c r="A1366" s="192">
        <v>41960</v>
      </c>
      <c r="B1366" s="193">
        <v>3760</v>
      </c>
      <c r="C1366" s="324" t="s">
        <v>4923</v>
      </c>
      <c r="D1366" s="20" t="s">
        <v>4600</v>
      </c>
      <c r="E1366" s="213">
        <v>640</v>
      </c>
      <c r="F1366" s="256">
        <v>41962</v>
      </c>
      <c r="G1366" s="229">
        <v>640</v>
      </c>
      <c r="H1366" s="217">
        <f t="shared" si="44"/>
        <v>0</v>
      </c>
      <c r="I1366" s="190" t="s">
        <v>5009</v>
      </c>
      <c r="J1366" s="21"/>
      <c r="K1366" s="21"/>
      <c r="M1366" s="192">
        <v>41972</v>
      </c>
      <c r="N1366" s="193">
        <v>4779</v>
      </c>
      <c r="O1366" s="322" t="s">
        <v>4923</v>
      </c>
      <c r="P1366" s="308" t="s">
        <v>6641</v>
      </c>
      <c r="Q1366" s="309">
        <v>2264.4</v>
      </c>
      <c r="R1366" s="368">
        <v>41972</v>
      </c>
      <c r="S1366" s="229">
        <v>2264.4</v>
      </c>
      <c r="T1366" s="217">
        <f t="shared" si="43"/>
        <v>0</v>
      </c>
      <c r="U1366" s="20" t="s">
        <v>4992</v>
      </c>
    </row>
    <row r="1367" spans="1:21" x14ac:dyDescent="0.25">
      <c r="A1367" s="192">
        <v>41960</v>
      </c>
      <c r="B1367" s="193">
        <v>3761</v>
      </c>
      <c r="C1367" s="324" t="s">
        <v>4923</v>
      </c>
      <c r="D1367" s="20" t="s">
        <v>4605</v>
      </c>
      <c r="E1367" s="213">
        <v>9876.44</v>
      </c>
      <c r="F1367" s="256">
        <v>41962</v>
      </c>
      <c r="G1367" s="229">
        <v>9876.44</v>
      </c>
      <c r="H1367" s="217">
        <f t="shared" si="44"/>
        <v>0</v>
      </c>
      <c r="I1367" s="190" t="s">
        <v>5009</v>
      </c>
      <c r="J1367" s="21"/>
      <c r="K1367" s="21"/>
      <c r="M1367" s="192">
        <v>41947</v>
      </c>
      <c r="N1367" s="193">
        <v>2704</v>
      </c>
      <c r="O1367" s="324" t="s">
        <v>4923</v>
      </c>
      <c r="P1367" s="308" t="s">
        <v>4929</v>
      </c>
      <c r="Q1367" s="309">
        <v>4084.3</v>
      </c>
      <c r="R1367" s="256">
        <v>41947</v>
      </c>
      <c r="S1367" s="42">
        <v>4084.3</v>
      </c>
      <c r="T1367" s="217">
        <f t="shared" si="43"/>
        <v>0</v>
      </c>
      <c r="U1367" s="190" t="s">
        <v>4992</v>
      </c>
    </row>
    <row r="1368" spans="1:21" x14ac:dyDescent="0.25">
      <c r="A1368" s="192">
        <v>41960</v>
      </c>
      <c r="B1368" s="193">
        <v>3762</v>
      </c>
      <c r="C1368" s="324" t="s">
        <v>4923</v>
      </c>
      <c r="D1368" s="20" t="s">
        <v>6645</v>
      </c>
      <c r="E1368" s="213">
        <v>5243.2</v>
      </c>
      <c r="F1368" s="256">
        <v>41962</v>
      </c>
      <c r="G1368" s="229">
        <v>5243.2</v>
      </c>
      <c r="H1368" s="217">
        <f t="shared" si="44"/>
        <v>0</v>
      </c>
      <c r="I1368" s="190" t="s">
        <v>5009</v>
      </c>
      <c r="J1368" s="21"/>
      <c r="K1368" s="21"/>
      <c r="M1368" s="192">
        <v>41954</v>
      </c>
      <c r="N1368" s="193">
        <v>3284</v>
      </c>
      <c r="O1368" s="324" t="s">
        <v>4923</v>
      </c>
      <c r="P1368" s="20" t="s">
        <v>4929</v>
      </c>
      <c r="Q1368" s="213">
        <v>2934.1</v>
      </c>
      <c r="R1368" s="256">
        <v>41954</v>
      </c>
      <c r="S1368" s="42">
        <v>2934.1</v>
      </c>
      <c r="T1368" s="217">
        <f t="shared" si="43"/>
        <v>0</v>
      </c>
      <c r="U1368" s="190" t="s">
        <v>4992</v>
      </c>
    </row>
    <row r="1369" spans="1:21" x14ac:dyDescent="0.25">
      <c r="A1369" s="192">
        <v>41960</v>
      </c>
      <c r="B1369" s="193">
        <v>3763</v>
      </c>
      <c r="C1369" s="324" t="s">
        <v>4923</v>
      </c>
      <c r="D1369" s="308" t="s">
        <v>6676</v>
      </c>
      <c r="E1369" s="309">
        <v>4638.6000000000004</v>
      </c>
      <c r="F1369" s="256">
        <v>41967</v>
      </c>
      <c r="G1369" s="229">
        <v>4638.6000000000004</v>
      </c>
      <c r="H1369" s="217">
        <f t="shared" si="44"/>
        <v>0</v>
      </c>
      <c r="I1369" s="190" t="s">
        <v>5009</v>
      </c>
      <c r="J1369" s="21"/>
      <c r="K1369" s="21"/>
      <c r="M1369" s="192">
        <v>41970</v>
      </c>
      <c r="N1369" s="193">
        <v>4608</v>
      </c>
      <c r="O1369" s="322" t="s">
        <v>4923</v>
      </c>
      <c r="P1369" s="199" t="s">
        <v>4929</v>
      </c>
      <c r="Q1369" s="238">
        <v>3429.8</v>
      </c>
      <c r="R1369" s="256">
        <v>41970</v>
      </c>
      <c r="S1369" s="34">
        <v>3429.8</v>
      </c>
      <c r="T1369" s="217">
        <f t="shared" si="43"/>
        <v>0</v>
      </c>
      <c r="U1369" s="36" t="s">
        <v>4992</v>
      </c>
    </row>
    <row r="1370" spans="1:21" x14ac:dyDescent="0.25">
      <c r="A1370" s="192">
        <v>41960</v>
      </c>
      <c r="B1370" s="193">
        <v>3764</v>
      </c>
      <c r="C1370" s="324" t="s">
        <v>4923</v>
      </c>
      <c r="D1370" s="20" t="s">
        <v>6708</v>
      </c>
      <c r="E1370" s="213">
        <v>17331.2</v>
      </c>
      <c r="F1370" s="421" t="s">
        <v>6709</v>
      </c>
      <c r="G1370" s="229">
        <v>17331.2</v>
      </c>
      <c r="H1370" s="217">
        <f t="shared" si="44"/>
        <v>0</v>
      </c>
      <c r="I1370" s="190" t="s">
        <v>4992</v>
      </c>
      <c r="J1370" s="21"/>
      <c r="K1370" s="21"/>
      <c r="M1370" s="192">
        <v>41970</v>
      </c>
      <c r="N1370" s="193">
        <v>4577</v>
      </c>
      <c r="O1370" s="322" t="s">
        <v>4923</v>
      </c>
      <c r="P1370" s="199" t="s">
        <v>4660</v>
      </c>
      <c r="Q1370" s="238">
        <v>7031.2</v>
      </c>
      <c r="R1370" s="256">
        <v>41970</v>
      </c>
      <c r="S1370" s="34">
        <v>7031.2</v>
      </c>
      <c r="T1370" s="217">
        <f t="shared" si="43"/>
        <v>0</v>
      </c>
      <c r="U1370" s="36" t="s">
        <v>4992</v>
      </c>
    </row>
    <row r="1371" spans="1:21" x14ac:dyDescent="0.25">
      <c r="A1371" s="192">
        <v>41960</v>
      </c>
      <c r="B1371" s="193">
        <v>3765</v>
      </c>
      <c r="C1371" s="324" t="s">
        <v>4923</v>
      </c>
      <c r="D1371" s="20" t="s">
        <v>4183</v>
      </c>
      <c r="E1371" s="213">
        <v>8072</v>
      </c>
      <c r="F1371" s="256">
        <v>41960</v>
      </c>
      <c r="G1371" s="229">
        <v>8072</v>
      </c>
      <c r="H1371" s="217">
        <f t="shared" si="44"/>
        <v>0</v>
      </c>
      <c r="I1371" s="190" t="s">
        <v>4992</v>
      </c>
      <c r="J1371" s="21"/>
      <c r="K1371" s="21"/>
      <c r="M1371" s="192">
        <v>41970</v>
      </c>
      <c r="N1371" s="193">
        <v>4578</v>
      </c>
      <c r="O1371" s="322" t="s">
        <v>4923</v>
      </c>
      <c r="P1371" s="199" t="s">
        <v>4660</v>
      </c>
      <c r="Q1371" s="238">
        <v>3652</v>
      </c>
      <c r="R1371" s="256">
        <v>41970</v>
      </c>
      <c r="S1371" s="34">
        <v>3652</v>
      </c>
      <c r="T1371" s="217">
        <f t="shared" si="43"/>
        <v>0</v>
      </c>
      <c r="U1371" s="36" t="s">
        <v>4992</v>
      </c>
    </row>
    <row r="1372" spans="1:21" x14ac:dyDescent="0.25">
      <c r="A1372" s="192">
        <v>41960</v>
      </c>
      <c r="B1372" s="193">
        <v>3766</v>
      </c>
      <c r="C1372" s="324" t="s">
        <v>4923</v>
      </c>
      <c r="D1372" s="20" t="s">
        <v>494</v>
      </c>
      <c r="E1372" s="213">
        <v>984</v>
      </c>
      <c r="F1372" s="256">
        <v>41960</v>
      </c>
      <c r="G1372" s="229">
        <v>984</v>
      </c>
      <c r="H1372" s="217">
        <f t="shared" si="44"/>
        <v>0</v>
      </c>
      <c r="I1372" s="190" t="s">
        <v>4992</v>
      </c>
      <c r="J1372" s="21"/>
      <c r="K1372" s="21"/>
      <c r="M1372" s="192">
        <v>41944</v>
      </c>
      <c r="N1372" s="193">
        <v>2441</v>
      </c>
      <c r="O1372" s="324" t="s">
        <v>4923</v>
      </c>
      <c r="P1372" s="308" t="s">
        <v>4652</v>
      </c>
      <c r="Q1372" s="309">
        <v>4396.5</v>
      </c>
      <c r="R1372" s="256">
        <v>41946</v>
      </c>
      <c r="S1372" s="42">
        <v>4396.5</v>
      </c>
      <c r="T1372" s="77">
        <f t="shared" si="43"/>
        <v>0</v>
      </c>
      <c r="U1372" s="190" t="s">
        <v>4992</v>
      </c>
    </row>
    <row r="1373" spans="1:21" x14ac:dyDescent="0.25">
      <c r="A1373" s="192">
        <v>41960</v>
      </c>
      <c r="B1373" s="193">
        <v>3767</v>
      </c>
      <c r="C1373" s="324" t="s">
        <v>4923</v>
      </c>
      <c r="D1373" s="20" t="s">
        <v>4608</v>
      </c>
      <c r="E1373" s="213">
        <v>13965.2</v>
      </c>
      <c r="F1373" s="256">
        <v>41962</v>
      </c>
      <c r="G1373" s="229">
        <v>13965.2</v>
      </c>
      <c r="H1373" s="217">
        <f t="shared" si="44"/>
        <v>0</v>
      </c>
      <c r="I1373" s="190" t="s">
        <v>5009</v>
      </c>
      <c r="J1373" s="21"/>
      <c r="K1373" s="21"/>
      <c r="M1373" s="192">
        <v>41946</v>
      </c>
      <c r="N1373" s="193">
        <v>2562</v>
      </c>
      <c r="O1373" s="324" t="s">
        <v>4923</v>
      </c>
      <c r="P1373" s="661" t="s">
        <v>4652</v>
      </c>
      <c r="Q1373" s="309">
        <v>1615.5</v>
      </c>
      <c r="R1373" s="256">
        <v>41947</v>
      </c>
      <c r="S1373" s="42">
        <v>1615.5</v>
      </c>
      <c r="T1373" s="77">
        <f t="shared" si="43"/>
        <v>0</v>
      </c>
      <c r="U1373" s="50" t="s">
        <v>5251</v>
      </c>
    </row>
    <row r="1374" spans="1:21" x14ac:dyDescent="0.25">
      <c r="A1374" s="192">
        <v>41960</v>
      </c>
      <c r="B1374" s="193">
        <v>3768</v>
      </c>
      <c r="C1374" s="324" t="s">
        <v>4923</v>
      </c>
      <c r="D1374" s="20" t="s">
        <v>6710</v>
      </c>
      <c r="E1374" s="213">
        <v>1881.6</v>
      </c>
      <c r="F1374" s="256">
        <v>41962</v>
      </c>
      <c r="G1374" s="229">
        <v>1881.6</v>
      </c>
      <c r="H1374" s="217">
        <f t="shared" si="44"/>
        <v>0</v>
      </c>
      <c r="I1374" s="190" t="s">
        <v>5009</v>
      </c>
      <c r="J1374" s="21"/>
      <c r="K1374" s="21"/>
      <c r="M1374" s="192">
        <v>41948</v>
      </c>
      <c r="N1374" s="193">
        <v>2737</v>
      </c>
      <c r="O1374" s="324" t="s">
        <v>4923</v>
      </c>
      <c r="P1374" s="308" t="s">
        <v>4652</v>
      </c>
      <c r="Q1374" s="309">
        <v>1350</v>
      </c>
      <c r="R1374" s="256">
        <v>41949</v>
      </c>
      <c r="S1374" s="42">
        <v>1350</v>
      </c>
      <c r="T1374" s="217">
        <f t="shared" si="43"/>
        <v>0</v>
      </c>
      <c r="U1374" s="190" t="s">
        <v>4995</v>
      </c>
    </row>
    <row r="1375" spans="1:21" x14ac:dyDescent="0.25">
      <c r="A1375" s="192">
        <v>41960</v>
      </c>
      <c r="B1375" s="193">
        <v>3769</v>
      </c>
      <c r="C1375" s="324" t="s">
        <v>4923</v>
      </c>
      <c r="D1375" s="20" t="s">
        <v>6624</v>
      </c>
      <c r="E1375" s="213">
        <v>7926.5</v>
      </c>
      <c r="F1375" s="256">
        <v>41962</v>
      </c>
      <c r="G1375" s="229">
        <v>7926.5</v>
      </c>
      <c r="H1375" s="217">
        <f t="shared" si="44"/>
        <v>0</v>
      </c>
      <c r="I1375" s="190" t="s">
        <v>5009</v>
      </c>
      <c r="J1375" s="21"/>
      <c r="K1375" s="21"/>
      <c r="M1375" s="192">
        <v>41949</v>
      </c>
      <c r="N1375" s="193">
        <v>2807</v>
      </c>
      <c r="O1375" s="324" t="s">
        <v>4923</v>
      </c>
      <c r="P1375" s="308" t="s">
        <v>4652</v>
      </c>
      <c r="Q1375" s="309">
        <v>2760</v>
      </c>
      <c r="R1375" s="256">
        <v>41950</v>
      </c>
      <c r="S1375" s="42">
        <v>2760</v>
      </c>
      <c r="T1375" s="217">
        <f t="shared" si="43"/>
        <v>0</v>
      </c>
      <c r="U1375" s="190" t="s">
        <v>5251</v>
      </c>
    </row>
    <row r="1376" spans="1:21" x14ac:dyDescent="0.25">
      <c r="A1376" s="192">
        <v>41960</v>
      </c>
      <c r="B1376" s="193">
        <v>3770</v>
      </c>
      <c r="C1376" s="324" t="s">
        <v>4923</v>
      </c>
      <c r="D1376" s="20" t="s">
        <v>28</v>
      </c>
      <c r="E1376" s="213">
        <v>16124.7</v>
      </c>
      <c r="F1376" s="421" t="s">
        <v>6711</v>
      </c>
      <c r="G1376" s="229">
        <f>12000+4124.7</f>
        <v>16124.7</v>
      </c>
      <c r="H1376" s="217">
        <f t="shared" si="44"/>
        <v>0</v>
      </c>
      <c r="I1376" s="190" t="s">
        <v>4992</v>
      </c>
      <c r="J1376" s="21"/>
      <c r="K1376" s="21"/>
      <c r="M1376" s="192">
        <v>41950</v>
      </c>
      <c r="N1376" s="193">
        <v>2894</v>
      </c>
      <c r="O1376" s="324" t="s">
        <v>4923</v>
      </c>
      <c r="P1376" s="308" t="s">
        <v>4652</v>
      </c>
      <c r="Q1376" s="309">
        <v>3213</v>
      </c>
      <c r="R1376" s="256">
        <v>41950</v>
      </c>
      <c r="S1376" s="42">
        <v>3213</v>
      </c>
      <c r="T1376" s="217">
        <f t="shared" si="43"/>
        <v>0</v>
      </c>
      <c r="U1376" s="20" t="s">
        <v>5251</v>
      </c>
    </row>
    <row r="1377" spans="1:21" x14ac:dyDescent="0.25">
      <c r="A1377" s="192">
        <v>41960</v>
      </c>
      <c r="B1377" s="193">
        <v>3771</v>
      </c>
      <c r="C1377" s="324" t="s">
        <v>4923</v>
      </c>
      <c r="D1377" s="20" t="s">
        <v>4680</v>
      </c>
      <c r="E1377" s="213">
        <v>32417.4</v>
      </c>
      <c r="F1377" s="256">
        <v>41962</v>
      </c>
      <c r="G1377" s="229">
        <v>32417.4</v>
      </c>
      <c r="H1377" s="217">
        <f t="shared" si="44"/>
        <v>0</v>
      </c>
      <c r="I1377" s="190" t="s">
        <v>5009</v>
      </c>
      <c r="J1377" s="21"/>
      <c r="K1377" s="21"/>
      <c r="M1377" s="192">
        <v>41951</v>
      </c>
      <c r="N1377" s="193">
        <v>3016</v>
      </c>
      <c r="O1377" s="324" t="s">
        <v>4923</v>
      </c>
      <c r="P1377" s="20" t="s">
        <v>4652</v>
      </c>
      <c r="Q1377" s="213">
        <v>3699</v>
      </c>
      <c r="R1377" s="256">
        <v>41951</v>
      </c>
      <c r="S1377" s="42">
        <v>3699</v>
      </c>
      <c r="T1377" s="217">
        <f t="shared" si="43"/>
        <v>0</v>
      </c>
      <c r="U1377" s="20" t="s">
        <v>5251</v>
      </c>
    </row>
    <row r="1378" spans="1:21" x14ac:dyDescent="0.25">
      <c r="A1378" s="192">
        <v>41960</v>
      </c>
      <c r="B1378" s="193">
        <v>3772</v>
      </c>
      <c r="C1378" s="324" t="s">
        <v>4923</v>
      </c>
      <c r="D1378" s="20" t="s">
        <v>174</v>
      </c>
      <c r="E1378" s="213">
        <v>28430.2</v>
      </c>
      <c r="F1378" s="256">
        <v>41962</v>
      </c>
      <c r="G1378" s="229">
        <v>28430.2</v>
      </c>
      <c r="H1378" s="217">
        <f t="shared" si="44"/>
        <v>0</v>
      </c>
      <c r="I1378" s="190" t="s">
        <v>5009</v>
      </c>
      <c r="M1378" s="192">
        <v>41953</v>
      </c>
      <c r="N1378" s="193">
        <v>3131</v>
      </c>
      <c r="O1378" s="324" t="s">
        <v>4923</v>
      </c>
      <c r="P1378" s="20" t="s">
        <v>4652</v>
      </c>
      <c r="Q1378" s="213">
        <v>1921.5</v>
      </c>
      <c r="R1378" s="256">
        <v>41953</v>
      </c>
      <c r="S1378" s="42">
        <v>1921.5</v>
      </c>
      <c r="T1378" s="217">
        <f t="shared" si="43"/>
        <v>0</v>
      </c>
      <c r="U1378" s="20" t="s">
        <v>5251</v>
      </c>
    </row>
    <row r="1379" spans="1:21" x14ac:dyDescent="0.25">
      <c r="A1379" s="192">
        <v>41960</v>
      </c>
      <c r="B1379" s="193">
        <v>3773</v>
      </c>
      <c r="C1379" s="324" t="s">
        <v>4923</v>
      </c>
      <c r="D1379" s="308" t="s">
        <v>4593</v>
      </c>
      <c r="E1379" s="309">
        <v>5709.7</v>
      </c>
      <c r="F1379" s="256">
        <v>41962</v>
      </c>
      <c r="G1379" s="229">
        <v>5709.7</v>
      </c>
      <c r="H1379" s="217">
        <f t="shared" si="44"/>
        <v>0</v>
      </c>
      <c r="I1379" s="190" t="s">
        <v>5009</v>
      </c>
      <c r="M1379" s="192">
        <v>41955</v>
      </c>
      <c r="N1379" s="193">
        <v>3295</v>
      </c>
      <c r="O1379" s="324" t="s">
        <v>4923</v>
      </c>
      <c r="P1379" s="20" t="s">
        <v>4652</v>
      </c>
      <c r="Q1379" s="213">
        <v>1669.8</v>
      </c>
      <c r="R1379" s="256">
        <v>41956</v>
      </c>
      <c r="S1379" s="42">
        <v>1669.8</v>
      </c>
      <c r="T1379" s="217">
        <f t="shared" si="43"/>
        <v>0</v>
      </c>
      <c r="U1379" s="20" t="s">
        <v>4995</v>
      </c>
    </row>
    <row r="1380" spans="1:21" x14ac:dyDescent="0.25">
      <c r="A1380" s="246">
        <v>41960</v>
      </c>
      <c r="B1380" s="193">
        <v>3774</v>
      </c>
      <c r="C1380" s="324" t="s">
        <v>4923</v>
      </c>
      <c r="D1380" s="20" t="s">
        <v>4301</v>
      </c>
      <c r="E1380" s="213">
        <v>34340.22</v>
      </c>
      <c r="F1380" s="256">
        <v>41962</v>
      </c>
      <c r="G1380" s="229">
        <v>34340.22</v>
      </c>
      <c r="H1380" s="217">
        <f t="shared" si="44"/>
        <v>0</v>
      </c>
      <c r="I1380" s="190" t="s">
        <v>5009</v>
      </c>
      <c r="M1380" s="246">
        <v>41956</v>
      </c>
      <c r="N1380" s="193">
        <v>3409</v>
      </c>
      <c r="O1380" s="324" t="s">
        <v>4923</v>
      </c>
      <c r="P1380" s="20" t="s">
        <v>4652</v>
      </c>
      <c r="Q1380" s="213">
        <v>1564</v>
      </c>
      <c r="R1380" s="256">
        <v>41956</v>
      </c>
      <c r="S1380" s="42">
        <v>1564</v>
      </c>
      <c r="T1380" s="217">
        <f t="shared" si="43"/>
        <v>0</v>
      </c>
      <c r="U1380" s="20" t="s">
        <v>5251</v>
      </c>
    </row>
    <row r="1381" spans="1:21" x14ac:dyDescent="0.25">
      <c r="A1381" s="192">
        <v>41961</v>
      </c>
      <c r="B1381" s="193">
        <v>3775</v>
      </c>
      <c r="C1381" s="324" t="s">
        <v>4923</v>
      </c>
      <c r="D1381" s="20" t="s">
        <v>4918</v>
      </c>
      <c r="E1381" s="213">
        <v>35488.800000000003</v>
      </c>
      <c r="F1381" s="256">
        <v>41962</v>
      </c>
      <c r="G1381" s="229">
        <v>35488.800000000003</v>
      </c>
      <c r="H1381" s="217">
        <f t="shared" si="44"/>
        <v>0</v>
      </c>
      <c r="I1381" s="190" t="s">
        <v>6049</v>
      </c>
      <c r="M1381" s="192">
        <v>41957</v>
      </c>
      <c r="N1381" s="193">
        <v>3499</v>
      </c>
      <c r="O1381" s="324" t="s">
        <v>4923</v>
      </c>
      <c r="P1381" s="308" t="s">
        <v>4652</v>
      </c>
      <c r="Q1381" s="309">
        <v>3459.2</v>
      </c>
      <c r="R1381" s="256">
        <v>41958</v>
      </c>
      <c r="S1381" s="42">
        <v>3459.2</v>
      </c>
      <c r="T1381" s="217">
        <f t="shared" si="43"/>
        <v>0</v>
      </c>
      <c r="U1381" s="20" t="s">
        <v>5251</v>
      </c>
    </row>
    <row r="1382" spans="1:21" x14ac:dyDescent="0.25">
      <c r="A1382" s="246">
        <v>41961</v>
      </c>
      <c r="B1382" s="193">
        <v>3776</v>
      </c>
      <c r="C1382" s="324" t="s">
        <v>4923</v>
      </c>
      <c r="D1382" s="308" t="s">
        <v>4915</v>
      </c>
      <c r="E1382" s="309">
        <v>40392.75</v>
      </c>
      <c r="F1382" s="256">
        <v>41964</v>
      </c>
      <c r="G1382" s="229">
        <v>40392.75</v>
      </c>
      <c r="H1382" s="217">
        <f t="shared" si="44"/>
        <v>0</v>
      </c>
      <c r="I1382" s="190" t="s">
        <v>6617</v>
      </c>
      <c r="K1382" s="33"/>
      <c r="M1382" s="246">
        <v>41958</v>
      </c>
      <c r="N1382" s="193">
        <v>3571</v>
      </c>
      <c r="O1382" s="324" t="s">
        <v>4923</v>
      </c>
      <c r="P1382" s="308" t="s">
        <v>4652</v>
      </c>
      <c r="Q1382" s="309">
        <v>3966.8</v>
      </c>
      <c r="R1382" s="256">
        <v>41960</v>
      </c>
      <c r="S1382" s="42">
        <v>3966.8</v>
      </c>
      <c r="T1382" s="217">
        <f t="shared" si="43"/>
        <v>0</v>
      </c>
      <c r="U1382" s="190" t="s">
        <v>4992</v>
      </c>
    </row>
    <row r="1383" spans="1:21" x14ac:dyDescent="0.25">
      <c r="A1383" s="192">
        <v>41961</v>
      </c>
      <c r="B1383" s="193">
        <v>3777</v>
      </c>
      <c r="C1383" s="324" t="s">
        <v>4923</v>
      </c>
      <c r="D1383" s="20" t="s">
        <v>4586</v>
      </c>
      <c r="E1383" s="213">
        <v>1754.8</v>
      </c>
      <c r="F1383" s="256">
        <v>41961</v>
      </c>
      <c r="G1383" s="229">
        <v>1754.8</v>
      </c>
      <c r="H1383" s="217">
        <f t="shared" si="44"/>
        <v>0</v>
      </c>
      <c r="I1383" s="190" t="s">
        <v>4992</v>
      </c>
      <c r="M1383" s="192">
        <v>41960</v>
      </c>
      <c r="N1383" s="193">
        <v>3703</v>
      </c>
      <c r="O1383" s="324" t="s">
        <v>4923</v>
      </c>
      <c r="P1383" s="20" t="s">
        <v>4652</v>
      </c>
      <c r="Q1383" s="213">
        <v>1992.8</v>
      </c>
      <c r="R1383" s="256">
        <v>41960</v>
      </c>
      <c r="S1383" s="229">
        <v>1992.8</v>
      </c>
      <c r="T1383" s="217">
        <f t="shared" si="43"/>
        <v>0</v>
      </c>
      <c r="U1383" s="20" t="s">
        <v>5251</v>
      </c>
    </row>
    <row r="1384" spans="1:21" x14ac:dyDescent="0.25">
      <c r="A1384" s="246">
        <v>41961</v>
      </c>
      <c r="B1384" s="193">
        <v>3778</v>
      </c>
      <c r="C1384" s="324" t="s">
        <v>4923</v>
      </c>
      <c r="D1384" s="20" t="s">
        <v>4681</v>
      </c>
      <c r="E1384" s="213">
        <v>1712</v>
      </c>
      <c r="F1384" s="256">
        <v>41961</v>
      </c>
      <c r="G1384" s="229">
        <v>1712</v>
      </c>
      <c r="H1384" s="217">
        <f t="shared" si="44"/>
        <v>0</v>
      </c>
      <c r="I1384" s="190" t="s">
        <v>4992</v>
      </c>
      <c r="M1384" s="246">
        <v>41961</v>
      </c>
      <c r="N1384" s="193">
        <v>3817</v>
      </c>
      <c r="O1384" s="324" t="s">
        <v>4923</v>
      </c>
      <c r="P1384" s="308" t="s">
        <v>4652</v>
      </c>
      <c r="Q1384" s="309">
        <v>1645</v>
      </c>
      <c r="R1384" s="256">
        <v>41963</v>
      </c>
      <c r="S1384" s="229">
        <v>1645</v>
      </c>
      <c r="T1384" s="217">
        <f t="shared" si="43"/>
        <v>0</v>
      </c>
      <c r="U1384" s="190" t="s">
        <v>5251</v>
      </c>
    </row>
    <row r="1385" spans="1:21" x14ac:dyDescent="0.25">
      <c r="A1385" s="192">
        <v>41961</v>
      </c>
      <c r="B1385" s="193">
        <v>3779</v>
      </c>
      <c r="C1385" s="324" t="s">
        <v>4923</v>
      </c>
      <c r="D1385" s="20" t="s">
        <v>11</v>
      </c>
      <c r="E1385" s="213">
        <v>46759.68</v>
      </c>
      <c r="F1385" s="412">
        <v>41974</v>
      </c>
      <c r="G1385" s="219">
        <v>46759.68</v>
      </c>
      <c r="H1385" s="217">
        <f t="shared" si="44"/>
        <v>0</v>
      </c>
      <c r="I1385" s="190" t="s">
        <v>4993</v>
      </c>
      <c r="M1385" s="192">
        <v>41962</v>
      </c>
      <c r="N1385" s="193">
        <v>3901</v>
      </c>
      <c r="O1385" s="324" t="s">
        <v>4923</v>
      </c>
      <c r="P1385" s="308" t="s">
        <v>4652</v>
      </c>
      <c r="Q1385" s="309">
        <v>1494.6</v>
      </c>
      <c r="R1385" s="256">
        <v>41962</v>
      </c>
      <c r="S1385" s="42">
        <v>1494.6</v>
      </c>
      <c r="T1385" s="217">
        <f t="shared" si="43"/>
        <v>0</v>
      </c>
      <c r="U1385" s="20" t="s">
        <v>6049</v>
      </c>
    </row>
    <row r="1386" spans="1:21" x14ac:dyDescent="0.25">
      <c r="A1386" s="246">
        <v>41961</v>
      </c>
      <c r="B1386" s="193">
        <v>3780</v>
      </c>
      <c r="C1386" s="324" t="s">
        <v>4923</v>
      </c>
      <c r="D1386" s="20" t="s">
        <v>25</v>
      </c>
      <c r="E1386" s="213">
        <v>9207</v>
      </c>
      <c r="F1386" s="256">
        <v>41961</v>
      </c>
      <c r="G1386" s="229">
        <v>9207</v>
      </c>
      <c r="H1386" s="217">
        <f t="shared" si="44"/>
        <v>0</v>
      </c>
      <c r="I1386" s="190" t="s">
        <v>4993</v>
      </c>
      <c r="M1386" s="246">
        <v>41963</v>
      </c>
      <c r="N1386" s="193">
        <v>3953</v>
      </c>
      <c r="O1386" s="324" t="s">
        <v>4923</v>
      </c>
      <c r="P1386" s="308" t="s">
        <v>4652</v>
      </c>
      <c r="Q1386" s="309">
        <v>2444</v>
      </c>
      <c r="R1386" s="256">
        <v>41963</v>
      </c>
      <c r="S1386" s="42">
        <v>2444</v>
      </c>
      <c r="T1386" s="217">
        <f t="shared" si="43"/>
        <v>0</v>
      </c>
      <c r="U1386" s="20" t="s">
        <v>5251</v>
      </c>
    </row>
    <row r="1387" spans="1:21" x14ac:dyDescent="0.25">
      <c r="A1387" s="192">
        <v>41961</v>
      </c>
      <c r="B1387" s="193">
        <v>3781</v>
      </c>
      <c r="C1387" s="324" t="s">
        <v>4923</v>
      </c>
      <c r="D1387" s="20" t="s">
        <v>123</v>
      </c>
      <c r="E1387" s="213">
        <v>7655.4</v>
      </c>
      <c r="F1387" s="256">
        <v>41963</v>
      </c>
      <c r="G1387" s="229">
        <v>7655.4</v>
      </c>
      <c r="H1387" s="217">
        <f t="shared" si="44"/>
        <v>0</v>
      </c>
      <c r="I1387" s="190" t="s">
        <v>4992</v>
      </c>
      <c r="K1387" s="33"/>
      <c r="M1387" s="192">
        <v>41964</v>
      </c>
      <c r="N1387" s="193">
        <v>4074</v>
      </c>
      <c r="O1387" s="322" t="s">
        <v>4923</v>
      </c>
      <c r="P1387" s="308" t="s">
        <v>4652</v>
      </c>
      <c r="Q1387" s="309">
        <v>2617.4</v>
      </c>
      <c r="R1387" s="256">
        <v>41965</v>
      </c>
      <c r="S1387" s="42">
        <v>2617.4</v>
      </c>
      <c r="T1387" s="217">
        <f t="shared" si="43"/>
        <v>0</v>
      </c>
      <c r="U1387" s="190" t="s">
        <v>5251</v>
      </c>
    </row>
    <row r="1388" spans="1:21" x14ac:dyDescent="0.25">
      <c r="A1388" s="246">
        <v>41961</v>
      </c>
      <c r="B1388" s="193">
        <v>3782</v>
      </c>
      <c r="C1388" s="324" t="s">
        <v>4923</v>
      </c>
      <c r="D1388" s="20" t="s">
        <v>3651</v>
      </c>
      <c r="E1388" s="213">
        <v>1540</v>
      </c>
      <c r="F1388" s="256">
        <v>41961</v>
      </c>
      <c r="G1388" s="229">
        <v>1540</v>
      </c>
      <c r="H1388" s="217">
        <f t="shared" si="44"/>
        <v>0</v>
      </c>
      <c r="I1388" s="190" t="s">
        <v>4993</v>
      </c>
      <c r="M1388" s="246">
        <v>41965</v>
      </c>
      <c r="N1388" s="193">
        <v>4166</v>
      </c>
      <c r="O1388" s="322" t="s">
        <v>4923</v>
      </c>
      <c r="P1388" s="308" t="s">
        <v>4652</v>
      </c>
      <c r="Q1388" s="309">
        <v>3532.8</v>
      </c>
      <c r="R1388" s="256">
        <v>41966</v>
      </c>
      <c r="S1388" s="34">
        <v>3532.8</v>
      </c>
      <c r="T1388" s="217">
        <f t="shared" si="43"/>
        <v>0</v>
      </c>
      <c r="U1388" s="108" t="s">
        <v>5251</v>
      </c>
    </row>
    <row r="1389" spans="1:21" x14ac:dyDescent="0.25">
      <c r="A1389" s="192">
        <v>41961</v>
      </c>
      <c r="B1389" s="193">
        <v>3783</v>
      </c>
      <c r="C1389" s="324" t="s">
        <v>4923</v>
      </c>
      <c r="D1389" s="20" t="s">
        <v>4826</v>
      </c>
      <c r="E1389" s="213">
        <v>5676.8</v>
      </c>
      <c r="F1389" s="256">
        <v>41961</v>
      </c>
      <c r="G1389" s="229">
        <v>5676.8</v>
      </c>
      <c r="H1389" s="217">
        <f t="shared" si="44"/>
        <v>0</v>
      </c>
      <c r="I1389" s="190" t="s">
        <v>4992</v>
      </c>
      <c r="M1389" s="192">
        <v>41966</v>
      </c>
      <c r="N1389" s="193">
        <v>4254</v>
      </c>
      <c r="O1389" s="322" t="s">
        <v>4923</v>
      </c>
      <c r="P1389" s="308" t="s">
        <v>4652</v>
      </c>
      <c r="Q1389" s="309">
        <v>8228</v>
      </c>
      <c r="R1389" s="256">
        <v>41966</v>
      </c>
      <c r="S1389" s="42">
        <v>8228</v>
      </c>
      <c r="T1389" s="217">
        <f t="shared" si="43"/>
        <v>0</v>
      </c>
      <c r="U1389" s="20" t="s">
        <v>4992</v>
      </c>
    </row>
    <row r="1390" spans="1:21" x14ac:dyDescent="0.25">
      <c r="A1390" s="246">
        <v>41961</v>
      </c>
      <c r="B1390" s="193">
        <v>3784</v>
      </c>
      <c r="C1390" s="324" t="s">
        <v>4923</v>
      </c>
      <c r="D1390" s="20" t="s">
        <v>62</v>
      </c>
      <c r="E1390" s="213">
        <v>6940</v>
      </c>
      <c r="F1390" s="256">
        <v>41961</v>
      </c>
      <c r="G1390" s="229">
        <v>6940</v>
      </c>
      <c r="H1390" s="217">
        <f t="shared" si="44"/>
        <v>0</v>
      </c>
      <c r="I1390" s="190" t="s">
        <v>4992</v>
      </c>
      <c r="M1390" s="246">
        <v>41967</v>
      </c>
      <c r="N1390" s="193">
        <v>4269</v>
      </c>
      <c r="O1390" s="322" t="s">
        <v>4923</v>
      </c>
      <c r="P1390" s="308" t="s">
        <v>4652</v>
      </c>
      <c r="Q1390" s="309">
        <v>1654.4</v>
      </c>
      <c r="R1390" s="368">
        <v>41967</v>
      </c>
      <c r="S1390" s="42">
        <v>1654.4</v>
      </c>
      <c r="T1390" s="217">
        <f t="shared" si="43"/>
        <v>0</v>
      </c>
      <c r="U1390" s="190" t="s">
        <v>5251</v>
      </c>
    </row>
    <row r="1391" spans="1:21" x14ac:dyDescent="0.25">
      <c r="A1391" s="192">
        <v>41961</v>
      </c>
      <c r="B1391" s="193">
        <v>3785</v>
      </c>
      <c r="C1391" s="324" t="s">
        <v>4923</v>
      </c>
      <c r="D1391" s="20" t="s">
        <v>35</v>
      </c>
      <c r="E1391" s="213">
        <v>2725.8</v>
      </c>
      <c r="F1391" s="256">
        <v>41963</v>
      </c>
      <c r="G1391" s="229">
        <v>2725.8</v>
      </c>
      <c r="H1391" s="217">
        <f t="shared" si="44"/>
        <v>0</v>
      </c>
      <c r="I1391" s="190" t="s">
        <v>4992</v>
      </c>
      <c r="M1391" s="192">
        <v>41968</v>
      </c>
      <c r="N1391" s="193">
        <v>4369</v>
      </c>
      <c r="O1391" s="322" t="s">
        <v>4923</v>
      </c>
      <c r="P1391" s="308" t="s">
        <v>4652</v>
      </c>
      <c r="Q1391" s="309">
        <v>1771.9</v>
      </c>
      <c r="R1391" s="256">
        <v>41968</v>
      </c>
      <c r="S1391" s="34">
        <v>1771.9</v>
      </c>
      <c r="T1391" s="217">
        <f t="shared" si="43"/>
        <v>0</v>
      </c>
      <c r="U1391" s="32" t="s">
        <v>5251</v>
      </c>
    </row>
    <row r="1392" spans="1:21" x14ac:dyDescent="0.25">
      <c r="A1392" s="246">
        <v>41961</v>
      </c>
      <c r="B1392" s="193">
        <v>3786</v>
      </c>
      <c r="C1392" s="324" t="s">
        <v>4923</v>
      </c>
      <c r="D1392" s="20" t="s">
        <v>35</v>
      </c>
      <c r="E1392" s="213">
        <v>1615</v>
      </c>
      <c r="F1392" s="256">
        <v>41963</v>
      </c>
      <c r="G1392" s="229">
        <v>1615</v>
      </c>
      <c r="H1392" s="217">
        <f t="shared" si="44"/>
        <v>0</v>
      </c>
      <c r="I1392" s="190" t="s">
        <v>4992</v>
      </c>
      <c r="M1392" s="246">
        <v>41969</v>
      </c>
      <c r="N1392" s="193">
        <v>4469</v>
      </c>
      <c r="O1392" s="322" t="s">
        <v>4923</v>
      </c>
      <c r="P1392" s="308" t="s">
        <v>4652</v>
      </c>
      <c r="Q1392" s="309">
        <v>1719</v>
      </c>
      <c r="R1392" s="256">
        <v>41969</v>
      </c>
      <c r="S1392" s="34">
        <v>1719</v>
      </c>
      <c r="T1392" s="217">
        <f t="shared" si="43"/>
        <v>0</v>
      </c>
      <c r="U1392" s="108" t="s">
        <v>4995</v>
      </c>
    </row>
    <row r="1393" spans="1:21" x14ac:dyDescent="0.25">
      <c r="A1393" s="192">
        <v>41961</v>
      </c>
      <c r="B1393" s="193">
        <v>3787</v>
      </c>
      <c r="C1393" s="324" t="s">
        <v>4923</v>
      </c>
      <c r="D1393" s="577" t="s">
        <v>6705</v>
      </c>
      <c r="E1393" s="213">
        <v>2835.6</v>
      </c>
      <c r="F1393" s="256">
        <v>41961</v>
      </c>
      <c r="G1393" s="229">
        <v>2835.6</v>
      </c>
      <c r="H1393" s="217">
        <f t="shared" si="44"/>
        <v>0</v>
      </c>
      <c r="I1393" s="190" t="s">
        <v>4992</v>
      </c>
      <c r="M1393" s="192">
        <v>41970</v>
      </c>
      <c r="N1393" s="193">
        <v>4549</v>
      </c>
      <c r="O1393" s="322" t="s">
        <v>4923</v>
      </c>
      <c r="P1393" s="308" t="s">
        <v>4652</v>
      </c>
      <c r="Q1393" s="309">
        <v>1696.5</v>
      </c>
      <c r="R1393" s="256">
        <v>41970</v>
      </c>
      <c r="S1393" s="229">
        <v>1696.5</v>
      </c>
      <c r="T1393" s="217">
        <f t="shared" si="43"/>
        <v>0</v>
      </c>
      <c r="U1393" s="20" t="s">
        <v>5251</v>
      </c>
    </row>
    <row r="1394" spans="1:21" x14ac:dyDescent="0.25">
      <c r="A1394" s="246">
        <v>41961</v>
      </c>
      <c r="B1394" s="193">
        <v>3788</v>
      </c>
      <c r="C1394" s="324" t="s">
        <v>4923</v>
      </c>
      <c r="D1394" s="20" t="s">
        <v>4240</v>
      </c>
      <c r="E1394" s="213">
        <v>179957.2</v>
      </c>
      <c r="F1394" s="256">
        <v>41962</v>
      </c>
      <c r="G1394" s="229">
        <v>179957.2</v>
      </c>
      <c r="H1394" s="217">
        <f t="shared" si="44"/>
        <v>0</v>
      </c>
      <c r="I1394" s="190" t="s">
        <v>4997</v>
      </c>
      <c r="M1394" s="246">
        <v>41971</v>
      </c>
      <c r="N1394" s="193">
        <v>4649</v>
      </c>
      <c r="O1394" s="322" t="s">
        <v>4923</v>
      </c>
      <c r="P1394" s="199" t="s">
        <v>4652</v>
      </c>
      <c r="Q1394" s="238">
        <v>2943</v>
      </c>
      <c r="R1394" s="256">
        <v>41971</v>
      </c>
      <c r="S1394" s="34">
        <v>2943</v>
      </c>
      <c r="T1394" s="217">
        <f t="shared" si="43"/>
        <v>0</v>
      </c>
      <c r="U1394" s="36" t="s">
        <v>5251</v>
      </c>
    </row>
    <row r="1395" spans="1:21" x14ac:dyDescent="0.25">
      <c r="A1395" s="192">
        <v>41961</v>
      </c>
      <c r="B1395" s="193">
        <v>3789</v>
      </c>
      <c r="C1395" s="324" t="s">
        <v>4923</v>
      </c>
      <c r="D1395" s="20" t="s">
        <v>4782</v>
      </c>
      <c r="E1395" s="213">
        <v>1527.5</v>
      </c>
      <c r="F1395" s="256">
        <v>41961</v>
      </c>
      <c r="G1395" s="229">
        <v>1527.5</v>
      </c>
      <c r="H1395" s="217">
        <f t="shared" si="44"/>
        <v>0</v>
      </c>
      <c r="I1395" s="190" t="s">
        <v>4992</v>
      </c>
      <c r="M1395" s="192">
        <v>41972</v>
      </c>
      <c r="N1395" s="193">
        <v>4763</v>
      </c>
      <c r="O1395" s="322" t="s">
        <v>4923</v>
      </c>
      <c r="P1395" s="308" t="s">
        <v>4652</v>
      </c>
      <c r="Q1395" s="309">
        <v>3429</v>
      </c>
      <c r="R1395" s="256">
        <v>41972</v>
      </c>
      <c r="S1395" s="229">
        <v>3429</v>
      </c>
      <c r="T1395" s="217">
        <f t="shared" si="43"/>
        <v>0</v>
      </c>
      <c r="U1395" s="20" t="s">
        <v>4997</v>
      </c>
    </row>
    <row r="1396" spans="1:21" x14ac:dyDescent="0.25">
      <c r="A1396" s="246">
        <v>41961</v>
      </c>
      <c r="B1396" s="193">
        <v>3790</v>
      </c>
      <c r="C1396" s="324" t="s">
        <v>4923</v>
      </c>
      <c r="D1396" s="20" t="s">
        <v>6120</v>
      </c>
      <c r="E1396" s="213">
        <v>3600</v>
      </c>
      <c r="F1396" s="256">
        <v>41968</v>
      </c>
      <c r="G1396" s="229">
        <v>3600</v>
      </c>
      <c r="H1396" s="217">
        <f t="shared" si="44"/>
        <v>0</v>
      </c>
      <c r="I1396" s="190" t="s">
        <v>5000</v>
      </c>
      <c r="M1396" s="246">
        <v>41945</v>
      </c>
      <c r="N1396" s="193">
        <v>2537</v>
      </c>
      <c r="O1396" s="324" t="s">
        <v>4923</v>
      </c>
      <c r="P1396" s="661" t="s">
        <v>4183</v>
      </c>
      <c r="Q1396" s="309">
        <v>7292</v>
      </c>
      <c r="R1396" s="256">
        <v>41945</v>
      </c>
      <c r="S1396" s="42">
        <v>7292</v>
      </c>
      <c r="T1396" s="77">
        <f t="shared" si="43"/>
        <v>0</v>
      </c>
      <c r="U1396" s="50" t="s">
        <v>4992</v>
      </c>
    </row>
    <row r="1397" spans="1:21" x14ac:dyDescent="0.25">
      <c r="A1397" s="192">
        <v>41961</v>
      </c>
      <c r="B1397" s="193">
        <v>3791</v>
      </c>
      <c r="C1397" s="324" t="s">
        <v>4923</v>
      </c>
      <c r="D1397" s="20" t="s">
        <v>6196</v>
      </c>
      <c r="E1397" s="213">
        <v>1350</v>
      </c>
      <c r="F1397" s="256">
        <v>41968</v>
      </c>
      <c r="G1397" s="229">
        <v>1350</v>
      </c>
      <c r="H1397" s="217">
        <f t="shared" si="44"/>
        <v>0</v>
      </c>
      <c r="I1397" s="190" t="s">
        <v>5251</v>
      </c>
      <c r="M1397" s="192">
        <v>41946</v>
      </c>
      <c r="N1397" s="193">
        <v>2629</v>
      </c>
      <c r="O1397" s="324" t="s">
        <v>4923</v>
      </c>
      <c r="P1397" s="661" t="s">
        <v>4183</v>
      </c>
      <c r="Q1397" s="309">
        <v>7924</v>
      </c>
      <c r="R1397" s="256">
        <v>41946</v>
      </c>
      <c r="S1397" s="42">
        <v>7924</v>
      </c>
      <c r="T1397" s="217">
        <f t="shared" si="43"/>
        <v>0</v>
      </c>
      <c r="U1397" s="50" t="s">
        <v>4992</v>
      </c>
    </row>
    <row r="1398" spans="1:21" x14ac:dyDescent="0.25">
      <c r="A1398" s="246">
        <v>41961</v>
      </c>
      <c r="B1398" s="193">
        <v>3792</v>
      </c>
      <c r="C1398" s="324" t="s">
        <v>4923</v>
      </c>
      <c r="D1398" s="20" t="s">
        <v>6616</v>
      </c>
      <c r="E1398" s="213">
        <v>1350</v>
      </c>
      <c r="F1398" s="256">
        <v>41968</v>
      </c>
      <c r="G1398" s="229">
        <v>1350</v>
      </c>
      <c r="H1398" s="217">
        <f t="shared" si="44"/>
        <v>0</v>
      </c>
      <c r="I1398" s="190" t="s">
        <v>5251</v>
      </c>
      <c r="M1398" s="246">
        <v>41947</v>
      </c>
      <c r="N1398" s="193">
        <v>2703</v>
      </c>
      <c r="O1398" s="324" t="s">
        <v>4923</v>
      </c>
      <c r="P1398" s="308" t="s">
        <v>4183</v>
      </c>
      <c r="Q1398" s="309">
        <v>8160</v>
      </c>
      <c r="R1398" s="256">
        <v>41947</v>
      </c>
      <c r="S1398" s="42">
        <v>8160</v>
      </c>
      <c r="T1398" s="217">
        <f t="shared" si="43"/>
        <v>0</v>
      </c>
      <c r="U1398" s="190" t="s">
        <v>4992</v>
      </c>
    </row>
    <row r="1399" spans="1:21" x14ac:dyDescent="0.25">
      <c r="A1399" s="192">
        <v>41961</v>
      </c>
      <c r="B1399" s="193">
        <v>3793</v>
      </c>
      <c r="C1399" s="324" t="s">
        <v>4923</v>
      </c>
      <c r="D1399" s="20" t="s">
        <v>3366</v>
      </c>
      <c r="E1399" s="213">
        <v>620</v>
      </c>
      <c r="F1399" s="256">
        <v>41961</v>
      </c>
      <c r="G1399" s="229">
        <v>620</v>
      </c>
      <c r="H1399" s="217">
        <f t="shared" si="44"/>
        <v>0</v>
      </c>
      <c r="I1399" s="190" t="s">
        <v>5010</v>
      </c>
      <c r="M1399" s="192">
        <v>41948</v>
      </c>
      <c r="N1399" s="193">
        <v>2788</v>
      </c>
      <c r="O1399" s="324" t="s">
        <v>4923</v>
      </c>
      <c r="P1399" s="308" t="s">
        <v>4183</v>
      </c>
      <c r="Q1399" s="309">
        <v>8216</v>
      </c>
      <c r="R1399" s="256">
        <v>41948</v>
      </c>
      <c r="S1399" s="42">
        <v>8216</v>
      </c>
      <c r="T1399" s="217">
        <f t="shared" si="43"/>
        <v>0</v>
      </c>
      <c r="U1399" s="190" t="s">
        <v>4992</v>
      </c>
    </row>
    <row r="1400" spans="1:21" x14ac:dyDescent="0.25">
      <c r="A1400" s="246">
        <v>41961</v>
      </c>
      <c r="B1400" s="193">
        <v>3794</v>
      </c>
      <c r="C1400" s="324" t="s">
        <v>4923</v>
      </c>
      <c r="D1400" s="20" t="s">
        <v>2385</v>
      </c>
      <c r="E1400" s="213">
        <v>12145.6</v>
      </c>
      <c r="F1400" s="256">
        <v>41961</v>
      </c>
      <c r="G1400" s="229">
        <v>12145.6</v>
      </c>
      <c r="H1400" s="217">
        <f t="shared" si="44"/>
        <v>0</v>
      </c>
      <c r="I1400" s="190" t="s">
        <v>4992</v>
      </c>
      <c r="M1400" s="246">
        <v>41949</v>
      </c>
      <c r="N1400" s="193">
        <v>2877</v>
      </c>
      <c r="O1400" s="324" t="s">
        <v>4923</v>
      </c>
      <c r="P1400" s="308" t="s">
        <v>4183</v>
      </c>
      <c r="Q1400" s="309">
        <v>8304</v>
      </c>
      <c r="R1400" s="256">
        <v>41949</v>
      </c>
      <c r="S1400" s="42">
        <v>8304</v>
      </c>
      <c r="T1400" s="217">
        <f t="shared" si="43"/>
        <v>0</v>
      </c>
      <c r="U1400" s="20" t="s">
        <v>4992</v>
      </c>
    </row>
    <row r="1401" spans="1:21" x14ac:dyDescent="0.25">
      <c r="A1401" s="192">
        <v>41961</v>
      </c>
      <c r="B1401" s="193">
        <v>3795</v>
      </c>
      <c r="C1401" s="324" t="s">
        <v>4923</v>
      </c>
      <c r="D1401" s="308" t="s">
        <v>2714</v>
      </c>
      <c r="E1401" s="309">
        <v>5151</v>
      </c>
      <c r="F1401" s="256">
        <v>41961</v>
      </c>
      <c r="G1401" s="229">
        <v>5151</v>
      </c>
      <c r="H1401" s="217">
        <f t="shared" si="44"/>
        <v>0</v>
      </c>
      <c r="I1401" s="190" t="s">
        <v>5000</v>
      </c>
      <c r="M1401" s="192">
        <v>41950</v>
      </c>
      <c r="N1401" s="193">
        <v>2977</v>
      </c>
      <c r="O1401" s="324" t="s">
        <v>4923</v>
      </c>
      <c r="P1401" s="20" t="s">
        <v>4183</v>
      </c>
      <c r="Q1401" s="213">
        <v>7956</v>
      </c>
      <c r="R1401" s="256">
        <v>41950</v>
      </c>
      <c r="S1401" s="42">
        <v>7956</v>
      </c>
      <c r="T1401" s="217">
        <f t="shared" si="43"/>
        <v>0</v>
      </c>
      <c r="U1401" s="20" t="s">
        <v>4992</v>
      </c>
    </row>
    <row r="1402" spans="1:21" x14ac:dyDescent="0.25">
      <c r="A1402" s="246">
        <v>41961</v>
      </c>
      <c r="B1402" s="193">
        <v>3796</v>
      </c>
      <c r="C1402" s="324" t="s">
        <v>4923</v>
      </c>
      <c r="D1402" s="308" t="s">
        <v>136</v>
      </c>
      <c r="E1402" s="309">
        <v>1490</v>
      </c>
      <c r="F1402" s="256">
        <v>41961</v>
      </c>
      <c r="G1402" s="229">
        <v>1490</v>
      </c>
      <c r="H1402" s="217">
        <f t="shared" si="44"/>
        <v>0</v>
      </c>
      <c r="I1402" s="190" t="s">
        <v>4992</v>
      </c>
      <c r="K1402" s="33"/>
      <c r="M1402" s="246">
        <v>41953</v>
      </c>
      <c r="N1402" s="193">
        <v>3201</v>
      </c>
      <c r="O1402" s="324" t="s">
        <v>4923</v>
      </c>
      <c r="P1402" s="20" t="s">
        <v>4183</v>
      </c>
      <c r="Q1402" s="213">
        <v>5112</v>
      </c>
      <c r="R1402" s="256">
        <v>41953</v>
      </c>
      <c r="S1402" s="42">
        <v>5112</v>
      </c>
      <c r="T1402" s="217">
        <f t="shared" si="43"/>
        <v>0</v>
      </c>
      <c r="U1402" s="190" t="s">
        <v>4992</v>
      </c>
    </row>
    <row r="1403" spans="1:21" x14ac:dyDescent="0.25">
      <c r="A1403" s="192">
        <v>41961</v>
      </c>
      <c r="B1403" s="193">
        <v>3797</v>
      </c>
      <c r="C1403" s="324" t="s">
        <v>4923</v>
      </c>
      <c r="D1403" s="308" t="s">
        <v>4257</v>
      </c>
      <c r="E1403" s="309">
        <v>18611.25</v>
      </c>
      <c r="F1403" s="256">
        <v>41961</v>
      </c>
      <c r="G1403" s="229">
        <v>18611.25</v>
      </c>
      <c r="H1403" s="230">
        <f t="shared" si="44"/>
        <v>0</v>
      </c>
      <c r="I1403" s="190" t="s">
        <v>4992</v>
      </c>
      <c r="M1403" s="192">
        <v>41954</v>
      </c>
      <c r="N1403" s="193">
        <v>3287</v>
      </c>
      <c r="O1403" s="324" t="s">
        <v>4923</v>
      </c>
      <c r="P1403" s="20" t="s">
        <v>4183</v>
      </c>
      <c r="Q1403" s="213">
        <v>9428</v>
      </c>
      <c r="R1403" s="256">
        <v>41954</v>
      </c>
      <c r="S1403" s="42">
        <v>9428</v>
      </c>
      <c r="T1403" s="217">
        <f t="shared" si="43"/>
        <v>0</v>
      </c>
      <c r="U1403" s="190" t="s">
        <v>4992</v>
      </c>
    </row>
    <row r="1404" spans="1:21" x14ac:dyDescent="0.25">
      <c r="A1404" s="246">
        <v>41961</v>
      </c>
      <c r="B1404" s="193">
        <v>3798</v>
      </c>
      <c r="C1404" s="324" t="s">
        <v>4923</v>
      </c>
      <c r="D1404" s="308" t="s">
        <v>4938</v>
      </c>
      <c r="E1404" s="309">
        <v>11577.6</v>
      </c>
      <c r="F1404" s="256">
        <v>41964</v>
      </c>
      <c r="G1404" s="229">
        <v>11577.6</v>
      </c>
      <c r="H1404" s="217">
        <f t="shared" si="44"/>
        <v>0</v>
      </c>
      <c r="I1404" s="190" t="s">
        <v>5006</v>
      </c>
      <c r="M1404" s="246">
        <v>41955</v>
      </c>
      <c r="N1404" s="193">
        <v>3366</v>
      </c>
      <c r="O1404" s="324" t="s">
        <v>4923</v>
      </c>
      <c r="P1404" s="20" t="s">
        <v>4183</v>
      </c>
      <c r="Q1404" s="213">
        <v>8392</v>
      </c>
      <c r="R1404" s="256">
        <v>41955</v>
      </c>
      <c r="S1404" s="42">
        <v>8392</v>
      </c>
      <c r="T1404" s="217">
        <f t="shared" si="43"/>
        <v>0</v>
      </c>
      <c r="U1404" s="190" t="s">
        <v>4992</v>
      </c>
    </row>
    <row r="1405" spans="1:21" x14ac:dyDescent="0.25">
      <c r="A1405" s="192">
        <v>41961</v>
      </c>
      <c r="B1405" s="193">
        <v>3799</v>
      </c>
      <c r="C1405" s="324" t="s">
        <v>4923</v>
      </c>
      <c r="D1405" s="308" t="s">
        <v>4918</v>
      </c>
      <c r="E1405" s="309">
        <v>42234.7</v>
      </c>
      <c r="F1405" s="256">
        <v>41962</v>
      </c>
      <c r="G1405" s="229">
        <v>42234.7</v>
      </c>
      <c r="H1405" s="217">
        <f t="shared" si="44"/>
        <v>0</v>
      </c>
      <c r="I1405" s="190" t="s">
        <v>5006</v>
      </c>
      <c r="M1405" s="192">
        <v>41956</v>
      </c>
      <c r="N1405" s="193">
        <v>3464</v>
      </c>
      <c r="O1405" s="324" t="s">
        <v>4923</v>
      </c>
      <c r="P1405" s="308" t="s">
        <v>4183</v>
      </c>
      <c r="Q1405" s="309">
        <v>9716</v>
      </c>
      <c r="R1405" s="256">
        <v>41956</v>
      </c>
      <c r="S1405" s="42">
        <v>9716</v>
      </c>
      <c r="T1405" s="217">
        <f t="shared" si="43"/>
        <v>0</v>
      </c>
      <c r="U1405" s="20" t="s">
        <v>4992</v>
      </c>
    </row>
    <row r="1406" spans="1:21" x14ac:dyDescent="0.25">
      <c r="A1406" s="246">
        <v>41961</v>
      </c>
      <c r="B1406" s="193">
        <v>3800</v>
      </c>
      <c r="C1406" s="324" t="s">
        <v>4923</v>
      </c>
      <c r="D1406" s="308" t="s">
        <v>55</v>
      </c>
      <c r="E1406" s="309">
        <v>4115.8999999999996</v>
      </c>
      <c r="F1406" s="256">
        <v>41961</v>
      </c>
      <c r="G1406" s="229">
        <v>4115.8999999999996</v>
      </c>
      <c r="H1406" s="217">
        <f t="shared" si="44"/>
        <v>0</v>
      </c>
      <c r="I1406" s="190" t="s">
        <v>4992</v>
      </c>
      <c r="M1406" s="246">
        <v>41957</v>
      </c>
      <c r="N1406" s="193">
        <v>3549</v>
      </c>
      <c r="O1406" s="324" t="s">
        <v>4923</v>
      </c>
      <c r="P1406" s="308" t="s">
        <v>4183</v>
      </c>
      <c r="Q1406" s="309">
        <v>9315.7000000000007</v>
      </c>
      <c r="R1406" s="256">
        <v>41957</v>
      </c>
      <c r="S1406" s="42">
        <v>9315.7000000000007</v>
      </c>
      <c r="T1406" s="230">
        <f t="shared" si="43"/>
        <v>0</v>
      </c>
      <c r="U1406" s="190" t="s">
        <v>4992</v>
      </c>
    </row>
    <row r="1407" spans="1:21" x14ac:dyDescent="0.25">
      <c r="A1407" s="192">
        <v>41961</v>
      </c>
      <c r="B1407" s="193">
        <v>3801</v>
      </c>
      <c r="C1407" s="324" t="s">
        <v>4923</v>
      </c>
      <c r="D1407" s="308" t="s">
        <v>1693</v>
      </c>
      <c r="E1407" s="309">
        <v>3220</v>
      </c>
      <c r="F1407" s="256">
        <v>41961</v>
      </c>
      <c r="G1407" s="229">
        <v>3220</v>
      </c>
      <c r="H1407" s="217">
        <f t="shared" si="44"/>
        <v>0</v>
      </c>
      <c r="I1407" s="190" t="s">
        <v>4992</v>
      </c>
      <c r="M1407" s="192">
        <v>41959</v>
      </c>
      <c r="N1407" s="193">
        <v>3681</v>
      </c>
      <c r="O1407" s="324" t="s">
        <v>4923</v>
      </c>
      <c r="P1407" s="20" t="s">
        <v>4183</v>
      </c>
      <c r="Q1407" s="213">
        <v>8108</v>
      </c>
      <c r="R1407" s="256">
        <v>41959</v>
      </c>
      <c r="S1407" s="42">
        <v>8108</v>
      </c>
      <c r="T1407" s="217">
        <f t="shared" si="43"/>
        <v>0</v>
      </c>
      <c r="U1407" s="20" t="s">
        <v>4992</v>
      </c>
    </row>
    <row r="1408" spans="1:21" x14ac:dyDescent="0.25">
      <c r="A1408" s="246">
        <v>41961</v>
      </c>
      <c r="B1408" s="193">
        <v>3802</v>
      </c>
      <c r="C1408" s="324" t="s">
        <v>4923</v>
      </c>
      <c r="D1408" s="308" t="s">
        <v>4234</v>
      </c>
      <c r="E1408" s="309">
        <v>3592.8</v>
      </c>
      <c r="F1408" s="256">
        <v>41961</v>
      </c>
      <c r="G1408" s="229">
        <v>3592.8</v>
      </c>
      <c r="H1408" s="217">
        <f t="shared" si="44"/>
        <v>0</v>
      </c>
      <c r="I1408" s="190" t="s">
        <v>4992</v>
      </c>
      <c r="M1408" s="246">
        <v>41960</v>
      </c>
      <c r="N1408" s="193">
        <v>3765</v>
      </c>
      <c r="O1408" s="324" t="s">
        <v>4923</v>
      </c>
      <c r="P1408" s="20" t="s">
        <v>4183</v>
      </c>
      <c r="Q1408" s="213">
        <v>8072</v>
      </c>
      <c r="R1408" s="256">
        <v>41960</v>
      </c>
      <c r="S1408" s="229">
        <v>8072</v>
      </c>
      <c r="T1408" s="217">
        <f t="shared" si="43"/>
        <v>0</v>
      </c>
      <c r="U1408" s="190" t="s">
        <v>4992</v>
      </c>
    </row>
    <row r="1409" spans="1:21" x14ac:dyDescent="0.25">
      <c r="A1409" s="192">
        <v>41961</v>
      </c>
      <c r="B1409" s="193">
        <v>3803</v>
      </c>
      <c r="C1409" s="324" t="s">
        <v>4923</v>
      </c>
      <c r="D1409" s="308" t="s">
        <v>6638</v>
      </c>
      <c r="E1409" s="309">
        <v>32472.3</v>
      </c>
      <c r="F1409" s="412" t="s">
        <v>6712</v>
      </c>
      <c r="G1409" s="229">
        <v>32472.3</v>
      </c>
      <c r="H1409" s="217">
        <f t="shared" si="44"/>
        <v>0</v>
      </c>
      <c r="I1409" s="190" t="s">
        <v>6049</v>
      </c>
      <c r="M1409" s="192">
        <v>41962</v>
      </c>
      <c r="N1409" s="193">
        <v>3927</v>
      </c>
      <c r="O1409" s="324" t="s">
        <v>4923</v>
      </c>
      <c r="P1409" s="308" t="s">
        <v>4183</v>
      </c>
      <c r="Q1409" s="309">
        <v>120</v>
      </c>
      <c r="R1409" s="256">
        <v>41962</v>
      </c>
      <c r="S1409" s="42">
        <v>120</v>
      </c>
      <c r="T1409" s="217">
        <f t="shared" si="43"/>
        <v>0</v>
      </c>
      <c r="U1409" s="20" t="s">
        <v>4992</v>
      </c>
    </row>
    <row r="1410" spans="1:21" x14ac:dyDescent="0.25">
      <c r="A1410" s="246">
        <v>41961</v>
      </c>
      <c r="B1410" s="193">
        <v>3804</v>
      </c>
      <c r="C1410" s="324" t="s">
        <v>4923</v>
      </c>
      <c r="D1410" s="308" t="s">
        <v>953</v>
      </c>
      <c r="E1410" s="309">
        <v>4936</v>
      </c>
      <c r="F1410" s="256">
        <v>41961</v>
      </c>
      <c r="G1410" s="229">
        <v>4936</v>
      </c>
      <c r="H1410" s="217">
        <f t="shared" si="44"/>
        <v>0</v>
      </c>
      <c r="I1410" s="190" t="s">
        <v>4767</v>
      </c>
      <c r="M1410" s="246">
        <v>41967</v>
      </c>
      <c r="N1410" s="193">
        <v>4347</v>
      </c>
      <c r="O1410" s="322" t="s">
        <v>4923</v>
      </c>
      <c r="P1410" s="308" t="s">
        <v>4183</v>
      </c>
      <c r="Q1410" s="309">
        <v>8072</v>
      </c>
      <c r="R1410" s="256">
        <v>41967</v>
      </c>
      <c r="S1410" s="34">
        <v>8072</v>
      </c>
      <c r="T1410" s="217">
        <f t="shared" si="43"/>
        <v>0</v>
      </c>
      <c r="U1410" s="32" t="s">
        <v>4992</v>
      </c>
    </row>
    <row r="1411" spans="1:21" x14ac:dyDescent="0.25">
      <c r="A1411" s="192">
        <v>41961</v>
      </c>
      <c r="B1411" s="193">
        <v>3805</v>
      </c>
      <c r="C1411" s="324" t="s">
        <v>4923</v>
      </c>
      <c r="D1411" s="308" t="s">
        <v>5732</v>
      </c>
      <c r="E1411" s="309">
        <v>2857.8</v>
      </c>
      <c r="F1411" s="256">
        <v>41961</v>
      </c>
      <c r="G1411" s="229">
        <v>2857.8</v>
      </c>
      <c r="H1411" s="217">
        <f t="shared" si="44"/>
        <v>0</v>
      </c>
      <c r="I1411" s="190" t="s">
        <v>4995</v>
      </c>
      <c r="M1411" s="192">
        <v>41968</v>
      </c>
      <c r="N1411" s="193">
        <v>4432</v>
      </c>
      <c r="O1411" s="322" t="s">
        <v>4923</v>
      </c>
      <c r="P1411" s="308" t="s">
        <v>4183</v>
      </c>
      <c r="Q1411" s="238">
        <v>5144</v>
      </c>
      <c r="R1411" s="256">
        <v>41968</v>
      </c>
      <c r="S1411" s="34">
        <v>5144</v>
      </c>
      <c r="T1411" s="217">
        <f t="shared" ref="T1411:T1474" si="45">Q1411-S1411</f>
        <v>0</v>
      </c>
      <c r="U1411" s="32" t="s">
        <v>4992</v>
      </c>
    </row>
    <row r="1412" spans="1:21" x14ac:dyDescent="0.25">
      <c r="A1412" s="246">
        <v>41961</v>
      </c>
      <c r="B1412" s="193">
        <v>3806</v>
      </c>
      <c r="C1412" s="324" t="s">
        <v>4923</v>
      </c>
      <c r="D1412" s="308" t="s">
        <v>4953</v>
      </c>
      <c r="E1412" s="309">
        <v>9229.1</v>
      </c>
      <c r="F1412" s="256">
        <v>41962</v>
      </c>
      <c r="G1412" s="229">
        <v>9229.1</v>
      </c>
      <c r="H1412" s="217">
        <f t="shared" si="44"/>
        <v>0</v>
      </c>
      <c r="I1412" s="190" t="s">
        <v>4992</v>
      </c>
      <c r="M1412" s="246">
        <v>41969</v>
      </c>
      <c r="N1412" s="193">
        <v>4512</v>
      </c>
      <c r="O1412" s="322" t="s">
        <v>4923</v>
      </c>
      <c r="P1412" s="308" t="s">
        <v>4183</v>
      </c>
      <c r="Q1412" s="309">
        <v>7928</v>
      </c>
      <c r="R1412" s="256">
        <v>41969</v>
      </c>
      <c r="S1412" s="229">
        <v>7928</v>
      </c>
      <c r="T1412" s="217">
        <f t="shared" si="45"/>
        <v>0</v>
      </c>
      <c r="U1412" s="20" t="s">
        <v>4992</v>
      </c>
    </row>
    <row r="1413" spans="1:21" x14ac:dyDescent="0.25">
      <c r="A1413" s="192">
        <v>41961</v>
      </c>
      <c r="B1413" s="193">
        <v>3807</v>
      </c>
      <c r="C1413" s="324" t="s">
        <v>4923</v>
      </c>
      <c r="D1413" s="308" t="s">
        <v>2382</v>
      </c>
      <c r="E1413" s="309">
        <v>10600.7</v>
      </c>
      <c r="F1413" s="421" t="s">
        <v>6713</v>
      </c>
      <c r="G1413" s="229">
        <f>7800+2800.7</f>
        <v>10600.7</v>
      </c>
      <c r="H1413" s="217">
        <f t="shared" si="44"/>
        <v>0</v>
      </c>
      <c r="I1413" s="190" t="s">
        <v>4995</v>
      </c>
      <c r="M1413" s="192">
        <v>41970</v>
      </c>
      <c r="N1413" s="193">
        <v>4614</v>
      </c>
      <c r="O1413" s="322" t="s">
        <v>4923</v>
      </c>
      <c r="P1413" s="199" t="s">
        <v>4183</v>
      </c>
      <c r="Q1413" s="238">
        <v>7408</v>
      </c>
      <c r="R1413" s="256">
        <v>41970</v>
      </c>
      <c r="S1413" s="34">
        <v>7408</v>
      </c>
      <c r="T1413" s="217">
        <f t="shared" si="45"/>
        <v>0</v>
      </c>
      <c r="U1413" s="36" t="s">
        <v>4992</v>
      </c>
    </row>
    <row r="1414" spans="1:21" x14ac:dyDescent="0.25">
      <c r="A1414" s="246">
        <v>41961</v>
      </c>
      <c r="B1414" s="193">
        <v>3808</v>
      </c>
      <c r="C1414" s="324" t="s">
        <v>4923</v>
      </c>
      <c r="D1414" s="308" t="s">
        <v>4661</v>
      </c>
      <c r="E1414" s="309">
        <v>23280</v>
      </c>
      <c r="F1414" s="256">
        <v>41964</v>
      </c>
      <c r="G1414" s="229">
        <v>23280</v>
      </c>
      <c r="H1414" s="217">
        <f t="shared" si="44"/>
        <v>0</v>
      </c>
      <c r="I1414" s="190" t="s">
        <v>4995</v>
      </c>
      <c r="M1414" s="246">
        <v>41971</v>
      </c>
      <c r="N1414" s="193">
        <v>4719</v>
      </c>
      <c r="O1414" s="322" t="s">
        <v>4923</v>
      </c>
      <c r="P1414" s="308" t="s">
        <v>4183</v>
      </c>
      <c r="Q1414" s="309">
        <v>8368</v>
      </c>
      <c r="R1414" s="256">
        <v>41971</v>
      </c>
      <c r="S1414" s="229">
        <v>8368</v>
      </c>
      <c r="T1414" s="217">
        <f t="shared" si="45"/>
        <v>0</v>
      </c>
      <c r="U1414" s="20" t="s">
        <v>4992</v>
      </c>
    </row>
    <row r="1415" spans="1:21" x14ac:dyDescent="0.25">
      <c r="A1415" s="192">
        <v>41961</v>
      </c>
      <c r="B1415" s="193">
        <v>3809</v>
      </c>
      <c r="C1415" s="324" t="s">
        <v>4923</v>
      </c>
      <c r="D1415" s="308" t="s">
        <v>1040</v>
      </c>
      <c r="E1415" s="309">
        <v>2162.4</v>
      </c>
      <c r="F1415" s="256">
        <v>41961</v>
      </c>
      <c r="G1415" s="229">
        <v>2162.4</v>
      </c>
      <c r="H1415" s="217">
        <f t="shared" si="44"/>
        <v>0</v>
      </c>
      <c r="I1415" s="190" t="s">
        <v>5000</v>
      </c>
      <c r="M1415" s="192">
        <v>41973</v>
      </c>
      <c r="N1415" s="193">
        <v>4863</v>
      </c>
      <c r="O1415" s="322" t="s">
        <v>4923</v>
      </c>
      <c r="P1415" s="308" t="s">
        <v>4183</v>
      </c>
      <c r="Q1415" s="309">
        <v>8494</v>
      </c>
      <c r="R1415" s="368">
        <v>41973</v>
      </c>
      <c r="S1415" s="229">
        <v>8494</v>
      </c>
      <c r="T1415" s="217">
        <f t="shared" si="45"/>
        <v>0</v>
      </c>
      <c r="U1415" s="20" t="s">
        <v>4992</v>
      </c>
    </row>
    <row r="1416" spans="1:21" x14ac:dyDescent="0.25">
      <c r="A1416" s="246">
        <v>41961</v>
      </c>
      <c r="B1416" s="193">
        <v>3810</v>
      </c>
      <c r="C1416" s="324" t="s">
        <v>4923</v>
      </c>
      <c r="D1416" s="308" t="s">
        <v>701</v>
      </c>
      <c r="E1416" s="309">
        <v>2381.6999999999998</v>
      </c>
      <c r="F1416" s="256">
        <v>41961</v>
      </c>
      <c r="G1416" s="229">
        <v>2381.6999999999998</v>
      </c>
      <c r="H1416" s="217">
        <f t="shared" ref="H1416:H1479" si="46">E1416-G1416</f>
        <v>0</v>
      </c>
      <c r="I1416" s="190" t="s">
        <v>5000</v>
      </c>
      <c r="M1416" s="246">
        <v>41954</v>
      </c>
      <c r="N1416" s="193">
        <v>3250</v>
      </c>
      <c r="O1416" s="324" t="s">
        <v>4923</v>
      </c>
      <c r="P1416" s="20" t="s">
        <v>4592</v>
      </c>
      <c r="Q1416" s="213">
        <v>1472</v>
      </c>
      <c r="R1416" s="256">
        <v>41955</v>
      </c>
      <c r="S1416" s="42">
        <v>1472</v>
      </c>
      <c r="T1416" s="217">
        <f t="shared" si="45"/>
        <v>0</v>
      </c>
      <c r="U1416" s="190" t="s">
        <v>5251</v>
      </c>
    </row>
    <row r="1417" spans="1:21" x14ac:dyDescent="0.25">
      <c r="A1417" s="192">
        <v>41961</v>
      </c>
      <c r="B1417" s="193">
        <v>3811</v>
      </c>
      <c r="C1417" s="324" t="s">
        <v>4923</v>
      </c>
      <c r="D1417" s="308" t="s">
        <v>6714</v>
      </c>
      <c r="E1417" s="309">
        <v>13221.2</v>
      </c>
      <c r="F1417" s="412" t="s">
        <v>6715</v>
      </c>
      <c r="G1417" s="229">
        <v>13221.2</v>
      </c>
      <c r="H1417" s="217">
        <f t="shared" si="46"/>
        <v>0</v>
      </c>
      <c r="I1417" s="190" t="s">
        <v>6049</v>
      </c>
      <c r="K1417" s="427"/>
      <c r="M1417" s="192">
        <v>41969</v>
      </c>
      <c r="N1417" s="193">
        <v>4504</v>
      </c>
      <c r="O1417" s="322" t="s">
        <v>4923</v>
      </c>
      <c r="P1417" s="308" t="s">
        <v>4684</v>
      </c>
      <c r="Q1417" s="309">
        <v>2304</v>
      </c>
      <c r="R1417" s="256">
        <v>41970</v>
      </c>
      <c r="S1417" s="34">
        <v>2304</v>
      </c>
      <c r="T1417" s="217">
        <f t="shared" si="45"/>
        <v>0</v>
      </c>
      <c r="U1417" s="32" t="s">
        <v>4993</v>
      </c>
    </row>
    <row r="1418" spans="1:21" x14ac:dyDescent="0.25">
      <c r="A1418" s="246">
        <v>41961</v>
      </c>
      <c r="B1418" s="193">
        <v>3812</v>
      </c>
      <c r="C1418" s="324" t="s">
        <v>4923</v>
      </c>
      <c r="D1418" s="295" t="s">
        <v>6716</v>
      </c>
      <c r="E1418" s="296">
        <v>0</v>
      </c>
      <c r="F1418" s="256"/>
      <c r="G1418" s="229"/>
      <c r="H1418" s="217">
        <f t="shared" si="46"/>
        <v>0</v>
      </c>
      <c r="I1418" s="190" t="s">
        <v>3076</v>
      </c>
      <c r="K1418" s="33"/>
      <c r="M1418" s="246">
        <v>41963</v>
      </c>
      <c r="N1418" s="193">
        <v>4001</v>
      </c>
      <c r="O1418" s="322" t="s">
        <v>4923</v>
      </c>
      <c r="P1418" s="308" t="s">
        <v>6726</v>
      </c>
      <c r="Q1418" s="309">
        <v>2509</v>
      </c>
      <c r="R1418" s="256">
        <v>41963</v>
      </c>
      <c r="S1418" s="42">
        <v>2509</v>
      </c>
      <c r="T1418" s="217">
        <f t="shared" si="45"/>
        <v>0</v>
      </c>
      <c r="U1418" s="20" t="s">
        <v>4992</v>
      </c>
    </row>
    <row r="1419" spans="1:21" x14ac:dyDescent="0.25">
      <c r="A1419" s="192">
        <v>41961</v>
      </c>
      <c r="B1419" s="193">
        <v>3813</v>
      </c>
      <c r="C1419" s="324" t="s">
        <v>4923</v>
      </c>
      <c r="D1419" s="308" t="s">
        <v>110</v>
      </c>
      <c r="E1419" s="309">
        <v>43595.199999999997</v>
      </c>
      <c r="F1419" s="256">
        <v>41968</v>
      </c>
      <c r="G1419" s="229">
        <v>43595.199999999997</v>
      </c>
      <c r="H1419" s="217">
        <f t="shared" si="46"/>
        <v>0</v>
      </c>
      <c r="I1419" s="190" t="s">
        <v>5251</v>
      </c>
      <c r="M1419" s="192">
        <v>41950</v>
      </c>
      <c r="N1419" s="193">
        <v>2962</v>
      </c>
      <c r="O1419" s="324" t="s">
        <v>4923</v>
      </c>
      <c r="P1419" s="20" t="s">
        <v>6653</v>
      </c>
      <c r="Q1419" s="213">
        <v>3452.8</v>
      </c>
      <c r="R1419" s="256">
        <v>41950</v>
      </c>
      <c r="S1419" s="42">
        <v>3452.8</v>
      </c>
      <c r="T1419" s="217">
        <f t="shared" si="45"/>
        <v>0</v>
      </c>
      <c r="U1419" s="20" t="s">
        <v>4992</v>
      </c>
    </row>
    <row r="1420" spans="1:21" x14ac:dyDescent="0.25">
      <c r="A1420" s="246">
        <v>41961</v>
      </c>
      <c r="B1420" s="193">
        <v>3814</v>
      </c>
      <c r="C1420" s="324" t="s">
        <v>4923</v>
      </c>
      <c r="D1420" s="308" t="s">
        <v>1814</v>
      </c>
      <c r="E1420" s="309">
        <v>2781</v>
      </c>
      <c r="F1420" s="256">
        <v>41971</v>
      </c>
      <c r="G1420" s="229">
        <v>2781</v>
      </c>
      <c r="H1420" s="217">
        <f t="shared" si="46"/>
        <v>0</v>
      </c>
      <c r="I1420" s="190" t="s">
        <v>4995</v>
      </c>
      <c r="M1420" s="246">
        <v>41951</v>
      </c>
      <c r="N1420" s="193">
        <v>3034</v>
      </c>
      <c r="O1420" s="324" t="s">
        <v>4923</v>
      </c>
      <c r="P1420" s="20" t="s">
        <v>6653</v>
      </c>
      <c r="Q1420" s="213">
        <v>2872.8</v>
      </c>
      <c r="R1420" s="256" t="s">
        <v>6658</v>
      </c>
      <c r="S1420" s="42">
        <v>2872.8</v>
      </c>
      <c r="T1420" s="217">
        <f t="shared" si="45"/>
        <v>0</v>
      </c>
      <c r="U1420" s="20" t="s">
        <v>4992</v>
      </c>
    </row>
    <row r="1421" spans="1:21" x14ac:dyDescent="0.25">
      <c r="A1421" s="192">
        <v>41961</v>
      </c>
      <c r="B1421" s="193">
        <v>3815</v>
      </c>
      <c r="C1421" s="324" t="s">
        <v>4923</v>
      </c>
      <c r="D1421" s="308" t="s">
        <v>52</v>
      </c>
      <c r="E1421" s="309">
        <v>3183</v>
      </c>
      <c r="F1421" s="256">
        <v>41961</v>
      </c>
      <c r="G1421" s="229">
        <v>3183</v>
      </c>
      <c r="H1421" s="217">
        <f t="shared" si="46"/>
        <v>0</v>
      </c>
      <c r="I1421" s="190" t="s">
        <v>5000</v>
      </c>
      <c r="M1421" s="192">
        <v>41957</v>
      </c>
      <c r="N1421" s="193">
        <v>3543</v>
      </c>
      <c r="O1421" s="324" t="s">
        <v>4923</v>
      </c>
      <c r="P1421" s="308" t="s">
        <v>6273</v>
      </c>
      <c r="Q1421" s="309">
        <v>2776.8</v>
      </c>
      <c r="R1421" s="256">
        <v>41957</v>
      </c>
      <c r="S1421" s="42">
        <v>2776.8</v>
      </c>
      <c r="T1421" s="217">
        <f t="shared" si="45"/>
        <v>0</v>
      </c>
      <c r="U1421" s="190" t="s">
        <v>4992</v>
      </c>
    </row>
    <row r="1422" spans="1:21" x14ac:dyDescent="0.25">
      <c r="A1422" s="246">
        <v>41961</v>
      </c>
      <c r="B1422" s="193">
        <v>3816</v>
      </c>
      <c r="C1422" s="324" t="s">
        <v>4923</v>
      </c>
      <c r="D1422" s="308" t="s">
        <v>2578</v>
      </c>
      <c r="E1422" s="309">
        <v>6545</v>
      </c>
      <c r="F1422" s="256">
        <v>41961</v>
      </c>
      <c r="G1422" s="229">
        <v>6545</v>
      </c>
      <c r="H1422" s="217">
        <f t="shared" si="46"/>
        <v>0</v>
      </c>
      <c r="I1422" s="190" t="s">
        <v>5000</v>
      </c>
      <c r="M1422" s="246">
        <v>41958</v>
      </c>
      <c r="N1422" s="193">
        <v>3624</v>
      </c>
      <c r="O1422" s="324" t="s">
        <v>4923</v>
      </c>
      <c r="P1422" s="20" t="s">
        <v>6273</v>
      </c>
      <c r="Q1422" s="213">
        <v>1314</v>
      </c>
      <c r="R1422" s="256">
        <v>41958</v>
      </c>
      <c r="S1422" s="42">
        <v>1314</v>
      </c>
      <c r="T1422" s="217">
        <f t="shared" si="45"/>
        <v>0</v>
      </c>
      <c r="U1422" s="20" t="s">
        <v>4992</v>
      </c>
    </row>
    <row r="1423" spans="1:21" x14ac:dyDescent="0.25">
      <c r="A1423" s="192">
        <v>41961</v>
      </c>
      <c r="B1423" s="193">
        <v>3817</v>
      </c>
      <c r="C1423" s="324" t="s">
        <v>4923</v>
      </c>
      <c r="D1423" s="308" t="s">
        <v>4652</v>
      </c>
      <c r="E1423" s="309">
        <v>1645</v>
      </c>
      <c r="F1423" s="256">
        <v>41963</v>
      </c>
      <c r="G1423" s="229">
        <v>1645</v>
      </c>
      <c r="H1423" s="217">
        <f t="shared" si="46"/>
        <v>0</v>
      </c>
      <c r="I1423" s="190" t="s">
        <v>5251</v>
      </c>
      <c r="M1423" s="192">
        <v>41972</v>
      </c>
      <c r="N1423" s="193">
        <v>4766</v>
      </c>
      <c r="O1423" s="322" t="s">
        <v>4923</v>
      </c>
      <c r="P1423" s="308" t="s">
        <v>6273</v>
      </c>
      <c r="Q1423" s="309">
        <v>1814.4</v>
      </c>
      <c r="R1423" s="256">
        <v>41972</v>
      </c>
      <c r="S1423" s="229">
        <v>1814.4</v>
      </c>
      <c r="T1423" s="217">
        <f t="shared" si="45"/>
        <v>0</v>
      </c>
      <c r="U1423" s="20" t="s">
        <v>4992</v>
      </c>
    </row>
    <row r="1424" spans="1:21" x14ac:dyDescent="0.25">
      <c r="A1424" s="246">
        <v>41961</v>
      </c>
      <c r="B1424" s="193">
        <v>3818</v>
      </c>
      <c r="C1424" s="324" t="s">
        <v>4923</v>
      </c>
      <c r="D1424" s="308" t="s">
        <v>4322</v>
      </c>
      <c r="E1424" s="309">
        <v>11591.6</v>
      </c>
      <c r="F1424" s="256">
        <v>41963</v>
      </c>
      <c r="G1424" s="229">
        <v>11591.6</v>
      </c>
      <c r="H1424" s="217">
        <f t="shared" si="46"/>
        <v>0</v>
      </c>
      <c r="I1424" s="190" t="s">
        <v>5251</v>
      </c>
      <c r="M1424" s="246">
        <v>41944</v>
      </c>
      <c r="N1424" s="193">
        <v>2427</v>
      </c>
      <c r="O1424" s="324" t="s">
        <v>4923</v>
      </c>
      <c r="P1424" s="20" t="s">
        <v>4589</v>
      </c>
      <c r="Q1424" s="213">
        <v>3136.64</v>
      </c>
      <c r="R1424" s="256">
        <v>41944</v>
      </c>
      <c r="S1424" s="42">
        <v>3136.64</v>
      </c>
      <c r="T1424" s="77">
        <f t="shared" si="45"/>
        <v>0</v>
      </c>
      <c r="U1424" s="190" t="s">
        <v>4992</v>
      </c>
    </row>
    <row r="1425" spans="1:21" x14ac:dyDescent="0.25">
      <c r="A1425" s="192">
        <v>41961</v>
      </c>
      <c r="B1425" s="193">
        <v>3819</v>
      </c>
      <c r="C1425" s="324" t="s">
        <v>4923</v>
      </c>
      <c r="D1425" s="308" t="s">
        <v>396</v>
      </c>
      <c r="E1425" s="309">
        <v>530</v>
      </c>
      <c r="F1425" s="256">
        <v>41961</v>
      </c>
      <c r="G1425" s="229">
        <v>530</v>
      </c>
      <c r="H1425" s="217">
        <f t="shared" si="46"/>
        <v>0</v>
      </c>
      <c r="I1425" s="190" t="s">
        <v>4992</v>
      </c>
      <c r="M1425" s="192">
        <v>41945</v>
      </c>
      <c r="N1425" s="193">
        <v>2513</v>
      </c>
      <c r="O1425" s="324" t="s">
        <v>4923</v>
      </c>
      <c r="P1425" s="308" t="s">
        <v>4589</v>
      </c>
      <c r="Q1425" s="309">
        <v>477.7</v>
      </c>
      <c r="R1425" s="256">
        <v>41945</v>
      </c>
      <c r="S1425" s="42">
        <v>477.7</v>
      </c>
      <c r="T1425" s="77">
        <f t="shared" si="45"/>
        <v>0</v>
      </c>
      <c r="U1425" s="20" t="s">
        <v>4992</v>
      </c>
    </row>
    <row r="1426" spans="1:21" x14ac:dyDescent="0.25">
      <c r="A1426" s="246">
        <v>41961</v>
      </c>
      <c r="B1426" s="193">
        <v>3820</v>
      </c>
      <c r="C1426" s="324" t="s">
        <v>4923</v>
      </c>
      <c r="D1426" s="308" t="s">
        <v>47</v>
      </c>
      <c r="E1426" s="309">
        <v>3170</v>
      </c>
      <c r="F1426" s="256">
        <v>41963</v>
      </c>
      <c r="G1426" s="229">
        <v>3170</v>
      </c>
      <c r="H1426" s="217">
        <f t="shared" si="46"/>
        <v>0</v>
      </c>
      <c r="I1426" s="190" t="s">
        <v>5251</v>
      </c>
      <c r="J1426" s="21"/>
      <c r="K1426" s="21"/>
      <c r="M1426" s="246">
        <v>41946</v>
      </c>
      <c r="N1426" s="193">
        <v>2591</v>
      </c>
      <c r="O1426" s="324" t="s">
        <v>4923</v>
      </c>
      <c r="P1426" s="661" t="s">
        <v>4589</v>
      </c>
      <c r="Q1426" s="309">
        <v>3746.8</v>
      </c>
      <c r="R1426" s="256">
        <v>41946</v>
      </c>
      <c r="S1426" s="42">
        <v>3746.8</v>
      </c>
      <c r="T1426" s="77">
        <f t="shared" si="45"/>
        <v>0</v>
      </c>
      <c r="U1426" s="50" t="s">
        <v>4992</v>
      </c>
    </row>
    <row r="1427" spans="1:21" x14ac:dyDescent="0.25">
      <c r="A1427" s="192">
        <v>41961</v>
      </c>
      <c r="B1427" s="193">
        <v>3821</v>
      </c>
      <c r="C1427" s="324" t="s">
        <v>4923</v>
      </c>
      <c r="D1427" s="308" t="s">
        <v>149</v>
      </c>
      <c r="E1427" s="309">
        <v>16006.6</v>
      </c>
      <c r="F1427" s="256">
        <v>41962</v>
      </c>
      <c r="G1427" s="229">
        <v>16006.6</v>
      </c>
      <c r="H1427" s="217">
        <f t="shared" si="46"/>
        <v>0</v>
      </c>
      <c r="I1427" s="190" t="s">
        <v>6049</v>
      </c>
      <c r="J1427" s="21"/>
      <c r="K1427" s="21"/>
      <c r="M1427" s="192">
        <v>41948</v>
      </c>
      <c r="N1427" s="193">
        <v>2731</v>
      </c>
      <c r="O1427" s="324" t="s">
        <v>4923</v>
      </c>
      <c r="P1427" s="308" t="s">
        <v>4589</v>
      </c>
      <c r="Q1427" s="309">
        <v>340.2</v>
      </c>
      <c r="R1427" s="256">
        <v>41948</v>
      </c>
      <c r="S1427" s="42">
        <v>340.2</v>
      </c>
      <c r="T1427" s="217">
        <f t="shared" si="45"/>
        <v>0</v>
      </c>
      <c r="U1427" s="190" t="s">
        <v>4992</v>
      </c>
    </row>
    <row r="1428" spans="1:21" x14ac:dyDescent="0.25">
      <c r="A1428" s="246">
        <v>41961</v>
      </c>
      <c r="B1428" s="193">
        <v>3822</v>
      </c>
      <c r="C1428" s="324" t="s">
        <v>4923</v>
      </c>
      <c r="D1428" s="308" t="s">
        <v>855</v>
      </c>
      <c r="E1428" s="309">
        <v>13007</v>
      </c>
      <c r="F1428" s="256">
        <v>41962</v>
      </c>
      <c r="G1428" s="229">
        <v>13007</v>
      </c>
      <c r="H1428" s="217">
        <f t="shared" si="46"/>
        <v>0</v>
      </c>
      <c r="I1428" s="190" t="s">
        <v>6049</v>
      </c>
      <c r="J1428" s="21"/>
      <c r="K1428" s="21"/>
      <c r="M1428" s="246">
        <v>41949</v>
      </c>
      <c r="N1428" s="193">
        <v>2833</v>
      </c>
      <c r="O1428" s="324" t="s">
        <v>4923</v>
      </c>
      <c r="P1428" s="308" t="s">
        <v>4589</v>
      </c>
      <c r="Q1428" s="309">
        <v>3671.6</v>
      </c>
      <c r="R1428" s="256">
        <v>41949</v>
      </c>
      <c r="S1428" s="42">
        <v>3671.6</v>
      </c>
      <c r="T1428" s="217">
        <f t="shared" si="45"/>
        <v>0</v>
      </c>
      <c r="U1428" s="190" t="s">
        <v>4992</v>
      </c>
    </row>
    <row r="1429" spans="1:21" x14ac:dyDescent="0.25">
      <c r="A1429" s="192">
        <v>41961</v>
      </c>
      <c r="B1429" s="193">
        <v>3823</v>
      </c>
      <c r="C1429" s="324" t="s">
        <v>4923</v>
      </c>
      <c r="D1429" s="308" t="s">
        <v>4667</v>
      </c>
      <c r="E1429" s="309">
        <v>4289.1000000000004</v>
      </c>
      <c r="F1429" s="256">
        <v>41962</v>
      </c>
      <c r="G1429" s="229">
        <v>4289.1000000000004</v>
      </c>
      <c r="H1429" s="217">
        <f t="shared" si="46"/>
        <v>0</v>
      </c>
      <c r="I1429" s="190" t="s">
        <v>6049</v>
      </c>
      <c r="J1429" s="21"/>
      <c r="K1429" s="21"/>
      <c r="M1429" s="192">
        <v>41951</v>
      </c>
      <c r="N1429" s="193">
        <v>3022</v>
      </c>
      <c r="O1429" s="324" t="s">
        <v>4923</v>
      </c>
      <c r="P1429" s="20" t="s">
        <v>4589</v>
      </c>
      <c r="Q1429" s="213">
        <v>346.5</v>
      </c>
      <c r="R1429" s="256">
        <v>41951</v>
      </c>
      <c r="S1429" s="42">
        <v>346.5</v>
      </c>
      <c r="T1429" s="217">
        <f t="shared" si="45"/>
        <v>0</v>
      </c>
      <c r="U1429" s="20" t="s">
        <v>4992</v>
      </c>
    </row>
    <row r="1430" spans="1:21" x14ac:dyDescent="0.25">
      <c r="A1430" s="246">
        <v>41961</v>
      </c>
      <c r="B1430" s="193">
        <v>3824</v>
      </c>
      <c r="C1430" s="324" t="s">
        <v>4923</v>
      </c>
      <c r="D1430" s="308" t="s">
        <v>853</v>
      </c>
      <c r="E1430" s="309">
        <v>3528</v>
      </c>
      <c r="F1430" s="256" t="s">
        <v>6717</v>
      </c>
      <c r="G1430" s="229">
        <v>3528</v>
      </c>
      <c r="H1430" s="217">
        <f t="shared" si="46"/>
        <v>0</v>
      </c>
      <c r="I1430" s="190" t="s">
        <v>6049</v>
      </c>
      <c r="J1430" s="21"/>
      <c r="K1430" s="21"/>
      <c r="M1430" s="246">
        <v>41953</v>
      </c>
      <c r="N1430" s="193">
        <v>3147</v>
      </c>
      <c r="O1430" s="324" t="s">
        <v>4923</v>
      </c>
      <c r="P1430" s="20" t="s">
        <v>4589</v>
      </c>
      <c r="Q1430" s="213">
        <v>2937</v>
      </c>
      <c r="R1430" s="256">
        <v>41953</v>
      </c>
      <c r="S1430" s="42">
        <v>2937</v>
      </c>
      <c r="T1430" s="217">
        <f t="shared" si="45"/>
        <v>0</v>
      </c>
      <c r="U1430" s="20" t="s">
        <v>4992</v>
      </c>
    </row>
    <row r="1431" spans="1:21" x14ac:dyDescent="0.25">
      <c r="A1431" s="192">
        <v>41961</v>
      </c>
      <c r="B1431" s="193">
        <v>3825</v>
      </c>
      <c r="C1431" s="324" t="s">
        <v>4923</v>
      </c>
      <c r="D1431" s="295" t="s">
        <v>6716</v>
      </c>
      <c r="E1431" s="296">
        <v>0</v>
      </c>
      <c r="F1431" s="256"/>
      <c r="G1431" s="229"/>
      <c r="H1431" s="217">
        <f t="shared" si="46"/>
        <v>0</v>
      </c>
      <c r="I1431" s="190" t="s">
        <v>3076</v>
      </c>
      <c r="J1431" s="21"/>
      <c r="K1431" s="21"/>
      <c r="M1431" s="192">
        <v>41956</v>
      </c>
      <c r="N1431" s="193">
        <v>3413</v>
      </c>
      <c r="O1431" s="324" t="s">
        <v>4923</v>
      </c>
      <c r="P1431" s="20" t="s">
        <v>4589</v>
      </c>
      <c r="Q1431" s="213">
        <v>3742.2</v>
      </c>
      <c r="R1431" s="256">
        <v>41956</v>
      </c>
      <c r="S1431" s="42">
        <v>3742.2</v>
      </c>
      <c r="T1431" s="217">
        <f t="shared" si="45"/>
        <v>0</v>
      </c>
      <c r="U1431" s="20" t="s">
        <v>4992</v>
      </c>
    </row>
    <row r="1432" spans="1:21" x14ac:dyDescent="0.25">
      <c r="A1432" s="246">
        <v>41961</v>
      </c>
      <c r="B1432" s="193">
        <v>3826</v>
      </c>
      <c r="C1432" s="324" t="s">
        <v>4923</v>
      </c>
      <c r="D1432" s="308" t="s">
        <v>133</v>
      </c>
      <c r="E1432" s="309">
        <v>2086.8000000000002</v>
      </c>
      <c r="F1432" s="256">
        <v>41961</v>
      </c>
      <c r="G1432" s="229">
        <v>2086.8000000000002</v>
      </c>
      <c r="H1432" s="217">
        <f t="shared" si="46"/>
        <v>0</v>
      </c>
      <c r="I1432" s="190" t="s">
        <v>4992</v>
      </c>
      <c r="J1432" s="21"/>
      <c r="K1432" s="21"/>
      <c r="M1432" s="246">
        <v>41959</v>
      </c>
      <c r="N1432" s="193">
        <v>3647</v>
      </c>
      <c r="O1432" s="324" t="s">
        <v>4923</v>
      </c>
      <c r="P1432" s="20" t="s">
        <v>4589</v>
      </c>
      <c r="Q1432" s="213">
        <v>119.6</v>
      </c>
      <c r="R1432" s="256">
        <v>41959</v>
      </c>
      <c r="S1432" s="42">
        <v>119.6</v>
      </c>
      <c r="T1432" s="217">
        <f t="shared" si="45"/>
        <v>0</v>
      </c>
      <c r="U1432" s="20" t="s">
        <v>4992</v>
      </c>
    </row>
    <row r="1433" spans="1:21" x14ac:dyDescent="0.25">
      <c r="A1433" s="192">
        <v>41961</v>
      </c>
      <c r="B1433" s="193">
        <v>3827</v>
      </c>
      <c r="C1433" s="324" t="s">
        <v>4923</v>
      </c>
      <c r="D1433" s="308" t="s">
        <v>124</v>
      </c>
      <c r="E1433" s="309">
        <v>3528</v>
      </c>
      <c r="F1433" s="256">
        <v>41963</v>
      </c>
      <c r="G1433" s="229">
        <v>3528</v>
      </c>
      <c r="H1433" s="217">
        <f t="shared" si="46"/>
        <v>0</v>
      </c>
      <c r="I1433" s="190" t="s">
        <v>4992</v>
      </c>
      <c r="J1433" s="21"/>
      <c r="K1433" s="21"/>
      <c r="M1433" s="192">
        <v>41960</v>
      </c>
      <c r="N1433" s="193">
        <v>3690</v>
      </c>
      <c r="O1433" s="324" t="s">
        <v>4923</v>
      </c>
      <c r="P1433" s="20" t="s">
        <v>4589</v>
      </c>
      <c r="Q1433" s="213">
        <v>3676.2</v>
      </c>
      <c r="R1433" s="256">
        <v>41960</v>
      </c>
      <c r="S1433" s="229">
        <v>3676.2</v>
      </c>
      <c r="T1433" s="217">
        <f t="shared" si="45"/>
        <v>0</v>
      </c>
      <c r="U1433" s="20" t="s">
        <v>4992</v>
      </c>
    </row>
    <row r="1434" spans="1:21" x14ac:dyDescent="0.25">
      <c r="A1434" s="246">
        <v>41961</v>
      </c>
      <c r="B1434" s="193">
        <v>3828</v>
      </c>
      <c r="C1434" s="324" t="s">
        <v>4923</v>
      </c>
      <c r="D1434" s="308" t="s">
        <v>4702</v>
      </c>
      <c r="E1434" s="309">
        <v>486</v>
      </c>
      <c r="F1434" s="256">
        <v>41961</v>
      </c>
      <c r="G1434" s="229">
        <v>486</v>
      </c>
      <c r="H1434" s="217">
        <f t="shared" si="46"/>
        <v>0</v>
      </c>
      <c r="I1434" s="190" t="s">
        <v>4992</v>
      </c>
      <c r="J1434" s="21"/>
      <c r="K1434" s="21"/>
      <c r="M1434" s="246">
        <v>41962</v>
      </c>
      <c r="N1434" s="193">
        <v>3892</v>
      </c>
      <c r="O1434" s="324" t="s">
        <v>4923</v>
      </c>
      <c r="P1434" s="576" t="s">
        <v>4589</v>
      </c>
      <c r="Q1434" s="309">
        <v>317.39999999999998</v>
      </c>
      <c r="R1434" s="256">
        <v>41962</v>
      </c>
      <c r="S1434" s="42">
        <v>317.39999999999998</v>
      </c>
      <c r="T1434" s="217">
        <f t="shared" si="45"/>
        <v>0</v>
      </c>
      <c r="U1434" s="20" t="s">
        <v>4992</v>
      </c>
    </row>
    <row r="1435" spans="1:21" x14ac:dyDescent="0.25">
      <c r="A1435" s="192">
        <v>41961</v>
      </c>
      <c r="B1435" s="193">
        <v>3829</v>
      </c>
      <c r="C1435" s="324" t="s">
        <v>4923</v>
      </c>
      <c r="D1435" s="308" t="s">
        <v>4974</v>
      </c>
      <c r="E1435" s="309">
        <v>460</v>
      </c>
      <c r="F1435" s="256">
        <v>41963</v>
      </c>
      <c r="G1435" s="229">
        <v>460</v>
      </c>
      <c r="H1435" s="217">
        <f t="shared" si="46"/>
        <v>0</v>
      </c>
      <c r="I1435" s="190" t="s">
        <v>4992</v>
      </c>
      <c r="J1435" s="21"/>
      <c r="K1435" s="21"/>
      <c r="M1435" s="192">
        <v>41963</v>
      </c>
      <c r="N1435" s="193">
        <v>3948</v>
      </c>
      <c r="O1435" s="324" t="s">
        <v>4923</v>
      </c>
      <c r="P1435" s="308" t="s">
        <v>4589</v>
      </c>
      <c r="Q1435" s="309">
        <v>3309.9</v>
      </c>
      <c r="R1435" s="256">
        <v>41963</v>
      </c>
      <c r="S1435" s="42">
        <v>3309.9</v>
      </c>
      <c r="T1435" s="217">
        <f t="shared" si="45"/>
        <v>0</v>
      </c>
      <c r="U1435" s="20" t="s">
        <v>4992</v>
      </c>
    </row>
    <row r="1436" spans="1:21" x14ac:dyDescent="0.25">
      <c r="A1436" s="246">
        <v>41961</v>
      </c>
      <c r="B1436" s="193">
        <v>3830</v>
      </c>
      <c r="C1436" s="324" t="s">
        <v>4923</v>
      </c>
      <c r="D1436" s="308" t="s">
        <v>240</v>
      </c>
      <c r="E1436" s="309">
        <v>45435.4</v>
      </c>
      <c r="F1436" s="412" t="s">
        <v>6718</v>
      </c>
      <c r="G1436" s="229">
        <v>45435.4</v>
      </c>
      <c r="H1436" s="217">
        <f t="shared" si="46"/>
        <v>0</v>
      </c>
      <c r="I1436" s="190" t="s">
        <v>6049</v>
      </c>
      <c r="J1436" s="21"/>
      <c r="K1436" s="21"/>
      <c r="M1436" s="246">
        <v>41963</v>
      </c>
      <c r="N1436" s="193">
        <v>3999</v>
      </c>
      <c r="O1436" s="324" t="s">
        <v>4923</v>
      </c>
      <c r="P1436" s="308" t="s">
        <v>4589</v>
      </c>
      <c r="Q1436" s="309">
        <v>80</v>
      </c>
      <c r="R1436" s="256">
        <v>41963</v>
      </c>
      <c r="S1436" s="42">
        <v>80</v>
      </c>
      <c r="T1436" s="217">
        <f t="shared" si="45"/>
        <v>0</v>
      </c>
      <c r="U1436" s="20" t="s">
        <v>4992</v>
      </c>
    </row>
    <row r="1437" spans="1:21" x14ac:dyDescent="0.25">
      <c r="A1437" s="192">
        <v>41961</v>
      </c>
      <c r="B1437" s="193">
        <v>3831</v>
      </c>
      <c r="C1437" s="324" t="s">
        <v>4923</v>
      </c>
      <c r="D1437" s="308" t="s">
        <v>6619</v>
      </c>
      <c r="E1437" s="309">
        <v>32632.67</v>
      </c>
      <c r="F1437" s="412" t="s">
        <v>6719</v>
      </c>
      <c r="G1437" s="229">
        <v>32632.67</v>
      </c>
      <c r="H1437" s="217">
        <f t="shared" si="46"/>
        <v>0</v>
      </c>
      <c r="I1437" s="190" t="s">
        <v>6049</v>
      </c>
      <c r="J1437" s="21"/>
      <c r="K1437" s="21"/>
      <c r="M1437" s="192">
        <v>41967</v>
      </c>
      <c r="N1437" s="193">
        <v>4271</v>
      </c>
      <c r="O1437" s="322" t="s">
        <v>4923</v>
      </c>
      <c r="P1437" s="308" t="s">
        <v>4589</v>
      </c>
      <c r="Q1437" s="309">
        <v>3550.8</v>
      </c>
      <c r="R1437" s="368">
        <v>41967</v>
      </c>
      <c r="S1437" s="42">
        <v>3550.8</v>
      </c>
      <c r="T1437" s="217">
        <f t="shared" si="45"/>
        <v>0</v>
      </c>
      <c r="U1437" s="190" t="s">
        <v>4992</v>
      </c>
    </row>
    <row r="1438" spans="1:21" x14ac:dyDescent="0.25">
      <c r="A1438" s="246">
        <v>41961</v>
      </c>
      <c r="B1438" s="193">
        <v>3832</v>
      </c>
      <c r="C1438" s="324" t="s">
        <v>4923</v>
      </c>
      <c r="D1438" s="308" t="s">
        <v>4843</v>
      </c>
      <c r="E1438" s="309">
        <v>1110.3</v>
      </c>
      <c r="F1438" s="256">
        <v>41962</v>
      </c>
      <c r="G1438" s="229">
        <v>1110.3</v>
      </c>
      <c r="H1438" s="217">
        <f t="shared" si="46"/>
        <v>0</v>
      </c>
      <c r="I1438" s="190" t="s">
        <v>6049</v>
      </c>
      <c r="J1438" s="21"/>
      <c r="K1438" s="21"/>
      <c r="M1438" s="246">
        <v>41972</v>
      </c>
      <c r="N1438" s="193">
        <v>4778</v>
      </c>
      <c r="O1438" s="322" t="s">
        <v>4923</v>
      </c>
      <c r="P1438" s="308" t="s">
        <v>4589</v>
      </c>
      <c r="Q1438" s="309">
        <v>2240.6</v>
      </c>
      <c r="R1438" s="368">
        <v>41972</v>
      </c>
      <c r="S1438" s="229">
        <v>2240.6</v>
      </c>
      <c r="T1438" s="217">
        <f t="shared" si="45"/>
        <v>0</v>
      </c>
      <c r="U1438" s="20" t="s">
        <v>4992</v>
      </c>
    </row>
    <row r="1439" spans="1:21" x14ac:dyDescent="0.25">
      <c r="A1439" s="192">
        <v>41961</v>
      </c>
      <c r="B1439" s="193">
        <v>3833</v>
      </c>
      <c r="C1439" s="324" t="s">
        <v>4923</v>
      </c>
      <c r="D1439" s="308" t="s">
        <v>4662</v>
      </c>
      <c r="E1439" s="309">
        <v>2906.4</v>
      </c>
      <c r="F1439" s="256">
        <v>41961</v>
      </c>
      <c r="G1439" s="229">
        <v>2906.4</v>
      </c>
      <c r="H1439" s="217">
        <f t="shared" si="46"/>
        <v>0</v>
      </c>
      <c r="I1439" s="20" t="s">
        <v>4992</v>
      </c>
      <c r="J1439" s="21"/>
      <c r="K1439" s="21"/>
      <c r="M1439" s="192">
        <v>41972</v>
      </c>
      <c r="N1439" s="193">
        <v>4781</v>
      </c>
      <c r="O1439" s="322" t="s">
        <v>4923</v>
      </c>
      <c r="P1439" s="308" t="s">
        <v>4589</v>
      </c>
      <c r="Q1439" s="309">
        <v>140.30000000000001</v>
      </c>
      <c r="R1439" s="368">
        <v>41972</v>
      </c>
      <c r="S1439" s="229">
        <v>140.30000000000001</v>
      </c>
      <c r="T1439" s="217">
        <f t="shared" si="45"/>
        <v>0</v>
      </c>
      <c r="U1439" s="20" t="s">
        <v>4992</v>
      </c>
    </row>
    <row r="1440" spans="1:21" x14ac:dyDescent="0.25">
      <c r="A1440" s="246">
        <v>41961</v>
      </c>
      <c r="B1440" s="193">
        <v>3834</v>
      </c>
      <c r="C1440" s="324" t="s">
        <v>4923</v>
      </c>
      <c r="D1440" s="308" t="s">
        <v>1607</v>
      </c>
      <c r="E1440" s="309">
        <v>2632</v>
      </c>
      <c r="F1440" s="256">
        <v>41961</v>
      </c>
      <c r="G1440" s="229">
        <v>2632</v>
      </c>
      <c r="H1440" s="217">
        <f t="shared" si="46"/>
        <v>0</v>
      </c>
      <c r="I1440" s="20" t="s">
        <v>4992</v>
      </c>
      <c r="J1440" s="21"/>
      <c r="K1440" s="21"/>
      <c r="M1440" s="246">
        <v>41973</v>
      </c>
      <c r="N1440" s="193">
        <v>4849</v>
      </c>
      <c r="O1440" s="322" t="s">
        <v>4923</v>
      </c>
      <c r="P1440" s="308" t="s">
        <v>4589</v>
      </c>
      <c r="Q1440" s="309">
        <v>127.5</v>
      </c>
      <c r="R1440" s="368">
        <v>41973</v>
      </c>
      <c r="S1440" s="229">
        <v>127.5</v>
      </c>
      <c r="T1440" s="217">
        <f t="shared" si="45"/>
        <v>0</v>
      </c>
      <c r="U1440" s="20" t="s">
        <v>4992</v>
      </c>
    </row>
    <row r="1441" spans="1:21" x14ac:dyDescent="0.25">
      <c r="A1441" s="192">
        <v>41961</v>
      </c>
      <c r="B1441" s="193">
        <v>3835</v>
      </c>
      <c r="C1441" s="324" t="s">
        <v>4923</v>
      </c>
      <c r="D1441" s="308" t="s">
        <v>133</v>
      </c>
      <c r="E1441" s="309">
        <v>23782</v>
      </c>
      <c r="F1441" s="256">
        <v>41961</v>
      </c>
      <c r="G1441" s="229">
        <v>23782</v>
      </c>
      <c r="H1441" s="217">
        <f t="shared" si="46"/>
        <v>0</v>
      </c>
      <c r="I1441" s="20" t="s">
        <v>4992</v>
      </c>
      <c r="J1441" s="21"/>
      <c r="K1441" s="21"/>
      <c r="M1441" s="192">
        <v>41946</v>
      </c>
      <c r="N1441" s="193">
        <v>2594</v>
      </c>
      <c r="O1441" s="324" t="s">
        <v>4923</v>
      </c>
      <c r="P1441" s="661" t="s">
        <v>346</v>
      </c>
      <c r="Q1441" s="309">
        <v>2137.1999999999998</v>
      </c>
      <c r="R1441" s="256">
        <v>41947</v>
      </c>
      <c r="S1441" s="42">
        <v>2137.1999999999998</v>
      </c>
      <c r="T1441" s="77">
        <f t="shared" si="45"/>
        <v>0</v>
      </c>
      <c r="U1441" s="50" t="s">
        <v>6049</v>
      </c>
    </row>
    <row r="1442" spans="1:21" x14ac:dyDescent="0.25">
      <c r="A1442" s="246">
        <v>41961</v>
      </c>
      <c r="B1442" s="193">
        <v>3836</v>
      </c>
      <c r="C1442" s="324" t="s">
        <v>4923</v>
      </c>
      <c r="D1442" s="308" t="s">
        <v>104</v>
      </c>
      <c r="E1442" s="309">
        <v>1505</v>
      </c>
      <c r="F1442" s="256">
        <v>41961</v>
      </c>
      <c r="G1442" s="229">
        <v>1505</v>
      </c>
      <c r="H1442" s="217">
        <f t="shared" si="46"/>
        <v>0</v>
      </c>
      <c r="I1442" s="20" t="s">
        <v>4992</v>
      </c>
      <c r="J1442" s="21"/>
      <c r="K1442" s="21"/>
      <c r="M1442" s="246">
        <v>41948</v>
      </c>
      <c r="N1442" s="193">
        <v>2779</v>
      </c>
      <c r="O1442" s="324" t="s">
        <v>4923</v>
      </c>
      <c r="P1442" s="308" t="s">
        <v>346</v>
      </c>
      <c r="Q1442" s="309">
        <v>3141.8</v>
      </c>
      <c r="R1442" s="256">
        <v>41949</v>
      </c>
      <c r="S1442" s="42">
        <v>3141.8</v>
      </c>
      <c r="T1442" s="217">
        <f t="shared" si="45"/>
        <v>0</v>
      </c>
      <c r="U1442" s="190" t="s">
        <v>4997</v>
      </c>
    </row>
    <row r="1443" spans="1:21" x14ac:dyDescent="0.25">
      <c r="A1443" s="192">
        <v>41961</v>
      </c>
      <c r="B1443" s="193">
        <v>3837</v>
      </c>
      <c r="C1443" s="324" t="s">
        <v>4923</v>
      </c>
      <c r="D1443" s="308" t="s">
        <v>4649</v>
      </c>
      <c r="E1443" s="309">
        <v>5338.1</v>
      </c>
      <c r="F1443" s="256">
        <v>41961</v>
      </c>
      <c r="G1443" s="229">
        <v>5338.1</v>
      </c>
      <c r="H1443" s="217">
        <f t="shared" si="46"/>
        <v>0</v>
      </c>
      <c r="I1443" s="20" t="s">
        <v>4992</v>
      </c>
      <c r="J1443" s="21"/>
      <c r="K1443" s="21"/>
      <c r="M1443" s="192">
        <v>41953</v>
      </c>
      <c r="N1443" s="193">
        <v>3167</v>
      </c>
      <c r="O1443" s="324" t="s">
        <v>4923</v>
      </c>
      <c r="P1443" s="20" t="s">
        <v>346</v>
      </c>
      <c r="Q1443" s="213">
        <v>3562.7</v>
      </c>
      <c r="R1443" s="256">
        <v>41954</v>
      </c>
      <c r="S1443" s="42">
        <v>3562.7</v>
      </c>
      <c r="T1443" s="217">
        <f t="shared" si="45"/>
        <v>0</v>
      </c>
      <c r="U1443" s="190" t="s">
        <v>6049</v>
      </c>
    </row>
    <row r="1444" spans="1:21" x14ac:dyDescent="0.25">
      <c r="A1444" s="246">
        <v>41961</v>
      </c>
      <c r="B1444" s="193">
        <v>3838</v>
      </c>
      <c r="C1444" s="324" t="s">
        <v>4923</v>
      </c>
      <c r="D1444" s="308" t="s">
        <v>4649</v>
      </c>
      <c r="E1444" s="309">
        <v>2358.1999999999998</v>
      </c>
      <c r="F1444" s="256">
        <v>41961</v>
      </c>
      <c r="G1444" s="229">
        <v>2358.1999999999998</v>
      </c>
      <c r="H1444" s="217">
        <f t="shared" si="46"/>
        <v>0</v>
      </c>
      <c r="I1444" s="20" t="s">
        <v>4992</v>
      </c>
      <c r="J1444" s="21"/>
      <c r="K1444" s="21"/>
      <c r="M1444" s="246">
        <v>41955</v>
      </c>
      <c r="N1444" s="193">
        <v>3352</v>
      </c>
      <c r="O1444" s="324" t="s">
        <v>4923</v>
      </c>
      <c r="P1444" s="20" t="s">
        <v>346</v>
      </c>
      <c r="Q1444" s="213">
        <v>3468.4</v>
      </c>
      <c r="R1444" s="256">
        <v>41956</v>
      </c>
      <c r="S1444" s="42">
        <v>3468.4</v>
      </c>
      <c r="T1444" s="217">
        <f t="shared" si="45"/>
        <v>0</v>
      </c>
      <c r="U1444" s="190" t="s">
        <v>6049</v>
      </c>
    </row>
    <row r="1445" spans="1:21" x14ac:dyDescent="0.25">
      <c r="A1445" s="192">
        <v>41961</v>
      </c>
      <c r="B1445" s="193">
        <v>3839</v>
      </c>
      <c r="C1445" s="324" t="s">
        <v>4923</v>
      </c>
      <c r="D1445" s="295" t="s">
        <v>53</v>
      </c>
      <c r="E1445" s="296">
        <v>0</v>
      </c>
      <c r="F1445" s="256" t="s">
        <v>6720</v>
      </c>
      <c r="G1445" s="229"/>
      <c r="H1445" s="217">
        <f t="shared" si="46"/>
        <v>0</v>
      </c>
      <c r="I1445" s="20" t="s">
        <v>3076</v>
      </c>
      <c r="J1445" s="21"/>
      <c r="K1445" s="21"/>
      <c r="M1445" s="192">
        <v>41967</v>
      </c>
      <c r="N1445" s="193">
        <v>4313</v>
      </c>
      <c r="O1445" s="322" t="s">
        <v>4923</v>
      </c>
      <c r="P1445" s="308" t="s">
        <v>346</v>
      </c>
      <c r="Q1445" s="309">
        <v>3684.6</v>
      </c>
      <c r="R1445" s="368">
        <v>41968</v>
      </c>
      <c r="S1445" s="42">
        <v>3684.6</v>
      </c>
      <c r="T1445" s="217">
        <f t="shared" si="45"/>
        <v>0</v>
      </c>
      <c r="U1445" s="190" t="s">
        <v>6049</v>
      </c>
    </row>
    <row r="1446" spans="1:21" x14ac:dyDescent="0.25">
      <c r="A1446" s="246">
        <v>41961</v>
      </c>
      <c r="B1446" s="193">
        <v>3840</v>
      </c>
      <c r="C1446" s="324" t="s">
        <v>4923</v>
      </c>
      <c r="D1446" s="308" t="s">
        <v>4694</v>
      </c>
      <c r="E1446" s="309">
        <v>2380.8000000000002</v>
      </c>
      <c r="F1446" s="256">
        <v>41962</v>
      </c>
      <c r="G1446" s="229">
        <v>2380.8000000000002</v>
      </c>
      <c r="H1446" s="217">
        <f t="shared" si="46"/>
        <v>0</v>
      </c>
      <c r="I1446" s="20" t="s">
        <v>4993</v>
      </c>
      <c r="J1446" s="21"/>
      <c r="K1446" s="21"/>
      <c r="M1446" s="246">
        <v>41971</v>
      </c>
      <c r="N1446" s="193">
        <v>4693</v>
      </c>
      <c r="O1446" s="322" t="s">
        <v>4923</v>
      </c>
      <c r="P1446" s="308" t="s">
        <v>346</v>
      </c>
      <c r="Q1446" s="309">
        <v>1774.8</v>
      </c>
      <c r="R1446" s="256">
        <v>41973</v>
      </c>
      <c r="S1446" s="229">
        <v>1774.8</v>
      </c>
      <c r="T1446" s="217">
        <f t="shared" si="45"/>
        <v>0</v>
      </c>
      <c r="U1446" s="20" t="s">
        <v>6049</v>
      </c>
    </row>
    <row r="1447" spans="1:21" x14ac:dyDescent="0.25">
      <c r="A1447" s="192">
        <v>41961</v>
      </c>
      <c r="B1447" s="193">
        <v>3841</v>
      </c>
      <c r="C1447" s="324" t="s">
        <v>4923</v>
      </c>
      <c r="D1447" s="308" t="s">
        <v>5004</v>
      </c>
      <c r="E1447" s="309">
        <v>1296</v>
      </c>
      <c r="F1447" s="256">
        <v>41962</v>
      </c>
      <c r="G1447" s="229">
        <v>1296</v>
      </c>
      <c r="H1447" s="217">
        <f t="shared" si="46"/>
        <v>0</v>
      </c>
      <c r="I1447" s="20" t="s">
        <v>4993</v>
      </c>
      <c r="J1447" s="21"/>
      <c r="K1447" s="21"/>
      <c r="M1447" s="192">
        <v>41961</v>
      </c>
      <c r="N1447" s="193">
        <v>3824</v>
      </c>
      <c r="O1447" s="324" t="s">
        <v>4923</v>
      </c>
      <c r="P1447" s="308" t="s">
        <v>853</v>
      </c>
      <c r="Q1447" s="309">
        <v>3528</v>
      </c>
      <c r="R1447" s="256" t="s">
        <v>6717</v>
      </c>
      <c r="S1447" s="229">
        <v>3528</v>
      </c>
      <c r="T1447" s="217">
        <f t="shared" si="45"/>
        <v>0</v>
      </c>
      <c r="U1447" s="190" t="s">
        <v>6049</v>
      </c>
    </row>
    <row r="1448" spans="1:21" x14ac:dyDescent="0.25">
      <c r="A1448" s="246">
        <v>41961</v>
      </c>
      <c r="B1448" s="193">
        <v>3842</v>
      </c>
      <c r="C1448" s="324" t="s">
        <v>4923</v>
      </c>
      <c r="D1448" s="308" t="s">
        <v>134</v>
      </c>
      <c r="E1448" s="309">
        <v>7938.6</v>
      </c>
      <c r="F1448" s="256">
        <v>41962</v>
      </c>
      <c r="G1448" s="229">
        <v>7938.6</v>
      </c>
      <c r="H1448" s="217">
        <f t="shared" si="46"/>
        <v>0</v>
      </c>
      <c r="I1448" s="20" t="s">
        <v>4993</v>
      </c>
      <c r="J1448" s="21"/>
      <c r="K1448" s="21"/>
      <c r="M1448" s="246">
        <v>41969</v>
      </c>
      <c r="N1448" s="193">
        <v>4460</v>
      </c>
      <c r="O1448" s="322" t="s">
        <v>4923</v>
      </c>
      <c r="P1448" s="308" t="s">
        <v>853</v>
      </c>
      <c r="Q1448" s="309">
        <v>700.8</v>
      </c>
      <c r="R1448" s="256">
        <v>41970</v>
      </c>
      <c r="S1448" s="34">
        <v>700.8</v>
      </c>
      <c r="T1448" s="217">
        <f t="shared" si="45"/>
        <v>0</v>
      </c>
      <c r="U1448" s="108" t="s">
        <v>6049</v>
      </c>
    </row>
    <row r="1449" spans="1:21" x14ac:dyDescent="0.25">
      <c r="A1449" s="192">
        <v>41961</v>
      </c>
      <c r="B1449" s="193">
        <v>3843</v>
      </c>
      <c r="C1449" s="324" t="s">
        <v>4923</v>
      </c>
      <c r="D1449" s="308" t="s">
        <v>4632</v>
      </c>
      <c r="E1449" s="309">
        <v>23425</v>
      </c>
      <c r="F1449" s="256">
        <v>41962</v>
      </c>
      <c r="G1449" s="229">
        <v>23425</v>
      </c>
      <c r="H1449" s="217">
        <f t="shared" si="46"/>
        <v>0</v>
      </c>
      <c r="I1449" s="20" t="s">
        <v>4993</v>
      </c>
      <c r="J1449" s="21"/>
      <c r="K1449" s="21"/>
      <c r="M1449" s="192">
        <v>41969</v>
      </c>
      <c r="N1449" s="193">
        <v>4478</v>
      </c>
      <c r="O1449" s="322" t="s">
        <v>4923</v>
      </c>
      <c r="P1449" s="308" t="s">
        <v>853</v>
      </c>
      <c r="Q1449" s="309">
        <v>667.25</v>
      </c>
      <c r="R1449" s="256">
        <v>41970</v>
      </c>
      <c r="S1449" s="34">
        <v>667.25</v>
      </c>
      <c r="T1449" s="217">
        <f t="shared" si="45"/>
        <v>0</v>
      </c>
      <c r="U1449" s="108" t="s">
        <v>6049</v>
      </c>
    </row>
    <row r="1450" spans="1:21" x14ac:dyDescent="0.25">
      <c r="A1450" s="246">
        <v>41961</v>
      </c>
      <c r="B1450" s="193">
        <v>3844</v>
      </c>
      <c r="C1450" s="324" t="s">
        <v>4923</v>
      </c>
      <c r="D1450" s="308" t="s">
        <v>11</v>
      </c>
      <c r="E1450" s="309">
        <v>13596.5</v>
      </c>
      <c r="F1450" s="412">
        <v>41974</v>
      </c>
      <c r="G1450" s="219">
        <v>13596.5</v>
      </c>
      <c r="H1450" s="217">
        <f t="shared" si="46"/>
        <v>0</v>
      </c>
      <c r="I1450" s="20" t="s">
        <v>4993</v>
      </c>
      <c r="J1450" s="21"/>
      <c r="K1450" s="21"/>
      <c r="M1450" s="246">
        <v>41949</v>
      </c>
      <c r="N1450" s="193">
        <v>2792</v>
      </c>
      <c r="O1450" s="324" t="s">
        <v>4923</v>
      </c>
      <c r="P1450" s="308" t="s">
        <v>6639</v>
      </c>
      <c r="Q1450" s="309">
        <v>9770.4</v>
      </c>
      <c r="R1450" s="256">
        <v>41949</v>
      </c>
      <c r="S1450" s="42">
        <v>9770.4</v>
      </c>
      <c r="T1450" s="217">
        <f t="shared" si="45"/>
        <v>0</v>
      </c>
      <c r="U1450" s="190" t="s">
        <v>4992</v>
      </c>
    </row>
    <row r="1451" spans="1:21" x14ac:dyDescent="0.25">
      <c r="A1451" s="192">
        <v>41961</v>
      </c>
      <c r="B1451" s="193">
        <v>3845</v>
      </c>
      <c r="C1451" s="324" t="s">
        <v>4923</v>
      </c>
      <c r="D1451" s="308" t="s">
        <v>5004</v>
      </c>
      <c r="E1451" s="309">
        <v>4968</v>
      </c>
      <c r="F1451" s="256">
        <v>41962</v>
      </c>
      <c r="G1451" s="229">
        <v>4968</v>
      </c>
      <c r="H1451" s="217">
        <f t="shared" si="46"/>
        <v>0</v>
      </c>
      <c r="I1451" s="20" t="s">
        <v>4993</v>
      </c>
      <c r="J1451" s="21"/>
      <c r="K1451" s="21"/>
      <c r="M1451" s="192">
        <v>41945</v>
      </c>
      <c r="N1451" s="193">
        <v>2516</v>
      </c>
      <c r="O1451" s="324" t="s">
        <v>4923</v>
      </c>
      <c r="P1451" s="308" t="s">
        <v>55</v>
      </c>
      <c r="Q1451" s="309">
        <v>4032</v>
      </c>
      <c r="R1451" s="256">
        <v>41945</v>
      </c>
      <c r="S1451" s="42">
        <v>4032</v>
      </c>
      <c r="T1451" s="77">
        <f t="shared" si="45"/>
        <v>0</v>
      </c>
      <c r="U1451" s="20" t="s">
        <v>4992</v>
      </c>
    </row>
    <row r="1452" spans="1:21" x14ac:dyDescent="0.25">
      <c r="A1452" s="246">
        <v>41961</v>
      </c>
      <c r="B1452" s="193">
        <v>3846</v>
      </c>
      <c r="C1452" s="324" t="s">
        <v>4923</v>
      </c>
      <c r="D1452" s="308" t="s">
        <v>6721</v>
      </c>
      <c r="E1452" s="309">
        <v>2438.4</v>
      </c>
      <c r="F1452" s="256">
        <v>41962</v>
      </c>
      <c r="G1452" s="229">
        <v>2438.4</v>
      </c>
      <c r="H1452" s="217">
        <f t="shared" si="46"/>
        <v>0</v>
      </c>
      <c r="I1452" s="20" t="s">
        <v>4993</v>
      </c>
      <c r="J1452" s="21"/>
      <c r="K1452" s="21"/>
      <c r="M1452" s="246">
        <v>41953</v>
      </c>
      <c r="N1452" s="193">
        <v>3161</v>
      </c>
      <c r="O1452" s="324" t="s">
        <v>4923</v>
      </c>
      <c r="P1452" s="20" t="s">
        <v>55</v>
      </c>
      <c r="Q1452" s="213">
        <v>1244</v>
      </c>
      <c r="R1452" s="256">
        <v>41953</v>
      </c>
      <c r="S1452" s="42">
        <v>1244</v>
      </c>
      <c r="T1452" s="217">
        <f t="shared" si="45"/>
        <v>0</v>
      </c>
      <c r="U1452" s="190" t="s">
        <v>4992</v>
      </c>
    </row>
    <row r="1453" spans="1:21" x14ac:dyDescent="0.25">
      <c r="A1453" s="192">
        <v>41961</v>
      </c>
      <c r="B1453" s="193">
        <v>3847</v>
      </c>
      <c r="C1453" s="324" t="s">
        <v>4923</v>
      </c>
      <c r="D1453" s="308" t="s">
        <v>4612</v>
      </c>
      <c r="E1453" s="309">
        <v>11897.2</v>
      </c>
      <c r="F1453" s="256">
        <v>41962</v>
      </c>
      <c r="G1453" s="229">
        <v>11897.2</v>
      </c>
      <c r="H1453" s="217">
        <f t="shared" si="46"/>
        <v>0</v>
      </c>
      <c r="I1453" s="20" t="s">
        <v>4992</v>
      </c>
      <c r="J1453" s="21"/>
      <c r="K1453" s="21"/>
      <c r="M1453" s="192">
        <v>41953</v>
      </c>
      <c r="N1453" s="193">
        <v>3163</v>
      </c>
      <c r="O1453" s="324" t="s">
        <v>4923</v>
      </c>
      <c r="P1453" s="20" t="s">
        <v>55</v>
      </c>
      <c r="Q1453" s="213">
        <v>131.5</v>
      </c>
      <c r="R1453" s="256">
        <v>41953</v>
      </c>
      <c r="S1453" s="42">
        <v>131.5</v>
      </c>
      <c r="T1453" s="217">
        <f t="shared" si="45"/>
        <v>0</v>
      </c>
      <c r="U1453" s="190" t="s">
        <v>4992</v>
      </c>
    </row>
    <row r="1454" spans="1:21" x14ac:dyDescent="0.25">
      <c r="A1454" s="246">
        <v>41961</v>
      </c>
      <c r="B1454" s="193">
        <v>3848</v>
      </c>
      <c r="C1454" s="324" t="s">
        <v>4923</v>
      </c>
      <c r="D1454" s="308" t="s">
        <v>1915</v>
      </c>
      <c r="E1454" s="309">
        <v>487.7</v>
      </c>
      <c r="F1454" s="256">
        <v>41961</v>
      </c>
      <c r="G1454" s="229">
        <v>487.7</v>
      </c>
      <c r="H1454" s="217">
        <f t="shared" si="46"/>
        <v>0</v>
      </c>
      <c r="I1454" s="20" t="s">
        <v>4992</v>
      </c>
      <c r="J1454" s="21"/>
      <c r="K1454" s="21"/>
      <c r="M1454" s="246">
        <v>41955</v>
      </c>
      <c r="N1454" s="193">
        <v>3329</v>
      </c>
      <c r="O1454" s="324" t="s">
        <v>4923</v>
      </c>
      <c r="P1454" s="20" t="s">
        <v>55</v>
      </c>
      <c r="Q1454" s="213">
        <v>4314.7</v>
      </c>
      <c r="R1454" s="256">
        <v>41955</v>
      </c>
      <c r="S1454" s="42">
        <v>4314.7</v>
      </c>
      <c r="T1454" s="217">
        <f t="shared" si="45"/>
        <v>0</v>
      </c>
      <c r="U1454" s="190" t="s">
        <v>4992</v>
      </c>
    </row>
    <row r="1455" spans="1:21" x14ac:dyDescent="0.25">
      <c r="A1455" s="192">
        <v>41961</v>
      </c>
      <c r="B1455" s="193">
        <v>3849</v>
      </c>
      <c r="C1455" s="324" t="s">
        <v>4923</v>
      </c>
      <c r="D1455" s="308" t="s">
        <v>142</v>
      </c>
      <c r="E1455" s="309">
        <v>1447.5</v>
      </c>
      <c r="F1455" s="256">
        <v>41962</v>
      </c>
      <c r="G1455" s="229">
        <v>1447.5</v>
      </c>
      <c r="H1455" s="217">
        <f t="shared" si="46"/>
        <v>0</v>
      </c>
      <c r="I1455" s="20" t="s">
        <v>4997</v>
      </c>
      <c r="J1455" s="21"/>
      <c r="K1455" s="21"/>
      <c r="M1455" s="192">
        <v>41956</v>
      </c>
      <c r="N1455" s="193">
        <v>3412</v>
      </c>
      <c r="O1455" s="324" t="s">
        <v>4923</v>
      </c>
      <c r="P1455" s="20" t="s">
        <v>55</v>
      </c>
      <c r="Q1455" s="213">
        <v>3559.4</v>
      </c>
      <c r="R1455" s="256">
        <v>41956</v>
      </c>
      <c r="S1455" s="42">
        <v>3559.4</v>
      </c>
      <c r="T1455" s="217">
        <f t="shared" si="45"/>
        <v>0</v>
      </c>
      <c r="U1455" s="20" t="s">
        <v>4992</v>
      </c>
    </row>
    <row r="1456" spans="1:21" x14ac:dyDescent="0.25">
      <c r="A1456" s="246">
        <v>41961</v>
      </c>
      <c r="B1456" s="193">
        <v>3850</v>
      </c>
      <c r="C1456" s="324" t="s">
        <v>4923</v>
      </c>
      <c r="D1456" s="308" t="s">
        <v>2504</v>
      </c>
      <c r="E1456" s="309">
        <v>13065.6</v>
      </c>
      <c r="F1456" s="256">
        <v>41969</v>
      </c>
      <c r="G1456" s="229">
        <v>13065.6</v>
      </c>
      <c r="H1456" s="217">
        <f t="shared" si="46"/>
        <v>0</v>
      </c>
      <c r="I1456" s="20" t="s">
        <v>4997</v>
      </c>
      <c r="J1456" s="21"/>
      <c r="K1456" s="21"/>
      <c r="M1456" s="246">
        <v>41960</v>
      </c>
      <c r="N1456" s="193">
        <v>3716</v>
      </c>
      <c r="O1456" s="324" t="s">
        <v>4923</v>
      </c>
      <c r="P1456" s="20" t="s">
        <v>55</v>
      </c>
      <c r="Q1456" s="213">
        <v>2929.4</v>
      </c>
      <c r="R1456" s="256">
        <v>41960</v>
      </c>
      <c r="S1456" s="229">
        <v>2929.4</v>
      </c>
      <c r="T1456" s="217">
        <f t="shared" si="45"/>
        <v>0</v>
      </c>
      <c r="U1456" s="190" t="s">
        <v>4992</v>
      </c>
    </row>
    <row r="1457" spans="1:21" x14ac:dyDescent="0.25">
      <c r="A1457" s="192">
        <v>41961</v>
      </c>
      <c r="B1457" s="193">
        <v>3851</v>
      </c>
      <c r="C1457" s="324" t="s">
        <v>4923</v>
      </c>
      <c r="D1457" s="308" t="s">
        <v>560</v>
      </c>
      <c r="E1457" s="309">
        <v>11858.5</v>
      </c>
      <c r="F1457" s="256">
        <v>41962</v>
      </c>
      <c r="G1457" s="229">
        <v>11858.5</v>
      </c>
      <c r="H1457" s="217">
        <f t="shared" si="46"/>
        <v>0</v>
      </c>
      <c r="I1457" s="20" t="s">
        <v>4997</v>
      </c>
      <c r="J1457" s="21"/>
      <c r="K1457" s="21"/>
      <c r="M1457" s="192">
        <v>41961</v>
      </c>
      <c r="N1457" s="193">
        <v>3800</v>
      </c>
      <c r="O1457" s="324" t="s">
        <v>4923</v>
      </c>
      <c r="P1457" s="308" t="s">
        <v>55</v>
      </c>
      <c r="Q1457" s="309">
        <v>4115.8999999999996</v>
      </c>
      <c r="R1457" s="256">
        <v>41961</v>
      </c>
      <c r="S1457" s="229">
        <v>4115.8999999999996</v>
      </c>
      <c r="T1457" s="217">
        <f t="shared" si="45"/>
        <v>0</v>
      </c>
      <c r="U1457" s="190" t="s">
        <v>4992</v>
      </c>
    </row>
    <row r="1458" spans="1:21" x14ac:dyDescent="0.25">
      <c r="A1458" s="246">
        <v>41961</v>
      </c>
      <c r="B1458" s="193">
        <v>3852</v>
      </c>
      <c r="C1458" s="324" t="s">
        <v>4923</v>
      </c>
      <c r="D1458" s="308" t="s">
        <v>6641</v>
      </c>
      <c r="E1458" s="309">
        <v>218</v>
      </c>
      <c r="F1458" s="256">
        <v>42326</v>
      </c>
      <c r="G1458" s="229">
        <v>218</v>
      </c>
      <c r="H1458" s="217">
        <f t="shared" si="46"/>
        <v>0</v>
      </c>
      <c r="I1458" s="20" t="s">
        <v>4992</v>
      </c>
      <c r="K1458" s="33"/>
      <c r="M1458" s="246">
        <v>41972</v>
      </c>
      <c r="N1458" s="193">
        <v>4767</v>
      </c>
      <c r="O1458" s="322" t="s">
        <v>4923</v>
      </c>
      <c r="P1458" s="308" t="s">
        <v>55</v>
      </c>
      <c r="Q1458" s="309">
        <v>5578.9</v>
      </c>
      <c r="R1458" s="256">
        <v>41972</v>
      </c>
      <c r="S1458" s="229">
        <v>5578.9</v>
      </c>
      <c r="T1458" s="217">
        <f t="shared" si="45"/>
        <v>0</v>
      </c>
      <c r="U1458" s="20" t="s">
        <v>4992</v>
      </c>
    </row>
    <row r="1459" spans="1:21" x14ac:dyDescent="0.25">
      <c r="A1459" s="192">
        <v>41961</v>
      </c>
      <c r="B1459" s="193">
        <v>3853</v>
      </c>
      <c r="C1459" s="324" t="s">
        <v>4923</v>
      </c>
      <c r="D1459" s="308" t="s">
        <v>6609</v>
      </c>
      <c r="E1459" s="309">
        <v>2002.2</v>
      </c>
      <c r="F1459" s="256">
        <v>41962</v>
      </c>
      <c r="G1459" s="229">
        <v>2002.2</v>
      </c>
      <c r="H1459" s="217">
        <f t="shared" si="46"/>
        <v>0</v>
      </c>
      <c r="I1459" s="20" t="s">
        <v>4992</v>
      </c>
      <c r="M1459" s="192">
        <v>41948</v>
      </c>
      <c r="N1459" s="193">
        <v>2736</v>
      </c>
      <c r="O1459" s="324" t="s">
        <v>4923</v>
      </c>
      <c r="P1459" s="308" t="s">
        <v>2700</v>
      </c>
      <c r="Q1459" s="309">
        <v>5255.1</v>
      </c>
      <c r="R1459" s="256">
        <v>41949</v>
      </c>
      <c r="S1459" s="42">
        <v>5255.1</v>
      </c>
      <c r="T1459" s="217">
        <f t="shared" si="45"/>
        <v>0</v>
      </c>
      <c r="U1459" s="190" t="s">
        <v>5000</v>
      </c>
    </row>
    <row r="1460" spans="1:21" x14ac:dyDescent="0.25">
      <c r="A1460" s="246">
        <v>41961</v>
      </c>
      <c r="B1460" s="193">
        <v>3854</v>
      </c>
      <c r="C1460" s="324" t="s">
        <v>4923</v>
      </c>
      <c r="D1460" s="308" t="s">
        <v>257</v>
      </c>
      <c r="E1460" s="309">
        <v>4661.6000000000004</v>
      </c>
      <c r="F1460" s="256">
        <v>41962</v>
      </c>
      <c r="G1460" s="229">
        <v>4661.6000000000004</v>
      </c>
      <c r="H1460" s="217">
        <f t="shared" si="46"/>
        <v>0</v>
      </c>
      <c r="I1460" s="20" t="s">
        <v>4997</v>
      </c>
      <c r="M1460" s="246">
        <v>41954</v>
      </c>
      <c r="N1460" s="193">
        <v>3273</v>
      </c>
      <c r="O1460" s="324" t="s">
        <v>4923</v>
      </c>
      <c r="P1460" s="20" t="s">
        <v>2700</v>
      </c>
      <c r="Q1460" s="213">
        <v>744</v>
      </c>
      <c r="R1460" s="256">
        <v>41955</v>
      </c>
      <c r="S1460" s="42">
        <v>744</v>
      </c>
      <c r="T1460" s="217">
        <f t="shared" si="45"/>
        <v>0</v>
      </c>
      <c r="U1460" s="190" t="s">
        <v>5000</v>
      </c>
    </row>
    <row r="1461" spans="1:21" x14ac:dyDescent="0.25">
      <c r="A1461" s="192">
        <v>41961</v>
      </c>
      <c r="B1461" s="193">
        <v>3855</v>
      </c>
      <c r="C1461" s="324" t="s">
        <v>4923</v>
      </c>
      <c r="D1461" s="308" t="s">
        <v>6609</v>
      </c>
      <c r="E1461" s="309">
        <v>4804</v>
      </c>
      <c r="F1461" s="256">
        <v>41962</v>
      </c>
      <c r="G1461" s="229">
        <v>4804</v>
      </c>
      <c r="H1461" s="217">
        <f t="shared" si="46"/>
        <v>0</v>
      </c>
      <c r="I1461" s="20" t="s">
        <v>4992</v>
      </c>
      <c r="M1461" s="192">
        <v>41970</v>
      </c>
      <c r="N1461" s="193">
        <v>4580</v>
      </c>
      <c r="O1461" s="322" t="s">
        <v>4923</v>
      </c>
      <c r="P1461" s="199" t="s">
        <v>6331</v>
      </c>
      <c r="Q1461" s="238">
        <v>271.39999999999998</v>
      </c>
      <c r="R1461" s="256">
        <v>41970</v>
      </c>
      <c r="S1461" s="34">
        <v>271.39999999999998</v>
      </c>
      <c r="T1461" s="217">
        <f t="shared" si="45"/>
        <v>0</v>
      </c>
      <c r="U1461" s="36" t="s">
        <v>4992</v>
      </c>
    </row>
    <row r="1462" spans="1:21" x14ac:dyDescent="0.25">
      <c r="A1462" s="246">
        <v>41961</v>
      </c>
      <c r="B1462" s="193">
        <v>3856</v>
      </c>
      <c r="C1462" s="324" t="s">
        <v>4923</v>
      </c>
      <c r="D1462" s="308" t="s">
        <v>4617</v>
      </c>
      <c r="E1462" s="309">
        <v>8073.8</v>
      </c>
      <c r="F1462" s="256">
        <v>41962</v>
      </c>
      <c r="G1462" s="229">
        <v>8073.8</v>
      </c>
      <c r="H1462" s="217">
        <f t="shared" si="46"/>
        <v>0</v>
      </c>
      <c r="I1462" s="20" t="s">
        <v>4997</v>
      </c>
      <c r="M1462" s="246">
        <v>41948</v>
      </c>
      <c r="N1462" s="193">
        <v>2754</v>
      </c>
      <c r="O1462" s="324" t="s">
        <v>4923</v>
      </c>
      <c r="P1462" s="308" t="s">
        <v>4702</v>
      </c>
      <c r="Q1462" s="309">
        <v>953</v>
      </c>
      <c r="R1462" s="256">
        <v>41948</v>
      </c>
      <c r="S1462" s="42">
        <v>953</v>
      </c>
      <c r="T1462" s="217">
        <f t="shared" si="45"/>
        <v>0</v>
      </c>
      <c r="U1462" s="190" t="s">
        <v>4992</v>
      </c>
    </row>
    <row r="1463" spans="1:21" x14ac:dyDescent="0.25">
      <c r="A1463" s="192">
        <v>41961</v>
      </c>
      <c r="B1463" s="193">
        <v>3857</v>
      </c>
      <c r="C1463" s="324" t="s">
        <v>4923</v>
      </c>
      <c r="D1463" s="308" t="s">
        <v>4938</v>
      </c>
      <c r="E1463" s="309">
        <v>6765</v>
      </c>
      <c r="F1463" s="256">
        <v>41973</v>
      </c>
      <c r="G1463" s="229">
        <v>6765</v>
      </c>
      <c r="H1463" s="217">
        <f t="shared" si="46"/>
        <v>0</v>
      </c>
      <c r="I1463" s="20" t="s">
        <v>4995</v>
      </c>
      <c r="M1463" s="192">
        <v>41948</v>
      </c>
      <c r="N1463" s="193">
        <v>2755</v>
      </c>
      <c r="O1463" s="324" t="s">
        <v>4923</v>
      </c>
      <c r="P1463" s="308" t="s">
        <v>4702</v>
      </c>
      <c r="Q1463" s="309">
        <v>330.4</v>
      </c>
      <c r="R1463" s="256">
        <v>41948</v>
      </c>
      <c r="S1463" s="42">
        <v>330.4</v>
      </c>
      <c r="T1463" s="217">
        <f t="shared" si="45"/>
        <v>0</v>
      </c>
      <c r="U1463" s="190" t="s">
        <v>4992</v>
      </c>
    </row>
    <row r="1464" spans="1:21" x14ac:dyDescent="0.25">
      <c r="A1464" s="246">
        <v>41961</v>
      </c>
      <c r="B1464" s="193">
        <v>3858</v>
      </c>
      <c r="C1464" s="324" t="s">
        <v>4923</v>
      </c>
      <c r="D1464" s="308" t="s">
        <v>63</v>
      </c>
      <c r="E1464" s="309">
        <v>2381.4</v>
      </c>
      <c r="F1464" s="256">
        <v>41962</v>
      </c>
      <c r="G1464" s="229">
        <v>2381.4</v>
      </c>
      <c r="H1464" s="217">
        <f t="shared" si="46"/>
        <v>0</v>
      </c>
      <c r="I1464" s="20" t="s">
        <v>4995</v>
      </c>
      <c r="M1464" s="246">
        <v>41953</v>
      </c>
      <c r="N1464" s="193">
        <v>3159</v>
      </c>
      <c r="O1464" s="324" t="s">
        <v>4923</v>
      </c>
      <c r="P1464" s="20" t="s">
        <v>4702</v>
      </c>
      <c r="Q1464" s="213">
        <v>599.20000000000005</v>
      </c>
      <c r="R1464" s="256">
        <v>41953</v>
      </c>
      <c r="S1464" s="42">
        <v>599.20000000000005</v>
      </c>
      <c r="T1464" s="217">
        <f t="shared" si="45"/>
        <v>0</v>
      </c>
      <c r="U1464" s="190" t="s">
        <v>4992</v>
      </c>
    </row>
    <row r="1465" spans="1:21" x14ac:dyDescent="0.25">
      <c r="A1465" s="192">
        <v>41961</v>
      </c>
      <c r="B1465" s="193">
        <v>3859</v>
      </c>
      <c r="C1465" s="324" t="s">
        <v>4923</v>
      </c>
      <c r="D1465" s="576" t="s">
        <v>4633</v>
      </c>
      <c r="E1465" s="309">
        <v>9000</v>
      </c>
      <c r="F1465" s="256">
        <v>42006</v>
      </c>
      <c r="G1465" s="229">
        <v>9000</v>
      </c>
      <c r="H1465" s="217">
        <f t="shared" si="46"/>
        <v>0</v>
      </c>
      <c r="I1465" s="20" t="s">
        <v>4992</v>
      </c>
      <c r="M1465" s="192">
        <v>41961</v>
      </c>
      <c r="N1465" s="193">
        <v>3828</v>
      </c>
      <c r="O1465" s="324" t="s">
        <v>4923</v>
      </c>
      <c r="P1465" s="308" t="s">
        <v>4702</v>
      </c>
      <c r="Q1465" s="309">
        <v>486</v>
      </c>
      <c r="R1465" s="256">
        <v>41961</v>
      </c>
      <c r="S1465" s="229">
        <v>486</v>
      </c>
      <c r="T1465" s="217">
        <f t="shared" si="45"/>
        <v>0</v>
      </c>
      <c r="U1465" s="190" t="s">
        <v>4992</v>
      </c>
    </row>
    <row r="1466" spans="1:21" x14ac:dyDescent="0.25">
      <c r="A1466" s="246">
        <v>41961</v>
      </c>
      <c r="B1466" s="193">
        <v>3860</v>
      </c>
      <c r="C1466" s="324" t="s">
        <v>4923</v>
      </c>
      <c r="D1466" s="308" t="s">
        <v>3477</v>
      </c>
      <c r="E1466" s="309">
        <v>6615</v>
      </c>
      <c r="F1466" s="256">
        <v>41962</v>
      </c>
      <c r="G1466" s="229">
        <v>6615</v>
      </c>
      <c r="H1466" s="217">
        <f t="shared" si="46"/>
        <v>0</v>
      </c>
      <c r="I1466" s="20" t="s">
        <v>5000</v>
      </c>
      <c r="M1466" s="246">
        <v>41968</v>
      </c>
      <c r="N1466" s="193">
        <v>4402</v>
      </c>
      <c r="O1466" s="322" t="s">
        <v>4923</v>
      </c>
      <c r="P1466" s="308" t="s">
        <v>4702</v>
      </c>
      <c r="Q1466" s="309">
        <v>356.4</v>
      </c>
      <c r="R1466" s="256">
        <v>41968</v>
      </c>
      <c r="S1466" s="42">
        <v>356.4</v>
      </c>
      <c r="T1466" s="217">
        <f t="shared" si="45"/>
        <v>0</v>
      </c>
      <c r="U1466" s="32" t="s">
        <v>4992</v>
      </c>
    </row>
    <row r="1467" spans="1:21" x14ac:dyDescent="0.25">
      <c r="A1467" s="192">
        <v>41961</v>
      </c>
      <c r="B1467" s="193">
        <v>3861</v>
      </c>
      <c r="C1467" s="324" t="s">
        <v>4923</v>
      </c>
      <c r="D1467" s="308" t="s">
        <v>28</v>
      </c>
      <c r="E1467" s="309">
        <v>3495.4</v>
      </c>
      <c r="F1467" s="579">
        <v>41961</v>
      </c>
      <c r="G1467" s="229">
        <v>3495.4</v>
      </c>
      <c r="H1467" s="217">
        <f t="shared" si="46"/>
        <v>0</v>
      </c>
      <c r="I1467" s="20" t="s">
        <v>4992</v>
      </c>
      <c r="M1467" s="192">
        <v>41969</v>
      </c>
      <c r="N1467" s="193">
        <v>4487</v>
      </c>
      <c r="O1467" s="322" t="s">
        <v>4923</v>
      </c>
      <c r="P1467" s="308" t="s">
        <v>4702</v>
      </c>
      <c r="Q1467" s="309">
        <v>382.8</v>
      </c>
      <c r="R1467" s="256">
        <v>41969</v>
      </c>
      <c r="S1467" s="34">
        <v>382.8</v>
      </c>
      <c r="T1467" s="217">
        <f t="shared" si="45"/>
        <v>0</v>
      </c>
      <c r="U1467" s="108" t="s">
        <v>4992</v>
      </c>
    </row>
    <row r="1468" spans="1:21" x14ac:dyDescent="0.25">
      <c r="A1468" s="192">
        <v>41961</v>
      </c>
      <c r="B1468" s="193">
        <v>3862</v>
      </c>
      <c r="C1468" s="324" t="s">
        <v>4923</v>
      </c>
      <c r="D1468" s="308" t="s">
        <v>2582</v>
      </c>
      <c r="E1468" s="309">
        <v>2059.1999999999998</v>
      </c>
      <c r="F1468" s="256">
        <v>41961</v>
      </c>
      <c r="G1468" s="229">
        <v>2059.1999999999998</v>
      </c>
      <c r="H1468" s="217">
        <f t="shared" si="46"/>
        <v>0</v>
      </c>
      <c r="I1468" s="20" t="s">
        <v>4992</v>
      </c>
      <c r="M1468" s="192">
        <v>41948</v>
      </c>
      <c r="N1468" s="193">
        <v>2749</v>
      </c>
      <c r="O1468" s="324" t="s">
        <v>4923</v>
      </c>
      <c r="P1468" s="308" t="s">
        <v>2600</v>
      </c>
      <c r="Q1468" s="309">
        <v>19943.400000000001</v>
      </c>
      <c r="R1468" s="256">
        <v>41948</v>
      </c>
      <c r="S1468" s="42">
        <v>19943.400000000001</v>
      </c>
      <c r="T1468" s="217">
        <f t="shared" si="45"/>
        <v>0</v>
      </c>
      <c r="U1468" s="190" t="s">
        <v>4742</v>
      </c>
    </row>
    <row r="1469" spans="1:21" x14ac:dyDescent="0.25">
      <c r="A1469" s="192">
        <v>41962</v>
      </c>
      <c r="B1469" s="193">
        <v>3863</v>
      </c>
      <c r="C1469" s="324" t="s">
        <v>4923</v>
      </c>
      <c r="D1469" s="308" t="s">
        <v>4918</v>
      </c>
      <c r="E1469" s="309">
        <v>103018.4</v>
      </c>
      <c r="F1469" s="256">
        <v>41964</v>
      </c>
      <c r="G1469" s="229">
        <v>103018.4</v>
      </c>
      <c r="H1469" s="217">
        <f t="shared" si="46"/>
        <v>0</v>
      </c>
      <c r="I1469" s="20" t="s">
        <v>4997</v>
      </c>
      <c r="M1469" s="192">
        <v>41950</v>
      </c>
      <c r="N1469" s="193">
        <v>2901</v>
      </c>
      <c r="O1469" s="324" t="s">
        <v>4923</v>
      </c>
      <c r="P1469" s="308" t="s">
        <v>228</v>
      </c>
      <c r="Q1469" s="309">
        <v>3837</v>
      </c>
      <c r="R1469" s="256">
        <v>41950</v>
      </c>
      <c r="S1469" s="42">
        <v>3837</v>
      </c>
      <c r="T1469" s="217">
        <f t="shared" si="45"/>
        <v>0</v>
      </c>
      <c r="U1469" s="20" t="s">
        <v>5251</v>
      </c>
    </row>
    <row r="1470" spans="1:21" x14ac:dyDescent="0.25">
      <c r="A1470" s="192">
        <v>41962</v>
      </c>
      <c r="B1470" s="193">
        <v>3864</v>
      </c>
      <c r="C1470" s="324" t="s">
        <v>4923</v>
      </c>
      <c r="D1470" s="308" t="s">
        <v>4915</v>
      </c>
      <c r="E1470" s="309">
        <v>27833</v>
      </c>
      <c r="F1470" s="256">
        <v>41964</v>
      </c>
      <c r="G1470" s="229">
        <v>27833</v>
      </c>
      <c r="H1470" s="217">
        <f t="shared" si="46"/>
        <v>0</v>
      </c>
      <c r="I1470" s="20" t="s">
        <v>6617</v>
      </c>
      <c r="M1470" s="192">
        <v>41951</v>
      </c>
      <c r="N1470" s="193">
        <v>3011</v>
      </c>
      <c r="O1470" s="324" t="s">
        <v>4923</v>
      </c>
      <c r="P1470" s="20" t="s">
        <v>228</v>
      </c>
      <c r="Q1470" s="213">
        <v>7765.1</v>
      </c>
      <c r="R1470" s="256">
        <v>41951</v>
      </c>
      <c r="S1470" s="42">
        <v>7765.1</v>
      </c>
      <c r="T1470" s="217">
        <f t="shared" si="45"/>
        <v>0</v>
      </c>
      <c r="U1470" s="20" t="s">
        <v>5251</v>
      </c>
    </row>
    <row r="1471" spans="1:21" x14ac:dyDescent="0.25">
      <c r="A1471" s="192">
        <v>41962</v>
      </c>
      <c r="B1471" s="193">
        <v>3865</v>
      </c>
      <c r="C1471" s="324" t="s">
        <v>4923</v>
      </c>
      <c r="D1471" s="576" t="s">
        <v>3366</v>
      </c>
      <c r="E1471" s="309">
        <v>1824</v>
      </c>
      <c r="F1471" s="256">
        <v>41962</v>
      </c>
      <c r="G1471" s="229">
        <v>1824</v>
      </c>
      <c r="H1471" s="217">
        <f t="shared" si="46"/>
        <v>0</v>
      </c>
      <c r="I1471" s="20" t="s">
        <v>5010</v>
      </c>
      <c r="M1471" s="192">
        <v>41954</v>
      </c>
      <c r="N1471" s="193">
        <v>3246</v>
      </c>
      <c r="O1471" s="324" t="s">
        <v>4923</v>
      </c>
      <c r="P1471" s="20" t="s">
        <v>228</v>
      </c>
      <c r="Q1471" s="213">
        <v>1232.4000000000001</v>
      </c>
      <c r="R1471" s="256">
        <v>41955</v>
      </c>
      <c r="S1471" s="42">
        <v>1232.4000000000001</v>
      </c>
      <c r="T1471" s="217">
        <f t="shared" si="45"/>
        <v>0</v>
      </c>
      <c r="U1471" s="190" t="s">
        <v>5251</v>
      </c>
    </row>
    <row r="1472" spans="1:21" x14ac:dyDescent="0.25">
      <c r="A1472" s="192">
        <v>41962</v>
      </c>
      <c r="B1472" s="193">
        <v>3866</v>
      </c>
      <c r="C1472" s="324" t="s">
        <v>4923</v>
      </c>
      <c r="D1472" s="308" t="s">
        <v>23</v>
      </c>
      <c r="E1472" s="309">
        <v>1567.3</v>
      </c>
      <c r="F1472" s="256">
        <v>41962</v>
      </c>
      <c r="G1472" s="229">
        <v>1567.3</v>
      </c>
      <c r="H1472" s="217">
        <f t="shared" si="46"/>
        <v>0</v>
      </c>
      <c r="I1472" s="20" t="s">
        <v>4992</v>
      </c>
      <c r="M1472" s="192">
        <v>41955</v>
      </c>
      <c r="N1472" s="193">
        <v>3335</v>
      </c>
      <c r="O1472" s="324" t="s">
        <v>4923</v>
      </c>
      <c r="P1472" s="20" t="s">
        <v>228</v>
      </c>
      <c r="Q1472" s="213">
        <v>2256.8000000000002</v>
      </c>
      <c r="R1472" s="256">
        <v>41956</v>
      </c>
      <c r="S1472" s="42">
        <v>2256.8000000000002</v>
      </c>
      <c r="T1472" s="217">
        <f t="shared" si="45"/>
        <v>0</v>
      </c>
      <c r="U1472" s="190" t="s">
        <v>5000</v>
      </c>
    </row>
    <row r="1473" spans="1:21" x14ac:dyDescent="0.25">
      <c r="A1473" s="192">
        <v>41962</v>
      </c>
      <c r="B1473" s="193">
        <v>3867</v>
      </c>
      <c r="C1473" s="324" t="s">
        <v>4923</v>
      </c>
      <c r="D1473" s="308" t="s">
        <v>123</v>
      </c>
      <c r="E1473" s="309">
        <v>381.8</v>
      </c>
      <c r="F1473" s="256">
        <v>41962</v>
      </c>
      <c r="G1473" s="229">
        <v>381.8</v>
      </c>
      <c r="H1473" s="217">
        <f t="shared" si="46"/>
        <v>0</v>
      </c>
      <c r="I1473" s="20" t="s">
        <v>4992</v>
      </c>
      <c r="M1473" s="192">
        <v>41960</v>
      </c>
      <c r="N1473" s="193">
        <v>3726</v>
      </c>
      <c r="O1473" s="324" t="s">
        <v>4923</v>
      </c>
      <c r="P1473" s="20" t="s">
        <v>228</v>
      </c>
      <c r="Q1473" s="213">
        <v>1476.8</v>
      </c>
      <c r="R1473" s="256">
        <v>41960</v>
      </c>
      <c r="S1473" s="229">
        <v>1476.8</v>
      </c>
      <c r="T1473" s="217">
        <f t="shared" si="45"/>
        <v>0</v>
      </c>
      <c r="U1473" s="190" t="s">
        <v>5251</v>
      </c>
    </row>
    <row r="1474" spans="1:21" x14ac:dyDescent="0.25">
      <c r="A1474" s="192">
        <v>41962</v>
      </c>
      <c r="B1474" s="193">
        <v>3868</v>
      </c>
      <c r="C1474" s="324" t="s">
        <v>4923</v>
      </c>
      <c r="D1474" s="308" t="s">
        <v>701</v>
      </c>
      <c r="E1474" s="309">
        <v>3160.88</v>
      </c>
      <c r="F1474" s="256">
        <v>41962</v>
      </c>
      <c r="G1474" s="229">
        <v>3160.88</v>
      </c>
      <c r="H1474" s="217">
        <f t="shared" si="46"/>
        <v>0</v>
      </c>
      <c r="I1474" s="20" t="s">
        <v>5000</v>
      </c>
      <c r="J1474" s="21"/>
      <c r="K1474" s="21"/>
      <c r="M1474" s="192">
        <v>41965</v>
      </c>
      <c r="N1474" s="193">
        <v>4161</v>
      </c>
      <c r="O1474" s="322" t="s">
        <v>4923</v>
      </c>
      <c r="P1474" s="308" t="s">
        <v>228</v>
      </c>
      <c r="Q1474" s="309">
        <v>1589.6</v>
      </c>
      <c r="R1474" s="256">
        <v>41966</v>
      </c>
      <c r="S1474" s="34">
        <v>1589.6</v>
      </c>
      <c r="T1474" s="217">
        <f t="shared" si="45"/>
        <v>0</v>
      </c>
      <c r="U1474" s="108" t="s">
        <v>5251</v>
      </c>
    </row>
    <row r="1475" spans="1:21" x14ac:dyDescent="0.25">
      <c r="A1475" s="192">
        <v>41962</v>
      </c>
      <c r="B1475" s="193">
        <v>3869</v>
      </c>
      <c r="C1475" s="324" t="s">
        <v>4923</v>
      </c>
      <c r="D1475" s="308" t="s">
        <v>386</v>
      </c>
      <c r="E1475" s="309">
        <v>2284.8000000000002</v>
      </c>
      <c r="F1475" s="256">
        <v>41962</v>
      </c>
      <c r="G1475" s="229">
        <v>2284.8000000000002</v>
      </c>
      <c r="H1475" s="217">
        <f t="shared" si="46"/>
        <v>0</v>
      </c>
      <c r="I1475" s="20" t="s">
        <v>5000</v>
      </c>
      <c r="J1475" s="21"/>
      <c r="K1475" s="21"/>
      <c r="M1475" s="192">
        <v>41967</v>
      </c>
      <c r="N1475" s="193">
        <v>4270</v>
      </c>
      <c r="O1475" s="322" t="s">
        <v>4923</v>
      </c>
      <c r="P1475" s="308" t="s">
        <v>228</v>
      </c>
      <c r="Q1475" s="309">
        <v>2729.2</v>
      </c>
      <c r="R1475" s="368">
        <v>41967</v>
      </c>
      <c r="S1475" s="42">
        <v>2729.2</v>
      </c>
      <c r="T1475" s="217">
        <f t="shared" ref="T1475:T1538" si="47">Q1475-S1475</f>
        <v>0</v>
      </c>
      <c r="U1475" s="190" t="s">
        <v>5251</v>
      </c>
    </row>
    <row r="1476" spans="1:21" x14ac:dyDescent="0.25">
      <c r="A1476" s="192">
        <v>41962</v>
      </c>
      <c r="B1476" s="193">
        <v>3870</v>
      </c>
      <c r="C1476" s="324" t="s">
        <v>4923</v>
      </c>
      <c r="D1476" s="308" t="s">
        <v>116</v>
      </c>
      <c r="E1476" s="309">
        <v>4545.5200000000004</v>
      </c>
      <c r="F1476" s="256">
        <v>41962</v>
      </c>
      <c r="G1476" s="229">
        <v>4545.5200000000004</v>
      </c>
      <c r="H1476" s="217">
        <f t="shared" si="46"/>
        <v>0</v>
      </c>
      <c r="I1476" s="20" t="s">
        <v>4992</v>
      </c>
      <c r="J1476" s="21"/>
      <c r="K1476" s="21"/>
      <c r="M1476" s="192">
        <v>41971</v>
      </c>
      <c r="N1476" s="193">
        <v>4634</v>
      </c>
      <c r="O1476" s="322" t="s">
        <v>4923</v>
      </c>
      <c r="P1476" s="199" t="s">
        <v>228</v>
      </c>
      <c r="Q1476" s="238">
        <v>2038.2</v>
      </c>
      <c r="R1476" s="256">
        <v>41971</v>
      </c>
      <c r="S1476" s="34">
        <v>2038.2</v>
      </c>
      <c r="T1476" s="217">
        <f t="shared" si="47"/>
        <v>0</v>
      </c>
      <c r="U1476" s="36" t="s">
        <v>5251</v>
      </c>
    </row>
    <row r="1477" spans="1:21" x14ac:dyDescent="0.25">
      <c r="A1477" s="192">
        <v>41962</v>
      </c>
      <c r="B1477" s="193">
        <v>3871</v>
      </c>
      <c r="C1477" s="324" t="s">
        <v>4923</v>
      </c>
      <c r="D1477" s="308" t="s">
        <v>4620</v>
      </c>
      <c r="E1477" s="309">
        <v>3222.4</v>
      </c>
      <c r="F1477" s="256">
        <v>41962</v>
      </c>
      <c r="G1477" s="229">
        <v>3222.4</v>
      </c>
      <c r="H1477" s="217">
        <f t="shared" si="46"/>
        <v>0</v>
      </c>
      <c r="I1477" s="20" t="s">
        <v>4992</v>
      </c>
      <c r="J1477" s="21"/>
      <c r="K1477" s="21"/>
      <c r="M1477" s="192">
        <v>41944</v>
      </c>
      <c r="N1477" s="193">
        <v>2421</v>
      </c>
      <c r="O1477" s="324" t="s">
        <v>4923</v>
      </c>
      <c r="P1477" s="20" t="s">
        <v>5004</v>
      </c>
      <c r="Q1477" s="213">
        <v>11627</v>
      </c>
      <c r="R1477" s="256">
        <v>41944</v>
      </c>
      <c r="S1477" s="42">
        <v>11627</v>
      </c>
      <c r="T1477" s="77">
        <f t="shared" si="47"/>
        <v>0</v>
      </c>
      <c r="U1477" s="190" t="s">
        <v>4993</v>
      </c>
    </row>
    <row r="1478" spans="1:21" x14ac:dyDescent="0.25">
      <c r="A1478" s="192">
        <v>41962</v>
      </c>
      <c r="B1478" s="193">
        <v>3872</v>
      </c>
      <c r="C1478" s="324" t="s">
        <v>4923</v>
      </c>
      <c r="D1478" s="308" t="s">
        <v>409</v>
      </c>
      <c r="E1478" s="309">
        <v>1250.5999999999999</v>
      </c>
      <c r="F1478" s="256">
        <v>41962</v>
      </c>
      <c r="G1478" s="42">
        <v>1250.5999999999999</v>
      </c>
      <c r="H1478" s="217">
        <f t="shared" si="46"/>
        <v>0</v>
      </c>
      <c r="I1478" s="20" t="s">
        <v>4992</v>
      </c>
      <c r="J1478" s="21"/>
      <c r="K1478" s="21"/>
      <c r="M1478" s="192">
        <v>41945</v>
      </c>
      <c r="N1478" s="193">
        <v>2521</v>
      </c>
      <c r="O1478" s="324" t="s">
        <v>4923</v>
      </c>
      <c r="P1478" s="661" t="s">
        <v>5004</v>
      </c>
      <c r="Q1478" s="309">
        <v>9808.7999999999993</v>
      </c>
      <c r="R1478" s="256">
        <v>41946</v>
      </c>
      <c r="S1478" s="42">
        <v>9808.7999999999993</v>
      </c>
      <c r="T1478" s="77">
        <f t="shared" si="47"/>
        <v>0</v>
      </c>
      <c r="U1478" s="50" t="s">
        <v>4995</v>
      </c>
    </row>
    <row r="1479" spans="1:21" x14ac:dyDescent="0.25">
      <c r="A1479" s="192">
        <v>41962</v>
      </c>
      <c r="B1479" s="193">
        <v>3873</v>
      </c>
      <c r="C1479" s="324" t="s">
        <v>4923</v>
      </c>
      <c r="D1479" s="308" t="s">
        <v>35</v>
      </c>
      <c r="E1479" s="309">
        <v>3710.4</v>
      </c>
      <c r="F1479" s="256">
        <v>41962</v>
      </c>
      <c r="G1479" s="42">
        <v>3710.4</v>
      </c>
      <c r="H1479" s="217">
        <f t="shared" si="46"/>
        <v>0</v>
      </c>
      <c r="I1479" s="20" t="s">
        <v>4992</v>
      </c>
      <c r="J1479" s="21"/>
      <c r="K1479" s="21"/>
      <c r="M1479" s="192">
        <v>41946</v>
      </c>
      <c r="N1479" s="193">
        <v>2555</v>
      </c>
      <c r="O1479" s="324" t="s">
        <v>4923</v>
      </c>
      <c r="P1479" s="661" t="s">
        <v>5004</v>
      </c>
      <c r="Q1479" s="309">
        <v>4674.3999999999996</v>
      </c>
      <c r="R1479" s="256">
        <v>41946</v>
      </c>
      <c r="S1479" s="42">
        <v>4674.3999999999996</v>
      </c>
      <c r="T1479" s="77">
        <f t="shared" si="47"/>
        <v>0</v>
      </c>
      <c r="U1479" s="50" t="s">
        <v>4993</v>
      </c>
    </row>
    <row r="1480" spans="1:21" x14ac:dyDescent="0.25">
      <c r="A1480" s="192">
        <v>41962</v>
      </c>
      <c r="B1480" s="193">
        <v>3874</v>
      </c>
      <c r="C1480" s="324" t="s">
        <v>4923</v>
      </c>
      <c r="D1480" s="308" t="s">
        <v>6158</v>
      </c>
      <c r="E1480" s="309">
        <v>202</v>
      </c>
      <c r="F1480" s="256">
        <v>41962</v>
      </c>
      <c r="G1480" s="42">
        <v>202</v>
      </c>
      <c r="H1480" s="217">
        <f t="shared" ref="H1480:H1543" si="48">E1480-G1480</f>
        <v>0</v>
      </c>
      <c r="I1480" s="20" t="s">
        <v>5000</v>
      </c>
      <c r="J1480" s="21"/>
      <c r="K1480" s="21"/>
      <c r="M1480" s="192">
        <v>41947</v>
      </c>
      <c r="N1480" s="193">
        <v>2662</v>
      </c>
      <c r="O1480" s="324" t="s">
        <v>4923</v>
      </c>
      <c r="P1480" s="661" t="s">
        <v>5004</v>
      </c>
      <c r="Q1480" s="309">
        <v>5360.7</v>
      </c>
      <c r="R1480" s="256">
        <v>41947</v>
      </c>
      <c r="S1480" s="42">
        <v>5360.7</v>
      </c>
      <c r="T1480" s="217">
        <f t="shared" si="47"/>
        <v>0</v>
      </c>
      <c r="U1480" s="50" t="s">
        <v>4993</v>
      </c>
    </row>
    <row r="1481" spans="1:21" x14ac:dyDescent="0.25">
      <c r="A1481" s="192">
        <v>41962</v>
      </c>
      <c r="B1481" s="193">
        <v>3875</v>
      </c>
      <c r="C1481" s="324" t="s">
        <v>4923</v>
      </c>
      <c r="D1481" s="308" t="s">
        <v>4586</v>
      </c>
      <c r="E1481" s="309">
        <v>594</v>
      </c>
      <c r="F1481" s="256">
        <v>41962</v>
      </c>
      <c r="G1481" s="42">
        <v>594</v>
      </c>
      <c r="H1481" s="217">
        <f t="shared" si="48"/>
        <v>0</v>
      </c>
      <c r="I1481" s="20" t="s">
        <v>4992</v>
      </c>
      <c r="J1481" s="21"/>
      <c r="K1481" s="21"/>
      <c r="M1481" s="192">
        <v>41948</v>
      </c>
      <c r="N1481" s="193">
        <v>2764</v>
      </c>
      <c r="O1481" s="324" t="s">
        <v>4923</v>
      </c>
      <c r="P1481" s="308" t="s">
        <v>5004</v>
      </c>
      <c r="Q1481" s="309">
        <v>4690.7</v>
      </c>
      <c r="R1481" s="256">
        <v>41949</v>
      </c>
      <c r="S1481" s="42">
        <v>4690.7</v>
      </c>
      <c r="T1481" s="217">
        <f t="shared" si="47"/>
        <v>0</v>
      </c>
      <c r="U1481" s="190" t="s">
        <v>4993</v>
      </c>
    </row>
    <row r="1482" spans="1:21" x14ac:dyDescent="0.25">
      <c r="A1482" s="192">
        <v>41962</v>
      </c>
      <c r="B1482" s="193">
        <v>3876</v>
      </c>
      <c r="C1482" s="324" t="s">
        <v>4923</v>
      </c>
      <c r="D1482" s="308" t="s">
        <v>6609</v>
      </c>
      <c r="E1482" s="309">
        <v>2444</v>
      </c>
      <c r="F1482" s="256">
        <v>41962</v>
      </c>
      <c r="G1482" s="42">
        <v>2444</v>
      </c>
      <c r="H1482" s="217">
        <f t="shared" si="48"/>
        <v>0</v>
      </c>
      <c r="I1482" s="20" t="s">
        <v>5000</v>
      </c>
      <c r="J1482" s="21"/>
      <c r="K1482" s="21"/>
      <c r="M1482" s="192">
        <v>41949</v>
      </c>
      <c r="N1482" s="193">
        <v>2819</v>
      </c>
      <c r="O1482" s="324" t="s">
        <v>4923</v>
      </c>
      <c r="P1482" s="308" t="s">
        <v>5004</v>
      </c>
      <c r="Q1482" s="309">
        <v>4727.2</v>
      </c>
      <c r="R1482" s="256">
        <v>41949</v>
      </c>
      <c r="S1482" s="42">
        <v>4727.2</v>
      </c>
      <c r="T1482" s="217">
        <f t="shared" si="47"/>
        <v>0</v>
      </c>
      <c r="U1482" s="190" t="s">
        <v>4993</v>
      </c>
    </row>
    <row r="1483" spans="1:21" x14ac:dyDescent="0.25">
      <c r="A1483" s="192">
        <v>41962</v>
      </c>
      <c r="B1483" s="193">
        <v>3877</v>
      </c>
      <c r="C1483" s="324" t="s">
        <v>4923</v>
      </c>
      <c r="D1483" s="308" t="s">
        <v>6609</v>
      </c>
      <c r="E1483" s="309">
        <v>2086.8000000000002</v>
      </c>
      <c r="F1483" s="256">
        <v>41962</v>
      </c>
      <c r="G1483" s="42">
        <v>2086.8000000000002</v>
      </c>
      <c r="H1483" s="230">
        <f t="shared" si="48"/>
        <v>0</v>
      </c>
      <c r="I1483" s="20" t="s">
        <v>5000</v>
      </c>
      <c r="J1483" s="21"/>
      <c r="K1483" s="21"/>
      <c r="M1483" s="192">
        <v>41950</v>
      </c>
      <c r="N1483" s="193">
        <v>2918</v>
      </c>
      <c r="O1483" s="324" t="s">
        <v>4923</v>
      </c>
      <c r="P1483" s="308" t="s">
        <v>5004</v>
      </c>
      <c r="Q1483" s="309">
        <v>11178.2</v>
      </c>
      <c r="R1483" s="256">
        <v>41950</v>
      </c>
      <c r="S1483" s="42">
        <v>11178.2</v>
      </c>
      <c r="T1483" s="217">
        <f t="shared" si="47"/>
        <v>0</v>
      </c>
      <c r="U1483" s="20" t="s">
        <v>4993</v>
      </c>
    </row>
    <row r="1484" spans="1:21" x14ac:dyDescent="0.25">
      <c r="A1484" s="192">
        <v>41962</v>
      </c>
      <c r="B1484" s="193">
        <v>3878</v>
      </c>
      <c r="C1484" s="324" t="s">
        <v>4923</v>
      </c>
      <c r="D1484" s="308" t="s">
        <v>67</v>
      </c>
      <c r="E1484" s="309">
        <v>6251.4</v>
      </c>
      <c r="F1484" s="256">
        <v>41968</v>
      </c>
      <c r="G1484" s="42">
        <v>6251.4</v>
      </c>
      <c r="H1484" s="217">
        <f t="shared" si="48"/>
        <v>0</v>
      </c>
      <c r="I1484" s="20" t="s">
        <v>4993</v>
      </c>
      <c r="J1484" s="21"/>
      <c r="K1484" s="21"/>
      <c r="M1484" s="192">
        <v>41951</v>
      </c>
      <c r="N1484" s="193">
        <v>2999</v>
      </c>
      <c r="O1484" s="324" t="s">
        <v>4923</v>
      </c>
      <c r="P1484" s="20" t="s">
        <v>5004</v>
      </c>
      <c r="Q1484" s="213">
        <v>10468.799999999999</v>
      </c>
      <c r="R1484" s="256">
        <v>41951</v>
      </c>
      <c r="S1484" s="42">
        <v>10468.799999999999</v>
      </c>
      <c r="T1484" s="217">
        <f t="shared" si="47"/>
        <v>0</v>
      </c>
      <c r="U1484" s="20" t="s">
        <v>4993</v>
      </c>
    </row>
    <row r="1485" spans="1:21" x14ac:dyDescent="0.25">
      <c r="A1485" s="192">
        <v>41962</v>
      </c>
      <c r="B1485" s="193">
        <v>3879</v>
      </c>
      <c r="C1485" s="324" t="s">
        <v>4923</v>
      </c>
      <c r="D1485" s="308" t="s">
        <v>124</v>
      </c>
      <c r="E1485" s="309">
        <v>6817.2</v>
      </c>
      <c r="F1485" s="579">
        <v>41962</v>
      </c>
      <c r="G1485" s="42">
        <v>6817.2</v>
      </c>
      <c r="H1485" s="217">
        <f t="shared" si="48"/>
        <v>0</v>
      </c>
      <c r="I1485" s="20" t="s">
        <v>6049</v>
      </c>
      <c r="J1485" s="21"/>
      <c r="K1485" s="21"/>
      <c r="M1485" s="192">
        <v>41952</v>
      </c>
      <c r="N1485" s="193">
        <v>3083</v>
      </c>
      <c r="O1485" s="324" t="s">
        <v>4923</v>
      </c>
      <c r="P1485" s="20" t="s">
        <v>5004</v>
      </c>
      <c r="Q1485" s="213">
        <v>8549.6</v>
      </c>
      <c r="R1485" s="256">
        <v>41953</v>
      </c>
      <c r="S1485" s="42">
        <v>8549.6</v>
      </c>
      <c r="T1485" s="217">
        <f t="shared" si="47"/>
        <v>0</v>
      </c>
      <c r="U1485" s="190" t="s">
        <v>4993</v>
      </c>
    </row>
    <row r="1486" spans="1:21" x14ac:dyDescent="0.25">
      <c r="A1486" s="192">
        <v>41962</v>
      </c>
      <c r="B1486" s="193">
        <v>3880</v>
      </c>
      <c r="C1486" s="324" t="s">
        <v>4923</v>
      </c>
      <c r="D1486" s="308" t="s">
        <v>2714</v>
      </c>
      <c r="E1486" s="309">
        <v>1938</v>
      </c>
      <c r="F1486" s="256">
        <v>41962</v>
      </c>
      <c r="G1486" s="42">
        <v>1938</v>
      </c>
      <c r="H1486" s="217">
        <f t="shared" si="48"/>
        <v>0</v>
      </c>
      <c r="I1486" s="20" t="s">
        <v>4993</v>
      </c>
      <c r="J1486" s="21"/>
      <c r="K1486" s="21"/>
      <c r="M1486" s="192">
        <v>41953</v>
      </c>
      <c r="N1486" s="193">
        <v>3157</v>
      </c>
      <c r="O1486" s="324" t="s">
        <v>4923</v>
      </c>
      <c r="P1486" s="20" t="s">
        <v>5004</v>
      </c>
      <c r="Q1486" s="213">
        <v>7112.9</v>
      </c>
      <c r="R1486" s="256">
        <v>41953</v>
      </c>
      <c r="S1486" s="42">
        <v>7112.9</v>
      </c>
      <c r="T1486" s="217">
        <f t="shared" si="47"/>
        <v>0</v>
      </c>
      <c r="U1486" s="190" t="s">
        <v>4997</v>
      </c>
    </row>
    <row r="1487" spans="1:21" x14ac:dyDescent="0.25">
      <c r="A1487" s="192">
        <v>41962</v>
      </c>
      <c r="B1487" s="193">
        <v>3881</v>
      </c>
      <c r="C1487" s="324" t="s">
        <v>4923</v>
      </c>
      <c r="D1487" s="308" t="s">
        <v>51</v>
      </c>
      <c r="E1487" s="309">
        <v>2984.2</v>
      </c>
      <c r="F1487" s="256">
        <v>41962</v>
      </c>
      <c r="G1487" s="42">
        <v>2984.2</v>
      </c>
      <c r="H1487" s="217">
        <f t="shared" si="48"/>
        <v>0</v>
      </c>
      <c r="I1487" s="20" t="s">
        <v>4993</v>
      </c>
      <c r="J1487" s="21"/>
      <c r="K1487" s="21"/>
      <c r="M1487" s="192">
        <v>41954</v>
      </c>
      <c r="N1487" s="193">
        <v>3239</v>
      </c>
      <c r="O1487" s="324" t="s">
        <v>4923</v>
      </c>
      <c r="P1487" s="20" t="s">
        <v>5004</v>
      </c>
      <c r="Q1487" s="213">
        <v>4942.3999999999996</v>
      </c>
      <c r="R1487" s="256">
        <v>41954</v>
      </c>
      <c r="S1487" s="42">
        <v>4942.3999999999996</v>
      </c>
      <c r="T1487" s="217">
        <f t="shared" si="47"/>
        <v>0</v>
      </c>
      <c r="U1487" s="190" t="s">
        <v>4993</v>
      </c>
    </row>
    <row r="1488" spans="1:21" x14ac:dyDescent="0.25">
      <c r="A1488" s="192">
        <v>41962</v>
      </c>
      <c r="B1488" s="193">
        <v>3882</v>
      </c>
      <c r="C1488" s="324" t="s">
        <v>4923</v>
      </c>
      <c r="D1488" s="308" t="s">
        <v>136</v>
      </c>
      <c r="E1488" s="309">
        <v>322</v>
      </c>
      <c r="F1488" s="256">
        <v>41962</v>
      </c>
      <c r="G1488" s="42">
        <v>322</v>
      </c>
      <c r="H1488" s="217">
        <f t="shared" si="48"/>
        <v>0</v>
      </c>
      <c r="I1488" s="20" t="s">
        <v>4992</v>
      </c>
      <c r="J1488" s="21"/>
      <c r="K1488" s="21"/>
      <c r="M1488" s="192">
        <v>41955</v>
      </c>
      <c r="N1488" s="193">
        <v>3297</v>
      </c>
      <c r="O1488" s="324" t="s">
        <v>4923</v>
      </c>
      <c r="P1488" s="20" t="s">
        <v>5004</v>
      </c>
      <c r="Q1488" s="213">
        <v>5899</v>
      </c>
      <c r="R1488" s="256">
        <v>41955</v>
      </c>
      <c r="S1488" s="42">
        <v>5899</v>
      </c>
      <c r="T1488" s="217">
        <f t="shared" si="47"/>
        <v>0</v>
      </c>
      <c r="U1488" s="20" t="s">
        <v>4993</v>
      </c>
    </row>
    <row r="1489" spans="1:21" x14ac:dyDescent="0.25">
      <c r="A1489" s="192">
        <v>41962</v>
      </c>
      <c r="B1489" s="193">
        <v>3883</v>
      </c>
      <c r="C1489" s="324" t="s">
        <v>4923</v>
      </c>
      <c r="D1489" s="308" t="s">
        <v>4612</v>
      </c>
      <c r="E1489" s="309">
        <v>9716.5</v>
      </c>
      <c r="F1489" s="256">
        <v>41963</v>
      </c>
      <c r="G1489" s="42">
        <v>9716.5</v>
      </c>
      <c r="H1489" s="217">
        <f t="shared" si="48"/>
        <v>0</v>
      </c>
      <c r="I1489" s="20" t="s">
        <v>4992</v>
      </c>
      <c r="J1489" s="21"/>
      <c r="K1489" s="21"/>
      <c r="M1489" s="192">
        <v>41956</v>
      </c>
      <c r="N1489" s="193">
        <v>3384</v>
      </c>
      <c r="O1489" s="324" t="s">
        <v>4923</v>
      </c>
      <c r="P1489" s="20" t="s">
        <v>5004</v>
      </c>
      <c r="Q1489" s="213">
        <v>8444.2000000000007</v>
      </c>
      <c r="R1489" s="256">
        <v>41957</v>
      </c>
      <c r="S1489" s="42">
        <v>8444.2000000000007</v>
      </c>
      <c r="T1489" s="217">
        <f t="shared" si="47"/>
        <v>0</v>
      </c>
      <c r="U1489" s="190" t="s">
        <v>4993</v>
      </c>
    </row>
    <row r="1490" spans="1:21" x14ac:dyDescent="0.25">
      <c r="A1490" s="192">
        <v>41962</v>
      </c>
      <c r="B1490" s="193">
        <v>3884</v>
      </c>
      <c r="C1490" s="324" t="s">
        <v>4923</v>
      </c>
      <c r="D1490" s="308" t="s">
        <v>4935</v>
      </c>
      <c r="E1490" s="309">
        <v>31898.400000000001</v>
      </c>
      <c r="F1490" s="256">
        <v>41962</v>
      </c>
      <c r="G1490" s="42">
        <v>31898.400000000001</v>
      </c>
      <c r="H1490" s="217">
        <f t="shared" si="48"/>
        <v>0</v>
      </c>
      <c r="I1490" s="20" t="s">
        <v>5000</v>
      </c>
      <c r="J1490" s="21"/>
      <c r="K1490" s="21"/>
      <c r="M1490" s="192">
        <v>41957</v>
      </c>
      <c r="N1490" s="193">
        <v>3477</v>
      </c>
      <c r="O1490" s="324" t="s">
        <v>4923</v>
      </c>
      <c r="P1490" s="308" t="s">
        <v>5004</v>
      </c>
      <c r="Q1490" s="309">
        <v>10289.200000000001</v>
      </c>
      <c r="R1490" s="256">
        <v>41958</v>
      </c>
      <c r="S1490" s="42">
        <v>10289.200000000001</v>
      </c>
      <c r="T1490" s="217">
        <f t="shared" si="47"/>
        <v>0</v>
      </c>
      <c r="U1490" s="20" t="s">
        <v>4993</v>
      </c>
    </row>
    <row r="1491" spans="1:21" x14ac:dyDescent="0.25">
      <c r="A1491" s="192">
        <v>41962</v>
      </c>
      <c r="B1491" s="193">
        <v>3885</v>
      </c>
      <c r="C1491" s="324" t="s">
        <v>4923</v>
      </c>
      <c r="D1491" s="308" t="s">
        <v>29</v>
      </c>
      <c r="E1491" s="309">
        <v>5116.8</v>
      </c>
      <c r="F1491" s="256">
        <v>41962</v>
      </c>
      <c r="G1491" s="42">
        <v>5116.8</v>
      </c>
      <c r="H1491" s="217">
        <f t="shared" si="48"/>
        <v>0</v>
      </c>
      <c r="I1491" s="20" t="s">
        <v>6049</v>
      </c>
      <c r="J1491" s="21"/>
      <c r="K1491" s="21"/>
      <c r="M1491" s="192">
        <v>41958</v>
      </c>
      <c r="N1491" s="193">
        <v>3620</v>
      </c>
      <c r="O1491" s="324" t="s">
        <v>4923</v>
      </c>
      <c r="P1491" s="20" t="s">
        <v>5004</v>
      </c>
      <c r="Q1491" s="213">
        <v>12203.2</v>
      </c>
      <c r="R1491" s="256">
        <v>41960</v>
      </c>
      <c r="S1491" s="42">
        <v>12203.2</v>
      </c>
      <c r="T1491" s="217">
        <f t="shared" si="47"/>
        <v>0</v>
      </c>
      <c r="U1491" s="20" t="s">
        <v>4993</v>
      </c>
    </row>
    <row r="1492" spans="1:21" x14ac:dyDescent="0.25">
      <c r="A1492" s="192">
        <v>41962</v>
      </c>
      <c r="B1492" s="193">
        <v>3886</v>
      </c>
      <c r="C1492" s="324" t="s">
        <v>4923</v>
      </c>
      <c r="D1492" s="308" t="s">
        <v>62</v>
      </c>
      <c r="E1492" s="309">
        <v>20603.599999999999</v>
      </c>
      <c r="F1492" s="256">
        <v>41962</v>
      </c>
      <c r="G1492" s="42">
        <v>20603.599999999999</v>
      </c>
      <c r="H1492" s="217">
        <f t="shared" si="48"/>
        <v>0</v>
      </c>
      <c r="I1492" s="20" t="s">
        <v>4992</v>
      </c>
      <c r="J1492" s="21"/>
      <c r="K1492" s="21"/>
      <c r="M1492" s="192">
        <v>41959</v>
      </c>
      <c r="N1492" s="193">
        <v>3656</v>
      </c>
      <c r="O1492" s="324" t="s">
        <v>4923</v>
      </c>
      <c r="P1492" s="20" t="s">
        <v>5004</v>
      </c>
      <c r="Q1492" s="213">
        <v>10767.38</v>
      </c>
      <c r="R1492" s="256">
        <v>41960</v>
      </c>
      <c r="S1492" s="42">
        <v>10767.38</v>
      </c>
      <c r="T1492" s="217">
        <f t="shared" si="47"/>
        <v>0</v>
      </c>
      <c r="U1492" s="20" t="s">
        <v>4993</v>
      </c>
    </row>
    <row r="1493" spans="1:21" x14ac:dyDescent="0.25">
      <c r="A1493" s="192">
        <v>41962</v>
      </c>
      <c r="B1493" s="193">
        <v>3887</v>
      </c>
      <c r="C1493" s="324" t="s">
        <v>4923</v>
      </c>
      <c r="D1493" s="308" t="s">
        <v>494</v>
      </c>
      <c r="E1493" s="309">
        <v>4410.3999999999996</v>
      </c>
      <c r="F1493" s="256">
        <v>41962</v>
      </c>
      <c r="G1493" s="42">
        <v>4410.3999999999996</v>
      </c>
      <c r="H1493" s="217">
        <f t="shared" si="48"/>
        <v>0</v>
      </c>
      <c r="I1493" s="20" t="s">
        <v>5000</v>
      </c>
      <c r="J1493" s="21"/>
      <c r="K1493" s="21"/>
      <c r="M1493" s="192">
        <v>41959</v>
      </c>
      <c r="N1493" s="193">
        <v>3664</v>
      </c>
      <c r="O1493" s="324" t="s">
        <v>4923</v>
      </c>
      <c r="P1493" s="20" t="s">
        <v>5004</v>
      </c>
      <c r="Q1493" s="213">
        <v>440</v>
      </c>
      <c r="R1493" s="256">
        <v>41960</v>
      </c>
      <c r="S1493" s="42">
        <v>440</v>
      </c>
      <c r="T1493" s="217">
        <f t="shared" si="47"/>
        <v>0</v>
      </c>
      <c r="U1493" s="20" t="s">
        <v>4993</v>
      </c>
    </row>
    <row r="1494" spans="1:21" x14ac:dyDescent="0.25">
      <c r="A1494" s="192">
        <v>41962</v>
      </c>
      <c r="B1494" s="193">
        <v>3888</v>
      </c>
      <c r="C1494" s="324" t="s">
        <v>4923</v>
      </c>
      <c r="D1494" s="308" t="s">
        <v>47</v>
      </c>
      <c r="E1494" s="309">
        <v>2544</v>
      </c>
      <c r="F1494" s="256">
        <v>41962</v>
      </c>
      <c r="G1494" s="42">
        <v>2544</v>
      </c>
      <c r="H1494" s="217">
        <f t="shared" si="48"/>
        <v>0</v>
      </c>
      <c r="I1494" s="20" t="s">
        <v>6049</v>
      </c>
      <c r="J1494" s="21"/>
      <c r="K1494" s="21"/>
      <c r="M1494" s="192">
        <v>41960</v>
      </c>
      <c r="N1494" s="193">
        <v>3728</v>
      </c>
      <c r="O1494" s="324" t="s">
        <v>4923</v>
      </c>
      <c r="P1494" s="20" t="s">
        <v>5004</v>
      </c>
      <c r="Q1494" s="213">
        <v>6753.6</v>
      </c>
      <c r="R1494" s="256">
        <v>41960</v>
      </c>
      <c r="S1494" s="229">
        <v>6753.6</v>
      </c>
      <c r="T1494" s="217">
        <f t="shared" si="47"/>
        <v>0</v>
      </c>
      <c r="U1494" s="190" t="s">
        <v>4992</v>
      </c>
    </row>
    <row r="1495" spans="1:21" x14ac:dyDescent="0.25">
      <c r="A1495" s="192">
        <v>41962</v>
      </c>
      <c r="B1495" s="193">
        <v>3889</v>
      </c>
      <c r="C1495" s="324" t="s">
        <v>4923</v>
      </c>
      <c r="D1495" s="308" t="s">
        <v>4322</v>
      </c>
      <c r="E1495" s="309">
        <v>14630.2</v>
      </c>
      <c r="F1495" s="256">
        <v>41962</v>
      </c>
      <c r="G1495" s="42">
        <v>14630.2</v>
      </c>
      <c r="H1495" s="217">
        <f t="shared" si="48"/>
        <v>0</v>
      </c>
      <c r="I1495" s="20" t="s">
        <v>6049</v>
      </c>
      <c r="J1495" s="21"/>
      <c r="K1495" s="21"/>
      <c r="M1495" s="192">
        <v>41961</v>
      </c>
      <c r="N1495" s="193">
        <v>3841</v>
      </c>
      <c r="O1495" s="324" t="s">
        <v>4923</v>
      </c>
      <c r="P1495" s="308" t="s">
        <v>5004</v>
      </c>
      <c r="Q1495" s="309">
        <v>1296</v>
      </c>
      <c r="R1495" s="256">
        <v>41962</v>
      </c>
      <c r="S1495" s="229">
        <v>1296</v>
      </c>
      <c r="T1495" s="217">
        <f t="shared" si="47"/>
        <v>0</v>
      </c>
      <c r="U1495" s="20" t="s">
        <v>4993</v>
      </c>
    </row>
    <row r="1496" spans="1:21" x14ac:dyDescent="0.25">
      <c r="A1496" s="192">
        <v>41962</v>
      </c>
      <c r="B1496" s="193">
        <v>3890</v>
      </c>
      <c r="C1496" s="324" t="s">
        <v>4923</v>
      </c>
      <c r="D1496" s="308" t="s">
        <v>2382</v>
      </c>
      <c r="E1496" s="309">
        <v>3456.2</v>
      </c>
      <c r="F1496" s="256">
        <v>41964</v>
      </c>
      <c r="G1496" s="42">
        <v>3456.2</v>
      </c>
      <c r="H1496" s="217">
        <f t="shared" si="48"/>
        <v>0</v>
      </c>
      <c r="I1496" s="20" t="s">
        <v>4992</v>
      </c>
      <c r="J1496" s="21"/>
      <c r="K1496" s="21"/>
      <c r="M1496" s="192">
        <v>41961</v>
      </c>
      <c r="N1496" s="193">
        <v>3845</v>
      </c>
      <c r="O1496" s="324" t="s">
        <v>4923</v>
      </c>
      <c r="P1496" s="308" t="s">
        <v>5004</v>
      </c>
      <c r="Q1496" s="309">
        <v>4968</v>
      </c>
      <c r="R1496" s="256">
        <v>41962</v>
      </c>
      <c r="S1496" s="229">
        <v>4968</v>
      </c>
      <c r="T1496" s="217">
        <f t="shared" si="47"/>
        <v>0</v>
      </c>
      <c r="U1496" s="20" t="s">
        <v>4993</v>
      </c>
    </row>
    <row r="1497" spans="1:21" x14ac:dyDescent="0.25">
      <c r="A1497" s="192">
        <v>41962</v>
      </c>
      <c r="B1497" s="193">
        <v>3891</v>
      </c>
      <c r="C1497" s="324" t="s">
        <v>4923</v>
      </c>
      <c r="D1497" s="308" t="s">
        <v>2183</v>
      </c>
      <c r="E1497" s="309">
        <v>1395.9</v>
      </c>
      <c r="F1497" s="256">
        <v>41962</v>
      </c>
      <c r="G1497" s="42">
        <v>1395.9</v>
      </c>
      <c r="H1497" s="217">
        <f t="shared" si="48"/>
        <v>0</v>
      </c>
      <c r="I1497" s="20" t="s">
        <v>6049</v>
      </c>
      <c r="J1497" s="21"/>
      <c r="K1497" s="21"/>
      <c r="M1497" s="192">
        <v>41962</v>
      </c>
      <c r="N1497" s="193">
        <v>3917</v>
      </c>
      <c r="O1497" s="324" t="s">
        <v>4923</v>
      </c>
      <c r="P1497" s="308" t="s">
        <v>5004</v>
      </c>
      <c r="Q1497" s="309">
        <v>5418</v>
      </c>
      <c r="R1497" s="256">
        <v>41963</v>
      </c>
      <c r="S1497" s="42">
        <v>5418</v>
      </c>
      <c r="T1497" s="217">
        <f t="shared" si="47"/>
        <v>0</v>
      </c>
      <c r="U1497" s="20" t="s">
        <v>4993</v>
      </c>
    </row>
    <row r="1498" spans="1:21" x14ac:dyDescent="0.25">
      <c r="A1498" s="192">
        <v>41962</v>
      </c>
      <c r="B1498" s="193">
        <v>3892</v>
      </c>
      <c r="C1498" s="324" t="s">
        <v>4923</v>
      </c>
      <c r="D1498" s="576" t="s">
        <v>4589</v>
      </c>
      <c r="E1498" s="309">
        <v>317.39999999999998</v>
      </c>
      <c r="F1498" s="256">
        <v>41962</v>
      </c>
      <c r="G1498" s="42">
        <v>317.39999999999998</v>
      </c>
      <c r="H1498" s="217">
        <f t="shared" si="48"/>
        <v>0</v>
      </c>
      <c r="I1498" s="20" t="s">
        <v>4992</v>
      </c>
      <c r="J1498" s="21"/>
      <c r="K1498" s="21"/>
      <c r="M1498" s="192">
        <v>41963</v>
      </c>
      <c r="N1498" s="193">
        <v>3979</v>
      </c>
      <c r="O1498" s="324" t="s">
        <v>4923</v>
      </c>
      <c r="P1498" s="308" t="s">
        <v>5004</v>
      </c>
      <c r="Q1498" s="309">
        <v>8780.6</v>
      </c>
      <c r="R1498" s="256">
        <v>41963</v>
      </c>
      <c r="S1498" s="42">
        <v>8780.6</v>
      </c>
      <c r="T1498" s="217">
        <f t="shared" si="47"/>
        <v>0</v>
      </c>
      <c r="U1498" s="20" t="s">
        <v>4993</v>
      </c>
    </row>
    <row r="1499" spans="1:21" x14ac:dyDescent="0.25">
      <c r="A1499" s="192">
        <v>41962</v>
      </c>
      <c r="B1499" s="193">
        <v>3893</v>
      </c>
      <c r="C1499" s="324" t="s">
        <v>4923</v>
      </c>
      <c r="D1499" s="308" t="s">
        <v>6722</v>
      </c>
      <c r="E1499" s="309">
        <v>312.8</v>
      </c>
      <c r="F1499" s="256">
        <v>41962</v>
      </c>
      <c r="G1499" s="42">
        <v>312.8</v>
      </c>
      <c r="H1499" s="217">
        <f t="shared" si="48"/>
        <v>0</v>
      </c>
      <c r="I1499" s="20" t="s">
        <v>4992</v>
      </c>
      <c r="J1499" s="21"/>
      <c r="K1499" s="21"/>
      <c r="M1499" s="192">
        <v>41964</v>
      </c>
      <c r="N1499" s="193">
        <v>4068</v>
      </c>
      <c r="O1499" s="322" t="s">
        <v>4923</v>
      </c>
      <c r="P1499" s="308" t="s">
        <v>5004</v>
      </c>
      <c r="Q1499" s="309">
        <v>10114.799999999999</v>
      </c>
      <c r="R1499" s="256">
        <v>41964</v>
      </c>
      <c r="S1499" s="42">
        <v>10114.799999999999</v>
      </c>
      <c r="T1499" s="217">
        <f t="shared" si="47"/>
        <v>0</v>
      </c>
      <c r="U1499" s="190" t="s">
        <v>4993</v>
      </c>
    </row>
    <row r="1500" spans="1:21" x14ac:dyDescent="0.25">
      <c r="A1500" s="192">
        <v>41962</v>
      </c>
      <c r="B1500" s="193">
        <v>3894</v>
      </c>
      <c r="C1500" s="324" t="s">
        <v>4923</v>
      </c>
      <c r="D1500" s="308" t="s">
        <v>22</v>
      </c>
      <c r="E1500" s="309">
        <v>1584</v>
      </c>
      <c r="F1500" s="256">
        <v>41962</v>
      </c>
      <c r="G1500" s="42">
        <v>1584</v>
      </c>
      <c r="H1500" s="217">
        <f t="shared" si="48"/>
        <v>0</v>
      </c>
      <c r="I1500" s="20" t="s">
        <v>4992</v>
      </c>
      <c r="J1500" s="21"/>
      <c r="K1500" s="21"/>
      <c r="M1500" s="192">
        <v>41965</v>
      </c>
      <c r="N1500" s="193">
        <v>4173</v>
      </c>
      <c r="O1500" s="322" t="s">
        <v>4923</v>
      </c>
      <c r="P1500" s="308" t="s">
        <v>5004</v>
      </c>
      <c r="Q1500" s="309">
        <v>8925.2000000000007</v>
      </c>
      <c r="R1500" s="256">
        <v>41965</v>
      </c>
      <c r="S1500" s="34">
        <v>8925.2000000000007</v>
      </c>
      <c r="T1500" s="217">
        <f t="shared" si="47"/>
        <v>0</v>
      </c>
      <c r="U1500" s="108" t="s">
        <v>5000</v>
      </c>
    </row>
    <row r="1501" spans="1:21" x14ac:dyDescent="0.25">
      <c r="A1501" s="192">
        <v>41962</v>
      </c>
      <c r="B1501" s="193">
        <v>3895</v>
      </c>
      <c r="C1501" s="324" t="s">
        <v>4923</v>
      </c>
      <c r="D1501" s="308" t="s">
        <v>1878</v>
      </c>
      <c r="E1501" s="309">
        <v>4564</v>
      </c>
      <c r="F1501" s="256">
        <v>41962</v>
      </c>
      <c r="G1501" s="42">
        <v>4564</v>
      </c>
      <c r="H1501" s="217">
        <f t="shared" si="48"/>
        <v>0</v>
      </c>
      <c r="I1501" s="20" t="s">
        <v>6049</v>
      </c>
      <c r="J1501" s="21"/>
      <c r="K1501" s="21"/>
      <c r="M1501" s="192">
        <v>41966</v>
      </c>
      <c r="N1501" s="193">
        <v>4224</v>
      </c>
      <c r="O1501" s="322" t="s">
        <v>4923</v>
      </c>
      <c r="P1501" s="20" t="s">
        <v>5004</v>
      </c>
      <c r="Q1501" s="213">
        <v>9072.4</v>
      </c>
      <c r="R1501" s="256">
        <v>41967</v>
      </c>
      <c r="S1501" s="34">
        <v>9072.4</v>
      </c>
      <c r="T1501" s="217">
        <f t="shared" si="47"/>
        <v>0</v>
      </c>
      <c r="U1501" s="32" t="s">
        <v>4993</v>
      </c>
    </row>
    <row r="1502" spans="1:21" x14ac:dyDescent="0.25">
      <c r="A1502" s="192">
        <v>41962</v>
      </c>
      <c r="B1502" s="193">
        <v>3896</v>
      </c>
      <c r="C1502" s="324" t="s">
        <v>4923</v>
      </c>
      <c r="D1502" s="308" t="s">
        <v>4918</v>
      </c>
      <c r="E1502" s="309">
        <v>41895</v>
      </c>
      <c r="F1502" s="256">
        <v>41964</v>
      </c>
      <c r="G1502" s="42">
        <v>41895</v>
      </c>
      <c r="H1502" s="217">
        <f t="shared" si="48"/>
        <v>0</v>
      </c>
      <c r="I1502" s="20" t="s">
        <v>5006</v>
      </c>
      <c r="J1502" s="21"/>
      <c r="K1502" s="21"/>
      <c r="M1502" s="192">
        <v>41967</v>
      </c>
      <c r="N1502" s="193">
        <v>4332</v>
      </c>
      <c r="O1502" s="322" t="s">
        <v>4923</v>
      </c>
      <c r="P1502" s="308" t="s">
        <v>5004</v>
      </c>
      <c r="Q1502" s="309">
        <v>6972</v>
      </c>
      <c r="R1502" s="256">
        <v>41968</v>
      </c>
      <c r="S1502" s="42">
        <v>6972</v>
      </c>
      <c r="T1502" s="217">
        <f t="shared" si="47"/>
        <v>0</v>
      </c>
      <c r="U1502" s="20" t="s">
        <v>4993</v>
      </c>
    </row>
    <row r="1503" spans="1:21" x14ac:dyDescent="0.25">
      <c r="A1503" s="192">
        <v>41962</v>
      </c>
      <c r="B1503" s="193">
        <v>3897</v>
      </c>
      <c r="C1503" s="324" t="s">
        <v>4923</v>
      </c>
      <c r="D1503" s="308" t="s">
        <v>4257</v>
      </c>
      <c r="E1503" s="309">
        <v>15883.5</v>
      </c>
      <c r="F1503" s="256">
        <v>41963</v>
      </c>
      <c r="G1503" s="42">
        <v>15883.5</v>
      </c>
      <c r="H1503" s="217">
        <f t="shared" si="48"/>
        <v>0</v>
      </c>
      <c r="I1503" s="20" t="s">
        <v>4992</v>
      </c>
      <c r="J1503" s="21"/>
      <c r="K1503" s="21"/>
      <c r="M1503" s="192">
        <v>41968</v>
      </c>
      <c r="N1503" s="193">
        <v>4413</v>
      </c>
      <c r="O1503" s="322" t="s">
        <v>4923</v>
      </c>
      <c r="P1503" s="308" t="s">
        <v>5004</v>
      </c>
      <c r="Q1503" s="309">
        <v>3936</v>
      </c>
      <c r="R1503" s="256">
        <v>41969</v>
      </c>
      <c r="S1503" s="34">
        <v>3936</v>
      </c>
      <c r="T1503" s="217">
        <f t="shared" si="47"/>
        <v>0</v>
      </c>
      <c r="U1503" s="32" t="s">
        <v>4993</v>
      </c>
    </row>
    <row r="1504" spans="1:21" x14ac:dyDescent="0.25">
      <c r="A1504" s="192">
        <v>41962</v>
      </c>
      <c r="B1504" s="193">
        <v>3898</v>
      </c>
      <c r="C1504" s="324" t="s">
        <v>4923</v>
      </c>
      <c r="D1504" s="308" t="s">
        <v>338</v>
      </c>
      <c r="E1504" s="309">
        <v>314</v>
      </c>
      <c r="F1504" s="256">
        <v>41962</v>
      </c>
      <c r="G1504" s="42">
        <v>314</v>
      </c>
      <c r="H1504" s="217">
        <f t="shared" si="48"/>
        <v>0</v>
      </c>
      <c r="I1504" s="20" t="s">
        <v>6049</v>
      </c>
      <c r="J1504" s="21"/>
      <c r="K1504" s="21"/>
      <c r="M1504" s="192">
        <v>41969</v>
      </c>
      <c r="N1504" s="193">
        <v>4501</v>
      </c>
      <c r="O1504" s="322" t="s">
        <v>4923</v>
      </c>
      <c r="P1504" s="308" t="s">
        <v>5004</v>
      </c>
      <c r="Q1504" s="309">
        <v>4915.6000000000004</v>
      </c>
      <c r="R1504" s="256">
        <v>41970</v>
      </c>
      <c r="S1504" s="34">
        <v>4915.6000000000004</v>
      </c>
      <c r="T1504" s="217">
        <f t="shared" si="47"/>
        <v>0</v>
      </c>
      <c r="U1504" s="32" t="s">
        <v>4992</v>
      </c>
    </row>
    <row r="1505" spans="1:21" x14ac:dyDescent="0.25">
      <c r="A1505" s="192">
        <v>41962</v>
      </c>
      <c r="B1505" s="193">
        <v>3899</v>
      </c>
      <c r="C1505" s="324" t="s">
        <v>4923</v>
      </c>
      <c r="D1505" s="308" t="s">
        <v>6196</v>
      </c>
      <c r="E1505" s="309">
        <v>1350</v>
      </c>
      <c r="F1505" s="256">
        <v>41968</v>
      </c>
      <c r="G1505" s="42">
        <v>1350</v>
      </c>
      <c r="H1505" s="217">
        <f t="shared" si="48"/>
        <v>0</v>
      </c>
      <c r="I1505" s="20" t="s">
        <v>6049</v>
      </c>
      <c r="J1505" s="21"/>
      <c r="K1505" s="21"/>
      <c r="M1505" s="192">
        <v>41970</v>
      </c>
      <c r="N1505" s="193">
        <v>4558</v>
      </c>
      <c r="O1505" s="322" t="s">
        <v>4923</v>
      </c>
      <c r="P1505" s="199" t="s">
        <v>5004</v>
      </c>
      <c r="Q1505" s="238">
        <v>7109.4</v>
      </c>
      <c r="R1505" s="256">
        <v>41970</v>
      </c>
      <c r="S1505" s="229">
        <v>7109.4</v>
      </c>
      <c r="T1505" s="217">
        <f t="shared" si="47"/>
        <v>0</v>
      </c>
      <c r="U1505" s="36" t="s">
        <v>4993</v>
      </c>
    </row>
    <row r="1506" spans="1:21" x14ac:dyDescent="0.25">
      <c r="A1506" s="192">
        <v>41962</v>
      </c>
      <c r="B1506" s="193">
        <v>3900</v>
      </c>
      <c r="C1506" s="324" t="s">
        <v>4923</v>
      </c>
      <c r="D1506" s="308" t="s">
        <v>6616</v>
      </c>
      <c r="E1506" s="309">
        <v>1350</v>
      </c>
      <c r="F1506" s="256">
        <v>41968</v>
      </c>
      <c r="G1506" s="42">
        <v>1350</v>
      </c>
      <c r="H1506" s="217">
        <f t="shared" si="48"/>
        <v>0</v>
      </c>
      <c r="I1506" s="20" t="s">
        <v>6049</v>
      </c>
      <c r="M1506" s="192">
        <v>41971</v>
      </c>
      <c r="N1506" s="193">
        <v>4651</v>
      </c>
      <c r="O1506" s="322" t="s">
        <v>4923</v>
      </c>
      <c r="P1506" s="199" t="s">
        <v>5004</v>
      </c>
      <c r="Q1506" s="238">
        <v>9794.4</v>
      </c>
      <c r="R1506" s="256">
        <v>41971</v>
      </c>
      <c r="S1506" s="34">
        <v>9794.4</v>
      </c>
      <c r="T1506" s="217">
        <f t="shared" si="47"/>
        <v>0</v>
      </c>
      <c r="U1506" s="36" t="s">
        <v>4993</v>
      </c>
    </row>
    <row r="1507" spans="1:21" x14ac:dyDescent="0.25">
      <c r="A1507" s="192">
        <v>41962</v>
      </c>
      <c r="B1507" s="193">
        <v>3901</v>
      </c>
      <c r="C1507" s="324" t="s">
        <v>4923</v>
      </c>
      <c r="D1507" s="308" t="s">
        <v>4652</v>
      </c>
      <c r="E1507" s="309">
        <v>1494.6</v>
      </c>
      <c r="F1507" s="256">
        <v>41962</v>
      </c>
      <c r="G1507" s="42">
        <v>1494.6</v>
      </c>
      <c r="H1507" s="217">
        <f t="shared" si="48"/>
        <v>0</v>
      </c>
      <c r="I1507" s="20" t="s">
        <v>6049</v>
      </c>
      <c r="M1507" s="192">
        <v>41972</v>
      </c>
      <c r="N1507" s="193">
        <v>4814</v>
      </c>
      <c r="O1507" s="322" t="s">
        <v>4923</v>
      </c>
      <c r="P1507" s="308" t="s">
        <v>5004</v>
      </c>
      <c r="Q1507" s="309">
        <v>10240.200000000001</v>
      </c>
      <c r="R1507" s="370">
        <v>41974</v>
      </c>
      <c r="S1507" s="219">
        <v>10240.200000000001</v>
      </c>
      <c r="T1507" s="217">
        <f t="shared" si="47"/>
        <v>0</v>
      </c>
      <c r="U1507" s="20" t="s">
        <v>4997</v>
      </c>
    </row>
    <row r="1508" spans="1:21" x14ac:dyDescent="0.25">
      <c r="A1508" s="192">
        <v>41962</v>
      </c>
      <c r="B1508" s="193">
        <v>3902</v>
      </c>
      <c r="C1508" s="324" t="s">
        <v>4923</v>
      </c>
      <c r="D1508" s="308" t="s">
        <v>1693</v>
      </c>
      <c r="E1508" s="309">
        <v>3220</v>
      </c>
      <c r="F1508" s="256">
        <v>41962</v>
      </c>
      <c r="G1508" s="42">
        <v>3220</v>
      </c>
      <c r="H1508" s="217">
        <f t="shared" si="48"/>
        <v>0</v>
      </c>
      <c r="I1508" s="20" t="s">
        <v>4992</v>
      </c>
      <c r="M1508" s="192">
        <v>41973</v>
      </c>
      <c r="N1508" s="193">
        <v>4858</v>
      </c>
      <c r="O1508" s="322" t="s">
        <v>4923</v>
      </c>
      <c r="P1508" s="308" t="s">
        <v>5004</v>
      </c>
      <c r="Q1508" s="309">
        <v>10272</v>
      </c>
      <c r="R1508" s="368">
        <v>41973</v>
      </c>
      <c r="S1508" s="229">
        <v>10272</v>
      </c>
      <c r="T1508" s="217">
        <f t="shared" si="47"/>
        <v>0</v>
      </c>
      <c r="U1508" s="20" t="s">
        <v>6049</v>
      </c>
    </row>
    <row r="1509" spans="1:21" x14ac:dyDescent="0.25">
      <c r="A1509" s="192">
        <v>41962</v>
      </c>
      <c r="B1509" s="193">
        <v>3903</v>
      </c>
      <c r="C1509" s="324" t="s">
        <v>4923</v>
      </c>
      <c r="D1509" s="308" t="s">
        <v>4661</v>
      </c>
      <c r="E1509" s="309">
        <v>7968</v>
      </c>
      <c r="F1509" s="256">
        <v>41964</v>
      </c>
      <c r="G1509" s="42">
        <v>7968</v>
      </c>
      <c r="H1509" s="217">
        <f t="shared" si="48"/>
        <v>0</v>
      </c>
      <c r="I1509" s="20" t="s">
        <v>4997</v>
      </c>
      <c r="M1509" s="192">
        <v>41964</v>
      </c>
      <c r="N1509" s="193">
        <v>4051</v>
      </c>
      <c r="O1509" s="322" t="s">
        <v>4923</v>
      </c>
      <c r="P1509" s="308" t="s">
        <v>6736</v>
      </c>
      <c r="Q1509" s="309">
        <v>1195</v>
      </c>
      <c r="R1509" s="256">
        <v>41964</v>
      </c>
      <c r="S1509" s="42">
        <v>1195</v>
      </c>
      <c r="T1509" s="217">
        <f t="shared" si="47"/>
        <v>0</v>
      </c>
      <c r="U1509" s="20" t="s">
        <v>4992</v>
      </c>
    </row>
    <row r="1510" spans="1:21" x14ac:dyDescent="0.25">
      <c r="A1510" s="192">
        <v>41962</v>
      </c>
      <c r="B1510" s="193">
        <v>3904</v>
      </c>
      <c r="C1510" s="324" t="s">
        <v>4923</v>
      </c>
      <c r="D1510" s="308" t="s">
        <v>5090</v>
      </c>
      <c r="E1510" s="309">
        <v>1154.4000000000001</v>
      </c>
      <c r="F1510" s="412">
        <v>41976</v>
      </c>
      <c r="G1510" s="219">
        <v>1154.4000000000001</v>
      </c>
      <c r="H1510" s="217">
        <f t="shared" si="48"/>
        <v>0</v>
      </c>
      <c r="I1510" s="20" t="s">
        <v>4992</v>
      </c>
      <c r="M1510" s="192">
        <v>41964</v>
      </c>
      <c r="N1510" s="193">
        <v>4099</v>
      </c>
      <c r="O1510" s="322" t="s">
        <v>4923</v>
      </c>
      <c r="P1510" s="308" t="s">
        <v>4627</v>
      </c>
      <c r="Q1510" s="309">
        <v>11387.2</v>
      </c>
      <c r="R1510" s="256">
        <v>41964</v>
      </c>
      <c r="S1510" s="34">
        <v>11387.2</v>
      </c>
      <c r="T1510" s="217">
        <f t="shared" si="47"/>
        <v>0</v>
      </c>
      <c r="U1510" s="108" t="s">
        <v>4992</v>
      </c>
    </row>
    <row r="1511" spans="1:21" x14ac:dyDescent="0.25">
      <c r="A1511" s="192">
        <v>41962</v>
      </c>
      <c r="B1511" s="193">
        <v>3905</v>
      </c>
      <c r="C1511" s="324" t="s">
        <v>4923</v>
      </c>
      <c r="D1511" s="308" t="s">
        <v>1607</v>
      </c>
      <c r="E1511" s="309">
        <v>3145.7</v>
      </c>
      <c r="F1511" s="256">
        <v>41968</v>
      </c>
      <c r="G1511" s="42">
        <v>3145.7</v>
      </c>
      <c r="H1511" s="217">
        <f t="shared" si="48"/>
        <v>0</v>
      </c>
      <c r="I1511" s="20" t="s">
        <v>4992</v>
      </c>
      <c r="M1511" s="192">
        <v>41957</v>
      </c>
      <c r="N1511" s="193">
        <v>3510</v>
      </c>
      <c r="O1511" s="324" t="s">
        <v>4923</v>
      </c>
      <c r="P1511" s="308" t="s">
        <v>148</v>
      </c>
      <c r="Q1511" s="309">
        <v>2447.1999999999998</v>
      </c>
      <c r="R1511" s="256">
        <v>41958</v>
      </c>
      <c r="S1511" s="42">
        <v>2447.1999999999998</v>
      </c>
      <c r="T1511" s="217">
        <f t="shared" si="47"/>
        <v>0</v>
      </c>
      <c r="U1511" s="20" t="s">
        <v>5251</v>
      </c>
    </row>
    <row r="1512" spans="1:21" x14ac:dyDescent="0.25">
      <c r="A1512" s="192">
        <v>41962</v>
      </c>
      <c r="B1512" s="193">
        <v>3906</v>
      </c>
      <c r="C1512" s="324" t="s">
        <v>4923</v>
      </c>
      <c r="D1512" s="308" t="s">
        <v>5732</v>
      </c>
      <c r="E1512" s="309">
        <v>192</v>
      </c>
      <c r="F1512" s="256">
        <v>41962</v>
      </c>
      <c r="G1512" s="42">
        <v>192</v>
      </c>
      <c r="H1512" s="217">
        <f t="shared" si="48"/>
        <v>0</v>
      </c>
      <c r="I1512" s="20" t="s">
        <v>4992</v>
      </c>
      <c r="M1512" s="192">
        <v>41958</v>
      </c>
      <c r="N1512" s="193">
        <v>3577</v>
      </c>
      <c r="O1512" s="324" t="s">
        <v>4923</v>
      </c>
      <c r="P1512" s="308" t="s">
        <v>148</v>
      </c>
      <c r="Q1512" s="309">
        <v>2340</v>
      </c>
      <c r="R1512" s="256">
        <v>41960</v>
      </c>
      <c r="S1512" s="42">
        <v>2340</v>
      </c>
      <c r="T1512" s="217">
        <f t="shared" si="47"/>
        <v>0</v>
      </c>
      <c r="U1512" s="190" t="s">
        <v>5251</v>
      </c>
    </row>
    <row r="1513" spans="1:21" x14ac:dyDescent="0.25">
      <c r="A1513" s="192">
        <v>41962</v>
      </c>
      <c r="B1513" s="193">
        <v>3907</v>
      </c>
      <c r="C1513" s="324" t="s">
        <v>4923</v>
      </c>
      <c r="D1513" s="308" t="s">
        <v>4938</v>
      </c>
      <c r="E1513" s="309">
        <v>6273.7</v>
      </c>
      <c r="F1513" s="256">
        <v>41973</v>
      </c>
      <c r="G1513" s="42">
        <v>6273.7</v>
      </c>
      <c r="H1513" s="217">
        <f t="shared" si="48"/>
        <v>0</v>
      </c>
      <c r="I1513" s="20" t="s">
        <v>4742</v>
      </c>
      <c r="K1513" s="33"/>
      <c r="M1513" s="192">
        <v>41944</v>
      </c>
      <c r="N1513" s="193">
        <v>2443</v>
      </c>
      <c r="O1513" s="324" t="s">
        <v>4923</v>
      </c>
      <c r="P1513" s="308" t="s">
        <v>763</v>
      </c>
      <c r="Q1513" s="309">
        <v>2605.8000000000002</v>
      </c>
      <c r="R1513" s="256">
        <v>41944</v>
      </c>
      <c r="S1513" s="42">
        <v>2605.8000000000002</v>
      </c>
      <c r="T1513" s="77">
        <f t="shared" si="47"/>
        <v>0</v>
      </c>
      <c r="U1513" s="190" t="s">
        <v>5251</v>
      </c>
    </row>
    <row r="1514" spans="1:21" x14ac:dyDescent="0.25">
      <c r="A1514" s="192">
        <v>41962</v>
      </c>
      <c r="B1514" s="193">
        <v>3908</v>
      </c>
      <c r="C1514" s="324" t="s">
        <v>4923</v>
      </c>
      <c r="D1514" s="308" t="s">
        <v>4765</v>
      </c>
      <c r="E1514" s="309">
        <v>4692.5</v>
      </c>
      <c r="F1514" s="256">
        <v>41962</v>
      </c>
      <c r="G1514" s="42">
        <v>4692.5</v>
      </c>
      <c r="H1514" s="217">
        <f t="shared" si="48"/>
        <v>0</v>
      </c>
      <c r="I1514" s="20" t="s">
        <v>4992</v>
      </c>
      <c r="M1514" s="192">
        <v>41946</v>
      </c>
      <c r="N1514" s="193">
        <v>2588</v>
      </c>
      <c r="O1514" s="324" t="s">
        <v>4923</v>
      </c>
      <c r="P1514" s="661" t="s">
        <v>763</v>
      </c>
      <c r="Q1514" s="309">
        <v>2279</v>
      </c>
      <c r="R1514" s="256">
        <v>41947</v>
      </c>
      <c r="S1514" s="42">
        <v>2279</v>
      </c>
      <c r="T1514" s="77">
        <f t="shared" si="47"/>
        <v>0</v>
      </c>
      <c r="U1514" s="50" t="s">
        <v>5009</v>
      </c>
    </row>
    <row r="1515" spans="1:21" x14ac:dyDescent="0.25">
      <c r="A1515" s="192">
        <v>41962</v>
      </c>
      <c r="B1515" s="193">
        <v>3909</v>
      </c>
      <c r="C1515" s="324" t="s">
        <v>4923</v>
      </c>
      <c r="D1515" s="308" t="s">
        <v>4841</v>
      </c>
      <c r="E1515" s="309">
        <v>9301.7999999999993</v>
      </c>
      <c r="F1515" s="256">
        <v>41962</v>
      </c>
      <c r="G1515" s="42">
        <v>9301.7999999999993</v>
      </c>
      <c r="H1515" s="217">
        <f t="shared" si="48"/>
        <v>0</v>
      </c>
      <c r="I1515" s="20" t="s">
        <v>4992</v>
      </c>
      <c r="M1515" s="192">
        <v>41948</v>
      </c>
      <c r="N1515" s="193">
        <v>2770</v>
      </c>
      <c r="O1515" s="324" t="s">
        <v>4923</v>
      </c>
      <c r="P1515" s="308" t="s">
        <v>763</v>
      </c>
      <c r="Q1515" s="309">
        <v>29946.84</v>
      </c>
      <c r="R1515" s="256">
        <v>41948</v>
      </c>
      <c r="S1515" s="42">
        <v>29946.84</v>
      </c>
      <c r="T1515" s="217">
        <f t="shared" si="47"/>
        <v>0</v>
      </c>
      <c r="U1515" s="190" t="s">
        <v>4992</v>
      </c>
    </row>
    <row r="1516" spans="1:21" x14ac:dyDescent="0.25">
      <c r="A1516" s="192">
        <v>41962</v>
      </c>
      <c r="B1516" s="193">
        <v>3910</v>
      </c>
      <c r="C1516" s="324" t="s">
        <v>4923</v>
      </c>
      <c r="D1516" s="308" t="s">
        <v>2519</v>
      </c>
      <c r="E1516" s="309">
        <v>593.4</v>
      </c>
      <c r="F1516" s="256">
        <v>41962</v>
      </c>
      <c r="G1516" s="42">
        <v>593.4</v>
      </c>
      <c r="H1516" s="217">
        <f t="shared" si="48"/>
        <v>0</v>
      </c>
      <c r="I1516" s="20" t="s">
        <v>4992</v>
      </c>
      <c r="M1516" s="192">
        <v>41951</v>
      </c>
      <c r="N1516" s="193">
        <v>3030</v>
      </c>
      <c r="O1516" s="324" t="s">
        <v>4923</v>
      </c>
      <c r="P1516" s="20" t="s">
        <v>763</v>
      </c>
      <c r="Q1516" s="213">
        <v>3367.6</v>
      </c>
      <c r="R1516" s="256">
        <v>41951</v>
      </c>
      <c r="S1516" s="42">
        <v>3367.6</v>
      </c>
      <c r="T1516" s="217">
        <f t="shared" si="47"/>
        <v>0</v>
      </c>
      <c r="U1516" s="20" t="s">
        <v>5000</v>
      </c>
    </row>
    <row r="1517" spans="1:21" x14ac:dyDescent="0.25">
      <c r="A1517" s="192">
        <v>41962</v>
      </c>
      <c r="B1517" s="193">
        <v>3911</v>
      </c>
      <c r="C1517" s="324" t="s">
        <v>4923</v>
      </c>
      <c r="D1517" s="308" t="s">
        <v>4633</v>
      </c>
      <c r="E1517" s="309">
        <v>135003.6</v>
      </c>
      <c r="F1517" s="256">
        <v>41965</v>
      </c>
      <c r="G1517" s="42">
        <v>135003.6</v>
      </c>
      <c r="H1517" s="217">
        <f t="shared" si="48"/>
        <v>0</v>
      </c>
      <c r="I1517" s="20" t="s">
        <v>5923</v>
      </c>
      <c r="M1517" s="192">
        <v>41958</v>
      </c>
      <c r="N1517" s="193">
        <v>3590</v>
      </c>
      <c r="O1517" s="324" t="s">
        <v>4923</v>
      </c>
      <c r="P1517" s="308" t="s">
        <v>763</v>
      </c>
      <c r="Q1517" s="309">
        <v>31382</v>
      </c>
      <c r="R1517" s="256">
        <v>41958</v>
      </c>
      <c r="S1517" s="42">
        <v>31382</v>
      </c>
      <c r="T1517" s="217">
        <f t="shared" si="47"/>
        <v>0</v>
      </c>
      <c r="U1517" s="190" t="s">
        <v>4997</v>
      </c>
    </row>
    <row r="1518" spans="1:21" x14ac:dyDescent="0.25">
      <c r="A1518" s="192">
        <v>41962</v>
      </c>
      <c r="B1518" s="193">
        <v>3912</v>
      </c>
      <c r="C1518" s="324" t="s">
        <v>4923</v>
      </c>
      <c r="D1518" s="308" t="s">
        <v>1202</v>
      </c>
      <c r="E1518" s="309">
        <v>80</v>
      </c>
      <c r="F1518" s="256">
        <v>41962</v>
      </c>
      <c r="G1518" s="42">
        <v>80</v>
      </c>
      <c r="H1518" s="217">
        <f t="shared" si="48"/>
        <v>0</v>
      </c>
      <c r="I1518" s="20" t="s">
        <v>4992</v>
      </c>
      <c r="M1518" s="192">
        <v>41960</v>
      </c>
      <c r="N1518" s="193">
        <v>3709</v>
      </c>
      <c r="O1518" s="324" t="s">
        <v>4923</v>
      </c>
      <c r="P1518" s="20" t="s">
        <v>763</v>
      </c>
      <c r="Q1518" s="213">
        <v>2998.8</v>
      </c>
      <c r="R1518" s="256">
        <v>41960</v>
      </c>
      <c r="S1518" s="229">
        <v>2998.8</v>
      </c>
      <c r="T1518" s="217">
        <f t="shared" si="47"/>
        <v>0</v>
      </c>
      <c r="U1518" s="190" t="s">
        <v>4997</v>
      </c>
    </row>
    <row r="1519" spans="1:21" x14ac:dyDescent="0.25">
      <c r="A1519" s="192">
        <v>41962</v>
      </c>
      <c r="B1519" s="193">
        <v>3913</v>
      </c>
      <c r="C1519" s="324" t="s">
        <v>4923</v>
      </c>
      <c r="D1519" s="308" t="s">
        <v>4782</v>
      </c>
      <c r="E1519" s="309">
        <v>436.8</v>
      </c>
      <c r="F1519" s="256">
        <v>41962</v>
      </c>
      <c r="G1519" s="42">
        <v>436.8</v>
      </c>
      <c r="H1519" s="217">
        <f t="shared" si="48"/>
        <v>0</v>
      </c>
      <c r="I1519" s="20" t="s">
        <v>4992</v>
      </c>
      <c r="M1519" s="192">
        <v>41969</v>
      </c>
      <c r="N1519" s="193">
        <v>4455</v>
      </c>
      <c r="O1519" s="322" t="s">
        <v>4923</v>
      </c>
      <c r="P1519" s="308" t="s">
        <v>763</v>
      </c>
      <c r="Q1519" s="309">
        <v>2965.2</v>
      </c>
      <c r="R1519" s="256">
        <v>41969</v>
      </c>
      <c r="S1519" s="34">
        <v>2965.2</v>
      </c>
      <c r="T1519" s="217">
        <f t="shared" si="47"/>
        <v>0</v>
      </c>
      <c r="U1519" s="108" t="s">
        <v>5000</v>
      </c>
    </row>
    <row r="1520" spans="1:21" x14ac:dyDescent="0.25">
      <c r="A1520" s="192">
        <v>41962</v>
      </c>
      <c r="B1520" s="193">
        <v>3914</v>
      </c>
      <c r="C1520" s="324" t="s">
        <v>4923</v>
      </c>
      <c r="D1520" s="295" t="s">
        <v>53</v>
      </c>
      <c r="E1520" s="296">
        <v>0</v>
      </c>
      <c r="F1520" s="256" t="s">
        <v>6723</v>
      </c>
      <c r="G1520" s="42"/>
      <c r="H1520" s="217">
        <f t="shared" si="48"/>
        <v>0</v>
      </c>
      <c r="I1520" s="20" t="s">
        <v>3076</v>
      </c>
      <c r="M1520" s="192">
        <v>41970</v>
      </c>
      <c r="N1520" s="193">
        <v>4522</v>
      </c>
      <c r="O1520" s="322" t="s">
        <v>4923</v>
      </c>
      <c r="P1520" s="308" t="s">
        <v>763</v>
      </c>
      <c r="Q1520" s="309">
        <v>29466.78</v>
      </c>
      <c r="R1520" s="256">
        <v>41970</v>
      </c>
      <c r="S1520" s="229">
        <v>29466.78</v>
      </c>
      <c r="T1520" s="217">
        <f t="shared" si="47"/>
        <v>0</v>
      </c>
      <c r="U1520" s="20" t="s">
        <v>5000</v>
      </c>
    </row>
    <row r="1521" spans="1:21" x14ac:dyDescent="0.25">
      <c r="A1521" s="192">
        <v>41962</v>
      </c>
      <c r="B1521" s="193">
        <v>3915</v>
      </c>
      <c r="C1521" s="324" t="s">
        <v>4923</v>
      </c>
      <c r="D1521" s="308" t="s">
        <v>11</v>
      </c>
      <c r="E1521" s="309">
        <v>68656.5</v>
      </c>
      <c r="F1521" s="412">
        <v>41974</v>
      </c>
      <c r="G1521" s="219">
        <v>68656.5</v>
      </c>
      <c r="H1521" s="217">
        <f t="shared" si="48"/>
        <v>0</v>
      </c>
      <c r="I1521" s="20" t="s">
        <v>4993</v>
      </c>
      <c r="K1521" s="33"/>
      <c r="M1521" s="192">
        <v>41973</v>
      </c>
      <c r="N1521" s="193">
        <v>4859</v>
      </c>
      <c r="O1521" s="322" t="s">
        <v>4923</v>
      </c>
      <c r="P1521" s="308" t="s">
        <v>763</v>
      </c>
      <c r="Q1521" s="309">
        <v>2679.6</v>
      </c>
      <c r="R1521" s="368">
        <v>41973</v>
      </c>
      <c r="S1521" s="229">
        <v>2679.6</v>
      </c>
      <c r="T1521" s="217">
        <f t="shared" si="47"/>
        <v>0</v>
      </c>
      <c r="U1521" s="20" t="s">
        <v>4995</v>
      </c>
    </row>
    <row r="1522" spans="1:21" x14ac:dyDescent="0.25">
      <c r="A1522" s="192">
        <v>41962</v>
      </c>
      <c r="B1522" s="193">
        <v>3916</v>
      </c>
      <c r="C1522" s="324" t="s">
        <v>4923</v>
      </c>
      <c r="D1522" s="308" t="s">
        <v>4630</v>
      </c>
      <c r="E1522" s="309">
        <v>2012.4</v>
      </c>
      <c r="F1522" s="256">
        <v>41963</v>
      </c>
      <c r="G1522" s="42">
        <v>2012.4</v>
      </c>
      <c r="H1522" s="217">
        <f t="shared" si="48"/>
        <v>0</v>
      </c>
      <c r="I1522" s="20" t="s">
        <v>4993</v>
      </c>
      <c r="K1522" s="33"/>
      <c r="M1522" s="192">
        <v>41956</v>
      </c>
      <c r="N1522" s="193">
        <v>3435</v>
      </c>
      <c r="O1522" s="324" t="s">
        <v>4923</v>
      </c>
      <c r="P1522" s="308" t="s">
        <v>6685</v>
      </c>
      <c r="Q1522" s="309">
        <v>2923.2</v>
      </c>
      <c r="R1522" s="256">
        <v>41957</v>
      </c>
      <c r="S1522" s="34">
        <v>2923.2</v>
      </c>
      <c r="T1522" s="217">
        <f t="shared" si="47"/>
        <v>0</v>
      </c>
      <c r="U1522" s="32" t="s">
        <v>5000</v>
      </c>
    </row>
    <row r="1523" spans="1:21" x14ac:dyDescent="0.25">
      <c r="A1523" s="192">
        <v>41962</v>
      </c>
      <c r="B1523" s="193">
        <v>3917</v>
      </c>
      <c r="C1523" s="324" t="s">
        <v>4923</v>
      </c>
      <c r="D1523" s="308" t="s">
        <v>5004</v>
      </c>
      <c r="E1523" s="309">
        <v>5418</v>
      </c>
      <c r="F1523" s="256">
        <v>41963</v>
      </c>
      <c r="G1523" s="42">
        <v>5418</v>
      </c>
      <c r="H1523" s="217">
        <f t="shared" si="48"/>
        <v>0</v>
      </c>
      <c r="I1523" s="20" t="s">
        <v>4993</v>
      </c>
      <c r="M1523" s="192">
        <v>41965</v>
      </c>
      <c r="N1523" s="193">
        <v>4199</v>
      </c>
      <c r="O1523" s="322" t="s">
        <v>4923</v>
      </c>
      <c r="P1523" s="308" t="s">
        <v>6685</v>
      </c>
      <c r="Q1523" s="309">
        <v>32205.75</v>
      </c>
      <c r="R1523" s="256">
        <v>41966</v>
      </c>
      <c r="S1523" s="34">
        <v>32205.75</v>
      </c>
      <c r="T1523" s="217">
        <f t="shared" si="47"/>
        <v>0</v>
      </c>
      <c r="U1523" s="32" t="s">
        <v>5009</v>
      </c>
    </row>
    <row r="1524" spans="1:21" x14ac:dyDescent="0.25">
      <c r="A1524" s="192">
        <v>41962</v>
      </c>
      <c r="B1524" s="193">
        <v>3918</v>
      </c>
      <c r="C1524" s="324" t="s">
        <v>4923</v>
      </c>
      <c r="D1524" s="308" t="s">
        <v>494</v>
      </c>
      <c r="E1524" s="309">
        <v>2630.4</v>
      </c>
      <c r="F1524" s="256">
        <v>41962</v>
      </c>
      <c r="G1524" s="42">
        <v>2630.4</v>
      </c>
      <c r="H1524" s="217">
        <f t="shared" si="48"/>
        <v>0</v>
      </c>
      <c r="I1524" s="20" t="s">
        <v>4997</v>
      </c>
      <c r="M1524" s="192">
        <v>41966</v>
      </c>
      <c r="N1524" s="193">
        <v>4218</v>
      </c>
      <c r="O1524" s="322" t="s">
        <v>4923</v>
      </c>
      <c r="P1524" s="20" t="s">
        <v>6685</v>
      </c>
      <c r="Q1524" s="213">
        <v>31736.55</v>
      </c>
      <c r="R1524" s="256">
        <v>41967</v>
      </c>
      <c r="S1524" s="34">
        <v>31736.55</v>
      </c>
      <c r="T1524" s="217">
        <f t="shared" si="47"/>
        <v>0</v>
      </c>
      <c r="U1524" s="32" t="s">
        <v>6049</v>
      </c>
    </row>
    <row r="1525" spans="1:21" x14ac:dyDescent="0.25">
      <c r="A1525" s="192">
        <v>41962</v>
      </c>
      <c r="B1525" s="193">
        <v>3919</v>
      </c>
      <c r="C1525" s="324" t="s">
        <v>4923</v>
      </c>
      <c r="D1525" s="308" t="s">
        <v>6724</v>
      </c>
      <c r="E1525" s="309">
        <v>15814.6</v>
      </c>
      <c r="F1525" s="256">
        <v>41963</v>
      </c>
      <c r="G1525" s="42">
        <v>15814.6</v>
      </c>
      <c r="H1525" s="217">
        <f t="shared" si="48"/>
        <v>0</v>
      </c>
      <c r="I1525" s="20" t="s">
        <v>4993</v>
      </c>
      <c r="M1525" s="192">
        <v>41953</v>
      </c>
      <c r="N1525" s="193">
        <v>3170</v>
      </c>
      <c r="O1525" s="324" t="s">
        <v>4923</v>
      </c>
      <c r="P1525" s="20" t="s">
        <v>4843</v>
      </c>
      <c r="Q1525" s="213">
        <v>1465</v>
      </c>
      <c r="R1525" s="256">
        <v>41954</v>
      </c>
      <c r="S1525" s="42">
        <v>1465</v>
      </c>
      <c r="T1525" s="217">
        <f t="shared" si="47"/>
        <v>0</v>
      </c>
      <c r="U1525" s="190" t="s">
        <v>6049</v>
      </c>
    </row>
    <row r="1526" spans="1:21" x14ac:dyDescent="0.25">
      <c r="A1526" s="192">
        <v>41962</v>
      </c>
      <c r="B1526" s="193">
        <v>3920</v>
      </c>
      <c r="C1526" s="324" t="s">
        <v>4923</v>
      </c>
      <c r="D1526" s="308" t="s">
        <v>180</v>
      </c>
      <c r="E1526" s="309">
        <v>33800.400000000001</v>
      </c>
      <c r="F1526" s="256">
        <v>41963</v>
      </c>
      <c r="G1526" s="42">
        <v>33800.400000000001</v>
      </c>
      <c r="H1526" s="217">
        <f t="shared" si="48"/>
        <v>0</v>
      </c>
      <c r="I1526" s="20" t="s">
        <v>4992</v>
      </c>
      <c r="M1526" s="192">
        <v>41957</v>
      </c>
      <c r="N1526" s="193">
        <v>3535</v>
      </c>
      <c r="O1526" s="324" t="s">
        <v>4923</v>
      </c>
      <c r="P1526" s="20" t="s">
        <v>4843</v>
      </c>
      <c r="Q1526" s="213">
        <v>1536</v>
      </c>
      <c r="R1526" s="256">
        <v>41958</v>
      </c>
      <c r="S1526" s="42">
        <v>1536</v>
      </c>
      <c r="T1526" s="217">
        <f t="shared" si="47"/>
        <v>0</v>
      </c>
      <c r="U1526" s="190" t="s">
        <v>6049</v>
      </c>
    </row>
    <row r="1527" spans="1:21" x14ac:dyDescent="0.25">
      <c r="A1527" s="192">
        <v>41962</v>
      </c>
      <c r="B1527" s="193">
        <v>3921</v>
      </c>
      <c r="C1527" s="324" t="s">
        <v>4923</v>
      </c>
      <c r="D1527" s="308" t="s">
        <v>6120</v>
      </c>
      <c r="E1527" s="309">
        <v>3600</v>
      </c>
      <c r="F1527" s="256">
        <v>41968</v>
      </c>
      <c r="G1527" s="42">
        <v>3600</v>
      </c>
      <c r="H1527" s="217">
        <f t="shared" si="48"/>
        <v>0</v>
      </c>
      <c r="I1527" s="20" t="s">
        <v>4997</v>
      </c>
      <c r="M1527" s="192">
        <v>41961</v>
      </c>
      <c r="N1527" s="193">
        <v>3832</v>
      </c>
      <c r="O1527" s="324" t="s">
        <v>4923</v>
      </c>
      <c r="P1527" s="308" t="s">
        <v>4843</v>
      </c>
      <c r="Q1527" s="309">
        <v>1110.3</v>
      </c>
      <c r="R1527" s="256">
        <v>41962</v>
      </c>
      <c r="S1527" s="229">
        <v>1110.3</v>
      </c>
      <c r="T1527" s="217">
        <f t="shared" si="47"/>
        <v>0</v>
      </c>
      <c r="U1527" s="190" t="s">
        <v>6049</v>
      </c>
    </row>
    <row r="1528" spans="1:21" x14ac:dyDescent="0.25">
      <c r="A1528" s="192">
        <v>41962</v>
      </c>
      <c r="B1528" s="193">
        <v>3922</v>
      </c>
      <c r="C1528" s="324" t="s">
        <v>4923</v>
      </c>
      <c r="D1528" s="308" t="s">
        <v>494</v>
      </c>
      <c r="E1528" s="309">
        <v>644</v>
      </c>
      <c r="F1528" s="256">
        <v>41962</v>
      </c>
      <c r="G1528" s="42">
        <v>644</v>
      </c>
      <c r="H1528" s="217">
        <f t="shared" si="48"/>
        <v>0</v>
      </c>
      <c r="I1528" s="20" t="s">
        <v>4997</v>
      </c>
      <c r="M1528" s="192">
        <v>41964</v>
      </c>
      <c r="N1528" s="193">
        <v>4026</v>
      </c>
      <c r="O1528" s="322" t="s">
        <v>4923</v>
      </c>
      <c r="P1528" s="308" t="s">
        <v>4843</v>
      </c>
      <c r="Q1528" s="309">
        <v>996.4</v>
      </c>
      <c r="R1528" s="256">
        <v>41965</v>
      </c>
      <c r="S1528" s="42">
        <v>996.4</v>
      </c>
      <c r="T1528" s="217">
        <f t="shared" si="47"/>
        <v>0</v>
      </c>
      <c r="U1528" s="20" t="s">
        <v>6049</v>
      </c>
    </row>
    <row r="1529" spans="1:21" x14ac:dyDescent="0.25">
      <c r="A1529" s="192">
        <v>41962</v>
      </c>
      <c r="B1529" s="193">
        <v>3923</v>
      </c>
      <c r="C1529" s="324" t="s">
        <v>4923</v>
      </c>
      <c r="D1529" s="308" t="s">
        <v>193</v>
      </c>
      <c r="E1529" s="309">
        <v>2548.4</v>
      </c>
      <c r="F1529" s="256">
        <v>41962</v>
      </c>
      <c r="G1529" s="42">
        <v>2548.4</v>
      </c>
      <c r="H1529" s="217">
        <f t="shared" si="48"/>
        <v>0</v>
      </c>
      <c r="I1529" s="20" t="s">
        <v>4992</v>
      </c>
      <c r="M1529" s="192">
        <v>41967</v>
      </c>
      <c r="N1529" s="193">
        <v>4308</v>
      </c>
      <c r="O1529" s="322" t="s">
        <v>4923</v>
      </c>
      <c r="P1529" s="308" t="s">
        <v>4843</v>
      </c>
      <c r="Q1529" s="309">
        <v>1428.8</v>
      </c>
      <c r="R1529" s="368">
        <v>41968</v>
      </c>
      <c r="S1529" s="42">
        <v>1428.8</v>
      </c>
      <c r="T1529" s="217">
        <f t="shared" si="47"/>
        <v>0</v>
      </c>
      <c r="U1529" s="190" t="s">
        <v>6049</v>
      </c>
    </row>
    <row r="1530" spans="1:21" x14ac:dyDescent="0.25">
      <c r="A1530" s="192">
        <v>41962</v>
      </c>
      <c r="B1530" s="193">
        <v>3924</v>
      </c>
      <c r="C1530" s="324" t="s">
        <v>4923</v>
      </c>
      <c r="D1530" s="308" t="s">
        <v>4918</v>
      </c>
      <c r="E1530" s="309">
        <v>23370.2</v>
      </c>
      <c r="F1530" s="256">
        <v>41964</v>
      </c>
      <c r="G1530" s="42">
        <v>23370.2</v>
      </c>
      <c r="H1530" s="217">
        <f t="shared" si="48"/>
        <v>0</v>
      </c>
      <c r="I1530" s="20" t="s">
        <v>4997</v>
      </c>
      <c r="M1530" s="192">
        <v>41971</v>
      </c>
      <c r="N1530" s="193">
        <v>4625</v>
      </c>
      <c r="O1530" s="322" t="s">
        <v>4923</v>
      </c>
      <c r="P1530" s="199" t="s">
        <v>6751</v>
      </c>
      <c r="Q1530" s="238">
        <v>100</v>
      </c>
      <c r="R1530" s="256">
        <v>41971</v>
      </c>
      <c r="S1530" s="34">
        <v>100</v>
      </c>
      <c r="T1530" s="217">
        <f t="shared" si="47"/>
        <v>0</v>
      </c>
      <c r="U1530" s="36" t="s">
        <v>4992</v>
      </c>
    </row>
    <row r="1531" spans="1:21" x14ac:dyDescent="0.25">
      <c r="A1531" s="192">
        <v>41962</v>
      </c>
      <c r="B1531" s="193">
        <v>3925</v>
      </c>
      <c r="C1531" s="324" t="s">
        <v>4923</v>
      </c>
      <c r="D1531" s="308" t="s">
        <v>4633</v>
      </c>
      <c r="E1531" s="309">
        <v>124383.6</v>
      </c>
      <c r="F1531" s="256">
        <v>41965</v>
      </c>
      <c r="G1531" s="42">
        <v>124383.6</v>
      </c>
      <c r="H1531" s="217">
        <f t="shared" si="48"/>
        <v>0</v>
      </c>
      <c r="I1531" s="20" t="s">
        <v>4992</v>
      </c>
      <c r="M1531" s="192">
        <v>41944</v>
      </c>
      <c r="N1531" s="193">
        <v>2469</v>
      </c>
      <c r="O1531" s="324" t="s">
        <v>4923</v>
      </c>
      <c r="P1531" s="308" t="s">
        <v>523</v>
      </c>
      <c r="Q1531" s="309">
        <v>22375.8</v>
      </c>
      <c r="R1531" s="256">
        <v>41951</v>
      </c>
      <c r="S1531" s="42">
        <v>22375.8</v>
      </c>
      <c r="T1531" s="77">
        <f t="shared" si="47"/>
        <v>0</v>
      </c>
      <c r="U1531" s="190" t="s">
        <v>4992</v>
      </c>
    </row>
    <row r="1532" spans="1:21" x14ac:dyDescent="0.25">
      <c r="A1532" s="192">
        <v>41962</v>
      </c>
      <c r="B1532" s="193">
        <v>3926</v>
      </c>
      <c r="C1532" s="324" t="s">
        <v>4923</v>
      </c>
      <c r="D1532" s="308" t="s">
        <v>4740</v>
      </c>
      <c r="E1532" s="309">
        <v>2544</v>
      </c>
      <c r="F1532" s="256">
        <v>41962</v>
      </c>
      <c r="G1532" s="42">
        <v>2544</v>
      </c>
      <c r="H1532" s="217">
        <f t="shared" si="48"/>
        <v>0</v>
      </c>
      <c r="I1532" s="20" t="s">
        <v>4992</v>
      </c>
      <c r="M1532" s="192">
        <v>41951</v>
      </c>
      <c r="N1532" s="193">
        <v>3042</v>
      </c>
      <c r="O1532" s="324" t="s">
        <v>4923</v>
      </c>
      <c r="P1532" s="20" t="s">
        <v>523</v>
      </c>
      <c r="Q1532" s="213">
        <v>10759.2</v>
      </c>
      <c r="R1532" s="256">
        <v>41965</v>
      </c>
      <c r="S1532" s="42">
        <v>10759.2</v>
      </c>
      <c r="T1532" s="217">
        <f t="shared" si="47"/>
        <v>0</v>
      </c>
      <c r="U1532" s="20" t="s">
        <v>4992</v>
      </c>
    </row>
    <row r="1533" spans="1:21" x14ac:dyDescent="0.25">
      <c r="A1533" s="192">
        <v>41962</v>
      </c>
      <c r="B1533" s="193">
        <v>3927</v>
      </c>
      <c r="C1533" s="324" t="s">
        <v>4923</v>
      </c>
      <c r="D1533" s="308" t="s">
        <v>4183</v>
      </c>
      <c r="E1533" s="309">
        <v>120</v>
      </c>
      <c r="F1533" s="256">
        <v>41962</v>
      </c>
      <c r="G1533" s="42">
        <v>120</v>
      </c>
      <c r="H1533" s="217">
        <f t="shared" si="48"/>
        <v>0</v>
      </c>
      <c r="I1533" s="20" t="s">
        <v>4992</v>
      </c>
      <c r="M1533" s="192">
        <v>41958</v>
      </c>
      <c r="N1533" s="193">
        <v>3627</v>
      </c>
      <c r="O1533" s="324" t="s">
        <v>4923</v>
      </c>
      <c r="P1533" s="20" t="s">
        <v>523</v>
      </c>
      <c r="Q1533" s="213">
        <v>4650.3</v>
      </c>
      <c r="R1533" s="256">
        <v>41965</v>
      </c>
      <c r="S1533" s="42">
        <v>4650.3</v>
      </c>
      <c r="T1533" s="217">
        <f t="shared" si="47"/>
        <v>0</v>
      </c>
      <c r="U1533" s="20" t="s">
        <v>4992</v>
      </c>
    </row>
    <row r="1534" spans="1:21" x14ac:dyDescent="0.25">
      <c r="A1534" s="192">
        <v>41962</v>
      </c>
      <c r="B1534" s="193">
        <v>3928</v>
      </c>
      <c r="C1534" s="324" t="s">
        <v>4923</v>
      </c>
      <c r="D1534" s="308" t="s">
        <v>3372</v>
      </c>
      <c r="E1534" s="309">
        <v>1738.8</v>
      </c>
      <c r="F1534" s="256">
        <v>41962</v>
      </c>
      <c r="G1534" s="42">
        <v>1738.8</v>
      </c>
      <c r="H1534" s="217">
        <f t="shared" si="48"/>
        <v>0</v>
      </c>
      <c r="I1534" s="20" t="s">
        <v>4992</v>
      </c>
      <c r="M1534" s="192">
        <v>41965</v>
      </c>
      <c r="N1534" s="193">
        <v>4186</v>
      </c>
      <c r="O1534" s="322" t="s">
        <v>4923</v>
      </c>
      <c r="P1534" s="308" t="s">
        <v>523</v>
      </c>
      <c r="Q1534" s="309">
        <v>10375.799999999999</v>
      </c>
      <c r="R1534" s="412">
        <v>41976</v>
      </c>
      <c r="S1534" s="40">
        <v>10375.799999999999</v>
      </c>
      <c r="T1534" s="217">
        <f t="shared" si="47"/>
        <v>0</v>
      </c>
      <c r="U1534" s="32" t="s">
        <v>4992</v>
      </c>
    </row>
    <row r="1535" spans="1:21" x14ac:dyDescent="0.25">
      <c r="A1535" s="192">
        <v>41962</v>
      </c>
      <c r="B1535" s="193">
        <v>3929</v>
      </c>
      <c r="C1535" s="324" t="s">
        <v>4923</v>
      </c>
      <c r="D1535" s="308" t="s">
        <v>4633</v>
      </c>
      <c r="E1535" s="309">
        <v>33670.800000000003</v>
      </c>
      <c r="F1535" s="412" t="s">
        <v>6725</v>
      </c>
      <c r="G1535" s="42">
        <v>33670.800000000003</v>
      </c>
      <c r="H1535" s="217">
        <f t="shared" si="48"/>
        <v>0</v>
      </c>
      <c r="I1535" s="20" t="s">
        <v>4992</v>
      </c>
      <c r="M1535" s="192">
        <v>41972</v>
      </c>
      <c r="N1535" s="193">
        <v>4806</v>
      </c>
      <c r="O1535" s="322" t="s">
        <v>4923</v>
      </c>
      <c r="P1535" s="308" t="s">
        <v>523</v>
      </c>
      <c r="Q1535" s="309">
        <v>2520</v>
      </c>
      <c r="R1535" s="370">
        <v>41976</v>
      </c>
      <c r="S1535" s="219">
        <v>2520</v>
      </c>
      <c r="T1535" s="217">
        <f t="shared" si="47"/>
        <v>0</v>
      </c>
      <c r="U1535" s="20" t="s">
        <v>4992</v>
      </c>
    </row>
    <row r="1536" spans="1:21" x14ac:dyDescent="0.25">
      <c r="A1536" s="192">
        <v>41962</v>
      </c>
      <c r="B1536" s="193">
        <v>3930</v>
      </c>
      <c r="C1536" s="324" t="s">
        <v>4923</v>
      </c>
      <c r="D1536" s="308" t="s">
        <v>1202</v>
      </c>
      <c r="E1536" s="309">
        <v>245</v>
      </c>
      <c r="F1536" s="256">
        <v>41962</v>
      </c>
      <c r="G1536" s="42">
        <v>245</v>
      </c>
      <c r="H1536" s="217">
        <f t="shared" si="48"/>
        <v>0</v>
      </c>
      <c r="I1536" s="20" t="s">
        <v>4992</v>
      </c>
      <c r="M1536" s="192">
        <v>41949</v>
      </c>
      <c r="N1536" s="193">
        <v>2804</v>
      </c>
      <c r="O1536" s="324" t="s">
        <v>4923</v>
      </c>
      <c r="P1536" s="308" t="s">
        <v>4681</v>
      </c>
      <c r="Q1536" s="309">
        <v>2617.6</v>
      </c>
      <c r="R1536" s="256">
        <v>41949</v>
      </c>
      <c r="S1536" s="42">
        <v>2617.6</v>
      </c>
      <c r="T1536" s="217">
        <f t="shared" si="47"/>
        <v>0</v>
      </c>
      <c r="U1536" s="190" t="s">
        <v>4992</v>
      </c>
    </row>
    <row r="1537" spans="1:21" x14ac:dyDescent="0.25">
      <c r="A1537" s="192">
        <v>41963</v>
      </c>
      <c r="B1537" s="193">
        <v>3931</v>
      </c>
      <c r="C1537" s="324" t="s">
        <v>4923</v>
      </c>
      <c r="D1537" s="308" t="s">
        <v>106</v>
      </c>
      <c r="E1537" s="309">
        <v>187812</v>
      </c>
      <c r="F1537" s="256">
        <v>41967</v>
      </c>
      <c r="G1537" s="42">
        <v>187812</v>
      </c>
      <c r="H1537" s="217">
        <f t="shared" si="48"/>
        <v>0</v>
      </c>
      <c r="I1537" s="20" t="s">
        <v>4992</v>
      </c>
      <c r="M1537" s="192">
        <v>41953</v>
      </c>
      <c r="N1537" s="193">
        <v>3111</v>
      </c>
      <c r="O1537" s="324" t="s">
        <v>4923</v>
      </c>
      <c r="P1537" s="20" t="s">
        <v>4681</v>
      </c>
      <c r="Q1537" s="213">
        <v>1011.6</v>
      </c>
      <c r="R1537" s="256">
        <v>41953</v>
      </c>
      <c r="S1537" s="42">
        <v>1011.6</v>
      </c>
      <c r="T1537" s="217">
        <f t="shared" si="47"/>
        <v>0</v>
      </c>
      <c r="U1537" s="190" t="s">
        <v>4992</v>
      </c>
    </row>
    <row r="1538" spans="1:21" x14ac:dyDescent="0.25">
      <c r="A1538" s="192">
        <v>41963</v>
      </c>
      <c r="B1538" s="193">
        <v>3932</v>
      </c>
      <c r="C1538" s="324" t="s">
        <v>4923</v>
      </c>
      <c r="D1538" s="308" t="s">
        <v>4319</v>
      </c>
      <c r="E1538" s="309">
        <v>1717.2</v>
      </c>
      <c r="F1538" s="256">
        <v>41963</v>
      </c>
      <c r="G1538" s="42">
        <v>1717.2</v>
      </c>
      <c r="H1538" s="217">
        <f t="shared" si="48"/>
        <v>0</v>
      </c>
      <c r="I1538" s="20" t="s">
        <v>4992</v>
      </c>
      <c r="M1538" s="192">
        <v>41956</v>
      </c>
      <c r="N1538" s="193">
        <v>3372</v>
      </c>
      <c r="O1538" s="324" t="s">
        <v>4923</v>
      </c>
      <c r="P1538" s="20" t="s">
        <v>4681</v>
      </c>
      <c r="Q1538" s="213">
        <v>1608</v>
      </c>
      <c r="R1538" s="256">
        <v>41956</v>
      </c>
      <c r="S1538" s="42">
        <v>1608</v>
      </c>
      <c r="T1538" s="217">
        <f t="shared" si="47"/>
        <v>0</v>
      </c>
      <c r="U1538" s="190" t="s">
        <v>4992</v>
      </c>
    </row>
    <row r="1539" spans="1:21" x14ac:dyDescent="0.25">
      <c r="A1539" s="192">
        <v>41963</v>
      </c>
      <c r="B1539" s="193">
        <v>3933</v>
      </c>
      <c r="C1539" s="324" t="s">
        <v>4923</v>
      </c>
      <c r="D1539" s="308" t="s">
        <v>4918</v>
      </c>
      <c r="E1539" s="309">
        <v>78028.45</v>
      </c>
      <c r="F1539" s="256">
        <v>41964</v>
      </c>
      <c r="G1539" s="42">
        <v>78028.45</v>
      </c>
      <c r="H1539" s="217">
        <f t="shared" si="48"/>
        <v>0</v>
      </c>
      <c r="I1539" s="20" t="s">
        <v>5000</v>
      </c>
      <c r="M1539" s="192">
        <v>41961</v>
      </c>
      <c r="N1539" s="193">
        <v>3778</v>
      </c>
      <c r="O1539" s="324" t="s">
        <v>4923</v>
      </c>
      <c r="P1539" s="20" t="s">
        <v>4681</v>
      </c>
      <c r="Q1539" s="213">
        <v>1712</v>
      </c>
      <c r="R1539" s="256">
        <v>41961</v>
      </c>
      <c r="S1539" s="229">
        <v>1712</v>
      </c>
      <c r="T1539" s="217">
        <f t="shared" ref="T1539:T1602" si="49">Q1539-S1539</f>
        <v>0</v>
      </c>
      <c r="U1539" s="190" t="s">
        <v>4992</v>
      </c>
    </row>
    <row r="1540" spans="1:21" x14ac:dyDescent="0.25">
      <c r="A1540" s="192">
        <v>41963</v>
      </c>
      <c r="B1540" s="193">
        <v>3934</v>
      </c>
      <c r="C1540" s="324" t="s">
        <v>4923</v>
      </c>
      <c r="D1540" s="308" t="s">
        <v>200</v>
      </c>
      <c r="E1540" s="309">
        <v>7697.6</v>
      </c>
      <c r="F1540" s="256">
        <v>41969</v>
      </c>
      <c r="G1540" s="42">
        <v>7697.6</v>
      </c>
      <c r="H1540" s="217">
        <f t="shared" si="48"/>
        <v>0</v>
      </c>
      <c r="I1540" s="20" t="s">
        <v>4992</v>
      </c>
      <c r="M1540" s="192">
        <v>41963</v>
      </c>
      <c r="N1540" s="193">
        <v>3941</v>
      </c>
      <c r="O1540" s="324" t="s">
        <v>4923</v>
      </c>
      <c r="P1540" s="308" t="s">
        <v>4681</v>
      </c>
      <c r="Q1540" s="309">
        <v>2622</v>
      </c>
      <c r="R1540" s="256">
        <v>41963</v>
      </c>
      <c r="S1540" s="42">
        <v>2622</v>
      </c>
      <c r="T1540" s="217">
        <f t="shared" si="49"/>
        <v>0</v>
      </c>
      <c r="U1540" s="20" t="s">
        <v>4992</v>
      </c>
    </row>
    <row r="1541" spans="1:21" x14ac:dyDescent="0.25">
      <c r="A1541" s="192">
        <v>41963</v>
      </c>
      <c r="B1541" s="193">
        <v>3935</v>
      </c>
      <c r="C1541" s="324" t="s">
        <v>4923</v>
      </c>
      <c r="D1541" s="308" t="s">
        <v>4826</v>
      </c>
      <c r="E1541" s="309">
        <v>2876.4</v>
      </c>
      <c r="F1541" s="256">
        <v>41963</v>
      </c>
      <c r="G1541" s="42">
        <v>2876.4</v>
      </c>
      <c r="H1541" s="217">
        <f t="shared" si="48"/>
        <v>0</v>
      </c>
      <c r="I1541" s="20" t="s">
        <v>4992</v>
      </c>
      <c r="M1541" s="192">
        <v>41968</v>
      </c>
      <c r="N1541" s="193">
        <v>4381</v>
      </c>
      <c r="O1541" s="322" t="s">
        <v>4923</v>
      </c>
      <c r="P1541" s="308" t="s">
        <v>4681</v>
      </c>
      <c r="Q1541" s="309">
        <v>4012</v>
      </c>
      <c r="R1541" s="256">
        <v>41968</v>
      </c>
      <c r="S1541" s="34">
        <v>4012</v>
      </c>
      <c r="T1541" s="217">
        <f t="shared" si="49"/>
        <v>0</v>
      </c>
      <c r="U1541" s="32" t="s">
        <v>4992</v>
      </c>
    </row>
    <row r="1542" spans="1:21" x14ac:dyDescent="0.25">
      <c r="A1542" s="192">
        <v>41963</v>
      </c>
      <c r="B1542" s="193">
        <v>3936</v>
      </c>
      <c r="C1542" s="324" t="s">
        <v>4923</v>
      </c>
      <c r="D1542" s="308" t="s">
        <v>4915</v>
      </c>
      <c r="E1542" s="309">
        <v>37350.9</v>
      </c>
      <c r="F1542" s="256">
        <v>41964</v>
      </c>
      <c r="G1542" s="42">
        <v>37350.9</v>
      </c>
      <c r="H1542" s="217">
        <f t="shared" si="48"/>
        <v>0</v>
      </c>
      <c r="I1542" s="20" t="s">
        <v>6617</v>
      </c>
      <c r="M1542" s="192">
        <v>41970</v>
      </c>
      <c r="N1542" s="193">
        <v>4529</v>
      </c>
      <c r="O1542" s="322" t="s">
        <v>4923</v>
      </c>
      <c r="P1542" s="308" t="s">
        <v>4681</v>
      </c>
      <c r="Q1542" s="309">
        <v>1012</v>
      </c>
      <c r="R1542" s="256">
        <v>41970</v>
      </c>
      <c r="S1542" s="229">
        <v>1012</v>
      </c>
      <c r="T1542" s="217">
        <f t="shared" si="49"/>
        <v>0</v>
      </c>
      <c r="U1542" s="20" t="s">
        <v>4992</v>
      </c>
    </row>
    <row r="1543" spans="1:21" x14ac:dyDescent="0.25">
      <c r="A1543" s="192">
        <v>41963</v>
      </c>
      <c r="B1543" s="193">
        <v>3937</v>
      </c>
      <c r="C1543" s="324" t="s">
        <v>4923</v>
      </c>
      <c r="D1543" s="308" t="s">
        <v>4240</v>
      </c>
      <c r="E1543" s="309">
        <v>237888.56</v>
      </c>
      <c r="F1543" s="587">
        <v>42008</v>
      </c>
      <c r="G1543" s="62">
        <v>237888.56</v>
      </c>
      <c r="H1543" s="217">
        <f t="shared" si="48"/>
        <v>0</v>
      </c>
      <c r="I1543" s="20" t="s">
        <v>4997</v>
      </c>
      <c r="M1543" s="192">
        <v>41972</v>
      </c>
      <c r="N1543" s="193">
        <v>4822</v>
      </c>
      <c r="O1543" s="322" t="s">
        <v>4923</v>
      </c>
      <c r="P1543" s="308" t="s">
        <v>6754</v>
      </c>
      <c r="Q1543" s="309">
        <v>2886.5</v>
      </c>
      <c r="R1543" s="368">
        <v>41973</v>
      </c>
      <c r="S1543" s="229">
        <v>2886.5</v>
      </c>
      <c r="T1543" s="217">
        <f t="shared" si="49"/>
        <v>0</v>
      </c>
      <c r="U1543" s="20" t="s">
        <v>4992</v>
      </c>
    </row>
    <row r="1544" spans="1:21" x14ac:dyDescent="0.25">
      <c r="A1544" s="192">
        <v>41963</v>
      </c>
      <c r="B1544" s="193">
        <v>3938</v>
      </c>
      <c r="C1544" s="324" t="s">
        <v>4923</v>
      </c>
      <c r="D1544" s="308" t="s">
        <v>23</v>
      </c>
      <c r="E1544" s="309">
        <v>10456.6</v>
      </c>
      <c r="F1544" s="256">
        <v>41963</v>
      </c>
      <c r="G1544" s="42">
        <v>10456.6</v>
      </c>
      <c r="H1544" s="217">
        <f t="shared" ref="H1544:H1607" si="50">E1544-G1544</f>
        <v>0</v>
      </c>
      <c r="I1544" s="20" t="s">
        <v>4992</v>
      </c>
      <c r="M1544" s="192">
        <v>41944</v>
      </c>
      <c r="N1544" s="193">
        <v>2405</v>
      </c>
      <c r="O1544" s="324" t="s">
        <v>4923</v>
      </c>
      <c r="P1544" s="20" t="s">
        <v>4939</v>
      </c>
      <c r="Q1544" s="213">
        <v>6480</v>
      </c>
      <c r="R1544" s="256">
        <v>41944</v>
      </c>
      <c r="S1544" s="42">
        <v>6480</v>
      </c>
      <c r="T1544" s="77">
        <f t="shared" si="49"/>
        <v>0</v>
      </c>
      <c r="U1544" s="190" t="s">
        <v>4992</v>
      </c>
    </row>
    <row r="1545" spans="1:21" x14ac:dyDescent="0.25">
      <c r="A1545" s="192">
        <v>41963</v>
      </c>
      <c r="B1545" s="193">
        <v>3939</v>
      </c>
      <c r="C1545" s="324" t="s">
        <v>4923</v>
      </c>
      <c r="D1545" s="308" t="s">
        <v>35</v>
      </c>
      <c r="E1545" s="309">
        <v>5669.4</v>
      </c>
      <c r="F1545" s="256">
        <v>41963</v>
      </c>
      <c r="G1545" s="42">
        <v>5669.4</v>
      </c>
      <c r="H1545" s="217">
        <f t="shared" si="50"/>
        <v>0</v>
      </c>
      <c r="I1545" s="20" t="s">
        <v>4992</v>
      </c>
      <c r="M1545" s="192">
        <v>41948</v>
      </c>
      <c r="N1545" s="193">
        <v>2724</v>
      </c>
      <c r="O1545" s="324" t="s">
        <v>4923</v>
      </c>
      <c r="P1545" s="308" t="s">
        <v>6635</v>
      </c>
      <c r="Q1545" s="309">
        <v>7262.4</v>
      </c>
      <c r="R1545" s="256">
        <v>41948</v>
      </c>
      <c r="S1545" s="42">
        <v>7262.4</v>
      </c>
      <c r="T1545" s="217">
        <f t="shared" si="49"/>
        <v>0</v>
      </c>
      <c r="U1545" s="190" t="s">
        <v>4992</v>
      </c>
    </row>
    <row r="1546" spans="1:21" x14ac:dyDescent="0.25">
      <c r="A1546" s="192">
        <v>41963</v>
      </c>
      <c r="B1546" s="193">
        <v>3940</v>
      </c>
      <c r="C1546" s="324" t="s">
        <v>4923</v>
      </c>
      <c r="D1546" s="308" t="s">
        <v>123</v>
      </c>
      <c r="E1546" s="309">
        <v>6898.1</v>
      </c>
      <c r="F1546" s="256">
        <v>41965</v>
      </c>
      <c r="G1546" s="42">
        <v>6898.1</v>
      </c>
      <c r="H1546" s="217">
        <f t="shared" si="50"/>
        <v>0</v>
      </c>
      <c r="I1546" s="20" t="s">
        <v>4992</v>
      </c>
      <c r="M1546" s="192">
        <v>41944</v>
      </c>
      <c r="N1546" s="193">
        <v>2419</v>
      </c>
      <c r="O1546" s="324" t="s">
        <v>4923</v>
      </c>
      <c r="P1546" s="577" t="s">
        <v>4928</v>
      </c>
      <c r="Q1546" s="213">
        <v>6076.2</v>
      </c>
      <c r="R1546" s="256">
        <v>41944</v>
      </c>
      <c r="S1546" s="42">
        <v>6076.2</v>
      </c>
      <c r="T1546" s="77">
        <f t="shared" si="49"/>
        <v>0</v>
      </c>
      <c r="U1546" s="190" t="s">
        <v>5000</v>
      </c>
    </row>
    <row r="1547" spans="1:21" x14ac:dyDescent="0.25">
      <c r="A1547" s="192">
        <v>41963</v>
      </c>
      <c r="B1547" s="193">
        <v>3941</v>
      </c>
      <c r="C1547" s="324" t="s">
        <v>4923</v>
      </c>
      <c r="D1547" s="308" t="s">
        <v>4681</v>
      </c>
      <c r="E1547" s="309">
        <v>2622</v>
      </c>
      <c r="F1547" s="256">
        <v>41963</v>
      </c>
      <c r="G1547" s="42">
        <v>2622</v>
      </c>
      <c r="H1547" s="217">
        <f t="shared" si="50"/>
        <v>0</v>
      </c>
      <c r="I1547" s="20" t="s">
        <v>4992</v>
      </c>
      <c r="M1547" s="192">
        <v>41945</v>
      </c>
      <c r="N1547" s="193">
        <v>2525</v>
      </c>
      <c r="O1547" s="324" t="s">
        <v>4923</v>
      </c>
      <c r="P1547" s="661" t="s">
        <v>4928</v>
      </c>
      <c r="Q1547" s="309">
        <v>11891</v>
      </c>
      <c r="R1547" s="256">
        <v>41945</v>
      </c>
      <c r="S1547" s="42">
        <v>11891</v>
      </c>
      <c r="T1547" s="77">
        <f t="shared" si="49"/>
        <v>0</v>
      </c>
      <c r="U1547" s="50" t="s">
        <v>4992</v>
      </c>
    </row>
    <row r="1548" spans="1:21" x14ac:dyDescent="0.25">
      <c r="A1548" s="192">
        <v>41963</v>
      </c>
      <c r="B1548" s="193">
        <v>3942</v>
      </c>
      <c r="C1548" s="324" t="s">
        <v>4923</v>
      </c>
      <c r="D1548" s="308" t="s">
        <v>4637</v>
      </c>
      <c r="E1548" s="309">
        <v>7733.4</v>
      </c>
      <c r="F1548" s="256">
        <v>41963</v>
      </c>
      <c r="G1548" s="42">
        <v>7733.4</v>
      </c>
      <c r="H1548" s="217">
        <f t="shared" si="50"/>
        <v>0</v>
      </c>
      <c r="I1548" s="20" t="s">
        <v>4992</v>
      </c>
      <c r="M1548" s="192">
        <v>41946</v>
      </c>
      <c r="N1548" s="193">
        <v>2577</v>
      </c>
      <c r="O1548" s="324" t="s">
        <v>4923</v>
      </c>
      <c r="P1548" s="661" t="s">
        <v>4928</v>
      </c>
      <c r="Q1548" s="309">
        <v>4269.2</v>
      </c>
      <c r="R1548" s="256">
        <v>41946</v>
      </c>
      <c r="S1548" s="42">
        <v>4269.2</v>
      </c>
      <c r="T1548" s="77">
        <f t="shared" si="49"/>
        <v>0</v>
      </c>
      <c r="U1548" s="50" t="s">
        <v>4992</v>
      </c>
    </row>
    <row r="1549" spans="1:21" x14ac:dyDescent="0.25">
      <c r="A1549" s="192">
        <v>41963</v>
      </c>
      <c r="B1549" s="193">
        <v>3943</v>
      </c>
      <c r="C1549" s="324" t="s">
        <v>4923</v>
      </c>
      <c r="D1549" s="308" t="s">
        <v>3366</v>
      </c>
      <c r="E1549" s="309">
        <v>2432</v>
      </c>
      <c r="F1549" s="256">
        <v>41963</v>
      </c>
      <c r="G1549" s="42">
        <v>2432</v>
      </c>
      <c r="H1549" s="217">
        <f t="shared" si="50"/>
        <v>0</v>
      </c>
      <c r="I1549" s="20" t="s">
        <v>5010</v>
      </c>
      <c r="M1549" s="192">
        <v>41947</v>
      </c>
      <c r="N1549" s="193">
        <v>2694</v>
      </c>
      <c r="O1549" s="324" t="s">
        <v>4923</v>
      </c>
      <c r="P1549" s="308" t="s">
        <v>4928</v>
      </c>
      <c r="Q1549" s="309">
        <v>8465.2000000000007</v>
      </c>
      <c r="R1549" s="256">
        <v>41947</v>
      </c>
      <c r="S1549" s="42">
        <v>8465.2000000000007</v>
      </c>
      <c r="T1549" s="217">
        <f t="shared" si="49"/>
        <v>0</v>
      </c>
      <c r="U1549" s="190" t="s">
        <v>4995</v>
      </c>
    </row>
    <row r="1550" spans="1:21" x14ac:dyDescent="0.25">
      <c r="A1550" s="192">
        <v>41963</v>
      </c>
      <c r="B1550" s="193">
        <v>3944</v>
      </c>
      <c r="C1550" s="324" t="s">
        <v>4923</v>
      </c>
      <c r="D1550" s="308" t="s">
        <v>116</v>
      </c>
      <c r="E1550" s="309">
        <v>1884</v>
      </c>
      <c r="F1550" s="256">
        <v>41963</v>
      </c>
      <c r="G1550" s="42">
        <v>1884</v>
      </c>
      <c r="H1550" s="217">
        <f t="shared" si="50"/>
        <v>0</v>
      </c>
      <c r="I1550" s="20" t="s">
        <v>4992</v>
      </c>
      <c r="K1550" s="33"/>
      <c r="M1550" s="192">
        <v>41949</v>
      </c>
      <c r="N1550" s="193">
        <v>2798</v>
      </c>
      <c r="O1550" s="324" t="s">
        <v>4923</v>
      </c>
      <c r="P1550" s="308" t="s">
        <v>4928</v>
      </c>
      <c r="Q1550" s="309">
        <v>6785.6</v>
      </c>
      <c r="R1550" s="256">
        <v>41949</v>
      </c>
      <c r="S1550" s="42">
        <v>6785.6</v>
      </c>
      <c r="T1550" s="217">
        <f t="shared" si="49"/>
        <v>0</v>
      </c>
      <c r="U1550" s="190" t="s">
        <v>4995</v>
      </c>
    </row>
    <row r="1551" spans="1:21" x14ac:dyDescent="0.25">
      <c r="A1551" s="192">
        <v>41963</v>
      </c>
      <c r="B1551" s="193">
        <v>3945</v>
      </c>
      <c r="C1551" s="324" t="s">
        <v>4923</v>
      </c>
      <c r="D1551" s="308" t="s">
        <v>4782</v>
      </c>
      <c r="E1551" s="309">
        <v>1678</v>
      </c>
      <c r="F1551" s="256">
        <v>41963</v>
      </c>
      <c r="G1551" s="42">
        <v>1678</v>
      </c>
      <c r="H1551" s="217">
        <f t="shared" si="50"/>
        <v>0</v>
      </c>
      <c r="I1551" s="20" t="s">
        <v>4992</v>
      </c>
      <c r="M1551" s="192">
        <v>41950</v>
      </c>
      <c r="N1551" s="193">
        <v>2908</v>
      </c>
      <c r="O1551" s="324" t="s">
        <v>4923</v>
      </c>
      <c r="P1551" s="308" t="s">
        <v>4928</v>
      </c>
      <c r="Q1551" s="309">
        <v>10357.799999999999</v>
      </c>
      <c r="R1551" s="256">
        <v>41950</v>
      </c>
      <c r="S1551" s="42">
        <v>10357.799999999999</v>
      </c>
      <c r="T1551" s="217">
        <f t="shared" si="49"/>
        <v>0</v>
      </c>
      <c r="U1551" s="20" t="s">
        <v>4995</v>
      </c>
    </row>
    <row r="1552" spans="1:21" x14ac:dyDescent="0.25">
      <c r="A1552" s="192">
        <v>41963</v>
      </c>
      <c r="B1552" s="193">
        <v>3946</v>
      </c>
      <c r="C1552" s="324" t="s">
        <v>4923</v>
      </c>
      <c r="D1552" s="308" t="s">
        <v>2481</v>
      </c>
      <c r="E1552" s="309">
        <v>72005.399999999994</v>
      </c>
      <c r="F1552" s="428" t="s">
        <v>6756</v>
      </c>
      <c r="G1552" s="219">
        <f>66174.31+5831.09</f>
        <v>72005.399999999994</v>
      </c>
      <c r="H1552" s="217">
        <f t="shared" si="50"/>
        <v>0</v>
      </c>
      <c r="I1552" s="20" t="s">
        <v>5000</v>
      </c>
      <c r="M1552" s="192">
        <v>41952</v>
      </c>
      <c r="N1552" s="193">
        <v>3096</v>
      </c>
      <c r="O1552" s="324" t="s">
        <v>4923</v>
      </c>
      <c r="P1552" s="20" t="s">
        <v>4928</v>
      </c>
      <c r="Q1552" s="213">
        <v>9315.6</v>
      </c>
      <c r="R1552" s="256">
        <v>41953</v>
      </c>
      <c r="S1552" s="42">
        <v>9315.6</v>
      </c>
      <c r="T1552" s="217">
        <f t="shared" si="49"/>
        <v>0</v>
      </c>
      <c r="U1552" s="190" t="s">
        <v>4995</v>
      </c>
    </row>
    <row r="1553" spans="1:21" x14ac:dyDescent="0.25">
      <c r="A1553" s="192">
        <v>41963</v>
      </c>
      <c r="B1553" s="193">
        <v>3947</v>
      </c>
      <c r="C1553" s="324" t="s">
        <v>4923</v>
      </c>
      <c r="D1553" s="308" t="s">
        <v>4257</v>
      </c>
      <c r="E1553" s="309">
        <v>21174.5</v>
      </c>
      <c r="F1553" s="256">
        <v>41963</v>
      </c>
      <c r="G1553" s="42">
        <v>21174.5</v>
      </c>
      <c r="H1553" s="217">
        <f t="shared" si="50"/>
        <v>0</v>
      </c>
      <c r="I1553" s="20" t="s">
        <v>6049</v>
      </c>
      <c r="M1553" s="192">
        <v>41955</v>
      </c>
      <c r="N1553" s="193">
        <v>3303</v>
      </c>
      <c r="O1553" s="324" t="s">
        <v>4923</v>
      </c>
      <c r="P1553" s="20" t="s">
        <v>4928</v>
      </c>
      <c r="Q1553" s="213">
        <v>4378.3999999999996</v>
      </c>
      <c r="R1553" s="256">
        <v>41956</v>
      </c>
      <c r="S1553" s="42">
        <v>4378.3999999999996</v>
      </c>
      <c r="T1553" s="217">
        <f t="shared" si="49"/>
        <v>0</v>
      </c>
      <c r="U1553" s="20" t="s">
        <v>4995</v>
      </c>
    </row>
    <row r="1554" spans="1:21" x14ac:dyDescent="0.25">
      <c r="A1554" s="192">
        <v>41963</v>
      </c>
      <c r="B1554" s="193">
        <v>3948</v>
      </c>
      <c r="C1554" s="324" t="s">
        <v>4923</v>
      </c>
      <c r="D1554" s="308" t="s">
        <v>4589</v>
      </c>
      <c r="E1554" s="309">
        <v>3309.9</v>
      </c>
      <c r="F1554" s="256">
        <v>41963</v>
      </c>
      <c r="G1554" s="42">
        <v>3309.9</v>
      </c>
      <c r="H1554" s="217">
        <f t="shared" si="50"/>
        <v>0</v>
      </c>
      <c r="I1554" s="20" t="s">
        <v>4992</v>
      </c>
      <c r="J1554" s="21"/>
      <c r="K1554" s="21"/>
      <c r="M1554" s="192">
        <v>41956</v>
      </c>
      <c r="N1554" s="193">
        <v>3379</v>
      </c>
      <c r="O1554" s="324" t="s">
        <v>4923</v>
      </c>
      <c r="P1554" s="20" t="s">
        <v>4928</v>
      </c>
      <c r="Q1554" s="213">
        <v>4321.2</v>
      </c>
      <c r="R1554" s="256">
        <v>41956</v>
      </c>
      <c r="S1554" s="42">
        <v>4321.2</v>
      </c>
      <c r="T1554" s="217">
        <f t="shared" si="49"/>
        <v>0</v>
      </c>
      <c r="U1554" s="190" t="s">
        <v>4997</v>
      </c>
    </row>
    <row r="1555" spans="1:21" x14ac:dyDescent="0.25">
      <c r="A1555" s="192">
        <v>41963</v>
      </c>
      <c r="B1555" s="193">
        <v>3949</v>
      </c>
      <c r="C1555" s="324" t="s">
        <v>4923</v>
      </c>
      <c r="D1555" s="308" t="s">
        <v>4921</v>
      </c>
      <c r="E1555" s="309">
        <v>9159</v>
      </c>
      <c r="F1555" s="256">
        <v>41965</v>
      </c>
      <c r="G1555" s="42">
        <v>9159</v>
      </c>
      <c r="H1555" s="217">
        <f t="shared" si="50"/>
        <v>0</v>
      </c>
      <c r="I1555" s="20" t="s">
        <v>4767</v>
      </c>
      <c r="J1555" s="21"/>
      <c r="K1555" s="21"/>
      <c r="M1555" s="192">
        <v>41959</v>
      </c>
      <c r="N1555" s="193">
        <v>3679</v>
      </c>
      <c r="O1555" s="324" t="s">
        <v>4923</v>
      </c>
      <c r="P1555" s="20" t="s">
        <v>4928</v>
      </c>
      <c r="Q1555" s="213">
        <v>5467</v>
      </c>
      <c r="R1555" s="256">
        <v>41960</v>
      </c>
      <c r="S1555" s="42">
        <v>5467</v>
      </c>
      <c r="T1555" s="217">
        <f t="shared" si="49"/>
        <v>0</v>
      </c>
      <c r="U1555" s="20" t="s">
        <v>4992</v>
      </c>
    </row>
    <row r="1556" spans="1:21" x14ac:dyDescent="0.25">
      <c r="A1556" s="192">
        <v>41963</v>
      </c>
      <c r="B1556" s="193">
        <v>3950</v>
      </c>
      <c r="C1556" s="324" t="s">
        <v>4923</v>
      </c>
      <c r="D1556" s="308" t="s">
        <v>62</v>
      </c>
      <c r="E1556" s="309">
        <v>14478.6</v>
      </c>
      <c r="F1556" s="256">
        <v>41963</v>
      </c>
      <c r="G1556" s="42">
        <v>14478.6</v>
      </c>
      <c r="H1556" s="217">
        <f t="shared" si="50"/>
        <v>0</v>
      </c>
      <c r="I1556" s="20" t="s">
        <v>4993</v>
      </c>
      <c r="J1556" s="21"/>
      <c r="K1556" s="21"/>
      <c r="M1556" s="192">
        <v>41969</v>
      </c>
      <c r="N1556" s="193">
        <v>4434</v>
      </c>
      <c r="O1556" s="322" t="s">
        <v>4923</v>
      </c>
      <c r="P1556" s="308" t="s">
        <v>4928</v>
      </c>
      <c r="Q1556" s="309">
        <v>8860.7999999999993</v>
      </c>
      <c r="R1556" s="256">
        <v>41969</v>
      </c>
      <c r="S1556" s="34">
        <v>8860.7999999999993</v>
      </c>
      <c r="T1556" s="217">
        <f t="shared" si="49"/>
        <v>0</v>
      </c>
      <c r="U1556" s="32" t="s">
        <v>4995</v>
      </c>
    </row>
    <row r="1557" spans="1:21" x14ac:dyDescent="0.25">
      <c r="A1557" s="192">
        <v>41963</v>
      </c>
      <c r="B1557" s="193">
        <v>3951</v>
      </c>
      <c r="C1557" s="324" t="s">
        <v>4923</v>
      </c>
      <c r="D1557" s="308" t="s">
        <v>725</v>
      </c>
      <c r="E1557" s="309">
        <v>12400</v>
      </c>
      <c r="F1557" s="256">
        <v>41963</v>
      </c>
      <c r="G1557" s="42">
        <v>12400</v>
      </c>
      <c r="H1557" s="217">
        <f t="shared" si="50"/>
        <v>0</v>
      </c>
      <c r="I1557" s="20" t="s">
        <v>5251</v>
      </c>
      <c r="J1557" s="21"/>
      <c r="K1557" s="21"/>
      <c r="M1557" s="192">
        <v>41970</v>
      </c>
      <c r="N1557" s="193">
        <v>4517</v>
      </c>
      <c r="O1557" s="322" t="s">
        <v>4923</v>
      </c>
      <c r="P1557" s="308" t="s">
        <v>4928</v>
      </c>
      <c r="Q1557" s="309">
        <v>6388.2</v>
      </c>
      <c r="R1557" s="256">
        <v>41970</v>
      </c>
      <c r="S1557" s="229">
        <v>6388.2</v>
      </c>
      <c r="T1557" s="217">
        <f t="shared" si="49"/>
        <v>0</v>
      </c>
      <c r="U1557" s="20" t="s">
        <v>4995</v>
      </c>
    </row>
    <row r="1558" spans="1:21" x14ac:dyDescent="0.25">
      <c r="A1558" s="192">
        <v>41963</v>
      </c>
      <c r="B1558" s="193">
        <v>3952</v>
      </c>
      <c r="C1558" s="324" t="s">
        <v>4923</v>
      </c>
      <c r="D1558" s="308" t="s">
        <v>98</v>
      </c>
      <c r="E1558" s="309">
        <v>5260.8</v>
      </c>
      <c r="F1558" s="256">
        <v>41963</v>
      </c>
      <c r="G1558" s="42">
        <v>5260.8</v>
      </c>
      <c r="H1558" s="217">
        <f t="shared" si="50"/>
        <v>0</v>
      </c>
      <c r="I1558" s="20" t="s">
        <v>4993</v>
      </c>
      <c r="J1558" s="21"/>
      <c r="K1558" s="21"/>
      <c r="M1558" s="192">
        <v>41971</v>
      </c>
      <c r="N1558" s="193">
        <v>4636</v>
      </c>
      <c r="O1558" s="322" t="s">
        <v>4923</v>
      </c>
      <c r="P1558" s="199" t="s">
        <v>4928</v>
      </c>
      <c r="Q1558" s="238">
        <v>19230.8</v>
      </c>
      <c r="R1558" s="256">
        <v>41971</v>
      </c>
      <c r="S1558" s="34">
        <v>19230.8</v>
      </c>
      <c r="T1558" s="217">
        <f t="shared" si="49"/>
        <v>0</v>
      </c>
      <c r="U1558" s="36" t="s">
        <v>4995</v>
      </c>
    </row>
    <row r="1559" spans="1:21" x14ac:dyDescent="0.25">
      <c r="A1559" s="192">
        <v>41963</v>
      </c>
      <c r="B1559" s="193">
        <v>3953</v>
      </c>
      <c r="C1559" s="324" t="s">
        <v>4923</v>
      </c>
      <c r="D1559" s="308" t="s">
        <v>4652</v>
      </c>
      <c r="E1559" s="309">
        <v>2444</v>
      </c>
      <c r="F1559" s="256">
        <v>41963</v>
      </c>
      <c r="G1559" s="42">
        <v>2444</v>
      </c>
      <c r="H1559" s="217">
        <f t="shared" si="50"/>
        <v>0</v>
      </c>
      <c r="I1559" s="20" t="s">
        <v>5251</v>
      </c>
      <c r="J1559" s="21"/>
      <c r="K1559" s="21"/>
      <c r="M1559" s="192">
        <v>41972</v>
      </c>
      <c r="N1559" s="193">
        <v>4725</v>
      </c>
      <c r="O1559" s="322" t="s">
        <v>4923</v>
      </c>
      <c r="P1559" s="308" t="s">
        <v>4928</v>
      </c>
      <c r="Q1559" s="309">
        <v>12550.2</v>
      </c>
      <c r="R1559" s="256">
        <v>41972</v>
      </c>
      <c r="S1559" s="229">
        <v>12550.2</v>
      </c>
      <c r="T1559" s="217">
        <f t="shared" si="49"/>
        <v>0</v>
      </c>
      <c r="U1559" s="20" t="s">
        <v>4995</v>
      </c>
    </row>
    <row r="1560" spans="1:21" x14ac:dyDescent="0.25">
      <c r="A1560" s="192">
        <v>41963</v>
      </c>
      <c r="B1560" s="193">
        <v>3954</v>
      </c>
      <c r="C1560" s="324" t="s">
        <v>4923</v>
      </c>
      <c r="D1560" s="308" t="s">
        <v>2183</v>
      </c>
      <c r="E1560" s="309">
        <v>920</v>
      </c>
      <c r="F1560" s="256">
        <v>41963</v>
      </c>
      <c r="G1560" s="42">
        <v>920</v>
      </c>
      <c r="H1560" s="217">
        <f t="shared" si="50"/>
        <v>0</v>
      </c>
      <c r="I1560" s="20" t="s">
        <v>5251</v>
      </c>
      <c r="J1560" s="21"/>
      <c r="K1560" s="21"/>
      <c r="M1560" s="192">
        <v>41972</v>
      </c>
      <c r="N1560" s="193">
        <v>4782</v>
      </c>
      <c r="O1560" s="322" t="s">
        <v>4923</v>
      </c>
      <c r="P1560" s="308" t="s">
        <v>4928</v>
      </c>
      <c r="Q1560" s="309">
        <v>13626.6</v>
      </c>
      <c r="R1560" s="368">
        <v>41972</v>
      </c>
      <c r="S1560" s="229">
        <v>13626.6</v>
      </c>
      <c r="T1560" s="217">
        <f t="shared" si="49"/>
        <v>0</v>
      </c>
      <c r="U1560" s="20" t="s">
        <v>4992</v>
      </c>
    </row>
    <row r="1561" spans="1:21" x14ac:dyDescent="0.25">
      <c r="A1561" s="192">
        <v>41963</v>
      </c>
      <c r="B1561" s="193">
        <v>3955</v>
      </c>
      <c r="C1561" s="324" t="s">
        <v>4923</v>
      </c>
      <c r="D1561" s="308" t="s">
        <v>29</v>
      </c>
      <c r="E1561" s="309">
        <v>1664</v>
      </c>
      <c r="F1561" s="256">
        <v>41963</v>
      </c>
      <c r="G1561" s="42">
        <v>1664</v>
      </c>
      <c r="H1561" s="217">
        <f t="shared" si="50"/>
        <v>0</v>
      </c>
      <c r="I1561" s="20" t="s">
        <v>5251</v>
      </c>
      <c r="J1561" s="21"/>
      <c r="K1561" s="21"/>
      <c r="M1561" s="192">
        <v>41973</v>
      </c>
      <c r="N1561" s="193">
        <v>4836</v>
      </c>
      <c r="O1561" s="322" t="s">
        <v>4923</v>
      </c>
      <c r="P1561" s="308" t="s">
        <v>4928</v>
      </c>
      <c r="Q1561" s="309">
        <v>9840</v>
      </c>
      <c r="R1561" s="368">
        <v>41973</v>
      </c>
      <c r="S1561" s="229">
        <v>9840</v>
      </c>
      <c r="T1561" s="217">
        <f t="shared" si="49"/>
        <v>0</v>
      </c>
      <c r="U1561" s="20" t="s">
        <v>4992</v>
      </c>
    </row>
    <row r="1562" spans="1:21" x14ac:dyDescent="0.25">
      <c r="A1562" s="192">
        <v>41963</v>
      </c>
      <c r="B1562" s="193">
        <v>3956</v>
      </c>
      <c r="C1562" s="324" t="s">
        <v>4923</v>
      </c>
      <c r="D1562" s="308" t="s">
        <v>52</v>
      </c>
      <c r="E1562" s="309">
        <v>4574</v>
      </c>
      <c r="F1562" s="256">
        <v>41963</v>
      </c>
      <c r="G1562" s="42">
        <v>4574</v>
      </c>
      <c r="H1562" s="217">
        <f t="shared" si="50"/>
        <v>0</v>
      </c>
      <c r="I1562" s="20" t="s">
        <v>6049</v>
      </c>
      <c r="J1562" s="21"/>
      <c r="K1562" s="21"/>
      <c r="M1562" s="192">
        <v>41944</v>
      </c>
      <c r="N1562" s="193">
        <v>2426</v>
      </c>
      <c r="O1562" s="324" t="s">
        <v>4923</v>
      </c>
      <c r="P1562" s="20" t="s">
        <v>11</v>
      </c>
      <c r="Q1562" s="213">
        <v>86790.8</v>
      </c>
      <c r="R1562" s="256">
        <v>41957</v>
      </c>
      <c r="S1562" s="42">
        <v>86790.8</v>
      </c>
      <c r="T1562" s="77">
        <f t="shared" si="49"/>
        <v>0</v>
      </c>
      <c r="U1562" s="190" t="s">
        <v>4993</v>
      </c>
    </row>
    <row r="1563" spans="1:21" x14ac:dyDescent="0.25">
      <c r="A1563" s="192">
        <v>41963</v>
      </c>
      <c r="B1563" s="193">
        <v>3957</v>
      </c>
      <c r="C1563" s="324" t="s">
        <v>4923</v>
      </c>
      <c r="D1563" s="308" t="s">
        <v>701</v>
      </c>
      <c r="E1563" s="309">
        <v>3479.9</v>
      </c>
      <c r="F1563" s="256">
        <v>41963</v>
      </c>
      <c r="G1563" s="42">
        <v>3479.9</v>
      </c>
      <c r="H1563" s="217">
        <f t="shared" si="50"/>
        <v>0</v>
      </c>
      <c r="I1563" s="20" t="s">
        <v>6049</v>
      </c>
      <c r="J1563" s="21"/>
      <c r="K1563" s="21"/>
      <c r="M1563" s="192">
        <v>41944</v>
      </c>
      <c r="N1563" s="193">
        <v>2429</v>
      </c>
      <c r="O1563" s="324" t="s">
        <v>4923</v>
      </c>
      <c r="P1563" s="20" t="s">
        <v>11</v>
      </c>
      <c r="Q1563" s="213">
        <v>2359.6</v>
      </c>
      <c r="R1563" s="421" t="s">
        <v>6608</v>
      </c>
      <c r="S1563" s="42">
        <f>1076+1283.6</f>
        <v>2359.6</v>
      </c>
      <c r="T1563" s="77">
        <f t="shared" si="49"/>
        <v>0</v>
      </c>
      <c r="U1563" s="190" t="s">
        <v>4993</v>
      </c>
    </row>
    <row r="1564" spans="1:21" x14ac:dyDescent="0.25">
      <c r="A1564" s="192">
        <v>41963</v>
      </c>
      <c r="B1564" s="193">
        <v>3958</v>
      </c>
      <c r="C1564" s="324" t="s">
        <v>4923</v>
      </c>
      <c r="D1564" s="308" t="s">
        <v>2714</v>
      </c>
      <c r="E1564" s="309">
        <v>5865</v>
      </c>
      <c r="F1564" s="256">
        <v>41963</v>
      </c>
      <c r="G1564" s="42">
        <v>5865</v>
      </c>
      <c r="H1564" s="217">
        <f t="shared" si="50"/>
        <v>0</v>
      </c>
      <c r="I1564" s="20" t="s">
        <v>6049</v>
      </c>
      <c r="J1564" s="21"/>
      <c r="K1564" s="21"/>
      <c r="M1564" s="192">
        <v>41945</v>
      </c>
      <c r="N1564" s="193">
        <v>2504</v>
      </c>
      <c r="O1564" s="324" t="s">
        <v>4923</v>
      </c>
      <c r="P1564" s="308" t="s">
        <v>11</v>
      </c>
      <c r="Q1564" s="309">
        <v>27543.599999999999</v>
      </c>
      <c r="R1564" s="256">
        <v>41957</v>
      </c>
      <c r="S1564" s="42">
        <v>27543.599999999999</v>
      </c>
      <c r="T1564" s="77">
        <f t="shared" si="49"/>
        <v>0</v>
      </c>
      <c r="U1564" s="20" t="s">
        <v>4995</v>
      </c>
    </row>
    <row r="1565" spans="1:21" x14ac:dyDescent="0.25">
      <c r="A1565" s="192">
        <v>41963</v>
      </c>
      <c r="B1565" s="193">
        <v>3959</v>
      </c>
      <c r="C1565" s="324" t="s">
        <v>4923</v>
      </c>
      <c r="D1565" s="308" t="s">
        <v>494</v>
      </c>
      <c r="E1565" s="309">
        <v>8688.15</v>
      </c>
      <c r="F1565" s="256">
        <v>41963</v>
      </c>
      <c r="G1565" s="42">
        <v>8688.15</v>
      </c>
      <c r="H1565" s="217">
        <f t="shared" si="50"/>
        <v>0</v>
      </c>
      <c r="I1565" s="20" t="s">
        <v>6049</v>
      </c>
      <c r="J1565" s="21"/>
      <c r="K1565" s="21"/>
      <c r="M1565" s="192">
        <v>41946</v>
      </c>
      <c r="N1565" s="193">
        <v>2630</v>
      </c>
      <c r="O1565" s="324" t="s">
        <v>4923</v>
      </c>
      <c r="P1565" s="661" t="s">
        <v>11</v>
      </c>
      <c r="Q1565" s="309">
        <v>5596.4</v>
      </c>
      <c r="R1565" s="256">
        <v>41947</v>
      </c>
      <c r="S1565" s="42">
        <v>5596.4</v>
      </c>
      <c r="T1565" s="217">
        <f t="shared" si="49"/>
        <v>0</v>
      </c>
      <c r="U1565" s="50" t="s">
        <v>4992</v>
      </c>
    </row>
    <row r="1566" spans="1:21" x14ac:dyDescent="0.25">
      <c r="A1566" s="192">
        <v>41963</v>
      </c>
      <c r="B1566" s="193">
        <v>3960</v>
      </c>
      <c r="C1566" s="324" t="s">
        <v>4923</v>
      </c>
      <c r="D1566" s="308" t="s">
        <v>790</v>
      </c>
      <c r="E1566" s="309">
        <v>7036.8</v>
      </c>
      <c r="F1566" s="256">
        <v>41963</v>
      </c>
      <c r="G1566" s="42">
        <v>7036.8</v>
      </c>
      <c r="H1566" s="217">
        <f t="shared" si="50"/>
        <v>0</v>
      </c>
      <c r="I1566" s="20" t="s">
        <v>4992</v>
      </c>
      <c r="J1566" s="21"/>
      <c r="K1566" s="21"/>
      <c r="M1566" s="192">
        <v>41947</v>
      </c>
      <c r="N1566" s="193">
        <v>2658</v>
      </c>
      <c r="O1566" s="324" t="s">
        <v>4923</v>
      </c>
      <c r="P1566" s="661" t="s">
        <v>11</v>
      </c>
      <c r="Q1566" s="309">
        <v>22831.200000000001</v>
      </c>
      <c r="R1566" s="256">
        <v>41958</v>
      </c>
      <c r="S1566" s="42">
        <v>22831.200000000001</v>
      </c>
      <c r="T1566" s="217">
        <f t="shared" si="49"/>
        <v>0</v>
      </c>
      <c r="U1566" s="50" t="s">
        <v>4993</v>
      </c>
    </row>
    <row r="1567" spans="1:21" x14ac:dyDescent="0.25">
      <c r="A1567" s="192">
        <v>41963</v>
      </c>
      <c r="B1567" s="193">
        <v>3961</v>
      </c>
      <c r="C1567" s="324" t="s">
        <v>4923</v>
      </c>
      <c r="D1567" s="308" t="s">
        <v>790</v>
      </c>
      <c r="E1567" s="309">
        <v>25</v>
      </c>
      <c r="F1567" s="256">
        <v>41963</v>
      </c>
      <c r="G1567" s="42">
        <v>25</v>
      </c>
      <c r="H1567" s="217">
        <f t="shared" si="50"/>
        <v>0</v>
      </c>
      <c r="I1567" s="20" t="s">
        <v>6049</v>
      </c>
      <c r="J1567" s="21"/>
      <c r="K1567" s="21"/>
      <c r="M1567" s="192">
        <v>41948</v>
      </c>
      <c r="N1567" s="193">
        <v>2766</v>
      </c>
      <c r="O1567" s="324" t="s">
        <v>4923</v>
      </c>
      <c r="P1567" s="308" t="s">
        <v>11</v>
      </c>
      <c r="Q1567" s="309">
        <v>73809.539999999994</v>
      </c>
      <c r="R1567" s="256">
        <v>41958</v>
      </c>
      <c r="S1567" s="42">
        <v>73809.539999999994</v>
      </c>
      <c r="T1567" s="217">
        <f t="shared" si="49"/>
        <v>0</v>
      </c>
      <c r="U1567" s="190" t="s">
        <v>4993</v>
      </c>
    </row>
    <row r="1568" spans="1:21" x14ac:dyDescent="0.25">
      <c r="A1568" s="192">
        <v>41963</v>
      </c>
      <c r="B1568" s="193">
        <v>3962</v>
      </c>
      <c r="C1568" s="324" t="s">
        <v>4923</v>
      </c>
      <c r="D1568" s="308" t="s">
        <v>4322</v>
      </c>
      <c r="E1568" s="309">
        <v>1390.6</v>
      </c>
      <c r="F1568" s="256">
        <v>41963</v>
      </c>
      <c r="G1568" s="42">
        <v>1390.6</v>
      </c>
      <c r="H1568" s="217">
        <f t="shared" si="50"/>
        <v>0</v>
      </c>
      <c r="I1568" s="20" t="s">
        <v>5251</v>
      </c>
      <c r="J1568" s="21"/>
      <c r="K1568" s="21"/>
      <c r="M1568" s="192">
        <v>41949</v>
      </c>
      <c r="N1568" s="193">
        <v>2818</v>
      </c>
      <c r="O1568" s="324" t="s">
        <v>4923</v>
      </c>
      <c r="P1568" s="308" t="s">
        <v>11</v>
      </c>
      <c r="Q1568" s="309">
        <v>58556.85</v>
      </c>
      <c r="R1568" s="256">
        <v>41958</v>
      </c>
      <c r="S1568" s="42">
        <v>58556.85</v>
      </c>
      <c r="T1568" s="217">
        <f t="shared" si="49"/>
        <v>0</v>
      </c>
      <c r="U1568" s="190" t="s">
        <v>4993</v>
      </c>
    </row>
    <row r="1569" spans="1:21" x14ac:dyDescent="0.25">
      <c r="A1569" s="192">
        <v>41963</v>
      </c>
      <c r="B1569" s="193">
        <v>3963</v>
      </c>
      <c r="C1569" s="324" t="s">
        <v>4923</v>
      </c>
      <c r="D1569" s="308" t="s">
        <v>953</v>
      </c>
      <c r="E1569" s="309">
        <v>4766.8999999999996</v>
      </c>
      <c r="F1569" s="256">
        <v>41963</v>
      </c>
      <c r="G1569" s="42">
        <v>4766.8999999999996</v>
      </c>
      <c r="H1569" s="217">
        <f t="shared" si="50"/>
        <v>0</v>
      </c>
      <c r="I1569" s="20" t="s">
        <v>4997</v>
      </c>
      <c r="J1569" s="21"/>
      <c r="K1569" s="21"/>
      <c r="M1569" s="192">
        <v>41949</v>
      </c>
      <c r="N1569" s="193">
        <v>2862</v>
      </c>
      <c r="O1569" s="324" t="s">
        <v>4923</v>
      </c>
      <c r="P1569" s="308" t="s">
        <v>11</v>
      </c>
      <c r="Q1569" s="309">
        <v>9043.2000000000007</v>
      </c>
      <c r="R1569" s="256">
        <v>41958</v>
      </c>
      <c r="S1569" s="42">
        <v>9043.2000000000007</v>
      </c>
      <c r="T1569" s="217">
        <f t="shared" si="49"/>
        <v>0</v>
      </c>
      <c r="U1569" s="20" t="s">
        <v>4997</v>
      </c>
    </row>
    <row r="1570" spans="1:21" x14ac:dyDescent="0.25">
      <c r="A1570" s="192">
        <v>41963</v>
      </c>
      <c r="B1570" s="193">
        <v>3964</v>
      </c>
      <c r="C1570" s="324" t="s">
        <v>4923</v>
      </c>
      <c r="D1570" s="308" t="s">
        <v>11</v>
      </c>
      <c r="E1570" s="309">
        <v>35778.239999999998</v>
      </c>
      <c r="F1570" s="412">
        <v>41974</v>
      </c>
      <c r="G1570" s="219">
        <v>35778.239999999998</v>
      </c>
      <c r="H1570" s="217">
        <f t="shared" si="50"/>
        <v>0</v>
      </c>
      <c r="I1570" s="20" t="s">
        <v>4992</v>
      </c>
      <c r="M1570" s="192">
        <v>41950</v>
      </c>
      <c r="N1570" s="193">
        <v>2965</v>
      </c>
      <c r="O1570" s="324" t="s">
        <v>4923</v>
      </c>
      <c r="P1570" s="20" t="s">
        <v>11</v>
      </c>
      <c r="Q1570" s="213">
        <v>72813.75</v>
      </c>
      <c r="R1570" s="428" t="s">
        <v>6755</v>
      </c>
      <c r="S1570" s="219">
        <f>2520.31+70293.44</f>
        <v>72813.75</v>
      </c>
      <c r="T1570" s="217">
        <f t="shared" si="49"/>
        <v>0</v>
      </c>
      <c r="U1570" s="20" t="s">
        <v>4993</v>
      </c>
    </row>
    <row r="1571" spans="1:21" x14ac:dyDescent="0.25">
      <c r="A1571" s="192">
        <v>41963</v>
      </c>
      <c r="B1571" s="193">
        <v>3965</v>
      </c>
      <c r="C1571" s="324" t="s">
        <v>4923</v>
      </c>
      <c r="D1571" s="308" t="s">
        <v>4612</v>
      </c>
      <c r="E1571" s="309">
        <v>6532.8</v>
      </c>
      <c r="F1571" s="256">
        <v>41963</v>
      </c>
      <c r="G1571" s="42">
        <v>6532.8</v>
      </c>
      <c r="H1571" s="217">
        <f t="shared" si="50"/>
        <v>0</v>
      </c>
      <c r="I1571" s="20" t="s">
        <v>4997</v>
      </c>
      <c r="M1571" s="192">
        <v>41952</v>
      </c>
      <c r="N1571" s="193">
        <v>3090</v>
      </c>
      <c r="O1571" s="324" t="s">
        <v>4923</v>
      </c>
      <c r="P1571" s="20" t="s">
        <v>11</v>
      </c>
      <c r="Q1571" s="213">
        <v>59016.2</v>
      </c>
      <c r="R1571" s="256">
        <v>41958</v>
      </c>
      <c r="S1571" s="42">
        <v>59016.2</v>
      </c>
      <c r="T1571" s="217">
        <f t="shared" si="49"/>
        <v>0</v>
      </c>
      <c r="U1571" s="190" t="s">
        <v>4993</v>
      </c>
    </row>
    <row r="1572" spans="1:21" x14ac:dyDescent="0.25">
      <c r="A1572" s="192">
        <v>41963</v>
      </c>
      <c r="B1572" s="193">
        <v>3966</v>
      </c>
      <c r="C1572" s="324" t="s">
        <v>4923</v>
      </c>
      <c r="D1572" s="576" t="s">
        <v>25</v>
      </c>
      <c r="E1572" s="309">
        <v>9932.4</v>
      </c>
      <c r="F1572" s="256">
        <v>41963</v>
      </c>
      <c r="G1572" s="42">
        <v>9932.4</v>
      </c>
      <c r="H1572" s="217">
        <f t="shared" si="50"/>
        <v>0</v>
      </c>
      <c r="I1572" s="20" t="s">
        <v>4993</v>
      </c>
      <c r="M1572" s="192">
        <v>41953</v>
      </c>
      <c r="N1572" s="193">
        <v>3136</v>
      </c>
      <c r="O1572" s="324" t="s">
        <v>4923</v>
      </c>
      <c r="P1572" s="20" t="s">
        <v>11</v>
      </c>
      <c r="Q1572" s="213">
        <v>28178.9</v>
      </c>
      <c r="R1572" s="256">
        <v>41958</v>
      </c>
      <c r="S1572" s="42">
        <v>28178.9</v>
      </c>
      <c r="T1572" s="217">
        <f t="shared" si="49"/>
        <v>0</v>
      </c>
      <c r="U1572" s="20" t="s">
        <v>4993</v>
      </c>
    </row>
    <row r="1573" spans="1:21" x14ac:dyDescent="0.25">
      <c r="A1573" s="192">
        <v>41963</v>
      </c>
      <c r="B1573" s="193">
        <v>3967</v>
      </c>
      <c r="C1573" s="324" t="s">
        <v>4923</v>
      </c>
      <c r="D1573" s="308" t="s">
        <v>5773</v>
      </c>
      <c r="E1573" s="309">
        <v>8421.73</v>
      </c>
      <c r="F1573" s="256">
        <v>41963</v>
      </c>
      <c r="G1573" s="42">
        <v>8421.73</v>
      </c>
      <c r="H1573" s="217">
        <f t="shared" si="50"/>
        <v>0</v>
      </c>
      <c r="I1573" s="20" t="s">
        <v>4992</v>
      </c>
      <c r="M1573" s="192">
        <v>41953</v>
      </c>
      <c r="N1573" s="193">
        <v>3214</v>
      </c>
      <c r="O1573" s="324" t="s">
        <v>4923</v>
      </c>
      <c r="P1573" s="20" t="s">
        <v>11</v>
      </c>
      <c r="Q1573" s="213">
        <v>5017.6000000000004</v>
      </c>
      <c r="R1573" s="256">
        <v>41958</v>
      </c>
      <c r="S1573" s="42">
        <v>5017.6000000000004</v>
      </c>
      <c r="T1573" s="217">
        <f t="shared" si="49"/>
        <v>0</v>
      </c>
      <c r="U1573" s="190" t="s">
        <v>4992</v>
      </c>
    </row>
    <row r="1574" spans="1:21" x14ac:dyDescent="0.25">
      <c r="A1574" s="192">
        <v>41963</v>
      </c>
      <c r="B1574" s="193">
        <v>3968</v>
      </c>
      <c r="C1574" s="324" t="s">
        <v>4923</v>
      </c>
      <c r="D1574" s="308" t="s">
        <v>1693</v>
      </c>
      <c r="E1574" s="309">
        <v>3220</v>
      </c>
      <c r="F1574" s="256">
        <v>41963</v>
      </c>
      <c r="G1574" s="42">
        <v>3220</v>
      </c>
      <c r="H1574" s="217">
        <f t="shared" si="50"/>
        <v>0</v>
      </c>
      <c r="I1574" s="20" t="s">
        <v>4992</v>
      </c>
      <c r="M1574" s="192">
        <v>41954</v>
      </c>
      <c r="N1574" s="193">
        <v>3219</v>
      </c>
      <c r="O1574" s="324" t="s">
        <v>4923</v>
      </c>
      <c r="P1574" s="20" t="s">
        <v>11</v>
      </c>
      <c r="Q1574" s="213">
        <v>28479.75</v>
      </c>
      <c r="R1574" s="256">
        <v>41958</v>
      </c>
      <c r="S1574" s="42">
        <v>28479.75</v>
      </c>
      <c r="T1574" s="217">
        <f t="shared" si="49"/>
        <v>0</v>
      </c>
      <c r="U1574" s="190" t="s">
        <v>4993</v>
      </c>
    </row>
    <row r="1575" spans="1:21" x14ac:dyDescent="0.25">
      <c r="A1575" s="192">
        <v>41963</v>
      </c>
      <c r="B1575" s="193">
        <v>3969</v>
      </c>
      <c r="C1575" s="324" t="s">
        <v>4923</v>
      </c>
      <c r="D1575" s="308" t="s">
        <v>6120</v>
      </c>
      <c r="E1575" s="309">
        <v>4050</v>
      </c>
      <c r="F1575" s="256">
        <v>41968</v>
      </c>
      <c r="G1575" s="42">
        <v>4050</v>
      </c>
      <c r="H1575" s="217">
        <f t="shared" si="50"/>
        <v>0</v>
      </c>
      <c r="I1575" s="20" t="s">
        <v>6049</v>
      </c>
      <c r="M1575" s="192">
        <v>41955</v>
      </c>
      <c r="N1575" s="193">
        <v>3313</v>
      </c>
      <c r="O1575" s="324" t="s">
        <v>4923</v>
      </c>
      <c r="P1575" s="20" t="s">
        <v>11</v>
      </c>
      <c r="Q1575" s="213">
        <v>32247.84</v>
      </c>
      <c r="R1575" s="412">
        <v>41974</v>
      </c>
      <c r="S1575" s="219">
        <v>32247.84</v>
      </c>
      <c r="T1575" s="217">
        <f t="shared" si="49"/>
        <v>0</v>
      </c>
      <c r="U1575" s="190" t="s">
        <v>4993</v>
      </c>
    </row>
    <row r="1576" spans="1:21" x14ac:dyDescent="0.25">
      <c r="A1576" s="192">
        <v>41963</v>
      </c>
      <c r="B1576" s="193">
        <v>3970</v>
      </c>
      <c r="C1576" s="324" t="s">
        <v>4923</v>
      </c>
      <c r="D1576" s="308" t="s">
        <v>6196</v>
      </c>
      <c r="E1576" s="309">
        <v>1350</v>
      </c>
      <c r="F1576" s="256">
        <v>41968</v>
      </c>
      <c r="G1576" s="42">
        <v>1350</v>
      </c>
      <c r="H1576" s="217">
        <f t="shared" si="50"/>
        <v>0</v>
      </c>
      <c r="I1576" s="20" t="s">
        <v>6049</v>
      </c>
      <c r="M1576" s="192">
        <v>41956</v>
      </c>
      <c r="N1576" s="193">
        <v>3404</v>
      </c>
      <c r="O1576" s="324" t="s">
        <v>4923</v>
      </c>
      <c r="P1576" s="20" t="s">
        <v>11</v>
      </c>
      <c r="Q1576" s="213">
        <v>30333.45</v>
      </c>
      <c r="R1576" s="412">
        <v>41974</v>
      </c>
      <c r="S1576" s="219">
        <v>30333.45</v>
      </c>
      <c r="T1576" s="217">
        <f t="shared" si="49"/>
        <v>0</v>
      </c>
      <c r="U1576" s="20" t="s">
        <v>4993</v>
      </c>
    </row>
    <row r="1577" spans="1:21" x14ac:dyDescent="0.25">
      <c r="A1577" s="192">
        <v>41963</v>
      </c>
      <c r="B1577" s="193">
        <v>3971</v>
      </c>
      <c r="C1577" s="324" t="s">
        <v>4923</v>
      </c>
      <c r="D1577" s="308" t="s">
        <v>6616</v>
      </c>
      <c r="E1577" s="309">
        <v>1350</v>
      </c>
      <c r="F1577" s="256">
        <v>41968</v>
      </c>
      <c r="G1577" s="42">
        <v>1350</v>
      </c>
      <c r="H1577" s="217">
        <f t="shared" si="50"/>
        <v>0</v>
      </c>
      <c r="I1577" s="20" t="s">
        <v>6049</v>
      </c>
      <c r="M1577" s="192">
        <v>41957</v>
      </c>
      <c r="N1577" s="193">
        <v>3485</v>
      </c>
      <c r="O1577" s="324" t="s">
        <v>4923</v>
      </c>
      <c r="P1577" s="308" t="s">
        <v>11</v>
      </c>
      <c r="Q1577" s="309">
        <v>96587.4</v>
      </c>
      <c r="R1577" s="412">
        <v>41974</v>
      </c>
      <c r="S1577" s="219">
        <v>96587.4</v>
      </c>
      <c r="T1577" s="217">
        <f t="shared" si="49"/>
        <v>0</v>
      </c>
      <c r="U1577" s="20" t="s">
        <v>4993</v>
      </c>
    </row>
    <row r="1578" spans="1:21" x14ac:dyDescent="0.25">
      <c r="A1578" s="192">
        <v>41963</v>
      </c>
      <c r="B1578" s="193">
        <v>3972</v>
      </c>
      <c r="C1578" s="324" t="s">
        <v>4923</v>
      </c>
      <c r="D1578" s="308" t="s">
        <v>4663</v>
      </c>
      <c r="E1578" s="309">
        <v>316.8</v>
      </c>
      <c r="F1578" s="256">
        <v>41963</v>
      </c>
      <c r="G1578" s="42">
        <v>316.8</v>
      </c>
      <c r="H1578" s="217">
        <f t="shared" si="50"/>
        <v>0</v>
      </c>
      <c r="I1578" s="20" t="s">
        <v>4992</v>
      </c>
      <c r="M1578" s="192">
        <v>41957</v>
      </c>
      <c r="N1578" s="193">
        <v>3486</v>
      </c>
      <c r="O1578" s="324" t="s">
        <v>4923</v>
      </c>
      <c r="P1578" s="308" t="s">
        <v>11</v>
      </c>
      <c r="Q1578" s="309">
        <v>2748.64</v>
      </c>
      <c r="R1578" s="412">
        <v>41974</v>
      </c>
      <c r="S1578" s="219">
        <v>2748.64</v>
      </c>
      <c r="T1578" s="217">
        <f t="shared" si="49"/>
        <v>0</v>
      </c>
      <c r="U1578" s="20" t="s">
        <v>4993</v>
      </c>
    </row>
    <row r="1579" spans="1:21" x14ac:dyDescent="0.25">
      <c r="A1579" s="192">
        <v>41963</v>
      </c>
      <c r="B1579" s="193">
        <v>3973</v>
      </c>
      <c r="C1579" s="324" t="s">
        <v>4923</v>
      </c>
      <c r="D1579" s="308" t="s">
        <v>3372</v>
      </c>
      <c r="E1579" s="309">
        <v>2760</v>
      </c>
      <c r="F1579" s="256">
        <v>41963</v>
      </c>
      <c r="G1579" s="42">
        <v>2760</v>
      </c>
      <c r="H1579" s="217">
        <f t="shared" si="50"/>
        <v>0</v>
      </c>
      <c r="I1579" s="20" t="s">
        <v>4992</v>
      </c>
      <c r="M1579" s="192">
        <v>41957</v>
      </c>
      <c r="N1579" s="193">
        <v>3511</v>
      </c>
      <c r="O1579" s="324" t="s">
        <v>4923</v>
      </c>
      <c r="P1579" s="308" t="s">
        <v>11</v>
      </c>
      <c r="Q1579" s="309">
        <v>13640</v>
      </c>
      <c r="R1579" s="412">
        <v>41974</v>
      </c>
      <c r="S1579" s="219">
        <v>13640</v>
      </c>
      <c r="T1579" s="217">
        <f t="shared" si="49"/>
        <v>0</v>
      </c>
      <c r="U1579" s="20" t="s">
        <v>4993</v>
      </c>
    </row>
    <row r="1580" spans="1:21" x14ac:dyDescent="0.25">
      <c r="A1580" s="192">
        <v>41963</v>
      </c>
      <c r="B1580" s="193">
        <v>3974</v>
      </c>
      <c r="C1580" s="324" t="s">
        <v>4923</v>
      </c>
      <c r="D1580" s="308" t="s">
        <v>47</v>
      </c>
      <c r="E1580" s="309">
        <v>2731.2</v>
      </c>
      <c r="F1580" s="256">
        <v>41963</v>
      </c>
      <c r="G1580" s="42">
        <v>2731.2</v>
      </c>
      <c r="H1580" s="217">
        <f t="shared" si="50"/>
        <v>0</v>
      </c>
      <c r="I1580" s="20" t="s">
        <v>5251</v>
      </c>
      <c r="M1580" s="192">
        <v>41958</v>
      </c>
      <c r="N1580" s="193">
        <v>3625</v>
      </c>
      <c r="O1580" s="324" t="s">
        <v>4923</v>
      </c>
      <c r="P1580" s="20" t="s">
        <v>11</v>
      </c>
      <c r="Q1580" s="213">
        <v>45682.22</v>
      </c>
      <c r="R1580" s="412">
        <v>41974</v>
      </c>
      <c r="S1580" s="219">
        <v>45682.22</v>
      </c>
      <c r="T1580" s="217">
        <f t="shared" si="49"/>
        <v>0</v>
      </c>
      <c r="U1580" s="20" t="s">
        <v>4993</v>
      </c>
    </row>
    <row r="1581" spans="1:21" x14ac:dyDescent="0.25">
      <c r="A1581" s="192">
        <v>41963</v>
      </c>
      <c r="B1581" s="193">
        <v>3975</v>
      </c>
      <c r="C1581" s="324" t="s">
        <v>4923</v>
      </c>
      <c r="D1581" s="308" t="s">
        <v>4953</v>
      </c>
      <c r="E1581" s="309">
        <v>10018.299999999999</v>
      </c>
      <c r="F1581" s="256">
        <v>41964</v>
      </c>
      <c r="G1581" s="42">
        <v>10018.299999999999</v>
      </c>
      <c r="H1581" s="217">
        <f t="shared" si="50"/>
        <v>0</v>
      </c>
      <c r="I1581" s="20" t="s">
        <v>4992</v>
      </c>
      <c r="M1581" s="192">
        <v>41959</v>
      </c>
      <c r="N1581" s="193">
        <v>3660</v>
      </c>
      <c r="O1581" s="324" t="s">
        <v>4923</v>
      </c>
      <c r="P1581" s="20" t="s">
        <v>11</v>
      </c>
      <c r="Q1581" s="213">
        <v>56800</v>
      </c>
      <c r="R1581" s="412">
        <v>41974</v>
      </c>
      <c r="S1581" s="219">
        <v>56800</v>
      </c>
      <c r="T1581" s="217">
        <f t="shared" si="49"/>
        <v>0</v>
      </c>
      <c r="U1581" s="20" t="s">
        <v>4993</v>
      </c>
    </row>
    <row r="1582" spans="1:21" x14ac:dyDescent="0.25">
      <c r="A1582" s="192">
        <v>41963</v>
      </c>
      <c r="B1582" s="193">
        <v>3976</v>
      </c>
      <c r="C1582" s="324" t="s">
        <v>4923</v>
      </c>
      <c r="D1582" s="308" t="s">
        <v>312</v>
      </c>
      <c r="E1582" s="309">
        <v>8682.6</v>
      </c>
      <c r="F1582" s="256">
        <v>41963</v>
      </c>
      <c r="G1582" s="42">
        <v>8682.6</v>
      </c>
      <c r="H1582" s="217">
        <f t="shared" si="50"/>
        <v>0</v>
      </c>
      <c r="I1582" s="20" t="s">
        <v>4997</v>
      </c>
      <c r="M1582" s="192">
        <v>41960</v>
      </c>
      <c r="N1582" s="193">
        <v>3730</v>
      </c>
      <c r="O1582" s="324" t="s">
        <v>4923</v>
      </c>
      <c r="P1582" s="20" t="s">
        <v>11</v>
      </c>
      <c r="Q1582" s="213">
        <v>44865.68</v>
      </c>
      <c r="R1582" s="412">
        <v>41974</v>
      </c>
      <c r="S1582" s="219">
        <v>44865.68</v>
      </c>
      <c r="T1582" s="217">
        <f t="shared" si="49"/>
        <v>0</v>
      </c>
      <c r="U1582" s="190" t="s">
        <v>4995</v>
      </c>
    </row>
    <row r="1583" spans="1:21" x14ac:dyDescent="0.25">
      <c r="A1583" s="192">
        <v>41963</v>
      </c>
      <c r="B1583" s="193">
        <v>3977</v>
      </c>
      <c r="C1583" s="324" t="s">
        <v>4923</v>
      </c>
      <c r="D1583" s="308" t="s">
        <v>4235</v>
      </c>
      <c r="E1583" s="309">
        <v>1063.4000000000001</v>
      </c>
      <c r="F1583" s="256">
        <v>41963</v>
      </c>
      <c r="G1583" s="42">
        <v>1063.4000000000001</v>
      </c>
      <c r="H1583" s="217">
        <f t="shared" si="50"/>
        <v>0</v>
      </c>
      <c r="I1583" s="20" t="s">
        <v>4992</v>
      </c>
      <c r="M1583" s="192">
        <v>41961</v>
      </c>
      <c r="N1583" s="193">
        <v>3779</v>
      </c>
      <c r="O1583" s="324" t="s">
        <v>4923</v>
      </c>
      <c r="P1583" s="20" t="s">
        <v>11</v>
      </c>
      <c r="Q1583" s="213">
        <v>46759.68</v>
      </c>
      <c r="R1583" s="412">
        <v>41974</v>
      </c>
      <c r="S1583" s="219">
        <v>46759.68</v>
      </c>
      <c r="T1583" s="217">
        <f t="shared" si="49"/>
        <v>0</v>
      </c>
      <c r="U1583" s="190" t="s">
        <v>4993</v>
      </c>
    </row>
    <row r="1584" spans="1:21" x14ac:dyDescent="0.25">
      <c r="A1584" s="192">
        <v>41963</v>
      </c>
      <c r="B1584" s="193">
        <v>3978</v>
      </c>
      <c r="C1584" s="324" t="s">
        <v>4923</v>
      </c>
      <c r="D1584" s="308" t="s">
        <v>2504</v>
      </c>
      <c r="E1584" s="309">
        <v>91581.48</v>
      </c>
      <c r="F1584" s="256">
        <v>41967</v>
      </c>
      <c r="G1584" s="42">
        <v>91581.48</v>
      </c>
      <c r="H1584" s="217">
        <f t="shared" si="50"/>
        <v>0</v>
      </c>
      <c r="I1584" s="20" t="s">
        <v>4997</v>
      </c>
      <c r="K1584" s="33"/>
      <c r="M1584" s="192">
        <v>41961</v>
      </c>
      <c r="N1584" s="193">
        <v>3844</v>
      </c>
      <c r="O1584" s="324" t="s">
        <v>4923</v>
      </c>
      <c r="P1584" s="308" t="s">
        <v>11</v>
      </c>
      <c r="Q1584" s="309">
        <v>13596.5</v>
      </c>
      <c r="R1584" s="412">
        <v>41974</v>
      </c>
      <c r="S1584" s="219">
        <v>13596.5</v>
      </c>
      <c r="T1584" s="217">
        <f t="shared" si="49"/>
        <v>0</v>
      </c>
      <c r="U1584" s="20" t="s">
        <v>4993</v>
      </c>
    </row>
    <row r="1585" spans="1:21" x14ac:dyDescent="0.25">
      <c r="A1585" s="192">
        <v>41963</v>
      </c>
      <c r="B1585" s="193">
        <v>3979</v>
      </c>
      <c r="C1585" s="324" t="s">
        <v>4923</v>
      </c>
      <c r="D1585" s="308" t="s">
        <v>5004</v>
      </c>
      <c r="E1585" s="309">
        <v>8780.6</v>
      </c>
      <c r="F1585" s="256">
        <v>41963</v>
      </c>
      <c r="G1585" s="42">
        <v>8780.6</v>
      </c>
      <c r="H1585" s="217">
        <f t="shared" si="50"/>
        <v>0</v>
      </c>
      <c r="I1585" s="20" t="s">
        <v>4993</v>
      </c>
      <c r="M1585" s="192">
        <v>41962</v>
      </c>
      <c r="N1585" s="193">
        <v>3915</v>
      </c>
      <c r="O1585" s="324" t="s">
        <v>4923</v>
      </c>
      <c r="P1585" s="308" t="s">
        <v>11</v>
      </c>
      <c r="Q1585" s="309">
        <v>68656.5</v>
      </c>
      <c r="R1585" s="412">
        <v>41974</v>
      </c>
      <c r="S1585" s="219">
        <v>68656.5</v>
      </c>
      <c r="T1585" s="217">
        <f t="shared" si="49"/>
        <v>0</v>
      </c>
      <c r="U1585" s="20" t="s">
        <v>4993</v>
      </c>
    </row>
    <row r="1586" spans="1:21" x14ac:dyDescent="0.25">
      <c r="A1586" s="192">
        <v>41963</v>
      </c>
      <c r="B1586" s="193">
        <v>3980</v>
      </c>
      <c r="C1586" s="324" t="s">
        <v>4923</v>
      </c>
      <c r="D1586" s="308" t="s">
        <v>1878</v>
      </c>
      <c r="E1586" s="309">
        <v>3348</v>
      </c>
      <c r="F1586" s="256">
        <v>41963</v>
      </c>
      <c r="G1586" s="42">
        <v>3348</v>
      </c>
      <c r="H1586" s="217">
        <f t="shared" si="50"/>
        <v>0</v>
      </c>
      <c r="I1586" s="20" t="s">
        <v>4992</v>
      </c>
      <c r="J1586" s="21"/>
      <c r="K1586" s="21"/>
      <c r="M1586" s="192">
        <v>41963</v>
      </c>
      <c r="N1586" s="193">
        <v>3964</v>
      </c>
      <c r="O1586" s="324" t="s">
        <v>4923</v>
      </c>
      <c r="P1586" s="308" t="s">
        <v>11</v>
      </c>
      <c r="Q1586" s="309">
        <v>35778.239999999998</v>
      </c>
      <c r="R1586" s="412">
        <v>41974</v>
      </c>
      <c r="S1586" s="219">
        <v>35778.239999999998</v>
      </c>
      <c r="T1586" s="217">
        <f t="shared" si="49"/>
        <v>0</v>
      </c>
      <c r="U1586" s="20" t="s">
        <v>4992</v>
      </c>
    </row>
    <row r="1587" spans="1:21" x14ac:dyDescent="0.25">
      <c r="A1587" s="192">
        <v>41963</v>
      </c>
      <c r="B1587" s="193">
        <v>3981</v>
      </c>
      <c r="C1587" s="324" t="s">
        <v>4923</v>
      </c>
      <c r="D1587" s="308" t="s">
        <v>396</v>
      </c>
      <c r="E1587" s="309">
        <v>654.20000000000005</v>
      </c>
      <c r="F1587" s="256">
        <v>41963</v>
      </c>
      <c r="G1587" s="42">
        <v>654.20000000000005</v>
      </c>
      <c r="H1587" s="217">
        <f t="shared" si="50"/>
        <v>0</v>
      </c>
      <c r="I1587" s="20" t="s">
        <v>4992</v>
      </c>
      <c r="J1587" s="21"/>
      <c r="K1587" s="21"/>
      <c r="M1587" s="192">
        <v>41964</v>
      </c>
      <c r="N1587" s="193">
        <v>4071</v>
      </c>
      <c r="O1587" s="322" t="s">
        <v>4923</v>
      </c>
      <c r="P1587" s="308" t="s">
        <v>11</v>
      </c>
      <c r="Q1587" s="309">
        <v>48149.84</v>
      </c>
      <c r="R1587" s="412">
        <v>41974</v>
      </c>
      <c r="S1587" s="219">
        <v>48149.84</v>
      </c>
      <c r="T1587" s="217">
        <f t="shared" si="49"/>
        <v>0</v>
      </c>
      <c r="U1587" s="190" t="s">
        <v>4993</v>
      </c>
    </row>
    <row r="1588" spans="1:21" x14ac:dyDescent="0.25">
      <c r="A1588" s="192">
        <v>41963</v>
      </c>
      <c r="B1588" s="193">
        <v>3982</v>
      </c>
      <c r="C1588" s="324" t="s">
        <v>4923</v>
      </c>
      <c r="D1588" s="308" t="s">
        <v>28</v>
      </c>
      <c r="E1588" s="309">
        <v>584.20000000000005</v>
      </c>
      <c r="F1588" s="256">
        <v>41963</v>
      </c>
      <c r="G1588" s="42">
        <v>584.20000000000005</v>
      </c>
      <c r="H1588" s="217">
        <f t="shared" si="50"/>
        <v>0</v>
      </c>
      <c r="I1588" s="20" t="s">
        <v>4992</v>
      </c>
      <c r="J1588" s="21"/>
      <c r="K1588" s="21"/>
      <c r="M1588" s="192">
        <v>41965</v>
      </c>
      <c r="N1588" s="193">
        <v>4198</v>
      </c>
      <c r="O1588" s="322" t="s">
        <v>4923</v>
      </c>
      <c r="P1588" s="308" t="s">
        <v>11</v>
      </c>
      <c r="Q1588" s="309">
        <v>33213.599999999999</v>
      </c>
      <c r="R1588" s="412">
        <v>41974</v>
      </c>
      <c r="S1588" s="40">
        <v>33213.599999999999</v>
      </c>
      <c r="T1588" s="217">
        <f t="shared" si="49"/>
        <v>0</v>
      </c>
      <c r="U1588" s="32" t="s">
        <v>4993</v>
      </c>
    </row>
    <row r="1589" spans="1:21" x14ac:dyDescent="0.25">
      <c r="A1589" s="192">
        <v>41963</v>
      </c>
      <c r="B1589" s="193">
        <v>3983</v>
      </c>
      <c r="C1589" s="324" t="s">
        <v>4923</v>
      </c>
      <c r="D1589" s="308" t="s">
        <v>4918</v>
      </c>
      <c r="E1589" s="309">
        <v>20556</v>
      </c>
      <c r="F1589" s="256">
        <v>41964</v>
      </c>
      <c r="G1589" s="42">
        <v>20556</v>
      </c>
      <c r="H1589" s="217">
        <f t="shared" si="50"/>
        <v>0</v>
      </c>
      <c r="I1589" s="20" t="s">
        <v>4995</v>
      </c>
      <c r="J1589" s="21"/>
      <c r="K1589" s="21"/>
      <c r="M1589" s="192">
        <v>41966</v>
      </c>
      <c r="N1589" s="193">
        <v>4233</v>
      </c>
      <c r="O1589" s="322" t="s">
        <v>4923</v>
      </c>
      <c r="P1589" s="308" t="s">
        <v>11</v>
      </c>
      <c r="Q1589" s="309">
        <v>38247.1</v>
      </c>
      <c r="R1589" s="412">
        <v>41974</v>
      </c>
      <c r="S1589" s="40">
        <v>38247.1</v>
      </c>
      <c r="T1589" s="217">
        <f t="shared" si="49"/>
        <v>0</v>
      </c>
      <c r="U1589" s="32" t="s">
        <v>4993</v>
      </c>
    </row>
    <row r="1590" spans="1:21" x14ac:dyDescent="0.25">
      <c r="A1590" s="192">
        <v>41963</v>
      </c>
      <c r="B1590" s="193">
        <v>3984</v>
      </c>
      <c r="C1590" s="324" t="s">
        <v>4923</v>
      </c>
      <c r="D1590" s="308" t="s">
        <v>2382</v>
      </c>
      <c r="E1590" s="309">
        <v>5303.55</v>
      </c>
      <c r="F1590" s="256">
        <v>41963</v>
      </c>
      <c r="G1590" s="42">
        <v>5303.55</v>
      </c>
      <c r="H1590" s="217">
        <f t="shared" si="50"/>
        <v>0</v>
      </c>
      <c r="I1590" s="20" t="s">
        <v>4995</v>
      </c>
      <c r="J1590" s="21"/>
      <c r="K1590" s="21"/>
      <c r="M1590" s="192">
        <v>41969</v>
      </c>
      <c r="N1590" s="193">
        <v>4435</v>
      </c>
      <c r="O1590" s="322" t="s">
        <v>4923</v>
      </c>
      <c r="P1590" s="308" t="s">
        <v>11</v>
      </c>
      <c r="Q1590" s="309">
        <v>28680.36</v>
      </c>
      <c r="R1590" s="428" t="s">
        <v>6764</v>
      </c>
      <c r="S1590" s="40">
        <f>26938.8+1741.56</f>
        <v>28680.36</v>
      </c>
      <c r="T1590" s="217">
        <f t="shared" si="49"/>
        <v>0</v>
      </c>
      <c r="U1590" s="32" t="s">
        <v>4993</v>
      </c>
    </row>
    <row r="1591" spans="1:21" x14ac:dyDescent="0.25">
      <c r="A1591" s="192">
        <v>41963</v>
      </c>
      <c r="B1591" s="193">
        <v>3985</v>
      </c>
      <c r="C1591" s="324" t="s">
        <v>4923</v>
      </c>
      <c r="D1591" s="308" t="s">
        <v>4661</v>
      </c>
      <c r="E1591" s="309">
        <v>13568.4</v>
      </c>
      <c r="F1591" s="256">
        <v>41964</v>
      </c>
      <c r="G1591" s="42">
        <v>13568.4</v>
      </c>
      <c r="H1591" s="217">
        <f t="shared" si="50"/>
        <v>0</v>
      </c>
      <c r="I1591" s="20" t="s">
        <v>4995</v>
      </c>
      <c r="J1591" s="21"/>
      <c r="K1591" s="21"/>
      <c r="M1591" s="192">
        <v>41970</v>
      </c>
      <c r="N1591" s="193">
        <v>4565</v>
      </c>
      <c r="O1591" s="322" t="s">
        <v>4923</v>
      </c>
      <c r="P1591" s="199" t="s">
        <v>11</v>
      </c>
      <c r="Q1591" s="238">
        <v>55032.4</v>
      </c>
      <c r="R1591" s="412">
        <v>41977</v>
      </c>
      <c r="S1591" s="219">
        <v>55032.4</v>
      </c>
      <c r="T1591" s="217">
        <f t="shared" si="49"/>
        <v>0</v>
      </c>
      <c r="U1591" s="36" t="s">
        <v>4993</v>
      </c>
    </row>
    <row r="1592" spans="1:21" x14ac:dyDescent="0.25">
      <c r="A1592" s="192">
        <v>41963</v>
      </c>
      <c r="B1592" s="193">
        <v>3986</v>
      </c>
      <c r="C1592" s="324" t="s">
        <v>4923</v>
      </c>
      <c r="D1592" s="308" t="s">
        <v>5732</v>
      </c>
      <c r="E1592" s="309">
        <v>2613.6</v>
      </c>
      <c r="F1592" s="256">
        <v>41963</v>
      </c>
      <c r="G1592" s="42">
        <v>2613.6</v>
      </c>
      <c r="H1592" s="217">
        <f t="shared" si="50"/>
        <v>0</v>
      </c>
      <c r="I1592" s="20" t="s">
        <v>4995</v>
      </c>
      <c r="J1592" s="21"/>
      <c r="K1592" s="21"/>
      <c r="M1592" s="192">
        <v>41971</v>
      </c>
      <c r="N1592" s="193">
        <v>4654</v>
      </c>
      <c r="O1592" s="322" t="s">
        <v>4923</v>
      </c>
      <c r="P1592" s="199" t="s">
        <v>11</v>
      </c>
      <c r="Q1592" s="238">
        <v>62961.2</v>
      </c>
      <c r="R1592" s="428" t="s">
        <v>6767</v>
      </c>
      <c r="S1592" s="40">
        <f>36065.6+26895.6</f>
        <v>62961.2</v>
      </c>
      <c r="T1592" s="217">
        <f t="shared" si="49"/>
        <v>0</v>
      </c>
      <c r="U1592" s="36" t="s">
        <v>4993</v>
      </c>
    </row>
    <row r="1593" spans="1:21" x14ac:dyDescent="0.25">
      <c r="A1593" s="192">
        <v>41963</v>
      </c>
      <c r="B1593" s="193">
        <v>3987</v>
      </c>
      <c r="C1593" s="324" t="s">
        <v>4923</v>
      </c>
      <c r="D1593" s="308" t="s">
        <v>51</v>
      </c>
      <c r="E1593" s="309">
        <v>801.9</v>
      </c>
      <c r="F1593" s="256">
        <v>41963</v>
      </c>
      <c r="G1593" s="42">
        <v>801.9</v>
      </c>
      <c r="H1593" s="217">
        <f t="shared" si="50"/>
        <v>0</v>
      </c>
      <c r="I1593" s="20" t="s">
        <v>4992</v>
      </c>
      <c r="J1593" s="21"/>
      <c r="K1593" s="21"/>
      <c r="M1593" s="192">
        <v>41973</v>
      </c>
      <c r="N1593" s="193">
        <v>4855</v>
      </c>
      <c r="O1593" s="322" t="s">
        <v>4923</v>
      </c>
      <c r="P1593" s="308" t="s">
        <v>11</v>
      </c>
      <c r="Q1593" s="309">
        <v>29806.27</v>
      </c>
      <c r="R1593" s="370">
        <v>41979</v>
      </c>
      <c r="S1593" s="219">
        <v>29806.27</v>
      </c>
      <c r="T1593" s="217">
        <f t="shared" si="49"/>
        <v>0</v>
      </c>
      <c r="U1593" s="20" t="s">
        <v>6049</v>
      </c>
    </row>
    <row r="1594" spans="1:21" x14ac:dyDescent="0.25">
      <c r="A1594" s="192">
        <v>41963</v>
      </c>
      <c r="B1594" s="193">
        <v>3988</v>
      </c>
      <c r="C1594" s="324" t="s">
        <v>4923</v>
      </c>
      <c r="D1594" s="308" t="s">
        <v>1607</v>
      </c>
      <c r="E1594" s="309">
        <v>2879</v>
      </c>
      <c r="F1594" s="256">
        <v>41963</v>
      </c>
      <c r="G1594" s="42">
        <v>2879</v>
      </c>
      <c r="H1594" s="217">
        <f t="shared" si="50"/>
        <v>0</v>
      </c>
      <c r="I1594" s="20" t="s">
        <v>4992</v>
      </c>
      <c r="J1594" s="21"/>
      <c r="K1594" s="21"/>
      <c r="M1594" s="192">
        <v>41944</v>
      </c>
      <c r="N1594" s="193">
        <v>2464</v>
      </c>
      <c r="O1594" s="324" t="s">
        <v>4923</v>
      </c>
      <c r="P1594" s="308" t="s">
        <v>133</v>
      </c>
      <c r="Q1594" s="309">
        <v>21176.400000000001</v>
      </c>
      <c r="R1594" s="256">
        <v>41944</v>
      </c>
      <c r="S1594" s="42">
        <v>21176.400000000001</v>
      </c>
      <c r="T1594" s="77">
        <f t="shared" si="49"/>
        <v>0</v>
      </c>
      <c r="U1594" s="190" t="s">
        <v>6049</v>
      </c>
    </row>
    <row r="1595" spans="1:21" x14ac:dyDescent="0.25">
      <c r="A1595" s="192">
        <v>41963</v>
      </c>
      <c r="B1595" s="193">
        <v>3989</v>
      </c>
      <c r="C1595" s="324" t="s">
        <v>4923</v>
      </c>
      <c r="D1595" s="308" t="s">
        <v>49</v>
      </c>
      <c r="E1595" s="309">
        <v>123.2</v>
      </c>
      <c r="F1595" s="256">
        <v>41963</v>
      </c>
      <c r="G1595" s="42">
        <v>123.2</v>
      </c>
      <c r="H1595" s="217">
        <f t="shared" si="50"/>
        <v>0</v>
      </c>
      <c r="I1595" s="20" t="s">
        <v>4992</v>
      </c>
      <c r="J1595" s="21"/>
      <c r="K1595" s="21"/>
      <c r="M1595" s="192">
        <v>41944</v>
      </c>
      <c r="N1595" s="193">
        <v>2473</v>
      </c>
      <c r="O1595" s="324" t="s">
        <v>4923</v>
      </c>
      <c r="P1595" s="308" t="s">
        <v>133</v>
      </c>
      <c r="Q1595" s="309">
        <v>2006.4</v>
      </c>
      <c r="R1595" s="256">
        <v>41944</v>
      </c>
      <c r="S1595" s="562">
        <v>2006.4</v>
      </c>
      <c r="T1595" s="77">
        <f t="shared" si="49"/>
        <v>0</v>
      </c>
      <c r="U1595" s="190" t="s">
        <v>4992</v>
      </c>
    </row>
    <row r="1596" spans="1:21" x14ac:dyDescent="0.25">
      <c r="A1596" s="192">
        <v>41963</v>
      </c>
      <c r="B1596" s="193">
        <v>3990</v>
      </c>
      <c r="C1596" s="324" t="s">
        <v>4923</v>
      </c>
      <c r="D1596" s="308" t="s">
        <v>79</v>
      </c>
      <c r="E1596" s="309">
        <v>16539.599999999999</v>
      </c>
      <c r="F1596" s="256">
        <v>41964</v>
      </c>
      <c r="G1596" s="42">
        <v>16539.599999999999</v>
      </c>
      <c r="H1596" s="217">
        <f t="shared" si="50"/>
        <v>0</v>
      </c>
      <c r="I1596" s="20" t="s">
        <v>5000</v>
      </c>
      <c r="J1596" s="21"/>
      <c r="K1596" s="21"/>
      <c r="M1596" s="192">
        <v>41946</v>
      </c>
      <c r="N1596" s="193">
        <v>2596</v>
      </c>
      <c r="O1596" s="324" t="s">
        <v>4923</v>
      </c>
      <c r="P1596" s="661" t="s">
        <v>133</v>
      </c>
      <c r="Q1596" s="309">
        <v>27241.200000000001</v>
      </c>
      <c r="R1596" s="256">
        <v>41946</v>
      </c>
      <c r="S1596" s="42">
        <v>27241.200000000001</v>
      </c>
      <c r="T1596" s="77">
        <f t="shared" si="49"/>
        <v>0</v>
      </c>
      <c r="U1596" s="50" t="s">
        <v>4992</v>
      </c>
    </row>
    <row r="1597" spans="1:21" x14ac:dyDescent="0.25">
      <c r="A1597" s="192">
        <v>41963</v>
      </c>
      <c r="B1597" s="193">
        <v>3991</v>
      </c>
      <c r="C1597" s="324" t="s">
        <v>4923</v>
      </c>
      <c r="D1597" s="308" t="s">
        <v>4760</v>
      </c>
      <c r="E1597" s="309">
        <v>3816.1</v>
      </c>
      <c r="F1597" s="256">
        <v>41964</v>
      </c>
      <c r="G1597" s="42">
        <v>3816.1</v>
      </c>
      <c r="H1597" s="217">
        <f t="shared" si="50"/>
        <v>0</v>
      </c>
      <c r="I1597" s="20" t="s">
        <v>5000</v>
      </c>
      <c r="J1597" s="21"/>
      <c r="K1597" s="21"/>
      <c r="M1597" s="192">
        <v>41947</v>
      </c>
      <c r="N1597" s="193">
        <v>2697</v>
      </c>
      <c r="O1597" s="324" t="s">
        <v>4923</v>
      </c>
      <c r="P1597" s="308" t="s">
        <v>133</v>
      </c>
      <c r="Q1597" s="309">
        <v>29131.200000000001</v>
      </c>
      <c r="R1597" s="421" t="s">
        <v>6630</v>
      </c>
      <c r="S1597" s="42">
        <f>25000+4131.2</f>
        <v>29131.200000000001</v>
      </c>
      <c r="T1597" s="217">
        <f t="shared" si="49"/>
        <v>0</v>
      </c>
      <c r="U1597" s="190" t="s">
        <v>4992</v>
      </c>
    </row>
    <row r="1598" spans="1:21" x14ac:dyDescent="0.25">
      <c r="A1598" s="192">
        <v>41963</v>
      </c>
      <c r="B1598" s="193">
        <v>3992</v>
      </c>
      <c r="C1598" s="324" t="s">
        <v>4923</v>
      </c>
      <c r="D1598" s="308" t="s">
        <v>6609</v>
      </c>
      <c r="E1598" s="309">
        <v>3055.6</v>
      </c>
      <c r="F1598" s="256">
        <v>41964</v>
      </c>
      <c r="G1598" s="42">
        <v>3055.6</v>
      </c>
      <c r="H1598" s="217">
        <f t="shared" si="50"/>
        <v>0</v>
      </c>
      <c r="I1598" s="20" t="s">
        <v>5000</v>
      </c>
      <c r="J1598" s="21"/>
      <c r="K1598" s="21"/>
      <c r="M1598" s="192">
        <v>41948</v>
      </c>
      <c r="N1598" s="193">
        <v>2772</v>
      </c>
      <c r="O1598" s="324" t="s">
        <v>4923</v>
      </c>
      <c r="P1598" s="308" t="s">
        <v>133</v>
      </c>
      <c r="Q1598" s="309">
        <v>2847.6</v>
      </c>
      <c r="R1598" s="256">
        <v>41948</v>
      </c>
      <c r="S1598" s="42">
        <v>2847.6</v>
      </c>
      <c r="T1598" s="217">
        <f t="shared" si="49"/>
        <v>0</v>
      </c>
      <c r="U1598" s="190" t="s">
        <v>4992</v>
      </c>
    </row>
    <row r="1599" spans="1:21" x14ac:dyDescent="0.25">
      <c r="A1599" s="192">
        <v>41963</v>
      </c>
      <c r="B1599" s="193">
        <v>3993</v>
      </c>
      <c r="C1599" s="324" t="s">
        <v>4923</v>
      </c>
      <c r="D1599" s="308" t="s">
        <v>6609</v>
      </c>
      <c r="E1599" s="309">
        <v>1781.3</v>
      </c>
      <c r="F1599" s="256">
        <v>41964</v>
      </c>
      <c r="G1599" s="42">
        <v>1781.3</v>
      </c>
      <c r="H1599" s="217">
        <f t="shared" si="50"/>
        <v>0</v>
      </c>
      <c r="I1599" s="20" t="s">
        <v>5000</v>
      </c>
      <c r="J1599" s="21"/>
      <c r="K1599" s="21"/>
      <c r="M1599" s="192">
        <v>41948</v>
      </c>
      <c r="N1599" s="193">
        <v>2775</v>
      </c>
      <c r="O1599" s="324" t="s">
        <v>4923</v>
      </c>
      <c r="P1599" s="308" t="s">
        <v>133</v>
      </c>
      <c r="Q1599" s="309">
        <v>28019.4</v>
      </c>
      <c r="R1599" s="256">
        <v>41948</v>
      </c>
      <c r="S1599" s="42">
        <v>28019.4</v>
      </c>
      <c r="T1599" s="217">
        <f t="shared" si="49"/>
        <v>0</v>
      </c>
      <c r="U1599" s="190" t="s">
        <v>4992</v>
      </c>
    </row>
    <row r="1600" spans="1:21" x14ac:dyDescent="0.25">
      <c r="A1600" s="192">
        <v>41963</v>
      </c>
      <c r="B1600" s="193">
        <v>3994</v>
      </c>
      <c r="C1600" s="324" t="s">
        <v>4923</v>
      </c>
      <c r="D1600" s="308" t="s">
        <v>142</v>
      </c>
      <c r="E1600" s="309">
        <v>4564.2</v>
      </c>
      <c r="F1600" s="256">
        <v>41963</v>
      </c>
      <c r="G1600" s="42">
        <v>4564.2</v>
      </c>
      <c r="H1600" s="217">
        <f t="shared" si="50"/>
        <v>0</v>
      </c>
      <c r="I1600" s="20" t="s">
        <v>4992</v>
      </c>
      <c r="J1600" s="21"/>
      <c r="K1600" s="21"/>
      <c r="M1600" s="192">
        <v>41950</v>
      </c>
      <c r="N1600" s="193">
        <v>2954</v>
      </c>
      <c r="O1600" s="324" t="s">
        <v>4923</v>
      </c>
      <c r="P1600" s="20" t="s">
        <v>133</v>
      </c>
      <c r="Q1600" s="213">
        <v>17497.2</v>
      </c>
      <c r="R1600" s="256">
        <v>41950</v>
      </c>
      <c r="S1600" s="42">
        <v>17497.2</v>
      </c>
      <c r="T1600" s="217">
        <f t="shared" si="49"/>
        <v>0</v>
      </c>
      <c r="U1600" s="20" t="s">
        <v>4992</v>
      </c>
    </row>
    <row r="1601" spans="1:21" x14ac:dyDescent="0.25">
      <c r="A1601" s="192">
        <v>41963</v>
      </c>
      <c r="B1601" s="193">
        <v>3995</v>
      </c>
      <c r="C1601" s="324" t="s">
        <v>4923</v>
      </c>
      <c r="D1601" s="308" t="s">
        <v>110</v>
      </c>
      <c r="E1601" s="309">
        <v>44096.800000000003</v>
      </c>
      <c r="F1601" s="256">
        <v>41968</v>
      </c>
      <c r="G1601" s="42">
        <v>44096.800000000003</v>
      </c>
      <c r="H1601" s="217">
        <f t="shared" si="50"/>
        <v>0</v>
      </c>
      <c r="I1601" s="20" t="s">
        <v>4995</v>
      </c>
      <c r="J1601" s="21"/>
      <c r="K1601" s="21"/>
      <c r="M1601" s="192">
        <v>41950</v>
      </c>
      <c r="N1601" s="193">
        <v>2957</v>
      </c>
      <c r="O1601" s="324" t="s">
        <v>4923</v>
      </c>
      <c r="P1601" s="308" t="s">
        <v>133</v>
      </c>
      <c r="Q1601" s="309">
        <v>5943.6</v>
      </c>
      <c r="R1601" s="256">
        <v>41951</v>
      </c>
      <c r="S1601" s="42">
        <v>5943.6</v>
      </c>
      <c r="T1601" s="217">
        <f t="shared" si="49"/>
        <v>0</v>
      </c>
      <c r="U1601" s="20" t="s">
        <v>4992</v>
      </c>
    </row>
    <row r="1602" spans="1:21" x14ac:dyDescent="0.25">
      <c r="A1602" s="192">
        <v>41963</v>
      </c>
      <c r="B1602" s="193">
        <v>3996</v>
      </c>
      <c r="C1602" s="324" t="s">
        <v>4923</v>
      </c>
      <c r="D1602" s="308" t="s">
        <v>4646</v>
      </c>
      <c r="E1602" s="309">
        <v>22394.799999999999</v>
      </c>
      <c r="F1602" s="256">
        <v>41963</v>
      </c>
      <c r="G1602" s="42">
        <v>22394.799999999999</v>
      </c>
      <c r="H1602" s="217">
        <f t="shared" si="50"/>
        <v>0</v>
      </c>
      <c r="I1602" s="20" t="s">
        <v>4992</v>
      </c>
      <c r="M1602" s="192">
        <v>41952</v>
      </c>
      <c r="N1602" s="193">
        <v>3101</v>
      </c>
      <c r="O1602" s="324" t="s">
        <v>4923</v>
      </c>
      <c r="P1602" s="20" t="s">
        <v>133</v>
      </c>
      <c r="Q1602" s="213">
        <v>2341.4</v>
      </c>
      <c r="R1602" s="256">
        <v>41952</v>
      </c>
      <c r="S1602" s="42">
        <v>2341.4</v>
      </c>
      <c r="T1602" s="217">
        <f t="shared" si="49"/>
        <v>0</v>
      </c>
      <c r="U1602" s="190" t="s">
        <v>4992</v>
      </c>
    </row>
    <row r="1603" spans="1:21" x14ac:dyDescent="0.25">
      <c r="A1603" s="192">
        <v>41963</v>
      </c>
      <c r="B1603" s="193">
        <v>3997</v>
      </c>
      <c r="C1603" s="324" t="s">
        <v>4923</v>
      </c>
      <c r="D1603" s="308" t="s">
        <v>54</v>
      </c>
      <c r="E1603" s="309">
        <v>7892</v>
      </c>
      <c r="F1603" s="256">
        <v>41965</v>
      </c>
      <c r="G1603" s="42">
        <v>7892</v>
      </c>
      <c r="H1603" s="217">
        <f t="shared" si="50"/>
        <v>0</v>
      </c>
      <c r="I1603" s="20" t="s">
        <v>4995</v>
      </c>
      <c r="M1603" s="192">
        <v>41954</v>
      </c>
      <c r="N1603" s="193">
        <v>3266</v>
      </c>
      <c r="O1603" s="324" t="s">
        <v>4923</v>
      </c>
      <c r="P1603" s="20" t="s">
        <v>133</v>
      </c>
      <c r="Q1603" s="213">
        <v>18179.400000000001</v>
      </c>
      <c r="R1603" s="256">
        <v>41954</v>
      </c>
      <c r="S1603" s="42">
        <v>18179.400000000001</v>
      </c>
      <c r="T1603" s="217">
        <f t="shared" ref="T1603:T1666" si="51">Q1603-S1603</f>
        <v>0</v>
      </c>
      <c r="U1603" s="190" t="s">
        <v>4992</v>
      </c>
    </row>
    <row r="1604" spans="1:21" x14ac:dyDescent="0.25">
      <c r="A1604" s="192">
        <v>41963</v>
      </c>
      <c r="B1604" s="193">
        <v>3998</v>
      </c>
      <c r="C1604" s="324" t="s">
        <v>4923</v>
      </c>
      <c r="D1604" s="308" t="s">
        <v>140</v>
      </c>
      <c r="E1604" s="309">
        <v>6357</v>
      </c>
      <c r="F1604" s="256">
        <v>41963</v>
      </c>
      <c r="G1604" s="42">
        <v>6357</v>
      </c>
      <c r="H1604" s="217">
        <f t="shared" si="50"/>
        <v>0</v>
      </c>
      <c r="I1604" s="20" t="s">
        <v>4992</v>
      </c>
      <c r="M1604" s="192">
        <v>41955</v>
      </c>
      <c r="N1604" s="193">
        <v>3344</v>
      </c>
      <c r="O1604" s="324" t="s">
        <v>4923</v>
      </c>
      <c r="P1604" s="20" t="s">
        <v>133</v>
      </c>
      <c r="Q1604" s="213">
        <v>2088</v>
      </c>
      <c r="R1604" s="256">
        <v>41955</v>
      </c>
      <c r="S1604" s="42">
        <v>2088</v>
      </c>
      <c r="T1604" s="217">
        <f t="shared" si="51"/>
        <v>0</v>
      </c>
      <c r="U1604" s="190" t="s">
        <v>4992</v>
      </c>
    </row>
    <row r="1605" spans="1:21" x14ac:dyDescent="0.25">
      <c r="A1605" s="192">
        <v>41963</v>
      </c>
      <c r="B1605" s="193">
        <v>3999</v>
      </c>
      <c r="C1605" s="324" t="s">
        <v>4923</v>
      </c>
      <c r="D1605" s="308" t="s">
        <v>4589</v>
      </c>
      <c r="E1605" s="309">
        <v>80</v>
      </c>
      <c r="F1605" s="256">
        <v>41963</v>
      </c>
      <c r="G1605" s="42">
        <v>80</v>
      </c>
      <c r="H1605" s="217">
        <f t="shared" si="50"/>
        <v>0</v>
      </c>
      <c r="I1605" s="20" t="s">
        <v>4992</v>
      </c>
      <c r="M1605" s="192">
        <v>41955</v>
      </c>
      <c r="N1605" s="193">
        <v>3354</v>
      </c>
      <c r="O1605" s="324" t="s">
        <v>4923</v>
      </c>
      <c r="P1605" s="20" t="s">
        <v>133</v>
      </c>
      <c r="Q1605" s="213">
        <v>26637.599999999999</v>
      </c>
      <c r="R1605" s="256">
        <v>41955</v>
      </c>
      <c r="S1605" s="42">
        <v>26637.599999999999</v>
      </c>
      <c r="T1605" s="217">
        <f t="shared" si="51"/>
        <v>0</v>
      </c>
      <c r="U1605" s="190" t="s">
        <v>4992</v>
      </c>
    </row>
    <row r="1606" spans="1:21" x14ac:dyDescent="0.25">
      <c r="A1606" s="192">
        <v>41963</v>
      </c>
      <c r="B1606" s="193">
        <v>4000</v>
      </c>
      <c r="C1606" s="322" t="s">
        <v>4923</v>
      </c>
      <c r="D1606" s="308" t="s">
        <v>4633</v>
      </c>
      <c r="E1606" s="309">
        <v>30514.32</v>
      </c>
      <c r="F1606" s="256">
        <v>41965</v>
      </c>
      <c r="G1606" s="42">
        <v>30514.32</v>
      </c>
      <c r="H1606" s="217">
        <f t="shared" si="50"/>
        <v>0</v>
      </c>
      <c r="I1606" s="20" t="s">
        <v>4992</v>
      </c>
      <c r="M1606" s="192">
        <v>41955</v>
      </c>
      <c r="N1606" s="193">
        <v>3356</v>
      </c>
      <c r="O1606" s="324" t="s">
        <v>4923</v>
      </c>
      <c r="P1606" s="20" t="s">
        <v>133</v>
      </c>
      <c r="Q1606" s="213">
        <v>2592</v>
      </c>
      <c r="R1606" s="256">
        <v>41959</v>
      </c>
      <c r="S1606" s="42">
        <v>2592</v>
      </c>
      <c r="T1606" s="217">
        <f t="shared" si="51"/>
        <v>0</v>
      </c>
      <c r="U1606" s="190" t="s">
        <v>4992</v>
      </c>
    </row>
    <row r="1607" spans="1:21" x14ac:dyDescent="0.25">
      <c r="A1607" s="192">
        <v>41963</v>
      </c>
      <c r="B1607" s="193">
        <v>4001</v>
      </c>
      <c r="C1607" s="322" t="s">
        <v>4923</v>
      </c>
      <c r="D1607" s="308" t="s">
        <v>6726</v>
      </c>
      <c r="E1607" s="309">
        <v>2509</v>
      </c>
      <c r="F1607" s="256">
        <v>41963</v>
      </c>
      <c r="G1607" s="42">
        <v>2509</v>
      </c>
      <c r="H1607" s="217">
        <f t="shared" si="50"/>
        <v>0</v>
      </c>
      <c r="I1607" s="20" t="s">
        <v>4992</v>
      </c>
      <c r="M1607" s="192">
        <v>41957</v>
      </c>
      <c r="N1607" s="193">
        <v>3523</v>
      </c>
      <c r="O1607" s="324" t="s">
        <v>4923</v>
      </c>
      <c r="P1607" s="308" t="s">
        <v>133</v>
      </c>
      <c r="Q1607" s="309">
        <v>19887</v>
      </c>
      <c r="R1607" s="256">
        <v>41957</v>
      </c>
      <c r="S1607" s="42">
        <v>19887</v>
      </c>
      <c r="T1607" s="217">
        <f t="shared" si="51"/>
        <v>0</v>
      </c>
      <c r="U1607" s="20" t="s">
        <v>4992</v>
      </c>
    </row>
    <row r="1608" spans="1:21" x14ac:dyDescent="0.25">
      <c r="A1608" s="192">
        <v>41963</v>
      </c>
      <c r="B1608" s="193">
        <v>4002</v>
      </c>
      <c r="C1608" s="322" t="s">
        <v>4923</v>
      </c>
      <c r="D1608" s="308" t="s">
        <v>4612</v>
      </c>
      <c r="E1608" s="309">
        <v>5529.3</v>
      </c>
      <c r="F1608" s="256">
        <v>41968</v>
      </c>
      <c r="G1608" s="42">
        <v>5529.3</v>
      </c>
      <c r="H1608" s="217">
        <f t="shared" ref="H1608:H1671" si="52">E1608-G1608</f>
        <v>0</v>
      </c>
      <c r="I1608" s="20" t="s">
        <v>4992</v>
      </c>
      <c r="M1608" s="192">
        <v>41957</v>
      </c>
      <c r="N1608" s="193">
        <v>3539</v>
      </c>
      <c r="O1608" s="324" t="s">
        <v>4923</v>
      </c>
      <c r="P1608" s="308" t="s">
        <v>133</v>
      </c>
      <c r="Q1608" s="309">
        <v>6158.6</v>
      </c>
      <c r="R1608" s="256">
        <v>41957</v>
      </c>
      <c r="S1608" s="42">
        <v>6158.6</v>
      </c>
      <c r="T1608" s="217">
        <f t="shared" si="51"/>
        <v>0</v>
      </c>
      <c r="U1608" s="190" t="s">
        <v>4992</v>
      </c>
    </row>
    <row r="1609" spans="1:21" x14ac:dyDescent="0.25">
      <c r="A1609" s="192">
        <v>41963</v>
      </c>
      <c r="B1609" s="193">
        <v>4003</v>
      </c>
      <c r="C1609" s="322" t="s">
        <v>4923</v>
      </c>
      <c r="D1609" s="308" t="s">
        <v>160</v>
      </c>
      <c r="E1609" s="309">
        <v>154761.64000000001</v>
      </c>
      <c r="F1609" s="412" t="s">
        <v>6727</v>
      </c>
      <c r="G1609" s="42">
        <v>154761.64000000001</v>
      </c>
      <c r="H1609" s="217">
        <f t="shared" si="52"/>
        <v>0</v>
      </c>
      <c r="I1609" s="20" t="s">
        <v>5009</v>
      </c>
      <c r="M1609" s="192">
        <v>41958</v>
      </c>
      <c r="N1609" s="193">
        <v>3623</v>
      </c>
      <c r="O1609" s="324" t="s">
        <v>4923</v>
      </c>
      <c r="P1609" s="20" t="s">
        <v>133</v>
      </c>
      <c r="Q1609" s="213">
        <v>22732.2</v>
      </c>
      <c r="R1609" s="256">
        <v>41958</v>
      </c>
      <c r="S1609" s="42">
        <v>22732.2</v>
      </c>
      <c r="T1609" s="217">
        <f t="shared" si="51"/>
        <v>0</v>
      </c>
      <c r="U1609" s="20" t="s">
        <v>4992</v>
      </c>
    </row>
    <row r="1610" spans="1:21" x14ac:dyDescent="0.25">
      <c r="A1610" s="192">
        <v>41963</v>
      </c>
      <c r="B1610" s="193">
        <v>4004</v>
      </c>
      <c r="C1610" s="322" t="s">
        <v>4923</v>
      </c>
      <c r="D1610" s="308" t="s">
        <v>6675</v>
      </c>
      <c r="E1610" s="309">
        <v>1599.4</v>
      </c>
      <c r="F1610" s="256">
        <v>41965</v>
      </c>
      <c r="G1610" s="42">
        <v>1599.4</v>
      </c>
      <c r="H1610" s="217">
        <f t="shared" si="52"/>
        <v>0</v>
      </c>
      <c r="I1610" s="20" t="s">
        <v>5009</v>
      </c>
      <c r="M1610" s="192">
        <v>41959</v>
      </c>
      <c r="N1610" s="193">
        <v>3655</v>
      </c>
      <c r="O1610" s="324" t="s">
        <v>4923</v>
      </c>
      <c r="P1610" s="20" t="s">
        <v>133</v>
      </c>
      <c r="Q1610" s="213">
        <v>2547.4</v>
      </c>
      <c r="R1610" s="256">
        <v>41959</v>
      </c>
      <c r="S1610" s="42">
        <v>2547.4</v>
      </c>
      <c r="T1610" s="217">
        <f t="shared" si="51"/>
        <v>0</v>
      </c>
      <c r="U1610" s="20" t="s">
        <v>4992</v>
      </c>
    </row>
    <row r="1611" spans="1:21" x14ac:dyDescent="0.25">
      <c r="A1611" s="192">
        <v>41963</v>
      </c>
      <c r="B1611" s="193">
        <v>4005</v>
      </c>
      <c r="C1611" s="322" t="s">
        <v>4923</v>
      </c>
      <c r="D1611" s="308" t="s">
        <v>160</v>
      </c>
      <c r="E1611" s="309">
        <v>5444</v>
      </c>
      <c r="F1611" s="412" t="s">
        <v>6728</v>
      </c>
      <c r="G1611" s="42">
        <v>5444</v>
      </c>
      <c r="H1611" s="217">
        <f t="shared" si="52"/>
        <v>0</v>
      </c>
      <c r="I1611" s="20" t="s">
        <v>5009</v>
      </c>
      <c r="M1611" s="192">
        <v>41959</v>
      </c>
      <c r="N1611" s="193">
        <v>3675</v>
      </c>
      <c r="O1611" s="324" t="s">
        <v>4923</v>
      </c>
      <c r="P1611" s="20" t="s">
        <v>133</v>
      </c>
      <c r="Q1611" s="213">
        <v>21178.400000000001</v>
      </c>
      <c r="R1611" s="256">
        <v>41959</v>
      </c>
      <c r="S1611" s="42">
        <v>21178.400000000001</v>
      </c>
      <c r="T1611" s="217">
        <f t="shared" si="51"/>
        <v>0</v>
      </c>
      <c r="U1611" s="20" t="s">
        <v>4992</v>
      </c>
    </row>
    <row r="1612" spans="1:21" x14ac:dyDescent="0.25">
      <c r="A1612" s="192">
        <v>41963</v>
      </c>
      <c r="B1612" s="193">
        <v>4006</v>
      </c>
      <c r="C1612" s="322" t="s">
        <v>4923</v>
      </c>
      <c r="D1612" s="308" t="s">
        <v>4597</v>
      </c>
      <c r="E1612" s="309">
        <v>67323</v>
      </c>
      <c r="F1612" s="256">
        <v>41969</v>
      </c>
      <c r="G1612" s="42">
        <v>67323</v>
      </c>
      <c r="H1612" s="217">
        <f t="shared" si="52"/>
        <v>0</v>
      </c>
      <c r="I1612" s="20" t="s">
        <v>5009</v>
      </c>
      <c r="M1612" s="192">
        <v>41960</v>
      </c>
      <c r="N1612" s="193">
        <v>3725</v>
      </c>
      <c r="O1612" s="324" t="s">
        <v>4923</v>
      </c>
      <c r="P1612" s="20" t="s">
        <v>133</v>
      </c>
      <c r="Q1612" s="213">
        <v>23110.400000000001</v>
      </c>
      <c r="R1612" s="256">
        <v>41960</v>
      </c>
      <c r="S1612" s="229">
        <v>23110.400000000001</v>
      </c>
      <c r="T1612" s="217">
        <f t="shared" si="51"/>
        <v>0</v>
      </c>
      <c r="U1612" s="190" t="s">
        <v>4992</v>
      </c>
    </row>
    <row r="1613" spans="1:21" x14ac:dyDescent="0.25">
      <c r="A1613" s="192">
        <v>41963</v>
      </c>
      <c r="B1613" s="193">
        <v>4007</v>
      </c>
      <c r="C1613" s="322" t="s">
        <v>4923</v>
      </c>
      <c r="D1613" s="308" t="s">
        <v>494</v>
      </c>
      <c r="E1613" s="309">
        <v>2496</v>
      </c>
      <c r="F1613" s="256">
        <v>41963</v>
      </c>
      <c r="G1613" s="42">
        <v>2496</v>
      </c>
      <c r="H1613" s="217">
        <f t="shared" si="52"/>
        <v>0</v>
      </c>
      <c r="I1613" s="20" t="s">
        <v>4992</v>
      </c>
      <c r="M1613" s="192">
        <v>41961</v>
      </c>
      <c r="N1613" s="193">
        <v>3826</v>
      </c>
      <c r="O1613" s="324" t="s">
        <v>4923</v>
      </c>
      <c r="P1613" s="308" t="s">
        <v>133</v>
      </c>
      <c r="Q1613" s="309">
        <v>2086.8000000000002</v>
      </c>
      <c r="R1613" s="256">
        <v>41961</v>
      </c>
      <c r="S1613" s="229">
        <v>2086.8000000000002</v>
      </c>
      <c r="T1613" s="217">
        <f t="shared" si="51"/>
        <v>0</v>
      </c>
      <c r="U1613" s="190" t="s">
        <v>4992</v>
      </c>
    </row>
    <row r="1614" spans="1:21" x14ac:dyDescent="0.25">
      <c r="A1614" s="192">
        <v>41963</v>
      </c>
      <c r="B1614" s="193">
        <v>4008</v>
      </c>
      <c r="C1614" s="322" t="s">
        <v>4923</v>
      </c>
      <c r="D1614" s="308" t="s">
        <v>4918</v>
      </c>
      <c r="E1614" s="309">
        <v>12331.35</v>
      </c>
      <c r="F1614" s="256">
        <v>41964</v>
      </c>
      <c r="G1614" s="42">
        <v>12331.35</v>
      </c>
      <c r="H1614" s="217">
        <f t="shared" si="52"/>
        <v>0</v>
      </c>
      <c r="I1614" s="20" t="s">
        <v>4992</v>
      </c>
      <c r="M1614" s="192">
        <v>41961</v>
      </c>
      <c r="N1614" s="193">
        <v>3835</v>
      </c>
      <c r="O1614" s="324" t="s">
        <v>4923</v>
      </c>
      <c r="P1614" s="308" t="s">
        <v>133</v>
      </c>
      <c r="Q1614" s="309">
        <v>23782</v>
      </c>
      <c r="R1614" s="256">
        <v>41961</v>
      </c>
      <c r="S1614" s="229">
        <v>23782</v>
      </c>
      <c r="T1614" s="217">
        <f t="shared" si="51"/>
        <v>0</v>
      </c>
      <c r="U1614" s="20" t="s">
        <v>4992</v>
      </c>
    </row>
    <row r="1615" spans="1:21" x14ac:dyDescent="0.25">
      <c r="A1615" s="192">
        <v>41963</v>
      </c>
      <c r="B1615" s="193">
        <v>4009</v>
      </c>
      <c r="C1615" s="322" t="s">
        <v>4923</v>
      </c>
      <c r="D1615" s="308" t="s">
        <v>4598</v>
      </c>
      <c r="E1615" s="309">
        <v>18063.2</v>
      </c>
      <c r="F1615" s="256">
        <v>41965</v>
      </c>
      <c r="G1615" s="42">
        <v>18063.2</v>
      </c>
      <c r="H1615" s="217">
        <f t="shared" si="52"/>
        <v>0</v>
      </c>
      <c r="I1615" s="20" t="s">
        <v>5009</v>
      </c>
      <c r="K1615" s="24"/>
      <c r="M1615" s="192">
        <v>41965</v>
      </c>
      <c r="N1615" s="193">
        <v>4155</v>
      </c>
      <c r="O1615" s="322" t="s">
        <v>4923</v>
      </c>
      <c r="P1615" s="308" t="s">
        <v>133</v>
      </c>
      <c r="Q1615" s="309">
        <v>2160</v>
      </c>
      <c r="R1615" s="256">
        <v>41965</v>
      </c>
      <c r="S1615" s="34">
        <v>2160</v>
      </c>
      <c r="T1615" s="217">
        <f t="shared" si="51"/>
        <v>0</v>
      </c>
      <c r="U1615" s="108" t="s">
        <v>4992</v>
      </c>
    </row>
    <row r="1616" spans="1:21" x14ac:dyDescent="0.25">
      <c r="A1616" s="192">
        <v>41963</v>
      </c>
      <c r="B1616" s="193">
        <v>4010</v>
      </c>
      <c r="C1616" s="322" t="s">
        <v>4923</v>
      </c>
      <c r="D1616" s="308" t="s">
        <v>1202</v>
      </c>
      <c r="E1616" s="309">
        <v>48</v>
      </c>
      <c r="F1616" s="256">
        <v>41963</v>
      </c>
      <c r="G1616" s="42">
        <v>48</v>
      </c>
      <c r="H1616" s="217">
        <f t="shared" si="52"/>
        <v>0</v>
      </c>
      <c r="I1616" s="20" t="s">
        <v>4992</v>
      </c>
      <c r="M1616" s="192">
        <v>41965</v>
      </c>
      <c r="N1616" s="193">
        <v>4176</v>
      </c>
      <c r="O1616" s="322" t="s">
        <v>4923</v>
      </c>
      <c r="P1616" s="308" t="s">
        <v>133</v>
      </c>
      <c r="Q1616" s="309">
        <v>21388.2</v>
      </c>
      <c r="R1616" s="256">
        <v>41965</v>
      </c>
      <c r="S1616" s="34">
        <v>21388.2</v>
      </c>
      <c r="T1616" s="217">
        <f t="shared" si="51"/>
        <v>0</v>
      </c>
      <c r="U1616" s="108" t="s">
        <v>4992</v>
      </c>
    </row>
    <row r="1617" spans="1:21" x14ac:dyDescent="0.25">
      <c r="A1617" s="192">
        <v>41963</v>
      </c>
      <c r="B1617" s="193">
        <v>4011</v>
      </c>
      <c r="C1617" s="322" t="s">
        <v>4923</v>
      </c>
      <c r="D1617" s="308" t="s">
        <v>6729</v>
      </c>
      <c r="E1617" s="309">
        <v>1907.72</v>
      </c>
      <c r="F1617" s="256">
        <v>41965</v>
      </c>
      <c r="G1617" s="42">
        <v>1907.72</v>
      </c>
      <c r="H1617" s="217">
        <f t="shared" si="52"/>
        <v>0</v>
      </c>
      <c r="I1617" s="20" t="s">
        <v>5009</v>
      </c>
      <c r="M1617" s="192">
        <v>41966</v>
      </c>
      <c r="N1617" s="193">
        <v>4247</v>
      </c>
      <c r="O1617" s="322" t="s">
        <v>4923</v>
      </c>
      <c r="P1617" s="308" t="s">
        <v>133</v>
      </c>
      <c r="Q1617" s="309">
        <v>18653.400000000001</v>
      </c>
      <c r="R1617" s="256">
        <v>41966</v>
      </c>
      <c r="S1617" s="34">
        <v>18653.400000000001</v>
      </c>
      <c r="T1617" s="217">
        <f t="shared" si="51"/>
        <v>0</v>
      </c>
      <c r="U1617" s="32" t="s">
        <v>4992</v>
      </c>
    </row>
    <row r="1618" spans="1:21" x14ac:dyDescent="0.25">
      <c r="A1618" s="192">
        <v>41963</v>
      </c>
      <c r="B1618" s="193">
        <v>4012</v>
      </c>
      <c r="C1618" s="322" t="s">
        <v>4923</v>
      </c>
      <c r="D1618" s="308" t="s">
        <v>6672</v>
      </c>
      <c r="E1618" s="309">
        <v>3915</v>
      </c>
      <c r="F1618" s="256">
        <v>41965</v>
      </c>
      <c r="G1618" s="42">
        <v>3915</v>
      </c>
      <c r="H1618" s="217">
        <f t="shared" si="52"/>
        <v>0</v>
      </c>
      <c r="I1618" s="20" t="s">
        <v>5009</v>
      </c>
      <c r="J1618" s="21"/>
      <c r="K1618" s="21"/>
      <c r="M1618" s="192">
        <v>41967</v>
      </c>
      <c r="N1618" s="193">
        <v>4326</v>
      </c>
      <c r="O1618" s="322" t="s">
        <v>4923</v>
      </c>
      <c r="P1618" s="308" t="s">
        <v>133</v>
      </c>
      <c r="Q1618" s="309">
        <v>17260.2</v>
      </c>
      <c r="R1618" s="256">
        <v>41967</v>
      </c>
      <c r="S1618" s="42">
        <v>17260.2</v>
      </c>
      <c r="T1618" s="217">
        <f t="shared" si="51"/>
        <v>0</v>
      </c>
      <c r="U1618" s="20" t="s">
        <v>4992</v>
      </c>
    </row>
    <row r="1619" spans="1:21" x14ac:dyDescent="0.25">
      <c r="A1619" s="192">
        <v>41963</v>
      </c>
      <c r="B1619" s="193">
        <v>4013</v>
      </c>
      <c r="C1619" s="322" t="s">
        <v>4923</v>
      </c>
      <c r="D1619" s="308" t="s">
        <v>3606</v>
      </c>
      <c r="E1619" s="309">
        <v>11665.6</v>
      </c>
      <c r="F1619" s="256">
        <v>41965</v>
      </c>
      <c r="G1619" s="42">
        <v>11665.6</v>
      </c>
      <c r="H1619" s="217">
        <f t="shared" si="52"/>
        <v>0</v>
      </c>
      <c r="I1619" s="20" t="s">
        <v>5009</v>
      </c>
      <c r="J1619" s="21"/>
      <c r="K1619" s="21"/>
      <c r="M1619" s="192">
        <v>41968</v>
      </c>
      <c r="N1619" s="193">
        <v>4397</v>
      </c>
      <c r="O1619" s="322" t="s">
        <v>4923</v>
      </c>
      <c r="P1619" s="308" t="s">
        <v>133</v>
      </c>
      <c r="Q1619" s="309">
        <v>21788.1</v>
      </c>
      <c r="R1619" s="256">
        <v>41968</v>
      </c>
      <c r="S1619" s="42">
        <v>21788.1</v>
      </c>
      <c r="T1619" s="217">
        <f t="shared" si="51"/>
        <v>0</v>
      </c>
      <c r="U1619" s="32" t="s">
        <v>4992</v>
      </c>
    </row>
    <row r="1620" spans="1:21" x14ac:dyDescent="0.25">
      <c r="A1620" s="192">
        <v>41963</v>
      </c>
      <c r="B1620" s="193">
        <v>4014</v>
      </c>
      <c r="C1620" s="322" t="s">
        <v>4923</v>
      </c>
      <c r="D1620" s="308" t="s">
        <v>6730</v>
      </c>
      <c r="E1620" s="309">
        <v>3539.2</v>
      </c>
      <c r="F1620" s="256">
        <v>41963</v>
      </c>
      <c r="G1620" s="42">
        <v>3539.2</v>
      </c>
      <c r="H1620" s="217">
        <f t="shared" si="52"/>
        <v>0</v>
      </c>
      <c r="I1620" s="20" t="s">
        <v>4992</v>
      </c>
      <c r="J1620" s="21"/>
      <c r="K1620" s="21"/>
      <c r="M1620" s="192">
        <v>41968</v>
      </c>
      <c r="N1620" s="193">
        <v>4422</v>
      </c>
      <c r="O1620" s="322" t="s">
        <v>4923</v>
      </c>
      <c r="P1620" s="308" t="s">
        <v>133</v>
      </c>
      <c r="Q1620" s="309">
        <v>2050.4</v>
      </c>
      <c r="R1620" s="256">
        <v>41968</v>
      </c>
      <c r="S1620" s="34">
        <v>2050.4</v>
      </c>
      <c r="T1620" s="217">
        <f t="shared" si="51"/>
        <v>0</v>
      </c>
      <c r="U1620" s="32" t="s">
        <v>4992</v>
      </c>
    </row>
    <row r="1621" spans="1:21" x14ac:dyDescent="0.25">
      <c r="A1621" s="192">
        <v>41963</v>
      </c>
      <c r="B1621" s="193">
        <v>4015</v>
      </c>
      <c r="C1621" s="322" t="s">
        <v>4923</v>
      </c>
      <c r="D1621" s="308" t="s">
        <v>3557</v>
      </c>
      <c r="E1621" s="309">
        <v>19444</v>
      </c>
      <c r="F1621" s="256">
        <v>41969</v>
      </c>
      <c r="G1621" s="42">
        <v>19444</v>
      </c>
      <c r="H1621" s="217">
        <f t="shared" si="52"/>
        <v>0</v>
      </c>
      <c r="I1621" s="20" t="s">
        <v>5009</v>
      </c>
      <c r="J1621" s="21"/>
      <c r="K1621" s="21"/>
      <c r="M1621" s="192">
        <v>41970</v>
      </c>
      <c r="N1621" s="193">
        <v>4562</v>
      </c>
      <c r="O1621" s="322" t="s">
        <v>4923</v>
      </c>
      <c r="P1621" s="199" t="s">
        <v>133</v>
      </c>
      <c r="Q1621" s="238">
        <v>22179.4</v>
      </c>
      <c r="R1621" s="256">
        <v>41970</v>
      </c>
      <c r="S1621" s="34">
        <v>22179.4</v>
      </c>
      <c r="T1621" s="217">
        <f t="shared" si="51"/>
        <v>0</v>
      </c>
      <c r="U1621" s="36" t="s">
        <v>4992</v>
      </c>
    </row>
    <row r="1622" spans="1:21" x14ac:dyDescent="0.25">
      <c r="A1622" s="192">
        <v>41963</v>
      </c>
      <c r="B1622" s="193">
        <v>4016</v>
      </c>
      <c r="C1622" s="322" t="s">
        <v>4923</v>
      </c>
      <c r="D1622" s="308" t="s">
        <v>4608</v>
      </c>
      <c r="E1622" s="309">
        <v>17242.8</v>
      </c>
      <c r="F1622" s="256">
        <v>41965</v>
      </c>
      <c r="G1622" s="42">
        <v>17242.8</v>
      </c>
      <c r="H1622" s="217">
        <f t="shared" si="52"/>
        <v>0</v>
      </c>
      <c r="I1622" s="20" t="s">
        <v>5009</v>
      </c>
      <c r="J1622" s="21"/>
      <c r="K1622" s="21"/>
      <c r="M1622" s="192">
        <v>41971</v>
      </c>
      <c r="N1622" s="193">
        <v>4707</v>
      </c>
      <c r="O1622" s="322" t="s">
        <v>4923</v>
      </c>
      <c r="P1622" s="308" t="s">
        <v>133</v>
      </c>
      <c r="Q1622" s="309">
        <v>1949.2</v>
      </c>
      <c r="R1622" s="256">
        <v>41971</v>
      </c>
      <c r="S1622" s="229">
        <v>1949.2</v>
      </c>
      <c r="T1622" s="217">
        <f t="shared" si="51"/>
        <v>0</v>
      </c>
      <c r="U1622" s="20" t="s">
        <v>4992</v>
      </c>
    </row>
    <row r="1623" spans="1:21" x14ac:dyDescent="0.25">
      <c r="A1623" s="192">
        <v>41963</v>
      </c>
      <c r="B1623" s="193">
        <v>4017</v>
      </c>
      <c r="C1623" s="322" t="s">
        <v>4923</v>
      </c>
      <c r="D1623" s="308" t="s">
        <v>4680</v>
      </c>
      <c r="E1623" s="309">
        <v>22377.9</v>
      </c>
      <c r="F1623" s="256">
        <v>41965</v>
      </c>
      <c r="G1623" s="42">
        <v>22377.9</v>
      </c>
      <c r="H1623" s="217">
        <f t="shared" si="52"/>
        <v>0</v>
      </c>
      <c r="I1623" s="20" t="s">
        <v>5009</v>
      </c>
      <c r="J1623" s="21"/>
      <c r="K1623" s="21"/>
      <c r="M1623" s="192">
        <v>41962</v>
      </c>
      <c r="N1623" s="193">
        <v>3923</v>
      </c>
      <c r="O1623" s="324" t="s">
        <v>4923</v>
      </c>
      <c r="P1623" s="308" t="s">
        <v>193</v>
      </c>
      <c r="Q1623" s="309">
        <v>2548.4</v>
      </c>
      <c r="R1623" s="256">
        <v>41962</v>
      </c>
      <c r="S1623" s="42">
        <v>2548.4</v>
      </c>
      <c r="T1623" s="217">
        <f t="shared" si="51"/>
        <v>0</v>
      </c>
      <c r="U1623" s="20" t="s">
        <v>4992</v>
      </c>
    </row>
    <row r="1624" spans="1:21" x14ac:dyDescent="0.25">
      <c r="A1624" s="192">
        <v>41963</v>
      </c>
      <c r="B1624" s="193">
        <v>4018</v>
      </c>
      <c r="C1624" s="322" t="s">
        <v>4923</v>
      </c>
      <c r="D1624" s="576" t="s">
        <v>6675</v>
      </c>
      <c r="E1624" s="309">
        <v>26660.3</v>
      </c>
      <c r="F1624" s="256">
        <v>41965</v>
      </c>
      <c r="G1624" s="42">
        <v>26660.3</v>
      </c>
      <c r="H1624" s="217">
        <f t="shared" si="52"/>
        <v>0</v>
      </c>
      <c r="I1624" s="20" t="s">
        <v>5009</v>
      </c>
      <c r="J1624" s="21"/>
      <c r="K1624" s="21"/>
      <c r="M1624" s="192">
        <v>41944</v>
      </c>
      <c r="N1624" s="193">
        <v>2416</v>
      </c>
      <c r="O1624" s="324" t="s">
        <v>4923</v>
      </c>
      <c r="P1624" s="20" t="s">
        <v>1814</v>
      </c>
      <c r="Q1624" s="213">
        <v>46386.6</v>
      </c>
      <c r="R1624" s="256">
        <v>41957</v>
      </c>
      <c r="S1624" s="42">
        <v>46386.6</v>
      </c>
      <c r="T1624" s="77">
        <f t="shared" si="51"/>
        <v>0</v>
      </c>
      <c r="U1624" s="190" t="s">
        <v>5000</v>
      </c>
    </row>
    <row r="1625" spans="1:21" x14ac:dyDescent="0.25">
      <c r="A1625" s="192">
        <v>41963</v>
      </c>
      <c r="B1625" s="193">
        <v>4019</v>
      </c>
      <c r="C1625" s="322" t="s">
        <v>4923</v>
      </c>
      <c r="D1625" s="308" t="s">
        <v>4301</v>
      </c>
      <c r="E1625" s="309">
        <v>20719.900000000001</v>
      </c>
      <c r="F1625" s="256">
        <v>41965</v>
      </c>
      <c r="G1625" s="42">
        <v>20719.900000000001</v>
      </c>
      <c r="H1625" s="217">
        <f t="shared" si="52"/>
        <v>0</v>
      </c>
      <c r="I1625" s="20" t="s">
        <v>5009</v>
      </c>
      <c r="J1625" s="21"/>
      <c r="K1625" s="21"/>
      <c r="M1625" s="192">
        <v>41946</v>
      </c>
      <c r="N1625" s="193">
        <v>2566</v>
      </c>
      <c r="O1625" s="324" t="s">
        <v>4923</v>
      </c>
      <c r="P1625" s="661" t="s">
        <v>1814</v>
      </c>
      <c r="Q1625" s="309">
        <v>24629.599999999999</v>
      </c>
      <c r="R1625" s="256">
        <v>41954</v>
      </c>
      <c r="S1625" s="42">
        <v>24629.599999999999</v>
      </c>
      <c r="T1625" s="77">
        <f t="shared" si="51"/>
        <v>0</v>
      </c>
      <c r="U1625" s="50" t="s">
        <v>4992</v>
      </c>
    </row>
    <row r="1626" spans="1:21" x14ac:dyDescent="0.25">
      <c r="A1626" s="192">
        <v>41963</v>
      </c>
      <c r="B1626" s="193">
        <v>4020</v>
      </c>
      <c r="C1626" s="322" t="s">
        <v>4923</v>
      </c>
      <c r="D1626" s="308" t="s">
        <v>174</v>
      </c>
      <c r="E1626" s="309">
        <v>26730.400000000001</v>
      </c>
      <c r="F1626" s="256">
        <v>41967</v>
      </c>
      <c r="G1626" s="42">
        <v>26730.400000000001</v>
      </c>
      <c r="H1626" s="217">
        <f t="shared" si="52"/>
        <v>0</v>
      </c>
      <c r="I1626" s="20" t="s">
        <v>5009</v>
      </c>
      <c r="J1626" s="21"/>
      <c r="K1626" s="21"/>
      <c r="M1626" s="192">
        <v>41948</v>
      </c>
      <c r="N1626" s="193">
        <v>2722</v>
      </c>
      <c r="O1626" s="324" t="s">
        <v>4923</v>
      </c>
      <c r="P1626" s="308" t="s">
        <v>1814</v>
      </c>
      <c r="Q1626" s="309">
        <v>15206.2</v>
      </c>
      <c r="R1626" s="256">
        <v>41957</v>
      </c>
      <c r="S1626" s="42">
        <v>15206.2</v>
      </c>
      <c r="T1626" s="217">
        <f t="shared" si="51"/>
        <v>0</v>
      </c>
      <c r="U1626" s="190" t="s">
        <v>5000</v>
      </c>
    </row>
    <row r="1627" spans="1:21" x14ac:dyDescent="0.25">
      <c r="A1627" s="192">
        <v>41963</v>
      </c>
      <c r="B1627" s="193">
        <v>4021</v>
      </c>
      <c r="C1627" s="322" t="s">
        <v>4923</v>
      </c>
      <c r="D1627" s="308" t="s">
        <v>4603</v>
      </c>
      <c r="E1627" s="309">
        <v>15703.2</v>
      </c>
      <c r="F1627" s="256">
        <v>41965</v>
      </c>
      <c r="G1627" s="42">
        <v>15703.2</v>
      </c>
      <c r="H1627" s="217">
        <f t="shared" si="52"/>
        <v>0</v>
      </c>
      <c r="I1627" s="20" t="s">
        <v>5009</v>
      </c>
      <c r="J1627" s="21"/>
      <c r="K1627" s="21"/>
      <c r="M1627" s="192">
        <v>41950</v>
      </c>
      <c r="N1627" s="193">
        <v>2916</v>
      </c>
      <c r="O1627" s="324" t="s">
        <v>4923</v>
      </c>
      <c r="P1627" s="308" t="s">
        <v>1814</v>
      </c>
      <c r="Q1627" s="309">
        <v>16397.599999999999</v>
      </c>
      <c r="R1627" s="256">
        <v>41957</v>
      </c>
      <c r="S1627" s="42">
        <v>16397.599999999999</v>
      </c>
      <c r="T1627" s="217">
        <f t="shared" si="51"/>
        <v>0</v>
      </c>
      <c r="U1627" s="20" t="s">
        <v>4995</v>
      </c>
    </row>
    <row r="1628" spans="1:21" x14ac:dyDescent="0.25">
      <c r="A1628" s="192">
        <v>41964</v>
      </c>
      <c r="B1628" s="193">
        <v>4022</v>
      </c>
      <c r="C1628" s="322" t="s">
        <v>4923</v>
      </c>
      <c r="D1628" s="308" t="s">
        <v>149</v>
      </c>
      <c r="E1628" s="309">
        <v>19503.3</v>
      </c>
      <c r="F1628" s="256">
        <v>41965</v>
      </c>
      <c r="G1628" s="42">
        <v>19503.3</v>
      </c>
      <c r="H1628" s="217">
        <f t="shared" si="52"/>
        <v>0</v>
      </c>
      <c r="I1628" s="20" t="s">
        <v>6049</v>
      </c>
      <c r="J1628" s="21"/>
      <c r="K1628" s="21"/>
      <c r="M1628" s="192">
        <v>41953</v>
      </c>
      <c r="N1628" s="193">
        <v>3116</v>
      </c>
      <c r="O1628" s="324" t="s">
        <v>4923</v>
      </c>
      <c r="P1628" s="20" t="s">
        <v>1814</v>
      </c>
      <c r="Q1628" s="213">
        <v>13896.4</v>
      </c>
      <c r="R1628" s="256">
        <v>41961</v>
      </c>
      <c r="S1628" s="42">
        <v>13896.4</v>
      </c>
      <c r="T1628" s="217">
        <f t="shared" si="51"/>
        <v>0</v>
      </c>
      <c r="U1628" s="190" t="s">
        <v>4995</v>
      </c>
    </row>
    <row r="1629" spans="1:21" x14ac:dyDescent="0.25">
      <c r="A1629" s="192">
        <v>41964</v>
      </c>
      <c r="B1629" s="193">
        <v>4023</v>
      </c>
      <c r="C1629" s="322" t="s">
        <v>4923</v>
      </c>
      <c r="D1629" s="308" t="s">
        <v>28</v>
      </c>
      <c r="E1629" s="309">
        <v>11972.9</v>
      </c>
      <c r="F1629" s="256">
        <v>41964</v>
      </c>
      <c r="G1629" s="42">
        <v>11972.9</v>
      </c>
      <c r="H1629" s="217">
        <f t="shared" si="52"/>
        <v>0</v>
      </c>
      <c r="I1629" s="20" t="s">
        <v>4992</v>
      </c>
      <c r="J1629" s="21"/>
      <c r="K1629" s="21"/>
      <c r="M1629" s="192">
        <v>41953</v>
      </c>
      <c r="N1629" s="193">
        <v>3126</v>
      </c>
      <c r="O1629" s="324" t="s">
        <v>4923</v>
      </c>
      <c r="P1629" s="20" t="s">
        <v>1814</v>
      </c>
      <c r="Q1629" s="213">
        <v>841.6</v>
      </c>
      <c r="R1629" s="256">
        <v>41961</v>
      </c>
      <c r="S1629" s="42">
        <v>841.6</v>
      </c>
      <c r="T1629" s="217">
        <f t="shared" si="51"/>
        <v>0</v>
      </c>
      <c r="U1629" s="190" t="s">
        <v>4995</v>
      </c>
    </row>
    <row r="1630" spans="1:21" x14ac:dyDescent="0.25">
      <c r="A1630" s="192">
        <v>41964</v>
      </c>
      <c r="B1630" s="193">
        <v>4024</v>
      </c>
      <c r="C1630" s="322" t="s">
        <v>4923</v>
      </c>
      <c r="D1630" s="308" t="s">
        <v>855</v>
      </c>
      <c r="E1630" s="309">
        <v>17103</v>
      </c>
      <c r="F1630" s="256">
        <v>41965</v>
      </c>
      <c r="G1630" s="42">
        <v>17103</v>
      </c>
      <c r="H1630" s="217">
        <f t="shared" si="52"/>
        <v>0</v>
      </c>
      <c r="I1630" s="20" t="s">
        <v>6049</v>
      </c>
      <c r="J1630" s="21"/>
      <c r="K1630" s="21"/>
      <c r="M1630" s="192">
        <v>41955</v>
      </c>
      <c r="N1630" s="193">
        <v>3293</v>
      </c>
      <c r="O1630" s="324" t="s">
        <v>4923</v>
      </c>
      <c r="P1630" s="20" t="s">
        <v>1814</v>
      </c>
      <c r="Q1630" s="213">
        <v>15775.2</v>
      </c>
      <c r="R1630" s="663" t="s">
        <v>6680</v>
      </c>
      <c r="S1630" s="42">
        <v>15775.2</v>
      </c>
      <c r="T1630" s="217">
        <f t="shared" si="51"/>
        <v>0</v>
      </c>
      <c r="U1630" s="20" t="s">
        <v>4995</v>
      </c>
    </row>
    <row r="1631" spans="1:21" x14ac:dyDescent="0.25">
      <c r="A1631" s="192">
        <v>41964</v>
      </c>
      <c r="B1631" s="193">
        <v>4025</v>
      </c>
      <c r="C1631" s="322" t="s">
        <v>4923</v>
      </c>
      <c r="D1631" s="308" t="s">
        <v>28</v>
      </c>
      <c r="E1631" s="309">
        <v>1901.8</v>
      </c>
      <c r="F1631" s="256">
        <v>41964</v>
      </c>
      <c r="G1631" s="42">
        <v>1901.8</v>
      </c>
      <c r="H1631" s="217">
        <f t="shared" si="52"/>
        <v>0</v>
      </c>
      <c r="I1631" s="20" t="s">
        <v>4992</v>
      </c>
      <c r="J1631" s="21"/>
      <c r="K1631" s="21"/>
      <c r="M1631" s="192">
        <v>41957</v>
      </c>
      <c r="N1631" s="193">
        <v>3480</v>
      </c>
      <c r="O1631" s="324" t="s">
        <v>4923</v>
      </c>
      <c r="P1631" s="308" t="s">
        <v>1814</v>
      </c>
      <c r="Q1631" s="309">
        <v>9790.2000000000007</v>
      </c>
      <c r="R1631" s="256">
        <v>41964</v>
      </c>
      <c r="S1631" s="42">
        <v>9790.2000000000007</v>
      </c>
      <c r="T1631" s="217">
        <f t="shared" si="51"/>
        <v>0</v>
      </c>
      <c r="U1631" s="20" t="s">
        <v>5000</v>
      </c>
    </row>
    <row r="1632" spans="1:21" x14ac:dyDescent="0.25">
      <c r="A1632" s="192">
        <v>41964</v>
      </c>
      <c r="B1632" s="193">
        <v>4026</v>
      </c>
      <c r="C1632" s="322" t="s">
        <v>4923</v>
      </c>
      <c r="D1632" s="308" t="s">
        <v>4843</v>
      </c>
      <c r="E1632" s="309">
        <v>996.4</v>
      </c>
      <c r="F1632" s="256">
        <v>41965</v>
      </c>
      <c r="G1632" s="42">
        <v>996.4</v>
      </c>
      <c r="H1632" s="217">
        <f t="shared" si="52"/>
        <v>0</v>
      </c>
      <c r="I1632" s="20" t="s">
        <v>6049</v>
      </c>
      <c r="J1632" s="21"/>
      <c r="K1632" s="21"/>
      <c r="M1632" s="192">
        <v>41960</v>
      </c>
      <c r="N1632" s="193">
        <v>3694</v>
      </c>
      <c r="O1632" s="324" t="s">
        <v>4923</v>
      </c>
      <c r="P1632" s="20" t="s">
        <v>1814</v>
      </c>
      <c r="Q1632" s="213">
        <v>5331</v>
      </c>
      <c r="R1632" s="256">
        <v>41971</v>
      </c>
      <c r="S1632" s="229">
        <v>5331</v>
      </c>
      <c r="T1632" s="217">
        <f t="shared" si="51"/>
        <v>0</v>
      </c>
      <c r="U1632" s="20" t="s">
        <v>5000</v>
      </c>
    </row>
    <row r="1633" spans="1:21" x14ac:dyDescent="0.25">
      <c r="A1633" s="192">
        <v>41964</v>
      </c>
      <c r="B1633" s="193">
        <v>4027</v>
      </c>
      <c r="C1633" s="322" t="s">
        <v>4923</v>
      </c>
      <c r="D1633" s="308" t="s">
        <v>240</v>
      </c>
      <c r="E1633" s="309">
        <v>26105.599999999999</v>
      </c>
      <c r="F1633" s="412" t="s">
        <v>6731</v>
      </c>
      <c r="G1633" s="42">
        <v>26105.599999999999</v>
      </c>
      <c r="H1633" s="217">
        <f t="shared" si="52"/>
        <v>0</v>
      </c>
      <c r="I1633" s="20" t="s">
        <v>6049</v>
      </c>
      <c r="J1633" s="21"/>
      <c r="K1633" s="21"/>
      <c r="M1633" s="192">
        <v>41960</v>
      </c>
      <c r="N1633" s="193">
        <v>3698</v>
      </c>
      <c r="O1633" s="324" t="s">
        <v>4923</v>
      </c>
      <c r="P1633" s="20" t="s">
        <v>1814</v>
      </c>
      <c r="Q1633" s="213">
        <v>4432.5</v>
      </c>
      <c r="R1633" s="256">
        <v>41971</v>
      </c>
      <c r="S1633" s="229">
        <v>4432.5</v>
      </c>
      <c r="T1633" s="217">
        <f t="shared" si="51"/>
        <v>0</v>
      </c>
      <c r="U1633" s="20" t="s">
        <v>4992</v>
      </c>
    </row>
    <row r="1634" spans="1:21" x14ac:dyDescent="0.25">
      <c r="A1634" s="192">
        <v>41964</v>
      </c>
      <c r="B1634" s="193">
        <v>4028</v>
      </c>
      <c r="C1634" s="322" t="s">
        <v>4923</v>
      </c>
      <c r="D1634" s="308" t="s">
        <v>4915</v>
      </c>
      <c r="E1634" s="309">
        <v>28156.75</v>
      </c>
      <c r="F1634" s="256">
        <v>41965</v>
      </c>
      <c r="G1634" s="42">
        <v>28156.75</v>
      </c>
      <c r="H1634" s="217">
        <f t="shared" si="52"/>
        <v>0</v>
      </c>
      <c r="I1634" s="20" t="s">
        <v>6617</v>
      </c>
      <c r="M1634" s="192">
        <v>41961</v>
      </c>
      <c r="N1634" s="193">
        <v>3814</v>
      </c>
      <c r="O1634" s="324" t="s">
        <v>4923</v>
      </c>
      <c r="P1634" s="308" t="s">
        <v>1814</v>
      </c>
      <c r="Q1634" s="309">
        <v>2781</v>
      </c>
      <c r="R1634" s="256">
        <v>41971</v>
      </c>
      <c r="S1634" s="229">
        <v>2781</v>
      </c>
      <c r="T1634" s="217">
        <f t="shared" si="51"/>
        <v>0</v>
      </c>
      <c r="U1634" s="190" t="s">
        <v>4995</v>
      </c>
    </row>
    <row r="1635" spans="1:21" x14ac:dyDescent="0.25">
      <c r="A1635" s="192">
        <v>41964</v>
      </c>
      <c r="B1635" s="193">
        <v>4029</v>
      </c>
      <c r="C1635" s="322" t="s">
        <v>4923</v>
      </c>
      <c r="D1635" s="308" t="s">
        <v>4948</v>
      </c>
      <c r="E1635" s="309">
        <v>535.20000000000005</v>
      </c>
      <c r="F1635" s="256">
        <v>41964</v>
      </c>
      <c r="G1635" s="42">
        <v>535.20000000000005</v>
      </c>
      <c r="H1635" s="217">
        <f t="shared" si="52"/>
        <v>0</v>
      </c>
      <c r="I1635" s="20" t="s">
        <v>4992</v>
      </c>
      <c r="M1635" s="192">
        <v>41964</v>
      </c>
      <c r="N1635" s="193">
        <v>4085</v>
      </c>
      <c r="O1635" s="322" t="s">
        <v>4923</v>
      </c>
      <c r="P1635" s="308" t="s">
        <v>1814</v>
      </c>
      <c r="Q1635" s="309">
        <v>13824.8</v>
      </c>
      <c r="R1635" s="412">
        <v>41976</v>
      </c>
      <c r="S1635" s="219">
        <v>13824.8</v>
      </c>
      <c r="T1635" s="217">
        <f t="shared" si="51"/>
        <v>0</v>
      </c>
      <c r="U1635" s="108" t="s">
        <v>4995</v>
      </c>
    </row>
    <row r="1636" spans="1:21" x14ac:dyDescent="0.25">
      <c r="A1636" s="192">
        <v>41964</v>
      </c>
      <c r="B1636" s="193">
        <v>4030</v>
      </c>
      <c r="C1636" s="322" t="s">
        <v>4923</v>
      </c>
      <c r="D1636" s="308" t="s">
        <v>4918</v>
      </c>
      <c r="E1636" s="309">
        <v>79711.149999999994</v>
      </c>
      <c r="F1636" s="256">
        <v>41964</v>
      </c>
      <c r="G1636" s="42">
        <v>79711.149999999994</v>
      </c>
      <c r="H1636" s="217">
        <f t="shared" si="52"/>
        <v>0</v>
      </c>
      <c r="I1636" s="20" t="s">
        <v>5000</v>
      </c>
      <c r="M1636" s="192">
        <v>41967</v>
      </c>
      <c r="N1636" s="193">
        <v>4333</v>
      </c>
      <c r="O1636" s="322" t="s">
        <v>4923</v>
      </c>
      <c r="P1636" s="308" t="s">
        <v>1814</v>
      </c>
      <c r="Q1636" s="309">
        <v>5958.8</v>
      </c>
      <c r="R1636" s="412">
        <v>41976</v>
      </c>
      <c r="S1636" s="40">
        <v>5958.8</v>
      </c>
      <c r="T1636" s="217">
        <f t="shared" si="51"/>
        <v>0</v>
      </c>
      <c r="U1636" s="32" t="s">
        <v>4995</v>
      </c>
    </row>
    <row r="1637" spans="1:21" x14ac:dyDescent="0.25">
      <c r="A1637" s="192">
        <v>41964</v>
      </c>
      <c r="B1637" s="193">
        <v>4031</v>
      </c>
      <c r="C1637" s="322" t="s">
        <v>4923</v>
      </c>
      <c r="D1637" s="308" t="s">
        <v>35</v>
      </c>
      <c r="E1637" s="309">
        <v>5025.6000000000004</v>
      </c>
      <c r="F1637" s="256">
        <v>41965</v>
      </c>
      <c r="G1637" s="42">
        <v>5025.6000000000004</v>
      </c>
      <c r="H1637" s="217">
        <f t="shared" si="52"/>
        <v>0</v>
      </c>
      <c r="I1637" s="20" t="s">
        <v>4992</v>
      </c>
      <c r="M1637" s="192">
        <v>41967</v>
      </c>
      <c r="N1637" s="193">
        <v>4334</v>
      </c>
      <c r="O1637" s="322" t="s">
        <v>4923</v>
      </c>
      <c r="P1637" s="308" t="s">
        <v>1814</v>
      </c>
      <c r="Q1637" s="309">
        <v>322.27999999999997</v>
      </c>
      <c r="R1637" s="412">
        <v>41976</v>
      </c>
      <c r="S1637" s="219">
        <v>322.27999999999997</v>
      </c>
      <c r="T1637" s="217">
        <f t="shared" si="51"/>
        <v>0</v>
      </c>
      <c r="U1637" s="32" t="s">
        <v>4995</v>
      </c>
    </row>
    <row r="1638" spans="1:21" x14ac:dyDescent="0.25">
      <c r="A1638" s="192">
        <v>41964</v>
      </c>
      <c r="B1638" s="193">
        <v>4032</v>
      </c>
      <c r="C1638" s="322" t="s">
        <v>4923</v>
      </c>
      <c r="D1638" s="308" t="s">
        <v>4826</v>
      </c>
      <c r="E1638" s="309">
        <v>3489.2</v>
      </c>
      <c r="F1638" s="256">
        <v>41964</v>
      </c>
      <c r="G1638" s="42">
        <v>3489.2</v>
      </c>
      <c r="H1638" s="217">
        <f t="shared" si="52"/>
        <v>0</v>
      </c>
      <c r="I1638" s="20" t="s">
        <v>4992</v>
      </c>
      <c r="M1638" s="192">
        <v>41971</v>
      </c>
      <c r="N1638" s="193">
        <v>4696</v>
      </c>
      <c r="O1638" s="322" t="s">
        <v>4923</v>
      </c>
      <c r="P1638" s="308" t="s">
        <v>1814</v>
      </c>
      <c r="Q1638" s="309">
        <v>4961</v>
      </c>
      <c r="R1638" s="412">
        <v>41990</v>
      </c>
      <c r="S1638" s="219">
        <v>4961</v>
      </c>
      <c r="T1638" s="217">
        <f t="shared" si="51"/>
        <v>0</v>
      </c>
      <c r="U1638" s="20" t="s">
        <v>4995</v>
      </c>
    </row>
    <row r="1639" spans="1:21" x14ac:dyDescent="0.25">
      <c r="A1639" s="192">
        <v>41964</v>
      </c>
      <c r="B1639" s="193">
        <v>4033</v>
      </c>
      <c r="C1639" s="322" t="s">
        <v>4923</v>
      </c>
      <c r="D1639" s="308" t="s">
        <v>23</v>
      </c>
      <c r="E1639" s="309">
        <v>1908.2</v>
      </c>
      <c r="F1639" s="256">
        <v>41964</v>
      </c>
      <c r="G1639" s="42">
        <v>1908.2</v>
      </c>
      <c r="H1639" s="217">
        <f t="shared" si="52"/>
        <v>0</v>
      </c>
      <c r="I1639" s="20" t="s">
        <v>4992</v>
      </c>
      <c r="M1639" s="192">
        <v>41956</v>
      </c>
      <c r="N1639" s="193">
        <v>3460</v>
      </c>
      <c r="O1639" s="324" t="s">
        <v>4923</v>
      </c>
      <c r="P1639" s="20" t="s">
        <v>6691</v>
      </c>
      <c r="Q1639" s="213">
        <v>3255.9</v>
      </c>
      <c r="R1639" s="256">
        <v>41958</v>
      </c>
      <c r="S1639" s="42">
        <v>3255.9</v>
      </c>
      <c r="T1639" s="217">
        <f t="shared" si="51"/>
        <v>0</v>
      </c>
      <c r="U1639" s="20" t="s">
        <v>5009</v>
      </c>
    </row>
    <row r="1640" spans="1:21" x14ac:dyDescent="0.25">
      <c r="A1640" s="192">
        <v>41964</v>
      </c>
      <c r="B1640" s="193">
        <v>4034</v>
      </c>
      <c r="C1640" s="322" t="s">
        <v>4923</v>
      </c>
      <c r="D1640" s="308" t="s">
        <v>464</v>
      </c>
      <c r="E1640" s="309">
        <v>12090.4</v>
      </c>
      <c r="F1640" s="256">
        <v>41966</v>
      </c>
      <c r="G1640" s="42">
        <v>12090.4</v>
      </c>
      <c r="H1640" s="217">
        <f t="shared" si="52"/>
        <v>0</v>
      </c>
      <c r="I1640" s="20" t="s">
        <v>4992</v>
      </c>
      <c r="M1640" s="192">
        <v>41970</v>
      </c>
      <c r="N1640" s="193">
        <v>4600</v>
      </c>
      <c r="O1640" s="322" t="s">
        <v>4923</v>
      </c>
      <c r="P1640" s="199" t="s">
        <v>6747</v>
      </c>
      <c r="Q1640" s="238">
        <v>11885.4</v>
      </c>
      <c r="R1640" s="256">
        <v>41972</v>
      </c>
      <c r="S1640" s="34">
        <v>11885.4</v>
      </c>
      <c r="T1640" s="217">
        <f t="shared" si="51"/>
        <v>0</v>
      </c>
      <c r="U1640" s="36" t="s">
        <v>5009</v>
      </c>
    </row>
    <row r="1641" spans="1:21" x14ac:dyDescent="0.25">
      <c r="A1641" s="192">
        <v>41964</v>
      </c>
      <c r="B1641" s="193">
        <v>4035</v>
      </c>
      <c r="C1641" s="322" t="s">
        <v>4923</v>
      </c>
      <c r="D1641" s="308" t="s">
        <v>4938</v>
      </c>
      <c r="E1641" s="309">
        <v>6903.6</v>
      </c>
      <c r="F1641" s="256">
        <v>41973</v>
      </c>
      <c r="G1641" s="42">
        <v>6903.6</v>
      </c>
      <c r="H1641" s="217">
        <f t="shared" si="52"/>
        <v>0</v>
      </c>
      <c r="I1641" s="20" t="s">
        <v>4997</v>
      </c>
      <c r="M1641" s="192">
        <v>41953</v>
      </c>
      <c r="N1641" s="193">
        <v>3216</v>
      </c>
      <c r="O1641" s="324" t="s">
        <v>4923</v>
      </c>
      <c r="P1641" s="20" t="s">
        <v>6677</v>
      </c>
      <c r="Q1641" s="213">
        <v>1951.6</v>
      </c>
      <c r="R1641" s="256">
        <v>41955</v>
      </c>
      <c r="S1641" s="42">
        <v>1951.6</v>
      </c>
      <c r="T1641" s="217">
        <f t="shared" si="51"/>
        <v>0</v>
      </c>
      <c r="U1641" s="190" t="s">
        <v>5009</v>
      </c>
    </row>
    <row r="1642" spans="1:21" x14ac:dyDescent="0.25">
      <c r="A1642" s="192">
        <v>41964</v>
      </c>
      <c r="B1642" s="193">
        <v>4036</v>
      </c>
      <c r="C1642" s="322" t="s">
        <v>4923</v>
      </c>
      <c r="D1642" s="308" t="s">
        <v>949</v>
      </c>
      <c r="E1642" s="309">
        <v>469.4</v>
      </c>
      <c r="F1642" s="256">
        <v>41964</v>
      </c>
      <c r="G1642" s="42">
        <v>469.4</v>
      </c>
      <c r="H1642" s="217">
        <f t="shared" si="52"/>
        <v>0</v>
      </c>
      <c r="I1642" s="20" t="s">
        <v>4992</v>
      </c>
      <c r="K1642" s="33"/>
      <c r="M1642" s="192">
        <v>41946</v>
      </c>
      <c r="N1642" s="193">
        <v>2595</v>
      </c>
      <c r="O1642" s="324" t="s">
        <v>4923</v>
      </c>
      <c r="P1642" s="661" t="s">
        <v>429</v>
      </c>
      <c r="Q1642" s="309">
        <v>2961</v>
      </c>
      <c r="R1642" s="256">
        <v>41947</v>
      </c>
      <c r="S1642" s="42">
        <v>2961</v>
      </c>
      <c r="T1642" s="77">
        <f t="shared" si="51"/>
        <v>0</v>
      </c>
      <c r="U1642" s="50" t="s">
        <v>4992</v>
      </c>
    </row>
    <row r="1643" spans="1:21" x14ac:dyDescent="0.25">
      <c r="A1643" s="192">
        <v>41964</v>
      </c>
      <c r="B1643" s="193">
        <v>4037</v>
      </c>
      <c r="C1643" s="322" t="s">
        <v>4923</v>
      </c>
      <c r="D1643" s="308" t="s">
        <v>6638</v>
      </c>
      <c r="E1643" s="309">
        <v>36749.5</v>
      </c>
      <c r="F1643" s="412" t="s">
        <v>6732</v>
      </c>
      <c r="G1643" s="42">
        <v>36749.5</v>
      </c>
      <c r="H1643" s="217">
        <f t="shared" si="52"/>
        <v>0</v>
      </c>
      <c r="I1643" s="20" t="s">
        <v>6049</v>
      </c>
      <c r="M1643" s="192">
        <v>41950</v>
      </c>
      <c r="N1643" s="193">
        <v>2949</v>
      </c>
      <c r="O1643" s="324" t="s">
        <v>4923</v>
      </c>
      <c r="P1643" s="308" t="s">
        <v>429</v>
      </c>
      <c r="Q1643" s="309">
        <v>14384</v>
      </c>
      <c r="R1643" s="256">
        <v>41951</v>
      </c>
      <c r="S1643" s="42">
        <v>14384</v>
      </c>
      <c r="T1643" s="217">
        <f t="shared" si="51"/>
        <v>0</v>
      </c>
      <c r="U1643" s="20" t="s">
        <v>5000</v>
      </c>
    </row>
    <row r="1644" spans="1:21" x14ac:dyDescent="0.25">
      <c r="A1644" s="192">
        <v>41964</v>
      </c>
      <c r="B1644" s="193">
        <v>4038</v>
      </c>
      <c r="C1644" s="322" t="s">
        <v>4923</v>
      </c>
      <c r="D1644" s="308" t="s">
        <v>123</v>
      </c>
      <c r="E1644" s="309">
        <v>1895.7</v>
      </c>
      <c r="F1644" s="256">
        <v>41964</v>
      </c>
      <c r="G1644" s="42">
        <v>1895.7</v>
      </c>
      <c r="H1644" s="217">
        <f t="shared" si="52"/>
        <v>0</v>
      </c>
      <c r="I1644" s="20" t="s">
        <v>4992</v>
      </c>
      <c r="M1644" s="192">
        <v>41955</v>
      </c>
      <c r="N1644" s="193">
        <v>3348</v>
      </c>
      <c r="O1644" s="324" t="s">
        <v>4923</v>
      </c>
      <c r="P1644" s="20" t="s">
        <v>429</v>
      </c>
      <c r="Q1644" s="213">
        <v>640</v>
      </c>
      <c r="R1644" s="256">
        <v>41956</v>
      </c>
      <c r="S1644" s="42">
        <v>640</v>
      </c>
      <c r="T1644" s="217">
        <f t="shared" si="51"/>
        <v>0</v>
      </c>
      <c r="U1644" s="190" t="s">
        <v>6049</v>
      </c>
    </row>
    <row r="1645" spans="1:21" x14ac:dyDescent="0.25">
      <c r="A1645" s="192">
        <v>41964</v>
      </c>
      <c r="B1645" s="193">
        <v>4039</v>
      </c>
      <c r="C1645" s="322" t="s">
        <v>4923</v>
      </c>
      <c r="D1645" s="308" t="s">
        <v>85</v>
      </c>
      <c r="E1645" s="309">
        <v>6045.2</v>
      </c>
      <c r="F1645" s="256">
        <v>41965</v>
      </c>
      <c r="G1645" s="42">
        <v>6045.2</v>
      </c>
      <c r="H1645" s="217">
        <f t="shared" si="52"/>
        <v>0</v>
      </c>
      <c r="I1645" s="20" t="s">
        <v>4992</v>
      </c>
      <c r="M1645" s="192">
        <v>41957</v>
      </c>
      <c r="N1645" s="193">
        <v>3533</v>
      </c>
      <c r="O1645" s="324" t="s">
        <v>4923</v>
      </c>
      <c r="P1645" s="20" t="s">
        <v>429</v>
      </c>
      <c r="Q1645" s="213">
        <v>25752.6</v>
      </c>
      <c r="R1645" s="256">
        <v>41958</v>
      </c>
      <c r="S1645" s="42">
        <v>25752.6</v>
      </c>
      <c r="T1645" s="217">
        <f t="shared" si="51"/>
        <v>0</v>
      </c>
      <c r="U1645" s="190" t="s">
        <v>6049</v>
      </c>
    </row>
    <row r="1646" spans="1:21" x14ac:dyDescent="0.25">
      <c r="A1646" s="192">
        <v>41964</v>
      </c>
      <c r="B1646" s="193">
        <v>4040</v>
      </c>
      <c r="C1646" s="322" t="s">
        <v>4923</v>
      </c>
      <c r="D1646" s="308" t="s">
        <v>6619</v>
      </c>
      <c r="E1646" s="309">
        <v>10810</v>
      </c>
      <c r="F1646" s="412" t="s">
        <v>6733</v>
      </c>
      <c r="G1646" s="42">
        <v>10810</v>
      </c>
      <c r="H1646" s="217">
        <f t="shared" si="52"/>
        <v>0</v>
      </c>
      <c r="I1646" s="20" t="s">
        <v>6049</v>
      </c>
      <c r="M1646" s="192">
        <v>41964</v>
      </c>
      <c r="N1646" s="193">
        <v>4057</v>
      </c>
      <c r="O1646" s="322" t="s">
        <v>4923</v>
      </c>
      <c r="P1646" s="308" t="s">
        <v>429</v>
      </c>
      <c r="Q1646" s="309">
        <v>13203.7</v>
      </c>
      <c r="R1646" s="256">
        <v>41965</v>
      </c>
      <c r="S1646" s="42">
        <v>13203.7</v>
      </c>
      <c r="T1646" s="217">
        <f t="shared" si="51"/>
        <v>0</v>
      </c>
      <c r="U1646" s="20" t="s">
        <v>6049</v>
      </c>
    </row>
    <row r="1647" spans="1:21" x14ac:dyDescent="0.25">
      <c r="A1647" s="192">
        <v>41964</v>
      </c>
      <c r="B1647" s="193">
        <v>4041</v>
      </c>
      <c r="C1647" s="322" t="s">
        <v>4923</v>
      </c>
      <c r="D1647" s="308" t="s">
        <v>6734</v>
      </c>
      <c r="E1647" s="309">
        <v>6382.5</v>
      </c>
      <c r="F1647" s="412" t="s">
        <v>6735</v>
      </c>
      <c r="G1647" s="42">
        <v>6382.5</v>
      </c>
      <c r="H1647" s="217">
        <f t="shared" si="52"/>
        <v>0</v>
      </c>
      <c r="I1647" s="20" t="s">
        <v>6049</v>
      </c>
      <c r="M1647" s="192">
        <v>41967</v>
      </c>
      <c r="N1647" s="193">
        <v>4307</v>
      </c>
      <c r="O1647" s="322" t="s">
        <v>4923</v>
      </c>
      <c r="P1647" s="308" t="s">
        <v>429</v>
      </c>
      <c r="Q1647" s="309">
        <v>3209.8</v>
      </c>
      <c r="R1647" s="368">
        <v>41968</v>
      </c>
      <c r="S1647" s="229">
        <v>3209.8</v>
      </c>
      <c r="T1647" s="217">
        <f t="shared" si="51"/>
        <v>0</v>
      </c>
      <c r="U1647" s="190" t="s">
        <v>6049</v>
      </c>
    </row>
    <row r="1648" spans="1:21" x14ac:dyDescent="0.25">
      <c r="A1648" s="192">
        <v>41964</v>
      </c>
      <c r="B1648" s="193">
        <v>4042</v>
      </c>
      <c r="C1648" s="322" t="s">
        <v>4923</v>
      </c>
      <c r="D1648" s="308" t="s">
        <v>4257</v>
      </c>
      <c r="E1648" s="309">
        <v>22236.5</v>
      </c>
      <c r="F1648" s="256">
        <v>41964</v>
      </c>
      <c r="G1648" s="42">
        <v>22236.5</v>
      </c>
      <c r="H1648" s="217">
        <f t="shared" si="52"/>
        <v>0</v>
      </c>
      <c r="I1648" s="20" t="s">
        <v>6049</v>
      </c>
      <c r="M1648" s="192">
        <v>41969</v>
      </c>
      <c r="N1648" s="193">
        <v>4484</v>
      </c>
      <c r="O1648" s="322" t="s">
        <v>4923</v>
      </c>
      <c r="P1648" s="308" t="s">
        <v>429</v>
      </c>
      <c r="Q1648" s="309">
        <v>3159</v>
      </c>
      <c r="R1648" s="256">
        <v>41970</v>
      </c>
      <c r="S1648" s="34">
        <v>3159</v>
      </c>
      <c r="T1648" s="217">
        <f t="shared" si="51"/>
        <v>0</v>
      </c>
      <c r="U1648" s="108" t="s">
        <v>6049</v>
      </c>
    </row>
    <row r="1649" spans="1:21" x14ac:dyDescent="0.25">
      <c r="A1649" s="192">
        <v>41964</v>
      </c>
      <c r="B1649" s="193">
        <v>4043</v>
      </c>
      <c r="C1649" s="322" t="s">
        <v>4923</v>
      </c>
      <c r="D1649" s="308" t="s">
        <v>22</v>
      </c>
      <c r="E1649" s="309">
        <v>1377.6</v>
      </c>
      <c r="F1649" s="256">
        <v>41964</v>
      </c>
      <c r="G1649" s="42">
        <v>1377.6</v>
      </c>
      <c r="H1649" s="217">
        <f t="shared" si="52"/>
        <v>0</v>
      </c>
      <c r="I1649" s="20" t="s">
        <v>4992</v>
      </c>
      <c r="M1649" s="192">
        <v>41971</v>
      </c>
      <c r="N1649" s="193">
        <v>4699</v>
      </c>
      <c r="O1649" s="322" t="s">
        <v>4923</v>
      </c>
      <c r="P1649" s="308" t="s">
        <v>429</v>
      </c>
      <c r="Q1649" s="309">
        <v>15363.5</v>
      </c>
      <c r="R1649" s="256">
        <v>41973</v>
      </c>
      <c r="S1649" s="229">
        <v>15363.5</v>
      </c>
      <c r="T1649" s="217">
        <f t="shared" si="51"/>
        <v>0</v>
      </c>
      <c r="U1649" s="20" t="s">
        <v>6049</v>
      </c>
    </row>
    <row r="1650" spans="1:21" x14ac:dyDescent="0.25">
      <c r="A1650" s="192">
        <v>41964</v>
      </c>
      <c r="B1650" s="193">
        <v>4044</v>
      </c>
      <c r="C1650" s="322" t="s">
        <v>4923</v>
      </c>
      <c r="D1650" s="308" t="s">
        <v>4915</v>
      </c>
      <c r="E1650" s="309">
        <v>2381.85</v>
      </c>
      <c r="F1650" s="256">
        <v>41965</v>
      </c>
      <c r="G1650" s="42">
        <v>2381.85</v>
      </c>
      <c r="H1650" s="217">
        <f t="shared" si="52"/>
        <v>0</v>
      </c>
      <c r="I1650" s="20" t="s">
        <v>4992</v>
      </c>
      <c r="J1650" s="21"/>
      <c r="K1650" s="21"/>
      <c r="M1650" s="192">
        <v>41952</v>
      </c>
      <c r="N1650" s="193">
        <v>3065</v>
      </c>
      <c r="O1650" s="324" t="s">
        <v>4923</v>
      </c>
      <c r="P1650" s="20" t="s">
        <v>6662</v>
      </c>
      <c r="Q1650" s="213">
        <v>3397.8</v>
      </c>
      <c r="R1650" s="256">
        <v>41952</v>
      </c>
      <c r="S1650" s="42">
        <v>3397.8</v>
      </c>
      <c r="T1650" s="217">
        <f t="shared" si="51"/>
        <v>0</v>
      </c>
      <c r="U1650" s="190" t="s">
        <v>4992</v>
      </c>
    </row>
    <row r="1651" spans="1:21" x14ac:dyDescent="0.25">
      <c r="A1651" s="192">
        <v>41964</v>
      </c>
      <c r="B1651" s="193">
        <v>4045</v>
      </c>
      <c r="C1651" s="322" t="s">
        <v>4923</v>
      </c>
      <c r="D1651" s="308" t="s">
        <v>4667</v>
      </c>
      <c r="E1651" s="309">
        <v>4404.3999999999996</v>
      </c>
      <c r="F1651" s="256">
        <v>41965</v>
      </c>
      <c r="G1651" s="42">
        <v>4404.3999999999996</v>
      </c>
      <c r="H1651" s="217">
        <f t="shared" si="52"/>
        <v>0</v>
      </c>
      <c r="I1651" s="20" t="s">
        <v>6049</v>
      </c>
      <c r="J1651" s="21"/>
      <c r="K1651" s="21"/>
      <c r="M1651" s="192">
        <v>41959</v>
      </c>
      <c r="N1651" s="193">
        <v>3643</v>
      </c>
      <c r="O1651" s="324" t="s">
        <v>4923</v>
      </c>
      <c r="P1651" s="20" t="s">
        <v>6662</v>
      </c>
      <c r="Q1651" s="213">
        <v>3870.9</v>
      </c>
      <c r="R1651" s="256">
        <v>41959</v>
      </c>
      <c r="S1651" s="42">
        <v>3870.9</v>
      </c>
      <c r="T1651" s="217">
        <f t="shared" si="51"/>
        <v>0</v>
      </c>
      <c r="U1651" s="20" t="s">
        <v>4992</v>
      </c>
    </row>
    <row r="1652" spans="1:21" x14ac:dyDescent="0.25">
      <c r="A1652" s="192">
        <v>41964</v>
      </c>
      <c r="B1652" s="193">
        <v>4046</v>
      </c>
      <c r="C1652" s="322" t="s">
        <v>4923</v>
      </c>
      <c r="D1652" s="308" t="s">
        <v>2385</v>
      </c>
      <c r="E1652" s="309">
        <v>1366.4</v>
      </c>
      <c r="F1652" s="256">
        <v>41964</v>
      </c>
      <c r="G1652" s="42">
        <v>1366.4</v>
      </c>
      <c r="H1652" s="217">
        <f t="shared" si="52"/>
        <v>0</v>
      </c>
      <c r="I1652" s="20" t="s">
        <v>4992</v>
      </c>
      <c r="J1652" s="21"/>
      <c r="K1652" s="21"/>
      <c r="M1652" s="192">
        <v>41965</v>
      </c>
      <c r="N1652" s="193">
        <v>4180</v>
      </c>
      <c r="O1652" s="322" t="s">
        <v>4923</v>
      </c>
      <c r="P1652" s="308" t="s">
        <v>6662</v>
      </c>
      <c r="Q1652" s="309">
        <v>3074.4</v>
      </c>
      <c r="R1652" s="256">
        <v>41965</v>
      </c>
      <c r="S1652" s="34">
        <v>3074.4</v>
      </c>
      <c r="T1652" s="217">
        <f t="shared" si="51"/>
        <v>0</v>
      </c>
      <c r="U1652" s="32" t="s">
        <v>4992</v>
      </c>
    </row>
    <row r="1653" spans="1:21" x14ac:dyDescent="0.25">
      <c r="A1653" s="192">
        <v>41964</v>
      </c>
      <c r="B1653" s="193">
        <v>4047</v>
      </c>
      <c r="C1653" s="322" t="s">
        <v>4923</v>
      </c>
      <c r="D1653" s="308" t="s">
        <v>6196</v>
      </c>
      <c r="E1653" s="309">
        <v>1350</v>
      </c>
      <c r="F1653" s="256">
        <v>41968</v>
      </c>
      <c r="G1653" s="42">
        <v>1350</v>
      </c>
      <c r="H1653" s="217">
        <f t="shared" si="52"/>
        <v>0</v>
      </c>
      <c r="I1653" s="20" t="s">
        <v>5251</v>
      </c>
      <c r="J1653" s="21"/>
      <c r="K1653" s="21"/>
      <c r="M1653" s="192">
        <v>41944</v>
      </c>
      <c r="N1653" s="193">
        <v>2411</v>
      </c>
      <c r="O1653" s="324" t="s">
        <v>4923</v>
      </c>
      <c r="P1653" s="20" t="s">
        <v>339</v>
      </c>
      <c r="Q1653" s="213">
        <v>879.4</v>
      </c>
      <c r="R1653" s="256">
        <v>41944</v>
      </c>
      <c r="S1653" s="42">
        <v>879.4</v>
      </c>
      <c r="T1653" s="77">
        <f t="shared" si="51"/>
        <v>0</v>
      </c>
      <c r="U1653" s="190" t="s">
        <v>4992</v>
      </c>
    </row>
    <row r="1654" spans="1:21" x14ac:dyDescent="0.25">
      <c r="A1654" s="192">
        <v>41964</v>
      </c>
      <c r="B1654" s="193">
        <v>4048</v>
      </c>
      <c r="C1654" s="322" t="s">
        <v>4923</v>
      </c>
      <c r="D1654" s="308" t="s">
        <v>6616</v>
      </c>
      <c r="E1654" s="309">
        <v>1350</v>
      </c>
      <c r="F1654" s="256">
        <v>41968</v>
      </c>
      <c r="G1654" s="42">
        <v>1350</v>
      </c>
      <c r="H1654" s="217">
        <f t="shared" si="52"/>
        <v>0</v>
      </c>
      <c r="I1654" s="20" t="s">
        <v>5251</v>
      </c>
      <c r="J1654" s="21"/>
      <c r="K1654" s="21"/>
      <c r="M1654" s="192">
        <v>41951</v>
      </c>
      <c r="N1654" s="193">
        <v>2993</v>
      </c>
      <c r="O1654" s="324" t="s">
        <v>4923</v>
      </c>
      <c r="P1654" s="20" t="s">
        <v>339</v>
      </c>
      <c r="Q1654" s="213">
        <v>954</v>
      </c>
      <c r="R1654" s="256">
        <v>41951</v>
      </c>
      <c r="S1654" s="42">
        <v>954</v>
      </c>
      <c r="T1654" s="217">
        <f t="shared" si="51"/>
        <v>0</v>
      </c>
      <c r="U1654" s="20" t="s">
        <v>4992</v>
      </c>
    </row>
    <row r="1655" spans="1:21" x14ac:dyDescent="0.25">
      <c r="A1655" s="192">
        <v>41964</v>
      </c>
      <c r="B1655" s="193">
        <v>4049</v>
      </c>
      <c r="C1655" s="322" t="s">
        <v>4923</v>
      </c>
      <c r="D1655" s="308" t="s">
        <v>3366</v>
      </c>
      <c r="E1655" s="309">
        <v>2432</v>
      </c>
      <c r="F1655" s="256">
        <v>41964</v>
      </c>
      <c r="G1655" s="42">
        <v>2432</v>
      </c>
      <c r="H1655" s="217">
        <f t="shared" si="52"/>
        <v>0</v>
      </c>
      <c r="I1655" s="20" t="s">
        <v>5010</v>
      </c>
      <c r="J1655" s="21"/>
      <c r="K1655" s="21"/>
      <c r="M1655" s="192">
        <v>41958</v>
      </c>
      <c r="N1655" s="193">
        <v>3569</v>
      </c>
      <c r="O1655" s="324" t="s">
        <v>4923</v>
      </c>
      <c r="P1655" s="308" t="s">
        <v>339</v>
      </c>
      <c r="Q1655" s="309">
        <v>864.8</v>
      </c>
      <c r="R1655" s="256">
        <v>41958</v>
      </c>
      <c r="S1655" s="42">
        <v>864.8</v>
      </c>
      <c r="T1655" s="217">
        <f t="shared" si="51"/>
        <v>0</v>
      </c>
      <c r="U1655" s="190" t="s">
        <v>4992</v>
      </c>
    </row>
    <row r="1656" spans="1:21" x14ac:dyDescent="0.25">
      <c r="A1656" s="192">
        <v>41964</v>
      </c>
      <c r="B1656" s="193">
        <v>4050</v>
      </c>
      <c r="C1656" s="322" t="s">
        <v>4923</v>
      </c>
      <c r="D1656" s="308" t="s">
        <v>245</v>
      </c>
      <c r="E1656" s="309">
        <v>22015</v>
      </c>
      <c r="F1656" s="256">
        <v>41965</v>
      </c>
      <c r="G1656" s="42">
        <v>22015</v>
      </c>
      <c r="H1656" s="217">
        <f t="shared" si="52"/>
        <v>0</v>
      </c>
      <c r="I1656" s="20" t="s">
        <v>6049</v>
      </c>
      <c r="J1656" s="21"/>
      <c r="K1656" s="21"/>
      <c r="M1656" s="192">
        <v>41959</v>
      </c>
      <c r="N1656" s="193">
        <v>3636</v>
      </c>
      <c r="O1656" s="324" t="s">
        <v>4923</v>
      </c>
      <c r="P1656" s="20" t="s">
        <v>339</v>
      </c>
      <c r="Q1656" s="213">
        <v>816.5</v>
      </c>
      <c r="R1656" s="256">
        <v>41959</v>
      </c>
      <c r="S1656" s="42">
        <v>816.5</v>
      </c>
      <c r="T1656" s="217">
        <f t="shared" si="51"/>
        <v>0</v>
      </c>
      <c r="U1656" s="20" t="s">
        <v>4992</v>
      </c>
    </row>
    <row r="1657" spans="1:21" x14ac:dyDescent="0.25">
      <c r="A1657" s="192">
        <v>41964</v>
      </c>
      <c r="B1657" s="193">
        <v>4051</v>
      </c>
      <c r="C1657" s="322" t="s">
        <v>4923</v>
      </c>
      <c r="D1657" s="308" t="s">
        <v>6736</v>
      </c>
      <c r="E1657" s="309">
        <v>1195</v>
      </c>
      <c r="F1657" s="256">
        <v>41964</v>
      </c>
      <c r="G1657" s="42">
        <v>1195</v>
      </c>
      <c r="H1657" s="217">
        <f t="shared" si="52"/>
        <v>0</v>
      </c>
      <c r="I1657" s="20" t="s">
        <v>4992</v>
      </c>
      <c r="J1657" s="21"/>
      <c r="K1657" s="21"/>
      <c r="M1657" s="192">
        <v>41965</v>
      </c>
      <c r="N1657" s="193">
        <v>4136</v>
      </c>
      <c r="O1657" s="322" t="s">
        <v>4923</v>
      </c>
      <c r="P1657" s="308" t="s">
        <v>339</v>
      </c>
      <c r="Q1657" s="309">
        <v>952.2</v>
      </c>
      <c r="R1657" s="256">
        <v>41965</v>
      </c>
      <c r="S1657" s="34">
        <v>952.2</v>
      </c>
      <c r="T1657" s="217">
        <f t="shared" si="51"/>
        <v>0</v>
      </c>
      <c r="U1657" s="108" t="s">
        <v>6049</v>
      </c>
    </row>
    <row r="1658" spans="1:21" x14ac:dyDescent="0.25">
      <c r="A1658" s="192">
        <v>41964</v>
      </c>
      <c r="B1658" s="193">
        <v>4052</v>
      </c>
      <c r="C1658" s="322" t="s">
        <v>4923</v>
      </c>
      <c r="D1658" s="308" t="s">
        <v>4290</v>
      </c>
      <c r="E1658" s="309">
        <v>5702.4</v>
      </c>
      <c r="F1658" s="256">
        <v>41964</v>
      </c>
      <c r="G1658" s="42">
        <v>5702.4</v>
      </c>
      <c r="H1658" s="217">
        <f t="shared" si="52"/>
        <v>0</v>
      </c>
      <c r="I1658" s="20" t="s">
        <v>4992</v>
      </c>
      <c r="J1658" s="21"/>
      <c r="K1658" s="21"/>
      <c r="M1658" s="192">
        <v>41966</v>
      </c>
      <c r="N1658" s="193">
        <v>4213</v>
      </c>
      <c r="O1658" s="322" t="s">
        <v>4923</v>
      </c>
      <c r="P1658" s="308" t="s">
        <v>339</v>
      </c>
      <c r="Q1658" s="309">
        <v>615.4</v>
      </c>
      <c r="R1658" s="256">
        <v>41966</v>
      </c>
      <c r="S1658" s="34">
        <v>615.4</v>
      </c>
      <c r="T1658" s="217">
        <f t="shared" si="51"/>
        <v>0</v>
      </c>
      <c r="U1658" s="32" t="s">
        <v>4992</v>
      </c>
    </row>
    <row r="1659" spans="1:21" x14ac:dyDescent="0.25">
      <c r="A1659" s="192">
        <v>41964</v>
      </c>
      <c r="B1659" s="193">
        <v>4053</v>
      </c>
      <c r="C1659" s="322" t="s">
        <v>4923</v>
      </c>
      <c r="D1659" s="308" t="s">
        <v>6120</v>
      </c>
      <c r="E1659" s="309">
        <v>10350</v>
      </c>
      <c r="F1659" s="256">
        <v>41968</v>
      </c>
      <c r="G1659" s="42">
        <v>10350</v>
      </c>
      <c r="H1659" s="217">
        <f t="shared" si="52"/>
        <v>0</v>
      </c>
      <c r="I1659" s="20" t="s">
        <v>4997</v>
      </c>
      <c r="J1659" s="21"/>
      <c r="K1659" s="21"/>
      <c r="M1659" s="192">
        <v>41972</v>
      </c>
      <c r="N1659" s="193">
        <v>4744</v>
      </c>
      <c r="O1659" s="322" t="s">
        <v>4923</v>
      </c>
      <c r="P1659" s="308" t="s">
        <v>339</v>
      </c>
      <c r="Q1659" s="309">
        <v>809.6</v>
      </c>
      <c r="R1659" s="256">
        <v>41972</v>
      </c>
      <c r="S1659" s="229">
        <v>809.6</v>
      </c>
      <c r="T1659" s="217">
        <f t="shared" si="51"/>
        <v>0</v>
      </c>
      <c r="U1659" s="20" t="s">
        <v>4992</v>
      </c>
    </row>
    <row r="1660" spans="1:21" x14ac:dyDescent="0.25">
      <c r="A1660" s="192">
        <v>41964</v>
      </c>
      <c r="B1660" s="193">
        <v>4054</v>
      </c>
      <c r="C1660" s="322" t="s">
        <v>4923</v>
      </c>
      <c r="D1660" s="308" t="s">
        <v>67</v>
      </c>
      <c r="E1660" s="309">
        <v>1322.4</v>
      </c>
      <c r="F1660" s="256">
        <v>41964</v>
      </c>
      <c r="G1660" s="42">
        <v>1322.4</v>
      </c>
      <c r="H1660" s="217">
        <f t="shared" si="52"/>
        <v>0</v>
      </c>
      <c r="I1660" s="20" t="s">
        <v>4997</v>
      </c>
      <c r="J1660" s="21"/>
      <c r="K1660" s="21"/>
      <c r="M1660" s="192">
        <v>41973</v>
      </c>
      <c r="N1660" s="193">
        <v>4824</v>
      </c>
      <c r="O1660" s="322" t="s">
        <v>4923</v>
      </c>
      <c r="P1660" s="308" t="s">
        <v>339</v>
      </c>
      <c r="Q1660" s="309">
        <v>901.6</v>
      </c>
      <c r="R1660" s="368">
        <v>41973</v>
      </c>
      <c r="S1660" s="229">
        <v>901.6</v>
      </c>
      <c r="T1660" s="217">
        <f t="shared" si="51"/>
        <v>0</v>
      </c>
      <c r="U1660" s="20" t="s">
        <v>4992</v>
      </c>
    </row>
    <row r="1661" spans="1:21" x14ac:dyDescent="0.25">
      <c r="A1661" s="192">
        <v>41964</v>
      </c>
      <c r="B1661" s="193">
        <v>4055</v>
      </c>
      <c r="C1661" s="322" t="s">
        <v>4923</v>
      </c>
      <c r="D1661" s="308" t="s">
        <v>28</v>
      </c>
      <c r="E1661" s="309">
        <v>6472.2</v>
      </c>
      <c r="F1661" s="256">
        <v>41964</v>
      </c>
      <c r="G1661" s="42">
        <v>6472.2</v>
      </c>
      <c r="H1661" s="217">
        <f t="shared" si="52"/>
        <v>0</v>
      </c>
      <c r="I1661" s="20" t="s">
        <v>4992</v>
      </c>
      <c r="J1661" s="21"/>
      <c r="K1661" s="21"/>
      <c r="M1661" s="192">
        <v>41950</v>
      </c>
      <c r="N1661" s="193">
        <v>2915</v>
      </c>
      <c r="O1661" s="324" t="s">
        <v>4923</v>
      </c>
      <c r="P1661" s="308" t="s">
        <v>129</v>
      </c>
      <c r="Q1661" s="309">
        <v>1452.5</v>
      </c>
      <c r="R1661" s="256">
        <v>41950</v>
      </c>
      <c r="S1661" s="42">
        <v>1452.5</v>
      </c>
      <c r="T1661" s="217">
        <f t="shared" si="51"/>
        <v>0</v>
      </c>
      <c r="U1661" s="20" t="s">
        <v>4992</v>
      </c>
    </row>
    <row r="1662" spans="1:21" x14ac:dyDescent="0.25">
      <c r="A1662" s="192">
        <v>41964</v>
      </c>
      <c r="B1662" s="193">
        <v>4056</v>
      </c>
      <c r="C1662" s="322" t="s">
        <v>4923</v>
      </c>
      <c r="D1662" s="308" t="s">
        <v>4663</v>
      </c>
      <c r="E1662" s="309">
        <v>40212</v>
      </c>
      <c r="F1662" s="256">
        <v>41964</v>
      </c>
      <c r="G1662" s="42">
        <v>40212</v>
      </c>
      <c r="H1662" s="217">
        <f t="shared" si="52"/>
        <v>0</v>
      </c>
      <c r="I1662" s="20" t="s">
        <v>4992</v>
      </c>
      <c r="J1662" s="21"/>
      <c r="K1662" s="21"/>
      <c r="M1662" s="192">
        <v>41952</v>
      </c>
      <c r="N1662" s="193">
        <v>3060</v>
      </c>
      <c r="O1662" s="324" t="s">
        <v>4923</v>
      </c>
      <c r="P1662" s="20" t="s">
        <v>129</v>
      </c>
      <c r="Q1662" s="213">
        <v>1912.9</v>
      </c>
      <c r="R1662" s="256">
        <v>41952</v>
      </c>
      <c r="S1662" s="42">
        <v>1912.9</v>
      </c>
      <c r="T1662" s="217">
        <f t="shared" si="51"/>
        <v>0</v>
      </c>
      <c r="U1662" s="190" t="s">
        <v>4992</v>
      </c>
    </row>
    <row r="1663" spans="1:21" x14ac:dyDescent="0.25">
      <c r="A1663" s="192">
        <v>41964</v>
      </c>
      <c r="B1663" s="193">
        <v>4057</v>
      </c>
      <c r="C1663" s="322" t="s">
        <v>4923</v>
      </c>
      <c r="D1663" s="308" t="s">
        <v>429</v>
      </c>
      <c r="E1663" s="309">
        <v>13203.7</v>
      </c>
      <c r="F1663" s="256">
        <v>41965</v>
      </c>
      <c r="G1663" s="42">
        <v>13203.7</v>
      </c>
      <c r="H1663" s="217">
        <f t="shared" si="52"/>
        <v>0</v>
      </c>
      <c r="I1663" s="20" t="s">
        <v>6049</v>
      </c>
      <c r="J1663" s="21"/>
      <c r="K1663" s="21"/>
      <c r="M1663" s="192">
        <v>41953</v>
      </c>
      <c r="N1663" s="193">
        <v>3162</v>
      </c>
      <c r="O1663" s="324" t="s">
        <v>4923</v>
      </c>
      <c r="P1663" s="20" t="s">
        <v>129</v>
      </c>
      <c r="Q1663" s="213">
        <v>2831.8</v>
      </c>
      <c r="R1663" s="256">
        <v>41953</v>
      </c>
      <c r="S1663" s="42">
        <v>2831.8</v>
      </c>
      <c r="T1663" s="217">
        <f t="shared" si="51"/>
        <v>0</v>
      </c>
      <c r="U1663" s="190" t="s">
        <v>4992</v>
      </c>
    </row>
    <row r="1664" spans="1:21" x14ac:dyDescent="0.25">
      <c r="A1664" s="192">
        <v>41964</v>
      </c>
      <c r="B1664" s="193">
        <v>4058</v>
      </c>
      <c r="C1664" s="322" t="s">
        <v>4923</v>
      </c>
      <c r="D1664" s="295" t="s">
        <v>53</v>
      </c>
      <c r="E1664" s="296">
        <v>0</v>
      </c>
      <c r="F1664" s="256"/>
      <c r="G1664" s="42"/>
      <c r="H1664" s="217">
        <f t="shared" si="52"/>
        <v>0</v>
      </c>
      <c r="I1664" s="20"/>
      <c r="J1664" s="21"/>
      <c r="K1664" s="21"/>
      <c r="M1664" s="192">
        <v>41953</v>
      </c>
      <c r="N1664" s="193">
        <v>3172</v>
      </c>
      <c r="O1664" s="324" t="s">
        <v>4923</v>
      </c>
      <c r="P1664" s="20" t="s">
        <v>129</v>
      </c>
      <c r="Q1664" s="213">
        <v>61.6</v>
      </c>
      <c r="R1664" s="256">
        <v>41953</v>
      </c>
      <c r="S1664" s="42">
        <v>61.6</v>
      </c>
      <c r="T1664" s="217">
        <f t="shared" si="51"/>
        <v>0</v>
      </c>
      <c r="U1664" s="190" t="s">
        <v>4992</v>
      </c>
    </row>
    <row r="1665" spans="1:21" x14ac:dyDescent="0.25">
      <c r="A1665" s="192">
        <v>41964</v>
      </c>
      <c r="B1665" s="193">
        <v>4059</v>
      </c>
      <c r="C1665" s="322" t="s">
        <v>4923</v>
      </c>
      <c r="D1665" s="308" t="s">
        <v>106</v>
      </c>
      <c r="E1665" s="309">
        <v>183696</v>
      </c>
      <c r="F1665" s="256">
        <v>41967</v>
      </c>
      <c r="G1665" s="42">
        <v>183696</v>
      </c>
      <c r="H1665" s="217">
        <f t="shared" si="52"/>
        <v>0</v>
      </c>
      <c r="I1665" s="20" t="s">
        <v>4992</v>
      </c>
      <c r="J1665" s="21"/>
      <c r="K1665" s="21"/>
      <c r="M1665" s="192">
        <v>41964</v>
      </c>
      <c r="N1665" s="193">
        <v>4063</v>
      </c>
      <c r="O1665" s="322" t="s">
        <v>4923</v>
      </c>
      <c r="P1665" s="308" t="s">
        <v>129</v>
      </c>
      <c r="Q1665" s="309">
        <v>1288.45</v>
      </c>
      <c r="R1665" s="256">
        <v>41964</v>
      </c>
      <c r="S1665" s="42">
        <v>1288.45</v>
      </c>
      <c r="T1665" s="217">
        <f t="shared" si="51"/>
        <v>0</v>
      </c>
      <c r="U1665" s="190" t="s">
        <v>4992</v>
      </c>
    </row>
    <row r="1666" spans="1:21" x14ac:dyDescent="0.25">
      <c r="A1666" s="192">
        <v>41964</v>
      </c>
      <c r="B1666" s="193">
        <v>4060</v>
      </c>
      <c r="C1666" s="322" t="s">
        <v>4923</v>
      </c>
      <c r="D1666" s="308" t="s">
        <v>4234</v>
      </c>
      <c r="E1666" s="309">
        <v>3577</v>
      </c>
      <c r="F1666" s="579">
        <v>41964</v>
      </c>
      <c r="G1666" s="42">
        <v>3577</v>
      </c>
      <c r="H1666" s="217">
        <f t="shared" si="52"/>
        <v>0</v>
      </c>
      <c r="I1666" s="20" t="s">
        <v>4997</v>
      </c>
      <c r="M1666" s="192">
        <v>41964</v>
      </c>
      <c r="N1666" s="193">
        <v>4069</v>
      </c>
      <c r="O1666" s="322" t="s">
        <v>4923</v>
      </c>
      <c r="P1666" s="308" t="s">
        <v>129</v>
      </c>
      <c r="Q1666" s="309">
        <v>388.8</v>
      </c>
      <c r="R1666" s="587" t="s">
        <v>6737</v>
      </c>
      <c r="S1666" s="42">
        <v>388.8</v>
      </c>
      <c r="T1666" s="217">
        <f t="shared" si="51"/>
        <v>0</v>
      </c>
      <c r="U1666" s="190" t="s">
        <v>4992</v>
      </c>
    </row>
    <row r="1667" spans="1:21" x14ac:dyDescent="0.25">
      <c r="A1667" s="192">
        <v>41964</v>
      </c>
      <c r="B1667" s="193">
        <v>4061</v>
      </c>
      <c r="C1667" s="322" t="s">
        <v>4923</v>
      </c>
      <c r="D1667" s="308" t="s">
        <v>106</v>
      </c>
      <c r="E1667" s="309">
        <v>165611</v>
      </c>
      <c r="F1667" s="256">
        <v>41967</v>
      </c>
      <c r="G1667" s="42">
        <v>165611</v>
      </c>
      <c r="H1667" s="217">
        <f t="shared" si="52"/>
        <v>0</v>
      </c>
      <c r="I1667" s="20" t="s">
        <v>4992</v>
      </c>
      <c r="M1667" s="192">
        <v>41965</v>
      </c>
      <c r="N1667" s="193">
        <v>4205</v>
      </c>
      <c r="O1667" s="322" t="s">
        <v>4923</v>
      </c>
      <c r="P1667" s="308" t="s">
        <v>129</v>
      </c>
      <c r="Q1667" s="309">
        <v>813.8</v>
      </c>
      <c r="R1667" s="256">
        <v>41965</v>
      </c>
      <c r="S1667" s="34">
        <v>813.8</v>
      </c>
      <c r="T1667" s="217">
        <f t="shared" ref="T1667:T1730" si="53">Q1667-S1667</f>
        <v>0</v>
      </c>
      <c r="U1667" s="32" t="s">
        <v>4992</v>
      </c>
    </row>
    <row r="1668" spans="1:21" x14ac:dyDescent="0.25">
      <c r="A1668" s="192">
        <v>41964</v>
      </c>
      <c r="B1668" s="193">
        <v>4062</v>
      </c>
      <c r="C1668" s="322" t="s">
        <v>4923</v>
      </c>
      <c r="D1668" s="308" t="s">
        <v>1693</v>
      </c>
      <c r="E1668" s="309">
        <v>5064.6000000000004</v>
      </c>
      <c r="F1668" s="256">
        <v>41964</v>
      </c>
      <c r="G1668" s="42">
        <v>5064.6000000000004</v>
      </c>
      <c r="H1668" s="217">
        <f t="shared" si="52"/>
        <v>0</v>
      </c>
      <c r="I1668" s="20" t="s">
        <v>4992</v>
      </c>
      <c r="M1668" s="192">
        <v>41967</v>
      </c>
      <c r="N1668" s="193">
        <v>4303</v>
      </c>
      <c r="O1668" s="322" t="s">
        <v>4923</v>
      </c>
      <c r="P1668" s="308" t="s">
        <v>129</v>
      </c>
      <c r="Q1668" s="309">
        <v>2790</v>
      </c>
      <c r="R1668" s="368">
        <v>41967</v>
      </c>
      <c r="S1668" s="42">
        <v>2790</v>
      </c>
      <c r="T1668" s="217">
        <f t="shared" si="53"/>
        <v>0</v>
      </c>
      <c r="U1668" s="190" t="s">
        <v>4992</v>
      </c>
    </row>
    <row r="1669" spans="1:21" x14ac:dyDescent="0.25">
      <c r="A1669" s="192">
        <v>41964</v>
      </c>
      <c r="B1669" s="193">
        <v>4063</v>
      </c>
      <c r="C1669" s="322" t="s">
        <v>4923</v>
      </c>
      <c r="D1669" s="308" t="s">
        <v>129</v>
      </c>
      <c r="E1669" s="309">
        <v>1288.45</v>
      </c>
      <c r="F1669" s="256">
        <v>41964</v>
      </c>
      <c r="G1669" s="42">
        <v>1288.45</v>
      </c>
      <c r="H1669" s="217">
        <f t="shared" si="52"/>
        <v>0</v>
      </c>
      <c r="I1669" s="190" t="s">
        <v>4992</v>
      </c>
      <c r="M1669" s="192">
        <v>41971</v>
      </c>
      <c r="N1669" s="193">
        <v>4665</v>
      </c>
      <c r="O1669" s="322" t="s">
        <v>4923</v>
      </c>
      <c r="P1669" s="308" t="s">
        <v>129</v>
      </c>
      <c r="Q1669" s="309">
        <v>2080.6999999999998</v>
      </c>
      <c r="R1669" s="256">
        <v>41971</v>
      </c>
      <c r="S1669" s="229">
        <v>2080.6999999999998</v>
      </c>
      <c r="T1669" s="217">
        <f t="shared" si="53"/>
        <v>0</v>
      </c>
      <c r="U1669" s="20" t="s">
        <v>4992</v>
      </c>
    </row>
    <row r="1670" spans="1:21" x14ac:dyDescent="0.25">
      <c r="A1670" s="192">
        <v>41964</v>
      </c>
      <c r="B1670" s="193">
        <v>4064</v>
      </c>
      <c r="C1670" s="322" t="s">
        <v>4923</v>
      </c>
      <c r="D1670" s="308" t="s">
        <v>4953</v>
      </c>
      <c r="E1670" s="309">
        <v>17629.2</v>
      </c>
      <c r="F1670" s="256">
        <v>41965</v>
      </c>
      <c r="G1670" s="42">
        <v>17629.2</v>
      </c>
      <c r="H1670" s="217">
        <f t="shared" si="52"/>
        <v>0</v>
      </c>
      <c r="I1670" s="190" t="s">
        <v>4992</v>
      </c>
      <c r="M1670" s="192">
        <v>41972</v>
      </c>
      <c r="N1670" s="193">
        <v>4805</v>
      </c>
      <c r="O1670" s="322" t="s">
        <v>4923</v>
      </c>
      <c r="P1670" s="308" t="s">
        <v>129</v>
      </c>
      <c r="Q1670" s="309">
        <v>1042</v>
      </c>
      <c r="R1670" s="368">
        <v>41972</v>
      </c>
      <c r="S1670" s="229">
        <v>1042</v>
      </c>
      <c r="T1670" s="217">
        <f t="shared" si="53"/>
        <v>0</v>
      </c>
      <c r="U1670" s="20" t="s">
        <v>4992</v>
      </c>
    </row>
    <row r="1671" spans="1:21" x14ac:dyDescent="0.25">
      <c r="A1671" s="192">
        <v>41964</v>
      </c>
      <c r="B1671" s="193">
        <v>4065</v>
      </c>
      <c r="C1671" s="322" t="s">
        <v>4923</v>
      </c>
      <c r="D1671" s="308" t="s">
        <v>98</v>
      </c>
      <c r="E1671" s="309">
        <v>5032.3999999999996</v>
      </c>
      <c r="F1671" s="256">
        <v>41964</v>
      </c>
      <c r="G1671" s="42">
        <v>5032.3999999999996</v>
      </c>
      <c r="H1671" s="217">
        <f t="shared" si="52"/>
        <v>0</v>
      </c>
      <c r="I1671" s="190" t="s">
        <v>4993</v>
      </c>
      <c r="M1671" s="192">
        <v>41969</v>
      </c>
      <c r="N1671" s="193">
        <v>4485</v>
      </c>
      <c r="O1671" s="322" t="s">
        <v>4923</v>
      </c>
      <c r="P1671" s="308" t="s">
        <v>6745</v>
      </c>
      <c r="Q1671" s="309">
        <v>1130.4000000000001</v>
      </c>
      <c r="R1671" s="256">
        <v>41969</v>
      </c>
      <c r="S1671" s="34">
        <v>1130.4000000000001</v>
      </c>
      <c r="T1671" s="217">
        <f t="shared" si="53"/>
        <v>0</v>
      </c>
      <c r="U1671" s="108" t="s">
        <v>4992</v>
      </c>
    </row>
    <row r="1672" spans="1:21" x14ac:dyDescent="0.25">
      <c r="A1672" s="192">
        <v>41964</v>
      </c>
      <c r="B1672" s="193">
        <v>4066</v>
      </c>
      <c r="C1672" s="322" t="s">
        <v>4923</v>
      </c>
      <c r="D1672" s="308" t="s">
        <v>62</v>
      </c>
      <c r="E1672" s="309">
        <v>21630.6</v>
      </c>
      <c r="F1672" s="256">
        <v>41964</v>
      </c>
      <c r="G1672" s="42">
        <v>21630.6</v>
      </c>
      <c r="H1672" s="217">
        <f t="shared" ref="H1672:H1735" si="54">E1672-G1672</f>
        <v>0</v>
      </c>
      <c r="I1672" s="190" t="s">
        <v>4993</v>
      </c>
      <c r="K1672" s="33"/>
      <c r="M1672" s="192">
        <v>41946</v>
      </c>
      <c r="N1672" s="193">
        <v>2578</v>
      </c>
      <c r="O1672" s="324" t="s">
        <v>4923</v>
      </c>
      <c r="P1672" s="308" t="s">
        <v>4658</v>
      </c>
      <c r="Q1672" s="309">
        <v>1412</v>
      </c>
      <c r="R1672" s="256">
        <v>41946</v>
      </c>
      <c r="S1672" s="42">
        <v>1412</v>
      </c>
      <c r="T1672" s="77">
        <f t="shared" si="53"/>
        <v>0</v>
      </c>
      <c r="U1672" s="190" t="s">
        <v>4992</v>
      </c>
    </row>
    <row r="1673" spans="1:21" x14ac:dyDescent="0.25">
      <c r="A1673" s="192">
        <v>41964</v>
      </c>
      <c r="B1673" s="193">
        <v>4067</v>
      </c>
      <c r="C1673" s="322" t="s">
        <v>4923</v>
      </c>
      <c r="D1673" s="308" t="s">
        <v>98</v>
      </c>
      <c r="E1673" s="309">
        <v>2649.6</v>
      </c>
      <c r="F1673" s="256">
        <v>41964</v>
      </c>
      <c r="G1673" s="42">
        <v>2649.6</v>
      </c>
      <c r="H1673" s="217">
        <f t="shared" si="54"/>
        <v>0</v>
      </c>
      <c r="I1673" s="190" t="s">
        <v>4992</v>
      </c>
      <c r="K1673" s="33"/>
      <c r="M1673" s="192">
        <v>41944</v>
      </c>
      <c r="N1673" s="193">
        <v>2492</v>
      </c>
      <c r="O1673" s="324" t="s">
        <v>4923</v>
      </c>
      <c r="P1673" s="308" t="s">
        <v>2714</v>
      </c>
      <c r="Q1673" s="309">
        <v>9520.2000000000007</v>
      </c>
      <c r="R1673" s="256">
        <v>41944</v>
      </c>
      <c r="S1673" s="42">
        <v>9520.2000000000007</v>
      </c>
      <c r="T1673" s="77">
        <f t="shared" si="53"/>
        <v>0</v>
      </c>
      <c r="U1673" s="20" t="s">
        <v>5251</v>
      </c>
    </row>
    <row r="1674" spans="1:21" x14ac:dyDescent="0.25">
      <c r="A1674" s="192">
        <v>41964</v>
      </c>
      <c r="B1674" s="193">
        <v>4068</v>
      </c>
      <c r="C1674" s="322" t="s">
        <v>4923</v>
      </c>
      <c r="D1674" s="308" t="s">
        <v>5004</v>
      </c>
      <c r="E1674" s="309">
        <v>10114.799999999999</v>
      </c>
      <c r="F1674" s="256">
        <v>41964</v>
      </c>
      <c r="G1674" s="42">
        <v>10114.799999999999</v>
      </c>
      <c r="H1674" s="217">
        <f t="shared" si="54"/>
        <v>0</v>
      </c>
      <c r="I1674" s="190" t="s">
        <v>4993</v>
      </c>
      <c r="M1674" s="192">
        <v>41946</v>
      </c>
      <c r="N1674" s="193">
        <v>2567</v>
      </c>
      <c r="O1674" s="324" t="s">
        <v>4923</v>
      </c>
      <c r="P1674" s="661" t="s">
        <v>2714</v>
      </c>
      <c r="Q1674" s="309">
        <v>5410.8</v>
      </c>
      <c r="R1674" s="256">
        <v>41946</v>
      </c>
      <c r="S1674" s="42">
        <v>5410.8</v>
      </c>
      <c r="T1674" s="77">
        <f t="shared" si="53"/>
        <v>0</v>
      </c>
      <c r="U1674" s="50" t="s">
        <v>4995</v>
      </c>
    </row>
    <row r="1675" spans="1:21" x14ac:dyDescent="0.25">
      <c r="A1675" s="192">
        <v>41964</v>
      </c>
      <c r="B1675" s="193">
        <v>4069</v>
      </c>
      <c r="C1675" s="322" t="s">
        <v>4923</v>
      </c>
      <c r="D1675" s="308" t="s">
        <v>129</v>
      </c>
      <c r="E1675" s="309">
        <v>388.8</v>
      </c>
      <c r="F1675" s="587" t="s">
        <v>6737</v>
      </c>
      <c r="G1675" s="42">
        <v>388.8</v>
      </c>
      <c r="H1675" s="217">
        <f t="shared" si="54"/>
        <v>0</v>
      </c>
      <c r="I1675" s="190" t="s">
        <v>4992</v>
      </c>
      <c r="M1675" s="192">
        <v>41947</v>
      </c>
      <c r="N1675" s="193">
        <v>2686</v>
      </c>
      <c r="O1675" s="324" t="s">
        <v>4923</v>
      </c>
      <c r="P1675" s="661" t="s">
        <v>2714</v>
      </c>
      <c r="Q1675" s="309">
        <v>5283.6</v>
      </c>
      <c r="R1675" s="256">
        <v>41947</v>
      </c>
      <c r="S1675" s="42">
        <v>5283.6</v>
      </c>
      <c r="T1675" s="217">
        <f t="shared" si="53"/>
        <v>0</v>
      </c>
      <c r="U1675" s="50" t="s">
        <v>4995</v>
      </c>
    </row>
    <row r="1676" spans="1:21" x14ac:dyDescent="0.25">
      <c r="A1676" s="192">
        <v>41964</v>
      </c>
      <c r="B1676" s="193">
        <v>4070</v>
      </c>
      <c r="C1676" s="322" t="s">
        <v>4923</v>
      </c>
      <c r="D1676" s="308" t="s">
        <v>4764</v>
      </c>
      <c r="E1676" s="309">
        <v>2978.4</v>
      </c>
      <c r="F1676" s="256">
        <v>41964</v>
      </c>
      <c r="G1676" s="42">
        <v>2978.4</v>
      </c>
      <c r="H1676" s="217">
        <f t="shared" si="54"/>
        <v>0</v>
      </c>
      <c r="I1676" s="190" t="s">
        <v>4993</v>
      </c>
      <c r="M1676" s="192">
        <v>41948</v>
      </c>
      <c r="N1676" s="193">
        <v>2715</v>
      </c>
      <c r="O1676" s="324" t="s">
        <v>4923</v>
      </c>
      <c r="P1676" s="308" t="s">
        <v>2714</v>
      </c>
      <c r="Q1676" s="309">
        <v>5294.7</v>
      </c>
      <c r="R1676" s="256">
        <v>41948</v>
      </c>
      <c r="S1676" s="42">
        <v>5294.7</v>
      </c>
      <c r="T1676" s="217">
        <f t="shared" si="53"/>
        <v>0</v>
      </c>
      <c r="U1676" s="190" t="s">
        <v>4992</v>
      </c>
    </row>
    <row r="1677" spans="1:21" x14ac:dyDescent="0.25">
      <c r="A1677" s="192">
        <v>41964</v>
      </c>
      <c r="B1677" s="193">
        <v>4071</v>
      </c>
      <c r="C1677" s="322" t="s">
        <v>4923</v>
      </c>
      <c r="D1677" s="308" t="s">
        <v>11</v>
      </c>
      <c r="E1677" s="309">
        <v>48149.84</v>
      </c>
      <c r="F1677" s="412">
        <v>41974</v>
      </c>
      <c r="G1677" s="219">
        <v>48149.84</v>
      </c>
      <c r="H1677" s="217">
        <f t="shared" si="54"/>
        <v>0</v>
      </c>
      <c r="I1677" s="190" t="s">
        <v>4993</v>
      </c>
      <c r="M1677" s="192">
        <v>41949</v>
      </c>
      <c r="N1677" s="193">
        <v>2839</v>
      </c>
      <c r="O1677" s="324" t="s">
        <v>4923</v>
      </c>
      <c r="P1677" s="308" t="s">
        <v>2714</v>
      </c>
      <c r="Q1677" s="309">
        <v>4997.8999999999996</v>
      </c>
      <c r="R1677" s="256">
        <v>41949</v>
      </c>
      <c r="S1677" s="42">
        <v>4997.8999999999996</v>
      </c>
      <c r="T1677" s="217">
        <f t="shared" si="53"/>
        <v>0</v>
      </c>
      <c r="U1677" s="190" t="s">
        <v>6049</v>
      </c>
    </row>
    <row r="1678" spans="1:21" x14ac:dyDescent="0.25">
      <c r="A1678" s="192">
        <v>41964</v>
      </c>
      <c r="B1678" s="193">
        <v>4072</v>
      </c>
      <c r="C1678" s="322" t="s">
        <v>4923</v>
      </c>
      <c r="D1678" s="308" t="s">
        <v>124</v>
      </c>
      <c r="E1678" s="309">
        <v>14896.8</v>
      </c>
      <c r="F1678" s="256">
        <v>41965</v>
      </c>
      <c r="G1678" s="42">
        <v>14896.8</v>
      </c>
      <c r="H1678" s="217">
        <f t="shared" si="54"/>
        <v>0</v>
      </c>
      <c r="I1678" s="190" t="s">
        <v>4993</v>
      </c>
      <c r="M1678" s="192">
        <v>41950</v>
      </c>
      <c r="N1678" s="193">
        <v>2934</v>
      </c>
      <c r="O1678" s="324" t="s">
        <v>4923</v>
      </c>
      <c r="P1678" s="308" t="s">
        <v>2714</v>
      </c>
      <c r="Q1678" s="309">
        <v>4171.8</v>
      </c>
      <c r="R1678" s="256">
        <v>41951</v>
      </c>
      <c r="S1678" s="42">
        <v>4171.8</v>
      </c>
      <c r="T1678" s="217">
        <f t="shared" si="53"/>
        <v>0</v>
      </c>
      <c r="U1678" s="20" t="s">
        <v>6049</v>
      </c>
    </row>
    <row r="1679" spans="1:21" x14ac:dyDescent="0.25">
      <c r="A1679" s="192">
        <v>41964</v>
      </c>
      <c r="B1679" s="193">
        <v>4073</v>
      </c>
      <c r="C1679" s="322" t="s">
        <v>4923</v>
      </c>
      <c r="D1679" s="308" t="s">
        <v>2183</v>
      </c>
      <c r="E1679" s="309">
        <v>1345.5</v>
      </c>
      <c r="F1679" s="256">
        <v>41965</v>
      </c>
      <c r="G1679" s="42">
        <v>1345.5</v>
      </c>
      <c r="H1679" s="217">
        <f t="shared" si="54"/>
        <v>0</v>
      </c>
      <c r="I1679" s="190" t="s">
        <v>5251</v>
      </c>
      <c r="M1679" s="192">
        <v>41951</v>
      </c>
      <c r="N1679" s="193">
        <v>3004</v>
      </c>
      <c r="O1679" s="324" t="s">
        <v>4923</v>
      </c>
      <c r="P1679" s="20" t="s">
        <v>2714</v>
      </c>
      <c r="Q1679" s="213">
        <v>5176.5</v>
      </c>
      <c r="R1679" s="256">
        <v>41951</v>
      </c>
      <c r="S1679" s="42">
        <v>5176.5</v>
      </c>
      <c r="T1679" s="217">
        <f t="shared" si="53"/>
        <v>0</v>
      </c>
      <c r="U1679" s="20" t="s">
        <v>4995</v>
      </c>
    </row>
    <row r="1680" spans="1:21" x14ac:dyDescent="0.25">
      <c r="A1680" s="192">
        <v>41964</v>
      </c>
      <c r="B1680" s="193">
        <v>4074</v>
      </c>
      <c r="C1680" s="322" t="s">
        <v>4923</v>
      </c>
      <c r="D1680" s="308" t="s">
        <v>4652</v>
      </c>
      <c r="E1680" s="309">
        <v>2617.4</v>
      </c>
      <c r="F1680" s="256">
        <v>41965</v>
      </c>
      <c r="G1680" s="42">
        <v>2617.4</v>
      </c>
      <c r="H1680" s="217">
        <f t="shared" si="54"/>
        <v>0</v>
      </c>
      <c r="I1680" s="190" t="s">
        <v>5251</v>
      </c>
      <c r="M1680" s="192">
        <v>41953</v>
      </c>
      <c r="N1680" s="193">
        <v>3143</v>
      </c>
      <c r="O1680" s="324" t="s">
        <v>4923</v>
      </c>
      <c r="P1680" s="20" t="s">
        <v>2714</v>
      </c>
      <c r="Q1680" s="213">
        <v>5151</v>
      </c>
      <c r="R1680" s="256" t="s">
        <v>6667</v>
      </c>
      <c r="S1680" s="42">
        <v>5151</v>
      </c>
      <c r="T1680" s="217">
        <f t="shared" si="53"/>
        <v>0</v>
      </c>
      <c r="U1680" s="20" t="s">
        <v>5000</v>
      </c>
    </row>
    <row r="1681" spans="1:21" x14ac:dyDescent="0.25">
      <c r="A1681" s="192">
        <v>41964</v>
      </c>
      <c r="B1681" s="193">
        <v>4075</v>
      </c>
      <c r="C1681" s="322" t="s">
        <v>4923</v>
      </c>
      <c r="D1681" s="308" t="s">
        <v>47</v>
      </c>
      <c r="E1681" s="309">
        <v>3518.4</v>
      </c>
      <c r="F1681" s="256">
        <v>41965</v>
      </c>
      <c r="G1681" s="42">
        <v>3518.4</v>
      </c>
      <c r="H1681" s="217">
        <f t="shared" si="54"/>
        <v>0</v>
      </c>
      <c r="I1681" s="190" t="s">
        <v>5251</v>
      </c>
      <c r="M1681" s="192">
        <v>41954</v>
      </c>
      <c r="N1681" s="193">
        <v>3272</v>
      </c>
      <c r="O1681" s="324" t="s">
        <v>4923</v>
      </c>
      <c r="P1681" s="20" t="s">
        <v>2714</v>
      </c>
      <c r="Q1681" s="213">
        <v>6650.4</v>
      </c>
      <c r="R1681" s="256">
        <v>41955</v>
      </c>
      <c r="S1681" s="42">
        <v>6650.4</v>
      </c>
      <c r="T1681" s="217">
        <f t="shared" si="53"/>
        <v>0</v>
      </c>
      <c r="U1681" s="190" t="s">
        <v>6049</v>
      </c>
    </row>
    <row r="1682" spans="1:21" x14ac:dyDescent="0.25">
      <c r="A1682" s="192">
        <v>41964</v>
      </c>
      <c r="B1682" s="193">
        <v>4076</v>
      </c>
      <c r="C1682" s="322" t="s">
        <v>4923</v>
      </c>
      <c r="D1682" s="308" t="s">
        <v>4782</v>
      </c>
      <c r="E1682" s="309">
        <v>1486.6</v>
      </c>
      <c r="F1682" s="256">
        <v>41964</v>
      </c>
      <c r="G1682" s="42">
        <v>1486.6</v>
      </c>
      <c r="H1682" s="217">
        <f t="shared" si="54"/>
        <v>0</v>
      </c>
      <c r="I1682" s="190" t="s">
        <v>4992</v>
      </c>
      <c r="M1682" s="192">
        <v>41955</v>
      </c>
      <c r="N1682" s="193">
        <v>3334</v>
      </c>
      <c r="O1682" s="324" t="s">
        <v>4923</v>
      </c>
      <c r="P1682" s="20" t="s">
        <v>2714</v>
      </c>
      <c r="Q1682" s="213">
        <v>4748.1000000000004</v>
      </c>
      <c r="R1682" s="256">
        <v>41956</v>
      </c>
      <c r="S1682" s="42">
        <v>4748.1000000000004</v>
      </c>
      <c r="T1682" s="217">
        <f t="shared" si="53"/>
        <v>0</v>
      </c>
      <c r="U1682" s="190" t="s">
        <v>5000</v>
      </c>
    </row>
    <row r="1683" spans="1:21" x14ac:dyDescent="0.25">
      <c r="A1683" s="192">
        <v>41964</v>
      </c>
      <c r="B1683" s="193">
        <v>4077</v>
      </c>
      <c r="C1683" s="322" t="s">
        <v>4923</v>
      </c>
      <c r="D1683" s="308" t="s">
        <v>4948</v>
      </c>
      <c r="E1683" s="309">
        <v>2946.2</v>
      </c>
      <c r="F1683" s="256">
        <v>41964</v>
      </c>
      <c r="G1683" s="42">
        <v>2946.2</v>
      </c>
      <c r="H1683" s="217">
        <f t="shared" si="54"/>
        <v>0</v>
      </c>
      <c r="I1683" s="108" t="s">
        <v>4992</v>
      </c>
      <c r="K1683" s="33"/>
      <c r="M1683" s="192">
        <v>41956</v>
      </c>
      <c r="N1683" s="193">
        <v>3400</v>
      </c>
      <c r="O1683" s="324" t="s">
        <v>4923</v>
      </c>
      <c r="P1683" s="20" t="s">
        <v>2714</v>
      </c>
      <c r="Q1683" s="213">
        <v>5171.3999999999996</v>
      </c>
      <c r="R1683" s="256">
        <v>41956</v>
      </c>
      <c r="S1683" s="42">
        <v>5171.3999999999996</v>
      </c>
      <c r="T1683" s="217">
        <f t="shared" si="53"/>
        <v>0</v>
      </c>
      <c r="U1683" s="190" t="s">
        <v>5251</v>
      </c>
    </row>
    <row r="1684" spans="1:21" x14ac:dyDescent="0.25">
      <c r="A1684" s="192">
        <v>41964</v>
      </c>
      <c r="B1684" s="193">
        <v>4078</v>
      </c>
      <c r="C1684" s="322" t="s">
        <v>4923</v>
      </c>
      <c r="D1684" s="308" t="s">
        <v>29</v>
      </c>
      <c r="E1684" s="309">
        <v>2847.4</v>
      </c>
      <c r="F1684" s="256">
        <v>41965</v>
      </c>
      <c r="G1684" s="42">
        <v>2847.4</v>
      </c>
      <c r="H1684" s="217">
        <f t="shared" si="54"/>
        <v>0</v>
      </c>
      <c r="I1684" s="108" t="s">
        <v>5251</v>
      </c>
      <c r="K1684" s="33"/>
      <c r="M1684" s="192">
        <v>41957</v>
      </c>
      <c r="N1684" s="193">
        <v>3496</v>
      </c>
      <c r="O1684" s="324" t="s">
        <v>4923</v>
      </c>
      <c r="P1684" s="308" t="s">
        <v>2714</v>
      </c>
      <c r="Q1684" s="309">
        <v>3498.6</v>
      </c>
      <c r="R1684" s="256">
        <v>41957</v>
      </c>
      <c r="S1684" s="42">
        <v>3498.6</v>
      </c>
      <c r="T1684" s="217">
        <f t="shared" si="53"/>
        <v>0</v>
      </c>
      <c r="U1684" s="20" t="s">
        <v>5000</v>
      </c>
    </row>
    <row r="1685" spans="1:21" x14ac:dyDescent="0.25">
      <c r="A1685" s="192">
        <v>41964</v>
      </c>
      <c r="B1685" s="193">
        <v>4079</v>
      </c>
      <c r="C1685" s="322" t="s">
        <v>4923</v>
      </c>
      <c r="D1685" s="308" t="s">
        <v>2714</v>
      </c>
      <c r="E1685" s="309">
        <v>5253</v>
      </c>
      <c r="F1685" s="256">
        <v>41965</v>
      </c>
      <c r="G1685" s="42">
        <v>5253</v>
      </c>
      <c r="H1685" s="217">
        <f t="shared" si="54"/>
        <v>0</v>
      </c>
      <c r="I1685" s="108" t="s">
        <v>5251</v>
      </c>
      <c r="M1685" s="192">
        <v>41958</v>
      </c>
      <c r="N1685" s="193">
        <v>3591</v>
      </c>
      <c r="O1685" s="324" t="s">
        <v>4923</v>
      </c>
      <c r="P1685" s="308" t="s">
        <v>2714</v>
      </c>
      <c r="Q1685" s="309">
        <v>5120.3999999999996</v>
      </c>
      <c r="R1685" s="256">
        <v>41960</v>
      </c>
      <c r="S1685" s="42">
        <v>5120.3999999999996</v>
      </c>
      <c r="T1685" s="217">
        <f t="shared" si="53"/>
        <v>0</v>
      </c>
      <c r="U1685" s="190" t="s">
        <v>5251</v>
      </c>
    </row>
    <row r="1686" spans="1:21" x14ac:dyDescent="0.25">
      <c r="A1686" s="192">
        <v>41964</v>
      </c>
      <c r="B1686" s="193">
        <v>4080</v>
      </c>
      <c r="C1686" s="322" t="s">
        <v>4923</v>
      </c>
      <c r="D1686" s="308" t="s">
        <v>54</v>
      </c>
      <c r="E1686" s="309">
        <v>1800</v>
      </c>
      <c r="F1686" s="256">
        <v>41965</v>
      </c>
      <c r="G1686" s="42">
        <v>1800</v>
      </c>
      <c r="H1686" s="217">
        <f t="shared" si="54"/>
        <v>0</v>
      </c>
      <c r="I1686" s="108" t="s">
        <v>5251</v>
      </c>
      <c r="M1686" s="192">
        <v>41961</v>
      </c>
      <c r="N1686" s="193">
        <v>3795</v>
      </c>
      <c r="O1686" s="324" t="s">
        <v>4923</v>
      </c>
      <c r="P1686" s="308" t="s">
        <v>2714</v>
      </c>
      <c r="Q1686" s="309">
        <v>5151</v>
      </c>
      <c r="R1686" s="256">
        <v>41961</v>
      </c>
      <c r="S1686" s="229">
        <v>5151</v>
      </c>
      <c r="T1686" s="217">
        <f t="shared" si="53"/>
        <v>0</v>
      </c>
      <c r="U1686" s="190" t="s">
        <v>5000</v>
      </c>
    </row>
    <row r="1687" spans="1:21" x14ac:dyDescent="0.25">
      <c r="A1687" s="192">
        <v>41964</v>
      </c>
      <c r="B1687" s="193">
        <v>4081</v>
      </c>
      <c r="C1687" s="322" t="s">
        <v>4923</v>
      </c>
      <c r="D1687" s="308" t="s">
        <v>4661</v>
      </c>
      <c r="E1687" s="309">
        <v>42237</v>
      </c>
      <c r="F1687" s="256">
        <v>41964</v>
      </c>
      <c r="G1687" s="42">
        <v>42237</v>
      </c>
      <c r="H1687" s="217">
        <f t="shared" si="54"/>
        <v>0</v>
      </c>
      <c r="I1687" s="108" t="s">
        <v>4995</v>
      </c>
      <c r="M1687" s="192">
        <v>41962</v>
      </c>
      <c r="N1687" s="193">
        <v>3880</v>
      </c>
      <c r="O1687" s="324" t="s">
        <v>4923</v>
      </c>
      <c r="P1687" s="308" t="s">
        <v>2714</v>
      </c>
      <c r="Q1687" s="309">
        <v>1938</v>
      </c>
      <c r="R1687" s="256">
        <v>41962</v>
      </c>
      <c r="S1687" s="42">
        <v>1938</v>
      </c>
      <c r="T1687" s="217">
        <f t="shared" si="53"/>
        <v>0</v>
      </c>
      <c r="U1687" s="20" t="s">
        <v>4993</v>
      </c>
    </row>
    <row r="1688" spans="1:21" x14ac:dyDescent="0.25">
      <c r="A1688" s="192">
        <v>41964</v>
      </c>
      <c r="B1688" s="193">
        <v>4082</v>
      </c>
      <c r="C1688" s="322" t="s">
        <v>4923</v>
      </c>
      <c r="D1688" s="308" t="s">
        <v>1515</v>
      </c>
      <c r="E1688" s="309">
        <v>12440.4</v>
      </c>
      <c r="F1688" s="256">
        <v>41964</v>
      </c>
      <c r="G1688" s="42">
        <v>12440.4</v>
      </c>
      <c r="H1688" s="217">
        <f t="shared" si="54"/>
        <v>0</v>
      </c>
      <c r="I1688" s="108" t="s">
        <v>4993</v>
      </c>
      <c r="M1688" s="192">
        <v>41963</v>
      </c>
      <c r="N1688" s="193">
        <v>3958</v>
      </c>
      <c r="O1688" s="324" t="s">
        <v>4923</v>
      </c>
      <c r="P1688" s="308" t="s">
        <v>2714</v>
      </c>
      <c r="Q1688" s="309">
        <v>5865</v>
      </c>
      <c r="R1688" s="256">
        <v>41963</v>
      </c>
      <c r="S1688" s="42">
        <v>5865</v>
      </c>
      <c r="T1688" s="217">
        <f t="shared" si="53"/>
        <v>0</v>
      </c>
      <c r="U1688" s="20" t="s">
        <v>6049</v>
      </c>
    </row>
    <row r="1689" spans="1:21" x14ac:dyDescent="0.25">
      <c r="A1689" s="192">
        <v>41964</v>
      </c>
      <c r="B1689" s="193">
        <v>4083</v>
      </c>
      <c r="C1689" s="322" t="s">
        <v>4923</v>
      </c>
      <c r="D1689" s="308" t="s">
        <v>136</v>
      </c>
      <c r="E1689" s="309">
        <v>2284.8000000000002</v>
      </c>
      <c r="F1689" s="256">
        <v>41964</v>
      </c>
      <c r="G1689" s="42">
        <v>2284.8000000000002</v>
      </c>
      <c r="H1689" s="217">
        <f t="shared" si="54"/>
        <v>0</v>
      </c>
      <c r="I1689" s="108" t="s">
        <v>4992</v>
      </c>
      <c r="M1689" s="192">
        <v>41964</v>
      </c>
      <c r="N1689" s="193">
        <v>4079</v>
      </c>
      <c r="O1689" s="322" t="s">
        <v>4923</v>
      </c>
      <c r="P1689" s="308" t="s">
        <v>2714</v>
      </c>
      <c r="Q1689" s="309">
        <v>5253</v>
      </c>
      <c r="R1689" s="256">
        <v>41965</v>
      </c>
      <c r="S1689" s="42">
        <v>5253</v>
      </c>
      <c r="T1689" s="217">
        <f t="shared" si="53"/>
        <v>0</v>
      </c>
      <c r="U1689" s="108" t="s">
        <v>5251</v>
      </c>
    </row>
    <row r="1690" spans="1:21" x14ac:dyDescent="0.25">
      <c r="A1690" s="192">
        <v>41964</v>
      </c>
      <c r="B1690" s="193">
        <v>4084</v>
      </c>
      <c r="C1690" s="322" t="s">
        <v>4923</v>
      </c>
      <c r="D1690" s="308" t="s">
        <v>51</v>
      </c>
      <c r="E1690" s="309">
        <v>2554.1999999999998</v>
      </c>
      <c r="F1690" s="256">
        <v>41964</v>
      </c>
      <c r="G1690" s="42">
        <v>2554.1999999999998</v>
      </c>
      <c r="H1690" s="217">
        <f t="shared" si="54"/>
        <v>0</v>
      </c>
      <c r="I1690" s="190" t="s">
        <v>4995</v>
      </c>
      <c r="M1690" s="192">
        <v>41965</v>
      </c>
      <c r="N1690" s="193">
        <v>4145</v>
      </c>
      <c r="O1690" s="322" t="s">
        <v>4923</v>
      </c>
      <c r="P1690" s="308" t="s">
        <v>2714</v>
      </c>
      <c r="Q1690" s="309">
        <v>5202</v>
      </c>
      <c r="R1690" s="256">
        <v>41965</v>
      </c>
      <c r="S1690" s="34">
        <v>5202</v>
      </c>
      <c r="T1690" s="217">
        <f t="shared" si="53"/>
        <v>0</v>
      </c>
      <c r="U1690" s="108" t="s">
        <v>4997</v>
      </c>
    </row>
    <row r="1691" spans="1:21" x14ac:dyDescent="0.25">
      <c r="A1691" s="192">
        <v>41964</v>
      </c>
      <c r="B1691" s="193">
        <v>4085</v>
      </c>
      <c r="C1691" s="322" t="s">
        <v>4923</v>
      </c>
      <c r="D1691" s="308" t="s">
        <v>1814</v>
      </c>
      <c r="E1691" s="309">
        <v>13824.8</v>
      </c>
      <c r="F1691" s="412">
        <v>41976</v>
      </c>
      <c r="G1691" s="219">
        <v>13824.8</v>
      </c>
      <c r="H1691" s="217">
        <f t="shared" si="54"/>
        <v>0</v>
      </c>
      <c r="I1691" s="108" t="s">
        <v>4995</v>
      </c>
      <c r="M1691" s="192">
        <v>41967</v>
      </c>
      <c r="N1691" s="193">
        <v>4299</v>
      </c>
      <c r="O1691" s="322" t="s">
        <v>4923</v>
      </c>
      <c r="P1691" s="308" t="s">
        <v>2714</v>
      </c>
      <c r="Q1691" s="309">
        <v>5151</v>
      </c>
      <c r="R1691" s="368">
        <v>41968</v>
      </c>
      <c r="S1691" s="42">
        <v>5151</v>
      </c>
      <c r="T1691" s="217">
        <f t="shared" si="53"/>
        <v>0</v>
      </c>
      <c r="U1691" s="190" t="s">
        <v>4995</v>
      </c>
    </row>
    <row r="1692" spans="1:21" x14ac:dyDescent="0.25">
      <c r="A1692" s="192">
        <v>41964</v>
      </c>
      <c r="B1692" s="193">
        <v>4086</v>
      </c>
      <c r="C1692" s="322" t="s">
        <v>4923</v>
      </c>
      <c r="D1692" s="308" t="s">
        <v>2382</v>
      </c>
      <c r="E1692" s="309">
        <v>6226.7</v>
      </c>
      <c r="F1692" s="256">
        <v>41964</v>
      </c>
      <c r="G1692" s="42">
        <v>6226.7</v>
      </c>
      <c r="H1692" s="217">
        <f t="shared" si="54"/>
        <v>0</v>
      </c>
      <c r="I1692" s="108" t="s">
        <v>4995</v>
      </c>
      <c r="M1692" s="192">
        <v>41968</v>
      </c>
      <c r="N1692" s="193">
        <v>4398</v>
      </c>
      <c r="O1692" s="322" t="s">
        <v>4923</v>
      </c>
      <c r="P1692" s="308" t="s">
        <v>2714</v>
      </c>
      <c r="Q1692" s="309">
        <v>4284</v>
      </c>
      <c r="R1692" s="256">
        <v>41968</v>
      </c>
      <c r="S1692" s="42">
        <v>4284</v>
      </c>
      <c r="T1692" s="217">
        <f t="shared" si="53"/>
        <v>0</v>
      </c>
      <c r="U1692" s="32" t="s">
        <v>4995</v>
      </c>
    </row>
    <row r="1693" spans="1:21" x14ac:dyDescent="0.25">
      <c r="A1693" s="192">
        <v>41964</v>
      </c>
      <c r="B1693" s="193">
        <v>4087</v>
      </c>
      <c r="C1693" s="322" t="s">
        <v>4923</v>
      </c>
      <c r="D1693" s="308" t="s">
        <v>4322</v>
      </c>
      <c r="E1693" s="309">
        <v>12242.2</v>
      </c>
      <c r="F1693" s="256">
        <v>41965</v>
      </c>
      <c r="G1693" s="42">
        <v>12242.2</v>
      </c>
      <c r="H1693" s="217">
        <f t="shared" si="54"/>
        <v>0</v>
      </c>
      <c r="I1693" s="108" t="s">
        <v>4992</v>
      </c>
      <c r="M1693" s="192">
        <v>41969</v>
      </c>
      <c r="N1693" s="193">
        <v>4445</v>
      </c>
      <c r="O1693" s="322" t="s">
        <v>4923</v>
      </c>
      <c r="P1693" s="308" t="s">
        <v>2714</v>
      </c>
      <c r="Q1693" s="309">
        <v>5151</v>
      </c>
      <c r="R1693" s="256">
        <v>41969</v>
      </c>
      <c r="S1693" s="34">
        <v>5151</v>
      </c>
      <c r="T1693" s="217">
        <f t="shared" si="53"/>
        <v>0</v>
      </c>
      <c r="U1693" s="108" t="s">
        <v>5000</v>
      </c>
    </row>
    <row r="1694" spans="1:21" x14ac:dyDescent="0.25">
      <c r="A1694" s="192">
        <v>41964</v>
      </c>
      <c r="B1694" s="193">
        <v>4088</v>
      </c>
      <c r="C1694" s="322" t="s">
        <v>4923</v>
      </c>
      <c r="D1694" s="308" t="s">
        <v>5732</v>
      </c>
      <c r="E1694" s="309">
        <v>2646</v>
      </c>
      <c r="F1694" s="256">
        <v>41964</v>
      </c>
      <c r="G1694" s="42">
        <v>2646</v>
      </c>
      <c r="H1694" s="217">
        <f t="shared" si="54"/>
        <v>0</v>
      </c>
      <c r="I1694" s="108" t="s">
        <v>4995</v>
      </c>
      <c r="M1694" s="192">
        <v>41970</v>
      </c>
      <c r="N1694" s="193">
        <v>4563</v>
      </c>
      <c r="O1694" s="322" t="s">
        <v>4923</v>
      </c>
      <c r="P1694" s="199" t="s">
        <v>2714</v>
      </c>
      <c r="Q1694" s="238">
        <v>5151</v>
      </c>
      <c r="R1694" s="256">
        <v>41970</v>
      </c>
      <c r="S1694" s="229">
        <v>5151</v>
      </c>
      <c r="T1694" s="217">
        <f t="shared" si="53"/>
        <v>0</v>
      </c>
      <c r="U1694" s="36" t="s">
        <v>4995</v>
      </c>
    </row>
    <row r="1695" spans="1:21" x14ac:dyDescent="0.25">
      <c r="A1695" s="192">
        <v>41964</v>
      </c>
      <c r="B1695" s="193">
        <v>4089</v>
      </c>
      <c r="C1695" s="322" t="s">
        <v>4923</v>
      </c>
      <c r="D1695" s="308" t="s">
        <v>1607</v>
      </c>
      <c r="E1695" s="309">
        <v>3629.6</v>
      </c>
      <c r="F1695" s="256">
        <v>41964</v>
      </c>
      <c r="G1695" s="42">
        <v>3629.6</v>
      </c>
      <c r="H1695" s="217">
        <f t="shared" si="54"/>
        <v>0</v>
      </c>
      <c r="I1695" s="108" t="s">
        <v>4992</v>
      </c>
      <c r="M1695" s="192">
        <v>41971</v>
      </c>
      <c r="N1695" s="193">
        <v>4690</v>
      </c>
      <c r="O1695" s="322" t="s">
        <v>4923</v>
      </c>
      <c r="P1695" s="308" t="s">
        <v>2714</v>
      </c>
      <c r="Q1695" s="309">
        <v>4845</v>
      </c>
      <c r="R1695" s="256">
        <v>41971</v>
      </c>
      <c r="S1695" s="229">
        <v>4845</v>
      </c>
      <c r="T1695" s="217">
        <f t="shared" si="53"/>
        <v>0</v>
      </c>
      <c r="U1695" s="20" t="s">
        <v>4995</v>
      </c>
    </row>
    <row r="1696" spans="1:21" x14ac:dyDescent="0.25">
      <c r="A1696" s="192">
        <v>41964</v>
      </c>
      <c r="B1696" s="193">
        <v>4090</v>
      </c>
      <c r="C1696" s="322" t="s">
        <v>4923</v>
      </c>
      <c r="D1696" s="308" t="s">
        <v>4918</v>
      </c>
      <c r="E1696" s="309">
        <v>46502.95</v>
      </c>
      <c r="F1696" s="256">
        <v>41967</v>
      </c>
      <c r="G1696" s="42">
        <v>46502.95</v>
      </c>
      <c r="H1696" s="217">
        <f t="shared" si="54"/>
        <v>0</v>
      </c>
      <c r="I1696" s="108" t="s">
        <v>4992</v>
      </c>
      <c r="M1696" s="192">
        <v>41972</v>
      </c>
      <c r="N1696" s="193">
        <v>4788</v>
      </c>
      <c r="O1696" s="322" t="s">
        <v>4923</v>
      </c>
      <c r="P1696" s="308" t="s">
        <v>2714</v>
      </c>
      <c r="Q1696" s="309">
        <v>5151</v>
      </c>
      <c r="R1696" s="368">
        <v>41972</v>
      </c>
      <c r="S1696" s="229">
        <v>5151</v>
      </c>
      <c r="T1696" s="217">
        <f t="shared" si="53"/>
        <v>0</v>
      </c>
      <c r="U1696" s="20" t="s">
        <v>4995</v>
      </c>
    </row>
    <row r="1697" spans="1:21" x14ac:dyDescent="0.25">
      <c r="A1697" s="192">
        <v>41964</v>
      </c>
      <c r="B1697" s="193">
        <v>4091</v>
      </c>
      <c r="C1697" s="322" t="s">
        <v>4923</v>
      </c>
      <c r="D1697" s="308" t="s">
        <v>4740</v>
      </c>
      <c r="E1697" s="309">
        <v>1140.8</v>
      </c>
      <c r="F1697" s="256">
        <v>41964</v>
      </c>
      <c r="G1697" s="42">
        <v>1140.8</v>
      </c>
      <c r="H1697" s="217">
        <f t="shared" si="54"/>
        <v>0</v>
      </c>
      <c r="I1697" s="108" t="s">
        <v>4992</v>
      </c>
      <c r="M1697" s="192">
        <v>41956</v>
      </c>
      <c r="N1697" s="193">
        <v>3465</v>
      </c>
      <c r="O1697" s="324" t="s">
        <v>4923</v>
      </c>
      <c r="P1697" s="20" t="s">
        <v>3372</v>
      </c>
      <c r="Q1697" s="213">
        <v>1955</v>
      </c>
      <c r="R1697" s="256">
        <v>41956</v>
      </c>
      <c r="S1697" s="42">
        <v>1955</v>
      </c>
      <c r="T1697" s="217">
        <f t="shared" si="53"/>
        <v>0</v>
      </c>
      <c r="U1697" s="20" t="s">
        <v>4992</v>
      </c>
    </row>
    <row r="1698" spans="1:21" x14ac:dyDescent="0.25">
      <c r="A1698" s="192">
        <v>41964</v>
      </c>
      <c r="B1698" s="193">
        <v>4092</v>
      </c>
      <c r="C1698" s="322" t="s">
        <v>4923</v>
      </c>
      <c r="D1698" s="308" t="s">
        <v>115</v>
      </c>
      <c r="E1698" s="309">
        <v>1161</v>
      </c>
      <c r="F1698" s="256">
        <v>41964</v>
      </c>
      <c r="G1698" s="34">
        <v>1161</v>
      </c>
      <c r="H1698" s="217">
        <f t="shared" si="54"/>
        <v>0</v>
      </c>
      <c r="I1698" s="108" t="s">
        <v>4992</v>
      </c>
      <c r="M1698" s="192">
        <v>41960</v>
      </c>
      <c r="N1698" s="193">
        <v>3715</v>
      </c>
      <c r="O1698" s="324" t="s">
        <v>4923</v>
      </c>
      <c r="P1698" s="20" t="s">
        <v>3372</v>
      </c>
      <c r="Q1698" s="213">
        <v>1761.8</v>
      </c>
      <c r="R1698" s="256">
        <v>41960</v>
      </c>
      <c r="S1698" s="229">
        <v>1761.8</v>
      </c>
      <c r="T1698" s="217">
        <f t="shared" si="53"/>
        <v>0</v>
      </c>
      <c r="U1698" s="190" t="s">
        <v>4992</v>
      </c>
    </row>
    <row r="1699" spans="1:21" x14ac:dyDescent="0.25">
      <c r="A1699" s="192">
        <v>41964</v>
      </c>
      <c r="B1699" s="193">
        <v>4093</v>
      </c>
      <c r="C1699" s="322" t="s">
        <v>4923</v>
      </c>
      <c r="D1699" s="308" t="s">
        <v>4841</v>
      </c>
      <c r="E1699" s="309">
        <v>9712</v>
      </c>
      <c r="F1699" s="256">
        <v>41964</v>
      </c>
      <c r="G1699" s="34">
        <v>9712</v>
      </c>
      <c r="H1699" s="217">
        <f t="shared" si="54"/>
        <v>0</v>
      </c>
      <c r="I1699" s="108" t="s">
        <v>4992</v>
      </c>
      <c r="M1699" s="192">
        <v>41962</v>
      </c>
      <c r="N1699" s="193">
        <v>3928</v>
      </c>
      <c r="O1699" s="324" t="s">
        <v>4923</v>
      </c>
      <c r="P1699" s="308" t="s">
        <v>3372</v>
      </c>
      <c r="Q1699" s="309">
        <v>1738.8</v>
      </c>
      <c r="R1699" s="256">
        <v>41962</v>
      </c>
      <c r="S1699" s="42">
        <v>1738.8</v>
      </c>
      <c r="T1699" s="217">
        <f t="shared" si="53"/>
        <v>0</v>
      </c>
      <c r="U1699" s="20" t="s">
        <v>4992</v>
      </c>
    </row>
    <row r="1700" spans="1:21" x14ac:dyDescent="0.25">
      <c r="A1700" s="192">
        <v>41964</v>
      </c>
      <c r="B1700" s="193">
        <v>4094</v>
      </c>
      <c r="C1700" s="322" t="s">
        <v>4923</v>
      </c>
      <c r="D1700" s="308" t="s">
        <v>115</v>
      </c>
      <c r="E1700" s="309">
        <v>9920.7000000000007</v>
      </c>
      <c r="F1700" s="256">
        <v>41964</v>
      </c>
      <c r="G1700" s="34">
        <v>9920.7000000000007</v>
      </c>
      <c r="H1700" s="217">
        <f t="shared" si="54"/>
        <v>0</v>
      </c>
      <c r="I1700" s="108" t="s">
        <v>4992</v>
      </c>
      <c r="M1700" s="192">
        <v>41963</v>
      </c>
      <c r="N1700" s="193">
        <v>3973</v>
      </c>
      <c r="O1700" s="324" t="s">
        <v>4923</v>
      </c>
      <c r="P1700" s="308" t="s">
        <v>3372</v>
      </c>
      <c r="Q1700" s="309">
        <v>2760</v>
      </c>
      <c r="R1700" s="256">
        <v>41963</v>
      </c>
      <c r="S1700" s="42">
        <v>2760</v>
      </c>
      <c r="T1700" s="217">
        <f t="shared" si="53"/>
        <v>0</v>
      </c>
      <c r="U1700" s="20" t="s">
        <v>4992</v>
      </c>
    </row>
    <row r="1701" spans="1:21" x14ac:dyDescent="0.25">
      <c r="A1701" s="192">
        <v>41964</v>
      </c>
      <c r="B1701" s="193">
        <v>4095</v>
      </c>
      <c r="C1701" s="322" t="s">
        <v>4923</v>
      </c>
      <c r="D1701" s="308" t="s">
        <v>4651</v>
      </c>
      <c r="E1701" s="309">
        <v>1299.2</v>
      </c>
      <c r="F1701" s="256">
        <v>41964</v>
      </c>
      <c r="G1701" s="34">
        <v>1299.2</v>
      </c>
      <c r="H1701" s="217">
        <f t="shared" si="54"/>
        <v>0</v>
      </c>
      <c r="I1701" s="108" t="s">
        <v>4992</v>
      </c>
      <c r="M1701" s="192">
        <v>41965</v>
      </c>
      <c r="N1701" s="193">
        <v>4175</v>
      </c>
      <c r="O1701" s="322" t="s">
        <v>4923</v>
      </c>
      <c r="P1701" s="308" t="s">
        <v>3372</v>
      </c>
      <c r="Q1701" s="309">
        <v>1389.2</v>
      </c>
      <c r="R1701" s="256">
        <v>41965</v>
      </c>
      <c r="S1701" s="34">
        <v>1389.2</v>
      </c>
      <c r="T1701" s="217">
        <f t="shared" si="53"/>
        <v>0</v>
      </c>
      <c r="U1701" s="108" t="s">
        <v>4992</v>
      </c>
    </row>
    <row r="1702" spans="1:21" x14ac:dyDescent="0.25">
      <c r="A1702" s="192">
        <v>41964</v>
      </c>
      <c r="B1702" s="193">
        <v>4096</v>
      </c>
      <c r="C1702" s="322" t="s">
        <v>4923</v>
      </c>
      <c r="D1702" s="308" t="s">
        <v>5773</v>
      </c>
      <c r="E1702" s="309">
        <v>3115.9</v>
      </c>
      <c r="F1702" s="256">
        <v>41965</v>
      </c>
      <c r="G1702" s="34">
        <v>3115.9</v>
      </c>
      <c r="H1702" s="217">
        <f t="shared" si="54"/>
        <v>0</v>
      </c>
      <c r="I1702" s="108" t="s">
        <v>4997</v>
      </c>
      <c r="M1702" s="192">
        <v>41970</v>
      </c>
      <c r="N1702" s="193">
        <v>4567</v>
      </c>
      <c r="O1702" s="322" t="s">
        <v>4923</v>
      </c>
      <c r="P1702" s="199" t="s">
        <v>3372</v>
      </c>
      <c r="Q1702" s="238">
        <v>2037.8</v>
      </c>
      <c r="R1702" s="256">
        <v>41970</v>
      </c>
      <c r="S1702" s="229">
        <v>2037.8</v>
      </c>
      <c r="T1702" s="217">
        <f t="shared" si="53"/>
        <v>0</v>
      </c>
      <c r="U1702" s="36" t="s">
        <v>4992</v>
      </c>
    </row>
    <row r="1703" spans="1:21" x14ac:dyDescent="0.25">
      <c r="A1703" s="192">
        <v>41964</v>
      </c>
      <c r="B1703" s="193">
        <v>4097</v>
      </c>
      <c r="C1703" s="322" t="s">
        <v>4923</v>
      </c>
      <c r="D1703" s="308" t="s">
        <v>142</v>
      </c>
      <c r="E1703" s="309">
        <v>600</v>
      </c>
      <c r="F1703" s="256">
        <v>41965</v>
      </c>
      <c r="G1703" s="34">
        <v>600</v>
      </c>
      <c r="H1703" s="217">
        <f t="shared" si="54"/>
        <v>0</v>
      </c>
      <c r="I1703" s="108" t="s">
        <v>4997</v>
      </c>
      <c r="M1703" s="192">
        <v>41972</v>
      </c>
      <c r="N1703" s="193">
        <v>4794</v>
      </c>
      <c r="O1703" s="322" t="s">
        <v>4923</v>
      </c>
      <c r="P1703" s="308" t="s">
        <v>3372</v>
      </c>
      <c r="Q1703" s="309">
        <v>1405.3</v>
      </c>
      <c r="R1703" s="387"/>
      <c r="S1703" s="303"/>
      <c r="T1703" s="217">
        <f t="shared" si="53"/>
        <v>1405.3</v>
      </c>
      <c r="U1703" s="20" t="s">
        <v>4992</v>
      </c>
    </row>
    <row r="1704" spans="1:21" x14ac:dyDescent="0.25">
      <c r="A1704" s="192">
        <v>41964</v>
      </c>
      <c r="B1704" s="193">
        <v>4098</v>
      </c>
      <c r="C1704" s="322" t="s">
        <v>4923</v>
      </c>
      <c r="D1704" s="308" t="s">
        <v>4617</v>
      </c>
      <c r="E1704" s="309">
        <v>6312.6</v>
      </c>
      <c r="F1704" s="256">
        <v>41965</v>
      </c>
      <c r="G1704" s="34">
        <v>6312.6</v>
      </c>
      <c r="H1704" s="217">
        <f t="shared" si="54"/>
        <v>0</v>
      </c>
      <c r="I1704" s="108" t="s">
        <v>4997</v>
      </c>
      <c r="K1704" s="33"/>
      <c r="M1704" s="192">
        <v>41949</v>
      </c>
      <c r="N1704" s="193">
        <v>2864</v>
      </c>
      <c r="O1704" s="324" t="s">
        <v>4923</v>
      </c>
      <c r="P1704" s="308" t="s">
        <v>4948</v>
      </c>
      <c r="Q1704" s="309">
        <v>941.2</v>
      </c>
      <c r="R1704" s="256">
        <v>41949</v>
      </c>
      <c r="S1704" s="42">
        <v>941.2</v>
      </c>
      <c r="T1704" s="217">
        <f t="shared" si="53"/>
        <v>0</v>
      </c>
      <c r="U1704" s="20" t="s">
        <v>4992</v>
      </c>
    </row>
    <row r="1705" spans="1:21" x14ac:dyDescent="0.25">
      <c r="A1705" s="192">
        <v>41964</v>
      </c>
      <c r="B1705" s="193">
        <v>4099</v>
      </c>
      <c r="C1705" s="322" t="s">
        <v>4923</v>
      </c>
      <c r="D1705" s="308" t="s">
        <v>4627</v>
      </c>
      <c r="E1705" s="309">
        <v>11387.2</v>
      </c>
      <c r="F1705" s="256">
        <v>41964</v>
      </c>
      <c r="G1705" s="34">
        <v>11387.2</v>
      </c>
      <c r="H1705" s="217">
        <f t="shared" si="54"/>
        <v>0</v>
      </c>
      <c r="I1705" s="108" t="s">
        <v>4992</v>
      </c>
      <c r="M1705" s="192">
        <v>41950</v>
      </c>
      <c r="N1705" s="193">
        <v>2897</v>
      </c>
      <c r="O1705" s="324" t="s">
        <v>4923</v>
      </c>
      <c r="P1705" s="308" t="s">
        <v>4948</v>
      </c>
      <c r="Q1705" s="309">
        <v>1475.7</v>
      </c>
      <c r="R1705" s="256">
        <v>41950</v>
      </c>
      <c r="S1705" s="42">
        <v>1475.7</v>
      </c>
      <c r="T1705" s="217">
        <f t="shared" si="53"/>
        <v>0</v>
      </c>
      <c r="U1705" s="20" t="s">
        <v>4992</v>
      </c>
    </row>
    <row r="1706" spans="1:21" x14ac:dyDescent="0.25">
      <c r="A1706" s="192">
        <v>41964</v>
      </c>
      <c r="B1706" s="193">
        <v>4100</v>
      </c>
      <c r="C1706" s="322" t="s">
        <v>4923</v>
      </c>
      <c r="D1706" s="295" t="s">
        <v>53</v>
      </c>
      <c r="E1706" s="296">
        <v>0</v>
      </c>
      <c r="F1706" s="256" t="s">
        <v>6738</v>
      </c>
      <c r="G1706" s="34"/>
      <c r="H1706" s="217">
        <f t="shared" si="54"/>
        <v>0</v>
      </c>
      <c r="I1706" s="108" t="s">
        <v>3076</v>
      </c>
      <c r="M1706" s="192">
        <v>41956</v>
      </c>
      <c r="N1706" s="193">
        <v>3449</v>
      </c>
      <c r="O1706" s="324" t="s">
        <v>4923</v>
      </c>
      <c r="P1706" s="20" t="s">
        <v>4948</v>
      </c>
      <c r="Q1706" s="213">
        <v>967.2</v>
      </c>
      <c r="R1706" s="256">
        <v>41956</v>
      </c>
      <c r="S1706" s="34">
        <v>967.2</v>
      </c>
      <c r="T1706" s="217">
        <f t="shared" si="53"/>
        <v>0</v>
      </c>
      <c r="U1706" s="32" t="s">
        <v>4992</v>
      </c>
    </row>
    <row r="1707" spans="1:21" x14ac:dyDescent="0.25">
      <c r="A1707" s="192">
        <v>41964</v>
      </c>
      <c r="B1707" s="193">
        <v>4101</v>
      </c>
      <c r="C1707" s="322" t="s">
        <v>4923</v>
      </c>
      <c r="D1707" s="308" t="s">
        <v>6345</v>
      </c>
      <c r="E1707" s="309">
        <v>3941.6</v>
      </c>
      <c r="F1707" s="256">
        <v>41965</v>
      </c>
      <c r="G1707" s="34">
        <v>3941.6</v>
      </c>
      <c r="H1707" s="217">
        <f t="shared" si="54"/>
        <v>0</v>
      </c>
      <c r="I1707" s="108" t="s">
        <v>4997</v>
      </c>
      <c r="M1707" s="192">
        <v>41960</v>
      </c>
      <c r="N1707" s="193">
        <v>3745</v>
      </c>
      <c r="O1707" s="324" t="s">
        <v>4923</v>
      </c>
      <c r="P1707" s="308" t="s">
        <v>4948</v>
      </c>
      <c r="Q1707" s="309">
        <v>1430</v>
      </c>
      <c r="R1707" s="256">
        <v>41960</v>
      </c>
      <c r="S1707" s="229">
        <v>1430</v>
      </c>
      <c r="T1707" s="217">
        <f t="shared" si="53"/>
        <v>0</v>
      </c>
      <c r="U1707" s="190" t="s">
        <v>4992</v>
      </c>
    </row>
    <row r="1708" spans="1:21" x14ac:dyDescent="0.25">
      <c r="A1708" s="192">
        <v>41964</v>
      </c>
      <c r="B1708" s="193">
        <v>4102</v>
      </c>
      <c r="C1708" s="322" t="s">
        <v>4923</v>
      </c>
      <c r="D1708" s="308" t="s">
        <v>349</v>
      </c>
      <c r="E1708" s="309">
        <v>703.8</v>
      </c>
      <c r="F1708" s="256">
        <v>41965</v>
      </c>
      <c r="G1708" s="34">
        <v>703.8</v>
      </c>
      <c r="H1708" s="217">
        <f t="shared" si="54"/>
        <v>0</v>
      </c>
      <c r="I1708" s="108" t="s">
        <v>4997</v>
      </c>
      <c r="M1708" s="192">
        <v>41964</v>
      </c>
      <c r="N1708" s="193">
        <v>4029</v>
      </c>
      <c r="O1708" s="322" t="s">
        <v>4923</v>
      </c>
      <c r="P1708" s="308" t="s">
        <v>4948</v>
      </c>
      <c r="Q1708" s="309">
        <v>535.20000000000005</v>
      </c>
      <c r="R1708" s="256">
        <v>41964</v>
      </c>
      <c r="S1708" s="42">
        <v>535.20000000000005</v>
      </c>
      <c r="T1708" s="217">
        <f t="shared" si="53"/>
        <v>0</v>
      </c>
      <c r="U1708" s="20" t="s">
        <v>4992</v>
      </c>
    </row>
    <row r="1709" spans="1:21" x14ac:dyDescent="0.25">
      <c r="A1709" s="192">
        <v>41964</v>
      </c>
      <c r="B1709" s="193">
        <v>4103</v>
      </c>
      <c r="C1709" s="322" t="s">
        <v>4923</v>
      </c>
      <c r="D1709" s="308" t="s">
        <v>1202</v>
      </c>
      <c r="E1709" s="309">
        <v>24.5</v>
      </c>
      <c r="F1709" s="256">
        <v>41964</v>
      </c>
      <c r="G1709" s="34">
        <v>24.5</v>
      </c>
      <c r="H1709" s="217">
        <f t="shared" si="54"/>
        <v>0</v>
      </c>
      <c r="I1709" s="108" t="s">
        <v>4992</v>
      </c>
      <c r="M1709" s="192">
        <v>41964</v>
      </c>
      <c r="N1709" s="193">
        <v>4077</v>
      </c>
      <c r="O1709" s="322" t="s">
        <v>4923</v>
      </c>
      <c r="P1709" s="308" t="s">
        <v>4948</v>
      </c>
      <c r="Q1709" s="309">
        <v>2946.2</v>
      </c>
      <c r="R1709" s="256">
        <v>41964</v>
      </c>
      <c r="S1709" s="42">
        <v>2946.2</v>
      </c>
      <c r="T1709" s="217">
        <f t="shared" si="53"/>
        <v>0</v>
      </c>
      <c r="U1709" s="108" t="s">
        <v>4992</v>
      </c>
    </row>
    <row r="1710" spans="1:21" x14ac:dyDescent="0.25">
      <c r="A1710" s="192">
        <v>41964</v>
      </c>
      <c r="B1710" s="193">
        <v>4104</v>
      </c>
      <c r="C1710" s="322" t="s">
        <v>4923</v>
      </c>
      <c r="D1710" s="308" t="s">
        <v>6609</v>
      </c>
      <c r="E1710" s="309">
        <v>4840.5</v>
      </c>
      <c r="F1710" s="256">
        <v>41965</v>
      </c>
      <c r="G1710" s="34">
        <v>4840.5</v>
      </c>
      <c r="H1710" s="217">
        <f t="shared" si="54"/>
        <v>0</v>
      </c>
      <c r="I1710" s="108" t="s">
        <v>4997</v>
      </c>
      <c r="M1710" s="192">
        <v>41966</v>
      </c>
      <c r="N1710" s="193">
        <v>4225</v>
      </c>
      <c r="O1710" s="322" t="s">
        <v>4923</v>
      </c>
      <c r="P1710" s="20" t="s">
        <v>4948</v>
      </c>
      <c r="Q1710" s="213">
        <v>1006.4</v>
      </c>
      <c r="R1710" s="256">
        <v>41966</v>
      </c>
      <c r="S1710" s="34">
        <v>1006.4</v>
      </c>
      <c r="T1710" s="217">
        <f t="shared" si="53"/>
        <v>0</v>
      </c>
      <c r="U1710" s="32" t="s">
        <v>4992</v>
      </c>
    </row>
    <row r="1711" spans="1:21" x14ac:dyDescent="0.25">
      <c r="A1711" s="192">
        <v>41964</v>
      </c>
      <c r="B1711" s="193">
        <v>4105</v>
      </c>
      <c r="C1711" s="322" t="s">
        <v>4923</v>
      </c>
      <c r="D1711" s="308" t="s">
        <v>6609</v>
      </c>
      <c r="E1711" s="309">
        <v>4095</v>
      </c>
      <c r="F1711" s="256">
        <v>41965</v>
      </c>
      <c r="G1711" s="34">
        <v>4095</v>
      </c>
      <c r="H1711" s="217">
        <f t="shared" si="54"/>
        <v>0</v>
      </c>
      <c r="I1711" s="108" t="s">
        <v>4997</v>
      </c>
      <c r="M1711" s="192">
        <v>41967</v>
      </c>
      <c r="N1711" s="193">
        <v>4265</v>
      </c>
      <c r="O1711" s="322" t="s">
        <v>4923</v>
      </c>
      <c r="P1711" s="308" t="s">
        <v>4948</v>
      </c>
      <c r="Q1711" s="309">
        <v>902.4</v>
      </c>
      <c r="R1711" s="368">
        <v>41967</v>
      </c>
      <c r="S1711" s="42">
        <v>902.4</v>
      </c>
      <c r="T1711" s="217">
        <f t="shared" si="53"/>
        <v>0</v>
      </c>
      <c r="U1711" s="190" t="s">
        <v>4992</v>
      </c>
    </row>
    <row r="1712" spans="1:21" x14ac:dyDescent="0.25">
      <c r="A1712" s="192">
        <v>41964</v>
      </c>
      <c r="B1712" s="193">
        <v>4106</v>
      </c>
      <c r="C1712" s="322" t="s">
        <v>4923</v>
      </c>
      <c r="D1712" s="308" t="s">
        <v>4586</v>
      </c>
      <c r="E1712" s="309">
        <v>355.2</v>
      </c>
      <c r="F1712" s="256">
        <v>41964</v>
      </c>
      <c r="G1712" s="34">
        <v>355.2</v>
      </c>
      <c r="H1712" s="217">
        <f t="shared" si="54"/>
        <v>0</v>
      </c>
      <c r="I1712" s="108" t="s">
        <v>4992</v>
      </c>
      <c r="M1712" s="192">
        <v>41971</v>
      </c>
      <c r="N1712" s="193">
        <v>4630</v>
      </c>
      <c r="O1712" s="322" t="s">
        <v>4923</v>
      </c>
      <c r="P1712" s="199" t="s">
        <v>4948</v>
      </c>
      <c r="Q1712" s="238">
        <v>1216.9000000000001</v>
      </c>
      <c r="R1712" s="256">
        <v>41971</v>
      </c>
      <c r="S1712" s="34">
        <v>1216.9000000000001</v>
      </c>
      <c r="T1712" s="217">
        <f t="shared" si="53"/>
        <v>0</v>
      </c>
      <c r="U1712" s="36" t="s">
        <v>4992</v>
      </c>
    </row>
    <row r="1713" spans="1:21" x14ac:dyDescent="0.25">
      <c r="A1713" s="192">
        <v>41964</v>
      </c>
      <c r="B1713" s="193">
        <v>4107</v>
      </c>
      <c r="C1713" s="322" t="s">
        <v>4923</v>
      </c>
      <c r="D1713" s="308" t="s">
        <v>4649</v>
      </c>
      <c r="E1713" s="309">
        <v>1956</v>
      </c>
      <c r="F1713" s="256">
        <v>41965</v>
      </c>
      <c r="G1713" s="34">
        <v>1956</v>
      </c>
      <c r="H1713" s="217">
        <f t="shared" si="54"/>
        <v>0</v>
      </c>
      <c r="I1713" s="108" t="s">
        <v>4997</v>
      </c>
      <c r="M1713" s="192">
        <v>41949</v>
      </c>
      <c r="N1713" s="193">
        <v>2848</v>
      </c>
      <c r="O1713" s="324" t="s">
        <v>4923</v>
      </c>
      <c r="P1713" s="308" t="s">
        <v>6640</v>
      </c>
      <c r="Q1713" s="309">
        <v>5404.92</v>
      </c>
      <c r="R1713" s="256">
        <v>41949</v>
      </c>
      <c r="S1713" s="42">
        <v>5404.92</v>
      </c>
      <c r="T1713" s="217">
        <f t="shared" si="53"/>
        <v>0</v>
      </c>
      <c r="U1713" s="190" t="s">
        <v>4992</v>
      </c>
    </row>
    <row r="1714" spans="1:21" x14ac:dyDescent="0.25">
      <c r="A1714" s="192">
        <v>41964</v>
      </c>
      <c r="B1714" s="193">
        <v>4108</v>
      </c>
      <c r="C1714" s="322" t="s">
        <v>4923</v>
      </c>
      <c r="D1714" s="308" t="s">
        <v>494</v>
      </c>
      <c r="E1714" s="309">
        <v>2212.8000000000002</v>
      </c>
      <c r="F1714" s="256">
        <v>41964</v>
      </c>
      <c r="G1714" s="34">
        <v>2212.8000000000002</v>
      </c>
      <c r="H1714" s="217">
        <f t="shared" si="54"/>
        <v>0</v>
      </c>
      <c r="I1714" s="108" t="s">
        <v>4992</v>
      </c>
      <c r="J1714" s="21"/>
      <c r="K1714" s="21"/>
      <c r="M1714" s="192">
        <v>41950</v>
      </c>
      <c r="N1714" s="193">
        <v>2976</v>
      </c>
      <c r="O1714" s="324" t="s">
        <v>4923</v>
      </c>
      <c r="P1714" s="20" t="s">
        <v>6640</v>
      </c>
      <c r="Q1714" s="213">
        <v>4529.6000000000004</v>
      </c>
      <c r="R1714" s="256">
        <v>41950</v>
      </c>
      <c r="S1714" s="42">
        <v>4529.6000000000004</v>
      </c>
      <c r="T1714" s="217">
        <f t="shared" si="53"/>
        <v>0</v>
      </c>
      <c r="U1714" s="20" t="s">
        <v>4992</v>
      </c>
    </row>
    <row r="1715" spans="1:21" x14ac:dyDescent="0.25">
      <c r="A1715" s="192">
        <v>41964</v>
      </c>
      <c r="B1715" s="193">
        <v>4109</v>
      </c>
      <c r="C1715" s="322" t="s">
        <v>4923</v>
      </c>
      <c r="D1715" s="308" t="s">
        <v>3431</v>
      </c>
      <c r="E1715" s="309">
        <v>2215</v>
      </c>
      <c r="F1715" s="256">
        <v>41965</v>
      </c>
      <c r="G1715" s="34">
        <v>2215</v>
      </c>
      <c r="H1715" s="217">
        <f t="shared" si="54"/>
        <v>0</v>
      </c>
      <c r="I1715" s="108" t="s">
        <v>4997</v>
      </c>
      <c r="J1715" s="21"/>
      <c r="K1715" s="21"/>
      <c r="M1715" s="192">
        <v>41952</v>
      </c>
      <c r="N1715" s="193">
        <v>3091</v>
      </c>
      <c r="O1715" s="324" t="s">
        <v>4923</v>
      </c>
      <c r="P1715" s="20" t="s">
        <v>6640</v>
      </c>
      <c r="Q1715" s="213">
        <v>6083.92</v>
      </c>
      <c r="R1715" s="256">
        <v>41952</v>
      </c>
      <c r="S1715" s="42">
        <v>6083.92</v>
      </c>
      <c r="T1715" s="217">
        <f t="shared" si="53"/>
        <v>0</v>
      </c>
      <c r="U1715" s="190" t="s">
        <v>4992</v>
      </c>
    </row>
    <row r="1716" spans="1:21" x14ac:dyDescent="0.25">
      <c r="A1716" s="192">
        <v>41964</v>
      </c>
      <c r="B1716" s="193">
        <v>4110</v>
      </c>
      <c r="C1716" s="322" t="s">
        <v>4923</v>
      </c>
      <c r="D1716" s="308" t="s">
        <v>49</v>
      </c>
      <c r="E1716" s="309">
        <v>427.2</v>
      </c>
      <c r="F1716" s="256">
        <v>41964</v>
      </c>
      <c r="G1716" s="34">
        <v>427.2</v>
      </c>
      <c r="H1716" s="217">
        <f t="shared" si="54"/>
        <v>0</v>
      </c>
      <c r="I1716" s="108" t="s">
        <v>4992</v>
      </c>
      <c r="J1716" s="21"/>
      <c r="K1716" s="21"/>
      <c r="M1716" s="192">
        <v>41945</v>
      </c>
      <c r="N1716" s="193">
        <v>2509</v>
      </c>
      <c r="O1716" s="324" t="s">
        <v>4923</v>
      </c>
      <c r="P1716" s="308" t="s">
        <v>5773</v>
      </c>
      <c r="Q1716" s="309">
        <v>6159.22</v>
      </c>
      <c r="R1716" s="256">
        <v>41945</v>
      </c>
      <c r="S1716" s="42">
        <v>6159.22</v>
      </c>
      <c r="T1716" s="77">
        <f t="shared" si="53"/>
        <v>0</v>
      </c>
      <c r="U1716" s="20" t="s">
        <v>4992</v>
      </c>
    </row>
    <row r="1717" spans="1:21" x14ac:dyDescent="0.25">
      <c r="A1717" s="192">
        <v>41964</v>
      </c>
      <c r="B1717" s="193">
        <v>4111</v>
      </c>
      <c r="C1717" s="322" t="s">
        <v>4923</v>
      </c>
      <c r="D1717" s="308" t="s">
        <v>4915</v>
      </c>
      <c r="E1717" s="309">
        <v>6298.5</v>
      </c>
      <c r="F1717" s="256">
        <v>41965</v>
      </c>
      <c r="G1717" s="34">
        <v>6298.5</v>
      </c>
      <c r="H1717" s="217">
        <f t="shared" si="54"/>
        <v>0</v>
      </c>
      <c r="I1717" s="108" t="s">
        <v>6617</v>
      </c>
      <c r="J1717" s="21"/>
      <c r="K1717" s="21"/>
      <c r="M1717" s="192">
        <v>41956</v>
      </c>
      <c r="N1717" s="193">
        <v>3414</v>
      </c>
      <c r="O1717" s="324" t="s">
        <v>4923</v>
      </c>
      <c r="P1717" s="308" t="s">
        <v>5773</v>
      </c>
      <c r="Q1717" s="309">
        <v>5139.32</v>
      </c>
      <c r="R1717" s="256">
        <v>41956</v>
      </c>
      <c r="S1717" s="42">
        <v>5139.32</v>
      </c>
      <c r="T1717" s="217">
        <f t="shared" si="53"/>
        <v>0</v>
      </c>
      <c r="U1717" s="32" t="s">
        <v>4992</v>
      </c>
    </row>
    <row r="1718" spans="1:21" x14ac:dyDescent="0.25">
      <c r="A1718" s="192">
        <v>41964</v>
      </c>
      <c r="B1718" s="193">
        <v>4112</v>
      </c>
      <c r="C1718" s="322" t="s">
        <v>4923</v>
      </c>
      <c r="D1718" s="308" t="s">
        <v>106</v>
      </c>
      <c r="E1718" s="309">
        <v>191822</v>
      </c>
      <c r="F1718" s="256">
        <v>41969</v>
      </c>
      <c r="G1718" s="34">
        <v>191822</v>
      </c>
      <c r="H1718" s="217">
        <f t="shared" si="54"/>
        <v>0</v>
      </c>
      <c r="I1718" s="108" t="s">
        <v>4992</v>
      </c>
      <c r="J1718" s="21"/>
      <c r="K1718" s="21"/>
      <c r="M1718" s="192">
        <v>41957</v>
      </c>
      <c r="N1718" s="193">
        <v>3548</v>
      </c>
      <c r="O1718" s="324" t="s">
        <v>4923</v>
      </c>
      <c r="P1718" s="308" t="s">
        <v>5773</v>
      </c>
      <c r="Q1718" s="309">
        <v>3334.4</v>
      </c>
      <c r="R1718" s="256">
        <v>41957</v>
      </c>
      <c r="S1718" s="42">
        <v>3334.4</v>
      </c>
      <c r="T1718" s="217">
        <f t="shared" si="53"/>
        <v>0</v>
      </c>
      <c r="U1718" s="190" t="s">
        <v>4992</v>
      </c>
    </row>
    <row r="1719" spans="1:21" x14ac:dyDescent="0.25">
      <c r="A1719" s="192">
        <v>41964</v>
      </c>
      <c r="B1719" s="193">
        <v>4113</v>
      </c>
      <c r="C1719" s="322" t="s">
        <v>4923</v>
      </c>
      <c r="D1719" s="308" t="s">
        <v>28</v>
      </c>
      <c r="E1719" s="309">
        <v>9172</v>
      </c>
      <c r="F1719" s="256">
        <v>41964</v>
      </c>
      <c r="G1719" s="34">
        <v>9172</v>
      </c>
      <c r="H1719" s="217">
        <f t="shared" si="54"/>
        <v>0</v>
      </c>
      <c r="I1719" s="108" t="s">
        <v>4992</v>
      </c>
      <c r="J1719" s="21"/>
      <c r="K1719" s="21"/>
      <c r="M1719" s="192">
        <v>41959</v>
      </c>
      <c r="N1719" s="193">
        <v>3672</v>
      </c>
      <c r="O1719" s="324" t="s">
        <v>4923</v>
      </c>
      <c r="P1719" s="20" t="s">
        <v>5773</v>
      </c>
      <c r="Q1719" s="213">
        <v>5666.1</v>
      </c>
      <c r="R1719" s="256">
        <v>41959</v>
      </c>
      <c r="S1719" s="42">
        <v>5666.1</v>
      </c>
      <c r="T1719" s="217">
        <f t="shared" si="53"/>
        <v>0</v>
      </c>
      <c r="U1719" s="20" t="s">
        <v>4992</v>
      </c>
    </row>
    <row r="1720" spans="1:21" x14ac:dyDescent="0.25">
      <c r="A1720" s="192">
        <v>41964</v>
      </c>
      <c r="B1720" s="193">
        <v>4114</v>
      </c>
      <c r="C1720" s="322" t="s">
        <v>4923</v>
      </c>
      <c r="D1720" s="308" t="s">
        <v>4612</v>
      </c>
      <c r="E1720" s="309">
        <v>1050</v>
      </c>
      <c r="F1720" s="256">
        <v>41965</v>
      </c>
      <c r="G1720" s="34">
        <v>1050</v>
      </c>
      <c r="H1720" s="217">
        <f t="shared" si="54"/>
        <v>0</v>
      </c>
      <c r="I1720" s="108" t="s">
        <v>4992</v>
      </c>
      <c r="J1720" s="21"/>
      <c r="K1720" s="21"/>
      <c r="M1720" s="192">
        <v>41963</v>
      </c>
      <c r="N1720" s="193">
        <v>3967</v>
      </c>
      <c r="O1720" s="324" t="s">
        <v>4923</v>
      </c>
      <c r="P1720" s="308" t="s">
        <v>5773</v>
      </c>
      <c r="Q1720" s="309">
        <v>8421.73</v>
      </c>
      <c r="R1720" s="256">
        <v>41963</v>
      </c>
      <c r="S1720" s="42">
        <v>8421.73</v>
      </c>
      <c r="T1720" s="217">
        <f t="shared" si="53"/>
        <v>0</v>
      </c>
      <c r="U1720" s="20" t="s">
        <v>4992</v>
      </c>
    </row>
    <row r="1721" spans="1:21" x14ac:dyDescent="0.25">
      <c r="A1721" s="192">
        <v>41964</v>
      </c>
      <c r="B1721" s="193">
        <v>4115</v>
      </c>
      <c r="C1721" s="322" t="s">
        <v>4923</v>
      </c>
      <c r="D1721" s="308" t="s">
        <v>4612</v>
      </c>
      <c r="E1721" s="309">
        <v>1050</v>
      </c>
      <c r="F1721" s="256">
        <v>41965</v>
      </c>
      <c r="G1721" s="34">
        <v>1050</v>
      </c>
      <c r="H1721" s="217">
        <f t="shared" si="54"/>
        <v>0</v>
      </c>
      <c r="I1721" s="108" t="s">
        <v>4992</v>
      </c>
      <c r="J1721" s="21"/>
      <c r="K1721" s="21"/>
      <c r="M1721" s="192">
        <v>41964</v>
      </c>
      <c r="N1721" s="193">
        <v>4096</v>
      </c>
      <c r="O1721" s="322" t="s">
        <v>4923</v>
      </c>
      <c r="P1721" s="308" t="s">
        <v>5773</v>
      </c>
      <c r="Q1721" s="309">
        <v>3115.9</v>
      </c>
      <c r="R1721" s="256">
        <v>41965</v>
      </c>
      <c r="S1721" s="34">
        <v>3115.9</v>
      </c>
      <c r="T1721" s="217">
        <f t="shared" si="53"/>
        <v>0</v>
      </c>
      <c r="U1721" s="108" t="s">
        <v>4997</v>
      </c>
    </row>
    <row r="1722" spans="1:21" x14ac:dyDescent="0.25">
      <c r="A1722" s="192">
        <v>41964</v>
      </c>
      <c r="B1722" s="193">
        <v>4116</v>
      </c>
      <c r="C1722" s="322" t="s">
        <v>4923</v>
      </c>
      <c r="D1722" s="308" t="s">
        <v>4612</v>
      </c>
      <c r="E1722" s="309">
        <v>1050</v>
      </c>
      <c r="F1722" s="256">
        <v>41965</v>
      </c>
      <c r="G1722" s="34">
        <v>1050</v>
      </c>
      <c r="H1722" s="217">
        <f t="shared" si="54"/>
        <v>0</v>
      </c>
      <c r="I1722" s="108" t="s">
        <v>4992</v>
      </c>
      <c r="J1722" s="21"/>
      <c r="K1722" s="21"/>
      <c r="M1722" s="192">
        <v>41966</v>
      </c>
      <c r="N1722" s="193">
        <v>4226</v>
      </c>
      <c r="O1722" s="322" t="s">
        <v>4923</v>
      </c>
      <c r="P1722" s="20" t="s">
        <v>5773</v>
      </c>
      <c r="Q1722" s="213">
        <v>5359.21</v>
      </c>
      <c r="R1722" s="256">
        <v>41966</v>
      </c>
      <c r="S1722" s="34">
        <v>5359.21</v>
      </c>
      <c r="T1722" s="217">
        <f t="shared" si="53"/>
        <v>0</v>
      </c>
      <c r="U1722" s="32" t="s">
        <v>4992</v>
      </c>
    </row>
    <row r="1723" spans="1:21" x14ac:dyDescent="0.25">
      <c r="A1723" s="192">
        <v>41964</v>
      </c>
      <c r="B1723" s="193">
        <v>4117</v>
      </c>
      <c r="C1723" s="322" t="s">
        <v>4923</v>
      </c>
      <c r="D1723" s="308" t="s">
        <v>4612</v>
      </c>
      <c r="E1723" s="309">
        <v>1050</v>
      </c>
      <c r="F1723" s="256">
        <v>41965</v>
      </c>
      <c r="G1723" s="34">
        <v>1050</v>
      </c>
      <c r="H1723" s="217">
        <f t="shared" si="54"/>
        <v>0</v>
      </c>
      <c r="I1723" s="108" t="s">
        <v>4992</v>
      </c>
      <c r="J1723" s="21"/>
      <c r="K1723" s="21"/>
      <c r="M1723" s="192">
        <v>41970</v>
      </c>
      <c r="N1723" s="193">
        <v>4568</v>
      </c>
      <c r="O1723" s="322" t="s">
        <v>4923</v>
      </c>
      <c r="P1723" s="199" t="s">
        <v>5773</v>
      </c>
      <c r="Q1723" s="238">
        <v>8926.33</v>
      </c>
      <c r="R1723" s="256">
        <v>41970</v>
      </c>
      <c r="S1723" s="229">
        <v>8926.33</v>
      </c>
      <c r="T1723" s="217">
        <f t="shared" si="53"/>
        <v>0</v>
      </c>
      <c r="U1723" s="36" t="s">
        <v>4992</v>
      </c>
    </row>
    <row r="1724" spans="1:21" x14ac:dyDescent="0.25">
      <c r="A1724" s="192">
        <v>41964</v>
      </c>
      <c r="B1724" s="193">
        <v>4118</v>
      </c>
      <c r="C1724" s="322" t="s">
        <v>4923</v>
      </c>
      <c r="D1724" s="308" t="s">
        <v>4612</v>
      </c>
      <c r="E1724" s="309">
        <v>7920</v>
      </c>
      <c r="F1724" s="256">
        <v>41968</v>
      </c>
      <c r="G1724" s="34">
        <v>7920</v>
      </c>
      <c r="H1724" s="217">
        <f t="shared" si="54"/>
        <v>0</v>
      </c>
      <c r="I1724" s="108" t="s">
        <v>4992</v>
      </c>
      <c r="J1724" s="21"/>
      <c r="K1724" s="21"/>
      <c r="M1724" s="192">
        <v>41973</v>
      </c>
      <c r="N1724" s="193">
        <v>4843</v>
      </c>
      <c r="O1724" s="322" t="s">
        <v>4923</v>
      </c>
      <c r="P1724" s="308" t="s">
        <v>5773</v>
      </c>
      <c r="Q1724" s="309">
        <v>8931.1299999999992</v>
      </c>
      <c r="R1724" s="368">
        <v>41973</v>
      </c>
      <c r="S1724" s="229">
        <v>8931.1299999999992</v>
      </c>
      <c r="T1724" s="217">
        <f t="shared" si="53"/>
        <v>0</v>
      </c>
      <c r="U1724" s="20" t="s">
        <v>4992</v>
      </c>
    </row>
    <row r="1725" spans="1:21" x14ac:dyDescent="0.25">
      <c r="A1725" s="192">
        <v>41965</v>
      </c>
      <c r="B1725" s="193">
        <v>4119</v>
      </c>
      <c r="C1725" s="322" t="s">
        <v>4923</v>
      </c>
      <c r="D1725" s="308" t="s">
        <v>28</v>
      </c>
      <c r="E1725" s="309">
        <v>13775.2</v>
      </c>
      <c r="F1725" s="256">
        <v>41965</v>
      </c>
      <c r="G1725" s="34">
        <v>13775.2</v>
      </c>
      <c r="H1725" s="217">
        <f t="shared" si="54"/>
        <v>0</v>
      </c>
      <c r="I1725" s="108" t="s">
        <v>4992</v>
      </c>
      <c r="J1725" s="21"/>
      <c r="K1725" s="21"/>
      <c r="M1725" s="192">
        <v>41947</v>
      </c>
      <c r="N1725" s="193">
        <v>2643</v>
      </c>
      <c r="O1725" s="324" t="s">
        <v>4923</v>
      </c>
      <c r="P1725" s="661" t="s">
        <v>4319</v>
      </c>
      <c r="Q1725" s="309">
        <v>1431.75</v>
      </c>
      <c r="R1725" s="256">
        <v>41947</v>
      </c>
      <c r="S1725" s="42">
        <v>1431.75</v>
      </c>
      <c r="T1725" s="217">
        <f t="shared" si="53"/>
        <v>0</v>
      </c>
      <c r="U1725" s="50" t="s">
        <v>4992</v>
      </c>
    </row>
    <row r="1726" spans="1:21" x14ac:dyDescent="0.25">
      <c r="A1726" s="192">
        <v>41965</v>
      </c>
      <c r="B1726" s="193">
        <v>4120</v>
      </c>
      <c r="C1726" s="322" t="s">
        <v>4923</v>
      </c>
      <c r="D1726" s="308" t="s">
        <v>4921</v>
      </c>
      <c r="E1726" s="309">
        <v>51109.2</v>
      </c>
      <c r="F1726" s="256">
        <v>41972</v>
      </c>
      <c r="G1726" s="34">
        <v>51109.2</v>
      </c>
      <c r="H1726" s="217">
        <f t="shared" si="54"/>
        <v>0</v>
      </c>
      <c r="I1726" s="108" t="s">
        <v>4992</v>
      </c>
      <c r="J1726" s="21"/>
      <c r="K1726" s="21"/>
      <c r="M1726" s="192">
        <v>41952</v>
      </c>
      <c r="N1726" s="193">
        <v>3097</v>
      </c>
      <c r="O1726" s="324" t="s">
        <v>4923</v>
      </c>
      <c r="P1726" s="20" t="s">
        <v>4319</v>
      </c>
      <c r="Q1726" s="213">
        <v>3766.3</v>
      </c>
      <c r="R1726" s="256">
        <v>41952</v>
      </c>
      <c r="S1726" s="42">
        <v>3766.3</v>
      </c>
      <c r="T1726" s="217">
        <f t="shared" si="53"/>
        <v>0</v>
      </c>
      <c r="U1726" s="190" t="s">
        <v>4992</v>
      </c>
    </row>
    <row r="1727" spans="1:21" x14ac:dyDescent="0.25">
      <c r="A1727" s="192">
        <v>41965</v>
      </c>
      <c r="B1727" s="193">
        <v>4121</v>
      </c>
      <c r="C1727" s="322" t="s">
        <v>4923</v>
      </c>
      <c r="D1727" s="308" t="s">
        <v>4319</v>
      </c>
      <c r="E1727" s="309">
        <v>3500</v>
      </c>
      <c r="F1727" s="256">
        <v>41965</v>
      </c>
      <c r="G1727" s="34">
        <v>3500</v>
      </c>
      <c r="H1727" s="217">
        <f t="shared" si="54"/>
        <v>0</v>
      </c>
      <c r="I1727" s="108" t="s">
        <v>4992</v>
      </c>
      <c r="J1727" s="21"/>
      <c r="K1727" s="21"/>
      <c r="M1727" s="192">
        <v>41954</v>
      </c>
      <c r="N1727" s="193">
        <v>3220</v>
      </c>
      <c r="O1727" s="324" t="s">
        <v>4923</v>
      </c>
      <c r="P1727" s="20" t="s">
        <v>4319</v>
      </c>
      <c r="Q1727" s="213">
        <v>4750.2</v>
      </c>
      <c r="R1727" s="256">
        <v>41954</v>
      </c>
      <c r="S1727" s="42">
        <v>4750.2</v>
      </c>
      <c r="T1727" s="217">
        <f t="shared" si="53"/>
        <v>0</v>
      </c>
      <c r="U1727" s="190" t="s">
        <v>4992</v>
      </c>
    </row>
    <row r="1728" spans="1:21" x14ac:dyDescent="0.25">
      <c r="A1728" s="192">
        <v>41965</v>
      </c>
      <c r="B1728" s="193">
        <v>4122</v>
      </c>
      <c r="C1728" s="322" t="s">
        <v>4923</v>
      </c>
      <c r="D1728" s="308" t="s">
        <v>4826</v>
      </c>
      <c r="E1728" s="309">
        <v>3900</v>
      </c>
      <c r="F1728" s="256">
        <v>41965</v>
      </c>
      <c r="G1728" s="34">
        <v>3900</v>
      </c>
      <c r="H1728" s="217">
        <f t="shared" si="54"/>
        <v>0</v>
      </c>
      <c r="I1728" s="108" t="s">
        <v>4992</v>
      </c>
      <c r="J1728" s="21"/>
      <c r="K1728" s="21"/>
      <c r="M1728" s="192">
        <v>41956</v>
      </c>
      <c r="N1728" s="193">
        <v>3368</v>
      </c>
      <c r="O1728" s="324" t="s">
        <v>4923</v>
      </c>
      <c r="P1728" s="20" t="s">
        <v>4319</v>
      </c>
      <c r="Q1728" s="213">
        <v>11405.4</v>
      </c>
      <c r="R1728" s="256">
        <v>41956</v>
      </c>
      <c r="S1728" s="42">
        <v>11405.4</v>
      </c>
      <c r="T1728" s="217">
        <f t="shared" si="53"/>
        <v>0</v>
      </c>
      <c r="U1728" s="190" t="s">
        <v>4992</v>
      </c>
    </row>
    <row r="1729" spans="1:21" x14ac:dyDescent="0.25">
      <c r="A1729" s="192">
        <v>41965</v>
      </c>
      <c r="B1729" s="193">
        <v>4123</v>
      </c>
      <c r="C1729" s="322" t="s">
        <v>4923</v>
      </c>
      <c r="D1729" s="308" t="s">
        <v>4918</v>
      </c>
      <c r="E1729" s="309">
        <v>98673</v>
      </c>
      <c r="F1729" s="256">
        <v>41967</v>
      </c>
      <c r="G1729" s="34">
        <v>98673</v>
      </c>
      <c r="H1729" s="217">
        <f t="shared" si="54"/>
        <v>0</v>
      </c>
      <c r="I1729" s="108" t="s">
        <v>5000</v>
      </c>
      <c r="J1729" s="21"/>
      <c r="K1729" s="21"/>
      <c r="M1729" s="192">
        <v>41957</v>
      </c>
      <c r="N1729" s="193">
        <v>3555</v>
      </c>
      <c r="O1729" s="324" t="s">
        <v>4923</v>
      </c>
      <c r="P1729" s="308" t="s">
        <v>4319</v>
      </c>
      <c r="Q1729" s="309">
        <v>2500.1999999999998</v>
      </c>
      <c r="R1729" s="256">
        <v>41958</v>
      </c>
      <c r="S1729" s="42">
        <v>2500.1999999999998</v>
      </c>
      <c r="T1729" s="217">
        <f t="shared" si="53"/>
        <v>0</v>
      </c>
      <c r="U1729" s="190" t="s">
        <v>4992</v>
      </c>
    </row>
    <row r="1730" spans="1:21" x14ac:dyDescent="0.25">
      <c r="A1730" s="192">
        <v>41965</v>
      </c>
      <c r="B1730" s="193">
        <v>4124</v>
      </c>
      <c r="C1730" s="322" t="s">
        <v>4923</v>
      </c>
      <c r="D1730" s="308" t="s">
        <v>23</v>
      </c>
      <c r="E1730" s="309">
        <v>1931.7</v>
      </c>
      <c r="F1730" s="256">
        <v>41965</v>
      </c>
      <c r="G1730" s="34">
        <v>1931.7</v>
      </c>
      <c r="H1730" s="217">
        <f t="shared" si="54"/>
        <v>0</v>
      </c>
      <c r="I1730" s="108" t="s">
        <v>4992</v>
      </c>
      <c r="M1730" s="192">
        <v>41959</v>
      </c>
      <c r="N1730" s="193">
        <v>3641</v>
      </c>
      <c r="O1730" s="324" t="s">
        <v>4923</v>
      </c>
      <c r="P1730" s="20" t="s">
        <v>4319</v>
      </c>
      <c r="Q1730" s="213">
        <v>1838</v>
      </c>
      <c r="R1730" s="256">
        <v>41959</v>
      </c>
      <c r="S1730" s="42">
        <v>1838</v>
      </c>
      <c r="T1730" s="217">
        <f t="shared" si="53"/>
        <v>0</v>
      </c>
      <c r="U1730" s="20" t="s">
        <v>4992</v>
      </c>
    </row>
    <row r="1731" spans="1:21" x14ac:dyDescent="0.25">
      <c r="A1731" s="192">
        <v>41965</v>
      </c>
      <c r="B1731" s="193">
        <v>4125</v>
      </c>
      <c r="C1731" s="322" t="s">
        <v>4923</v>
      </c>
      <c r="D1731" s="308" t="s">
        <v>4915</v>
      </c>
      <c r="E1731" s="309">
        <v>22446.799999999999</v>
      </c>
      <c r="F1731" s="256">
        <v>41965</v>
      </c>
      <c r="G1731" s="34">
        <v>22446.799999999999</v>
      </c>
      <c r="H1731" s="217">
        <f t="shared" si="54"/>
        <v>0</v>
      </c>
      <c r="I1731" s="108" t="s">
        <v>4992</v>
      </c>
      <c r="M1731" s="192">
        <v>41960</v>
      </c>
      <c r="N1731" s="193">
        <v>3682</v>
      </c>
      <c r="O1731" s="324" t="s">
        <v>4923</v>
      </c>
      <c r="P1731" s="20" t="s">
        <v>4319</v>
      </c>
      <c r="Q1731" s="213">
        <v>7484.4</v>
      </c>
      <c r="R1731" s="256">
        <v>41960</v>
      </c>
      <c r="S1731" s="42">
        <v>7484.4</v>
      </c>
      <c r="T1731" s="217">
        <f t="shared" ref="T1731:T1794" si="55">Q1731-S1731</f>
        <v>0</v>
      </c>
      <c r="U1731" s="20" t="s">
        <v>4992</v>
      </c>
    </row>
    <row r="1732" spans="1:21" x14ac:dyDescent="0.25">
      <c r="A1732" s="192">
        <v>41965</v>
      </c>
      <c r="B1732" s="193">
        <v>4126</v>
      </c>
      <c r="C1732" s="322" t="s">
        <v>4923</v>
      </c>
      <c r="D1732" s="308" t="s">
        <v>2369</v>
      </c>
      <c r="E1732" s="309">
        <v>1676.1</v>
      </c>
      <c r="F1732" s="256">
        <v>41965</v>
      </c>
      <c r="G1732" s="34">
        <v>1676.1</v>
      </c>
      <c r="H1732" s="217">
        <f t="shared" si="54"/>
        <v>0</v>
      </c>
      <c r="I1732" s="108" t="s">
        <v>4992</v>
      </c>
      <c r="M1732" s="192">
        <v>41963</v>
      </c>
      <c r="N1732" s="193">
        <v>3932</v>
      </c>
      <c r="O1732" s="324" t="s">
        <v>4923</v>
      </c>
      <c r="P1732" s="308" t="s">
        <v>4319</v>
      </c>
      <c r="Q1732" s="309">
        <v>1717.2</v>
      </c>
      <c r="R1732" s="256">
        <v>41963</v>
      </c>
      <c r="S1732" s="42">
        <v>1717.2</v>
      </c>
      <c r="T1732" s="217">
        <f t="shared" si="55"/>
        <v>0</v>
      </c>
      <c r="U1732" s="20" t="s">
        <v>4992</v>
      </c>
    </row>
    <row r="1733" spans="1:21" x14ac:dyDescent="0.25">
      <c r="A1733" s="192">
        <v>41965</v>
      </c>
      <c r="B1733" s="193">
        <v>4127</v>
      </c>
      <c r="C1733" s="322" t="s">
        <v>4923</v>
      </c>
      <c r="D1733" s="308" t="s">
        <v>3366</v>
      </c>
      <c r="E1733" s="309">
        <v>2432</v>
      </c>
      <c r="F1733" s="256">
        <v>41965</v>
      </c>
      <c r="G1733" s="34">
        <v>2432</v>
      </c>
      <c r="H1733" s="217">
        <f t="shared" si="54"/>
        <v>0</v>
      </c>
      <c r="I1733" s="108" t="s">
        <v>5010</v>
      </c>
      <c r="M1733" s="192">
        <v>41965</v>
      </c>
      <c r="N1733" s="193">
        <v>4121</v>
      </c>
      <c r="O1733" s="322" t="s">
        <v>4923</v>
      </c>
      <c r="P1733" s="308" t="s">
        <v>4319</v>
      </c>
      <c r="Q1733" s="309">
        <v>3500</v>
      </c>
      <c r="R1733" s="256">
        <v>41965</v>
      </c>
      <c r="S1733" s="34">
        <v>3500</v>
      </c>
      <c r="T1733" s="217">
        <f t="shared" si="55"/>
        <v>0</v>
      </c>
      <c r="U1733" s="108" t="s">
        <v>4992</v>
      </c>
    </row>
    <row r="1734" spans="1:21" x14ac:dyDescent="0.25">
      <c r="A1734" s="192">
        <v>41965</v>
      </c>
      <c r="B1734" s="193">
        <v>4128</v>
      </c>
      <c r="C1734" s="322" t="s">
        <v>4923</v>
      </c>
      <c r="D1734" s="308" t="s">
        <v>52</v>
      </c>
      <c r="E1734" s="309">
        <v>5756</v>
      </c>
      <c r="F1734" s="256">
        <v>41965</v>
      </c>
      <c r="G1734" s="34">
        <v>5756</v>
      </c>
      <c r="H1734" s="217">
        <f t="shared" si="54"/>
        <v>0</v>
      </c>
      <c r="I1734" s="108" t="s">
        <v>4997</v>
      </c>
      <c r="M1734" s="192">
        <v>41966</v>
      </c>
      <c r="N1734" s="193">
        <v>4255</v>
      </c>
      <c r="O1734" s="322" t="s">
        <v>4923</v>
      </c>
      <c r="P1734" s="308" t="s">
        <v>4319</v>
      </c>
      <c r="Q1734" s="309">
        <v>1864.4</v>
      </c>
      <c r="R1734" s="256">
        <v>41966</v>
      </c>
      <c r="S1734" s="42">
        <v>1864.4</v>
      </c>
      <c r="T1734" s="217">
        <f t="shared" si="55"/>
        <v>0</v>
      </c>
      <c r="U1734" s="20" t="s">
        <v>4992</v>
      </c>
    </row>
    <row r="1735" spans="1:21" x14ac:dyDescent="0.25">
      <c r="A1735" s="192">
        <v>41965</v>
      </c>
      <c r="B1735" s="193">
        <v>4129</v>
      </c>
      <c r="C1735" s="322" t="s">
        <v>4923</v>
      </c>
      <c r="D1735" s="308" t="s">
        <v>35</v>
      </c>
      <c r="E1735" s="309">
        <v>4126.2</v>
      </c>
      <c r="F1735" s="256">
        <v>41966</v>
      </c>
      <c r="G1735" s="34">
        <v>4126.2</v>
      </c>
      <c r="H1735" s="217">
        <f t="shared" si="54"/>
        <v>0</v>
      </c>
      <c r="I1735" s="108" t="s">
        <v>4992</v>
      </c>
      <c r="M1735" s="192">
        <v>41967</v>
      </c>
      <c r="N1735" s="193">
        <v>4257</v>
      </c>
      <c r="O1735" s="322" t="s">
        <v>4923</v>
      </c>
      <c r="P1735" s="308" t="s">
        <v>4319</v>
      </c>
      <c r="Q1735" s="309">
        <v>4774.5</v>
      </c>
      <c r="R1735" s="256">
        <v>41967</v>
      </c>
      <c r="S1735" s="42">
        <v>4774.5</v>
      </c>
      <c r="T1735" s="217">
        <f t="shared" si="55"/>
        <v>0</v>
      </c>
      <c r="U1735" s="20" t="s">
        <v>4992</v>
      </c>
    </row>
    <row r="1736" spans="1:21" x14ac:dyDescent="0.25">
      <c r="A1736" s="192">
        <v>41965</v>
      </c>
      <c r="B1736" s="193">
        <v>4130</v>
      </c>
      <c r="C1736" s="322" t="s">
        <v>4923</v>
      </c>
      <c r="D1736" s="308" t="s">
        <v>110</v>
      </c>
      <c r="E1736" s="309">
        <v>46138.400000000001</v>
      </c>
      <c r="F1736" s="412">
        <v>41978</v>
      </c>
      <c r="G1736" s="40">
        <v>46138.400000000001</v>
      </c>
      <c r="H1736" s="217">
        <f t="shared" ref="H1736:H1799" si="56">E1736-G1736</f>
        <v>0</v>
      </c>
      <c r="I1736" s="108" t="s">
        <v>4992</v>
      </c>
      <c r="M1736" s="192">
        <v>41968</v>
      </c>
      <c r="N1736" s="193">
        <v>4364</v>
      </c>
      <c r="O1736" s="322" t="s">
        <v>4923</v>
      </c>
      <c r="P1736" s="20" t="s">
        <v>4319</v>
      </c>
      <c r="Q1736" s="213">
        <v>2852</v>
      </c>
      <c r="R1736" s="256">
        <v>41968</v>
      </c>
      <c r="S1736" s="34">
        <v>2852</v>
      </c>
      <c r="T1736" s="217">
        <f t="shared" si="55"/>
        <v>0</v>
      </c>
      <c r="U1736" s="32" t="s">
        <v>4992</v>
      </c>
    </row>
    <row r="1737" spans="1:21" x14ac:dyDescent="0.25">
      <c r="A1737" s="192">
        <v>41965</v>
      </c>
      <c r="B1737" s="193">
        <v>4131</v>
      </c>
      <c r="C1737" s="322" t="s">
        <v>4923</v>
      </c>
      <c r="D1737" s="308" t="s">
        <v>2540</v>
      </c>
      <c r="E1737" s="309">
        <v>13234.8</v>
      </c>
      <c r="F1737" s="256">
        <v>41965</v>
      </c>
      <c r="G1737" s="34">
        <v>13234.8</v>
      </c>
      <c r="H1737" s="217">
        <f t="shared" si="56"/>
        <v>0</v>
      </c>
      <c r="I1737" s="108" t="s">
        <v>4992</v>
      </c>
      <c r="M1737" s="192">
        <v>41970</v>
      </c>
      <c r="N1737" s="193">
        <v>4516</v>
      </c>
      <c r="O1737" s="322" t="s">
        <v>4923</v>
      </c>
      <c r="P1737" s="308" t="s">
        <v>4319</v>
      </c>
      <c r="Q1737" s="309">
        <v>12964.2</v>
      </c>
      <c r="R1737" s="256">
        <v>41970</v>
      </c>
      <c r="S1737" s="229">
        <v>12964.2</v>
      </c>
      <c r="T1737" s="217">
        <f t="shared" si="55"/>
        <v>0</v>
      </c>
      <c r="U1737" s="20" t="s">
        <v>4992</v>
      </c>
    </row>
    <row r="1738" spans="1:21" x14ac:dyDescent="0.25">
      <c r="A1738" s="192">
        <v>41965</v>
      </c>
      <c r="B1738" s="193">
        <v>4132</v>
      </c>
      <c r="C1738" s="322" t="s">
        <v>4923</v>
      </c>
      <c r="D1738" s="308" t="s">
        <v>123</v>
      </c>
      <c r="E1738" s="309">
        <v>5724</v>
      </c>
      <c r="F1738" s="256">
        <v>41966</v>
      </c>
      <c r="G1738" s="34">
        <v>5724</v>
      </c>
      <c r="H1738" s="217">
        <f t="shared" si="56"/>
        <v>0</v>
      </c>
      <c r="I1738" s="108" t="s">
        <v>4992</v>
      </c>
      <c r="M1738" s="192">
        <v>41971</v>
      </c>
      <c r="N1738" s="193">
        <v>4619</v>
      </c>
      <c r="O1738" s="322" t="s">
        <v>4923</v>
      </c>
      <c r="P1738" s="199" t="s">
        <v>4319</v>
      </c>
      <c r="Q1738" s="238">
        <v>4242</v>
      </c>
      <c r="R1738" s="256">
        <v>41971</v>
      </c>
      <c r="S1738" s="34">
        <v>4242</v>
      </c>
      <c r="T1738" s="217">
        <f t="shared" si="55"/>
        <v>0</v>
      </c>
      <c r="U1738" s="36" t="s">
        <v>4992</v>
      </c>
    </row>
    <row r="1739" spans="1:21" x14ac:dyDescent="0.25">
      <c r="A1739" s="192">
        <v>41965</v>
      </c>
      <c r="B1739" s="193">
        <v>4133</v>
      </c>
      <c r="C1739" s="322" t="s">
        <v>4923</v>
      </c>
      <c r="D1739" s="308" t="s">
        <v>6120</v>
      </c>
      <c r="E1739" s="309">
        <v>11250</v>
      </c>
      <c r="F1739" s="256">
        <v>41968</v>
      </c>
      <c r="G1739" s="34">
        <v>11250</v>
      </c>
      <c r="H1739" s="217">
        <f t="shared" si="56"/>
        <v>0</v>
      </c>
      <c r="I1739" s="108" t="s">
        <v>4997</v>
      </c>
      <c r="M1739" s="192">
        <v>41972</v>
      </c>
      <c r="N1739" s="193">
        <v>4726</v>
      </c>
      <c r="O1739" s="322" t="s">
        <v>4923</v>
      </c>
      <c r="P1739" s="308" t="s">
        <v>4319</v>
      </c>
      <c r="Q1739" s="309">
        <v>2388</v>
      </c>
      <c r="R1739" s="256">
        <v>41972</v>
      </c>
      <c r="S1739" s="229">
        <v>2388</v>
      </c>
      <c r="T1739" s="217">
        <f t="shared" si="55"/>
        <v>0</v>
      </c>
      <c r="U1739" s="20" t="s">
        <v>4992</v>
      </c>
    </row>
    <row r="1740" spans="1:21" x14ac:dyDescent="0.25">
      <c r="A1740" s="192">
        <v>41965</v>
      </c>
      <c r="B1740" s="193">
        <v>4134</v>
      </c>
      <c r="C1740" s="322" t="s">
        <v>4923</v>
      </c>
      <c r="D1740" s="308" t="s">
        <v>4953</v>
      </c>
      <c r="E1740" s="309">
        <v>16335.2</v>
      </c>
      <c r="F1740" s="256">
        <v>41968</v>
      </c>
      <c r="G1740" s="34">
        <v>16335.2</v>
      </c>
      <c r="H1740" s="217">
        <f t="shared" si="56"/>
        <v>0</v>
      </c>
      <c r="I1740" s="108" t="s">
        <v>4992</v>
      </c>
      <c r="M1740" s="192">
        <v>41973</v>
      </c>
      <c r="N1740" s="193">
        <v>4864</v>
      </c>
      <c r="O1740" s="322" t="s">
        <v>4923</v>
      </c>
      <c r="P1740" s="308" t="s">
        <v>4319</v>
      </c>
      <c r="Q1740" s="309">
        <v>11408.6</v>
      </c>
      <c r="R1740" s="368">
        <v>41973</v>
      </c>
      <c r="S1740" s="229">
        <v>11408.6</v>
      </c>
      <c r="T1740" s="217">
        <f t="shared" si="55"/>
        <v>0</v>
      </c>
      <c r="U1740" s="20" t="s">
        <v>4992</v>
      </c>
    </row>
    <row r="1741" spans="1:21" x14ac:dyDescent="0.25">
      <c r="A1741" s="192">
        <v>41965</v>
      </c>
      <c r="B1741" s="193">
        <v>4135</v>
      </c>
      <c r="C1741" s="322" t="s">
        <v>4923</v>
      </c>
      <c r="D1741" s="308" t="s">
        <v>4953</v>
      </c>
      <c r="E1741" s="309">
        <v>4476</v>
      </c>
      <c r="F1741" s="256">
        <v>41968</v>
      </c>
      <c r="G1741" s="34">
        <v>4476</v>
      </c>
      <c r="H1741" s="217">
        <f t="shared" si="56"/>
        <v>0</v>
      </c>
      <c r="I1741" s="108" t="s">
        <v>4995</v>
      </c>
      <c r="M1741" s="192">
        <v>41973</v>
      </c>
      <c r="N1741" s="193">
        <v>4866</v>
      </c>
      <c r="O1741" s="322" t="s">
        <v>4923</v>
      </c>
      <c r="P1741" s="308" t="s">
        <v>4319</v>
      </c>
      <c r="Q1741" s="309">
        <v>1497.6</v>
      </c>
      <c r="R1741" s="368">
        <v>41973</v>
      </c>
      <c r="S1741" s="229">
        <v>1497.6</v>
      </c>
      <c r="T1741" s="217">
        <f t="shared" si="55"/>
        <v>0</v>
      </c>
      <c r="U1741" s="20" t="s">
        <v>4992</v>
      </c>
    </row>
    <row r="1742" spans="1:21" x14ac:dyDescent="0.25">
      <c r="A1742" s="192">
        <v>41965</v>
      </c>
      <c r="B1742" s="193">
        <v>4136</v>
      </c>
      <c r="C1742" s="322" t="s">
        <v>4923</v>
      </c>
      <c r="D1742" s="308" t="s">
        <v>339</v>
      </c>
      <c r="E1742" s="309">
        <v>952.2</v>
      </c>
      <c r="F1742" s="256">
        <v>41965</v>
      </c>
      <c r="G1742" s="34">
        <v>952.2</v>
      </c>
      <c r="H1742" s="217">
        <f t="shared" si="56"/>
        <v>0</v>
      </c>
      <c r="I1742" s="108" t="s">
        <v>6049</v>
      </c>
      <c r="M1742" s="192">
        <v>41945</v>
      </c>
      <c r="N1742" s="193">
        <v>2529</v>
      </c>
      <c r="O1742" s="324" t="s">
        <v>4923</v>
      </c>
      <c r="P1742" s="661" t="s">
        <v>6615</v>
      </c>
      <c r="Q1742" s="309">
        <v>2516.8000000000002</v>
      </c>
      <c r="R1742" s="256">
        <v>41945</v>
      </c>
      <c r="S1742" s="42">
        <v>2516.8000000000002</v>
      </c>
      <c r="T1742" s="77">
        <f t="shared" si="55"/>
        <v>0</v>
      </c>
      <c r="U1742" s="50" t="s">
        <v>5032</v>
      </c>
    </row>
    <row r="1743" spans="1:21" x14ac:dyDescent="0.25">
      <c r="A1743" s="192">
        <v>41965</v>
      </c>
      <c r="B1743" s="193">
        <v>4137</v>
      </c>
      <c r="C1743" s="322" t="s">
        <v>4923</v>
      </c>
      <c r="D1743" s="308" t="s">
        <v>116</v>
      </c>
      <c r="E1743" s="309">
        <v>3284</v>
      </c>
      <c r="F1743" s="256">
        <v>41965</v>
      </c>
      <c r="G1743" s="34">
        <v>3284</v>
      </c>
      <c r="H1743" s="217">
        <f t="shared" si="56"/>
        <v>0</v>
      </c>
      <c r="I1743" s="108" t="s">
        <v>4992</v>
      </c>
      <c r="M1743" s="192">
        <v>41954</v>
      </c>
      <c r="N1743" s="193">
        <v>3226</v>
      </c>
      <c r="O1743" s="324" t="s">
        <v>4923</v>
      </c>
      <c r="P1743" s="20" t="s">
        <v>6615</v>
      </c>
      <c r="Q1743" s="213">
        <v>320</v>
      </c>
      <c r="R1743" s="256">
        <v>41954</v>
      </c>
      <c r="S1743" s="42">
        <v>320</v>
      </c>
      <c r="T1743" s="217">
        <f t="shared" si="55"/>
        <v>0</v>
      </c>
      <c r="U1743" s="190" t="s">
        <v>4992</v>
      </c>
    </row>
    <row r="1744" spans="1:21" x14ac:dyDescent="0.25">
      <c r="A1744" s="192">
        <v>41965</v>
      </c>
      <c r="B1744" s="193">
        <v>4138</v>
      </c>
      <c r="C1744" s="322" t="s">
        <v>4923</v>
      </c>
      <c r="D1744" s="295" t="s">
        <v>53</v>
      </c>
      <c r="E1744" s="296">
        <v>0</v>
      </c>
      <c r="F1744" s="256"/>
      <c r="G1744" s="34"/>
      <c r="H1744" s="217">
        <f t="shared" si="56"/>
        <v>0</v>
      </c>
      <c r="I1744" s="108" t="s">
        <v>3076</v>
      </c>
      <c r="M1744" s="192">
        <v>41973</v>
      </c>
      <c r="N1744" s="193">
        <v>4865</v>
      </c>
      <c r="O1744" s="322" t="s">
        <v>4923</v>
      </c>
      <c r="P1744" s="308" t="s">
        <v>17</v>
      </c>
      <c r="Q1744" s="309">
        <v>2884.2</v>
      </c>
      <c r="R1744" s="368">
        <v>41973</v>
      </c>
      <c r="S1744" s="229">
        <v>2884.2</v>
      </c>
      <c r="T1744" s="217">
        <f t="shared" si="55"/>
        <v>0</v>
      </c>
      <c r="U1744" s="20" t="s">
        <v>4992</v>
      </c>
    </row>
    <row r="1745" spans="1:21" x14ac:dyDescent="0.25">
      <c r="A1745" s="192">
        <v>41965</v>
      </c>
      <c r="B1745" s="193">
        <v>4139</v>
      </c>
      <c r="C1745" s="322" t="s">
        <v>4923</v>
      </c>
      <c r="D1745" s="308" t="s">
        <v>4257</v>
      </c>
      <c r="E1745" s="309">
        <v>392</v>
      </c>
      <c r="F1745" s="256">
        <v>41965</v>
      </c>
      <c r="G1745" s="34">
        <v>392</v>
      </c>
      <c r="H1745" s="217">
        <f t="shared" si="56"/>
        <v>0</v>
      </c>
      <c r="I1745" s="108" t="s">
        <v>4992</v>
      </c>
      <c r="K1745" s="33"/>
      <c r="M1745" s="192">
        <v>41946</v>
      </c>
      <c r="N1745" s="193">
        <v>2616</v>
      </c>
      <c r="O1745" s="324" t="s">
        <v>4923</v>
      </c>
      <c r="P1745" s="661" t="s">
        <v>4603</v>
      </c>
      <c r="Q1745" s="309">
        <v>8791.98</v>
      </c>
      <c r="R1745" s="256">
        <v>41948</v>
      </c>
      <c r="S1745" s="42">
        <v>8791.98</v>
      </c>
      <c r="T1745" s="217">
        <f t="shared" si="55"/>
        <v>0</v>
      </c>
      <c r="U1745" s="50" t="s">
        <v>5009</v>
      </c>
    </row>
    <row r="1746" spans="1:21" x14ac:dyDescent="0.25">
      <c r="A1746" s="192">
        <v>41965</v>
      </c>
      <c r="B1746" s="193">
        <v>4140</v>
      </c>
      <c r="C1746" s="322" t="s">
        <v>4923</v>
      </c>
      <c r="D1746" s="308" t="s">
        <v>882</v>
      </c>
      <c r="E1746" s="309">
        <v>31141.5</v>
      </c>
      <c r="F1746" s="428" t="s">
        <v>7033</v>
      </c>
      <c r="G1746" s="40">
        <f>5000+5000+5000+5000+5000+5000+1141.5</f>
        <v>31141.5</v>
      </c>
      <c r="H1746" s="217">
        <f t="shared" si="56"/>
        <v>0</v>
      </c>
      <c r="I1746" s="108" t="s">
        <v>4995</v>
      </c>
      <c r="K1746" s="33"/>
      <c r="M1746" s="192">
        <v>41949</v>
      </c>
      <c r="N1746" s="193">
        <v>2870</v>
      </c>
      <c r="O1746" s="324" t="s">
        <v>4923</v>
      </c>
      <c r="P1746" s="308" t="s">
        <v>4603</v>
      </c>
      <c r="Q1746" s="309">
        <v>17667.599999999999</v>
      </c>
      <c r="R1746" s="256">
        <v>41951</v>
      </c>
      <c r="S1746" s="42">
        <v>17667.599999999999</v>
      </c>
      <c r="T1746" s="217">
        <f t="shared" si="55"/>
        <v>0</v>
      </c>
      <c r="U1746" s="20" t="s">
        <v>5009</v>
      </c>
    </row>
    <row r="1747" spans="1:21" x14ac:dyDescent="0.25">
      <c r="A1747" s="192">
        <v>41965</v>
      </c>
      <c r="B1747" s="193">
        <v>4141</v>
      </c>
      <c r="C1747" s="322" t="s">
        <v>4923</v>
      </c>
      <c r="D1747" s="308" t="s">
        <v>67</v>
      </c>
      <c r="E1747" s="309">
        <v>4215.6000000000004</v>
      </c>
      <c r="F1747" s="256">
        <v>41965</v>
      </c>
      <c r="G1747" s="34">
        <v>4215.6000000000004</v>
      </c>
      <c r="H1747" s="217">
        <f t="shared" si="56"/>
        <v>0</v>
      </c>
      <c r="I1747" s="108" t="s">
        <v>4997</v>
      </c>
      <c r="M1747" s="192">
        <v>41949</v>
      </c>
      <c r="N1747" s="193">
        <v>2871</v>
      </c>
      <c r="O1747" s="324" t="s">
        <v>4923</v>
      </c>
      <c r="P1747" s="308" t="s">
        <v>4603</v>
      </c>
      <c r="Q1747" s="309">
        <v>4990.7</v>
      </c>
      <c r="R1747" s="256">
        <v>41951</v>
      </c>
      <c r="S1747" s="42">
        <v>4990.7</v>
      </c>
      <c r="T1747" s="217">
        <f t="shared" si="55"/>
        <v>0</v>
      </c>
      <c r="U1747" s="20" t="s">
        <v>5009</v>
      </c>
    </row>
    <row r="1748" spans="1:21" x14ac:dyDescent="0.25">
      <c r="A1748" s="192">
        <v>41965</v>
      </c>
      <c r="B1748" s="193">
        <v>4142</v>
      </c>
      <c r="C1748" s="322" t="s">
        <v>4923</v>
      </c>
      <c r="D1748" s="308" t="s">
        <v>2578</v>
      </c>
      <c r="E1748" s="309">
        <v>2873.8</v>
      </c>
      <c r="F1748" s="256">
        <v>41965</v>
      </c>
      <c r="G1748" s="34">
        <v>2873.8</v>
      </c>
      <c r="H1748" s="217">
        <f t="shared" si="56"/>
        <v>0</v>
      </c>
      <c r="I1748" s="108" t="s">
        <v>4995</v>
      </c>
      <c r="M1748" s="192">
        <v>41956</v>
      </c>
      <c r="N1748" s="193">
        <v>3463</v>
      </c>
      <c r="O1748" s="324" t="s">
        <v>4923</v>
      </c>
      <c r="P1748" s="20" t="s">
        <v>4603</v>
      </c>
      <c r="Q1748" s="213">
        <v>15066.2</v>
      </c>
      <c r="R1748" s="256">
        <v>41958</v>
      </c>
      <c r="S1748" s="42">
        <v>15066.2</v>
      </c>
      <c r="T1748" s="217">
        <f t="shared" si="55"/>
        <v>0</v>
      </c>
      <c r="U1748" s="20" t="s">
        <v>5009</v>
      </c>
    </row>
    <row r="1749" spans="1:21" x14ac:dyDescent="0.25">
      <c r="A1749" s="192">
        <v>41965</v>
      </c>
      <c r="B1749" s="193">
        <v>4143</v>
      </c>
      <c r="C1749" s="322" t="s">
        <v>4923</v>
      </c>
      <c r="D1749" s="308" t="s">
        <v>2382</v>
      </c>
      <c r="E1749" s="309">
        <v>34274</v>
      </c>
      <c r="F1749" s="256">
        <v>41967</v>
      </c>
      <c r="G1749" s="34">
        <v>34274</v>
      </c>
      <c r="H1749" s="217">
        <f t="shared" si="56"/>
        <v>0</v>
      </c>
      <c r="I1749" s="108" t="s">
        <v>4992</v>
      </c>
      <c r="M1749" s="192">
        <v>41960</v>
      </c>
      <c r="N1749" s="193">
        <v>3758</v>
      </c>
      <c r="O1749" s="324" t="s">
        <v>4923</v>
      </c>
      <c r="P1749" s="20" t="s">
        <v>4603</v>
      </c>
      <c r="Q1749" s="213">
        <v>2303.38</v>
      </c>
      <c r="R1749" s="256">
        <v>41962</v>
      </c>
      <c r="S1749" s="229">
        <v>2303.38</v>
      </c>
      <c r="T1749" s="217">
        <f t="shared" si="55"/>
        <v>0</v>
      </c>
      <c r="U1749" s="190" t="s">
        <v>5009</v>
      </c>
    </row>
    <row r="1750" spans="1:21" x14ac:dyDescent="0.25">
      <c r="A1750" s="192">
        <v>41965</v>
      </c>
      <c r="B1750" s="193">
        <v>4144</v>
      </c>
      <c r="C1750" s="322" t="s">
        <v>4923</v>
      </c>
      <c r="D1750" s="308" t="s">
        <v>5732</v>
      </c>
      <c r="E1750" s="309">
        <v>2839.2</v>
      </c>
      <c r="F1750" s="256">
        <v>41965</v>
      </c>
      <c r="G1750" s="34">
        <v>2839.2</v>
      </c>
      <c r="H1750" s="217">
        <f t="shared" si="56"/>
        <v>0</v>
      </c>
      <c r="I1750" s="108" t="s">
        <v>4995</v>
      </c>
      <c r="M1750" s="192">
        <v>41963</v>
      </c>
      <c r="N1750" s="193">
        <v>4021</v>
      </c>
      <c r="O1750" s="322" t="s">
        <v>4923</v>
      </c>
      <c r="P1750" s="308" t="s">
        <v>4603</v>
      </c>
      <c r="Q1750" s="309">
        <v>15703.2</v>
      </c>
      <c r="R1750" s="256">
        <v>41965</v>
      </c>
      <c r="S1750" s="42">
        <v>15703.2</v>
      </c>
      <c r="T1750" s="217">
        <f t="shared" si="55"/>
        <v>0</v>
      </c>
      <c r="U1750" s="20" t="s">
        <v>5009</v>
      </c>
    </row>
    <row r="1751" spans="1:21" x14ac:dyDescent="0.25">
      <c r="A1751" s="192">
        <v>41965</v>
      </c>
      <c r="B1751" s="193">
        <v>4145</v>
      </c>
      <c r="C1751" s="322" t="s">
        <v>4923</v>
      </c>
      <c r="D1751" s="308" t="s">
        <v>2714</v>
      </c>
      <c r="E1751" s="309">
        <v>5202</v>
      </c>
      <c r="F1751" s="256">
        <v>41965</v>
      </c>
      <c r="G1751" s="34">
        <v>5202</v>
      </c>
      <c r="H1751" s="217">
        <f t="shared" si="56"/>
        <v>0</v>
      </c>
      <c r="I1751" s="108" t="s">
        <v>4997</v>
      </c>
      <c r="M1751" s="192">
        <v>41967</v>
      </c>
      <c r="N1751" s="193">
        <v>4356</v>
      </c>
      <c r="O1751" s="322" t="s">
        <v>4923</v>
      </c>
      <c r="P1751" s="20" t="s">
        <v>4603</v>
      </c>
      <c r="Q1751" s="213">
        <v>19563.060000000001</v>
      </c>
      <c r="R1751" s="256">
        <v>41969</v>
      </c>
      <c r="S1751" s="34">
        <v>19563.060000000001</v>
      </c>
      <c r="T1751" s="217">
        <f t="shared" si="55"/>
        <v>0</v>
      </c>
      <c r="U1751" s="32" t="s">
        <v>5009</v>
      </c>
    </row>
    <row r="1752" spans="1:21" x14ac:dyDescent="0.25">
      <c r="A1752" s="192">
        <v>41965</v>
      </c>
      <c r="B1752" s="193">
        <v>4146</v>
      </c>
      <c r="C1752" s="322" t="s">
        <v>4923</v>
      </c>
      <c r="D1752" s="308" t="s">
        <v>1464</v>
      </c>
      <c r="E1752" s="309">
        <v>15378</v>
      </c>
      <c r="F1752" s="579">
        <v>41965</v>
      </c>
      <c r="G1752" s="34">
        <v>15378</v>
      </c>
      <c r="H1752" s="217">
        <f t="shared" si="56"/>
        <v>0</v>
      </c>
      <c r="I1752" s="108" t="s">
        <v>4995</v>
      </c>
      <c r="M1752" s="192">
        <v>41970</v>
      </c>
      <c r="N1752" s="193">
        <v>4586</v>
      </c>
      <c r="O1752" s="322" t="s">
        <v>4923</v>
      </c>
      <c r="P1752" s="199" t="s">
        <v>4603</v>
      </c>
      <c r="Q1752" s="238">
        <v>19768.400000000001</v>
      </c>
      <c r="R1752" s="256">
        <v>41972</v>
      </c>
      <c r="S1752" s="34">
        <v>19768.400000000001</v>
      </c>
      <c r="T1752" s="217">
        <f t="shared" si="55"/>
        <v>0</v>
      </c>
      <c r="U1752" s="36" t="s">
        <v>5009</v>
      </c>
    </row>
    <row r="1753" spans="1:21" x14ac:dyDescent="0.25">
      <c r="A1753" s="192">
        <v>41965</v>
      </c>
      <c r="B1753" s="193">
        <v>4147</v>
      </c>
      <c r="C1753" s="322" t="s">
        <v>4923</v>
      </c>
      <c r="D1753" s="308" t="s">
        <v>237</v>
      </c>
      <c r="E1753" s="309">
        <v>551</v>
      </c>
      <c r="F1753" s="256">
        <v>41965</v>
      </c>
      <c r="G1753" s="34">
        <v>551</v>
      </c>
      <c r="H1753" s="217">
        <f t="shared" si="56"/>
        <v>0</v>
      </c>
      <c r="I1753" s="108" t="s">
        <v>4995</v>
      </c>
      <c r="M1753" s="192">
        <v>41953</v>
      </c>
      <c r="N1753" s="193">
        <v>3197</v>
      </c>
      <c r="O1753" s="324" t="s">
        <v>4923</v>
      </c>
      <c r="P1753" s="20" t="s">
        <v>6673</v>
      </c>
      <c r="Q1753" s="213">
        <v>2626.8</v>
      </c>
      <c r="R1753" s="256">
        <v>41955</v>
      </c>
      <c r="S1753" s="42">
        <v>2626.8</v>
      </c>
      <c r="T1753" s="217">
        <f t="shared" si="55"/>
        <v>0</v>
      </c>
      <c r="U1753" s="190" t="s">
        <v>5009</v>
      </c>
    </row>
    <row r="1754" spans="1:21" x14ac:dyDescent="0.25">
      <c r="A1754" s="192">
        <v>41965</v>
      </c>
      <c r="B1754" s="193">
        <v>4148</v>
      </c>
      <c r="C1754" s="322" t="s">
        <v>4923</v>
      </c>
      <c r="D1754" s="308" t="s">
        <v>4240</v>
      </c>
      <c r="E1754" s="309">
        <v>197026.32</v>
      </c>
      <c r="F1754" s="587">
        <v>42008</v>
      </c>
      <c r="G1754" s="59">
        <v>197026.32</v>
      </c>
      <c r="H1754" s="217">
        <f t="shared" si="56"/>
        <v>0</v>
      </c>
      <c r="I1754" s="108" t="s">
        <v>5009</v>
      </c>
      <c r="M1754" s="192">
        <v>41944</v>
      </c>
      <c r="N1754" s="193">
        <v>2402</v>
      </c>
      <c r="O1754" s="324" t="s">
        <v>4923</v>
      </c>
      <c r="P1754" s="308" t="s">
        <v>6605</v>
      </c>
      <c r="Q1754" s="309">
        <v>4719.6000000000004</v>
      </c>
      <c r="R1754" s="256">
        <v>41946</v>
      </c>
      <c r="S1754" s="42">
        <v>4719.6000000000004</v>
      </c>
      <c r="T1754" s="77">
        <f t="shared" si="55"/>
        <v>0</v>
      </c>
      <c r="U1754" s="190" t="s">
        <v>4992</v>
      </c>
    </row>
    <row r="1755" spans="1:21" x14ac:dyDescent="0.25">
      <c r="A1755" s="192">
        <v>41965</v>
      </c>
      <c r="B1755" s="193">
        <v>4149</v>
      </c>
      <c r="C1755" s="322" t="s">
        <v>4923</v>
      </c>
      <c r="D1755" s="308" t="s">
        <v>396</v>
      </c>
      <c r="E1755" s="309">
        <v>290</v>
      </c>
      <c r="F1755" s="256">
        <v>41965</v>
      </c>
      <c r="G1755" s="34">
        <v>290</v>
      </c>
      <c r="H1755" s="217">
        <f t="shared" si="56"/>
        <v>0</v>
      </c>
      <c r="I1755" s="108" t="s">
        <v>4992</v>
      </c>
      <c r="M1755" s="192">
        <v>41944</v>
      </c>
      <c r="N1755" s="193">
        <v>2408</v>
      </c>
      <c r="O1755" s="324" t="s">
        <v>4923</v>
      </c>
      <c r="P1755" s="20" t="s">
        <v>6605</v>
      </c>
      <c r="Q1755" s="213">
        <v>2640.2</v>
      </c>
      <c r="R1755" s="256">
        <v>41946</v>
      </c>
      <c r="S1755" s="42">
        <v>2640.2</v>
      </c>
      <c r="T1755" s="77">
        <f t="shared" si="55"/>
        <v>0</v>
      </c>
      <c r="U1755" s="190" t="s">
        <v>4992</v>
      </c>
    </row>
    <row r="1756" spans="1:21" x14ac:dyDescent="0.25">
      <c r="A1756" s="192">
        <v>41965</v>
      </c>
      <c r="B1756" s="193">
        <v>4150</v>
      </c>
      <c r="C1756" s="322" t="s">
        <v>4923</v>
      </c>
      <c r="D1756" s="308" t="s">
        <v>180</v>
      </c>
      <c r="E1756" s="309">
        <v>33098.400000000001</v>
      </c>
      <c r="F1756" s="256">
        <v>41965</v>
      </c>
      <c r="G1756" s="34">
        <v>33098.400000000001</v>
      </c>
      <c r="H1756" s="217">
        <f t="shared" si="56"/>
        <v>0</v>
      </c>
      <c r="I1756" s="108" t="s">
        <v>4993</v>
      </c>
      <c r="M1756" s="192">
        <v>41945</v>
      </c>
      <c r="N1756" s="193">
        <v>2500</v>
      </c>
      <c r="O1756" s="324" t="s">
        <v>4923</v>
      </c>
      <c r="P1756" s="308" t="s">
        <v>6605</v>
      </c>
      <c r="Q1756" s="309">
        <v>4126.2</v>
      </c>
      <c r="R1756" s="256">
        <v>41945</v>
      </c>
      <c r="S1756" s="42">
        <v>4126.2</v>
      </c>
      <c r="T1756" s="77">
        <f t="shared" si="55"/>
        <v>0</v>
      </c>
      <c r="U1756" s="20" t="s">
        <v>4992</v>
      </c>
    </row>
    <row r="1757" spans="1:21" x14ac:dyDescent="0.25">
      <c r="A1757" s="192">
        <v>41965</v>
      </c>
      <c r="B1757" s="193">
        <v>4151</v>
      </c>
      <c r="C1757" s="322" t="s">
        <v>4923</v>
      </c>
      <c r="D1757" s="308" t="s">
        <v>1693</v>
      </c>
      <c r="E1757" s="309">
        <v>4600</v>
      </c>
      <c r="F1757" s="579">
        <v>41965</v>
      </c>
      <c r="G1757" s="34">
        <v>4600</v>
      </c>
      <c r="H1757" s="217">
        <f t="shared" si="56"/>
        <v>0</v>
      </c>
      <c r="I1757" s="108" t="s">
        <v>4992</v>
      </c>
      <c r="M1757" s="192">
        <v>41945</v>
      </c>
      <c r="N1757" s="193">
        <v>2519</v>
      </c>
      <c r="O1757" s="324" t="s">
        <v>4923</v>
      </c>
      <c r="P1757" s="661" t="s">
        <v>6605</v>
      </c>
      <c r="Q1757" s="309">
        <v>1959.6</v>
      </c>
      <c r="R1757" s="256">
        <v>41945</v>
      </c>
      <c r="S1757" s="42">
        <v>1959.6</v>
      </c>
      <c r="T1757" s="77">
        <f t="shared" si="55"/>
        <v>0</v>
      </c>
      <c r="U1757" s="50" t="s">
        <v>4992</v>
      </c>
    </row>
    <row r="1758" spans="1:21" x14ac:dyDescent="0.25">
      <c r="A1758" s="192">
        <v>41965</v>
      </c>
      <c r="B1758" s="193">
        <v>4152</v>
      </c>
      <c r="C1758" s="322" t="s">
        <v>4923</v>
      </c>
      <c r="D1758" s="308" t="s">
        <v>494</v>
      </c>
      <c r="E1758" s="309">
        <v>8885.7000000000007</v>
      </c>
      <c r="F1758" s="256">
        <v>41965</v>
      </c>
      <c r="G1758" s="34">
        <v>8885.7000000000007</v>
      </c>
      <c r="H1758" s="217">
        <f t="shared" si="56"/>
        <v>0</v>
      </c>
      <c r="I1758" s="108" t="s">
        <v>4997</v>
      </c>
      <c r="M1758" s="192">
        <v>41946</v>
      </c>
      <c r="N1758" s="193">
        <v>2563</v>
      </c>
      <c r="O1758" s="324" t="s">
        <v>4923</v>
      </c>
      <c r="P1758" s="661" t="s">
        <v>6605</v>
      </c>
      <c r="Q1758" s="309">
        <v>2290.8000000000002</v>
      </c>
      <c r="R1758" s="256">
        <v>41947</v>
      </c>
      <c r="S1758" s="42">
        <v>2290.8000000000002</v>
      </c>
      <c r="T1758" s="77">
        <f t="shared" si="55"/>
        <v>0</v>
      </c>
      <c r="U1758" s="50" t="s">
        <v>5251</v>
      </c>
    </row>
    <row r="1759" spans="1:21" x14ac:dyDescent="0.25">
      <c r="A1759" s="192">
        <v>41965</v>
      </c>
      <c r="B1759" s="193">
        <v>4153</v>
      </c>
      <c r="C1759" s="322" t="s">
        <v>4923</v>
      </c>
      <c r="D1759" s="308" t="s">
        <v>25</v>
      </c>
      <c r="E1759" s="309">
        <v>6723</v>
      </c>
      <c r="F1759" s="256">
        <v>41965</v>
      </c>
      <c r="G1759" s="34">
        <v>6723</v>
      </c>
      <c r="H1759" s="217">
        <f t="shared" si="56"/>
        <v>0</v>
      </c>
      <c r="I1759" s="108" t="s">
        <v>4993</v>
      </c>
      <c r="M1759" s="192">
        <v>41947</v>
      </c>
      <c r="N1759" s="193">
        <v>2667</v>
      </c>
      <c r="O1759" s="324" t="s">
        <v>4923</v>
      </c>
      <c r="P1759" s="661" t="s">
        <v>6605</v>
      </c>
      <c r="Q1759" s="309">
        <v>2051.6</v>
      </c>
      <c r="R1759" s="256">
        <v>41947</v>
      </c>
      <c r="S1759" s="42">
        <v>2051.6</v>
      </c>
      <c r="T1759" s="217">
        <f t="shared" si="55"/>
        <v>0</v>
      </c>
      <c r="U1759" s="50" t="s">
        <v>5251</v>
      </c>
    </row>
    <row r="1760" spans="1:21" x14ac:dyDescent="0.25">
      <c r="A1760" s="192">
        <v>41965</v>
      </c>
      <c r="B1760" s="193">
        <v>4154</v>
      </c>
      <c r="C1760" s="322" t="s">
        <v>4923</v>
      </c>
      <c r="D1760" s="308" t="s">
        <v>4287</v>
      </c>
      <c r="E1760" s="309">
        <v>3918</v>
      </c>
      <c r="F1760" s="256">
        <v>41966</v>
      </c>
      <c r="G1760" s="34">
        <v>3918</v>
      </c>
      <c r="H1760" s="217">
        <f t="shared" si="56"/>
        <v>0</v>
      </c>
      <c r="I1760" s="108" t="s">
        <v>5251</v>
      </c>
      <c r="M1760" s="192">
        <v>41948</v>
      </c>
      <c r="N1760" s="193">
        <v>2732</v>
      </c>
      <c r="O1760" s="324" t="s">
        <v>4923</v>
      </c>
      <c r="P1760" s="308" t="s">
        <v>6605</v>
      </c>
      <c r="Q1760" s="309">
        <v>2185</v>
      </c>
      <c r="R1760" s="256">
        <v>41949</v>
      </c>
      <c r="S1760" s="42">
        <v>2185</v>
      </c>
      <c r="T1760" s="217">
        <f t="shared" si="55"/>
        <v>0</v>
      </c>
      <c r="U1760" s="190" t="s">
        <v>4995</v>
      </c>
    </row>
    <row r="1761" spans="1:21" x14ac:dyDescent="0.25">
      <c r="A1761" s="192">
        <v>41965</v>
      </c>
      <c r="B1761" s="193">
        <v>4155</v>
      </c>
      <c r="C1761" s="322" t="s">
        <v>4923</v>
      </c>
      <c r="D1761" s="308" t="s">
        <v>133</v>
      </c>
      <c r="E1761" s="309">
        <v>2160</v>
      </c>
      <c r="F1761" s="256">
        <v>41965</v>
      </c>
      <c r="G1761" s="34">
        <v>2160</v>
      </c>
      <c r="H1761" s="217">
        <f t="shared" si="56"/>
        <v>0</v>
      </c>
      <c r="I1761" s="108" t="s">
        <v>4992</v>
      </c>
      <c r="M1761" s="192">
        <v>41949</v>
      </c>
      <c r="N1761" s="193">
        <v>2801</v>
      </c>
      <c r="O1761" s="324" t="s">
        <v>4923</v>
      </c>
      <c r="P1761" s="308" t="s">
        <v>6605</v>
      </c>
      <c r="Q1761" s="309">
        <v>2097.6</v>
      </c>
      <c r="R1761" s="256">
        <v>41950</v>
      </c>
      <c r="S1761" s="42">
        <v>2097.6</v>
      </c>
      <c r="T1761" s="217">
        <f t="shared" si="55"/>
        <v>0</v>
      </c>
      <c r="U1761" s="190" t="s">
        <v>5251</v>
      </c>
    </row>
    <row r="1762" spans="1:21" x14ac:dyDescent="0.25">
      <c r="A1762" s="192">
        <v>41965</v>
      </c>
      <c r="B1762" s="193">
        <v>4156</v>
      </c>
      <c r="C1762" s="322" t="s">
        <v>4923</v>
      </c>
      <c r="D1762" s="308" t="s">
        <v>4764</v>
      </c>
      <c r="E1762" s="309">
        <v>6780.4</v>
      </c>
      <c r="F1762" s="256">
        <v>41967</v>
      </c>
      <c r="G1762" s="34">
        <v>6780.4</v>
      </c>
      <c r="H1762" s="217">
        <f t="shared" si="56"/>
        <v>0</v>
      </c>
      <c r="I1762" s="108" t="s">
        <v>4993</v>
      </c>
      <c r="J1762" s="21"/>
      <c r="K1762" s="21"/>
      <c r="M1762" s="192">
        <v>41950</v>
      </c>
      <c r="N1762" s="193">
        <v>2912</v>
      </c>
      <c r="O1762" s="324" t="s">
        <v>4923</v>
      </c>
      <c r="P1762" s="308" t="s">
        <v>6605</v>
      </c>
      <c r="Q1762" s="309">
        <v>1812.4</v>
      </c>
      <c r="R1762" s="256">
        <v>41950</v>
      </c>
      <c r="S1762" s="42">
        <v>1812.4</v>
      </c>
      <c r="T1762" s="217">
        <f t="shared" si="55"/>
        <v>0</v>
      </c>
      <c r="U1762" s="20" t="s">
        <v>5251</v>
      </c>
    </row>
    <row r="1763" spans="1:21" x14ac:dyDescent="0.25">
      <c r="A1763" s="192">
        <v>41965</v>
      </c>
      <c r="B1763" s="193">
        <v>4157</v>
      </c>
      <c r="C1763" s="322" t="s">
        <v>4923</v>
      </c>
      <c r="D1763" s="308" t="s">
        <v>4782</v>
      </c>
      <c r="E1763" s="309">
        <v>206.4</v>
      </c>
      <c r="F1763" s="256">
        <v>41965</v>
      </c>
      <c r="G1763" s="34">
        <v>206.4</v>
      </c>
      <c r="H1763" s="217">
        <f t="shared" si="56"/>
        <v>0</v>
      </c>
      <c r="I1763" s="108" t="s">
        <v>4992</v>
      </c>
      <c r="J1763" s="21"/>
      <c r="K1763" s="21"/>
      <c r="M1763" s="192">
        <v>41952</v>
      </c>
      <c r="N1763" s="193">
        <v>3066</v>
      </c>
      <c r="O1763" s="324" t="s">
        <v>4923</v>
      </c>
      <c r="P1763" s="20" t="s">
        <v>6605</v>
      </c>
      <c r="Q1763" s="213">
        <v>2424</v>
      </c>
      <c r="R1763" s="256">
        <v>41953</v>
      </c>
      <c r="S1763" s="42">
        <v>2424</v>
      </c>
      <c r="T1763" s="217">
        <f t="shared" si="55"/>
        <v>0</v>
      </c>
      <c r="U1763" s="190" t="s">
        <v>4992</v>
      </c>
    </row>
    <row r="1764" spans="1:21" x14ac:dyDescent="0.25">
      <c r="A1764" s="192">
        <v>41965</v>
      </c>
      <c r="B1764" s="193">
        <v>4158</v>
      </c>
      <c r="C1764" s="322" t="s">
        <v>4923</v>
      </c>
      <c r="D1764" s="308" t="s">
        <v>338</v>
      </c>
      <c r="E1764" s="309">
        <v>710</v>
      </c>
      <c r="F1764" s="256">
        <v>41966</v>
      </c>
      <c r="G1764" s="34">
        <v>710</v>
      </c>
      <c r="H1764" s="217">
        <f t="shared" si="56"/>
        <v>0</v>
      </c>
      <c r="I1764" s="108" t="s">
        <v>5251</v>
      </c>
      <c r="J1764" s="21"/>
      <c r="K1764" s="21"/>
      <c r="M1764" s="192">
        <v>41954</v>
      </c>
      <c r="N1764" s="193">
        <v>3240</v>
      </c>
      <c r="O1764" s="324" t="s">
        <v>4923</v>
      </c>
      <c r="P1764" s="20" t="s">
        <v>6605</v>
      </c>
      <c r="Q1764" s="213">
        <v>2346</v>
      </c>
      <c r="R1764" s="256">
        <v>41955</v>
      </c>
      <c r="S1764" s="42">
        <v>2346</v>
      </c>
      <c r="T1764" s="217">
        <f t="shared" si="55"/>
        <v>0</v>
      </c>
      <c r="U1764" s="190" t="s">
        <v>5251</v>
      </c>
    </row>
    <row r="1765" spans="1:21" x14ac:dyDescent="0.25">
      <c r="A1765" s="192">
        <v>41965</v>
      </c>
      <c r="B1765" s="193">
        <v>4159</v>
      </c>
      <c r="C1765" s="322" t="s">
        <v>4923</v>
      </c>
      <c r="D1765" s="308" t="s">
        <v>287</v>
      </c>
      <c r="E1765" s="309">
        <v>2484</v>
      </c>
      <c r="F1765" s="256">
        <v>41966</v>
      </c>
      <c r="G1765" s="34">
        <v>2484</v>
      </c>
      <c r="H1765" s="217">
        <f t="shared" si="56"/>
        <v>0</v>
      </c>
      <c r="I1765" s="108" t="s">
        <v>5251</v>
      </c>
      <c r="J1765" s="21"/>
      <c r="K1765" s="21"/>
      <c r="M1765" s="192">
        <v>41955</v>
      </c>
      <c r="N1765" s="193">
        <v>3300</v>
      </c>
      <c r="O1765" s="324" t="s">
        <v>4923</v>
      </c>
      <c r="P1765" s="295" t="s">
        <v>6605</v>
      </c>
      <c r="Q1765" s="296">
        <v>0</v>
      </c>
      <c r="R1765" s="423" t="s">
        <v>6681</v>
      </c>
      <c r="S1765" s="42"/>
      <c r="T1765" s="217">
        <f t="shared" si="55"/>
        <v>0</v>
      </c>
      <c r="U1765" s="20" t="s">
        <v>4995</v>
      </c>
    </row>
    <row r="1766" spans="1:21" x14ac:dyDescent="0.25">
      <c r="A1766" s="192">
        <v>41965</v>
      </c>
      <c r="B1766" s="193">
        <v>4160</v>
      </c>
      <c r="C1766" s="322" t="s">
        <v>4923</v>
      </c>
      <c r="D1766" s="308" t="s">
        <v>57</v>
      </c>
      <c r="E1766" s="309">
        <v>1980</v>
      </c>
      <c r="F1766" s="256">
        <v>41966</v>
      </c>
      <c r="G1766" s="34">
        <v>1980</v>
      </c>
      <c r="H1766" s="217">
        <f t="shared" si="56"/>
        <v>0</v>
      </c>
      <c r="I1766" s="108" t="s">
        <v>4992</v>
      </c>
      <c r="J1766" s="21"/>
      <c r="K1766" s="21"/>
      <c r="M1766" s="192">
        <v>41955</v>
      </c>
      <c r="N1766" s="193">
        <v>3304</v>
      </c>
      <c r="O1766" s="324" t="s">
        <v>4923</v>
      </c>
      <c r="P1766" s="20" t="s">
        <v>6605</v>
      </c>
      <c r="Q1766" s="213">
        <v>3369.6</v>
      </c>
      <c r="R1766" s="256">
        <v>41956</v>
      </c>
      <c r="S1766" s="42">
        <v>3369.6</v>
      </c>
      <c r="T1766" s="217">
        <f t="shared" si="55"/>
        <v>0</v>
      </c>
      <c r="U1766" s="190" t="s">
        <v>4995</v>
      </c>
    </row>
    <row r="1767" spans="1:21" x14ac:dyDescent="0.25">
      <c r="A1767" s="192">
        <v>41965</v>
      </c>
      <c r="B1767" s="193">
        <v>4161</v>
      </c>
      <c r="C1767" s="322" t="s">
        <v>4923</v>
      </c>
      <c r="D1767" s="308" t="s">
        <v>228</v>
      </c>
      <c r="E1767" s="309">
        <v>1589.6</v>
      </c>
      <c r="F1767" s="256">
        <v>41966</v>
      </c>
      <c r="G1767" s="34">
        <v>1589.6</v>
      </c>
      <c r="H1767" s="217">
        <f t="shared" si="56"/>
        <v>0</v>
      </c>
      <c r="I1767" s="108" t="s">
        <v>5251</v>
      </c>
      <c r="J1767" s="21"/>
      <c r="K1767" s="21"/>
      <c r="M1767" s="192">
        <v>41956</v>
      </c>
      <c r="N1767" s="193">
        <v>3381</v>
      </c>
      <c r="O1767" s="324" t="s">
        <v>4923</v>
      </c>
      <c r="P1767" s="20" t="s">
        <v>6605</v>
      </c>
      <c r="Q1767" s="213">
        <v>4262.3999999999996</v>
      </c>
      <c r="R1767" s="256">
        <v>41956</v>
      </c>
      <c r="S1767" s="42">
        <v>4262.3999999999996</v>
      </c>
      <c r="T1767" s="217">
        <f t="shared" si="55"/>
        <v>0</v>
      </c>
      <c r="U1767" s="190" t="s">
        <v>4992</v>
      </c>
    </row>
    <row r="1768" spans="1:21" x14ac:dyDescent="0.25">
      <c r="A1768" s="192">
        <v>41965</v>
      </c>
      <c r="B1768" s="193">
        <v>4162</v>
      </c>
      <c r="C1768" s="322" t="s">
        <v>4923</v>
      </c>
      <c r="D1768" s="308" t="s">
        <v>47</v>
      </c>
      <c r="E1768" s="309">
        <v>4819.2</v>
      </c>
      <c r="F1768" s="256">
        <v>41966</v>
      </c>
      <c r="G1768" s="34">
        <v>4819.2</v>
      </c>
      <c r="H1768" s="217">
        <f t="shared" si="56"/>
        <v>0</v>
      </c>
      <c r="I1768" s="108" t="s">
        <v>5251</v>
      </c>
      <c r="J1768" s="21"/>
      <c r="K1768" s="21"/>
      <c r="M1768" s="192">
        <v>41957</v>
      </c>
      <c r="N1768" s="193">
        <v>3470</v>
      </c>
      <c r="O1768" s="324" t="s">
        <v>4923</v>
      </c>
      <c r="P1768" s="308" t="s">
        <v>6605</v>
      </c>
      <c r="Q1768" s="309">
        <v>5057.6000000000004</v>
      </c>
      <c r="R1768" s="256">
        <v>41958</v>
      </c>
      <c r="S1768" s="42">
        <v>5057.6000000000004</v>
      </c>
      <c r="T1768" s="217">
        <f t="shared" si="55"/>
        <v>0</v>
      </c>
      <c r="U1768" s="20" t="s">
        <v>4992</v>
      </c>
    </row>
    <row r="1769" spans="1:21" x14ac:dyDescent="0.25">
      <c r="A1769" s="192">
        <v>41965</v>
      </c>
      <c r="B1769" s="193">
        <v>4163</v>
      </c>
      <c r="C1769" s="322" t="s">
        <v>4923</v>
      </c>
      <c r="D1769" s="308" t="s">
        <v>29</v>
      </c>
      <c r="E1769" s="309">
        <v>6895.6</v>
      </c>
      <c r="F1769" s="256">
        <v>41966</v>
      </c>
      <c r="G1769" s="34">
        <v>6895.6</v>
      </c>
      <c r="H1769" s="217">
        <f t="shared" si="56"/>
        <v>0</v>
      </c>
      <c r="I1769" s="108" t="s">
        <v>5251</v>
      </c>
      <c r="J1769" s="21"/>
      <c r="K1769" s="21"/>
      <c r="M1769" s="192">
        <v>41958</v>
      </c>
      <c r="N1769" s="193">
        <v>3589</v>
      </c>
      <c r="O1769" s="324" t="s">
        <v>4923</v>
      </c>
      <c r="P1769" s="308" t="s">
        <v>6605</v>
      </c>
      <c r="Q1769" s="309">
        <v>2064</v>
      </c>
      <c r="R1769" s="256">
        <v>41960</v>
      </c>
      <c r="S1769" s="42">
        <v>2064</v>
      </c>
      <c r="T1769" s="217">
        <f t="shared" si="55"/>
        <v>0</v>
      </c>
      <c r="U1769" s="190" t="s">
        <v>5251</v>
      </c>
    </row>
    <row r="1770" spans="1:21" x14ac:dyDescent="0.25">
      <c r="A1770" s="192">
        <v>41965</v>
      </c>
      <c r="B1770" s="193">
        <v>4164</v>
      </c>
      <c r="C1770" s="322" t="s">
        <v>4923</v>
      </c>
      <c r="D1770" s="308" t="s">
        <v>4653</v>
      </c>
      <c r="E1770" s="309">
        <v>660.6</v>
      </c>
      <c r="F1770" s="256">
        <v>41966</v>
      </c>
      <c r="G1770" s="34">
        <v>660.6</v>
      </c>
      <c r="H1770" s="217">
        <f t="shared" si="56"/>
        <v>0</v>
      </c>
      <c r="I1770" s="108" t="s">
        <v>5251</v>
      </c>
      <c r="J1770" s="21"/>
      <c r="K1770" s="21"/>
      <c r="M1770" s="192">
        <v>41973</v>
      </c>
      <c r="N1770" s="193">
        <v>4833</v>
      </c>
      <c r="O1770" s="322" t="s">
        <v>4923</v>
      </c>
      <c r="P1770" s="308" t="s">
        <v>758</v>
      </c>
      <c r="Q1770" s="309">
        <v>1516.8</v>
      </c>
      <c r="R1770" s="368">
        <v>41973</v>
      </c>
      <c r="S1770" s="229">
        <v>1516.8</v>
      </c>
      <c r="T1770" s="217">
        <f t="shared" si="55"/>
        <v>0</v>
      </c>
      <c r="U1770" s="20" t="s">
        <v>5251</v>
      </c>
    </row>
    <row r="1771" spans="1:21" x14ac:dyDescent="0.25">
      <c r="A1771" s="192">
        <v>41965</v>
      </c>
      <c r="B1771" s="193">
        <v>4165</v>
      </c>
      <c r="C1771" s="322" t="s">
        <v>4923</v>
      </c>
      <c r="D1771" s="308" t="s">
        <v>4782</v>
      </c>
      <c r="E1771" s="309">
        <v>173.8</v>
      </c>
      <c r="F1771" s="256">
        <v>41965</v>
      </c>
      <c r="G1771" s="34">
        <v>173.8</v>
      </c>
      <c r="H1771" s="217">
        <f t="shared" si="56"/>
        <v>0</v>
      </c>
      <c r="I1771" s="108" t="s">
        <v>4992</v>
      </c>
      <c r="J1771" s="21"/>
      <c r="K1771" s="21"/>
      <c r="M1771" s="192">
        <v>41948</v>
      </c>
      <c r="N1771" s="193">
        <v>2765</v>
      </c>
      <c r="O1771" s="324" t="s">
        <v>4923</v>
      </c>
      <c r="P1771" s="308" t="s">
        <v>4765</v>
      </c>
      <c r="Q1771" s="309">
        <v>6260.8</v>
      </c>
      <c r="R1771" s="256">
        <v>41948</v>
      </c>
      <c r="S1771" s="42">
        <v>6260.8</v>
      </c>
      <c r="T1771" s="217">
        <f t="shared" si="55"/>
        <v>0</v>
      </c>
      <c r="U1771" s="190" t="s">
        <v>4992</v>
      </c>
    </row>
    <row r="1772" spans="1:21" x14ac:dyDescent="0.25">
      <c r="A1772" s="192">
        <v>41965</v>
      </c>
      <c r="B1772" s="193">
        <v>4166</v>
      </c>
      <c r="C1772" s="322" t="s">
        <v>4923</v>
      </c>
      <c r="D1772" s="308" t="s">
        <v>4652</v>
      </c>
      <c r="E1772" s="309">
        <v>3532.8</v>
      </c>
      <c r="F1772" s="256">
        <v>41966</v>
      </c>
      <c r="G1772" s="34">
        <v>3532.8</v>
      </c>
      <c r="H1772" s="217">
        <f t="shared" si="56"/>
        <v>0</v>
      </c>
      <c r="I1772" s="108" t="s">
        <v>5251</v>
      </c>
      <c r="J1772" s="21"/>
      <c r="K1772" s="21"/>
      <c r="M1772" s="192">
        <v>41956</v>
      </c>
      <c r="N1772" s="193">
        <v>3425</v>
      </c>
      <c r="O1772" s="324" t="s">
        <v>4923</v>
      </c>
      <c r="P1772" s="308" t="s">
        <v>4765</v>
      </c>
      <c r="Q1772" s="309">
        <v>6233.4</v>
      </c>
      <c r="R1772" s="256">
        <v>41956</v>
      </c>
      <c r="S1772" s="34">
        <v>6233.4</v>
      </c>
      <c r="T1772" s="217">
        <f t="shared" si="55"/>
        <v>0</v>
      </c>
      <c r="U1772" s="32" t="s">
        <v>4992</v>
      </c>
    </row>
    <row r="1773" spans="1:21" x14ac:dyDescent="0.25">
      <c r="A1773" s="192">
        <v>41965</v>
      </c>
      <c r="B1773" s="193">
        <v>4167</v>
      </c>
      <c r="C1773" s="322" t="s">
        <v>4923</v>
      </c>
      <c r="D1773" s="308" t="s">
        <v>2183</v>
      </c>
      <c r="E1773" s="309">
        <v>3283.5</v>
      </c>
      <c r="F1773" s="256">
        <v>41966</v>
      </c>
      <c r="G1773" s="34">
        <v>3283.5</v>
      </c>
      <c r="H1773" s="217">
        <f t="shared" si="56"/>
        <v>0</v>
      </c>
      <c r="I1773" s="108" t="s">
        <v>5251</v>
      </c>
      <c r="J1773" s="21"/>
      <c r="K1773" s="21"/>
      <c r="M1773" s="192">
        <v>41962</v>
      </c>
      <c r="N1773" s="193">
        <v>3908</v>
      </c>
      <c r="O1773" s="324" t="s">
        <v>4923</v>
      </c>
      <c r="P1773" s="308" t="s">
        <v>4765</v>
      </c>
      <c r="Q1773" s="309">
        <v>4692.5</v>
      </c>
      <c r="R1773" s="256">
        <v>41962</v>
      </c>
      <c r="S1773" s="42">
        <v>4692.5</v>
      </c>
      <c r="T1773" s="217">
        <f t="shared" si="55"/>
        <v>0</v>
      </c>
      <c r="U1773" s="20" t="s">
        <v>4992</v>
      </c>
    </row>
    <row r="1774" spans="1:21" x14ac:dyDescent="0.25">
      <c r="A1774" s="192">
        <v>41965</v>
      </c>
      <c r="B1774" s="193">
        <v>4168</v>
      </c>
      <c r="C1774" s="322" t="s">
        <v>4923</v>
      </c>
      <c r="D1774" s="308" t="s">
        <v>6196</v>
      </c>
      <c r="E1774" s="309">
        <v>1800</v>
      </c>
      <c r="F1774" s="256">
        <v>41968</v>
      </c>
      <c r="G1774" s="34">
        <v>1800</v>
      </c>
      <c r="H1774" s="217">
        <f t="shared" si="56"/>
        <v>0</v>
      </c>
      <c r="I1774" s="108" t="s">
        <v>5251</v>
      </c>
      <c r="J1774" s="21"/>
      <c r="K1774" s="21"/>
      <c r="M1774" s="192">
        <v>41968</v>
      </c>
      <c r="N1774" s="193">
        <v>4411</v>
      </c>
      <c r="O1774" s="322" t="s">
        <v>4923</v>
      </c>
      <c r="P1774" s="308" t="s">
        <v>4765</v>
      </c>
      <c r="Q1774" s="309">
        <v>4719.3</v>
      </c>
      <c r="R1774" s="256">
        <v>41968</v>
      </c>
      <c r="S1774" s="34">
        <v>4719.3</v>
      </c>
      <c r="T1774" s="217">
        <f t="shared" si="55"/>
        <v>0</v>
      </c>
      <c r="U1774" s="32" t="s">
        <v>4992</v>
      </c>
    </row>
    <row r="1775" spans="1:21" x14ac:dyDescent="0.25">
      <c r="A1775" s="192">
        <v>41965</v>
      </c>
      <c r="B1775" s="193">
        <v>4169</v>
      </c>
      <c r="C1775" s="322" t="s">
        <v>4923</v>
      </c>
      <c r="D1775" s="308" t="s">
        <v>6616</v>
      </c>
      <c r="E1775" s="309">
        <v>3150</v>
      </c>
      <c r="F1775" s="256">
        <v>41968</v>
      </c>
      <c r="G1775" s="34">
        <v>3150</v>
      </c>
      <c r="H1775" s="217">
        <f t="shared" si="56"/>
        <v>0</v>
      </c>
      <c r="I1775" s="108" t="s">
        <v>5251</v>
      </c>
      <c r="J1775" s="21"/>
      <c r="K1775" s="21"/>
      <c r="M1775" s="192">
        <v>41968</v>
      </c>
      <c r="N1775" s="193">
        <v>4416</v>
      </c>
      <c r="O1775" s="322" t="s">
        <v>4923</v>
      </c>
      <c r="P1775" s="308" t="s">
        <v>4765</v>
      </c>
      <c r="Q1775" s="309">
        <v>1084.5999999999999</v>
      </c>
      <c r="R1775" s="256">
        <v>41968</v>
      </c>
      <c r="S1775" s="34">
        <v>1084.5999999999999</v>
      </c>
      <c r="T1775" s="217">
        <f t="shared" si="55"/>
        <v>0</v>
      </c>
      <c r="U1775" s="32" t="s">
        <v>4992</v>
      </c>
    </row>
    <row r="1776" spans="1:21" x14ac:dyDescent="0.25">
      <c r="A1776" s="192">
        <v>41965</v>
      </c>
      <c r="B1776" s="193">
        <v>4170</v>
      </c>
      <c r="C1776" s="322" t="s">
        <v>4923</v>
      </c>
      <c r="D1776" s="308" t="s">
        <v>98</v>
      </c>
      <c r="E1776" s="309">
        <v>4811.6000000000004</v>
      </c>
      <c r="F1776" s="256">
        <v>41965</v>
      </c>
      <c r="G1776" s="34">
        <v>4811.6000000000004</v>
      </c>
      <c r="H1776" s="217">
        <f t="shared" si="56"/>
        <v>0</v>
      </c>
      <c r="I1776" s="108" t="s">
        <v>5000</v>
      </c>
      <c r="J1776" s="21"/>
      <c r="K1776" s="21"/>
      <c r="M1776" s="192">
        <v>41953</v>
      </c>
      <c r="N1776" s="193">
        <v>3140</v>
      </c>
      <c r="O1776" s="324" t="s">
        <v>4923</v>
      </c>
      <c r="P1776" s="20" t="s">
        <v>6666</v>
      </c>
      <c r="Q1776" s="213">
        <v>501.6</v>
      </c>
      <c r="R1776" s="256">
        <v>41953</v>
      </c>
      <c r="S1776" s="42">
        <v>501.6</v>
      </c>
      <c r="T1776" s="217">
        <f t="shared" si="55"/>
        <v>0</v>
      </c>
      <c r="U1776" s="20" t="s">
        <v>5251</v>
      </c>
    </row>
    <row r="1777" spans="1:21" x14ac:dyDescent="0.25">
      <c r="A1777" s="192">
        <v>41965</v>
      </c>
      <c r="B1777" s="193">
        <v>4171</v>
      </c>
      <c r="C1777" s="322" t="s">
        <v>4923</v>
      </c>
      <c r="D1777" s="308" t="s">
        <v>62</v>
      </c>
      <c r="E1777" s="309">
        <v>26150</v>
      </c>
      <c r="F1777" s="256">
        <v>41965</v>
      </c>
      <c r="G1777" s="34">
        <v>26150</v>
      </c>
      <c r="H1777" s="217">
        <f t="shared" si="56"/>
        <v>0</v>
      </c>
      <c r="I1777" s="108" t="s">
        <v>5000</v>
      </c>
      <c r="J1777" s="21"/>
      <c r="K1777" s="21"/>
      <c r="M1777" s="192">
        <v>41947</v>
      </c>
      <c r="N1777" s="193">
        <v>2678</v>
      </c>
      <c r="O1777" s="324" t="s">
        <v>4923</v>
      </c>
      <c r="P1777" s="661" t="s">
        <v>338</v>
      </c>
      <c r="Q1777" s="309">
        <v>309.39999999999998</v>
      </c>
      <c r="R1777" s="256">
        <v>41947</v>
      </c>
      <c r="S1777" s="42">
        <v>309.39999999999998</v>
      </c>
      <c r="T1777" s="217">
        <f t="shared" si="55"/>
        <v>0</v>
      </c>
      <c r="U1777" s="50" t="s">
        <v>5251</v>
      </c>
    </row>
    <row r="1778" spans="1:21" x14ac:dyDescent="0.25">
      <c r="A1778" s="192">
        <v>41965</v>
      </c>
      <c r="B1778" s="193">
        <v>4172</v>
      </c>
      <c r="C1778" s="322" t="s">
        <v>4923</v>
      </c>
      <c r="D1778" s="295" t="s">
        <v>53</v>
      </c>
      <c r="E1778" s="296">
        <v>0</v>
      </c>
      <c r="F1778" s="256"/>
      <c r="G1778" s="34"/>
      <c r="H1778" s="217">
        <f t="shared" si="56"/>
        <v>0</v>
      </c>
      <c r="I1778" s="108" t="s">
        <v>3076</v>
      </c>
      <c r="M1778" s="192">
        <v>41948</v>
      </c>
      <c r="N1778" s="193">
        <v>2729</v>
      </c>
      <c r="O1778" s="324" t="s">
        <v>4923</v>
      </c>
      <c r="P1778" s="308" t="s">
        <v>338</v>
      </c>
      <c r="Q1778" s="309">
        <v>832.8</v>
      </c>
      <c r="R1778" s="256">
        <v>41949</v>
      </c>
      <c r="S1778" s="42">
        <v>832.8</v>
      </c>
      <c r="T1778" s="217">
        <f t="shared" si="55"/>
        <v>0</v>
      </c>
      <c r="U1778" s="190" t="s">
        <v>4995</v>
      </c>
    </row>
    <row r="1779" spans="1:21" x14ac:dyDescent="0.25">
      <c r="A1779" s="192">
        <v>41965</v>
      </c>
      <c r="B1779" s="193">
        <v>4173</v>
      </c>
      <c r="C1779" s="322" t="s">
        <v>4923</v>
      </c>
      <c r="D1779" s="308" t="s">
        <v>5004</v>
      </c>
      <c r="E1779" s="309">
        <v>8925.2000000000007</v>
      </c>
      <c r="F1779" s="256">
        <v>41965</v>
      </c>
      <c r="G1779" s="34">
        <v>8925.2000000000007</v>
      </c>
      <c r="H1779" s="217">
        <f t="shared" si="56"/>
        <v>0</v>
      </c>
      <c r="I1779" s="108" t="s">
        <v>5000</v>
      </c>
      <c r="M1779" s="192">
        <v>41951</v>
      </c>
      <c r="N1779" s="193">
        <v>3008</v>
      </c>
      <c r="O1779" s="324" t="s">
        <v>4923</v>
      </c>
      <c r="P1779" s="20" t="s">
        <v>338</v>
      </c>
      <c r="Q1779" s="213">
        <v>490.6</v>
      </c>
      <c r="R1779" s="256">
        <v>41951</v>
      </c>
      <c r="S1779" s="42">
        <v>490.6</v>
      </c>
      <c r="T1779" s="217">
        <f t="shared" si="55"/>
        <v>0</v>
      </c>
      <c r="U1779" s="20" t="s">
        <v>5251</v>
      </c>
    </row>
    <row r="1780" spans="1:21" x14ac:dyDescent="0.25">
      <c r="A1780" s="192">
        <v>41965</v>
      </c>
      <c r="B1780" s="193">
        <v>4174</v>
      </c>
      <c r="C1780" s="322" t="s">
        <v>4923</v>
      </c>
      <c r="D1780" s="308" t="s">
        <v>4234</v>
      </c>
      <c r="E1780" s="309">
        <v>1992.9</v>
      </c>
      <c r="F1780" s="256">
        <v>41965</v>
      </c>
      <c r="G1780" s="34">
        <v>1992.9</v>
      </c>
      <c r="H1780" s="217">
        <f t="shared" si="56"/>
        <v>0</v>
      </c>
      <c r="I1780" s="108" t="s">
        <v>4992</v>
      </c>
      <c r="M1780" s="192">
        <v>41957</v>
      </c>
      <c r="N1780" s="193">
        <v>3501</v>
      </c>
      <c r="O1780" s="324" t="s">
        <v>4923</v>
      </c>
      <c r="P1780" s="308" t="s">
        <v>338</v>
      </c>
      <c r="Q1780" s="309">
        <v>482</v>
      </c>
      <c r="R1780" s="256">
        <v>41958</v>
      </c>
      <c r="S1780" s="42">
        <v>482</v>
      </c>
      <c r="T1780" s="217">
        <f t="shared" si="55"/>
        <v>0</v>
      </c>
      <c r="U1780" s="20" t="s">
        <v>5251</v>
      </c>
    </row>
    <row r="1781" spans="1:21" x14ac:dyDescent="0.25">
      <c r="A1781" s="192">
        <v>41965</v>
      </c>
      <c r="B1781" s="193">
        <v>4175</v>
      </c>
      <c r="C1781" s="322" t="s">
        <v>4923</v>
      </c>
      <c r="D1781" s="308" t="s">
        <v>3372</v>
      </c>
      <c r="E1781" s="309">
        <v>1389.2</v>
      </c>
      <c r="F1781" s="256">
        <v>41965</v>
      </c>
      <c r="G1781" s="34">
        <v>1389.2</v>
      </c>
      <c r="H1781" s="217">
        <f t="shared" si="56"/>
        <v>0</v>
      </c>
      <c r="I1781" s="108" t="s">
        <v>4992</v>
      </c>
      <c r="M1781" s="192">
        <v>41960</v>
      </c>
      <c r="N1781" s="193">
        <v>3704</v>
      </c>
      <c r="O1781" s="324" t="s">
        <v>4923</v>
      </c>
      <c r="P1781" s="20" t="s">
        <v>338</v>
      </c>
      <c r="Q1781" s="213">
        <v>396</v>
      </c>
      <c r="R1781" s="256">
        <v>41960</v>
      </c>
      <c r="S1781" s="229">
        <v>396</v>
      </c>
      <c r="T1781" s="217">
        <f t="shared" si="55"/>
        <v>0</v>
      </c>
      <c r="U1781" s="190" t="s">
        <v>5251</v>
      </c>
    </row>
    <row r="1782" spans="1:21" x14ac:dyDescent="0.25">
      <c r="A1782" s="192">
        <v>41965</v>
      </c>
      <c r="B1782" s="193">
        <v>4176</v>
      </c>
      <c r="C1782" s="322" t="s">
        <v>4923</v>
      </c>
      <c r="D1782" s="308" t="s">
        <v>133</v>
      </c>
      <c r="E1782" s="309">
        <v>21388.2</v>
      </c>
      <c r="F1782" s="256">
        <v>41965</v>
      </c>
      <c r="G1782" s="34">
        <v>21388.2</v>
      </c>
      <c r="H1782" s="217">
        <f t="shared" si="56"/>
        <v>0</v>
      </c>
      <c r="I1782" s="108" t="s">
        <v>4992</v>
      </c>
      <c r="M1782" s="192">
        <v>41962</v>
      </c>
      <c r="N1782" s="193">
        <v>3898</v>
      </c>
      <c r="O1782" s="324" t="s">
        <v>4923</v>
      </c>
      <c r="P1782" s="308" t="s">
        <v>338</v>
      </c>
      <c r="Q1782" s="309">
        <v>314</v>
      </c>
      <c r="R1782" s="256">
        <v>41962</v>
      </c>
      <c r="S1782" s="42">
        <v>314</v>
      </c>
      <c r="T1782" s="217">
        <f t="shared" si="55"/>
        <v>0</v>
      </c>
      <c r="U1782" s="20" t="s">
        <v>6049</v>
      </c>
    </row>
    <row r="1783" spans="1:21" x14ac:dyDescent="0.25">
      <c r="A1783" s="192">
        <v>41965</v>
      </c>
      <c r="B1783" s="193">
        <v>4177</v>
      </c>
      <c r="C1783" s="322" t="s">
        <v>4923</v>
      </c>
      <c r="D1783" s="308" t="s">
        <v>4649</v>
      </c>
      <c r="E1783" s="238">
        <v>4566</v>
      </c>
      <c r="F1783" s="256">
        <v>41965</v>
      </c>
      <c r="G1783" s="34">
        <v>4566</v>
      </c>
      <c r="H1783" s="217">
        <f t="shared" si="56"/>
        <v>0</v>
      </c>
      <c r="I1783" s="32" t="s">
        <v>4992</v>
      </c>
      <c r="M1783" s="192">
        <v>41965</v>
      </c>
      <c r="N1783" s="193">
        <v>4158</v>
      </c>
      <c r="O1783" s="322" t="s">
        <v>4923</v>
      </c>
      <c r="P1783" s="308" t="s">
        <v>338</v>
      </c>
      <c r="Q1783" s="309">
        <v>710</v>
      </c>
      <c r="R1783" s="256">
        <v>41966</v>
      </c>
      <c r="S1783" s="34">
        <v>710</v>
      </c>
      <c r="T1783" s="217">
        <f t="shared" si="55"/>
        <v>0</v>
      </c>
      <c r="U1783" s="108" t="s">
        <v>5251</v>
      </c>
    </row>
    <row r="1784" spans="1:21" x14ac:dyDescent="0.25">
      <c r="A1784" s="192">
        <v>41965</v>
      </c>
      <c r="B1784" s="193">
        <v>4178</v>
      </c>
      <c r="C1784" s="322" t="s">
        <v>4923</v>
      </c>
      <c r="D1784" s="308" t="s">
        <v>4649</v>
      </c>
      <c r="E1784" s="309">
        <v>286</v>
      </c>
      <c r="F1784" s="256">
        <v>41965</v>
      </c>
      <c r="G1784" s="34">
        <v>286</v>
      </c>
      <c r="H1784" s="217">
        <f t="shared" si="56"/>
        <v>0</v>
      </c>
      <c r="I1784" s="32" t="s">
        <v>4992</v>
      </c>
      <c r="M1784" s="192">
        <v>41968</v>
      </c>
      <c r="N1784" s="193">
        <v>4367</v>
      </c>
      <c r="O1784" s="322" t="s">
        <v>4923</v>
      </c>
      <c r="P1784" s="308" t="s">
        <v>338</v>
      </c>
      <c r="Q1784" s="309">
        <v>642</v>
      </c>
      <c r="R1784" s="256">
        <v>41968</v>
      </c>
      <c r="S1784" s="34">
        <v>642</v>
      </c>
      <c r="T1784" s="217">
        <f t="shared" si="55"/>
        <v>0</v>
      </c>
      <c r="U1784" s="32" t="s">
        <v>5251</v>
      </c>
    </row>
    <row r="1785" spans="1:21" x14ac:dyDescent="0.25">
      <c r="A1785" s="192">
        <v>41965</v>
      </c>
      <c r="B1785" s="193">
        <v>4179</v>
      </c>
      <c r="C1785" s="322" t="s">
        <v>4923</v>
      </c>
      <c r="D1785" s="308" t="s">
        <v>51</v>
      </c>
      <c r="E1785" s="309">
        <v>1977.6</v>
      </c>
      <c r="F1785" s="256">
        <v>41965</v>
      </c>
      <c r="G1785" s="34">
        <v>1977.6</v>
      </c>
      <c r="H1785" s="217">
        <f t="shared" si="56"/>
        <v>0</v>
      </c>
      <c r="I1785" s="32" t="s">
        <v>4992</v>
      </c>
      <c r="M1785" s="192">
        <v>41971</v>
      </c>
      <c r="N1785" s="193">
        <v>4647</v>
      </c>
      <c r="O1785" s="322" t="s">
        <v>4923</v>
      </c>
      <c r="P1785" s="199" t="s">
        <v>338</v>
      </c>
      <c r="Q1785" s="238">
        <v>408</v>
      </c>
      <c r="R1785" s="256">
        <v>41971</v>
      </c>
      <c r="S1785" s="34">
        <v>408</v>
      </c>
      <c r="T1785" s="217">
        <f t="shared" si="55"/>
        <v>0</v>
      </c>
      <c r="U1785" s="36" t="s">
        <v>5251</v>
      </c>
    </row>
    <row r="1786" spans="1:21" x14ac:dyDescent="0.25">
      <c r="A1786" s="192">
        <v>41965</v>
      </c>
      <c r="B1786" s="193">
        <v>4180</v>
      </c>
      <c r="C1786" s="322" t="s">
        <v>4923</v>
      </c>
      <c r="D1786" s="308" t="s">
        <v>6662</v>
      </c>
      <c r="E1786" s="309">
        <v>3074.4</v>
      </c>
      <c r="F1786" s="256">
        <v>41965</v>
      </c>
      <c r="G1786" s="34">
        <v>3074.4</v>
      </c>
      <c r="H1786" s="217">
        <f t="shared" si="56"/>
        <v>0</v>
      </c>
      <c r="I1786" s="32" t="s">
        <v>4992</v>
      </c>
      <c r="K1786" s="33"/>
      <c r="M1786" s="192">
        <v>41973</v>
      </c>
      <c r="N1786" s="193">
        <v>4841</v>
      </c>
      <c r="O1786" s="322" t="s">
        <v>4923</v>
      </c>
      <c r="P1786" s="308" t="s">
        <v>338</v>
      </c>
      <c r="Q1786" s="309">
        <v>304</v>
      </c>
      <c r="R1786" s="368">
        <v>41973</v>
      </c>
      <c r="S1786" s="229">
        <v>304</v>
      </c>
      <c r="T1786" s="217">
        <f t="shared" si="55"/>
        <v>0</v>
      </c>
      <c r="U1786" s="20" t="s">
        <v>5251</v>
      </c>
    </row>
    <row r="1787" spans="1:21" x14ac:dyDescent="0.25">
      <c r="A1787" s="192">
        <v>41965</v>
      </c>
      <c r="B1787" s="193">
        <v>4181</v>
      </c>
      <c r="C1787" s="322" t="s">
        <v>4923</v>
      </c>
      <c r="D1787" s="308" t="s">
        <v>1607</v>
      </c>
      <c r="E1787" s="309">
        <v>4041.05</v>
      </c>
      <c r="F1787" s="256">
        <v>41965</v>
      </c>
      <c r="G1787" s="34">
        <v>4041.05</v>
      </c>
      <c r="H1787" s="217">
        <f t="shared" si="56"/>
        <v>0</v>
      </c>
      <c r="I1787" s="32" t="s">
        <v>4992</v>
      </c>
      <c r="M1787" s="192">
        <v>41945</v>
      </c>
      <c r="N1787" s="193">
        <v>2510</v>
      </c>
      <c r="O1787" s="324" t="s">
        <v>4923</v>
      </c>
      <c r="P1787" s="308" t="s">
        <v>4586</v>
      </c>
      <c r="Q1787" s="309">
        <v>2511.1999999999998</v>
      </c>
      <c r="R1787" s="256">
        <v>41945</v>
      </c>
      <c r="S1787" s="42">
        <v>2511.1999999999998</v>
      </c>
      <c r="T1787" s="77">
        <f t="shared" si="55"/>
        <v>0</v>
      </c>
      <c r="U1787" s="20" t="s">
        <v>4992</v>
      </c>
    </row>
    <row r="1788" spans="1:21" x14ac:dyDescent="0.25">
      <c r="A1788" s="192">
        <v>41965</v>
      </c>
      <c r="B1788" s="193">
        <v>4182</v>
      </c>
      <c r="C1788" s="322" t="s">
        <v>4923</v>
      </c>
      <c r="D1788" s="308" t="s">
        <v>3477</v>
      </c>
      <c r="E1788" s="309">
        <v>5194</v>
      </c>
      <c r="F1788" s="256">
        <v>41967</v>
      </c>
      <c r="G1788" s="34">
        <v>5194</v>
      </c>
      <c r="H1788" s="217">
        <f t="shared" si="56"/>
        <v>0</v>
      </c>
      <c r="I1788" s="32" t="s">
        <v>4993</v>
      </c>
      <c r="M1788" s="192">
        <v>41946</v>
      </c>
      <c r="N1788" s="193">
        <v>2571</v>
      </c>
      <c r="O1788" s="324" t="s">
        <v>4923</v>
      </c>
      <c r="P1788" s="661" t="s">
        <v>4586</v>
      </c>
      <c r="Q1788" s="309">
        <v>3299.6</v>
      </c>
      <c r="R1788" s="256">
        <v>41946</v>
      </c>
      <c r="S1788" s="42">
        <v>3299.6</v>
      </c>
      <c r="T1788" s="77">
        <f t="shared" si="55"/>
        <v>0</v>
      </c>
      <c r="U1788" s="50" t="s">
        <v>4992</v>
      </c>
    </row>
    <row r="1789" spans="1:21" x14ac:dyDescent="0.25">
      <c r="A1789" s="192">
        <v>41965</v>
      </c>
      <c r="B1789" s="193">
        <v>4183</v>
      </c>
      <c r="C1789" s="322" t="s">
        <v>4923</v>
      </c>
      <c r="D1789" s="308" t="s">
        <v>4257</v>
      </c>
      <c r="E1789" s="309">
        <v>11654.5</v>
      </c>
      <c r="F1789" s="256">
        <v>41968</v>
      </c>
      <c r="G1789" s="34">
        <v>11654.5</v>
      </c>
      <c r="H1789" s="217">
        <f t="shared" si="56"/>
        <v>0</v>
      </c>
      <c r="I1789" s="32" t="s">
        <v>4993</v>
      </c>
      <c r="M1789" s="192">
        <v>41947</v>
      </c>
      <c r="N1789" s="193">
        <v>2672</v>
      </c>
      <c r="O1789" s="324" t="s">
        <v>4923</v>
      </c>
      <c r="P1789" s="661" t="s">
        <v>4586</v>
      </c>
      <c r="Q1789" s="309">
        <v>4130.6000000000004</v>
      </c>
      <c r="R1789" s="256">
        <v>41947</v>
      </c>
      <c r="S1789" s="42">
        <v>4130.6000000000004</v>
      </c>
      <c r="T1789" s="217">
        <f t="shared" si="55"/>
        <v>0</v>
      </c>
      <c r="U1789" s="50" t="s">
        <v>4992</v>
      </c>
    </row>
    <row r="1790" spans="1:21" x14ac:dyDescent="0.25">
      <c r="A1790" s="192">
        <v>41965</v>
      </c>
      <c r="B1790" s="193">
        <v>4184</v>
      </c>
      <c r="C1790" s="322" t="s">
        <v>4923</v>
      </c>
      <c r="D1790" s="308" t="s">
        <v>5968</v>
      </c>
      <c r="E1790" s="309">
        <v>119.3</v>
      </c>
      <c r="F1790" s="256">
        <v>41965</v>
      </c>
      <c r="G1790" s="34">
        <v>119.3</v>
      </c>
      <c r="H1790" s="217">
        <f t="shared" si="56"/>
        <v>0</v>
      </c>
      <c r="I1790" s="32" t="s">
        <v>4992</v>
      </c>
      <c r="M1790" s="192">
        <v>41949</v>
      </c>
      <c r="N1790" s="193">
        <v>2826</v>
      </c>
      <c r="O1790" s="324" t="s">
        <v>4923</v>
      </c>
      <c r="P1790" s="308" t="s">
        <v>4586</v>
      </c>
      <c r="Q1790" s="309">
        <v>4012.8</v>
      </c>
      <c r="R1790" s="256">
        <v>41949</v>
      </c>
      <c r="S1790" s="42">
        <v>4012.8</v>
      </c>
      <c r="T1790" s="217">
        <f t="shared" si="55"/>
        <v>0</v>
      </c>
      <c r="U1790" s="190" t="s">
        <v>4992</v>
      </c>
    </row>
    <row r="1791" spans="1:21" x14ac:dyDescent="0.25">
      <c r="A1791" s="192">
        <v>41965</v>
      </c>
      <c r="B1791" s="193">
        <v>4185</v>
      </c>
      <c r="C1791" s="322" t="s">
        <v>4923</v>
      </c>
      <c r="D1791" s="308" t="s">
        <v>28</v>
      </c>
      <c r="E1791" s="309">
        <v>1920</v>
      </c>
      <c r="F1791" s="256">
        <v>41965</v>
      </c>
      <c r="G1791" s="34">
        <v>1920</v>
      </c>
      <c r="H1791" s="217">
        <f t="shared" si="56"/>
        <v>0</v>
      </c>
      <c r="I1791" s="32" t="s">
        <v>4992</v>
      </c>
      <c r="M1791" s="192">
        <v>41950</v>
      </c>
      <c r="N1791" s="193">
        <v>2889</v>
      </c>
      <c r="O1791" s="324" t="s">
        <v>4923</v>
      </c>
      <c r="P1791" s="308" t="s">
        <v>4586</v>
      </c>
      <c r="Q1791" s="309">
        <v>4521.8</v>
      </c>
      <c r="R1791" s="256">
        <v>41950</v>
      </c>
      <c r="S1791" s="42">
        <v>4521.8</v>
      </c>
      <c r="T1791" s="217">
        <f t="shared" si="55"/>
        <v>0</v>
      </c>
      <c r="U1791" s="20" t="s">
        <v>4992</v>
      </c>
    </row>
    <row r="1792" spans="1:21" x14ac:dyDescent="0.25">
      <c r="A1792" s="192">
        <v>41965</v>
      </c>
      <c r="B1792" s="193">
        <v>4186</v>
      </c>
      <c r="C1792" s="322" t="s">
        <v>4923</v>
      </c>
      <c r="D1792" s="308" t="s">
        <v>523</v>
      </c>
      <c r="E1792" s="309">
        <v>10375.799999999999</v>
      </c>
      <c r="F1792" s="412">
        <v>41976</v>
      </c>
      <c r="G1792" s="40">
        <v>10375.799999999999</v>
      </c>
      <c r="H1792" s="217">
        <f t="shared" si="56"/>
        <v>0</v>
      </c>
      <c r="I1792" s="32" t="s">
        <v>4992</v>
      </c>
      <c r="M1792" s="192">
        <v>41951</v>
      </c>
      <c r="N1792" s="193">
        <v>2986</v>
      </c>
      <c r="O1792" s="324" t="s">
        <v>4923</v>
      </c>
      <c r="P1792" s="20" t="s">
        <v>4586</v>
      </c>
      <c r="Q1792" s="213">
        <v>1355.2</v>
      </c>
      <c r="R1792" s="256">
        <v>41951</v>
      </c>
      <c r="S1792" s="42">
        <v>1355.2</v>
      </c>
      <c r="T1792" s="217">
        <f t="shared" si="55"/>
        <v>0</v>
      </c>
      <c r="U1792" s="20" t="s">
        <v>4992</v>
      </c>
    </row>
    <row r="1793" spans="1:21" x14ac:dyDescent="0.25">
      <c r="A1793" s="192">
        <v>41965</v>
      </c>
      <c r="B1793" s="193">
        <v>4187</v>
      </c>
      <c r="C1793" s="322" t="s">
        <v>4923</v>
      </c>
      <c r="D1793" s="308" t="s">
        <v>6613</v>
      </c>
      <c r="E1793" s="309">
        <v>22525.200000000001</v>
      </c>
      <c r="F1793" s="256">
        <v>41965</v>
      </c>
      <c r="G1793" s="34">
        <v>22525.200000000001</v>
      </c>
      <c r="H1793" s="217">
        <f t="shared" si="56"/>
        <v>0</v>
      </c>
      <c r="I1793" s="32" t="s">
        <v>4992</v>
      </c>
      <c r="M1793" s="192">
        <v>41951</v>
      </c>
      <c r="N1793" s="193">
        <v>2987</v>
      </c>
      <c r="O1793" s="324" t="s">
        <v>4923</v>
      </c>
      <c r="P1793" s="20" t="s">
        <v>4586</v>
      </c>
      <c r="Q1793" s="213">
        <v>3594.8</v>
      </c>
      <c r="R1793" s="256">
        <v>41951</v>
      </c>
      <c r="S1793" s="42">
        <v>3594.8</v>
      </c>
      <c r="T1793" s="217">
        <f t="shared" si="55"/>
        <v>0</v>
      </c>
      <c r="U1793" s="20" t="s">
        <v>4992</v>
      </c>
    </row>
    <row r="1794" spans="1:21" x14ac:dyDescent="0.25">
      <c r="A1794" s="192">
        <v>41965</v>
      </c>
      <c r="B1794" s="193">
        <v>4188</v>
      </c>
      <c r="C1794" s="322" t="s">
        <v>4923</v>
      </c>
      <c r="D1794" s="308" t="s">
        <v>4740</v>
      </c>
      <c r="E1794" s="309">
        <v>1163.8</v>
      </c>
      <c r="F1794" s="256">
        <v>41965</v>
      </c>
      <c r="G1794" s="34">
        <v>1163.8</v>
      </c>
      <c r="H1794" s="217">
        <f t="shared" si="56"/>
        <v>0</v>
      </c>
      <c r="I1794" s="32" t="s">
        <v>4992</v>
      </c>
      <c r="K1794" s="33"/>
      <c r="M1794" s="192">
        <v>41952</v>
      </c>
      <c r="N1794" s="193">
        <v>3068</v>
      </c>
      <c r="O1794" s="324" t="s">
        <v>4923</v>
      </c>
      <c r="P1794" s="20" t="s">
        <v>4586</v>
      </c>
      <c r="Q1794" s="213">
        <v>1522.4</v>
      </c>
      <c r="R1794" s="256">
        <v>41952</v>
      </c>
      <c r="S1794" s="42">
        <v>1522.4</v>
      </c>
      <c r="T1794" s="217">
        <f t="shared" si="55"/>
        <v>0</v>
      </c>
      <c r="U1794" s="190" t="s">
        <v>4992</v>
      </c>
    </row>
    <row r="1795" spans="1:21" x14ac:dyDescent="0.25">
      <c r="A1795" s="192">
        <v>41965</v>
      </c>
      <c r="B1795" s="193">
        <v>4189</v>
      </c>
      <c r="C1795" s="322" t="s">
        <v>4923</v>
      </c>
      <c r="D1795" s="308" t="s">
        <v>231</v>
      </c>
      <c r="E1795" s="309">
        <v>950.4</v>
      </c>
      <c r="F1795" s="256">
        <v>41967</v>
      </c>
      <c r="G1795" s="34">
        <v>950.4</v>
      </c>
      <c r="H1795" s="217">
        <f t="shared" si="56"/>
        <v>0</v>
      </c>
      <c r="I1795" s="32" t="s">
        <v>4992</v>
      </c>
      <c r="K1795" s="430"/>
      <c r="M1795" s="192">
        <v>41954</v>
      </c>
      <c r="N1795" s="193">
        <v>3254</v>
      </c>
      <c r="O1795" s="324" t="s">
        <v>4923</v>
      </c>
      <c r="P1795" s="20" t="s">
        <v>4586</v>
      </c>
      <c r="Q1795" s="213">
        <v>4700.8999999999996</v>
      </c>
      <c r="R1795" s="256">
        <v>41954</v>
      </c>
      <c r="S1795" s="42">
        <v>4700.8999999999996</v>
      </c>
      <c r="T1795" s="217">
        <f t="shared" ref="T1795:T1858" si="57">Q1795-S1795</f>
        <v>0</v>
      </c>
      <c r="U1795" s="190" t="s">
        <v>4992</v>
      </c>
    </row>
    <row r="1796" spans="1:21" x14ac:dyDescent="0.25">
      <c r="A1796" s="192">
        <v>41965</v>
      </c>
      <c r="B1796" s="193">
        <v>4190</v>
      </c>
      <c r="C1796" s="322" t="s">
        <v>4923</v>
      </c>
      <c r="D1796" s="308" t="s">
        <v>6609</v>
      </c>
      <c r="E1796" s="309">
        <v>2034</v>
      </c>
      <c r="F1796" s="256">
        <v>41967</v>
      </c>
      <c r="G1796" s="34">
        <v>2034</v>
      </c>
      <c r="H1796" s="217">
        <f t="shared" si="56"/>
        <v>0</v>
      </c>
      <c r="I1796" s="32" t="s">
        <v>4995</v>
      </c>
      <c r="K1796" s="430"/>
      <c r="M1796" s="192">
        <v>41955</v>
      </c>
      <c r="N1796" s="193">
        <v>3326</v>
      </c>
      <c r="O1796" s="324" t="s">
        <v>4923</v>
      </c>
      <c r="P1796" s="20" t="s">
        <v>4586</v>
      </c>
      <c r="Q1796" s="213">
        <v>4216.3500000000004</v>
      </c>
      <c r="R1796" s="256">
        <v>41955</v>
      </c>
      <c r="S1796" s="42">
        <v>4216.3500000000004</v>
      </c>
      <c r="T1796" s="217">
        <f t="shared" si="57"/>
        <v>0</v>
      </c>
      <c r="U1796" s="190" t="s">
        <v>4992</v>
      </c>
    </row>
    <row r="1797" spans="1:21" x14ac:dyDescent="0.25">
      <c r="A1797" s="192">
        <v>41965</v>
      </c>
      <c r="B1797" s="193">
        <v>4191</v>
      </c>
      <c r="C1797" s="322" t="s">
        <v>4923</v>
      </c>
      <c r="D1797" s="308" t="s">
        <v>6609</v>
      </c>
      <c r="E1797" s="309">
        <v>7805.1</v>
      </c>
      <c r="F1797" s="256">
        <v>41967</v>
      </c>
      <c r="G1797" s="34">
        <v>7805.1</v>
      </c>
      <c r="H1797" s="217">
        <f t="shared" si="56"/>
        <v>0</v>
      </c>
      <c r="I1797" s="32" t="s">
        <v>4995</v>
      </c>
      <c r="K1797" s="430"/>
      <c r="M1797" s="192">
        <v>41956</v>
      </c>
      <c r="N1797" s="193">
        <v>3450</v>
      </c>
      <c r="O1797" s="324" t="s">
        <v>4923</v>
      </c>
      <c r="P1797" s="20" t="s">
        <v>4586</v>
      </c>
      <c r="Q1797" s="213">
        <v>240</v>
      </c>
      <c r="R1797" s="256">
        <v>41956</v>
      </c>
      <c r="S1797" s="34">
        <v>240</v>
      </c>
      <c r="T1797" s="217">
        <f t="shared" si="57"/>
        <v>0</v>
      </c>
      <c r="U1797" s="32" t="s">
        <v>4992</v>
      </c>
    </row>
    <row r="1798" spans="1:21" x14ac:dyDescent="0.25">
      <c r="A1798" s="192">
        <v>41965</v>
      </c>
      <c r="B1798" s="193">
        <v>4192</v>
      </c>
      <c r="C1798" s="322" t="s">
        <v>4923</v>
      </c>
      <c r="D1798" s="308" t="s">
        <v>3872</v>
      </c>
      <c r="E1798" s="309">
        <v>1623.8</v>
      </c>
      <c r="F1798" s="256">
        <v>41965</v>
      </c>
      <c r="G1798" s="34">
        <v>1623.8</v>
      </c>
      <c r="H1798" s="217">
        <f t="shared" si="56"/>
        <v>0</v>
      </c>
      <c r="I1798" s="32" t="s">
        <v>4992</v>
      </c>
      <c r="K1798" s="430"/>
      <c r="M1798" s="192">
        <v>41957</v>
      </c>
      <c r="N1798" s="193">
        <v>3497</v>
      </c>
      <c r="O1798" s="324" t="s">
        <v>4923</v>
      </c>
      <c r="P1798" s="308" t="s">
        <v>4586</v>
      </c>
      <c r="Q1798" s="309">
        <v>1759.8</v>
      </c>
      <c r="R1798" s="256">
        <v>41957</v>
      </c>
      <c r="S1798" s="42">
        <v>1759.8</v>
      </c>
      <c r="T1798" s="217">
        <f t="shared" si="57"/>
        <v>0</v>
      </c>
      <c r="U1798" s="20" t="s">
        <v>4992</v>
      </c>
    </row>
    <row r="1799" spans="1:21" x14ac:dyDescent="0.25">
      <c r="A1799" s="192">
        <v>41965</v>
      </c>
      <c r="B1799" s="193">
        <v>4193</v>
      </c>
      <c r="C1799" s="322" t="s">
        <v>4923</v>
      </c>
      <c r="D1799" s="308" t="s">
        <v>743</v>
      </c>
      <c r="E1799" s="309">
        <v>755</v>
      </c>
      <c r="F1799" s="256">
        <v>41967</v>
      </c>
      <c r="G1799" s="34">
        <v>755</v>
      </c>
      <c r="H1799" s="217">
        <f t="shared" si="56"/>
        <v>0</v>
      </c>
      <c r="I1799" s="32" t="s">
        <v>4995</v>
      </c>
      <c r="K1799" s="430"/>
      <c r="M1799" s="192">
        <v>41958</v>
      </c>
      <c r="N1799" s="193">
        <v>3584</v>
      </c>
      <c r="O1799" s="324" t="s">
        <v>4923</v>
      </c>
      <c r="P1799" s="308" t="s">
        <v>4586</v>
      </c>
      <c r="Q1799" s="309">
        <v>4678</v>
      </c>
      <c r="R1799" s="256">
        <v>41958</v>
      </c>
      <c r="S1799" s="42">
        <v>4678</v>
      </c>
      <c r="T1799" s="217">
        <f t="shared" si="57"/>
        <v>0</v>
      </c>
      <c r="U1799" s="190" t="s">
        <v>4992</v>
      </c>
    </row>
    <row r="1800" spans="1:21" x14ac:dyDescent="0.25">
      <c r="A1800" s="192">
        <v>41965</v>
      </c>
      <c r="B1800" s="193">
        <v>4194</v>
      </c>
      <c r="C1800" s="322" t="s">
        <v>4923</v>
      </c>
      <c r="D1800" s="308" t="s">
        <v>4731</v>
      </c>
      <c r="E1800" s="309">
        <v>3189.2</v>
      </c>
      <c r="F1800" s="256">
        <v>41965</v>
      </c>
      <c r="G1800" s="34">
        <v>3189.2</v>
      </c>
      <c r="H1800" s="217">
        <f t="shared" ref="H1800:H1863" si="58">E1800-G1800</f>
        <v>0</v>
      </c>
      <c r="I1800" s="32" t="s">
        <v>4992</v>
      </c>
      <c r="K1800" s="430"/>
      <c r="M1800" s="192">
        <v>41958</v>
      </c>
      <c r="N1800" s="193">
        <v>3588</v>
      </c>
      <c r="O1800" s="324" t="s">
        <v>4923</v>
      </c>
      <c r="P1800" s="308" t="s">
        <v>4586</v>
      </c>
      <c r="Q1800" s="309">
        <v>2971.6</v>
      </c>
      <c r="R1800" s="256">
        <v>41958</v>
      </c>
      <c r="S1800" s="42">
        <v>2971.6</v>
      </c>
      <c r="T1800" s="217">
        <f t="shared" si="57"/>
        <v>0</v>
      </c>
      <c r="U1800" s="190" t="s">
        <v>4992</v>
      </c>
    </row>
    <row r="1801" spans="1:21" x14ac:dyDescent="0.25">
      <c r="A1801" s="192">
        <v>41965</v>
      </c>
      <c r="B1801" s="193">
        <v>4195</v>
      </c>
      <c r="C1801" s="322" t="s">
        <v>4923</v>
      </c>
      <c r="D1801" s="308" t="s">
        <v>4612</v>
      </c>
      <c r="E1801" s="309">
        <v>11366.6</v>
      </c>
      <c r="F1801" s="256">
        <v>41968</v>
      </c>
      <c r="G1801" s="34">
        <v>11366.6</v>
      </c>
      <c r="H1801" s="217">
        <f t="shared" si="58"/>
        <v>0</v>
      </c>
      <c r="I1801" s="32" t="s">
        <v>4995</v>
      </c>
      <c r="K1801" s="430"/>
      <c r="M1801" s="192">
        <v>41959</v>
      </c>
      <c r="N1801" s="193">
        <v>3653</v>
      </c>
      <c r="O1801" s="324" t="s">
        <v>4923</v>
      </c>
      <c r="P1801" s="20" t="s">
        <v>4586</v>
      </c>
      <c r="Q1801" s="213">
        <v>3751.5</v>
      </c>
      <c r="R1801" s="256">
        <v>41959</v>
      </c>
      <c r="S1801" s="42">
        <v>3751.5</v>
      </c>
      <c r="T1801" s="217">
        <f t="shared" si="57"/>
        <v>0</v>
      </c>
      <c r="U1801" s="20" t="s">
        <v>4992</v>
      </c>
    </row>
    <row r="1802" spans="1:21" x14ac:dyDescent="0.25">
      <c r="A1802" s="192">
        <v>41965</v>
      </c>
      <c r="B1802" s="193">
        <v>4196</v>
      </c>
      <c r="C1802" s="322" t="s">
        <v>4923</v>
      </c>
      <c r="D1802" s="308" t="s">
        <v>106</v>
      </c>
      <c r="E1802" s="309">
        <v>447199</v>
      </c>
      <c r="F1802" s="256">
        <v>41969</v>
      </c>
      <c r="G1802" s="34">
        <v>447199</v>
      </c>
      <c r="H1802" s="217">
        <f t="shared" si="58"/>
        <v>0</v>
      </c>
      <c r="I1802" s="32" t="s">
        <v>4992</v>
      </c>
      <c r="K1802" s="430"/>
      <c r="M1802" s="192">
        <v>41959</v>
      </c>
      <c r="N1802" s="193">
        <v>3654</v>
      </c>
      <c r="O1802" s="324" t="s">
        <v>4923</v>
      </c>
      <c r="P1802" s="20" t="s">
        <v>4586</v>
      </c>
      <c r="Q1802" s="213">
        <v>721.6</v>
      </c>
      <c r="R1802" s="256">
        <v>41959</v>
      </c>
      <c r="S1802" s="42">
        <v>721.6</v>
      </c>
      <c r="T1802" s="217">
        <f t="shared" si="57"/>
        <v>0</v>
      </c>
      <c r="U1802" s="20" t="s">
        <v>4992</v>
      </c>
    </row>
    <row r="1803" spans="1:21" x14ac:dyDescent="0.25">
      <c r="A1803" s="192">
        <v>41965</v>
      </c>
      <c r="B1803" s="193">
        <v>4197</v>
      </c>
      <c r="C1803" s="322" t="s">
        <v>4923</v>
      </c>
      <c r="D1803" s="308" t="s">
        <v>4612</v>
      </c>
      <c r="E1803" s="309">
        <v>1959.84</v>
      </c>
      <c r="F1803" s="256">
        <v>41968</v>
      </c>
      <c r="G1803" s="34">
        <v>1959.84</v>
      </c>
      <c r="H1803" s="217">
        <f t="shared" si="58"/>
        <v>0</v>
      </c>
      <c r="I1803" s="32" t="s">
        <v>4992</v>
      </c>
      <c r="K1803" s="430"/>
      <c r="M1803" s="192">
        <v>41961</v>
      </c>
      <c r="N1803" s="193">
        <v>3777</v>
      </c>
      <c r="O1803" s="324" t="s">
        <v>4923</v>
      </c>
      <c r="P1803" s="20" t="s">
        <v>4586</v>
      </c>
      <c r="Q1803" s="213">
        <v>1754.8</v>
      </c>
      <c r="R1803" s="256">
        <v>41961</v>
      </c>
      <c r="S1803" s="229">
        <v>1754.8</v>
      </c>
      <c r="T1803" s="217">
        <f t="shared" si="57"/>
        <v>0</v>
      </c>
      <c r="U1803" s="190" t="s">
        <v>4992</v>
      </c>
    </row>
    <row r="1804" spans="1:21" x14ac:dyDescent="0.25">
      <c r="A1804" s="192">
        <v>41965</v>
      </c>
      <c r="B1804" s="193">
        <v>4198</v>
      </c>
      <c r="C1804" s="322" t="s">
        <v>4923</v>
      </c>
      <c r="D1804" s="308" t="s">
        <v>11</v>
      </c>
      <c r="E1804" s="309">
        <v>33213.599999999999</v>
      </c>
      <c r="F1804" s="412">
        <v>41974</v>
      </c>
      <c r="G1804" s="40">
        <v>33213.599999999999</v>
      </c>
      <c r="H1804" s="217">
        <f t="shared" si="58"/>
        <v>0</v>
      </c>
      <c r="I1804" s="32" t="s">
        <v>4993</v>
      </c>
      <c r="K1804" s="430"/>
      <c r="M1804" s="192">
        <v>41962</v>
      </c>
      <c r="N1804" s="193">
        <v>3875</v>
      </c>
      <c r="O1804" s="324" t="s">
        <v>4923</v>
      </c>
      <c r="P1804" s="308" t="s">
        <v>4586</v>
      </c>
      <c r="Q1804" s="309">
        <v>594</v>
      </c>
      <c r="R1804" s="256">
        <v>41962</v>
      </c>
      <c r="S1804" s="42">
        <v>594</v>
      </c>
      <c r="T1804" s="217">
        <f t="shared" si="57"/>
        <v>0</v>
      </c>
      <c r="U1804" s="20" t="s">
        <v>4992</v>
      </c>
    </row>
    <row r="1805" spans="1:21" x14ac:dyDescent="0.25">
      <c r="A1805" s="192">
        <v>41965</v>
      </c>
      <c r="B1805" s="193">
        <v>4199</v>
      </c>
      <c r="C1805" s="322" t="s">
        <v>4923</v>
      </c>
      <c r="D1805" s="308" t="s">
        <v>6685</v>
      </c>
      <c r="E1805" s="309">
        <v>32205.75</v>
      </c>
      <c r="F1805" s="256">
        <v>41966</v>
      </c>
      <c r="G1805" s="34">
        <v>32205.75</v>
      </c>
      <c r="H1805" s="217">
        <f t="shared" si="58"/>
        <v>0</v>
      </c>
      <c r="I1805" s="32" t="s">
        <v>5009</v>
      </c>
      <c r="K1805" s="430"/>
      <c r="M1805" s="192">
        <v>41964</v>
      </c>
      <c r="N1805" s="193">
        <v>4106</v>
      </c>
      <c r="O1805" s="322" t="s">
        <v>4923</v>
      </c>
      <c r="P1805" s="308" t="s">
        <v>4586</v>
      </c>
      <c r="Q1805" s="309">
        <v>355.2</v>
      </c>
      <c r="R1805" s="256">
        <v>41964</v>
      </c>
      <c r="S1805" s="34">
        <v>355.2</v>
      </c>
      <c r="T1805" s="217">
        <f t="shared" si="57"/>
        <v>0</v>
      </c>
      <c r="U1805" s="108" t="s">
        <v>4992</v>
      </c>
    </row>
    <row r="1806" spans="1:21" x14ac:dyDescent="0.25">
      <c r="A1806" s="192">
        <v>41965</v>
      </c>
      <c r="B1806" s="193">
        <v>4200</v>
      </c>
      <c r="C1806" s="322" t="s">
        <v>4923</v>
      </c>
      <c r="D1806" s="308" t="s">
        <v>62</v>
      </c>
      <c r="E1806" s="309">
        <v>2830.88</v>
      </c>
      <c r="F1806" s="256">
        <v>41967</v>
      </c>
      <c r="G1806" s="34">
        <v>2830.88</v>
      </c>
      <c r="H1806" s="217">
        <f t="shared" si="58"/>
        <v>0</v>
      </c>
      <c r="I1806" s="32" t="s">
        <v>4993</v>
      </c>
      <c r="K1806" s="430"/>
      <c r="M1806" s="192">
        <v>41966</v>
      </c>
      <c r="N1806" s="193">
        <v>4208</v>
      </c>
      <c r="O1806" s="322" t="s">
        <v>4923</v>
      </c>
      <c r="P1806" s="308" t="s">
        <v>4586</v>
      </c>
      <c r="Q1806" s="309">
        <v>3885.8</v>
      </c>
      <c r="R1806" s="256">
        <v>41966</v>
      </c>
      <c r="S1806" s="34">
        <v>3885.8</v>
      </c>
      <c r="T1806" s="217">
        <f t="shared" si="57"/>
        <v>0</v>
      </c>
      <c r="U1806" s="32" t="s">
        <v>4992</v>
      </c>
    </row>
    <row r="1807" spans="1:21" x14ac:dyDescent="0.25">
      <c r="A1807" s="192">
        <v>41965</v>
      </c>
      <c r="B1807" s="193">
        <v>4201</v>
      </c>
      <c r="C1807" s="322" t="s">
        <v>4923</v>
      </c>
      <c r="D1807" s="308" t="s">
        <v>6724</v>
      </c>
      <c r="E1807" s="309">
        <v>13464.2</v>
      </c>
      <c r="F1807" s="256">
        <v>41967</v>
      </c>
      <c r="G1807" s="34">
        <v>13464.2</v>
      </c>
      <c r="H1807" s="217">
        <f t="shared" si="58"/>
        <v>0</v>
      </c>
      <c r="I1807" s="32" t="s">
        <v>4993</v>
      </c>
      <c r="K1807" s="430"/>
      <c r="M1807" s="192">
        <v>41971</v>
      </c>
      <c r="N1807" s="193">
        <v>4633</v>
      </c>
      <c r="O1807" s="322" t="s">
        <v>4923</v>
      </c>
      <c r="P1807" s="199" t="s">
        <v>4586</v>
      </c>
      <c r="Q1807" s="238">
        <v>710.9</v>
      </c>
      <c r="R1807" s="256">
        <v>41971</v>
      </c>
      <c r="S1807" s="34">
        <v>710.9</v>
      </c>
      <c r="T1807" s="217">
        <f t="shared" si="57"/>
        <v>0</v>
      </c>
      <c r="U1807" s="36" t="s">
        <v>4992</v>
      </c>
    </row>
    <row r="1808" spans="1:21" x14ac:dyDescent="0.25">
      <c r="A1808" s="192">
        <v>41965</v>
      </c>
      <c r="B1808" s="193">
        <v>4202</v>
      </c>
      <c r="C1808" s="322" t="s">
        <v>4923</v>
      </c>
      <c r="D1808" s="308" t="s">
        <v>4764</v>
      </c>
      <c r="E1808" s="309">
        <v>5262.4</v>
      </c>
      <c r="F1808" s="256">
        <v>41967</v>
      </c>
      <c r="G1808" s="34">
        <v>5262.4</v>
      </c>
      <c r="H1808" s="217">
        <f t="shared" si="58"/>
        <v>0</v>
      </c>
      <c r="I1808" s="32" t="s">
        <v>4993</v>
      </c>
      <c r="K1808" s="430"/>
      <c r="M1808" s="192">
        <v>41971</v>
      </c>
      <c r="N1808" s="193">
        <v>4638</v>
      </c>
      <c r="O1808" s="322" t="s">
        <v>4923</v>
      </c>
      <c r="P1808" s="199" t="s">
        <v>4586</v>
      </c>
      <c r="Q1808" s="238">
        <v>3091.2</v>
      </c>
      <c r="R1808" s="256">
        <v>41971</v>
      </c>
      <c r="S1808" s="34">
        <v>3091.2</v>
      </c>
      <c r="T1808" s="217">
        <f t="shared" si="57"/>
        <v>0</v>
      </c>
      <c r="U1808" s="36" t="s">
        <v>4992</v>
      </c>
    </row>
    <row r="1809" spans="1:21" x14ac:dyDescent="0.25">
      <c r="A1809" s="192">
        <v>41965</v>
      </c>
      <c r="B1809" s="193">
        <v>4203</v>
      </c>
      <c r="C1809" s="322" t="s">
        <v>4923</v>
      </c>
      <c r="D1809" s="308" t="s">
        <v>4918</v>
      </c>
      <c r="E1809" s="309">
        <v>6789.6</v>
      </c>
      <c r="F1809" s="256">
        <v>41967</v>
      </c>
      <c r="G1809" s="34">
        <v>6789.6</v>
      </c>
      <c r="H1809" s="217">
        <f t="shared" si="58"/>
        <v>0</v>
      </c>
      <c r="I1809" s="32" t="s">
        <v>4992</v>
      </c>
      <c r="K1809" s="430"/>
      <c r="M1809" s="192">
        <v>41971</v>
      </c>
      <c r="N1809" s="193">
        <v>4717</v>
      </c>
      <c r="O1809" s="322" t="s">
        <v>4923</v>
      </c>
      <c r="P1809" s="308" t="s">
        <v>4586</v>
      </c>
      <c r="Q1809" s="309">
        <v>724.5</v>
      </c>
      <c r="R1809" s="665"/>
      <c r="S1809" s="303"/>
      <c r="T1809" s="217">
        <f t="shared" si="57"/>
        <v>724.5</v>
      </c>
      <c r="U1809" s="20" t="s">
        <v>4992</v>
      </c>
    </row>
    <row r="1810" spans="1:21" x14ac:dyDescent="0.25">
      <c r="A1810" s="192">
        <v>41965</v>
      </c>
      <c r="B1810" s="193">
        <v>4204</v>
      </c>
      <c r="C1810" s="322" t="s">
        <v>4923</v>
      </c>
      <c r="D1810" s="308" t="s">
        <v>4287</v>
      </c>
      <c r="E1810" s="309">
        <v>31577.85</v>
      </c>
      <c r="F1810" s="256">
        <v>41966</v>
      </c>
      <c r="G1810" s="34">
        <v>31577.85</v>
      </c>
      <c r="H1810" s="217">
        <f t="shared" si="58"/>
        <v>0</v>
      </c>
      <c r="I1810" s="32" t="s">
        <v>5000</v>
      </c>
      <c r="K1810" s="430"/>
      <c r="M1810" s="192">
        <v>41972</v>
      </c>
      <c r="N1810" s="193">
        <v>4803</v>
      </c>
      <c r="O1810" s="322" t="s">
        <v>4923</v>
      </c>
      <c r="P1810" s="308" t="s">
        <v>4586</v>
      </c>
      <c r="Q1810" s="309">
        <v>3031.7</v>
      </c>
      <c r="R1810" s="368">
        <v>41972</v>
      </c>
      <c r="S1810" s="229">
        <v>3031.7</v>
      </c>
      <c r="T1810" s="217">
        <f t="shared" si="57"/>
        <v>0</v>
      </c>
      <c r="U1810" s="20" t="s">
        <v>4992</v>
      </c>
    </row>
    <row r="1811" spans="1:21" x14ac:dyDescent="0.25">
      <c r="A1811" s="192">
        <v>41965</v>
      </c>
      <c r="B1811" s="193">
        <v>4205</v>
      </c>
      <c r="C1811" s="322" t="s">
        <v>4923</v>
      </c>
      <c r="D1811" s="308" t="s">
        <v>129</v>
      </c>
      <c r="E1811" s="309">
        <v>813.8</v>
      </c>
      <c r="F1811" s="256">
        <v>41965</v>
      </c>
      <c r="G1811" s="34">
        <v>813.8</v>
      </c>
      <c r="H1811" s="217">
        <f t="shared" si="58"/>
        <v>0</v>
      </c>
      <c r="I1811" s="32" t="s">
        <v>4992</v>
      </c>
      <c r="K1811" s="430"/>
      <c r="M1811" s="192">
        <v>41972</v>
      </c>
      <c r="N1811" s="193">
        <v>4819</v>
      </c>
      <c r="O1811" s="322" t="s">
        <v>4923</v>
      </c>
      <c r="P1811" s="308" t="s">
        <v>4586</v>
      </c>
      <c r="Q1811" s="309">
        <v>414</v>
      </c>
      <c r="R1811" s="368">
        <v>41972</v>
      </c>
      <c r="S1811" s="229">
        <v>414</v>
      </c>
      <c r="T1811" s="217">
        <f t="shared" si="57"/>
        <v>0</v>
      </c>
      <c r="U1811" s="20" t="s">
        <v>4992</v>
      </c>
    </row>
    <row r="1812" spans="1:21" x14ac:dyDescent="0.25">
      <c r="A1812" s="192">
        <v>41965</v>
      </c>
      <c r="B1812" s="193">
        <v>4206</v>
      </c>
      <c r="C1812" s="322" t="s">
        <v>4923</v>
      </c>
      <c r="D1812" s="308" t="s">
        <v>2504</v>
      </c>
      <c r="E1812" s="309">
        <v>98498.16</v>
      </c>
      <c r="F1812" s="421" t="s">
        <v>6739</v>
      </c>
      <c r="G1812" s="34">
        <f>29000+32000+37498.16</f>
        <v>98498.16</v>
      </c>
      <c r="H1812" s="217">
        <f t="shared" si="58"/>
        <v>0</v>
      </c>
      <c r="I1812" s="32" t="s">
        <v>4997</v>
      </c>
      <c r="K1812" s="430"/>
      <c r="M1812" s="192">
        <v>41947</v>
      </c>
      <c r="N1812" s="193">
        <v>2702</v>
      </c>
      <c r="O1812" s="324" t="s">
        <v>4923</v>
      </c>
      <c r="P1812" s="308" t="s">
        <v>2504</v>
      </c>
      <c r="Q1812" s="309">
        <v>88311.3</v>
      </c>
      <c r="R1812" s="256">
        <v>41951</v>
      </c>
      <c r="S1812" s="42">
        <v>88311.3</v>
      </c>
      <c r="T1812" s="217">
        <f t="shared" si="57"/>
        <v>0</v>
      </c>
      <c r="U1812" s="190" t="s">
        <v>4993</v>
      </c>
    </row>
    <row r="1813" spans="1:21" x14ac:dyDescent="0.25">
      <c r="A1813" s="192">
        <v>41965</v>
      </c>
      <c r="B1813" s="193">
        <v>4207</v>
      </c>
      <c r="C1813" s="322" t="s">
        <v>4923</v>
      </c>
      <c r="D1813" s="308" t="s">
        <v>1202</v>
      </c>
      <c r="E1813" s="309">
        <v>2923.2</v>
      </c>
      <c r="F1813" s="256">
        <v>41965</v>
      </c>
      <c r="G1813" s="34">
        <v>2923.2</v>
      </c>
      <c r="H1813" s="217">
        <f t="shared" si="58"/>
        <v>0</v>
      </c>
      <c r="I1813" s="32" t="s">
        <v>4992</v>
      </c>
      <c r="K1813" s="430"/>
      <c r="M1813" s="192">
        <v>41951</v>
      </c>
      <c r="N1813" s="193">
        <v>3013</v>
      </c>
      <c r="O1813" s="324" t="s">
        <v>4923</v>
      </c>
      <c r="P1813" s="20" t="s">
        <v>2504</v>
      </c>
      <c r="Q1813" s="213">
        <v>87044.87</v>
      </c>
      <c r="R1813" s="256">
        <v>41954</v>
      </c>
      <c r="S1813" s="42">
        <v>87044.87</v>
      </c>
      <c r="T1813" s="217">
        <f t="shared" si="57"/>
        <v>0</v>
      </c>
      <c r="U1813" s="20" t="s">
        <v>5009</v>
      </c>
    </row>
    <row r="1814" spans="1:21" x14ac:dyDescent="0.25">
      <c r="A1814" s="192">
        <v>41966</v>
      </c>
      <c r="B1814" s="193">
        <v>4208</v>
      </c>
      <c r="C1814" s="322" t="s">
        <v>4923</v>
      </c>
      <c r="D1814" s="308" t="s">
        <v>4586</v>
      </c>
      <c r="E1814" s="309">
        <v>3885.8</v>
      </c>
      <c r="F1814" s="256">
        <v>41966</v>
      </c>
      <c r="G1814" s="34">
        <v>3885.8</v>
      </c>
      <c r="H1814" s="217">
        <f t="shared" si="58"/>
        <v>0</v>
      </c>
      <c r="I1814" s="32" t="s">
        <v>4992</v>
      </c>
      <c r="K1814" s="430"/>
      <c r="M1814" s="192">
        <v>41953</v>
      </c>
      <c r="N1814" s="193">
        <v>3198</v>
      </c>
      <c r="O1814" s="324" t="s">
        <v>4923</v>
      </c>
      <c r="P1814" s="20" t="s">
        <v>2504</v>
      </c>
      <c r="Q1814" s="213">
        <v>90597.69</v>
      </c>
      <c r="R1814" s="256">
        <v>41957</v>
      </c>
      <c r="S1814" s="42">
        <v>90597.69</v>
      </c>
      <c r="T1814" s="217">
        <f t="shared" si="57"/>
        <v>0</v>
      </c>
      <c r="U1814" s="190" t="s">
        <v>4993</v>
      </c>
    </row>
    <row r="1815" spans="1:21" x14ac:dyDescent="0.25">
      <c r="A1815" s="192">
        <v>41966</v>
      </c>
      <c r="B1815" s="193">
        <v>4209</v>
      </c>
      <c r="C1815" s="322" t="s">
        <v>4923</v>
      </c>
      <c r="D1815" s="308" t="s">
        <v>6120</v>
      </c>
      <c r="E1815" s="309">
        <v>8100</v>
      </c>
      <c r="F1815" s="412">
        <v>41976</v>
      </c>
      <c r="G1815" s="40">
        <v>8100</v>
      </c>
      <c r="H1815" s="217">
        <f t="shared" si="58"/>
        <v>0</v>
      </c>
      <c r="I1815" s="32" t="s">
        <v>4992</v>
      </c>
      <c r="K1815" s="430"/>
      <c r="M1815" s="192">
        <v>41957</v>
      </c>
      <c r="N1815" s="193">
        <v>3540</v>
      </c>
      <c r="O1815" s="324" t="s">
        <v>4923</v>
      </c>
      <c r="P1815" s="308" t="s">
        <v>2504</v>
      </c>
      <c r="Q1815" s="309">
        <v>93162.65</v>
      </c>
      <c r="R1815" s="256">
        <v>41960</v>
      </c>
      <c r="S1815" s="42">
        <v>93162.65</v>
      </c>
      <c r="T1815" s="217">
        <f t="shared" si="57"/>
        <v>0</v>
      </c>
      <c r="U1815" s="190" t="s">
        <v>4995</v>
      </c>
    </row>
    <row r="1816" spans="1:21" x14ac:dyDescent="0.25">
      <c r="A1816" s="192">
        <v>41966</v>
      </c>
      <c r="B1816" s="193">
        <v>4210</v>
      </c>
      <c r="C1816" s="322" t="s">
        <v>4923</v>
      </c>
      <c r="D1816" s="20" t="s">
        <v>6196</v>
      </c>
      <c r="E1816" s="213">
        <v>1350</v>
      </c>
      <c r="F1816" s="412">
        <v>41976</v>
      </c>
      <c r="G1816" s="40">
        <v>1350</v>
      </c>
      <c r="H1816" s="217">
        <f t="shared" si="58"/>
        <v>0</v>
      </c>
      <c r="I1816" s="32" t="s">
        <v>4992</v>
      </c>
      <c r="K1816" s="430"/>
      <c r="M1816" s="192">
        <v>41960</v>
      </c>
      <c r="N1816" s="193">
        <v>3751</v>
      </c>
      <c r="O1816" s="324" t="s">
        <v>4923</v>
      </c>
      <c r="P1816" s="20" t="s">
        <v>2504</v>
      </c>
      <c r="Q1816" s="213">
        <v>61115.02</v>
      </c>
      <c r="R1816" s="256">
        <v>41963</v>
      </c>
      <c r="S1816" s="229">
        <v>61115.02</v>
      </c>
      <c r="T1816" s="217">
        <f t="shared" si="57"/>
        <v>0</v>
      </c>
      <c r="U1816" s="190" t="s">
        <v>4995</v>
      </c>
    </row>
    <row r="1817" spans="1:21" x14ac:dyDescent="0.25">
      <c r="A1817" s="192">
        <v>41966</v>
      </c>
      <c r="B1817" s="193">
        <v>4211</v>
      </c>
      <c r="C1817" s="322" t="s">
        <v>4923</v>
      </c>
      <c r="D1817" s="20" t="s">
        <v>6616</v>
      </c>
      <c r="E1817" s="213">
        <v>1800</v>
      </c>
      <c r="F1817" s="412">
        <v>41979</v>
      </c>
      <c r="G1817" s="40">
        <v>1800</v>
      </c>
      <c r="H1817" s="217">
        <f t="shared" si="58"/>
        <v>0</v>
      </c>
      <c r="I1817" s="32" t="s">
        <v>4992</v>
      </c>
      <c r="K1817" s="430"/>
      <c r="M1817" s="192">
        <v>41961</v>
      </c>
      <c r="N1817" s="193">
        <v>3850</v>
      </c>
      <c r="O1817" s="324" t="s">
        <v>4923</v>
      </c>
      <c r="P1817" s="308" t="s">
        <v>2504</v>
      </c>
      <c r="Q1817" s="309">
        <v>13065.6</v>
      </c>
      <c r="R1817" s="256">
        <v>41969</v>
      </c>
      <c r="S1817" s="229">
        <v>13065.6</v>
      </c>
      <c r="T1817" s="217">
        <f t="shared" si="57"/>
        <v>0</v>
      </c>
      <c r="U1817" s="20" t="s">
        <v>4997</v>
      </c>
    </row>
    <row r="1818" spans="1:21" x14ac:dyDescent="0.25">
      <c r="A1818" s="192">
        <v>41966</v>
      </c>
      <c r="B1818" s="193">
        <v>4212</v>
      </c>
      <c r="C1818" s="322" t="s">
        <v>4923</v>
      </c>
      <c r="D1818" s="20" t="s">
        <v>4918</v>
      </c>
      <c r="E1818" s="213">
        <v>17070</v>
      </c>
      <c r="F1818" s="256">
        <v>41967</v>
      </c>
      <c r="G1818" s="34">
        <v>17070</v>
      </c>
      <c r="H1818" s="217">
        <f t="shared" si="58"/>
        <v>0</v>
      </c>
      <c r="I1818" s="32" t="s">
        <v>4992</v>
      </c>
      <c r="K1818" s="430"/>
      <c r="M1818" s="192">
        <v>41963</v>
      </c>
      <c r="N1818" s="193">
        <v>3978</v>
      </c>
      <c r="O1818" s="324" t="s">
        <v>4923</v>
      </c>
      <c r="P1818" s="308" t="s">
        <v>2504</v>
      </c>
      <c r="Q1818" s="309">
        <v>91581.48</v>
      </c>
      <c r="R1818" s="256">
        <v>41967</v>
      </c>
      <c r="S1818" s="42">
        <v>91581.48</v>
      </c>
      <c r="T1818" s="217">
        <f t="shared" si="57"/>
        <v>0</v>
      </c>
      <c r="U1818" s="20" t="s">
        <v>4997</v>
      </c>
    </row>
    <row r="1819" spans="1:21" x14ac:dyDescent="0.25">
      <c r="A1819" s="192">
        <v>41966</v>
      </c>
      <c r="B1819" s="193">
        <v>4213</v>
      </c>
      <c r="C1819" s="322" t="s">
        <v>4923</v>
      </c>
      <c r="D1819" s="308" t="s">
        <v>339</v>
      </c>
      <c r="E1819" s="309">
        <v>615.4</v>
      </c>
      <c r="F1819" s="256">
        <v>41966</v>
      </c>
      <c r="G1819" s="34">
        <v>615.4</v>
      </c>
      <c r="H1819" s="217">
        <f t="shared" si="58"/>
        <v>0</v>
      </c>
      <c r="I1819" s="32" t="s">
        <v>4992</v>
      </c>
      <c r="K1819" s="430"/>
      <c r="M1819" s="192">
        <v>41965</v>
      </c>
      <c r="N1819" s="193">
        <v>4206</v>
      </c>
      <c r="O1819" s="322" t="s">
        <v>4923</v>
      </c>
      <c r="P1819" s="308" t="s">
        <v>2504</v>
      </c>
      <c r="Q1819" s="309">
        <v>98498.16</v>
      </c>
      <c r="R1819" s="421" t="s">
        <v>6739</v>
      </c>
      <c r="S1819" s="34">
        <f>29000+32000+37498.16</f>
        <v>98498.16</v>
      </c>
      <c r="T1819" s="217">
        <f t="shared" si="57"/>
        <v>0</v>
      </c>
      <c r="U1819" s="32" t="s">
        <v>4997</v>
      </c>
    </row>
    <row r="1820" spans="1:21" x14ac:dyDescent="0.25">
      <c r="A1820" s="192">
        <v>41966</v>
      </c>
      <c r="B1820" s="193">
        <v>4214</v>
      </c>
      <c r="C1820" s="322" t="s">
        <v>4923</v>
      </c>
      <c r="D1820" s="20" t="s">
        <v>136</v>
      </c>
      <c r="E1820" s="213">
        <v>2481.6</v>
      </c>
      <c r="F1820" s="256">
        <v>41966</v>
      </c>
      <c r="G1820" s="34">
        <v>2481.6</v>
      </c>
      <c r="H1820" s="217">
        <f t="shared" si="58"/>
        <v>0</v>
      </c>
      <c r="I1820" s="32" t="s">
        <v>4992</v>
      </c>
      <c r="K1820" s="430"/>
      <c r="M1820" s="192">
        <v>41968</v>
      </c>
      <c r="N1820" s="193">
        <v>4385</v>
      </c>
      <c r="O1820" s="322" t="s">
        <v>4923</v>
      </c>
      <c r="P1820" s="308" t="s">
        <v>2504</v>
      </c>
      <c r="Q1820" s="309">
        <v>55653.67</v>
      </c>
      <c r="R1820" s="256">
        <v>41973</v>
      </c>
      <c r="S1820" s="34">
        <v>55653.67</v>
      </c>
      <c r="T1820" s="217">
        <f t="shared" si="57"/>
        <v>0</v>
      </c>
      <c r="U1820" s="32" t="s">
        <v>5000</v>
      </c>
    </row>
    <row r="1821" spans="1:21" x14ac:dyDescent="0.25">
      <c r="A1821" s="192">
        <v>41966</v>
      </c>
      <c r="B1821" s="193">
        <v>4215</v>
      </c>
      <c r="C1821" s="322" t="s">
        <v>4923</v>
      </c>
      <c r="D1821" s="20" t="s">
        <v>35</v>
      </c>
      <c r="E1821" s="213">
        <v>4282.6000000000004</v>
      </c>
      <c r="F1821" s="256">
        <v>41966</v>
      </c>
      <c r="G1821" s="34">
        <v>4282.6000000000004</v>
      </c>
      <c r="H1821" s="217">
        <f t="shared" si="58"/>
        <v>0</v>
      </c>
      <c r="I1821" s="32" t="s">
        <v>4992</v>
      </c>
      <c r="K1821" s="430"/>
      <c r="M1821" s="192">
        <v>41968</v>
      </c>
      <c r="N1821" s="193">
        <v>4424</v>
      </c>
      <c r="O1821" s="322" t="s">
        <v>4923</v>
      </c>
      <c r="P1821" s="308" t="s">
        <v>2504</v>
      </c>
      <c r="Q1821" s="309">
        <v>29352.25</v>
      </c>
      <c r="R1821" s="412">
        <v>41976</v>
      </c>
      <c r="S1821" s="40">
        <v>29352.25</v>
      </c>
      <c r="T1821" s="217">
        <f t="shared" si="57"/>
        <v>0</v>
      </c>
      <c r="U1821" s="32" t="s">
        <v>5000</v>
      </c>
    </row>
    <row r="1822" spans="1:21" x14ac:dyDescent="0.25">
      <c r="A1822" s="192">
        <v>41966</v>
      </c>
      <c r="B1822" s="193">
        <v>4216</v>
      </c>
      <c r="C1822" s="322" t="s">
        <v>4923</v>
      </c>
      <c r="D1822" s="20" t="s">
        <v>4826</v>
      </c>
      <c r="E1822" s="213">
        <v>2926.4</v>
      </c>
      <c r="F1822" s="256">
        <v>41966</v>
      </c>
      <c r="G1822" s="34">
        <v>2926.4</v>
      </c>
      <c r="H1822" s="217">
        <f t="shared" si="58"/>
        <v>0</v>
      </c>
      <c r="I1822" s="32" t="s">
        <v>4992</v>
      </c>
      <c r="K1822" s="430"/>
      <c r="M1822" s="192">
        <v>41972</v>
      </c>
      <c r="N1822" s="193">
        <v>4722</v>
      </c>
      <c r="O1822" s="322" t="s">
        <v>4923</v>
      </c>
      <c r="P1822" s="308" t="s">
        <v>2504</v>
      </c>
      <c r="Q1822" s="309">
        <v>97080.2</v>
      </c>
      <c r="R1822" s="256">
        <v>41975</v>
      </c>
      <c r="S1822" s="229">
        <v>97080.2</v>
      </c>
      <c r="T1822" s="217">
        <f t="shared" si="57"/>
        <v>0</v>
      </c>
      <c r="U1822" s="20" t="s">
        <v>4995</v>
      </c>
    </row>
    <row r="1823" spans="1:21" x14ac:dyDescent="0.25">
      <c r="A1823" s="192">
        <v>41966</v>
      </c>
      <c r="B1823" s="193">
        <v>4217</v>
      </c>
      <c r="C1823" s="322" t="s">
        <v>4923</v>
      </c>
      <c r="D1823" s="20" t="s">
        <v>3366</v>
      </c>
      <c r="E1823" s="213">
        <v>1216</v>
      </c>
      <c r="F1823" s="256">
        <v>41967</v>
      </c>
      <c r="G1823" s="34">
        <v>1216</v>
      </c>
      <c r="H1823" s="217">
        <f t="shared" si="58"/>
        <v>0</v>
      </c>
      <c r="I1823" s="32" t="s">
        <v>6049</v>
      </c>
      <c r="K1823" s="430"/>
      <c r="M1823" s="192">
        <v>41950</v>
      </c>
      <c r="N1823" s="193">
        <v>2881</v>
      </c>
      <c r="O1823" s="324" t="s">
        <v>4923</v>
      </c>
      <c r="P1823" s="308" t="s">
        <v>4234</v>
      </c>
      <c r="Q1823" s="309">
        <v>5152</v>
      </c>
      <c r="R1823" s="256">
        <v>41950</v>
      </c>
      <c r="S1823" s="42">
        <v>5152</v>
      </c>
      <c r="T1823" s="217">
        <f t="shared" si="57"/>
        <v>0</v>
      </c>
      <c r="U1823" s="20" t="s">
        <v>4992</v>
      </c>
    </row>
    <row r="1824" spans="1:21" x14ac:dyDescent="0.25">
      <c r="A1824" s="192">
        <v>41966</v>
      </c>
      <c r="B1824" s="193">
        <v>4218</v>
      </c>
      <c r="C1824" s="322" t="s">
        <v>4923</v>
      </c>
      <c r="D1824" s="20" t="s">
        <v>6685</v>
      </c>
      <c r="E1824" s="213">
        <v>31736.55</v>
      </c>
      <c r="F1824" s="256">
        <v>41967</v>
      </c>
      <c r="G1824" s="34">
        <v>31736.55</v>
      </c>
      <c r="H1824" s="217">
        <f t="shared" si="58"/>
        <v>0</v>
      </c>
      <c r="I1824" s="32" t="s">
        <v>6049</v>
      </c>
      <c r="K1824" s="430"/>
      <c r="M1824" s="192">
        <v>41950</v>
      </c>
      <c r="N1824" s="193">
        <v>2973</v>
      </c>
      <c r="O1824" s="324" t="s">
        <v>4923</v>
      </c>
      <c r="P1824" s="20" t="s">
        <v>4234</v>
      </c>
      <c r="Q1824" s="213">
        <v>2317.5</v>
      </c>
      <c r="R1824" s="256">
        <v>41950</v>
      </c>
      <c r="S1824" s="42">
        <v>2317.5</v>
      </c>
      <c r="T1824" s="217">
        <f t="shared" si="57"/>
        <v>0</v>
      </c>
      <c r="U1824" s="20" t="s">
        <v>4992</v>
      </c>
    </row>
    <row r="1825" spans="1:21" x14ac:dyDescent="0.25">
      <c r="A1825" s="192">
        <v>41966</v>
      </c>
      <c r="B1825" s="193">
        <v>4219</v>
      </c>
      <c r="C1825" s="322" t="s">
        <v>4923</v>
      </c>
      <c r="D1825" s="20" t="s">
        <v>2183</v>
      </c>
      <c r="E1825" s="213">
        <v>2574</v>
      </c>
      <c r="F1825" s="256">
        <v>41966</v>
      </c>
      <c r="G1825" s="34">
        <v>2574</v>
      </c>
      <c r="H1825" s="217">
        <f t="shared" si="58"/>
        <v>0</v>
      </c>
      <c r="I1825" s="32" t="s">
        <v>5251</v>
      </c>
      <c r="K1825" s="430"/>
      <c r="M1825" s="192">
        <v>41951</v>
      </c>
      <c r="N1825" s="193">
        <v>2985</v>
      </c>
      <c r="O1825" s="324" t="s">
        <v>4923</v>
      </c>
      <c r="P1825" s="20" t="s">
        <v>4234</v>
      </c>
      <c r="Q1825" s="213">
        <v>4291.2</v>
      </c>
      <c r="R1825" s="256">
        <v>41951</v>
      </c>
      <c r="S1825" s="42">
        <v>4291.2</v>
      </c>
      <c r="T1825" s="217">
        <f t="shared" si="57"/>
        <v>0</v>
      </c>
      <c r="U1825" s="20" t="s">
        <v>4992</v>
      </c>
    </row>
    <row r="1826" spans="1:21" x14ac:dyDescent="0.25">
      <c r="A1826" s="192">
        <v>41966</v>
      </c>
      <c r="B1826" s="193">
        <v>4220</v>
      </c>
      <c r="C1826" s="322" t="s">
        <v>4923</v>
      </c>
      <c r="D1826" s="20" t="s">
        <v>4653</v>
      </c>
      <c r="E1826" s="213">
        <v>1035</v>
      </c>
      <c r="F1826" s="256">
        <v>41966</v>
      </c>
      <c r="G1826" s="34">
        <v>1035</v>
      </c>
      <c r="H1826" s="217">
        <f t="shared" si="58"/>
        <v>0</v>
      </c>
      <c r="I1826" s="32" t="s">
        <v>5251</v>
      </c>
      <c r="K1826" s="430"/>
      <c r="M1826" s="192">
        <v>41951</v>
      </c>
      <c r="N1826" s="193">
        <v>3044</v>
      </c>
      <c r="O1826" s="324" t="s">
        <v>4923</v>
      </c>
      <c r="P1826" s="20" t="s">
        <v>4234</v>
      </c>
      <c r="Q1826" s="213">
        <v>3615.5</v>
      </c>
      <c r="R1826" s="256">
        <v>41951</v>
      </c>
      <c r="S1826" s="42">
        <v>3615.5</v>
      </c>
      <c r="T1826" s="217">
        <f t="shared" si="57"/>
        <v>0</v>
      </c>
      <c r="U1826" s="20" t="s">
        <v>4992</v>
      </c>
    </row>
    <row r="1827" spans="1:21" x14ac:dyDescent="0.25">
      <c r="A1827" s="192">
        <v>41966</v>
      </c>
      <c r="B1827" s="193">
        <v>4221</v>
      </c>
      <c r="C1827" s="322" t="s">
        <v>4923</v>
      </c>
      <c r="D1827" s="20" t="s">
        <v>2859</v>
      </c>
      <c r="E1827" s="213">
        <v>2321.6999999999998</v>
      </c>
      <c r="F1827" s="256">
        <v>41966</v>
      </c>
      <c r="G1827" s="34">
        <v>2321.6999999999998</v>
      </c>
      <c r="H1827" s="217">
        <f t="shared" si="58"/>
        <v>0</v>
      </c>
      <c r="I1827" s="32" t="s">
        <v>4992</v>
      </c>
      <c r="K1827" s="430"/>
      <c r="M1827" s="192">
        <v>41952</v>
      </c>
      <c r="N1827" s="193">
        <v>3088</v>
      </c>
      <c r="O1827" s="324" t="s">
        <v>4923</v>
      </c>
      <c r="P1827" s="20" t="s">
        <v>4234</v>
      </c>
      <c r="Q1827" s="213">
        <v>3539.35</v>
      </c>
      <c r="R1827" s="256">
        <v>41952</v>
      </c>
      <c r="S1827" s="42">
        <v>3539.35</v>
      </c>
      <c r="T1827" s="217">
        <f t="shared" si="57"/>
        <v>0</v>
      </c>
      <c r="U1827" s="190" t="s">
        <v>4992</v>
      </c>
    </row>
    <row r="1828" spans="1:21" x14ac:dyDescent="0.25">
      <c r="A1828" s="192">
        <v>41966</v>
      </c>
      <c r="B1828" s="193">
        <v>4222</v>
      </c>
      <c r="C1828" s="322" t="s">
        <v>4923</v>
      </c>
      <c r="D1828" s="20" t="s">
        <v>47</v>
      </c>
      <c r="E1828" s="213">
        <v>2712</v>
      </c>
      <c r="F1828" s="256">
        <v>42331</v>
      </c>
      <c r="G1828" s="34">
        <v>2712</v>
      </c>
      <c r="H1828" s="217">
        <f t="shared" si="58"/>
        <v>0</v>
      </c>
      <c r="I1828" s="32" t="s">
        <v>5251</v>
      </c>
      <c r="K1828" s="430"/>
      <c r="M1828" s="192">
        <v>41953</v>
      </c>
      <c r="N1828" s="193">
        <v>3129</v>
      </c>
      <c r="O1828" s="324" t="s">
        <v>4923</v>
      </c>
      <c r="P1828" s="20" t="s">
        <v>4234</v>
      </c>
      <c r="Q1828" s="213">
        <v>6851.5</v>
      </c>
      <c r="R1828" s="256">
        <v>41953</v>
      </c>
      <c r="S1828" s="42">
        <v>6851.5</v>
      </c>
      <c r="T1828" s="217">
        <f t="shared" si="57"/>
        <v>0</v>
      </c>
      <c r="U1828" s="20" t="s">
        <v>4992</v>
      </c>
    </row>
    <row r="1829" spans="1:21" x14ac:dyDescent="0.25">
      <c r="A1829" s="192">
        <v>41966</v>
      </c>
      <c r="B1829" s="193">
        <v>4223</v>
      </c>
      <c r="C1829" s="322" t="s">
        <v>4923</v>
      </c>
      <c r="D1829" s="20" t="s">
        <v>1693</v>
      </c>
      <c r="E1829" s="213">
        <v>3150</v>
      </c>
      <c r="F1829" s="256">
        <v>41966</v>
      </c>
      <c r="G1829" s="34">
        <v>3150</v>
      </c>
      <c r="H1829" s="217">
        <f t="shared" si="58"/>
        <v>0</v>
      </c>
      <c r="I1829" s="32" t="s">
        <v>4992</v>
      </c>
      <c r="K1829" s="430"/>
      <c r="M1829" s="192">
        <v>41954</v>
      </c>
      <c r="N1829" s="193">
        <v>3264</v>
      </c>
      <c r="O1829" s="324" t="s">
        <v>4923</v>
      </c>
      <c r="P1829" s="20" t="s">
        <v>4234</v>
      </c>
      <c r="Q1829" s="213">
        <v>3866.4</v>
      </c>
      <c r="R1829" s="256">
        <v>41954</v>
      </c>
      <c r="S1829" s="42">
        <v>3866.4</v>
      </c>
      <c r="T1829" s="217">
        <f t="shared" si="57"/>
        <v>0</v>
      </c>
      <c r="U1829" s="190" t="s">
        <v>4992</v>
      </c>
    </row>
    <row r="1830" spans="1:21" x14ac:dyDescent="0.25">
      <c r="A1830" s="192">
        <v>41966</v>
      </c>
      <c r="B1830" s="193">
        <v>4224</v>
      </c>
      <c r="C1830" s="322" t="s">
        <v>4923</v>
      </c>
      <c r="D1830" s="20" t="s">
        <v>5004</v>
      </c>
      <c r="E1830" s="213">
        <v>9072.4</v>
      </c>
      <c r="F1830" s="256">
        <v>41967</v>
      </c>
      <c r="G1830" s="34">
        <v>9072.4</v>
      </c>
      <c r="H1830" s="217">
        <f t="shared" si="58"/>
        <v>0</v>
      </c>
      <c r="I1830" s="32" t="s">
        <v>4993</v>
      </c>
      <c r="K1830" s="430"/>
      <c r="M1830" s="192">
        <v>41957</v>
      </c>
      <c r="N1830" s="193">
        <v>3520</v>
      </c>
      <c r="O1830" s="324" t="s">
        <v>4923</v>
      </c>
      <c r="P1830" s="308" t="s">
        <v>4234</v>
      </c>
      <c r="Q1830" s="309">
        <v>3308.4</v>
      </c>
      <c r="R1830" s="256">
        <v>41957</v>
      </c>
      <c r="S1830" s="42">
        <v>3308.4</v>
      </c>
      <c r="T1830" s="217">
        <f t="shared" si="57"/>
        <v>0</v>
      </c>
      <c r="U1830" s="20" t="s">
        <v>4992</v>
      </c>
    </row>
    <row r="1831" spans="1:21" x14ac:dyDescent="0.25">
      <c r="A1831" s="192">
        <v>41966</v>
      </c>
      <c r="B1831" s="193">
        <v>4225</v>
      </c>
      <c r="C1831" s="322" t="s">
        <v>4923</v>
      </c>
      <c r="D1831" s="20" t="s">
        <v>4948</v>
      </c>
      <c r="E1831" s="213">
        <v>1006.4</v>
      </c>
      <c r="F1831" s="256">
        <v>41966</v>
      </c>
      <c r="G1831" s="34">
        <v>1006.4</v>
      </c>
      <c r="H1831" s="217">
        <f t="shared" si="58"/>
        <v>0</v>
      </c>
      <c r="I1831" s="32" t="s">
        <v>4992</v>
      </c>
      <c r="K1831" s="430"/>
      <c r="M1831" s="192">
        <v>41958</v>
      </c>
      <c r="N1831" s="193">
        <v>3602</v>
      </c>
      <c r="O1831" s="324" t="s">
        <v>4923</v>
      </c>
      <c r="P1831" s="308" t="s">
        <v>4234</v>
      </c>
      <c r="Q1831" s="309">
        <v>3214.8</v>
      </c>
      <c r="R1831" s="256">
        <v>41958</v>
      </c>
      <c r="S1831" s="42">
        <v>3214.8</v>
      </c>
      <c r="T1831" s="217">
        <f t="shared" si="57"/>
        <v>0</v>
      </c>
      <c r="U1831" s="190" t="s">
        <v>4992</v>
      </c>
    </row>
    <row r="1832" spans="1:21" x14ac:dyDescent="0.25">
      <c r="A1832" s="192">
        <v>41966</v>
      </c>
      <c r="B1832" s="193">
        <v>4226</v>
      </c>
      <c r="C1832" s="322" t="s">
        <v>4923</v>
      </c>
      <c r="D1832" s="20" t="s">
        <v>5773</v>
      </c>
      <c r="E1832" s="213">
        <v>5359.21</v>
      </c>
      <c r="F1832" s="256">
        <v>41966</v>
      </c>
      <c r="G1832" s="34">
        <v>5359.21</v>
      </c>
      <c r="H1832" s="217">
        <f t="shared" si="58"/>
        <v>0</v>
      </c>
      <c r="I1832" s="32" t="s">
        <v>4992</v>
      </c>
      <c r="K1832" s="430"/>
      <c r="M1832" s="192">
        <v>41959</v>
      </c>
      <c r="N1832" s="193">
        <v>3642</v>
      </c>
      <c r="O1832" s="324" t="s">
        <v>4923</v>
      </c>
      <c r="P1832" s="20" t="s">
        <v>4234</v>
      </c>
      <c r="Q1832" s="213">
        <v>3686.4</v>
      </c>
      <c r="R1832" s="256">
        <v>41959</v>
      </c>
      <c r="S1832" s="42">
        <v>3686.4</v>
      </c>
      <c r="T1832" s="217">
        <f t="shared" si="57"/>
        <v>0</v>
      </c>
      <c r="U1832" s="20" t="s">
        <v>4992</v>
      </c>
    </row>
    <row r="1833" spans="1:21" x14ac:dyDescent="0.25">
      <c r="A1833" s="192">
        <v>41966</v>
      </c>
      <c r="B1833" s="193">
        <v>4227</v>
      </c>
      <c r="C1833" s="322" t="s">
        <v>4923</v>
      </c>
      <c r="D1833" s="20" t="s">
        <v>1878</v>
      </c>
      <c r="E1833" s="213">
        <v>10542.4</v>
      </c>
      <c r="F1833" s="256">
        <v>41966</v>
      </c>
      <c r="G1833" s="34">
        <v>10542.4</v>
      </c>
      <c r="H1833" s="217">
        <f t="shared" si="58"/>
        <v>0</v>
      </c>
      <c r="I1833" s="32" t="s">
        <v>5251</v>
      </c>
      <c r="K1833" s="430"/>
      <c r="M1833" s="192">
        <v>41960</v>
      </c>
      <c r="N1833" s="193">
        <v>3721</v>
      </c>
      <c r="O1833" s="324" t="s">
        <v>4923</v>
      </c>
      <c r="P1833" s="20" t="s">
        <v>4234</v>
      </c>
      <c r="Q1833" s="213">
        <v>3427.2</v>
      </c>
      <c r="R1833" s="256">
        <v>41960</v>
      </c>
      <c r="S1833" s="229">
        <v>3427.2</v>
      </c>
      <c r="T1833" s="217">
        <f t="shared" si="57"/>
        <v>0</v>
      </c>
      <c r="U1833" s="190" t="s">
        <v>4992</v>
      </c>
    </row>
    <row r="1834" spans="1:21" x14ac:dyDescent="0.25">
      <c r="A1834" s="192">
        <v>41966</v>
      </c>
      <c r="B1834" s="193">
        <v>4228</v>
      </c>
      <c r="C1834" s="322" t="s">
        <v>4923</v>
      </c>
      <c r="D1834" s="308" t="s">
        <v>98</v>
      </c>
      <c r="E1834" s="309">
        <v>10322</v>
      </c>
      <c r="F1834" s="256">
        <v>41967</v>
      </c>
      <c r="G1834" s="34">
        <v>10322</v>
      </c>
      <c r="H1834" s="217">
        <f t="shared" si="58"/>
        <v>0</v>
      </c>
      <c r="I1834" s="32" t="s">
        <v>4993</v>
      </c>
      <c r="K1834" s="430"/>
      <c r="M1834" s="192">
        <v>41961</v>
      </c>
      <c r="N1834" s="193">
        <v>3802</v>
      </c>
      <c r="O1834" s="324" t="s">
        <v>4923</v>
      </c>
      <c r="P1834" s="308" t="s">
        <v>4234</v>
      </c>
      <c r="Q1834" s="309">
        <v>3592.8</v>
      </c>
      <c r="R1834" s="256">
        <v>41961</v>
      </c>
      <c r="S1834" s="229">
        <v>3592.8</v>
      </c>
      <c r="T1834" s="217">
        <f t="shared" si="57"/>
        <v>0</v>
      </c>
      <c r="U1834" s="190" t="s">
        <v>4992</v>
      </c>
    </row>
    <row r="1835" spans="1:21" x14ac:dyDescent="0.25">
      <c r="A1835" s="192">
        <v>41966</v>
      </c>
      <c r="B1835" s="193">
        <v>4229</v>
      </c>
      <c r="C1835" s="322" t="s">
        <v>4923</v>
      </c>
      <c r="D1835" s="20" t="s">
        <v>4653</v>
      </c>
      <c r="E1835" s="213">
        <v>7380</v>
      </c>
      <c r="F1835" s="256">
        <v>41966</v>
      </c>
      <c r="G1835" s="34">
        <v>7380</v>
      </c>
      <c r="H1835" s="217">
        <f t="shared" si="58"/>
        <v>0</v>
      </c>
      <c r="I1835" s="32" t="s">
        <v>5251</v>
      </c>
      <c r="K1835" s="430"/>
      <c r="M1835" s="192">
        <v>41964</v>
      </c>
      <c r="N1835" s="193">
        <v>4060</v>
      </c>
      <c r="O1835" s="322" t="s">
        <v>4923</v>
      </c>
      <c r="P1835" s="308" t="s">
        <v>4234</v>
      </c>
      <c r="Q1835" s="309">
        <v>3577</v>
      </c>
      <c r="R1835" s="579">
        <v>41964</v>
      </c>
      <c r="S1835" s="42">
        <v>3577</v>
      </c>
      <c r="T1835" s="217">
        <f t="shared" si="57"/>
        <v>0</v>
      </c>
      <c r="U1835" s="20" t="s">
        <v>4997</v>
      </c>
    </row>
    <row r="1836" spans="1:21" x14ac:dyDescent="0.25">
      <c r="A1836" s="192">
        <v>41966</v>
      </c>
      <c r="B1836" s="193">
        <v>4230</v>
      </c>
      <c r="C1836" s="322" t="s">
        <v>4923</v>
      </c>
      <c r="D1836" s="20" t="s">
        <v>2385</v>
      </c>
      <c r="E1836" s="213">
        <v>6925</v>
      </c>
      <c r="F1836" s="256">
        <v>41966</v>
      </c>
      <c r="G1836" s="34">
        <v>6925</v>
      </c>
      <c r="H1836" s="217">
        <f t="shared" si="58"/>
        <v>0</v>
      </c>
      <c r="I1836" s="32" t="s">
        <v>4992</v>
      </c>
      <c r="K1836" s="430"/>
      <c r="M1836" s="192">
        <v>41965</v>
      </c>
      <c r="N1836" s="193">
        <v>4174</v>
      </c>
      <c r="O1836" s="322" t="s">
        <v>4923</v>
      </c>
      <c r="P1836" s="308" t="s">
        <v>4234</v>
      </c>
      <c r="Q1836" s="309">
        <v>1992.9</v>
      </c>
      <c r="R1836" s="256">
        <v>41965</v>
      </c>
      <c r="S1836" s="34">
        <v>1992.9</v>
      </c>
      <c r="T1836" s="217">
        <f t="shared" si="57"/>
        <v>0</v>
      </c>
      <c r="U1836" s="108" t="s">
        <v>4992</v>
      </c>
    </row>
    <row r="1837" spans="1:21" x14ac:dyDescent="0.25">
      <c r="A1837" s="192">
        <v>41966</v>
      </c>
      <c r="B1837" s="193">
        <v>4231</v>
      </c>
      <c r="C1837" s="322" t="s">
        <v>4923</v>
      </c>
      <c r="D1837" s="20" t="s">
        <v>4918</v>
      </c>
      <c r="E1837" s="213">
        <v>15155.4</v>
      </c>
      <c r="F1837" s="256">
        <v>41967</v>
      </c>
      <c r="G1837" s="34">
        <v>15155.4</v>
      </c>
      <c r="H1837" s="217">
        <f t="shared" si="58"/>
        <v>0</v>
      </c>
      <c r="I1837" s="32" t="s">
        <v>6740</v>
      </c>
      <c r="K1837" s="430"/>
      <c r="M1837" s="192">
        <v>41967</v>
      </c>
      <c r="N1837" s="193">
        <v>4296</v>
      </c>
      <c r="O1837" s="322" t="s">
        <v>4923</v>
      </c>
      <c r="P1837" s="308" t="s">
        <v>4234</v>
      </c>
      <c r="Q1837" s="309">
        <v>2264.4</v>
      </c>
      <c r="R1837" s="368">
        <v>41967</v>
      </c>
      <c r="S1837" s="42">
        <v>2264.4</v>
      </c>
      <c r="T1837" s="217">
        <f t="shared" si="57"/>
        <v>0</v>
      </c>
      <c r="U1837" s="190" t="s">
        <v>4992</v>
      </c>
    </row>
    <row r="1838" spans="1:21" x14ac:dyDescent="0.25">
      <c r="A1838" s="192">
        <v>41966</v>
      </c>
      <c r="B1838" s="193">
        <v>4232</v>
      </c>
      <c r="C1838" s="322" t="s">
        <v>4923</v>
      </c>
      <c r="D1838" s="308" t="s">
        <v>4953</v>
      </c>
      <c r="E1838" s="309">
        <v>16684.55</v>
      </c>
      <c r="F1838" s="256">
        <v>41966</v>
      </c>
      <c r="G1838" s="34">
        <v>16684.55</v>
      </c>
      <c r="H1838" s="217">
        <f t="shared" si="58"/>
        <v>0</v>
      </c>
      <c r="I1838" s="32" t="s">
        <v>4992</v>
      </c>
      <c r="K1838" s="430"/>
      <c r="M1838" s="192">
        <v>41970</v>
      </c>
      <c r="N1838" s="193">
        <v>4556</v>
      </c>
      <c r="O1838" s="322" t="s">
        <v>4923</v>
      </c>
      <c r="P1838" s="199" t="s">
        <v>4234</v>
      </c>
      <c r="Q1838" s="238">
        <v>2282.4</v>
      </c>
      <c r="R1838" s="256">
        <v>41970</v>
      </c>
      <c r="S1838" s="229">
        <v>2282.4</v>
      </c>
      <c r="T1838" s="217">
        <f t="shared" si="57"/>
        <v>0</v>
      </c>
      <c r="U1838" s="36" t="s">
        <v>4992</v>
      </c>
    </row>
    <row r="1839" spans="1:21" x14ac:dyDescent="0.25">
      <c r="A1839" s="192">
        <v>41966</v>
      </c>
      <c r="B1839" s="193">
        <v>4233</v>
      </c>
      <c r="C1839" s="322" t="s">
        <v>4923</v>
      </c>
      <c r="D1839" s="308" t="s">
        <v>11</v>
      </c>
      <c r="E1839" s="309">
        <v>38247.1</v>
      </c>
      <c r="F1839" s="412">
        <v>41974</v>
      </c>
      <c r="G1839" s="40">
        <v>38247.1</v>
      </c>
      <c r="H1839" s="217">
        <f t="shared" si="58"/>
        <v>0</v>
      </c>
      <c r="I1839" s="32" t="s">
        <v>4993</v>
      </c>
      <c r="K1839" s="430"/>
      <c r="M1839" s="192">
        <v>41971</v>
      </c>
      <c r="N1839" s="193">
        <v>4668</v>
      </c>
      <c r="O1839" s="322" t="s">
        <v>4923</v>
      </c>
      <c r="P1839" s="308" t="s">
        <v>4234</v>
      </c>
      <c r="Q1839" s="309">
        <v>2418.5</v>
      </c>
      <c r="R1839" s="256">
        <v>41971</v>
      </c>
      <c r="S1839" s="229">
        <v>2418.5</v>
      </c>
      <c r="T1839" s="217">
        <f t="shared" si="57"/>
        <v>0</v>
      </c>
      <c r="U1839" s="20" t="s">
        <v>4992</v>
      </c>
    </row>
    <row r="1840" spans="1:21" x14ac:dyDescent="0.25">
      <c r="A1840" s="192">
        <v>41966</v>
      </c>
      <c r="B1840" s="193">
        <v>4234</v>
      </c>
      <c r="C1840" s="322" t="s">
        <v>4923</v>
      </c>
      <c r="D1840" s="308" t="s">
        <v>29</v>
      </c>
      <c r="E1840" s="309">
        <v>2420.8000000000002</v>
      </c>
      <c r="F1840" s="256">
        <v>41966</v>
      </c>
      <c r="G1840" s="34">
        <v>2420.8000000000002</v>
      </c>
      <c r="H1840" s="217">
        <f t="shared" si="58"/>
        <v>0</v>
      </c>
      <c r="I1840" s="32" t="s">
        <v>5251</v>
      </c>
      <c r="K1840" s="430"/>
      <c r="M1840" s="192">
        <v>41972</v>
      </c>
      <c r="N1840" s="193">
        <v>4749</v>
      </c>
      <c r="O1840" s="322" t="s">
        <v>4923</v>
      </c>
      <c r="P1840" s="308" t="s">
        <v>4234</v>
      </c>
      <c r="Q1840" s="309">
        <v>1231.2</v>
      </c>
      <c r="R1840" s="256">
        <v>41972</v>
      </c>
      <c r="S1840" s="229">
        <v>1231.2</v>
      </c>
      <c r="T1840" s="217">
        <f t="shared" si="57"/>
        <v>0</v>
      </c>
      <c r="U1840" s="20" t="s">
        <v>4992</v>
      </c>
    </row>
    <row r="1841" spans="1:21" x14ac:dyDescent="0.25">
      <c r="A1841" s="192">
        <v>41966</v>
      </c>
      <c r="B1841" s="193">
        <v>4235</v>
      </c>
      <c r="C1841" s="322" t="s">
        <v>4923</v>
      </c>
      <c r="D1841" s="308" t="s">
        <v>5732</v>
      </c>
      <c r="E1841" s="309">
        <v>3451.8</v>
      </c>
      <c r="F1841" s="256">
        <v>41968</v>
      </c>
      <c r="G1841" s="34">
        <v>3451.8</v>
      </c>
      <c r="H1841" s="217">
        <f t="shared" si="58"/>
        <v>0</v>
      </c>
      <c r="I1841" s="32" t="s">
        <v>4995</v>
      </c>
      <c r="K1841" s="430"/>
      <c r="M1841" s="192">
        <v>41972</v>
      </c>
      <c r="N1841" s="193">
        <v>4750</v>
      </c>
      <c r="O1841" s="322" t="s">
        <v>4923</v>
      </c>
      <c r="P1841" s="308" t="s">
        <v>4234</v>
      </c>
      <c r="Q1841" s="309">
        <v>2815.2</v>
      </c>
      <c r="R1841" s="256">
        <v>41972</v>
      </c>
      <c r="S1841" s="229">
        <v>2815.2</v>
      </c>
      <c r="T1841" s="217">
        <f t="shared" si="57"/>
        <v>0</v>
      </c>
      <c r="U1841" s="20" t="s">
        <v>4992</v>
      </c>
    </row>
    <row r="1842" spans="1:21" x14ac:dyDescent="0.25">
      <c r="A1842" s="192">
        <v>41966</v>
      </c>
      <c r="B1842" s="193">
        <v>4236</v>
      </c>
      <c r="C1842" s="322" t="s">
        <v>4923</v>
      </c>
      <c r="D1842" s="308" t="s">
        <v>2481</v>
      </c>
      <c r="E1842" s="309">
        <v>23674</v>
      </c>
      <c r="F1842" s="507">
        <v>41976</v>
      </c>
      <c r="G1842" s="40">
        <v>23674</v>
      </c>
      <c r="H1842" s="217">
        <f t="shared" si="58"/>
        <v>0</v>
      </c>
      <c r="I1842" s="32" t="s">
        <v>4993</v>
      </c>
      <c r="K1842" s="430"/>
      <c r="M1842" s="192">
        <v>41972</v>
      </c>
      <c r="N1842" s="193">
        <v>4809</v>
      </c>
      <c r="O1842" s="322" t="s">
        <v>4923</v>
      </c>
      <c r="P1842" s="308" t="s">
        <v>4234</v>
      </c>
      <c r="Q1842" s="309">
        <v>936</v>
      </c>
      <c r="R1842" s="368">
        <v>41972</v>
      </c>
      <c r="S1842" s="229">
        <v>936</v>
      </c>
      <c r="T1842" s="217">
        <f t="shared" si="57"/>
        <v>0</v>
      </c>
      <c r="U1842" s="20" t="s">
        <v>4992</v>
      </c>
    </row>
    <row r="1843" spans="1:21" x14ac:dyDescent="0.25">
      <c r="A1843" s="192">
        <v>41966</v>
      </c>
      <c r="B1843" s="193">
        <v>4237</v>
      </c>
      <c r="C1843" s="322" t="s">
        <v>4923</v>
      </c>
      <c r="D1843" s="308" t="s">
        <v>4764</v>
      </c>
      <c r="E1843" s="309">
        <v>2822</v>
      </c>
      <c r="F1843" s="256">
        <v>41967</v>
      </c>
      <c r="G1843" s="34">
        <v>2822</v>
      </c>
      <c r="H1843" s="217">
        <f t="shared" si="58"/>
        <v>0</v>
      </c>
      <c r="I1843" s="32" t="s">
        <v>4993</v>
      </c>
      <c r="K1843" s="430"/>
      <c r="M1843" s="192">
        <v>41944</v>
      </c>
      <c r="N1843" s="193">
        <v>2451</v>
      </c>
      <c r="O1843" s="324" t="s">
        <v>4923</v>
      </c>
      <c r="P1843" s="308" t="s">
        <v>29</v>
      </c>
      <c r="Q1843" s="309">
        <v>6558.8</v>
      </c>
      <c r="R1843" s="256">
        <v>41946</v>
      </c>
      <c r="S1843" s="42">
        <v>6558.8</v>
      </c>
      <c r="T1843" s="77">
        <f t="shared" si="57"/>
        <v>0</v>
      </c>
      <c r="U1843" s="190" t="s">
        <v>5009</v>
      </c>
    </row>
    <row r="1844" spans="1:21" x14ac:dyDescent="0.25">
      <c r="A1844" s="192">
        <v>41966</v>
      </c>
      <c r="B1844" s="193">
        <v>4238</v>
      </c>
      <c r="C1844" s="322" t="s">
        <v>4923</v>
      </c>
      <c r="D1844" s="308" t="s">
        <v>4915</v>
      </c>
      <c r="E1844" s="309">
        <v>20062.7</v>
      </c>
      <c r="F1844" s="256">
        <v>41968</v>
      </c>
      <c r="G1844" s="34">
        <v>20062.7</v>
      </c>
      <c r="H1844" s="217">
        <f t="shared" si="58"/>
        <v>0</v>
      </c>
      <c r="I1844" s="32" t="s">
        <v>6617</v>
      </c>
      <c r="K1844" s="430"/>
      <c r="M1844" s="192">
        <v>41946</v>
      </c>
      <c r="N1844" s="193">
        <v>2565</v>
      </c>
      <c r="O1844" s="324" t="s">
        <v>4923</v>
      </c>
      <c r="P1844" s="661" t="s">
        <v>29</v>
      </c>
      <c r="Q1844" s="309">
        <v>20428.8</v>
      </c>
      <c r="R1844" s="256">
        <v>41947</v>
      </c>
      <c r="S1844" s="42">
        <v>20428.8</v>
      </c>
      <c r="T1844" s="77">
        <f t="shared" si="57"/>
        <v>0</v>
      </c>
      <c r="U1844" s="50" t="s">
        <v>5251</v>
      </c>
    </row>
    <row r="1845" spans="1:21" x14ac:dyDescent="0.25">
      <c r="A1845" s="192">
        <v>41966</v>
      </c>
      <c r="B1845" s="193">
        <v>4239</v>
      </c>
      <c r="C1845" s="322" t="s">
        <v>4923</v>
      </c>
      <c r="D1845" s="308" t="s">
        <v>4748</v>
      </c>
      <c r="E1845" s="309">
        <v>379.2</v>
      </c>
      <c r="F1845" s="256">
        <v>41966</v>
      </c>
      <c r="G1845" s="34">
        <v>379.2</v>
      </c>
      <c r="H1845" s="217">
        <f t="shared" si="58"/>
        <v>0</v>
      </c>
      <c r="I1845" s="32" t="s">
        <v>4992</v>
      </c>
      <c r="K1845" s="430"/>
      <c r="M1845" s="192">
        <v>41947</v>
      </c>
      <c r="N1845" s="193">
        <v>2664</v>
      </c>
      <c r="O1845" s="324" t="s">
        <v>4923</v>
      </c>
      <c r="P1845" s="661" t="s">
        <v>29</v>
      </c>
      <c r="Q1845" s="309">
        <v>10666.4</v>
      </c>
      <c r="R1845" s="256">
        <v>41947</v>
      </c>
      <c r="S1845" s="42">
        <v>10666.4</v>
      </c>
      <c r="T1845" s="217">
        <f t="shared" si="57"/>
        <v>0</v>
      </c>
      <c r="U1845" s="50" t="s">
        <v>5251</v>
      </c>
    </row>
    <row r="1846" spans="1:21" x14ac:dyDescent="0.25">
      <c r="A1846" s="192">
        <v>41966</v>
      </c>
      <c r="B1846" s="193">
        <v>4240</v>
      </c>
      <c r="C1846" s="322" t="s">
        <v>4923</v>
      </c>
      <c r="D1846" s="308" t="s">
        <v>28</v>
      </c>
      <c r="E1846" s="309">
        <v>2777.8</v>
      </c>
      <c r="F1846" s="256">
        <v>41966</v>
      </c>
      <c r="G1846" s="34">
        <v>2777.8</v>
      </c>
      <c r="H1846" s="217">
        <f t="shared" si="58"/>
        <v>0</v>
      </c>
      <c r="I1846" s="32" t="s">
        <v>4992</v>
      </c>
      <c r="K1846" s="430"/>
      <c r="M1846" s="192">
        <v>41948</v>
      </c>
      <c r="N1846" s="193">
        <v>2738</v>
      </c>
      <c r="O1846" s="324" t="s">
        <v>4923</v>
      </c>
      <c r="P1846" s="308" t="s">
        <v>29</v>
      </c>
      <c r="Q1846" s="309">
        <v>28867.599999999999</v>
      </c>
      <c r="R1846" s="256">
        <v>41949</v>
      </c>
      <c r="S1846" s="42">
        <v>28867.599999999999</v>
      </c>
      <c r="T1846" s="217">
        <f t="shared" si="57"/>
        <v>0</v>
      </c>
      <c r="U1846" s="190" t="s">
        <v>4995</v>
      </c>
    </row>
    <row r="1847" spans="1:21" x14ac:dyDescent="0.25">
      <c r="A1847" s="192">
        <v>41966</v>
      </c>
      <c r="B1847" s="193">
        <v>4241</v>
      </c>
      <c r="C1847" s="322" t="s">
        <v>4923</v>
      </c>
      <c r="D1847" s="308" t="s">
        <v>123</v>
      </c>
      <c r="E1847" s="309">
        <v>13307.3</v>
      </c>
      <c r="F1847" s="256">
        <v>41969</v>
      </c>
      <c r="G1847" s="34">
        <v>13307.3</v>
      </c>
      <c r="H1847" s="217">
        <f t="shared" si="58"/>
        <v>0</v>
      </c>
      <c r="I1847" s="32" t="s">
        <v>4992</v>
      </c>
      <c r="K1847" s="430"/>
      <c r="M1847" s="192">
        <v>41949</v>
      </c>
      <c r="N1847" s="193">
        <v>2802</v>
      </c>
      <c r="O1847" s="324" t="s">
        <v>4923</v>
      </c>
      <c r="P1847" s="308" t="s">
        <v>29</v>
      </c>
      <c r="Q1847" s="309">
        <v>9566.6</v>
      </c>
      <c r="R1847" s="256">
        <v>41950</v>
      </c>
      <c r="S1847" s="42">
        <v>9566.6</v>
      </c>
      <c r="T1847" s="217">
        <f t="shared" si="57"/>
        <v>0</v>
      </c>
      <c r="U1847" s="190" t="s">
        <v>5251</v>
      </c>
    </row>
    <row r="1848" spans="1:21" x14ac:dyDescent="0.25">
      <c r="A1848" s="192">
        <v>41966</v>
      </c>
      <c r="B1848" s="193">
        <v>4242</v>
      </c>
      <c r="C1848" s="322" t="s">
        <v>4923</v>
      </c>
      <c r="D1848" s="308" t="s">
        <v>1202</v>
      </c>
      <c r="E1848" s="309">
        <v>192</v>
      </c>
      <c r="F1848" s="256">
        <v>41966</v>
      </c>
      <c r="G1848" s="34">
        <v>192</v>
      </c>
      <c r="H1848" s="217">
        <f t="shared" si="58"/>
        <v>0</v>
      </c>
      <c r="I1848" s="32" t="s">
        <v>4992</v>
      </c>
      <c r="K1848" s="430"/>
      <c r="M1848" s="192">
        <v>41950</v>
      </c>
      <c r="N1848" s="193">
        <v>2905</v>
      </c>
      <c r="O1848" s="324" t="s">
        <v>4923</v>
      </c>
      <c r="P1848" s="308" t="s">
        <v>29</v>
      </c>
      <c r="Q1848" s="309">
        <v>10572.8</v>
      </c>
      <c r="R1848" s="256">
        <v>41950</v>
      </c>
      <c r="S1848" s="42">
        <v>10572.8</v>
      </c>
      <c r="T1848" s="217">
        <f t="shared" si="57"/>
        <v>0</v>
      </c>
      <c r="U1848" s="20" t="s">
        <v>5251</v>
      </c>
    </row>
    <row r="1849" spans="1:21" x14ac:dyDescent="0.25">
      <c r="A1849" s="192">
        <v>41966</v>
      </c>
      <c r="B1849" s="193">
        <v>4243</v>
      </c>
      <c r="C1849" s="322" t="s">
        <v>4923</v>
      </c>
      <c r="D1849" s="308" t="s">
        <v>494</v>
      </c>
      <c r="E1849" s="309">
        <v>2966.4</v>
      </c>
      <c r="F1849" s="256">
        <v>41967</v>
      </c>
      <c r="G1849" s="34">
        <v>2966.4</v>
      </c>
      <c r="H1849" s="217">
        <f t="shared" si="58"/>
        <v>0</v>
      </c>
      <c r="I1849" s="32" t="s">
        <v>4995</v>
      </c>
      <c r="K1849" s="430"/>
      <c r="M1849" s="192">
        <v>41950</v>
      </c>
      <c r="N1849" s="193">
        <v>2919</v>
      </c>
      <c r="O1849" s="324" t="s">
        <v>4923</v>
      </c>
      <c r="P1849" s="308" t="s">
        <v>29</v>
      </c>
      <c r="Q1849" s="309">
        <v>2205.6</v>
      </c>
      <c r="R1849" s="256">
        <v>41950</v>
      </c>
      <c r="S1849" s="42">
        <v>2205.6</v>
      </c>
      <c r="T1849" s="217">
        <f t="shared" si="57"/>
        <v>0</v>
      </c>
      <c r="U1849" s="20" t="s">
        <v>5251</v>
      </c>
    </row>
    <row r="1850" spans="1:21" x14ac:dyDescent="0.25">
      <c r="A1850" s="192">
        <v>41966</v>
      </c>
      <c r="B1850" s="193">
        <v>4244</v>
      </c>
      <c r="C1850" s="322" t="s">
        <v>4923</v>
      </c>
      <c r="D1850" s="308" t="s">
        <v>2382</v>
      </c>
      <c r="E1850" s="309">
        <v>6183</v>
      </c>
      <c r="F1850" s="256">
        <v>41967</v>
      </c>
      <c r="G1850" s="34">
        <v>6183</v>
      </c>
      <c r="H1850" s="217">
        <f t="shared" si="58"/>
        <v>0</v>
      </c>
      <c r="I1850" s="32" t="s">
        <v>4992</v>
      </c>
      <c r="K1850" s="430"/>
      <c r="M1850" s="192">
        <v>41951</v>
      </c>
      <c r="N1850" s="193">
        <v>2997</v>
      </c>
      <c r="O1850" s="324" t="s">
        <v>4923</v>
      </c>
      <c r="P1850" s="20" t="s">
        <v>29</v>
      </c>
      <c r="Q1850" s="213">
        <v>17538.8</v>
      </c>
      <c r="R1850" s="256">
        <v>41951</v>
      </c>
      <c r="S1850" s="42">
        <v>17538.8</v>
      </c>
      <c r="T1850" s="217">
        <f t="shared" si="57"/>
        <v>0</v>
      </c>
      <c r="U1850" s="20" t="s">
        <v>5251</v>
      </c>
    </row>
    <row r="1851" spans="1:21" x14ac:dyDescent="0.25">
      <c r="A1851" s="192">
        <v>41966</v>
      </c>
      <c r="B1851" s="193">
        <v>4245</v>
      </c>
      <c r="C1851" s="322" t="s">
        <v>4923</v>
      </c>
      <c r="D1851" s="308" t="s">
        <v>1464</v>
      </c>
      <c r="E1851" s="309">
        <v>5478.4</v>
      </c>
      <c r="F1851" s="256">
        <v>41967</v>
      </c>
      <c r="G1851" s="34">
        <v>5478.4</v>
      </c>
      <c r="H1851" s="217">
        <f t="shared" si="58"/>
        <v>0</v>
      </c>
      <c r="I1851" s="32" t="s">
        <v>4992</v>
      </c>
      <c r="K1851" s="430"/>
      <c r="M1851" s="192">
        <v>41952</v>
      </c>
      <c r="N1851" s="193">
        <v>3071</v>
      </c>
      <c r="O1851" s="324" t="s">
        <v>4923</v>
      </c>
      <c r="P1851" s="20" t="s">
        <v>29</v>
      </c>
      <c r="Q1851" s="213">
        <v>6355.2</v>
      </c>
      <c r="R1851" s="256">
        <v>41953</v>
      </c>
      <c r="S1851" s="42">
        <v>6355.2</v>
      </c>
      <c r="T1851" s="217">
        <f t="shared" si="57"/>
        <v>0</v>
      </c>
      <c r="U1851" s="190" t="s">
        <v>5251</v>
      </c>
    </row>
    <row r="1852" spans="1:21" x14ac:dyDescent="0.25">
      <c r="A1852" s="192">
        <v>41966</v>
      </c>
      <c r="B1852" s="193">
        <v>4246</v>
      </c>
      <c r="C1852" s="322" t="s">
        <v>4923</v>
      </c>
      <c r="D1852" s="308" t="s">
        <v>949</v>
      </c>
      <c r="E1852" s="309">
        <v>536.20000000000005</v>
      </c>
      <c r="F1852" s="256">
        <v>41966</v>
      </c>
      <c r="G1852" s="34">
        <v>536.20000000000005</v>
      </c>
      <c r="H1852" s="217">
        <f t="shared" si="58"/>
        <v>0</v>
      </c>
      <c r="I1852" s="32" t="s">
        <v>4992</v>
      </c>
      <c r="K1852" s="430"/>
      <c r="M1852" s="192">
        <v>41953</v>
      </c>
      <c r="N1852" s="193">
        <v>3128</v>
      </c>
      <c r="O1852" s="324" t="s">
        <v>4923</v>
      </c>
      <c r="P1852" s="20" t="s">
        <v>29</v>
      </c>
      <c r="Q1852" s="213">
        <v>4453.8</v>
      </c>
      <c r="R1852" s="256">
        <v>41953</v>
      </c>
      <c r="S1852" s="42">
        <v>4453.8</v>
      </c>
      <c r="T1852" s="217">
        <f t="shared" si="57"/>
        <v>0</v>
      </c>
      <c r="U1852" s="20" t="s">
        <v>5251</v>
      </c>
    </row>
    <row r="1853" spans="1:21" x14ac:dyDescent="0.25">
      <c r="A1853" s="192">
        <v>41966</v>
      </c>
      <c r="B1853" s="193">
        <v>4247</v>
      </c>
      <c r="C1853" s="322" t="s">
        <v>4923</v>
      </c>
      <c r="D1853" s="308" t="s">
        <v>133</v>
      </c>
      <c r="E1853" s="309">
        <v>18653.400000000001</v>
      </c>
      <c r="F1853" s="256">
        <v>41966</v>
      </c>
      <c r="G1853" s="34">
        <v>18653.400000000001</v>
      </c>
      <c r="H1853" s="217">
        <f t="shared" si="58"/>
        <v>0</v>
      </c>
      <c r="I1853" s="32" t="s">
        <v>4992</v>
      </c>
      <c r="K1853" s="430"/>
      <c r="M1853" s="192">
        <v>41954</v>
      </c>
      <c r="N1853" s="193">
        <v>3248</v>
      </c>
      <c r="O1853" s="324" t="s">
        <v>4923</v>
      </c>
      <c r="P1853" s="308" t="s">
        <v>29</v>
      </c>
      <c r="Q1853" s="309">
        <v>5030.3999999999996</v>
      </c>
      <c r="R1853" s="256">
        <v>41955</v>
      </c>
      <c r="S1853" s="42">
        <v>5030.3999999999996</v>
      </c>
      <c r="T1853" s="217">
        <f t="shared" si="57"/>
        <v>0</v>
      </c>
      <c r="U1853" s="190" t="s">
        <v>4992</v>
      </c>
    </row>
    <row r="1854" spans="1:21" x14ac:dyDescent="0.25">
      <c r="A1854" s="192">
        <v>41966</v>
      </c>
      <c r="B1854" s="193">
        <v>4248</v>
      </c>
      <c r="C1854" s="322" t="s">
        <v>4923</v>
      </c>
      <c r="D1854" s="308" t="s">
        <v>136</v>
      </c>
      <c r="E1854" s="309">
        <v>1375.2</v>
      </c>
      <c r="F1854" s="256">
        <v>41966</v>
      </c>
      <c r="G1854" s="34">
        <v>1375.2</v>
      </c>
      <c r="H1854" s="217">
        <f t="shared" si="58"/>
        <v>0</v>
      </c>
      <c r="I1854" s="32" t="s">
        <v>4992</v>
      </c>
      <c r="K1854" s="430"/>
      <c r="M1854" s="192">
        <v>41955</v>
      </c>
      <c r="N1854" s="193">
        <v>3314</v>
      </c>
      <c r="O1854" s="324" t="s">
        <v>4923</v>
      </c>
      <c r="P1854" s="20" t="s">
        <v>29</v>
      </c>
      <c r="Q1854" s="213">
        <v>16560.599999999999</v>
      </c>
      <c r="R1854" s="256">
        <v>41956</v>
      </c>
      <c r="S1854" s="42">
        <v>16560.5</v>
      </c>
      <c r="T1854" s="217">
        <f t="shared" si="57"/>
        <v>9.9999999998544808E-2</v>
      </c>
      <c r="U1854" s="190" t="s">
        <v>4995</v>
      </c>
    </row>
    <row r="1855" spans="1:21" x14ac:dyDescent="0.25">
      <c r="A1855" s="192">
        <v>41966</v>
      </c>
      <c r="B1855" s="193">
        <v>4249</v>
      </c>
      <c r="C1855" s="322" t="s">
        <v>4923</v>
      </c>
      <c r="D1855" s="308" t="s">
        <v>22</v>
      </c>
      <c r="E1855" s="309">
        <v>1632</v>
      </c>
      <c r="F1855" s="256">
        <v>41966</v>
      </c>
      <c r="G1855" s="34">
        <v>1632</v>
      </c>
      <c r="H1855" s="217">
        <f t="shared" si="58"/>
        <v>0</v>
      </c>
      <c r="I1855" s="32" t="s">
        <v>4992</v>
      </c>
      <c r="K1855" s="430"/>
      <c r="M1855" s="192">
        <v>41957</v>
      </c>
      <c r="N1855" s="193">
        <v>3508</v>
      </c>
      <c r="O1855" s="324" t="s">
        <v>4923</v>
      </c>
      <c r="P1855" s="308" t="s">
        <v>29</v>
      </c>
      <c r="Q1855" s="309">
        <v>15523.2</v>
      </c>
      <c r="R1855" s="256">
        <v>41958</v>
      </c>
      <c r="S1855" s="42">
        <v>15523.2</v>
      </c>
      <c r="T1855" s="217">
        <f t="shared" si="57"/>
        <v>0</v>
      </c>
      <c r="U1855" s="20" t="s">
        <v>5251</v>
      </c>
    </row>
    <row r="1856" spans="1:21" x14ac:dyDescent="0.25">
      <c r="A1856" s="192">
        <v>41966</v>
      </c>
      <c r="B1856" s="193">
        <v>4250</v>
      </c>
      <c r="C1856" s="322" t="s">
        <v>4923</v>
      </c>
      <c r="D1856" s="308" t="s">
        <v>136</v>
      </c>
      <c r="E1856" s="309">
        <v>85.8</v>
      </c>
      <c r="F1856" s="256">
        <v>41966</v>
      </c>
      <c r="G1856" s="34">
        <v>85.8</v>
      </c>
      <c r="H1856" s="217">
        <f t="shared" si="58"/>
        <v>0</v>
      </c>
      <c r="I1856" s="32" t="s">
        <v>4992</v>
      </c>
      <c r="K1856" s="430"/>
      <c r="M1856" s="192">
        <v>41958</v>
      </c>
      <c r="N1856" s="193">
        <v>3581</v>
      </c>
      <c r="O1856" s="324" t="s">
        <v>4923</v>
      </c>
      <c r="P1856" s="308" t="s">
        <v>29</v>
      </c>
      <c r="Q1856" s="309">
        <v>10819.2</v>
      </c>
      <c r="R1856" s="256">
        <v>41960</v>
      </c>
      <c r="S1856" s="42">
        <v>10819.2</v>
      </c>
      <c r="T1856" s="217">
        <f t="shared" si="57"/>
        <v>0</v>
      </c>
      <c r="U1856" s="190" t="s">
        <v>5251</v>
      </c>
    </row>
    <row r="1857" spans="1:21" x14ac:dyDescent="0.25">
      <c r="A1857" s="192">
        <v>41966</v>
      </c>
      <c r="B1857" s="193">
        <v>4251</v>
      </c>
      <c r="C1857" s="322" t="s">
        <v>4923</v>
      </c>
      <c r="D1857" s="308" t="s">
        <v>51</v>
      </c>
      <c r="E1857" s="309">
        <v>1713.6</v>
      </c>
      <c r="F1857" s="256">
        <v>41966</v>
      </c>
      <c r="G1857" s="34">
        <v>1713.6</v>
      </c>
      <c r="H1857" s="217">
        <f t="shared" si="58"/>
        <v>0</v>
      </c>
      <c r="I1857" s="32" t="s">
        <v>4992</v>
      </c>
      <c r="K1857" s="430"/>
      <c r="M1857" s="192">
        <v>41959</v>
      </c>
      <c r="N1857" s="193">
        <v>3650</v>
      </c>
      <c r="O1857" s="324" t="s">
        <v>4923</v>
      </c>
      <c r="P1857" s="20" t="s">
        <v>29</v>
      </c>
      <c r="Q1857" s="213">
        <v>5299.2</v>
      </c>
      <c r="R1857" s="256">
        <v>41960</v>
      </c>
      <c r="S1857" s="42">
        <v>5299.2</v>
      </c>
      <c r="T1857" s="217">
        <f t="shared" si="57"/>
        <v>0</v>
      </c>
      <c r="U1857" s="20" t="s">
        <v>5251</v>
      </c>
    </row>
    <row r="1858" spans="1:21" x14ac:dyDescent="0.25">
      <c r="A1858" s="192">
        <v>41966</v>
      </c>
      <c r="B1858" s="193">
        <v>4252</v>
      </c>
      <c r="C1858" s="322" t="s">
        <v>4923</v>
      </c>
      <c r="D1858" s="308" t="s">
        <v>4740</v>
      </c>
      <c r="E1858" s="309">
        <v>1205.2</v>
      </c>
      <c r="F1858" s="256">
        <v>41966</v>
      </c>
      <c r="G1858" s="34">
        <v>1205.2</v>
      </c>
      <c r="H1858" s="217">
        <f t="shared" si="58"/>
        <v>0</v>
      </c>
      <c r="I1858" s="32" t="s">
        <v>4992</v>
      </c>
      <c r="K1858" s="430"/>
      <c r="M1858" s="192">
        <v>41960</v>
      </c>
      <c r="N1858" s="193">
        <v>3712</v>
      </c>
      <c r="O1858" s="324" t="s">
        <v>4923</v>
      </c>
      <c r="P1858" s="20" t="s">
        <v>29</v>
      </c>
      <c r="Q1858" s="213">
        <v>1433.6</v>
      </c>
      <c r="R1858" s="256">
        <v>41960</v>
      </c>
      <c r="S1858" s="229">
        <v>1433.6</v>
      </c>
      <c r="T1858" s="217">
        <f t="shared" si="57"/>
        <v>0</v>
      </c>
      <c r="U1858" s="190" t="s">
        <v>4992</v>
      </c>
    </row>
    <row r="1859" spans="1:21" x14ac:dyDescent="0.25">
      <c r="A1859" s="192">
        <v>41966</v>
      </c>
      <c r="B1859" s="193">
        <v>4253</v>
      </c>
      <c r="C1859" s="322" t="s">
        <v>4923</v>
      </c>
      <c r="D1859" s="308" t="s">
        <v>28</v>
      </c>
      <c r="E1859" s="309">
        <v>3294.8</v>
      </c>
      <c r="F1859" s="256">
        <v>41966</v>
      </c>
      <c r="G1859" s="34">
        <v>3294.8</v>
      </c>
      <c r="H1859" s="217">
        <f t="shared" si="58"/>
        <v>0</v>
      </c>
      <c r="I1859" s="32" t="s">
        <v>4992</v>
      </c>
      <c r="K1859" s="430"/>
      <c r="M1859" s="192">
        <v>41962</v>
      </c>
      <c r="N1859" s="193">
        <v>3885</v>
      </c>
      <c r="O1859" s="324" t="s">
        <v>4923</v>
      </c>
      <c r="P1859" s="308" t="s">
        <v>29</v>
      </c>
      <c r="Q1859" s="309">
        <v>5116.8</v>
      </c>
      <c r="R1859" s="256">
        <v>41962</v>
      </c>
      <c r="S1859" s="42">
        <v>5116.8</v>
      </c>
      <c r="T1859" s="217">
        <f t="shared" ref="T1859:T1922" si="59">Q1859-S1859</f>
        <v>0</v>
      </c>
      <c r="U1859" s="20" t="s">
        <v>6049</v>
      </c>
    </row>
    <row r="1860" spans="1:21" x14ac:dyDescent="0.25">
      <c r="A1860" s="192">
        <v>41966</v>
      </c>
      <c r="B1860" s="193">
        <v>4254</v>
      </c>
      <c r="C1860" s="322" t="s">
        <v>4923</v>
      </c>
      <c r="D1860" s="308" t="s">
        <v>4652</v>
      </c>
      <c r="E1860" s="309">
        <v>8228</v>
      </c>
      <c r="F1860" s="256">
        <v>41966</v>
      </c>
      <c r="G1860" s="42">
        <v>8228</v>
      </c>
      <c r="H1860" s="217">
        <f t="shared" si="58"/>
        <v>0</v>
      </c>
      <c r="I1860" s="20" t="s">
        <v>4992</v>
      </c>
      <c r="K1860" s="430"/>
      <c r="M1860" s="192">
        <v>41963</v>
      </c>
      <c r="N1860" s="193">
        <v>3955</v>
      </c>
      <c r="O1860" s="324" t="s">
        <v>4923</v>
      </c>
      <c r="P1860" s="308" t="s">
        <v>29</v>
      </c>
      <c r="Q1860" s="309">
        <v>1664</v>
      </c>
      <c r="R1860" s="256">
        <v>41963</v>
      </c>
      <c r="S1860" s="42">
        <v>1664</v>
      </c>
      <c r="T1860" s="217">
        <f t="shared" si="59"/>
        <v>0</v>
      </c>
      <c r="U1860" s="20" t="s">
        <v>5251</v>
      </c>
    </row>
    <row r="1861" spans="1:21" x14ac:dyDescent="0.25">
      <c r="A1861" s="192">
        <v>41966</v>
      </c>
      <c r="B1861" s="193">
        <v>4255</v>
      </c>
      <c r="C1861" s="322" t="s">
        <v>4923</v>
      </c>
      <c r="D1861" s="308" t="s">
        <v>4319</v>
      </c>
      <c r="E1861" s="309">
        <v>1864.4</v>
      </c>
      <c r="F1861" s="256">
        <v>41966</v>
      </c>
      <c r="G1861" s="42">
        <v>1864.4</v>
      </c>
      <c r="H1861" s="217">
        <f t="shared" si="58"/>
        <v>0</v>
      </c>
      <c r="I1861" s="20" t="s">
        <v>4992</v>
      </c>
      <c r="K1861" s="430"/>
      <c r="M1861" s="192">
        <v>41964</v>
      </c>
      <c r="N1861" s="193">
        <v>4078</v>
      </c>
      <c r="O1861" s="322" t="s">
        <v>4923</v>
      </c>
      <c r="P1861" s="308" t="s">
        <v>29</v>
      </c>
      <c r="Q1861" s="309">
        <v>2847.4</v>
      </c>
      <c r="R1861" s="256">
        <v>41965</v>
      </c>
      <c r="S1861" s="42">
        <v>2847.4</v>
      </c>
      <c r="T1861" s="217">
        <f t="shared" si="59"/>
        <v>0</v>
      </c>
      <c r="U1861" s="108" t="s">
        <v>5251</v>
      </c>
    </row>
    <row r="1862" spans="1:21" x14ac:dyDescent="0.25">
      <c r="A1862" s="192">
        <v>41967</v>
      </c>
      <c r="B1862" s="193">
        <v>4256</v>
      </c>
      <c r="C1862" s="322" t="s">
        <v>4923</v>
      </c>
      <c r="D1862" s="308" t="s">
        <v>4918</v>
      </c>
      <c r="E1862" s="309">
        <v>82674.3</v>
      </c>
      <c r="F1862" s="256">
        <v>41967</v>
      </c>
      <c r="G1862" s="42">
        <v>82674.3</v>
      </c>
      <c r="H1862" s="217">
        <f t="shared" si="58"/>
        <v>0</v>
      </c>
      <c r="I1862" s="20" t="s">
        <v>4992</v>
      </c>
      <c r="K1862" s="430"/>
      <c r="M1862" s="192">
        <v>41965</v>
      </c>
      <c r="N1862" s="193">
        <v>4163</v>
      </c>
      <c r="O1862" s="322" t="s">
        <v>4923</v>
      </c>
      <c r="P1862" s="308" t="s">
        <v>29</v>
      </c>
      <c r="Q1862" s="309">
        <v>6895.6</v>
      </c>
      <c r="R1862" s="256">
        <v>41966</v>
      </c>
      <c r="S1862" s="34">
        <v>6895.6</v>
      </c>
      <c r="T1862" s="217">
        <f t="shared" si="59"/>
        <v>0</v>
      </c>
      <c r="U1862" s="108" t="s">
        <v>5251</v>
      </c>
    </row>
    <row r="1863" spans="1:21" x14ac:dyDescent="0.25">
      <c r="A1863" s="192">
        <v>41967</v>
      </c>
      <c r="B1863" s="193">
        <v>4257</v>
      </c>
      <c r="C1863" s="322" t="s">
        <v>4923</v>
      </c>
      <c r="D1863" s="308" t="s">
        <v>4319</v>
      </c>
      <c r="E1863" s="309">
        <v>4774.5</v>
      </c>
      <c r="F1863" s="256">
        <v>41967</v>
      </c>
      <c r="G1863" s="42">
        <v>4774.5</v>
      </c>
      <c r="H1863" s="217">
        <f t="shared" si="58"/>
        <v>0</v>
      </c>
      <c r="I1863" s="20" t="s">
        <v>4992</v>
      </c>
      <c r="K1863" s="430"/>
      <c r="M1863" s="192">
        <v>41966</v>
      </c>
      <c r="N1863" s="193">
        <v>4234</v>
      </c>
      <c r="O1863" s="322" t="s">
        <v>4923</v>
      </c>
      <c r="P1863" s="308" t="s">
        <v>29</v>
      </c>
      <c r="Q1863" s="309">
        <v>2420.8000000000002</v>
      </c>
      <c r="R1863" s="256">
        <v>41966</v>
      </c>
      <c r="S1863" s="34">
        <v>2420.8000000000002</v>
      </c>
      <c r="T1863" s="217">
        <f t="shared" si="59"/>
        <v>0</v>
      </c>
      <c r="U1863" s="32" t="s">
        <v>5251</v>
      </c>
    </row>
    <row r="1864" spans="1:21" x14ac:dyDescent="0.25">
      <c r="A1864" s="192">
        <v>41967</v>
      </c>
      <c r="B1864" s="193">
        <v>4258</v>
      </c>
      <c r="C1864" s="322" t="s">
        <v>4923</v>
      </c>
      <c r="D1864" s="308" t="s">
        <v>4915</v>
      </c>
      <c r="E1864" s="309">
        <v>15973.75</v>
      </c>
      <c r="F1864" s="256">
        <v>41967</v>
      </c>
      <c r="G1864" s="42">
        <v>15973.75</v>
      </c>
      <c r="H1864" s="217">
        <f t="shared" ref="H1864:H1927" si="60">E1864-G1864</f>
        <v>0</v>
      </c>
      <c r="I1864" s="20" t="s">
        <v>6617</v>
      </c>
      <c r="K1864" s="430"/>
      <c r="M1864" s="192">
        <v>41967</v>
      </c>
      <c r="N1864" s="193">
        <v>4266</v>
      </c>
      <c r="O1864" s="322" t="s">
        <v>4923</v>
      </c>
      <c r="P1864" s="308" t="s">
        <v>29</v>
      </c>
      <c r="Q1864" s="309">
        <v>10968.8</v>
      </c>
      <c r="R1864" s="368">
        <v>41967</v>
      </c>
      <c r="S1864" s="42">
        <v>10968.8</v>
      </c>
      <c r="T1864" s="217">
        <f t="shared" si="59"/>
        <v>0</v>
      </c>
      <c r="U1864" s="190" t="s">
        <v>5251</v>
      </c>
    </row>
    <row r="1865" spans="1:21" x14ac:dyDescent="0.25">
      <c r="A1865" s="192">
        <v>41967</v>
      </c>
      <c r="B1865" s="193">
        <v>4259</v>
      </c>
      <c r="C1865" s="322" t="s">
        <v>4923</v>
      </c>
      <c r="D1865" s="308" t="s">
        <v>123</v>
      </c>
      <c r="E1865" s="309">
        <v>3595.2</v>
      </c>
      <c r="F1865" s="256">
        <v>41967</v>
      </c>
      <c r="G1865" s="42">
        <v>3595.2</v>
      </c>
      <c r="H1865" s="217">
        <f t="shared" si="60"/>
        <v>0</v>
      </c>
      <c r="I1865" s="20" t="s">
        <v>4992</v>
      </c>
      <c r="K1865" s="430"/>
      <c r="M1865" s="192">
        <v>41968</v>
      </c>
      <c r="N1865" s="193">
        <v>4377</v>
      </c>
      <c r="O1865" s="322" t="s">
        <v>4923</v>
      </c>
      <c r="P1865" s="308" t="s">
        <v>29</v>
      </c>
      <c r="Q1865" s="309">
        <v>7369.6</v>
      </c>
      <c r="R1865" s="256">
        <v>41968</v>
      </c>
      <c r="S1865" s="34">
        <v>7369.6</v>
      </c>
      <c r="T1865" s="217">
        <f t="shared" si="59"/>
        <v>0</v>
      </c>
      <c r="U1865" s="32" t="s">
        <v>5251</v>
      </c>
    </row>
    <row r="1866" spans="1:21" x14ac:dyDescent="0.25">
      <c r="A1866" s="192">
        <v>41967</v>
      </c>
      <c r="B1866" s="193">
        <v>4260</v>
      </c>
      <c r="C1866" s="322" t="s">
        <v>4923</v>
      </c>
      <c r="D1866" s="308" t="s">
        <v>953</v>
      </c>
      <c r="E1866" s="309">
        <v>6398</v>
      </c>
      <c r="F1866" s="368">
        <v>41967</v>
      </c>
      <c r="G1866" s="42">
        <v>6398</v>
      </c>
      <c r="H1866" s="217">
        <f t="shared" si="60"/>
        <v>0</v>
      </c>
      <c r="I1866" s="20" t="s">
        <v>5000</v>
      </c>
      <c r="K1866" s="430"/>
      <c r="M1866" s="192">
        <v>41969</v>
      </c>
      <c r="N1866" s="193">
        <v>4473</v>
      </c>
      <c r="O1866" s="322" t="s">
        <v>4923</v>
      </c>
      <c r="P1866" s="308" t="s">
        <v>29</v>
      </c>
      <c r="Q1866" s="309">
        <v>11466.8</v>
      </c>
      <c r="R1866" s="256">
        <v>41969</v>
      </c>
      <c r="S1866" s="34">
        <v>11466.8</v>
      </c>
      <c r="T1866" s="217">
        <f t="shared" si="59"/>
        <v>0</v>
      </c>
      <c r="U1866" s="108" t="s">
        <v>4995</v>
      </c>
    </row>
    <row r="1867" spans="1:21" x14ac:dyDescent="0.25">
      <c r="A1867" s="192">
        <v>41967</v>
      </c>
      <c r="B1867" s="193">
        <v>4261</v>
      </c>
      <c r="C1867" s="322" t="s">
        <v>4923</v>
      </c>
      <c r="D1867" s="308" t="s">
        <v>23</v>
      </c>
      <c r="E1867" s="309">
        <v>2754.6</v>
      </c>
      <c r="F1867" s="368">
        <v>41967</v>
      </c>
      <c r="G1867" s="42">
        <v>2754.6</v>
      </c>
      <c r="H1867" s="217">
        <f t="shared" si="60"/>
        <v>0</v>
      </c>
      <c r="I1867" s="20" t="s">
        <v>4992</v>
      </c>
      <c r="K1867" s="430"/>
      <c r="M1867" s="192">
        <v>41970</v>
      </c>
      <c r="N1867" s="193">
        <v>4543</v>
      </c>
      <c r="O1867" s="322" t="s">
        <v>4923</v>
      </c>
      <c r="P1867" s="308" t="s">
        <v>29</v>
      </c>
      <c r="Q1867" s="309">
        <v>10081</v>
      </c>
      <c r="R1867" s="256">
        <v>41970</v>
      </c>
      <c r="S1867" s="229">
        <v>10081</v>
      </c>
      <c r="T1867" s="217">
        <f t="shared" si="59"/>
        <v>0</v>
      </c>
      <c r="U1867" s="20" t="s">
        <v>5251</v>
      </c>
    </row>
    <row r="1868" spans="1:21" x14ac:dyDescent="0.25">
      <c r="A1868" s="192">
        <v>41967</v>
      </c>
      <c r="B1868" s="193">
        <v>4262</v>
      </c>
      <c r="C1868" s="322" t="s">
        <v>4923</v>
      </c>
      <c r="D1868" s="308" t="s">
        <v>4826</v>
      </c>
      <c r="E1868" s="309">
        <v>9322.2000000000007</v>
      </c>
      <c r="F1868" s="368">
        <v>41967</v>
      </c>
      <c r="G1868" s="42">
        <v>9322.2000000000007</v>
      </c>
      <c r="H1868" s="217">
        <f t="shared" si="60"/>
        <v>0</v>
      </c>
      <c r="I1868" s="20" t="s">
        <v>4992</v>
      </c>
      <c r="K1868" s="430"/>
      <c r="M1868" s="192">
        <v>41971</v>
      </c>
      <c r="N1868" s="193">
        <v>4642</v>
      </c>
      <c r="O1868" s="322" t="s">
        <v>4923</v>
      </c>
      <c r="P1868" s="199" t="s">
        <v>29</v>
      </c>
      <c r="Q1868" s="238">
        <v>7916</v>
      </c>
      <c r="R1868" s="256">
        <v>41971</v>
      </c>
      <c r="S1868" s="34">
        <v>7916</v>
      </c>
      <c r="T1868" s="217">
        <f t="shared" si="59"/>
        <v>0</v>
      </c>
      <c r="U1868" s="36" t="s">
        <v>5251</v>
      </c>
    </row>
    <row r="1869" spans="1:21" x14ac:dyDescent="0.25">
      <c r="A1869" s="192">
        <v>41967</v>
      </c>
      <c r="B1869" s="193">
        <v>4263</v>
      </c>
      <c r="C1869" s="322" t="s">
        <v>4923</v>
      </c>
      <c r="D1869" s="308" t="s">
        <v>501</v>
      </c>
      <c r="E1869" s="309">
        <v>3517.8</v>
      </c>
      <c r="F1869" s="368">
        <v>41967</v>
      </c>
      <c r="G1869" s="42">
        <v>3517.8</v>
      </c>
      <c r="H1869" s="217">
        <f t="shared" si="60"/>
        <v>0</v>
      </c>
      <c r="I1869" s="20" t="s">
        <v>4992</v>
      </c>
      <c r="K1869" s="430"/>
      <c r="M1869" s="192">
        <v>41972</v>
      </c>
      <c r="N1869" s="193">
        <v>4760</v>
      </c>
      <c r="O1869" s="322" t="s">
        <v>4923</v>
      </c>
      <c r="P1869" s="308" t="s">
        <v>29</v>
      </c>
      <c r="Q1869" s="309">
        <v>7994.8</v>
      </c>
      <c r="R1869" s="256">
        <v>41972</v>
      </c>
      <c r="S1869" s="229">
        <v>7994.8</v>
      </c>
      <c r="T1869" s="217">
        <f t="shared" si="59"/>
        <v>0</v>
      </c>
      <c r="U1869" s="20" t="s">
        <v>5251</v>
      </c>
    </row>
    <row r="1870" spans="1:21" x14ac:dyDescent="0.25">
      <c r="A1870" s="192">
        <v>41967</v>
      </c>
      <c r="B1870" s="193">
        <v>4264</v>
      </c>
      <c r="C1870" s="322" t="s">
        <v>4923</v>
      </c>
      <c r="D1870" s="308" t="s">
        <v>35</v>
      </c>
      <c r="E1870" s="309">
        <v>4115.3</v>
      </c>
      <c r="F1870" s="368">
        <v>41967</v>
      </c>
      <c r="G1870" s="42">
        <v>4115.3</v>
      </c>
      <c r="H1870" s="217">
        <f t="shared" si="60"/>
        <v>0</v>
      </c>
      <c r="I1870" s="190" t="s">
        <v>5251</v>
      </c>
      <c r="K1870" s="430"/>
      <c r="M1870" s="192">
        <v>41973</v>
      </c>
      <c r="N1870" s="193">
        <v>4832</v>
      </c>
      <c r="O1870" s="322" t="s">
        <v>4923</v>
      </c>
      <c r="P1870" s="308" t="s">
        <v>29</v>
      </c>
      <c r="Q1870" s="309">
        <v>5942.7</v>
      </c>
      <c r="R1870" s="368">
        <v>41973</v>
      </c>
      <c r="S1870" s="229">
        <v>5942.7</v>
      </c>
      <c r="T1870" s="217">
        <f t="shared" si="59"/>
        <v>0</v>
      </c>
      <c r="U1870" s="20" t="s">
        <v>5251</v>
      </c>
    </row>
    <row r="1871" spans="1:21" x14ac:dyDescent="0.25">
      <c r="A1871" s="192">
        <v>41967</v>
      </c>
      <c r="B1871" s="193">
        <v>4265</v>
      </c>
      <c r="C1871" s="322" t="s">
        <v>4923</v>
      </c>
      <c r="D1871" s="308" t="s">
        <v>4948</v>
      </c>
      <c r="E1871" s="309">
        <v>902.4</v>
      </c>
      <c r="F1871" s="368">
        <v>41967</v>
      </c>
      <c r="G1871" s="42">
        <v>902.4</v>
      </c>
      <c r="H1871" s="217">
        <f t="shared" si="60"/>
        <v>0</v>
      </c>
      <c r="I1871" s="190" t="s">
        <v>4992</v>
      </c>
      <c r="K1871" s="430"/>
      <c r="M1871" s="192">
        <v>41958</v>
      </c>
      <c r="N1871" s="193">
        <v>3629</v>
      </c>
      <c r="O1871" s="324" t="s">
        <v>4923</v>
      </c>
      <c r="P1871" s="20" t="s">
        <v>6703</v>
      </c>
      <c r="Q1871" s="213">
        <v>38387.300000000003</v>
      </c>
      <c r="R1871" s="256">
        <v>41964</v>
      </c>
      <c r="S1871" s="42">
        <v>38387.300000000003</v>
      </c>
      <c r="T1871" s="217">
        <f t="shared" si="59"/>
        <v>0</v>
      </c>
      <c r="U1871" s="20" t="s">
        <v>4997</v>
      </c>
    </row>
    <row r="1872" spans="1:21" x14ac:dyDescent="0.25">
      <c r="A1872" s="192">
        <v>41967</v>
      </c>
      <c r="B1872" s="193">
        <v>4266</v>
      </c>
      <c r="C1872" s="322" t="s">
        <v>4923</v>
      </c>
      <c r="D1872" s="308" t="s">
        <v>29</v>
      </c>
      <c r="E1872" s="309">
        <v>10968.8</v>
      </c>
      <c r="F1872" s="368">
        <v>41967</v>
      </c>
      <c r="G1872" s="42">
        <v>10968.8</v>
      </c>
      <c r="H1872" s="217">
        <f t="shared" si="60"/>
        <v>0</v>
      </c>
      <c r="I1872" s="190" t="s">
        <v>5251</v>
      </c>
      <c r="K1872" s="430"/>
      <c r="M1872" s="192">
        <v>41962</v>
      </c>
      <c r="N1872" s="193">
        <v>3872</v>
      </c>
      <c r="O1872" s="324" t="s">
        <v>4923</v>
      </c>
      <c r="P1872" s="308" t="s">
        <v>409</v>
      </c>
      <c r="Q1872" s="309">
        <v>1250.5999999999999</v>
      </c>
      <c r="R1872" s="256">
        <v>41962</v>
      </c>
      <c r="S1872" s="42">
        <v>1250.5999999999999</v>
      </c>
      <c r="T1872" s="217">
        <f t="shared" si="59"/>
        <v>0</v>
      </c>
      <c r="U1872" s="20" t="s">
        <v>4992</v>
      </c>
    </row>
    <row r="1873" spans="1:21" x14ac:dyDescent="0.25">
      <c r="A1873" s="192">
        <v>41967</v>
      </c>
      <c r="B1873" s="193">
        <v>4267</v>
      </c>
      <c r="C1873" s="322" t="s">
        <v>4923</v>
      </c>
      <c r="D1873" s="308" t="s">
        <v>47</v>
      </c>
      <c r="E1873" s="309">
        <v>2731.25</v>
      </c>
      <c r="F1873" s="368">
        <v>41967</v>
      </c>
      <c r="G1873" s="42">
        <v>2731.25</v>
      </c>
      <c r="H1873" s="217">
        <f t="shared" si="60"/>
        <v>0</v>
      </c>
      <c r="I1873" s="190" t="s">
        <v>5251</v>
      </c>
      <c r="K1873" s="430"/>
      <c r="M1873" s="192">
        <v>41948</v>
      </c>
      <c r="N1873" s="193">
        <v>2726</v>
      </c>
      <c r="O1873" s="324" t="s">
        <v>4923</v>
      </c>
      <c r="P1873" s="308" t="s">
        <v>4290</v>
      </c>
      <c r="Q1873" s="309">
        <v>2540.8000000000002</v>
      </c>
      <c r="R1873" s="256">
        <v>41948</v>
      </c>
      <c r="S1873" s="42">
        <v>2540.8000000000002</v>
      </c>
      <c r="T1873" s="217">
        <f t="shared" si="59"/>
        <v>0</v>
      </c>
      <c r="U1873" s="190" t="s">
        <v>4992</v>
      </c>
    </row>
    <row r="1874" spans="1:21" x14ac:dyDescent="0.25">
      <c r="A1874" s="192">
        <v>41967</v>
      </c>
      <c r="B1874" s="193">
        <v>4268</v>
      </c>
      <c r="C1874" s="322" t="s">
        <v>4923</v>
      </c>
      <c r="D1874" s="308" t="s">
        <v>2183</v>
      </c>
      <c r="E1874" s="309">
        <v>1410.4</v>
      </c>
      <c r="F1874" s="368">
        <v>41967</v>
      </c>
      <c r="G1874" s="42">
        <v>1410.4</v>
      </c>
      <c r="H1874" s="217">
        <f t="shared" si="60"/>
        <v>0</v>
      </c>
      <c r="I1874" s="190" t="s">
        <v>5251</v>
      </c>
      <c r="K1874" s="430"/>
      <c r="M1874" s="192">
        <v>41964</v>
      </c>
      <c r="N1874" s="193">
        <v>4052</v>
      </c>
      <c r="O1874" s="322" t="s">
        <v>4923</v>
      </c>
      <c r="P1874" s="308" t="s">
        <v>4290</v>
      </c>
      <c r="Q1874" s="309">
        <v>5702.4</v>
      </c>
      <c r="R1874" s="256">
        <v>41964</v>
      </c>
      <c r="S1874" s="42">
        <v>5702.4</v>
      </c>
      <c r="T1874" s="217">
        <f t="shared" si="59"/>
        <v>0</v>
      </c>
      <c r="U1874" s="20" t="s">
        <v>4992</v>
      </c>
    </row>
    <row r="1875" spans="1:21" x14ac:dyDescent="0.25">
      <c r="A1875" s="192">
        <v>41967</v>
      </c>
      <c r="B1875" s="193">
        <v>4269</v>
      </c>
      <c r="C1875" s="322" t="s">
        <v>4923</v>
      </c>
      <c r="D1875" s="308" t="s">
        <v>4652</v>
      </c>
      <c r="E1875" s="309">
        <v>1654.4</v>
      </c>
      <c r="F1875" s="368">
        <v>41967</v>
      </c>
      <c r="G1875" s="42">
        <v>1654.4</v>
      </c>
      <c r="H1875" s="217">
        <f t="shared" si="60"/>
        <v>0</v>
      </c>
      <c r="I1875" s="190" t="s">
        <v>5251</v>
      </c>
      <c r="K1875" s="430"/>
      <c r="M1875" s="192">
        <v>41967</v>
      </c>
      <c r="N1875" s="193">
        <v>4292</v>
      </c>
      <c r="O1875" s="322" t="s">
        <v>4923</v>
      </c>
      <c r="P1875" s="308" t="s">
        <v>4290</v>
      </c>
      <c r="Q1875" s="309">
        <v>3874.4</v>
      </c>
      <c r="R1875" s="368">
        <v>41967</v>
      </c>
      <c r="S1875" s="42">
        <v>3874.4</v>
      </c>
      <c r="T1875" s="217">
        <f t="shared" si="59"/>
        <v>0</v>
      </c>
      <c r="U1875" s="190" t="s">
        <v>4992</v>
      </c>
    </row>
    <row r="1876" spans="1:21" x14ac:dyDescent="0.25">
      <c r="A1876" s="192">
        <v>41967</v>
      </c>
      <c r="B1876" s="193">
        <v>4270</v>
      </c>
      <c r="C1876" s="322" t="s">
        <v>4923</v>
      </c>
      <c r="D1876" s="308" t="s">
        <v>228</v>
      </c>
      <c r="E1876" s="309">
        <v>2729.2</v>
      </c>
      <c r="F1876" s="368">
        <v>41967</v>
      </c>
      <c r="G1876" s="42">
        <v>2729.2</v>
      </c>
      <c r="H1876" s="217">
        <f t="shared" si="60"/>
        <v>0</v>
      </c>
      <c r="I1876" s="190" t="s">
        <v>5251</v>
      </c>
      <c r="K1876" s="430"/>
      <c r="M1876" s="192">
        <v>41969</v>
      </c>
      <c r="N1876" s="193">
        <v>4449</v>
      </c>
      <c r="O1876" s="322" t="s">
        <v>4923</v>
      </c>
      <c r="P1876" s="308" t="s">
        <v>4290</v>
      </c>
      <c r="Q1876" s="309">
        <v>3978</v>
      </c>
      <c r="R1876" s="256">
        <v>41969</v>
      </c>
      <c r="S1876" s="34">
        <v>3978</v>
      </c>
      <c r="T1876" s="217">
        <f t="shared" si="59"/>
        <v>0</v>
      </c>
      <c r="U1876" s="108" t="s">
        <v>4992</v>
      </c>
    </row>
    <row r="1877" spans="1:21" x14ac:dyDescent="0.25">
      <c r="A1877" s="192">
        <v>41967</v>
      </c>
      <c r="B1877" s="193">
        <v>4271</v>
      </c>
      <c r="C1877" s="322" t="s">
        <v>4923</v>
      </c>
      <c r="D1877" s="308" t="s">
        <v>4589</v>
      </c>
      <c r="E1877" s="309">
        <v>3550.8</v>
      </c>
      <c r="F1877" s="368">
        <v>41967</v>
      </c>
      <c r="G1877" s="42">
        <v>3550.8</v>
      </c>
      <c r="H1877" s="217">
        <f t="shared" si="60"/>
        <v>0</v>
      </c>
      <c r="I1877" s="190" t="s">
        <v>4992</v>
      </c>
      <c r="K1877" s="430"/>
      <c r="M1877" s="192">
        <v>41957</v>
      </c>
      <c r="N1877" s="193">
        <v>3537</v>
      </c>
      <c r="O1877" s="324" t="s">
        <v>4923</v>
      </c>
      <c r="P1877" s="20" t="s">
        <v>6698</v>
      </c>
      <c r="Q1877" s="213">
        <v>1320.1</v>
      </c>
      <c r="R1877" s="256">
        <v>41958</v>
      </c>
      <c r="S1877" s="42">
        <v>1320.1</v>
      </c>
      <c r="T1877" s="217">
        <f t="shared" si="59"/>
        <v>0</v>
      </c>
      <c r="U1877" s="190" t="s">
        <v>4997</v>
      </c>
    </row>
    <row r="1878" spans="1:21" x14ac:dyDescent="0.25">
      <c r="A1878" s="192">
        <v>41967</v>
      </c>
      <c r="B1878" s="193">
        <v>4272</v>
      </c>
      <c r="C1878" s="322" t="s">
        <v>4923</v>
      </c>
      <c r="D1878" s="308" t="s">
        <v>57</v>
      </c>
      <c r="E1878" s="309">
        <v>1540</v>
      </c>
      <c r="F1878" s="368">
        <v>41967</v>
      </c>
      <c r="G1878" s="42">
        <v>1540</v>
      </c>
      <c r="H1878" s="217">
        <f t="shared" si="60"/>
        <v>0</v>
      </c>
      <c r="I1878" s="190" t="s">
        <v>5251</v>
      </c>
      <c r="K1878" s="430"/>
      <c r="M1878" s="192">
        <v>41957</v>
      </c>
      <c r="N1878" s="193">
        <v>3538</v>
      </c>
      <c r="O1878" s="324" t="s">
        <v>4923</v>
      </c>
      <c r="P1878" s="308" t="s">
        <v>6698</v>
      </c>
      <c r="Q1878" s="309">
        <v>5137.2</v>
      </c>
      <c r="R1878" s="256">
        <v>41958</v>
      </c>
      <c r="S1878" s="42">
        <v>5137.2</v>
      </c>
      <c r="T1878" s="217">
        <f t="shared" si="59"/>
        <v>0</v>
      </c>
      <c r="U1878" s="190" t="s">
        <v>4992</v>
      </c>
    </row>
    <row r="1879" spans="1:21" x14ac:dyDescent="0.25">
      <c r="A1879" s="192">
        <v>41967</v>
      </c>
      <c r="B1879" s="193">
        <v>4273</v>
      </c>
      <c r="C1879" s="322" t="s">
        <v>4923</v>
      </c>
      <c r="D1879" s="295" t="s">
        <v>53</v>
      </c>
      <c r="E1879" s="296">
        <v>0</v>
      </c>
      <c r="F1879" s="368"/>
      <c r="G1879" s="42"/>
      <c r="H1879" s="217">
        <f t="shared" si="60"/>
        <v>0</v>
      </c>
      <c r="I1879" s="190" t="s">
        <v>3076</v>
      </c>
      <c r="K1879" s="430"/>
      <c r="M1879" s="192">
        <v>41950</v>
      </c>
      <c r="N1879" s="193">
        <v>2975</v>
      </c>
      <c r="O1879" s="324" t="s">
        <v>4923</v>
      </c>
      <c r="P1879" s="20" t="s">
        <v>4617</v>
      </c>
      <c r="Q1879" s="213">
        <v>7459.35</v>
      </c>
      <c r="R1879" s="256">
        <v>41950</v>
      </c>
      <c r="S1879" s="42">
        <v>7459.35</v>
      </c>
      <c r="T1879" s="217">
        <f t="shared" si="59"/>
        <v>0</v>
      </c>
      <c r="U1879" s="20" t="s">
        <v>4992</v>
      </c>
    </row>
    <row r="1880" spans="1:21" x14ac:dyDescent="0.25">
      <c r="A1880" s="192">
        <v>41967</v>
      </c>
      <c r="B1880" s="193">
        <v>4274</v>
      </c>
      <c r="C1880" s="322" t="s">
        <v>4923</v>
      </c>
      <c r="D1880" s="308" t="s">
        <v>4288</v>
      </c>
      <c r="E1880" s="309">
        <v>9151.9</v>
      </c>
      <c r="F1880" s="368">
        <v>41967</v>
      </c>
      <c r="G1880" s="42">
        <v>9151.9</v>
      </c>
      <c r="H1880" s="217">
        <f t="shared" si="60"/>
        <v>0</v>
      </c>
      <c r="I1880" s="190" t="s">
        <v>4992</v>
      </c>
      <c r="M1880" s="192">
        <v>41954</v>
      </c>
      <c r="N1880" s="193">
        <v>3267</v>
      </c>
      <c r="O1880" s="324" t="s">
        <v>4923</v>
      </c>
      <c r="P1880" s="20" t="s">
        <v>4617</v>
      </c>
      <c r="Q1880" s="213">
        <v>7401.6</v>
      </c>
      <c r="R1880" s="256">
        <v>41955</v>
      </c>
      <c r="S1880" s="42">
        <v>7401.6</v>
      </c>
      <c r="T1880" s="217">
        <f t="shared" si="59"/>
        <v>0</v>
      </c>
      <c r="U1880" s="190" t="s">
        <v>5000</v>
      </c>
    </row>
    <row r="1881" spans="1:21" x14ac:dyDescent="0.25">
      <c r="A1881" s="192">
        <v>41967</v>
      </c>
      <c r="B1881" s="193">
        <v>4275</v>
      </c>
      <c r="C1881" s="322" t="s">
        <v>4923</v>
      </c>
      <c r="D1881" s="308" t="s">
        <v>3366</v>
      </c>
      <c r="E1881" s="309">
        <v>1812</v>
      </c>
      <c r="F1881" s="368">
        <v>41967</v>
      </c>
      <c r="G1881" s="42">
        <v>1812</v>
      </c>
      <c r="H1881" s="217">
        <f t="shared" si="60"/>
        <v>0</v>
      </c>
      <c r="I1881" s="190" t="s">
        <v>5010</v>
      </c>
      <c r="M1881" s="192">
        <v>41961</v>
      </c>
      <c r="N1881" s="193">
        <v>3856</v>
      </c>
      <c r="O1881" s="324" t="s">
        <v>4923</v>
      </c>
      <c r="P1881" s="308" t="s">
        <v>4617</v>
      </c>
      <c r="Q1881" s="309">
        <v>8073.8</v>
      </c>
      <c r="R1881" s="256">
        <v>41962</v>
      </c>
      <c r="S1881" s="229">
        <v>8073.8</v>
      </c>
      <c r="T1881" s="217">
        <f t="shared" si="59"/>
        <v>0</v>
      </c>
      <c r="U1881" s="20" t="s">
        <v>4997</v>
      </c>
    </row>
    <row r="1882" spans="1:21" x14ac:dyDescent="0.25">
      <c r="A1882" s="192">
        <v>41967</v>
      </c>
      <c r="B1882" s="193">
        <v>4276</v>
      </c>
      <c r="C1882" s="322" t="s">
        <v>4923</v>
      </c>
      <c r="D1882" s="308" t="s">
        <v>4322</v>
      </c>
      <c r="E1882" s="309">
        <v>10622.4</v>
      </c>
      <c r="F1882" s="368">
        <v>41967</v>
      </c>
      <c r="G1882" s="42">
        <v>10622.4</v>
      </c>
      <c r="H1882" s="217">
        <f t="shared" si="60"/>
        <v>0</v>
      </c>
      <c r="I1882" s="190" t="s">
        <v>5251</v>
      </c>
      <c r="M1882" s="192">
        <v>41964</v>
      </c>
      <c r="N1882" s="193">
        <v>4098</v>
      </c>
      <c r="O1882" s="322" t="s">
        <v>4923</v>
      </c>
      <c r="P1882" s="308" t="s">
        <v>4617</v>
      </c>
      <c r="Q1882" s="309">
        <v>6312.6</v>
      </c>
      <c r="R1882" s="256">
        <v>41965</v>
      </c>
      <c r="S1882" s="34">
        <v>6312.6</v>
      </c>
      <c r="T1882" s="217">
        <f t="shared" si="59"/>
        <v>0</v>
      </c>
      <c r="U1882" s="108" t="s">
        <v>4997</v>
      </c>
    </row>
    <row r="1883" spans="1:21" x14ac:dyDescent="0.25">
      <c r="A1883" s="192">
        <v>41967</v>
      </c>
      <c r="B1883" s="193">
        <v>4277</v>
      </c>
      <c r="C1883" s="322" t="s">
        <v>4923</v>
      </c>
      <c r="D1883" s="308" t="s">
        <v>6616</v>
      </c>
      <c r="E1883" s="309">
        <v>1350</v>
      </c>
      <c r="F1883" s="370">
        <v>41979</v>
      </c>
      <c r="G1883" s="219">
        <v>1350</v>
      </c>
      <c r="H1883" s="217">
        <f t="shared" si="60"/>
        <v>0</v>
      </c>
      <c r="I1883" s="190" t="s">
        <v>5251</v>
      </c>
      <c r="M1883" s="192">
        <v>41947</v>
      </c>
      <c r="N1883" s="193">
        <v>2673</v>
      </c>
      <c r="O1883" s="324" t="s">
        <v>4923</v>
      </c>
      <c r="P1883" s="661" t="s">
        <v>87</v>
      </c>
      <c r="Q1883" s="309">
        <v>6228</v>
      </c>
      <c r="R1883" s="256">
        <v>41947</v>
      </c>
      <c r="S1883" s="42">
        <v>6228</v>
      </c>
      <c r="T1883" s="217">
        <f t="shared" si="59"/>
        <v>0</v>
      </c>
      <c r="U1883" s="50" t="s">
        <v>6049</v>
      </c>
    </row>
    <row r="1884" spans="1:21" x14ac:dyDescent="0.25">
      <c r="A1884" s="192">
        <v>41967</v>
      </c>
      <c r="B1884" s="193">
        <v>4278</v>
      </c>
      <c r="C1884" s="322" t="s">
        <v>4923</v>
      </c>
      <c r="D1884" s="308" t="s">
        <v>6196</v>
      </c>
      <c r="E1884" s="309">
        <v>1350</v>
      </c>
      <c r="F1884" s="370">
        <v>41976</v>
      </c>
      <c r="G1884" s="219">
        <v>1350</v>
      </c>
      <c r="H1884" s="217">
        <f t="shared" si="60"/>
        <v>0</v>
      </c>
      <c r="I1884" s="190" t="s">
        <v>5251</v>
      </c>
      <c r="M1884" s="192">
        <v>41948</v>
      </c>
      <c r="N1884" s="193">
        <v>2784</v>
      </c>
      <c r="O1884" s="324" t="s">
        <v>4923</v>
      </c>
      <c r="P1884" s="308" t="s">
        <v>87</v>
      </c>
      <c r="Q1884" s="309">
        <v>5982</v>
      </c>
      <c r="R1884" s="256">
        <v>41949</v>
      </c>
      <c r="S1884" s="42">
        <v>5982</v>
      </c>
      <c r="T1884" s="217">
        <f t="shared" si="59"/>
        <v>0</v>
      </c>
      <c r="U1884" s="190" t="s">
        <v>5000</v>
      </c>
    </row>
    <row r="1885" spans="1:21" x14ac:dyDescent="0.25">
      <c r="A1885" s="192">
        <v>41967</v>
      </c>
      <c r="B1885" s="193">
        <v>4279</v>
      </c>
      <c r="C1885" s="322" t="s">
        <v>4923</v>
      </c>
      <c r="D1885" s="308" t="s">
        <v>4653</v>
      </c>
      <c r="E1885" s="309">
        <v>720</v>
      </c>
      <c r="F1885" s="368">
        <v>41967</v>
      </c>
      <c r="G1885" s="42">
        <v>720</v>
      </c>
      <c r="H1885" s="217">
        <f t="shared" si="60"/>
        <v>0</v>
      </c>
      <c r="I1885" s="190" t="s">
        <v>5251</v>
      </c>
      <c r="M1885" s="192">
        <v>41944</v>
      </c>
      <c r="N1885" s="193">
        <v>2397</v>
      </c>
      <c r="O1885" s="324" t="s">
        <v>4923</v>
      </c>
      <c r="P1885" s="20" t="s">
        <v>4649</v>
      </c>
      <c r="Q1885" s="213">
        <v>20956.5</v>
      </c>
      <c r="R1885" s="256">
        <v>41944</v>
      </c>
      <c r="S1885" s="42">
        <v>20956.5</v>
      </c>
      <c r="T1885" s="77">
        <f t="shared" si="59"/>
        <v>0</v>
      </c>
      <c r="U1885" s="190" t="s">
        <v>4992</v>
      </c>
    </row>
    <row r="1886" spans="1:21" x14ac:dyDescent="0.25">
      <c r="A1886" s="192">
        <v>41967</v>
      </c>
      <c r="B1886" s="193">
        <v>4280</v>
      </c>
      <c r="C1886" s="322" t="s">
        <v>4923</v>
      </c>
      <c r="D1886" s="308" t="s">
        <v>5732</v>
      </c>
      <c r="E1886" s="309">
        <v>3126.5</v>
      </c>
      <c r="F1886" s="368">
        <v>41968</v>
      </c>
      <c r="G1886" s="42">
        <v>3126.5</v>
      </c>
      <c r="H1886" s="217">
        <f t="shared" si="60"/>
        <v>0</v>
      </c>
      <c r="I1886" s="190" t="s">
        <v>4995</v>
      </c>
      <c r="M1886" s="192">
        <v>41944</v>
      </c>
      <c r="N1886" s="193">
        <v>2479</v>
      </c>
      <c r="O1886" s="324" t="s">
        <v>4923</v>
      </c>
      <c r="P1886" s="308" t="s">
        <v>4649</v>
      </c>
      <c r="Q1886" s="309">
        <v>14518</v>
      </c>
      <c r="R1886" s="256">
        <v>41944</v>
      </c>
      <c r="S1886" s="42">
        <v>14518</v>
      </c>
      <c r="T1886" s="77">
        <f t="shared" si="59"/>
        <v>0</v>
      </c>
      <c r="U1886" s="20" t="s">
        <v>4992</v>
      </c>
    </row>
    <row r="1887" spans="1:21" x14ac:dyDescent="0.25">
      <c r="A1887" s="192">
        <v>41967</v>
      </c>
      <c r="B1887" s="193">
        <v>4281</v>
      </c>
      <c r="C1887" s="322" t="s">
        <v>4923</v>
      </c>
      <c r="D1887" s="308" t="s">
        <v>2481</v>
      </c>
      <c r="E1887" s="309">
        <v>44309.5</v>
      </c>
      <c r="F1887" s="370">
        <v>41976</v>
      </c>
      <c r="G1887" s="219">
        <v>44309.5</v>
      </c>
      <c r="H1887" s="217">
        <f t="shared" si="60"/>
        <v>0</v>
      </c>
      <c r="I1887" s="190" t="s">
        <v>4997</v>
      </c>
      <c r="M1887" s="192">
        <v>41946</v>
      </c>
      <c r="N1887" s="193">
        <v>2539</v>
      </c>
      <c r="O1887" s="324" t="s">
        <v>4923</v>
      </c>
      <c r="P1887" s="661" t="s">
        <v>4649</v>
      </c>
      <c r="Q1887" s="309">
        <v>13741.8</v>
      </c>
      <c r="R1887" s="256">
        <v>41946</v>
      </c>
      <c r="S1887" s="42">
        <v>13741.8</v>
      </c>
      <c r="T1887" s="77">
        <f t="shared" si="59"/>
        <v>0</v>
      </c>
      <c r="U1887" s="50" t="s">
        <v>4992</v>
      </c>
    </row>
    <row r="1888" spans="1:21" x14ac:dyDescent="0.25">
      <c r="A1888" s="192">
        <v>41967</v>
      </c>
      <c r="B1888" s="193">
        <v>4282</v>
      </c>
      <c r="C1888" s="322" t="s">
        <v>4923</v>
      </c>
      <c r="D1888" s="308" t="s">
        <v>6120</v>
      </c>
      <c r="E1888" s="309">
        <v>4500</v>
      </c>
      <c r="F1888" s="370">
        <v>41976</v>
      </c>
      <c r="G1888" s="219">
        <v>4500</v>
      </c>
      <c r="H1888" s="217">
        <f t="shared" si="60"/>
        <v>0</v>
      </c>
      <c r="I1888" s="190" t="s">
        <v>4995</v>
      </c>
      <c r="M1888" s="192">
        <v>41947</v>
      </c>
      <c r="N1888" s="193">
        <v>2700</v>
      </c>
      <c r="O1888" s="324" t="s">
        <v>4923</v>
      </c>
      <c r="P1888" s="308" t="s">
        <v>4649</v>
      </c>
      <c r="Q1888" s="309">
        <v>10321.6</v>
      </c>
      <c r="R1888" s="256">
        <v>41947</v>
      </c>
      <c r="S1888" s="42">
        <v>10321.6</v>
      </c>
      <c r="T1888" s="217">
        <f t="shared" si="59"/>
        <v>0</v>
      </c>
      <c r="U1888" s="190" t="s">
        <v>4992</v>
      </c>
    </row>
    <row r="1889" spans="1:21" x14ac:dyDescent="0.25">
      <c r="A1889" s="192">
        <v>41967</v>
      </c>
      <c r="B1889" s="193">
        <v>4283</v>
      </c>
      <c r="C1889" s="322" t="s">
        <v>4923</v>
      </c>
      <c r="D1889" s="308" t="s">
        <v>701</v>
      </c>
      <c r="E1889" s="309">
        <v>1973.7</v>
      </c>
      <c r="F1889" s="368">
        <v>41967</v>
      </c>
      <c r="G1889" s="42">
        <v>1973.7</v>
      </c>
      <c r="H1889" s="217">
        <f t="shared" si="60"/>
        <v>0</v>
      </c>
      <c r="I1889" s="190" t="s">
        <v>5251</v>
      </c>
      <c r="M1889" s="192">
        <v>41949</v>
      </c>
      <c r="N1889" s="193">
        <v>2850</v>
      </c>
      <c r="O1889" s="324" t="s">
        <v>4923</v>
      </c>
      <c r="P1889" s="308" t="s">
        <v>4649</v>
      </c>
      <c r="Q1889" s="309">
        <v>10399.6</v>
      </c>
      <c r="R1889" s="256">
        <v>41949</v>
      </c>
      <c r="S1889" s="42">
        <v>10399.6</v>
      </c>
      <c r="T1889" s="217">
        <f t="shared" si="59"/>
        <v>0</v>
      </c>
      <c r="U1889" s="20" t="s">
        <v>4992</v>
      </c>
    </row>
    <row r="1890" spans="1:21" x14ac:dyDescent="0.25">
      <c r="A1890" s="192">
        <v>41967</v>
      </c>
      <c r="B1890" s="193">
        <v>4284</v>
      </c>
      <c r="C1890" s="322" t="s">
        <v>4923</v>
      </c>
      <c r="D1890" s="308" t="s">
        <v>4953</v>
      </c>
      <c r="E1890" s="309">
        <v>12500</v>
      </c>
      <c r="F1890" s="368">
        <v>41967</v>
      </c>
      <c r="G1890" s="42">
        <v>12500</v>
      </c>
      <c r="H1890" s="217">
        <f t="shared" si="60"/>
        <v>0</v>
      </c>
      <c r="I1890" s="190" t="s">
        <v>4995</v>
      </c>
      <c r="J1890" s="21"/>
      <c r="K1890" s="21"/>
      <c r="M1890" s="192">
        <v>41951</v>
      </c>
      <c r="N1890" s="193">
        <v>2981</v>
      </c>
      <c r="O1890" s="324" t="s">
        <v>4923</v>
      </c>
      <c r="P1890" s="20" t="s">
        <v>4649</v>
      </c>
      <c r="Q1890" s="213">
        <v>11912.6</v>
      </c>
      <c r="R1890" s="256">
        <v>41951</v>
      </c>
      <c r="S1890" s="42">
        <v>11912.6</v>
      </c>
      <c r="T1890" s="217">
        <f t="shared" si="59"/>
        <v>0</v>
      </c>
      <c r="U1890" s="20" t="s">
        <v>4992</v>
      </c>
    </row>
    <row r="1891" spans="1:21" x14ac:dyDescent="0.25">
      <c r="A1891" s="192">
        <v>41967</v>
      </c>
      <c r="B1891" s="193">
        <v>4285</v>
      </c>
      <c r="C1891" s="322" t="s">
        <v>4923</v>
      </c>
      <c r="D1891" s="308" t="s">
        <v>4915</v>
      </c>
      <c r="E1891" s="309">
        <v>9749.6</v>
      </c>
      <c r="F1891" s="368">
        <v>41968</v>
      </c>
      <c r="G1891" s="42">
        <v>9749.6</v>
      </c>
      <c r="H1891" s="217">
        <f t="shared" si="60"/>
        <v>0</v>
      </c>
      <c r="I1891" s="190" t="s">
        <v>6617</v>
      </c>
      <c r="J1891" s="21"/>
      <c r="K1891" s="21"/>
      <c r="M1891" s="192">
        <v>41953</v>
      </c>
      <c r="N1891" s="193">
        <v>3108</v>
      </c>
      <c r="O1891" s="324" t="s">
        <v>4923</v>
      </c>
      <c r="P1891" s="20" t="s">
        <v>4649</v>
      </c>
      <c r="Q1891" s="213">
        <v>14764.2</v>
      </c>
      <c r="R1891" s="256">
        <v>41953</v>
      </c>
      <c r="S1891" s="42">
        <v>14764.2</v>
      </c>
      <c r="T1891" s="217">
        <f t="shared" si="59"/>
        <v>0</v>
      </c>
      <c r="U1891" s="190" t="s">
        <v>4992</v>
      </c>
    </row>
    <row r="1892" spans="1:21" x14ac:dyDescent="0.25">
      <c r="A1892" s="192">
        <v>41967</v>
      </c>
      <c r="B1892" s="193">
        <v>4286</v>
      </c>
      <c r="C1892" s="322" t="s">
        <v>4923</v>
      </c>
      <c r="D1892" s="308" t="s">
        <v>2382</v>
      </c>
      <c r="E1892" s="309">
        <v>7044</v>
      </c>
      <c r="F1892" s="368">
        <v>41967</v>
      </c>
      <c r="G1892" s="42">
        <v>7044</v>
      </c>
      <c r="H1892" s="217">
        <f t="shared" si="60"/>
        <v>0</v>
      </c>
      <c r="I1892" s="190" t="s">
        <v>4995</v>
      </c>
      <c r="J1892" s="21"/>
      <c r="K1892" s="21"/>
      <c r="M1892" s="192">
        <v>41953</v>
      </c>
      <c r="N1892" s="193">
        <v>3109</v>
      </c>
      <c r="O1892" s="324" t="s">
        <v>4923</v>
      </c>
      <c r="P1892" s="20" t="s">
        <v>4649</v>
      </c>
      <c r="Q1892" s="213">
        <v>436</v>
      </c>
      <c r="R1892" s="256">
        <v>41953</v>
      </c>
      <c r="S1892" s="42">
        <v>436</v>
      </c>
      <c r="T1892" s="217">
        <f t="shared" si="59"/>
        <v>0</v>
      </c>
      <c r="U1892" s="190" t="s">
        <v>4992</v>
      </c>
    </row>
    <row r="1893" spans="1:21" x14ac:dyDescent="0.25">
      <c r="A1893" s="192">
        <v>41967</v>
      </c>
      <c r="B1893" s="193">
        <v>4287</v>
      </c>
      <c r="C1893" s="322" t="s">
        <v>4923</v>
      </c>
      <c r="D1893" s="308" t="s">
        <v>4257</v>
      </c>
      <c r="E1893" s="309">
        <v>9530.4</v>
      </c>
      <c r="F1893" s="368">
        <v>41967</v>
      </c>
      <c r="G1893" s="42">
        <v>9530.4</v>
      </c>
      <c r="H1893" s="217">
        <f t="shared" si="60"/>
        <v>0</v>
      </c>
      <c r="I1893" s="190" t="s">
        <v>4995</v>
      </c>
      <c r="J1893" s="21"/>
      <c r="K1893" s="21"/>
      <c r="M1893" s="192">
        <v>41956</v>
      </c>
      <c r="N1893" s="193">
        <v>3369</v>
      </c>
      <c r="O1893" s="324" t="s">
        <v>4923</v>
      </c>
      <c r="P1893" s="20" t="s">
        <v>4649</v>
      </c>
      <c r="Q1893" s="213">
        <v>13517.6</v>
      </c>
      <c r="R1893" s="256">
        <v>41956</v>
      </c>
      <c r="S1893" s="42">
        <v>13517.6</v>
      </c>
      <c r="T1893" s="217">
        <f t="shared" si="59"/>
        <v>0</v>
      </c>
      <c r="U1893" s="190" t="s">
        <v>4992</v>
      </c>
    </row>
    <row r="1894" spans="1:21" x14ac:dyDescent="0.25">
      <c r="A1894" s="192">
        <v>41967</v>
      </c>
      <c r="B1894" s="193">
        <v>4288</v>
      </c>
      <c r="C1894" s="322" t="s">
        <v>4923</v>
      </c>
      <c r="D1894" s="308" t="s">
        <v>1693</v>
      </c>
      <c r="E1894" s="309">
        <v>4009.5</v>
      </c>
      <c r="F1894" s="368">
        <v>41967</v>
      </c>
      <c r="G1894" s="42">
        <v>4009.5</v>
      </c>
      <c r="H1894" s="217">
        <f t="shared" si="60"/>
        <v>0</v>
      </c>
      <c r="I1894" s="190" t="s">
        <v>4992</v>
      </c>
      <c r="J1894" s="21"/>
      <c r="K1894" s="21"/>
      <c r="M1894" s="192">
        <v>41958</v>
      </c>
      <c r="N1894" s="193">
        <v>3556</v>
      </c>
      <c r="O1894" s="324" t="s">
        <v>4923</v>
      </c>
      <c r="P1894" s="308" t="s">
        <v>4649</v>
      </c>
      <c r="Q1894" s="309">
        <v>21031.8</v>
      </c>
      <c r="R1894" s="256">
        <v>41958</v>
      </c>
      <c r="S1894" s="42">
        <v>21031.8</v>
      </c>
      <c r="T1894" s="217">
        <f t="shared" si="59"/>
        <v>0</v>
      </c>
      <c r="U1894" s="190" t="s">
        <v>4992</v>
      </c>
    </row>
    <row r="1895" spans="1:21" x14ac:dyDescent="0.25">
      <c r="A1895" s="192">
        <v>41967</v>
      </c>
      <c r="B1895" s="193">
        <v>4289</v>
      </c>
      <c r="C1895" s="322" t="s">
        <v>4923</v>
      </c>
      <c r="D1895" s="308" t="s">
        <v>4240</v>
      </c>
      <c r="E1895" s="309">
        <v>211451.07</v>
      </c>
      <c r="F1895" s="586">
        <v>42008</v>
      </c>
      <c r="G1895" s="62">
        <v>211451.07</v>
      </c>
      <c r="H1895" s="217">
        <f t="shared" si="60"/>
        <v>0</v>
      </c>
      <c r="I1895" s="190" t="s">
        <v>5009</v>
      </c>
      <c r="J1895" s="21"/>
      <c r="K1895" s="21"/>
      <c r="M1895" s="192">
        <v>41958</v>
      </c>
      <c r="N1895" s="193">
        <v>3557</v>
      </c>
      <c r="O1895" s="324" t="s">
        <v>4923</v>
      </c>
      <c r="P1895" s="308" t="s">
        <v>4649</v>
      </c>
      <c r="Q1895" s="309">
        <v>367.2</v>
      </c>
      <c r="R1895" s="256">
        <v>41958</v>
      </c>
      <c r="S1895" s="42">
        <v>367.2</v>
      </c>
      <c r="T1895" s="217">
        <f t="shared" si="59"/>
        <v>0</v>
      </c>
      <c r="U1895" s="190" t="s">
        <v>4992</v>
      </c>
    </row>
    <row r="1896" spans="1:21" x14ac:dyDescent="0.25">
      <c r="A1896" s="192">
        <v>41967</v>
      </c>
      <c r="B1896" s="193">
        <v>4290</v>
      </c>
      <c r="C1896" s="322" t="s">
        <v>4923</v>
      </c>
      <c r="D1896" s="308" t="s">
        <v>5082</v>
      </c>
      <c r="E1896" s="309">
        <v>18562</v>
      </c>
      <c r="F1896" s="368">
        <v>41967</v>
      </c>
      <c r="G1896" s="42">
        <v>18562</v>
      </c>
      <c r="H1896" s="217">
        <f t="shared" si="60"/>
        <v>0</v>
      </c>
      <c r="I1896" s="190" t="s">
        <v>4992</v>
      </c>
      <c r="J1896" s="21"/>
      <c r="K1896" s="21"/>
      <c r="M1896" s="192">
        <v>41960</v>
      </c>
      <c r="N1896" s="193">
        <v>3684</v>
      </c>
      <c r="O1896" s="324" t="s">
        <v>4923</v>
      </c>
      <c r="P1896" s="20" t="s">
        <v>4649</v>
      </c>
      <c r="Q1896" s="213">
        <v>8375.7999999999993</v>
      </c>
      <c r="R1896" s="256">
        <v>41960</v>
      </c>
      <c r="S1896" s="42">
        <v>8375.7999999999993</v>
      </c>
      <c r="T1896" s="217">
        <f t="shared" si="59"/>
        <v>0</v>
      </c>
      <c r="U1896" s="20" t="s">
        <v>4992</v>
      </c>
    </row>
    <row r="1897" spans="1:21" x14ac:dyDescent="0.25">
      <c r="A1897" s="192">
        <v>41967</v>
      </c>
      <c r="B1897" s="193">
        <v>4291</v>
      </c>
      <c r="C1897" s="322" t="s">
        <v>4923</v>
      </c>
      <c r="D1897" s="308" t="s">
        <v>4722</v>
      </c>
      <c r="E1897" s="309">
        <v>4185.6000000000004</v>
      </c>
      <c r="F1897" s="368">
        <v>41967</v>
      </c>
      <c r="G1897" s="42">
        <v>4185.6000000000004</v>
      </c>
      <c r="H1897" s="217">
        <f t="shared" si="60"/>
        <v>0</v>
      </c>
      <c r="I1897" s="190" t="s">
        <v>4992</v>
      </c>
      <c r="J1897" s="21"/>
      <c r="K1897" s="21"/>
      <c r="M1897" s="192">
        <v>41961</v>
      </c>
      <c r="N1897" s="193">
        <v>3837</v>
      </c>
      <c r="O1897" s="324" t="s">
        <v>4923</v>
      </c>
      <c r="P1897" s="308" t="s">
        <v>4649</v>
      </c>
      <c r="Q1897" s="309">
        <v>5338.1</v>
      </c>
      <c r="R1897" s="256">
        <v>41961</v>
      </c>
      <c r="S1897" s="229">
        <v>5338.1</v>
      </c>
      <c r="T1897" s="217">
        <f t="shared" si="59"/>
        <v>0</v>
      </c>
      <c r="U1897" s="20" t="s">
        <v>4992</v>
      </c>
    </row>
    <row r="1898" spans="1:21" x14ac:dyDescent="0.25">
      <c r="A1898" s="192">
        <v>41967</v>
      </c>
      <c r="B1898" s="193">
        <v>4292</v>
      </c>
      <c r="C1898" s="322" t="s">
        <v>4923</v>
      </c>
      <c r="D1898" s="308" t="s">
        <v>4290</v>
      </c>
      <c r="E1898" s="309">
        <v>3874.4</v>
      </c>
      <c r="F1898" s="368">
        <v>41967</v>
      </c>
      <c r="G1898" s="42">
        <v>3874.4</v>
      </c>
      <c r="H1898" s="217">
        <f t="shared" si="60"/>
        <v>0</v>
      </c>
      <c r="I1898" s="190" t="s">
        <v>4992</v>
      </c>
      <c r="J1898" s="21"/>
      <c r="K1898" s="21"/>
      <c r="M1898" s="192">
        <v>41961</v>
      </c>
      <c r="N1898" s="193">
        <v>3838</v>
      </c>
      <c r="O1898" s="324" t="s">
        <v>4923</v>
      </c>
      <c r="P1898" s="308" t="s">
        <v>4649</v>
      </c>
      <c r="Q1898" s="309">
        <v>2358.1999999999998</v>
      </c>
      <c r="R1898" s="256">
        <v>41961</v>
      </c>
      <c r="S1898" s="229">
        <v>2358.1999999999998</v>
      </c>
      <c r="T1898" s="217">
        <f t="shared" si="59"/>
        <v>0</v>
      </c>
      <c r="U1898" s="20" t="s">
        <v>4992</v>
      </c>
    </row>
    <row r="1899" spans="1:21" x14ac:dyDescent="0.25">
      <c r="A1899" s="192">
        <v>41967</v>
      </c>
      <c r="B1899" s="193">
        <v>4293</v>
      </c>
      <c r="C1899" s="322" t="s">
        <v>4923</v>
      </c>
      <c r="D1899" s="308" t="s">
        <v>4637</v>
      </c>
      <c r="E1899" s="309">
        <v>598</v>
      </c>
      <c r="F1899" s="368">
        <v>41967</v>
      </c>
      <c r="G1899" s="42">
        <v>598</v>
      </c>
      <c r="H1899" s="217">
        <f t="shared" si="60"/>
        <v>0</v>
      </c>
      <c r="I1899" s="190" t="s">
        <v>4992</v>
      </c>
      <c r="J1899" s="21"/>
      <c r="K1899" s="21"/>
      <c r="M1899" s="192">
        <v>41964</v>
      </c>
      <c r="N1899" s="193">
        <v>4107</v>
      </c>
      <c r="O1899" s="322" t="s">
        <v>4923</v>
      </c>
      <c r="P1899" s="308" t="s">
        <v>4649</v>
      </c>
      <c r="Q1899" s="309">
        <v>1956</v>
      </c>
      <c r="R1899" s="256">
        <v>41965</v>
      </c>
      <c r="S1899" s="34">
        <v>1956</v>
      </c>
      <c r="T1899" s="217">
        <f t="shared" si="59"/>
        <v>0</v>
      </c>
      <c r="U1899" s="108" t="s">
        <v>4997</v>
      </c>
    </row>
    <row r="1900" spans="1:21" x14ac:dyDescent="0.25">
      <c r="A1900" s="192">
        <v>41967</v>
      </c>
      <c r="B1900" s="193">
        <v>4294</v>
      </c>
      <c r="C1900" s="322" t="s">
        <v>4923</v>
      </c>
      <c r="D1900" s="308" t="s">
        <v>4722</v>
      </c>
      <c r="E1900" s="309">
        <v>603</v>
      </c>
      <c r="F1900" s="368">
        <v>41967</v>
      </c>
      <c r="G1900" s="42">
        <v>603</v>
      </c>
      <c r="H1900" s="217">
        <f t="shared" si="60"/>
        <v>0</v>
      </c>
      <c r="I1900" s="190" t="s">
        <v>4992</v>
      </c>
      <c r="J1900" s="21"/>
      <c r="K1900" s="21"/>
      <c r="M1900" s="192">
        <v>41965</v>
      </c>
      <c r="N1900" s="193">
        <v>4177</v>
      </c>
      <c r="O1900" s="322" t="s">
        <v>4923</v>
      </c>
      <c r="P1900" s="308" t="s">
        <v>4649</v>
      </c>
      <c r="Q1900" s="238">
        <v>4566</v>
      </c>
      <c r="R1900" s="256">
        <v>41965</v>
      </c>
      <c r="S1900" s="34">
        <v>4566</v>
      </c>
      <c r="T1900" s="217">
        <f t="shared" si="59"/>
        <v>0</v>
      </c>
      <c r="U1900" s="32" t="s">
        <v>4992</v>
      </c>
    </row>
    <row r="1901" spans="1:21" x14ac:dyDescent="0.25">
      <c r="A1901" s="192">
        <v>41967</v>
      </c>
      <c r="B1901" s="193">
        <v>4295</v>
      </c>
      <c r="C1901" s="322" t="s">
        <v>4923</v>
      </c>
      <c r="D1901" s="308" t="s">
        <v>149</v>
      </c>
      <c r="E1901" s="309">
        <v>10764</v>
      </c>
      <c r="F1901" s="368">
        <v>41968</v>
      </c>
      <c r="G1901" s="42">
        <v>10764</v>
      </c>
      <c r="H1901" s="217">
        <f t="shared" si="60"/>
        <v>0</v>
      </c>
      <c r="I1901" s="190" t="s">
        <v>6049</v>
      </c>
      <c r="J1901" s="21"/>
      <c r="K1901" s="21"/>
      <c r="M1901" s="192">
        <v>41965</v>
      </c>
      <c r="N1901" s="193">
        <v>4178</v>
      </c>
      <c r="O1901" s="322" t="s">
        <v>4923</v>
      </c>
      <c r="P1901" s="308" t="s">
        <v>4649</v>
      </c>
      <c r="Q1901" s="309">
        <v>286</v>
      </c>
      <c r="R1901" s="256">
        <v>41965</v>
      </c>
      <c r="S1901" s="34">
        <v>286</v>
      </c>
      <c r="T1901" s="217">
        <f t="shared" si="59"/>
        <v>0</v>
      </c>
      <c r="U1901" s="32" t="s">
        <v>4992</v>
      </c>
    </row>
    <row r="1902" spans="1:21" x14ac:dyDescent="0.25">
      <c r="A1902" s="192">
        <v>41967</v>
      </c>
      <c r="B1902" s="193">
        <v>4296</v>
      </c>
      <c r="C1902" s="322" t="s">
        <v>4923</v>
      </c>
      <c r="D1902" s="308" t="s">
        <v>4234</v>
      </c>
      <c r="E1902" s="309">
        <v>2264.4</v>
      </c>
      <c r="F1902" s="368">
        <v>41967</v>
      </c>
      <c r="G1902" s="42">
        <v>2264.4</v>
      </c>
      <c r="H1902" s="217">
        <f t="shared" si="60"/>
        <v>0</v>
      </c>
      <c r="I1902" s="190" t="s">
        <v>4992</v>
      </c>
      <c r="J1902" s="21"/>
      <c r="K1902" s="21"/>
      <c r="M1902" s="192">
        <v>41969</v>
      </c>
      <c r="N1902" s="193">
        <v>4511</v>
      </c>
      <c r="O1902" s="322" t="s">
        <v>4923</v>
      </c>
      <c r="P1902" s="308" t="s">
        <v>4649</v>
      </c>
      <c r="Q1902" s="309">
        <v>5053</v>
      </c>
      <c r="R1902" s="256">
        <v>41969</v>
      </c>
      <c r="S1902" s="229">
        <v>5053</v>
      </c>
      <c r="T1902" s="217">
        <f t="shared" si="59"/>
        <v>0</v>
      </c>
      <c r="U1902" s="20" t="s">
        <v>4992</v>
      </c>
    </row>
    <row r="1903" spans="1:21" x14ac:dyDescent="0.25">
      <c r="A1903" s="192">
        <v>41967</v>
      </c>
      <c r="B1903" s="193">
        <v>4297</v>
      </c>
      <c r="C1903" s="322" t="s">
        <v>4923</v>
      </c>
      <c r="D1903" s="308" t="s">
        <v>237</v>
      </c>
      <c r="E1903" s="309">
        <v>1377.6</v>
      </c>
      <c r="F1903" s="368">
        <v>41968</v>
      </c>
      <c r="G1903" s="42">
        <v>1377.6</v>
      </c>
      <c r="H1903" s="217">
        <f t="shared" si="60"/>
        <v>0</v>
      </c>
      <c r="I1903" s="190" t="s">
        <v>4995</v>
      </c>
      <c r="J1903" s="21"/>
      <c r="K1903" s="21"/>
      <c r="M1903" s="192">
        <v>41971</v>
      </c>
      <c r="N1903" s="193">
        <v>4721</v>
      </c>
      <c r="O1903" s="322" t="s">
        <v>4923</v>
      </c>
      <c r="P1903" s="308" t="s">
        <v>4649</v>
      </c>
      <c r="Q1903" s="309">
        <v>7938.4</v>
      </c>
      <c r="R1903" s="256">
        <v>41971</v>
      </c>
      <c r="S1903" s="229">
        <v>7938.4</v>
      </c>
      <c r="T1903" s="217">
        <f t="shared" si="59"/>
        <v>0</v>
      </c>
      <c r="U1903" s="20" t="s">
        <v>4992</v>
      </c>
    </row>
    <row r="1904" spans="1:21" x14ac:dyDescent="0.25">
      <c r="A1904" s="192">
        <v>41967</v>
      </c>
      <c r="B1904" s="193">
        <v>4298</v>
      </c>
      <c r="C1904" s="322" t="s">
        <v>4923</v>
      </c>
      <c r="D1904" s="308" t="s">
        <v>6638</v>
      </c>
      <c r="E1904" s="309">
        <v>25715.200000000001</v>
      </c>
      <c r="F1904" s="370" t="s">
        <v>6760</v>
      </c>
      <c r="G1904" s="219">
        <v>25715.200000000001</v>
      </c>
      <c r="H1904" s="217">
        <f t="shared" si="60"/>
        <v>0</v>
      </c>
      <c r="I1904" s="190" t="s">
        <v>6049</v>
      </c>
      <c r="J1904" s="21"/>
      <c r="K1904" s="21"/>
      <c r="M1904" s="192">
        <v>41950</v>
      </c>
      <c r="N1904" s="193">
        <v>2928</v>
      </c>
      <c r="O1904" s="324" t="s">
        <v>4923</v>
      </c>
      <c r="P1904" s="308" t="s">
        <v>4722</v>
      </c>
      <c r="Q1904" s="309">
        <v>5534.4</v>
      </c>
      <c r="R1904" s="256">
        <v>41950</v>
      </c>
      <c r="S1904" s="42">
        <v>5534.4</v>
      </c>
      <c r="T1904" s="217">
        <f t="shared" si="59"/>
        <v>0</v>
      </c>
      <c r="U1904" s="20" t="s">
        <v>4992</v>
      </c>
    </row>
    <row r="1905" spans="1:21" x14ac:dyDescent="0.25">
      <c r="A1905" s="192">
        <v>41967</v>
      </c>
      <c r="B1905" s="193">
        <v>4299</v>
      </c>
      <c r="C1905" s="322" t="s">
        <v>4923</v>
      </c>
      <c r="D1905" s="308" t="s">
        <v>2714</v>
      </c>
      <c r="E1905" s="309">
        <v>5151</v>
      </c>
      <c r="F1905" s="368">
        <v>41968</v>
      </c>
      <c r="G1905" s="42">
        <v>5151</v>
      </c>
      <c r="H1905" s="217">
        <f t="shared" si="60"/>
        <v>0</v>
      </c>
      <c r="I1905" s="190" t="s">
        <v>4995</v>
      </c>
      <c r="J1905" s="21"/>
      <c r="K1905" s="21"/>
      <c r="M1905" s="192">
        <v>41950</v>
      </c>
      <c r="N1905" s="193">
        <v>2968</v>
      </c>
      <c r="O1905" s="324" t="s">
        <v>4923</v>
      </c>
      <c r="P1905" s="20" t="s">
        <v>4722</v>
      </c>
      <c r="Q1905" s="213">
        <v>17036.099999999999</v>
      </c>
      <c r="R1905" s="256">
        <v>41951</v>
      </c>
      <c r="S1905" s="229">
        <v>17036.099999999999</v>
      </c>
      <c r="T1905" s="217">
        <f t="shared" si="59"/>
        <v>0</v>
      </c>
      <c r="U1905" s="20" t="s">
        <v>4997</v>
      </c>
    </row>
    <row r="1906" spans="1:21" x14ac:dyDescent="0.25">
      <c r="A1906" s="192">
        <v>41967</v>
      </c>
      <c r="B1906" s="193">
        <v>4300</v>
      </c>
      <c r="C1906" s="322" t="s">
        <v>4923</v>
      </c>
      <c r="D1906" s="308" t="s">
        <v>855</v>
      </c>
      <c r="E1906" s="309">
        <v>10748.8</v>
      </c>
      <c r="F1906" s="368">
        <v>41968</v>
      </c>
      <c r="G1906" s="42">
        <v>10748.8</v>
      </c>
      <c r="H1906" s="217">
        <f t="shared" si="60"/>
        <v>0</v>
      </c>
      <c r="I1906" s="190" t="s">
        <v>6049</v>
      </c>
      <c r="J1906" s="21"/>
      <c r="K1906" s="21"/>
      <c r="M1906" s="192">
        <v>41967</v>
      </c>
      <c r="N1906" s="193">
        <v>4291</v>
      </c>
      <c r="O1906" s="322" t="s">
        <v>4923</v>
      </c>
      <c r="P1906" s="308" t="s">
        <v>4722</v>
      </c>
      <c r="Q1906" s="309">
        <v>4185.6000000000004</v>
      </c>
      <c r="R1906" s="368">
        <v>41967</v>
      </c>
      <c r="S1906" s="42">
        <v>4185.6000000000004</v>
      </c>
      <c r="T1906" s="217">
        <f t="shared" si="59"/>
        <v>0</v>
      </c>
      <c r="U1906" s="190" t="s">
        <v>4992</v>
      </c>
    </row>
    <row r="1907" spans="1:21" x14ac:dyDescent="0.25">
      <c r="A1907" s="192">
        <v>41967</v>
      </c>
      <c r="B1907" s="193">
        <v>4301</v>
      </c>
      <c r="C1907" s="322" t="s">
        <v>4923</v>
      </c>
      <c r="D1907" s="295" t="s">
        <v>53</v>
      </c>
      <c r="E1907" s="296">
        <v>0</v>
      </c>
      <c r="F1907" s="368"/>
      <c r="G1907" s="42"/>
      <c r="H1907" s="217">
        <f t="shared" si="60"/>
        <v>0</v>
      </c>
      <c r="I1907" s="190" t="s">
        <v>3076</v>
      </c>
      <c r="J1907" s="21"/>
      <c r="K1907" s="21"/>
      <c r="M1907" s="192">
        <v>41967</v>
      </c>
      <c r="N1907" s="193">
        <v>4294</v>
      </c>
      <c r="O1907" s="322" t="s">
        <v>4923</v>
      </c>
      <c r="P1907" s="308" t="s">
        <v>4722</v>
      </c>
      <c r="Q1907" s="309">
        <v>603</v>
      </c>
      <c r="R1907" s="368">
        <v>41967</v>
      </c>
      <c r="S1907" s="42">
        <v>603</v>
      </c>
      <c r="T1907" s="217">
        <f t="shared" si="59"/>
        <v>0</v>
      </c>
      <c r="U1907" s="190" t="s">
        <v>4992</v>
      </c>
    </row>
    <row r="1908" spans="1:21" x14ac:dyDescent="0.25">
      <c r="A1908" s="192">
        <v>41967</v>
      </c>
      <c r="B1908" s="193">
        <v>4302</v>
      </c>
      <c r="C1908" s="322" t="s">
        <v>4923</v>
      </c>
      <c r="D1908" s="308" t="s">
        <v>240</v>
      </c>
      <c r="E1908" s="309">
        <v>48786.2</v>
      </c>
      <c r="F1908" s="370" t="s">
        <v>6761</v>
      </c>
      <c r="G1908" s="219">
        <v>48786.2</v>
      </c>
      <c r="H1908" s="217">
        <f t="shared" si="60"/>
        <v>0</v>
      </c>
      <c r="I1908" s="190" t="s">
        <v>6049</v>
      </c>
      <c r="J1908" s="21"/>
      <c r="K1908" s="21"/>
      <c r="M1908" s="192">
        <v>41944</v>
      </c>
      <c r="N1908" s="193">
        <v>2431</v>
      </c>
      <c r="O1908" s="324" t="s">
        <v>4923</v>
      </c>
      <c r="P1908" s="20" t="s">
        <v>4257</v>
      </c>
      <c r="Q1908" s="213">
        <v>27312.78</v>
      </c>
      <c r="R1908" s="256">
        <v>41944</v>
      </c>
      <c r="S1908" s="42">
        <v>27312.78</v>
      </c>
      <c r="T1908" s="77">
        <f t="shared" si="59"/>
        <v>0</v>
      </c>
      <c r="U1908" s="190" t="s">
        <v>5251</v>
      </c>
    </row>
    <row r="1909" spans="1:21" x14ac:dyDescent="0.25">
      <c r="A1909" s="192">
        <v>41967</v>
      </c>
      <c r="B1909" s="193">
        <v>4303</v>
      </c>
      <c r="C1909" s="322" t="s">
        <v>4923</v>
      </c>
      <c r="D1909" s="308" t="s">
        <v>129</v>
      </c>
      <c r="E1909" s="309">
        <v>2790</v>
      </c>
      <c r="F1909" s="368">
        <v>41967</v>
      </c>
      <c r="G1909" s="42">
        <v>2790</v>
      </c>
      <c r="H1909" s="217">
        <f t="shared" si="60"/>
        <v>0</v>
      </c>
      <c r="I1909" s="190" t="s">
        <v>4992</v>
      </c>
      <c r="J1909" s="21"/>
      <c r="K1909" s="21"/>
      <c r="M1909" s="192">
        <v>41944</v>
      </c>
      <c r="N1909" s="193">
        <v>2497</v>
      </c>
      <c r="O1909" s="324" t="s">
        <v>4923</v>
      </c>
      <c r="P1909" s="308" t="s">
        <v>4257</v>
      </c>
      <c r="Q1909" s="309">
        <v>28016.34</v>
      </c>
      <c r="R1909" s="421" t="s">
        <v>6614</v>
      </c>
      <c r="S1909" s="42">
        <f>10000+18016.34</f>
        <v>28016.34</v>
      </c>
      <c r="T1909" s="77">
        <f t="shared" si="59"/>
        <v>0</v>
      </c>
      <c r="U1909" s="20" t="s">
        <v>4992</v>
      </c>
    </row>
    <row r="1910" spans="1:21" x14ac:dyDescent="0.25">
      <c r="A1910" s="192">
        <v>41967</v>
      </c>
      <c r="B1910" s="193">
        <v>4304</v>
      </c>
      <c r="C1910" s="322" t="s">
        <v>4923</v>
      </c>
      <c r="D1910" s="308" t="s">
        <v>6619</v>
      </c>
      <c r="E1910" s="309">
        <v>15074.16</v>
      </c>
      <c r="F1910" s="370" t="s">
        <v>6762</v>
      </c>
      <c r="G1910" s="219">
        <v>15074.16</v>
      </c>
      <c r="H1910" s="217">
        <f t="shared" si="60"/>
        <v>0</v>
      </c>
      <c r="I1910" s="190" t="s">
        <v>6049</v>
      </c>
      <c r="J1910" s="21"/>
      <c r="K1910" s="21"/>
      <c r="M1910" s="192">
        <v>41946</v>
      </c>
      <c r="N1910" s="193">
        <v>2576</v>
      </c>
      <c r="O1910" s="324" t="s">
        <v>4923</v>
      </c>
      <c r="P1910" s="661" t="s">
        <v>4257</v>
      </c>
      <c r="Q1910" s="309">
        <v>11481</v>
      </c>
      <c r="R1910" s="256">
        <v>41949</v>
      </c>
      <c r="S1910" s="42">
        <v>11481</v>
      </c>
      <c r="T1910" s="77">
        <f t="shared" si="59"/>
        <v>0</v>
      </c>
      <c r="U1910" s="50" t="s">
        <v>4992</v>
      </c>
    </row>
    <row r="1911" spans="1:21" x14ac:dyDescent="0.25">
      <c r="A1911" s="192">
        <v>41967</v>
      </c>
      <c r="B1911" s="193">
        <v>4305</v>
      </c>
      <c r="C1911" s="322" t="s">
        <v>4923</v>
      </c>
      <c r="D1911" s="308" t="s">
        <v>245</v>
      </c>
      <c r="E1911" s="309">
        <v>14577</v>
      </c>
      <c r="F1911" s="368">
        <v>41968</v>
      </c>
      <c r="G1911" s="42">
        <v>14577</v>
      </c>
      <c r="H1911" s="217">
        <f t="shared" si="60"/>
        <v>0</v>
      </c>
      <c r="I1911" s="190" t="s">
        <v>6049</v>
      </c>
      <c r="J1911" s="21"/>
      <c r="K1911" s="21"/>
      <c r="M1911" s="192">
        <v>41948</v>
      </c>
      <c r="N1911" s="193">
        <v>2718</v>
      </c>
      <c r="O1911" s="324" t="s">
        <v>4923</v>
      </c>
      <c r="P1911" s="308" t="s">
        <v>4257</v>
      </c>
      <c r="Q1911" s="309">
        <v>30564.6</v>
      </c>
      <c r="R1911" s="421" t="s">
        <v>6633</v>
      </c>
      <c r="S1911" s="42">
        <f>13500+4000+13064.6</f>
        <v>30564.6</v>
      </c>
      <c r="T1911" s="217">
        <f t="shared" si="59"/>
        <v>0</v>
      </c>
      <c r="U1911" s="190" t="s">
        <v>6049</v>
      </c>
    </row>
    <row r="1912" spans="1:21" x14ac:dyDescent="0.25">
      <c r="A1912" s="192">
        <v>41967</v>
      </c>
      <c r="B1912" s="193">
        <v>4306</v>
      </c>
      <c r="C1912" s="322" t="s">
        <v>4923</v>
      </c>
      <c r="D1912" s="308" t="s">
        <v>464</v>
      </c>
      <c r="E1912" s="309">
        <v>707.72</v>
      </c>
      <c r="F1912" s="368">
        <v>41968</v>
      </c>
      <c r="G1912" s="229">
        <v>707.72</v>
      </c>
      <c r="H1912" s="217">
        <f t="shared" si="60"/>
        <v>0</v>
      </c>
      <c r="I1912" s="190" t="s">
        <v>6049</v>
      </c>
      <c r="J1912" s="21"/>
      <c r="K1912" s="21"/>
      <c r="M1912" s="192">
        <v>41951</v>
      </c>
      <c r="N1912" s="193">
        <v>3029</v>
      </c>
      <c r="O1912" s="324" t="s">
        <v>4923</v>
      </c>
      <c r="P1912" s="20" t="s">
        <v>4257</v>
      </c>
      <c r="Q1912" s="213">
        <v>32236.799999999999</v>
      </c>
      <c r="R1912" s="421" t="s">
        <v>6657</v>
      </c>
      <c r="S1912" s="42">
        <f>17236.8+15000</f>
        <v>32236.799999999999</v>
      </c>
      <c r="T1912" s="217">
        <f t="shared" si="59"/>
        <v>0</v>
      </c>
      <c r="U1912" s="20" t="s">
        <v>5000</v>
      </c>
    </row>
    <row r="1913" spans="1:21" x14ac:dyDescent="0.25">
      <c r="A1913" s="192">
        <v>41967</v>
      </c>
      <c r="B1913" s="193">
        <v>4307</v>
      </c>
      <c r="C1913" s="322" t="s">
        <v>4923</v>
      </c>
      <c r="D1913" s="308" t="s">
        <v>429</v>
      </c>
      <c r="E1913" s="309">
        <v>3209.8</v>
      </c>
      <c r="F1913" s="368">
        <v>41968</v>
      </c>
      <c r="G1913" s="229">
        <v>3209.8</v>
      </c>
      <c r="H1913" s="217">
        <f t="shared" si="60"/>
        <v>0</v>
      </c>
      <c r="I1913" s="190" t="s">
        <v>6049</v>
      </c>
      <c r="J1913" s="21"/>
      <c r="K1913" s="21"/>
      <c r="M1913" s="192">
        <v>41952</v>
      </c>
      <c r="N1913" s="193">
        <v>3089</v>
      </c>
      <c r="O1913" s="324" t="s">
        <v>4923</v>
      </c>
      <c r="P1913" s="20" t="s">
        <v>4257</v>
      </c>
      <c r="Q1913" s="213">
        <v>9210.5</v>
      </c>
      <c r="R1913" s="256">
        <v>41952</v>
      </c>
      <c r="S1913" s="42">
        <v>9210.5</v>
      </c>
      <c r="T1913" s="217">
        <f t="shared" si="59"/>
        <v>0</v>
      </c>
      <c r="U1913" s="190" t="s">
        <v>6049</v>
      </c>
    </row>
    <row r="1914" spans="1:21" x14ac:dyDescent="0.25">
      <c r="A1914" s="192">
        <v>41967</v>
      </c>
      <c r="B1914" s="193">
        <v>4308</v>
      </c>
      <c r="C1914" s="322" t="s">
        <v>4923</v>
      </c>
      <c r="D1914" s="308" t="s">
        <v>4843</v>
      </c>
      <c r="E1914" s="309">
        <v>1428.8</v>
      </c>
      <c r="F1914" s="368">
        <v>41968</v>
      </c>
      <c r="G1914" s="42">
        <v>1428.8</v>
      </c>
      <c r="H1914" s="217">
        <f t="shared" si="60"/>
        <v>0</v>
      </c>
      <c r="I1914" s="190" t="s">
        <v>6049</v>
      </c>
      <c r="J1914" s="21"/>
      <c r="K1914" s="21"/>
      <c r="M1914" s="192">
        <v>41952</v>
      </c>
      <c r="N1914" s="193">
        <v>3100</v>
      </c>
      <c r="O1914" s="324" t="s">
        <v>4923</v>
      </c>
      <c r="P1914" s="20" t="s">
        <v>4257</v>
      </c>
      <c r="Q1914" s="213">
        <v>28601.19</v>
      </c>
      <c r="R1914" s="256">
        <v>41955</v>
      </c>
      <c r="S1914" s="42">
        <v>28601.19</v>
      </c>
      <c r="T1914" s="217">
        <f t="shared" si="59"/>
        <v>0</v>
      </c>
      <c r="U1914" s="190" t="s">
        <v>6049</v>
      </c>
    </row>
    <row r="1915" spans="1:21" x14ac:dyDescent="0.25">
      <c r="A1915" s="192">
        <v>41967</v>
      </c>
      <c r="B1915" s="193">
        <v>4309</v>
      </c>
      <c r="C1915" s="322" t="s">
        <v>4923</v>
      </c>
      <c r="D1915" s="308" t="s">
        <v>4667</v>
      </c>
      <c r="E1915" s="309">
        <v>3823.6</v>
      </c>
      <c r="F1915" s="368">
        <v>41968</v>
      </c>
      <c r="G1915" s="42">
        <v>3823.6</v>
      </c>
      <c r="H1915" s="217">
        <f t="shared" si="60"/>
        <v>0</v>
      </c>
      <c r="I1915" s="190" t="s">
        <v>6049</v>
      </c>
      <c r="J1915" s="21"/>
      <c r="K1915" s="21"/>
      <c r="M1915" s="192">
        <v>41954</v>
      </c>
      <c r="N1915" s="193">
        <v>3257</v>
      </c>
      <c r="O1915" s="324" t="s">
        <v>4923</v>
      </c>
      <c r="P1915" s="20" t="s">
        <v>4257</v>
      </c>
      <c r="Q1915" s="213">
        <v>2242</v>
      </c>
      <c r="R1915" s="256">
        <v>41955</v>
      </c>
      <c r="S1915" s="42">
        <v>2242</v>
      </c>
      <c r="T1915" s="217">
        <f t="shared" si="59"/>
        <v>0</v>
      </c>
      <c r="U1915" s="190" t="s">
        <v>4997</v>
      </c>
    </row>
    <row r="1916" spans="1:21" x14ac:dyDescent="0.25">
      <c r="A1916" s="192">
        <v>41967</v>
      </c>
      <c r="B1916" s="193">
        <v>4310</v>
      </c>
      <c r="C1916" s="322" t="s">
        <v>4923</v>
      </c>
      <c r="D1916" s="308" t="s">
        <v>85</v>
      </c>
      <c r="E1916" s="309">
        <v>5842</v>
      </c>
      <c r="F1916" s="368">
        <v>41968</v>
      </c>
      <c r="G1916" s="42">
        <v>5842</v>
      </c>
      <c r="H1916" s="217">
        <f t="shared" si="60"/>
        <v>0</v>
      </c>
      <c r="I1916" s="190" t="s">
        <v>4992</v>
      </c>
      <c r="J1916" s="21"/>
      <c r="K1916" s="21"/>
      <c r="M1916" s="192">
        <v>41955</v>
      </c>
      <c r="N1916" s="193">
        <v>3331</v>
      </c>
      <c r="O1916" s="324" t="s">
        <v>4923</v>
      </c>
      <c r="P1916" s="20" t="s">
        <v>4257</v>
      </c>
      <c r="Q1916" s="213">
        <v>5811</v>
      </c>
      <c r="R1916" s="256">
        <v>41956</v>
      </c>
      <c r="S1916" s="42">
        <v>5811</v>
      </c>
      <c r="T1916" s="217">
        <f t="shared" si="59"/>
        <v>0</v>
      </c>
      <c r="U1916" s="190" t="s">
        <v>5000</v>
      </c>
    </row>
    <row r="1917" spans="1:21" x14ac:dyDescent="0.25">
      <c r="A1917" s="192">
        <v>41967</v>
      </c>
      <c r="B1917" s="193">
        <v>4311</v>
      </c>
      <c r="C1917" s="322" t="s">
        <v>4923</v>
      </c>
      <c r="D1917" s="308" t="s">
        <v>6734</v>
      </c>
      <c r="E1917" s="309">
        <v>6228.8</v>
      </c>
      <c r="F1917" s="370" t="s">
        <v>6763</v>
      </c>
      <c r="G1917" s="219">
        <v>6228.8</v>
      </c>
      <c r="H1917" s="217">
        <f t="shared" si="60"/>
        <v>0</v>
      </c>
      <c r="I1917" s="190" t="s">
        <v>6049</v>
      </c>
      <c r="J1917" s="21"/>
      <c r="K1917" s="21"/>
      <c r="M1917" s="192">
        <v>41956</v>
      </c>
      <c r="N1917" s="193">
        <v>3385</v>
      </c>
      <c r="O1917" s="324" t="s">
        <v>4923</v>
      </c>
      <c r="P1917" s="20" t="s">
        <v>4257</v>
      </c>
      <c r="Q1917" s="213">
        <v>20455.5</v>
      </c>
      <c r="R1917" s="256">
        <v>41956</v>
      </c>
      <c r="S1917" s="42">
        <v>20455.5</v>
      </c>
      <c r="T1917" s="217">
        <f t="shared" si="59"/>
        <v>0</v>
      </c>
      <c r="U1917" s="190" t="s">
        <v>4992</v>
      </c>
    </row>
    <row r="1918" spans="1:21" x14ac:dyDescent="0.25">
      <c r="A1918" s="192">
        <v>41967</v>
      </c>
      <c r="B1918" s="193">
        <v>4312</v>
      </c>
      <c r="C1918" s="322" t="s">
        <v>4923</v>
      </c>
      <c r="D1918" s="308" t="s">
        <v>2582</v>
      </c>
      <c r="E1918" s="309">
        <v>6796.4</v>
      </c>
      <c r="F1918" s="368">
        <v>41968</v>
      </c>
      <c r="G1918" s="42">
        <v>6796.4</v>
      </c>
      <c r="H1918" s="217">
        <f t="shared" si="60"/>
        <v>0</v>
      </c>
      <c r="I1918" s="190" t="s">
        <v>4993</v>
      </c>
      <c r="J1918" s="21"/>
      <c r="K1918" s="21"/>
      <c r="M1918" s="192">
        <v>41956</v>
      </c>
      <c r="N1918" s="193">
        <v>3395</v>
      </c>
      <c r="O1918" s="324" t="s">
        <v>4923</v>
      </c>
      <c r="P1918" s="20" t="s">
        <v>4257</v>
      </c>
      <c r="Q1918" s="213">
        <v>11932.5</v>
      </c>
      <c r="R1918" s="256">
        <v>41957</v>
      </c>
      <c r="S1918" s="42">
        <v>11932.5</v>
      </c>
      <c r="T1918" s="217">
        <f t="shared" si="59"/>
        <v>0</v>
      </c>
      <c r="U1918" s="190" t="s">
        <v>5251</v>
      </c>
    </row>
    <row r="1919" spans="1:21" x14ac:dyDescent="0.25">
      <c r="A1919" s="192">
        <v>41967</v>
      </c>
      <c r="B1919" s="193">
        <v>4313</v>
      </c>
      <c r="C1919" s="322" t="s">
        <v>4923</v>
      </c>
      <c r="D1919" s="308" t="s">
        <v>346</v>
      </c>
      <c r="E1919" s="309">
        <v>3684.6</v>
      </c>
      <c r="F1919" s="368">
        <v>41968</v>
      </c>
      <c r="G1919" s="42">
        <v>3684.6</v>
      </c>
      <c r="H1919" s="217">
        <f t="shared" si="60"/>
        <v>0</v>
      </c>
      <c r="I1919" s="190" t="s">
        <v>6049</v>
      </c>
      <c r="J1919" s="21"/>
      <c r="K1919" s="21"/>
      <c r="M1919" s="192">
        <v>41958</v>
      </c>
      <c r="N1919" s="193">
        <v>3576</v>
      </c>
      <c r="O1919" s="324" t="s">
        <v>4923</v>
      </c>
      <c r="P1919" s="308" t="s">
        <v>4257</v>
      </c>
      <c r="Q1919" s="309">
        <v>12086.8</v>
      </c>
      <c r="R1919" s="256">
        <v>41959</v>
      </c>
      <c r="S1919" s="42">
        <v>12086.8</v>
      </c>
      <c r="T1919" s="217">
        <f t="shared" si="59"/>
        <v>0</v>
      </c>
      <c r="U1919" s="190" t="s">
        <v>4992</v>
      </c>
    </row>
    <row r="1920" spans="1:21" x14ac:dyDescent="0.25">
      <c r="A1920" s="192">
        <v>41967</v>
      </c>
      <c r="B1920" s="193">
        <v>4314</v>
      </c>
      <c r="C1920" s="322" t="s">
        <v>4923</v>
      </c>
      <c r="D1920" s="308" t="s">
        <v>1607</v>
      </c>
      <c r="E1920" s="309">
        <v>4878.3</v>
      </c>
      <c r="F1920" s="368">
        <v>41967</v>
      </c>
      <c r="G1920" s="42">
        <v>4878.3</v>
      </c>
      <c r="H1920" s="217">
        <f t="shared" si="60"/>
        <v>0</v>
      </c>
      <c r="I1920" s="190" t="s">
        <v>4992</v>
      </c>
      <c r="J1920" s="21"/>
      <c r="K1920" s="21"/>
      <c r="M1920" s="192">
        <v>41959</v>
      </c>
      <c r="N1920" s="193">
        <v>3667</v>
      </c>
      <c r="O1920" s="324" t="s">
        <v>4923</v>
      </c>
      <c r="P1920" s="20" t="s">
        <v>4257</v>
      </c>
      <c r="Q1920" s="213">
        <v>48794.39</v>
      </c>
      <c r="R1920" s="256">
        <v>41960</v>
      </c>
      <c r="S1920" s="42">
        <v>48794.39</v>
      </c>
      <c r="T1920" s="217">
        <f t="shared" si="59"/>
        <v>0</v>
      </c>
      <c r="U1920" s="20" t="s">
        <v>4993</v>
      </c>
    </row>
    <row r="1921" spans="1:21" x14ac:dyDescent="0.25">
      <c r="A1921" s="192">
        <v>41967</v>
      </c>
      <c r="B1921" s="193">
        <v>4315</v>
      </c>
      <c r="C1921" s="322" t="s">
        <v>4923</v>
      </c>
      <c r="D1921" s="308" t="s">
        <v>855</v>
      </c>
      <c r="E1921" s="309">
        <v>1187</v>
      </c>
      <c r="F1921" s="256">
        <v>41968</v>
      </c>
      <c r="G1921" s="42">
        <v>1187</v>
      </c>
      <c r="H1921" s="217">
        <f t="shared" si="60"/>
        <v>0</v>
      </c>
      <c r="I1921" s="190" t="s">
        <v>6049</v>
      </c>
      <c r="J1921" s="21"/>
      <c r="K1921" s="21"/>
      <c r="M1921" s="192">
        <v>41960</v>
      </c>
      <c r="N1921" s="193">
        <v>3702</v>
      </c>
      <c r="O1921" s="324" t="s">
        <v>4923</v>
      </c>
      <c r="P1921" s="20" t="s">
        <v>4257</v>
      </c>
      <c r="Q1921" s="213">
        <v>14067</v>
      </c>
      <c r="R1921" s="256">
        <v>41960</v>
      </c>
      <c r="S1921" s="229">
        <v>14067</v>
      </c>
      <c r="T1921" s="217">
        <f t="shared" si="59"/>
        <v>0</v>
      </c>
      <c r="U1921" s="20" t="s">
        <v>4992</v>
      </c>
    </row>
    <row r="1922" spans="1:21" x14ac:dyDescent="0.25">
      <c r="A1922" s="192">
        <v>41967</v>
      </c>
      <c r="B1922" s="193">
        <v>4316</v>
      </c>
      <c r="C1922" s="322" t="s">
        <v>4923</v>
      </c>
      <c r="D1922" s="308" t="s">
        <v>79</v>
      </c>
      <c r="E1922" s="309">
        <v>13622.4</v>
      </c>
      <c r="F1922" s="256">
        <v>41968</v>
      </c>
      <c r="G1922" s="42">
        <v>13622.4</v>
      </c>
      <c r="H1922" s="217">
        <f t="shared" si="60"/>
        <v>0</v>
      </c>
      <c r="I1922" s="190" t="s">
        <v>5000</v>
      </c>
      <c r="J1922" s="21"/>
      <c r="K1922" s="21"/>
      <c r="M1922" s="192">
        <v>41961</v>
      </c>
      <c r="N1922" s="193">
        <v>3797</v>
      </c>
      <c r="O1922" s="324" t="s">
        <v>4923</v>
      </c>
      <c r="P1922" s="308" t="s">
        <v>4257</v>
      </c>
      <c r="Q1922" s="309">
        <v>18611.25</v>
      </c>
      <c r="R1922" s="256">
        <v>41961</v>
      </c>
      <c r="S1922" s="229">
        <v>18611.25</v>
      </c>
      <c r="T1922" s="230">
        <f t="shared" si="59"/>
        <v>0</v>
      </c>
      <c r="U1922" s="190" t="s">
        <v>4992</v>
      </c>
    </row>
    <row r="1923" spans="1:21" x14ac:dyDescent="0.25">
      <c r="A1923" s="192">
        <v>41967</v>
      </c>
      <c r="B1923" s="193">
        <v>4317</v>
      </c>
      <c r="C1923" s="322" t="s">
        <v>4923</v>
      </c>
      <c r="D1923" s="308" t="s">
        <v>180</v>
      </c>
      <c r="E1923" s="309">
        <v>32450.2</v>
      </c>
      <c r="F1923" s="256">
        <v>41968</v>
      </c>
      <c r="G1923" s="42">
        <v>32450.2</v>
      </c>
      <c r="H1923" s="217">
        <f t="shared" si="60"/>
        <v>0</v>
      </c>
      <c r="I1923" s="190" t="s">
        <v>4993</v>
      </c>
      <c r="J1923" s="21"/>
      <c r="K1923" s="21"/>
      <c r="M1923" s="192">
        <v>41962</v>
      </c>
      <c r="N1923" s="193">
        <v>3897</v>
      </c>
      <c r="O1923" s="324" t="s">
        <v>4923</v>
      </c>
      <c r="P1923" s="308" t="s">
        <v>4257</v>
      </c>
      <c r="Q1923" s="309">
        <v>15883.5</v>
      </c>
      <c r="R1923" s="256">
        <v>41963</v>
      </c>
      <c r="S1923" s="42">
        <v>15883.5</v>
      </c>
      <c r="T1923" s="217">
        <f t="shared" ref="T1923:T1986" si="61">Q1923-S1923</f>
        <v>0</v>
      </c>
      <c r="U1923" s="20" t="s">
        <v>4992</v>
      </c>
    </row>
    <row r="1924" spans="1:21" x14ac:dyDescent="0.25">
      <c r="A1924" s="192">
        <v>41967</v>
      </c>
      <c r="B1924" s="193">
        <v>4318</v>
      </c>
      <c r="C1924" s="322" t="s">
        <v>4923</v>
      </c>
      <c r="D1924" s="308" t="s">
        <v>4764</v>
      </c>
      <c r="E1924" s="309">
        <v>13860</v>
      </c>
      <c r="F1924" s="256">
        <v>41968</v>
      </c>
      <c r="G1924" s="42">
        <v>13860</v>
      </c>
      <c r="H1924" s="217">
        <f t="shared" si="60"/>
        <v>0</v>
      </c>
      <c r="I1924" s="190" t="s">
        <v>4993</v>
      </c>
      <c r="J1924" s="21"/>
      <c r="K1924" s="21"/>
      <c r="M1924" s="192">
        <v>41963</v>
      </c>
      <c r="N1924" s="193">
        <v>3947</v>
      </c>
      <c r="O1924" s="324" t="s">
        <v>4923</v>
      </c>
      <c r="P1924" s="308" t="s">
        <v>4257</v>
      </c>
      <c r="Q1924" s="309">
        <v>21174.5</v>
      </c>
      <c r="R1924" s="256">
        <v>41963</v>
      </c>
      <c r="S1924" s="42">
        <v>21174.5</v>
      </c>
      <c r="T1924" s="217">
        <f t="shared" si="61"/>
        <v>0</v>
      </c>
      <c r="U1924" s="20" t="s">
        <v>6049</v>
      </c>
    </row>
    <row r="1925" spans="1:21" x14ac:dyDescent="0.25">
      <c r="A1925" s="192">
        <v>41967</v>
      </c>
      <c r="B1925" s="193">
        <v>4319</v>
      </c>
      <c r="C1925" s="322" t="s">
        <v>4923</v>
      </c>
      <c r="D1925" s="308" t="s">
        <v>790</v>
      </c>
      <c r="E1925" s="309">
        <v>5122.6000000000004</v>
      </c>
      <c r="F1925" s="256">
        <v>41967</v>
      </c>
      <c r="G1925" s="42">
        <v>5122.6000000000004</v>
      </c>
      <c r="H1925" s="217">
        <f t="shared" si="60"/>
        <v>0</v>
      </c>
      <c r="I1925" s="190" t="s">
        <v>4992</v>
      </c>
      <c r="J1925" s="21"/>
      <c r="K1925" s="21"/>
      <c r="M1925" s="192">
        <v>41964</v>
      </c>
      <c r="N1925" s="193">
        <v>4042</v>
      </c>
      <c r="O1925" s="322" t="s">
        <v>4923</v>
      </c>
      <c r="P1925" s="308" t="s">
        <v>4257</v>
      </c>
      <c r="Q1925" s="309">
        <v>22236.5</v>
      </c>
      <c r="R1925" s="256">
        <v>41964</v>
      </c>
      <c r="S1925" s="42">
        <v>22236.5</v>
      </c>
      <c r="T1925" s="217">
        <f t="shared" si="61"/>
        <v>0</v>
      </c>
      <c r="U1925" s="20" t="s">
        <v>6049</v>
      </c>
    </row>
    <row r="1926" spans="1:21" x14ac:dyDescent="0.25">
      <c r="A1926" s="192">
        <v>41967</v>
      </c>
      <c r="B1926" s="193">
        <v>4320</v>
      </c>
      <c r="C1926" s="322" t="s">
        <v>4923</v>
      </c>
      <c r="D1926" s="308" t="s">
        <v>142</v>
      </c>
      <c r="E1926" s="309">
        <v>1722</v>
      </c>
      <c r="F1926" s="256">
        <v>41968</v>
      </c>
      <c r="G1926" s="42">
        <v>1722</v>
      </c>
      <c r="H1926" s="217">
        <f t="shared" si="60"/>
        <v>0</v>
      </c>
      <c r="I1926" s="190" t="s">
        <v>5000</v>
      </c>
      <c r="J1926" s="21"/>
      <c r="K1926" s="21"/>
      <c r="M1926" s="192">
        <v>41965</v>
      </c>
      <c r="N1926" s="193">
        <v>4139</v>
      </c>
      <c r="O1926" s="322" t="s">
        <v>4923</v>
      </c>
      <c r="P1926" s="308" t="s">
        <v>4257</v>
      </c>
      <c r="Q1926" s="309">
        <v>392</v>
      </c>
      <c r="R1926" s="256">
        <v>41965</v>
      </c>
      <c r="S1926" s="34">
        <v>392</v>
      </c>
      <c r="T1926" s="217">
        <f t="shared" si="61"/>
        <v>0</v>
      </c>
      <c r="U1926" s="108" t="s">
        <v>4992</v>
      </c>
    </row>
    <row r="1927" spans="1:21" x14ac:dyDescent="0.25">
      <c r="A1927" s="192">
        <v>41967</v>
      </c>
      <c r="B1927" s="193">
        <v>4321</v>
      </c>
      <c r="C1927" s="322" t="s">
        <v>4923</v>
      </c>
      <c r="D1927" s="308" t="s">
        <v>386</v>
      </c>
      <c r="E1927" s="309">
        <v>1953.3</v>
      </c>
      <c r="F1927" s="256">
        <v>41968</v>
      </c>
      <c r="G1927" s="42">
        <v>1953.3</v>
      </c>
      <c r="H1927" s="217">
        <f t="shared" si="60"/>
        <v>0</v>
      </c>
      <c r="I1927" s="190" t="s">
        <v>5000</v>
      </c>
      <c r="J1927" s="21"/>
      <c r="K1927" s="21"/>
      <c r="M1927" s="192">
        <v>41965</v>
      </c>
      <c r="N1927" s="193">
        <v>4183</v>
      </c>
      <c r="O1927" s="322" t="s">
        <v>4923</v>
      </c>
      <c r="P1927" s="308" t="s">
        <v>4257</v>
      </c>
      <c r="Q1927" s="309">
        <v>11654.5</v>
      </c>
      <c r="R1927" s="256">
        <v>41968</v>
      </c>
      <c r="S1927" s="34">
        <v>11654.5</v>
      </c>
      <c r="T1927" s="217">
        <f t="shared" si="61"/>
        <v>0</v>
      </c>
      <c r="U1927" s="32" t="s">
        <v>4993</v>
      </c>
    </row>
    <row r="1928" spans="1:21" x14ac:dyDescent="0.25">
      <c r="A1928" s="192">
        <v>41967</v>
      </c>
      <c r="B1928" s="193">
        <v>4322</v>
      </c>
      <c r="C1928" s="322" t="s">
        <v>4923</v>
      </c>
      <c r="D1928" s="308" t="s">
        <v>348</v>
      </c>
      <c r="E1928" s="309">
        <v>1168.9000000000001</v>
      </c>
      <c r="F1928" s="256">
        <v>41968</v>
      </c>
      <c r="G1928" s="42">
        <v>1168.9000000000001</v>
      </c>
      <c r="H1928" s="217">
        <f t="shared" ref="H1928:H1991" si="62">E1928-G1928</f>
        <v>0</v>
      </c>
      <c r="I1928" s="20" t="s">
        <v>5000</v>
      </c>
      <c r="J1928" s="21"/>
      <c r="K1928" s="21"/>
      <c r="M1928" s="192">
        <v>41967</v>
      </c>
      <c r="N1928" s="193">
        <v>4287</v>
      </c>
      <c r="O1928" s="322" t="s">
        <v>4923</v>
      </c>
      <c r="P1928" s="308" t="s">
        <v>4257</v>
      </c>
      <c r="Q1928" s="309">
        <v>9530.4</v>
      </c>
      <c r="R1928" s="368">
        <v>41967</v>
      </c>
      <c r="S1928" s="42">
        <v>9530.4</v>
      </c>
      <c r="T1928" s="217">
        <f t="shared" si="61"/>
        <v>0</v>
      </c>
      <c r="U1928" s="190" t="s">
        <v>4995</v>
      </c>
    </row>
    <row r="1929" spans="1:21" x14ac:dyDescent="0.25">
      <c r="A1929" s="192">
        <v>41967</v>
      </c>
      <c r="B1929" s="193">
        <v>4323</v>
      </c>
      <c r="C1929" s="322" t="s">
        <v>4923</v>
      </c>
      <c r="D1929" s="308" t="s">
        <v>136</v>
      </c>
      <c r="E1929" s="309">
        <v>575</v>
      </c>
      <c r="F1929" s="256">
        <v>41967</v>
      </c>
      <c r="G1929" s="42">
        <v>575</v>
      </c>
      <c r="H1929" s="217">
        <f t="shared" si="62"/>
        <v>0</v>
      </c>
      <c r="I1929" s="20" t="s">
        <v>4992</v>
      </c>
      <c r="J1929" s="21"/>
      <c r="K1929" s="21"/>
      <c r="M1929" s="192">
        <v>41970</v>
      </c>
      <c r="N1929" s="193">
        <v>4546</v>
      </c>
      <c r="O1929" s="322" t="s">
        <v>4923</v>
      </c>
      <c r="P1929" s="308" t="s">
        <v>4257</v>
      </c>
      <c r="Q1929" s="309">
        <v>15510.05</v>
      </c>
      <c r="R1929" s="256">
        <v>41970</v>
      </c>
      <c r="S1929" s="229">
        <v>15510.05</v>
      </c>
      <c r="T1929" s="217">
        <f t="shared" si="61"/>
        <v>0</v>
      </c>
      <c r="U1929" s="20" t="s">
        <v>4992</v>
      </c>
    </row>
    <row r="1930" spans="1:21" x14ac:dyDescent="0.25">
      <c r="A1930" s="192">
        <v>41967</v>
      </c>
      <c r="B1930" s="193">
        <v>4324</v>
      </c>
      <c r="C1930" s="322" t="s">
        <v>4923</v>
      </c>
      <c r="D1930" s="308" t="s">
        <v>6158</v>
      </c>
      <c r="E1930" s="309">
        <v>292</v>
      </c>
      <c r="F1930" s="256">
        <v>41968</v>
      </c>
      <c r="G1930" s="42">
        <v>292</v>
      </c>
      <c r="H1930" s="217">
        <f t="shared" si="62"/>
        <v>0</v>
      </c>
      <c r="I1930" s="20" t="s">
        <v>5000</v>
      </c>
      <c r="J1930" s="21"/>
      <c r="K1930" s="21"/>
      <c r="M1930" s="192">
        <v>41971</v>
      </c>
      <c r="N1930" s="193">
        <v>4627</v>
      </c>
      <c r="O1930" s="322" t="s">
        <v>4923</v>
      </c>
      <c r="P1930" s="199" t="s">
        <v>4257</v>
      </c>
      <c r="Q1930" s="238">
        <v>20644.8</v>
      </c>
      <c r="R1930" s="256">
        <v>41971</v>
      </c>
      <c r="S1930" s="34">
        <v>20644.8</v>
      </c>
      <c r="T1930" s="217">
        <f t="shared" si="61"/>
        <v>0</v>
      </c>
      <c r="U1930" s="36" t="s">
        <v>5000</v>
      </c>
    </row>
    <row r="1931" spans="1:21" x14ac:dyDescent="0.25">
      <c r="A1931" s="192">
        <v>41967</v>
      </c>
      <c r="B1931" s="193">
        <v>4325</v>
      </c>
      <c r="C1931" s="322" t="s">
        <v>4923</v>
      </c>
      <c r="D1931" s="308" t="s">
        <v>4685</v>
      </c>
      <c r="E1931" s="309">
        <v>1040.4000000000001</v>
      </c>
      <c r="F1931" s="256">
        <v>41968</v>
      </c>
      <c r="G1931" s="42">
        <v>1040.4000000000001</v>
      </c>
      <c r="H1931" s="217">
        <f t="shared" si="62"/>
        <v>0</v>
      </c>
      <c r="I1931" s="20" t="s">
        <v>4992</v>
      </c>
      <c r="J1931" s="21"/>
      <c r="K1931" s="21"/>
      <c r="M1931" s="192">
        <v>41972</v>
      </c>
      <c r="N1931" s="193">
        <v>4743</v>
      </c>
      <c r="O1931" s="322" t="s">
        <v>4923</v>
      </c>
      <c r="P1931" s="308" t="s">
        <v>4257</v>
      </c>
      <c r="Q1931" s="309">
        <v>21166.2</v>
      </c>
      <c r="R1931" s="256">
        <v>41972</v>
      </c>
      <c r="S1931" s="229">
        <v>21166.2</v>
      </c>
      <c r="T1931" s="217">
        <f t="shared" si="61"/>
        <v>0</v>
      </c>
      <c r="U1931" s="20" t="s">
        <v>4992</v>
      </c>
    </row>
    <row r="1932" spans="1:21" x14ac:dyDescent="0.25">
      <c r="A1932" s="192">
        <v>41967</v>
      </c>
      <c r="B1932" s="193">
        <v>4326</v>
      </c>
      <c r="C1932" s="322" t="s">
        <v>4923</v>
      </c>
      <c r="D1932" s="308" t="s">
        <v>133</v>
      </c>
      <c r="E1932" s="309">
        <v>17260.2</v>
      </c>
      <c r="F1932" s="256">
        <v>41967</v>
      </c>
      <c r="G1932" s="42">
        <v>17260.2</v>
      </c>
      <c r="H1932" s="217">
        <f t="shared" si="62"/>
        <v>0</v>
      </c>
      <c r="I1932" s="20" t="s">
        <v>4992</v>
      </c>
      <c r="J1932" s="21"/>
      <c r="K1932" s="21"/>
      <c r="M1932" s="192">
        <v>41973</v>
      </c>
      <c r="N1932" s="193">
        <v>4844</v>
      </c>
      <c r="O1932" s="322" t="s">
        <v>4923</v>
      </c>
      <c r="P1932" s="308" t="s">
        <v>4257</v>
      </c>
      <c r="Q1932" s="309">
        <v>17187</v>
      </c>
      <c r="R1932" s="368">
        <v>41973</v>
      </c>
      <c r="S1932" s="229">
        <v>17187</v>
      </c>
      <c r="T1932" s="217">
        <f t="shared" si="61"/>
        <v>0</v>
      </c>
      <c r="U1932" s="20" t="s">
        <v>4992</v>
      </c>
    </row>
    <row r="1933" spans="1:21" x14ac:dyDescent="0.25">
      <c r="A1933" s="192">
        <v>41967</v>
      </c>
      <c r="B1933" s="193">
        <v>4327</v>
      </c>
      <c r="C1933" s="322" t="s">
        <v>4923</v>
      </c>
      <c r="D1933" s="308" t="s">
        <v>396</v>
      </c>
      <c r="E1933" s="309">
        <v>316</v>
      </c>
      <c r="F1933" s="256">
        <v>41967</v>
      </c>
      <c r="G1933" s="42">
        <v>316</v>
      </c>
      <c r="H1933" s="217">
        <f t="shared" si="62"/>
        <v>0</v>
      </c>
      <c r="I1933" s="20" t="s">
        <v>4992</v>
      </c>
      <c r="J1933" s="21"/>
      <c r="K1933" s="21"/>
      <c r="M1933" s="192">
        <v>41944</v>
      </c>
      <c r="N1933" s="193">
        <v>2418</v>
      </c>
      <c r="O1933" s="324" t="s">
        <v>4923</v>
      </c>
      <c r="P1933" s="20" t="s">
        <v>790</v>
      </c>
      <c r="Q1933" s="213">
        <v>4857.6000000000004</v>
      </c>
      <c r="R1933" s="256">
        <v>41944</v>
      </c>
      <c r="S1933" s="42">
        <v>4857.6000000000004</v>
      </c>
      <c r="T1933" s="77">
        <f t="shared" si="61"/>
        <v>0</v>
      </c>
      <c r="U1933" s="190" t="s">
        <v>4992</v>
      </c>
    </row>
    <row r="1934" spans="1:21" x14ac:dyDescent="0.25">
      <c r="A1934" s="192">
        <v>41967</v>
      </c>
      <c r="B1934" s="193">
        <v>4328</v>
      </c>
      <c r="C1934" s="322" t="s">
        <v>4923</v>
      </c>
      <c r="D1934" s="308" t="s">
        <v>4782</v>
      </c>
      <c r="E1934" s="309">
        <v>726.3</v>
      </c>
      <c r="F1934" s="256">
        <v>41967</v>
      </c>
      <c r="G1934" s="42">
        <v>726.3</v>
      </c>
      <c r="H1934" s="217">
        <f t="shared" si="62"/>
        <v>0</v>
      </c>
      <c r="I1934" s="20" t="s">
        <v>4992</v>
      </c>
      <c r="J1934" s="21"/>
      <c r="K1934" s="21"/>
      <c r="M1934" s="192">
        <v>41946</v>
      </c>
      <c r="N1934" s="193">
        <v>2581</v>
      </c>
      <c r="O1934" s="324" t="s">
        <v>4923</v>
      </c>
      <c r="P1934" s="661" t="s">
        <v>790</v>
      </c>
      <c r="Q1934" s="309">
        <v>5027.74</v>
      </c>
      <c r="R1934" s="256">
        <v>41946</v>
      </c>
      <c r="S1934" s="42">
        <v>5027.74</v>
      </c>
      <c r="T1934" s="77">
        <f t="shared" si="61"/>
        <v>0</v>
      </c>
      <c r="U1934" s="50" t="s">
        <v>4992</v>
      </c>
    </row>
    <row r="1935" spans="1:21" x14ac:dyDescent="0.25">
      <c r="A1935" s="192">
        <v>41967</v>
      </c>
      <c r="B1935" s="193">
        <v>4329</v>
      </c>
      <c r="C1935" s="322" t="s">
        <v>4923</v>
      </c>
      <c r="D1935" s="308" t="s">
        <v>6345</v>
      </c>
      <c r="E1935" s="309">
        <v>2649.2</v>
      </c>
      <c r="F1935" s="256">
        <v>41968</v>
      </c>
      <c r="G1935" s="42">
        <v>2649.2</v>
      </c>
      <c r="H1935" s="217">
        <f t="shared" si="62"/>
        <v>0</v>
      </c>
      <c r="I1935" s="20" t="s">
        <v>5000</v>
      </c>
      <c r="J1935" s="21"/>
      <c r="K1935" s="21"/>
      <c r="M1935" s="192">
        <v>41950</v>
      </c>
      <c r="N1935" s="193">
        <v>2952</v>
      </c>
      <c r="O1935" s="324" t="s">
        <v>4923</v>
      </c>
      <c r="P1935" s="20" t="s">
        <v>790</v>
      </c>
      <c r="Q1935" s="213">
        <v>1196</v>
      </c>
      <c r="R1935" s="256">
        <v>41950</v>
      </c>
      <c r="S1935" s="42">
        <v>1196</v>
      </c>
      <c r="T1935" s="217">
        <f t="shared" si="61"/>
        <v>0</v>
      </c>
      <c r="U1935" s="20" t="s">
        <v>4992</v>
      </c>
    </row>
    <row r="1936" spans="1:21" x14ac:dyDescent="0.25">
      <c r="A1936" s="192">
        <v>41967</v>
      </c>
      <c r="B1936" s="193">
        <v>4330</v>
      </c>
      <c r="C1936" s="322" t="s">
        <v>4923</v>
      </c>
      <c r="D1936" s="295" t="s">
        <v>53</v>
      </c>
      <c r="E1936" s="296">
        <v>0</v>
      </c>
      <c r="F1936" s="256"/>
      <c r="G1936" s="42"/>
      <c r="H1936" s="217">
        <f t="shared" si="62"/>
        <v>0</v>
      </c>
      <c r="I1936" s="20" t="s">
        <v>3076</v>
      </c>
      <c r="J1936" s="21"/>
      <c r="K1936" s="21"/>
      <c r="M1936" s="192">
        <v>41950</v>
      </c>
      <c r="N1936" s="193">
        <v>2960</v>
      </c>
      <c r="O1936" s="324" t="s">
        <v>4923</v>
      </c>
      <c r="P1936" s="20" t="s">
        <v>790</v>
      </c>
      <c r="Q1936" s="213">
        <v>5006.8</v>
      </c>
      <c r="R1936" s="256">
        <v>41950</v>
      </c>
      <c r="S1936" s="42">
        <v>5006.8</v>
      </c>
      <c r="T1936" s="217">
        <f t="shared" si="61"/>
        <v>0</v>
      </c>
      <c r="U1936" s="20" t="s">
        <v>4992</v>
      </c>
    </row>
    <row r="1937" spans="1:21" x14ac:dyDescent="0.25">
      <c r="A1937" s="192">
        <v>41967</v>
      </c>
      <c r="B1937" s="193">
        <v>4331</v>
      </c>
      <c r="C1937" s="322" t="s">
        <v>4923</v>
      </c>
      <c r="D1937" s="308" t="s">
        <v>98</v>
      </c>
      <c r="E1937" s="309">
        <v>15649.6</v>
      </c>
      <c r="F1937" s="256">
        <v>41968</v>
      </c>
      <c r="G1937" s="42">
        <v>15649.6</v>
      </c>
      <c r="H1937" s="217">
        <f t="shared" si="62"/>
        <v>0</v>
      </c>
      <c r="I1937" s="20" t="s">
        <v>4993</v>
      </c>
      <c r="J1937" s="21"/>
      <c r="K1937" s="21"/>
      <c r="M1937" s="192">
        <v>41952</v>
      </c>
      <c r="N1937" s="193">
        <v>3080</v>
      </c>
      <c r="O1937" s="324" t="s">
        <v>4923</v>
      </c>
      <c r="P1937" s="20" t="s">
        <v>790</v>
      </c>
      <c r="Q1937" s="213">
        <v>4855</v>
      </c>
      <c r="R1937" s="256">
        <v>41952</v>
      </c>
      <c r="S1937" s="42">
        <v>4855</v>
      </c>
      <c r="T1937" s="217">
        <f t="shared" si="61"/>
        <v>0</v>
      </c>
      <c r="U1937" s="190" t="s">
        <v>4992</v>
      </c>
    </row>
    <row r="1938" spans="1:21" x14ac:dyDescent="0.25">
      <c r="A1938" s="192">
        <v>41967</v>
      </c>
      <c r="B1938" s="193">
        <v>4332</v>
      </c>
      <c r="C1938" s="322" t="s">
        <v>4923</v>
      </c>
      <c r="D1938" s="308" t="s">
        <v>5004</v>
      </c>
      <c r="E1938" s="309">
        <v>6972</v>
      </c>
      <c r="F1938" s="256">
        <v>41968</v>
      </c>
      <c r="G1938" s="42">
        <v>6972</v>
      </c>
      <c r="H1938" s="217">
        <f t="shared" si="62"/>
        <v>0</v>
      </c>
      <c r="I1938" s="20" t="s">
        <v>4993</v>
      </c>
      <c r="J1938" s="21"/>
      <c r="K1938" s="21"/>
      <c r="M1938" s="192">
        <v>41956</v>
      </c>
      <c r="N1938" s="193">
        <v>3419</v>
      </c>
      <c r="O1938" s="324" t="s">
        <v>4923</v>
      </c>
      <c r="P1938" s="308" t="s">
        <v>790</v>
      </c>
      <c r="Q1938" s="309">
        <v>4655.2</v>
      </c>
      <c r="R1938" s="256">
        <v>41956</v>
      </c>
      <c r="S1938" s="42">
        <v>4655.2</v>
      </c>
      <c r="T1938" s="217">
        <f t="shared" si="61"/>
        <v>0</v>
      </c>
      <c r="U1938" s="32" t="s">
        <v>4992</v>
      </c>
    </row>
    <row r="1939" spans="1:21" x14ac:dyDescent="0.25">
      <c r="A1939" s="192">
        <v>41967</v>
      </c>
      <c r="B1939" s="193">
        <v>4333</v>
      </c>
      <c r="C1939" s="322" t="s">
        <v>4923</v>
      </c>
      <c r="D1939" s="308" t="s">
        <v>1814</v>
      </c>
      <c r="E1939" s="309">
        <v>5958.8</v>
      </c>
      <c r="F1939" s="412">
        <v>41976</v>
      </c>
      <c r="G1939" s="40">
        <v>5958.8</v>
      </c>
      <c r="H1939" s="217">
        <f t="shared" si="62"/>
        <v>0</v>
      </c>
      <c r="I1939" s="32" t="s">
        <v>4995</v>
      </c>
      <c r="J1939" s="21"/>
      <c r="K1939" s="21"/>
      <c r="M1939" s="192">
        <v>41956</v>
      </c>
      <c r="N1939" s="193">
        <v>3429</v>
      </c>
      <c r="O1939" s="324" t="s">
        <v>4923</v>
      </c>
      <c r="P1939" s="308" t="s">
        <v>790</v>
      </c>
      <c r="Q1939" s="309">
        <v>1522.6</v>
      </c>
      <c r="R1939" s="256">
        <v>41956</v>
      </c>
      <c r="S1939" s="34">
        <v>1522.6</v>
      </c>
      <c r="T1939" s="217">
        <f t="shared" si="61"/>
        <v>0</v>
      </c>
      <c r="U1939" s="32" t="s">
        <v>4992</v>
      </c>
    </row>
    <row r="1940" spans="1:21" x14ac:dyDescent="0.25">
      <c r="A1940" s="192">
        <v>41967</v>
      </c>
      <c r="B1940" s="193">
        <v>4334</v>
      </c>
      <c r="C1940" s="322" t="s">
        <v>4923</v>
      </c>
      <c r="D1940" s="308" t="s">
        <v>1814</v>
      </c>
      <c r="E1940" s="309">
        <v>322.27999999999997</v>
      </c>
      <c r="F1940" s="412">
        <v>41976</v>
      </c>
      <c r="G1940" s="219">
        <v>322.27999999999997</v>
      </c>
      <c r="H1940" s="217">
        <f t="shared" si="62"/>
        <v>0</v>
      </c>
      <c r="I1940" s="32" t="s">
        <v>4995</v>
      </c>
      <c r="J1940" s="21"/>
      <c r="K1940" s="21"/>
      <c r="M1940" s="192">
        <v>41958</v>
      </c>
      <c r="N1940" s="193">
        <v>3598</v>
      </c>
      <c r="O1940" s="324" t="s">
        <v>4923</v>
      </c>
      <c r="P1940" s="308" t="s">
        <v>790</v>
      </c>
      <c r="Q1940" s="309">
        <v>5007.3999999999996</v>
      </c>
      <c r="R1940" s="256">
        <v>41958</v>
      </c>
      <c r="S1940" s="42">
        <v>5007.3999999999996</v>
      </c>
      <c r="T1940" s="217">
        <f t="shared" si="61"/>
        <v>0</v>
      </c>
      <c r="U1940" s="190" t="s">
        <v>4992</v>
      </c>
    </row>
    <row r="1941" spans="1:21" x14ac:dyDescent="0.25">
      <c r="A1941" s="192">
        <v>41967</v>
      </c>
      <c r="B1941" s="193">
        <v>4335</v>
      </c>
      <c r="C1941" s="322" t="s">
        <v>4923</v>
      </c>
      <c r="D1941" s="308" t="s">
        <v>96</v>
      </c>
      <c r="E1941" s="309">
        <v>79772.2</v>
      </c>
      <c r="F1941" s="412">
        <v>41974</v>
      </c>
      <c r="G1941" s="40">
        <v>79772.2</v>
      </c>
      <c r="H1941" s="217">
        <f t="shared" si="62"/>
        <v>0</v>
      </c>
      <c r="I1941" s="32" t="s">
        <v>4997</v>
      </c>
      <c r="J1941" s="21"/>
      <c r="K1941" s="21"/>
      <c r="M1941" s="192">
        <v>41958</v>
      </c>
      <c r="N1941" s="193">
        <v>3630</v>
      </c>
      <c r="O1941" s="324" t="s">
        <v>4923</v>
      </c>
      <c r="P1941" s="20" t="s">
        <v>790</v>
      </c>
      <c r="Q1941" s="213">
        <v>1132.8</v>
      </c>
      <c r="R1941" s="256">
        <v>41958</v>
      </c>
      <c r="S1941" s="42">
        <v>1132.8</v>
      </c>
      <c r="T1941" s="217">
        <f t="shared" si="61"/>
        <v>0</v>
      </c>
      <c r="U1941" s="20" t="s">
        <v>4992</v>
      </c>
    </row>
    <row r="1942" spans="1:21" x14ac:dyDescent="0.25">
      <c r="A1942" s="192">
        <v>41967</v>
      </c>
      <c r="B1942" s="193">
        <v>4336</v>
      </c>
      <c r="C1942" s="322" t="s">
        <v>4923</v>
      </c>
      <c r="D1942" s="308" t="s">
        <v>4740</v>
      </c>
      <c r="E1942" s="309">
        <v>786.6</v>
      </c>
      <c r="F1942" s="256">
        <v>41967</v>
      </c>
      <c r="G1942" s="34">
        <v>786.6</v>
      </c>
      <c r="H1942" s="217">
        <f t="shared" si="62"/>
        <v>0</v>
      </c>
      <c r="I1942" s="32" t="s">
        <v>4992</v>
      </c>
      <c r="J1942" s="21"/>
      <c r="K1942" s="21"/>
      <c r="M1942" s="192">
        <v>41959</v>
      </c>
      <c r="N1942" s="193">
        <v>3665</v>
      </c>
      <c r="O1942" s="324" t="s">
        <v>4923</v>
      </c>
      <c r="P1942" s="20" t="s">
        <v>790</v>
      </c>
      <c r="Q1942" s="213">
        <v>4924.8</v>
      </c>
      <c r="R1942" s="256">
        <v>41960</v>
      </c>
      <c r="S1942" s="42">
        <v>4924.8</v>
      </c>
      <c r="T1942" s="217">
        <f t="shared" si="61"/>
        <v>0</v>
      </c>
      <c r="U1942" s="20" t="s">
        <v>4992</v>
      </c>
    </row>
    <row r="1943" spans="1:21" x14ac:dyDescent="0.25">
      <c r="A1943" s="192">
        <v>41967</v>
      </c>
      <c r="B1943" s="193">
        <v>4337</v>
      </c>
      <c r="C1943" s="322" t="s">
        <v>4923</v>
      </c>
      <c r="D1943" s="308" t="s">
        <v>745</v>
      </c>
      <c r="E1943" s="309">
        <v>2714</v>
      </c>
      <c r="F1943" s="256">
        <v>41967</v>
      </c>
      <c r="G1943" s="34">
        <v>2714</v>
      </c>
      <c r="H1943" s="217">
        <f t="shared" si="62"/>
        <v>0</v>
      </c>
      <c r="I1943" s="32" t="s">
        <v>4992</v>
      </c>
      <c r="J1943" s="21"/>
      <c r="K1943" s="21"/>
      <c r="M1943" s="192">
        <v>41963</v>
      </c>
      <c r="N1943" s="193">
        <v>3960</v>
      </c>
      <c r="O1943" s="324" t="s">
        <v>4923</v>
      </c>
      <c r="P1943" s="308" t="s">
        <v>790</v>
      </c>
      <c r="Q1943" s="309">
        <v>7036.8</v>
      </c>
      <c r="R1943" s="256">
        <v>41963</v>
      </c>
      <c r="S1943" s="42">
        <v>7036.8</v>
      </c>
      <c r="T1943" s="217">
        <f t="shared" si="61"/>
        <v>0</v>
      </c>
      <c r="U1943" s="20" t="s">
        <v>4992</v>
      </c>
    </row>
    <row r="1944" spans="1:21" x14ac:dyDescent="0.25">
      <c r="A1944" s="192">
        <v>41967</v>
      </c>
      <c r="B1944" s="193">
        <v>4338</v>
      </c>
      <c r="C1944" s="322" t="s">
        <v>4923</v>
      </c>
      <c r="D1944" s="308" t="s">
        <v>6741</v>
      </c>
      <c r="E1944" s="309">
        <v>640</v>
      </c>
      <c r="F1944" s="256">
        <v>41967</v>
      </c>
      <c r="G1944" s="34">
        <v>640</v>
      </c>
      <c r="H1944" s="217">
        <f t="shared" si="62"/>
        <v>0</v>
      </c>
      <c r="I1944" s="32" t="s">
        <v>4992</v>
      </c>
      <c r="J1944" s="21"/>
      <c r="K1944" s="21"/>
      <c r="M1944" s="192">
        <v>41963</v>
      </c>
      <c r="N1944" s="193">
        <v>3961</v>
      </c>
      <c r="O1944" s="324" t="s">
        <v>4923</v>
      </c>
      <c r="P1944" s="308" t="s">
        <v>790</v>
      </c>
      <c r="Q1944" s="309">
        <v>25</v>
      </c>
      <c r="R1944" s="256">
        <v>41963</v>
      </c>
      <c r="S1944" s="42">
        <v>25</v>
      </c>
      <c r="T1944" s="217">
        <f t="shared" si="61"/>
        <v>0</v>
      </c>
      <c r="U1944" s="20" t="s">
        <v>6049</v>
      </c>
    </row>
    <row r="1945" spans="1:21" x14ac:dyDescent="0.25">
      <c r="A1945" s="192">
        <v>41967</v>
      </c>
      <c r="B1945" s="193">
        <v>4339</v>
      </c>
      <c r="C1945" s="322" t="s">
        <v>4923</v>
      </c>
      <c r="D1945" s="308" t="s">
        <v>4597</v>
      </c>
      <c r="E1945" s="309">
        <v>74844</v>
      </c>
      <c r="F1945" s="256">
        <v>41972</v>
      </c>
      <c r="G1945" s="34">
        <v>74844</v>
      </c>
      <c r="H1945" s="217">
        <f t="shared" si="62"/>
        <v>0</v>
      </c>
      <c r="I1945" s="32" t="s">
        <v>5009</v>
      </c>
      <c r="J1945" s="21"/>
      <c r="K1945" s="21"/>
      <c r="M1945" s="192">
        <v>41967</v>
      </c>
      <c r="N1945" s="193">
        <v>4319</v>
      </c>
      <c r="O1945" s="322" t="s">
        <v>4923</v>
      </c>
      <c r="P1945" s="308" t="s">
        <v>790</v>
      </c>
      <c r="Q1945" s="309">
        <v>5122.6000000000004</v>
      </c>
      <c r="R1945" s="256">
        <v>41967</v>
      </c>
      <c r="S1945" s="42">
        <v>5122.6000000000004</v>
      </c>
      <c r="T1945" s="217">
        <f t="shared" si="61"/>
        <v>0</v>
      </c>
      <c r="U1945" s="190" t="s">
        <v>4992</v>
      </c>
    </row>
    <row r="1946" spans="1:21" x14ac:dyDescent="0.25">
      <c r="A1946" s="192">
        <v>41967</v>
      </c>
      <c r="B1946" s="193">
        <v>4340</v>
      </c>
      <c r="C1946" s="322" t="s">
        <v>4923</v>
      </c>
      <c r="D1946" s="308" t="s">
        <v>5580</v>
      </c>
      <c r="E1946" s="309">
        <v>5109.63</v>
      </c>
      <c r="F1946" s="412" t="s">
        <v>6771</v>
      </c>
      <c r="G1946" s="40">
        <v>5109.63</v>
      </c>
      <c r="H1946" s="217">
        <f t="shared" si="62"/>
        <v>0</v>
      </c>
      <c r="I1946" s="32" t="s">
        <v>4992</v>
      </c>
      <c r="J1946" s="21"/>
      <c r="K1946" s="21"/>
      <c r="M1946" s="192">
        <v>41971</v>
      </c>
      <c r="N1946" s="193">
        <v>4656</v>
      </c>
      <c r="O1946" s="322" t="s">
        <v>4923</v>
      </c>
      <c r="P1946" s="199" t="s">
        <v>790</v>
      </c>
      <c r="Q1946" s="238">
        <v>4671.8999999999996</v>
      </c>
      <c r="R1946" s="256">
        <v>41971</v>
      </c>
      <c r="S1946" s="34">
        <v>4671.8999999999996</v>
      </c>
      <c r="T1946" s="217">
        <f t="shared" si="61"/>
        <v>0</v>
      </c>
      <c r="U1946" s="36" t="s">
        <v>4992</v>
      </c>
    </row>
    <row r="1947" spans="1:21" x14ac:dyDescent="0.25">
      <c r="A1947" s="192">
        <v>41967</v>
      </c>
      <c r="B1947" s="193">
        <v>4341</v>
      </c>
      <c r="C1947" s="322" t="s">
        <v>4923</v>
      </c>
      <c r="D1947" s="308" t="s">
        <v>4915</v>
      </c>
      <c r="E1947" s="309">
        <v>6366.75</v>
      </c>
      <c r="F1947" s="256">
        <v>41968</v>
      </c>
      <c r="G1947" s="34">
        <v>6366.75</v>
      </c>
      <c r="H1947" s="217">
        <f t="shared" si="62"/>
        <v>0</v>
      </c>
      <c r="I1947" s="32" t="s">
        <v>6617</v>
      </c>
      <c r="J1947" s="21"/>
      <c r="K1947" s="21"/>
      <c r="M1947" s="192">
        <v>41971</v>
      </c>
      <c r="N1947" s="193">
        <v>4688</v>
      </c>
      <c r="O1947" s="322" t="s">
        <v>4923</v>
      </c>
      <c r="P1947" s="308" t="s">
        <v>790</v>
      </c>
      <c r="Q1947" s="309">
        <v>1276</v>
      </c>
      <c r="R1947" s="256">
        <v>41971</v>
      </c>
      <c r="S1947" s="229">
        <v>1276</v>
      </c>
      <c r="T1947" s="217">
        <f t="shared" si="61"/>
        <v>0</v>
      </c>
      <c r="U1947" s="20" t="s">
        <v>4992</v>
      </c>
    </row>
    <row r="1948" spans="1:21" x14ac:dyDescent="0.25">
      <c r="A1948" s="192">
        <v>41967</v>
      </c>
      <c r="B1948" s="193">
        <v>4342</v>
      </c>
      <c r="C1948" s="322" t="s">
        <v>4923</v>
      </c>
      <c r="D1948" s="308" t="s">
        <v>160</v>
      </c>
      <c r="E1948" s="309">
        <v>156206.91</v>
      </c>
      <c r="F1948" s="412" t="s">
        <v>6742</v>
      </c>
      <c r="G1948" s="34">
        <v>156206.91</v>
      </c>
      <c r="H1948" s="217">
        <f t="shared" si="62"/>
        <v>0</v>
      </c>
      <c r="I1948" s="32" t="s">
        <v>5009</v>
      </c>
      <c r="J1948" s="21"/>
      <c r="K1948" s="21"/>
      <c r="M1948" s="192">
        <v>41973</v>
      </c>
      <c r="N1948" s="193">
        <v>4860</v>
      </c>
      <c r="O1948" s="322" t="s">
        <v>4923</v>
      </c>
      <c r="P1948" s="308" t="s">
        <v>790</v>
      </c>
      <c r="Q1948" s="309">
        <v>5047.2</v>
      </c>
      <c r="R1948" s="368">
        <v>41973</v>
      </c>
      <c r="S1948" s="229">
        <v>5047.2</v>
      </c>
      <c r="T1948" s="217">
        <f t="shared" si="61"/>
        <v>0</v>
      </c>
      <c r="U1948" s="20" t="s">
        <v>4992</v>
      </c>
    </row>
    <row r="1949" spans="1:21" x14ac:dyDescent="0.25">
      <c r="A1949" s="192">
        <v>41967</v>
      </c>
      <c r="B1949" s="193">
        <v>4343</v>
      </c>
      <c r="C1949" s="322" t="s">
        <v>4923</v>
      </c>
      <c r="D1949" s="308" t="s">
        <v>4599</v>
      </c>
      <c r="E1949" s="309">
        <v>9892.4</v>
      </c>
      <c r="F1949" s="256">
        <v>41969</v>
      </c>
      <c r="G1949" s="34">
        <v>9892.4</v>
      </c>
      <c r="H1949" s="217">
        <f t="shared" si="62"/>
        <v>0</v>
      </c>
      <c r="I1949" s="32" t="s">
        <v>5009</v>
      </c>
      <c r="J1949" s="21"/>
      <c r="K1949" s="21"/>
      <c r="M1949" s="192">
        <v>41946</v>
      </c>
      <c r="N1949" s="193">
        <v>2573</v>
      </c>
      <c r="O1949" s="324" t="s">
        <v>4923</v>
      </c>
      <c r="P1949" s="661" t="s">
        <v>47</v>
      </c>
      <c r="Q1949" s="309">
        <v>2570</v>
      </c>
      <c r="R1949" s="256">
        <v>41947</v>
      </c>
      <c r="S1949" s="42">
        <v>2570</v>
      </c>
      <c r="T1949" s="77">
        <f t="shared" si="61"/>
        <v>0</v>
      </c>
      <c r="U1949" s="50" t="s">
        <v>5251</v>
      </c>
    </row>
    <row r="1950" spans="1:21" x14ac:dyDescent="0.25">
      <c r="A1950" s="192">
        <v>41967</v>
      </c>
      <c r="B1950" s="193">
        <v>4344</v>
      </c>
      <c r="C1950" s="322" t="s">
        <v>4923</v>
      </c>
      <c r="D1950" s="308" t="s">
        <v>6729</v>
      </c>
      <c r="E1950" s="309">
        <v>4809.6000000000004</v>
      </c>
      <c r="F1950" s="256">
        <v>41969</v>
      </c>
      <c r="G1950" s="34">
        <v>4809.6000000000004</v>
      </c>
      <c r="H1950" s="217">
        <f t="shared" si="62"/>
        <v>0</v>
      </c>
      <c r="I1950" s="32" t="s">
        <v>5009</v>
      </c>
      <c r="J1950" s="21"/>
      <c r="K1950" s="21"/>
      <c r="M1950" s="192">
        <v>41947</v>
      </c>
      <c r="N1950" s="193">
        <v>2666</v>
      </c>
      <c r="O1950" s="324" t="s">
        <v>4923</v>
      </c>
      <c r="P1950" s="661" t="s">
        <v>47</v>
      </c>
      <c r="Q1950" s="309">
        <v>2450</v>
      </c>
      <c r="R1950" s="256">
        <v>41947</v>
      </c>
      <c r="S1950" s="42">
        <v>2450</v>
      </c>
      <c r="T1950" s="217">
        <f t="shared" si="61"/>
        <v>0</v>
      </c>
      <c r="U1950" s="50" t="s">
        <v>5251</v>
      </c>
    </row>
    <row r="1951" spans="1:21" x14ac:dyDescent="0.25">
      <c r="A1951" s="192">
        <v>41967</v>
      </c>
      <c r="B1951" s="193">
        <v>4345</v>
      </c>
      <c r="C1951" s="322" t="s">
        <v>4923</v>
      </c>
      <c r="D1951" s="308" t="s">
        <v>174</v>
      </c>
      <c r="E1951" s="309">
        <v>2580.8000000000002</v>
      </c>
      <c r="F1951" s="256">
        <v>41969</v>
      </c>
      <c r="G1951" s="34">
        <v>2580.8000000000002</v>
      </c>
      <c r="H1951" s="217">
        <f t="shared" si="62"/>
        <v>0</v>
      </c>
      <c r="I1951" s="32" t="s">
        <v>5009</v>
      </c>
      <c r="J1951" s="21"/>
      <c r="K1951" s="21"/>
      <c r="M1951" s="192">
        <v>41948</v>
      </c>
      <c r="N1951" s="193">
        <v>2733</v>
      </c>
      <c r="O1951" s="324" t="s">
        <v>4923</v>
      </c>
      <c r="P1951" s="308" t="s">
        <v>47</v>
      </c>
      <c r="Q1951" s="309">
        <v>2428.8000000000002</v>
      </c>
      <c r="R1951" s="256">
        <v>41949</v>
      </c>
      <c r="S1951" s="42">
        <v>2428.8000000000002</v>
      </c>
      <c r="T1951" s="217">
        <f t="shared" si="61"/>
        <v>0</v>
      </c>
      <c r="U1951" s="190" t="s">
        <v>4995</v>
      </c>
    </row>
    <row r="1952" spans="1:21" x14ac:dyDescent="0.25">
      <c r="A1952" s="192">
        <v>41967</v>
      </c>
      <c r="B1952" s="193">
        <v>4346</v>
      </c>
      <c r="C1952" s="322" t="s">
        <v>4923</v>
      </c>
      <c r="D1952" s="308" t="s">
        <v>4593</v>
      </c>
      <c r="E1952" s="309">
        <v>1675</v>
      </c>
      <c r="F1952" s="256">
        <v>41969</v>
      </c>
      <c r="G1952" s="34">
        <v>1675</v>
      </c>
      <c r="H1952" s="217">
        <f t="shared" si="62"/>
        <v>0</v>
      </c>
      <c r="I1952" s="32" t="s">
        <v>5009</v>
      </c>
      <c r="J1952" s="21"/>
      <c r="K1952" s="21"/>
      <c r="M1952" s="192">
        <v>41950</v>
      </c>
      <c r="N1952" s="193">
        <v>2903</v>
      </c>
      <c r="O1952" s="324" t="s">
        <v>4923</v>
      </c>
      <c r="P1952" s="308" t="s">
        <v>47</v>
      </c>
      <c r="Q1952" s="309">
        <v>3470.4</v>
      </c>
      <c r="R1952" s="256">
        <v>41950</v>
      </c>
      <c r="S1952" s="42">
        <v>3470.4</v>
      </c>
      <c r="T1952" s="217">
        <f t="shared" si="61"/>
        <v>0</v>
      </c>
      <c r="U1952" s="20" t="s">
        <v>5251</v>
      </c>
    </row>
    <row r="1953" spans="1:21" x14ac:dyDescent="0.25">
      <c r="A1953" s="192">
        <v>41967</v>
      </c>
      <c r="B1953" s="193">
        <v>4347</v>
      </c>
      <c r="C1953" s="322" t="s">
        <v>4923</v>
      </c>
      <c r="D1953" s="308" t="s">
        <v>4183</v>
      </c>
      <c r="E1953" s="309">
        <v>8072</v>
      </c>
      <c r="F1953" s="256">
        <v>41967</v>
      </c>
      <c r="G1953" s="34">
        <v>8072</v>
      </c>
      <c r="H1953" s="217">
        <f t="shared" si="62"/>
        <v>0</v>
      </c>
      <c r="I1953" s="32" t="s">
        <v>4992</v>
      </c>
      <c r="J1953" s="21"/>
      <c r="K1953" s="21"/>
      <c r="M1953" s="192">
        <v>41951</v>
      </c>
      <c r="N1953" s="193">
        <v>3020</v>
      </c>
      <c r="O1953" s="324" t="s">
        <v>4923</v>
      </c>
      <c r="P1953" s="308" t="s">
        <v>47</v>
      </c>
      <c r="Q1953" s="309">
        <v>2846.4</v>
      </c>
      <c r="R1953" s="256">
        <v>41951</v>
      </c>
      <c r="S1953" s="42">
        <v>2846.4</v>
      </c>
      <c r="T1953" s="217">
        <f t="shared" si="61"/>
        <v>0</v>
      </c>
      <c r="U1953" s="20" t="s">
        <v>5251</v>
      </c>
    </row>
    <row r="1954" spans="1:21" x14ac:dyDescent="0.25">
      <c r="A1954" s="192">
        <v>41967</v>
      </c>
      <c r="B1954" s="193">
        <v>4348</v>
      </c>
      <c r="C1954" s="322" t="s">
        <v>4923</v>
      </c>
      <c r="D1954" s="308" t="s">
        <v>4301</v>
      </c>
      <c r="E1954" s="309">
        <v>24248.2</v>
      </c>
      <c r="F1954" s="256">
        <v>41969</v>
      </c>
      <c r="G1954" s="34">
        <v>24248.2</v>
      </c>
      <c r="H1954" s="217">
        <f t="shared" si="62"/>
        <v>0</v>
      </c>
      <c r="I1954" s="32" t="s">
        <v>4992</v>
      </c>
      <c r="J1954" s="21"/>
      <c r="K1954" s="21"/>
      <c r="M1954" s="192">
        <v>41952</v>
      </c>
      <c r="N1954" s="193">
        <v>3067</v>
      </c>
      <c r="O1954" s="324" t="s">
        <v>4923</v>
      </c>
      <c r="P1954" s="20" t="s">
        <v>47</v>
      </c>
      <c r="Q1954" s="213">
        <v>2635.2</v>
      </c>
      <c r="R1954" s="256">
        <v>41953</v>
      </c>
      <c r="S1954" s="42">
        <v>2635.2</v>
      </c>
      <c r="T1954" s="217">
        <f t="shared" si="61"/>
        <v>0</v>
      </c>
      <c r="U1954" s="190" t="s">
        <v>5251</v>
      </c>
    </row>
    <row r="1955" spans="1:21" x14ac:dyDescent="0.25">
      <c r="A1955" s="192">
        <v>41967</v>
      </c>
      <c r="B1955" s="193">
        <v>4349</v>
      </c>
      <c r="C1955" s="322" t="s">
        <v>4923</v>
      </c>
      <c r="D1955" s="308" t="s">
        <v>6675</v>
      </c>
      <c r="E1955" s="309">
        <v>14548.4</v>
      </c>
      <c r="F1955" s="256">
        <v>41969</v>
      </c>
      <c r="G1955" s="34">
        <v>14548.4</v>
      </c>
      <c r="H1955" s="217">
        <f t="shared" si="62"/>
        <v>0</v>
      </c>
      <c r="I1955" s="32" t="s">
        <v>5009</v>
      </c>
      <c r="J1955" s="21"/>
      <c r="K1955" s="21"/>
      <c r="M1955" s="192">
        <v>41953</v>
      </c>
      <c r="N1955" s="193">
        <v>3139</v>
      </c>
      <c r="O1955" s="324" t="s">
        <v>4923</v>
      </c>
      <c r="P1955" s="20" t="s">
        <v>47</v>
      </c>
      <c r="Q1955" s="213">
        <v>2817.6</v>
      </c>
      <c r="R1955" s="256">
        <v>41953</v>
      </c>
      <c r="S1955" s="42">
        <v>2817.6</v>
      </c>
      <c r="T1955" s="217">
        <f t="shared" si="61"/>
        <v>0</v>
      </c>
      <c r="U1955" s="20" t="s">
        <v>5251</v>
      </c>
    </row>
    <row r="1956" spans="1:21" x14ac:dyDescent="0.25">
      <c r="A1956" s="192">
        <v>41967</v>
      </c>
      <c r="B1956" s="193">
        <v>4350</v>
      </c>
      <c r="C1956" s="322" t="s">
        <v>4923</v>
      </c>
      <c r="D1956" s="308" t="s">
        <v>6645</v>
      </c>
      <c r="E1956" s="309">
        <v>2475.4</v>
      </c>
      <c r="F1956" s="256">
        <v>41969</v>
      </c>
      <c r="G1956" s="34">
        <v>2475.4</v>
      </c>
      <c r="H1956" s="217">
        <f t="shared" si="62"/>
        <v>0</v>
      </c>
      <c r="I1956" s="32" t="s">
        <v>5009</v>
      </c>
      <c r="J1956" s="21"/>
      <c r="K1956" s="21"/>
      <c r="M1956" s="192">
        <v>41956</v>
      </c>
      <c r="N1956" s="193">
        <v>3407</v>
      </c>
      <c r="O1956" s="324" t="s">
        <v>4923</v>
      </c>
      <c r="P1956" s="20" t="s">
        <v>47</v>
      </c>
      <c r="Q1956" s="213">
        <v>2654.4</v>
      </c>
      <c r="R1956" s="256">
        <v>41956</v>
      </c>
      <c r="S1956" s="42">
        <v>2654.4</v>
      </c>
      <c r="T1956" s="217">
        <f t="shared" si="61"/>
        <v>0</v>
      </c>
      <c r="U1956" s="20" t="s">
        <v>5251</v>
      </c>
    </row>
    <row r="1957" spans="1:21" x14ac:dyDescent="0.25">
      <c r="A1957" s="192">
        <v>41967</v>
      </c>
      <c r="B1957" s="193">
        <v>4351</v>
      </c>
      <c r="C1957" s="322" t="s">
        <v>4923</v>
      </c>
      <c r="D1957" s="308" t="s">
        <v>6641</v>
      </c>
      <c r="E1957" s="309">
        <v>2631.6</v>
      </c>
      <c r="F1957" s="256">
        <v>41967</v>
      </c>
      <c r="G1957" s="34">
        <v>2631.6</v>
      </c>
      <c r="H1957" s="217">
        <f t="shared" si="62"/>
        <v>0</v>
      </c>
      <c r="I1957" s="32" t="s">
        <v>4992</v>
      </c>
      <c r="J1957" s="21"/>
      <c r="K1957" s="21"/>
      <c r="M1957" s="192">
        <v>41957</v>
      </c>
      <c r="N1957" s="193">
        <v>3517</v>
      </c>
      <c r="O1957" s="324" t="s">
        <v>4923</v>
      </c>
      <c r="P1957" s="308" t="s">
        <v>47</v>
      </c>
      <c r="Q1957" s="309">
        <v>3360</v>
      </c>
      <c r="R1957" s="256">
        <v>41958</v>
      </c>
      <c r="S1957" s="42">
        <v>3360</v>
      </c>
      <c r="T1957" s="217">
        <f t="shared" si="61"/>
        <v>0</v>
      </c>
      <c r="U1957" s="20" t="s">
        <v>5251</v>
      </c>
    </row>
    <row r="1958" spans="1:21" x14ac:dyDescent="0.25">
      <c r="A1958" s="192">
        <v>41967</v>
      </c>
      <c r="B1958" s="193">
        <v>4352</v>
      </c>
      <c r="C1958" s="322" t="s">
        <v>4923</v>
      </c>
      <c r="D1958" s="308" t="s">
        <v>4600</v>
      </c>
      <c r="E1958" s="309">
        <v>11512.4</v>
      </c>
      <c r="F1958" s="256">
        <v>41969</v>
      </c>
      <c r="G1958" s="34">
        <v>11512.4</v>
      </c>
      <c r="H1958" s="217">
        <f t="shared" si="62"/>
        <v>0</v>
      </c>
      <c r="I1958" s="32" t="s">
        <v>5009</v>
      </c>
      <c r="J1958" s="21"/>
      <c r="K1958" s="21"/>
      <c r="M1958" s="192">
        <v>41958</v>
      </c>
      <c r="N1958" s="193">
        <v>3587</v>
      </c>
      <c r="O1958" s="324" t="s">
        <v>4923</v>
      </c>
      <c r="P1958" s="308" t="s">
        <v>47</v>
      </c>
      <c r="Q1958" s="309">
        <v>3360</v>
      </c>
      <c r="R1958" s="256">
        <v>41960</v>
      </c>
      <c r="S1958" s="42">
        <v>3360</v>
      </c>
      <c r="T1958" s="217">
        <f t="shared" si="61"/>
        <v>0</v>
      </c>
      <c r="U1958" s="190" t="s">
        <v>5251</v>
      </c>
    </row>
    <row r="1959" spans="1:21" x14ac:dyDescent="0.25">
      <c r="A1959" s="192">
        <v>41967</v>
      </c>
      <c r="B1959" s="193">
        <v>4353</v>
      </c>
      <c r="C1959" s="322" t="s">
        <v>4923</v>
      </c>
      <c r="D1959" s="308" t="s">
        <v>6641</v>
      </c>
      <c r="E1959" s="309">
        <v>100</v>
      </c>
      <c r="F1959" s="256">
        <v>41967</v>
      </c>
      <c r="G1959" s="34">
        <v>100</v>
      </c>
      <c r="H1959" s="217">
        <f t="shared" si="62"/>
        <v>0</v>
      </c>
      <c r="I1959" s="32" t="s">
        <v>5009</v>
      </c>
      <c r="J1959" s="21"/>
      <c r="K1959" s="21"/>
      <c r="M1959" s="192">
        <v>41959</v>
      </c>
      <c r="N1959" s="193">
        <v>3658</v>
      </c>
      <c r="O1959" s="324" t="s">
        <v>4923</v>
      </c>
      <c r="P1959" s="20" t="s">
        <v>47</v>
      </c>
      <c r="Q1959" s="213">
        <v>3072</v>
      </c>
      <c r="R1959" s="256">
        <v>41960</v>
      </c>
      <c r="S1959" s="42">
        <v>3072</v>
      </c>
      <c r="T1959" s="217">
        <f t="shared" si="61"/>
        <v>0</v>
      </c>
      <c r="U1959" s="20" t="s">
        <v>5251</v>
      </c>
    </row>
    <row r="1960" spans="1:21" x14ac:dyDescent="0.25">
      <c r="A1960" s="192">
        <v>41967</v>
      </c>
      <c r="B1960" s="193">
        <v>4354</v>
      </c>
      <c r="C1960" s="322" t="s">
        <v>4923</v>
      </c>
      <c r="D1960" s="20" t="s">
        <v>4680</v>
      </c>
      <c r="E1960" s="213">
        <v>36241.9</v>
      </c>
      <c r="F1960" s="256">
        <v>41969</v>
      </c>
      <c r="G1960" s="34">
        <v>36241.9</v>
      </c>
      <c r="H1960" s="217">
        <f t="shared" si="62"/>
        <v>0</v>
      </c>
      <c r="I1960" s="32" t="s">
        <v>5009</v>
      </c>
      <c r="J1960" s="21"/>
      <c r="K1960" s="21"/>
      <c r="M1960" s="192">
        <v>41960</v>
      </c>
      <c r="N1960" s="193">
        <v>3731</v>
      </c>
      <c r="O1960" s="324" t="s">
        <v>4923</v>
      </c>
      <c r="P1960" s="20" t="s">
        <v>47</v>
      </c>
      <c r="Q1960" s="213">
        <v>3124.8</v>
      </c>
      <c r="R1960" s="256">
        <v>41960</v>
      </c>
      <c r="S1960" s="229">
        <v>3124.8</v>
      </c>
      <c r="T1960" s="217">
        <f t="shared" si="61"/>
        <v>0</v>
      </c>
      <c r="U1960" s="190" t="s">
        <v>5251</v>
      </c>
    </row>
    <row r="1961" spans="1:21" x14ac:dyDescent="0.25">
      <c r="A1961" s="192">
        <v>41967</v>
      </c>
      <c r="B1961" s="193">
        <v>4355</v>
      </c>
      <c r="C1961" s="322" t="s">
        <v>4923</v>
      </c>
      <c r="D1961" s="20" t="s">
        <v>4598</v>
      </c>
      <c r="E1961" s="213">
        <v>20574</v>
      </c>
      <c r="F1961" s="256">
        <v>41969</v>
      </c>
      <c r="G1961" s="34">
        <v>20574</v>
      </c>
      <c r="H1961" s="217">
        <f t="shared" si="62"/>
        <v>0</v>
      </c>
      <c r="I1961" s="32" t="s">
        <v>5009</v>
      </c>
      <c r="J1961" s="21"/>
      <c r="K1961" s="21"/>
      <c r="M1961" s="192">
        <v>41961</v>
      </c>
      <c r="N1961" s="193">
        <v>3820</v>
      </c>
      <c r="O1961" s="324" t="s">
        <v>4923</v>
      </c>
      <c r="P1961" s="308" t="s">
        <v>47</v>
      </c>
      <c r="Q1961" s="309">
        <v>3170</v>
      </c>
      <c r="R1961" s="256">
        <v>41963</v>
      </c>
      <c r="S1961" s="229">
        <v>3170</v>
      </c>
      <c r="T1961" s="217">
        <f t="shared" si="61"/>
        <v>0</v>
      </c>
      <c r="U1961" s="190" t="s">
        <v>5251</v>
      </c>
    </row>
    <row r="1962" spans="1:21" x14ac:dyDescent="0.25">
      <c r="A1962" s="192">
        <v>41967</v>
      </c>
      <c r="B1962" s="193">
        <v>4356</v>
      </c>
      <c r="C1962" s="322" t="s">
        <v>4923</v>
      </c>
      <c r="D1962" s="20" t="s">
        <v>4603</v>
      </c>
      <c r="E1962" s="213">
        <v>19563.060000000001</v>
      </c>
      <c r="F1962" s="256">
        <v>41969</v>
      </c>
      <c r="G1962" s="34">
        <v>19563.060000000001</v>
      </c>
      <c r="H1962" s="217">
        <f t="shared" si="62"/>
        <v>0</v>
      </c>
      <c r="I1962" s="32" t="s">
        <v>5009</v>
      </c>
      <c r="J1962" s="21"/>
      <c r="K1962" s="21"/>
      <c r="M1962" s="192">
        <v>41962</v>
      </c>
      <c r="N1962" s="193">
        <v>3888</v>
      </c>
      <c r="O1962" s="324" t="s">
        <v>4923</v>
      </c>
      <c r="P1962" s="308" t="s">
        <v>47</v>
      </c>
      <c r="Q1962" s="309">
        <v>2544</v>
      </c>
      <c r="R1962" s="256">
        <v>41962</v>
      </c>
      <c r="S1962" s="42">
        <v>2544</v>
      </c>
      <c r="T1962" s="217">
        <f t="shared" si="61"/>
        <v>0</v>
      </c>
      <c r="U1962" s="20" t="s">
        <v>6049</v>
      </c>
    </row>
    <row r="1963" spans="1:21" x14ac:dyDescent="0.25">
      <c r="A1963" s="192">
        <v>41967</v>
      </c>
      <c r="B1963" s="193">
        <v>4357</v>
      </c>
      <c r="C1963" s="322" t="s">
        <v>4923</v>
      </c>
      <c r="D1963" s="20" t="s">
        <v>4605</v>
      </c>
      <c r="E1963" s="213">
        <v>10801.8</v>
      </c>
      <c r="F1963" s="256">
        <v>41969</v>
      </c>
      <c r="G1963" s="34">
        <v>10801.8</v>
      </c>
      <c r="H1963" s="217">
        <f t="shared" si="62"/>
        <v>0</v>
      </c>
      <c r="I1963" s="32" t="s">
        <v>5009</v>
      </c>
      <c r="J1963" s="21"/>
      <c r="K1963" s="21"/>
      <c r="M1963" s="192">
        <v>41963</v>
      </c>
      <c r="N1963" s="193">
        <v>3974</v>
      </c>
      <c r="O1963" s="324" t="s">
        <v>4923</v>
      </c>
      <c r="P1963" s="308" t="s">
        <v>47</v>
      </c>
      <c r="Q1963" s="309">
        <v>2731.2</v>
      </c>
      <c r="R1963" s="256">
        <v>41963</v>
      </c>
      <c r="S1963" s="42">
        <v>2731.2</v>
      </c>
      <c r="T1963" s="217">
        <f t="shared" si="61"/>
        <v>0</v>
      </c>
      <c r="U1963" s="20" t="s">
        <v>5251</v>
      </c>
    </row>
    <row r="1964" spans="1:21" x14ac:dyDescent="0.25">
      <c r="A1964" s="192">
        <v>41967</v>
      </c>
      <c r="B1964" s="193">
        <v>4358</v>
      </c>
      <c r="C1964" s="322" t="s">
        <v>4923</v>
      </c>
      <c r="D1964" s="308" t="s">
        <v>6624</v>
      </c>
      <c r="E1964" s="309">
        <v>1862.4</v>
      </c>
      <c r="F1964" s="256">
        <v>41969</v>
      </c>
      <c r="G1964" s="34">
        <v>1862.4</v>
      </c>
      <c r="H1964" s="217">
        <f t="shared" si="62"/>
        <v>0</v>
      </c>
      <c r="I1964" s="32" t="s">
        <v>5009</v>
      </c>
      <c r="J1964" s="21"/>
      <c r="K1964" s="21"/>
      <c r="M1964" s="192">
        <v>41964</v>
      </c>
      <c r="N1964" s="193">
        <v>4075</v>
      </c>
      <c r="O1964" s="322" t="s">
        <v>4923</v>
      </c>
      <c r="P1964" s="308" t="s">
        <v>47</v>
      </c>
      <c r="Q1964" s="309">
        <v>3518.4</v>
      </c>
      <c r="R1964" s="256">
        <v>41965</v>
      </c>
      <c r="S1964" s="42">
        <v>3518.4</v>
      </c>
      <c r="T1964" s="217">
        <f t="shared" si="61"/>
        <v>0</v>
      </c>
      <c r="U1964" s="190" t="s">
        <v>5251</v>
      </c>
    </row>
    <row r="1965" spans="1:21" x14ac:dyDescent="0.25">
      <c r="A1965" s="192">
        <v>41967</v>
      </c>
      <c r="B1965" s="193">
        <v>4359</v>
      </c>
      <c r="C1965" s="322" t="s">
        <v>4923</v>
      </c>
      <c r="D1965" s="20" t="s">
        <v>3557</v>
      </c>
      <c r="E1965" s="213">
        <v>10402.799999999999</v>
      </c>
      <c r="F1965" s="256">
        <v>41971</v>
      </c>
      <c r="G1965" s="34">
        <v>10402.799999999999</v>
      </c>
      <c r="H1965" s="217">
        <f t="shared" si="62"/>
        <v>0</v>
      </c>
      <c r="I1965" s="32" t="s">
        <v>5009</v>
      </c>
      <c r="J1965" s="21"/>
      <c r="K1965" s="21"/>
      <c r="M1965" s="192">
        <v>41965</v>
      </c>
      <c r="N1965" s="193">
        <v>4162</v>
      </c>
      <c r="O1965" s="322" t="s">
        <v>4923</v>
      </c>
      <c r="P1965" s="308" t="s">
        <v>47</v>
      </c>
      <c r="Q1965" s="309">
        <v>4819.2</v>
      </c>
      <c r="R1965" s="256">
        <v>41966</v>
      </c>
      <c r="S1965" s="34">
        <v>4819.2</v>
      </c>
      <c r="T1965" s="217">
        <f t="shared" si="61"/>
        <v>0</v>
      </c>
      <c r="U1965" s="108" t="s">
        <v>5251</v>
      </c>
    </row>
    <row r="1966" spans="1:21" x14ac:dyDescent="0.25">
      <c r="A1966" s="192">
        <v>41967</v>
      </c>
      <c r="B1966" s="193">
        <v>4360</v>
      </c>
      <c r="C1966" s="322" t="s">
        <v>4923</v>
      </c>
      <c r="D1966" s="20" t="s">
        <v>6676</v>
      </c>
      <c r="E1966" s="213">
        <v>6888.6</v>
      </c>
      <c r="F1966" s="412">
        <v>41974</v>
      </c>
      <c r="G1966" s="40">
        <v>6888.6</v>
      </c>
      <c r="H1966" s="217">
        <f t="shared" si="62"/>
        <v>0</v>
      </c>
      <c r="I1966" s="32" t="s">
        <v>5009</v>
      </c>
      <c r="J1966" s="21"/>
      <c r="K1966" s="21"/>
      <c r="M1966" s="192">
        <v>41966</v>
      </c>
      <c r="N1966" s="193">
        <v>4222</v>
      </c>
      <c r="O1966" s="322" t="s">
        <v>4923</v>
      </c>
      <c r="P1966" s="20" t="s">
        <v>47</v>
      </c>
      <c r="Q1966" s="213">
        <v>2712</v>
      </c>
      <c r="R1966" s="665"/>
      <c r="S1966" s="337"/>
      <c r="T1966" s="217">
        <f t="shared" si="61"/>
        <v>2712</v>
      </c>
      <c r="U1966" s="32" t="s">
        <v>5251</v>
      </c>
    </row>
    <row r="1967" spans="1:21" x14ac:dyDescent="0.25">
      <c r="A1967" s="192">
        <v>41968</v>
      </c>
      <c r="B1967" s="193">
        <v>4361</v>
      </c>
      <c r="C1967" s="322" t="s">
        <v>4923</v>
      </c>
      <c r="D1967" s="20" t="s">
        <v>4918</v>
      </c>
      <c r="E1967" s="213">
        <v>78508.5</v>
      </c>
      <c r="F1967" s="256">
        <v>41969</v>
      </c>
      <c r="G1967" s="34">
        <v>78508.5</v>
      </c>
      <c r="H1967" s="217">
        <f t="shared" si="62"/>
        <v>0</v>
      </c>
      <c r="I1967" s="32" t="s">
        <v>4993</v>
      </c>
      <c r="J1967" s="21"/>
      <c r="K1967" s="21"/>
      <c r="M1967" s="192">
        <v>41967</v>
      </c>
      <c r="N1967" s="193">
        <v>4267</v>
      </c>
      <c r="O1967" s="322" t="s">
        <v>4923</v>
      </c>
      <c r="P1967" s="308" t="s">
        <v>47</v>
      </c>
      <c r="Q1967" s="309">
        <v>2731.25</v>
      </c>
      <c r="R1967" s="368">
        <v>41967</v>
      </c>
      <c r="S1967" s="42">
        <v>2731.2</v>
      </c>
      <c r="T1967" s="217">
        <f t="shared" si="61"/>
        <v>5.0000000000181899E-2</v>
      </c>
      <c r="U1967" s="190" t="s">
        <v>5251</v>
      </c>
    </row>
    <row r="1968" spans="1:21" x14ac:dyDescent="0.25">
      <c r="A1968" s="192">
        <v>41968</v>
      </c>
      <c r="B1968" s="193">
        <v>4362</v>
      </c>
      <c r="C1968" s="322" t="s">
        <v>4923</v>
      </c>
      <c r="D1968" s="20" t="s">
        <v>28</v>
      </c>
      <c r="E1968" s="213">
        <v>6296.8</v>
      </c>
      <c r="F1968" s="256">
        <v>41968</v>
      </c>
      <c r="G1968" s="34">
        <v>6296.8</v>
      </c>
      <c r="H1968" s="217">
        <f t="shared" si="62"/>
        <v>0</v>
      </c>
      <c r="I1968" s="32" t="s">
        <v>4992</v>
      </c>
      <c r="J1968" s="21"/>
      <c r="K1968" s="21"/>
      <c r="M1968" s="192">
        <v>41968</v>
      </c>
      <c r="N1968" s="193">
        <v>4371</v>
      </c>
      <c r="O1968" s="322" t="s">
        <v>4923</v>
      </c>
      <c r="P1968" s="308" t="s">
        <v>47</v>
      </c>
      <c r="Q1968" s="309">
        <v>2452.8000000000002</v>
      </c>
      <c r="R1968" s="256">
        <v>41968</v>
      </c>
      <c r="S1968" s="34">
        <v>2452.8000000000002</v>
      </c>
      <c r="T1968" s="217">
        <f t="shared" si="61"/>
        <v>0</v>
      </c>
      <c r="U1968" s="32" t="s">
        <v>5251</v>
      </c>
    </row>
    <row r="1969" spans="1:21" x14ac:dyDescent="0.25">
      <c r="A1969" s="192">
        <v>41968</v>
      </c>
      <c r="B1969" s="193">
        <v>4363</v>
      </c>
      <c r="C1969" s="322" t="s">
        <v>4923</v>
      </c>
      <c r="D1969" s="20" t="s">
        <v>4915</v>
      </c>
      <c r="E1969" s="213">
        <v>33137</v>
      </c>
      <c r="F1969" s="256">
        <v>41970</v>
      </c>
      <c r="G1969" s="34">
        <v>33137</v>
      </c>
      <c r="H1969" s="217">
        <f t="shared" si="62"/>
        <v>0</v>
      </c>
      <c r="I1969" s="32" t="s">
        <v>6617</v>
      </c>
      <c r="J1969" s="21"/>
      <c r="K1969" s="21"/>
      <c r="M1969" s="192">
        <v>41969</v>
      </c>
      <c r="N1969" s="193">
        <v>4472</v>
      </c>
      <c r="O1969" s="322" t="s">
        <v>4923</v>
      </c>
      <c r="P1969" s="308" t="s">
        <v>47</v>
      </c>
      <c r="Q1969" s="309">
        <v>2520</v>
      </c>
      <c r="R1969" s="256">
        <v>41969</v>
      </c>
      <c r="S1969" s="34">
        <v>2520</v>
      </c>
      <c r="T1969" s="217">
        <f t="shared" si="61"/>
        <v>0</v>
      </c>
      <c r="U1969" s="108" t="s">
        <v>4995</v>
      </c>
    </row>
    <row r="1970" spans="1:21" x14ac:dyDescent="0.25">
      <c r="A1970" s="192">
        <v>41968</v>
      </c>
      <c r="B1970" s="193">
        <v>4364</v>
      </c>
      <c r="C1970" s="322" t="s">
        <v>4923</v>
      </c>
      <c r="D1970" s="20" t="s">
        <v>4319</v>
      </c>
      <c r="E1970" s="213">
        <v>2852</v>
      </c>
      <c r="F1970" s="256">
        <v>41968</v>
      </c>
      <c r="G1970" s="34">
        <v>2852</v>
      </c>
      <c r="H1970" s="217">
        <f t="shared" si="62"/>
        <v>0</v>
      </c>
      <c r="I1970" s="32" t="s">
        <v>4992</v>
      </c>
      <c r="J1970" s="21"/>
      <c r="K1970" s="21"/>
      <c r="M1970" s="192">
        <v>41970</v>
      </c>
      <c r="N1970" s="193">
        <v>4548</v>
      </c>
      <c r="O1970" s="322" t="s">
        <v>4923</v>
      </c>
      <c r="P1970" s="308" t="s">
        <v>47</v>
      </c>
      <c r="Q1970" s="309">
        <v>2544</v>
      </c>
      <c r="R1970" s="256">
        <v>41970</v>
      </c>
      <c r="S1970" s="229">
        <v>2544</v>
      </c>
      <c r="T1970" s="217">
        <f t="shared" si="61"/>
        <v>0</v>
      </c>
      <c r="U1970" s="20" t="s">
        <v>5251</v>
      </c>
    </row>
    <row r="1971" spans="1:21" x14ac:dyDescent="0.25">
      <c r="A1971" s="192">
        <v>41968</v>
      </c>
      <c r="B1971" s="193">
        <v>4365</v>
      </c>
      <c r="C1971" s="322" t="s">
        <v>4923</v>
      </c>
      <c r="D1971" s="20" t="s">
        <v>62</v>
      </c>
      <c r="E1971" s="213">
        <v>7412</v>
      </c>
      <c r="F1971" s="256">
        <v>41968</v>
      </c>
      <c r="G1971" s="34">
        <v>7412</v>
      </c>
      <c r="H1971" s="217">
        <f t="shared" si="62"/>
        <v>0</v>
      </c>
      <c r="I1971" s="32" t="s">
        <v>4992</v>
      </c>
      <c r="J1971" s="21"/>
      <c r="K1971" s="21"/>
      <c r="M1971" s="192">
        <v>41971</v>
      </c>
      <c r="N1971" s="193">
        <v>4635</v>
      </c>
      <c r="O1971" s="322" t="s">
        <v>4923</v>
      </c>
      <c r="P1971" s="199" t="s">
        <v>47</v>
      </c>
      <c r="Q1971" s="238">
        <v>2534.4</v>
      </c>
      <c r="R1971" s="256">
        <v>41971</v>
      </c>
      <c r="S1971" s="34">
        <v>2534.4</v>
      </c>
      <c r="T1971" s="217">
        <f t="shared" si="61"/>
        <v>0</v>
      </c>
      <c r="U1971" s="36" t="s">
        <v>5251</v>
      </c>
    </row>
    <row r="1972" spans="1:21" x14ac:dyDescent="0.25">
      <c r="A1972" s="192">
        <v>41968</v>
      </c>
      <c r="B1972" s="193">
        <v>4366</v>
      </c>
      <c r="C1972" s="322" t="s">
        <v>4923</v>
      </c>
      <c r="D1972" s="308" t="s">
        <v>4287</v>
      </c>
      <c r="E1972" s="309">
        <v>35892.97</v>
      </c>
      <c r="F1972" s="256">
        <v>41968</v>
      </c>
      <c r="G1972" s="34">
        <v>35892.97</v>
      </c>
      <c r="H1972" s="217">
        <f t="shared" si="62"/>
        <v>0</v>
      </c>
      <c r="I1972" s="32" t="s">
        <v>5251</v>
      </c>
      <c r="J1972" s="21"/>
      <c r="K1972" s="21"/>
      <c r="M1972" s="192">
        <v>41973</v>
      </c>
      <c r="N1972" s="193">
        <v>4840</v>
      </c>
      <c r="O1972" s="322" t="s">
        <v>4923</v>
      </c>
      <c r="P1972" s="308" t="s">
        <v>47</v>
      </c>
      <c r="Q1972" s="309">
        <v>2654.4</v>
      </c>
      <c r="R1972" s="368">
        <v>41973</v>
      </c>
      <c r="S1972" s="229">
        <v>2654.4</v>
      </c>
      <c r="T1972" s="217">
        <f t="shared" si="61"/>
        <v>0</v>
      </c>
      <c r="U1972" s="20" t="s">
        <v>5251</v>
      </c>
    </row>
    <row r="1973" spans="1:21" x14ac:dyDescent="0.25">
      <c r="A1973" s="192">
        <v>41968</v>
      </c>
      <c r="B1973" s="193">
        <v>4367</v>
      </c>
      <c r="C1973" s="322" t="s">
        <v>4923</v>
      </c>
      <c r="D1973" s="308" t="s">
        <v>338</v>
      </c>
      <c r="E1973" s="309">
        <v>642</v>
      </c>
      <c r="F1973" s="256">
        <v>41968</v>
      </c>
      <c r="G1973" s="34">
        <v>642</v>
      </c>
      <c r="H1973" s="217">
        <f t="shared" si="62"/>
        <v>0</v>
      </c>
      <c r="I1973" s="32" t="s">
        <v>5251</v>
      </c>
      <c r="J1973" s="21"/>
      <c r="K1973" s="21"/>
      <c r="M1973" s="192">
        <v>41962</v>
      </c>
      <c r="N1973" s="193">
        <v>3893</v>
      </c>
      <c r="O1973" s="324" t="s">
        <v>4923</v>
      </c>
      <c r="P1973" s="308" t="s">
        <v>6722</v>
      </c>
      <c r="Q1973" s="309">
        <v>312.8</v>
      </c>
      <c r="R1973" s="256">
        <v>41962</v>
      </c>
      <c r="S1973" s="42">
        <v>312.8</v>
      </c>
      <c r="T1973" s="217">
        <f t="shared" si="61"/>
        <v>0</v>
      </c>
      <c r="U1973" s="20" t="s">
        <v>4992</v>
      </c>
    </row>
    <row r="1974" spans="1:21" x14ac:dyDescent="0.25">
      <c r="A1974" s="192">
        <v>41968</v>
      </c>
      <c r="B1974" s="193">
        <v>4368</v>
      </c>
      <c r="C1974" s="322" t="s">
        <v>4923</v>
      </c>
      <c r="D1974" s="308" t="s">
        <v>6196</v>
      </c>
      <c r="E1974" s="309">
        <v>1350</v>
      </c>
      <c r="F1974" s="412">
        <v>41976</v>
      </c>
      <c r="G1974" s="40">
        <v>1350</v>
      </c>
      <c r="H1974" s="217">
        <f t="shared" si="62"/>
        <v>0</v>
      </c>
      <c r="I1974" s="32" t="s">
        <v>5251</v>
      </c>
      <c r="J1974" s="21"/>
      <c r="K1974" s="21"/>
      <c r="M1974" s="192">
        <v>41944</v>
      </c>
      <c r="N1974" s="193">
        <v>2470</v>
      </c>
      <c r="O1974" s="324" t="s">
        <v>4923</v>
      </c>
      <c r="P1974" s="308" t="s">
        <v>544</v>
      </c>
      <c r="Q1974" s="309">
        <v>15196.2</v>
      </c>
      <c r="R1974" s="256">
        <v>41946</v>
      </c>
      <c r="S1974" s="42">
        <v>15196.2</v>
      </c>
      <c r="T1974" s="77">
        <f t="shared" si="61"/>
        <v>0</v>
      </c>
      <c r="U1974" s="190" t="s">
        <v>4997</v>
      </c>
    </row>
    <row r="1975" spans="1:21" x14ac:dyDescent="0.25">
      <c r="A1975" s="192">
        <v>41968</v>
      </c>
      <c r="B1975" s="193">
        <v>4369</v>
      </c>
      <c r="C1975" s="322" t="s">
        <v>4923</v>
      </c>
      <c r="D1975" s="308" t="s">
        <v>4652</v>
      </c>
      <c r="E1975" s="309">
        <v>1771.9</v>
      </c>
      <c r="F1975" s="256">
        <v>41968</v>
      </c>
      <c r="G1975" s="34">
        <v>1771.9</v>
      </c>
      <c r="H1975" s="217">
        <f t="shared" si="62"/>
        <v>0</v>
      </c>
      <c r="I1975" s="32" t="s">
        <v>5251</v>
      </c>
      <c r="J1975" s="21"/>
      <c r="K1975" s="21"/>
      <c r="M1975" s="192">
        <v>41946</v>
      </c>
      <c r="N1975" s="193">
        <v>2603</v>
      </c>
      <c r="O1975" s="324" t="s">
        <v>4923</v>
      </c>
      <c r="P1975" s="661" t="s">
        <v>544</v>
      </c>
      <c r="Q1975" s="309">
        <v>12146</v>
      </c>
      <c r="R1975" s="256">
        <v>41947</v>
      </c>
      <c r="S1975" s="42">
        <v>12146</v>
      </c>
      <c r="T1975" s="217">
        <f t="shared" si="61"/>
        <v>0</v>
      </c>
      <c r="U1975" s="50" t="s">
        <v>6049</v>
      </c>
    </row>
    <row r="1976" spans="1:21" x14ac:dyDescent="0.25">
      <c r="A1976" s="192">
        <v>41968</v>
      </c>
      <c r="B1976" s="193">
        <v>4370</v>
      </c>
      <c r="C1976" s="322" t="s">
        <v>4923</v>
      </c>
      <c r="D1976" s="308" t="s">
        <v>4633</v>
      </c>
      <c r="E1976" s="309">
        <v>4359.6000000000004</v>
      </c>
      <c r="F1976" s="412" t="s">
        <v>6784</v>
      </c>
      <c r="G1976" s="40">
        <v>4359.6000000000004</v>
      </c>
      <c r="H1976" s="217">
        <f t="shared" si="62"/>
        <v>0</v>
      </c>
      <c r="I1976" s="32" t="s">
        <v>5000</v>
      </c>
      <c r="J1976" s="21"/>
      <c r="K1976" s="21"/>
      <c r="M1976" s="192">
        <v>41950</v>
      </c>
      <c r="N1976" s="193">
        <v>2944</v>
      </c>
      <c r="O1976" s="324" t="s">
        <v>4923</v>
      </c>
      <c r="P1976" s="308" t="s">
        <v>544</v>
      </c>
      <c r="Q1976" s="309">
        <v>6750</v>
      </c>
      <c r="R1976" s="256">
        <v>41951</v>
      </c>
      <c r="S1976" s="42">
        <v>6750</v>
      </c>
      <c r="T1976" s="217">
        <f t="shared" si="61"/>
        <v>0</v>
      </c>
      <c r="U1976" s="20" t="s">
        <v>5000</v>
      </c>
    </row>
    <row r="1977" spans="1:21" x14ac:dyDescent="0.25">
      <c r="A1977" s="192">
        <v>41968</v>
      </c>
      <c r="B1977" s="193">
        <v>4371</v>
      </c>
      <c r="C1977" s="322" t="s">
        <v>4923</v>
      </c>
      <c r="D1977" s="308" t="s">
        <v>47</v>
      </c>
      <c r="E1977" s="309">
        <v>2452.8000000000002</v>
      </c>
      <c r="F1977" s="256">
        <v>41968</v>
      </c>
      <c r="G1977" s="34">
        <v>2452.8000000000002</v>
      </c>
      <c r="H1977" s="217">
        <f t="shared" si="62"/>
        <v>0</v>
      </c>
      <c r="I1977" s="32" t="s">
        <v>5251</v>
      </c>
      <c r="J1977" s="21"/>
      <c r="K1977" s="21"/>
      <c r="M1977" s="192">
        <v>41944</v>
      </c>
      <c r="N1977" s="193">
        <v>2477</v>
      </c>
      <c r="O1977" s="324" t="s">
        <v>4923</v>
      </c>
      <c r="P1977" s="658" t="s">
        <v>237</v>
      </c>
      <c r="Q1977" s="660">
        <v>27869.5</v>
      </c>
      <c r="R1977" s="256">
        <v>41946</v>
      </c>
      <c r="S1977" s="569">
        <v>27869.5</v>
      </c>
      <c r="T1977" s="77">
        <f t="shared" si="61"/>
        <v>0</v>
      </c>
      <c r="U1977" s="190" t="s">
        <v>4995</v>
      </c>
    </row>
    <row r="1978" spans="1:21" x14ac:dyDescent="0.25">
      <c r="A1978" s="192">
        <v>41968</v>
      </c>
      <c r="B1978" s="193">
        <v>4372</v>
      </c>
      <c r="C1978" s="322" t="s">
        <v>4923</v>
      </c>
      <c r="D1978" s="308" t="s">
        <v>35</v>
      </c>
      <c r="E1978" s="309">
        <v>4685.2</v>
      </c>
      <c r="F1978" s="256">
        <v>41968</v>
      </c>
      <c r="G1978" s="34">
        <v>4685.2</v>
      </c>
      <c r="H1978" s="217">
        <f t="shared" si="62"/>
        <v>0</v>
      </c>
      <c r="I1978" s="32" t="s">
        <v>5251</v>
      </c>
      <c r="J1978" s="21"/>
      <c r="K1978" s="21"/>
      <c r="M1978" s="192">
        <v>41946</v>
      </c>
      <c r="N1978" s="193">
        <v>2568</v>
      </c>
      <c r="O1978" s="324" t="s">
        <v>4923</v>
      </c>
      <c r="P1978" s="661" t="s">
        <v>237</v>
      </c>
      <c r="Q1978" s="309">
        <v>12798.6</v>
      </c>
      <c r="R1978" s="256">
        <v>41946</v>
      </c>
      <c r="S1978" s="229">
        <v>12798.6</v>
      </c>
      <c r="T1978" s="77">
        <f t="shared" si="61"/>
        <v>0</v>
      </c>
      <c r="U1978" s="50" t="s">
        <v>4995</v>
      </c>
    </row>
    <row r="1979" spans="1:21" x14ac:dyDescent="0.25">
      <c r="A1979" s="192">
        <v>41968</v>
      </c>
      <c r="B1979" s="193">
        <v>4373</v>
      </c>
      <c r="C1979" s="322" t="s">
        <v>4923</v>
      </c>
      <c r="D1979" s="308" t="s">
        <v>4826</v>
      </c>
      <c r="E1979" s="309">
        <v>1578.4</v>
      </c>
      <c r="F1979" s="256">
        <v>41968</v>
      </c>
      <c r="G1979" s="34">
        <v>1578.4</v>
      </c>
      <c r="H1979" s="217">
        <f t="shared" si="62"/>
        <v>0</v>
      </c>
      <c r="I1979" s="32" t="s">
        <v>4992</v>
      </c>
      <c r="J1979" s="21"/>
      <c r="K1979" s="21"/>
      <c r="M1979" s="192">
        <v>41947</v>
      </c>
      <c r="N1979" s="193">
        <v>2698</v>
      </c>
      <c r="O1979" s="324" t="s">
        <v>4923</v>
      </c>
      <c r="P1979" s="308" t="s">
        <v>237</v>
      </c>
      <c r="Q1979" s="309">
        <v>2604</v>
      </c>
      <c r="R1979" s="256">
        <v>41947</v>
      </c>
      <c r="S1979" s="42">
        <v>2604</v>
      </c>
      <c r="T1979" s="217">
        <f t="shared" si="61"/>
        <v>0</v>
      </c>
      <c r="U1979" s="190" t="s">
        <v>4992</v>
      </c>
    </row>
    <row r="1980" spans="1:21" x14ac:dyDescent="0.25">
      <c r="A1980" s="192">
        <v>41968</v>
      </c>
      <c r="B1980" s="193">
        <v>4374</v>
      </c>
      <c r="C1980" s="322" t="s">
        <v>4923</v>
      </c>
      <c r="D1980" s="308" t="s">
        <v>4938</v>
      </c>
      <c r="E1980" s="309">
        <v>12936.2</v>
      </c>
      <c r="F1980" s="256">
        <v>41973</v>
      </c>
      <c r="G1980" s="34">
        <v>12936.2</v>
      </c>
      <c r="H1980" s="217">
        <f t="shared" si="62"/>
        <v>0</v>
      </c>
      <c r="I1980" s="32" t="s">
        <v>6049</v>
      </c>
      <c r="J1980" s="21"/>
      <c r="K1980" s="21"/>
      <c r="M1980" s="192">
        <v>41948</v>
      </c>
      <c r="N1980" s="193">
        <v>2787</v>
      </c>
      <c r="O1980" s="324" t="s">
        <v>4923</v>
      </c>
      <c r="P1980" s="308" t="s">
        <v>237</v>
      </c>
      <c r="Q1980" s="309">
        <v>6095.5</v>
      </c>
      <c r="R1980" s="256">
        <v>41949</v>
      </c>
      <c r="S1980" s="42">
        <v>6095.5</v>
      </c>
      <c r="T1980" s="217">
        <f t="shared" si="61"/>
        <v>0</v>
      </c>
      <c r="U1980" s="190" t="s">
        <v>6049</v>
      </c>
    </row>
    <row r="1981" spans="1:21" x14ac:dyDescent="0.25">
      <c r="A1981" s="192">
        <v>41968</v>
      </c>
      <c r="B1981" s="193">
        <v>4375</v>
      </c>
      <c r="C1981" s="322" t="s">
        <v>4923</v>
      </c>
      <c r="D1981" s="308" t="s">
        <v>124</v>
      </c>
      <c r="E1981" s="309">
        <v>6953.4</v>
      </c>
      <c r="F1981" s="256">
        <v>41968</v>
      </c>
      <c r="G1981" s="34">
        <v>6953.4</v>
      </c>
      <c r="H1981" s="217">
        <f t="shared" si="62"/>
        <v>0</v>
      </c>
      <c r="I1981" s="32" t="s">
        <v>5251</v>
      </c>
      <c r="J1981" s="21"/>
      <c r="K1981" s="21"/>
      <c r="M1981" s="192">
        <v>41949</v>
      </c>
      <c r="N1981" s="193">
        <v>2846</v>
      </c>
      <c r="O1981" s="324" t="s">
        <v>4923</v>
      </c>
      <c r="P1981" s="308" t="s">
        <v>237</v>
      </c>
      <c r="Q1981" s="309">
        <v>1516.8</v>
      </c>
      <c r="R1981" s="256">
        <v>41949</v>
      </c>
      <c r="S1981" s="42">
        <v>1516.8</v>
      </c>
      <c r="T1981" s="217">
        <f t="shared" si="61"/>
        <v>0</v>
      </c>
      <c r="U1981" s="190" t="s">
        <v>4995</v>
      </c>
    </row>
    <row r="1982" spans="1:21" x14ac:dyDescent="0.25">
      <c r="A1982" s="192">
        <v>41968</v>
      </c>
      <c r="B1982" s="193">
        <v>4376</v>
      </c>
      <c r="C1982" s="322" t="s">
        <v>4923</v>
      </c>
      <c r="D1982" s="308" t="s">
        <v>949</v>
      </c>
      <c r="E1982" s="309">
        <v>312.8</v>
      </c>
      <c r="F1982" s="256">
        <v>41968</v>
      </c>
      <c r="G1982" s="34">
        <v>312.8</v>
      </c>
      <c r="H1982" s="217">
        <f t="shared" si="62"/>
        <v>0</v>
      </c>
      <c r="I1982" s="32" t="s">
        <v>4992</v>
      </c>
      <c r="J1982" s="21"/>
      <c r="K1982" s="21"/>
      <c r="M1982" s="192">
        <v>41950</v>
      </c>
      <c r="N1982" s="193">
        <v>2906</v>
      </c>
      <c r="O1982" s="324" t="s">
        <v>4923</v>
      </c>
      <c r="P1982" s="308" t="s">
        <v>237</v>
      </c>
      <c r="Q1982" s="309">
        <v>9329.5</v>
      </c>
      <c r="R1982" s="256">
        <v>41950</v>
      </c>
      <c r="S1982" s="42">
        <v>9329.5</v>
      </c>
      <c r="T1982" s="217">
        <f t="shared" si="61"/>
        <v>0</v>
      </c>
      <c r="U1982" s="20" t="s">
        <v>4995</v>
      </c>
    </row>
    <row r="1983" spans="1:21" x14ac:dyDescent="0.25">
      <c r="A1983" s="192">
        <v>41968</v>
      </c>
      <c r="B1983" s="193">
        <v>4377</v>
      </c>
      <c r="C1983" s="322" t="s">
        <v>4923</v>
      </c>
      <c r="D1983" s="308" t="s">
        <v>29</v>
      </c>
      <c r="E1983" s="309">
        <v>7369.6</v>
      </c>
      <c r="F1983" s="256">
        <v>41968</v>
      </c>
      <c r="G1983" s="34">
        <v>7369.6</v>
      </c>
      <c r="H1983" s="217">
        <f t="shared" si="62"/>
        <v>0</v>
      </c>
      <c r="I1983" s="32" t="s">
        <v>5251</v>
      </c>
      <c r="J1983" s="21"/>
      <c r="K1983" s="21"/>
      <c r="M1983" s="192">
        <v>41953</v>
      </c>
      <c r="N1983" s="193">
        <v>3127</v>
      </c>
      <c r="O1983" s="324" t="s">
        <v>4923</v>
      </c>
      <c r="P1983" s="20" t="s">
        <v>237</v>
      </c>
      <c r="Q1983" s="213">
        <v>8418.25</v>
      </c>
      <c r="R1983" s="426"/>
      <c r="S1983" s="286"/>
      <c r="T1983" s="217">
        <f t="shared" si="61"/>
        <v>8418.25</v>
      </c>
      <c r="U1983" s="20" t="s">
        <v>4995</v>
      </c>
    </row>
    <row r="1984" spans="1:21" x14ac:dyDescent="0.25">
      <c r="A1984" s="192">
        <v>41968</v>
      </c>
      <c r="B1984" s="193">
        <v>4378</v>
      </c>
      <c r="C1984" s="322" t="s">
        <v>4923</v>
      </c>
      <c r="D1984" s="308" t="s">
        <v>1040</v>
      </c>
      <c r="E1984" s="309">
        <v>2009.4</v>
      </c>
      <c r="F1984" s="256">
        <v>41968</v>
      </c>
      <c r="G1984" s="34">
        <v>2009.4</v>
      </c>
      <c r="H1984" s="217">
        <f t="shared" si="62"/>
        <v>0</v>
      </c>
      <c r="I1984" s="32" t="s">
        <v>5251</v>
      </c>
      <c r="J1984" s="21"/>
      <c r="K1984" s="21"/>
      <c r="M1984" s="192">
        <v>41953</v>
      </c>
      <c r="N1984" s="193">
        <v>3145</v>
      </c>
      <c r="O1984" s="324" t="s">
        <v>4923</v>
      </c>
      <c r="P1984" s="20" t="s">
        <v>237</v>
      </c>
      <c r="Q1984" s="213">
        <v>723.8</v>
      </c>
      <c r="R1984" s="256">
        <v>41953</v>
      </c>
      <c r="S1984" s="42">
        <v>723.8</v>
      </c>
      <c r="T1984" s="217">
        <f t="shared" si="61"/>
        <v>0</v>
      </c>
      <c r="U1984" s="20" t="s">
        <v>4995</v>
      </c>
    </row>
    <row r="1985" spans="1:21" x14ac:dyDescent="0.25">
      <c r="A1985" s="192">
        <v>41968</v>
      </c>
      <c r="B1985" s="193">
        <v>4379</v>
      </c>
      <c r="C1985" s="322" t="s">
        <v>4923</v>
      </c>
      <c r="D1985" s="308" t="s">
        <v>4322</v>
      </c>
      <c r="E1985" s="309">
        <v>926.4</v>
      </c>
      <c r="F1985" s="256">
        <v>41968</v>
      </c>
      <c r="G1985" s="34">
        <v>926.4</v>
      </c>
      <c r="H1985" s="217">
        <f t="shared" si="62"/>
        <v>0</v>
      </c>
      <c r="I1985" s="32" t="s">
        <v>5251</v>
      </c>
      <c r="J1985" s="21"/>
      <c r="K1985" s="21"/>
      <c r="M1985" s="192">
        <v>41956</v>
      </c>
      <c r="N1985" s="193">
        <v>3424</v>
      </c>
      <c r="O1985" s="324" t="s">
        <v>4923</v>
      </c>
      <c r="P1985" s="308" t="s">
        <v>237</v>
      </c>
      <c r="Q1985" s="309">
        <v>6582.6</v>
      </c>
      <c r="R1985" s="256">
        <v>41956</v>
      </c>
      <c r="S1985" s="34">
        <v>6582.6</v>
      </c>
      <c r="T1985" s="217">
        <f t="shared" si="61"/>
        <v>0</v>
      </c>
      <c r="U1985" s="32" t="s">
        <v>4995</v>
      </c>
    </row>
    <row r="1986" spans="1:21" x14ac:dyDescent="0.25">
      <c r="A1986" s="192">
        <v>41968</v>
      </c>
      <c r="B1986" s="193">
        <v>4380</v>
      </c>
      <c r="C1986" s="322" t="s">
        <v>4923</v>
      </c>
      <c r="D1986" s="308" t="s">
        <v>35</v>
      </c>
      <c r="E1986" s="309">
        <v>518.4</v>
      </c>
      <c r="F1986" s="256">
        <v>41968</v>
      </c>
      <c r="G1986" s="34">
        <v>518.4</v>
      </c>
      <c r="H1986" s="217">
        <f t="shared" si="62"/>
        <v>0</v>
      </c>
      <c r="I1986" s="32" t="s">
        <v>5251</v>
      </c>
      <c r="J1986" s="21"/>
      <c r="K1986" s="21"/>
      <c r="M1986" s="192">
        <v>41960</v>
      </c>
      <c r="N1986" s="193">
        <v>3733</v>
      </c>
      <c r="O1986" s="324" t="s">
        <v>4923</v>
      </c>
      <c r="P1986" s="20" t="s">
        <v>237</v>
      </c>
      <c r="Q1986" s="213">
        <v>1226.4000000000001</v>
      </c>
      <c r="R1986" s="256">
        <v>41960</v>
      </c>
      <c r="S1986" s="229">
        <v>1226.4000000000001</v>
      </c>
      <c r="T1986" s="217">
        <f t="shared" si="61"/>
        <v>0</v>
      </c>
      <c r="U1986" s="190" t="s">
        <v>4995</v>
      </c>
    </row>
    <row r="1987" spans="1:21" x14ac:dyDescent="0.25">
      <c r="A1987" s="192">
        <v>41968</v>
      </c>
      <c r="B1987" s="193">
        <v>4381</v>
      </c>
      <c r="C1987" s="322" t="s">
        <v>4923</v>
      </c>
      <c r="D1987" s="308" t="s">
        <v>4681</v>
      </c>
      <c r="E1987" s="309">
        <v>4012</v>
      </c>
      <c r="F1987" s="256">
        <v>41968</v>
      </c>
      <c r="G1987" s="34">
        <v>4012</v>
      </c>
      <c r="H1987" s="217">
        <f t="shared" si="62"/>
        <v>0</v>
      </c>
      <c r="I1987" s="32" t="s">
        <v>4992</v>
      </c>
      <c r="J1987" s="21"/>
      <c r="K1987" s="21"/>
      <c r="M1987" s="192">
        <v>41965</v>
      </c>
      <c r="N1987" s="193">
        <v>4147</v>
      </c>
      <c r="O1987" s="322" t="s">
        <v>4923</v>
      </c>
      <c r="P1987" s="308" t="s">
        <v>237</v>
      </c>
      <c r="Q1987" s="309">
        <v>551</v>
      </c>
      <c r="R1987" s="256">
        <v>41965</v>
      </c>
      <c r="S1987" s="34">
        <v>551</v>
      </c>
      <c r="T1987" s="217">
        <f t="shared" ref="T1987:T2050" si="63">Q1987-S1987</f>
        <v>0</v>
      </c>
      <c r="U1987" s="108" t="s">
        <v>4995</v>
      </c>
    </row>
    <row r="1988" spans="1:21" x14ac:dyDescent="0.25">
      <c r="A1988" s="192">
        <v>41968</v>
      </c>
      <c r="B1988" s="193">
        <v>4382</v>
      </c>
      <c r="C1988" s="322" t="s">
        <v>4923</v>
      </c>
      <c r="D1988" s="308" t="s">
        <v>22</v>
      </c>
      <c r="E1988" s="309">
        <v>1478.4</v>
      </c>
      <c r="F1988" s="256">
        <v>41968</v>
      </c>
      <c r="G1988" s="34">
        <v>1478.4</v>
      </c>
      <c r="H1988" s="217">
        <f t="shared" si="62"/>
        <v>0</v>
      </c>
      <c r="I1988" s="32" t="s">
        <v>4992</v>
      </c>
      <c r="J1988" s="21"/>
      <c r="K1988" s="21"/>
      <c r="M1988" s="192">
        <v>41967</v>
      </c>
      <c r="N1988" s="193">
        <v>4297</v>
      </c>
      <c r="O1988" s="322" t="s">
        <v>4923</v>
      </c>
      <c r="P1988" s="308" t="s">
        <v>237</v>
      </c>
      <c r="Q1988" s="309">
        <v>1377.6</v>
      </c>
      <c r="R1988" s="368">
        <v>41968</v>
      </c>
      <c r="S1988" s="42">
        <v>1377.6</v>
      </c>
      <c r="T1988" s="217">
        <f t="shared" si="63"/>
        <v>0</v>
      </c>
      <c r="U1988" s="190" t="s">
        <v>4995</v>
      </c>
    </row>
    <row r="1989" spans="1:21" x14ac:dyDescent="0.25">
      <c r="A1989" s="192">
        <v>41968</v>
      </c>
      <c r="B1989" s="193">
        <v>4383</v>
      </c>
      <c r="C1989" s="322" t="s">
        <v>4923</v>
      </c>
      <c r="D1989" s="308" t="s">
        <v>3366</v>
      </c>
      <c r="E1989" s="309">
        <v>1812</v>
      </c>
      <c r="F1989" s="256">
        <v>41968</v>
      </c>
      <c r="G1989" s="34">
        <v>1812</v>
      </c>
      <c r="H1989" s="217">
        <f t="shared" si="62"/>
        <v>0</v>
      </c>
      <c r="I1989" s="32" t="s">
        <v>5010</v>
      </c>
      <c r="J1989" s="21"/>
      <c r="K1989" s="21"/>
      <c r="M1989" s="192">
        <v>41968</v>
      </c>
      <c r="N1989" s="193">
        <v>4396</v>
      </c>
      <c r="O1989" s="322" t="s">
        <v>4923</v>
      </c>
      <c r="P1989" s="308" t="s">
        <v>237</v>
      </c>
      <c r="Q1989" s="309">
        <v>836</v>
      </c>
      <c r="R1989" s="256">
        <v>41968</v>
      </c>
      <c r="S1989" s="34">
        <v>836</v>
      </c>
      <c r="T1989" s="217">
        <f t="shared" si="63"/>
        <v>0</v>
      </c>
      <c r="U1989" s="32" t="s">
        <v>4995</v>
      </c>
    </row>
    <row r="1990" spans="1:21" x14ac:dyDescent="0.25">
      <c r="A1990" s="192">
        <v>41968</v>
      </c>
      <c r="B1990" s="193">
        <v>4384</v>
      </c>
      <c r="C1990" s="322" t="s">
        <v>4923</v>
      </c>
      <c r="D1990" s="308" t="s">
        <v>79</v>
      </c>
      <c r="E1990" s="309">
        <v>57218.239999999998</v>
      </c>
      <c r="F1990" s="412">
        <v>41975</v>
      </c>
      <c r="G1990" s="40">
        <v>57218.239999999998</v>
      </c>
      <c r="H1990" s="217">
        <f t="shared" si="62"/>
        <v>0</v>
      </c>
      <c r="I1990" s="32" t="s">
        <v>5000</v>
      </c>
      <c r="J1990" s="21"/>
      <c r="K1990" s="21"/>
      <c r="M1990" s="192">
        <v>41946</v>
      </c>
      <c r="N1990" s="193">
        <v>2605</v>
      </c>
      <c r="O1990" s="324" t="s">
        <v>4923</v>
      </c>
      <c r="P1990" s="661" t="s">
        <v>96</v>
      </c>
      <c r="Q1990" s="309">
        <v>171592.2</v>
      </c>
      <c r="R1990" s="256">
        <v>41946</v>
      </c>
      <c r="S1990" s="42">
        <v>171592.2</v>
      </c>
      <c r="T1990" s="217">
        <f t="shared" si="63"/>
        <v>0</v>
      </c>
      <c r="U1990" s="50" t="s">
        <v>5000</v>
      </c>
    </row>
    <row r="1991" spans="1:21" x14ac:dyDescent="0.25">
      <c r="A1991" s="192">
        <v>41968</v>
      </c>
      <c r="B1991" s="193">
        <v>4385</v>
      </c>
      <c r="C1991" s="322" t="s">
        <v>4923</v>
      </c>
      <c r="D1991" s="308" t="s">
        <v>2504</v>
      </c>
      <c r="E1991" s="309">
        <v>55653.67</v>
      </c>
      <c r="F1991" s="256">
        <v>41973</v>
      </c>
      <c r="G1991" s="34">
        <v>55653.67</v>
      </c>
      <c r="H1991" s="217">
        <f t="shared" si="62"/>
        <v>0</v>
      </c>
      <c r="I1991" s="32" t="s">
        <v>5000</v>
      </c>
      <c r="J1991" s="21"/>
      <c r="K1991" s="21"/>
      <c r="M1991" s="192">
        <v>41947</v>
      </c>
      <c r="N1991" s="193">
        <v>2652</v>
      </c>
      <c r="O1991" s="324" t="s">
        <v>4923</v>
      </c>
      <c r="P1991" s="661" t="s">
        <v>96</v>
      </c>
      <c r="Q1991" s="309">
        <v>136160.64000000001</v>
      </c>
      <c r="R1991" s="256">
        <v>41954</v>
      </c>
      <c r="S1991" s="42">
        <v>136160.64000000001</v>
      </c>
      <c r="T1991" s="217">
        <f t="shared" si="63"/>
        <v>0</v>
      </c>
      <c r="U1991" s="50" t="s">
        <v>4997</v>
      </c>
    </row>
    <row r="1992" spans="1:21" x14ac:dyDescent="0.25">
      <c r="A1992" s="192">
        <v>41968</v>
      </c>
      <c r="B1992" s="193">
        <v>4386</v>
      </c>
      <c r="C1992" s="322" t="s">
        <v>4923</v>
      </c>
      <c r="D1992" s="308" t="s">
        <v>123</v>
      </c>
      <c r="E1992" s="309">
        <v>5970.5</v>
      </c>
      <c r="F1992" s="256">
        <v>41968</v>
      </c>
      <c r="G1992" s="34">
        <v>5970.5</v>
      </c>
      <c r="H1992" s="217">
        <f t="shared" ref="H1992:H2055" si="64">E1992-G1992</f>
        <v>0</v>
      </c>
      <c r="I1992" s="32" t="s">
        <v>4992</v>
      </c>
      <c r="J1992" s="21"/>
      <c r="K1992" s="21"/>
      <c r="M1992" s="192">
        <v>41953</v>
      </c>
      <c r="N1992" s="193">
        <v>3171</v>
      </c>
      <c r="O1992" s="324" t="s">
        <v>4923</v>
      </c>
      <c r="P1992" s="20" t="s">
        <v>96</v>
      </c>
      <c r="Q1992" s="213">
        <v>28227.599999999999</v>
      </c>
      <c r="R1992" s="256">
        <v>41954</v>
      </c>
      <c r="S1992" s="42">
        <v>28227.599999999999</v>
      </c>
      <c r="T1992" s="217">
        <f t="shared" si="63"/>
        <v>0</v>
      </c>
      <c r="U1992" s="190" t="s">
        <v>6049</v>
      </c>
    </row>
    <row r="1993" spans="1:21" x14ac:dyDescent="0.25">
      <c r="A1993" s="192">
        <v>41968</v>
      </c>
      <c r="B1993" s="193">
        <v>4387</v>
      </c>
      <c r="C1993" s="322" t="s">
        <v>4923</v>
      </c>
      <c r="D1993" s="308" t="s">
        <v>4918</v>
      </c>
      <c r="E1993" s="309">
        <v>12334.8</v>
      </c>
      <c r="F1993" s="256">
        <v>41969</v>
      </c>
      <c r="G1993" s="34">
        <v>12334.8</v>
      </c>
      <c r="H1993" s="217">
        <f t="shared" si="64"/>
        <v>0</v>
      </c>
      <c r="I1993" s="32" t="s">
        <v>4997</v>
      </c>
      <c r="J1993" s="21"/>
      <c r="K1993" s="21"/>
      <c r="M1993" s="192">
        <v>41956</v>
      </c>
      <c r="N1993" s="193">
        <v>3433</v>
      </c>
      <c r="O1993" s="324" t="s">
        <v>4923</v>
      </c>
      <c r="P1993" s="308" t="s">
        <v>96</v>
      </c>
      <c r="Q1993" s="309">
        <v>61250</v>
      </c>
      <c r="R1993" s="256">
        <v>41960</v>
      </c>
      <c r="S1993" s="34">
        <v>61250</v>
      </c>
      <c r="T1993" s="217">
        <f t="shared" si="63"/>
        <v>0</v>
      </c>
      <c r="U1993" s="32" t="s">
        <v>5000</v>
      </c>
    </row>
    <row r="1994" spans="1:21" x14ac:dyDescent="0.25">
      <c r="A1994" s="192">
        <v>41968</v>
      </c>
      <c r="B1994" s="193">
        <v>4388</v>
      </c>
      <c r="C1994" s="322" t="s">
        <v>4923</v>
      </c>
      <c r="D1994" s="308" t="s">
        <v>4915</v>
      </c>
      <c r="E1994" s="309">
        <v>3123.4</v>
      </c>
      <c r="F1994" s="256">
        <v>41968</v>
      </c>
      <c r="G1994" s="34">
        <v>3123.4</v>
      </c>
      <c r="H1994" s="217">
        <f t="shared" si="64"/>
        <v>0</v>
      </c>
      <c r="I1994" s="32" t="s">
        <v>6617</v>
      </c>
      <c r="J1994" s="21"/>
      <c r="K1994" s="21"/>
      <c r="M1994" s="192">
        <v>41960</v>
      </c>
      <c r="N1994" s="193">
        <v>3688</v>
      </c>
      <c r="O1994" s="324" t="s">
        <v>4923</v>
      </c>
      <c r="P1994" s="577" t="s">
        <v>96</v>
      </c>
      <c r="Q1994" s="213">
        <v>62008</v>
      </c>
      <c r="R1994" s="256">
        <v>41960</v>
      </c>
      <c r="S1994" s="229">
        <v>62008</v>
      </c>
      <c r="T1994" s="217">
        <f t="shared" si="63"/>
        <v>0</v>
      </c>
      <c r="U1994" s="20" t="s">
        <v>6049</v>
      </c>
    </row>
    <row r="1995" spans="1:21" x14ac:dyDescent="0.25">
      <c r="A1995" s="192">
        <v>41968</v>
      </c>
      <c r="B1995" s="193">
        <v>4389</v>
      </c>
      <c r="C1995" s="322" t="s">
        <v>4923</v>
      </c>
      <c r="D1995" s="308" t="s">
        <v>2382</v>
      </c>
      <c r="E1995" s="309">
        <v>5949.4</v>
      </c>
      <c r="F1995" s="256">
        <v>41969</v>
      </c>
      <c r="G1995" s="34">
        <v>5949.4</v>
      </c>
      <c r="H1995" s="217">
        <f t="shared" si="64"/>
        <v>0</v>
      </c>
      <c r="I1995" s="32" t="s">
        <v>4995</v>
      </c>
      <c r="J1995" s="21"/>
      <c r="K1995" s="21"/>
      <c r="M1995" s="192">
        <v>41967</v>
      </c>
      <c r="N1995" s="193">
        <v>4335</v>
      </c>
      <c r="O1995" s="322" t="s">
        <v>4923</v>
      </c>
      <c r="P1995" s="308" t="s">
        <v>96</v>
      </c>
      <c r="Q1995" s="309">
        <v>79772.2</v>
      </c>
      <c r="R1995" s="412">
        <v>41974</v>
      </c>
      <c r="S1995" s="40">
        <v>79772.2</v>
      </c>
      <c r="T1995" s="217">
        <f t="shared" si="63"/>
        <v>0</v>
      </c>
      <c r="U1995" s="32" t="s">
        <v>4997</v>
      </c>
    </row>
    <row r="1996" spans="1:21" x14ac:dyDescent="0.25">
      <c r="A1996" s="192">
        <v>41968</v>
      </c>
      <c r="B1996" s="193">
        <v>4390</v>
      </c>
      <c r="C1996" s="322" t="s">
        <v>4923</v>
      </c>
      <c r="D1996" s="308" t="s">
        <v>1693</v>
      </c>
      <c r="E1996" s="309">
        <v>3118.5</v>
      </c>
      <c r="F1996" s="256">
        <v>41968</v>
      </c>
      <c r="G1996" s="34">
        <v>3118.5</v>
      </c>
      <c r="H1996" s="217">
        <f t="shared" si="64"/>
        <v>0</v>
      </c>
      <c r="I1996" s="32" t="s">
        <v>4992</v>
      </c>
      <c r="J1996" s="21"/>
      <c r="K1996" s="21"/>
      <c r="M1996" s="192">
        <v>41969</v>
      </c>
      <c r="N1996" s="193">
        <v>4481</v>
      </c>
      <c r="O1996" s="322" t="s">
        <v>4923</v>
      </c>
      <c r="P1996" s="308" t="s">
        <v>96</v>
      </c>
      <c r="Q1996" s="309">
        <v>60000</v>
      </c>
      <c r="R1996" s="412">
        <v>41974</v>
      </c>
      <c r="S1996" s="40">
        <v>60000</v>
      </c>
      <c r="T1996" s="217">
        <f t="shared" si="63"/>
        <v>0</v>
      </c>
      <c r="U1996" s="108" t="s">
        <v>6049</v>
      </c>
    </row>
    <row r="1997" spans="1:21" x14ac:dyDescent="0.25">
      <c r="A1997" s="192">
        <v>41968</v>
      </c>
      <c r="B1997" s="193">
        <v>4391</v>
      </c>
      <c r="C1997" s="322" t="s">
        <v>4923</v>
      </c>
      <c r="D1997" s="308" t="s">
        <v>6120</v>
      </c>
      <c r="E1997" s="309">
        <v>3150</v>
      </c>
      <c r="F1997" s="412">
        <v>41976</v>
      </c>
      <c r="G1997" s="40">
        <v>3150</v>
      </c>
      <c r="H1997" s="217">
        <f t="shared" si="64"/>
        <v>0</v>
      </c>
      <c r="I1997" s="32" t="s">
        <v>6049</v>
      </c>
      <c r="J1997" s="21"/>
      <c r="K1997" s="21"/>
      <c r="M1997" s="192">
        <v>41971</v>
      </c>
      <c r="N1997" s="193">
        <v>4695</v>
      </c>
      <c r="O1997" s="322" t="s">
        <v>4923</v>
      </c>
      <c r="P1997" s="308" t="s">
        <v>6752</v>
      </c>
      <c r="Q1997" s="309">
        <v>2756.55</v>
      </c>
      <c r="R1997" s="256">
        <v>41973</v>
      </c>
      <c r="S1997" s="229">
        <v>2756.55</v>
      </c>
      <c r="T1997" s="217">
        <f t="shared" si="63"/>
        <v>0</v>
      </c>
      <c r="U1997" s="20" t="s">
        <v>6049</v>
      </c>
    </row>
    <row r="1998" spans="1:21" x14ac:dyDescent="0.25">
      <c r="A1998" s="192">
        <v>41968</v>
      </c>
      <c r="B1998" s="193">
        <v>4392</v>
      </c>
      <c r="C1998" s="322" t="s">
        <v>4923</v>
      </c>
      <c r="D1998" s="308" t="s">
        <v>4661</v>
      </c>
      <c r="E1998" s="309">
        <v>8666.2000000000007</v>
      </c>
      <c r="F1998" s="256">
        <v>41968</v>
      </c>
      <c r="G1998" s="34">
        <v>8666.2000000000007</v>
      </c>
      <c r="H1998" s="217">
        <f t="shared" si="64"/>
        <v>0</v>
      </c>
      <c r="I1998" s="32" t="s">
        <v>4995</v>
      </c>
      <c r="J1998" s="21"/>
      <c r="K1998" s="21"/>
      <c r="M1998" s="192">
        <v>41944</v>
      </c>
      <c r="N1998" s="193">
        <v>2456</v>
      </c>
      <c r="O1998" s="324" t="s">
        <v>4923</v>
      </c>
      <c r="P1998" s="308" t="s">
        <v>6527</v>
      </c>
      <c r="Q1998" s="309">
        <v>640</v>
      </c>
      <c r="R1998" s="256">
        <v>41944</v>
      </c>
      <c r="S1998" s="42">
        <v>640</v>
      </c>
      <c r="T1998" s="77">
        <f t="shared" si="63"/>
        <v>0</v>
      </c>
      <c r="U1998" s="190" t="s">
        <v>6049</v>
      </c>
    </row>
    <row r="1999" spans="1:21" x14ac:dyDescent="0.25">
      <c r="A1999" s="192">
        <v>41968</v>
      </c>
      <c r="B1999" s="193">
        <v>4393</v>
      </c>
      <c r="C1999" s="322" t="s">
        <v>4923</v>
      </c>
      <c r="D1999" s="308" t="s">
        <v>4740</v>
      </c>
      <c r="E1999" s="309">
        <v>3385.6</v>
      </c>
      <c r="F1999" s="256">
        <v>41968</v>
      </c>
      <c r="G1999" s="34">
        <v>3385.6</v>
      </c>
      <c r="H1999" s="217">
        <f t="shared" si="64"/>
        <v>0</v>
      </c>
      <c r="I1999" s="32" t="s">
        <v>4992</v>
      </c>
      <c r="J1999" s="21"/>
      <c r="K1999" s="21"/>
      <c r="M1999" s="192">
        <v>41951</v>
      </c>
      <c r="N1999" s="193">
        <v>3049</v>
      </c>
      <c r="O1999" s="324" t="s">
        <v>4923</v>
      </c>
      <c r="P1999" s="20" t="s">
        <v>6659</v>
      </c>
      <c r="Q1999" s="213">
        <v>27023.85</v>
      </c>
      <c r="R1999" s="421" t="s">
        <v>6660</v>
      </c>
      <c r="S1999" s="42">
        <f>13814+13209.85</f>
        <v>27023.85</v>
      </c>
      <c r="T1999" s="217">
        <f t="shared" si="63"/>
        <v>0</v>
      </c>
      <c r="U1999" s="20" t="s">
        <v>5000</v>
      </c>
    </row>
    <row r="2000" spans="1:21" x14ac:dyDescent="0.25">
      <c r="A2000" s="192">
        <v>41968</v>
      </c>
      <c r="B2000" s="193">
        <v>4394</v>
      </c>
      <c r="C2000" s="322" t="s">
        <v>4923</v>
      </c>
      <c r="D2000" s="308" t="s">
        <v>4953</v>
      </c>
      <c r="E2000" s="309">
        <v>8380.2000000000007</v>
      </c>
      <c r="F2000" s="256">
        <v>41969</v>
      </c>
      <c r="G2000" s="34">
        <v>8380.2000000000007</v>
      </c>
      <c r="H2000" s="217">
        <f t="shared" si="64"/>
        <v>0</v>
      </c>
      <c r="I2000" s="32" t="s">
        <v>4995</v>
      </c>
      <c r="J2000" s="21"/>
      <c r="K2000" s="21"/>
      <c r="M2000" s="192">
        <v>41967</v>
      </c>
      <c r="N2000" s="193">
        <v>4338</v>
      </c>
      <c r="O2000" s="322" t="s">
        <v>4923</v>
      </c>
      <c r="P2000" s="308" t="s">
        <v>6741</v>
      </c>
      <c r="Q2000" s="309">
        <v>640</v>
      </c>
      <c r="R2000" s="256">
        <v>41967</v>
      </c>
      <c r="S2000" s="34">
        <v>640</v>
      </c>
      <c r="T2000" s="217">
        <f t="shared" si="63"/>
        <v>0</v>
      </c>
      <c r="U2000" s="32" t="s">
        <v>4992</v>
      </c>
    </row>
    <row r="2001" spans="1:21" x14ac:dyDescent="0.25">
      <c r="A2001" s="192">
        <v>41968</v>
      </c>
      <c r="B2001" s="193">
        <v>4395</v>
      </c>
      <c r="C2001" s="322" t="s">
        <v>4923</v>
      </c>
      <c r="D2001" s="308" t="s">
        <v>83</v>
      </c>
      <c r="E2001" s="309">
        <v>2946.9</v>
      </c>
      <c r="F2001" s="256">
        <v>41968</v>
      </c>
      <c r="G2001" s="34">
        <v>2946.9</v>
      </c>
      <c r="H2001" s="217">
        <f t="shared" si="64"/>
        <v>0</v>
      </c>
      <c r="I2001" s="32" t="s">
        <v>4995</v>
      </c>
      <c r="J2001" s="21"/>
      <c r="K2001" s="21"/>
      <c r="M2001" s="192">
        <v>41946</v>
      </c>
      <c r="N2001" s="193">
        <v>2614</v>
      </c>
      <c r="O2001" s="324" t="s">
        <v>4923</v>
      </c>
      <c r="P2001" s="661" t="s">
        <v>743</v>
      </c>
      <c r="Q2001" s="309">
        <v>952.2</v>
      </c>
      <c r="R2001" s="256">
        <v>41947</v>
      </c>
      <c r="S2001" s="42">
        <v>952.2</v>
      </c>
      <c r="T2001" s="217">
        <f t="shared" si="63"/>
        <v>0</v>
      </c>
      <c r="U2001" s="50" t="s">
        <v>4997</v>
      </c>
    </row>
    <row r="2002" spans="1:21" x14ac:dyDescent="0.25">
      <c r="A2002" s="192">
        <v>41968</v>
      </c>
      <c r="B2002" s="193">
        <v>4396</v>
      </c>
      <c r="C2002" s="322" t="s">
        <v>4923</v>
      </c>
      <c r="D2002" s="308" t="s">
        <v>237</v>
      </c>
      <c r="E2002" s="309">
        <v>836</v>
      </c>
      <c r="F2002" s="256">
        <v>41968</v>
      </c>
      <c r="G2002" s="34">
        <v>836</v>
      </c>
      <c r="H2002" s="217">
        <f t="shared" si="64"/>
        <v>0</v>
      </c>
      <c r="I2002" s="32" t="s">
        <v>4995</v>
      </c>
      <c r="J2002" s="21"/>
      <c r="K2002" s="21"/>
      <c r="M2002" s="192">
        <v>41958</v>
      </c>
      <c r="N2002" s="193">
        <v>3612</v>
      </c>
      <c r="O2002" s="324" t="s">
        <v>4923</v>
      </c>
      <c r="P2002" s="20" t="s">
        <v>743</v>
      </c>
      <c r="Q2002" s="213">
        <v>765</v>
      </c>
      <c r="R2002" s="256">
        <v>41960</v>
      </c>
      <c r="S2002" s="42">
        <v>765</v>
      </c>
      <c r="T2002" s="217">
        <f t="shared" si="63"/>
        <v>0</v>
      </c>
      <c r="U2002" s="190" t="s">
        <v>4992</v>
      </c>
    </row>
    <row r="2003" spans="1:21" x14ac:dyDescent="0.25">
      <c r="A2003" s="192">
        <v>41968</v>
      </c>
      <c r="B2003" s="193">
        <v>4397</v>
      </c>
      <c r="C2003" s="322" t="s">
        <v>4923</v>
      </c>
      <c r="D2003" s="308" t="s">
        <v>133</v>
      </c>
      <c r="E2003" s="309">
        <v>21788.1</v>
      </c>
      <c r="F2003" s="256">
        <v>41968</v>
      </c>
      <c r="G2003" s="42">
        <v>21788.1</v>
      </c>
      <c r="H2003" s="217">
        <f t="shared" si="64"/>
        <v>0</v>
      </c>
      <c r="I2003" s="32" t="s">
        <v>4992</v>
      </c>
      <c r="J2003" s="21"/>
      <c r="K2003" s="21"/>
      <c r="M2003" s="192">
        <v>41965</v>
      </c>
      <c r="N2003" s="193">
        <v>4193</v>
      </c>
      <c r="O2003" s="322" t="s">
        <v>4923</v>
      </c>
      <c r="P2003" s="308" t="s">
        <v>743</v>
      </c>
      <c r="Q2003" s="309">
        <v>755</v>
      </c>
      <c r="R2003" s="256">
        <v>41967</v>
      </c>
      <c r="S2003" s="34">
        <v>755</v>
      </c>
      <c r="T2003" s="217">
        <f t="shared" si="63"/>
        <v>0</v>
      </c>
      <c r="U2003" s="32" t="s">
        <v>4995</v>
      </c>
    </row>
    <row r="2004" spans="1:21" x14ac:dyDescent="0.25">
      <c r="A2004" s="192">
        <v>41968</v>
      </c>
      <c r="B2004" s="193">
        <v>4398</v>
      </c>
      <c r="C2004" s="322" t="s">
        <v>4923</v>
      </c>
      <c r="D2004" s="308" t="s">
        <v>2714</v>
      </c>
      <c r="E2004" s="309">
        <v>4284</v>
      </c>
      <c r="F2004" s="256">
        <v>41968</v>
      </c>
      <c r="G2004" s="42">
        <v>4284</v>
      </c>
      <c r="H2004" s="217">
        <f t="shared" si="64"/>
        <v>0</v>
      </c>
      <c r="I2004" s="32" t="s">
        <v>4995</v>
      </c>
      <c r="J2004" s="21"/>
      <c r="K2004" s="21"/>
      <c r="M2004" s="192">
        <v>41951</v>
      </c>
      <c r="N2004" s="193">
        <v>2988</v>
      </c>
      <c r="O2004" s="324" t="s">
        <v>4923</v>
      </c>
      <c r="P2004" s="20" t="s">
        <v>2133</v>
      </c>
      <c r="Q2004" s="213">
        <v>300</v>
      </c>
      <c r="R2004" s="256">
        <v>41951</v>
      </c>
      <c r="S2004" s="42">
        <v>300</v>
      </c>
      <c r="T2004" s="217">
        <f t="shared" si="63"/>
        <v>0</v>
      </c>
      <c r="U2004" s="20" t="s">
        <v>4992</v>
      </c>
    </row>
    <row r="2005" spans="1:21" x14ac:dyDescent="0.25">
      <c r="A2005" s="192">
        <v>41968</v>
      </c>
      <c r="B2005" s="193">
        <v>4399</v>
      </c>
      <c r="C2005" s="322" t="s">
        <v>4923</v>
      </c>
      <c r="D2005" s="308" t="s">
        <v>494</v>
      </c>
      <c r="E2005" s="309">
        <v>8598.4</v>
      </c>
      <c r="F2005" s="256">
        <v>41968</v>
      </c>
      <c r="G2005" s="42">
        <v>8598.4</v>
      </c>
      <c r="H2005" s="217">
        <f t="shared" si="64"/>
        <v>0</v>
      </c>
      <c r="I2005" s="32" t="s">
        <v>6049</v>
      </c>
      <c r="J2005" s="21"/>
      <c r="K2005" s="21"/>
      <c r="M2005" s="192">
        <v>41960</v>
      </c>
      <c r="N2005" s="193">
        <v>3722</v>
      </c>
      <c r="O2005" s="324" t="s">
        <v>4923</v>
      </c>
      <c r="P2005" s="20" t="s">
        <v>2133</v>
      </c>
      <c r="Q2005" s="213">
        <v>265</v>
      </c>
      <c r="R2005" s="256">
        <v>41960</v>
      </c>
      <c r="S2005" s="229">
        <v>265</v>
      </c>
      <c r="T2005" s="217">
        <f t="shared" si="63"/>
        <v>0</v>
      </c>
      <c r="U2005" s="190" t="s">
        <v>4992</v>
      </c>
    </row>
    <row r="2006" spans="1:21" x14ac:dyDescent="0.25">
      <c r="A2006" s="192">
        <v>41968</v>
      </c>
      <c r="B2006" s="193">
        <v>4400</v>
      </c>
      <c r="C2006" s="322" t="s">
        <v>4923</v>
      </c>
      <c r="D2006" s="308" t="s">
        <v>52</v>
      </c>
      <c r="E2006" s="309">
        <v>2726.4</v>
      </c>
      <c r="F2006" s="256">
        <v>41968</v>
      </c>
      <c r="G2006" s="42">
        <v>2726.4</v>
      </c>
      <c r="H2006" s="217">
        <f t="shared" si="64"/>
        <v>0</v>
      </c>
      <c r="I2006" s="32" t="s">
        <v>6049</v>
      </c>
      <c r="J2006" s="21"/>
      <c r="K2006" s="21"/>
      <c r="M2006" s="192">
        <v>41946</v>
      </c>
      <c r="N2006" s="193">
        <v>2610</v>
      </c>
      <c r="O2006" s="324" t="s">
        <v>4923</v>
      </c>
      <c r="P2006" s="661" t="s">
        <v>142</v>
      </c>
      <c r="Q2006" s="309">
        <v>1444.8</v>
      </c>
      <c r="R2006" s="256">
        <v>41947</v>
      </c>
      <c r="S2006" s="42">
        <v>1444.8</v>
      </c>
      <c r="T2006" s="217">
        <f t="shared" si="63"/>
        <v>0</v>
      </c>
      <c r="U2006" s="50" t="s">
        <v>4997</v>
      </c>
    </row>
    <row r="2007" spans="1:21" x14ac:dyDescent="0.25">
      <c r="A2007" s="192">
        <v>41968</v>
      </c>
      <c r="B2007" s="193">
        <v>4401</v>
      </c>
      <c r="C2007" s="322" t="s">
        <v>4923</v>
      </c>
      <c r="D2007" s="308" t="s">
        <v>4590</v>
      </c>
      <c r="E2007" s="309">
        <v>220.8</v>
      </c>
      <c r="F2007" s="256">
        <v>41968</v>
      </c>
      <c r="G2007" s="42">
        <v>220.8</v>
      </c>
      <c r="H2007" s="217">
        <f t="shared" si="64"/>
        <v>0</v>
      </c>
      <c r="I2007" s="32" t="s">
        <v>4992</v>
      </c>
      <c r="J2007" s="21"/>
      <c r="K2007" s="21"/>
      <c r="M2007" s="192">
        <v>41947</v>
      </c>
      <c r="N2007" s="193">
        <v>2685</v>
      </c>
      <c r="O2007" s="324" t="s">
        <v>4923</v>
      </c>
      <c r="P2007" s="661" t="s">
        <v>142</v>
      </c>
      <c r="Q2007" s="309">
        <v>904</v>
      </c>
      <c r="R2007" s="256">
        <v>41947</v>
      </c>
      <c r="S2007" s="42">
        <v>904</v>
      </c>
      <c r="T2007" s="217">
        <f t="shared" si="63"/>
        <v>0</v>
      </c>
      <c r="U2007" s="50" t="s">
        <v>6049</v>
      </c>
    </row>
    <row r="2008" spans="1:21" x14ac:dyDescent="0.25">
      <c r="A2008" s="192">
        <v>41968</v>
      </c>
      <c r="B2008" s="193">
        <v>4402</v>
      </c>
      <c r="C2008" s="322" t="s">
        <v>4923</v>
      </c>
      <c r="D2008" s="308" t="s">
        <v>4702</v>
      </c>
      <c r="E2008" s="309">
        <v>356.4</v>
      </c>
      <c r="F2008" s="256">
        <v>41968</v>
      </c>
      <c r="G2008" s="42">
        <v>356.4</v>
      </c>
      <c r="H2008" s="217">
        <f t="shared" si="64"/>
        <v>0</v>
      </c>
      <c r="I2008" s="32" t="s">
        <v>4992</v>
      </c>
      <c r="J2008" s="21"/>
      <c r="K2008" s="21"/>
      <c r="M2008" s="192">
        <v>41950</v>
      </c>
      <c r="N2008" s="193">
        <v>2932</v>
      </c>
      <c r="O2008" s="324" t="s">
        <v>4923</v>
      </c>
      <c r="P2008" s="308" t="s">
        <v>142</v>
      </c>
      <c r="Q2008" s="309">
        <v>1539.2</v>
      </c>
      <c r="R2008" s="256">
        <v>41951</v>
      </c>
      <c r="S2008" s="42">
        <v>1539.2</v>
      </c>
      <c r="T2008" s="217">
        <f t="shared" si="63"/>
        <v>0</v>
      </c>
      <c r="U2008" s="20" t="s">
        <v>6049</v>
      </c>
    </row>
    <row r="2009" spans="1:21" x14ac:dyDescent="0.25">
      <c r="A2009" s="192">
        <v>41968</v>
      </c>
      <c r="B2009" s="193">
        <v>4403</v>
      </c>
      <c r="C2009" s="322" t="s">
        <v>4923</v>
      </c>
      <c r="D2009" s="308" t="s">
        <v>6743</v>
      </c>
      <c r="E2009" s="309">
        <v>56932</v>
      </c>
      <c r="F2009" s="256">
        <v>41968</v>
      </c>
      <c r="G2009" s="42">
        <v>56932</v>
      </c>
      <c r="H2009" s="217">
        <f t="shared" si="64"/>
        <v>0</v>
      </c>
      <c r="I2009" s="32" t="s">
        <v>4992</v>
      </c>
      <c r="J2009" s="21"/>
      <c r="K2009" s="21"/>
      <c r="M2009" s="192">
        <v>41951</v>
      </c>
      <c r="N2009" s="193">
        <v>3052</v>
      </c>
      <c r="O2009" s="324" t="s">
        <v>4923</v>
      </c>
      <c r="P2009" s="20" t="s">
        <v>142</v>
      </c>
      <c r="Q2009" s="213">
        <v>2308.8000000000002</v>
      </c>
      <c r="R2009" s="256">
        <v>41953</v>
      </c>
      <c r="S2009" s="42">
        <v>2308.8000000000002</v>
      </c>
      <c r="T2009" s="217">
        <f t="shared" si="63"/>
        <v>0</v>
      </c>
      <c r="U2009" s="20" t="s">
        <v>4997</v>
      </c>
    </row>
    <row r="2010" spans="1:21" x14ac:dyDescent="0.25">
      <c r="A2010" s="192">
        <v>41968</v>
      </c>
      <c r="B2010" s="193">
        <v>4404</v>
      </c>
      <c r="C2010" s="322" t="s">
        <v>4923</v>
      </c>
      <c r="D2010" s="308" t="s">
        <v>6609</v>
      </c>
      <c r="E2010" s="309">
        <v>2432.4</v>
      </c>
      <c r="F2010" s="256">
        <v>41969</v>
      </c>
      <c r="G2010" s="42">
        <v>2432.4</v>
      </c>
      <c r="H2010" s="217">
        <f t="shared" si="64"/>
        <v>0</v>
      </c>
      <c r="I2010" s="32" t="s">
        <v>4997</v>
      </c>
      <c r="J2010" s="21"/>
      <c r="K2010" s="21"/>
      <c r="M2010" s="192">
        <v>41953</v>
      </c>
      <c r="N2010" s="193">
        <v>3184</v>
      </c>
      <c r="O2010" s="324" t="s">
        <v>4923</v>
      </c>
      <c r="P2010" s="20" t="s">
        <v>142</v>
      </c>
      <c r="Q2010" s="213">
        <v>1403.2</v>
      </c>
      <c r="R2010" s="256">
        <v>41954</v>
      </c>
      <c r="S2010" s="42">
        <v>1403.2</v>
      </c>
      <c r="T2010" s="217">
        <f t="shared" si="63"/>
        <v>0</v>
      </c>
      <c r="U2010" s="190" t="s">
        <v>4997</v>
      </c>
    </row>
    <row r="2011" spans="1:21" x14ac:dyDescent="0.25">
      <c r="A2011" s="192">
        <v>41968</v>
      </c>
      <c r="B2011" s="193">
        <v>4405</v>
      </c>
      <c r="C2011" s="322" t="s">
        <v>4923</v>
      </c>
      <c r="D2011" s="308" t="s">
        <v>6609</v>
      </c>
      <c r="E2011" s="309">
        <v>3051</v>
      </c>
      <c r="F2011" s="256">
        <v>41969</v>
      </c>
      <c r="G2011" s="42">
        <v>3051</v>
      </c>
      <c r="H2011" s="217">
        <f t="shared" si="64"/>
        <v>0</v>
      </c>
      <c r="I2011" s="32" t="s">
        <v>4997</v>
      </c>
      <c r="J2011" s="21"/>
      <c r="K2011" s="21"/>
      <c r="M2011" s="192">
        <v>41957</v>
      </c>
      <c r="N2011" s="193">
        <v>3527</v>
      </c>
      <c r="O2011" s="324" t="s">
        <v>4923</v>
      </c>
      <c r="P2011" s="308" t="s">
        <v>142</v>
      </c>
      <c r="Q2011" s="309">
        <v>612</v>
      </c>
      <c r="R2011" s="256">
        <v>41958</v>
      </c>
      <c r="S2011" s="42">
        <v>612</v>
      </c>
      <c r="T2011" s="217">
        <f t="shared" si="63"/>
        <v>0</v>
      </c>
      <c r="U2011" s="190" t="s">
        <v>4997</v>
      </c>
    </row>
    <row r="2012" spans="1:21" x14ac:dyDescent="0.25">
      <c r="A2012" s="192">
        <v>41968</v>
      </c>
      <c r="B2012" s="193">
        <v>4406</v>
      </c>
      <c r="C2012" s="322" t="s">
        <v>4923</v>
      </c>
      <c r="D2012" s="308" t="s">
        <v>142</v>
      </c>
      <c r="E2012" s="309">
        <v>1682</v>
      </c>
      <c r="F2012" s="256">
        <v>41969</v>
      </c>
      <c r="G2012" s="34">
        <v>1682</v>
      </c>
      <c r="H2012" s="217">
        <f t="shared" si="64"/>
        <v>0</v>
      </c>
      <c r="I2012" s="32" t="s">
        <v>4997</v>
      </c>
      <c r="J2012" s="21"/>
      <c r="K2012" s="21"/>
      <c r="M2012" s="192">
        <v>41958</v>
      </c>
      <c r="N2012" s="193">
        <v>3616</v>
      </c>
      <c r="O2012" s="324" t="s">
        <v>4923</v>
      </c>
      <c r="P2012" s="20" t="s">
        <v>142</v>
      </c>
      <c r="Q2012" s="213">
        <v>624</v>
      </c>
      <c r="R2012" s="256">
        <v>41960</v>
      </c>
      <c r="S2012" s="42">
        <v>624</v>
      </c>
      <c r="T2012" s="217">
        <f t="shared" si="63"/>
        <v>0</v>
      </c>
      <c r="U2012" s="190" t="s">
        <v>5000</v>
      </c>
    </row>
    <row r="2013" spans="1:21" x14ac:dyDescent="0.25">
      <c r="A2013" s="192">
        <v>41968</v>
      </c>
      <c r="B2013" s="193">
        <v>4407</v>
      </c>
      <c r="C2013" s="322" t="s">
        <v>4923</v>
      </c>
      <c r="D2013" s="308" t="s">
        <v>1607</v>
      </c>
      <c r="E2013" s="309">
        <v>5072</v>
      </c>
      <c r="F2013" s="256">
        <v>41968</v>
      </c>
      <c r="G2013" s="34">
        <v>5072</v>
      </c>
      <c r="H2013" s="217">
        <f t="shared" si="64"/>
        <v>0</v>
      </c>
      <c r="I2013" s="32" t="s">
        <v>4992</v>
      </c>
      <c r="J2013" s="21"/>
      <c r="K2013" s="21"/>
      <c r="M2013" s="192">
        <v>41961</v>
      </c>
      <c r="N2013" s="193">
        <v>3849</v>
      </c>
      <c r="O2013" s="324" t="s">
        <v>4923</v>
      </c>
      <c r="P2013" s="308" t="s">
        <v>142</v>
      </c>
      <c r="Q2013" s="309">
        <v>1447.5</v>
      </c>
      <c r="R2013" s="256">
        <v>41962</v>
      </c>
      <c r="S2013" s="229">
        <v>1447.5</v>
      </c>
      <c r="T2013" s="217">
        <f t="shared" si="63"/>
        <v>0</v>
      </c>
      <c r="U2013" s="20" t="s">
        <v>4997</v>
      </c>
    </row>
    <row r="2014" spans="1:21" x14ac:dyDescent="0.25">
      <c r="A2014" s="192">
        <v>41968</v>
      </c>
      <c r="B2014" s="193">
        <v>4408</v>
      </c>
      <c r="C2014" s="322" t="s">
        <v>4923</v>
      </c>
      <c r="D2014" s="308" t="s">
        <v>54</v>
      </c>
      <c r="E2014" s="309">
        <v>6627.9</v>
      </c>
      <c r="F2014" s="256">
        <v>41971</v>
      </c>
      <c r="G2014" s="34">
        <v>6627.9</v>
      </c>
      <c r="H2014" s="217">
        <f t="shared" si="64"/>
        <v>0</v>
      </c>
      <c r="I2014" s="32" t="s">
        <v>4997</v>
      </c>
      <c r="J2014" s="21"/>
      <c r="K2014" s="21"/>
      <c r="M2014" s="192">
        <v>41963</v>
      </c>
      <c r="N2014" s="193">
        <v>3994</v>
      </c>
      <c r="O2014" s="324" t="s">
        <v>4923</v>
      </c>
      <c r="P2014" s="308" t="s">
        <v>142</v>
      </c>
      <c r="Q2014" s="309">
        <v>4564.2</v>
      </c>
      <c r="R2014" s="256">
        <v>41963</v>
      </c>
      <c r="S2014" s="42">
        <v>4564.2</v>
      </c>
      <c r="T2014" s="217">
        <f t="shared" si="63"/>
        <v>0</v>
      </c>
      <c r="U2014" s="20" t="s">
        <v>4992</v>
      </c>
    </row>
    <row r="2015" spans="1:21" x14ac:dyDescent="0.25">
      <c r="A2015" s="192">
        <v>41968</v>
      </c>
      <c r="B2015" s="193">
        <v>4409</v>
      </c>
      <c r="C2015" s="322" t="s">
        <v>4923</v>
      </c>
      <c r="D2015" s="308" t="s">
        <v>136</v>
      </c>
      <c r="E2015" s="309">
        <v>944</v>
      </c>
      <c r="F2015" s="256">
        <v>41968</v>
      </c>
      <c r="G2015" s="34">
        <v>944</v>
      </c>
      <c r="H2015" s="217">
        <f t="shared" si="64"/>
        <v>0</v>
      </c>
      <c r="I2015" s="32" t="s">
        <v>4992</v>
      </c>
      <c r="J2015" s="21"/>
      <c r="K2015" s="21"/>
      <c r="M2015" s="192">
        <v>41964</v>
      </c>
      <c r="N2015" s="193">
        <v>4097</v>
      </c>
      <c r="O2015" s="322" t="s">
        <v>4923</v>
      </c>
      <c r="P2015" s="308" t="s">
        <v>142</v>
      </c>
      <c r="Q2015" s="309">
        <v>600</v>
      </c>
      <c r="R2015" s="256">
        <v>41965</v>
      </c>
      <c r="S2015" s="34">
        <v>600</v>
      </c>
      <c r="T2015" s="217">
        <f t="shared" si="63"/>
        <v>0</v>
      </c>
      <c r="U2015" s="108" t="s">
        <v>4997</v>
      </c>
    </row>
    <row r="2016" spans="1:21" x14ac:dyDescent="0.25">
      <c r="A2016" s="192">
        <v>41968</v>
      </c>
      <c r="B2016" s="193">
        <v>4410</v>
      </c>
      <c r="C2016" s="322" t="s">
        <v>4923</v>
      </c>
      <c r="D2016" s="308" t="s">
        <v>51</v>
      </c>
      <c r="E2016" s="309">
        <v>1812</v>
      </c>
      <c r="F2016" s="256">
        <v>41968</v>
      </c>
      <c r="G2016" s="34">
        <v>1812</v>
      </c>
      <c r="H2016" s="217">
        <f t="shared" si="64"/>
        <v>0</v>
      </c>
      <c r="I2016" s="32" t="s">
        <v>4992</v>
      </c>
      <c r="J2016" s="21"/>
      <c r="K2016" s="21"/>
      <c r="M2016" s="192">
        <v>41967</v>
      </c>
      <c r="N2016" s="193">
        <v>4320</v>
      </c>
      <c r="O2016" s="322" t="s">
        <v>4923</v>
      </c>
      <c r="P2016" s="308" t="s">
        <v>142</v>
      </c>
      <c r="Q2016" s="309">
        <v>1722</v>
      </c>
      <c r="R2016" s="256">
        <v>41968</v>
      </c>
      <c r="S2016" s="42">
        <v>1722</v>
      </c>
      <c r="T2016" s="217">
        <f t="shared" si="63"/>
        <v>0</v>
      </c>
      <c r="U2016" s="190" t="s">
        <v>5000</v>
      </c>
    </row>
    <row r="2017" spans="1:21" x14ac:dyDescent="0.25">
      <c r="A2017" s="192">
        <v>41968</v>
      </c>
      <c r="B2017" s="193">
        <v>4411</v>
      </c>
      <c r="C2017" s="322" t="s">
        <v>4923</v>
      </c>
      <c r="D2017" s="308" t="s">
        <v>4765</v>
      </c>
      <c r="E2017" s="309">
        <v>4719.3</v>
      </c>
      <c r="F2017" s="256">
        <v>41968</v>
      </c>
      <c r="G2017" s="34">
        <v>4719.3</v>
      </c>
      <c r="H2017" s="217">
        <f t="shared" si="64"/>
        <v>0</v>
      </c>
      <c r="I2017" s="32" t="s">
        <v>4992</v>
      </c>
      <c r="J2017" s="21"/>
      <c r="K2017" s="21"/>
      <c r="M2017" s="192">
        <v>41968</v>
      </c>
      <c r="N2017" s="193">
        <v>4406</v>
      </c>
      <c r="O2017" s="322" t="s">
        <v>4923</v>
      </c>
      <c r="P2017" s="308" t="s">
        <v>142</v>
      </c>
      <c r="Q2017" s="309">
        <v>1682</v>
      </c>
      <c r="R2017" s="256">
        <v>41969</v>
      </c>
      <c r="S2017" s="34">
        <v>1682</v>
      </c>
      <c r="T2017" s="217">
        <f t="shared" si="63"/>
        <v>0</v>
      </c>
      <c r="U2017" s="32" t="s">
        <v>4997</v>
      </c>
    </row>
    <row r="2018" spans="1:21" x14ac:dyDescent="0.25">
      <c r="A2018" s="192">
        <v>41968</v>
      </c>
      <c r="B2018" s="193">
        <v>4412</v>
      </c>
      <c r="C2018" s="322" t="s">
        <v>4923</v>
      </c>
      <c r="D2018" s="308" t="s">
        <v>134</v>
      </c>
      <c r="E2018" s="309">
        <v>8940.4</v>
      </c>
      <c r="F2018" s="256">
        <v>41969</v>
      </c>
      <c r="G2018" s="34">
        <v>8940.4</v>
      </c>
      <c r="H2018" s="217">
        <f t="shared" si="64"/>
        <v>0</v>
      </c>
      <c r="I2018" s="32" t="s">
        <v>4993</v>
      </c>
      <c r="J2018" s="21"/>
      <c r="K2018" s="21"/>
      <c r="M2018" s="192">
        <v>41971</v>
      </c>
      <c r="N2018" s="193">
        <v>4677</v>
      </c>
      <c r="O2018" s="322" t="s">
        <v>4923</v>
      </c>
      <c r="P2018" s="308" t="s">
        <v>142</v>
      </c>
      <c r="Q2018" s="309">
        <v>2218</v>
      </c>
      <c r="R2018" s="256">
        <v>41972</v>
      </c>
      <c r="S2018" s="229">
        <v>2218</v>
      </c>
      <c r="T2018" s="217">
        <f t="shared" si="63"/>
        <v>0</v>
      </c>
      <c r="U2018" s="20" t="s">
        <v>4997</v>
      </c>
    </row>
    <row r="2019" spans="1:21" x14ac:dyDescent="0.25">
      <c r="A2019" s="192">
        <v>41968</v>
      </c>
      <c r="B2019" s="193">
        <v>4413</v>
      </c>
      <c r="C2019" s="322" t="s">
        <v>4923</v>
      </c>
      <c r="D2019" s="308" t="s">
        <v>5004</v>
      </c>
      <c r="E2019" s="309">
        <v>3936</v>
      </c>
      <c r="F2019" s="256">
        <v>41969</v>
      </c>
      <c r="G2019" s="34">
        <v>3936</v>
      </c>
      <c r="H2019" s="217">
        <f t="shared" si="64"/>
        <v>0</v>
      </c>
      <c r="I2019" s="32" t="s">
        <v>4993</v>
      </c>
      <c r="J2019" s="21"/>
      <c r="K2019" s="21"/>
      <c r="M2019" s="192">
        <v>41972</v>
      </c>
      <c r="N2019" s="193">
        <v>4800</v>
      </c>
      <c r="O2019" s="322" t="s">
        <v>4923</v>
      </c>
      <c r="P2019" s="308" t="s">
        <v>142</v>
      </c>
      <c r="Q2019" s="309">
        <v>1210.4000000000001</v>
      </c>
      <c r="R2019" s="370">
        <v>41974</v>
      </c>
      <c r="S2019" s="219">
        <v>1210.4000000000001</v>
      </c>
      <c r="T2019" s="217">
        <f t="shared" si="63"/>
        <v>0</v>
      </c>
      <c r="U2019" s="20" t="s">
        <v>5000</v>
      </c>
    </row>
    <row r="2020" spans="1:21" x14ac:dyDescent="0.25">
      <c r="A2020" s="192">
        <v>41968</v>
      </c>
      <c r="B2020" s="193">
        <v>4414</v>
      </c>
      <c r="C2020" s="322" t="s">
        <v>4923</v>
      </c>
      <c r="D2020" s="308" t="s">
        <v>2582</v>
      </c>
      <c r="E2020" s="309">
        <v>2236.8000000000002</v>
      </c>
      <c r="F2020" s="256">
        <v>41969</v>
      </c>
      <c r="G2020" s="34">
        <v>2236.8000000000002</v>
      </c>
      <c r="H2020" s="217">
        <f t="shared" si="64"/>
        <v>0</v>
      </c>
      <c r="I2020" s="32" t="s">
        <v>4993</v>
      </c>
      <c r="J2020" s="21"/>
      <c r="K2020" s="21"/>
      <c r="M2020" s="192">
        <v>41946</v>
      </c>
      <c r="N2020" s="193">
        <v>2572</v>
      </c>
      <c r="O2020" s="324" t="s">
        <v>4923</v>
      </c>
      <c r="P2020" s="661" t="s">
        <v>4322</v>
      </c>
      <c r="Q2020" s="309">
        <v>11250</v>
      </c>
      <c r="R2020" s="256">
        <v>41947</v>
      </c>
      <c r="S2020" s="42">
        <v>11250</v>
      </c>
      <c r="T2020" s="77">
        <f t="shared" si="63"/>
        <v>0</v>
      </c>
      <c r="U2020" s="50" t="s">
        <v>5251</v>
      </c>
    </row>
    <row r="2021" spans="1:21" x14ac:dyDescent="0.25">
      <c r="A2021" s="192">
        <v>41968</v>
      </c>
      <c r="B2021" s="193">
        <v>4415</v>
      </c>
      <c r="C2021" s="322" t="s">
        <v>4923</v>
      </c>
      <c r="D2021" s="308" t="s">
        <v>1515</v>
      </c>
      <c r="E2021" s="309">
        <v>27600</v>
      </c>
      <c r="F2021" s="256">
        <v>41969</v>
      </c>
      <c r="G2021" s="34">
        <v>27600</v>
      </c>
      <c r="H2021" s="217">
        <f t="shared" si="64"/>
        <v>0</v>
      </c>
      <c r="I2021" s="32" t="s">
        <v>4993</v>
      </c>
      <c r="J2021" s="21"/>
      <c r="K2021" s="21"/>
      <c r="M2021" s="192">
        <v>41947</v>
      </c>
      <c r="N2021" s="193">
        <v>2681</v>
      </c>
      <c r="O2021" s="324" t="s">
        <v>4923</v>
      </c>
      <c r="P2021" s="661" t="s">
        <v>4322</v>
      </c>
      <c r="Q2021" s="309">
        <v>1085</v>
      </c>
      <c r="R2021" s="256">
        <v>41947</v>
      </c>
      <c r="S2021" s="42">
        <v>1085</v>
      </c>
      <c r="T2021" s="217">
        <f t="shared" si="63"/>
        <v>0</v>
      </c>
      <c r="U2021" s="50" t="s">
        <v>5251</v>
      </c>
    </row>
    <row r="2022" spans="1:21" x14ac:dyDescent="0.25">
      <c r="A2022" s="192">
        <v>41968</v>
      </c>
      <c r="B2022" s="193">
        <v>4416</v>
      </c>
      <c r="C2022" s="322" t="s">
        <v>4923</v>
      </c>
      <c r="D2022" s="308" t="s">
        <v>4765</v>
      </c>
      <c r="E2022" s="309">
        <v>1084.5999999999999</v>
      </c>
      <c r="F2022" s="256">
        <v>41968</v>
      </c>
      <c r="G2022" s="34">
        <v>1084.5999999999999</v>
      </c>
      <c r="H2022" s="217">
        <f t="shared" si="64"/>
        <v>0</v>
      </c>
      <c r="I2022" s="32" t="s">
        <v>4992</v>
      </c>
      <c r="J2022" s="21"/>
      <c r="K2022" s="21"/>
      <c r="M2022" s="192">
        <v>41948</v>
      </c>
      <c r="N2022" s="193">
        <v>2746</v>
      </c>
      <c r="O2022" s="324" t="s">
        <v>4923</v>
      </c>
      <c r="P2022" s="308" t="s">
        <v>4322</v>
      </c>
      <c r="Q2022" s="309">
        <v>9492</v>
      </c>
      <c r="R2022" s="256">
        <v>41948</v>
      </c>
      <c r="S2022" s="42">
        <v>9492</v>
      </c>
      <c r="T2022" s="217">
        <f t="shared" si="63"/>
        <v>0</v>
      </c>
      <c r="U2022" s="190" t="s">
        <v>4995</v>
      </c>
    </row>
    <row r="2023" spans="1:21" x14ac:dyDescent="0.25">
      <c r="A2023" s="192">
        <v>41968</v>
      </c>
      <c r="B2023" s="193">
        <v>4417</v>
      </c>
      <c r="C2023" s="322" t="s">
        <v>4923</v>
      </c>
      <c r="D2023" s="308" t="s">
        <v>3651</v>
      </c>
      <c r="E2023" s="309">
        <v>1566.4</v>
      </c>
      <c r="F2023" s="256">
        <v>41969</v>
      </c>
      <c r="G2023" s="34">
        <v>1566.4</v>
      </c>
      <c r="H2023" s="217">
        <f t="shared" si="64"/>
        <v>0</v>
      </c>
      <c r="I2023" s="32" t="s">
        <v>4993</v>
      </c>
      <c r="J2023" s="21"/>
      <c r="K2023" s="21"/>
      <c r="M2023" s="192">
        <v>41949</v>
      </c>
      <c r="N2023" s="193">
        <v>2825</v>
      </c>
      <c r="O2023" s="324" t="s">
        <v>4923</v>
      </c>
      <c r="P2023" s="308" t="s">
        <v>4322</v>
      </c>
      <c r="Q2023" s="309">
        <v>8370</v>
      </c>
      <c r="R2023" s="256">
        <v>41950</v>
      </c>
      <c r="S2023" s="42">
        <v>8370</v>
      </c>
      <c r="T2023" s="230">
        <f t="shared" si="63"/>
        <v>0</v>
      </c>
      <c r="U2023" s="190" t="s">
        <v>5251</v>
      </c>
    </row>
    <row r="2024" spans="1:21" x14ac:dyDescent="0.25">
      <c r="A2024" s="192">
        <v>41968</v>
      </c>
      <c r="B2024" s="193">
        <v>4418</v>
      </c>
      <c r="C2024" s="322" t="s">
        <v>4923</v>
      </c>
      <c r="D2024" s="308" t="s">
        <v>2944</v>
      </c>
      <c r="E2024" s="309">
        <v>31860.75</v>
      </c>
      <c r="F2024" s="256">
        <v>41969</v>
      </c>
      <c r="G2024" s="34">
        <v>31860.75</v>
      </c>
      <c r="H2024" s="217">
        <f t="shared" si="64"/>
        <v>0</v>
      </c>
      <c r="I2024" s="32" t="s">
        <v>4993</v>
      </c>
      <c r="J2024" s="21"/>
      <c r="K2024" s="21"/>
      <c r="M2024" s="192">
        <v>41950</v>
      </c>
      <c r="N2024" s="193">
        <v>2907</v>
      </c>
      <c r="O2024" s="324" t="s">
        <v>4923</v>
      </c>
      <c r="P2024" s="308" t="s">
        <v>4322</v>
      </c>
      <c r="Q2024" s="309">
        <v>930</v>
      </c>
      <c r="R2024" s="256">
        <v>41950</v>
      </c>
      <c r="S2024" s="42">
        <v>930</v>
      </c>
      <c r="T2024" s="217">
        <f t="shared" si="63"/>
        <v>0</v>
      </c>
      <c r="U2024" s="20" t="s">
        <v>5251</v>
      </c>
    </row>
    <row r="2025" spans="1:21" x14ac:dyDescent="0.25">
      <c r="A2025" s="192">
        <v>41968</v>
      </c>
      <c r="B2025" s="193">
        <v>4419</v>
      </c>
      <c r="C2025" s="322" t="s">
        <v>4923</v>
      </c>
      <c r="D2025" s="308" t="s">
        <v>4632</v>
      </c>
      <c r="E2025" s="309">
        <v>24497.1</v>
      </c>
      <c r="F2025" s="256">
        <v>41969</v>
      </c>
      <c r="G2025" s="34">
        <v>24497.1</v>
      </c>
      <c r="H2025" s="217">
        <f t="shared" si="64"/>
        <v>0</v>
      </c>
      <c r="I2025" s="32" t="s">
        <v>4993</v>
      </c>
      <c r="J2025" s="21"/>
      <c r="K2025" s="21"/>
      <c r="M2025" s="192">
        <v>41953</v>
      </c>
      <c r="N2025" s="193">
        <v>3134</v>
      </c>
      <c r="O2025" s="324" t="s">
        <v>4923</v>
      </c>
      <c r="P2025" s="20" t="s">
        <v>4322</v>
      </c>
      <c r="Q2025" s="213">
        <v>11106.4</v>
      </c>
      <c r="R2025" s="256">
        <v>41953</v>
      </c>
      <c r="S2025" s="42">
        <v>11106.4</v>
      </c>
      <c r="T2025" s="217">
        <f t="shared" si="63"/>
        <v>0</v>
      </c>
      <c r="U2025" s="20" t="s">
        <v>5251</v>
      </c>
    </row>
    <row r="2026" spans="1:21" x14ac:dyDescent="0.25">
      <c r="A2026" s="192">
        <v>41968</v>
      </c>
      <c r="B2026" s="193">
        <v>4420</v>
      </c>
      <c r="C2026" s="322" t="s">
        <v>4923</v>
      </c>
      <c r="D2026" s="308" t="s">
        <v>4764</v>
      </c>
      <c r="E2026" s="309">
        <v>9016</v>
      </c>
      <c r="F2026" s="256">
        <v>41969</v>
      </c>
      <c r="G2026" s="34">
        <v>9016</v>
      </c>
      <c r="H2026" s="217">
        <f t="shared" si="64"/>
        <v>0</v>
      </c>
      <c r="I2026" s="32" t="s">
        <v>4993</v>
      </c>
      <c r="J2026" s="21"/>
      <c r="K2026" s="21"/>
      <c r="M2026" s="192">
        <v>41954</v>
      </c>
      <c r="N2026" s="193">
        <v>3243</v>
      </c>
      <c r="O2026" s="324" t="s">
        <v>4923</v>
      </c>
      <c r="P2026" s="20" t="s">
        <v>4322</v>
      </c>
      <c r="Q2026" s="213">
        <v>12823.1</v>
      </c>
      <c r="R2026" s="256">
        <v>41955</v>
      </c>
      <c r="S2026" s="42">
        <v>12823.1</v>
      </c>
      <c r="T2026" s="217">
        <f t="shared" si="63"/>
        <v>0</v>
      </c>
      <c r="U2026" s="190" t="s">
        <v>5251</v>
      </c>
    </row>
    <row r="2027" spans="1:21" x14ac:dyDescent="0.25">
      <c r="A2027" s="192">
        <v>41968</v>
      </c>
      <c r="B2027" s="193">
        <v>4421</v>
      </c>
      <c r="C2027" s="322" t="s">
        <v>4923</v>
      </c>
      <c r="D2027" s="308" t="s">
        <v>1202</v>
      </c>
      <c r="E2027" s="309">
        <v>109.2</v>
      </c>
      <c r="F2027" s="256">
        <v>41968</v>
      </c>
      <c r="G2027" s="34">
        <v>109.2</v>
      </c>
      <c r="H2027" s="217">
        <f t="shared" si="64"/>
        <v>0</v>
      </c>
      <c r="I2027" s="32" t="s">
        <v>4993</v>
      </c>
      <c r="J2027" s="21"/>
      <c r="K2027" s="21"/>
      <c r="M2027" s="192">
        <v>41955</v>
      </c>
      <c r="N2027" s="193">
        <v>3301</v>
      </c>
      <c r="O2027" s="324" t="s">
        <v>4923</v>
      </c>
      <c r="P2027" s="20" t="s">
        <v>4322</v>
      </c>
      <c r="Q2027" s="213">
        <v>9775.4</v>
      </c>
      <c r="R2027" s="256">
        <v>41956</v>
      </c>
      <c r="S2027" s="42">
        <v>9775.4</v>
      </c>
      <c r="T2027" s="217">
        <f t="shared" si="63"/>
        <v>0</v>
      </c>
      <c r="U2027" s="20" t="s">
        <v>4995</v>
      </c>
    </row>
    <row r="2028" spans="1:21" x14ac:dyDescent="0.25">
      <c r="A2028" s="192">
        <v>41968</v>
      </c>
      <c r="B2028" s="193">
        <v>4422</v>
      </c>
      <c r="C2028" s="322" t="s">
        <v>4923</v>
      </c>
      <c r="D2028" s="308" t="s">
        <v>133</v>
      </c>
      <c r="E2028" s="309">
        <v>2050.4</v>
      </c>
      <c r="F2028" s="256">
        <v>41968</v>
      </c>
      <c r="G2028" s="34">
        <v>2050.4</v>
      </c>
      <c r="H2028" s="217">
        <f t="shared" si="64"/>
        <v>0</v>
      </c>
      <c r="I2028" s="32" t="s">
        <v>4992</v>
      </c>
      <c r="J2028" s="21"/>
      <c r="K2028" s="21"/>
      <c r="M2028" s="192">
        <v>41956</v>
      </c>
      <c r="N2028" s="193">
        <v>3402</v>
      </c>
      <c r="O2028" s="324" t="s">
        <v>4923</v>
      </c>
      <c r="P2028" s="20" t="s">
        <v>4322</v>
      </c>
      <c r="Q2028" s="213">
        <v>9783.9</v>
      </c>
      <c r="R2028" s="256">
        <v>41956</v>
      </c>
      <c r="S2028" s="42">
        <v>9783.9</v>
      </c>
      <c r="T2028" s="217">
        <f t="shared" si="63"/>
        <v>0</v>
      </c>
      <c r="U2028" s="20" t="s">
        <v>4992</v>
      </c>
    </row>
    <row r="2029" spans="1:21" x14ac:dyDescent="0.25">
      <c r="A2029" s="192">
        <v>41968</v>
      </c>
      <c r="B2029" s="193">
        <v>4423</v>
      </c>
      <c r="C2029" s="322" t="s">
        <v>4923</v>
      </c>
      <c r="D2029" s="308" t="s">
        <v>3477</v>
      </c>
      <c r="E2029" s="309">
        <v>3822</v>
      </c>
      <c r="F2029" s="256">
        <v>41968</v>
      </c>
      <c r="G2029" s="34">
        <v>3822</v>
      </c>
      <c r="H2029" s="217">
        <f t="shared" si="64"/>
        <v>0</v>
      </c>
      <c r="I2029" s="32" t="s">
        <v>6049</v>
      </c>
      <c r="J2029" s="21"/>
      <c r="K2029" s="21"/>
      <c r="M2029" s="192">
        <v>41957</v>
      </c>
      <c r="N2029" s="193">
        <v>3493</v>
      </c>
      <c r="O2029" s="324" t="s">
        <v>4923</v>
      </c>
      <c r="P2029" s="20" t="s">
        <v>4322</v>
      </c>
      <c r="Q2029" s="213">
        <v>3349</v>
      </c>
      <c r="R2029" s="256">
        <v>41958</v>
      </c>
      <c r="S2029" s="42">
        <v>3349</v>
      </c>
      <c r="T2029" s="217">
        <f t="shared" si="63"/>
        <v>0</v>
      </c>
      <c r="U2029" s="20" t="s">
        <v>5000</v>
      </c>
    </row>
    <row r="2030" spans="1:21" x14ac:dyDescent="0.25">
      <c r="A2030" s="192">
        <v>41968</v>
      </c>
      <c r="B2030" s="193">
        <v>4424</v>
      </c>
      <c r="C2030" s="322" t="s">
        <v>4923</v>
      </c>
      <c r="D2030" s="308" t="s">
        <v>2504</v>
      </c>
      <c r="E2030" s="309">
        <v>29352.25</v>
      </c>
      <c r="F2030" s="412">
        <v>41976</v>
      </c>
      <c r="G2030" s="40">
        <v>29352.25</v>
      </c>
      <c r="H2030" s="217">
        <f t="shared" si="64"/>
        <v>0</v>
      </c>
      <c r="I2030" s="32" t="s">
        <v>5000</v>
      </c>
      <c r="J2030" s="21"/>
      <c r="K2030" s="21"/>
      <c r="M2030" s="192">
        <v>41957</v>
      </c>
      <c r="N2030" s="193">
        <v>3494</v>
      </c>
      <c r="O2030" s="324" t="s">
        <v>4923</v>
      </c>
      <c r="P2030" s="20" t="s">
        <v>4322</v>
      </c>
      <c r="Q2030" s="213">
        <v>8748</v>
      </c>
      <c r="R2030" s="256">
        <v>41958</v>
      </c>
      <c r="S2030" s="42">
        <v>8748</v>
      </c>
      <c r="T2030" s="217">
        <f t="shared" si="63"/>
        <v>0</v>
      </c>
      <c r="U2030" s="20" t="s">
        <v>5251</v>
      </c>
    </row>
    <row r="2031" spans="1:21" x14ac:dyDescent="0.25">
      <c r="A2031" s="192">
        <v>41968</v>
      </c>
      <c r="B2031" s="193">
        <v>4425</v>
      </c>
      <c r="C2031" s="322" t="s">
        <v>4923</v>
      </c>
      <c r="D2031" s="308" t="s">
        <v>106</v>
      </c>
      <c r="E2031" s="309">
        <v>124642</v>
      </c>
      <c r="F2031" s="412">
        <v>41974</v>
      </c>
      <c r="G2031" s="40">
        <v>124642</v>
      </c>
      <c r="H2031" s="217">
        <f t="shared" si="64"/>
        <v>0</v>
      </c>
      <c r="I2031" s="32" t="s">
        <v>4992</v>
      </c>
      <c r="J2031" s="21"/>
      <c r="K2031" s="21"/>
      <c r="M2031" s="192">
        <v>41958</v>
      </c>
      <c r="N2031" s="193">
        <v>3579</v>
      </c>
      <c r="O2031" s="324" t="s">
        <v>4923</v>
      </c>
      <c r="P2031" s="308" t="s">
        <v>4322</v>
      </c>
      <c r="Q2031" s="309">
        <v>2019.6</v>
      </c>
      <c r="R2031" s="256">
        <v>41960</v>
      </c>
      <c r="S2031" s="42">
        <v>2019.6</v>
      </c>
      <c r="T2031" s="217">
        <f t="shared" si="63"/>
        <v>0</v>
      </c>
      <c r="U2031" s="190" t="s">
        <v>5251</v>
      </c>
    </row>
    <row r="2032" spans="1:21" x14ac:dyDescent="0.25">
      <c r="A2032" s="192">
        <v>41968</v>
      </c>
      <c r="B2032" s="193">
        <v>4426</v>
      </c>
      <c r="C2032" s="322" t="s">
        <v>4923</v>
      </c>
      <c r="D2032" s="308" t="s">
        <v>106</v>
      </c>
      <c r="E2032" s="309">
        <v>190970</v>
      </c>
      <c r="F2032" s="412">
        <v>41974</v>
      </c>
      <c r="G2032" s="40">
        <v>190970</v>
      </c>
      <c r="H2032" s="217">
        <f t="shared" si="64"/>
        <v>0</v>
      </c>
      <c r="I2032" s="32" t="s">
        <v>4992</v>
      </c>
      <c r="J2032" s="21"/>
      <c r="K2032" s="21"/>
      <c r="M2032" s="192">
        <v>41960</v>
      </c>
      <c r="N2032" s="193">
        <v>3701</v>
      </c>
      <c r="O2032" s="324" t="s">
        <v>4923</v>
      </c>
      <c r="P2032" s="20" t="s">
        <v>4322</v>
      </c>
      <c r="Q2032" s="213">
        <v>10884.2</v>
      </c>
      <c r="R2032" s="256">
        <v>41960</v>
      </c>
      <c r="S2032" s="229">
        <v>10884.2</v>
      </c>
      <c r="T2032" s="217">
        <f t="shared" si="63"/>
        <v>0</v>
      </c>
      <c r="U2032" s="20" t="s">
        <v>5251</v>
      </c>
    </row>
    <row r="2033" spans="1:21" x14ac:dyDescent="0.25">
      <c r="A2033" s="192">
        <v>41968</v>
      </c>
      <c r="B2033" s="193">
        <v>4427</v>
      </c>
      <c r="C2033" s="322" t="s">
        <v>4923</v>
      </c>
      <c r="D2033" s="308" t="s">
        <v>79</v>
      </c>
      <c r="E2033" s="309">
        <v>21744.799999999999</v>
      </c>
      <c r="F2033" s="256">
        <v>41970</v>
      </c>
      <c r="G2033" s="34">
        <v>21744.799999999999</v>
      </c>
      <c r="H2033" s="217">
        <f t="shared" si="64"/>
        <v>0</v>
      </c>
      <c r="I2033" s="32" t="s">
        <v>5000</v>
      </c>
      <c r="J2033" s="21"/>
      <c r="K2033" s="21"/>
      <c r="M2033" s="192">
        <v>41961</v>
      </c>
      <c r="N2033" s="193">
        <v>3818</v>
      </c>
      <c r="O2033" s="324" t="s">
        <v>4923</v>
      </c>
      <c r="P2033" s="308" t="s">
        <v>4322</v>
      </c>
      <c r="Q2033" s="309">
        <v>11591.6</v>
      </c>
      <c r="R2033" s="256">
        <v>41963</v>
      </c>
      <c r="S2033" s="229">
        <v>11591.6</v>
      </c>
      <c r="T2033" s="217">
        <f t="shared" si="63"/>
        <v>0</v>
      </c>
      <c r="U2033" s="190" t="s">
        <v>5251</v>
      </c>
    </row>
    <row r="2034" spans="1:21" x14ac:dyDescent="0.25">
      <c r="A2034" s="192">
        <v>41968</v>
      </c>
      <c r="B2034" s="193">
        <v>4428</v>
      </c>
      <c r="C2034" s="322" t="s">
        <v>4923</v>
      </c>
      <c r="D2034" s="308" t="s">
        <v>1915</v>
      </c>
      <c r="E2034" s="309">
        <v>497.2</v>
      </c>
      <c r="F2034" s="256">
        <v>41968</v>
      </c>
      <c r="G2034" s="34">
        <v>497.2</v>
      </c>
      <c r="H2034" s="217">
        <f t="shared" si="64"/>
        <v>0</v>
      </c>
      <c r="I2034" s="32" t="s">
        <v>4992</v>
      </c>
      <c r="J2034" s="21"/>
      <c r="K2034" s="21"/>
      <c r="M2034" s="192">
        <v>41962</v>
      </c>
      <c r="N2034" s="193">
        <v>3889</v>
      </c>
      <c r="O2034" s="324" t="s">
        <v>4923</v>
      </c>
      <c r="P2034" s="308" t="s">
        <v>4322</v>
      </c>
      <c r="Q2034" s="309">
        <v>14630.2</v>
      </c>
      <c r="R2034" s="256">
        <v>41962</v>
      </c>
      <c r="S2034" s="42">
        <v>14630.2</v>
      </c>
      <c r="T2034" s="217">
        <f t="shared" si="63"/>
        <v>0</v>
      </c>
      <c r="U2034" s="20" t="s">
        <v>6049</v>
      </c>
    </row>
    <row r="2035" spans="1:21" x14ac:dyDescent="0.25">
      <c r="A2035" s="192">
        <v>41968</v>
      </c>
      <c r="B2035" s="193">
        <v>4429</v>
      </c>
      <c r="C2035" s="322" t="s">
        <v>4923</v>
      </c>
      <c r="D2035" s="308" t="s">
        <v>4240</v>
      </c>
      <c r="E2035" s="309">
        <v>13851</v>
      </c>
      <c r="F2035" s="587">
        <v>42008</v>
      </c>
      <c r="G2035" s="59">
        <v>13851</v>
      </c>
      <c r="H2035" s="217">
        <f t="shared" si="64"/>
        <v>0</v>
      </c>
      <c r="I2035" s="32" t="s">
        <v>4995</v>
      </c>
      <c r="J2035" s="21"/>
      <c r="K2035" s="21"/>
      <c r="M2035" s="192">
        <v>41963</v>
      </c>
      <c r="N2035" s="193">
        <v>3962</v>
      </c>
      <c r="O2035" s="324" t="s">
        <v>4923</v>
      </c>
      <c r="P2035" s="308" t="s">
        <v>4322</v>
      </c>
      <c r="Q2035" s="309">
        <v>1390.6</v>
      </c>
      <c r="R2035" s="256">
        <v>41963</v>
      </c>
      <c r="S2035" s="42">
        <v>1390.6</v>
      </c>
      <c r="T2035" s="217">
        <f t="shared" si="63"/>
        <v>0</v>
      </c>
      <c r="U2035" s="20" t="s">
        <v>5251</v>
      </c>
    </row>
    <row r="2036" spans="1:21" x14ac:dyDescent="0.25">
      <c r="A2036" s="192">
        <v>41968</v>
      </c>
      <c r="B2036" s="193">
        <v>4430</v>
      </c>
      <c r="C2036" s="322" t="s">
        <v>4923</v>
      </c>
      <c r="D2036" s="308" t="s">
        <v>1202</v>
      </c>
      <c r="E2036" s="309">
        <v>160.6</v>
      </c>
      <c r="F2036" s="256">
        <v>41968</v>
      </c>
      <c r="G2036" s="34">
        <v>160.6</v>
      </c>
      <c r="H2036" s="217">
        <f t="shared" si="64"/>
        <v>0</v>
      </c>
      <c r="I2036" s="32" t="s">
        <v>4992</v>
      </c>
      <c r="J2036" s="21"/>
      <c r="K2036" s="21"/>
      <c r="M2036" s="192">
        <v>41964</v>
      </c>
      <c r="N2036" s="193">
        <v>4087</v>
      </c>
      <c r="O2036" s="322" t="s">
        <v>4923</v>
      </c>
      <c r="P2036" s="308" t="s">
        <v>4322</v>
      </c>
      <c r="Q2036" s="309">
        <v>12242.2</v>
      </c>
      <c r="R2036" s="256">
        <v>41965</v>
      </c>
      <c r="S2036" s="42">
        <v>12242.2</v>
      </c>
      <c r="T2036" s="217">
        <f t="shared" si="63"/>
        <v>0</v>
      </c>
      <c r="U2036" s="108" t="s">
        <v>4992</v>
      </c>
    </row>
    <row r="2037" spans="1:21" x14ac:dyDescent="0.25">
      <c r="A2037" s="192">
        <v>41968</v>
      </c>
      <c r="B2037" s="193">
        <v>4431</v>
      </c>
      <c r="C2037" s="322" t="s">
        <v>4923</v>
      </c>
      <c r="D2037" s="308" t="s">
        <v>28</v>
      </c>
      <c r="E2037" s="309">
        <v>392</v>
      </c>
      <c r="F2037" s="256">
        <v>41968</v>
      </c>
      <c r="G2037" s="34">
        <v>392</v>
      </c>
      <c r="H2037" s="217">
        <f t="shared" si="64"/>
        <v>0</v>
      </c>
      <c r="I2037" s="32" t="s">
        <v>4992</v>
      </c>
      <c r="J2037" s="21"/>
      <c r="K2037" s="21"/>
      <c r="M2037" s="192">
        <v>41967</v>
      </c>
      <c r="N2037" s="193">
        <v>4276</v>
      </c>
      <c r="O2037" s="322" t="s">
        <v>4923</v>
      </c>
      <c r="P2037" s="308" t="s">
        <v>4322</v>
      </c>
      <c r="Q2037" s="309">
        <v>10622.4</v>
      </c>
      <c r="R2037" s="368">
        <v>41967</v>
      </c>
      <c r="S2037" s="42">
        <v>10622.4</v>
      </c>
      <c r="T2037" s="217">
        <f t="shared" si="63"/>
        <v>0</v>
      </c>
      <c r="U2037" s="190" t="s">
        <v>5251</v>
      </c>
    </row>
    <row r="2038" spans="1:21" x14ac:dyDescent="0.25">
      <c r="A2038" s="192">
        <v>41968</v>
      </c>
      <c r="B2038" s="193">
        <v>4432</v>
      </c>
      <c r="C2038" s="322" t="s">
        <v>4923</v>
      </c>
      <c r="D2038" s="308" t="s">
        <v>4183</v>
      </c>
      <c r="E2038" s="238">
        <v>5144</v>
      </c>
      <c r="F2038" s="256">
        <v>41968</v>
      </c>
      <c r="G2038" s="34">
        <v>5144</v>
      </c>
      <c r="H2038" s="217">
        <f t="shared" si="64"/>
        <v>0</v>
      </c>
      <c r="I2038" s="32" t="s">
        <v>4992</v>
      </c>
      <c r="J2038" s="21"/>
      <c r="K2038" s="21"/>
      <c r="M2038" s="192">
        <v>41968</v>
      </c>
      <c r="N2038" s="193">
        <v>4379</v>
      </c>
      <c r="O2038" s="322" t="s">
        <v>4923</v>
      </c>
      <c r="P2038" s="308" t="s">
        <v>4322</v>
      </c>
      <c r="Q2038" s="309">
        <v>926.4</v>
      </c>
      <c r="R2038" s="256">
        <v>41968</v>
      </c>
      <c r="S2038" s="34">
        <v>926.4</v>
      </c>
      <c r="T2038" s="217">
        <f t="shared" si="63"/>
        <v>0</v>
      </c>
      <c r="U2038" s="32" t="s">
        <v>5251</v>
      </c>
    </row>
    <row r="2039" spans="1:21" x14ac:dyDescent="0.25">
      <c r="A2039" s="192">
        <v>41968</v>
      </c>
      <c r="B2039" s="193">
        <v>4433</v>
      </c>
      <c r="C2039" s="322" t="s">
        <v>4923</v>
      </c>
      <c r="D2039" s="308" t="s">
        <v>4918</v>
      </c>
      <c r="E2039" s="309">
        <v>62389.2</v>
      </c>
      <c r="F2039" s="256">
        <v>41969</v>
      </c>
      <c r="G2039" s="34">
        <v>62389.2</v>
      </c>
      <c r="H2039" s="217">
        <f t="shared" si="64"/>
        <v>0</v>
      </c>
      <c r="I2039" s="32" t="s">
        <v>4992</v>
      </c>
      <c r="J2039" s="21"/>
      <c r="K2039" s="21"/>
      <c r="M2039" s="192">
        <v>41969</v>
      </c>
      <c r="N2039" s="193">
        <v>4474</v>
      </c>
      <c r="O2039" s="322" t="s">
        <v>4923</v>
      </c>
      <c r="P2039" s="308" t="s">
        <v>4322</v>
      </c>
      <c r="Q2039" s="309">
        <v>9825.6</v>
      </c>
      <c r="R2039" s="256">
        <v>41969</v>
      </c>
      <c r="S2039" s="34">
        <v>9825.6</v>
      </c>
      <c r="T2039" s="217">
        <f t="shared" si="63"/>
        <v>0</v>
      </c>
      <c r="U2039" s="108" t="s">
        <v>4995</v>
      </c>
    </row>
    <row r="2040" spans="1:21" x14ac:dyDescent="0.25">
      <c r="A2040" s="192">
        <v>41969</v>
      </c>
      <c r="B2040" s="193">
        <v>4434</v>
      </c>
      <c r="C2040" s="322" t="s">
        <v>4923</v>
      </c>
      <c r="D2040" s="308" t="s">
        <v>4928</v>
      </c>
      <c r="E2040" s="309">
        <v>8860.7999999999993</v>
      </c>
      <c r="F2040" s="256">
        <v>41969</v>
      </c>
      <c r="G2040" s="34">
        <v>8860.7999999999993</v>
      </c>
      <c r="H2040" s="217">
        <f t="shared" si="64"/>
        <v>0</v>
      </c>
      <c r="I2040" s="32" t="s">
        <v>4995</v>
      </c>
      <c r="J2040" s="21"/>
      <c r="K2040" s="21"/>
      <c r="M2040" s="192">
        <v>41970</v>
      </c>
      <c r="N2040" s="193">
        <v>4537</v>
      </c>
      <c r="O2040" s="322" t="s">
        <v>4923</v>
      </c>
      <c r="P2040" s="308" t="s">
        <v>4322</v>
      </c>
      <c r="Q2040" s="309">
        <v>9270</v>
      </c>
      <c r="R2040" s="256">
        <v>41970</v>
      </c>
      <c r="S2040" s="229">
        <v>9270</v>
      </c>
      <c r="T2040" s="217">
        <f t="shared" si="63"/>
        <v>0</v>
      </c>
      <c r="U2040" s="20" t="s">
        <v>5251</v>
      </c>
    </row>
    <row r="2041" spans="1:21" x14ac:dyDescent="0.25">
      <c r="A2041" s="192">
        <v>41969</v>
      </c>
      <c r="B2041" s="193">
        <v>4435</v>
      </c>
      <c r="C2041" s="322" t="s">
        <v>4923</v>
      </c>
      <c r="D2041" s="308" t="s">
        <v>11</v>
      </c>
      <c r="E2041" s="309">
        <v>28680.36</v>
      </c>
      <c r="F2041" s="428" t="s">
        <v>6764</v>
      </c>
      <c r="G2041" s="40">
        <f>26938.8+1741.56</f>
        <v>28680.36</v>
      </c>
      <c r="H2041" s="217">
        <f t="shared" si="64"/>
        <v>0</v>
      </c>
      <c r="I2041" s="32" t="s">
        <v>4993</v>
      </c>
      <c r="J2041" s="21"/>
      <c r="K2041" s="21"/>
      <c r="M2041" s="192">
        <v>41971</v>
      </c>
      <c r="N2041" s="193">
        <v>4641</v>
      </c>
      <c r="O2041" s="322" t="s">
        <v>4923</v>
      </c>
      <c r="P2041" s="199" t="s">
        <v>4322</v>
      </c>
      <c r="Q2041" s="238">
        <v>9838.7999999999993</v>
      </c>
      <c r="R2041" s="256">
        <v>41971</v>
      </c>
      <c r="S2041" s="34">
        <v>9838.7999999999993</v>
      </c>
      <c r="T2041" s="217">
        <f t="shared" si="63"/>
        <v>0</v>
      </c>
      <c r="U2041" s="36" t="s">
        <v>5251</v>
      </c>
    </row>
    <row r="2042" spans="1:21" x14ac:dyDescent="0.25">
      <c r="A2042" s="192">
        <v>41969</v>
      </c>
      <c r="B2042" s="193">
        <v>4436</v>
      </c>
      <c r="C2042" s="322" t="s">
        <v>4923</v>
      </c>
      <c r="D2042" s="308" t="s">
        <v>4288</v>
      </c>
      <c r="E2042" s="309">
        <v>8662</v>
      </c>
      <c r="F2042" s="256">
        <v>41969</v>
      </c>
      <c r="G2042" s="34">
        <v>8662</v>
      </c>
      <c r="H2042" s="217">
        <f t="shared" si="64"/>
        <v>0</v>
      </c>
      <c r="I2042" s="32" t="s">
        <v>4992</v>
      </c>
      <c r="J2042" s="21"/>
      <c r="K2042" s="21"/>
      <c r="M2042" s="192">
        <v>41972</v>
      </c>
      <c r="N2042" s="193">
        <v>4771</v>
      </c>
      <c r="O2042" s="322" t="s">
        <v>4923</v>
      </c>
      <c r="P2042" s="308" t="s">
        <v>4322</v>
      </c>
      <c r="Q2042" s="309">
        <v>9478.7999999999993</v>
      </c>
      <c r="R2042" s="665"/>
      <c r="S2042" s="303"/>
      <c r="T2042" s="217">
        <f t="shared" si="63"/>
        <v>9478.7999999999993</v>
      </c>
      <c r="U2042" s="20" t="s">
        <v>5251</v>
      </c>
    </row>
    <row r="2043" spans="1:21" x14ac:dyDescent="0.25">
      <c r="A2043" s="192">
        <v>41969</v>
      </c>
      <c r="B2043" s="193">
        <v>4437</v>
      </c>
      <c r="C2043" s="322" t="s">
        <v>4923</v>
      </c>
      <c r="D2043" s="308" t="s">
        <v>4915</v>
      </c>
      <c r="E2043" s="309">
        <v>18390.75</v>
      </c>
      <c r="F2043" s="256">
        <v>41969</v>
      </c>
      <c r="G2043" s="34">
        <v>18390.75</v>
      </c>
      <c r="H2043" s="217">
        <f t="shared" si="64"/>
        <v>0</v>
      </c>
      <c r="I2043" s="32" t="s">
        <v>6617</v>
      </c>
      <c r="J2043" s="21"/>
      <c r="K2043" s="21"/>
      <c r="M2043" s="192">
        <v>41946</v>
      </c>
      <c r="N2043" s="193">
        <v>2618</v>
      </c>
      <c r="O2043" s="324" t="s">
        <v>4923</v>
      </c>
      <c r="P2043" s="661" t="s">
        <v>5580</v>
      </c>
      <c r="Q2043" s="309">
        <v>9972.26</v>
      </c>
      <c r="R2043" s="412" t="s">
        <v>6623</v>
      </c>
      <c r="S2043" s="42">
        <v>9972.26</v>
      </c>
      <c r="T2043" s="217">
        <f t="shared" si="63"/>
        <v>0</v>
      </c>
      <c r="U2043" s="50" t="s">
        <v>5009</v>
      </c>
    </row>
    <row r="2044" spans="1:21" x14ac:dyDescent="0.25">
      <c r="A2044" s="192">
        <v>41969</v>
      </c>
      <c r="B2044" s="193">
        <v>4438</v>
      </c>
      <c r="C2044" s="322" t="s">
        <v>4923</v>
      </c>
      <c r="D2044" s="308" t="s">
        <v>4826</v>
      </c>
      <c r="E2044" s="309">
        <v>6020</v>
      </c>
      <c r="F2044" s="256">
        <v>41969</v>
      </c>
      <c r="G2044" s="34">
        <v>6020</v>
      </c>
      <c r="H2044" s="217">
        <f t="shared" si="64"/>
        <v>0</v>
      </c>
      <c r="I2044" s="32" t="s">
        <v>4992</v>
      </c>
      <c r="J2044" s="21"/>
      <c r="K2044" s="21"/>
      <c r="M2044" s="192">
        <v>41953</v>
      </c>
      <c r="N2044" s="193">
        <v>3217</v>
      </c>
      <c r="O2044" s="324" t="s">
        <v>4923</v>
      </c>
      <c r="P2044" s="20" t="s">
        <v>5580</v>
      </c>
      <c r="Q2044" s="213">
        <v>9930.16</v>
      </c>
      <c r="R2044" s="412" t="s">
        <v>6773</v>
      </c>
      <c r="S2044" s="42">
        <v>9930.16</v>
      </c>
      <c r="T2044" s="217">
        <f t="shared" si="63"/>
        <v>0</v>
      </c>
      <c r="U2044" s="190" t="s">
        <v>4992</v>
      </c>
    </row>
    <row r="2045" spans="1:21" x14ac:dyDescent="0.25">
      <c r="A2045" s="192">
        <v>41969</v>
      </c>
      <c r="B2045" s="193">
        <v>4439</v>
      </c>
      <c r="C2045" s="322" t="s">
        <v>4923</v>
      </c>
      <c r="D2045" s="308" t="s">
        <v>25</v>
      </c>
      <c r="E2045" s="309">
        <v>11901.2</v>
      </c>
      <c r="F2045" s="256">
        <v>41969</v>
      </c>
      <c r="G2045" s="34">
        <v>11901.2</v>
      </c>
      <c r="H2045" s="217">
        <f t="shared" si="64"/>
        <v>0</v>
      </c>
      <c r="I2045" s="32" t="s">
        <v>4993</v>
      </c>
      <c r="J2045" s="21"/>
      <c r="K2045" s="21"/>
      <c r="M2045" s="192">
        <v>41960</v>
      </c>
      <c r="N2045" s="193">
        <v>3750</v>
      </c>
      <c r="O2045" s="324" t="s">
        <v>4923</v>
      </c>
      <c r="P2045" s="582" t="s">
        <v>5580</v>
      </c>
      <c r="Q2045" s="213">
        <v>4587.74</v>
      </c>
      <c r="R2045" s="412" t="s">
        <v>6772</v>
      </c>
      <c r="S2045" s="229">
        <v>4587.74</v>
      </c>
      <c r="T2045" s="217">
        <f t="shared" si="63"/>
        <v>0</v>
      </c>
      <c r="U2045" s="190" t="s">
        <v>4992</v>
      </c>
    </row>
    <row r="2046" spans="1:21" x14ac:dyDescent="0.25">
      <c r="A2046" s="192">
        <v>41969</v>
      </c>
      <c r="B2046" s="193">
        <v>4440</v>
      </c>
      <c r="C2046" s="322" t="s">
        <v>4923</v>
      </c>
      <c r="D2046" s="308" t="s">
        <v>23</v>
      </c>
      <c r="E2046" s="309">
        <v>2713.6</v>
      </c>
      <c r="F2046" s="256">
        <v>41969</v>
      </c>
      <c r="G2046" s="34">
        <v>2713.6</v>
      </c>
      <c r="H2046" s="217">
        <f t="shared" si="64"/>
        <v>0</v>
      </c>
      <c r="I2046" s="108" t="s">
        <v>4992</v>
      </c>
      <c r="J2046" s="21"/>
      <c r="K2046" s="21"/>
      <c r="M2046" s="192">
        <v>41967</v>
      </c>
      <c r="N2046" s="193">
        <v>4340</v>
      </c>
      <c r="O2046" s="322" t="s">
        <v>4923</v>
      </c>
      <c r="P2046" s="308" t="s">
        <v>5580</v>
      </c>
      <c r="Q2046" s="309">
        <v>5109.63</v>
      </c>
      <c r="R2046" s="412" t="s">
        <v>6771</v>
      </c>
      <c r="S2046" s="40">
        <v>5109.63</v>
      </c>
      <c r="T2046" s="217">
        <f t="shared" si="63"/>
        <v>0</v>
      </c>
      <c r="U2046" s="32" t="s">
        <v>4992</v>
      </c>
    </row>
    <row r="2047" spans="1:21" x14ac:dyDescent="0.25">
      <c r="A2047" s="192">
        <v>41969</v>
      </c>
      <c r="B2047" s="193">
        <v>4441</v>
      </c>
      <c r="C2047" s="322" t="s">
        <v>4923</v>
      </c>
      <c r="D2047" s="308" t="s">
        <v>4240</v>
      </c>
      <c r="E2047" s="309">
        <v>134657.12</v>
      </c>
      <c r="F2047" s="587">
        <v>42008</v>
      </c>
      <c r="G2047" s="59">
        <v>134657.12</v>
      </c>
      <c r="H2047" s="217">
        <f t="shared" si="64"/>
        <v>0</v>
      </c>
      <c r="I2047" s="108" t="s">
        <v>4997</v>
      </c>
      <c r="J2047" s="21"/>
      <c r="K2047" s="21"/>
      <c r="M2047" s="192">
        <v>41944</v>
      </c>
      <c r="N2047" s="193">
        <v>2453</v>
      </c>
      <c r="O2047" s="324" t="s">
        <v>4923</v>
      </c>
      <c r="P2047" s="308" t="s">
        <v>6611</v>
      </c>
      <c r="Q2047" s="309">
        <v>935</v>
      </c>
      <c r="R2047" s="256">
        <v>41946</v>
      </c>
      <c r="S2047" s="42">
        <v>935</v>
      </c>
      <c r="T2047" s="77">
        <f t="shared" si="63"/>
        <v>0</v>
      </c>
      <c r="U2047" s="190" t="s">
        <v>5009</v>
      </c>
    </row>
    <row r="2048" spans="1:21" x14ac:dyDescent="0.25">
      <c r="A2048" s="192">
        <v>41969</v>
      </c>
      <c r="B2048" s="193">
        <v>4442</v>
      </c>
      <c r="C2048" s="322" t="s">
        <v>4923</v>
      </c>
      <c r="D2048" s="308" t="s">
        <v>35</v>
      </c>
      <c r="E2048" s="309">
        <v>3913.8</v>
      </c>
      <c r="F2048" s="256">
        <v>41969</v>
      </c>
      <c r="G2048" s="34">
        <v>3913.8</v>
      </c>
      <c r="H2048" s="217">
        <f t="shared" si="64"/>
        <v>0</v>
      </c>
      <c r="I2048" s="108" t="s">
        <v>4995</v>
      </c>
      <c r="J2048" s="21"/>
      <c r="K2048" s="21"/>
      <c r="M2048" s="192">
        <v>41945</v>
      </c>
      <c r="N2048" s="193">
        <v>2506</v>
      </c>
      <c r="O2048" s="324" t="s">
        <v>4923</v>
      </c>
      <c r="P2048" s="308" t="s">
        <v>106</v>
      </c>
      <c r="Q2048" s="309">
        <v>236925</v>
      </c>
      <c r="R2048" s="256">
        <v>41954</v>
      </c>
      <c r="S2048" s="42">
        <v>236925</v>
      </c>
      <c r="T2048" s="77">
        <f t="shared" si="63"/>
        <v>0</v>
      </c>
      <c r="U2048" s="20" t="s">
        <v>4992</v>
      </c>
    </row>
    <row r="2049" spans="1:21" x14ac:dyDescent="0.25">
      <c r="A2049" s="192">
        <v>41969</v>
      </c>
      <c r="B2049" s="193">
        <v>4443</v>
      </c>
      <c r="C2049" s="322" t="s">
        <v>4923</v>
      </c>
      <c r="D2049" s="308" t="s">
        <v>116</v>
      </c>
      <c r="E2049" s="309">
        <v>5839.4</v>
      </c>
      <c r="F2049" s="256">
        <v>41969</v>
      </c>
      <c r="G2049" s="34">
        <v>5839.4</v>
      </c>
      <c r="H2049" s="217">
        <f t="shared" si="64"/>
        <v>0</v>
      </c>
      <c r="I2049" s="108" t="s">
        <v>4992</v>
      </c>
      <c r="J2049" s="21"/>
      <c r="K2049" s="21"/>
      <c r="M2049" s="192">
        <v>41945</v>
      </c>
      <c r="N2049" s="193">
        <v>2508</v>
      </c>
      <c r="O2049" s="324" t="s">
        <v>4923</v>
      </c>
      <c r="P2049" s="308" t="s">
        <v>106</v>
      </c>
      <c r="Q2049" s="309">
        <v>321451</v>
      </c>
      <c r="R2049" s="256">
        <v>41956</v>
      </c>
      <c r="S2049" s="42">
        <v>321451</v>
      </c>
      <c r="T2049" s="77">
        <f t="shared" si="63"/>
        <v>0</v>
      </c>
      <c r="U2049" s="20" t="s">
        <v>4992</v>
      </c>
    </row>
    <row r="2050" spans="1:21" x14ac:dyDescent="0.25">
      <c r="A2050" s="192">
        <v>41969</v>
      </c>
      <c r="B2050" s="193">
        <v>4444</v>
      </c>
      <c r="C2050" s="322" t="s">
        <v>4923</v>
      </c>
      <c r="D2050" s="308" t="s">
        <v>3366</v>
      </c>
      <c r="E2050" s="309">
        <v>1812</v>
      </c>
      <c r="F2050" s="256">
        <v>41969</v>
      </c>
      <c r="G2050" s="34">
        <v>1812</v>
      </c>
      <c r="H2050" s="217">
        <f t="shared" si="64"/>
        <v>0</v>
      </c>
      <c r="I2050" s="108" t="s">
        <v>5010</v>
      </c>
      <c r="J2050" s="21"/>
      <c r="K2050" s="21"/>
      <c r="M2050" s="192">
        <v>41946</v>
      </c>
      <c r="N2050" s="193">
        <v>2606</v>
      </c>
      <c r="O2050" s="324" t="s">
        <v>4923</v>
      </c>
      <c r="P2050" s="661" t="s">
        <v>106</v>
      </c>
      <c r="Q2050" s="309">
        <v>233510</v>
      </c>
      <c r="R2050" s="412">
        <v>41954</v>
      </c>
      <c r="S2050" s="219">
        <v>233510</v>
      </c>
      <c r="T2050" s="217">
        <f t="shared" si="63"/>
        <v>0</v>
      </c>
      <c r="U2050" s="50" t="s">
        <v>4992</v>
      </c>
    </row>
    <row r="2051" spans="1:21" x14ac:dyDescent="0.25">
      <c r="A2051" s="192">
        <v>41969</v>
      </c>
      <c r="B2051" s="193">
        <v>4445</v>
      </c>
      <c r="C2051" s="322" t="s">
        <v>4923</v>
      </c>
      <c r="D2051" s="308" t="s">
        <v>2714</v>
      </c>
      <c r="E2051" s="309">
        <v>5151</v>
      </c>
      <c r="F2051" s="256">
        <v>41969</v>
      </c>
      <c r="G2051" s="34">
        <v>5151</v>
      </c>
      <c r="H2051" s="217">
        <f t="shared" si="64"/>
        <v>0</v>
      </c>
      <c r="I2051" s="108" t="s">
        <v>5000</v>
      </c>
      <c r="J2051" s="21"/>
      <c r="K2051" s="21"/>
      <c r="M2051" s="192">
        <v>41947</v>
      </c>
      <c r="N2051" s="193">
        <v>2693</v>
      </c>
      <c r="O2051" s="324" t="s">
        <v>4923</v>
      </c>
      <c r="P2051" s="308" t="s">
        <v>106</v>
      </c>
      <c r="Q2051" s="309">
        <v>4819.2</v>
      </c>
      <c r="R2051" s="256">
        <v>41954</v>
      </c>
      <c r="S2051" s="42">
        <v>4819.2</v>
      </c>
      <c r="T2051" s="217">
        <f t="shared" ref="T2051:T2114" si="65">Q2051-S2051</f>
        <v>0</v>
      </c>
      <c r="U2051" s="190" t="s">
        <v>4992</v>
      </c>
    </row>
    <row r="2052" spans="1:21" x14ac:dyDescent="0.25">
      <c r="A2052" s="192">
        <v>41969</v>
      </c>
      <c r="B2052" s="193">
        <v>4446</v>
      </c>
      <c r="C2052" s="322" t="s">
        <v>4923</v>
      </c>
      <c r="D2052" s="308" t="s">
        <v>83</v>
      </c>
      <c r="E2052" s="309">
        <v>2900.7</v>
      </c>
      <c r="F2052" s="256">
        <v>41969</v>
      </c>
      <c r="G2052" s="34">
        <v>2900.7</v>
      </c>
      <c r="H2052" s="217">
        <f t="shared" si="64"/>
        <v>0</v>
      </c>
      <c r="I2052" s="108" t="s">
        <v>5000</v>
      </c>
      <c r="J2052" s="21"/>
      <c r="K2052" s="21"/>
      <c r="M2052" s="192">
        <v>41949</v>
      </c>
      <c r="N2052" s="193">
        <v>2838</v>
      </c>
      <c r="O2052" s="324" t="s">
        <v>4923</v>
      </c>
      <c r="P2052" s="308" t="s">
        <v>106</v>
      </c>
      <c r="Q2052" s="309">
        <v>15168</v>
      </c>
      <c r="R2052" s="256">
        <v>41956</v>
      </c>
      <c r="S2052" s="42">
        <v>15168</v>
      </c>
      <c r="T2052" s="217">
        <f t="shared" si="65"/>
        <v>0</v>
      </c>
      <c r="U2052" s="190" t="s">
        <v>492</v>
      </c>
    </row>
    <row r="2053" spans="1:21" x14ac:dyDescent="0.25">
      <c r="A2053" s="192">
        <v>41969</v>
      </c>
      <c r="B2053" s="193">
        <v>4447</v>
      </c>
      <c r="C2053" s="322" t="s">
        <v>4923</v>
      </c>
      <c r="D2053" s="308" t="s">
        <v>701</v>
      </c>
      <c r="E2053" s="309">
        <v>1958.4</v>
      </c>
      <c r="F2053" s="256">
        <v>41969</v>
      </c>
      <c r="G2053" s="34">
        <v>1958.4</v>
      </c>
      <c r="H2053" s="217">
        <f t="shared" si="64"/>
        <v>0</v>
      </c>
      <c r="I2053" s="108" t="s">
        <v>5000</v>
      </c>
      <c r="J2053" s="21"/>
      <c r="K2053" s="21"/>
      <c r="M2053" s="192">
        <v>41951</v>
      </c>
      <c r="N2053" s="193">
        <v>3039</v>
      </c>
      <c r="O2053" s="324" t="s">
        <v>4923</v>
      </c>
      <c r="P2053" s="20" t="s">
        <v>106</v>
      </c>
      <c r="Q2053" s="213">
        <v>158081</v>
      </c>
      <c r="R2053" s="256">
        <v>41956</v>
      </c>
      <c r="S2053" s="42">
        <v>158081</v>
      </c>
      <c r="T2053" s="217">
        <f t="shared" si="65"/>
        <v>0</v>
      </c>
      <c r="U2053" s="20" t="s">
        <v>4992</v>
      </c>
    </row>
    <row r="2054" spans="1:21" x14ac:dyDescent="0.25">
      <c r="A2054" s="192">
        <v>41969</v>
      </c>
      <c r="B2054" s="193">
        <v>4448</v>
      </c>
      <c r="C2054" s="322" t="s">
        <v>4923</v>
      </c>
      <c r="D2054" s="308" t="s">
        <v>6120</v>
      </c>
      <c r="E2054" s="309">
        <v>3360</v>
      </c>
      <c r="F2054" s="412">
        <v>41976</v>
      </c>
      <c r="G2054" s="40">
        <v>3360</v>
      </c>
      <c r="H2054" s="217">
        <f t="shared" si="64"/>
        <v>0</v>
      </c>
      <c r="I2054" s="108" t="s">
        <v>4995</v>
      </c>
      <c r="J2054" s="21"/>
      <c r="K2054" s="21"/>
      <c r="M2054" s="192">
        <v>41951</v>
      </c>
      <c r="N2054" s="193">
        <v>3040</v>
      </c>
      <c r="O2054" s="324" t="s">
        <v>4923</v>
      </c>
      <c r="P2054" s="20" t="s">
        <v>106</v>
      </c>
      <c r="Q2054" s="213">
        <v>211408</v>
      </c>
      <c r="R2054" s="256">
        <v>41956</v>
      </c>
      <c r="S2054" s="42">
        <v>211408</v>
      </c>
      <c r="T2054" s="217">
        <f t="shared" si="65"/>
        <v>0</v>
      </c>
      <c r="U2054" s="20" t="s">
        <v>4992</v>
      </c>
    </row>
    <row r="2055" spans="1:21" x14ac:dyDescent="0.25">
      <c r="A2055" s="192">
        <v>41969</v>
      </c>
      <c r="B2055" s="193">
        <v>4449</v>
      </c>
      <c r="C2055" s="322" t="s">
        <v>4923</v>
      </c>
      <c r="D2055" s="308" t="s">
        <v>4290</v>
      </c>
      <c r="E2055" s="309">
        <v>3978</v>
      </c>
      <c r="F2055" s="256">
        <v>41969</v>
      </c>
      <c r="G2055" s="34">
        <v>3978</v>
      </c>
      <c r="H2055" s="217">
        <f t="shared" si="64"/>
        <v>0</v>
      </c>
      <c r="I2055" s="108" t="s">
        <v>4992</v>
      </c>
      <c r="J2055" s="21"/>
      <c r="K2055" s="21"/>
      <c r="M2055" s="192">
        <v>41951</v>
      </c>
      <c r="N2055" s="193">
        <v>3043</v>
      </c>
      <c r="O2055" s="324" t="s">
        <v>4923</v>
      </c>
      <c r="P2055" s="20" t="s">
        <v>106</v>
      </c>
      <c r="Q2055" s="213">
        <v>402146</v>
      </c>
      <c r="R2055" s="256">
        <v>41956</v>
      </c>
      <c r="S2055" s="42">
        <v>402146</v>
      </c>
      <c r="T2055" s="217">
        <f t="shared" si="65"/>
        <v>0</v>
      </c>
      <c r="U2055" s="20" t="s">
        <v>4992</v>
      </c>
    </row>
    <row r="2056" spans="1:21" x14ac:dyDescent="0.25">
      <c r="A2056" s="192">
        <v>41969</v>
      </c>
      <c r="B2056" s="193">
        <v>4450</v>
      </c>
      <c r="C2056" s="322" t="s">
        <v>4923</v>
      </c>
      <c r="D2056" s="308" t="s">
        <v>149</v>
      </c>
      <c r="E2056" s="309">
        <v>8344.4</v>
      </c>
      <c r="F2056" s="256">
        <v>41970</v>
      </c>
      <c r="G2056" s="34">
        <v>8344.4</v>
      </c>
      <c r="H2056" s="217">
        <f t="shared" ref="H2056:H2119" si="66">E2056-G2056</f>
        <v>0</v>
      </c>
      <c r="I2056" s="108" t="s">
        <v>6049</v>
      </c>
      <c r="J2056" s="21"/>
      <c r="K2056" s="21"/>
      <c r="M2056" s="192">
        <v>41953</v>
      </c>
      <c r="N2056" s="193">
        <v>3141</v>
      </c>
      <c r="O2056" s="324" t="s">
        <v>4923</v>
      </c>
      <c r="P2056" s="308" t="s">
        <v>106</v>
      </c>
      <c r="Q2056" s="309">
        <v>13204</v>
      </c>
      <c r="R2056" s="256">
        <v>41956</v>
      </c>
      <c r="S2056" s="42">
        <v>13204</v>
      </c>
      <c r="T2056" s="217">
        <f t="shared" si="65"/>
        <v>0</v>
      </c>
      <c r="U2056" s="20" t="s">
        <v>5000</v>
      </c>
    </row>
    <row r="2057" spans="1:21" x14ac:dyDescent="0.25">
      <c r="A2057" s="192">
        <v>41969</v>
      </c>
      <c r="B2057" s="193">
        <v>4451</v>
      </c>
      <c r="C2057" s="322" t="s">
        <v>4923</v>
      </c>
      <c r="D2057" s="308" t="s">
        <v>855</v>
      </c>
      <c r="E2057" s="309">
        <v>9263.4</v>
      </c>
      <c r="F2057" s="256">
        <v>41970</v>
      </c>
      <c r="G2057" s="34">
        <v>9263.4</v>
      </c>
      <c r="H2057" s="217">
        <f t="shared" si="66"/>
        <v>0</v>
      </c>
      <c r="I2057" s="108" t="s">
        <v>6049</v>
      </c>
      <c r="J2057" s="21"/>
      <c r="K2057" s="21"/>
      <c r="M2057" s="192">
        <v>41954</v>
      </c>
      <c r="N2057" s="193">
        <v>3285</v>
      </c>
      <c r="O2057" s="324" t="s">
        <v>4923</v>
      </c>
      <c r="P2057" s="20" t="s">
        <v>106</v>
      </c>
      <c r="Q2057" s="213">
        <v>195472</v>
      </c>
      <c r="R2057" s="256">
        <v>41967</v>
      </c>
      <c r="S2057" s="42">
        <v>195472</v>
      </c>
      <c r="T2057" s="217">
        <f t="shared" si="65"/>
        <v>0</v>
      </c>
      <c r="U2057" s="190" t="s">
        <v>4992</v>
      </c>
    </row>
    <row r="2058" spans="1:21" x14ac:dyDescent="0.25">
      <c r="A2058" s="192">
        <v>41969</v>
      </c>
      <c r="B2058" s="193">
        <v>4452</v>
      </c>
      <c r="C2058" s="322" t="s">
        <v>4923</v>
      </c>
      <c r="D2058" s="308" t="s">
        <v>4953</v>
      </c>
      <c r="E2058" s="309">
        <v>5876</v>
      </c>
      <c r="F2058" s="256">
        <v>41970</v>
      </c>
      <c r="G2058" s="34">
        <v>5876</v>
      </c>
      <c r="H2058" s="217">
        <f t="shared" si="66"/>
        <v>0</v>
      </c>
      <c r="I2058" s="108" t="s">
        <v>5000</v>
      </c>
      <c r="J2058" s="21"/>
      <c r="K2058" s="21"/>
      <c r="M2058" s="192">
        <v>41956</v>
      </c>
      <c r="N2058" s="193">
        <v>3367</v>
      </c>
      <c r="O2058" s="324" t="s">
        <v>4923</v>
      </c>
      <c r="P2058" s="20" t="s">
        <v>106</v>
      </c>
      <c r="Q2058" s="213">
        <v>184305</v>
      </c>
      <c r="R2058" s="256">
        <v>41967</v>
      </c>
      <c r="S2058" s="42">
        <v>184305</v>
      </c>
      <c r="T2058" s="217">
        <f t="shared" si="65"/>
        <v>0</v>
      </c>
      <c r="U2058" s="190" t="s">
        <v>4992</v>
      </c>
    </row>
    <row r="2059" spans="1:21" x14ac:dyDescent="0.25">
      <c r="A2059" s="192">
        <v>41969</v>
      </c>
      <c r="B2059" s="193">
        <v>4453</v>
      </c>
      <c r="C2059" s="322" t="s">
        <v>4923</v>
      </c>
      <c r="D2059" s="308" t="s">
        <v>123</v>
      </c>
      <c r="E2059" s="309">
        <v>2300.5</v>
      </c>
      <c r="F2059" s="256">
        <v>41970</v>
      </c>
      <c r="G2059" s="34">
        <v>2300.5</v>
      </c>
      <c r="H2059" s="217">
        <f t="shared" si="66"/>
        <v>0</v>
      </c>
      <c r="I2059" s="108" t="s">
        <v>4992</v>
      </c>
      <c r="J2059" s="21"/>
      <c r="K2059" s="21"/>
      <c r="M2059" s="192">
        <v>41957</v>
      </c>
      <c r="N2059" s="193">
        <v>3483</v>
      </c>
      <c r="O2059" s="324" t="s">
        <v>4923</v>
      </c>
      <c r="P2059" s="308" t="s">
        <v>106</v>
      </c>
      <c r="Q2059" s="309">
        <v>6125</v>
      </c>
      <c r="R2059" s="256">
        <v>41967</v>
      </c>
      <c r="S2059" s="42">
        <v>6125</v>
      </c>
      <c r="T2059" s="217">
        <f t="shared" si="65"/>
        <v>0</v>
      </c>
      <c r="U2059" s="20" t="s">
        <v>4992</v>
      </c>
    </row>
    <row r="2060" spans="1:21" x14ac:dyDescent="0.25">
      <c r="A2060" s="192">
        <v>41969</v>
      </c>
      <c r="B2060" s="193">
        <v>4454</v>
      </c>
      <c r="C2060" s="322" t="s">
        <v>4923</v>
      </c>
      <c r="D2060" s="308" t="s">
        <v>240</v>
      </c>
      <c r="E2060" s="309">
        <v>4896</v>
      </c>
      <c r="F2060" s="412" t="s">
        <v>6765</v>
      </c>
      <c r="G2060" s="40">
        <v>4896</v>
      </c>
      <c r="H2060" s="217">
        <f t="shared" si="66"/>
        <v>0</v>
      </c>
      <c r="I2060" s="108" t="s">
        <v>6049</v>
      </c>
      <c r="J2060" s="21"/>
      <c r="K2060" s="21"/>
      <c r="M2060" s="192">
        <v>41957</v>
      </c>
      <c r="N2060" s="193">
        <v>3552</v>
      </c>
      <c r="O2060" s="324" t="s">
        <v>4923</v>
      </c>
      <c r="P2060" s="308" t="s">
        <v>106</v>
      </c>
      <c r="Q2060" s="309">
        <v>225240</v>
      </c>
      <c r="R2060" s="256">
        <v>41967</v>
      </c>
      <c r="S2060" s="42">
        <v>225240</v>
      </c>
      <c r="T2060" s="217">
        <f t="shared" si="65"/>
        <v>0</v>
      </c>
      <c r="U2060" s="190" t="s">
        <v>4992</v>
      </c>
    </row>
    <row r="2061" spans="1:21" x14ac:dyDescent="0.25">
      <c r="A2061" s="192">
        <v>41969</v>
      </c>
      <c r="B2061" s="193">
        <v>4455</v>
      </c>
      <c r="C2061" s="322" t="s">
        <v>4923</v>
      </c>
      <c r="D2061" s="308" t="s">
        <v>763</v>
      </c>
      <c r="E2061" s="309">
        <v>2965.2</v>
      </c>
      <c r="F2061" s="256">
        <v>41969</v>
      </c>
      <c r="G2061" s="34">
        <v>2965.2</v>
      </c>
      <c r="H2061" s="217">
        <f t="shared" si="66"/>
        <v>0</v>
      </c>
      <c r="I2061" s="108" t="s">
        <v>5000</v>
      </c>
      <c r="J2061" s="21"/>
      <c r="K2061" s="21"/>
      <c r="M2061" s="192">
        <v>41957</v>
      </c>
      <c r="N2061" s="193">
        <v>3553</v>
      </c>
      <c r="O2061" s="324" t="s">
        <v>4923</v>
      </c>
      <c r="P2061" s="308" t="s">
        <v>106</v>
      </c>
      <c r="Q2061" s="309">
        <v>418600</v>
      </c>
      <c r="R2061" s="256">
        <v>41967</v>
      </c>
      <c r="S2061" s="42">
        <v>418600</v>
      </c>
      <c r="T2061" s="217">
        <f t="shared" si="65"/>
        <v>0</v>
      </c>
      <c r="U2061" s="190" t="s">
        <v>4992</v>
      </c>
    </row>
    <row r="2062" spans="1:21" x14ac:dyDescent="0.25">
      <c r="A2062" s="192">
        <v>41969</v>
      </c>
      <c r="B2062" s="193">
        <v>4456</v>
      </c>
      <c r="C2062" s="322" t="s">
        <v>4923</v>
      </c>
      <c r="D2062" s="308" t="s">
        <v>2519</v>
      </c>
      <c r="E2062" s="309">
        <v>644</v>
      </c>
      <c r="F2062" s="256">
        <v>41969</v>
      </c>
      <c r="G2062" s="34">
        <v>644</v>
      </c>
      <c r="H2062" s="217">
        <f t="shared" si="66"/>
        <v>0</v>
      </c>
      <c r="I2062" s="108" t="s">
        <v>4992</v>
      </c>
      <c r="J2062" s="21"/>
      <c r="K2062" s="21"/>
      <c r="M2062" s="192">
        <v>41960</v>
      </c>
      <c r="N2062" s="193">
        <v>3747</v>
      </c>
      <c r="O2062" s="324" t="s">
        <v>4923</v>
      </c>
      <c r="P2062" s="20" t="s">
        <v>106</v>
      </c>
      <c r="Q2062" s="213">
        <v>200080</v>
      </c>
      <c r="R2062" s="256">
        <v>41967</v>
      </c>
      <c r="S2062" s="229">
        <v>200080</v>
      </c>
      <c r="T2062" s="217">
        <f t="shared" si="65"/>
        <v>0</v>
      </c>
      <c r="U2062" s="190" t="s">
        <v>4997</v>
      </c>
    </row>
    <row r="2063" spans="1:21" x14ac:dyDescent="0.25">
      <c r="A2063" s="192">
        <v>41969</v>
      </c>
      <c r="B2063" s="193">
        <v>4457</v>
      </c>
      <c r="C2063" s="322" t="s">
        <v>4923</v>
      </c>
      <c r="D2063" s="308" t="s">
        <v>2519</v>
      </c>
      <c r="E2063" s="309">
        <v>1334</v>
      </c>
      <c r="F2063" s="256">
        <v>41969</v>
      </c>
      <c r="G2063" s="34">
        <v>1334</v>
      </c>
      <c r="H2063" s="217">
        <f t="shared" si="66"/>
        <v>0</v>
      </c>
      <c r="I2063" s="108" t="s">
        <v>4992</v>
      </c>
      <c r="J2063" s="21"/>
      <c r="K2063" s="21"/>
      <c r="M2063" s="192">
        <v>41963</v>
      </c>
      <c r="N2063" s="193">
        <v>3931</v>
      </c>
      <c r="O2063" s="324" t="s">
        <v>4923</v>
      </c>
      <c r="P2063" s="308" t="s">
        <v>106</v>
      </c>
      <c r="Q2063" s="309">
        <v>187812</v>
      </c>
      <c r="R2063" s="256">
        <v>41967</v>
      </c>
      <c r="S2063" s="42">
        <v>187812</v>
      </c>
      <c r="T2063" s="217">
        <f t="shared" si="65"/>
        <v>0</v>
      </c>
      <c r="U2063" s="20" t="s">
        <v>4992</v>
      </c>
    </row>
    <row r="2064" spans="1:21" x14ac:dyDescent="0.25">
      <c r="A2064" s="192">
        <v>41969</v>
      </c>
      <c r="B2064" s="193">
        <v>4458</v>
      </c>
      <c r="C2064" s="322" t="s">
        <v>4923</v>
      </c>
      <c r="D2064" s="308" t="s">
        <v>2382</v>
      </c>
      <c r="E2064" s="309">
        <v>3104</v>
      </c>
      <c r="F2064" s="256">
        <v>41969</v>
      </c>
      <c r="G2064" s="34">
        <v>3104</v>
      </c>
      <c r="H2064" s="217">
        <f t="shared" si="66"/>
        <v>0</v>
      </c>
      <c r="I2064" s="108" t="s">
        <v>5000</v>
      </c>
      <c r="J2064" s="21"/>
      <c r="K2064" s="21"/>
      <c r="M2064" s="192">
        <v>41964</v>
      </c>
      <c r="N2064" s="193">
        <v>4059</v>
      </c>
      <c r="O2064" s="322" t="s">
        <v>4923</v>
      </c>
      <c r="P2064" s="308" t="s">
        <v>106</v>
      </c>
      <c r="Q2064" s="309">
        <v>183696</v>
      </c>
      <c r="R2064" s="256">
        <v>41967</v>
      </c>
      <c r="S2064" s="42">
        <v>183696</v>
      </c>
      <c r="T2064" s="217">
        <f t="shared" si="65"/>
        <v>0</v>
      </c>
      <c r="U2064" s="20" t="s">
        <v>4992</v>
      </c>
    </row>
    <row r="2065" spans="1:21" x14ac:dyDescent="0.25">
      <c r="A2065" s="192">
        <v>41969</v>
      </c>
      <c r="B2065" s="193">
        <v>4459</v>
      </c>
      <c r="C2065" s="322" t="s">
        <v>4923</v>
      </c>
      <c r="D2065" s="308" t="s">
        <v>52</v>
      </c>
      <c r="E2065" s="309">
        <v>295.8</v>
      </c>
      <c r="F2065" s="256">
        <v>41969</v>
      </c>
      <c r="G2065" s="34">
        <v>295.8</v>
      </c>
      <c r="H2065" s="217">
        <f t="shared" si="66"/>
        <v>0</v>
      </c>
      <c r="I2065" s="108" t="s">
        <v>5000</v>
      </c>
      <c r="J2065" s="21"/>
      <c r="K2065" s="21"/>
      <c r="M2065" s="192">
        <v>41964</v>
      </c>
      <c r="N2065" s="193">
        <v>4061</v>
      </c>
      <c r="O2065" s="322" t="s">
        <v>4923</v>
      </c>
      <c r="P2065" s="308" t="s">
        <v>106</v>
      </c>
      <c r="Q2065" s="309">
        <v>165611</v>
      </c>
      <c r="R2065" s="256">
        <v>41967</v>
      </c>
      <c r="S2065" s="42">
        <v>165611</v>
      </c>
      <c r="T2065" s="217">
        <f t="shared" si="65"/>
        <v>0</v>
      </c>
      <c r="U2065" s="20" t="s">
        <v>4992</v>
      </c>
    </row>
    <row r="2066" spans="1:21" x14ac:dyDescent="0.25">
      <c r="A2066" s="192">
        <v>41969</v>
      </c>
      <c r="B2066" s="193">
        <v>4460</v>
      </c>
      <c r="C2066" s="322" t="s">
        <v>4923</v>
      </c>
      <c r="D2066" s="308" t="s">
        <v>853</v>
      </c>
      <c r="E2066" s="309">
        <v>700.8</v>
      </c>
      <c r="F2066" s="256">
        <v>41970</v>
      </c>
      <c r="G2066" s="34">
        <v>700.8</v>
      </c>
      <c r="H2066" s="217">
        <f t="shared" si="66"/>
        <v>0</v>
      </c>
      <c r="I2066" s="108" t="s">
        <v>6049</v>
      </c>
      <c r="J2066" s="21"/>
      <c r="K2066" s="21"/>
      <c r="M2066" s="192">
        <v>41964</v>
      </c>
      <c r="N2066" s="193">
        <v>4112</v>
      </c>
      <c r="O2066" s="322" t="s">
        <v>4923</v>
      </c>
      <c r="P2066" s="308" t="s">
        <v>106</v>
      </c>
      <c r="Q2066" s="309">
        <v>191822</v>
      </c>
      <c r="R2066" s="256">
        <v>41969</v>
      </c>
      <c r="S2066" s="34">
        <v>191822</v>
      </c>
      <c r="T2066" s="217">
        <f t="shared" si="65"/>
        <v>0</v>
      </c>
      <c r="U2066" s="108" t="s">
        <v>4992</v>
      </c>
    </row>
    <row r="2067" spans="1:21" x14ac:dyDescent="0.25">
      <c r="A2067" s="192">
        <v>41969</v>
      </c>
      <c r="B2067" s="193">
        <v>4461</v>
      </c>
      <c r="C2067" s="322" t="s">
        <v>4923</v>
      </c>
      <c r="D2067" s="308" t="s">
        <v>1693</v>
      </c>
      <c r="E2067" s="309">
        <v>4041</v>
      </c>
      <c r="F2067" s="256">
        <v>41969</v>
      </c>
      <c r="G2067" s="34">
        <v>4041</v>
      </c>
      <c r="H2067" s="217">
        <f t="shared" si="66"/>
        <v>0</v>
      </c>
      <c r="I2067" s="108" t="s">
        <v>4992</v>
      </c>
      <c r="J2067" s="21"/>
      <c r="K2067" s="21"/>
      <c r="M2067" s="192">
        <v>41965</v>
      </c>
      <c r="N2067" s="193">
        <v>4196</v>
      </c>
      <c r="O2067" s="322" t="s">
        <v>4923</v>
      </c>
      <c r="P2067" s="308" t="s">
        <v>106</v>
      </c>
      <c r="Q2067" s="309">
        <v>447199</v>
      </c>
      <c r="R2067" s="256">
        <v>41969</v>
      </c>
      <c r="S2067" s="34">
        <v>447199</v>
      </c>
      <c r="T2067" s="217">
        <f t="shared" si="65"/>
        <v>0</v>
      </c>
      <c r="U2067" s="32" t="s">
        <v>4992</v>
      </c>
    </row>
    <row r="2068" spans="1:21" x14ac:dyDescent="0.25">
      <c r="A2068" s="192">
        <v>41969</v>
      </c>
      <c r="B2068" s="193">
        <v>4462</v>
      </c>
      <c r="C2068" s="322" t="s">
        <v>4923</v>
      </c>
      <c r="D2068" s="308" t="s">
        <v>6619</v>
      </c>
      <c r="E2068" s="309">
        <v>29250.6</v>
      </c>
      <c r="F2068" s="412" t="s">
        <v>6766</v>
      </c>
      <c r="G2068" s="40">
        <v>29250.6</v>
      </c>
      <c r="H2068" s="217">
        <f t="shared" si="66"/>
        <v>0</v>
      </c>
      <c r="I2068" s="108" t="s">
        <v>6049</v>
      </c>
      <c r="J2068" s="21"/>
      <c r="K2068" s="21"/>
      <c r="M2068" s="192">
        <v>41968</v>
      </c>
      <c r="N2068" s="193">
        <v>4425</v>
      </c>
      <c r="O2068" s="322" t="s">
        <v>4923</v>
      </c>
      <c r="P2068" s="308" t="s">
        <v>106</v>
      </c>
      <c r="Q2068" s="309">
        <v>124642</v>
      </c>
      <c r="R2068" s="412">
        <v>41974</v>
      </c>
      <c r="S2068" s="40">
        <v>124642</v>
      </c>
      <c r="T2068" s="217">
        <f t="shared" si="65"/>
        <v>0</v>
      </c>
      <c r="U2068" s="32" t="s">
        <v>4992</v>
      </c>
    </row>
    <row r="2069" spans="1:21" x14ac:dyDescent="0.25">
      <c r="A2069" s="192">
        <v>41969</v>
      </c>
      <c r="B2069" s="193">
        <v>4463</v>
      </c>
      <c r="C2069" s="322" t="s">
        <v>4923</v>
      </c>
      <c r="D2069" s="308" t="s">
        <v>1878</v>
      </c>
      <c r="E2069" s="309">
        <v>5156.5</v>
      </c>
      <c r="F2069" s="256">
        <v>41969</v>
      </c>
      <c r="G2069" s="34">
        <v>5156.5</v>
      </c>
      <c r="H2069" s="217">
        <f t="shared" si="66"/>
        <v>0</v>
      </c>
      <c r="I2069" s="108" t="s">
        <v>4995</v>
      </c>
      <c r="J2069" s="21"/>
      <c r="K2069" s="21"/>
      <c r="M2069" s="192">
        <v>41968</v>
      </c>
      <c r="N2069" s="193">
        <v>4426</v>
      </c>
      <c r="O2069" s="322" t="s">
        <v>4923</v>
      </c>
      <c r="P2069" s="308" t="s">
        <v>106</v>
      </c>
      <c r="Q2069" s="309">
        <v>190970</v>
      </c>
      <c r="R2069" s="412">
        <v>41974</v>
      </c>
      <c r="S2069" s="40">
        <v>190970</v>
      </c>
      <c r="T2069" s="217">
        <f t="shared" si="65"/>
        <v>0</v>
      </c>
      <c r="U2069" s="32" t="s">
        <v>4992</v>
      </c>
    </row>
    <row r="2070" spans="1:21" x14ac:dyDescent="0.25">
      <c r="A2070" s="192">
        <v>41969</v>
      </c>
      <c r="B2070" s="193">
        <v>4464</v>
      </c>
      <c r="C2070" s="322" t="s">
        <v>4923</v>
      </c>
      <c r="D2070" s="308" t="s">
        <v>2183</v>
      </c>
      <c r="E2070" s="309">
        <v>1136</v>
      </c>
      <c r="F2070" s="256">
        <v>41969</v>
      </c>
      <c r="G2070" s="34">
        <v>1136</v>
      </c>
      <c r="H2070" s="217">
        <f t="shared" si="66"/>
        <v>0</v>
      </c>
      <c r="I2070" s="108" t="s">
        <v>4995</v>
      </c>
      <c r="J2070" s="21"/>
      <c r="K2070" s="21"/>
      <c r="M2070" s="192">
        <v>41969</v>
      </c>
      <c r="N2070" s="193">
        <v>4515</v>
      </c>
      <c r="O2070" s="322" t="s">
        <v>4923</v>
      </c>
      <c r="P2070" s="308" t="s">
        <v>106</v>
      </c>
      <c r="Q2070" s="309">
        <v>85441</v>
      </c>
      <c r="R2070" s="412">
        <v>41974</v>
      </c>
      <c r="S2070" s="219">
        <v>85441</v>
      </c>
      <c r="T2070" s="217">
        <f t="shared" si="65"/>
        <v>0</v>
      </c>
      <c r="U2070" s="20" t="s">
        <v>4992</v>
      </c>
    </row>
    <row r="2071" spans="1:21" x14ac:dyDescent="0.25">
      <c r="A2071" s="192">
        <v>41969</v>
      </c>
      <c r="B2071" s="193">
        <v>4465</v>
      </c>
      <c r="C2071" s="322" t="s">
        <v>4923</v>
      </c>
      <c r="D2071" s="308" t="s">
        <v>57</v>
      </c>
      <c r="E2071" s="309">
        <v>1760</v>
      </c>
      <c r="F2071" s="256">
        <v>41969</v>
      </c>
      <c r="G2071" s="34">
        <v>1760</v>
      </c>
      <c r="H2071" s="217">
        <f t="shared" si="66"/>
        <v>0</v>
      </c>
      <c r="I2071" s="108" t="s">
        <v>4995</v>
      </c>
      <c r="J2071" s="21"/>
      <c r="K2071" s="21"/>
      <c r="M2071" s="192">
        <v>41970</v>
      </c>
      <c r="N2071" s="193">
        <v>4541</v>
      </c>
      <c r="O2071" s="322" t="s">
        <v>4923</v>
      </c>
      <c r="P2071" s="308" t="s">
        <v>106</v>
      </c>
      <c r="Q2071" s="309">
        <v>2588</v>
      </c>
      <c r="R2071" s="412">
        <v>41974</v>
      </c>
      <c r="S2071" s="219">
        <v>2588</v>
      </c>
      <c r="T2071" s="217">
        <f t="shared" si="65"/>
        <v>0</v>
      </c>
      <c r="U2071" s="20" t="s">
        <v>4992</v>
      </c>
    </row>
    <row r="2072" spans="1:21" x14ac:dyDescent="0.25">
      <c r="A2072" s="192">
        <v>41969</v>
      </c>
      <c r="B2072" s="193">
        <v>4466</v>
      </c>
      <c r="C2072" s="322" t="s">
        <v>4923</v>
      </c>
      <c r="D2072" s="308" t="s">
        <v>1878</v>
      </c>
      <c r="E2072" s="309">
        <v>350</v>
      </c>
      <c r="F2072" s="256">
        <v>41969</v>
      </c>
      <c r="G2072" s="34">
        <v>350</v>
      </c>
      <c r="H2072" s="217">
        <f t="shared" si="66"/>
        <v>0</v>
      </c>
      <c r="I2072" s="108" t="s">
        <v>4995</v>
      </c>
      <c r="J2072" s="21"/>
      <c r="K2072" s="21"/>
      <c r="M2072" s="192">
        <v>41971</v>
      </c>
      <c r="N2072" s="193">
        <v>4701</v>
      </c>
      <c r="O2072" s="322" t="s">
        <v>4923</v>
      </c>
      <c r="P2072" s="308" t="s">
        <v>106</v>
      </c>
      <c r="Q2072" s="309">
        <v>251452</v>
      </c>
      <c r="R2072" s="412">
        <v>41976</v>
      </c>
      <c r="S2072" s="219">
        <v>251452</v>
      </c>
      <c r="T2072" s="217">
        <f t="shared" si="65"/>
        <v>0</v>
      </c>
      <c r="U2072" s="20" t="s">
        <v>4992</v>
      </c>
    </row>
    <row r="2073" spans="1:21" x14ac:dyDescent="0.25">
      <c r="A2073" s="192">
        <v>41969</v>
      </c>
      <c r="B2073" s="193">
        <v>4467</v>
      </c>
      <c r="C2073" s="322" t="s">
        <v>4923</v>
      </c>
      <c r="D2073" s="308" t="s">
        <v>6196</v>
      </c>
      <c r="E2073" s="309">
        <v>1260</v>
      </c>
      <c r="F2073" s="412">
        <v>41976</v>
      </c>
      <c r="G2073" s="40">
        <v>1260</v>
      </c>
      <c r="H2073" s="217">
        <f t="shared" si="66"/>
        <v>0</v>
      </c>
      <c r="I2073" s="108" t="s">
        <v>4995</v>
      </c>
      <c r="J2073" s="21"/>
      <c r="K2073" s="21"/>
      <c r="M2073" s="192">
        <v>41971</v>
      </c>
      <c r="N2073" s="193">
        <v>4702</v>
      </c>
      <c r="O2073" s="322" t="s">
        <v>4923</v>
      </c>
      <c r="P2073" s="308" t="s">
        <v>106</v>
      </c>
      <c r="Q2073" s="309">
        <v>115565</v>
      </c>
      <c r="R2073" s="412">
        <v>41976</v>
      </c>
      <c r="S2073" s="219">
        <v>115565</v>
      </c>
      <c r="T2073" s="217">
        <f t="shared" si="65"/>
        <v>0</v>
      </c>
      <c r="U2073" s="20" t="s">
        <v>4992</v>
      </c>
    </row>
    <row r="2074" spans="1:21" x14ac:dyDescent="0.25">
      <c r="A2074" s="192">
        <v>41969</v>
      </c>
      <c r="B2074" s="193">
        <v>4468</v>
      </c>
      <c r="C2074" s="322" t="s">
        <v>4923</v>
      </c>
      <c r="D2074" s="308" t="s">
        <v>6616</v>
      </c>
      <c r="E2074" s="309">
        <v>1260</v>
      </c>
      <c r="F2074" s="412">
        <v>41979</v>
      </c>
      <c r="G2074" s="40">
        <v>1260</v>
      </c>
      <c r="H2074" s="217">
        <f t="shared" si="66"/>
        <v>0</v>
      </c>
      <c r="I2074" s="108" t="s">
        <v>4995</v>
      </c>
      <c r="J2074" s="21"/>
      <c r="K2074" s="21"/>
      <c r="M2074" s="192">
        <v>41971</v>
      </c>
      <c r="N2074" s="193">
        <v>4711</v>
      </c>
      <c r="O2074" s="322" t="s">
        <v>4923</v>
      </c>
      <c r="P2074" s="308" t="s">
        <v>106</v>
      </c>
      <c r="Q2074" s="309">
        <v>27320</v>
      </c>
      <c r="R2074" s="412">
        <v>41976</v>
      </c>
      <c r="S2074" s="219">
        <v>27320</v>
      </c>
      <c r="T2074" s="217">
        <f t="shared" si="65"/>
        <v>0</v>
      </c>
      <c r="U2074" s="20" t="s">
        <v>5000</v>
      </c>
    </row>
    <row r="2075" spans="1:21" x14ac:dyDescent="0.25">
      <c r="A2075" s="192">
        <v>41969</v>
      </c>
      <c r="B2075" s="193">
        <v>4469</v>
      </c>
      <c r="C2075" s="322" t="s">
        <v>4923</v>
      </c>
      <c r="D2075" s="308" t="s">
        <v>4652</v>
      </c>
      <c r="E2075" s="309">
        <v>1719</v>
      </c>
      <c r="F2075" s="256">
        <v>41969</v>
      </c>
      <c r="G2075" s="34">
        <v>1719</v>
      </c>
      <c r="H2075" s="217">
        <f t="shared" si="66"/>
        <v>0</v>
      </c>
      <c r="I2075" s="108" t="s">
        <v>4995</v>
      </c>
      <c r="J2075" s="21"/>
      <c r="K2075" s="21"/>
      <c r="M2075" s="192">
        <v>41973</v>
      </c>
      <c r="N2075" s="193">
        <v>4869</v>
      </c>
      <c r="O2075" s="322" t="s">
        <v>4923</v>
      </c>
      <c r="P2075" s="308" t="s">
        <v>106</v>
      </c>
      <c r="Q2075" s="309">
        <v>346528.5</v>
      </c>
      <c r="R2075" s="370">
        <v>41976</v>
      </c>
      <c r="S2075" s="219">
        <v>346528.5</v>
      </c>
      <c r="T2075" s="217">
        <f t="shared" si="65"/>
        <v>0</v>
      </c>
      <c r="U2075" s="20" t="s">
        <v>4992</v>
      </c>
    </row>
    <row r="2076" spans="1:21" x14ac:dyDescent="0.25">
      <c r="A2076" s="192">
        <v>41969</v>
      </c>
      <c r="B2076" s="193">
        <v>4470</v>
      </c>
      <c r="C2076" s="322" t="s">
        <v>4923</v>
      </c>
      <c r="D2076" s="308" t="s">
        <v>4667</v>
      </c>
      <c r="E2076" s="309">
        <v>3300.4</v>
      </c>
      <c r="F2076" s="256">
        <v>41970</v>
      </c>
      <c r="G2076" s="34">
        <v>3300.4</v>
      </c>
      <c r="H2076" s="217">
        <f t="shared" si="66"/>
        <v>0</v>
      </c>
      <c r="I2076" s="108" t="s">
        <v>6049</v>
      </c>
      <c r="J2076" s="21"/>
      <c r="K2076" s="21"/>
      <c r="M2076" s="192">
        <v>41973</v>
      </c>
      <c r="N2076" s="193">
        <v>4870</v>
      </c>
      <c r="O2076" s="322" t="s">
        <v>4923</v>
      </c>
      <c r="P2076" s="308" t="s">
        <v>106</v>
      </c>
      <c r="Q2076" s="309">
        <v>189014</v>
      </c>
      <c r="R2076" s="370">
        <v>41976</v>
      </c>
      <c r="S2076" s="219">
        <v>189014</v>
      </c>
      <c r="T2076" s="217">
        <f t="shared" si="65"/>
        <v>0</v>
      </c>
      <c r="U2076" s="20"/>
    </row>
    <row r="2077" spans="1:21" x14ac:dyDescent="0.25">
      <c r="A2077" s="192">
        <v>41969</v>
      </c>
      <c r="B2077" s="193">
        <v>4471</v>
      </c>
      <c r="C2077" s="322" t="s">
        <v>4923</v>
      </c>
      <c r="D2077" s="308" t="s">
        <v>6744</v>
      </c>
      <c r="E2077" s="309">
        <v>1420</v>
      </c>
      <c r="F2077" s="256">
        <v>41969</v>
      </c>
      <c r="G2077" s="34">
        <v>1420</v>
      </c>
      <c r="H2077" s="217">
        <f t="shared" si="66"/>
        <v>0</v>
      </c>
      <c r="I2077" s="108" t="s">
        <v>4995</v>
      </c>
      <c r="J2077" s="21"/>
      <c r="K2077" s="21"/>
      <c r="M2077" s="192">
        <v>41954</v>
      </c>
      <c r="N2077" s="193">
        <v>3286</v>
      </c>
      <c r="O2077" s="324" t="s">
        <v>4923</v>
      </c>
      <c r="P2077" s="20" t="s">
        <v>295</v>
      </c>
      <c r="Q2077" s="213">
        <v>172656</v>
      </c>
      <c r="R2077" s="256">
        <v>41956</v>
      </c>
      <c r="S2077" s="42">
        <v>172656</v>
      </c>
      <c r="T2077" s="217">
        <f t="shared" si="65"/>
        <v>0</v>
      </c>
      <c r="U2077" s="190" t="s">
        <v>4992</v>
      </c>
    </row>
    <row r="2078" spans="1:21" x14ac:dyDescent="0.25">
      <c r="A2078" s="192">
        <v>41969</v>
      </c>
      <c r="B2078" s="193">
        <v>4472</v>
      </c>
      <c r="C2078" s="322" t="s">
        <v>4923</v>
      </c>
      <c r="D2078" s="308" t="s">
        <v>47</v>
      </c>
      <c r="E2078" s="309">
        <v>2520</v>
      </c>
      <c r="F2078" s="256">
        <v>41969</v>
      </c>
      <c r="G2078" s="34">
        <v>2520</v>
      </c>
      <c r="H2078" s="217">
        <f t="shared" si="66"/>
        <v>0</v>
      </c>
      <c r="I2078" s="108" t="s">
        <v>4995</v>
      </c>
      <c r="J2078" s="21"/>
      <c r="K2078" s="21"/>
      <c r="M2078" s="192">
        <v>41948</v>
      </c>
      <c r="N2078" s="193">
        <v>2760</v>
      </c>
      <c r="O2078" s="324" t="s">
        <v>4923</v>
      </c>
      <c r="P2078" s="308" t="s">
        <v>5090</v>
      </c>
      <c r="Q2078" s="309">
        <v>4625.3999999999996</v>
      </c>
      <c r="R2078" s="412" t="s">
        <v>6637</v>
      </c>
      <c r="S2078" s="42">
        <v>4625.3999999999996</v>
      </c>
      <c r="T2078" s="217">
        <f t="shared" si="65"/>
        <v>0</v>
      </c>
      <c r="U2078" s="190" t="s">
        <v>4992</v>
      </c>
    </row>
    <row r="2079" spans="1:21" x14ac:dyDescent="0.25">
      <c r="A2079" s="192">
        <v>41969</v>
      </c>
      <c r="B2079" s="193">
        <v>4473</v>
      </c>
      <c r="C2079" s="322" t="s">
        <v>4923</v>
      </c>
      <c r="D2079" s="308" t="s">
        <v>29</v>
      </c>
      <c r="E2079" s="309">
        <v>11466.8</v>
      </c>
      <c r="F2079" s="256">
        <v>41969</v>
      </c>
      <c r="G2079" s="34">
        <v>11466.8</v>
      </c>
      <c r="H2079" s="217">
        <f t="shared" si="66"/>
        <v>0</v>
      </c>
      <c r="I2079" s="108" t="s">
        <v>4995</v>
      </c>
      <c r="J2079" s="21"/>
      <c r="K2079" s="21"/>
      <c r="M2079" s="192">
        <v>41955</v>
      </c>
      <c r="N2079" s="193">
        <v>3339</v>
      </c>
      <c r="O2079" s="324" t="s">
        <v>4923</v>
      </c>
      <c r="P2079" s="20" t="s">
        <v>5090</v>
      </c>
      <c r="Q2079" s="213">
        <v>3896.1</v>
      </c>
      <c r="R2079" s="256">
        <v>41961</v>
      </c>
      <c r="S2079" s="42">
        <v>3896.1</v>
      </c>
      <c r="T2079" s="217">
        <f t="shared" si="65"/>
        <v>0</v>
      </c>
      <c r="U2079" s="190" t="s">
        <v>4992</v>
      </c>
    </row>
    <row r="2080" spans="1:21" x14ac:dyDescent="0.25">
      <c r="A2080" s="192">
        <v>41969</v>
      </c>
      <c r="B2080" s="193">
        <v>4474</v>
      </c>
      <c r="C2080" s="322" t="s">
        <v>4923</v>
      </c>
      <c r="D2080" s="308" t="s">
        <v>4322</v>
      </c>
      <c r="E2080" s="309">
        <v>9825.6</v>
      </c>
      <c r="F2080" s="256">
        <v>41969</v>
      </c>
      <c r="G2080" s="34">
        <v>9825.6</v>
      </c>
      <c r="H2080" s="217">
        <f t="shared" si="66"/>
        <v>0</v>
      </c>
      <c r="I2080" s="108" t="s">
        <v>4995</v>
      </c>
      <c r="J2080" s="21"/>
      <c r="K2080" s="21"/>
      <c r="M2080" s="192">
        <v>41962</v>
      </c>
      <c r="N2080" s="193">
        <v>3904</v>
      </c>
      <c r="O2080" s="324" t="s">
        <v>4923</v>
      </c>
      <c r="P2080" s="308" t="s">
        <v>5090</v>
      </c>
      <c r="Q2080" s="309">
        <v>1154.4000000000001</v>
      </c>
      <c r="R2080" s="412">
        <v>41976</v>
      </c>
      <c r="S2080" s="219">
        <v>1154.4000000000001</v>
      </c>
      <c r="T2080" s="217">
        <f t="shared" si="65"/>
        <v>0</v>
      </c>
      <c r="U2080" s="20" t="s">
        <v>4992</v>
      </c>
    </row>
    <row r="2081" spans="1:21" x14ac:dyDescent="0.25">
      <c r="A2081" s="192">
        <v>41969</v>
      </c>
      <c r="B2081" s="193">
        <v>4475</v>
      </c>
      <c r="C2081" s="322" t="s">
        <v>4923</v>
      </c>
      <c r="D2081" s="308" t="s">
        <v>4918</v>
      </c>
      <c r="E2081" s="309">
        <v>12600</v>
      </c>
      <c r="F2081" s="256">
        <v>41969</v>
      </c>
      <c r="G2081" s="34">
        <v>12600</v>
      </c>
      <c r="H2081" s="217">
        <f t="shared" si="66"/>
        <v>0</v>
      </c>
      <c r="I2081" s="108" t="s">
        <v>6740</v>
      </c>
      <c r="J2081" s="21"/>
      <c r="K2081" s="21"/>
      <c r="M2081" s="192">
        <v>41969</v>
      </c>
      <c r="N2081" s="193">
        <v>4486</v>
      </c>
      <c r="O2081" s="322" t="s">
        <v>4923</v>
      </c>
      <c r="P2081" s="308" t="s">
        <v>5090</v>
      </c>
      <c r="Q2081" s="309">
        <v>4721.34</v>
      </c>
      <c r="R2081" s="412">
        <v>41976</v>
      </c>
      <c r="S2081" s="40">
        <v>4721.34</v>
      </c>
      <c r="T2081" s="217">
        <f t="shared" si="65"/>
        <v>0</v>
      </c>
      <c r="U2081" s="108" t="s">
        <v>4992</v>
      </c>
    </row>
    <row r="2082" spans="1:21" x14ac:dyDescent="0.25">
      <c r="A2082" s="192">
        <v>41969</v>
      </c>
      <c r="B2082" s="193">
        <v>4476</v>
      </c>
      <c r="C2082" s="322" t="s">
        <v>4923</v>
      </c>
      <c r="D2082" s="308" t="s">
        <v>62</v>
      </c>
      <c r="E2082" s="309">
        <v>1867.3</v>
      </c>
      <c r="F2082" s="256">
        <v>41969</v>
      </c>
      <c r="G2082" s="34">
        <v>1867.3</v>
      </c>
      <c r="H2082" s="217">
        <f t="shared" si="66"/>
        <v>0</v>
      </c>
      <c r="I2082" s="108" t="s">
        <v>4992</v>
      </c>
      <c r="J2082" s="21"/>
      <c r="K2082" s="21"/>
      <c r="M2082" s="192">
        <v>41966</v>
      </c>
      <c r="N2082" s="193">
        <v>4221</v>
      </c>
      <c r="O2082" s="322" t="s">
        <v>4923</v>
      </c>
      <c r="P2082" s="20" t="s">
        <v>2859</v>
      </c>
      <c r="Q2082" s="213">
        <v>2321.6999999999998</v>
      </c>
      <c r="R2082" s="256">
        <v>41966</v>
      </c>
      <c r="S2082" s="34">
        <v>2321.6999999999998</v>
      </c>
      <c r="T2082" s="217">
        <f t="shared" si="65"/>
        <v>0</v>
      </c>
      <c r="U2082" s="32" t="s">
        <v>4992</v>
      </c>
    </row>
    <row r="2083" spans="1:21" x14ac:dyDescent="0.25">
      <c r="A2083" s="192">
        <v>41969</v>
      </c>
      <c r="B2083" s="193">
        <v>4477</v>
      </c>
      <c r="C2083" s="322" t="s">
        <v>4923</v>
      </c>
      <c r="D2083" s="308" t="s">
        <v>245</v>
      </c>
      <c r="E2083" s="309">
        <v>18018</v>
      </c>
      <c r="F2083" s="256">
        <v>41970</v>
      </c>
      <c r="G2083" s="34">
        <v>18018</v>
      </c>
      <c r="H2083" s="217">
        <f t="shared" si="66"/>
        <v>0</v>
      </c>
      <c r="I2083" s="108" t="s">
        <v>6049</v>
      </c>
      <c r="J2083" s="21"/>
      <c r="K2083" s="21"/>
      <c r="M2083" s="192">
        <v>41950</v>
      </c>
      <c r="N2083" s="193">
        <v>2969</v>
      </c>
      <c r="O2083" s="324" t="s">
        <v>4923</v>
      </c>
      <c r="P2083" s="20" t="s">
        <v>6654</v>
      </c>
      <c r="Q2083" s="213">
        <v>30040.87</v>
      </c>
      <c r="R2083" s="256">
        <v>41951</v>
      </c>
      <c r="S2083" s="229">
        <v>30040.87</v>
      </c>
      <c r="T2083" s="217">
        <f t="shared" si="65"/>
        <v>0</v>
      </c>
      <c r="U2083" s="20" t="s">
        <v>4997</v>
      </c>
    </row>
    <row r="2084" spans="1:21" x14ac:dyDescent="0.25">
      <c r="A2084" s="192">
        <v>41969</v>
      </c>
      <c r="B2084" s="193">
        <v>4478</v>
      </c>
      <c r="C2084" s="322" t="s">
        <v>4923</v>
      </c>
      <c r="D2084" s="308" t="s">
        <v>853</v>
      </c>
      <c r="E2084" s="309">
        <v>667.25</v>
      </c>
      <c r="F2084" s="256">
        <v>41970</v>
      </c>
      <c r="G2084" s="34">
        <v>667.25</v>
      </c>
      <c r="H2084" s="217">
        <f t="shared" si="66"/>
        <v>0</v>
      </c>
      <c r="I2084" s="108" t="s">
        <v>6049</v>
      </c>
      <c r="J2084" s="21"/>
      <c r="K2084" s="21"/>
      <c r="M2084" s="192">
        <v>41944</v>
      </c>
      <c r="N2084" s="193">
        <v>2480</v>
      </c>
      <c r="O2084" s="324" t="s">
        <v>4923</v>
      </c>
      <c r="P2084" s="308" t="s">
        <v>49</v>
      </c>
      <c r="Q2084" s="309">
        <v>347.2</v>
      </c>
      <c r="R2084" s="256">
        <v>41944</v>
      </c>
      <c r="S2084" s="42">
        <v>347.2</v>
      </c>
      <c r="T2084" s="77">
        <f t="shared" si="65"/>
        <v>0</v>
      </c>
      <c r="U2084" s="20" t="s">
        <v>4992</v>
      </c>
    </row>
    <row r="2085" spans="1:21" x14ac:dyDescent="0.25">
      <c r="A2085" s="192">
        <v>41969</v>
      </c>
      <c r="B2085" s="193">
        <v>4479</v>
      </c>
      <c r="C2085" s="322" t="s">
        <v>4923</v>
      </c>
      <c r="D2085" s="308" t="s">
        <v>85</v>
      </c>
      <c r="E2085" s="309">
        <v>3503.2</v>
      </c>
      <c r="F2085" s="256">
        <v>41970</v>
      </c>
      <c r="G2085" s="34">
        <v>3503.2</v>
      </c>
      <c r="H2085" s="217">
        <f t="shared" si="66"/>
        <v>0</v>
      </c>
      <c r="I2085" s="108" t="s">
        <v>6049</v>
      </c>
      <c r="J2085" s="21"/>
      <c r="K2085" s="21"/>
      <c r="M2085" s="192">
        <v>41945</v>
      </c>
      <c r="N2085" s="193">
        <v>2505</v>
      </c>
      <c r="O2085" s="324" t="s">
        <v>4923</v>
      </c>
      <c r="P2085" s="308" t="s">
        <v>49</v>
      </c>
      <c r="Q2085" s="309">
        <v>10181.4</v>
      </c>
      <c r="R2085" s="256">
        <v>41945</v>
      </c>
      <c r="S2085" s="42">
        <v>10181.4</v>
      </c>
      <c r="T2085" s="77">
        <f t="shared" si="65"/>
        <v>0</v>
      </c>
      <c r="U2085" s="20" t="s">
        <v>4992</v>
      </c>
    </row>
    <row r="2086" spans="1:21" x14ac:dyDescent="0.25">
      <c r="A2086" s="192">
        <v>41969</v>
      </c>
      <c r="B2086" s="193">
        <v>4480</v>
      </c>
      <c r="C2086" s="322" t="s">
        <v>4923</v>
      </c>
      <c r="D2086" s="308" t="s">
        <v>4921</v>
      </c>
      <c r="E2086" s="309">
        <v>34151.699999999997</v>
      </c>
      <c r="F2086" s="256">
        <v>41972</v>
      </c>
      <c r="G2086" s="34">
        <v>34151.699999999997</v>
      </c>
      <c r="H2086" s="217">
        <f t="shared" si="66"/>
        <v>0</v>
      </c>
      <c r="I2086" s="108" t="s">
        <v>5006</v>
      </c>
      <c r="J2086" s="21"/>
      <c r="K2086" s="21"/>
      <c r="M2086" s="192">
        <v>41949</v>
      </c>
      <c r="N2086" s="193">
        <v>2817</v>
      </c>
      <c r="O2086" s="324" t="s">
        <v>4923</v>
      </c>
      <c r="P2086" s="308" t="s">
        <v>49</v>
      </c>
      <c r="Q2086" s="309">
        <v>2774.4</v>
      </c>
      <c r="R2086" s="256">
        <v>41949</v>
      </c>
      <c r="S2086" s="42">
        <v>2774.4</v>
      </c>
      <c r="T2086" s="217">
        <f t="shared" si="65"/>
        <v>0</v>
      </c>
      <c r="U2086" s="190" t="s">
        <v>4992</v>
      </c>
    </row>
    <row r="2087" spans="1:21" x14ac:dyDescent="0.25">
      <c r="A2087" s="192">
        <v>41969</v>
      </c>
      <c r="B2087" s="193">
        <v>4481</v>
      </c>
      <c r="C2087" s="322" t="s">
        <v>4923</v>
      </c>
      <c r="D2087" s="308" t="s">
        <v>96</v>
      </c>
      <c r="E2087" s="309">
        <v>60000</v>
      </c>
      <c r="F2087" s="412">
        <v>41974</v>
      </c>
      <c r="G2087" s="40">
        <v>60000</v>
      </c>
      <c r="H2087" s="217">
        <f t="shared" si="66"/>
        <v>0</v>
      </c>
      <c r="I2087" s="108" t="s">
        <v>6049</v>
      </c>
      <c r="J2087" s="21"/>
      <c r="K2087" s="21"/>
      <c r="M2087" s="192">
        <v>41956</v>
      </c>
      <c r="N2087" s="193">
        <v>3418</v>
      </c>
      <c r="O2087" s="324" t="s">
        <v>4923</v>
      </c>
      <c r="P2087" s="308" t="s">
        <v>49</v>
      </c>
      <c r="Q2087" s="309">
        <v>329.6</v>
      </c>
      <c r="R2087" s="256">
        <v>41956</v>
      </c>
      <c r="S2087" s="42">
        <v>329.6</v>
      </c>
      <c r="T2087" s="217">
        <f t="shared" si="65"/>
        <v>0</v>
      </c>
      <c r="U2087" s="32" t="s">
        <v>4992</v>
      </c>
    </row>
    <row r="2088" spans="1:21" x14ac:dyDescent="0.25">
      <c r="A2088" s="192">
        <v>41969</v>
      </c>
      <c r="B2088" s="193">
        <v>4482</v>
      </c>
      <c r="C2088" s="322" t="s">
        <v>4923</v>
      </c>
      <c r="D2088" s="308" t="s">
        <v>62</v>
      </c>
      <c r="E2088" s="309">
        <v>21180.2</v>
      </c>
      <c r="F2088" s="256">
        <v>41969</v>
      </c>
      <c r="G2088" s="34">
        <v>21180.2</v>
      </c>
      <c r="H2088" s="217">
        <f t="shared" si="66"/>
        <v>0</v>
      </c>
      <c r="I2088" s="108" t="s">
        <v>4992</v>
      </c>
      <c r="J2088" s="21"/>
      <c r="K2088" s="21"/>
      <c r="M2088" s="192">
        <v>41959</v>
      </c>
      <c r="N2088" s="193">
        <v>3671</v>
      </c>
      <c r="O2088" s="324" t="s">
        <v>4923</v>
      </c>
      <c r="P2088" s="20" t="s">
        <v>49</v>
      </c>
      <c r="Q2088" s="213">
        <v>462</v>
      </c>
      <c r="R2088" s="256">
        <v>41959</v>
      </c>
      <c r="S2088" s="42">
        <v>462</v>
      </c>
      <c r="T2088" s="217">
        <f t="shared" si="65"/>
        <v>0</v>
      </c>
      <c r="U2088" s="20" t="s">
        <v>4992</v>
      </c>
    </row>
    <row r="2089" spans="1:21" x14ac:dyDescent="0.25">
      <c r="A2089" s="192">
        <v>41969</v>
      </c>
      <c r="B2089" s="193">
        <v>4483</v>
      </c>
      <c r="C2089" s="322" t="s">
        <v>4923</v>
      </c>
      <c r="D2089" s="308" t="s">
        <v>19</v>
      </c>
      <c r="E2089" s="309">
        <v>12400</v>
      </c>
      <c r="F2089" s="256">
        <v>41970</v>
      </c>
      <c r="G2089" s="34">
        <v>12400</v>
      </c>
      <c r="H2089" s="217">
        <f t="shared" si="66"/>
        <v>0</v>
      </c>
      <c r="I2089" s="108" t="s">
        <v>6049</v>
      </c>
      <c r="J2089" s="21"/>
      <c r="K2089" s="21"/>
      <c r="M2089" s="192">
        <v>41963</v>
      </c>
      <c r="N2089" s="193">
        <v>3989</v>
      </c>
      <c r="O2089" s="324" t="s">
        <v>4923</v>
      </c>
      <c r="P2089" s="308" t="s">
        <v>49</v>
      </c>
      <c r="Q2089" s="309">
        <v>123.2</v>
      </c>
      <c r="R2089" s="256">
        <v>41963</v>
      </c>
      <c r="S2089" s="42">
        <v>123.2</v>
      </c>
      <c r="T2089" s="217">
        <f t="shared" si="65"/>
        <v>0</v>
      </c>
      <c r="U2089" s="20" t="s">
        <v>4992</v>
      </c>
    </row>
    <row r="2090" spans="1:21" x14ac:dyDescent="0.25">
      <c r="A2090" s="192">
        <v>41969</v>
      </c>
      <c r="B2090" s="193">
        <v>4484</v>
      </c>
      <c r="C2090" s="322" t="s">
        <v>4923</v>
      </c>
      <c r="D2090" s="308" t="s">
        <v>429</v>
      </c>
      <c r="E2090" s="309">
        <v>3159</v>
      </c>
      <c r="F2090" s="256">
        <v>41970</v>
      </c>
      <c r="G2090" s="34">
        <v>3159</v>
      </c>
      <c r="H2090" s="217">
        <f t="shared" si="66"/>
        <v>0</v>
      </c>
      <c r="I2090" s="108" t="s">
        <v>6049</v>
      </c>
      <c r="J2090" s="21"/>
      <c r="K2090" s="21"/>
      <c r="M2090" s="192">
        <v>41964</v>
      </c>
      <c r="N2090" s="193">
        <v>4110</v>
      </c>
      <c r="O2090" s="322" t="s">
        <v>4923</v>
      </c>
      <c r="P2090" s="308" t="s">
        <v>49</v>
      </c>
      <c r="Q2090" s="309">
        <v>427.2</v>
      </c>
      <c r="R2090" s="256">
        <v>41964</v>
      </c>
      <c r="S2090" s="34">
        <v>427.2</v>
      </c>
      <c r="T2090" s="217">
        <f t="shared" si="65"/>
        <v>0</v>
      </c>
      <c r="U2090" s="108" t="s">
        <v>4992</v>
      </c>
    </row>
    <row r="2091" spans="1:21" x14ac:dyDescent="0.25">
      <c r="A2091" s="192">
        <v>41969</v>
      </c>
      <c r="B2091" s="193">
        <v>4485</v>
      </c>
      <c r="C2091" s="322" t="s">
        <v>4923</v>
      </c>
      <c r="D2091" s="308" t="s">
        <v>6745</v>
      </c>
      <c r="E2091" s="309">
        <v>1130.4000000000001</v>
      </c>
      <c r="F2091" s="256">
        <v>41969</v>
      </c>
      <c r="G2091" s="34">
        <v>1130.4000000000001</v>
      </c>
      <c r="H2091" s="217">
        <f t="shared" si="66"/>
        <v>0</v>
      </c>
      <c r="I2091" s="108" t="s">
        <v>4992</v>
      </c>
      <c r="J2091" s="21"/>
      <c r="K2091" s="21"/>
      <c r="M2091" s="192">
        <v>41972</v>
      </c>
      <c r="N2091" s="193">
        <v>4730</v>
      </c>
      <c r="O2091" s="322" t="s">
        <v>4923</v>
      </c>
      <c r="P2091" s="308" t="s">
        <v>49</v>
      </c>
      <c r="Q2091" s="309">
        <v>730</v>
      </c>
      <c r="R2091" s="256">
        <v>41972</v>
      </c>
      <c r="S2091" s="229">
        <v>730</v>
      </c>
      <c r="T2091" s="217">
        <f t="shared" si="65"/>
        <v>0</v>
      </c>
      <c r="U2091" s="20" t="s">
        <v>4992</v>
      </c>
    </row>
    <row r="2092" spans="1:21" x14ac:dyDescent="0.25">
      <c r="A2092" s="192">
        <v>41969</v>
      </c>
      <c r="B2092" s="193">
        <v>4486</v>
      </c>
      <c r="C2092" s="322" t="s">
        <v>4923</v>
      </c>
      <c r="D2092" s="308" t="s">
        <v>5090</v>
      </c>
      <c r="E2092" s="309">
        <v>4721.34</v>
      </c>
      <c r="F2092" s="412">
        <v>41976</v>
      </c>
      <c r="G2092" s="40">
        <v>4721.34</v>
      </c>
      <c r="H2092" s="217">
        <f t="shared" si="66"/>
        <v>0</v>
      </c>
      <c r="I2092" s="108" t="s">
        <v>4992</v>
      </c>
      <c r="J2092" s="21"/>
      <c r="K2092" s="21"/>
      <c r="M2092" s="192">
        <v>41972</v>
      </c>
      <c r="N2092" s="193">
        <v>4731</v>
      </c>
      <c r="O2092" s="322" t="s">
        <v>4923</v>
      </c>
      <c r="P2092" s="308" t="s">
        <v>49</v>
      </c>
      <c r="Q2092" s="309">
        <v>695.4</v>
      </c>
      <c r="R2092" s="256">
        <v>41972</v>
      </c>
      <c r="S2092" s="229">
        <v>695.4</v>
      </c>
      <c r="T2092" s="217">
        <f t="shared" si="65"/>
        <v>0</v>
      </c>
      <c r="U2092" s="20" t="s">
        <v>4992</v>
      </c>
    </row>
    <row r="2093" spans="1:21" x14ac:dyDescent="0.25">
      <c r="A2093" s="192">
        <v>41969</v>
      </c>
      <c r="B2093" s="193">
        <v>4487</v>
      </c>
      <c r="C2093" s="322" t="s">
        <v>4923</v>
      </c>
      <c r="D2093" s="308" t="s">
        <v>4702</v>
      </c>
      <c r="E2093" s="309">
        <v>382.8</v>
      </c>
      <c r="F2093" s="256">
        <v>41969</v>
      </c>
      <c r="G2093" s="34">
        <v>382.8</v>
      </c>
      <c r="H2093" s="217">
        <f t="shared" si="66"/>
        <v>0</v>
      </c>
      <c r="I2093" s="108" t="s">
        <v>4992</v>
      </c>
      <c r="J2093" s="21"/>
      <c r="K2093" s="21"/>
      <c r="M2093" s="192">
        <v>41972</v>
      </c>
      <c r="N2093" s="193">
        <v>4818</v>
      </c>
      <c r="O2093" s="322" t="s">
        <v>4923</v>
      </c>
      <c r="P2093" s="308" t="s">
        <v>49</v>
      </c>
      <c r="Q2093" s="309">
        <v>288</v>
      </c>
      <c r="R2093" s="368">
        <v>41972</v>
      </c>
      <c r="S2093" s="229">
        <v>288</v>
      </c>
      <c r="T2093" s="217">
        <f t="shared" si="65"/>
        <v>0</v>
      </c>
      <c r="U2093" s="20" t="s">
        <v>4992</v>
      </c>
    </row>
    <row r="2094" spans="1:21" x14ac:dyDescent="0.25">
      <c r="A2094" s="192">
        <v>41969</v>
      </c>
      <c r="B2094" s="193">
        <v>4488</v>
      </c>
      <c r="C2094" s="322" t="s">
        <v>4923</v>
      </c>
      <c r="D2094" s="308" t="s">
        <v>1607</v>
      </c>
      <c r="E2094" s="309">
        <v>3516.4</v>
      </c>
      <c r="F2094" s="256">
        <v>41969</v>
      </c>
      <c r="G2094" s="34">
        <v>3516.4</v>
      </c>
      <c r="H2094" s="217">
        <f t="shared" si="66"/>
        <v>0</v>
      </c>
      <c r="I2094" s="108" t="s">
        <v>4992</v>
      </c>
      <c r="J2094" s="21"/>
      <c r="K2094" s="21"/>
      <c r="M2094" s="192">
        <v>41961</v>
      </c>
      <c r="N2094" s="193">
        <v>3860</v>
      </c>
      <c r="O2094" s="324" t="s">
        <v>4923</v>
      </c>
      <c r="P2094" s="308" t="s">
        <v>3477</v>
      </c>
      <c r="Q2094" s="309">
        <v>6615</v>
      </c>
      <c r="R2094" s="256">
        <v>41962</v>
      </c>
      <c r="S2094" s="229">
        <v>6615</v>
      </c>
      <c r="T2094" s="217">
        <f t="shared" si="65"/>
        <v>0</v>
      </c>
      <c r="U2094" s="20" t="s">
        <v>5000</v>
      </c>
    </row>
    <row r="2095" spans="1:21" x14ac:dyDescent="0.25">
      <c r="A2095" s="192">
        <v>41969</v>
      </c>
      <c r="B2095" s="193">
        <v>4489</v>
      </c>
      <c r="C2095" s="322" t="s">
        <v>4923</v>
      </c>
      <c r="D2095" s="308" t="s">
        <v>136</v>
      </c>
      <c r="E2095" s="309">
        <v>928.4</v>
      </c>
      <c r="F2095" s="256">
        <v>41969</v>
      </c>
      <c r="G2095" s="34">
        <v>928.4</v>
      </c>
      <c r="H2095" s="217">
        <f t="shared" si="66"/>
        <v>0</v>
      </c>
      <c r="I2095" s="108" t="s">
        <v>4992</v>
      </c>
      <c r="J2095" s="21"/>
      <c r="K2095" s="21"/>
      <c r="M2095" s="192">
        <v>41965</v>
      </c>
      <c r="N2095" s="193">
        <v>4182</v>
      </c>
      <c r="O2095" s="322" t="s">
        <v>4923</v>
      </c>
      <c r="P2095" s="308" t="s">
        <v>3477</v>
      </c>
      <c r="Q2095" s="309">
        <v>5194</v>
      </c>
      <c r="R2095" s="256">
        <v>41967</v>
      </c>
      <c r="S2095" s="34">
        <v>5194</v>
      </c>
      <c r="T2095" s="217">
        <f t="shared" si="65"/>
        <v>0</v>
      </c>
      <c r="U2095" s="32" t="s">
        <v>4993</v>
      </c>
    </row>
    <row r="2096" spans="1:21" x14ac:dyDescent="0.25">
      <c r="A2096" s="192">
        <v>41969</v>
      </c>
      <c r="B2096" s="193">
        <v>4490</v>
      </c>
      <c r="C2096" s="322" t="s">
        <v>4923</v>
      </c>
      <c r="D2096" s="308" t="s">
        <v>245</v>
      </c>
      <c r="E2096" s="309">
        <v>3664.2</v>
      </c>
      <c r="F2096" s="256">
        <v>41970</v>
      </c>
      <c r="G2096" s="34">
        <v>3664.2</v>
      </c>
      <c r="H2096" s="217">
        <f t="shared" si="66"/>
        <v>0</v>
      </c>
      <c r="I2096" s="108" t="s">
        <v>6049</v>
      </c>
      <c r="J2096" s="21"/>
      <c r="K2096" s="21"/>
      <c r="M2096" s="192">
        <v>41968</v>
      </c>
      <c r="N2096" s="193">
        <v>4423</v>
      </c>
      <c r="O2096" s="322" t="s">
        <v>4923</v>
      </c>
      <c r="P2096" s="308" t="s">
        <v>3477</v>
      </c>
      <c r="Q2096" s="309">
        <v>3822</v>
      </c>
      <c r="R2096" s="256">
        <v>41968</v>
      </c>
      <c r="S2096" s="34">
        <v>3822</v>
      </c>
      <c r="T2096" s="217">
        <f t="shared" si="65"/>
        <v>0</v>
      </c>
      <c r="U2096" s="32" t="s">
        <v>6049</v>
      </c>
    </row>
    <row r="2097" spans="1:21" x14ac:dyDescent="0.25">
      <c r="A2097" s="192">
        <v>41969</v>
      </c>
      <c r="B2097" s="193">
        <v>4491</v>
      </c>
      <c r="C2097" s="322" t="s">
        <v>4923</v>
      </c>
      <c r="D2097" s="308" t="s">
        <v>4841</v>
      </c>
      <c r="E2097" s="309">
        <v>14882.2</v>
      </c>
      <c r="F2097" s="256">
        <v>41969</v>
      </c>
      <c r="G2097" s="34">
        <v>14882.2</v>
      </c>
      <c r="H2097" s="217">
        <f t="shared" si="66"/>
        <v>0</v>
      </c>
      <c r="I2097" s="108" t="s">
        <v>4992</v>
      </c>
      <c r="J2097" s="21"/>
      <c r="K2097" s="21"/>
      <c r="M2097" s="192">
        <v>41970</v>
      </c>
      <c r="N2097" s="193">
        <v>4605</v>
      </c>
      <c r="O2097" s="322" t="s">
        <v>4923</v>
      </c>
      <c r="P2097" s="199" t="s">
        <v>3477</v>
      </c>
      <c r="Q2097" s="238">
        <v>9065</v>
      </c>
      <c r="R2097" s="256">
        <v>41970</v>
      </c>
      <c r="S2097" s="34">
        <v>9065</v>
      </c>
      <c r="T2097" s="217">
        <f t="shared" si="65"/>
        <v>0</v>
      </c>
      <c r="U2097" s="36" t="s">
        <v>4995</v>
      </c>
    </row>
    <row r="2098" spans="1:21" x14ac:dyDescent="0.25">
      <c r="A2098" s="192">
        <v>41969</v>
      </c>
      <c r="B2098" s="193">
        <v>4492</v>
      </c>
      <c r="C2098" s="322" t="s">
        <v>4923</v>
      </c>
      <c r="D2098" s="308" t="s">
        <v>396</v>
      </c>
      <c r="E2098" s="309">
        <v>492</v>
      </c>
      <c r="F2098" s="256">
        <v>41969</v>
      </c>
      <c r="G2098" s="34">
        <v>492</v>
      </c>
      <c r="H2098" s="217">
        <f t="shared" si="66"/>
        <v>0</v>
      </c>
      <c r="I2098" s="108" t="s">
        <v>4992</v>
      </c>
      <c r="J2098" s="21"/>
      <c r="K2098" s="21"/>
      <c r="M2098" s="192">
        <v>41944</v>
      </c>
      <c r="N2098" s="193">
        <v>2482</v>
      </c>
      <c r="O2098" s="324" t="s">
        <v>4923</v>
      </c>
      <c r="P2098" s="308" t="s">
        <v>110</v>
      </c>
      <c r="Q2098" s="309">
        <v>42369.599999999999</v>
      </c>
      <c r="R2098" s="256">
        <v>41923</v>
      </c>
      <c r="S2098" s="42">
        <v>42369.599999999999</v>
      </c>
      <c r="T2098" s="77">
        <f t="shared" si="65"/>
        <v>0</v>
      </c>
      <c r="U2098" s="20" t="s">
        <v>4995</v>
      </c>
    </row>
    <row r="2099" spans="1:21" x14ac:dyDescent="0.25">
      <c r="A2099" s="192">
        <v>41969</v>
      </c>
      <c r="B2099" s="193">
        <v>4493</v>
      </c>
      <c r="C2099" s="322" t="s">
        <v>4923</v>
      </c>
      <c r="D2099" s="308" t="s">
        <v>4782</v>
      </c>
      <c r="E2099" s="309">
        <v>1078</v>
      </c>
      <c r="F2099" s="256">
        <v>41969</v>
      </c>
      <c r="G2099" s="34">
        <v>1078</v>
      </c>
      <c r="H2099" s="217">
        <f t="shared" si="66"/>
        <v>0</v>
      </c>
      <c r="I2099" s="108" t="s">
        <v>4992</v>
      </c>
      <c r="J2099" s="21"/>
      <c r="K2099" s="21"/>
      <c r="M2099" s="192">
        <v>41948</v>
      </c>
      <c r="N2099" s="193">
        <v>2719</v>
      </c>
      <c r="O2099" s="324" t="s">
        <v>4923</v>
      </c>
      <c r="P2099" s="308" t="s">
        <v>110</v>
      </c>
      <c r="Q2099" s="309">
        <v>44923.199999999997</v>
      </c>
      <c r="R2099" s="256">
        <v>41954</v>
      </c>
      <c r="S2099" s="42">
        <v>44923.199999999997</v>
      </c>
      <c r="T2099" s="217">
        <f t="shared" si="65"/>
        <v>0</v>
      </c>
      <c r="U2099" s="190" t="s">
        <v>5000</v>
      </c>
    </row>
    <row r="2100" spans="1:21" x14ac:dyDescent="0.25">
      <c r="A2100" s="192">
        <v>41969</v>
      </c>
      <c r="B2100" s="193">
        <v>4494</v>
      </c>
      <c r="C2100" s="322" t="s">
        <v>4923</v>
      </c>
      <c r="D2100" s="308" t="s">
        <v>4782</v>
      </c>
      <c r="E2100" s="309">
        <v>40</v>
      </c>
      <c r="F2100" s="256">
        <v>41969</v>
      </c>
      <c r="G2100" s="34">
        <v>40</v>
      </c>
      <c r="H2100" s="217">
        <f t="shared" si="66"/>
        <v>0</v>
      </c>
      <c r="I2100" s="108" t="s">
        <v>4992</v>
      </c>
      <c r="J2100" s="21"/>
      <c r="K2100" s="21"/>
      <c r="M2100" s="192">
        <v>41949</v>
      </c>
      <c r="N2100" s="193">
        <v>2840</v>
      </c>
      <c r="O2100" s="324" t="s">
        <v>4923</v>
      </c>
      <c r="P2100" s="308" t="s">
        <v>110</v>
      </c>
      <c r="Q2100" s="309">
        <v>48512.800000000003</v>
      </c>
      <c r="R2100" s="256">
        <v>41954</v>
      </c>
      <c r="S2100" s="42">
        <v>48512.800000000003</v>
      </c>
      <c r="T2100" s="217">
        <f t="shared" si="65"/>
        <v>0</v>
      </c>
      <c r="U2100" s="190" t="s">
        <v>4995</v>
      </c>
    </row>
    <row r="2101" spans="1:21" x14ac:dyDescent="0.25">
      <c r="A2101" s="192">
        <v>41969</v>
      </c>
      <c r="B2101" s="193">
        <v>4495</v>
      </c>
      <c r="C2101" s="322" t="s">
        <v>4923</v>
      </c>
      <c r="D2101" s="308" t="s">
        <v>4935</v>
      </c>
      <c r="E2101" s="309">
        <v>30159</v>
      </c>
      <c r="F2101" s="256">
        <v>41970</v>
      </c>
      <c r="G2101" s="34">
        <v>30159</v>
      </c>
      <c r="H2101" s="217">
        <f t="shared" si="66"/>
        <v>0</v>
      </c>
      <c r="I2101" s="108" t="s">
        <v>4997</v>
      </c>
      <c r="J2101" s="21"/>
      <c r="K2101" s="21"/>
      <c r="M2101" s="192">
        <v>41951</v>
      </c>
      <c r="N2101" s="193">
        <v>2996</v>
      </c>
      <c r="O2101" s="324" t="s">
        <v>4923</v>
      </c>
      <c r="P2101" s="20" t="s">
        <v>110</v>
      </c>
      <c r="Q2101" s="213">
        <v>43097.04</v>
      </c>
      <c r="R2101" s="256">
        <v>41954</v>
      </c>
      <c r="S2101" s="42">
        <v>43097.04</v>
      </c>
      <c r="T2101" s="217">
        <f t="shared" si="65"/>
        <v>0</v>
      </c>
      <c r="U2101" s="20" t="s">
        <v>4995</v>
      </c>
    </row>
    <row r="2102" spans="1:21" x14ac:dyDescent="0.25">
      <c r="A2102" s="192">
        <v>41969</v>
      </c>
      <c r="B2102" s="193">
        <v>4496</v>
      </c>
      <c r="C2102" s="322" t="s">
        <v>4923</v>
      </c>
      <c r="D2102" s="308" t="s">
        <v>560</v>
      </c>
      <c r="E2102" s="309">
        <v>13657</v>
      </c>
      <c r="F2102" s="256">
        <v>41970</v>
      </c>
      <c r="G2102" s="34">
        <v>13657</v>
      </c>
      <c r="H2102" s="217">
        <f t="shared" si="66"/>
        <v>0</v>
      </c>
      <c r="I2102" s="108" t="s">
        <v>4992</v>
      </c>
      <c r="J2102" s="21"/>
      <c r="K2102" s="21"/>
      <c r="M2102" s="192">
        <v>41954</v>
      </c>
      <c r="N2102" s="193">
        <v>3227</v>
      </c>
      <c r="O2102" s="324" t="s">
        <v>4923</v>
      </c>
      <c r="P2102" s="20" t="s">
        <v>110</v>
      </c>
      <c r="Q2102" s="213">
        <v>43692.6</v>
      </c>
      <c r="R2102" s="256">
        <v>41968</v>
      </c>
      <c r="S2102" s="42">
        <v>43692.6</v>
      </c>
      <c r="T2102" s="217">
        <f t="shared" si="65"/>
        <v>0</v>
      </c>
      <c r="U2102" s="190" t="s">
        <v>5251</v>
      </c>
    </row>
    <row r="2103" spans="1:21" x14ac:dyDescent="0.25">
      <c r="A2103" s="192">
        <v>41969</v>
      </c>
      <c r="B2103" s="193">
        <v>4497</v>
      </c>
      <c r="C2103" s="322" t="s">
        <v>4923</v>
      </c>
      <c r="D2103" s="308" t="s">
        <v>80</v>
      </c>
      <c r="E2103" s="309">
        <v>2617.5</v>
      </c>
      <c r="F2103" s="256">
        <v>41970</v>
      </c>
      <c r="G2103" s="34">
        <v>2617.5</v>
      </c>
      <c r="H2103" s="217">
        <f t="shared" si="66"/>
        <v>0</v>
      </c>
      <c r="I2103" s="108" t="s">
        <v>4997</v>
      </c>
      <c r="J2103" s="21"/>
      <c r="K2103" s="21"/>
      <c r="M2103" s="192">
        <v>41958</v>
      </c>
      <c r="N2103" s="193">
        <v>3632</v>
      </c>
      <c r="O2103" s="324" t="s">
        <v>4923</v>
      </c>
      <c r="P2103" s="20" t="s">
        <v>110</v>
      </c>
      <c r="Q2103" s="213">
        <v>28143</v>
      </c>
      <c r="R2103" s="256">
        <v>41968</v>
      </c>
      <c r="S2103" s="42">
        <v>28143</v>
      </c>
      <c r="T2103" s="217">
        <f t="shared" si="65"/>
        <v>0</v>
      </c>
      <c r="U2103" s="20" t="s">
        <v>4992</v>
      </c>
    </row>
    <row r="2104" spans="1:21" x14ac:dyDescent="0.25">
      <c r="A2104" s="192">
        <v>41969</v>
      </c>
      <c r="B2104" s="193">
        <v>4498</v>
      </c>
      <c r="C2104" s="322" t="s">
        <v>4923</v>
      </c>
      <c r="D2104" s="308" t="s">
        <v>6609</v>
      </c>
      <c r="E2104" s="309">
        <v>5325</v>
      </c>
      <c r="F2104" s="256">
        <v>41970</v>
      </c>
      <c r="G2104" s="34">
        <v>5325</v>
      </c>
      <c r="H2104" s="217">
        <f t="shared" si="66"/>
        <v>0</v>
      </c>
      <c r="I2104" s="108" t="s">
        <v>4997</v>
      </c>
      <c r="J2104" s="21"/>
      <c r="K2104" s="21"/>
      <c r="M2104" s="192">
        <v>41961</v>
      </c>
      <c r="N2104" s="193">
        <v>3813</v>
      </c>
      <c r="O2104" s="324" t="s">
        <v>4923</v>
      </c>
      <c r="P2104" s="308" t="s">
        <v>110</v>
      </c>
      <c r="Q2104" s="309">
        <v>43595.199999999997</v>
      </c>
      <c r="R2104" s="256">
        <v>41968</v>
      </c>
      <c r="S2104" s="229">
        <v>43595.199999999997</v>
      </c>
      <c r="T2104" s="217">
        <f t="shared" si="65"/>
        <v>0</v>
      </c>
      <c r="U2104" s="190" t="s">
        <v>5251</v>
      </c>
    </row>
    <row r="2105" spans="1:21" x14ac:dyDescent="0.25">
      <c r="A2105" s="192">
        <v>41969</v>
      </c>
      <c r="B2105" s="193">
        <v>4499</v>
      </c>
      <c r="C2105" s="322" t="s">
        <v>4923</v>
      </c>
      <c r="D2105" s="295" t="s">
        <v>53</v>
      </c>
      <c r="E2105" s="296">
        <v>0</v>
      </c>
      <c r="F2105" s="256"/>
      <c r="G2105" s="34"/>
      <c r="H2105" s="217">
        <f t="shared" si="66"/>
        <v>0</v>
      </c>
      <c r="I2105" s="32" t="s">
        <v>3076</v>
      </c>
      <c r="J2105" s="21"/>
      <c r="K2105" s="21"/>
      <c r="M2105" s="192">
        <v>41963</v>
      </c>
      <c r="N2105" s="193">
        <v>3995</v>
      </c>
      <c r="O2105" s="324" t="s">
        <v>4923</v>
      </c>
      <c r="P2105" s="308" t="s">
        <v>110</v>
      </c>
      <c r="Q2105" s="309">
        <v>44096.800000000003</v>
      </c>
      <c r="R2105" s="256">
        <v>41968</v>
      </c>
      <c r="S2105" s="42">
        <v>44096.800000000003</v>
      </c>
      <c r="T2105" s="217">
        <f t="shared" si="65"/>
        <v>0</v>
      </c>
      <c r="U2105" s="20" t="s">
        <v>4995</v>
      </c>
    </row>
    <row r="2106" spans="1:21" x14ac:dyDescent="0.25">
      <c r="A2106" s="192">
        <v>41969</v>
      </c>
      <c r="B2106" s="193">
        <v>4500</v>
      </c>
      <c r="C2106" s="322" t="s">
        <v>4923</v>
      </c>
      <c r="D2106" s="308" t="s">
        <v>6724</v>
      </c>
      <c r="E2106" s="238">
        <v>16807.2</v>
      </c>
      <c r="F2106" s="256">
        <v>41970</v>
      </c>
      <c r="G2106" s="34">
        <v>16807.2</v>
      </c>
      <c r="H2106" s="217">
        <f t="shared" si="66"/>
        <v>0</v>
      </c>
      <c r="I2106" s="32" t="s">
        <v>4992</v>
      </c>
      <c r="J2106" s="21"/>
      <c r="K2106" s="21"/>
      <c r="M2106" s="192">
        <v>41965</v>
      </c>
      <c r="N2106" s="193">
        <v>4130</v>
      </c>
      <c r="O2106" s="322" t="s">
        <v>4923</v>
      </c>
      <c r="P2106" s="308" t="s">
        <v>110</v>
      </c>
      <c r="Q2106" s="309">
        <v>46138.400000000001</v>
      </c>
      <c r="R2106" s="412">
        <v>41978</v>
      </c>
      <c r="S2106" s="40">
        <v>46138.400000000001</v>
      </c>
      <c r="T2106" s="217">
        <f t="shared" si="65"/>
        <v>0</v>
      </c>
      <c r="U2106" s="108" t="s">
        <v>4992</v>
      </c>
    </row>
    <row r="2107" spans="1:21" x14ac:dyDescent="0.25">
      <c r="A2107" s="192">
        <v>41969</v>
      </c>
      <c r="B2107" s="193">
        <v>4501</v>
      </c>
      <c r="C2107" s="322" t="s">
        <v>4923</v>
      </c>
      <c r="D2107" s="308" t="s">
        <v>5004</v>
      </c>
      <c r="E2107" s="309">
        <v>4915.6000000000004</v>
      </c>
      <c r="F2107" s="256">
        <v>41970</v>
      </c>
      <c r="G2107" s="34">
        <v>4915.6000000000004</v>
      </c>
      <c r="H2107" s="217">
        <f t="shared" si="66"/>
        <v>0</v>
      </c>
      <c r="I2107" s="32" t="s">
        <v>4992</v>
      </c>
      <c r="J2107" s="21"/>
      <c r="K2107" s="21"/>
      <c r="M2107" s="192">
        <v>41969</v>
      </c>
      <c r="N2107" s="193">
        <v>4513</v>
      </c>
      <c r="O2107" s="322" t="s">
        <v>4923</v>
      </c>
      <c r="P2107" s="308" t="s">
        <v>110</v>
      </c>
      <c r="Q2107" s="309">
        <v>23529.599999999999</v>
      </c>
      <c r="R2107" s="412">
        <v>41978</v>
      </c>
      <c r="S2107" s="219">
        <v>23529.599999999999</v>
      </c>
      <c r="T2107" s="217">
        <f t="shared" si="65"/>
        <v>0</v>
      </c>
      <c r="U2107" s="20" t="s">
        <v>5009</v>
      </c>
    </row>
    <row r="2108" spans="1:21" x14ac:dyDescent="0.25">
      <c r="A2108" s="192">
        <v>41969</v>
      </c>
      <c r="B2108" s="193">
        <v>4502</v>
      </c>
      <c r="C2108" s="322" t="s">
        <v>4923</v>
      </c>
      <c r="D2108" s="308" t="s">
        <v>1202</v>
      </c>
      <c r="E2108" s="309">
        <v>306.60000000000002</v>
      </c>
      <c r="F2108" s="256">
        <v>41969</v>
      </c>
      <c r="G2108" s="34">
        <v>306.60000000000002</v>
      </c>
      <c r="H2108" s="217">
        <f t="shared" si="66"/>
        <v>0</v>
      </c>
      <c r="I2108" s="32" t="s">
        <v>4992</v>
      </c>
      <c r="J2108" s="21"/>
      <c r="K2108" s="21"/>
      <c r="M2108" s="192">
        <v>41970</v>
      </c>
      <c r="N2108" s="193">
        <v>4602</v>
      </c>
      <c r="O2108" s="322" t="s">
        <v>4923</v>
      </c>
      <c r="P2108" s="199" t="s">
        <v>110</v>
      </c>
      <c r="Q2108" s="238">
        <v>31347</v>
      </c>
      <c r="R2108" s="412">
        <v>41978</v>
      </c>
      <c r="S2108" s="40">
        <v>31347</v>
      </c>
      <c r="T2108" s="217">
        <f t="shared" si="65"/>
        <v>0</v>
      </c>
      <c r="U2108" s="36" t="s">
        <v>5000</v>
      </c>
    </row>
    <row r="2109" spans="1:21" x14ac:dyDescent="0.25">
      <c r="A2109" s="192">
        <v>41969</v>
      </c>
      <c r="B2109" s="193">
        <v>4503</v>
      </c>
      <c r="C2109" s="322" t="s">
        <v>4923</v>
      </c>
      <c r="D2109" s="308" t="s">
        <v>4612</v>
      </c>
      <c r="E2109" s="309">
        <v>34050.839999999997</v>
      </c>
      <c r="F2109" s="256">
        <v>41969</v>
      </c>
      <c r="G2109" s="34">
        <v>34050.839999999997</v>
      </c>
      <c r="H2109" s="217">
        <f t="shared" si="66"/>
        <v>0</v>
      </c>
      <c r="I2109" s="32" t="s">
        <v>5009</v>
      </c>
      <c r="J2109" s="21"/>
      <c r="K2109" s="21"/>
      <c r="M2109" s="192">
        <v>41972</v>
      </c>
      <c r="N2109" s="193">
        <v>4784</v>
      </c>
      <c r="O2109" s="322" t="s">
        <v>4923</v>
      </c>
      <c r="P2109" s="308" t="s">
        <v>110</v>
      </c>
      <c r="Q2109" s="309">
        <v>39809.4</v>
      </c>
      <c r="R2109" s="381" t="s">
        <v>6758</v>
      </c>
      <c r="S2109" s="219">
        <f>451.5+39357.9</f>
        <v>39809.4</v>
      </c>
      <c r="T2109" s="217">
        <f t="shared" si="65"/>
        <v>0</v>
      </c>
      <c r="U2109" s="20" t="s">
        <v>4997</v>
      </c>
    </row>
    <row r="2110" spans="1:21" x14ac:dyDescent="0.25">
      <c r="A2110" s="192">
        <v>41969</v>
      </c>
      <c r="B2110" s="193">
        <v>4504</v>
      </c>
      <c r="C2110" s="322" t="s">
        <v>4923</v>
      </c>
      <c r="D2110" s="308" t="s">
        <v>4684</v>
      </c>
      <c r="E2110" s="309">
        <v>2304</v>
      </c>
      <c r="F2110" s="256">
        <v>41970</v>
      </c>
      <c r="G2110" s="34">
        <v>2304</v>
      </c>
      <c r="H2110" s="217">
        <f t="shared" si="66"/>
        <v>0</v>
      </c>
      <c r="I2110" s="32" t="s">
        <v>4993</v>
      </c>
      <c r="J2110" s="21"/>
      <c r="K2110" s="21"/>
      <c r="M2110" s="192">
        <v>41944</v>
      </c>
      <c r="N2110" s="193">
        <v>2437</v>
      </c>
      <c r="O2110" s="324" t="s">
        <v>4923</v>
      </c>
      <c r="P2110" s="308" t="s">
        <v>6345</v>
      </c>
      <c r="Q2110" s="309">
        <v>4949.2</v>
      </c>
      <c r="R2110" s="256">
        <v>41946</v>
      </c>
      <c r="S2110" s="42">
        <v>4949.2</v>
      </c>
      <c r="T2110" s="77">
        <f t="shared" si="65"/>
        <v>0</v>
      </c>
      <c r="U2110" s="190" t="s">
        <v>5009</v>
      </c>
    </row>
    <row r="2111" spans="1:21" x14ac:dyDescent="0.25">
      <c r="A2111" s="192">
        <v>41969</v>
      </c>
      <c r="B2111" s="193">
        <v>4505</v>
      </c>
      <c r="C2111" s="322" t="s">
        <v>4923</v>
      </c>
      <c r="D2111" s="308" t="s">
        <v>6746</v>
      </c>
      <c r="E2111" s="309">
        <v>940.5</v>
      </c>
      <c r="F2111" s="256">
        <v>41969</v>
      </c>
      <c r="G2111" s="34">
        <v>940.5</v>
      </c>
      <c r="H2111" s="217">
        <f t="shared" si="66"/>
        <v>0</v>
      </c>
      <c r="I2111" s="32" t="s">
        <v>4992</v>
      </c>
      <c r="J2111" s="21"/>
      <c r="K2111" s="21"/>
      <c r="M2111" s="192">
        <v>41946</v>
      </c>
      <c r="N2111" s="193">
        <v>2608</v>
      </c>
      <c r="O2111" s="324" t="s">
        <v>4923</v>
      </c>
      <c r="P2111" s="661" t="s">
        <v>6345</v>
      </c>
      <c r="Q2111" s="309">
        <v>3234.2</v>
      </c>
      <c r="R2111" s="256">
        <v>41947</v>
      </c>
      <c r="S2111" s="42">
        <v>3234.2</v>
      </c>
      <c r="T2111" s="217">
        <f t="shared" si="65"/>
        <v>0</v>
      </c>
      <c r="U2111" s="50" t="s">
        <v>4997</v>
      </c>
    </row>
    <row r="2112" spans="1:21" x14ac:dyDescent="0.25">
      <c r="A2112" s="192">
        <v>41969</v>
      </c>
      <c r="B2112" s="193">
        <v>4506</v>
      </c>
      <c r="C2112" s="322" t="s">
        <v>4923</v>
      </c>
      <c r="D2112" s="308" t="s">
        <v>494</v>
      </c>
      <c r="E2112" s="309">
        <v>4535.7</v>
      </c>
      <c r="F2112" s="256">
        <v>41969</v>
      </c>
      <c r="G2112" s="34">
        <v>4535.7</v>
      </c>
      <c r="H2112" s="217">
        <f t="shared" si="66"/>
        <v>0</v>
      </c>
      <c r="I2112" s="32" t="s">
        <v>5009</v>
      </c>
      <c r="J2112" s="21"/>
      <c r="K2112" s="21"/>
      <c r="M2112" s="192">
        <v>41951</v>
      </c>
      <c r="N2112" s="193">
        <v>3055</v>
      </c>
      <c r="O2112" s="324" t="s">
        <v>4923</v>
      </c>
      <c r="P2112" s="20" t="s">
        <v>6345</v>
      </c>
      <c r="Q2112" s="213">
        <v>2137.6</v>
      </c>
      <c r="R2112" s="256">
        <v>41953</v>
      </c>
      <c r="S2112" s="42">
        <v>2137.6</v>
      </c>
      <c r="T2112" s="217">
        <f t="shared" si="65"/>
        <v>0</v>
      </c>
      <c r="U2112" s="20" t="s">
        <v>4997</v>
      </c>
    </row>
    <row r="2113" spans="1:21" x14ac:dyDescent="0.25">
      <c r="A2113" s="192">
        <v>41969</v>
      </c>
      <c r="B2113" s="193">
        <v>4507</v>
      </c>
      <c r="C2113" s="322" t="s">
        <v>4923</v>
      </c>
      <c r="D2113" s="308" t="s">
        <v>28</v>
      </c>
      <c r="E2113" s="309">
        <v>7018</v>
      </c>
      <c r="F2113" s="256">
        <v>41969</v>
      </c>
      <c r="G2113" s="34">
        <v>7018</v>
      </c>
      <c r="H2113" s="217">
        <f t="shared" si="66"/>
        <v>0</v>
      </c>
      <c r="I2113" s="32" t="s">
        <v>4992</v>
      </c>
      <c r="J2113" s="21"/>
      <c r="K2113" s="21"/>
      <c r="M2113" s="192">
        <v>41964</v>
      </c>
      <c r="N2113" s="193">
        <v>4101</v>
      </c>
      <c r="O2113" s="322" t="s">
        <v>4923</v>
      </c>
      <c r="P2113" s="308" t="s">
        <v>6345</v>
      </c>
      <c r="Q2113" s="309">
        <v>3941.6</v>
      </c>
      <c r="R2113" s="256">
        <v>41965</v>
      </c>
      <c r="S2113" s="34">
        <v>3941.6</v>
      </c>
      <c r="T2113" s="217">
        <f t="shared" si="65"/>
        <v>0</v>
      </c>
      <c r="U2113" s="108" t="s">
        <v>4997</v>
      </c>
    </row>
    <row r="2114" spans="1:21" x14ac:dyDescent="0.25">
      <c r="A2114" s="192">
        <v>41969</v>
      </c>
      <c r="B2114" s="193">
        <v>4508</v>
      </c>
      <c r="C2114" s="322" t="s">
        <v>4923</v>
      </c>
      <c r="D2114" s="308" t="s">
        <v>180</v>
      </c>
      <c r="E2114" s="309">
        <v>459</v>
      </c>
      <c r="F2114" s="256">
        <v>41969</v>
      </c>
      <c r="G2114" s="229">
        <v>459</v>
      </c>
      <c r="H2114" s="217">
        <f t="shared" si="66"/>
        <v>0</v>
      </c>
      <c r="I2114" s="20" t="s">
        <v>4992</v>
      </c>
      <c r="J2114" s="21"/>
      <c r="K2114" s="21"/>
      <c r="M2114" s="192">
        <v>41967</v>
      </c>
      <c r="N2114" s="193">
        <v>4329</v>
      </c>
      <c r="O2114" s="322" t="s">
        <v>4923</v>
      </c>
      <c r="P2114" s="308" t="s">
        <v>6345</v>
      </c>
      <c r="Q2114" s="309">
        <v>2649.2</v>
      </c>
      <c r="R2114" s="256">
        <v>41968</v>
      </c>
      <c r="S2114" s="42">
        <v>2649.2</v>
      </c>
      <c r="T2114" s="217">
        <f t="shared" si="65"/>
        <v>0</v>
      </c>
      <c r="U2114" s="20" t="s">
        <v>5000</v>
      </c>
    </row>
    <row r="2115" spans="1:21" x14ac:dyDescent="0.25">
      <c r="A2115" s="192">
        <v>41969</v>
      </c>
      <c r="B2115" s="193">
        <v>4509</v>
      </c>
      <c r="C2115" s="322" t="s">
        <v>4923</v>
      </c>
      <c r="D2115" s="308" t="s">
        <v>3872</v>
      </c>
      <c r="E2115" s="309">
        <v>2279.3000000000002</v>
      </c>
      <c r="F2115" s="256">
        <v>41969</v>
      </c>
      <c r="G2115" s="229">
        <v>2279.3000000000002</v>
      </c>
      <c r="H2115" s="217">
        <f t="shared" si="66"/>
        <v>0</v>
      </c>
      <c r="I2115" s="20" t="s">
        <v>4992</v>
      </c>
      <c r="J2115" s="21"/>
      <c r="K2115" s="21"/>
      <c r="M2115" s="192">
        <v>41971</v>
      </c>
      <c r="N2115" s="193">
        <v>4675</v>
      </c>
      <c r="O2115" s="322" t="s">
        <v>4923</v>
      </c>
      <c r="P2115" s="308" t="s">
        <v>6345</v>
      </c>
      <c r="Q2115" s="309">
        <v>616</v>
      </c>
      <c r="R2115" s="256">
        <v>41972</v>
      </c>
      <c r="S2115" s="229">
        <v>616</v>
      </c>
      <c r="T2115" s="217">
        <f t="shared" ref="T2115:T2178" si="67">Q2115-S2115</f>
        <v>0</v>
      </c>
      <c r="U2115" s="20" t="s">
        <v>4997</v>
      </c>
    </row>
    <row r="2116" spans="1:21" x14ac:dyDescent="0.25">
      <c r="A2116" s="192">
        <v>41969</v>
      </c>
      <c r="B2116" s="193">
        <v>4510</v>
      </c>
      <c r="C2116" s="322" t="s">
        <v>4923</v>
      </c>
      <c r="D2116" s="308" t="s">
        <v>200</v>
      </c>
      <c r="E2116" s="309">
        <v>3205.4</v>
      </c>
      <c r="F2116" s="256">
        <v>41971</v>
      </c>
      <c r="G2116" s="229">
        <v>3205.4</v>
      </c>
      <c r="H2116" s="217">
        <f t="shared" si="66"/>
        <v>0</v>
      </c>
      <c r="I2116" s="20" t="s">
        <v>4992</v>
      </c>
      <c r="J2116" s="21"/>
      <c r="K2116" s="21"/>
      <c r="M2116" s="192">
        <v>41958</v>
      </c>
      <c r="N2116" s="193">
        <v>3595</v>
      </c>
      <c r="O2116" s="324" t="s">
        <v>4923</v>
      </c>
      <c r="P2116" s="308" t="s">
        <v>891</v>
      </c>
      <c r="Q2116" s="309">
        <v>5634.7</v>
      </c>
      <c r="R2116" s="256">
        <v>41958</v>
      </c>
      <c r="S2116" s="42">
        <v>5634.7</v>
      </c>
      <c r="T2116" s="217">
        <f t="shared" si="67"/>
        <v>0</v>
      </c>
      <c r="U2116" s="190" t="s">
        <v>4992</v>
      </c>
    </row>
    <row r="2117" spans="1:21" x14ac:dyDescent="0.25">
      <c r="A2117" s="192">
        <v>41969</v>
      </c>
      <c r="B2117" s="193">
        <v>4511</v>
      </c>
      <c r="C2117" s="322" t="s">
        <v>4923</v>
      </c>
      <c r="D2117" s="308" t="s">
        <v>4649</v>
      </c>
      <c r="E2117" s="309">
        <v>5053</v>
      </c>
      <c r="F2117" s="256">
        <v>41969</v>
      </c>
      <c r="G2117" s="229">
        <v>5053</v>
      </c>
      <c r="H2117" s="217">
        <f t="shared" si="66"/>
        <v>0</v>
      </c>
      <c r="I2117" s="20" t="s">
        <v>4992</v>
      </c>
      <c r="J2117" s="21"/>
      <c r="K2117" s="21"/>
      <c r="M2117" s="192">
        <v>41946</v>
      </c>
      <c r="N2117" s="193">
        <v>2558</v>
      </c>
      <c r="O2117" s="324" t="s">
        <v>4923</v>
      </c>
      <c r="P2117" s="661" t="s">
        <v>54</v>
      </c>
      <c r="Q2117" s="309">
        <v>14423</v>
      </c>
      <c r="R2117" s="256">
        <v>41948</v>
      </c>
      <c r="S2117" s="42">
        <v>14423</v>
      </c>
      <c r="T2117" s="77">
        <f t="shared" si="67"/>
        <v>0</v>
      </c>
      <c r="U2117" s="50" t="s">
        <v>5251</v>
      </c>
    </row>
    <row r="2118" spans="1:21" x14ac:dyDescent="0.25">
      <c r="A2118" s="192">
        <v>41969</v>
      </c>
      <c r="B2118" s="193">
        <v>4512</v>
      </c>
      <c r="C2118" s="322" t="s">
        <v>4923</v>
      </c>
      <c r="D2118" s="308" t="s">
        <v>4183</v>
      </c>
      <c r="E2118" s="309">
        <v>7928</v>
      </c>
      <c r="F2118" s="256">
        <v>41969</v>
      </c>
      <c r="G2118" s="229">
        <v>7928</v>
      </c>
      <c r="H2118" s="217">
        <f t="shared" si="66"/>
        <v>0</v>
      </c>
      <c r="I2118" s="20" t="s">
        <v>4992</v>
      </c>
      <c r="J2118" s="21"/>
      <c r="K2118" s="21"/>
      <c r="M2118" s="192">
        <v>41948</v>
      </c>
      <c r="N2118" s="193">
        <v>2741</v>
      </c>
      <c r="O2118" s="324" t="s">
        <v>4923</v>
      </c>
      <c r="P2118" s="308" t="s">
        <v>54</v>
      </c>
      <c r="Q2118" s="309">
        <v>3512</v>
      </c>
      <c r="R2118" s="256">
        <v>41950</v>
      </c>
      <c r="S2118" s="42">
        <v>3512</v>
      </c>
      <c r="T2118" s="217">
        <f t="shared" si="67"/>
        <v>0</v>
      </c>
      <c r="U2118" s="190" t="s">
        <v>4995</v>
      </c>
    </row>
    <row r="2119" spans="1:21" x14ac:dyDescent="0.25">
      <c r="A2119" s="192">
        <v>41969</v>
      </c>
      <c r="B2119" s="193">
        <v>4513</v>
      </c>
      <c r="C2119" s="322" t="s">
        <v>4923</v>
      </c>
      <c r="D2119" s="308" t="s">
        <v>110</v>
      </c>
      <c r="E2119" s="309">
        <v>23529.599999999999</v>
      </c>
      <c r="F2119" s="412">
        <v>41978</v>
      </c>
      <c r="G2119" s="219">
        <v>23529.599999999999</v>
      </c>
      <c r="H2119" s="217">
        <f t="shared" si="66"/>
        <v>0</v>
      </c>
      <c r="I2119" s="20" t="s">
        <v>5009</v>
      </c>
      <c r="J2119" s="21"/>
      <c r="K2119" s="21"/>
      <c r="M2119" s="192">
        <v>41950</v>
      </c>
      <c r="N2119" s="193">
        <v>2929</v>
      </c>
      <c r="O2119" s="324" t="s">
        <v>4923</v>
      </c>
      <c r="P2119" s="308" t="s">
        <v>54</v>
      </c>
      <c r="Q2119" s="309">
        <v>11176.8</v>
      </c>
      <c r="R2119" s="256">
        <v>41956</v>
      </c>
      <c r="S2119" s="42">
        <v>11176.8</v>
      </c>
      <c r="T2119" s="217">
        <f t="shared" si="67"/>
        <v>0</v>
      </c>
      <c r="U2119" s="20" t="s">
        <v>5251</v>
      </c>
    </row>
    <row r="2120" spans="1:21" x14ac:dyDescent="0.25">
      <c r="A2120" s="192">
        <v>41969</v>
      </c>
      <c r="B2120" s="193">
        <v>4514</v>
      </c>
      <c r="C2120" s="322" t="s">
        <v>4923</v>
      </c>
      <c r="D2120" s="308" t="s">
        <v>494</v>
      </c>
      <c r="E2120" s="309">
        <v>1416.8</v>
      </c>
      <c r="F2120" s="256">
        <v>41969</v>
      </c>
      <c r="G2120" s="229">
        <v>1416.8</v>
      </c>
      <c r="H2120" s="217">
        <f t="shared" ref="H2120:H2310" si="68">E2120-G2120</f>
        <v>0</v>
      </c>
      <c r="I2120" s="20" t="s">
        <v>4992</v>
      </c>
      <c r="J2120" s="21"/>
      <c r="K2120" s="21"/>
      <c r="M2120" s="192">
        <v>41953</v>
      </c>
      <c r="N2120" s="193">
        <v>3189</v>
      </c>
      <c r="O2120" s="324" t="s">
        <v>4923</v>
      </c>
      <c r="P2120" s="20" t="s">
        <v>54</v>
      </c>
      <c r="Q2120" s="213">
        <v>8126.4</v>
      </c>
      <c r="R2120" s="256">
        <v>41954</v>
      </c>
      <c r="S2120" s="42">
        <v>8126.4</v>
      </c>
      <c r="T2120" s="217">
        <f t="shared" si="67"/>
        <v>0</v>
      </c>
      <c r="U2120" s="190" t="s">
        <v>4997</v>
      </c>
    </row>
    <row r="2121" spans="1:21" x14ac:dyDescent="0.25">
      <c r="A2121" s="192">
        <v>41969</v>
      </c>
      <c r="B2121" s="193">
        <v>4515</v>
      </c>
      <c r="C2121" s="322" t="s">
        <v>4923</v>
      </c>
      <c r="D2121" s="308" t="s">
        <v>106</v>
      </c>
      <c r="E2121" s="309">
        <v>85441</v>
      </c>
      <c r="F2121" s="412">
        <v>41974</v>
      </c>
      <c r="G2121" s="219">
        <v>85441</v>
      </c>
      <c r="H2121" s="217">
        <f t="shared" si="68"/>
        <v>0</v>
      </c>
      <c r="I2121" s="20" t="s">
        <v>4992</v>
      </c>
      <c r="J2121" s="21"/>
      <c r="K2121" s="21"/>
      <c r="M2121" s="192">
        <v>41955</v>
      </c>
      <c r="N2121" s="193">
        <v>3306</v>
      </c>
      <c r="O2121" s="324" t="s">
        <v>4923</v>
      </c>
      <c r="P2121" s="20" t="s">
        <v>54</v>
      </c>
      <c r="Q2121" s="213">
        <v>6692</v>
      </c>
      <c r="R2121" s="256">
        <v>41956</v>
      </c>
      <c r="S2121" s="42">
        <v>6692</v>
      </c>
      <c r="T2121" s="217">
        <f t="shared" si="67"/>
        <v>0</v>
      </c>
      <c r="U2121" s="190" t="s">
        <v>4995</v>
      </c>
    </row>
    <row r="2122" spans="1:21" x14ac:dyDescent="0.25">
      <c r="A2122" s="192">
        <v>41970</v>
      </c>
      <c r="B2122" s="193">
        <v>4516</v>
      </c>
      <c r="C2122" s="322" t="s">
        <v>4923</v>
      </c>
      <c r="D2122" s="308" t="s">
        <v>4319</v>
      </c>
      <c r="E2122" s="309">
        <v>12964.2</v>
      </c>
      <c r="F2122" s="256">
        <v>41970</v>
      </c>
      <c r="G2122" s="229">
        <v>12964.2</v>
      </c>
      <c r="H2122" s="217">
        <f t="shared" si="68"/>
        <v>0</v>
      </c>
      <c r="I2122" s="20" t="s">
        <v>4992</v>
      </c>
      <c r="J2122" s="21"/>
      <c r="K2122" s="21"/>
      <c r="M2122" s="192">
        <v>41955</v>
      </c>
      <c r="N2122" s="193">
        <v>3323</v>
      </c>
      <c r="O2122" s="324" t="s">
        <v>4923</v>
      </c>
      <c r="P2122" s="20" t="s">
        <v>54</v>
      </c>
      <c r="Q2122" s="213">
        <v>7972.1</v>
      </c>
      <c r="R2122" s="256">
        <v>41956</v>
      </c>
      <c r="S2122" s="42">
        <v>7972.1</v>
      </c>
      <c r="T2122" s="217">
        <f t="shared" si="67"/>
        <v>0</v>
      </c>
      <c r="U2122" s="190" t="s">
        <v>4995</v>
      </c>
    </row>
    <row r="2123" spans="1:21" x14ac:dyDescent="0.25">
      <c r="A2123" s="192">
        <v>41970</v>
      </c>
      <c r="B2123" s="193">
        <v>4517</v>
      </c>
      <c r="C2123" s="322" t="s">
        <v>4923</v>
      </c>
      <c r="D2123" s="308" t="s">
        <v>4928</v>
      </c>
      <c r="E2123" s="309">
        <v>6388.2</v>
      </c>
      <c r="F2123" s="256">
        <v>41970</v>
      </c>
      <c r="G2123" s="229">
        <v>6388.2</v>
      </c>
      <c r="H2123" s="217">
        <f t="shared" si="68"/>
        <v>0</v>
      </c>
      <c r="I2123" s="20" t="s">
        <v>4995</v>
      </c>
      <c r="J2123" s="21"/>
      <c r="K2123" s="21"/>
      <c r="M2123" s="192">
        <v>41956</v>
      </c>
      <c r="N2123" s="193">
        <v>3373</v>
      </c>
      <c r="O2123" s="324" t="s">
        <v>4923</v>
      </c>
      <c r="P2123" s="20" t="s">
        <v>54</v>
      </c>
      <c r="Q2123" s="213">
        <v>541.79999999999995</v>
      </c>
      <c r="R2123" s="256">
        <v>41956</v>
      </c>
      <c r="S2123" s="42">
        <v>541.79999999999995</v>
      </c>
      <c r="T2123" s="217">
        <f t="shared" si="67"/>
        <v>0</v>
      </c>
      <c r="U2123" s="190" t="s">
        <v>4995</v>
      </c>
    </row>
    <row r="2124" spans="1:21" x14ac:dyDescent="0.25">
      <c r="A2124" s="192">
        <v>41970</v>
      </c>
      <c r="B2124" s="193">
        <v>4518</v>
      </c>
      <c r="C2124" s="322" t="s">
        <v>4923</v>
      </c>
      <c r="D2124" s="308" t="s">
        <v>4918</v>
      </c>
      <c r="E2124" s="309">
        <v>82250.850000000006</v>
      </c>
      <c r="F2124" s="256">
        <v>41971</v>
      </c>
      <c r="G2124" s="229">
        <v>82250.850000000006</v>
      </c>
      <c r="H2124" s="217">
        <f t="shared" si="68"/>
        <v>0</v>
      </c>
      <c r="I2124" s="20" t="s">
        <v>4993</v>
      </c>
      <c r="J2124" s="21"/>
      <c r="K2124" s="21"/>
      <c r="M2124" s="192">
        <v>41960</v>
      </c>
      <c r="N2124" s="193">
        <v>3717</v>
      </c>
      <c r="O2124" s="324" t="s">
        <v>4923</v>
      </c>
      <c r="P2124" s="20" t="s">
        <v>54</v>
      </c>
      <c r="Q2124" s="213">
        <v>13643</v>
      </c>
      <c r="R2124" s="256">
        <v>41963</v>
      </c>
      <c r="S2124" s="229">
        <v>13643</v>
      </c>
      <c r="T2124" s="217">
        <f t="shared" si="67"/>
        <v>0</v>
      </c>
      <c r="U2124" s="190" t="s">
        <v>5251</v>
      </c>
    </row>
    <row r="2125" spans="1:21" x14ac:dyDescent="0.25">
      <c r="A2125" s="192">
        <v>41970</v>
      </c>
      <c r="B2125" s="193">
        <v>4519</v>
      </c>
      <c r="C2125" s="322" t="s">
        <v>4923</v>
      </c>
      <c r="D2125" s="308" t="s">
        <v>28</v>
      </c>
      <c r="E2125" s="309">
        <v>10546.8</v>
      </c>
      <c r="F2125" s="256">
        <v>41970</v>
      </c>
      <c r="G2125" s="229">
        <v>10546.8</v>
      </c>
      <c r="H2125" s="217">
        <f t="shared" si="68"/>
        <v>0</v>
      </c>
      <c r="I2125" s="20" t="s">
        <v>4992</v>
      </c>
      <c r="J2125" s="21"/>
      <c r="K2125" s="21"/>
      <c r="M2125" s="192">
        <v>41963</v>
      </c>
      <c r="N2125" s="193">
        <v>3997</v>
      </c>
      <c r="O2125" s="324" t="s">
        <v>4923</v>
      </c>
      <c r="P2125" s="308" t="s">
        <v>54</v>
      </c>
      <c r="Q2125" s="309">
        <v>7892</v>
      </c>
      <c r="R2125" s="256">
        <v>41965</v>
      </c>
      <c r="S2125" s="42">
        <v>7892</v>
      </c>
      <c r="T2125" s="217">
        <f t="shared" si="67"/>
        <v>0</v>
      </c>
      <c r="U2125" s="20" t="s">
        <v>4995</v>
      </c>
    </row>
    <row r="2126" spans="1:21" x14ac:dyDescent="0.25">
      <c r="A2126" s="192">
        <v>41970</v>
      </c>
      <c r="B2126" s="193">
        <v>4520</v>
      </c>
      <c r="C2126" s="322" t="s">
        <v>4923</v>
      </c>
      <c r="D2126" s="308" t="s">
        <v>4915</v>
      </c>
      <c r="E2126" s="309">
        <v>15794.1</v>
      </c>
      <c r="F2126" s="256">
        <v>41971</v>
      </c>
      <c r="G2126" s="229">
        <v>15794.1</v>
      </c>
      <c r="H2126" s="217">
        <f t="shared" si="68"/>
        <v>0</v>
      </c>
      <c r="I2126" s="20" t="s">
        <v>4992</v>
      </c>
      <c r="J2126" s="21"/>
      <c r="K2126" s="21"/>
      <c r="M2126" s="192">
        <v>41964</v>
      </c>
      <c r="N2126" s="193">
        <v>4080</v>
      </c>
      <c r="O2126" s="322" t="s">
        <v>4923</v>
      </c>
      <c r="P2126" s="308" t="s">
        <v>54</v>
      </c>
      <c r="Q2126" s="309">
        <v>1800</v>
      </c>
      <c r="R2126" s="256">
        <v>41965</v>
      </c>
      <c r="S2126" s="42">
        <v>1800</v>
      </c>
      <c r="T2126" s="217">
        <f t="shared" si="67"/>
        <v>0</v>
      </c>
      <c r="U2126" s="108" t="s">
        <v>5251</v>
      </c>
    </row>
    <row r="2127" spans="1:21" x14ac:dyDescent="0.25">
      <c r="A2127" s="192">
        <v>41970</v>
      </c>
      <c r="B2127" s="193">
        <v>4521</v>
      </c>
      <c r="C2127" s="322" t="s">
        <v>4923</v>
      </c>
      <c r="D2127" s="308" t="s">
        <v>4918</v>
      </c>
      <c r="E2127" s="309">
        <v>40944.800000000003</v>
      </c>
      <c r="F2127" s="256">
        <v>41971</v>
      </c>
      <c r="G2127" s="229">
        <v>40944.800000000003</v>
      </c>
      <c r="H2127" s="217">
        <f t="shared" si="68"/>
        <v>0</v>
      </c>
      <c r="I2127" s="20" t="s">
        <v>4992</v>
      </c>
      <c r="J2127" s="21"/>
      <c r="K2127" s="21"/>
      <c r="M2127" s="192">
        <v>41968</v>
      </c>
      <c r="N2127" s="193">
        <v>4408</v>
      </c>
      <c r="O2127" s="322" t="s">
        <v>4923</v>
      </c>
      <c r="P2127" s="308" t="s">
        <v>54</v>
      </c>
      <c r="Q2127" s="309">
        <v>6627.9</v>
      </c>
      <c r="R2127" s="256">
        <v>41971</v>
      </c>
      <c r="S2127" s="34">
        <v>6627.9</v>
      </c>
      <c r="T2127" s="217">
        <f t="shared" si="67"/>
        <v>0</v>
      </c>
      <c r="U2127" s="32" t="s">
        <v>4997</v>
      </c>
    </row>
    <row r="2128" spans="1:21" x14ac:dyDescent="0.25">
      <c r="A2128" s="192">
        <v>41970</v>
      </c>
      <c r="B2128" s="193">
        <v>4522</v>
      </c>
      <c r="C2128" s="322" t="s">
        <v>4923</v>
      </c>
      <c r="D2128" s="308" t="s">
        <v>763</v>
      </c>
      <c r="E2128" s="309">
        <v>29466.78</v>
      </c>
      <c r="F2128" s="256">
        <v>41970</v>
      </c>
      <c r="G2128" s="229">
        <v>29466.78</v>
      </c>
      <c r="H2128" s="217">
        <f t="shared" si="68"/>
        <v>0</v>
      </c>
      <c r="I2128" s="20" t="s">
        <v>5000</v>
      </c>
      <c r="J2128" s="21"/>
      <c r="K2128" s="21"/>
      <c r="M2128" s="192">
        <v>41970</v>
      </c>
      <c r="N2128" s="193">
        <v>4550</v>
      </c>
      <c r="O2128" s="322" t="s">
        <v>4923</v>
      </c>
      <c r="P2128" s="308" t="s">
        <v>54</v>
      </c>
      <c r="Q2128" s="309">
        <v>6258.9</v>
      </c>
      <c r="R2128" s="256">
        <v>41970</v>
      </c>
      <c r="S2128" s="229">
        <v>6258.9</v>
      </c>
      <c r="T2128" s="217">
        <f t="shared" si="67"/>
        <v>0</v>
      </c>
      <c r="U2128" s="20" t="s">
        <v>5251</v>
      </c>
    </row>
    <row r="2129" spans="1:21" x14ac:dyDescent="0.25">
      <c r="A2129" s="192">
        <v>41970</v>
      </c>
      <c r="B2129" s="193">
        <v>4523</v>
      </c>
      <c r="C2129" s="322" t="s">
        <v>4923</v>
      </c>
      <c r="D2129" s="308" t="s">
        <v>3366</v>
      </c>
      <c r="E2129" s="309">
        <v>1192</v>
      </c>
      <c r="F2129" s="256">
        <v>41970</v>
      </c>
      <c r="G2129" s="229">
        <v>1192</v>
      </c>
      <c r="H2129" s="217">
        <f t="shared" si="68"/>
        <v>0</v>
      </c>
      <c r="I2129" s="20" t="s">
        <v>5010</v>
      </c>
      <c r="J2129" s="21"/>
      <c r="K2129" s="21"/>
      <c r="M2129" s="192">
        <v>41970</v>
      </c>
      <c r="N2129" s="193">
        <v>4576</v>
      </c>
      <c r="O2129" s="322" t="s">
        <v>4923</v>
      </c>
      <c r="P2129" s="308" t="s">
        <v>54</v>
      </c>
      <c r="Q2129" s="309">
        <v>8013.5</v>
      </c>
      <c r="R2129" s="256">
        <v>41972</v>
      </c>
      <c r="S2129" s="229">
        <v>8013.5</v>
      </c>
      <c r="T2129" s="217">
        <f t="shared" si="67"/>
        <v>0</v>
      </c>
      <c r="U2129" s="20" t="s">
        <v>4997</v>
      </c>
    </row>
    <row r="2130" spans="1:21" x14ac:dyDescent="0.25">
      <c r="A2130" s="192">
        <v>41970</v>
      </c>
      <c r="B2130" s="193">
        <v>4524</v>
      </c>
      <c r="C2130" s="322" t="s">
        <v>4923</v>
      </c>
      <c r="D2130" s="308" t="s">
        <v>6120</v>
      </c>
      <c r="E2130" s="309">
        <v>3360</v>
      </c>
      <c r="F2130" s="412">
        <v>41976</v>
      </c>
      <c r="G2130" s="219">
        <v>3360</v>
      </c>
      <c r="H2130" s="217">
        <f t="shared" si="68"/>
        <v>0</v>
      </c>
      <c r="I2130" s="20" t="s">
        <v>5000</v>
      </c>
      <c r="J2130" s="21"/>
      <c r="K2130" s="21"/>
      <c r="M2130" s="192">
        <v>41971</v>
      </c>
      <c r="N2130" s="193">
        <v>4689</v>
      </c>
      <c r="O2130" s="322" t="s">
        <v>4923</v>
      </c>
      <c r="P2130" s="308" t="s">
        <v>54</v>
      </c>
      <c r="Q2130" s="309">
        <v>6272.4</v>
      </c>
      <c r="R2130" s="256">
        <v>41972</v>
      </c>
      <c r="S2130" s="229">
        <v>6272.4</v>
      </c>
      <c r="T2130" s="217">
        <f t="shared" si="67"/>
        <v>0</v>
      </c>
      <c r="U2130" s="20" t="s">
        <v>4997</v>
      </c>
    </row>
    <row r="2131" spans="1:21" x14ac:dyDescent="0.25">
      <c r="A2131" s="192">
        <v>41970</v>
      </c>
      <c r="B2131" s="193">
        <v>4525</v>
      </c>
      <c r="C2131" s="322" t="s">
        <v>4923</v>
      </c>
      <c r="D2131" s="308" t="s">
        <v>23</v>
      </c>
      <c r="E2131" s="309">
        <v>1788</v>
      </c>
      <c r="F2131" s="256">
        <v>41970</v>
      </c>
      <c r="G2131" s="229">
        <v>1788</v>
      </c>
      <c r="H2131" s="217">
        <f t="shared" si="68"/>
        <v>0</v>
      </c>
      <c r="I2131" s="20" t="s">
        <v>4992</v>
      </c>
      <c r="J2131" s="21"/>
      <c r="K2131" s="21"/>
      <c r="M2131" s="192">
        <v>41972</v>
      </c>
      <c r="N2131" s="193">
        <v>4769</v>
      </c>
      <c r="O2131" s="322" t="s">
        <v>4923</v>
      </c>
      <c r="P2131" s="308" t="s">
        <v>54</v>
      </c>
      <c r="Q2131" s="309">
        <v>2052</v>
      </c>
      <c r="R2131" s="412">
        <v>41974</v>
      </c>
      <c r="S2131" s="219">
        <v>2052</v>
      </c>
      <c r="T2131" s="217">
        <f t="shared" si="67"/>
        <v>0</v>
      </c>
      <c r="U2131" s="20" t="s">
        <v>5251</v>
      </c>
    </row>
    <row r="2132" spans="1:21" x14ac:dyDescent="0.25">
      <c r="A2132" s="192">
        <v>41970</v>
      </c>
      <c r="B2132" s="193">
        <v>4526</v>
      </c>
      <c r="C2132" s="322" t="s">
        <v>4923</v>
      </c>
      <c r="D2132" s="295" t="s">
        <v>53</v>
      </c>
      <c r="E2132" s="296">
        <v>0</v>
      </c>
      <c r="F2132" s="256"/>
      <c r="G2132" s="229"/>
      <c r="H2132" s="217">
        <f t="shared" si="68"/>
        <v>0</v>
      </c>
      <c r="I2132" s="20" t="s">
        <v>3076</v>
      </c>
      <c r="J2132" s="21"/>
      <c r="K2132" s="21"/>
      <c r="M2132" s="192">
        <v>41948</v>
      </c>
      <c r="N2132" s="193">
        <v>2744</v>
      </c>
      <c r="O2132" s="324" t="s">
        <v>4923</v>
      </c>
      <c r="P2132" s="308" t="s">
        <v>4663</v>
      </c>
      <c r="Q2132" s="309">
        <v>14020.8</v>
      </c>
      <c r="R2132" s="256">
        <v>41948</v>
      </c>
      <c r="S2132" s="42">
        <v>14020.8</v>
      </c>
      <c r="T2132" s="217">
        <f t="shared" si="67"/>
        <v>0</v>
      </c>
      <c r="U2132" s="190" t="s">
        <v>4992</v>
      </c>
    </row>
    <row r="2133" spans="1:21" x14ac:dyDescent="0.25">
      <c r="A2133" s="192">
        <v>41970</v>
      </c>
      <c r="B2133" s="193">
        <v>4527</v>
      </c>
      <c r="C2133" s="322" t="s">
        <v>4923</v>
      </c>
      <c r="D2133" s="308" t="s">
        <v>6196</v>
      </c>
      <c r="E2133" s="309">
        <v>1260</v>
      </c>
      <c r="F2133" s="412">
        <v>41976</v>
      </c>
      <c r="G2133" s="219">
        <v>1260</v>
      </c>
      <c r="H2133" s="217">
        <f t="shared" si="68"/>
        <v>0</v>
      </c>
      <c r="I2133" s="20" t="s">
        <v>5251</v>
      </c>
      <c r="J2133" s="21"/>
      <c r="K2133" s="21"/>
      <c r="M2133" s="192">
        <v>41950</v>
      </c>
      <c r="N2133" s="193">
        <v>2980</v>
      </c>
      <c r="O2133" s="324" t="s">
        <v>4923</v>
      </c>
      <c r="P2133" s="20" t="s">
        <v>4663</v>
      </c>
      <c r="Q2133" s="213">
        <v>147</v>
      </c>
      <c r="R2133" s="256">
        <v>41950</v>
      </c>
      <c r="S2133" s="42">
        <v>147</v>
      </c>
      <c r="T2133" s="217">
        <f t="shared" si="67"/>
        <v>0</v>
      </c>
      <c r="U2133" s="20" t="s">
        <v>4992</v>
      </c>
    </row>
    <row r="2134" spans="1:21" x14ac:dyDescent="0.25">
      <c r="A2134" s="192">
        <v>41970</v>
      </c>
      <c r="B2134" s="193">
        <v>4528</v>
      </c>
      <c r="C2134" s="322" t="s">
        <v>4923</v>
      </c>
      <c r="D2134" s="308" t="s">
        <v>4620</v>
      </c>
      <c r="E2134" s="309">
        <v>4294.2</v>
      </c>
      <c r="F2134" s="256">
        <v>41970</v>
      </c>
      <c r="G2134" s="229">
        <v>4294.2</v>
      </c>
      <c r="H2134" s="217">
        <f t="shared" si="68"/>
        <v>0</v>
      </c>
      <c r="I2134" s="20" t="s">
        <v>5000</v>
      </c>
      <c r="J2134" s="21"/>
      <c r="K2134" s="21"/>
      <c r="M2134" s="192">
        <v>41963</v>
      </c>
      <c r="N2134" s="193">
        <v>3972</v>
      </c>
      <c r="O2134" s="324" t="s">
        <v>4923</v>
      </c>
      <c r="P2134" s="308" t="s">
        <v>4663</v>
      </c>
      <c r="Q2134" s="309">
        <v>316.8</v>
      </c>
      <c r="R2134" s="256">
        <v>41963</v>
      </c>
      <c r="S2134" s="42">
        <v>316.8</v>
      </c>
      <c r="T2134" s="217">
        <f t="shared" si="67"/>
        <v>0</v>
      </c>
      <c r="U2134" s="20" t="s">
        <v>4992</v>
      </c>
    </row>
    <row r="2135" spans="1:21" x14ac:dyDescent="0.25">
      <c r="A2135" s="192">
        <v>41970</v>
      </c>
      <c r="B2135" s="193">
        <v>4529</v>
      </c>
      <c r="C2135" s="322" t="s">
        <v>4923</v>
      </c>
      <c r="D2135" s="308" t="s">
        <v>4681</v>
      </c>
      <c r="E2135" s="309">
        <v>1012</v>
      </c>
      <c r="F2135" s="256">
        <v>41970</v>
      </c>
      <c r="G2135" s="229">
        <v>1012</v>
      </c>
      <c r="H2135" s="217">
        <f t="shared" si="68"/>
        <v>0</v>
      </c>
      <c r="I2135" s="20" t="s">
        <v>4992</v>
      </c>
      <c r="J2135" s="21"/>
      <c r="K2135" s="21"/>
      <c r="M2135" s="192">
        <v>41964</v>
      </c>
      <c r="N2135" s="193">
        <v>4056</v>
      </c>
      <c r="O2135" s="322" t="s">
        <v>4923</v>
      </c>
      <c r="P2135" s="308" t="s">
        <v>4663</v>
      </c>
      <c r="Q2135" s="309">
        <v>40212</v>
      </c>
      <c r="R2135" s="256">
        <v>41964</v>
      </c>
      <c r="S2135" s="42">
        <v>40212</v>
      </c>
      <c r="T2135" s="217">
        <f t="shared" si="67"/>
        <v>0</v>
      </c>
      <c r="U2135" s="20" t="s">
        <v>4992</v>
      </c>
    </row>
    <row r="2136" spans="1:21" x14ac:dyDescent="0.25">
      <c r="A2136" s="192">
        <v>41970</v>
      </c>
      <c r="B2136" s="193">
        <v>4530</v>
      </c>
      <c r="C2136" s="322" t="s">
        <v>4923</v>
      </c>
      <c r="D2136" s="308" t="s">
        <v>4921</v>
      </c>
      <c r="E2136" s="309">
        <v>16016.4</v>
      </c>
      <c r="F2136" s="256">
        <v>41970</v>
      </c>
      <c r="G2136" s="229">
        <v>16016.4</v>
      </c>
      <c r="H2136" s="217">
        <f t="shared" si="68"/>
        <v>0</v>
      </c>
      <c r="I2136" s="20" t="s">
        <v>5251</v>
      </c>
      <c r="J2136" s="21"/>
      <c r="K2136" s="21"/>
      <c r="M2136" s="192">
        <v>41971</v>
      </c>
      <c r="N2136" s="193">
        <v>4662</v>
      </c>
      <c r="O2136" s="322" t="s">
        <v>4923</v>
      </c>
      <c r="P2136" s="199" t="s">
        <v>4663</v>
      </c>
      <c r="Q2136" s="238">
        <v>36093.199999999997</v>
      </c>
      <c r="R2136" s="256">
        <v>41971</v>
      </c>
      <c r="S2136" s="34">
        <v>36093.199999999997</v>
      </c>
      <c r="T2136" s="217">
        <f t="shared" si="67"/>
        <v>0</v>
      </c>
      <c r="U2136" s="36" t="s">
        <v>4992</v>
      </c>
    </row>
    <row r="2137" spans="1:21" x14ac:dyDescent="0.25">
      <c r="A2137" s="192">
        <v>41970</v>
      </c>
      <c r="B2137" s="193">
        <v>4531</v>
      </c>
      <c r="C2137" s="322" t="s">
        <v>4923</v>
      </c>
      <c r="D2137" s="308" t="s">
        <v>701</v>
      </c>
      <c r="E2137" s="309">
        <v>2029.8</v>
      </c>
      <c r="F2137" s="256">
        <v>41970</v>
      </c>
      <c r="G2137" s="229">
        <v>2029.8</v>
      </c>
      <c r="H2137" s="217">
        <f t="shared" si="68"/>
        <v>0</v>
      </c>
      <c r="I2137" s="20" t="s">
        <v>5000</v>
      </c>
      <c r="J2137" s="21"/>
      <c r="K2137" s="21"/>
      <c r="M2137" s="192">
        <v>41944</v>
      </c>
      <c r="N2137" s="193">
        <v>2444</v>
      </c>
      <c r="O2137" s="324" t="s">
        <v>4923</v>
      </c>
      <c r="P2137" s="308" t="s">
        <v>4637</v>
      </c>
      <c r="Q2137" s="309">
        <v>1170</v>
      </c>
      <c r="R2137" s="256">
        <v>41946</v>
      </c>
      <c r="S2137" s="42">
        <v>1170</v>
      </c>
      <c r="T2137" s="77">
        <f t="shared" si="67"/>
        <v>0</v>
      </c>
      <c r="U2137" s="190" t="s">
        <v>5009</v>
      </c>
    </row>
    <row r="2138" spans="1:21" x14ac:dyDescent="0.25">
      <c r="A2138" s="192">
        <v>41970</v>
      </c>
      <c r="B2138" s="193">
        <v>4532</v>
      </c>
      <c r="C2138" s="322" t="s">
        <v>4923</v>
      </c>
      <c r="D2138" s="308" t="s">
        <v>4637</v>
      </c>
      <c r="E2138" s="309">
        <v>5599.9</v>
      </c>
      <c r="F2138" s="256">
        <v>41970</v>
      </c>
      <c r="G2138" s="229">
        <v>5599.9</v>
      </c>
      <c r="H2138" s="217">
        <f t="shared" si="68"/>
        <v>0</v>
      </c>
      <c r="I2138" s="20" t="s">
        <v>4992</v>
      </c>
      <c r="J2138" s="21"/>
      <c r="K2138" s="21"/>
      <c r="M2138" s="192">
        <v>41946</v>
      </c>
      <c r="N2138" s="193">
        <v>2556</v>
      </c>
      <c r="O2138" s="324" t="s">
        <v>4923</v>
      </c>
      <c r="P2138" s="661" t="s">
        <v>4637</v>
      </c>
      <c r="Q2138" s="309">
        <v>3289.6</v>
      </c>
      <c r="R2138" s="256">
        <v>41947</v>
      </c>
      <c r="S2138" s="42">
        <v>3289.6</v>
      </c>
      <c r="T2138" s="77">
        <f t="shared" si="67"/>
        <v>0</v>
      </c>
      <c r="U2138" s="50" t="s">
        <v>4992</v>
      </c>
    </row>
    <row r="2139" spans="1:21" x14ac:dyDescent="0.25">
      <c r="A2139" s="192">
        <v>41970</v>
      </c>
      <c r="B2139" s="193">
        <v>4533</v>
      </c>
      <c r="C2139" s="322" t="s">
        <v>4923</v>
      </c>
      <c r="D2139" s="308" t="s">
        <v>57</v>
      </c>
      <c r="E2139" s="309">
        <v>1320</v>
      </c>
      <c r="F2139" s="256">
        <v>41970</v>
      </c>
      <c r="G2139" s="229">
        <v>1320</v>
      </c>
      <c r="H2139" s="217">
        <f t="shared" si="68"/>
        <v>0</v>
      </c>
      <c r="I2139" s="20" t="s">
        <v>5251</v>
      </c>
      <c r="J2139" s="21"/>
      <c r="K2139" s="21"/>
      <c r="M2139" s="192">
        <v>41948</v>
      </c>
      <c r="N2139" s="193">
        <v>2708</v>
      </c>
      <c r="O2139" s="324" t="s">
        <v>4923</v>
      </c>
      <c r="P2139" s="308" t="s">
        <v>4637</v>
      </c>
      <c r="Q2139" s="309">
        <v>2074.9</v>
      </c>
      <c r="R2139" s="256">
        <v>41948</v>
      </c>
      <c r="S2139" s="42">
        <v>2074.9</v>
      </c>
      <c r="T2139" s="217">
        <f t="shared" si="67"/>
        <v>0</v>
      </c>
      <c r="U2139" s="190" t="s">
        <v>4992</v>
      </c>
    </row>
    <row r="2140" spans="1:21" x14ac:dyDescent="0.25">
      <c r="A2140" s="192">
        <v>41970</v>
      </c>
      <c r="B2140" s="193">
        <v>4534</v>
      </c>
      <c r="C2140" s="322" t="s">
        <v>4923</v>
      </c>
      <c r="D2140" s="308" t="s">
        <v>4826</v>
      </c>
      <c r="E2140" s="309">
        <v>2672.8</v>
      </c>
      <c r="F2140" s="256">
        <v>41970</v>
      </c>
      <c r="G2140" s="229">
        <v>2672.8</v>
      </c>
      <c r="H2140" s="217">
        <f t="shared" si="68"/>
        <v>0</v>
      </c>
      <c r="I2140" s="20" t="s">
        <v>4992</v>
      </c>
      <c r="J2140" s="21"/>
      <c r="K2140" s="21"/>
      <c r="M2140" s="192">
        <v>41949</v>
      </c>
      <c r="N2140" s="193">
        <v>2812</v>
      </c>
      <c r="O2140" s="324" t="s">
        <v>4923</v>
      </c>
      <c r="P2140" s="308" t="s">
        <v>4637</v>
      </c>
      <c r="Q2140" s="309">
        <v>5429.7</v>
      </c>
      <c r="R2140" s="256">
        <v>41949</v>
      </c>
      <c r="S2140" s="42">
        <v>5429.7</v>
      </c>
      <c r="T2140" s="217">
        <f t="shared" si="67"/>
        <v>0</v>
      </c>
      <c r="U2140" s="190" t="s">
        <v>4992</v>
      </c>
    </row>
    <row r="2141" spans="1:21" x14ac:dyDescent="0.25">
      <c r="A2141" s="192">
        <v>41970</v>
      </c>
      <c r="B2141" s="193">
        <v>4535</v>
      </c>
      <c r="C2141" s="322" t="s">
        <v>4923</v>
      </c>
      <c r="D2141" s="308" t="s">
        <v>35</v>
      </c>
      <c r="E2141" s="309">
        <v>3942.2</v>
      </c>
      <c r="F2141" s="256">
        <v>41970</v>
      </c>
      <c r="G2141" s="229">
        <v>3942.2</v>
      </c>
      <c r="H2141" s="217">
        <f t="shared" si="68"/>
        <v>0</v>
      </c>
      <c r="I2141" s="20" t="s">
        <v>5251</v>
      </c>
      <c r="J2141" s="21"/>
      <c r="K2141" s="21"/>
      <c r="M2141" s="192">
        <v>41949</v>
      </c>
      <c r="N2141" s="193">
        <v>2813</v>
      </c>
      <c r="O2141" s="324" t="s">
        <v>4923</v>
      </c>
      <c r="P2141" s="308" t="s">
        <v>4637</v>
      </c>
      <c r="Q2141" s="309">
        <v>5765.2</v>
      </c>
      <c r="R2141" s="256">
        <v>41949</v>
      </c>
      <c r="S2141" s="42">
        <v>5765.2</v>
      </c>
      <c r="T2141" s="217">
        <f t="shared" si="67"/>
        <v>0</v>
      </c>
      <c r="U2141" s="190" t="s">
        <v>4992</v>
      </c>
    </row>
    <row r="2142" spans="1:21" x14ac:dyDescent="0.25">
      <c r="A2142" s="192">
        <v>41970</v>
      </c>
      <c r="B2142" s="193">
        <v>4536</v>
      </c>
      <c r="C2142" s="322" t="s">
        <v>4923</v>
      </c>
      <c r="D2142" s="308" t="s">
        <v>6616</v>
      </c>
      <c r="E2142" s="309">
        <v>1680</v>
      </c>
      <c r="F2142" s="412">
        <v>41979</v>
      </c>
      <c r="G2142" s="219">
        <v>1680</v>
      </c>
      <c r="H2142" s="217">
        <f t="shared" si="68"/>
        <v>0</v>
      </c>
      <c r="I2142" s="20" t="s">
        <v>5251</v>
      </c>
      <c r="J2142" s="21"/>
      <c r="K2142" s="21"/>
      <c r="M2142" s="192">
        <v>41955</v>
      </c>
      <c r="N2142" s="193">
        <v>3299</v>
      </c>
      <c r="O2142" s="324" t="s">
        <v>4923</v>
      </c>
      <c r="P2142" s="20" t="s">
        <v>4637</v>
      </c>
      <c r="Q2142" s="213">
        <v>1158.4000000000001</v>
      </c>
      <c r="R2142" s="256">
        <v>41955</v>
      </c>
      <c r="S2142" s="42">
        <v>1158.4000000000001</v>
      </c>
      <c r="T2142" s="217">
        <f t="shared" si="67"/>
        <v>0</v>
      </c>
      <c r="U2142" s="20" t="s">
        <v>4992</v>
      </c>
    </row>
    <row r="2143" spans="1:21" x14ac:dyDescent="0.25">
      <c r="A2143" s="192">
        <v>41970</v>
      </c>
      <c r="B2143" s="193">
        <v>4537</v>
      </c>
      <c r="C2143" s="322" t="s">
        <v>4923</v>
      </c>
      <c r="D2143" s="308" t="s">
        <v>4322</v>
      </c>
      <c r="E2143" s="309">
        <v>9270</v>
      </c>
      <c r="F2143" s="256">
        <v>41970</v>
      </c>
      <c r="G2143" s="229">
        <v>9270</v>
      </c>
      <c r="H2143" s="217">
        <f t="shared" si="68"/>
        <v>0</v>
      </c>
      <c r="I2143" s="20" t="s">
        <v>5251</v>
      </c>
      <c r="J2143" s="21"/>
      <c r="K2143" s="21"/>
      <c r="M2143" s="192">
        <v>41956</v>
      </c>
      <c r="N2143" s="193">
        <v>3380</v>
      </c>
      <c r="O2143" s="324" t="s">
        <v>4923</v>
      </c>
      <c r="P2143" s="20" t="s">
        <v>4637</v>
      </c>
      <c r="Q2143" s="213">
        <v>4398.3999999999996</v>
      </c>
      <c r="R2143" s="256">
        <v>41956</v>
      </c>
      <c r="S2143" s="42">
        <v>4398.3999999999996</v>
      </c>
      <c r="T2143" s="217">
        <f t="shared" si="67"/>
        <v>0</v>
      </c>
      <c r="U2143" s="190" t="s">
        <v>4992</v>
      </c>
    </row>
    <row r="2144" spans="1:21" x14ac:dyDescent="0.25">
      <c r="A2144" s="192">
        <v>41970</v>
      </c>
      <c r="B2144" s="193">
        <v>4538</v>
      </c>
      <c r="C2144" s="322" t="s">
        <v>4923</v>
      </c>
      <c r="D2144" s="295" t="s">
        <v>53</v>
      </c>
      <c r="E2144" s="296">
        <v>0</v>
      </c>
      <c r="F2144" s="256"/>
      <c r="G2144" s="229"/>
      <c r="H2144" s="217">
        <f t="shared" si="68"/>
        <v>0</v>
      </c>
      <c r="I2144" s="20" t="s">
        <v>3076</v>
      </c>
      <c r="J2144" s="21"/>
      <c r="K2144" s="21"/>
      <c r="M2144" s="192">
        <v>41960</v>
      </c>
      <c r="N2144" s="193">
        <v>3697</v>
      </c>
      <c r="O2144" s="324" t="s">
        <v>4923</v>
      </c>
      <c r="P2144" s="20" t="s">
        <v>4637</v>
      </c>
      <c r="Q2144" s="213">
        <v>4146.5</v>
      </c>
      <c r="R2144" s="256">
        <v>41960</v>
      </c>
      <c r="S2144" s="229">
        <v>4146.5</v>
      </c>
      <c r="T2144" s="217">
        <f t="shared" si="67"/>
        <v>0</v>
      </c>
      <c r="U2144" s="20" t="s">
        <v>4992</v>
      </c>
    </row>
    <row r="2145" spans="1:21" x14ac:dyDescent="0.25">
      <c r="A2145" s="192">
        <v>41970</v>
      </c>
      <c r="B2145" s="193">
        <v>4539</v>
      </c>
      <c r="C2145" s="322" t="s">
        <v>4923</v>
      </c>
      <c r="D2145" s="308" t="s">
        <v>52</v>
      </c>
      <c r="E2145" s="309">
        <v>3356</v>
      </c>
      <c r="F2145" s="256">
        <v>41970</v>
      </c>
      <c r="G2145" s="229">
        <v>3356</v>
      </c>
      <c r="H2145" s="217">
        <f t="shared" si="68"/>
        <v>0</v>
      </c>
      <c r="I2145" s="20" t="s">
        <v>5000</v>
      </c>
      <c r="J2145" s="21"/>
      <c r="K2145" s="21"/>
      <c r="M2145" s="192">
        <v>41963</v>
      </c>
      <c r="N2145" s="193">
        <v>3942</v>
      </c>
      <c r="O2145" s="324" t="s">
        <v>4923</v>
      </c>
      <c r="P2145" s="308" t="s">
        <v>4637</v>
      </c>
      <c r="Q2145" s="309">
        <v>7733.4</v>
      </c>
      <c r="R2145" s="256">
        <v>41963</v>
      </c>
      <c r="S2145" s="42">
        <v>7733.4</v>
      </c>
      <c r="T2145" s="217">
        <f t="shared" si="67"/>
        <v>0</v>
      </c>
      <c r="U2145" s="20" t="s">
        <v>4992</v>
      </c>
    </row>
    <row r="2146" spans="1:21" x14ac:dyDescent="0.25">
      <c r="A2146" s="192">
        <v>41970</v>
      </c>
      <c r="B2146" s="193">
        <v>4540</v>
      </c>
      <c r="C2146" s="322" t="s">
        <v>4923</v>
      </c>
      <c r="D2146" s="308" t="s">
        <v>4637</v>
      </c>
      <c r="E2146" s="309">
        <v>4286.8</v>
      </c>
      <c r="F2146" s="256">
        <v>41970</v>
      </c>
      <c r="G2146" s="229">
        <v>4286.8</v>
      </c>
      <c r="H2146" s="217">
        <f t="shared" si="68"/>
        <v>0</v>
      </c>
      <c r="I2146" s="20" t="s">
        <v>4992</v>
      </c>
      <c r="J2146" s="21"/>
      <c r="K2146" s="21"/>
      <c r="M2146" s="192">
        <v>41967</v>
      </c>
      <c r="N2146" s="193">
        <v>4293</v>
      </c>
      <c r="O2146" s="322" t="s">
        <v>4923</v>
      </c>
      <c r="P2146" s="308" t="s">
        <v>4637</v>
      </c>
      <c r="Q2146" s="309">
        <v>598</v>
      </c>
      <c r="R2146" s="368">
        <v>41967</v>
      </c>
      <c r="S2146" s="42">
        <v>598</v>
      </c>
      <c r="T2146" s="217">
        <f t="shared" si="67"/>
        <v>0</v>
      </c>
      <c r="U2146" s="190" t="s">
        <v>4992</v>
      </c>
    </row>
    <row r="2147" spans="1:21" x14ac:dyDescent="0.25">
      <c r="A2147" s="192">
        <v>41970</v>
      </c>
      <c r="B2147" s="193">
        <v>4541</v>
      </c>
      <c r="C2147" s="322" t="s">
        <v>4923</v>
      </c>
      <c r="D2147" s="308" t="s">
        <v>106</v>
      </c>
      <c r="E2147" s="309">
        <v>2588</v>
      </c>
      <c r="F2147" s="412">
        <v>41974</v>
      </c>
      <c r="G2147" s="219">
        <v>2588</v>
      </c>
      <c r="H2147" s="217">
        <f t="shared" si="68"/>
        <v>0</v>
      </c>
      <c r="I2147" s="20" t="s">
        <v>4992</v>
      </c>
      <c r="J2147" s="21"/>
      <c r="K2147" s="21"/>
      <c r="M2147" s="192">
        <v>41970</v>
      </c>
      <c r="N2147" s="193">
        <v>4532</v>
      </c>
      <c r="O2147" s="322" t="s">
        <v>4923</v>
      </c>
      <c r="P2147" s="308" t="s">
        <v>4637</v>
      </c>
      <c r="Q2147" s="309">
        <v>5599.9</v>
      </c>
      <c r="R2147" s="256">
        <v>41970</v>
      </c>
      <c r="S2147" s="229">
        <v>5599.9</v>
      </c>
      <c r="T2147" s="217">
        <f t="shared" si="67"/>
        <v>0</v>
      </c>
      <c r="U2147" s="20" t="s">
        <v>4992</v>
      </c>
    </row>
    <row r="2148" spans="1:21" x14ac:dyDescent="0.25">
      <c r="A2148" s="192">
        <v>41970</v>
      </c>
      <c r="B2148" s="193">
        <v>4542</v>
      </c>
      <c r="C2148" s="322" t="s">
        <v>4923</v>
      </c>
      <c r="D2148" s="308" t="s">
        <v>22</v>
      </c>
      <c r="E2148" s="309">
        <v>1651.2</v>
      </c>
      <c r="F2148" s="256">
        <v>41970</v>
      </c>
      <c r="G2148" s="229">
        <v>1651.2</v>
      </c>
      <c r="H2148" s="217">
        <f t="shared" si="68"/>
        <v>0</v>
      </c>
      <c r="I2148" s="20" t="s">
        <v>4992</v>
      </c>
      <c r="J2148" s="21"/>
      <c r="K2148" s="21"/>
      <c r="M2148" s="192">
        <v>41970</v>
      </c>
      <c r="N2148" s="193">
        <v>4540</v>
      </c>
      <c r="O2148" s="322" t="s">
        <v>4923</v>
      </c>
      <c r="P2148" s="308" t="s">
        <v>4637</v>
      </c>
      <c r="Q2148" s="309">
        <v>4286.8</v>
      </c>
      <c r="R2148" s="256">
        <v>41970</v>
      </c>
      <c r="S2148" s="229">
        <v>4286.8</v>
      </c>
      <c r="T2148" s="217">
        <f t="shared" si="67"/>
        <v>0</v>
      </c>
      <c r="U2148" s="20" t="s">
        <v>4992</v>
      </c>
    </row>
    <row r="2149" spans="1:21" x14ac:dyDescent="0.25">
      <c r="A2149" s="192">
        <v>41970</v>
      </c>
      <c r="B2149" s="193">
        <v>4543</v>
      </c>
      <c r="C2149" s="322" t="s">
        <v>4923</v>
      </c>
      <c r="D2149" s="308" t="s">
        <v>29</v>
      </c>
      <c r="E2149" s="309">
        <v>10081</v>
      </c>
      <c r="F2149" s="256">
        <v>41970</v>
      </c>
      <c r="G2149" s="229">
        <v>10081</v>
      </c>
      <c r="H2149" s="217">
        <f t="shared" si="68"/>
        <v>0</v>
      </c>
      <c r="I2149" s="20" t="s">
        <v>5251</v>
      </c>
      <c r="J2149" s="21"/>
      <c r="K2149" s="21"/>
      <c r="M2149" s="192">
        <v>41947</v>
      </c>
      <c r="N2149" s="193">
        <v>2688</v>
      </c>
      <c r="O2149" s="324" t="s">
        <v>4923</v>
      </c>
      <c r="P2149" s="661" t="s">
        <v>4953</v>
      </c>
      <c r="Q2149" s="309">
        <v>8035.2</v>
      </c>
      <c r="R2149" s="256">
        <v>41947</v>
      </c>
      <c r="S2149" s="42">
        <v>8035.2</v>
      </c>
      <c r="T2149" s="217">
        <f t="shared" si="67"/>
        <v>0</v>
      </c>
      <c r="U2149" s="50" t="s">
        <v>4995</v>
      </c>
    </row>
    <row r="2150" spans="1:21" x14ac:dyDescent="0.25">
      <c r="A2150" s="192">
        <v>41970</v>
      </c>
      <c r="B2150" s="193">
        <v>4544</v>
      </c>
      <c r="C2150" s="322" t="s">
        <v>4923</v>
      </c>
      <c r="D2150" s="308" t="s">
        <v>124</v>
      </c>
      <c r="E2150" s="309">
        <v>8995.6</v>
      </c>
      <c r="F2150" s="256">
        <v>41970</v>
      </c>
      <c r="G2150" s="229">
        <v>8995.6</v>
      </c>
      <c r="H2150" s="217">
        <f t="shared" si="68"/>
        <v>0</v>
      </c>
      <c r="I2150" s="20" t="s">
        <v>5251</v>
      </c>
      <c r="J2150" s="21"/>
      <c r="K2150" s="21"/>
      <c r="M2150" s="192">
        <v>41949</v>
      </c>
      <c r="N2150" s="193">
        <v>2829</v>
      </c>
      <c r="O2150" s="324" t="s">
        <v>4923</v>
      </c>
      <c r="P2150" s="308" t="s">
        <v>4953</v>
      </c>
      <c r="Q2150" s="309">
        <v>12954.1</v>
      </c>
      <c r="R2150" s="256">
        <v>41950</v>
      </c>
      <c r="S2150" s="42">
        <v>12954.1</v>
      </c>
      <c r="T2150" s="217">
        <f t="shared" si="67"/>
        <v>0</v>
      </c>
      <c r="U2150" s="190" t="s">
        <v>4992</v>
      </c>
    </row>
    <row r="2151" spans="1:21" x14ac:dyDescent="0.25">
      <c r="A2151" s="192">
        <v>41970</v>
      </c>
      <c r="B2151" s="193">
        <v>4545</v>
      </c>
      <c r="C2151" s="322" t="s">
        <v>4923</v>
      </c>
      <c r="D2151" s="308" t="s">
        <v>1202</v>
      </c>
      <c r="E2151" s="309">
        <v>126</v>
      </c>
      <c r="F2151" s="256">
        <v>41970</v>
      </c>
      <c r="G2151" s="229">
        <v>126</v>
      </c>
      <c r="H2151" s="217">
        <f t="shared" si="68"/>
        <v>0</v>
      </c>
      <c r="I2151" s="20" t="s">
        <v>5000</v>
      </c>
      <c r="J2151" s="21"/>
      <c r="K2151" s="21"/>
      <c r="M2151" s="192">
        <v>41950</v>
      </c>
      <c r="N2151" s="193">
        <v>2900</v>
      </c>
      <c r="O2151" s="324" t="s">
        <v>4923</v>
      </c>
      <c r="P2151" s="308" t="s">
        <v>4953</v>
      </c>
      <c r="Q2151" s="309">
        <v>14043.8</v>
      </c>
      <c r="R2151" s="256">
        <v>41951</v>
      </c>
      <c r="S2151" s="42">
        <v>14043.8</v>
      </c>
      <c r="T2151" s="217">
        <f t="shared" si="67"/>
        <v>0</v>
      </c>
      <c r="U2151" s="20" t="s">
        <v>4995</v>
      </c>
    </row>
    <row r="2152" spans="1:21" x14ac:dyDescent="0.25">
      <c r="A2152" s="192">
        <v>41970</v>
      </c>
      <c r="B2152" s="193">
        <v>4546</v>
      </c>
      <c r="C2152" s="322" t="s">
        <v>4923</v>
      </c>
      <c r="D2152" s="308" t="s">
        <v>4257</v>
      </c>
      <c r="E2152" s="309">
        <v>15510.05</v>
      </c>
      <c r="F2152" s="256">
        <v>41970</v>
      </c>
      <c r="G2152" s="229">
        <v>15510.05</v>
      </c>
      <c r="H2152" s="217">
        <f t="shared" si="68"/>
        <v>0</v>
      </c>
      <c r="I2152" s="20" t="s">
        <v>4992</v>
      </c>
      <c r="J2152" s="21"/>
      <c r="K2152" s="21"/>
      <c r="M2152" s="192">
        <v>41950</v>
      </c>
      <c r="N2152" s="193">
        <v>2910</v>
      </c>
      <c r="O2152" s="324" t="s">
        <v>4923</v>
      </c>
      <c r="P2152" s="308" t="s">
        <v>4953</v>
      </c>
      <c r="Q2152" s="309">
        <v>1665.2</v>
      </c>
      <c r="R2152" s="256">
        <v>41951</v>
      </c>
      <c r="S2152" s="229">
        <v>1665.2</v>
      </c>
      <c r="T2152" s="217">
        <f t="shared" si="67"/>
        <v>0</v>
      </c>
      <c r="U2152" s="20" t="s">
        <v>4995</v>
      </c>
    </row>
    <row r="2153" spans="1:21" x14ac:dyDescent="0.25">
      <c r="A2153" s="192">
        <v>41970</v>
      </c>
      <c r="B2153" s="193">
        <v>4547</v>
      </c>
      <c r="C2153" s="322" t="s">
        <v>4923</v>
      </c>
      <c r="D2153" s="308" t="s">
        <v>316</v>
      </c>
      <c r="E2153" s="309">
        <v>254</v>
      </c>
      <c r="F2153" s="256">
        <v>41970</v>
      </c>
      <c r="G2153" s="229">
        <v>254</v>
      </c>
      <c r="H2153" s="217">
        <f t="shared" si="68"/>
        <v>0</v>
      </c>
      <c r="I2153" s="20" t="s">
        <v>5251</v>
      </c>
      <c r="J2153" s="21"/>
      <c r="K2153" s="21"/>
      <c r="M2153" s="192">
        <v>41950</v>
      </c>
      <c r="N2153" s="193">
        <v>2924</v>
      </c>
      <c r="O2153" s="324" t="s">
        <v>4923</v>
      </c>
      <c r="P2153" s="308" t="s">
        <v>4953</v>
      </c>
      <c r="Q2153" s="309">
        <v>37401.15</v>
      </c>
      <c r="R2153" s="256">
        <v>41950</v>
      </c>
      <c r="S2153" s="42">
        <v>37401.15</v>
      </c>
      <c r="T2153" s="217">
        <f t="shared" si="67"/>
        <v>0</v>
      </c>
      <c r="U2153" s="20" t="s">
        <v>4992</v>
      </c>
    </row>
    <row r="2154" spans="1:21" x14ac:dyDescent="0.25">
      <c r="A2154" s="192">
        <v>41970</v>
      </c>
      <c r="B2154" s="193">
        <v>4548</v>
      </c>
      <c r="C2154" s="322" t="s">
        <v>4923</v>
      </c>
      <c r="D2154" s="308" t="s">
        <v>47</v>
      </c>
      <c r="E2154" s="309">
        <v>2544</v>
      </c>
      <c r="F2154" s="256">
        <v>41970</v>
      </c>
      <c r="G2154" s="229">
        <v>2544</v>
      </c>
      <c r="H2154" s="217">
        <f t="shared" si="68"/>
        <v>0</v>
      </c>
      <c r="I2154" s="20" t="s">
        <v>5251</v>
      </c>
      <c r="J2154" s="21"/>
      <c r="K2154" s="21"/>
      <c r="M2154" s="192">
        <v>41951</v>
      </c>
      <c r="N2154" s="193">
        <v>3010</v>
      </c>
      <c r="O2154" s="324" t="s">
        <v>4923</v>
      </c>
      <c r="P2154" s="20" t="s">
        <v>4953</v>
      </c>
      <c r="Q2154" s="213">
        <v>12972.8</v>
      </c>
      <c r="R2154" s="256" t="s">
        <v>6656</v>
      </c>
      <c r="S2154" s="42">
        <v>12972.8</v>
      </c>
      <c r="T2154" s="217">
        <f t="shared" si="67"/>
        <v>0</v>
      </c>
      <c r="U2154" s="20" t="s">
        <v>4995</v>
      </c>
    </row>
    <row r="2155" spans="1:21" x14ac:dyDescent="0.25">
      <c r="A2155" s="192">
        <v>41970</v>
      </c>
      <c r="B2155" s="193">
        <v>4549</v>
      </c>
      <c r="C2155" s="322" t="s">
        <v>4923</v>
      </c>
      <c r="D2155" s="308" t="s">
        <v>4652</v>
      </c>
      <c r="E2155" s="309">
        <v>1696.5</v>
      </c>
      <c r="F2155" s="256">
        <v>41970</v>
      </c>
      <c r="G2155" s="229">
        <v>1696.5</v>
      </c>
      <c r="H2155" s="217">
        <f t="shared" si="68"/>
        <v>0</v>
      </c>
      <c r="I2155" s="20" t="s">
        <v>5251</v>
      </c>
      <c r="J2155" s="21"/>
      <c r="K2155" s="21"/>
      <c r="M2155" s="192">
        <v>41952</v>
      </c>
      <c r="N2155" s="193">
        <v>3094</v>
      </c>
      <c r="O2155" s="324" t="s">
        <v>4923</v>
      </c>
      <c r="P2155" s="20" t="s">
        <v>4953</v>
      </c>
      <c r="Q2155" s="213">
        <v>15094.98</v>
      </c>
      <c r="R2155" s="256">
        <v>41953</v>
      </c>
      <c r="S2155" s="42">
        <v>15094.98</v>
      </c>
      <c r="T2155" s="217">
        <f t="shared" si="67"/>
        <v>0</v>
      </c>
      <c r="U2155" s="190" t="s">
        <v>4995</v>
      </c>
    </row>
    <row r="2156" spans="1:21" x14ac:dyDescent="0.25">
      <c r="A2156" s="192">
        <v>41970</v>
      </c>
      <c r="B2156" s="193">
        <v>4550</v>
      </c>
      <c r="C2156" s="322" t="s">
        <v>4923</v>
      </c>
      <c r="D2156" s="308" t="s">
        <v>54</v>
      </c>
      <c r="E2156" s="309">
        <v>6258.9</v>
      </c>
      <c r="F2156" s="256">
        <v>41970</v>
      </c>
      <c r="G2156" s="229">
        <v>6258.9</v>
      </c>
      <c r="H2156" s="217">
        <f t="shared" si="68"/>
        <v>0</v>
      </c>
      <c r="I2156" s="20" t="s">
        <v>5251</v>
      </c>
      <c r="J2156" s="21"/>
      <c r="K2156" s="21"/>
      <c r="M2156" s="192">
        <v>41953</v>
      </c>
      <c r="N2156" s="193">
        <v>3153</v>
      </c>
      <c r="O2156" s="324" t="s">
        <v>4923</v>
      </c>
      <c r="P2156" s="20" t="s">
        <v>4953</v>
      </c>
      <c r="Q2156" s="213">
        <v>16654.400000000001</v>
      </c>
      <c r="R2156" s="256">
        <v>41957</v>
      </c>
      <c r="S2156" s="42">
        <v>16654.400000000001</v>
      </c>
      <c r="T2156" s="217">
        <f t="shared" si="67"/>
        <v>0</v>
      </c>
      <c r="U2156" s="20" t="s">
        <v>4995</v>
      </c>
    </row>
    <row r="2157" spans="1:21" x14ac:dyDescent="0.25">
      <c r="A2157" s="192">
        <v>41970</v>
      </c>
      <c r="B2157" s="193">
        <v>4551</v>
      </c>
      <c r="C2157" s="322" t="s">
        <v>4923</v>
      </c>
      <c r="D2157" s="308" t="s">
        <v>2183</v>
      </c>
      <c r="E2157" s="309">
        <v>1358.8</v>
      </c>
      <c r="F2157" s="256">
        <v>41970</v>
      </c>
      <c r="G2157" s="229">
        <v>1358.8</v>
      </c>
      <c r="H2157" s="217">
        <f t="shared" si="68"/>
        <v>0</v>
      </c>
      <c r="I2157" s="20" t="s">
        <v>5251</v>
      </c>
      <c r="J2157" s="21"/>
      <c r="K2157" s="21"/>
      <c r="M2157" s="192">
        <v>41954</v>
      </c>
      <c r="N2157" s="193">
        <v>3260</v>
      </c>
      <c r="O2157" s="324" t="s">
        <v>4923</v>
      </c>
      <c r="P2157" s="20" t="s">
        <v>4953</v>
      </c>
      <c r="Q2157" s="213">
        <v>573.79999999999995</v>
      </c>
      <c r="R2157" s="256">
        <v>41954</v>
      </c>
      <c r="S2157" s="42">
        <v>573.79999999999995</v>
      </c>
      <c r="T2157" s="217">
        <f t="shared" si="67"/>
        <v>0</v>
      </c>
      <c r="U2157" s="190" t="s">
        <v>4997</v>
      </c>
    </row>
    <row r="2158" spans="1:21" x14ac:dyDescent="0.25">
      <c r="A2158" s="192">
        <v>41970</v>
      </c>
      <c r="B2158" s="193">
        <v>4552</v>
      </c>
      <c r="C2158" s="322" t="s">
        <v>4923</v>
      </c>
      <c r="D2158" s="308" t="s">
        <v>1040</v>
      </c>
      <c r="E2158" s="309">
        <v>2096.1</v>
      </c>
      <c r="F2158" s="256">
        <v>41970</v>
      </c>
      <c r="G2158" s="229">
        <v>2096.1</v>
      </c>
      <c r="H2158" s="217">
        <f t="shared" si="68"/>
        <v>0</v>
      </c>
      <c r="I2158" s="20" t="s">
        <v>5251</v>
      </c>
      <c r="J2158" s="21"/>
      <c r="K2158" s="21"/>
      <c r="M2158" s="192">
        <v>41955</v>
      </c>
      <c r="N2158" s="193">
        <v>3322</v>
      </c>
      <c r="O2158" s="324" t="s">
        <v>4923</v>
      </c>
      <c r="P2158" s="20" t="s">
        <v>4953</v>
      </c>
      <c r="Q2158" s="213">
        <v>4812.6000000000004</v>
      </c>
      <c r="R2158" s="256">
        <v>41956</v>
      </c>
      <c r="S2158" s="42">
        <v>4812.6000000000004</v>
      </c>
      <c r="T2158" s="217">
        <f t="shared" si="67"/>
        <v>0</v>
      </c>
      <c r="U2158" s="190" t="s">
        <v>4995</v>
      </c>
    </row>
    <row r="2159" spans="1:21" x14ac:dyDescent="0.25">
      <c r="A2159" s="192">
        <v>41970</v>
      </c>
      <c r="B2159" s="193">
        <v>4553</v>
      </c>
      <c r="C2159" s="322" t="s">
        <v>4923</v>
      </c>
      <c r="D2159" s="308" t="s">
        <v>5866</v>
      </c>
      <c r="E2159" s="309">
        <v>826.2</v>
      </c>
      <c r="F2159" s="256">
        <v>41970</v>
      </c>
      <c r="G2159" s="229">
        <v>826.2</v>
      </c>
      <c r="H2159" s="217">
        <f t="shared" si="68"/>
        <v>0</v>
      </c>
      <c r="I2159" s="20" t="s">
        <v>4992</v>
      </c>
      <c r="J2159" s="21"/>
      <c r="K2159" s="21"/>
      <c r="M2159" s="192">
        <v>41957</v>
      </c>
      <c r="N2159" s="193">
        <v>3507</v>
      </c>
      <c r="O2159" s="324" t="s">
        <v>4923</v>
      </c>
      <c r="P2159" s="308" t="s">
        <v>4953</v>
      </c>
      <c r="Q2159" s="309">
        <v>16067.5</v>
      </c>
      <c r="R2159" s="256">
        <v>41960</v>
      </c>
      <c r="S2159" s="42">
        <v>16067.5</v>
      </c>
      <c r="T2159" s="217">
        <f t="shared" si="67"/>
        <v>0</v>
      </c>
      <c r="U2159" s="20" t="s">
        <v>4992</v>
      </c>
    </row>
    <row r="2160" spans="1:21" x14ac:dyDescent="0.25">
      <c r="A2160" s="192">
        <v>41970</v>
      </c>
      <c r="B2160" s="193">
        <v>4554</v>
      </c>
      <c r="C2160" s="322" t="s">
        <v>4923</v>
      </c>
      <c r="D2160" s="308" t="s">
        <v>4740</v>
      </c>
      <c r="E2160" s="309">
        <v>2677.2</v>
      </c>
      <c r="F2160" s="256">
        <v>41970</v>
      </c>
      <c r="G2160" s="229">
        <v>2677.2</v>
      </c>
      <c r="H2160" s="217">
        <f t="shared" si="68"/>
        <v>0</v>
      </c>
      <c r="I2160" s="20" t="s">
        <v>4992</v>
      </c>
      <c r="J2160" s="21"/>
      <c r="K2160" s="21"/>
      <c r="M2160" s="192">
        <v>41957</v>
      </c>
      <c r="N2160" s="193">
        <v>3515</v>
      </c>
      <c r="O2160" s="324" t="s">
        <v>4923</v>
      </c>
      <c r="P2160" s="308" t="s">
        <v>4953</v>
      </c>
      <c r="Q2160" s="309">
        <v>416</v>
      </c>
      <c r="R2160" s="256">
        <v>41957</v>
      </c>
      <c r="S2160" s="42">
        <v>416</v>
      </c>
      <c r="T2160" s="217">
        <f t="shared" si="67"/>
        <v>0</v>
      </c>
      <c r="U2160" s="20" t="s">
        <v>4995</v>
      </c>
    </row>
    <row r="2161" spans="1:21" x14ac:dyDescent="0.25">
      <c r="A2161" s="192">
        <v>41970</v>
      </c>
      <c r="B2161" s="193">
        <v>4555</v>
      </c>
      <c r="C2161" s="322" t="s">
        <v>4923</v>
      </c>
      <c r="D2161" s="199" t="s">
        <v>1693</v>
      </c>
      <c r="E2161" s="238">
        <v>3604.5</v>
      </c>
      <c r="F2161" s="256">
        <v>41970</v>
      </c>
      <c r="G2161" s="34">
        <v>3604.5</v>
      </c>
      <c r="H2161" s="217">
        <f t="shared" si="68"/>
        <v>0</v>
      </c>
      <c r="I2161" s="36" t="s">
        <v>4992</v>
      </c>
      <c r="J2161" s="21"/>
      <c r="K2161" s="21"/>
      <c r="M2161" s="192">
        <v>41958</v>
      </c>
      <c r="N2161" s="193">
        <v>3605</v>
      </c>
      <c r="O2161" s="324" t="s">
        <v>4923</v>
      </c>
      <c r="P2161" s="308" t="s">
        <v>4953</v>
      </c>
      <c r="Q2161" s="309">
        <v>14431.8</v>
      </c>
      <c r="R2161" s="256">
        <v>41958</v>
      </c>
      <c r="S2161" s="42">
        <v>14431.8</v>
      </c>
      <c r="T2161" s="217">
        <f t="shared" si="67"/>
        <v>0</v>
      </c>
      <c r="U2161" s="190" t="s">
        <v>4995</v>
      </c>
    </row>
    <row r="2162" spans="1:21" x14ac:dyDescent="0.25">
      <c r="A2162" s="192">
        <v>41970</v>
      </c>
      <c r="B2162" s="193">
        <v>4556</v>
      </c>
      <c r="C2162" s="322" t="s">
        <v>4923</v>
      </c>
      <c r="D2162" s="199" t="s">
        <v>4234</v>
      </c>
      <c r="E2162" s="238">
        <v>2282.4</v>
      </c>
      <c r="F2162" s="256">
        <v>41970</v>
      </c>
      <c r="G2162" s="229">
        <v>2282.4</v>
      </c>
      <c r="H2162" s="217">
        <f t="shared" si="68"/>
        <v>0</v>
      </c>
      <c r="I2162" s="36" t="s">
        <v>4992</v>
      </c>
      <c r="J2162" s="21"/>
      <c r="K2162" s="21"/>
      <c r="M2162" s="192">
        <v>41959</v>
      </c>
      <c r="N2162" s="193">
        <v>3677</v>
      </c>
      <c r="O2162" s="324" t="s">
        <v>4923</v>
      </c>
      <c r="P2162" s="20" t="s">
        <v>4953</v>
      </c>
      <c r="Q2162" s="213">
        <v>12506.05</v>
      </c>
      <c r="R2162" s="256">
        <v>41960</v>
      </c>
      <c r="S2162" s="42">
        <v>12506.05</v>
      </c>
      <c r="T2162" s="217">
        <f t="shared" si="67"/>
        <v>0</v>
      </c>
      <c r="U2162" s="20" t="s">
        <v>4995</v>
      </c>
    </row>
    <row r="2163" spans="1:21" x14ac:dyDescent="0.25">
      <c r="A2163" s="192">
        <v>41970</v>
      </c>
      <c r="B2163" s="193">
        <v>4557</v>
      </c>
      <c r="C2163" s="322" t="s">
        <v>4923</v>
      </c>
      <c r="D2163" s="199" t="s">
        <v>83</v>
      </c>
      <c r="E2163" s="238">
        <v>3319.8</v>
      </c>
      <c r="F2163" s="256">
        <v>41970</v>
      </c>
      <c r="G2163" s="229">
        <v>3319.8</v>
      </c>
      <c r="H2163" s="217">
        <f t="shared" si="68"/>
        <v>0</v>
      </c>
      <c r="I2163" s="36" t="s">
        <v>4995</v>
      </c>
      <c r="J2163" s="21"/>
      <c r="K2163" s="21"/>
      <c r="M2163" s="192">
        <v>41960</v>
      </c>
      <c r="N2163" s="193">
        <v>3736</v>
      </c>
      <c r="O2163" s="324" t="s">
        <v>4923</v>
      </c>
      <c r="P2163" s="20" t="s">
        <v>4953</v>
      </c>
      <c r="Q2163" s="213">
        <v>9770.6</v>
      </c>
      <c r="R2163" s="256">
        <v>41961</v>
      </c>
      <c r="S2163" s="229">
        <v>9770.6</v>
      </c>
      <c r="T2163" s="217">
        <f t="shared" si="67"/>
        <v>0</v>
      </c>
      <c r="U2163" s="190" t="s">
        <v>4995</v>
      </c>
    </row>
    <row r="2164" spans="1:21" x14ac:dyDescent="0.25">
      <c r="A2164" s="192">
        <v>41970</v>
      </c>
      <c r="B2164" s="193">
        <v>4558</v>
      </c>
      <c r="C2164" s="322" t="s">
        <v>4923</v>
      </c>
      <c r="D2164" s="199" t="s">
        <v>5004</v>
      </c>
      <c r="E2164" s="238">
        <v>7109.4</v>
      </c>
      <c r="F2164" s="256">
        <v>41970</v>
      </c>
      <c r="G2164" s="229">
        <v>7109.4</v>
      </c>
      <c r="H2164" s="217">
        <f t="shared" si="68"/>
        <v>0</v>
      </c>
      <c r="I2164" s="36" t="s">
        <v>4993</v>
      </c>
      <c r="J2164" s="21"/>
      <c r="K2164" s="21"/>
      <c r="M2164" s="192">
        <v>41960</v>
      </c>
      <c r="N2164" s="193">
        <v>3737</v>
      </c>
      <c r="O2164" s="324" t="s">
        <v>4923</v>
      </c>
      <c r="P2164" s="20" t="s">
        <v>4953</v>
      </c>
      <c r="Q2164" s="213">
        <v>3339.4</v>
      </c>
      <c r="R2164" s="256">
        <v>41961</v>
      </c>
      <c r="S2164" s="229">
        <v>3339.4</v>
      </c>
      <c r="T2164" s="217">
        <f t="shared" si="67"/>
        <v>0</v>
      </c>
      <c r="U2164" s="190" t="s">
        <v>4995</v>
      </c>
    </row>
    <row r="2165" spans="1:21" x14ac:dyDescent="0.25">
      <c r="A2165" s="192">
        <v>41970</v>
      </c>
      <c r="B2165" s="193">
        <v>4559</v>
      </c>
      <c r="C2165" s="322" t="s">
        <v>4923</v>
      </c>
      <c r="D2165" s="199" t="s">
        <v>2382</v>
      </c>
      <c r="E2165" s="238">
        <v>4342.8</v>
      </c>
      <c r="F2165" s="256">
        <v>41971</v>
      </c>
      <c r="G2165" s="229">
        <v>4342.8</v>
      </c>
      <c r="H2165" s="217">
        <f t="shared" si="68"/>
        <v>0</v>
      </c>
      <c r="I2165" s="36" t="s">
        <v>4995</v>
      </c>
      <c r="J2165" s="21"/>
      <c r="K2165" s="21"/>
      <c r="M2165" s="192">
        <v>41961</v>
      </c>
      <c r="N2165" s="193">
        <v>3806</v>
      </c>
      <c r="O2165" s="324" t="s">
        <v>4923</v>
      </c>
      <c r="P2165" s="308" t="s">
        <v>4953</v>
      </c>
      <c r="Q2165" s="309">
        <v>9229.1</v>
      </c>
      <c r="R2165" s="256">
        <v>41962</v>
      </c>
      <c r="S2165" s="229">
        <v>9229.1</v>
      </c>
      <c r="T2165" s="217">
        <f t="shared" si="67"/>
        <v>0</v>
      </c>
      <c r="U2165" s="190" t="s">
        <v>4992</v>
      </c>
    </row>
    <row r="2166" spans="1:21" x14ac:dyDescent="0.25">
      <c r="A2166" s="192">
        <v>41970</v>
      </c>
      <c r="B2166" s="193">
        <v>4560</v>
      </c>
      <c r="C2166" s="322" t="s">
        <v>4923</v>
      </c>
      <c r="D2166" s="199" t="s">
        <v>4953</v>
      </c>
      <c r="E2166" s="238">
        <v>10598.9</v>
      </c>
      <c r="F2166" s="256">
        <v>41971</v>
      </c>
      <c r="G2166" s="229">
        <v>10598.9</v>
      </c>
      <c r="H2166" s="217">
        <f t="shared" si="68"/>
        <v>0</v>
      </c>
      <c r="I2166" s="36" t="s">
        <v>4995</v>
      </c>
      <c r="J2166" s="21"/>
      <c r="K2166" s="21"/>
      <c r="M2166" s="192">
        <v>41963</v>
      </c>
      <c r="N2166" s="193">
        <v>3975</v>
      </c>
      <c r="O2166" s="324" t="s">
        <v>4923</v>
      </c>
      <c r="P2166" s="308" t="s">
        <v>4953</v>
      </c>
      <c r="Q2166" s="309">
        <v>10018.299999999999</v>
      </c>
      <c r="R2166" s="256">
        <v>41964</v>
      </c>
      <c r="S2166" s="42">
        <v>10018.299999999999</v>
      </c>
      <c r="T2166" s="217">
        <f t="shared" si="67"/>
        <v>0</v>
      </c>
      <c r="U2166" s="20" t="s">
        <v>4992</v>
      </c>
    </row>
    <row r="2167" spans="1:21" x14ac:dyDescent="0.25">
      <c r="A2167" s="192">
        <v>41970</v>
      </c>
      <c r="B2167" s="193">
        <v>4561</v>
      </c>
      <c r="C2167" s="322" t="s">
        <v>4923</v>
      </c>
      <c r="D2167" s="199" t="s">
        <v>2382</v>
      </c>
      <c r="E2167" s="238">
        <v>3721.4</v>
      </c>
      <c r="F2167" s="256">
        <v>41971</v>
      </c>
      <c r="G2167" s="34">
        <v>3721.4</v>
      </c>
      <c r="H2167" s="217">
        <f t="shared" si="68"/>
        <v>0</v>
      </c>
      <c r="I2167" s="36" t="s">
        <v>4995</v>
      </c>
      <c r="J2167" s="21"/>
      <c r="K2167" s="21"/>
      <c r="M2167" s="192">
        <v>41964</v>
      </c>
      <c r="N2167" s="193">
        <v>4064</v>
      </c>
      <c r="O2167" s="322" t="s">
        <v>4923</v>
      </c>
      <c r="P2167" s="308" t="s">
        <v>4953</v>
      </c>
      <c r="Q2167" s="309">
        <v>17629.2</v>
      </c>
      <c r="R2167" s="256">
        <v>41965</v>
      </c>
      <c r="S2167" s="42">
        <v>17629.2</v>
      </c>
      <c r="T2167" s="217">
        <f t="shared" si="67"/>
        <v>0</v>
      </c>
      <c r="U2167" s="190" t="s">
        <v>4992</v>
      </c>
    </row>
    <row r="2168" spans="1:21" x14ac:dyDescent="0.25">
      <c r="A2168" s="192">
        <v>41970</v>
      </c>
      <c r="B2168" s="193">
        <v>4562</v>
      </c>
      <c r="C2168" s="322" t="s">
        <v>4923</v>
      </c>
      <c r="D2168" s="199" t="s">
        <v>133</v>
      </c>
      <c r="E2168" s="238">
        <v>22179.4</v>
      </c>
      <c r="F2168" s="256">
        <v>41970</v>
      </c>
      <c r="G2168" s="34">
        <v>22179.4</v>
      </c>
      <c r="H2168" s="217">
        <f t="shared" si="68"/>
        <v>0</v>
      </c>
      <c r="I2168" s="36" t="s">
        <v>4992</v>
      </c>
      <c r="J2168" s="21"/>
      <c r="K2168" s="21"/>
      <c r="M2168" s="192">
        <v>41965</v>
      </c>
      <c r="N2168" s="193">
        <v>4134</v>
      </c>
      <c r="O2168" s="322" t="s">
        <v>4923</v>
      </c>
      <c r="P2168" s="308" t="s">
        <v>4953</v>
      </c>
      <c r="Q2168" s="309">
        <v>16335.2</v>
      </c>
      <c r="R2168" s="256">
        <v>41968</v>
      </c>
      <c r="S2168" s="34">
        <v>16335.2</v>
      </c>
      <c r="T2168" s="217">
        <f t="shared" si="67"/>
        <v>0</v>
      </c>
      <c r="U2168" s="108" t="s">
        <v>4992</v>
      </c>
    </row>
    <row r="2169" spans="1:21" x14ac:dyDescent="0.25">
      <c r="A2169" s="192">
        <v>41970</v>
      </c>
      <c r="B2169" s="193">
        <v>4563</v>
      </c>
      <c r="C2169" s="322" t="s">
        <v>4923</v>
      </c>
      <c r="D2169" s="199" t="s">
        <v>2714</v>
      </c>
      <c r="E2169" s="238">
        <v>5151</v>
      </c>
      <c r="F2169" s="256">
        <v>41970</v>
      </c>
      <c r="G2169" s="229">
        <v>5151</v>
      </c>
      <c r="H2169" s="217">
        <f t="shared" si="68"/>
        <v>0</v>
      </c>
      <c r="I2169" s="36" t="s">
        <v>4995</v>
      </c>
      <c r="J2169" s="21"/>
      <c r="K2169" s="21"/>
      <c r="M2169" s="192">
        <v>41965</v>
      </c>
      <c r="N2169" s="193">
        <v>4135</v>
      </c>
      <c r="O2169" s="322" t="s">
        <v>4923</v>
      </c>
      <c r="P2169" s="308" t="s">
        <v>4953</v>
      </c>
      <c r="Q2169" s="309">
        <v>4476</v>
      </c>
      <c r="R2169" s="256">
        <v>41968</v>
      </c>
      <c r="S2169" s="34">
        <v>4476</v>
      </c>
      <c r="T2169" s="217">
        <f t="shared" si="67"/>
        <v>0</v>
      </c>
      <c r="U2169" s="108" t="s">
        <v>4995</v>
      </c>
    </row>
    <row r="2170" spans="1:21" x14ac:dyDescent="0.25">
      <c r="A2170" s="192">
        <v>41970</v>
      </c>
      <c r="B2170" s="193">
        <v>4564</v>
      </c>
      <c r="C2170" s="322" t="s">
        <v>4923</v>
      </c>
      <c r="D2170" s="199" t="s">
        <v>62</v>
      </c>
      <c r="E2170" s="238">
        <v>14646.4</v>
      </c>
      <c r="F2170" s="256">
        <v>41970</v>
      </c>
      <c r="G2170" s="229">
        <v>14646.4</v>
      </c>
      <c r="H2170" s="217">
        <f t="shared" si="68"/>
        <v>0</v>
      </c>
      <c r="I2170" s="36" t="s">
        <v>4993</v>
      </c>
      <c r="J2170" s="21"/>
      <c r="K2170" s="21"/>
      <c r="M2170" s="192">
        <v>41966</v>
      </c>
      <c r="N2170" s="193">
        <v>4232</v>
      </c>
      <c r="O2170" s="322" t="s">
        <v>4923</v>
      </c>
      <c r="P2170" s="308" t="s">
        <v>4953</v>
      </c>
      <c r="Q2170" s="309">
        <v>16684.55</v>
      </c>
      <c r="R2170" s="256">
        <v>41966</v>
      </c>
      <c r="S2170" s="34">
        <v>16684.55</v>
      </c>
      <c r="T2170" s="217">
        <f t="shared" si="67"/>
        <v>0</v>
      </c>
      <c r="U2170" s="32" t="s">
        <v>4992</v>
      </c>
    </row>
    <row r="2171" spans="1:21" x14ac:dyDescent="0.25">
      <c r="A2171" s="192">
        <v>41970</v>
      </c>
      <c r="B2171" s="193">
        <v>4565</v>
      </c>
      <c r="C2171" s="322" t="s">
        <v>4923</v>
      </c>
      <c r="D2171" s="199" t="s">
        <v>11</v>
      </c>
      <c r="E2171" s="238">
        <v>55032.4</v>
      </c>
      <c r="F2171" s="412">
        <v>41977</v>
      </c>
      <c r="G2171" s="219">
        <v>55032.4</v>
      </c>
      <c r="H2171" s="217">
        <f t="shared" si="68"/>
        <v>0</v>
      </c>
      <c r="I2171" s="36" t="s">
        <v>4993</v>
      </c>
      <c r="J2171" s="21"/>
      <c r="K2171" s="21"/>
      <c r="M2171" s="192">
        <v>41967</v>
      </c>
      <c r="N2171" s="193">
        <v>4284</v>
      </c>
      <c r="O2171" s="322" t="s">
        <v>4923</v>
      </c>
      <c r="P2171" s="308" t="s">
        <v>4953</v>
      </c>
      <c r="Q2171" s="309">
        <v>12500</v>
      </c>
      <c r="R2171" s="368">
        <v>41967</v>
      </c>
      <c r="S2171" s="42">
        <v>12500</v>
      </c>
      <c r="T2171" s="217">
        <f t="shared" si="67"/>
        <v>0</v>
      </c>
      <c r="U2171" s="190" t="s">
        <v>4995</v>
      </c>
    </row>
    <row r="2172" spans="1:21" x14ac:dyDescent="0.25">
      <c r="A2172" s="192">
        <v>41970</v>
      </c>
      <c r="B2172" s="193">
        <v>4566</v>
      </c>
      <c r="C2172" s="322" t="s">
        <v>4923</v>
      </c>
      <c r="D2172" s="199" t="s">
        <v>123</v>
      </c>
      <c r="E2172" s="238">
        <v>3841</v>
      </c>
      <c r="F2172" s="256">
        <v>41971</v>
      </c>
      <c r="G2172" s="34">
        <v>3841</v>
      </c>
      <c r="H2172" s="217">
        <f t="shared" si="68"/>
        <v>0</v>
      </c>
      <c r="I2172" s="36" t="s">
        <v>4992</v>
      </c>
      <c r="J2172" s="21"/>
      <c r="K2172" s="21"/>
      <c r="M2172" s="192">
        <v>41968</v>
      </c>
      <c r="N2172" s="193">
        <v>4394</v>
      </c>
      <c r="O2172" s="322" t="s">
        <v>4923</v>
      </c>
      <c r="P2172" s="308" t="s">
        <v>4953</v>
      </c>
      <c r="Q2172" s="309">
        <v>8380.2000000000007</v>
      </c>
      <c r="R2172" s="256">
        <v>41969</v>
      </c>
      <c r="S2172" s="34">
        <v>8380.2000000000007</v>
      </c>
      <c r="T2172" s="217">
        <f t="shared" si="67"/>
        <v>0</v>
      </c>
      <c r="U2172" s="32" t="s">
        <v>4995</v>
      </c>
    </row>
    <row r="2173" spans="1:21" x14ac:dyDescent="0.25">
      <c r="A2173" s="192">
        <v>41970</v>
      </c>
      <c r="B2173" s="193">
        <v>4567</v>
      </c>
      <c r="C2173" s="322" t="s">
        <v>4923</v>
      </c>
      <c r="D2173" s="199" t="s">
        <v>3372</v>
      </c>
      <c r="E2173" s="238">
        <v>2037.8</v>
      </c>
      <c r="F2173" s="256">
        <v>41970</v>
      </c>
      <c r="G2173" s="229">
        <v>2037.8</v>
      </c>
      <c r="H2173" s="217">
        <f t="shared" si="68"/>
        <v>0</v>
      </c>
      <c r="I2173" s="36" t="s">
        <v>4992</v>
      </c>
      <c r="J2173" s="21"/>
      <c r="K2173" s="21"/>
      <c r="M2173" s="192">
        <v>41969</v>
      </c>
      <c r="N2173" s="193">
        <v>4452</v>
      </c>
      <c r="O2173" s="322" t="s">
        <v>4923</v>
      </c>
      <c r="P2173" s="308" t="s">
        <v>4953</v>
      </c>
      <c r="Q2173" s="309">
        <v>5876</v>
      </c>
      <c r="R2173" s="256">
        <v>41970</v>
      </c>
      <c r="S2173" s="34">
        <v>5876</v>
      </c>
      <c r="T2173" s="217">
        <f t="shared" si="67"/>
        <v>0</v>
      </c>
      <c r="U2173" s="108" t="s">
        <v>5000</v>
      </c>
    </row>
    <row r="2174" spans="1:21" x14ac:dyDescent="0.25">
      <c r="A2174" s="192">
        <v>41970</v>
      </c>
      <c r="B2174" s="193">
        <v>4568</v>
      </c>
      <c r="C2174" s="322" t="s">
        <v>4923</v>
      </c>
      <c r="D2174" s="199" t="s">
        <v>5773</v>
      </c>
      <c r="E2174" s="238">
        <v>8926.33</v>
      </c>
      <c r="F2174" s="256">
        <v>41970</v>
      </c>
      <c r="G2174" s="229">
        <v>8926.33</v>
      </c>
      <c r="H2174" s="217">
        <f t="shared" si="68"/>
        <v>0</v>
      </c>
      <c r="I2174" s="36" t="s">
        <v>4992</v>
      </c>
      <c r="J2174" s="21"/>
      <c r="K2174" s="21"/>
      <c r="M2174" s="192">
        <v>41970</v>
      </c>
      <c r="N2174" s="193">
        <v>4560</v>
      </c>
      <c r="O2174" s="322" t="s">
        <v>4923</v>
      </c>
      <c r="P2174" s="199" t="s">
        <v>4953</v>
      </c>
      <c r="Q2174" s="238">
        <v>10598.9</v>
      </c>
      <c r="R2174" s="256">
        <v>41971</v>
      </c>
      <c r="S2174" s="229">
        <v>10598.9</v>
      </c>
      <c r="T2174" s="217">
        <f t="shared" si="67"/>
        <v>0</v>
      </c>
      <c r="U2174" s="36" t="s">
        <v>4995</v>
      </c>
    </row>
    <row r="2175" spans="1:21" x14ac:dyDescent="0.25">
      <c r="A2175" s="192">
        <v>41970</v>
      </c>
      <c r="B2175" s="193">
        <v>4569</v>
      </c>
      <c r="C2175" s="322" t="s">
        <v>4923</v>
      </c>
      <c r="D2175" s="199" t="s">
        <v>4653</v>
      </c>
      <c r="E2175" s="238">
        <v>548</v>
      </c>
      <c r="F2175" s="256">
        <v>41970</v>
      </c>
      <c r="G2175" s="34">
        <v>548</v>
      </c>
      <c r="H2175" s="217">
        <f t="shared" si="68"/>
        <v>0</v>
      </c>
      <c r="I2175" s="36" t="s">
        <v>4992</v>
      </c>
      <c r="J2175" s="21"/>
      <c r="K2175" s="21"/>
      <c r="M2175" s="192">
        <v>41971</v>
      </c>
      <c r="N2175" s="193">
        <v>4639</v>
      </c>
      <c r="O2175" s="322" t="s">
        <v>4923</v>
      </c>
      <c r="P2175" s="199" t="s">
        <v>4953</v>
      </c>
      <c r="Q2175" s="238">
        <v>11095.2</v>
      </c>
      <c r="R2175" s="256">
        <v>41972</v>
      </c>
      <c r="S2175" s="34">
        <v>11095.2</v>
      </c>
      <c r="T2175" s="217">
        <f t="shared" si="67"/>
        <v>0</v>
      </c>
      <c r="U2175" s="36" t="s">
        <v>4995</v>
      </c>
    </row>
    <row r="2176" spans="1:21" x14ac:dyDescent="0.25">
      <c r="A2176" s="192">
        <v>41970</v>
      </c>
      <c r="B2176" s="193">
        <v>4570</v>
      </c>
      <c r="C2176" s="322" t="s">
        <v>4923</v>
      </c>
      <c r="D2176" s="437" t="s">
        <v>53</v>
      </c>
      <c r="E2176" s="237">
        <v>0</v>
      </c>
      <c r="F2176" s="256"/>
      <c r="G2176" s="34"/>
      <c r="H2176" s="217">
        <f t="shared" si="68"/>
        <v>0</v>
      </c>
      <c r="I2176" s="36" t="s">
        <v>3076</v>
      </c>
      <c r="J2176" s="21"/>
      <c r="K2176" s="21"/>
      <c r="M2176" s="192">
        <v>41972</v>
      </c>
      <c r="N2176" s="193">
        <v>4775</v>
      </c>
      <c r="O2176" s="322" t="s">
        <v>4923</v>
      </c>
      <c r="P2176" s="308" t="s">
        <v>4953</v>
      </c>
      <c r="Q2176" s="309">
        <v>15820.8</v>
      </c>
      <c r="R2176" s="256">
        <v>41973</v>
      </c>
      <c r="S2176" s="229">
        <v>15820.8</v>
      </c>
      <c r="T2176" s="217">
        <f t="shared" si="67"/>
        <v>0</v>
      </c>
      <c r="U2176" s="20" t="s">
        <v>4992</v>
      </c>
    </row>
    <row r="2177" spans="1:21" x14ac:dyDescent="0.25">
      <c r="A2177" s="192">
        <v>41970</v>
      </c>
      <c r="B2177" s="193">
        <v>4571</v>
      </c>
      <c r="C2177" s="322" t="s">
        <v>4923</v>
      </c>
      <c r="D2177" s="199" t="s">
        <v>5816</v>
      </c>
      <c r="E2177" s="238">
        <v>1570</v>
      </c>
      <c r="F2177" s="256">
        <v>41971</v>
      </c>
      <c r="G2177" s="34">
        <v>1570</v>
      </c>
      <c r="H2177" s="217">
        <f t="shared" si="68"/>
        <v>0</v>
      </c>
      <c r="I2177" s="36" t="s">
        <v>4997</v>
      </c>
      <c r="J2177" s="21"/>
      <c r="K2177" s="21"/>
      <c r="M2177" s="192">
        <v>41973</v>
      </c>
      <c r="N2177" s="193">
        <v>4853</v>
      </c>
      <c r="O2177" s="322" t="s">
        <v>4923</v>
      </c>
      <c r="P2177" s="308" t="s">
        <v>4953</v>
      </c>
      <c r="Q2177" s="309">
        <v>18201.8</v>
      </c>
      <c r="R2177" s="370">
        <v>41977</v>
      </c>
      <c r="S2177" s="219">
        <v>18201.8</v>
      </c>
      <c r="T2177" s="217">
        <f t="shared" si="67"/>
        <v>0</v>
      </c>
      <c r="U2177" s="20" t="s">
        <v>4992</v>
      </c>
    </row>
    <row r="2178" spans="1:21" x14ac:dyDescent="0.25">
      <c r="A2178" s="192">
        <v>41970</v>
      </c>
      <c r="B2178" s="193">
        <v>4572</v>
      </c>
      <c r="C2178" s="322" t="s">
        <v>4923</v>
      </c>
      <c r="D2178" s="199" t="s">
        <v>4760</v>
      </c>
      <c r="E2178" s="238">
        <v>2435</v>
      </c>
      <c r="F2178" s="256">
        <v>41971</v>
      </c>
      <c r="G2178" s="34">
        <v>2435</v>
      </c>
      <c r="H2178" s="217">
        <f t="shared" si="68"/>
        <v>0</v>
      </c>
      <c r="I2178" s="36" t="s">
        <v>4997</v>
      </c>
      <c r="J2178" s="21"/>
      <c r="K2178" s="21"/>
      <c r="M2178" s="192">
        <v>41962</v>
      </c>
      <c r="N2178" s="193">
        <v>3919</v>
      </c>
      <c r="O2178" s="324" t="s">
        <v>4923</v>
      </c>
      <c r="P2178" s="308" t="s">
        <v>6724</v>
      </c>
      <c r="Q2178" s="309">
        <v>15814.6</v>
      </c>
      <c r="R2178" s="256">
        <v>41963</v>
      </c>
      <c r="S2178" s="42">
        <v>15814.6</v>
      </c>
      <c r="T2178" s="217">
        <f t="shared" si="67"/>
        <v>0</v>
      </c>
      <c r="U2178" s="20" t="s">
        <v>4993</v>
      </c>
    </row>
    <row r="2179" spans="1:21" x14ac:dyDescent="0.25">
      <c r="A2179" s="192">
        <v>41970</v>
      </c>
      <c r="B2179" s="193">
        <v>4573</v>
      </c>
      <c r="C2179" s="322" t="s">
        <v>4923</v>
      </c>
      <c r="D2179" s="199" t="s">
        <v>4782</v>
      </c>
      <c r="E2179" s="238">
        <v>968</v>
      </c>
      <c r="F2179" s="256">
        <v>41970</v>
      </c>
      <c r="G2179" s="34">
        <v>968</v>
      </c>
      <c r="H2179" s="217">
        <f t="shared" si="68"/>
        <v>0</v>
      </c>
      <c r="I2179" s="36" t="s">
        <v>4992</v>
      </c>
      <c r="J2179" s="21"/>
      <c r="K2179" s="21"/>
      <c r="M2179" s="192">
        <v>41965</v>
      </c>
      <c r="N2179" s="193">
        <v>4201</v>
      </c>
      <c r="O2179" s="322" t="s">
        <v>4923</v>
      </c>
      <c r="P2179" s="308" t="s">
        <v>6724</v>
      </c>
      <c r="Q2179" s="309">
        <v>13464.2</v>
      </c>
      <c r="R2179" s="256">
        <v>41967</v>
      </c>
      <c r="S2179" s="34">
        <v>13464.2</v>
      </c>
      <c r="T2179" s="217">
        <f t="shared" ref="T2179:T2242" si="69">Q2179-S2179</f>
        <v>0</v>
      </c>
      <c r="U2179" s="32" t="s">
        <v>4993</v>
      </c>
    </row>
    <row r="2180" spans="1:21" x14ac:dyDescent="0.25">
      <c r="A2180" s="192">
        <v>41970</v>
      </c>
      <c r="B2180" s="193">
        <v>4574</v>
      </c>
      <c r="C2180" s="322" t="s">
        <v>4923</v>
      </c>
      <c r="D2180" s="199" t="s">
        <v>494</v>
      </c>
      <c r="E2180" s="238">
        <v>5532.1</v>
      </c>
      <c r="F2180" s="256">
        <v>41971</v>
      </c>
      <c r="G2180" s="34">
        <v>5532.1</v>
      </c>
      <c r="H2180" s="217">
        <f t="shared" si="68"/>
        <v>0</v>
      </c>
      <c r="I2180" s="36" t="s">
        <v>4997</v>
      </c>
      <c r="J2180" s="21"/>
      <c r="K2180" s="21"/>
      <c r="M2180" s="192">
        <v>41969</v>
      </c>
      <c r="N2180" s="193">
        <v>4500</v>
      </c>
      <c r="O2180" s="322" t="s">
        <v>4923</v>
      </c>
      <c r="P2180" s="308" t="s">
        <v>6724</v>
      </c>
      <c r="Q2180" s="238">
        <v>16807.2</v>
      </c>
      <c r="R2180" s="256">
        <v>41970</v>
      </c>
      <c r="S2180" s="34">
        <v>16807.2</v>
      </c>
      <c r="T2180" s="217">
        <f t="shared" si="69"/>
        <v>0</v>
      </c>
      <c r="U2180" s="32" t="s">
        <v>4992</v>
      </c>
    </row>
    <row r="2181" spans="1:21" x14ac:dyDescent="0.25">
      <c r="A2181" s="192">
        <v>41970</v>
      </c>
      <c r="B2181" s="193">
        <v>4575</v>
      </c>
      <c r="C2181" s="322" t="s">
        <v>4923</v>
      </c>
      <c r="D2181" s="199" t="s">
        <v>6609</v>
      </c>
      <c r="E2181" s="238">
        <v>3091.2</v>
      </c>
      <c r="F2181" s="256">
        <v>41971</v>
      </c>
      <c r="G2181" s="34">
        <v>3091.2</v>
      </c>
      <c r="H2181" s="217">
        <f t="shared" si="68"/>
        <v>0</v>
      </c>
      <c r="I2181" s="36" t="s">
        <v>4997</v>
      </c>
      <c r="J2181" s="21"/>
      <c r="K2181" s="21"/>
      <c r="M2181" s="192">
        <v>41944</v>
      </c>
      <c r="N2181" s="193">
        <v>2435</v>
      </c>
      <c r="O2181" s="324" t="s">
        <v>4923</v>
      </c>
      <c r="P2181" s="308" t="s">
        <v>180</v>
      </c>
      <c r="Q2181" s="309">
        <v>28847.9</v>
      </c>
      <c r="R2181" s="426"/>
      <c r="S2181" s="286"/>
      <c r="T2181" s="77">
        <f t="shared" si="69"/>
        <v>28847.9</v>
      </c>
      <c r="U2181" s="190" t="s">
        <v>4993</v>
      </c>
    </row>
    <row r="2182" spans="1:21" x14ac:dyDescent="0.25">
      <c r="A2182" s="192">
        <v>41970</v>
      </c>
      <c r="B2182" s="193">
        <v>4576</v>
      </c>
      <c r="C2182" s="322" t="s">
        <v>4923</v>
      </c>
      <c r="D2182" s="308" t="s">
        <v>54</v>
      </c>
      <c r="E2182" s="309">
        <v>8013.5</v>
      </c>
      <c r="F2182" s="256">
        <v>41972</v>
      </c>
      <c r="G2182" s="229">
        <v>8013.5</v>
      </c>
      <c r="H2182" s="217">
        <f t="shared" si="68"/>
        <v>0</v>
      </c>
      <c r="I2182" s="20" t="s">
        <v>4997</v>
      </c>
      <c r="J2182" s="21"/>
      <c r="K2182" s="21"/>
      <c r="M2182" s="192">
        <v>41944</v>
      </c>
      <c r="N2182" s="193">
        <v>2460</v>
      </c>
      <c r="O2182" s="324" t="s">
        <v>4923</v>
      </c>
      <c r="P2182" s="308" t="s">
        <v>180</v>
      </c>
      <c r="Q2182" s="309">
        <v>5400</v>
      </c>
      <c r="R2182" s="256">
        <v>41944</v>
      </c>
      <c r="S2182" s="42">
        <v>5400</v>
      </c>
      <c r="T2182" s="77">
        <f t="shared" si="69"/>
        <v>0</v>
      </c>
      <c r="U2182" s="190" t="s">
        <v>4992</v>
      </c>
    </row>
    <row r="2183" spans="1:21" x14ac:dyDescent="0.25">
      <c r="A2183" s="192">
        <v>41970</v>
      </c>
      <c r="B2183" s="193">
        <v>4577</v>
      </c>
      <c r="C2183" s="322" t="s">
        <v>4923</v>
      </c>
      <c r="D2183" s="199" t="s">
        <v>4660</v>
      </c>
      <c r="E2183" s="238">
        <v>7031.2</v>
      </c>
      <c r="F2183" s="256">
        <v>41970</v>
      </c>
      <c r="G2183" s="34">
        <v>7031.2</v>
      </c>
      <c r="H2183" s="217">
        <f t="shared" si="68"/>
        <v>0</v>
      </c>
      <c r="I2183" s="36" t="s">
        <v>4992</v>
      </c>
      <c r="J2183" s="21"/>
      <c r="K2183" s="21"/>
      <c r="M2183" s="192">
        <v>41944</v>
      </c>
      <c r="N2183" s="193">
        <v>2487</v>
      </c>
      <c r="O2183" s="324" t="s">
        <v>4923</v>
      </c>
      <c r="P2183" s="308" t="s">
        <v>180</v>
      </c>
      <c r="Q2183" s="309">
        <v>9241.2000000000007</v>
      </c>
      <c r="R2183" s="256">
        <v>41944</v>
      </c>
      <c r="S2183" s="42">
        <v>9241.2000000000007</v>
      </c>
      <c r="T2183" s="77">
        <f t="shared" si="69"/>
        <v>0</v>
      </c>
      <c r="U2183" s="20" t="s">
        <v>4992</v>
      </c>
    </row>
    <row r="2184" spans="1:21" x14ac:dyDescent="0.25">
      <c r="A2184" s="192">
        <v>41970</v>
      </c>
      <c r="B2184" s="193">
        <v>4578</v>
      </c>
      <c r="C2184" s="322" t="s">
        <v>4923</v>
      </c>
      <c r="D2184" s="199" t="s">
        <v>4660</v>
      </c>
      <c r="E2184" s="238">
        <v>3652</v>
      </c>
      <c r="F2184" s="256">
        <v>41970</v>
      </c>
      <c r="G2184" s="34">
        <v>3652</v>
      </c>
      <c r="H2184" s="217">
        <f t="shared" si="68"/>
        <v>0</v>
      </c>
      <c r="I2184" s="36" t="s">
        <v>4992</v>
      </c>
      <c r="J2184" s="21"/>
      <c r="K2184" s="21"/>
      <c r="M2184" s="192">
        <v>41945</v>
      </c>
      <c r="N2184" s="193">
        <v>2522</v>
      </c>
      <c r="O2184" s="324" t="s">
        <v>4923</v>
      </c>
      <c r="P2184" s="661" t="s">
        <v>180</v>
      </c>
      <c r="Q2184" s="309">
        <v>15826.4</v>
      </c>
      <c r="R2184" s="256">
        <v>41946</v>
      </c>
      <c r="S2184" s="42">
        <v>15826.4</v>
      </c>
      <c r="T2184" s="77">
        <f t="shared" si="69"/>
        <v>0</v>
      </c>
      <c r="U2184" s="50" t="s">
        <v>4992</v>
      </c>
    </row>
    <row r="2185" spans="1:21" x14ac:dyDescent="0.25">
      <c r="A2185" s="192">
        <v>41970</v>
      </c>
      <c r="B2185" s="193">
        <v>4579</v>
      </c>
      <c r="C2185" s="322" t="s">
        <v>4923</v>
      </c>
      <c r="D2185" s="199" t="s">
        <v>1202</v>
      </c>
      <c r="E2185" s="238">
        <v>3404.8</v>
      </c>
      <c r="F2185" s="256">
        <v>41970</v>
      </c>
      <c r="G2185" s="34">
        <v>3404.8</v>
      </c>
      <c r="H2185" s="217">
        <f t="shared" si="68"/>
        <v>0</v>
      </c>
      <c r="I2185" s="36" t="s">
        <v>4992</v>
      </c>
      <c r="J2185" s="21"/>
      <c r="K2185" s="21"/>
      <c r="M2185" s="192">
        <v>41945</v>
      </c>
      <c r="N2185" s="193">
        <v>2536</v>
      </c>
      <c r="O2185" s="324" t="s">
        <v>4923</v>
      </c>
      <c r="P2185" s="661" t="s">
        <v>180</v>
      </c>
      <c r="Q2185" s="309">
        <v>1125</v>
      </c>
      <c r="R2185" s="256">
        <v>41945</v>
      </c>
      <c r="S2185" s="42">
        <v>1125</v>
      </c>
      <c r="T2185" s="77">
        <f t="shared" si="69"/>
        <v>0</v>
      </c>
      <c r="U2185" s="50" t="s">
        <v>4992</v>
      </c>
    </row>
    <row r="2186" spans="1:21" x14ac:dyDescent="0.25">
      <c r="A2186" s="192">
        <v>41970</v>
      </c>
      <c r="B2186" s="193">
        <v>4580</v>
      </c>
      <c r="C2186" s="322" t="s">
        <v>4923</v>
      </c>
      <c r="D2186" s="199" t="s">
        <v>6331</v>
      </c>
      <c r="E2186" s="238">
        <v>271.39999999999998</v>
      </c>
      <c r="F2186" s="256">
        <v>41970</v>
      </c>
      <c r="G2186" s="34">
        <v>271.39999999999998</v>
      </c>
      <c r="H2186" s="217">
        <f t="shared" si="68"/>
        <v>0</v>
      </c>
      <c r="I2186" s="36" t="s">
        <v>4992</v>
      </c>
      <c r="J2186" s="21"/>
      <c r="K2186" s="21"/>
      <c r="M2186" s="192">
        <v>41946</v>
      </c>
      <c r="N2186" s="193">
        <v>2554</v>
      </c>
      <c r="O2186" s="324" t="s">
        <v>4923</v>
      </c>
      <c r="P2186" s="661" t="s">
        <v>180</v>
      </c>
      <c r="Q2186" s="309">
        <v>30894.6</v>
      </c>
      <c r="R2186" s="256">
        <v>41946</v>
      </c>
      <c r="S2186" s="42">
        <v>30894.6</v>
      </c>
      <c r="T2186" s="77">
        <f t="shared" si="69"/>
        <v>0</v>
      </c>
      <c r="U2186" s="50" t="s">
        <v>4993</v>
      </c>
    </row>
    <row r="2187" spans="1:21" x14ac:dyDescent="0.25">
      <c r="A2187" s="192">
        <v>41970</v>
      </c>
      <c r="B2187" s="193">
        <v>4581</v>
      </c>
      <c r="C2187" s="322" t="s">
        <v>4923</v>
      </c>
      <c r="D2187" s="199" t="s">
        <v>51</v>
      </c>
      <c r="E2187" s="238">
        <v>1464.8</v>
      </c>
      <c r="F2187" s="256">
        <v>41970</v>
      </c>
      <c r="G2187" s="34">
        <v>1464.8</v>
      </c>
      <c r="H2187" s="217">
        <f t="shared" si="68"/>
        <v>0</v>
      </c>
      <c r="I2187" s="36" t="s">
        <v>4992</v>
      </c>
      <c r="J2187" s="21"/>
      <c r="K2187" s="21"/>
      <c r="M2187" s="192">
        <v>41947</v>
      </c>
      <c r="N2187" s="193">
        <v>2663</v>
      </c>
      <c r="O2187" s="324" t="s">
        <v>4923</v>
      </c>
      <c r="P2187" s="661" t="s">
        <v>180</v>
      </c>
      <c r="Q2187" s="309">
        <v>27986.31</v>
      </c>
      <c r="R2187" s="256">
        <v>41947</v>
      </c>
      <c r="S2187" s="42">
        <v>27986.31</v>
      </c>
      <c r="T2187" s="217">
        <f t="shared" si="69"/>
        <v>0</v>
      </c>
      <c r="U2187" s="50" t="s">
        <v>4993</v>
      </c>
    </row>
    <row r="2188" spans="1:21" x14ac:dyDescent="0.25">
      <c r="A2188" s="192">
        <v>41970</v>
      </c>
      <c r="B2188" s="193">
        <v>4582</v>
      </c>
      <c r="C2188" s="322" t="s">
        <v>4923</v>
      </c>
      <c r="D2188" s="199" t="s">
        <v>396</v>
      </c>
      <c r="E2188" s="238">
        <v>808</v>
      </c>
      <c r="F2188" s="256">
        <v>41970</v>
      </c>
      <c r="G2188" s="34">
        <v>808</v>
      </c>
      <c r="H2188" s="217">
        <f t="shared" si="68"/>
        <v>0</v>
      </c>
      <c r="I2188" s="36" t="s">
        <v>4992</v>
      </c>
      <c r="J2188" s="21"/>
      <c r="K2188" s="21"/>
      <c r="M2188" s="192">
        <v>41949</v>
      </c>
      <c r="N2188" s="193">
        <v>2814</v>
      </c>
      <c r="O2188" s="324" t="s">
        <v>4923</v>
      </c>
      <c r="P2188" s="308" t="s">
        <v>180</v>
      </c>
      <c r="Q2188" s="309">
        <v>31830.799999999999</v>
      </c>
      <c r="R2188" s="256">
        <v>41949</v>
      </c>
      <c r="S2188" s="42">
        <v>31830.799999999999</v>
      </c>
      <c r="T2188" s="217">
        <f t="shared" si="69"/>
        <v>0</v>
      </c>
      <c r="U2188" s="190" t="s">
        <v>4993</v>
      </c>
    </row>
    <row r="2189" spans="1:21" x14ac:dyDescent="0.25">
      <c r="A2189" s="192">
        <v>41970</v>
      </c>
      <c r="B2189" s="193">
        <v>4583</v>
      </c>
      <c r="C2189" s="322" t="s">
        <v>4923</v>
      </c>
      <c r="D2189" s="199" t="s">
        <v>1202</v>
      </c>
      <c r="E2189" s="238">
        <v>260.39999999999998</v>
      </c>
      <c r="F2189" s="542">
        <v>41970</v>
      </c>
      <c r="G2189" s="34">
        <v>260.39999999999998</v>
      </c>
      <c r="H2189" s="217">
        <f t="shared" si="68"/>
        <v>0</v>
      </c>
      <c r="I2189" s="36" t="s">
        <v>4992</v>
      </c>
      <c r="J2189" s="21"/>
      <c r="K2189" s="21"/>
      <c r="M2189" s="192">
        <v>41950</v>
      </c>
      <c r="N2189" s="193">
        <v>2964</v>
      </c>
      <c r="O2189" s="324" t="s">
        <v>4923</v>
      </c>
      <c r="P2189" s="20" t="s">
        <v>180</v>
      </c>
      <c r="Q2189" s="213">
        <v>21039</v>
      </c>
      <c r="R2189" s="256">
        <v>41951</v>
      </c>
      <c r="S2189" s="42">
        <v>21039</v>
      </c>
      <c r="T2189" s="217">
        <f t="shared" si="69"/>
        <v>0</v>
      </c>
      <c r="U2189" s="20" t="s">
        <v>4993</v>
      </c>
    </row>
    <row r="2190" spans="1:21" x14ac:dyDescent="0.25">
      <c r="A2190" s="192">
        <v>41970</v>
      </c>
      <c r="B2190" s="193">
        <v>4584</v>
      </c>
      <c r="C2190" s="322" t="s">
        <v>4923</v>
      </c>
      <c r="D2190" s="199" t="s">
        <v>4597</v>
      </c>
      <c r="E2190" s="238">
        <v>35010.620000000003</v>
      </c>
      <c r="F2190" s="428" t="s">
        <v>6778</v>
      </c>
      <c r="G2190" s="40">
        <f>14000+3500+12000+5510.62</f>
        <v>35010.620000000003</v>
      </c>
      <c r="H2190" s="217">
        <f t="shared" si="68"/>
        <v>0</v>
      </c>
      <c r="I2190" s="36" t="s">
        <v>5009</v>
      </c>
      <c r="J2190" s="21"/>
      <c r="K2190" s="21"/>
      <c r="M2190" s="192">
        <v>41950</v>
      </c>
      <c r="N2190" s="193">
        <v>2966</v>
      </c>
      <c r="O2190" s="324" t="s">
        <v>4923</v>
      </c>
      <c r="P2190" s="20" t="s">
        <v>180</v>
      </c>
      <c r="Q2190" s="213">
        <v>2025</v>
      </c>
      <c r="R2190" s="256">
        <v>41950</v>
      </c>
      <c r="S2190" s="229">
        <v>2025</v>
      </c>
      <c r="T2190" s="217">
        <f t="shared" si="69"/>
        <v>0</v>
      </c>
      <c r="U2190" s="20" t="s">
        <v>4992</v>
      </c>
    </row>
    <row r="2191" spans="1:21" x14ac:dyDescent="0.25">
      <c r="A2191" s="192">
        <v>41970</v>
      </c>
      <c r="B2191" s="193">
        <v>4585</v>
      </c>
      <c r="C2191" s="322" t="s">
        <v>4923</v>
      </c>
      <c r="D2191" s="199" t="s">
        <v>6645</v>
      </c>
      <c r="E2191" s="238">
        <v>3106.4</v>
      </c>
      <c r="F2191" s="256">
        <v>41972</v>
      </c>
      <c r="G2191" s="34">
        <v>3106.4</v>
      </c>
      <c r="H2191" s="217">
        <f t="shared" si="68"/>
        <v>0</v>
      </c>
      <c r="I2191" s="36" t="s">
        <v>5009</v>
      </c>
      <c r="J2191" s="21"/>
      <c r="K2191" s="21"/>
      <c r="M2191" s="192">
        <v>41951</v>
      </c>
      <c r="N2191" s="193">
        <v>3005</v>
      </c>
      <c r="O2191" s="324" t="s">
        <v>4923</v>
      </c>
      <c r="P2191" s="20" t="s">
        <v>180</v>
      </c>
      <c r="Q2191" s="213">
        <v>12702.8</v>
      </c>
      <c r="R2191" s="256">
        <v>41951</v>
      </c>
      <c r="S2191" s="42">
        <v>12702.8</v>
      </c>
      <c r="T2191" s="217">
        <f t="shared" si="69"/>
        <v>0</v>
      </c>
      <c r="U2191" s="20" t="s">
        <v>4993</v>
      </c>
    </row>
    <row r="2192" spans="1:21" x14ac:dyDescent="0.25">
      <c r="A2192" s="192">
        <v>41970</v>
      </c>
      <c r="B2192" s="193">
        <v>4586</v>
      </c>
      <c r="C2192" s="322" t="s">
        <v>4923</v>
      </c>
      <c r="D2192" s="199" t="s">
        <v>4603</v>
      </c>
      <c r="E2192" s="238">
        <v>19768.400000000001</v>
      </c>
      <c r="F2192" s="256">
        <v>41972</v>
      </c>
      <c r="G2192" s="34">
        <v>19768.400000000001</v>
      </c>
      <c r="H2192" s="217">
        <f t="shared" si="68"/>
        <v>0</v>
      </c>
      <c r="I2192" s="36" t="s">
        <v>5009</v>
      </c>
      <c r="J2192" s="21"/>
      <c r="K2192" s="21"/>
      <c r="M2192" s="192">
        <v>41952</v>
      </c>
      <c r="N2192" s="193">
        <v>3085</v>
      </c>
      <c r="O2192" s="324" t="s">
        <v>4923</v>
      </c>
      <c r="P2192" s="20" t="s">
        <v>180</v>
      </c>
      <c r="Q2192" s="213">
        <v>14489.2</v>
      </c>
      <c r="R2192" s="256">
        <v>41953</v>
      </c>
      <c r="S2192" s="42">
        <v>14489.2</v>
      </c>
      <c r="T2192" s="217">
        <f t="shared" si="69"/>
        <v>0</v>
      </c>
      <c r="U2192" s="190" t="s">
        <v>4993</v>
      </c>
    </row>
    <row r="2193" spans="1:21" x14ac:dyDescent="0.25">
      <c r="A2193" s="192">
        <v>41970</v>
      </c>
      <c r="B2193" s="193">
        <v>4587</v>
      </c>
      <c r="C2193" s="322" t="s">
        <v>4923</v>
      </c>
      <c r="D2193" s="199" t="s">
        <v>6675</v>
      </c>
      <c r="E2193" s="238">
        <v>12354.1</v>
      </c>
      <c r="F2193" s="256">
        <v>41972</v>
      </c>
      <c r="G2193" s="34">
        <v>12354.1</v>
      </c>
      <c r="H2193" s="217">
        <f t="shared" si="68"/>
        <v>0</v>
      </c>
      <c r="I2193" s="36" t="s">
        <v>5009</v>
      </c>
      <c r="J2193" s="21"/>
      <c r="K2193" s="21"/>
      <c r="M2193" s="192">
        <v>41953</v>
      </c>
      <c r="N2193" s="193">
        <v>3133</v>
      </c>
      <c r="O2193" s="324" t="s">
        <v>4923</v>
      </c>
      <c r="P2193" s="20" t="s">
        <v>180</v>
      </c>
      <c r="Q2193" s="213">
        <v>29195.97</v>
      </c>
      <c r="R2193" s="256">
        <v>41953</v>
      </c>
      <c r="S2193" s="42">
        <v>29195.97</v>
      </c>
      <c r="T2193" s="217">
        <f t="shared" si="69"/>
        <v>0</v>
      </c>
      <c r="U2193" s="20" t="s">
        <v>4993</v>
      </c>
    </row>
    <row r="2194" spans="1:21" x14ac:dyDescent="0.25">
      <c r="A2194" s="192">
        <v>41970</v>
      </c>
      <c r="B2194" s="193">
        <v>4588</v>
      </c>
      <c r="C2194" s="322" t="s">
        <v>4923</v>
      </c>
      <c r="D2194" s="199" t="s">
        <v>6729</v>
      </c>
      <c r="E2194" s="238">
        <v>4822.3999999999996</v>
      </c>
      <c r="F2194" s="256">
        <v>41972</v>
      </c>
      <c r="G2194" s="34">
        <v>4822.3999999999996</v>
      </c>
      <c r="H2194" s="217">
        <f t="shared" si="68"/>
        <v>0</v>
      </c>
      <c r="I2194" s="36" t="s">
        <v>5009</v>
      </c>
      <c r="J2194" s="21"/>
      <c r="K2194" s="21"/>
      <c r="M2194" s="192">
        <v>41956</v>
      </c>
      <c r="N2194" s="193">
        <v>3406</v>
      </c>
      <c r="O2194" s="324" t="s">
        <v>4923</v>
      </c>
      <c r="P2194" s="20" t="s">
        <v>180</v>
      </c>
      <c r="Q2194" s="213">
        <v>32301.5</v>
      </c>
      <c r="R2194" s="256">
        <v>41957</v>
      </c>
      <c r="S2194" s="42">
        <v>32301.5</v>
      </c>
      <c r="T2194" s="217">
        <f t="shared" si="69"/>
        <v>0</v>
      </c>
      <c r="U2194" s="20" t="s">
        <v>4993</v>
      </c>
    </row>
    <row r="2195" spans="1:21" x14ac:dyDescent="0.25">
      <c r="A2195" s="192">
        <v>41970</v>
      </c>
      <c r="B2195" s="193">
        <v>4589</v>
      </c>
      <c r="C2195" s="322" t="s">
        <v>4923</v>
      </c>
      <c r="D2195" s="199" t="s">
        <v>79</v>
      </c>
      <c r="E2195" s="238">
        <v>16737.599999999999</v>
      </c>
      <c r="F2195" s="256">
        <v>41972</v>
      </c>
      <c r="G2195" s="34">
        <v>16737.599999999999</v>
      </c>
      <c r="H2195" s="217">
        <f t="shared" si="68"/>
        <v>0</v>
      </c>
      <c r="I2195" s="36" t="s">
        <v>4995</v>
      </c>
      <c r="J2195" s="21"/>
      <c r="K2195" s="21"/>
      <c r="M2195" s="192">
        <v>41957</v>
      </c>
      <c r="N2195" s="193">
        <v>3484</v>
      </c>
      <c r="O2195" s="324" t="s">
        <v>4923</v>
      </c>
      <c r="P2195" s="308" t="s">
        <v>180</v>
      </c>
      <c r="Q2195" s="309">
        <v>29269.8</v>
      </c>
      <c r="R2195" s="256">
        <v>41958</v>
      </c>
      <c r="S2195" s="42">
        <v>29269.8</v>
      </c>
      <c r="T2195" s="217">
        <f t="shared" si="69"/>
        <v>0</v>
      </c>
      <c r="U2195" s="20" t="s">
        <v>4993</v>
      </c>
    </row>
    <row r="2196" spans="1:21" x14ac:dyDescent="0.25">
      <c r="A2196" s="192">
        <v>41970</v>
      </c>
      <c r="B2196" s="193">
        <v>4590</v>
      </c>
      <c r="C2196" s="322" t="s">
        <v>4923</v>
      </c>
      <c r="D2196" s="199" t="s">
        <v>6729</v>
      </c>
      <c r="E2196" s="238">
        <v>436.8</v>
      </c>
      <c r="F2196" s="256">
        <v>41972</v>
      </c>
      <c r="G2196" s="34">
        <v>436.8</v>
      </c>
      <c r="H2196" s="217">
        <f t="shared" si="68"/>
        <v>0</v>
      </c>
      <c r="I2196" s="36" t="s">
        <v>5009</v>
      </c>
      <c r="J2196" s="21"/>
      <c r="K2196" s="21"/>
      <c r="M2196" s="192">
        <v>41959</v>
      </c>
      <c r="N2196" s="193">
        <v>3666</v>
      </c>
      <c r="O2196" s="324" t="s">
        <v>4923</v>
      </c>
      <c r="P2196" s="20" t="s">
        <v>180</v>
      </c>
      <c r="Q2196" s="213">
        <v>15566.4</v>
      </c>
      <c r="R2196" s="256">
        <v>41960</v>
      </c>
      <c r="S2196" s="42">
        <v>15566.4</v>
      </c>
      <c r="T2196" s="217">
        <f t="shared" si="69"/>
        <v>0</v>
      </c>
      <c r="U2196" s="20" t="s">
        <v>4993</v>
      </c>
    </row>
    <row r="2197" spans="1:21" x14ac:dyDescent="0.25">
      <c r="A2197" s="192">
        <v>41970</v>
      </c>
      <c r="B2197" s="193">
        <v>4591</v>
      </c>
      <c r="C2197" s="322" t="s">
        <v>4923</v>
      </c>
      <c r="D2197" s="199" t="s">
        <v>6624</v>
      </c>
      <c r="E2197" s="238">
        <v>623.29999999999995</v>
      </c>
      <c r="F2197" s="256">
        <v>41972</v>
      </c>
      <c r="G2197" s="34">
        <v>623.29999999999995</v>
      </c>
      <c r="H2197" s="217">
        <f t="shared" si="68"/>
        <v>0</v>
      </c>
      <c r="I2197" s="36" t="s">
        <v>5009</v>
      </c>
      <c r="J2197" s="21"/>
      <c r="K2197" s="21"/>
      <c r="M2197" s="192">
        <v>41962</v>
      </c>
      <c r="N2197" s="193">
        <v>3920</v>
      </c>
      <c r="O2197" s="324" t="s">
        <v>4923</v>
      </c>
      <c r="P2197" s="308" t="s">
        <v>180</v>
      </c>
      <c r="Q2197" s="309">
        <v>33800.400000000001</v>
      </c>
      <c r="R2197" s="256">
        <v>41963</v>
      </c>
      <c r="S2197" s="42">
        <v>33800.400000000001</v>
      </c>
      <c r="T2197" s="217">
        <f t="shared" si="69"/>
        <v>0</v>
      </c>
      <c r="U2197" s="20" t="s">
        <v>4992</v>
      </c>
    </row>
    <row r="2198" spans="1:21" x14ac:dyDescent="0.25">
      <c r="A2198" s="192">
        <v>41970</v>
      </c>
      <c r="B2198" s="193">
        <v>4592</v>
      </c>
      <c r="C2198" s="322" t="s">
        <v>4923</v>
      </c>
      <c r="D2198" s="199" t="s">
        <v>494</v>
      </c>
      <c r="E2198" s="238">
        <v>607.20000000000005</v>
      </c>
      <c r="F2198" s="256">
        <v>41970</v>
      </c>
      <c r="G2198" s="34">
        <v>607.20000000000005</v>
      </c>
      <c r="H2198" s="217">
        <f t="shared" si="68"/>
        <v>0</v>
      </c>
      <c r="I2198" s="36" t="s">
        <v>4992</v>
      </c>
      <c r="J2198" s="21"/>
      <c r="K2198" s="21"/>
      <c r="M2198" s="192">
        <v>41965</v>
      </c>
      <c r="N2198" s="193">
        <v>4150</v>
      </c>
      <c r="O2198" s="322" t="s">
        <v>4923</v>
      </c>
      <c r="P2198" s="308" t="s">
        <v>180</v>
      </c>
      <c r="Q2198" s="309">
        <v>33098.400000000001</v>
      </c>
      <c r="R2198" s="256">
        <v>41965</v>
      </c>
      <c r="S2198" s="34">
        <v>33098.400000000001</v>
      </c>
      <c r="T2198" s="217">
        <f t="shared" si="69"/>
        <v>0</v>
      </c>
      <c r="U2198" s="108" t="s">
        <v>4993</v>
      </c>
    </row>
    <row r="2199" spans="1:21" x14ac:dyDescent="0.25">
      <c r="A2199" s="192">
        <v>41970</v>
      </c>
      <c r="B2199" s="193">
        <v>4593</v>
      </c>
      <c r="C2199" s="322" t="s">
        <v>4923</v>
      </c>
      <c r="D2199" s="199" t="s">
        <v>4598</v>
      </c>
      <c r="E2199" s="238">
        <v>22018</v>
      </c>
      <c r="F2199" s="256">
        <v>41972</v>
      </c>
      <c r="G2199" s="34">
        <v>22018</v>
      </c>
      <c r="H2199" s="217">
        <f t="shared" si="68"/>
        <v>0</v>
      </c>
      <c r="I2199" s="36" t="s">
        <v>5009</v>
      </c>
      <c r="J2199" s="21"/>
      <c r="K2199" s="21"/>
      <c r="M2199" s="192">
        <v>41967</v>
      </c>
      <c r="N2199" s="193">
        <v>4317</v>
      </c>
      <c r="O2199" s="322" t="s">
        <v>4923</v>
      </c>
      <c r="P2199" s="308" t="s">
        <v>180</v>
      </c>
      <c r="Q2199" s="309">
        <v>32450.2</v>
      </c>
      <c r="R2199" s="256">
        <v>41968</v>
      </c>
      <c r="S2199" s="42">
        <v>32450.2</v>
      </c>
      <c r="T2199" s="217">
        <f t="shared" si="69"/>
        <v>0</v>
      </c>
      <c r="U2199" s="190" t="s">
        <v>4993</v>
      </c>
    </row>
    <row r="2200" spans="1:21" x14ac:dyDescent="0.25">
      <c r="A2200" s="192">
        <v>41970</v>
      </c>
      <c r="B2200" s="193">
        <v>4594</v>
      </c>
      <c r="C2200" s="322" t="s">
        <v>4923</v>
      </c>
      <c r="D2200" s="199" t="s">
        <v>140</v>
      </c>
      <c r="E2200" s="238">
        <v>4912</v>
      </c>
      <c r="F2200" s="256">
        <v>41970</v>
      </c>
      <c r="G2200" s="34">
        <v>4912</v>
      </c>
      <c r="H2200" s="217">
        <f t="shared" si="68"/>
        <v>0</v>
      </c>
      <c r="I2200" s="36" t="s">
        <v>4992</v>
      </c>
      <c r="J2200" s="21"/>
      <c r="K2200" s="21"/>
      <c r="M2200" s="192">
        <v>41969</v>
      </c>
      <c r="N2200" s="193">
        <v>4508</v>
      </c>
      <c r="O2200" s="322" t="s">
        <v>4923</v>
      </c>
      <c r="P2200" s="308" t="s">
        <v>180</v>
      </c>
      <c r="Q2200" s="309">
        <v>459</v>
      </c>
      <c r="R2200" s="256">
        <v>41969</v>
      </c>
      <c r="S2200" s="229">
        <v>459</v>
      </c>
      <c r="T2200" s="217">
        <f t="shared" si="69"/>
        <v>0</v>
      </c>
      <c r="U2200" s="20" t="s">
        <v>4992</v>
      </c>
    </row>
    <row r="2201" spans="1:21" x14ac:dyDescent="0.25">
      <c r="A2201" s="192">
        <v>41970</v>
      </c>
      <c r="B2201" s="193">
        <v>4595</v>
      </c>
      <c r="C2201" s="322" t="s">
        <v>4923</v>
      </c>
      <c r="D2201" s="199" t="s">
        <v>28</v>
      </c>
      <c r="E2201" s="238">
        <v>1310</v>
      </c>
      <c r="F2201" s="256">
        <v>41970</v>
      </c>
      <c r="G2201" s="34">
        <v>1310</v>
      </c>
      <c r="H2201" s="217">
        <f t="shared" si="68"/>
        <v>0</v>
      </c>
      <c r="I2201" s="36" t="s">
        <v>4992</v>
      </c>
      <c r="J2201" s="21"/>
      <c r="K2201" s="21"/>
      <c r="M2201" s="192">
        <v>41970</v>
      </c>
      <c r="N2201" s="193">
        <v>4597</v>
      </c>
      <c r="O2201" s="322" t="s">
        <v>4923</v>
      </c>
      <c r="P2201" s="199" t="s">
        <v>180</v>
      </c>
      <c r="Q2201" s="238">
        <v>675</v>
      </c>
      <c r="R2201" s="256">
        <v>41970</v>
      </c>
      <c r="S2201" s="34">
        <v>675</v>
      </c>
      <c r="T2201" s="217">
        <f t="shared" si="69"/>
        <v>0</v>
      </c>
      <c r="U2201" s="36" t="s">
        <v>4992</v>
      </c>
    </row>
    <row r="2202" spans="1:21" x14ac:dyDescent="0.25">
      <c r="A2202" s="192">
        <v>41970</v>
      </c>
      <c r="B2202" s="193">
        <v>4596</v>
      </c>
      <c r="C2202" s="322" t="s">
        <v>4923</v>
      </c>
      <c r="D2202" s="199" t="s">
        <v>4608</v>
      </c>
      <c r="E2202" s="238">
        <v>17212.400000000001</v>
      </c>
      <c r="F2202" s="256">
        <v>41972</v>
      </c>
      <c r="G2202" s="34">
        <v>17212.400000000001</v>
      </c>
      <c r="H2202" s="217">
        <f t="shared" si="68"/>
        <v>0</v>
      </c>
      <c r="I2202" s="36" t="s">
        <v>5009</v>
      </c>
      <c r="J2202" s="21"/>
      <c r="K2202" s="21"/>
      <c r="M2202" s="192">
        <v>41971</v>
      </c>
      <c r="N2202" s="193">
        <v>4709</v>
      </c>
      <c r="O2202" s="322" t="s">
        <v>4923</v>
      </c>
      <c r="P2202" s="308" t="s">
        <v>180</v>
      </c>
      <c r="Q2202" s="309">
        <v>1350</v>
      </c>
      <c r="R2202" s="256">
        <v>41971</v>
      </c>
      <c r="S2202" s="229">
        <v>1350</v>
      </c>
      <c r="T2202" s="217">
        <f t="shared" si="69"/>
        <v>0</v>
      </c>
      <c r="U2202" s="20" t="s">
        <v>4992</v>
      </c>
    </row>
    <row r="2203" spans="1:21" x14ac:dyDescent="0.25">
      <c r="A2203" s="192">
        <v>41970</v>
      </c>
      <c r="B2203" s="193">
        <v>4597</v>
      </c>
      <c r="C2203" s="322" t="s">
        <v>4923</v>
      </c>
      <c r="D2203" s="199" t="s">
        <v>180</v>
      </c>
      <c r="E2203" s="238">
        <v>675</v>
      </c>
      <c r="F2203" s="256">
        <v>41970</v>
      </c>
      <c r="G2203" s="34">
        <v>675</v>
      </c>
      <c r="H2203" s="217">
        <f t="shared" si="68"/>
        <v>0</v>
      </c>
      <c r="I2203" s="36" t="s">
        <v>4992</v>
      </c>
      <c r="J2203" s="21"/>
      <c r="K2203" s="21"/>
      <c r="M2203" s="192">
        <v>41972</v>
      </c>
      <c r="N2203" s="193">
        <v>4761</v>
      </c>
      <c r="O2203" s="322" t="s">
        <v>4923</v>
      </c>
      <c r="P2203" s="308" t="s">
        <v>180</v>
      </c>
      <c r="Q2203" s="309">
        <v>31616.6</v>
      </c>
      <c r="R2203" s="256">
        <v>41972</v>
      </c>
      <c r="S2203" s="229">
        <v>31616.6</v>
      </c>
      <c r="T2203" s="217">
        <f t="shared" si="69"/>
        <v>0</v>
      </c>
      <c r="U2203" s="20" t="s">
        <v>4992</v>
      </c>
    </row>
    <row r="2204" spans="1:21" x14ac:dyDescent="0.25">
      <c r="A2204" s="192">
        <v>41970</v>
      </c>
      <c r="B2204" s="193">
        <v>4598</v>
      </c>
      <c r="C2204" s="322" t="s">
        <v>4923</v>
      </c>
      <c r="D2204" s="199" t="s">
        <v>4680</v>
      </c>
      <c r="E2204" s="238">
        <v>23059.200000000001</v>
      </c>
      <c r="F2204" s="256">
        <v>41972</v>
      </c>
      <c r="G2204" s="34">
        <v>23059.200000000001</v>
      </c>
      <c r="H2204" s="217">
        <f t="shared" si="68"/>
        <v>0</v>
      </c>
      <c r="I2204" s="36" t="s">
        <v>5009</v>
      </c>
      <c r="J2204" s="21"/>
      <c r="K2204" s="21"/>
      <c r="M2204" s="192">
        <v>41972</v>
      </c>
      <c r="N2204" s="193">
        <v>4811</v>
      </c>
      <c r="O2204" s="322" t="s">
        <v>4923</v>
      </c>
      <c r="P2204" s="308" t="s">
        <v>180</v>
      </c>
      <c r="Q2204" s="309">
        <v>3825</v>
      </c>
      <c r="R2204" s="368">
        <v>41972</v>
      </c>
      <c r="S2204" s="229">
        <v>3825</v>
      </c>
      <c r="T2204" s="217">
        <f t="shared" si="69"/>
        <v>0</v>
      </c>
      <c r="U2204" s="20" t="s">
        <v>4992</v>
      </c>
    </row>
    <row r="2205" spans="1:21" x14ac:dyDescent="0.25">
      <c r="A2205" s="192">
        <v>41970</v>
      </c>
      <c r="B2205" s="193">
        <v>4599</v>
      </c>
      <c r="C2205" s="322" t="s">
        <v>4923</v>
      </c>
      <c r="D2205" s="199" t="s">
        <v>160</v>
      </c>
      <c r="E2205" s="238">
        <v>84491.76</v>
      </c>
      <c r="F2205" s="412" t="s">
        <v>6757</v>
      </c>
      <c r="G2205" s="40">
        <v>84491.76</v>
      </c>
      <c r="H2205" s="217">
        <f t="shared" si="68"/>
        <v>0</v>
      </c>
      <c r="I2205" s="36" t="s">
        <v>5009</v>
      </c>
      <c r="J2205" s="21"/>
      <c r="K2205" s="21"/>
      <c r="M2205" s="192">
        <v>41946</v>
      </c>
      <c r="N2205" s="193">
        <v>2569</v>
      </c>
      <c r="O2205" s="324" t="s">
        <v>4923</v>
      </c>
      <c r="P2205" s="661" t="s">
        <v>83</v>
      </c>
      <c r="Q2205" s="309">
        <v>2205</v>
      </c>
      <c r="R2205" s="256">
        <v>41946</v>
      </c>
      <c r="S2205" s="42">
        <v>2205</v>
      </c>
      <c r="T2205" s="77">
        <f t="shared" si="69"/>
        <v>0</v>
      </c>
      <c r="U2205" s="50" t="s">
        <v>4993</v>
      </c>
    </row>
    <row r="2206" spans="1:21" x14ac:dyDescent="0.25">
      <c r="A2206" s="192">
        <v>41970</v>
      </c>
      <c r="B2206" s="193">
        <v>4600</v>
      </c>
      <c r="C2206" s="322" t="s">
        <v>4923</v>
      </c>
      <c r="D2206" s="199" t="s">
        <v>6747</v>
      </c>
      <c r="E2206" s="238">
        <v>11885.4</v>
      </c>
      <c r="F2206" s="256">
        <v>41972</v>
      </c>
      <c r="G2206" s="34">
        <v>11885.4</v>
      </c>
      <c r="H2206" s="217">
        <f t="shared" si="68"/>
        <v>0</v>
      </c>
      <c r="I2206" s="36" t="s">
        <v>5009</v>
      </c>
      <c r="J2206" s="21"/>
      <c r="K2206" s="21"/>
      <c r="M2206" s="192">
        <v>41947</v>
      </c>
      <c r="N2206" s="193">
        <v>2687</v>
      </c>
      <c r="O2206" s="324" t="s">
        <v>4923</v>
      </c>
      <c r="P2206" s="661" t="s">
        <v>83</v>
      </c>
      <c r="Q2206" s="309">
        <v>2937.6</v>
      </c>
      <c r="R2206" s="256">
        <v>41947</v>
      </c>
      <c r="S2206" s="42">
        <v>2937.6</v>
      </c>
      <c r="T2206" s="217">
        <f t="shared" si="69"/>
        <v>0</v>
      </c>
      <c r="U2206" s="50" t="s">
        <v>4995</v>
      </c>
    </row>
    <row r="2207" spans="1:21" x14ac:dyDescent="0.25">
      <c r="A2207" s="192">
        <v>41970</v>
      </c>
      <c r="B2207" s="193">
        <v>4601</v>
      </c>
      <c r="C2207" s="322" t="s">
        <v>4923</v>
      </c>
      <c r="D2207" s="199" t="s">
        <v>6748</v>
      </c>
      <c r="E2207" s="238">
        <v>50920</v>
      </c>
      <c r="F2207" s="256">
        <v>41971</v>
      </c>
      <c r="G2207" s="34">
        <v>50920</v>
      </c>
      <c r="H2207" s="217">
        <f t="shared" si="68"/>
        <v>0</v>
      </c>
      <c r="I2207" s="36" t="s">
        <v>6049</v>
      </c>
      <c r="J2207" s="21"/>
      <c r="K2207" s="21"/>
      <c r="M2207" s="192">
        <v>41948</v>
      </c>
      <c r="N2207" s="193">
        <v>2739</v>
      </c>
      <c r="O2207" s="324" t="s">
        <v>4923</v>
      </c>
      <c r="P2207" s="308" t="s">
        <v>83</v>
      </c>
      <c r="Q2207" s="309">
        <v>2822</v>
      </c>
      <c r="R2207" s="256">
        <v>41948</v>
      </c>
      <c r="S2207" s="42">
        <v>2822</v>
      </c>
      <c r="T2207" s="217">
        <f t="shared" si="69"/>
        <v>0</v>
      </c>
      <c r="U2207" s="190" t="s">
        <v>5000</v>
      </c>
    </row>
    <row r="2208" spans="1:21" x14ac:dyDescent="0.25">
      <c r="A2208" s="192">
        <v>41970</v>
      </c>
      <c r="B2208" s="193">
        <v>4602</v>
      </c>
      <c r="C2208" s="322" t="s">
        <v>4923</v>
      </c>
      <c r="D2208" s="199" t="s">
        <v>110</v>
      </c>
      <c r="E2208" s="238">
        <v>31347</v>
      </c>
      <c r="F2208" s="412">
        <v>41978</v>
      </c>
      <c r="G2208" s="40">
        <v>31347</v>
      </c>
      <c r="H2208" s="217">
        <f t="shared" si="68"/>
        <v>0</v>
      </c>
      <c r="I2208" s="36" t="s">
        <v>5000</v>
      </c>
      <c r="J2208" s="21"/>
      <c r="K2208" s="21"/>
      <c r="M2208" s="192">
        <v>41949</v>
      </c>
      <c r="N2208" s="193">
        <v>2843</v>
      </c>
      <c r="O2208" s="324" t="s">
        <v>4923</v>
      </c>
      <c r="P2208" s="308" t="s">
        <v>83</v>
      </c>
      <c r="Q2208" s="309">
        <v>3012.4</v>
      </c>
      <c r="R2208" s="256">
        <v>41949</v>
      </c>
      <c r="S2208" s="42">
        <v>3012.4</v>
      </c>
      <c r="T2208" s="217">
        <f t="shared" si="69"/>
        <v>0</v>
      </c>
      <c r="U2208" s="190" t="s">
        <v>4995</v>
      </c>
    </row>
    <row r="2209" spans="1:21" x14ac:dyDescent="0.25">
      <c r="A2209" s="192">
        <v>41970</v>
      </c>
      <c r="B2209" s="193">
        <v>4603</v>
      </c>
      <c r="C2209" s="322" t="s">
        <v>4923</v>
      </c>
      <c r="D2209" s="199" t="s">
        <v>4301</v>
      </c>
      <c r="E2209" s="238">
        <v>29635.1</v>
      </c>
      <c r="F2209" s="256">
        <v>41972</v>
      </c>
      <c r="G2209" s="34">
        <v>29635.1</v>
      </c>
      <c r="H2209" s="217">
        <f t="shared" si="68"/>
        <v>0</v>
      </c>
      <c r="I2209" s="36" t="s">
        <v>5009</v>
      </c>
      <c r="J2209" s="21"/>
      <c r="K2209" s="21"/>
      <c r="M2209" s="192">
        <v>41950</v>
      </c>
      <c r="N2209" s="193">
        <v>2904</v>
      </c>
      <c r="O2209" s="324" t="s">
        <v>4923</v>
      </c>
      <c r="P2209" s="308" t="s">
        <v>83</v>
      </c>
      <c r="Q2209" s="309">
        <v>2904</v>
      </c>
      <c r="R2209" s="256">
        <v>41950</v>
      </c>
      <c r="S2209" s="42">
        <v>2904</v>
      </c>
      <c r="T2209" s="217">
        <f t="shared" si="69"/>
        <v>0</v>
      </c>
      <c r="U2209" s="20" t="s">
        <v>4995</v>
      </c>
    </row>
    <row r="2210" spans="1:21" x14ac:dyDescent="0.25">
      <c r="A2210" s="192">
        <v>41970</v>
      </c>
      <c r="B2210" s="193">
        <v>4604</v>
      </c>
      <c r="C2210" s="322" t="s">
        <v>4923</v>
      </c>
      <c r="D2210" s="199" t="s">
        <v>4593</v>
      </c>
      <c r="E2210" s="238">
        <v>5500.8</v>
      </c>
      <c r="F2210" s="256">
        <v>41972</v>
      </c>
      <c r="G2210" s="34">
        <v>5500.8</v>
      </c>
      <c r="H2210" s="217">
        <f t="shared" si="68"/>
        <v>0</v>
      </c>
      <c r="I2210" s="36" t="s">
        <v>5009</v>
      </c>
      <c r="J2210" s="21"/>
      <c r="K2210" s="21"/>
      <c r="M2210" s="192">
        <v>41953</v>
      </c>
      <c r="N2210" s="193">
        <v>3150</v>
      </c>
      <c r="O2210" s="324" t="s">
        <v>4923</v>
      </c>
      <c r="P2210" s="20" t="s">
        <v>83</v>
      </c>
      <c r="Q2210" s="213">
        <v>3267</v>
      </c>
      <c r="R2210" s="256">
        <v>41953</v>
      </c>
      <c r="S2210" s="42">
        <v>3267</v>
      </c>
      <c r="T2210" s="217">
        <f t="shared" si="69"/>
        <v>0</v>
      </c>
      <c r="U2210" s="20" t="s">
        <v>4995</v>
      </c>
    </row>
    <row r="2211" spans="1:21" x14ac:dyDescent="0.25">
      <c r="A2211" s="192">
        <v>41970</v>
      </c>
      <c r="B2211" s="193">
        <v>4605</v>
      </c>
      <c r="C2211" s="322" t="s">
        <v>4923</v>
      </c>
      <c r="D2211" s="199" t="s">
        <v>3477</v>
      </c>
      <c r="E2211" s="238">
        <v>9065</v>
      </c>
      <c r="F2211" s="256">
        <v>41970</v>
      </c>
      <c r="G2211" s="34">
        <v>9065</v>
      </c>
      <c r="H2211" s="217">
        <f t="shared" si="68"/>
        <v>0</v>
      </c>
      <c r="I2211" s="36" t="s">
        <v>4995</v>
      </c>
      <c r="J2211" s="21"/>
      <c r="K2211" s="21"/>
      <c r="M2211" s="192">
        <v>41968</v>
      </c>
      <c r="N2211" s="193">
        <v>4395</v>
      </c>
      <c r="O2211" s="322" t="s">
        <v>4923</v>
      </c>
      <c r="P2211" s="308" t="s">
        <v>83</v>
      </c>
      <c r="Q2211" s="309">
        <v>2946.9</v>
      </c>
      <c r="R2211" s="256">
        <v>41968</v>
      </c>
      <c r="S2211" s="34">
        <v>2946.9</v>
      </c>
      <c r="T2211" s="217">
        <f t="shared" si="69"/>
        <v>0</v>
      </c>
      <c r="U2211" s="32" t="s">
        <v>4995</v>
      </c>
    </row>
    <row r="2212" spans="1:21" x14ac:dyDescent="0.25">
      <c r="A2212" s="192">
        <v>41970</v>
      </c>
      <c r="B2212" s="193">
        <v>4606</v>
      </c>
      <c r="C2212" s="322" t="s">
        <v>4923</v>
      </c>
      <c r="D2212" s="199" t="s">
        <v>6749</v>
      </c>
      <c r="E2212" s="238">
        <v>3865.4</v>
      </c>
      <c r="F2212" s="256">
        <v>41970</v>
      </c>
      <c r="G2212" s="34">
        <v>3865.4</v>
      </c>
      <c r="H2212" s="217">
        <f t="shared" si="68"/>
        <v>0</v>
      </c>
      <c r="I2212" s="36" t="s">
        <v>4992</v>
      </c>
      <c r="J2212" s="21"/>
      <c r="K2212" s="21"/>
      <c r="M2212" s="192">
        <v>41969</v>
      </c>
      <c r="N2212" s="193">
        <v>4446</v>
      </c>
      <c r="O2212" s="322" t="s">
        <v>4923</v>
      </c>
      <c r="P2212" s="308" t="s">
        <v>83</v>
      </c>
      <c r="Q2212" s="309">
        <v>2900.7</v>
      </c>
      <c r="R2212" s="256">
        <v>41969</v>
      </c>
      <c r="S2212" s="34">
        <v>2900.7</v>
      </c>
      <c r="T2212" s="217">
        <f t="shared" si="69"/>
        <v>0</v>
      </c>
      <c r="U2212" s="108" t="s">
        <v>5000</v>
      </c>
    </row>
    <row r="2213" spans="1:21" x14ac:dyDescent="0.25">
      <c r="A2213" s="192">
        <v>41970</v>
      </c>
      <c r="B2213" s="193">
        <v>4607</v>
      </c>
      <c r="C2213" s="322" t="s">
        <v>4923</v>
      </c>
      <c r="D2213" s="199" t="s">
        <v>6641</v>
      </c>
      <c r="E2213" s="238">
        <v>222.2</v>
      </c>
      <c r="F2213" s="256">
        <v>41970</v>
      </c>
      <c r="G2213" s="34">
        <v>222.2</v>
      </c>
      <c r="H2213" s="217">
        <f t="shared" si="68"/>
        <v>0</v>
      </c>
      <c r="I2213" s="36" t="s">
        <v>4992</v>
      </c>
      <c r="J2213" s="21"/>
      <c r="K2213" s="21"/>
      <c r="M2213" s="192">
        <v>41970</v>
      </c>
      <c r="N2213" s="193">
        <v>4557</v>
      </c>
      <c r="O2213" s="322" t="s">
        <v>4923</v>
      </c>
      <c r="P2213" s="199" t="s">
        <v>83</v>
      </c>
      <c r="Q2213" s="238">
        <v>3319.8</v>
      </c>
      <c r="R2213" s="256">
        <v>41970</v>
      </c>
      <c r="S2213" s="229">
        <v>3319.8</v>
      </c>
      <c r="T2213" s="217">
        <f t="shared" si="69"/>
        <v>0</v>
      </c>
      <c r="U2213" s="36" t="s">
        <v>4995</v>
      </c>
    </row>
    <row r="2214" spans="1:21" x14ac:dyDescent="0.25">
      <c r="A2214" s="192">
        <v>41970</v>
      </c>
      <c r="B2214" s="193">
        <v>4608</v>
      </c>
      <c r="C2214" s="322" t="s">
        <v>4923</v>
      </c>
      <c r="D2214" s="199" t="s">
        <v>4929</v>
      </c>
      <c r="E2214" s="238">
        <v>3429.8</v>
      </c>
      <c r="F2214" s="256">
        <v>41970</v>
      </c>
      <c r="G2214" s="34">
        <v>3429.8</v>
      </c>
      <c r="H2214" s="217">
        <f t="shared" si="68"/>
        <v>0</v>
      </c>
      <c r="I2214" s="36" t="s">
        <v>4992</v>
      </c>
      <c r="J2214" s="21"/>
      <c r="K2214" s="21"/>
      <c r="M2214" s="192">
        <v>41971</v>
      </c>
      <c r="N2214" s="193">
        <v>4640</v>
      </c>
      <c r="O2214" s="322" t="s">
        <v>4923</v>
      </c>
      <c r="P2214" s="199" t="s">
        <v>83</v>
      </c>
      <c r="Q2214" s="238">
        <v>3082.2</v>
      </c>
      <c r="R2214" s="256">
        <v>41971</v>
      </c>
      <c r="S2214" s="34">
        <v>3082.2</v>
      </c>
      <c r="T2214" s="217">
        <f t="shared" si="69"/>
        <v>0</v>
      </c>
      <c r="U2214" s="36" t="s">
        <v>4995</v>
      </c>
    </row>
    <row r="2215" spans="1:21" x14ac:dyDescent="0.25">
      <c r="A2215" s="192">
        <v>41970</v>
      </c>
      <c r="B2215" s="193">
        <v>4609</v>
      </c>
      <c r="C2215" s="322" t="s">
        <v>4923</v>
      </c>
      <c r="D2215" s="199" t="s">
        <v>6750</v>
      </c>
      <c r="E2215" s="238">
        <v>300</v>
      </c>
      <c r="F2215" s="256">
        <v>41970</v>
      </c>
      <c r="G2215" s="34">
        <v>300</v>
      </c>
      <c r="H2215" s="217">
        <f t="shared" si="68"/>
        <v>0</v>
      </c>
      <c r="I2215" s="36" t="s">
        <v>4992</v>
      </c>
      <c r="J2215" s="21"/>
      <c r="K2215" s="21"/>
      <c r="M2215" s="192">
        <v>41972</v>
      </c>
      <c r="N2215" s="193">
        <v>4776</v>
      </c>
      <c r="O2215" s="322" t="s">
        <v>4923</v>
      </c>
      <c r="P2215" s="308" t="s">
        <v>83</v>
      </c>
      <c r="Q2215" s="309">
        <v>2376</v>
      </c>
      <c r="R2215" s="368">
        <v>41972</v>
      </c>
      <c r="S2215" s="229">
        <v>2376</v>
      </c>
      <c r="T2215" s="217">
        <f t="shared" si="69"/>
        <v>0</v>
      </c>
      <c r="U2215" s="20" t="s">
        <v>4995</v>
      </c>
    </row>
    <row r="2216" spans="1:21" x14ac:dyDescent="0.25">
      <c r="A2216" s="192">
        <v>41970</v>
      </c>
      <c r="B2216" s="193">
        <v>4610</v>
      </c>
      <c r="C2216" s="322" t="s">
        <v>4923</v>
      </c>
      <c r="D2216" s="199" t="s">
        <v>6749</v>
      </c>
      <c r="E2216" s="238">
        <v>9466.7999999999993</v>
      </c>
      <c r="F2216" s="256">
        <v>41970</v>
      </c>
      <c r="G2216" s="34">
        <v>9466.7999999999993</v>
      </c>
      <c r="H2216" s="217">
        <f t="shared" si="68"/>
        <v>0</v>
      </c>
      <c r="I2216" s="36" t="s">
        <v>4992</v>
      </c>
      <c r="J2216" s="21"/>
      <c r="K2216" s="21"/>
      <c r="M2216" s="192">
        <v>41944</v>
      </c>
      <c r="N2216" s="193">
        <v>2425</v>
      </c>
      <c r="O2216" s="324" t="s">
        <v>4923</v>
      </c>
      <c r="P2216" s="20" t="s">
        <v>253</v>
      </c>
      <c r="Q2216" s="213">
        <v>2433.8000000000002</v>
      </c>
      <c r="R2216" s="256">
        <v>41944</v>
      </c>
      <c r="S2216" s="42">
        <v>2433.8000000000002</v>
      </c>
      <c r="T2216" s="77">
        <f t="shared" si="69"/>
        <v>0</v>
      </c>
      <c r="U2216" s="190" t="s">
        <v>5000</v>
      </c>
    </row>
    <row r="2217" spans="1:21" x14ac:dyDescent="0.25">
      <c r="A2217" s="192">
        <v>41970</v>
      </c>
      <c r="B2217" s="193">
        <v>4611</v>
      </c>
      <c r="C2217" s="322" t="s">
        <v>4923</v>
      </c>
      <c r="D2217" s="199" t="s">
        <v>3557</v>
      </c>
      <c r="E2217" s="238">
        <v>25314</v>
      </c>
      <c r="F2217" s="412">
        <v>41976</v>
      </c>
      <c r="G2217" s="40">
        <v>25314</v>
      </c>
      <c r="H2217" s="217">
        <f t="shared" si="68"/>
        <v>0</v>
      </c>
      <c r="I2217" s="36" t="s">
        <v>5009</v>
      </c>
      <c r="J2217" s="21"/>
      <c r="K2217" s="21"/>
      <c r="M2217" s="192">
        <v>41945</v>
      </c>
      <c r="N2217" s="193">
        <v>2520</v>
      </c>
      <c r="O2217" s="324" t="s">
        <v>4923</v>
      </c>
      <c r="P2217" s="661" t="s">
        <v>253</v>
      </c>
      <c r="Q2217" s="309">
        <v>4996.6000000000004</v>
      </c>
      <c r="R2217" s="256">
        <v>41946</v>
      </c>
      <c r="S2217" s="42">
        <v>4996.6000000000004</v>
      </c>
      <c r="T2217" s="77">
        <f t="shared" si="69"/>
        <v>0</v>
      </c>
      <c r="U2217" s="50" t="s">
        <v>4992</v>
      </c>
    </row>
    <row r="2218" spans="1:21" x14ac:dyDescent="0.25">
      <c r="A2218" s="192">
        <v>41970</v>
      </c>
      <c r="B2218" s="193">
        <v>4612</v>
      </c>
      <c r="C2218" s="322" t="s">
        <v>4923</v>
      </c>
      <c r="D2218" s="199" t="s">
        <v>69</v>
      </c>
      <c r="E2218" s="238">
        <v>8566</v>
      </c>
      <c r="F2218" s="256">
        <v>41972</v>
      </c>
      <c r="G2218" s="34">
        <v>8566</v>
      </c>
      <c r="H2218" s="217">
        <f t="shared" si="68"/>
        <v>0</v>
      </c>
      <c r="I2218" s="36" t="s">
        <v>5009</v>
      </c>
      <c r="J2218" s="21"/>
      <c r="K2218" s="21"/>
      <c r="M2218" s="192">
        <v>41958</v>
      </c>
      <c r="N2218" s="193">
        <v>3607</v>
      </c>
      <c r="O2218" s="324" t="s">
        <v>4923</v>
      </c>
      <c r="P2218" s="308" t="s">
        <v>5732</v>
      </c>
      <c r="Q2218" s="309">
        <v>2834.1</v>
      </c>
      <c r="R2218" s="256">
        <v>41958</v>
      </c>
      <c r="S2218" s="42">
        <v>2834.1</v>
      </c>
      <c r="T2218" s="217">
        <f t="shared" si="69"/>
        <v>0</v>
      </c>
      <c r="U2218" s="190" t="s">
        <v>4992</v>
      </c>
    </row>
    <row r="2219" spans="1:21" x14ac:dyDescent="0.25">
      <c r="A2219" s="192">
        <v>41970</v>
      </c>
      <c r="B2219" s="193">
        <v>4613</v>
      </c>
      <c r="C2219" s="322" t="s">
        <v>4923</v>
      </c>
      <c r="D2219" s="199" t="s">
        <v>6675</v>
      </c>
      <c r="E2219" s="238">
        <v>2245.8000000000002</v>
      </c>
      <c r="F2219" s="256">
        <v>41972</v>
      </c>
      <c r="G2219" s="34">
        <v>2245.8000000000002</v>
      </c>
      <c r="H2219" s="217">
        <f t="shared" si="68"/>
        <v>0</v>
      </c>
      <c r="I2219" s="36" t="s">
        <v>5009</v>
      </c>
      <c r="J2219" s="21"/>
      <c r="K2219" s="21"/>
      <c r="M2219" s="192">
        <v>41959</v>
      </c>
      <c r="N2219" s="193">
        <v>3678</v>
      </c>
      <c r="O2219" s="324" t="s">
        <v>4923</v>
      </c>
      <c r="P2219" s="20" t="s">
        <v>5732</v>
      </c>
      <c r="Q2219" s="213">
        <v>3260.4</v>
      </c>
      <c r="R2219" s="256">
        <v>41960</v>
      </c>
      <c r="S2219" s="42">
        <v>3260.4</v>
      </c>
      <c r="T2219" s="217">
        <f t="shared" si="69"/>
        <v>0</v>
      </c>
      <c r="U2219" s="20" t="s">
        <v>5006</v>
      </c>
    </row>
    <row r="2220" spans="1:21" x14ac:dyDescent="0.25">
      <c r="A2220" s="192">
        <v>41970</v>
      </c>
      <c r="B2220" s="193">
        <v>4614</v>
      </c>
      <c r="C2220" s="322" t="s">
        <v>4923</v>
      </c>
      <c r="D2220" s="199" t="s">
        <v>4183</v>
      </c>
      <c r="E2220" s="238">
        <v>7408</v>
      </c>
      <c r="F2220" s="256">
        <v>41970</v>
      </c>
      <c r="G2220" s="34">
        <v>7408</v>
      </c>
      <c r="H2220" s="217">
        <f t="shared" si="68"/>
        <v>0</v>
      </c>
      <c r="I2220" s="36" t="s">
        <v>4992</v>
      </c>
      <c r="J2220" s="21"/>
      <c r="K2220" s="21"/>
      <c r="M2220" s="192">
        <v>41960</v>
      </c>
      <c r="N2220" s="193">
        <v>3735</v>
      </c>
      <c r="O2220" s="324" t="s">
        <v>4923</v>
      </c>
      <c r="P2220" s="20" t="s">
        <v>5732</v>
      </c>
      <c r="Q2220" s="213">
        <v>3154.8</v>
      </c>
      <c r="R2220" s="256">
        <v>41960</v>
      </c>
      <c r="S2220" s="229">
        <v>3154.8</v>
      </c>
      <c r="T2220" s="217">
        <f t="shared" si="69"/>
        <v>0</v>
      </c>
      <c r="U2220" s="190" t="s">
        <v>4995</v>
      </c>
    </row>
    <row r="2221" spans="1:21" x14ac:dyDescent="0.25">
      <c r="A2221" s="192">
        <v>41970</v>
      </c>
      <c r="B2221" s="193">
        <v>4615</v>
      </c>
      <c r="C2221" s="322" t="s">
        <v>4923</v>
      </c>
      <c r="D2221" s="199" t="s">
        <v>745</v>
      </c>
      <c r="E2221" s="238">
        <v>1853.8</v>
      </c>
      <c r="F2221" s="256">
        <v>41970</v>
      </c>
      <c r="G2221" s="34">
        <v>1853.8</v>
      </c>
      <c r="H2221" s="217">
        <f t="shared" si="68"/>
        <v>0</v>
      </c>
      <c r="I2221" s="36" t="s">
        <v>4992</v>
      </c>
      <c r="J2221" s="21"/>
      <c r="K2221" s="21"/>
      <c r="M2221" s="192">
        <v>41961</v>
      </c>
      <c r="N2221" s="193">
        <v>3805</v>
      </c>
      <c r="O2221" s="324" t="s">
        <v>4923</v>
      </c>
      <c r="P2221" s="308" t="s">
        <v>5732</v>
      </c>
      <c r="Q2221" s="309">
        <v>2857.8</v>
      </c>
      <c r="R2221" s="256">
        <v>41961</v>
      </c>
      <c r="S2221" s="229">
        <v>2857.8</v>
      </c>
      <c r="T2221" s="217">
        <f t="shared" si="69"/>
        <v>0</v>
      </c>
      <c r="U2221" s="190" t="s">
        <v>4995</v>
      </c>
    </row>
    <row r="2222" spans="1:21" x14ac:dyDescent="0.25">
      <c r="A2222" s="192">
        <v>41970</v>
      </c>
      <c r="B2222" s="193">
        <v>4616</v>
      </c>
      <c r="C2222" s="322" t="s">
        <v>4923</v>
      </c>
      <c r="D2222" s="199" t="s">
        <v>4240</v>
      </c>
      <c r="E2222" s="238">
        <v>11223</v>
      </c>
      <c r="F2222" s="587">
        <v>42008</v>
      </c>
      <c r="G2222" s="59">
        <v>11223</v>
      </c>
      <c r="H2222" s="217">
        <f t="shared" si="68"/>
        <v>0</v>
      </c>
      <c r="I2222" s="36" t="s">
        <v>4993</v>
      </c>
      <c r="J2222" s="21"/>
      <c r="K2222" s="21"/>
      <c r="M2222" s="192">
        <v>41962</v>
      </c>
      <c r="N2222" s="193">
        <v>3906</v>
      </c>
      <c r="O2222" s="324" t="s">
        <v>4923</v>
      </c>
      <c r="P2222" s="308" t="s">
        <v>5732</v>
      </c>
      <c r="Q2222" s="309">
        <v>192</v>
      </c>
      <c r="R2222" s="256">
        <v>41962</v>
      </c>
      <c r="S2222" s="42">
        <v>192</v>
      </c>
      <c r="T2222" s="217">
        <f t="shared" si="69"/>
        <v>0</v>
      </c>
      <c r="U2222" s="20" t="s">
        <v>4992</v>
      </c>
    </row>
    <row r="2223" spans="1:21" x14ac:dyDescent="0.25">
      <c r="A2223" s="192">
        <v>41970</v>
      </c>
      <c r="B2223" s="193">
        <v>4617</v>
      </c>
      <c r="C2223" s="322" t="s">
        <v>4923</v>
      </c>
      <c r="D2223" s="199" t="s">
        <v>1202</v>
      </c>
      <c r="E2223" s="238">
        <v>67.5</v>
      </c>
      <c r="F2223" s="256">
        <v>41971</v>
      </c>
      <c r="G2223" s="34">
        <v>67.5</v>
      </c>
      <c r="H2223" s="217">
        <f t="shared" si="68"/>
        <v>0</v>
      </c>
      <c r="I2223" s="36" t="s">
        <v>4992</v>
      </c>
      <c r="J2223" s="21"/>
      <c r="K2223" s="21"/>
      <c r="M2223" s="192">
        <v>41963</v>
      </c>
      <c r="N2223" s="193">
        <v>3986</v>
      </c>
      <c r="O2223" s="324" t="s">
        <v>4923</v>
      </c>
      <c r="P2223" s="308" t="s">
        <v>5732</v>
      </c>
      <c r="Q2223" s="309">
        <v>2613.6</v>
      </c>
      <c r="R2223" s="256">
        <v>41963</v>
      </c>
      <c r="S2223" s="42">
        <v>2613.6</v>
      </c>
      <c r="T2223" s="217">
        <f t="shared" si="69"/>
        <v>0</v>
      </c>
      <c r="U2223" s="20" t="s">
        <v>4995</v>
      </c>
    </row>
    <row r="2224" spans="1:21" x14ac:dyDescent="0.25">
      <c r="A2224" s="192">
        <v>41971</v>
      </c>
      <c r="B2224" s="193">
        <v>4618</v>
      </c>
      <c r="C2224" s="322" t="s">
        <v>4923</v>
      </c>
      <c r="D2224" s="199" t="s">
        <v>4918</v>
      </c>
      <c r="E2224" s="238">
        <v>64248.1</v>
      </c>
      <c r="F2224" s="256">
        <v>41972</v>
      </c>
      <c r="G2224" s="34">
        <v>64248.1</v>
      </c>
      <c r="H2224" s="217">
        <f t="shared" si="68"/>
        <v>0</v>
      </c>
      <c r="I2224" s="36" t="s">
        <v>5251</v>
      </c>
      <c r="J2224" s="21"/>
      <c r="K2224" s="21"/>
      <c r="M2224" s="192">
        <v>41964</v>
      </c>
      <c r="N2224" s="193">
        <v>4088</v>
      </c>
      <c r="O2224" s="322" t="s">
        <v>4923</v>
      </c>
      <c r="P2224" s="308" t="s">
        <v>5732</v>
      </c>
      <c r="Q2224" s="309">
        <v>2646</v>
      </c>
      <c r="R2224" s="256">
        <v>41964</v>
      </c>
      <c r="S2224" s="42">
        <v>2646</v>
      </c>
      <c r="T2224" s="217">
        <f t="shared" si="69"/>
        <v>0</v>
      </c>
      <c r="U2224" s="108" t="s">
        <v>4995</v>
      </c>
    </row>
    <row r="2225" spans="1:21" x14ac:dyDescent="0.25">
      <c r="A2225" s="192">
        <v>41971</v>
      </c>
      <c r="B2225" s="193">
        <v>4619</v>
      </c>
      <c r="C2225" s="322" t="s">
        <v>4923</v>
      </c>
      <c r="D2225" s="199" t="s">
        <v>4319</v>
      </c>
      <c r="E2225" s="238">
        <v>4242</v>
      </c>
      <c r="F2225" s="256">
        <v>41971</v>
      </c>
      <c r="G2225" s="34">
        <v>4242</v>
      </c>
      <c r="H2225" s="217">
        <f t="shared" si="68"/>
        <v>0</v>
      </c>
      <c r="I2225" s="36" t="s">
        <v>4992</v>
      </c>
      <c r="J2225" s="21"/>
      <c r="K2225" s="21"/>
      <c r="M2225" s="192">
        <v>41965</v>
      </c>
      <c r="N2225" s="193">
        <v>4144</v>
      </c>
      <c r="O2225" s="322" t="s">
        <v>4923</v>
      </c>
      <c r="P2225" s="308" t="s">
        <v>5732</v>
      </c>
      <c r="Q2225" s="309">
        <v>2839.2</v>
      </c>
      <c r="R2225" s="256">
        <v>41965</v>
      </c>
      <c r="S2225" s="34">
        <v>2839.2</v>
      </c>
      <c r="T2225" s="217">
        <f t="shared" si="69"/>
        <v>0</v>
      </c>
      <c r="U2225" s="108" t="s">
        <v>4995</v>
      </c>
    </row>
    <row r="2226" spans="1:21" x14ac:dyDescent="0.25">
      <c r="A2226" s="192">
        <v>41971</v>
      </c>
      <c r="B2226" s="193">
        <v>4620</v>
      </c>
      <c r="C2226" s="322" t="s">
        <v>4923</v>
      </c>
      <c r="D2226" s="199" t="s">
        <v>4240</v>
      </c>
      <c r="E2226" s="238">
        <v>149748.4</v>
      </c>
      <c r="F2226" s="587">
        <v>42008</v>
      </c>
      <c r="G2226" s="59">
        <v>149748.4</v>
      </c>
      <c r="H2226" s="217">
        <f t="shared" si="68"/>
        <v>0</v>
      </c>
      <c r="I2226" s="36" t="s">
        <v>4997</v>
      </c>
      <c r="J2226" s="21"/>
      <c r="K2226" s="21"/>
      <c r="M2226" s="192">
        <v>41966</v>
      </c>
      <c r="N2226" s="193">
        <v>4235</v>
      </c>
      <c r="O2226" s="322" t="s">
        <v>4923</v>
      </c>
      <c r="P2226" s="308" t="s">
        <v>5732</v>
      </c>
      <c r="Q2226" s="309">
        <v>3451.8</v>
      </c>
      <c r="R2226" s="256">
        <v>41968</v>
      </c>
      <c r="S2226" s="34">
        <v>3451.8</v>
      </c>
      <c r="T2226" s="217">
        <f t="shared" si="69"/>
        <v>0</v>
      </c>
      <c r="U2226" s="32" t="s">
        <v>4995</v>
      </c>
    </row>
    <row r="2227" spans="1:21" x14ac:dyDescent="0.25">
      <c r="A2227" s="192">
        <v>41971</v>
      </c>
      <c r="B2227" s="193">
        <v>4621</v>
      </c>
      <c r="C2227" s="322" t="s">
        <v>4923</v>
      </c>
      <c r="D2227" s="199" t="s">
        <v>4918</v>
      </c>
      <c r="E2227" s="238">
        <v>5729.6</v>
      </c>
      <c r="F2227" s="256">
        <v>41972</v>
      </c>
      <c r="G2227" s="34">
        <v>5729.6</v>
      </c>
      <c r="H2227" s="217">
        <f t="shared" si="68"/>
        <v>0</v>
      </c>
      <c r="I2227" s="36" t="s">
        <v>4992</v>
      </c>
      <c r="J2227" s="21"/>
      <c r="K2227" s="21"/>
      <c r="M2227" s="192">
        <v>41967</v>
      </c>
      <c r="N2227" s="193">
        <v>4280</v>
      </c>
      <c r="O2227" s="322" t="s">
        <v>4923</v>
      </c>
      <c r="P2227" s="308" t="s">
        <v>5732</v>
      </c>
      <c r="Q2227" s="309">
        <v>3126.5</v>
      </c>
      <c r="R2227" s="368">
        <v>41968</v>
      </c>
      <c r="S2227" s="42">
        <v>3126.5</v>
      </c>
      <c r="T2227" s="217">
        <f t="shared" si="69"/>
        <v>0</v>
      </c>
      <c r="U2227" s="190" t="s">
        <v>4995</v>
      </c>
    </row>
    <row r="2228" spans="1:21" x14ac:dyDescent="0.25">
      <c r="A2228" s="192">
        <v>41971</v>
      </c>
      <c r="B2228" s="193">
        <v>4622</v>
      </c>
      <c r="C2228" s="322" t="s">
        <v>4923</v>
      </c>
      <c r="D2228" s="199" t="s">
        <v>4915</v>
      </c>
      <c r="E2228" s="238">
        <v>25914.799999999999</v>
      </c>
      <c r="F2228" s="412">
        <v>41974</v>
      </c>
      <c r="G2228" s="40">
        <v>25914.799999999999</v>
      </c>
      <c r="H2228" s="217">
        <f t="shared" si="68"/>
        <v>0</v>
      </c>
      <c r="I2228" s="36" t="s">
        <v>6617</v>
      </c>
      <c r="J2228" s="21"/>
      <c r="K2228" s="21"/>
      <c r="M2228" s="192">
        <v>41950</v>
      </c>
      <c r="N2228" s="193">
        <v>2922</v>
      </c>
      <c r="O2228" s="324" t="s">
        <v>4923</v>
      </c>
      <c r="P2228" s="308" t="s">
        <v>348</v>
      </c>
      <c r="Q2228" s="309">
        <v>1333.78</v>
      </c>
      <c r="R2228" s="256">
        <v>41952</v>
      </c>
      <c r="S2228" s="42">
        <v>1333.78</v>
      </c>
      <c r="T2228" s="217">
        <f t="shared" si="69"/>
        <v>0</v>
      </c>
      <c r="U2228" s="20" t="s">
        <v>4992</v>
      </c>
    </row>
    <row r="2229" spans="1:21" x14ac:dyDescent="0.25">
      <c r="A2229" s="192">
        <v>41971</v>
      </c>
      <c r="B2229" s="193">
        <v>4623</v>
      </c>
      <c r="C2229" s="322" t="s">
        <v>4923</v>
      </c>
      <c r="D2229" s="199" t="s">
        <v>23</v>
      </c>
      <c r="E2229" s="238">
        <v>6135.4</v>
      </c>
      <c r="F2229" s="256">
        <v>41971</v>
      </c>
      <c r="G2229" s="34">
        <v>6135.4</v>
      </c>
      <c r="H2229" s="217">
        <f t="shared" si="68"/>
        <v>0</v>
      </c>
      <c r="I2229" s="36" t="s">
        <v>4992</v>
      </c>
      <c r="J2229" s="21"/>
      <c r="K2229" s="21"/>
      <c r="M2229" s="192">
        <v>41953</v>
      </c>
      <c r="N2229" s="193">
        <v>3183</v>
      </c>
      <c r="O2229" s="324" t="s">
        <v>4923</v>
      </c>
      <c r="P2229" s="20" t="s">
        <v>348</v>
      </c>
      <c r="Q2229" s="213">
        <v>493.2</v>
      </c>
      <c r="R2229" s="256">
        <v>41954</v>
      </c>
      <c r="S2229" s="42">
        <v>493.2</v>
      </c>
      <c r="T2229" s="217">
        <f t="shared" si="69"/>
        <v>0</v>
      </c>
      <c r="U2229" s="190" t="s">
        <v>4997</v>
      </c>
    </row>
    <row r="2230" spans="1:21" x14ac:dyDescent="0.25">
      <c r="A2230" s="192">
        <v>41971</v>
      </c>
      <c r="B2230" s="193">
        <v>4624</v>
      </c>
      <c r="C2230" s="322" t="s">
        <v>4923</v>
      </c>
      <c r="D2230" s="199" t="s">
        <v>6705</v>
      </c>
      <c r="E2230" s="238">
        <v>5501.2</v>
      </c>
      <c r="F2230" s="256">
        <v>41971</v>
      </c>
      <c r="G2230" s="34">
        <v>5501.2</v>
      </c>
      <c r="H2230" s="217">
        <f t="shared" si="68"/>
        <v>0</v>
      </c>
      <c r="I2230" s="36" t="s">
        <v>4992</v>
      </c>
      <c r="J2230" s="21"/>
      <c r="K2230" s="21"/>
      <c r="M2230" s="192">
        <v>41955</v>
      </c>
      <c r="N2230" s="193">
        <v>3318</v>
      </c>
      <c r="O2230" s="324" t="s">
        <v>4923</v>
      </c>
      <c r="P2230" s="20" t="s">
        <v>348</v>
      </c>
      <c r="Q2230" s="213">
        <v>2600.4</v>
      </c>
      <c r="R2230" s="256">
        <v>41956</v>
      </c>
      <c r="S2230" s="42">
        <v>2600.4</v>
      </c>
      <c r="T2230" s="217">
        <f t="shared" si="69"/>
        <v>0</v>
      </c>
      <c r="U2230" s="190" t="s">
        <v>4995</v>
      </c>
    </row>
    <row r="2231" spans="1:21" x14ac:dyDescent="0.25">
      <c r="A2231" s="192">
        <v>41971</v>
      </c>
      <c r="B2231" s="193">
        <v>4625</v>
      </c>
      <c r="C2231" s="322" t="s">
        <v>4923</v>
      </c>
      <c r="D2231" s="199" t="s">
        <v>6751</v>
      </c>
      <c r="E2231" s="238">
        <v>100</v>
      </c>
      <c r="F2231" s="256">
        <v>41971</v>
      </c>
      <c r="G2231" s="34">
        <v>100</v>
      </c>
      <c r="H2231" s="217">
        <f t="shared" si="68"/>
        <v>0</v>
      </c>
      <c r="I2231" s="36" t="s">
        <v>4992</v>
      </c>
      <c r="J2231" s="21"/>
      <c r="K2231" s="21"/>
      <c r="M2231" s="192">
        <v>41956</v>
      </c>
      <c r="N2231" s="193">
        <v>3428</v>
      </c>
      <c r="O2231" s="324" t="s">
        <v>4923</v>
      </c>
      <c r="P2231" s="308" t="s">
        <v>348</v>
      </c>
      <c r="Q2231" s="309">
        <v>3267.6</v>
      </c>
      <c r="R2231" s="256">
        <v>41956</v>
      </c>
      <c r="S2231" s="34">
        <v>3267.6</v>
      </c>
      <c r="T2231" s="217">
        <f t="shared" si="69"/>
        <v>0</v>
      </c>
      <c r="U2231" s="32" t="s">
        <v>4995</v>
      </c>
    </row>
    <row r="2232" spans="1:21" x14ac:dyDescent="0.25">
      <c r="A2232" s="192">
        <v>41971</v>
      </c>
      <c r="B2232" s="193">
        <v>4626</v>
      </c>
      <c r="C2232" s="322" t="s">
        <v>4923</v>
      </c>
      <c r="D2232" s="199" t="s">
        <v>35</v>
      </c>
      <c r="E2232" s="238">
        <v>5241.3999999999996</v>
      </c>
      <c r="F2232" s="256">
        <v>41971</v>
      </c>
      <c r="G2232" s="34">
        <v>5241.3999999999996</v>
      </c>
      <c r="H2232" s="217">
        <f t="shared" si="68"/>
        <v>0</v>
      </c>
      <c r="I2232" s="36" t="s">
        <v>5251</v>
      </c>
      <c r="J2232" s="21"/>
      <c r="K2232" s="21"/>
      <c r="M2232" s="192">
        <v>41956</v>
      </c>
      <c r="N2232" s="193">
        <v>3436</v>
      </c>
      <c r="O2232" s="324" t="s">
        <v>4923</v>
      </c>
      <c r="P2232" s="308" t="s">
        <v>348</v>
      </c>
      <c r="Q2232" s="309">
        <v>789.38</v>
      </c>
      <c r="R2232" s="256">
        <v>41957</v>
      </c>
      <c r="S2232" s="34">
        <v>789.38</v>
      </c>
      <c r="T2232" s="217">
        <f t="shared" si="69"/>
        <v>0</v>
      </c>
      <c r="U2232" s="32" t="s">
        <v>6049</v>
      </c>
    </row>
    <row r="2233" spans="1:21" x14ac:dyDescent="0.25">
      <c r="A2233" s="192">
        <v>41971</v>
      </c>
      <c r="B2233" s="193">
        <v>4627</v>
      </c>
      <c r="C2233" s="322" t="s">
        <v>4923</v>
      </c>
      <c r="D2233" s="199" t="s">
        <v>4257</v>
      </c>
      <c r="E2233" s="238">
        <v>20644.8</v>
      </c>
      <c r="F2233" s="256">
        <v>41971</v>
      </c>
      <c r="G2233" s="34">
        <v>20644.8</v>
      </c>
      <c r="H2233" s="217">
        <f t="shared" si="68"/>
        <v>0</v>
      </c>
      <c r="I2233" s="36" t="s">
        <v>5000</v>
      </c>
      <c r="J2233" s="21"/>
      <c r="K2233" s="21"/>
      <c r="M2233" s="192">
        <v>41957</v>
      </c>
      <c r="N2233" s="193">
        <v>3514</v>
      </c>
      <c r="O2233" s="324" t="s">
        <v>4923</v>
      </c>
      <c r="P2233" s="308" t="s">
        <v>348</v>
      </c>
      <c r="Q2233" s="309">
        <v>2983.2</v>
      </c>
      <c r="R2233" s="256">
        <v>41957</v>
      </c>
      <c r="S2233" s="42">
        <v>2983.2</v>
      </c>
      <c r="T2233" s="217">
        <f t="shared" si="69"/>
        <v>0</v>
      </c>
      <c r="U2233" s="20" t="s">
        <v>4995</v>
      </c>
    </row>
    <row r="2234" spans="1:21" x14ac:dyDescent="0.25">
      <c r="A2234" s="192">
        <v>41971</v>
      </c>
      <c r="B2234" s="193">
        <v>4628</v>
      </c>
      <c r="C2234" s="322" t="s">
        <v>4923</v>
      </c>
      <c r="D2234" s="199" t="s">
        <v>123</v>
      </c>
      <c r="E2234" s="238">
        <v>2980.6</v>
      </c>
      <c r="F2234" s="256">
        <v>41972</v>
      </c>
      <c r="G2234" s="34">
        <v>2980.6</v>
      </c>
      <c r="H2234" s="217">
        <f t="shared" si="68"/>
        <v>0</v>
      </c>
      <c r="I2234" s="36" t="s">
        <v>4992</v>
      </c>
      <c r="J2234" s="21"/>
      <c r="K2234" s="21"/>
      <c r="M2234" s="192">
        <v>41967</v>
      </c>
      <c r="N2234" s="193">
        <v>4322</v>
      </c>
      <c r="O2234" s="322" t="s">
        <v>4923</v>
      </c>
      <c r="P2234" s="308" t="s">
        <v>348</v>
      </c>
      <c r="Q2234" s="309">
        <v>1168.9000000000001</v>
      </c>
      <c r="R2234" s="256">
        <v>41968</v>
      </c>
      <c r="S2234" s="42">
        <v>1168.9000000000001</v>
      </c>
      <c r="T2234" s="217">
        <f t="shared" si="69"/>
        <v>0</v>
      </c>
      <c r="U2234" s="20" t="s">
        <v>5000</v>
      </c>
    </row>
    <row r="2235" spans="1:21" x14ac:dyDescent="0.25">
      <c r="A2235" s="192">
        <v>41971</v>
      </c>
      <c r="B2235" s="193">
        <v>4629</v>
      </c>
      <c r="C2235" s="322" t="s">
        <v>4923</v>
      </c>
      <c r="D2235" s="199" t="s">
        <v>4633</v>
      </c>
      <c r="E2235" s="238">
        <v>4368</v>
      </c>
      <c r="F2235" s="412" t="s">
        <v>6785</v>
      </c>
      <c r="G2235" s="40">
        <v>4368</v>
      </c>
      <c r="H2235" s="217">
        <f t="shared" si="68"/>
        <v>0</v>
      </c>
      <c r="I2235" s="36" t="s">
        <v>5000</v>
      </c>
      <c r="J2235" s="21"/>
      <c r="K2235" s="21"/>
      <c r="M2235" s="192">
        <v>41971</v>
      </c>
      <c r="N2235" s="193">
        <v>4679</v>
      </c>
      <c r="O2235" s="322" t="s">
        <v>4923</v>
      </c>
      <c r="P2235" s="308" t="s">
        <v>348</v>
      </c>
      <c r="Q2235" s="309">
        <v>1814.6</v>
      </c>
      <c r="R2235" s="256">
        <v>41972</v>
      </c>
      <c r="S2235" s="229">
        <v>1814.6</v>
      </c>
      <c r="T2235" s="217">
        <f t="shared" si="69"/>
        <v>0</v>
      </c>
      <c r="U2235" s="20" t="s">
        <v>4997</v>
      </c>
    </row>
    <row r="2236" spans="1:21" x14ac:dyDescent="0.25">
      <c r="A2236" s="192">
        <v>41971</v>
      </c>
      <c r="B2236" s="193">
        <v>4630</v>
      </c>
      <c r="C2236" s="322" t="s">
        <v>4923</v>
      </c>
      <c r="D2236" s="199" t="s">
        <v>4948</v>
      </c>
      <c r="E2236" s="238">
        <v>1216.9000000000001</v>
      </c>
      <c r="F2236" s="256">
        <v>41971</v>
      </c>
      <c r="G2236" s="34">
        <v>1216.9000000000001</v>
      </c>
      <c r="H2236" s="217">
        <f t="shared" si="68"/>
        <v>0</v>
      </c>
      <c r="I2236" s="36" t="s">
        <v>4992</v>
      </c>
      <c r="J2236" s="21"/>
      <c r="K2236" s="21"/>
      <c r="M2236" s="192">
        <v>41945</v>
      </c>
      <c r="N2236" s="193">
        <v>2523</v>
      </c>
      <c r="O2236" s="324" t="s">
        <v>4923</v>
      </c>
      <c r="P2236" s="661" t="s">
        <v>4958</v>
      </c>
      <c r="Q2236" s="309">
        <v>2494</v>
      </c>
      <c r="R2236" s="256">
        <v>41945</v>
      </c>
      <c r="S2236" s="42">
        <v>2494</v>
      </c>
      <c r="T2236" s="77">
        <f t="shared" si="69"/>
        <v>0</v>
      </c>
      <c r="U2236" s="50" t="s">
        <v>4992</v>
      </c>
    </row>
    <row r="2237" spans="1:21" x14ac:dyDescent="0.25">
      <c r="A2237" s="192">
        <v>41971</v>
      </c>
      <c r="B2237" s="193">
        <v>4631</v>
      </c>
      <c r="C2237" s="322" t="s">
        <v>4923</v>
      </c>
      <c r="D2237" s="199" t="s">
        <v>3366</v>
      </c>
      <c r="E2237" s="238">
        <v>4228</v>
      </c>
      <c r="F2237" s="256">
        <v>41971</v>
      </c>
      <c r="G2237" s="34">
        <v>4228</v>
      </c>
      <c r="H2237" s="217">
        <f t="shared" si="68"/>
        <v>0</v>
      </c>
      <c r="I2237" s="36" t="s">
        <v>5010</v>
      </c>
      <c r="J2237" s="21"/>
      <c r="K2237" s="21"/>
      <c r="M2237" s="192">
        <v>41956</v>
      </c>
      <c r="N2237" s="193">
        <v>3391</v>
      </c>
      <c r="O2237" s="324" t="s">
        <v>4923</v>
      </c>
      <c r="P2237" s="20" t="s">
        <v>6683</v>
      </c>
      <c r="Q2237" s="213">
        <v>1922.7</v>
      </c>
      <c r="R2237" s="256">
        <v>41956</v>
      </c>
      <c r="S2237" s="42">
        <v>1922.7</v>
      </c>
      <c r="T2237" s="217">
        <f t="shared" si="69"/>
        <v>0</v>
      </c>
      <c r="U2237" s="190" t="s">
        <v>5251</v>
      </c>
    </row>
    <row r="2238" spans="1:21" x14ac:dyDescent="0.25">
      <c r="A2238" s="192">
        <v>41971</v>
      </c>
      <c r="B2238" s="193">
        <v>4632</v>
      </c>
      <c r="C2238" s="322" t="s">
        <v>4923</v>
      </c>
      <c r="D2238" s="199" t="s">
        <v>4288</v>
      </c>
      <c r="E2238" s="238">
        <v>2732.4</v>
      </c>
      <c r="F2238" s="256">
        <v>41971</v>
      </c>
      <c r="G2238" s="34">
        <v>2732.4</v>
      </c>
      <c r="H2238" s="217">
        <f t="shared" si="68"/>
        <v>0</v>
      </c>
      <c r="I2238" s="36" t="s">
        <v>4992</v>
      </c>
      <c r="J2238" s="21"/>
      <c r="K2238" s="21"/>
      <c r="M2238" s="192">
        <v>41944</v>
      </c>
      <c r="N2238" s="193">
        <v>2433</v>
      </c>
      <c r="O2238" s="324" t="s">
        <v>4923</v>
      </c>
      <c r="P2238" s="308" t="s">
        <v>701</v>
      </c>
      <c r="Q2238" s="309">
        <v>1601.4</v>
      </c>
      <c r="R2238" s="256">
        <v>41944</v>
      </c>
      <c r="S2238" s="42">
        <v>1601.4</v>
      </c>
      <c r="T2238" s="77">
        <f t="shared" si="69"/>
        <v>0</v>
      </c>
      <c r="U2238" s="190" t="s">
        <v>5251</v>
      </c>
    </row>
    <row r="2239" spans="1:21" x14ac:dyDescent="0.25">
      <c r="A2239" s="192">
        <v>41971</v>
      </c>
      <c r="B2239" s="193">
        <v>4633</v>
      </c>
      <c r="C2239" s="322" t="s">
        <v>4923</v>
      </c>
      <c r="D2239" s="199" t="s">
        <v>4586</v>
      </c>
      <c r="E2239" s="238">
        <v>710.9</v>
      </c>
      <c r="F2239" s="256">
        <v>41971</v>
      </c>
      <c r="G2239" s="34">
        <v>710.9</v>
      </c>
      <c r="H2239" s="217">
        <f t="shared" si="68"/>
        <v>0</v>
      </c>
      <c r="I2239" s="36" t="s">
        <v>4992</v>
      </c>
      <c r="J2239" s="21"/>
      <c r="K2239" s="21"/>
      <c r="M2239" s="192">
        <v>41946</v>
      </c>
      <c r="N2239" s="193">
        <v>2582</v>
      </c>
      <c r="O2239" s="324" t="s">
        <v>4923</v>
      </c>
      <c r="P2239" s="661" t="s">
        <v>701</v>
      </c>
      <c r="Q2239" s="309">
        <v>1601.4</v>
      </c>
      <c r="R2239" s="256">
        <v>41946</v>
      </c>
      <c r="S2239" s="42">
        <v>1601.4</v>
      </c>
      <c r="T2239" s="77">
        <f t="shared" si="69"/>
        <v>0</v>
      </c>
      <c r="U2239" s="50" t="s">
        <v>4997</v>
      </c>
    </row>
    <row r="2240" spans="1:21" x14ac:dyDescent="0.25">
      <c r="A2240" s="192">
        <v>41971</v>
      </c>
      <c r="B2240" s="193">
        <v>4634</v>
      </c>
      <c r="C2240" s="322" t="s">
        <v>4923</v>
      </c>
      <c r="D2240" s="199" t="s">
        <v>228</v>
      </c>
      <c r="E2240" s="238">
        <v>2038.2</v>
      </c>
      <c r="F2240" s="256">
        <v>41971</v>
      </c>
      <c r="G2240" s="34">
        <v>2038.2</v>
      </c>
      <c r="H2240" s="217">
        <f t="shared" si="68"/>
        <v>0</v>
      </c>
      <c r="I2240" s="36" t="s">
        <v>5251</v>
      </c>
      <c r="J2240" s="21"/>
      <c r="K2240" s="21"/>
      <c r="M2240" s="192">
        <v>41949</v>
      </c>
      <c r="N2240" s="193">
        <v>2836</v>
      </c>
      <c r="O2240" s="324" t="s">
        <v>4923</v>
      </c>
      <c r="P2240" s="308" t="s">
        <v>701</v>
      </c>
      <c r="Q2240" s="309">
        <v>1973.7</v>
      </c>
      <c r="R2240" s="256">
        <v>41949</v>
      </c>
      <c r="S2240" s="42">
        <v>1973.7</v>
      </c>
      <c r="T2240" s="217">
        <f t="shared" si="69"/>
        <v>0</v>
      </c>
      <c r="U2240" s="190" t="s">
        <v>6049</v>
      </c>
    </row>
    <row r="2241" spans="1:21" x14ac:dyDescent="0.25">
      <c r="A2241" s="192">
        <v>41971</v>
      </c>
      <c r="B2241" s="193">
        <v>4635</v>
      </c>
      <c r="C2241" s="322" t="s">
        <v>4923</v>
      </c>
      <c r="D2241" s="199" t="s">
        <v>47</v>
      </c>
      <c r="E2241" s="238">
        <v>2534.4</v>
      </c>
      <c r="F2241" s="256">
        <v>41971</v>
      </c>
      <c r="G2241" s="34">
        <v>2534.4</v>
      </c>
      <c r="H2241" s="217">
        <f t="shared" si="68"/>
        <v>0</v>
      </c>
      <c r="I2241" s="36" t="s">
        <v>5251</v>
      </c>
      <c r="J2241" s="21"/>
      <c r="K2241" s="21"/>
      <c r="M2241" s="192">
        <v>41950</v>
      </c>
      <c r="N2241" s="193">
        <v>2927</v>
      </c>
      <c r="O2241" s="324" t="s">
        <v>4923</v>
      </c>
      <c r="P2241" s="308" t="s">
        <v>701</v>
      </c>
      <c r="Q2241" s="309">
        <v>1754.4</v>
      </c>
      <c r="R2241" s="256">
        <v>41951</v>
      </c>
      <c r="S2241" s="42">
        <v>1754.4</v>
      </c>
      <c r="T2241" s="217">
        <f t="shared" si="69"/>
        <v>0</v>
      </c>
      <c r="U2241" s="20" t="s">
        <v>6049</v>
      </c>
    </row>
    <row r="2242" spans="1:21" x14ac:dyDescent="0.25">
      <c r="A2242" s="192">
        <v>41971</v>
      </c>
      <c r="B2242" s="193">
        <v>4636</v>
      </c>
      <c r="C2242" s="322" t="s">
        <v>4923</v>
      </c>
      <c r="D2242" s="199" t="s">
        <v>4928</v>
      </c>
      <c r="E2242" s="238">
        <v>19230.8</v>
      </c>
      <c r="F2242" s="256">
        <v>41971</v>
      </c>
      <c r="G2242" s="34">
        <v>19230.8</v>
      </c>
      <c r="H2242" s="217">
        <f t="shared" si="68"/>
        <v>0</v>
      </c>
      <c r="I2242" s="36" t="s">
        <v>4995</v>
      </c>
      <c r="J2242" s="21"/>
      <c r="K2242" s="21"/>
      <c r="M2242" s="192">
        <v>41951</v>
      </c>
      <c r="N2242" s="193">
        <v>3027</v>
      </c>
      <c r="O2242" s="324" t="s">
        <v>4923</v>
      </c>
      <c r="P2242" s="20" t="s">
        <v>701</v>
      </c>
      <c r="Q2242" s="213">
        <v>1785</v>
      </c>
      <c r="R2242" s="256">
        <v>41951</v>
      </c>
      <c r="S2242" s="42">
        <v>1785</v>
      </c>
      <c r="T2242" s="217">
        <f t="shared" si="69"/>
        <v>0</v>
      </c>
      <c r="U2242" s="20" t="s">
        <v>5000</v>
      </c>
    </row>
    <row r="2243" spans="1:21" x14ac:dyDescent="0.25">
      <c r="A2243" s="192">
        <v>41971</v>
      </c>
      <c r="B2243" s="193">
        <v>4637</v>
      </c>
      <c r="C2243" s="322" t="s">
        <v>4923</v>
      </c>
      <c r="D2243" s="199" t="s">
        <v>2382</v>
      </c>
      <c r="E2243" s="238">
        <v>7366.2</v>
      </c>
      <c r="F2243" s="256">
        <v>41971</v>
      </c>
      <c r="G2243" s="34">
        <v>7366.2</v>
      </c>
      <c r="H2243" s="217">
        <f t="shared" si="68"/>
        <v>0</v>
      </c>
      <c r="I2243" s="36" t="s">
        <v>4995</v>
      </c>
      <c r="J2243" s="21"/>
      <c r="K2243" s="21"/>
      <c r="M2243" s="192">
        <v>41954</v>
      </c>
      <c r="N2243" s="193">
        <v>3252</v>
      </c>
      <c r="O2243" s="324" t="s">
        <v>4923</v>
      </c>
      <c r="P2243" s="20" t="s">
        <v>701</v>
      </c>
      <c r="Q2243" s="213">
        <v>2054.4</v>
      </c>
      <c r="R2243" s="256">
        <v>41955</v>
      </c>
      <c r="S2243" s="42">
        <v>2054.4</v>
      </c>
      <c r="T2243" s="217">
        <f t="shared" ref="T2243:T2306" si="70">Q2243-S2243</f>
        <v>0</v>
      </c>
      <c r="U2243" s="190" t="s">
        <v>5000</v>
      </c>
    </row>
    <row r="2244" spans="1:21" x14ac:dyDescent="0.25">
      <c r="A2244" s="192">
        <v>41971</v>
      </c>
      <c r="B2244" s="193">
        <v>4638</v>
      </c>
      <c r="C2244" s="322" t="s">
        <v>4923</v>
      </c>
      <c r="D2244" s="199" t="s">
        <v>4586</v>
      </c>
      <c r="E2244" s="238">
        <v>3091.2</v>
      </c>
      <c r="F2244" s="256">
        <v>41971</v>
      </c>
      <c r="G2244" s="34">
        <v>3091.2</v>
      </c>
      <c r="H2244" s="217">
        <f t="shared" si="68"/>
        <v>0</v>
      </c>
      <c r="I2244" s="36" t="s">
        <v>4992</v>
      </c>
      <c r="J2244" s="21"/>
      <c r="K2244" s="21"/>
      <c r="M2244" s="192">
        <v>41958</v>
      </c>
      <c r="N2244" s="193">
        <v>3586</v>
      </c>
      <c r="O2244" s="324" t="s">
        <v>4923</v>
      </c>
      <c r="P2244" s="308" t="s">
        <v>701</v>
      </c>
      <c r="Q2244" s="309">
        <v>1800.3</v>
      </c>
      <c r="R2244" s="579">
        <v>41960</v>
      </c>
      <c r="S2244" s="42">
        <v>1800.3</v>
      </c>
      <c r="T2244" s="217">
        <f t="shared" si="70"/>
        <v>0</v>
      </c>
      <c r="U2244" s="190" t="s">
        <v>5251</v>
      </c>
    </row>
    <row r="2245" spans="1:21" x14ac:dyDescent="0.25">
      <c r="A2245" s="192">
        <v>41971</v>
      </c>
      <c r="B2245" s="193">
        <v>4639</v>
      </c>
      <c r="C2245" s="322" t="s">
        <v>4923</v>
      </c>
      <c r="D2245" s="199" t="s">
        <v>4953</v>
      </c>
      <c r="E2245" s="238">
        <v>11095.2</v>
      </c>
      <c r="F2245" s="256">
        <v>41972</v>
      </c>
      <c r="G2245" s="34">
        <v>11095.2</v>
      </c>
      <c r="H2245" s="217">
        <f t="shared" si="68"/>
        <v>0</v>
      </c>
      <c r="I2245" s="36" t="s">
        <v>4995</v>
      </c>
      <c r="J2245" s="21"/>
      <c r="K2245" s="21"/>
      <c r="M2245" s="192">
        <v>41960</v>
      </c>
      <c r="N2245" s="193">
        <v>3719</v>
      </c>
      <c r="O2245" s="324" t="s">
        <v>4923</v>
      </c>
      <c r="P2245" s="20" t="s">
        <v>701</v>
      </c>
      <c r="Q2245" s="213">
        <v>2157.3000000000002</v>
      </c>
      <c r="R2245" s="256">
        <v>41960</v>
      </c>
      <c r="S2245" s="229">
        <v>2157.3000000000002</v>
      </c>
      <c r="T2245" s="217">
        <f t="shared" si="70"/>
        <v>0</v>
      </c>
      <c r="U2245" s="190" t="s">
        <v>4997</v>
      </c>
    </row>
    <row r="2246" spans="1:21" x14ac:dyDescent="0.25">
      <c r="A2246" s="192">
        <v>41971</v>
      </c>
      <c r="B2246" s="193">
        <v>4640</v>
      </c>
      <c r="C2246" s="322" t="s">
        <v>4923</v>
      </c>
      <c r="D2246" s="199" t="s">
        <v>83</v>
      </c>
      <c r="E2246" s="238">
        <v>3082.2</v>
      </c>
      <c r="F2246" s="256">
        <v>41971</v>
      </c>
      <c r="G2246" s="34">
        <v>3082.2</v>
      </c>
      <c r="H2246" s="217">
        <f t="shared" si="68"/>
        <v>0</v>
      </c>
      <c r="I2246" s="36" t="s">
        <v>4995</v>
      </c>
      <c r="J2246" s="21"/>
      <c r="K2246" s="21"/>
      <c r="M2246" s="192">
        <v>41961</v>
      </c>
      <c r="N2246" s="193">
        <v>3810</v>
      </c>
      <c r="O2246" s="324" t="s">
        <v>4923</v>
      </c>
      <c r="P2246" s="308" t="s">
        <v>701</v>
      </c>
      <c r="Q2246" s="309">
        <v>2381.6999999999998</v>
      </c>
      <c r="R2246" s="256">
        <v>41961</v>
      </c>
      <c r="S2246" s="229">
        <v>2381.6999999999998</v>
      </c>
      <c r="T2246" s="217">
        <f t="shared" si="70"/>
        <v>0</v>
      </c>
      <c r="U2246" s="190" t="s">
        <v>5000</v>
      </c>
    </row>
    <row r="2247" spans="1:21" x14ac:dyDescent="0.25">
      <c r="A2247" s="192">
        <v>41971</v>
      </c>
      <c r="B2247" s="193">
        <v>4641</v>
      </c>
      <c r="C2247" s="322" t="s">
        <v>4923</v>
      </c>
      <c r="D2247" s="199" t="s">
        <v>4322</v>
      </c>
      <c r="E2247" s="238">
        <v>9838.7999999999993</v>
      </c>
      <c r="F2247" s="256">
        <v>41971</v>
      </c>
      <c r="G2247" s="34">
        <v>9838.7999999999993</v>
      </c>
      <c r="H2247" s="217">
        <f t="shared" si="68"/>
        <v>0</v>
      </c>
      <c r="I2247" s="36" t="s">
        <v>5251</v>
      </c>
      <c r="J2247" s="21"/>
      <c r="K2247" s="21"/>
      <c r="M2247" s="192">
        <v>41962</v>
      </c>
      <c r="N2247" s="193">
        <v>3868</v>
      </c>
      <c r="O2247" s="324" t="s">
        <v>4923</v>
      </c>
      <c r="P2247" s="308" t="s">
        <v>701</v>
      </c>
      <c r="Q2247" s="309">
        <v>3160.88</v>
      </c>
      <c r="R2247" s="256">
        <v>41962</v>
      </c>
      <c r="S2247" s="229">
        <v>3160.88</v>
      </c>
      <c r="T2247" s="217">
        <f t="shared" si="70"/>
        <v>0</v>
      </c>
      <c r="U2247" s="20" t="s">
        <v>5000</v>
      </c>
    </row>
    <row r="2248" spans="1:21" x14ac:dyDescent="0.25">
      <c r="A2248" s="192">
        <v>41971</v>
      </c>
      <c r="B2248" s="193">
        <v>4642</v>
      </c>
      <c r="C2248" s="322" t="s">
        <v>4923</v>
      </c>
      <c r="D2248" s="199" t="s">
        <v>29</v>
      </c>
      <c r="E2248" s="238">
        <v>7916</v>
      </c>
      <c r="F2248" s="256">
        <v>41971</v>
      </c>
      <c r="G2248" s="34">
        <v>7916</v>
      </c>
      <c r="H2248" s="217">
        <f t="shared" si="68"/>
        <v>0</v>
      </c>
      <c r="I2248" s="36" t="s">
        <v>5251</v>
      </c>
      <c r="J2248" s="21"/>
      <c r="K2248" s="21"/>
      <c r="M2248" s="192">
        <v>41963</v>
      </c>
      <c r="N2248" s="193">
        <v>3957</v>
      </c>
      <c r="O2248" s="324" t="s">
        <v>4923</v>
      </c>
      <c r="P2248" s="308" t="s">
        <v>701</v>
      </c>
      <c r="Q2248" s="309">
        <v>3479.9</v>
      </c>
      <c r="R2248" s="256">
        <v>41963</v>
      </c>
      <c r="S2248" s="42">
        <v>3479.9</v>
      </c>
      <c r="T2248" s="217">
        <f t="shared" si="70"/>
        <v>0</v>
      </c>
      <c r="U2248" s="20" t="s">
        <v>6049</v>
      </c>
    </row>
    <row r="2249" spans="1:21" x14ac:dyDescent="0.25">
      <c r="A2249" s="192">
        <v>41971</v>
      </c>
      <c r="B2249" s="193">
        <v>4643</v>
      </c>
      <c r="C2249" s="322" t="s">
        <v>4923</v>
      </c>
      <c r="D2249" s="199" t="s">
        <v>57</v>
      </c>
      <c r="E2249" s="238">
        <v>1540</v>
      </c>
      <c r="F2249" s="256">
        <v>41971</v>
      </c>
      <c r="G2249" s="34">
        <v>1540</v>
      </c>
      <c r="H2249" s="217">
        <f t="shared" si="68"/>
        <v>0</v>
      </c>
      <c r="I2249" s="36" t="s">
        <v>5251</v>
      </c>
      <c r="J2249" s="21"/>
      <c r="K2249" s="21"/>
      <c r="M2249" s="192">
        <v>41967</v>
      </c>
      <c r="N2249" s="193">
        <v>4283</v>
      </c>
      <c r="O2249" s="322" t="s">
        <v>4923</v>
      </c>
      <c r="P2249" s="308" t="s">
        <v>701</v>
      </c>
      <c r="Q2249" s="309">
        <v>1973.7</v>
      </c>
      <c r="R2249" s="368">
        <v>41967</v>
      </c>
      <c r="S2249" s="42">
        <v>1973.7</v>
      </c>
      <c r="T2249" s="217">
        <f t="shared" si="70"/>
        <v>0</v>
      </c>
      <c r="U2249" s="190" t="s">
        <v>5251</v>
      </c>
    </row>
    <row r="2250" spans="1:21" x14ac:dyDescent="0.25">
      <c r="A2250" s="192">
        <v>41971</v>
      </c>
      <c r="B2250" s="193">
        <v>4644</v>
      </c>
      <c r="C2250" s="322" t="s">
        <v>4923</v>
      </c>
      <c r="D2250" s="199" t="s">
        <v>6196</v>
      </c>
      <c r="E2250" s="238">
        <v>1260</v>
      </c>
      <c r="F2250" s="412">
        <v>41976</v>
      </c>
      <c r="G2250" s="40">
        <v>1260</v>
      </c>
      <c r="H2250" s="217">
        <f t="shared" si="68"/>
        <v>0</v>
      </c>
      <c r="I2250" s="36" t="s">
        <v>5251</v>
      </c>
      <c r="J2250" s="21"/>
      <c r="K2250" s="21"/>
      <c r="M2250" s="192">
        <v>41969</v>
      </c>
      <c r="N2250" s="193">
        <v>4447</v>
      </c>
      <c r="O2250" s="322" t="s">
        <v>4923</v>
      </c>
      <c r="P2250" s="308" t="s">
        <v>701</v>
      </c>
      <c r="Q2250" s="309">
        <v>1958.4</v>
      </c>
      <c r="R2250" s="256">
        <v>41969</v>
      </c>
      <c r="S2250" s="34">
        <v>1958.4</v>
      </c>
      <c r="T2250" s="217">
        <f t="shared" si="70"/>
        <v>0</v>
      </c>
      <c r="U2250" s="108" t="s">
        <v>5000</v>
      </c>
    </row>
    <row r="2251" spans="1:21" x14ac:dyDescent="0.25">
      <c r="A2251" s="192">
        <v>41971</v>
      </c>
      <c r="B2251" s="193">
        <v>4645</v>
      </c>
      <c r="C2251" s="322" t="s">
        <v>4923</v>
      </c>
      <c r="D2251" s="199" t="s">
        <v>6196</v>
      </c>
      <c r="E2251" s="238">
        <v>1260</v>
      </c>
      <c r="F2251" s="412">
        <v>41976</v>
      </c>
      <c r="G2251" s="40">
        <v>1260</v>
      </c>
      <c r="H2251" s="217">
        <f t="shared" si="68"/>
        <v>0</v>
      </c>
      <c r="I2251" s="36" t="s">
        <v>5251</v>
      </c>
      <c r="J2251" s="21"/>
      <c r="K2251" s="21"/>
      <c r="M2251" s="192">
        <v>41970</v>
      </c>
      <c r="N2251" s="193">
        <v>4531</v>
      </c>
      <c r="O2251" s="322" t="s">
        <v>4923</v>
      </c>
      <c r="P2251" s="308" t="s">
        <v>701</v>
      </c>
      <c r="Q2251" s="309">
        <v>2029.8</v>
      </c>
      <c r="R2251" s="256">
        <v>41970</v>
      </c>
      <c r="S2251" s="229">
        <v>2029.8</v>
      </c>
      <c r="T2251" s="217">
        <f t="shared" si="70"/>
        <v>0</v>
      </c>
      <c r="U2251" s="20" t="s">
        <v>5000</v>
      </c>
    </row>
    <row r="2252" spans="1:21" x14ac:dyDescent="0.25">
      <c r="A2252" s="192">
        <v>41971</v>
      </c>
      <c r="B2252" s="193">
        <v>4646</v>
      </c>
      <c r="C2252" s="322" t="s">
        <v>4923</v>
      </c>
      <c r="D2252" s="199" t="s">
        <v>6616</v>
      </c>
      <c r="E2252" s="238">
        <v>1680</v>
      </c>
      <c r="F2252" s="412">
        <v>41979</v>
      </c>
      <c r="G2252" s="40">
        <v>1680</v>
      </c>
      <c r="H2252" s="217">
        <f t="shared" si="68"/>
        <v>0</v>
      </c>
      <c r="I2252" s="36" t="s">
        <v>5251</v>
      </c>
      <c r="J2252" s="21"/>
      <c r="K2252" s="21"/>
      <c r="M2252" s="192">
        <v>41972</v>
      </c>
      <c r="N2252" s="193">
        <v>4747</v>
      </c>
      <c r="O2252" s="322" t="s">
        <v>4923</v>
      </c>
      <c r="P2252" s="308" t="s">
        <v>701</v>
      </c>
      <c r="Q2252" s="309">
        <v>2417.4</v>
      </c>
      <c r="R2252" s="412">
        <v>41974</v>
      </c>
      <c r="S2252" s="219">
        <v>2417.4</v>
      </c>
      <c r="T2252" s="217">
        <f t="shared" si="70"/>
        <v>0</v>
      </c>
      <c r="U2252" s="20" t="s">
        <v>5000</v>
      </c>
    </row>
    <row r="2253" spans="1:21" x14ac:dyDescent="0.25">
      <c r="A2253" s="192">
        <v>41971</v>
      </c>
      <c r="B2253" s="193">
        <v>4647</v>
      </c>
      <c r="C2253" s="322" t="s">
        <v>4923</v>
      </c>
      <c r="D2253" s="199" t="s">
        <v>338</v>
      </c>
      <c r="E2253" s="238">
        <v>408</v>
      </c>
      <c r="F2253" s="256">
        <v>41971</v>
      </c>
      <c r="G2253" s="34">
        <v>408</v>
      </c>
      <c r="H2253" s="217">
        <f t="shared" si="68"/>
        <v>0</v>
      </c>
      <c r="I2253" s="36" t="s">
        <v>5251</v>
      </c>
      <c r="J2253" s="21"/>
      <c r="K2253" s="21"/>
      <c r="M2253" s="192">
        <v>41960</v>
      </c>
      <c r="N2253" s="193">
        <v>3727</v>
      </c>
      <c r="O2253" s="324" t="s">
        <v>4923</v>
      </c>
      <c r="P2253" s="20" t="s">
        <v>441</v>
      </c>
      <c r="Q2253" s="213">
        <v>2187.9</v>
      </c>
      <c r="R2253" s="256">
        <v>41960</v>
      </c>
      <c r="S2253" s="229">
        <v>2187.9</v>
      </c>
      <c r="T2253" s="217">
        <f t="shared" si="70"/>
        <v>0</v>
      </c>
      <c r="U2253" s="190" t="s">
        <v>5251</v>
      </c>
    </row>
    <row r="2254" spans="1:21" x14ac:dyDescent="0.25">
      <c r="A2254" s="192">
        <v>41971</v>
      </c>
      <c r="B2254" s="193">
        <v>4648</v>
      </c>
      <c r="C2254" s="322" t="s">
        <v>4923</v>
      </c>
      <c r="D2254" s="199" t="s">
        <v>2183</v>
      </c>
      <c r="E2254" s="238">
        <v>1247</v>
      </c>
      <c r="F2254" s="256">
        <v>41971</v>
      </c>
      <c r="G2254" s="34">
        <v>1247</v>
      </c>
      <c r="H2254" s="217">
        <f t="shared" si="68"/>
        <v>0</v>
      </c>
      <c r="I2254" s="36" t="s">
        <v>5251</v>
      </c>
      <c r="J2254" s="21"/>
      <c r="K2254" s="21"/>
      <c r="M2254" s="192">
        <v>41971</v>
      </c>
      <c r="N2254" s="193">
        <v>4650</v>
      </c>
      <c r="O2254" s="322" t="s">
        <v>4923</v>
      </c>
      <c r="P2254" s="199" t="s">
        <v>441</v>
      </c>
      <c r="Q2254" s="238">
        <v>1795.2</v>
      </c>
      <c r="R2254" s="256">
        <v>41971</v>
      </c>
      <c r="S2254" s="34">
        <v>1795.2</v>
      </c>
      <c r="T2254" s="217">
        <f t="shared" si="70"/>
        <v>0</v>
      </c>
      <c r="U2254" s="36" t="s">
        <v>5251</v>
      </c>
    </row>
    <row r="2255" spans="1:21" x14ac:dyDescent="0.25">
      <c r="A2255" s="192">
        <v>41971</v>
      </c>
      <c r="B2255" s="193">
        <v>4649</v>
      </c>
      <c r="C2255" s="322" t="s">
        <v>4923</v>
      </c>
      <c r="D2255" s="199" t="s">
        <v>4652</v>
      </c>
      <c r="E2255" s="238">
        <v>2943</v>
      </c>
      <c r="F2255" s="256">
        <v>41971</v>
      </c>
      <c r="G2255" s="34">
        <v>2943</v>
      </c>
      <c r="H2255" s="217">
        <f t="shared" si="68"/>
        <v>0</v>
      </c>
      <c r="I2255" s="36" t="s">
        <v>5251</v>
      </c>
      <c r="J2255" s="21"/>
      <c r="K2255" s="21"/>
      <c r="M2255" s="192">
        <v>41948</v>
      </c>
      <c r="N2255" s="193">
        <v>2747</v>
      </c>
      <c r="O2255" s="324" t="s">
        <v>4923</v>
      </c>
      <c r="P2255" s="308" t="s">
        <v>386</v>
      </c>
      <c r="Q2255" s="309">
        <v>1927.8</v>
      </c>
      <c r="R2255" s="256">
        <v>41948</v>
      </c>
      <c r="S2255" s="42">
        <v>1927.8</v>
      </c>
      <c r="T2255" s="217">
        <f t="shared" si="70"/>
        <v>0</v>
      </c>
      <c r="U2255" s="190" t="s">
        <v>492</v>
      </c>
    </row>
    <row r="2256" spans="1:21" x14ac:dyDescent="0.25">
      <c r="A2256" s="192">
        <v>41971</v>
      </c>
      <c r="B2256" s="193">
        <v>4650</v>
      </c>
      <c r="C2256" s="322" t="s">
        <v>4923</v>
      </c>
      <c r="D2256" s="199" t="s">
        <v>441</v>
      </c>
      <c r="E2256" s="238">
        <v>1795.2</v>
      </c>
      <c r="F2256" s="256">
        <v>41971</v>
      </c>
      <c r="G2256" s="34">
        <v>1795.2</v>
      </c>
      <c r="H2256" s="217">
        <f t="shared" si="68"/>
        <v>0</v>
      </c>
      <c r="I2256" s="36" t="s">
        <v>5251</v>
      </c>
      <c r="J2256" s="21"/>
      <c r="K2256" s="21"/>
      <c r="M2256" s="192">
        <v>41954</v>
      </c>
      <c r="N2256" s="193">
        <v>3225</v>
      </c>
      <c r="O2256" s="324" t="s">
        <v>4923</v>
      </c>
      <c r="P2256" s="20" t="s">
        <v>386</v>
      </c>
      <c r="Q2256" s="213">
        <v>2264.4</v>
      </c>
      <c r="R2256" s="256">
        <v>41954</v>
      </c>
      <c r="S2256" s="42">
        <v>2264.4</v>
      </c>
      <c r="T2256" s="217">
        <f t="shared" si="70"/>
        <v>0</v>
      </c>
      <c r="U2256" s="190" t="s">
        <v>4995</v>
      </c>
    </row>
    <row r="2257" spans="1:21" x14ac:dyDescent="0.25">
      <c r="A2257" s="192">
        <v>41971</v>
      </c>
      <c r="B2257" s="193">
        <v>4651</v>
      </c>
      <c r="C2257" s="322" t="s">
        <v>4923</v>
      </c>
      <c r="D2257" s="199" t="s">
        <v>5004</v>
      </c>
      <c r="E2257" s="238">
        <v>9794.4</v>
      </c>
      <c r="F2257" s="256">
        <v>41971</v>
      </c>
      <c r="G2257" s="34">
        <v>9794.4</v>
      </c>
      <c r="H2257" s="217">
        <f t="shared" si="68"/>
        <v>0</v>
      </c>
      <c r="I2257" s="36" t="s">
        <v>4993</v>
      </c>
      <c r="J2257" s="21"/>
      <c r="K2257" s="21"/>
      <c r="M2257" s="192">
        <v>41962</v>
      </c>
      <c r="N2257" s="193">
        <v>3869</v>
      </c>
      <c r="O2257" s="324" t="s">
        <v>4923</v>
      </c>
      <c r="P2257" s="308" t="s">
        <v>386</v>
      </c>
      <c r="Q2257" s="309">
        <v>2284.8000000000002</v>
      </c>
      <c r="R2257" s="256">
        <v>41962</v>
      </c>
      <c r="S2257" s="229">
        <v>2284.8000000000002</v>
      </c>
      <c r="T2257" s="217">
        <f t="shared" si="70"/>
        <v>0</v>
      </c>
      <c r="U2257" s="20" t="s">
        <v>5000</v>
      </c>
    </row>
    <row r="2258" spans="1:21" x14ac:dyDescent="0.25">
      <c r="A2258" s="192">
        <v>41971</v>
      </c>
      <c r="B2258" s="193">
        <v>4652</v>
      </c>
      <c r="C2258" s="322" t="s">
        <v>4923</v>
      </c>
      <c r="D2258" s="199" t="s">
        <v>25</v>
      </c>
      <c r="E2258" s="238">
        <v>6027</v>
      </c>
      <c r="F2258" s="256">
        <v>41971</v>
      </c>
      <c r="G2258" s="34">
        <v>6027</v>
      </c>
      <c r="H2258" s="217">
        <f t="shared" si="68"/>
        <v>0</v>
      </c>
      <c r="I2258" s="36" t="s">
        <v>4993</v>
      </c>
      <c r="J2258" s="21"/>
      <c r="K2258" s="21"/>
      <c r="M2258" s="192">
        <v>41967</v>
      </c>
      <c r="N2258" s="193">
        <v>4321</v>
      </c>
      <c r="O2258" s="322" t="s">
        <v>4923</v>
      </c>
      <c r="P2258" s="308" t="s">
        <v>386</v>
      </c>
      <c r="Q2258" s="309">
        <v>1953.3</v>
      </c>
      <c r="R2258" s="256">
        <v>41968</v>
      </c>
      <c r="S2258" s="42">
        <v>1953.3</v>
      </c>
      <c r="T2258" s="217">
        <f t="shared" si="70"/>
        <v>0</v>
      </c>
      <c r="U2258" s="190" t="s">
        <v>5000</v>
      </c>
    </row>
    <row r="2259" spans="1:21" x14ac:dyDescent="0.25">
      <c r="A2259" s="192">
        <v>41971</v>
      </c>
      <c r="B2259" s="193">
        <v>4653</v>
      </c>
      <c r="C2259" s="322" t="s">
        <v>4923</v>
      </c>
      <c r="D2259" s="199" t="s">
        <v>62</v>
      </c>
      <c r="E2259" s="238">
        <v>22338.6</v>
      </c>
      <c r="F2259" s="256">
        <v>41971</v>
      </c>
      <c r="G2259" s="34">
        <v>22338.6</v>
      </c>
      <c r="H2259" s="217">
        <f t="shared" si="68"/>
        <v>0</v>
      </c>
      <c r="I2259" s="36" t="s">
        <v>4993</v>
      </c>
      <c r="J2259" s="21"/>
      <c r="K2259" s="21"/>
      <c r="M2259" s="192">
        <v>41944</v>
      </c>
      <c r="N2259" s="193">
        <v>2415</v>
      </c>
      <c r="O2259" s="324" t="s">
        <v>4923</v>
      </c>
      <c r="P2259" s="20" t="s">
        <v>1040</v>
      </c>
      <c r="Q2259" s="213">
        <v>1662.6</v>
      </c>
      <c r="R2259" s="256">
        <v>41944</v>
      </c>
      <c r="S2259" s="42">
        <v>1662.6</v>
      </c>
      <c r="T2259" s="77">
        <f t="shared" si="70"/>
        <v>0</v>
      </c>
      <c r="U2259" s="190" t="s">
        <v>5010</v>
      </c>
    </row>
    <row r="2260" spans="1:21" x14ac:dyDescent="0.25">
      <c r="A2260" s="192">
        <v>41971</v>
      </c>
      <c r="B2260" s="193">
        <v>4654</v>
      </c>
      <c r="C2260" s="322" t="s">
        <v>4923</v>
      </c>
      <c r="D2260" s="199" t="s">
        <v>11</v>
      </c>
      <c r="E2260" s="238">
        <v>62961.2</v>
      </c>
      <c r="F2260" s="428" t="s">
        <v>6767</v>
      </c>
      <c r="G2260" s="40">
        <f>36065.6+26895.6</f>
        <v>62961.2</v>
      </c>
      <c r="H2260" s="217">
        <f t="shared" si="68"/>
        <v>0</v>
      </c>
      <c r="I2260" s="36" t="s">
        <v>4993</v>
      </c>
      <c r="J2260" s="21"/>
      <c r="K2260" s="21"/>
      <c r="M2260" s="192">
        <v>41947</v>
      </c>
      <c r="N2260" s="193">
        <v>2669</v>
      </c>
      <c r="O2260" s="324" t="s">
        <v>4923</v>
      </c>
      <c r="P2260" s="661" t="s">
        <v>1040</v>
      </c>
      <c r="Q2260" s="309">
        <v>1963.5</v>
      </c>
      <c r="R2260" s="256">
        <v>41947</v>
      </c>
      <c r="S2260" s="42">
        <v>1963.5</v>
      </c>
      <c r="T2260" s="217">
        <f t="shared" si="70"/>
        <v>0</v>
      </c>
      <c r="U2260" s="50" t="s">
        <v>5251</v>
      </c>
    </row>
    <row r="2261" spans="1:21" x14ac:dyDescent="0.25">
      <c r="A2261" s="192">
        <v>41971</v>
      </c>
      <c r="B2261" s="193">
        <v>4655</v>
      </c>
      <c r="C2261" s="322" t="s">
        <v>4923</v>
      </c>
      <c r="D2261" s="199" t="s">
        <v>287</v>
      </c>
      <c r="E2261" s="238">
        <v>2999.9</v>
      </c>
      <c r="F2261" s="256">
        <v>41971</v>
      </c>
      <c r="G2261" s="34">
        <v>2999.9</v>
      </c>
      <c r="H2261" s="217">
        <f t="shared" si="68"/>
        <v>0</v>
      </c>
      <c r="I2261" s="36" t="s">
        <v>5251</v>
      </c>
      <c r="J2261" s="21"/>
      <c r="K2261" s="21"/>
      <c r="M2261" s="192">
        <v>41951</v>
      </c>
      <c r="N2261" s="193">
        <v>3028</v>
      </c>
      <c r="O2261" s="324" t="s">
        <v>4923</v>
      </c>
      <c r="P2261" s="20" t="s">
        <v>1040</v>
      </c>
      <c r="Q2261" s="213">
        <v>1769.7</v>
      </c>
      <c r="R2261" s="256">
        <v>41951</v>
      </c>
      <c r="S2261" s="42">
        <v>1769.7</v>
      </c>
      <c r="T2261" s="217">
        <f t="shared" si="70"/>
        <v>0</v>
      </c>
      <c r="U2261" s="20" t="s">
        <v>5000</v>
      </c>
    </row>
    <row r="2262" spans="1:21" x14ac:dyDescent="0.25">
      <c r="A2262" s="192">
        <v>41971</v>
      </c>
      <c r="B2262" s="193">
        <v>4656</v>
      </c>
      <c r="C2262" s="322" t="s">
        <v>4923</v>
      </c>
      <c r="D2262" s="199" t="s">
        <v>790</v>
      </c>
      <c r="E2262" s="238">
        <v>4671.8999999999996</v>
      </c>
      <c r="F2262" s="256">
        <v>41971</v>
      </c>
      <c r="G2262" s="34">
        <v>4671.8999999999996</v>
      </c>
      <c r="H2262" s="217">
        <f t="shared" si="68"/>
        <v>0</v>
      </c>
      <c r="I2262" s="36" t="s">
        <v>4992</v>
      </c>
      <c r="J2262" s="21"/>
      <c r="K2262" s="21"/>
      <c r="M2262" s="192">
        <v>41954</v>
      </c>
      <c r="N2262" s="193">
        <v>3255</v>
      </c>
      <c r="O2262" s="324" t="s">
        <v>4923</v>
      </c>
      <c r="P2262" s="20" t="s">
        <v>1040</v>
      </c>
      <c r="Q2262" s="213">
        <v>2380.8000000000002</v>
      </c>
      <c r="R2262" s="256">
        <v>41955</v>
      </c>
      <c r="S2262" s="42">
        <v>2380.8000000000002</v>
      </c>
      <c r="T2262" s="217">
        <f t="shared" si="70"/>
        <v>0</v>
      </c>
      <c r="U2262" s="190" t="s">
        <v>5000</v>
      </c>
    </row>
    <row r="2263" spans="1:21" x14ac:dyDescent="0.25">
      <c r="A2263" s="192">
        <v>41971</v>
      </c>
      <c r="B2263" s="193">
        <v>4657</v>
      </c>
      <c r="C2263" s="322" t="s">
        <v>4923</v>
      </c>
      <c r="D2263" s="199" t="s">
        <v>494</v>
      </c>
      <c r="E2263" s="238">
        <v>3335</v>
      </c>
      <c r="F2263" s="256">
        <v>41971</v>
      </c>
      <c r="G2263" s="34">
        <v>3335</v>
      </c>
      <c r="H2263" s="217">
        <f t="shared" si="68"/>
        <v>0</v>
      </c>
      <c r="I2263" s="36" t="s">
        <v>5000</v>
      </c>
      <c r="J2263" s="21"/>
      <c r="K2263" s="21"/>
      <c r="M2263" s="192">
        <v>41956</v>
      </c>
      <c r="N2263" s="193">
        <v>3392</v>
      </c>
      <c r="O2263" s="324" t="s">
        <v>4923</v>
      </c>
      <c r="P2263" s="20" t="s">
        <v>1040</v>
      </c>
      <c r="Q2263" s="213">
        <v>1871.7</v>
      </c>
      <c r="R2263" s="256">
        <v>41956</v>
      </c>
      <c r="S2263" s="42">
        <v>1871.7</v>
      </c>
      <c r="T2263" s="217">
        <f t="shared" si="70"/>
        <v>0</v>
      </c>
      <c r="U2263" s="190" t="s">
        <v>4992</v>
      </c>
    </row>
    <row r="2264" spans="1:21" x14ac:dyDescent="0.25">
      <c r="A2264" s="192">
        <v>41971</v>
      </c>
      <c r="B2264" s="193">
        <v>4658</v>
      </c>
      <c r="C2264" s="322" t="s">
        <v>4923</v>
      </c>
      <c r="D2264" s="199" t="s">
        <v>52</v>
      </c>
      <c r="E2264" s="238">
        <v>892.5</v>
      </c>
      <c r="F2264" s="256">
        <v>41971</v>
      </c>
      <c r="G2264" s="34">
        <v>892.5</v>
      </c>
      <c r="H2264" s="217">
        <f t="shared" si="68"/>
        <v>0</v>
      </c>
      <c r="I2264" s="36" t="s">
        <v>5000</v>
      </c>
      <c r="J2264" s="21"/>
      <c r="K2264" s="21"/>
      <c r="M2264" s="192">
        <v>41961</v>
      </c>
      <c r="N2264" s="193">
        <v>3809</v>
      </c>
      <c r="O2264" s="324" t="s">
        <v>4923</v>
      </c>
      <c r="P2264" s="308" t="s">
        <v>1040</v>
      </c>
      <c r="Q2264" s="309">
        <v>2162.4</v>
      </c>
      <c r="R2264" s="256">
        <v>41961</v>
      </c>
      <c r="S2264" s="229">
        <v>2162.4</v>
      </c>
      <c r="T2264" s="217">
        <f t="shared" si="70"/>
        <v>0</v>
      </c>
      <c r="U2264" s="190" t="s">
        <v>5000</v>
      </c>
    </row>
    <row r="2265" spans="1:21" x14ac:dyDescent="0.25">
      <c r="A2265" s="192">
        <v>41971</v>
      </c>
      <c r="B2265" s="193">
        <v>4659</v>
      </c>
      <c r="C2265" s="322" t="s">
        <v>4923</v>
      </c>
      <c r="D2265" s="199" t="s">
        <v>6120</v>
      </c>
      <c r="E2265" s="238">
        <v>4200</v>
      </c>
      <c r="F2265" s="412">
        <v>41976</v>
      </c>
      <c r="G2265" s="40">
        <v>4200</v>
      </c>
      <c r="H2265" s="217">
        <f t="shared" si="68"/>
        <v>0</v>
      </c>
      <c r="I2265" s="36" t="s">
        <v>5000</v>
      </c>
      <c r="J2265" s="21"/>
      <c r="K2265" s="21"/>
      <c r="M2265" s="192">
        <v>41968</v>
      </c>
      <c r="N2265" s="193">
        <v>4378</v>
      </c>
      <c r="O2265" s="322" t="s">
        <v>4923</v>
      </c>
      <c r="P2265" s="308" t="s">
        <v>1040</v>
      </c>
      <c r="Q2265" s="309">
        <v>2009.4</v>
      </c>
      <c r="R2265" s="256">
        <v>41968</v>
      </c>
      <c r="S2265" s="34">
        <v>2009.4</v>
      </c>
      <c r="T2265" s="217">
        <f t="shared" si="70"/>
        <v>0</v>
      </c>
      <c r="U2265" s="32" t="s">
        <v>5251</v>
      </c>
    </row>
    <row r="2266" spans="1:21" x14ac:dyDescent="0.25">
      <c r="A2266" s="192">
        <v>41971</v>
      </c>
      <c r="B2266" s="193">
        <v>4660</v>
      </c>
      <c r="C2266" s="322" t="s">
        <v>4923</v>
      </c>
      <c r="D2266" s="199" t="s">
        <v>1202</v>
      </c>
      <c r="E2266" s="238">
        <v>120.6</v>
      </c>
      <c r="F2266" s="256">
        <v>41971</v>
      </c>
      <c r="G2266" s="34">
        <v>120.6</v>
      </c>
      <c r="H2266" s="217">
        <f t="shared" si="68"/>
        <v>0</v>
      </c>
      <c r="I2266" s="36" t="s">
        <v>5000</v>
      </c>
      <c r="J2266" s="21"/>
      <c r="K2266" s="21"/>
      <c r="M2266" s="192">
        <v>41970</v>
      </c>
      <c r="N2266" s="193">
        <v>4552</v>
      </c>
      <c r="O2266" s="322" t="s">
        <v>4923</v>
      </c>
      <c r="P2266" s="308" t="s">
        <v>1040</v>
      </c>
      <c r="Q2266" s="309">
        <v>2096.1</v>
      </c>
      <c r="R2266" s="256">
        <v>41970</v>
      </c>
      <c r="S2266" s="229">
        <v>2096.1</v>
      </c>
      <c r="T2266" s="217">
        <f t="shared" si="70"/>
        <v>0</v>
      </c>
      <c r="U2266" s="20" t="s">
        <v>5251</v>
      </c>
    </row>
    <row r="2267" spans="1:21" x14ac:dyDescent="0.25">
      <c r="A2267" s="192">
        <v>41971</v>
      </c>
      <c r="B2267" s="193">
        <v>4661</v>
      </c>
      <c r="C2267" s="322" t="s">
        <v>4923</v>
      </c>
      <c r="D2267" s="199" t="s">
        <v>28</v>
      </c>
      <c r="E2267" s="238">
        <v>4732.8</v>
      </c>
      <c r="F2267" s="256">
        <v>41971</v>
      </c>
      <c r="G2267" s="34">
        <v>4732.8</v>
      </c>
      <c r="H2267" s="217">
        <f t="shared" si="68"/>
        <v>0</v>
      </c>
      <c r="I2267" s="36" t="s">
        <v>4992</v>
      </c>
      <c r="J2267" s="21"/>
      <c r="K2267" s="21"/>
      <c r="M2267" s="192">
        <v>41944</v>
      </c>
      <c r="N2267" s="193">
        <v>2452</v>
      </c>
      <c r="O2267" s="324" t="s">
        <v>4923</v>
      </c>
      <c r="P2267" s="308" t="s">
        <v>969</v>
      </c>
      <c r="Q2267" s="309">
        <v>1790.1</v>
      </c>
      <c r="R2267" s="256">
        <v>41946</v>
      </c>
      <c r="S2267" s="42">
        <v>1790.1</v>
      </c>
      <c r="T2267" s="77">
        <f t="shared" si="70"/>
        <v>0</v>
      </c>
      <c r="U2267" s="190" t="s">
        <v>4992</v>
      </c>
    </row>
    <row r="2268" spans="1:21" x14ac:dyDescent="0.25">
      <c r="A2268" s="192">
        <v>41971</v>
      </c>
      <c r="B2268" s="193">
        <v>4662</v>
      </c>
      <c r="C2268" s="322" t="s">
        <v>4923</v>
      </c>
      <c r="D2268" s="199" t="s">
        <v>4663</v>
      </c>
      <c r="E2268" s="238">
        <v>36093.199999999997</v>
      </c>
      <c r="F2268" s="256">
        <v>41971</v>
      </c>
      <c r="G2268" s="34">
        <v>36093.199999999997</v>
      </c>
      <c r="H2268" s="217">
        <f t="shared" si="68"/>
        <v>0</v>
      </c>
      <c r="I2268" s="36" t="s">
        <v>4992</v>
      </c>
      <c r="J2268" s="21"/>
      <c r="K2268" s="21"/>
      <c r="M2268" s="192">
        <v>41944</v>
      </c>
      <c r="N2268" s="193">
        <v>2457</v>
      </c>
      <c r="O2268" s="324" t="s">
        <v>4923</v>
      </c>
      <c r="P2268" s="308" t="s">
        <v>136</v>
      </c>
      <c r="Q2268" s="309">
        <v>2004.5</v>
      </c>
      <c r="R2268" s="256">
        <v>41944</v>
      </c>
      <c r="S2268" s="42">
        <v>2004.5</v>
      </c>
      <c r="T2268" s="77">
        <f t="shared" si="70"/>
        <v>0</v>
      </c>
      <c r="U2268" s="190" t="s">
        <v>4992</v>
      </c>
    </row>
    <row r="2269" spans="1:21" x14ac:dyDescent="0.25">
      <c r="A2269" s="192">
        <v>41971</v>
      </c>
      <c r="B2269" s="193">
        <v>4663</v>
      </c>
      <c r="C2269" s="322" t="s">
        <v>4923</v>
      </c>
      <c r="D2269" s="199" t="s">
        <v>2385</v>
      </c>
      <c r="E2269" s="238">
        <v>16211.2</v>
      </c>
      <c r="F2269" s="256">
        <v>41971</v>
      </c>
      <c r="G2269" s="34">
        <v>16211.2</v>
      </c>
      <c r="H2269" s="217">
        <f t="shared" si="68"/>
        <v>0</v>
      </c>
      <c r="I2269" s="36" t="s">
        <v>4992</v>
      </c>
      <c r="J2269" s="21"/>
      <c r="K2269" s="21"/>
      <c r="M2269" s="192">
        <v>41944</v>
      </c>
      <c r="N2269" s="193">
        <v>2483</v>
      </c>
      <c r="O2269" s="324" t="s">
        <v>4923</v>
      </c>
      <c r="P2269" s="308" t="s">
        <v>136</v>
      </c>
      <c r="Q2269" s="309">
        <v>5108.8</v>
      </c>
      <c r="R2269" s="256">
        <v>41944</v>
      </c>
      <c r="S2269" s="42">
        <v>5108.8</v>
      </c>
      <c r="T2269" s="77">
        <f t="shared" si="70"/>
        <v>0</v>
      </c>
      <c r="U2269" s="20" t="s">
        <v>4992</v>
      </c>
    </row>
    <row r="2270" spans="1:21" x14ac:dyDescent="0.25">
      <c r="A2270" s="192">
        <v>41971</v>
      </c>
      <c r="B2270" s="193">
        <v>4664</v>
      </c>
      <c r="C2270" s="322" t="s">
        <v>4923</v>
      </c>
      <c r="D2270" s="199" t="s">
        <v>2578</v>
      </c>
      <c r="E2270" s="238">
        <v>4508.3999999999996</v>
      </c>
      <c r="F2270" s="256">
        <v>41971</v>
      </c>
      <c r="G2270" s="34">
        <v>4508.3999999999996</v>
      </c>
      <c r="H2270" s="217">
        <f t="shared" si="68"/>
        <v>0</v>
      </c>
      <c r="I2270" s="36" t="s">
        <v>4992</v>
      </c>
      <c r="J2270" s="21"/>
      <c r="K2270" s="21"/>
      <c r="M2270" s="192">
        <v>41947</v>
      </c>
      <c r="N2270" s="193">
        <v>2654</v>
      </c>
      <c r="O2270" s="324" t="s">
        <v>4923</v>
      </c>
      <c r="P2270" s="661" t="s">
        <v>136</v>
      </c>
      <c r="Q2270" s="309">
        <v>1880.8</v>
      </c>
      <c r="R2270" s="256">
        <v>41947</v>
      </c>
      <c r="S2270" s="42">
        <v>1880.8</v>
      </c>
      <c r="T2270" s="217">
        <f t="shared" si="70"/>
        <v>0</v>
      </c>
      <c r="U2270" s="50" t="s">
        <v>4992</v>
      </c>
    </row>
    <row r="2271" spans="1:21" x14ac:dyDescent="0.25">
      <c r="A2271" s="192">
        <v>41971</v>
      </c>
      <c r="B2271" s="193">
        <v>4665</v>
      </c>
      <c r="C2271" s="322" t="s">
        <v>4923</v>
      </c>
      <c r="D2271" s="308" t="s">
        <v>129</v>
      </c>
      <c r="E2271" s="309">
        <v>2080.6999999999998</v>
      </c>
      <c r="F2271" s="256">
        <v>41971</v>
      </c>
      <c r="G2271" s="229">
        <v>2080.6999999999998</v>
      </c>
      <c r="H2271" s="217">
        <f t="shared" si="68"/>
        <v>0</v>
      </c>
      <c r="I2271" s="20" t="s">
        <v>4992</v>
      </c>
      <c r="J2271" s="21"/>
      <c r="K2271" s="21"/>
      <c r="M2271" s="192">
        <v>41948</v>
      </c>
      <c r="N2271" s="193">
        <v>2745</v>
      </c>
      <c r="O2271" s="324" t="s">
        <v>4923</v>
      </c>
      <c r="P2271" s="308" t="s">
        <v>136</v>
      </c>
      <c r="Q2271" s="309">
        <v>623</v>
      </c>
      <c r="R2271" s="412">
        <v>41948</v>
      </c>
      <c r="S2271" s="42">
        <v>623</v>
      </c>
      <c r="T2271" s="217">
        <f t="shared" si="70"/>
        <v>0</v>
      </c>
      <c r="U2271" s="190" t="s">
        <v>4992</v>
      </c>
    </row>
    <row r="2272" spans="1:21" x14ac:dyDescent="0.25">
      <c r="A2272" s="192">
        <v>41971</v>
      </c>
      <c r="B2272" s="193">
        <v>4666</v>
      </c>
      <c r="C2272" s="322" t="s">
        <v>4923</v>
      </c>
      <c r="D2272" s="308" t="s">
        <v>2385</v>
      </c>
      <c r="E2272" s="309">
        <v>1296.8</v>
      </c>
      <c r="F2272" s="256">
        <v>41971</v>
      </c>
      <c r="G2272" s="229">
        <v>1296.8</v>
      </c>
      <c r="H2272" s="217">
        <f t="shared" si="68"/>
        <v>0</v>
      </c>
      <c r="I2272" s="20" t="s">
        <v>4992</v>
      </c>
      <c r="J2272" s="21"/>
      <c r="K2272" s="21"/>
      <c r="M2272" s="192">
        <v>41950</v>
      </c>
      <c r="N2272" s="193">
        <v>2940</v>
      </c>
      <c r="O2272" s="324" t="s">
        <v>4923</v>
      </c>
      <c r="P2272" s="308" t="s">
        <v>136</v>
      </c>
      <c r="Q2272" s="309">
        <v>3073.6</v>
      </c>
      <c r="R2272" s="256">
        <v>41950</v>
      </c>
      <c r="S2272" s="229">
        <v>3073.6</v>
      </c>
      <c r="T2272" s="217">
        <f t="shared" si="70"/>
        <v>0</v>
      </c>
      <c r="U2272" s="20" t="s">
        <v>4992</v>
      </c>
    </row>
    <row r="2273" spans="1:21" x14ac:dyDescent="0.25">
      <c r="A2273" s="192">
        <v>41971</v>
      </c>
      <c r="B2273" s="193">
        <v>4667</v>
      </c>
      <c r="C2273" s="322" t="s">
        <v>4923</v>
      </c>
      <c r="D2273" s="308" t="s">
        <v>4918</v>
      </c>
      <c r="E2273" s="309">
        <v>7736.4</v>
      </c>
      <c r="F2273" s="256">
        <v>41972</v>
      </c>
      <c r="G2273" s="229">
        <v>7736.4</v>
      </c>
      <c r="H2273" s="217">
        <f t="shared" si="68"/>
        <v>0</v>
      </c>
      <c r="I2273" s="20" t="s">
        <v>4992</v>
      </c>
      <c r="J2273" s="21"/>
      <c r="K2273" s="21"/>
      <c r="M2273" s="192">
        <v>41952</v>
      </c>
      <c r="N2273" s="193">
        <v>3062</v>
      </c>
      <c r="O2273" s="324" t="s">
        <v>4923</v>
      </c>
      <c r="P2273" s="20" t="s">
        <v>136</v>
      </c>
      <c r="Q2273" s="213">
        <v>2501.1999999999998</v>
      </c>
      <c r="R2273" s="256" t="s">
        <v>6661</v>
      </c>
      <c r="S2273" s="42">
        <v>2501.1999999999998</v>
      </c>
      <c r="T2273" s="217">
        <f t="shared" si="70"/>
        <v>0</v>
      </c>
      <c r="U2273" s="190" t="s">
        <v>4992</v>
      </c>
    </row>
    <row r="2274" spans="1:21" x14ac:dyDescent="0.25">
      <c r="A2274" s="192">
        <v>41971</v>
      </c>
      <c r="B2274" s="193">
        <v>4668</v>
      </c>
      <c r="C2274" s="322" t="s">
        <v>4923</v>
      </c>
      <c r="D2274" s="308" t="s">
        <v>4234</v>
      </c>
      <c r="E2274" s="309">
        <v>2418.5</v>
      </c>
      <c r="F2274" s="256">
        <v>41971</v>
      </c>
      <c r="G2274" s="229">
        <v>2418.5</v>
      </c>
      <c r="H2274" s="217">
        <f t="shared" si="68"/>
        <v>0</v>
      </c>
      <c r="I2274" s="20" t="s">
        <v>4992</v>
      </c>
      <c r="J2274" s="21"/>
      <c r="K2274" s="21"/>
      <c r="M2274" s="192">
        <v>41952</v>
      </c>
      <c r="N2274" s="193">
        <v>3099</v>
      </c>
      <c r="O2274" s="324" t="s">
        <v>4923</v>
      </c>
      <c r="P2274" s="20" t="s">
        <v>136</v>
      </c>
      <c r="Q2274" s="213">
        <v>2262</v>
      </c>
      <c r="R2274" s="256" t="s">
        <v>6664</v>
      </c>
      <c r="S2274" s="42">
        <v>2262</v>
      </c>
      <c r="T2274" s="217">
        <f t="shared" si="70"/>
        <v>0</v>
      </c>
      <c r="U2274" s="190" t="s">
        <v>4992</v>
      </c>
    </row>
    <row r="2275" spans="1:21" x14ac:dyDescent="0.25">
      <c r="A2275" s="192">
        <v>41971</v>
      </c>
      <c r="B2275" s="193">
        <v>4669</v>
      </c>
      <c r="C2275" s="322" t="s">
        <v>4923</v>
      </c>
      <c r="D2275" s="308" t="s">
        <v>1693</v>
      </c>
      <c r="E2275" s="309">
        <v>5940</v>
      </c>
      <c r="F2275" s="256">
        <v>41971</v>
      </c>
      <c r="G2275" s="229">
        <v>5940</v>
      </c>
      <c r="H2275" s="217">
        <f t="shared" si="68"/>
        <v>0</v>
      </c>
      <c r="I2275" s="20" t="s">
        <v>4992</v>
      </c>
      <c r="J2275" s="21"/>
      <c r="K2275" s="21"/>
      <c r="M2275" s="192">
        <v>41953</v>
      </c>
      <c r="N2275" s="193">
        <v>3179</v>
      </c>
      <c r="O2275" s="324" t="s">
        <v>4923</v>
      </c>
      <c r="P2275" s="20" t="s">
        <v>136</v>
      </c>
      <c r="Q2275" s="213">
        <v>725</v>
      </c>
      <c r="R2275" s="256">
        <v>41953</v>
      </c>
      <c r="S2275" s="42">
        <v>725</v>
      </c>
      <c r="T2275" s="217">
        <f t="shared" si="70"/>
        <v>0</v>
      </c>
      <c r="U2275" s="190" t="s">
        <v>4992</v>
      </c>
    </row>
    <row r="2276" spans="1:21" x14ac:dyDescent="0.25">
      <c r="A2276" s="192">
        <v>41971</v>
      </c>
      <c r="B2276" s="193">
        <v>4670</v>
      </c>
      <c r="C2276" s="322" t="s">
        <v>4923</v>
      </c>
      <c r="D2276" s="308" t="s">
        <v>855</v>
      </c>
      <c r="E2276" s="309">
        <v>14182</v>
      </c>
      <c r="F2276" s="256">
        <v>41973</v>
      </c>
      <c r="G2276" s="229">
        <v>14182</v>
      </c>
      <c r="H2276" s="217">
        <f t="shared" si="68"/>
        <v>0</v>
      </c>
      <c r="I2276" s="20" t="s">
        <v>6049</v>
      </c>
      <c r="J2276" s="21"/>
      <c r="K2276" s="21"/>
      <c r="M2276" s="192">
        <v>41954</v>
      </c>
      <c r="N2276" s="193">
        <v>3253</v>
      </c>
      <c r="O2276" s="324" t="s">
        <v>4923</v>
      </c>
      <c r="P2276" s="20" t="s">
        <v>136</v>
      </c>
      <c r="Q2276" s="213">
        <v>1018.8</v>
      </c>
      <c r="R2276" s="256">
        <v>41954</v>
      </c>
      <c r="S2276" s="42">
        <v>1018.8</v>
      </c>
      <c r="T2276" s="217">
        <f t="shared" si="70"/>
        <v>0</v>
      </c>
      <c r="U2276" s="190" t="s">
        <v>4992</v>
      </c>
    </row>
    <row r="2277" spans="1:21" x14ac:dyDescent="0.25">
      <c r="A2277" s="192">
        <v>41971</v>
      </c>
      <c r="B2277" s="193">
        <v>4671</v>
      </c>
      <c r="C2277" s="322" t="s">
        <v>4923</v>
      </c>
      <c r="D2277" s="308" t="s">
        <v>149</v>
      </c>
      <c r="E2277" s="309">
        <v>14959.3</v>
      </c>
      <c r="F2277" s="256">
        <v>41973</v>
      </c>
      <c r="G2277" s="229">
        <v>14959.3</v>
      </c>
      <c r="H2277" s="217">
        <f t="shared" si="68"/>
        <v>0</v>
      </c>
      <c r="I2277" s="20" t="s">
        <v>6049</v>
      </c>
      <c r="J2277" s="21"/>
      <c r="K2277" s="21"/>
      <c r="M2277" s="192">
        <v>41955</v>
      </c>
      <c r="N2277" s="193">
        <v>3324</v>
      </c>
      <c r="O2277" s="324" t="s">
        <v>4923</v>
      </c>
      <c r="P2277" s="20" t="s">
        <v>136</v>
      </c>
      <c r="Q2277" s="213">
        <v>1270.8</v>
      </c>
      <c r="R2277" s="256">
        <v>41955</v>
      </c>
      <c r="S2277" s="42">
        <v>1270.8</v>
      </c>
      <c r="T2277" s="217">
        <f t="shared" si="70"/>
        <v>0</v>
      </c>
      <c r="U2277" s="190" t="s">
        <v>4992</v>
      </c>
    </row>
    <row r="2278" spans="1:21" x14ac:dyDescent="0.25">
      <c r="A2278" s="192">
        <v>41971</v>
      </c>
      <c r="B2278" s="193">
        <v>4672</v>
      </c>
      <c r="C2278" s="322" t="s">
        <v>4923</v>
      </c>
      <c r="D2278" s="308" t="s">
        <v>2540</v>
      </c>
      <c r="E2278" s="309">
        <v>11756</v>
      </c>
      <c r="F2278" s="256">
        <v>41972</v>
      </c>
      <c r="G2278" s="229">
        <v>11756</v>
      </c>
      <c r="H2278" s="217">
        <f t="shared" si="68"/>
        <v>0</v>
      </c>
      <c r="I2278" s="20" t="s">
        <v>4992</v>
      </c>
      <c r="J2278" s="21"/>
      <c r="K2278" s="21"/>
      <c r="M2278" s="192">
        <v>41957</v>
      </c>
      <c r="N2278" s="193">
        <v>3522</v>
      </c>
      <c r="O2278" s="324" t="s">
        <v>4923</v>
      </c>
      <c r="P2278" s="308" t="s">
        <v>136</v>
      </c>
      <c r="Q2278" s="309">
        <v>2672.8</v>
      </c>
      <c r="R2278" s="256">
        <v>41957</v>
      </c>
      <c r="S2278" s="42">
        <v>2672.8</v>
      </c>
      <c r="T2278" s="217">
        <f t="shared" si="70"/>
        <v>0</v>
      </c>
      <c r="U2278" s="20" t="s">
        <v>4992</v>
      </c>
    </row>
    <row r="2279" spans="1:21" x14ac:dyDescent="0.25">
      <c r="A2279" s="192">
        <v>41971</v>
      </c>
      <c r="B2279" s="193">
        <v>4673</v>
      </c>
      <c r="C2279" s="322" t="s">
        <v>4923</v>
      </c>
      <c r="D2279" s="308" t="s">
        <v>240</v>
      </c>
      <c r="E2279" s="309">
        <v>54384.800000000003</v>
      </c>
      <c r="F2279" s="412" t="s">
        <v>6776</v>
      </c>
      <c r="G2279" s="219">
        <v>54384.800000000003</v>
      </c>
      <c r="H2279" s="217">
        <f t="shared" si="68"/>
        <v>0</v>
      </c>
      <c r="I2279" s="20" t="s">
        <v>6049</v>
      </c>
      <c r="J2279" s="21"/>
      <c r="K2279" s="21"/>
      <c r="M2279" s="192">
        <v>41958</v>
      </c>
      <c r="N2279" s="193">
        <v>3606</v>
      </c>
      <c r="O2279" s="324" t="s">
        <v>4923</v>
      </c>
      <c r="P2279" s="308" t="s">
        <v>136</v>
      </c>
      <c r="Q2279" s="309">
        <v>3099</v>
      </c>
      <c r="R2279" s="256">
        <v>41958</v>
      </c>
      <c r="S2279" s="42">
        <v>3099</v>
      </c>
      <c r="T2279" s="217">
        <f t="shared" si="70"/>
        <v>0</v>
      </c>
      <c r="U2279" s="190" t="s">
        <v>4992</v>
      </c>
    </row>
    <row r="2280" spans="1:21" x14ac:dyDescent="0.25">
      <c r="A2280" s="192">
        <v>41971</v>
      </c>
      <c r="B2280" s="193">
        <v>4674</v>
      </c>
      <c r="C2280" s="322" t="s">
        <v>4923</v>
      </c>
      <c r="D2280" s="308" t="s">
        <v>560</v>
      </c>
      <c r="E2280" s="309">
        <v>11760.6</v>
      </c>
      <c r="F2280" s="256">
        <v>41972</v>
      </c>
      <c r="G2280" s="229">
        <v>11760.6</v>
      </c>
      <c r="H2280" s="217">
        <f t="shared" si="68"/>
        <v>0</v>
      </c>
      <c r="I2280" s="20" t="s">
        <v>4997</v>
      </c>
      <c r="J2280" s="21"/>
      <c r="K2280" s="21"/>
      <c r="M2280" s="192">
        <v>41959</v>
      </c>
      <c r="N2280" s="193">
        <v>3651</v>
      </c>
      <c r="O2280" s="324" t="s">
        <v>4923</v>
      </c>
      <c r="P2280" s="20" t="s">
        <v>136</v>
      </c>
      <c r="Q2280" s="213">
        <v>2740.8</v>
      </c>
      <c r="R2280" s="256">
        <v>41959</v>
      </c>
      <c r="S2280" s="42">
        <v>2740.8</v>
      </c>
      <c r="T2280" s="217">
        <f t="shared" si="70"/>
        <v>0</v>
      </c>
      <c r="U2280" s="20" t="s">
        <v>4992</v>
      </c>
    </row>
    <row r="2281" spans="1:21" x14ac:dyDescent="0.25">
      <c r="A2281" s="192">
        <v>41971</v>
      </c>
      <c r="B2281" s="193">
        <v>4675</v>
      </c>
      <c r="C2281" s="322" t="s">
        <v>4923</v>
      </c>
      <c r="D2281" s="308" t="s">
        <v>6345</v>
      </c>
      <c r="E2281" s="309">
        <v>616</v>
      </c>
      <c r="F2281" s="256">
        <v>41972</v>
      </c>
      <c r="G2281" s="229">
        <v>616</v>
      </c>
      <c r="H2281" s="217">
        <f t="shared" si="68"/>
        <v>0</v>
      </c>
      <c r="I2281" s="20" t="s">
        <v>4997</v>
      </c>
      <c r="J2281" s="21"/>
      <c r="K2281" s="21"/>
      <c r="M2281" s="192">
        <v>41961</v>
      </c>
      <c r="N2281" s="193">
        <v>3796</v>
      </c>
      <c r="O2281" s="324" t="s">
        <v>4923</v>
      </c>
      <c r="P2281" s="308" t="s">
        <v>136</v>
      </c>
      <c r="Q2281" s="309">
        <v>1490</v>
      </c>
      <c r="R2281" s="256">
        <v>41961</v>
      </c>
      <c r="S2281" s="229">
        <v>1490</v>
      </c>
      <c r="T2281" s="217">
        <f t="shared" si="70"/>
        <v>0</v>
      </c>
      <c r="U2281" s="190" t="s">
        <v>4992</v>
      </c>
    </row>
    <row r="2282" spans="1:21" x14ac:dyDescent="0.25">
      <c r="A2282" s="192">
        <v>41971</v>
      </c>
      <c r="B2282" s="193">
        <v>4676</v>
      </c>
      <c r="C2282" s="322" t="s">
        <v>4923</v>
      </c>
      <c r="D2282" s="308" t="s">
        <v>6158</v>
      </c>
      <c r="E2282" s="309">
        <v>316</v>
      </c>
      <c r="F2282" s="256">
        <v>41972</v>
      </c>
      <c r="G2282" s="229">
        <v>316</v>
      </c>
      <c r="H2282" s="217">
        <f t="shared" si="68"/>
        <v>0</v>
      </c>
      <c r="I2282" s="20" t="s">
        <v>4997</v>
      </c>
      <c r="J2282" s="21"/>
      <c r="K2282" s="21"/>
      <c r="M2282" s="192">
        <v>41962</v>
      </c>
      <c r="N2282" s="193">
        <v>3882</v>
      </c>
      <c r="O2282" s="324" t="s">
        <v>4923</v>
      </c>
      <c r="P2282" s="308" t="s">
        <v>136</v>
      </c>
      <c r="Q2282" s="309">
        <v>322</v>
      </c>
      <c r="R2282" s="256">
        <v>41962</v>
      </c>
      <c r="S2282" s="42">
        <v>322</v>
      </c>
      <c r="T2282" s="217">
        <f t="shared" si="70"/>
        <v>0</v>
      </c>
      <c r="U2282" s="20" t="s">
        <v>4992</v>
      </c>
    </row>
    <row r="2283" spans="1:21" x14ac:dyDescent="0.25">
      <c r="A2283" s="192">
        <v>41971</v>
      </c>
      <c r="B2283" s="193">
        <v>4677</v>
      </c>
      <c r="C2283" s="322" t="s">
        <v>4923</v>
      </c>
      <c r="D2283" s="308" t="s">
        <v>142</v>
      </c>
      <c r="E2283" s="309">
        <v>2218</v>
      </c>
      <c r="F2283" s="256">
        <v>41972</v>
      </c>
      <c r="G2283" s="229">
        <v>2218</v>
      </c>
      <c r="H2283" s="217">
        <f t="shared" si="68"/>
        <v>0</v>
      </c>
      <c r="I2283" s="20" t="s">
        <v>4997</v>
      </c>
      <c r="J2283" s="21"/>
      <c r="K2283" s="21"/>
      <c r="M2283" s="192">
        <v>41964</v>
      </c>
      <c r="N2283" s="193">
        <v>4083</v>
      </c>
      <c r="O2283" s="322" t="s">
        <v>4923</v>
      </c>
      <c r="P2283" s="308" t="s">
        <v>136</v>
      </c>
      <c r="Q2283" s="309">
        <v>2284.8000000000002</v>
      </c>
      <c r="R2283" s="256">
        <v>41964</v>
      </c>
      <c r="S2283" s="42">
        <v>2284.8000000000002</v>
      </c>
      <c r="T2283" s="217">
        <f t="shared" si="70"/>
        <v>0</v>
      </c>
      <c r="U2283" s="108" t="s">
        <v>4992</v>
      </c>
    </row>
    <row r="2284" spans="1:21" x14ac:dyDescent="0.25">
      <c r="A2284" s="192">
        <v>41971</v>
      </c>
      <c r="B2284" s="193">
        <v>4678</v>
      </c>
      <c r="C2284" s="322" t="s">
        <v>4923</v>
      </c>
      <c r="D2284" s="308" t="s">
        <v>953</v>
      </c>
      <c r="E2284" s="309">
        <v>441.6</v>
      </c>
      <c r="F2284" s="256">
        <v>41972</v>
      </c>
      <c r="G2284" s="229">
        <v>441.6</v>
      </c>
      <c r="H2284" s="217">
        <f t="shared" si="68"/>
        <v>0</v>
      </c>
      <c r="I2284" s="20" t="s">
        <v>4997</v>
      </c>
      <c r="J2284" s="21"/>
      <c r="K2284" s="21"/>
      <c r="M2284" s="192">
        <v>41966</v>
      </c>
      <c r="N2284" s="193">
        <v>4214</v>
      </c>
      <c r="O2284" s="322" t="s">
        <v>4923</v>
      </c>
      <c r="P2284" s="20" t="s">
        <v>136</v>
      </c>
      <c r="Q2284" s="213">
        <v>2481.6</v>
      </c>
      <c r="R2284" s="256">
        <v>41966</v>
      </c>
      <c r="S2284" s="34">
        <v>2481.6</v>
      </c>
      <c r="T2284" s="217">
        <f t="shared" si="70"/>
        <v>0</v>
      </c>
      <c r="U2284" s="32" t="s">
        <v>4992</v>
      </c>
    </row>
    <row r="2285" spans="1:21" x14ac:dyDescent="0.25">
      <c r="A2285" s="192">
        <v>41971</v>
      </c>
      <c r="B2285" s="193">
        <v>4679</v>
      </c>
      <c r="C2285" s="322" t="s">
        <v>4923</v>
      </c>
      <c r="D2285" s="308" t="s">
        <v>348</v>
      </c>
      <c r="E2285" s="309">
        <v>1814.6</v>
      </c>
      <c r="F2285" s="256">
        <v>41972</v>
      </c>
      <c r="G2285" s="229">
        <v>1814.6</v>
      </c>
      <c r="H2285" s="217">
        <f t="shared" si="68"/>
        <v>0</v>
      </c>
      <c r="I2285" s="20" t="s">
        <v>4997</v>
      </c>
      <c r="J2285" s="21"/>
      <c r="K2285" s="21"/>
      <c r="M2285" s="192">
        <v>41966</v>
      </c>
      <c r="N2285" s="193">
        <v>4248</v>
      </c>
      <c r="O2285" s="322" t="s">
        <v>4923</v>
      </c>
      <c r="P2285" s="308" t="s">
        <v>136</v>
      </c>
      <c r="Q2285" s="309">
        <v>1375.2</v>
      </c>
      <c r="R2285" s="256">
        <v>41966</v>
      </c>
      <c r="S2285" s="34">
        <v>1375.2</v>
      </c>
      <c r="T2285" s="217">
        <f t="shared" si="70"/>
        <v>0</v>
      </c>
      <c r="U2285" s="32" t="s">
        <v>4992</v>
      </c>
    </row>
    <row r="2286" spans="1:21" x14ac:dyDescent="0.25">
      <c r="A2286" s="192">
        <v>41971</v>
      </c>
      <c r="B2286" s="193">
        <v>4680</v>
      </c>
      <c r="C2286" s="322" t="s">
        <v>4923</v>
      </c>
      <c r="D2286" s="308" t="s">
        <v>464</v>
      </c>
      <c r="E2286" s="309">
        <v>9135</v>
      </c>
      <c r="F2286" s="256">
        <v>41973</v>
      </c>
      <c r="G2286" s="229">
        <v>9135</v>
      </c>
      <c r="H2286" s="217">
        <f t="shared" si="68"/>
        <v>0</v>
      </c>
      <c r="I2286" s="20" t="s">
        <v>6049</v>
      </c>
      <c r="J2286" s="21"/>
      <c r="K2286" s="21"/>
      <c r="M2286" s="192">
        <v>41966</v>
      </c>
      <c r="N2286" s="193">
        <v>4250</v>
      </c>
      <c r="O2286" s="322" t="s">
        <v>4923</v>
      </c>
      <c r="P2286" s="308" t="s">
        <v>136</v>
      </c>
      <c r="Q2286" s="309">
        <v>85.8</v>
      </c>
      <c r="R2286" s="256">
        <v>41966</v>
      </c>
      <c r="S2286" s="34">
        <v>85.8</v>
      </c>
      <c r="T2286" s="217">
        <f t="shared" si="70"/>
        <v>0</v>
      </c>
      <c r="U2286" s="32" t="s">
        <v>4992</v>
      </c>
    </row>
    <row r="2287" spans="1:21" x14ac:dyDescent="0.25">
      <c r="A2287" s="192">
        <v>41971</v>
      </c>
      <c r="B2287" s="193">
        <v>4681</v>
      </c>
      <c r="C2287" s="322" t="s">
        <v>4923</v>
      </c>
      <c r="D2287" s="308" t="s">
        <v>80</v>
      </c>
      <c r="E2287" s="309">
        <v>5028.3</v>
      </c>
      <c r="F2287" s="256">
        <v>41972</v>
      </c>
      <c r="G2287" s="229">
        <v>5028.3</v>
      </c>
      <c r="H2287" s="217">
        <f t="shared" si="68"/>
        <v>0</v>
      </c>
      <c r="I2287" s="20" t="s">
        <v>4997</v>
      </c>
      <c r="J2287" s="21"/>
      <c r="K2287" s="21"/>
      <c r="M2287" s="192">
        <v>41967</v>
      </c>
      <c r="N2287" s="193">
        <v>4323</v>
      </c>
      <c r="O2287" s="322" t="s">
        <v>4923</v>
      </c>
      <c r="P2287" s="308" t="s">
        <v>136</v>
      </c>
      <c r="Q2287" s="309">
        <v>575</v>
      </c>
      <c r="R2287" s="256">
        <v>41967</v>
      </c>
      <c r="S2287" s="42">
        <v>575</v>
      </c>
      <c r="T2287" s="217">
        <f t="shared" si="70"/>
        <v>0</v>
      </c>
      <c r="U2287" s="20" t="s">
        <v>4992</v>
      </c>
    </row>
    <row r="2288" spans="1:21" x14ac:dyDescent="0.25">
      <c r="A2288" s="192">
        <v>41971</v>
      </c>
      <c r="B2288" s="193">
        <v>4682</v>
      </c>
      <c r="C2288" s="322" t="s">
        <v>4923</v>
      </c>
      <c r="D2288" s="308" t="s">
        <v>6638</v>
      </c>
      <c r="E2288" s="309">
        <v>40398.800000000003</v>
      </c>
      <c r="F2288" s="412" t="s">
        <v>6777</v>
      </c>
      <c r="G2288" s="219">
        <v>40398.800000000003</v>
      </c>
      <c r="H2288" s="217">
        <f t="shared" si="68"/>
        <v>0</v>
      </c>
      <c r="I2288" s="20" t="s">
        <v>6049</v>
      </c>
      <c r="J2288" s="21"/>
      <c r="K2288" s="21"/>
      <c r="M2288" s="192">
        <v>41968</v>
      </c>
      <c r="N2288" s="193">
        <v>4409</v>
      </c>
      <c r="O2288" s="322" t="s">
        <v>4923</v>
      </c>
      <c r="P2288" s="308" t="s">
        <v>136</v>
      </c>
      <c r="Q2288" s="309">
        <v>944</v>
      </c>
      <c r="R2288" s="256">
        <v>41968</v>
      </c>
      <c r="S2288" s="34">
        <v>944</v>
      </c>
      <c r="T2288" s="217">
        <f t="shared" si="70"/>
        <v>0</v>
      </c>
      <c r="U2288" s="32" t="s">
        <v>4992</v>
      </c>
    </row>
    <row r="2289" spans="1:21" x14ac:dyDescent="0.25">
      <c r="A2289" s="192">
        <v>41971</v>
      </c>
      <c r="B2289" s="193">
        <v>4683</v>
      </c>
      <c r="C2289" s="322" t="s">
        <v>4923</v>
      </c>
      <c r="D2289" s="308" t="s">
        <v>6609</v>
      </c>
      <c r="E2289" s="309">
        <v>5190.3</v>
      </c>
      <c r="F2289" s="256">
        <v>41972</v>
      </c>
      <c r="G2289" s="229">
        <v>5190.3</v>
      </c>
      <c r="H2289" s="217">
        <f t="shared" si="68"/>
        <v>0</v>
      </c>
      <c r="I2289" s="20" t="s">
        <v>4997</v>
      </c>
      <c r="J2289" s="21"/>
      <c r="K2289" s="21"/>
      <c r="M2289" s="192">
        <v>41969</v>
      </c>
      <c r="N2289" s="193">
        <v>4489</v>
      </c>
      <c r="O2289" s="322" t="s">
        <v>4923</v>
      </c>
      <c r="P2289" s="308" t="s">
        <v>136</v>
      </c>
      <c r="Q2289" s="309">
        <v>928.4</v>
      </c>
      <c r="R2289" s="256">
        <v>41969</v>
      </c>
      <c r="S2289" s="34">
        <v>928.4</v>
      </c>
      <c r="T2289" s="217">
        <f t="shared" si="70"/>
        <v>0</v>
      </c>
      <c r="U2289" s="108" t="s">
        <v>4992</v>
      </c>
    </row>
    <row r="2290" spans="1:21" x14ac:dyDescent="0.25">
      <c r="A2290" s="192">
        <v>41971</v>
      </c>
      <c r="B2290" s="193">
        <v>4684</v>
      </c>
      <c r="C2290" s="322" t="s">
        <v>4923</v>
      </c>
      <c r="D2290" s="308" t="s">
        <v>4667</v>
      </c>
      <c r="E2290" s="309">
        <v>5463.2</v>
      </c>
      <c r="F2290" s="256">
        <v>41973</v>
      </c>
      <c r="G2290" s="229">
        <v>5463.2</v>
      </c>
      <c r="H2290" s="217">
        <f t="shared" si="68"/>
        <v>0</v>
      </c>
      <c r="I2290" s="20" t="s">
        <v>6049</v>
      </c>
      <c r="J2290" s="21"/>
      <c r="K2290" s="21"/>
      <c r="M2290" s="192">
        <v>41971</v>
      </c>
      <c r="N2290" s="193">
        <v>4697</v>
      </c>
      <c r="O2290" s="322" t="s">
        <v>4923</v>
      </c>
      <c r="P2290" s="308" t="s">
        <v>136</v>
      </c>
      <c r="Q2290" s="309">
        <v>118</v>
      </c>
      <c r="R2290" s="256">
        <v>41971</v>
      </c>
      <c r="S2290" s="229">
        <v>118</v>
      </c>
      <c r="T2290" s="217">
        <f t="shared" si="70"/>
        <v>0</v>
      </c>
      <c r="U2290" s="20" t="s">
        <v>4992</v>
      </c>
    </row>
    <row r="2291" spans="1:21" x14ac:dyDescent="0.25">
      <c r="A2291" s="192">
        <v>41971</v>
      </c>
      <c r="B2291" s="193">
        <v>4685</v>
      </c>
      <c r="C2291" s="322" t="s">
        <v>4923</v>
      </c>
      <c r="D2291" s="308" t="s">
        <v>1607</v>
      </c>
      <c r="E2291" s="309">
        <v>4873.2</v>
      </c>
      <c r="F2291" s="256">
        <v>41971</v>
      </c>
      <c r="G2291" s="229">
        <v>4873.2</v>
      </c>
      <c r="H2291" s="217">
        <f t="shared" si="68"/>
        <v>0</v>
      </c>
      <c r="I2291" s="20" t="s">
        <v>4992</v>
      </c>
      <c r="J2291" s="21"/>
      <c r="K2291" s="21"/>
      <c r="M2291" s="192">
        <v>41971</v>
      </c>
      <c r="N2291" s="193">
        <v>4698</v>
      </c>
      <c r="O2291" s="322" t="s">
        <v>4923</v>
      </c>
      <c r="P2291" s="308" t="s">
        <v>136</v>
      </c>
      <c r="Q2291" s="309">
        <v>3201.6</v>
      </c>
      <c r="R2291" s="256">
        <v>41971</v>
      </c>
      <c r="S2291" s="229">
        <v>3201.6</v>
      </c>
      <c r="T2291" s="217">
        <f t="shared" si="70"/>
        <v>0</v>
      </c>
      <c r="U2291" s="20" t="s">
        <v>4992</v>
      </c>
    </row>
    <row r="2292" spans="1:21" x14ac:dyDescent="0.25">
      <c r="A2292" s="192">
        <v>41971</v>
      </c>
      <c r="B2292" s="193">
        <v>4686</v>
      </c>
      <c r="C2292" s="322" t="s">
        <v>4923</v>
      </c>
      <c r="D2292" s="308" t="s">
        <v>6641</v>
      </c>
      <c r="E2292" s="309">
        <v>1512</v>
      </c>
      <c r="F2292" s="256">
        <v>41971</v>
      </c>
      <c r="G2292" s="229">
        <v>1512</v>
      </c>
      <c r="H2292" s="217">
        <f t="shared" si="68"/>
        <v>0</v>
      </c>
      <c r="I2292" s="20" t="s">
        <v>4992</v>
      </c>
      <c r="J2292" s="21"/>
      <c r="K2292" s="21"/>
      <c r="M2292" s="192">
        <v>41972</v>
      </c>
      <c r="N2292" s="193">
        <v>4780</v>
      </c>
      <c r="O2292" s="322" t="s">
        <v>4923</v>
      </c>
      <c r="P2292" s="308" t="s">
        <v>136</v>
      </c>
      <c r="Q2292" s="309">
        <v>4110.3999999999996</v>
      </c>
      <c r="R2292" s="368">
        <v>41972</v>
      </c>
      <c r="S2292" s="229">
        <v>4110.3999999999996</v>
      </c>
      <c r="T2292" s="217">
        <f t="shared" si="70"/>
        <v>0</v>
      </c>
      <c r="U2292" s="20" t="s">
        <v>4992</v>
      </c>
    </row>
    <row r="2293" spans="1:21" x14ac:dyDescent="0.25">
      <c r="A2293" s="192">
        <v>41971</v>
      </c>
      <c r="B2293" s="193">
        <v>4687</v>
      </c>
      <c r="C2293" s="322" t="s">
        <v>4923</v>
      </c>
      <c r="D2293" s="308" t="s">
        <v>4661</v>
      </c>
      <c r="E2293" s="309">
        <v>26066.400000000001</v>
      </c>
      <c r="F2293" s="256">
        <v>41972</v>
      </c>
      <c r="G2293" s="229">
        <v>26066.400000000001</v>
      </c>
      <c r="H2293" s="217">
        <f t="shared" si="68"/>
        <v>0</v>
      </c>
      <c r="I2293" s="20" t="s">
        <v>4995</v>
      </c>
      <c r="J2293" s="21"/>
      <c r="K2293" s="21"/>
      <c r="M2293" s="192">
        <v>41973</v>
      </c>
      <c r="N2293" s="193">
        <v>4851</v>
      </c>
      <c r="O2293" s="322" t="s">
        <v>4923</v>
      </c>
      <c r="P2293" s="308" t="s">
        <v>136</v>
      </c>
      <c r="Q2293" s="309">
        <v>3243.2</v>
      </c>
      <c r="R2293" s="368">
        <v>41973</v>
      </c>
      <c r="S2293" s="229">
        <v>3243.2</v>
      </c>
      <c r="T2293" s="217">
        <f t="shared" si="70"/>
        <v>0</v>
      </c>
      <c r="U2293" s="20" t="s">
        <v>4992</v>
      </c>
    </row>
    <row r="2294" spans="1:21" x14ac:dyDescent="0.25">
      <c r="A2294" s="192">
        <v>41971</v>
      </c>
      <c r="B2294" s="193">
        <v>4688</v>
      </c>
      <c r="C2294" s="322" t="s">
        <v>4923</v>
      </c>
      <c r="D2294" s="308" t="s">
        <v>790</v>
      </c>
      <c r="E2294" s="309">
        <v>1276</v>
      </c>
      <c r="F2294" s="256">
        <v>41971</v>
      </c>
      <c r="G2294" s="229">
        <v>1276</v>
      </c>
      <c r="H2294" s="217">
        <f t="shared" si="68"/>
        <v>0</v>
      </c>
      <c r="I2294" s="20" t="s">
        <v>4992</v>
      </c>
      <c r="J2294" s="21"/>
      <c r="K2294" s="21"/>
      <c r="M2294" s="192">
        <v>41951</v>
      </c>
      <c r="N2294" s="193">
        <v>3007</v>
      </c>
      <c r="O2294" s="324" t="s">
        <v>4923</v>
      </c>
      <c r="P2294" s="20" t="s">
        <v>1464</v>
      </c>
      <c r="Q2294" s="213">
        <v>5409.6</v>
      </c>
      <c r="R2294" s="256">
        <v>41951</v>
      </c>
      <c r="S2294" s="42">
        <v>5409.6</v>
      </c>
      <c r="T2294" s="217">
        <f t="shared" si="70"/>
        <v>0</v>
      </c>
      <c r="U2294" s="20" t="s">
        <v>4995</v>
      </c>
    </row>
    <row r="2295" spans="1:21" x14ac:dyDescent="0.25">
      <c r="A2295" s="192">
        <v>41971</v>
      </c>
      <c r="B2295" s="193">
        <v>4689</v>
      </c>
      <c r="C2295" s="322" t="s">
        <v>4923</v>
      </c>
      <c r="D2295" s="308" t="s">
        <v>54</v>
      </c>
      <c r="E2295" s="309">
        <v>6272.4</v>
      </c>
      <c r="F2295" s="256">
        <v>41972</v>
      </c>
      <c r="G2295" s="229">
        <v>6272.4</v>
      </c>
      <c r="H2295" s="217">
        <f t="shared" si="68"/>
        <v>0</v>
      </c>
      <c r="I2295" s="20" t="s">
        <v>4997</v>
      </c>
      <c r="J2295" s="21"/>
      <c r="K2295" s="21"/>
      <c r="M2295" s="192">
        <v>41952</v>
      </c>
      <c r="N2295" s="193">
        <v>3092</v>
      </c>
      <c r="O2295" s="324" t="s">
        <v>4923</v>
      </c>
      <c r="P2295" s="20" t="s">
        <v>1464</v>
      </c>
      <c r="Q2295" s="213">
        <v>5847</v>
      </c>
      <c r="R2295" s="256">
        <v>41953</v>
      </c>
      <c r="S2295" s="42">
        <v>5847</v>
      </c>
      <c r="T2295" s="217">
        <f t="shared" si="70"/>
        <v>0</v>
      </c>
      <c r="U2295" s="190" t="s">
        <v>4992</v>
      </c>
    </row>
    <row r="2296" spans="1:21" x14ac:dyDescent="0.25">
      <c r="A2296" s="192">
        <v>41971</v>
      </c>
      <c r="B2296" s="193">
        <v>4690</v>
      </c>
      <c r="C2296" s="322" t="s">
        <v>4923</v>
      </c>
      <c r="D2296" s="308" t="s">
        <v>2714</v>
      </c>
      <c r="E2296" s="309">
        <v>4845</v>
      </c>
      <c r="F2296" s="256">
        <v>41971</v>
      </c>
      <c r="G2296" s="229">
        <v>4845</v>
      </c>
      <c r="H2296" s="217">
        <f t="shared" si="68"/>
        <v>0</v>
      </c>
      <c r="I2296" s="20" t="s">
        <v>4995</v>
      </c>
      <c r="J2296" s="21"/>
      <c r="K2296" s="21"/>
      <c r="M2296" s="192">
        <v>41954</v>
      </c>
      <c r="N2296" s="193">
        <v>3241</v>
      </c>
      <c r="O2296" s="324" t="s">
        <v>4923</v>
      </c>
      <c r="P2296" s="20" t="s">
        <v>1464</v>
      </c>
      <c r="Q2296" s="213">
        <v>5631.6</v>
      </c>
      <c r="R2296" s="256">
        <v>41954</v>
      </c>
      <c r="S2296" s="42">
        <v>5631.6</v>
      </c>
      <c r="T2296" s="217">
        <f t="shared" si="70"/>
        <v>0</v>
      </c>
      <c r="U2296" s="190" t="s">
        <v>4992</v>
      </c>
    </row>
    <row r="2297" spans="1:21" x14ac:dyDescent="0.25">
      <c r="A2297" s="192">
        <v>41971</v>
      </c>
      <c r="B2297" s="193">
        <v>4691</v>
      </c>
      <c r="C2297" s="322" t="s">
        <v>4923</v>
      </c>
      <c r="D2297" s="308" t="s">
        <v>6734</v>
      </c>
      <c r="E2297" s="309">
        <v>10148.75</v>
      </c>
      <c r="F2297" s="412" t="s">
        <v>6768</v>
      </c>
      <c r="G2297" s="219">
        <v>10148.75</v>
      </c>
      <c r="H2297" s="217">
        <f t="shared" si="68"/>
        <v>0</v>
      </c>
      <c r="I2297" s="20" t="s">
        <v>6049</v>
      </c>
      <c r="J2297" s="21"/>
      <c r="K2297" s="21"/>
      <c r="M2297" s="192">
        <v>41955</v>
      </c>
      <c r="N2297" s="193">
        <v>3325</v>
      </c>
      <c r="O2297" s="324" t="s">
        <v>4923</v>
      </c>
      <c r="P2297" s="20" t="s">
        <v>1464</v>
      </c>
      <c r="Q2297" s="213">
        <v>1462.5</v>
      </c>
      <c r="R2297" s="256">
        <v>41956</v>
      </c>
      <c r="S2297" s="42">
        <v>1462.5</v>
      </c>
      <c r="T2297" s="217">
        <f t="shared" si="70"/>
        <v>0</v>
      </c>
      <c r="U2297" s="190" t="s">
        <v>4995</v>
      </c>
    </row>
    <row r="2298" spans="1:21" x14ac:dyDescent="0.25">
      <c r="A2298" s="192">
        <v>41971</v>
      </c>
      <c r="B2298" s="193">
        <v>4692</v>
      </c>
      <c r="C2298" s="322" t="s">
        <v>4923</v>
      </c>
      <c r="D2298" s="308" t="s">
        <v>245</v>
      </c>
      <c r="E2298" s="309">
        <v>14913.1</v>
      </c>
      <c r="F2298" s="256">
        <v>41973</v>
      </c>
      <c r="G2298" s="229">
        <v>14913.1</v>
      </c>
      <c r="H2298" s="217">
        <f t="shared" si="68"/>
        <v>0</v>
      </c>
      <c r="I2298" s="20" t="s">
        <v>6049</v>
      </c>
      <c r="J2298" s="21"/>
      <c r="K2298" s="21"/>
      <c r="M2298" s="192">
        <v>41955</v>
      </c>
      <c r="N2298" s="193">
        <v>3338</v>
      </c>
      <c r="O2298" s="324" t="s">
        <v>4923</v>
      </c>
      <c r="P2298" s="20" t="s">
        <v>1464</v>
      </c>
      <c r="Q2298" s="213">
        <v>1341</v>
      </c>
      <c r="R2298" s="256">
        <v>41956</v>
      </c>
      <c r="S2298" s="42">
        <v>1341</v>
      </c>
      <c r="T2298" s="217">
        <f t="shared" si="70"/>
        <v>0</v>
      </c>
      <c r="U2298" s="190" t="s">
        <v>4992</v>
      </c>
    </row>
    <row r="2299" spans="1:21" x14ac:dyDescent="0.25">
      <c r="A2299" s="192">
        <v>41971</v>
      </c>
      <c r="B2299" s="193">
        <v>4693</v>
      </c>
      <c r="C2299" s="322" t="s">
        <v>4923</v>
      </c>
      <c r="D2299" s="308" t="s">
        <v>346</v>
      </c>
      <c r="E2299" s="309">
        <v>1774.8</v>
      </c>
      <c r="F2299" s="256">
        <v>41973</v>
      </c>
      <c r="G2299" s="229">
        <v>1774.8</v>
      </c>
      <c r="H2299" s="217">
        <f t="shared" si="68"/>
        <v>0</v>
      </c>
      <c r="I2299" s="20" t="s">
        <v>6049</v>
      </c>
      <c r="J2299" s="21"/>
      <c r="K2299" s="21"/>
      <c r="M2299" s="192">
        <v>41956</v>
      </c>
      <c r="N2299" s="193">
        <v>3390</v>
      </c>
      <c r="O2299" s="324" t="s">
        <v>4923</v>
      </c>
      <c r="P2299" s="20" t="s">
        <v>1464</v>
      </c>
      <c r="Q2299" s="213">
        <v>5242.5</v>
      </c>
      <c r="R2299" s="256">
        <v>41956</v>
      </c>
      <c r="S2299" s="42">
        <v>5242.5</v>
      </c>
      <c r="T2299" s="217">
        <f t="shared" si="70"/>
        <v>0</v>
      </c>
      <c r="U2299" s="190" t="s">
        <v>5009</v>
      </c>
    </row>
    <row r="2300" spans="1:21" x14ac:dyDescent="0.25">
      <c r="A2300" s="192">
        <v>41971</v>
      </c>
      <c r="B2300" s="193">
        <v>4694</v>
      </c>
      <c r="C2300" s="322" t="s">
        <v>4923</v>
      </c>
      <c r="D2300" s="308" t="s">
        <v>85</v>
      </c>
      <c r="E2300" s="309">
        <v>5668.35</v>
      </c>
      <c r="F2300" s="256">
        <v>41973</v>
      </c>
      <c r="G2300" s="229">
        <v>5668.35</v>
      </c>
      <c r="H2300" s="217">
        <f t="shared" si="68"/>
        <v>0</v>
      </c>
      <c r="I2300" s="20" t="s">
        <v>6049</v>
      </c>
      <c r="J2300" s="21"/>
      <c r="K2300" s="21"/>
      <c r="M2300" s="192">
        <v>41956</v>
      </c>
      <c r="N2300" s="193">
        <v>3427</v>
      </c>
      <c r="O2300" s="324" t="s">
        <v>4923</v>
      </c>
      <c r="P2300" s="308" t="s">
        <v>1464</v>
      </c>
      <c r="Q2300" s="309">
        <v>18101.2</v>
      </c>
      <c r="R2300" s="256">
        <v>41956</v>
      </c>
      <c r="S2300" s="34">
        <v>18101.2</v>
      </c>
      <c r="T2300" s="217">
        <f t="shared" si="70"/>
        <v>0</v>
      </c>
      <c r="U2300" s="32" t="s">
        <v>4995</v>
      </c>
    </row>
    <row r="2301" spans="1:21" x14ac:dyDescent="0.25">
      <c r="A2301" s="192">
        <v>41971</v>
      </c>
      <c r="B2301" s="193">
        <v>4695</v>
      </c>
      <c r="C2301" s="322" t="s">
        <v>4923</v>
      </c>
      <c r="D2301" s="308" t="s">
        <v>6752</v>
      </c>
      <c r="E2301" s="309">
        <v>2756.55</v>
      </c>
      <c r="F2301" s="256">
        <v>41973</v>
      </c>
      <c r="G2301" s="229">
        <v>2756.55</v>
      </c>
      <c r="H2301" s="217">
        <f t="shared" si="68"/>
        <v>0</v>
      </c>
      <c r="I2301" s="20" t="s">
        <v>6049</v>
      </c>
      <c r="J2301" s="21"/>
      <c r="K2301" s="21"/>
      <c r="M2301" s="192">
        <v>41957</v>
      </c>
      <c r="N2301" s="193">
        <v>3550</v>
      </c>
      <c r="O2301" s="324" t="s">
        <v>4923</v>
      </c>
      <c r="P2301" s="308" t="s">
        <v>1464</v>
      </c>
      <c r="Q2301" s="309">
        <v>5273.6</v>
      </c>
      <c r="R2301" s="256">
        <v>41960</v>
      </c>
      <c r="S2301" s="42">
        <v>5273.6</v>
      </c>
      <c r="T2301" s="217">
        <f t="shared" si="70"/>
        <v>0</v>
      </c>
      <c r="U2301" s="190" t="s">
        <v>4992</v>
      </c>
    </row>
    <row r="2302" spans="1:21" x14ac:dyDescent="0.25">
      <c r="A2302" s="192">
        <v>41971</v>
      </c>
      <c r="B2302" s="193">
        <v>4696</v>
      </c>
      <c r="C2302" s="322" t="s">
        <v>4923</v>
      </c>
      <c r="D2302" s="308" t="s">
        <v>1814</v>
      </c>
      <c r="E2302" s="309">
        <v>4961</v>
      </c>
      <c r="F2302" s="412">
        <v>41990</v>
      </c>
      <c r="G2302" s="219">
        <v>4961</v>
      </c>
      <c r="H2302" s="217">
        <f t="shared" si="68"/>
        <v>0</v>
      </c>
      <c r="I2302" s="20" t="s">
        <v>4995</v>
      </c>
      <c r="J2302" s="21"/>
      <c r="K2302" s="21"/>
      <c r="M2302" s="192">
        <v>41965</v>
      </c>
      <c r="N2302" s="193">
        <v>4146</v>
      </c>
      <c r="O2302" s="322" t="s">
        <v>4923</v>
      </c>
      <c r="P2302" s="308" t="s">
        <v>1464</v>
      </c>
      <c r="Q2302" s="309">
        <v>15378</v>
      </c>
      <c r="R2302" s="579">
        <v>41965</v>
      </c>
      <c r="S2302" s="34">
        <v>15378</v>
      </c>
      <c r="T2302" s="217">
        <f t="shared" si="70"/>
        <v>0</v>
      </c>
      <c r="U2302" s="108" t="s">
        <v>4995</v>
      </c>
    </row>
    <row r="2303" spans="1:21" x14ac:dyDescent="0.25">
      <c r="A2303" s="192">
        <v>41971</v>
      </c>
      <c r="B2303" s="193">
        <v>4697</v>
      </c>
      <c r="C2303" s="322" t="s">
        <v>4923</v>
      </c>
      <c r="D2303" s="308" t="s">
        <v>136</v>
      </c>
      <c r="E2303" s="309">
        <v>118</v>
      </c>
      <c r="F2303" s="256">
        <v>41971</v>
      </c>
      <c r="G2303" s="229">
        <v>118</v>
      </c>
      <c r="H2303" s="217">
        <f t="shared" si="68"/>
        <v>0</v>
      </c>
      <c r="I2303" s="20" t="s">
        <v>4992</v>
      </c>
      <c r="J2303" s="21"/>
      <c r="K2303" s="21"/>
      <c r="M2303" s="192">
        <v>41966</v>
      </c>
      <c r="N2303" s="193">
        <v>4245</v>
      </c>
      <c r="O2303" s="322" t="s">
        <v>4923</v>
      </c>
      <c r="P2303" s="308" t="s">
        <v>1464</v>
      </c>
      <c r="Q2303" s="309">
        <v>5478.4</v>
      </c>
      <c r="R2303" s="256">
        <v>41967</v>
      </c>
      <c r="S2303" s="34">
        <v>5478.4</v>
      </c>
      <c r="T2303" s="217">
        <f t="shared" si="70"/>
        <v>0</v>
      </c>
      <c r="U2303" s="32" t="s">
        <v>4992</v>
      </c>
    </row>
    <row r="2304" spans="1:21" x14ac:dyDescent="0.25">
      <c r="A2304" s="192">
        <v>41971</v>
      </c>
      <c r="B2304" s="193">
        <v>4698</v>
      </c>
      <c r="C2304" s="322" t="s">
        <v>4923</v>
      </c>
      <c r="D2304" s="308" t="s">
        <v>136</v>
      </c>
      <c r="E2304" s="309">
        <v>3201.6</v>
      </c>
      <c r="F2304" s="256">
        <v>41971</v>
      </c>
      <c r="G2304" s="229">
        <v>3201.6</v>
      </c>
      <c r="H2304" s="217">
        <f t="shared" si="68"/>
        <v>0</v>
      </c>
      <c r="I2304" s="20" t="s">
        <v>4992</v>
      </c>
      <c r="J2304" s="21"/>
      <c r="K2304" s="21"/>
      <c r="M2304" s="192">
        <v>41972</v>
      </c>
      <c r="N2304" s="193">
        <v>4793</v>
      </c>
      <c r="O2304" s="322" t="s">
        <v>4923</v>
      </c>
      <c r="P2304" s="308" t="s">
        <v>1464</v>
      </c>
      <c r="Q2304" s="309">
        <v>5072</v>
      </c>
      <c r="R2304" s="368">
        <v>41972</v>
      </c>
      <c r="S2304" s="229">
        <v>5072</v>
      </c>
      <c r="T2304" s="217">
        <f t="shared" si="70"/>
        <v>0</v>
      </c>
      <c r="U2304" s="20" t="s">
        <v>4995</v>
      </c>
    </row>
    <row r="2305" spans="1:21" x14ac:dyDescent="0.25">
      <c r="A2305" s="192">
        <v>41971</v>
      </c>
      <c r="B2305" s="193">
        <v>4699</v>
      </c>
      <c r="C2305" s="322" t="s">
        <v>4923</v>
      </c>
      <c r="D2305" s="308" t="s">
        <v>429</v>
      </c>
      <c r="E2305" s="309">
        <v>15363.5</v>
      </c>
      <c r="F2305" s="256">
        <v>41973</v>
      </c>
      <c r="G2305" s="229">
        <v>15363.5</v>
      </c>
      <c r="H2305" s="217">
        <f t="shared" si="68"/>
        <v>0</v>
      </c>
      <c r="I2305" s="20" t="s">
        <v>6049</v>
      </c>
      <c r="J2305" s="21"/>
      <c r="K2305" s="21"/>
      <c r="M2305" s="192">
        <v>41946</v>
      </c>
      <c r="N2305" s="193">
        <v>2583</v>
      </c>
      <c r="O2305" s="324" t="s">
        <v>4923</v>
      </c>
      <c r="P2305" s="661" t="s">
        <v>855</v>
      </c>
      <c r="Q2305" s="309">
        <v>8571</v>
      </c>
      <c r="R2305" s="256">
        <v>41947</v>
      </c>
      <c r="S2305" s="42">
        <v>8571</v>
      </c>
      <c r="T2305" s="77">
        <f t="shared" si="70"/>
        <v>0</v>
      </c>
      <c r="U2305" s="50" t="s">
        <v>6049</v>
      </c>
    </row>
    <row r="2306" spans="1:21" x14ac:dyDescent="0.25">
      <c r="A2306" s="192">
        <v>41971</v>
      </c>
      <c r="B2306" s="193">
        <v>4700</v>
      </c>
      <c r="C2306" s="322" t="s">
        <v>4923</v>
      </c>
      <c r="D2306" s="308" t="s">
        <v>6641</v>
      </c>
      <c r="E2306" s="309">
        <v>2274.6</v>
      </c>
      <c r="F2306" s="256">
        <v>41971</v>
      </c>
      <c r="G2306" s="229">
        <v>2274.6</v>
      </c>
      <c r="H2306" s="217">
        <f t="shared" si="68"/>
        <v>0</v>
      </c>
      <c r="I2306" s="20" t="s">
        <v>4992</v>
      </c>
      <c r="J2306" s="21"/>
      <c r="K2306" s="21"/>
      <c r="M2306" s="192">
        <v>41948</v>
      </c>
      <c r="N2306" s="193">
        <v>2773</v>
      </c>
      <c r="O2306" s="324" t="s">
        <v>4923</v>
      </c>
      <c r="P2306" s="308" t="s">
        <v>855</v>
      </c>
      <c r="Q2306" s="309">
        <v>6721.5</v>
      </c>
      <c r="R2306" s="256">
        <v>41949</v>
      </c>
      <c r="S2306" s="42">
        <v>6721.5</v>
      </c>
      <c r="T2306" s="217">
        <f t="shared" si="70"/>
        <v>0</v>
      </c>
      <c r="U2306" s="190" t="s">
        <v>4997</v>
      </c>
    </row>
    <row r="2307" spans="1:21" x14ac:dyDescent="0.25">
      <c r="A2307" s="192">
        <v>41971</v>
      </c>
      <c r="B2307" s="193">
        <v>4701</v>
      </c>
      <c r="C2307" s="322" t="s">
        <v>4923</v>
      </c>
      <c r="D2307" s="308" t="s">
        <v>106</v>
      </c>
      <c r="E2307" s="309">
        <v>251452</v>
      </c>
      <c r="F2307" s="412">
        <v>41976</v>
      </c>
      <c r="G2307" s="219">
        <v>251452</v>
      </c>
      <c r="H2307" s="217">
        <f t="shared" si="68"/>
        <v>0</v>
      </c>
      <c r="I2307" s="20" t="s">
        <v>4992</v>
      </c>
      <c r="J2307" s="21"/>
      <c r="K2307" s="21"/>
      <c r="M2307" s="192">
        <v>41950</v>
      </c>
      <c r="N2307" s="193">
        <v>2958</v>
      </c>
      <c r="O2307" s="324" t="s">
        <v>4923</v>
      </c>
      <c r="P2307" s="20" t="s">
        <v>855</v>
      </c>
      <c r="Q2307" s="213">
        <v>8070.6</v>
      </c>
      <c r="R2307" s="256">
        <v>41951</v>
      </c>
      <c r="S2307" s="42">
        <v>8070.6</v>
      </c>
      <c r="T2307" s="217">
        <f t="shared" ref="T2307:T2370" si="71">Q2307-S2307</f>
        <v>0</v>
      </c>
      <c r="U2307" s="20" t="s">
        <v>5000</v>
      </c>
    </row>
    <row r="2308" spans="1:21" x14ac:dyDescent="0.25">
      <c r="A2308" s="192">
        <v>41971</v>
      </c>
      <c r="B2308" s="193">
        <v>4702</v>
      </c>
      <c r="C2308" s="322" t="s">
        <v>4923</v>
      </c>
      <c r="D2308" s="308" t="s">
        <v>106</v>
      </c>
      <c r="E2308" s="309">
        <v>115565</v>
      </c>
      <c r="F2308" s="412">
        <v>41976</v>
      </c>
      <c r="G2308" s="219">
        <v>115565</v>
      </c>
      <c r="H2308" s="217">
        <f t="shared" si="68"/>
        <v>0</v>
      </c>
      <c r="I2308" s="20" t="s">
        <v>4992</v>
      </c>
      <c r="J2308" s="21"/>
      <c r="K2308" s="21"/>
      <c r="M2308" s="192">
        <v>41953</v>
      </c>
      <c r="N2308" s="193">
        <v>3165</v>
      </c>
      <c r="O2308" s="324" t="s">
        <v>4923</v>
      </c>
      <c r="P2308" s="20" t="s">
        <v>855</v>
      </c>
      <c r="Q2308" s="213">
        <v>8451</v>
      </c>
      <c r="R2308" s="256">
        <v>41954</v>
      </c>
      <c r="S2308" s="42">
        <v>8451</v>
      </c>
      <c r="T2308" s="217">
        <f t="shared" si="71"/>
        <v>0</v>
      </c>
      <c r="U2308" s="190" t="s">
        <v>6049</v>
      </c>
    </row>
    <row r="2309" spans="1:21" x14ac:dyDescent="0.25">
      <c r="A2309" s="192">
        <v>41971</v>
      </c>
      <c r="B2309" s="193">
        <v>4703</v>
      </c>
      <c r="C2309" s="322" t="s">
        <v>4923</v>
      </c>
      <c r="D2309" s="308" t="s">
        <v>51</v>
      </c>
      <c r="E2309" s="309">
        <v>2360.6999999999998</v>
      </c>
      <c r="F2309" s="256">
        <v>2811</v>
      </c>
      <c r="G2309" s="229">
        <v>2360.6999999999998</v>
      </c>
      <c r="H2309" s="217">
        <f t="shared" si="68"/>
        <v>0</v>
      </c>
      <c r="I2309" s="20" t="s">
        <v>5000</v>
      </c>
      <c r="J2309" s="21"/>
      <c r="K2309" s="21"/>
      <c r="M2309" s="192">
        <v>41955</v>
      </c>
      <c r="N2309" s="193">
        <v>3347</v>
      </c>
      <c r="O2309" s="324" t="s">
        <v>4923</v>
      </c>
      <c r="P2309" s="20" t="s">
        <v>855</v>
      </c>
      <c r="Q2309" s="213">
        <v>7179</v>
      </c>
      <c r="R2309" s="256">
        <v>41956</v>
      </c>
      <c r="S2309" s="42">
        <v>7179</v>
      </c>
      <c r="T2309" s="217">
        <f t="shared" si="71"/>
        <v>0</v>
      </c>
      <c r="U2309" s="190" t="s">
        <v>6049</v>
      </c>
    </row>
    <row r="2310" spans="1:21" x14ac:dyDescent="0.25">
      <c r="A2310" s="192">
        <v>41971</v>
      </c>
      <c r="B2310" s="193">
        <v>4704</v>
      </c>
      <c r="C2310" s="322" t="s">
        <v>4923</v>
      </c>
      <c r="D2310" s="308" t="s">
        <v>115</v>
      </c>
      <c r="E2310" s="309">
        <v>11606</v>
      </c>
      <c r="F2310" s="256">
        <v>41971</v>
      </c>
      <c r="G2310" s="229">
        <v>11606</v>
      </c>
      <c r="H2310" s="217">
        <f t="shared" si="68"/>
        <v>0</v>
      </c>
      <c r="I2310" s="20" t="s">
        <v>4992</v>
      </c>
      <c r="J2310" s="21"/>
      <c r="K2310" s="21"/>
      <c r="M2310" s="192">
        <v>41955</v>
      </c>
      <c r="N2310" s="193">
        <v>3355</v>
      </c>
      <c r="O2310" s="324" t="s">
        <v>4923</v>
      </c>
      <c r="P2310" s="20" t="s">
        <v>855</v>
      </c>
      <c r="Q2310" s="213">
        <v>4635</v>
      </c>
      <c r="R2310" s="256">
        <v>41956</v>
      </c>
      <c r="S2310" s="42">
        <v>4635</v>
      </c>
      <c r="T2310" s="217">
        <f t="shared" si="71"/>
        <v>0</v>
      </c>
      <c r="U2310" s="190" t="s">
        <v>6049</v>
      </c>
    </row>
    <row r="2311" spans="1:21" x14ac:dyDescent="0.25">
      <c r="A2311" s="192">
        <v>41971</v>
      </c>
      <c r="B2311" s="193">
        <v>4705</v>
      </c>
      <c r="C2311" s="322" t="s">
        <v>4923</v>
      </c>
      <c r="D2311" s="308" t="s">
        <v>1202</v>
      </c>
      <c r="E2311" s="309">
        <v>646.79999999999995</v>
      </c>
      <c r="F2311" s="256">
        <v>41971</v>
      </c>
      <c r="G2311" s="229">
        <v>646.79999999999995</v>
      </c>
      <c r="H2311" s="217">
        <f t="shared" ref="H2311:H2374" si="72">E2311-G2311</f>
        <v>0</v>
      </c>
      <c r="I2311" s="20" t="s">
        <v>4992</v>
      </c>
      <c r="J2311" s="21"/>
      <c r="K2311" s="21"/>
      <c r="M2311" s="192">
        <v>41957</v>
      </c>
      <c r="N2311" s="193">
        <v>3504</v>
      </c>
      <c r="O2311" s="324" t="s">
        <v>4923</v>
      </c>
      <c r="P2311" s="308" t="s">
        <v>855</v>
      </c>
      <c r="Q2311" s="309">
        <v>11863.5</v>
      </c>
      <c r="R2311" s="256">
        <v>41958</v>
      </c>
      <c r="S2311" s="42">
        <v>11863.5</v>
      </c>
      <c r="T2311" s="217">
        <f t="shared" si="71"/>
        <v>0</v>
      </c>
      <c r="U2311" s="20" t="s">
        <v>6049</v>
      </c>
    </row>
    <row r="2312" spans="1:21" x14ac:dyDescent="0.25">
      <c r="A2312" s="192">
        <v>41971</v>
      </c>
      <c r="B2312" s="193">
        <v>4706</v>
      </c>
      <c r="C2312" s="322" t="s">
        <v>4923</v>
      </c>
      <c r="D2312" s="308" t="s">
        <v>4740</v>
      </c>
      <c r="E2312" s="309">
        <v>1628.4</v>
      </c>
      <c r="F2312" s="256">
        <v>41971</v>
      </c>
      <c r="G2312" s="229">
        <v>1628.4</v>
      </c>
      <c r="H2312" s="217">
        <f t="shared" si="72"/>
        <v>0</v>
      </c>
      <c r="I2312" s="20" t="s">
        <v>4992</v>
      </c>
      <c r="J2312" s="21"/>
      <c r="K2312" s="21"/>
      <c r="M2312" s="192">
        <v>41961</v>
      </c>
      <c r="N2312" s="193">
        <v>3822</v>
      </c>
      <c r="O2312" s="324" t="s">
        <v>4923</v>
      </c>
      <c r="P2312" s="308" t="s">
        <v>855</v>
      </c>
      <c r="Q2312" s="309">
        <v>13007</v>
      </c>
      <c r="R2312" s="256">
        <v>41962</v>
      </c>
      <c r="S2312" s="229">
        <v>13007</v>
      </c>
      <c r="T2312" s="217">
        <f t="shared" si="71"/>
        <v>0</v>
      </c>
      <c r="U2312" s="190" t="s">
        <v>6049</v>
      </c>
    </row>
    <row r="2313" spans="1:21" x14ac:dyDescent="0.25">
      <c r="A2313" s="192">
        <v>41971</v>
      </c>
      <c r="B2313" s="193">
        <v>4707</v>
      </c>
      <c r="C2313" s="322" t="s">
        <v>4923</v>
      </c>
      <c r="D2313" s="308" t="s">
        <v>133</v>
      </c>
      <c r="E2313" s="309">
        <v>1949.2</v>
      </c>
      <c r="F2313" s="256">
        <v>41971</v>
      </c>
      <c r="G2313" s="229">
        <v>1949.2</v>
      </c>
      <c r="H2313" s="217">
        <f t="shared" si="72"/>
        <v>0</v>
      </c>
      <c r="I2313" s="20" t="s">
        <v>4992</v>
      </c>
      <c r="J2313" s="21"/>
      <c r="K2313" s="21"/>
      <c r="M2313" s="192">
        <v>41964</v>
      </c>
      <c r="N2313" s="193">
        <v>4024</v>
      </c>
      <c r="O2313" s="322" t="s">
        <v>4923</v>
      </c>
      <c r="P2313" s="308" t="s">
        <v>855</v>
      </c>
      <c r="Q2313" s="309">
        <v>17103</v>
      </c>
      <c r="R2313" s="256">
        <v>41965</v>
      </c>
      <c r="S2313" s="42">
        <v>17103</v>
      </c>
      <c r="T2313" s="217">
        <f t="shared" si="71"/>
        <v>0</v>
      </c>
      <c r="U2313" s="20" t="s">
        <v>6049</v>
      </c>
    </row>
    <row r="2314" spans="1:21" x14ac:dyDescent="0.25">
      <c r="A2314" s="192">
        <v>41971</v>
      </c>
      <c r="B2314" s="193">
        <v>4708</v>
      </c>
      <c r="C2314" s="322" t="s">
        <v>4923</v>
      </c>
      <c r="D2314" s="308" t="s">
        <v>1915</v>
      </c>
      <c r="E2314" s="309">
        <v>1613.4</v>
      </c>
      <c r="F2314" s="256">
        <v>41971</v>
      </c>
      <c r="G2314" s="229">
        <v>1613.4</v>
      </c>
      <c r="H2314" s="217">
        <f t="shared" si="72"/>
        <v>0</v>
      </c>
      <c r="I2314" s="20" t="s">
        <v>4992</v>
      </c>
      <c r="J2314" s="21"/>
      <c r="K2314" s="21"/>
      <c r="M2314" s="192">
        <v>41967</v>
      </c>
      <c r="N2314" s="193">
        <v>4300</v>
      </c>
      <c r="O2314" s="322" t="s">
        <v>4923</v>
      </c>
      <c r="P2314" s="308" t="s">
        <v>855</v>
      </c>
      <c r="Q2314" s="309">
        <v>10748.8</v>
      </c>
      <c r="R2314" s="368">
        <v>41968</v>
      </c>
      <c r="S2314" s="42">
        <v>10748.8</v>
      </c>
      <c r="T2314" s="217">
        <f t="shared" si="71"/>
        <v>0</v>
      </c>
      <c r="U2314" s="190" t="s">
        <v>6049</v>
      </c>
    </row>
    <row r="2315" spans="1:21" x14ac:dyDescent="0.25">
      <c r="A2315" s="192">
        <v>41971</v>
      </c>
      <c r="B2315" s="193">
        <v>4709</v>
      </c>
      <c r="C2315" s="322" t="s">
        <v>4923</v>
      </c>
      <c r="D2315" s="308" t="s">
        <v>180</v>
      </c>
      <c r="E2315" s="309">
        <v>1350</v>
      </c>
      <c r="F2315" s="256">
        <v>41971</v>
      </c>
      <c r="G2315" s="229">
        <v>1350</v>
      </c>
      <c r="H2315" s="217">
        <f t="shared" si="72"/>
        <v>0</v>
      </c>
      <c r="I2315" s="20" t="s">
        <v>4992</v>
      </c>
      <c r="J2315" s="21"/>
      <c r="K2315" s="21"/>
      <c r="M2315" s="192">
        <v>41967</v>
      </c>
      <c r="N2315" s="193">
        <v>4315</v>
      </c>
      <c r="O2315" s="322" t="s">
        <v>4923</v>
      </c>
      <c r="P2315" s="308" t="s">
        <v>855</v>
      </c>
      <c r="Q2315" s="309">
        <v>1187</v>
      </c>
      <c r="R2315" s="256">
        <v>41968</v>
      </c>
      <c r="S2315" s="42">
        <v>1187</v>
      </c>
      <c r="T2315" s="217">
        <f t="shared" si="71"/>
        <v>0</v>
      </c>
      <c r="U2315" s="190" t="s">
        <v>6049</v>
      </c>
    </row>
    <row r="2316" spans="1:21" x14ac:dyDescent="0.25">
      <c r="A2316" s="192">
        <v>41971</v>
      </c>
      <c r="B2316" s="193">
        <v>4710</v>
      </c>
      <c r="C2316" s="322" t="s">
        <v>4923</v>
      </c>
      <c r="D2316" s="308" t="s">
        <v>1693</v>
      </c>
      <c r="E2316" s="309">
        <v>1791</v>
      </c>
      <c r="F2316" s="256">
        <v>41971</v>
      </c>
      <c r="G2316" s="229">
        <v>1791</v>
      </c>
      <c r="H2316" s="217">
        <f t="shared" si="72"/>
        <v>0</v>
      </c>
      <c r="I2316" s="20" t="s">
        <v>4992</v>
      </c>
      <c r="J2316" s="21"/>
      <c r="K2316" s="21"/>
      <c r="M2316" s="192">
        <v>41969</v>
      </c>
      <c r="N2316" s="193">
        <v>4451</v>
      </c>
      <c r="O2316" s="322" t="s">
        <v>4923</v>
      </c>
      <c r="P2316" s="308" t="s">
        <v>855</v>
      </c>
      <c r="Q2316" s="309">
        <v>9263.4</v>
      </c>
      <c r="R2316" s="256">
        <v>41970</v>
      </c>
      <c r="S2316" s="34">
        <v>9263.4</v>
      </c>
      <c r="T2316" s="217">
        <f t="shared" si="71"/>
        <v>0</v>
      </c>
      <c r="U2316" s="108" t="s">
        <v>6049</v>
      </c>
    </row>
    <row r="2317" spans="1:21" x14ac:dyDescent="0.25">
      <c r="A2317" s="192">
        <v>41971</v>
      </c>
      <c r="B2317" s="193">
        <v>4711</v>
      </c>
      <c r="C2317" s="322" t="s">
        <v>4923</v>
      </c>
      <c r="D2317" s="308" t="s">
        <v>106</v>
      </c>
      <c r="E2317" s="309">
        <v>27320</v>
      </c>
      <c r="F2317" s="412">
        <v>41976</v>
      </c>
      <c r="G2317" s="219">
        <v>27320</v>
      </c>
      <c r="H2317" s="217">
        <f t="shared" si="72"/>
        <v>0</v>
      </c>
      <c r="I2317" s="20" t="s">
        <v>5000</v>
      </c>
      <c r="J2317" s="21"/>
      <c r="K2317" s="21"/>
      <c r="M2317" s="192">
        <v>41971</v>
      </c>
      <c r="N2317" s="193">
        <v>4670</v>
      </c>
      <c r="O2317" s="322" t="s">
        <v>4923</v>
      </c>
      <c r="P2317" s="308" t="s">
        <v>855</v>
      </c>
      <c r="Q2317" s="309">
        <v>14182</v>
      </c>
      <c r="R2317" s="256">
        <v>41973</v>
      </c>
      <c r="S2317" s="229">
        <v>14182</v>
      </c>
      <c r="T2317" s="217">
        <f t="shared" si="71"/>
        <v>0</v>
      </c>
      <c r="U2317" s="20" t="s">
        <v>6049</v>
      </c>
    </row>
    <row r="2318" spans="1:21" x14ac:dyDescent="0.25">
      <c r="A2318" s="192">
        <v>41971</v>
      </c>
      <c r="B2318" s="193">
        <v>4712</v>
      </c>
      <c r="C2318" s="322" t="s">
        <v>4923</v>
      </c>
      <c r="D2318" s="308" t="s">
        <v>4240</v>
      </c>
      <c r="E2318" s="309">
        <v>28404.799999999999</v>
      </c>
      <c r="F2318" s="587">
        <v>42008</v>
      </c>
      <c r="G2318" s="62">
        <v>28404.799999999999</v>
      </c>
      <c r="H2318" s="217">
        <f t="shared" si="72"/>
        <v>0</v>
      </c>
      <c r="I2318" s="20" t="s">
        <v>5000</v>
      </c>
      <c r="J2318" s="21"/>
      <c r="K2318" s="21"/>
      <c r="M2318" s="192">
        <v>41948</v>
      </c>
      <c r="N2318" s="193">
        <v>2727</v>
      </c>
      <c r="O2318" s="324" t="s">
        <v>4923</v>
      </c>
      <c r="P2318" s="308" t="s">
        <v>116</v>
      </c>
      <c r="Q2318" s="309">
        <v>5206.6000000000004</v>
      </c>
      <c r="R2318" s="256">
        <v>41948</v>
      </c>
      <c r="S2318" s="42">
        <v>5206.6000000000004</v>
      </c>
      <c r="T2318" s="217">
        <f t="shared" si="71"/>
        <v>0</v>
      </c>
      <c r="U2318" s="190" t="s">
        <v>4992</v>
      </c>
    </row>
    <row r="2319" spans="1:21" x14ac:dyDescent="0.25">
      <c r="A2319" s="192">
        <v>41971</v>
      </c>
      <c r="B2319" s="193">
        <v>4713</v>
      </c>
      <c r="C2319" s="322" t="s">
        <v>4923</v>
      </c>
      <c r="D2319" s="308" t="s">
        <v>4915</v>
      </c>
      <c r="E2319" s="309">
        <v>16164</v>
      </c>
      <c r="F2319" s="256">
        <v>41972</v>
      </c>
      <c r="G2319" s="229">
        <v>16164</v>
      </c>
      <c r="H2319" s="217">
        <f t="shared" si="72"/>
        <v>0</v>
      </c>
      <c r="I2319" s="20" t="s">
        <v>6617</v>
      </c>
      <c r="J2319" s="21"/>
      <c r="K2319" s="21"/>
      <c r="M2319" s="192">
        <v>41955</v>
      </c>
      <c r="N2319" s="193">
        <v>3311</v>
      </c>
      <c r="O2319" s="324" t="s">
        <v>4923</v>
      </c>
      <c r="P2319" s="20" t="s">
        <v>116</v>
      </c>
      <c r="Q2319" s="213">
        <v>4647.78</v>
      </c>
      <c r="R2319" s="256">
        <v>41955</v>
      </c>
      <c r="S2319" s="42">
        <v>4647.78</v>
      </c>
      <c r="T2319" s="217">
        <f t="shared" si="71"/>
        <v>0</v>
      </c>
      <c r="U2319" s="190" t="s">
        <v>4992</v>
      </c>
    </row>
    <row r="2320" spans="1:21" x14ac:dyDescent="0.25">
      <c r="A2320" s="192">
        <v>41971</v>
      </c>
      <c r="B2320" s="193">
        <v>4714</v>
      </c>
      <c r="C2320" s="322" t="s">
        <v>4923</v>
      </c>
      <c r="D2320" s="308" t="s">
        <v>4633</v>
      </c>
      <c r="E2320" s="309">
        <v>12400</v>
      </c>
      <c r="F2320" s="412" t="s">
        <v>6786</v>
      </c>
      <c r="G2320" s="219">
        <v>12400</v>
      </c>
      <c r="H2320" s="217">
        <f t="shared" si="72"/>
        <v>0</v>
      </c>
      <c r="I2320" s="20" t="s">
        <v>4992</v>
      </c>
      <c r="J2320" s="21"/>
      <c r="K2320" s="21"/>
      <c r="M2320" s="192">
        <v>41958</v>
      </c>
      <c r="N2320" s="193">
        <v>3561</v>
      </c>
      <c r="O2320" s="324" t="s">
        <v>4923</v>
      </c>
      <c r="P2320" s="308" t="s">
        <v>116</v>
      </c>
      <c r="Q2320" s="309">
        <v>5749.8</v>
      </c>
      <c r="R2320" s="256">
        <v>41958</v>
      </c>
      <c r="S2320" s="42">
        <v>5749.8</v>
      </c>
      <c r="T2320" s="217">
        <f t="shared" si="71"/>
        <v>0</v>
      </c>
      <c r="U2320" s="190" t="s">
        <v>4992</v>
      </c>
    </row>
    <row r="2321" spans="1:21" x14ac:dyDescent="0.25">
      <c r="A2321" s="192">
        <v>41971</v>
      </c>
      <c r="B2321" s="193">
        <v>4715</v>
      </c>
      <c r="C2321" s="322" t="s">
        <v>4923</v>
      </c>
      <c r="D2321" s="308" t="s">
        <v>1202</v>
      </c>
      <c r="E2321" s="309">
        <v>28</v>
      </c>
      <c r="F2321" s="256">
        <v>41971</v>
      </c>
      <c r="G2321" s="229">
        <v>28</v>
      </c>
      <c r="H2321" s="217">
        <f t="shared" si="72"/>
        <v>0</v>
      </c>
      <c r="I2321" s="20" t="s">
        <v>4992</v>
      </c>
      <c r="J2321" s="21"/>
      <c r="K2321" s="21"/>
      <c r="M2321" s="192">
        <v>41960</v>
      </c>
      <c r="N2321" s="193">
        <v>3695</v>
      </c>
      <c r="O2321" s="324" t="s">
        <v>4923</v>
      </c>
      <c r="P2321" s="20" t="s">
        <v>116</v>
      </c>
      <c r="Q2321" s="213">
        <v>1218.8</v>
      </c>
      <c r="R2321" s="256">
        <v>41960</v>
      </c>
      <c r="S2321" s="229">
        <v>1218.8</v>
      </c>
      <c r="T2321" s="217">
        <f t="shared" si="71"/>
        <v>0</v>
      </c>
      <c r="U2321" s="20" t="s">
        <v>4992</v>
      </c>
    </row>
    <row r="2322" spans="1:21" x14ac:dyDescent="0.25">
      <c r="A2322" s="192">
        <v>41971</v>
      </c>
      <c r="B2322" s="193">
        <v>4716</v>
      </c>
      <c r="C2322" s="322" t="s">
        <v>4923</v>
      </c>
      <c r="D2322" s="308" t="s">
        <v>4921</v>
      </c>
      <c r="E2322" s="309">
        <v>20093.8</v>
      </c>
      <c r="F2322" s="412">
        <v>41979</v>
      </c>
      <c r="G2322" s="219">
        <v>20093.8</v>
      </c>
      <c r="H2322" s="217">
        <f t="shared" si="72"/>
        <v>0</v>
      </c>
      <c r="I2322" s="20" t="s">
        <v>4767</v>
      </c>
      <c r="J2322" s="21"/>
      <c r="K2322" s="21"/>
      <c r="M2322" s="192">
        <v>41962</v>
      </c>
      <c r="N2322" s="193">
        <v>3870</v>
      </c>
      <c r="O2322" s="324" t="s">
        <v>4923</v>
      </c>
      <c r="P2322" s="308" t="s">
        <v>116</v>
      </c>
      <c r="Q2322" s="309">
        <v>4545.5200000000004</v>
      </c>
      <c r="R2322" s="256">
        <v>41962</v>
      </c>
      <c r="S2322" s="229">
        <v>4545.5200000000004</v>
      </c>
      <c r="T2322" s="217">
        <f t="shared" si="71"/>
        <v>0</v>
      </c>
      <c r="U2322" s="20" t="s">
        <v>4992</v>
      </c>
    </row>
    <row r="2323" spans="1:21" x14ac:dyDescent="0.25">
      <c r="A2323" s="192">
        <v>41971</v>
      </c>
      <c r="B2323" s="193">
        <v>4717</v>
      </c>
      <c r="C2323" s="322" t="s">
        <v>4923</v>
      </c>
      <c r="D2323" s="308" t="s">
        <v>4586</v>
      </c>
      <c r="E2323" s="309">
        <v>724.5</v>
      </c>
      <c r="F2323" s="412">
        <v>42336</v>
      </c>
      <c r="G2323" s="219">
        <v>724.5</v>
      </c>
      <c r="H2323" s="217">
        <f t="shared" si="72"/>
        <v>0</v>
      </c>
      <c r="I2323" s="20" t="s">
        <v>4992</v>
      </c>
      <c r="J2323" s="21"/>
      <c r="K2323" s="21"/>
      <c r="M2323" s="192">
        <v>41963</v>
      </c>
      <c r="N2323" s="193">
        <v>3944</v>
      </c>
      <c r="O2323" s="324" t="s">
        <v>4923</v>
      </c>
      <c r="P2323" s="308" t="s">
        <v>116</v>
      </c>
      <c r="Q2323" s="309">
        <v>1884</v>
      </c>
      <c r="R2323" s="256">
        <v>41963</v>
      </c>
      <c r="S2323" s="42">
        <v>1884</v>
      </c>
      <c r="T2323" s="217">
        <f t="shared" si="71"/>
        <v>0</v>
      </c>
      <c r="U2323" s="20" t="s">
        <v>4992</v>
      </c>
    </row>
    <row r="2324" spans="1:21" x14ac:dyDescent="0.25">
      <c r="A2324" s="192">
        <v>41971</v>
      </c>
      <c r="B2324" s="193">
        <v>4718</v>
      </c>
      <c r="C2324" s="322" t="s">
        <v>4923</v>
      </c>
      <c r="D2324" s="308" t="s">
        <v>28</v>
      </c>
      <c r="E2324" s="309">
        <v>10059</v>
      </c>
      <c r="F2324" s="256">
        <v>41971</v>
      </c>
      <c r="G2324" s="229">
        <v>10059</v>
      </c>
      <c r="H2324" s="217">
        <f t="shared" si="72"/>
        <v>0</v>
      </c>
      <c r="I2324" s="20" t="s">
        <v>4992</v>
      </c>
      <c r="J2324" s="21"/>
      <c r="K2324" s="21"/>
      <c r="M2324" s="192">
        <v>41965</v>
      </c>
      <c r="N2324" s="193">
        <v>4137</v>
      </c>
      <c r="O2324" s="322" t="s">
        <v>4923</v>
      </c>
      <c r="P2324" s="308" t="s">
        <v>116</v>
      </c>
      <c r="Q2324" s="309">
        <v>3284</v>
      </c>
      <c r="R2324" s="256">
        <v>41965</v>
      </c>
      <c r="S2324" s="34">
        <v>3284</v>
      </c>
      <c r="T2324" s="217">
        <f t="shared" si="71"/>
        <v>0</v>
      </c>
      <c r="U2324" s="108" t="s">
        <v>4992</v>
      </c>
    </row>
    <row r="2325" spans="1:21" x14ac:dyDescent="0.25">
      <c r="A2325" s="192">
        <v>41971</v>
      </c>
      <c r="B2325" s="193">
        <v>4719</v>
      </c>
      <c r="C2325" s="322" t="s">
        <v>4923</v>
      </c>
      <c r="D2325" s="308" t="s">
        <v>4183</v>
      </c>
      <c r="E2325" s="309">
        <v>8368</v>
      </c>
      <c r="F2325" s="256">
        <v>41971</v>
      </c>
      <c r="G2325" s="229">
        <v>8368</v>
      </c>
      <c r="H2325" s="217">
        <f t="shared" si="72"/>
        <v>0</v>
      </c>
      <c r="I2325" s="20" t="s">
        <v>4992</v>
      </c>
      <c r="J2325" s="21"/>
      <c r="K2325" s="21"/>
      <c r="M2325" s="192">
        <v>41969</v>
      </c>
      <c r="N2325" s="193">
        <v>4443</v>
      </c>
      <c r="O2325" s="322" t="s">
        <v>4923</v>
      </c>
      <c r="P2325" s="308" t="s">
        <v>116</v>
      </c>
      <c r="Q2325" s="309">
        <v>5839.4</v>
      </c>
      <c r="R2325" s="256">
        <v>41969</v>
      </c>
      <c r="S2325" s="34">
        <v>5839.4</v>
      </c>
      <c r="T2325" s="217">
        <f t="shared" si="71"/>
        <v>0</v>
      </c>
      <c r="U2325" s="108" t="s">
        <v>4992</v>
      </c>
    </row>
    <row r="2326" spans="1:21" x14ac:dyDescent="0.25">
      <c r="A2326" s="192">
        <v>41971</v>
      </c>
      <c r="B2326" s="193">
        <v>4720</v>
      </c>
      <c r="C2326" s="322" t="s">
        <v>4923</v>
      </c>
      <c r="D2326" s="308" t="s">
        <v>4918</v>
      </c>
      <c r="E2326" s="309">
        <v>70892.55</v>
      </c>
      <c r="F2326" s="256">
        <v>41972</v>
      </c>
      <c r="G2326" s="229">
        <v>70892.55</v>
      </c>
      <c r="H2326" s="217">
        <f t="shared" si="72"/>
        <v>0</v>
      </c>
      <c r="I2326" s="20" t="s">
        <v>4993</v>
      </c>
      <c r="J2326" s="21"/>
      <c r="K2326" s="21"/>
      <c r="M2326" s="192">
        <v>41972</v>
      </c>
      <c r="N2326" s="193">
        <v>4748</v>
      </c>
      <c r="O2326" s="322" t="s">
        <v>4923</v>
      </c>
      <c r="P2326" s="308" t="s">
        <v>116</v>
      </c>
      <c r="Q2326" s="309">
        <v>3318.6</v>
      </c>
      <c r="R2326" s="256">
        <v>41972</v>
      </c>
      <c r="S2326" s="229">
        <v>3318.6</v>
      </c>
      <c r="T2326" s="217">
        <f t="shared" si="71"/>
        <v>0</v>
      </c>
      <c r="U2326" s="20" t="s">
        <v>4992</v>
      </c>
    </row>
    <row r="2327" spans="1:21" x14ac:dyDescent="0.25">
      <c r="A2327" s="192">
        <v>41971</v>
      </c>
      <c r="B2327" s="193">
        <v>4721</v>
      </c>
      <c r="C2327" s="322" t="s">
        <v>4923</v>
      </c>
      <c r="D2327" s="308" t="s">
        <v>4649</v>
      </c>
      <c r="E2327" s="309">
        <v>7938.4</v>
      </c>
      <c r="F2327" s="256">
        <v>41971</v>
      </c>
      <c r="G2327" s="229">
        <v>7938.4</v>
      </c>
      <c r="H2327" s="217">
        <f t="shared" si="72"/>
        <v>0</v>
      </c>
      <c r="I2327" s="20" t="s">
        <v>4992</v>
      </c>
      <c r="J2327" s="21"/>
      <c r="K2327" s="21"/>
      <c r="M2327" s="192">
        <v>41946</v>
      </c>
      <c r="N2327" s="193">
        <v>2619</v>
      </c>
      <c r="O2327" s="324" t="s">
        <v>4923</v>
      </c>
      <c r="P2327" s="661" t="s">
        <v>4600</v>
      </c>
      <c r="Q2327" s="309">
        <v>7266.8</v>
      </c>
      <c r="R2327" s="256">
        <v>41948</v>
      </c>
      <c r="S2327" s="42">
        <v>7266.8</v>
      </c>
      <c r="T2327" s="217">
        <f t="shared" si="71"/>
        <v>0</v>
      </c>
      <c r="U2327" s="50" t="s">
        <v>5009</v>
      </c>
    </row>
    <row r="2328" spans="1:21" x14ac:dyDescent="0.25">
      <c r="A2328" s="192">
        <v>41972</v>
      </c>
      <c r="B2328" s="193">
        <v>4722</v>
      </c>
      <c r="C2328" s="322" t="s">
        <v>4923</v>
      </c>
      <c r="D2328" s="308" t="s">
        <v>2504</v>
      </c>
      <c r="E2328" s="309">
        <v>97080.2</v>
      </c>
      <c r="F2328" s="256">
        <v>41975</v>
      </c>
      <c r="G2328" s="229">
        <v>97080.2</v>
      </c>
      <c r="H2328" s="217">
        <f t="shared" si="72"/>
        <v>0</v>
      </c>
      <c r="I2328" s="20" t="s">
        <v>4995</v>
      </c>
      <c r="J2328" s="21"/>
      <c r="K2328" s="21"/>
      <c r="M2328" s="192">
        <v>41953</v>
      </c>
      <c r="N2328" s="193">
        <v>3194</v>
      </c>
      <c r="O2328" s="324" t="s">
        <v>4923</v>
      </c>
      <c r="P2328" s="20" t="s">
        <v>4600</v>
      </c>
      <c r="Q2328" s="213">
        <v>7785</v>
      </c>
      <c r="R2328" s="256">
        <v>41955</v>
      </c>
      <c r="S2328" s="42">
        <v>7785</v>
      </c>
      <c r="T2328" s="217">
        <f t="shared" si="71"/>
        <v>0</v>
      </c>
      <c r="U2328" s="190" t="s">
        <v>5009</v>
      </c>
    </row>
    <row r="2329" spans="1:21" x14ac:dyDescent="0.25">
      <c r="A2329" s="192">
        <v>41972</v>
      </c>
      <c r="B2329" s="193">
        <v>4723</v>
      </c>
      <c r="C2329" s="322" t="s">
        <v>4923</v>
      </c>
      <c r="D2329" s="308" t="s">
        <v>28</v>
      </c>
      <c r="E2329" s="309">
        <v>6817.8</v>
      </c>
      <c r="F2329" s="256">
        <v>41972</v>
      </c>
      <c r="G2329" s="229">
        <v>6817.8</v>
      </c>
      <c r="H2329" s="217">
        <f t="shared" si="72"/>
        <v>0</v>
      </c>
      <c r="I2329" s="20" t="s">
        <v>4992</v>
      </c>
      <c r="J2329" s="21"/>
      <c r="K2329" s="21"/>
      <c r="M2329" s="192">
        <v>41960</v>
      </c>
      <c r="N2329" s="193">
        <v>3759</v>
      </c>
      <c r="O2329" s="324" t="s">
        <v>4923</v>
      </c>
      <c r="P2329" s="20" t="s">
        <v>4600</v>
      </c>
      <c r="Q2329" s="213">
        <v>8731.4</v>
      </c>
      <c r="R2329" s="256">
        <v>41962</v>
      </c>
      <c r="S2329" s="229">
        <v>8731.4</v>
      </c>
      <c r="T2329" s="217">
        <f t="shared" si="71"/>
        <v>0</v>
      </c>
      <c r="U2329" s="190" t="s">
        <v>5009</v>
      </c>
    </row>
    <row r="2330" spans="1:21" x14ac:dyDescent="0.25">
      <c r="A2330" s="192">
        <v>41972</v>
      </c>
      <c r="B2330" s="193">
        <v>4724</v>
      </c>
      <c r="C2330" s="322" t="s">
        <v>4923</v>
      </c>
      <c r="D2330" s="308" t="s">
        <v>953</v>
      </c>
      <c r="E2330" s="309">
        <v>6503</v>
      </c>
      <c r="F2330" s="256">
        <v>41972</v>
      </c>
      <c r="G2330" s="229">
        <v>6503</v>
      </c>
      <c r="H2330" s="217">
        <f t="shared" si="72"/>
        <v>0</v>
      </c>
      <c r="I2330" s="20" t="s">
        <v>4995</v>
      </c>
      <c r="J2330" s="21"/>
      <c r="K2330" s="21"/>
      <c r="M2330" s="192">
        <v>41960</v>
      </c>
      <c r="N2330" s="193">
        <v>3760</v>
      </c>
      <c r="O2330" s="324" t="s">
        <v>4923</v>
      </c>
      <c r="P2330" s="20" t="s">
        <v>4600</v>
      </c>
      <c r="Q2330" s="213">
        <v>640</v>
      </c>
      <c r="R2330" s="256">
        <v>41962</v>
      </c>
      <c r="S2330" s="229">
        <v>640</v>
      </c>
      <c r="T2330" s="217">
        <f t="shared" si="71"/>
        <v>0</v>
      </c>
      <c r="U2330" s="190" t="s">
        <v>5009</v>
      </c>
    </row>
    <row r="2331" spans="1:21" x14ac:dyDescent="0.25">
      <c r="A2331" s="192">
        <v>41972</v>
      </c>
      <c r="B2331" s="193">
        <v>4725</v>
      </c>
      <c r="C2331" s="322" t="s">
        <v>4923</v>
      </c>
      <c r="D2331" s="308" t="s">
        <v>4928</v>
      </c>
      <c r="E2331" s="309">
        <v>12550.2</v>
      </c>
      <c r="F2331" s="256">
        <v>41972</v>
      </c>
      <c r="G2331" s="229">
        <v>12550.2</v>
      </c>
      <c r="H2331" s="217">
        <f t="shared" si="72"/>
        <v>0</v>
      </c>
      <c r="I2331" s="20" t="s">
        <v>4995</v>
      </c>
      <c r="J2331" s="21"/>
      <c r="K2331" s="21"/>
      <c r="M2331" s="192">
        <v>41967</v>
      </c>
      <c r="N2331" s="193">
        <v>4352</v>
      </c>
      <c r="O2331" s="322" t="s">
        <v>4923</v>
      </c>
      <c r="P2331" s="308" t="s">
        <v>4600</v>
      </c>
      <c r="Q2331" s="309">
        <v>11512.4</v>
      </c>
      <c r="R2331" s="256">
        <v>41969</v>
      </c>
      <c r="S2331" s="34">
        <v>11512.4</v>
      </c>
      <c r="T2331" s="217">
        <f t="shared" si="71"/>
        <v>0</v>
      </c>
      <c r="U2331" s="32" t="s">
        <v>5009</v>
      </c>
    </row>
    <row r="2332" spans="1:21" x14ac:dyDescent="0.25">
      <c r="A2332" s="192">
        <v>41972</v>
      </c>
      <c r="B2332" s="193">
        <v>4726</v>
      </c>
      <c r="C2332" s="322" t="s">
        <v>4923</v>
      </c>
      <c r="D2332" s="308" t="s">
        <v>4319</v>
      </c>
      <c r="E2332" s="309">
        <v>2388</v>
      </c>
      <c r="F2332" s="256">
        <v>41972</v>
      </c>
      <c r="G2332" s="229">
        <v>2388</v>
      </c>
      <c r="H2332" s="217">
        <f t="shared" si="72"/>
        <v>0</v>
      </c>
      <c r="I2332" s="20" t="s">
        <v>4992</v>
      </c>
      <c r="J2332" s="21"/>
      <c r="K2332" s="21"/>
      <c r="M2332" s="192">
        <v>41963</v>
      </c>
      <c r="N2332" s="193">
        <v>4014</v>
      </c>
      <c r="O2332" s="322" t="s">
        <v>4923</v>
      </c>
      <c r="P2332" s="308" t="s">
        <v>6730</v>
      </c>
      <c r="Q2332" s="309">
        <v>3539.2</v>
      </c>
      <c r="R2332" s="256">
        <v>41963</v>
      </c>
      <c r="S2332" s="42">
        <v>3539.2</v>
      </c>
      <c r="T2332" s="217">
        <f t="shared" si="71"/>
        <v>0</v>
      </c>
      <c r="U2332" s="20" t="s">
        <v>4992</v>
      </c>
    </row>
    <row r="2333" spans="1:21" x14ac:dyDescent="0.25">
      <c r="A2333" s="192">
        <v>41972</v>
      </c>
      <c r="B2333" s="193">
        <v>4727</v>
      </c>
      <c r="C2333" s="322" t="s">
        <v>4923</v>
      </c>
      <c r="D2333" s="308" t="s">
        <v>4826</v>
      </c>
      <c r="E2333" s="309">
        <v>2794</v>
      </c>
      <c r="F2333" s="256">
        <v>41972</v>
      </c>
      <c r="G2333" s="229">
        <v>2794</v>
      </c>
      <c r="H2333" s="217">
        <f t="shared" si="72"/>
        <v>0</v>
      </c>
      <c r="I2333" s="20" t="s">
        <v>4992</v>
      </c>
      <c r="J2333" s="21"/>
      <c r="K2333" s="21"/>
      <c r="M2333" s="192">
        <v>41952</v>
      </c>
      <c r="N2333" s="193">
        <v>3075</v>
      </c>
      <c r="O2333" s="324" t="s">
        <v>4923</v>
      </c>
      <c r="P2333" s="20" t="s">
        <v>1878</v>
      </c>
      <c r="Q2333" s="213">
        <v>10530.6</v>
      </c>
      <c r="R2333" s="256">
        <v>41953</v>
      </c>
      <c r="S2333" s="42">
        <v>10530.6</v>
      </c>
      <c r="T2333" s="217">
        <f t="shared" si="71"/>
        <v>0</v>
      </c>
      <c r="U2333" s="190" t="s">
        <v>5251</v>
      </c>
    </row>
    <row r="2334" spans="1:21" x14ac:dyDescent="0.25">
      <c r="A2334" s="192">
        <v>41972</v>
      </c>
      <c r="B2334" s="193">
        <v>4728</v>
      </c>
      <c r="C2334" s="322" t="s">
        <v>4923</v>
      </c>
      <c r="D2334" s="308" t="s">
        <v>6120</v>
      </c>
      <c r="E2334" s="309">
        <v>12600</v>
      </c>
      <c r="F2334" s="412">
        <v>41979</v>
      </c>
      <c r="G2334" s="219">
        <v>12600</v>
      </c>
      <c r="H2334" s="217">
        <f t="shared" si="72"/>
        <v>0</v>
      </c>
      <c r="I2334" s="20" t="s">
        <v>5000</v>
      </c>
      <c r="J2334" s="21"/>
      <c r="K2334" s="21"/>
      <c r="M2334" s="192">
        <v>41955</v>
      </c>
      <c r="N2334" s="193">
        <v>3321</v>
      </c>
      <c r="O2334" s="324" t="s">
        <v>4923</v>
      </c>
      <c r="P2334" s="20" t="s">
        <v>1878</v>
      </c>
      <c r="Q2334" s="213">
        <v>5634.9</v>
      </c>
      <c r="R2334" s="256">
        <v>41956</v>
      </c>
      <c r="S2334" s="42">
        <v>5634.9</v>
      </c>
      <c r="T2334" s="217">
        <f t="shared" si="71"/>
        <v>0</v>
      </c>
      <c r="U2334" s="190" t="s">
        <v>4995</v>
      </c>
    </row>
    <row r="2335" spans="1:21" x14ac:dyDescent="0.25">
      <c r="A2335" s="192">
        <v>41972</v>
      </c>
      <c r="B2335" s="193">
        <v>4729</v>
      </c>
      <c r="C2335" s="322" t="s">
        <v>4923</v>
      </c>
      <c r="D2335" s="295" t="s">
        <v>53</v>
      </c>
      <c r="E2335" s="296">
        <v>0</v>
      </c>
      <c r="F2335" s="256"/>
      <c r="G2335" s="229"/>
      <c r="H2335" s="217">
        <f t="shared" si="72"/>
        <v>0</v>
      </c>
      <c r="I2335" s="20" t="s">
        <v>3076</v>
      </c>
      <c r="J2335" s="21"/>
      <c r="K2335" s="21"/>
      <c r="M2335" s="192">
        <v>41959</v>
      </c>
      <c r="N2335" s="193">
        <v>3646</v>
      </c>
      <c r="O2335" s="324" t="s">
        <v>4923</v>
      </c>
      <c r="P2335" s="20" t="s">
        <v>1878</v>
      </c>
      <c r="Q2335" s="213">
        <v>10342</v>
      </c>
      <c r="R2335" s="256">
        <v>41960</v>
      </c>
      <c r="S2335" s="42">
        <v>10342</v>
      </c>
      <c r="T2335" s="217">
        <f t="shared" si="71"/>
        <v>0</v>
      </c>
      <c r="U2335" s="20" t="s">
        <v>5251</v>
      </c>
    </row>
    <row r="2336" spans="1:21" x14ac:dyDescent="0.25">
      <c r="A2336" s="192">
        <v>41972</v>
      </c>
      <c r="B2336" s="193">
        <v>4730</v>
      </c>
      <c r="C2336" s="322" t="s">
        <v>4923</v>
      </c>
      <c r="D2336" s="308" t="s">
        <v>49</v>
      </c>
      <c r="E2336" s="309">
        <v>730</v>
      </c>
      <c r="F2336" s="256">
        <v>41972</v>
      </c>
      <c r="G2336" s="229">
        <v>730</v>
      </c>
      <c r="H2336" s="217">
        <f t="shared" si="72"/>
        <v>0</v>
      </c>
      <c r="I2336" s="20" t="s">
        <v>4992</v>
      </c>
      <c r="J2336" s="21"/>
      <c r="K2336" s="21"/>
      <c r="M2336" s="192">
        <v>41962</v>
      </c>
      <c r="N2336" s="193">
        <v>3895</v>
      </c>
      <c r="O2336" s="324" t="s">
        <v>4923</v>
      </c>
      <c r="P2336" s="308" t="s">
        <v>1878</v>
      </c>
      <c r="Q2336" s="309">
        <v>4564</v>
      </c>
      <c r="R2336" s="256">
        <v>41962</v>
      </c>
      <c r="S2336" s="42">
        <v>4564</v>
      </c>
      <c r="T2336" s="217">
        <f t="shared" si="71"/>
        <v>0</v>
      </c>
      <c r="U2336" s="20" t="s">
        <v>6049</v>
      </c>
    </row>
    <row r="2337" spans="1:21" x14ac:dyDescent="0.25">
      <c r="A2337" s="192">
        <v>41972</v>
      </c>
      <c r="B2337" s="193">
        <v>4731</v>
      </c>
      <c r="C2337" s="322" t="s">
        <v>4923</v>
      </c>
      <c r="D2337" s="308" t="s">
        <v>49</v>
      </c>
      <c r="E2337" s="309">
        <v>695.4</v>
      </c>
      <c r="F2337" s="256">
        <v>41972</v>
      </c>
      <c r="G2337" s="229">
        <v>695.4</v>
      </c>
      <c r="H2337" s="217">
        <f t="shared" si="72"/>
        <v>0</v>
      </c>
      <c r="I2337" s="20" t="s">
        <v>4992</v>
      </c>
      <c r="J2337" s="21"/>
      <c r="K2337" s="21"/>
      <c r="M2337" s="192">
        <v>41963</v>
      </c>
      <c r="N2337" s="193">
        <v>3980</v>
      </c>
      <c r="O2337" s="324" t="s">
        <v>4923</v>
      </c>
      <c r="P2337" s="308" t="s">
        <v>1878</v>
      </c>
      <c r="Q2337" s="309">
        <v>3348</v>
      </c>
      <c r="R2337" s="256">
        <v>41963</v>
      </c>
      <c r="S2337" s="42">
        <v>3348</v>
      </c>
      <c r="T2337" s="217">
        <f t="shared" si="71"/>
        <v>0</v>
      </c>
      <c r="U2337" s="20" t="s">
        <v>4992</v>
      </c>
    </row>
    <row r="2338" spans="1:21" x14ac:dyDescent="0.25">
      <c r="A2338" s="192">
        <v>41972</v>
      </c>
      <c r="B2338" s="193">
        <v>4732</v>
      </c>
      <c r="C2338" s="322" t="s">
        <v>4923</v>
      </c>
      <c r="D2338" s="308" t="s">
        <v>4915</v>
      </c>
      <c r="E2338" s="309">
        <v>32041.200000000001</v>
      </c>
      <c r="F2338" s="256">
        <v>41972</v>
      </c>
      <c r="G2338" s="229">
        <v>32041.200000000001</v>
      </c>
      <c r="H2338" s="217">
        <f t="shared" si="72"/>
        <v>0</v>
      </c>
      <c r="I2338" s="20" t="s">
        <v>4992</v>
      </c>
      <c r="J2338" s="21"/>
      <c r="K2338" s="21"/>
      <c r="M2338" s="192">
        <v>41966</v>
      </c>
      <c r="N2338" s="193">
        <v>4227</v>
      </c>
      <c r="O2338" s="322" t="s">
        <v>4923</v>
      </c>
      <c r="P2338" s="20" t="s">
        <v>1878</v>
      </c>
      <c r="Q2338" s="213">
        <v>10542.4</v>
      </c>
      <c r="R2338" s="256">
        <v>41966</v>
      </c>
      <c r="S2338" s="34">
        <v>10542.4</v>
      </c>
      <c r="T2338" s="217">
        <f t="shared" si="71"/>
        <v>0</v>
      </c>
      <c r="U2338" s="32" t="s">
        <v>5251</v>
      </c>
    </row>
    <row r="2339" spans="1:21" x14ac:dyDescent="0.25">
      <c r="A2339" s="192">
        <v>41972</v>
      </c>
      <c r="B2339" s="193">
        <v>4733</v>
      </c>
      <c r="C2339" s="322" t="s">
        <v>4923</v>
      </c>
      <c r="D2339" s="308" t="s">
        <v>1693</v>
      </c>
      <c r="E2339" s="309">
        <v>4077</v>
      </c>
      <c r="F2339" s="256">
        <v>41972</v>
      </c>
      <c r="G2339" s="229">
        <v>4077</v>
      </c>
      <c r="H2339" s="217">
        <f t="shared" si="72"/>
        <v>0</v>
      </c>
      <c r="I2339" s="20" t="s">
        <v>4992</v>
      </c>
      <c r="J2339" s="21"/>
      <c r="K2339" s="21"/>
      <c r="M2339" s="192">
        <v>41969</v>
      </c>
      <c r="N2339" s="193">
        <v>4463</v>
      </c>
      <c r="O2339" s="322" t="s">
        <v>4923</v>
      </c>
      <c r="P2339" s="308" t="s">
        <v>1878</v>
      </c>
      <c r="Q2339" s="309">
        <v>5156.5</v>
      </c>
      <c r="R2339" s="256">
        <v>41969</v>
      </c>
      <c r="S2339" s="34">
        <v>5156.5</v>
      </c>
      <c r="T2339" s="217">
        <f t="shared" si="71"/>
        <v>0</v>
      </c>
      <c r="U2339" s="108" t="s">
        <v>4995</v>
      </c>
    </row>
    <row r="2340" spans="1:21" x14ac:dyDescent="0.25">
      <c r="A2340" s="192">
        <v>41972</v>
      </c>
      <c r="B2340" s="193">
        <v>4734</v>
      </c>
      <c r="C2340" s="322" t="s">
        <v>4923</v>
      </c>
      <c r="D2340" s="308" t="s">
        <v>123</v>
      </c>
      <c r="E2340" s="309">
        <v>8662</v>
      </c>
      <c r="F2340" s="256">
        <v>41973</v>
      </c>
      <c r="G2340" s="229">
        <v>8662</v>
      </c>
      <c r="H2340" s="217">
        <f t="shared" si="72"/>
        <v>0</v>
      </c>
      <c r="I2340" s="20" t="s">
        <v>4992</v>
      </c>
      <c r="J2340" s="21"/>
      <c r="K2340" s="21"/>
      <c r="M2340" s="192">
        <v>41969</v>
      </c>
      <c r="N2340" s="193">
        <v>4466</v>
      </c>
      <c r="O2340" s="322" t="s">
        <v>4923</v>
      </c>
      <c r="P2340" s="308" t="s">
        <v>1878</v>
      </c>
      <c r="Q2340" s="309">
        <v>350</v>
      </c>
      <c r="R2340" s="256">
        <v>41969</v>
      </c>
      <c r="S2340" s="34">
        <v>350</v>
      </c>
      <c r="T2340" s="217">
        <f t="shared" si="71"/>
        <v>0</v>
      </c>
      <c r="U2340" s="108" t="s">
        <v>4995</v>
      </c>
    </row>
    <row r="2341" spans="1:21" x14ac:dyDescent="0.25">
      <c r="A2341" s="192">
        <v>41972</v>
      </c>
      <c r="B2341" s="193">
        <v>4735</v>
      </c>
      <c r="C2341" s="322" t="s">
        <v>4923</v>
      </c>
      <c r="D2341" s="308" t="s">
        <v>6705</v>
      </c>
      <c r="E2341" s="309">
        <v>5351.6</v>
      </c>
      <c r="F2341" s="256">
        <v>41972</v>
      </c>
      <c r="G2341" s="229">
        <v>5351.6</v>
      </c>
      <c r="H2341" s="217">
        <f t="shared" si="72"/>
        <v>0</v>
      </c>
      <c r="I2341" s="20" t="s">
        <v>4992</v>
      </c>
      <c r="J2341" s="21"/>
      <c r="K2341" s="21"/>
      <c r="M2341" s="192">
        <v>41973</v>
      </c>
      <c r="N2341" s="193">
        <v>4830</v>
      </c>
      <c r="O2341" s="322" t="s">
        <v>4923</v>
      </c>
      <c r="P2341" s="308" t="s">
        <v>1878</v>
      </c>
      <c r="Q2341" s="309">
        <v>11251</v>
      </c>
      <c r="R2341" s="368">
        <v>41973</v>
      </c>
      <c r="S2341" s="229">
        <v>11251</v>
      </c>
      <c r="T2341" s="217">
        <f t="shared" si="71"/>
        <v>0</v>
      </c>
      <c r="U2341" s="20" t="s">
        <v>5251</v>
      </c>
    </row>
    <row r="2342" spans="1:21" x14ac:dyDescent="0.25">
      <c r="A2342" s="192">
        <v>41972</v>
      </c>
      <c r="B2342" s="193">
        <v>4736</v>
      </c>
      <c r="C2342" s="322" t="s">
        <v>4923</v>
      </c>
      <c r="D2342" s="308" t="s">
        <v>23</v>
      </c>
      <c r="E2342" s="309">
        <v>4342.1000000000004</v>
      </c>
      <c r="F2342" s="256">
        <v>41972</v>
      </c>
      <c r="G2342" s="229">
        <v>4342.1000000000004</v>
      </c>
      <c r="H2342" s="217">
        <f t="shared" si="72"/>
        <v>0</v>
      </c>
      <c r="I2342" s="20" t="s">
        <v>4992</v>
      </c>
      <c r="J2342" s="21"/>
      <c r="K2342" s="21"/>
      <c r="M2342" s="192">
        <v>41946</v>
      </c>
      <c r="N2342" s="193">
        <v>2639</v>
      </c>
      <c r="O2342" s="324" t="s">
        <v>4923</v>
      </c>
      <c r="P2342" s="661" t="s">
        <v>6201</v>
      </c>
      <c r="Q2342" s="309">
        <v>7500.8</v>
      </c>
      <c r="R2342" s="256">
        <v>41955</v>
      </c>
      <c r="S2342" s="42">
        <v>7500.8</v>
      </c>
      <c r="T2342" s="217">
        <f t="shared" si="71"/>
        <v>0</v>
      </c>
      <c r="U2342" s="50" t="s">
        <v>5009</v>
      </c>
    </row>
    <row r="2343" spans="1:21" x14ac:dyDescent="0.25">
      <c r="A2343" s="192">
        <v>41972</v>
      </c>
      <c r="B2343" s="193">
        <v>4737</v>
      </c>
      <c r="C2343" s="322" t="s">
        <v>4923</v>
      </c>
      <c r="D2343" s="308" t="s">
        <v>62</v>
      </c>
      <c r="E2343" s="309">
        <v>25748.799999999999</v>
      </c>
      <c r="F2343" s="256">
        <v>41972</v>
      </c>
      <c r="G2343" s="229">
        <v>25748.799999999999</v>
      </c>
      <c r="H2343" s="217">
        <f t="shared" si="72"/>
        <v>0</v>
      </c>
      <c r="I2343" s="20" t="s">
        <v>4997</v>
      </c>
      <c r="J2343" s="21"/>
      <c r="K2343" s="21"/>
      <c r="M2343" s="192">
        <v>41957</v>
      </c>
      <c r="N2343" s="193">
        <v>3466</v>
      </c>
      <c r="O2343" s="324" t="s">
        <v>4923</v>
      </c>
      <c r="P2343" s="308" t="s">
        <v>6692</v>
      </c>
      <c r="Q2343" s="309">
        <v>25971.35</v>
      </c>
      <c r="R2343" s="256">
        <v>41958</v>
      </c>
      <c r="S2343" s="42">
        <v>25971.35</v>
      </c>
      <c r="T2343" s="217">
        <f t="shared" si="71"/>
        <v>0</v>
      </c>
      <c r="U2343" s="20" t="s">
        <v>5009</v>
      </c>
    </row>
    <row r="2344" spans="1:21" x14ac:dyDescent="0.25">
      <c r="A2344" s="192">
        <v>41972</v>
      </c>
      <c r="B2344" s="193">
        <v>4738</v>
      </c>
      <c r="C2344" s="322" t="s">
        <v>4923</v>
      </c>
      <c r="D2344" s="308" t="s">
        <v>98</v>
      </c>
      <c r="E2344" s="309">
        <v>12039.2</v>
      </c>
      <c r="F2344" s="256">
        <v>41972</v>
      </c>
      <c r="G2344" s="229">
        <v>12039.2</v>
      </c>
      <c r="H2344" s="217">
        <f t="shared" si="72"/>
        <v>0</v>
      </c>
      <c r="I2344" s="20" t="s">
        <v>4997</v>
      </c>
      <c r="J2344" s="21"/>
      <c r="K2344" s="21"/>
      <c r="M2344" s="192">
        <v>41946</v>
      </c>
      <c r="N2344" s="193">
        <v>2638</v>
      </c>
      <c r="O2344" s="324" t="s">
        <v>4923</v>
      </c>
      <c r="P2344" s="661" t="s">
        <v>4301</v>
      </c>
      <c r="Q2344" s="309">
        <v>25633.3</v>
      </c>
      <c r="R2344" s="421" t="s">
        <v>6627</v>
      </c>
      <c r="S2344" s="42">
        <f>23846.6+1786.7</f>
        <v>25633.3</v>
      </c>
      <c r="T2344" s="217">
        <f t="shared" si="71"/>
        <v>0</v>
      </c>
      <c r="U2344" s="50" t="s">
        <v>5009</v>
      </c>
    </row>
    <row r="2345" spans="1:21" x14ac:dyDescent="0.25">
      <c r="A2345" s="192">
        <v>41972</v>
      </c>
      <c r="B2345" s="193">
        <v>4739</v>
      </c>
      <c r="C2345" s="322" t="s">
        <v>4923</v>
      </c>
      <c r="D2345" s="308" t="s">
        <v>2582</v>
      </c>
      <c r="E2345" s="309">
        <v>4131.6000000000004</v>
      </c>
      <c r="F2345" s="256">
        <v>41972</v>
      </c>
      <c r="G2345" s="229">
        <v>4131.6000000000004</v>
      </c>
      <c r="H2345" s="217">
        <f t="shared" si="72"/>
        <v>0</v>
      </c>
      <c r="I2345" s="20" t="s">
        <v>4992</v>
      </c>
      <c r="J2345" s="21"/>
      <c r="K2345" s="21"/>
      <c r="M2345" s="192">
        <v>41949</v>
      </c>
      <c r="N2345" s="193">
        <v>2878</v>
      </c>
      <c r="O2345" s="324" t="s">
        <v>4923</v>
      </c>
      <c r="P2345" s="308" t="s">
        <v>4301</v>
      </c>
      <c r="Q2345" s="309">
        <v>18556.400000000001</v>
      </c>
      <c r="R2345" s="256">
        <v>41951</v>
      </c>
      <c r="S2345" s="42">
        <v>18556.400000000001</v>
      </c>
      <c r="T2345" s="217">
        <f t="shared" si="71"/>
        <v>0</v>
      </c>
      <c r="U2345" s="20" t="s">
        <v>5009</v>
      </c>
    </row>
    <row r="2346" spans="1:21" x14ac:dyDescent="0.25">
      <c r="A2346" s="192">
        <v>41972</v>
      </c>
      <c r="B2346" s="193">
        <v>4740</v>
      </c>
      <c r="C2346" s="322" t="s">
        <v>4923</v>
      </c>
      <c r="D2346" s="308" t="s">
        <v>2369</v>
      </c>
      <c r="E2346" s="309">
        <v>460.8</v>
      </c>
      <c r="F2346" s="256">
        <v>41972</v>
      </c>
      <c r="G2346" s="229">
        <v>460.8</v>
      </c>
      <c r="H2346" s="217">
        <f t="shared" si="72"/>
        <v>0</v>
      </c>
      <c r="I2346" s="20" t="s">
        <v>4992</v>
      </c>
      <c r="J2346" s="21"/>
      <c r="K2346" s="21"/>
      <c r="M2346" s="192">
        <v>41953</v>
      </c>
      <c r="N2346" s="193">
        <v>3212</v>
      </c>
      <c r="O2346" s="324" t="s">
        <v>4923</v>
      </c>
      <c r="P2346" s="20" t="s">
        <v>4301</v>
      </c>
      <c r="Q2346" s="213">
        <v>31618</v>
      </c>
      <c r="R2346" s="256">
        <v>41955</v>
      </c>
      <c r="S2346" s="42">
        <v>31618</v>
      </c>
      <c r="T2346" s="217">
        <f t="shared" si="71"/>
        <v>0</v>
      </c>
      <c r="U2346" s="190" t="s">
        <v>5009</v>
      </c>
    </row>
    <row r="2347" spans="1:21" x14ac:dyDescent="0.25">
      <c r="A2347" s="192">
        <v>41972</v>
      </c>
      <c r="B2347" s="193">
        <v>4741</v>
      </c>
      <c r="C2347" s="322" t="s">
        <v>4923</v>
      </c>
      <c r="D2347" s="308" t="s">
        <v>501</v>
      </c>
      <c r="E2347" s="309">
        <v>3796</v>
      </c>
      <c r="F2347" s="256">
        <v>41972</v>
      </c>
      <c r="G2347" s="229">
        <v>3796</v>
      </c>
      <c r="H2347" s="217">
        <f t="shared" si="72"/>
        <v>0</v>
      </c>
      <c r="I2347" s="20" t="s">
        <v>4992</v>
      </c>
      <c r="J2347" s="21"/>
      <c r="K2347" s="21"/>
      <c r="M2347" s="192">
        <v>41960</v>
      </c>
      <c r="N2347" s="193">
        <v>3774</v>
      </c>
      <c r="O2347" s="324" t="s">
        <v>4923</v>
      </c>
      <c r="P2347" s="20" t="s">
        <v>4301</v>
      </c>
      <c r="Q2347" s="213">
        <v>34340.22</v>
      </c>
      <c r="R2347" s="256">
        <v>41962</v>
      </c>
      <c r="S2347" s="229">
        <v>34340.22</v>
      </c>
      <c r="T2347" s="217">
        <f t="shared" si="71"/>
        <v>0</v>
      </c>
      <c r="U2347" s="190" t="s">
        <v>5009</v>
      </c>
    </row>
    <row r="2348" spans="1:21" x14ac:dyDescent="0.25">
      <c r="A2348" s="192">
        <v>41972</v>
      </c>
      <c r="B2348" s="193">
        <v>4742</v>
      </c>
      <c r="C2348" s="322" t="s">
        <v>4923</v>
      </c>
      <c r="D2348" s="308" t="s">
        <v>52</v>
      </c>
      <c r="E2348" s="309">
        <v>4656</v>
      </c>
      <c r="F2348" s="412">
        <v>41974</v>
      </c>
      <c r="G2348" s="219">
        <v>4656</v>
      </c>
      <c r="H2348" s="217">
        <f t="shared" si="72"/>
        <v>0</v>
      </c>
      <c r="I2348" s="20" t="s">
        <v>5000</v>
      </c>
      <c r="J2348" s="21"/>
      <c r="K2348" s="21"/>
      <c r="M2348" s="192">
        <v>41963</v>
      </c>
      <c r="N2348" s="193">
        <v>4019</v>
      </c>
      <c r="O2348" s="322" t="s">
        <v>4923</v>
      </c>
      <c r="P2348" s="308" t="s">
        <v>4301</v>
      </c>
      <c r="Q2348" s="309">
        <v>20719.900000000001</v>
      </c>
      <c r="R2348" s="256">
        <v>41965</v>
      </c>
      <c r="S2348" s="42">
        <v>20719.900000000001</v>
      </c>
      <c r="T2348" s="217">
        <f t="shared" si="71"/>
        <v>0</v>
      </c>
      <c r="U2348" s="20" t="s">
        <v>5009</v>
      </c>
    </row>
    <row r="2349" spans="1:21" x14ac:dyDescent="0.25">
      <c r="A2349" s="192">
        <v>41972</v>
      </c>
      <c r="B2349" s="193">
        <v>4743</v>
      </c>
      <c r="C2349" s="322" t="s">
        <v>4923</v>
      </c>
      <c r="D2349" s="308" t="s">
        <v>4257</v>
      </c>
      <c r="E2349" s="309">
        <v>21166.2</v>
      </c>
      <c r="F2349" s="256">
        <v>41972</v>
      </c>
      <c r="G2349" s="229">
        <v>21166.2</v>
      </c>
      <c r="H2349" s="217">
        <f t="shared" si="72"/>
        <v>0</v>
      </c>
      <c r="I2349" s="20" t="s">
        <v>4992</v>
      </c>
      <c r="J2349" s="21"/>
      <c r="K2349" s="21"/>
      <c r="M2349" s="192">
        <v>41967</v>
      </c>
      <c r="N2349" s="193">
        <v>4348</v>
      </c>
      <c r="O2349" s="322" t="s">
        <v>4923</v>
      </c>
      <c r="P2349" s="308" t="s">
        <v>4301</v>
      </c>
      <c r="Q2349" s="309">
        <v>24248.2</v>
      </c>
      <c r="R2349" s="256">
        <v>41969</v>
      </c>
      <c r="S2349" s="34">
        <v>24248.2</v>
      </c>
      <c r="T2349" s="217">
        <f t="shared" si="71"/>
        <v>0</v>
      </c>
      <c r="U2349" s="32" t="s">
        <v>4992</v>
      </c>
    </row>
    <row r="2350" spans="1:21" x14ac:dyDescent="0.25">
      <c r="A2350" s="192">
        <v>41972</v>
      </c>
      <c r="B2350" s="193">
        <v>4744</v>
      </c>
      <c r="C2350" s="322" t="s">
        <v>4923</v>
      </c>
      <c r="D2350" s="308" t="s">
        <v>339</v>
      </c>
      <c r="E2350" s="309">
        <v>809.6</v>
      </c>
      <c r="F2350" s="256">
        <v>41972</v>
      </c>
      <c r="G2350" s="229">
        <v>809.6</v>
      </c>
      <c r="H2350" s="217">
        <f t="shared" si="72"/>
        <v>0</v>
      </c>
      <c r="I2350" s="20" t="s">
        <v>4992</v>
      </c>
      <c r="J2350" s="21"/>
      <c r="K2350" s="21"/>
      <c r="M2350" s="192">
        <v>41970</v>
      </c>
      <c r="N2350" s="193">
        <v>4603</v>
      </c>
      <c r="O2350" s="322" t="s">
        <v>4923</v>
      </c>
      <c r="P2350" s="199" t="s">
        <v>4301</v>
      </c>
      <c r="Q2350" s="238">
        <v>29635.1</v>
      </c>
      <c r="R2350" s="256">
        <v>41972</v>
      </c>
      <c r="S2350" s="34">
        <v>29635.1</v>
      </c>
      <c r="T2350" s="217">
        <f t="shared" si="71"/>
        <v>0</v>
      </c>
      <c r="U2350" s="36" t="s">
        <v>5009</v>
      </c>
    </row>
    <row r="2351" spans="1:21" x14ac:dyDescent="0.25">
      <c r="A2351" s="192">
        <v>41972</v>
      </c>
      <c r="B2351" s="193">
        <v>4745</v>
      </c>
      <c r="C2351" s="322" t="s">
        <v>4923</v>
      </c>
      <c r="D2351" s="308" t="s">
        <v>35</v>
      </c>
      <c r="E2351" s="309">
        <v>5133.6000000000004</v>
      </c>
      <c r="F2351" s="256">
        <v>41972</v>
      </c>
      <c r="G2351" s="229">
        <v>5133.6000000000004</v>
      </c>
      <c r="H2351" s="217">
        <f t="shared" si="72"/>
        <v>0</v>
      </c>
      <c r="I2351" s="20" t="s">
        <v>5251</v>
      </c>
      <c r="J2351" s="21"/>
      <c r="K2351" s="21"/>
      <c r="M2351" s="192">
        <v>41944</v>
      </c>
      <c r="N2351" s="193">
        <v>2400</v>
      </c>
      <c r="O2351" s="324" t="s">
        <v>4923</v>
      </c>
      <c r="P2351" s="20" t="s">
        <v>28</v>
      </c>
      <c r="Q2351" s="213">
        <v>13742.8</v>
      </c>
      <c r="R2351" s="256">
        <v>41944</v>
      </c>
      <c r="S2351" s="42">
        <v>13742.8</v>
      </c>
      <c r="T2351" s="77">
        <f t="shared" si="71"/>
        <v>0</v>
      </c>
      <c r="U2351" s="190" t="s">
        <v>4992</v>
      </c>
    </row>
    <row r="2352" spans="1:21" x14ac:dyDescent="0.25">
      <c r="A2352" s="192">
        <v>41972</v>
      </c>
      <c r="B2352" s="193">
        <v>4746</v>
      </c>
      <c r="C2352" s="322" t="s">
        <v>4923</v>
      </c>
      <c r="D2352" s="308" t="s">
        <v>62</v>
      </c>
      <c r="E2352" s="309">
        <v>3267</v>
      </c>
      <c r="F2352" s="256">
        <v>41972</v>
      </c>
      <c r="G2352" s="229">
        <v>3267</v>
      </c>
      <c r="H2352" s="217">
        <f t="shared" si="72"/>
        <v>0</v>
      </c>
      <c r="I2352" s="20" t="s">
        <v>4992</v>
      </c>
      <c r="J2352" s="21"/>
      <c r="K2352" s="21"/>
      <c r="M2352" s="192">
        <v>41946</v>
      </c>
      <c r="N2352" s="193">
        <v>2607</v>
      </c>
      <c r="O2352" s="324" t="s">
        <v>4923</v>
      </c>
      <c r="P2352" s="661" t="s">
        <v>28</v>
      </c>
      <c r="Q2352" s="309">
        <v>4101.3999999999996</v>
      </c>
      <c r="R2352" s="256">
        <v>41946</v>
      </c>
      <c r="S2352" s="42">
        <v>4101.3999999999996</v>
      </c>
      <c r="T2352" s="217">
        <f t="shared" si="71"/>
        <v>0</v>
      </c>
      <c r="U2352" s="50" t="s">
        <v>4992</v>
      </c>
    </row>
    <row r="2353" spans="1:21" x14ac:dyDescent="0.25">
      <c r="A2353" s="192">
        <v>41972</v>
      </c>
      <c r="B2353" s="193">
        <v>4747</v>
      </c>
      <c r="C2353" s="322" t="s">
        <v>4923</v>
      </c>
      <c r="D2353" s="308" t="s">
        <v>701</v>
      </c>
      <c r="E2353" s="309">
        <v>2417.4</v>
      </c>
      <c r="F2353" s="412">
        <v>41974</v>
      </c>
      <c r="G2353" s="219">
        <v>2417.4</v>
      </c>
      <c r="H2353" s="217">
        <f t="shared" si="72"/>
        <v>0</v>
      </c>
      <c r="I2353" s="20" t="s">
        <v>5000</v>
      </c>
      <c r="J2353" s="21"/>
      <c r="K2353" s="21"/>
      <c r="M2353" s="192">
        <v>41947</v>
      </c>
      <c r="N2353" s="193">
        <v>2650</v>
      </c>
      <c r="O2353" s="324" t="s">
        <v>4923</v>
      </c>
      <c r="P2353" s="661" t="s">
        <v>28</v>
      </c>
      <c r="Q2353" s="309">
        <v>9782</v>
      </c>
      <c r="R2353" s="256">
        <v>41947</v>
      </c>
      <c r="S2353" s="42">
        <v>9782</v>
      </c>
      <c r="T2353" s="217">
        <f t="shared" si="71"/>
        <v>0</v>
      </c>
      <c r="U2353" s="50" t="s">
        <v>4992</v>
      </c>
    </row>
    <row r="2354" spans="1:21" x14ac:dyDescent="0.25">
      <c r="A2354" s="192">
        <v>41972</v>
      </c>
      <c r="B2354" s="193">
        <v>4748</v>
      </c>
      <c r="C2354" s="322" t="s">
        <v>4923</v>
      </c>
      <c r="D2354" s="308" t="s">
        <v>116</v>
      </c>
      <c r="E2354" s="309">
        <v>3318.6</v>
      </c>
      <c r="F2354" s="256">
        <v>41972</v>
      </c>
      <c r="G2354" s="229">
        <v>3318.6</v>
      </c>
      <c r="H2354" s="217">
        <f t="shared" si="72"/>
        <v>0</v>
      </c>
      <c r="I2354" s="20" t="s">
        <v>4992</v>
      </c>
      <c r="J2354" s="21"/>
      <c r="K2354" s="21"/>
      <c r="M2354" s="192">
        <v>41949</v>
      </c>
      <c r="N2354" s="193">
        <v>2799</v>
      </c>
      <c r="O2354" s="324" t="s">
        <v>4923</v>
      </c>
      <c r="P2354" s="308" t="s">
        <v>28</v>
      </c>
      <c r="Q2354" s="309">
        <v>9588</v>
      </c>
      <c r="R2354" s="256">
        <v>41949</v>
      </c>
      <c r="S2354" s="42">
        <v>9588</v>
      </c>
      <c r="T2354" s="217">
        <f t="shared" si="71"/>
        <v>0</v>
      </c>
      <c r="U2354" s="190" t="s">
        <v>4992</v>
      </c>
    </row>
    <row r="2355" spans="1:21" x14ac:dyDescent="0.25">
      <c r="A2355" s="192">
        <v>41972</v>
      </c>
      <c r="B2355" s="193">
        <v>4749</v>
      </c>
      <c r="C2355" s="322" t="s">
        <v>4923</v>
      </c>
      <c r="D2355" s="308" t="s">
        <v>4234</v>
      </c>
      <c r="E2355" s="309">
        <v>1231.2</v>
      </c>
      <c r="F2355" s="256">
        <v>41972</v>
      </c>
      <c r="G2355" s="229">
        <v>1231.2</v>
      </c>
      <c r="H2355" s="217">
        <f t="shared" si="72"/>
        <v>0</v>
      </c>
      <c r="I2355" s="20" t="s">
        <v>4992</v>
      </c>
      <c r="J2355" s="21"/>
      <c r="K2355" s="21"/>
      <c r="M2355" s="192">
        <v>41950</v>
      </c>
      <c r="N2355" s="193">
        <v>2882</v>
      </c>
      <c r="O2355" s="324" t="s">
        <v>4923</v>
      </c>
      <c r="P2355" s="308" t="s">
        <v>28</v>
      </c>
      <c r="Q2355" s="309">
        <v>4757</v>
      </c>
      <c r="R2355" s="256">
        <v>41950</v>
      </c>
      <c r="S2355" s="42">
        <v>4757</v>
      </c>
      <c r="T2355" s="217">
        <f t="shared" si="71"/>
        <v>0</v>
      </c>
      <c r="U2355" s="20" t="s">
        <v>4992</v>
      </c>
    </row>
    <row r="2356" spans="1:21" x14ac:dyDescent="0.25">
      <c r="A2356" s="192">
        <v>41972</v>
      </c>
      <c r="B2356" s="193">
        <v>4750</v>
      </c>
      <c r="C2356" s="322" t="s">
        <v>4923</v>
      </c>
      <c r="D2356" s="308" t="s">
        <v>4234</v>
      </c>
      <c r="E2356" s="309">
        <v>2815.2</v>
      </c>
      <c r="F2356" s="256">
        <v>41972</v>
      </c>
      <c r="G2356" s="229">
        <v>2815.2</v>
      </c>
      <c r="H2356" s="217">
        <f t="shared" si="72"/>
        <v>0</v>
      </c>
      <c r="I2356" s="20" t="s">
        <v>4992</v>
      </c>
      <c r="J2356" s="21"/>
      <c r="K2356" s="21"/>
      <c r="M2356" s="192">
        <v>41950</v>
      </c>
      <c r="N2356" s="193">
        <v>2970</v>
      </c>
      <c r="O2356" s="324" t="s">
        <v>4923</v>
      </c>
      <c r="P2356" s="20" t="s">
        <v>28</v>
      </c>
      <c r="Q2356" s="213">
        <v>17805.5</v>
      </c>
      <c r="R2356" s="256">
        <v>41950</v>
      </c>
      <c r="S2356" s="229">
        <v>17805.5</v>
      </c>
      <c r="T2356" s="217">
        <f t="shared" si="71"/>
        <v>0</v>
      </c>
      <c r="U2356" s="20" t="s">
        <v>4992</v>
      </c>
    </row>
    <row r="2357" spans="1:21" x14ac:dyDescent="0.25">
      <c r="A2357" s="192">
        <v>41972</v>
      </c>
      <c r="B2357" s="193">
        <v>4751</v>
      </c>
      <c r="C2357" s="322" t="s">
        <v>4923</v>
      </c>
      <c r="D2357" s="308" t="s">
        <v>3366</v>
      </c>
      <c r="E2357" s="309">
        <v>2416</v>
      </c>
      <c r="F2357" s="256">
        <v>41972</v>
      </c>
      <c r="G2357" s="229">
        <v>2416</v>
      </c>
      <c r="H2357" s="217">
        <f t="shared" si="72"/>
        <v>0</v>
      </c>
      <c r="I2357" s="20" t="s">
        <v>5010</v>
      </c>
      <c r="J2357" s="21"/>
      <c r="K2357" s="21"/>
      <c r="M2357" s="192">
        <v>41950</v>
      </c>
      <c r="N2357" s="193">
        <v>2971</v>
      </c>
      <c r="O2357" s="324" t="s">
        <v>4923</v>
      </c>
      <c r="P2357" s="20" t="s">
        <v>28</v>
      </c>
      <c r="Q2357" s="213">
        <v>331.2</v>
      </c>
      <c r="R2357" s="425" t="s">
        <v>6655</v>
      </c>
      <c r="S2357" s="229">
        <v>331.2</v>
      </c>
      <c r="T2357" s="217">
        <f t="shared" si="71"/>
        <v>0</v>
      </c>
      <c r="U2357" s="20" t="s">
        <v>4992</v>
      </c>
    </row>
    <row r="2358" spans="1:21" x14ac:dyDescent="0.25">
      <c r="A2358" s="192">
        <v>41972</v>
      </c>
      <c r="B2358" s="193">
        <v>4752</v>
      </c>
      <c r="C2358" s="322" t="s">
        <v>4923</v>
      </c>
      <c r="D2358" s="308" t="s">
        <v>2578</v>
      </c>
      <c r="E2358" s="309">
        <v>7026.8</v>
      </c>
      <c r="F2358" s="412">
        <v>41974</v>
      </c>
      <c r="G2358" s="219">
        <v>7026.8</v>
      </c>
      <c r="H2358" s="217">
        <f t="shared" si="72"/>
        <v>0</v>
      </c>
      <c r="I2358" s="20" t="s">
        <v>5000</v>
      </c>
      <c r="J2358" s="21"/>
      <c r="K2358" s="21"/>
      <c r="M2358" s="192">
        <v>41951</v>
      </c>
      <c r="N2358" s="193">
        <v>3050</v>
      </c>
      <c r="O2358" s="324" t="s">
        <v>4923</v>
      </c>
      <c r="P2358" s="308" t="s">
        <v>28</v>
      </c>
      <c r="Q2358" s="309">
        <v>5175.5</v>
      </c>
      <c r="R2358" s="256">
        <v>41951</v>
      </c>
      <c r="S2358" s="42">
        <v>5175.5</v>
      </c>
      <c r="T2358" s="217">
        <f t="shared" si="71"/>
        <v>0</v>
      </c>
      <c r="U2358" s="20" t="s">
        <v>4992</v>
      </c>
    </row>
    <row r="2359" spans="1:21" x14ac:dyDescent="0.25">
      <c r="A2359" s="192">
        <v>41972</v>
      </c>
      <c r="B2359" s="193">
        <v>4753</v>
      </c>
      <c r="C2359" s="322" t="s">
        <v>4923</v>
      </c>
      <c r="D2359" s="308" t="s">
        <v>6616</v>
      </c>
      <c r="E2359" s="309">
        <v>2100</v>
      </c>
      <c r="F2359" s="428" t="s">
        <v>6774</v>
      </c>
      <c r="G2359" s="219">
        <f>1680+420</f>
        <v>2100</v>
      </c>
      <c r="H2359" s="217">
        <f t="shared" si="72"/>
        <v>0</v>
      </c>
      <c r="I2359" s="20" t="s">
        <v>5251</v>
      </c>
      <c r="J2359" s="21"/>
      <c r="K2359" s="21"/>
      <c r="M2359" s="192">
        <v>41952</v>
      </c>
      <c r="N2359" s="193">
        <v>3069</v>
      </c>
      <c r="O2359" s="324" t="s">
        <v>4923</v>
      </c>
      <c r="P2359" s="20" t="s">
        <v>28</v>
      </c>
      <c r="Q2359" s="213">
        <v>1170</v>
      </c>
      <c r="R2359" s="256">
        <v>41952</v>
      </c>
      <c r="S2359" s="42">
        <v>1170</v>
      </c>
      <c r="T2359" s="217">
        <f t="shared" si="71"/>
        <v>0</v>
      </c>
      <c r="U2359" s="190" t="s">
        <v>4992</v>
      </c>
    </row>
    <row r="2360" spans="1:21" x14ac:dyDescent="0.25">
      <c r="A2360" s="192">
        <v>41972</v>
      </c>
      <c r="B2360" s="193">
        <v>4754</v>
      </c>
      <c r="C2360" s="322" t="s">
        <v>4923</v>
      </c>
      <c r="D2360" s="295" t="s">
        <v>53</v>
      </c>
      <c r="E2360" s="296">
        <v>0</v>
      </c>
      <c r="F2360" s="256"/>
      <c r="G2360" s="229"/>
      <c r="H2360" s="217">
        <f t="shared" si="72"/>
        <v>0</v>
      </c>
      <c r="I2360" s="20" t="s">
        <v>3076</v>
      </c>
      <c r="J2360" s="21"/>
      <c r="K2360" s="21"/>
      <c r="M2360" s="192">
        <v>41952</v>
      </c>
      <c r="N2360" s="193">
        <v>3086</v>
      </c>
      <c r="O2360" s="324" t="s">
        <v>4923</v>
      </c>
      <c r="P2360" s="20" t="s">
        <v>28</v>
      </c>
      <c r="Q2360" s="213">
        <v>5940</v>
      </c>
      <c r="R2360" s="256">
        <v>41952</v>
      </c>
      <c r="S2360" s="42">
        <v>5940</v>
      </c>
      <c r="T2360" s="217">
        <f t="shared" si="71"/>
        <v>0</v>
      </c>
      <c r="U2360" s="190" t="s">
        <v>4992</v>
      </c>
    </row>
    <row r="2361" spans="1:21" x14ac:dyDescent="0.25">
      <c r="A2361" s="192">
        <v>41972</v>
      </c>
      <c r="B2361" s="193">
        <v>4755</v>
      </c>
      <c r="C2361" s="322" t="s">
        <v>4923</v>
      </c>
      <c r="D2361" s="308" t="s">
        <v>6196</v>
      </c>
      <c r="E2361" s="309">
        <v>1680</v>
      </c>
      <c r="F2361" s="412">
        <v>41976</v>
      </c>
      <c r="G2361" s="219">
        <v>1680</v>
      </c>
      <c r="H2361" s="217">
        <f t="shared" si="72"/>
        <v>0</v>
      </c>
      <c r="I2361" s="20" t="s">
        <v>5251</v>
      </c>
      <c r="J2361" s="21"/>
      <c r="K2361" s="21"/>
      <c r="M2361" s="192">
        <v>41953</v>
      </c>
      <c r="N2361" s="193">
        <v>3138</v>
      </c>
      <c r="O2361" s="324" t="s">
        <v>4923</v>
      </c>
      <c r="P2361" s="20" t="s">
        <v>28</v>
      </c>
      <c r="Q2361" s="213">
        <v>5623.4</v>
      </c>
      <c r="R2361" s="256">
        <v>41953</v>
      </c>
      <c r="S2361" s="42">
        <v>5623.4</v>
      </c>
      <c r="T2361" s="217">
        <f t="shared" si="71"/>
        <v>0</v>
      </c>
      <c r="U2361" s="20" t="s">
        <v>4992</v>
      </c>
    </row>
    <row r="2362" spans="1:21" x14ac:dyDescent="0.25">
      <c r="A2362" s="192">
        <v>41972</v>
      </c>
      <c r="B2362" s="193">
        <v>4756</v>
      </c>
      <c r="C2362" s="322" t="s">
        <v>4923</v>
      </c>
      <c r="D2362" s="308" t="s">
        <v>57</v>
      </c>
      <c r="E2362" s="309">
        <v>1760</v>
      </c>
      <c r="F2362" s="256">
        <v>41972</v>
      </c>
      <c r="G2362" s="229">
        <v>1760</v>
      </c>
      <c r="H2362" s="217">
        <f t="shared" si="72"/>
        <v>0</v>
      </c>
      <c r="I2362" s="20" t="s">
        <v>5251</v>
      </c>
      <c r="J2362" s="21"/>
      <c r="K2362" s="21"/>
      <c r="M2362" s="192">
        <v>41954</v>
      </c>
      <c r="N2362" s="193">
        <v>3230</v>
      </c>
      <c r="O2362" s="324" t="s">
        <v>4923</v>
      </c>
      <c r="P2362" s="20" t="s">
        <v>28</v>
      </c>
      <c r="Q2362" s="213">
        <v>8222.7999999999993</v>
      </c>
      <c r="R2362" s="256">
        <v>41954</v>
      </c>
      <c r="S2362" s="42">
        <v>8222.7999999999993</v>
      </c>
      <c r="T2362" s="217">
        <f t="shared" si="71"/>
        <v>0</v>
      </c>
      <c r="U2362" s="190" t="s">
        <v>4992</v>
      </c>
    </row>
    <row r="2363" spans="1:21" x14ac:dyDescent="0.25">
      <c r="A2363" s="192">
        <v>41972</v>
      </c>
      <c r="B2363" s="193">
        <v>4757</v>
      </c>
      <c r="C2363" s="322" t="s">
        <v>4923</v>
      </c>
      <c r="D2363" s="308" t="s">
        <v>4921</v>
      </c>
      <c r="E2363" s="309">
        <v>29075</v>
      </c>
      <c r="F2363" s="412">
        <v>41979</v>
      </c>
      <c r="G2363" s="219">
        <v>29075</v>
      </c>
      <c r="H2363" s="217">
        <f t="shared" si="72"/>
        <v>0</v>
      </c>
      <c r="I2363" s="20" t="s">
        <v>5000</v>
      </c>
      <c r="J2363" s="21"/>
      <c r="K2363" s="21"/>
      <c r="M2363" s="192">
        <v>41955</v>
      </c>
      <c r="N2363" s="193">
        <v>3288</v>
      </c>
      <c r="O2363" s="324" t="s">
        <v>4923</v>
      </c>
      <c r="P2363" s="20" t="s">
        <v>28</v>
      </c>
      <c r="Q2363" s="213">
        <v>7047.6</v>
      </c>
      <c r="R2363" s="256">
        <v>41955</v>
      </c>
      <c r="S2363" s="42">
        <v>7047.6</v>
      </c>
      <c r="T2363" s="217">
        <f t="shared" si="71"/>
        <v>0</v>
      </c>
      <c r="U2363" s="190" t="s">
        <v>4992</v>
      </c>
    </row>
    <row r="2364" spans="1:21" x14ac:dyDescent="0.25">
      <c r="A2364" s="192">
        <v>41972</v>
      </c>
      <c r="B2364" s="193">
        <v>4758</v>
      </c>
      <c r="C2364" s="322" t="s">
        <v>4923</v>
      </c>
      <c r="D2364" s="308" t="s">
        <v>124</v>
      </c>
      <c r="E2364" s="309">
        <v>9460</v>
      </c>
      <c r="F2364" s="256">
        <v>41972</v>
      </c>
      <c r="G2364" s="229">
        <v>9460</v>
      </c>
      <c r="H2364" s="217">
        <f t="shared" si="72"/>
        <v>0</v>
      </c>
      <c r="I2364" s="20" t="s">
        <v>5251</v>
      </c>
      <c r="J2364" s="21"/>
      <c r="K2364" s="21"/>
      <c r="M2364" s="192">
        <v>41956</v>
      </c>
      <c r="N2364" s="193">
        <v>3393</v>
      </c>
      <c r="O2364" s="324" t="s">
        <v>4923</v>
      </c>
      <c r="P2364" s="20" t="s">
        <v>28</v>
      </c>
      <c r="Q2364" s="213">
        <v>4600.3999999999996</v>
      </c>
      <c r="R2364" s="256">
        <v>41956</v>
      </c>
      <c r="S2364" s="42">
        <v>4600.3999999999996</v>
      </c>
      <c r="T2364" s="217">
        <f t="shared" si="71"/>
        <v>0</v>
      </c>
      <c r="U2364" s="190" t="s">
        <v>4992</v>
      </c>
    </row>
    <row r="2365" spans="1:21" x14ac:dyDescent="0.25">
      <c r="A2365" s="192">
        <v>41972</v>
      </c>
      <c r="B2365" s="193">
        <v>4759</v>
      </c>
      <c r="C2365" s="322" t="s">
        <v>4923</v>
      </c>
      <c r="D2365" s="308" t="s">
        <v>124</v>
      </c>
      <c r="E2365" s="309">
        <v>1488</v>
      </c>
      <c r="F2365" s="256">
        <v>41972</v>
      </c>
      <c r="G2365" s="229">
        <v>1488</v>
      </c>
      <c r="H2365" s="217">
        <f t="shared" si="72"/>
        <v>0</v>
      </c>
      <c r="I2365" s="20" t="s">
        <v>5251</v>
      </c>
      <c r="J2365" s="21"/>
      <c r="K2365" s="21"/>
      <c r="M2365" s="192">
        <v>41957</v>
      </c>
      <c r="N2365" s="193">
        <v>3468</v>
      </c>
      <c r="O2365" s="324" t="s">
        <v>4923</v>
      </c>
      <c r="P2365" s="308" t="s">
        <v>28</v>
      </c>
      <c r="Q2365" s="309">
        <v>5148</v>
      </c>
      <c r="R2365" s="256">
        <v>41957</v>
      </c>
      <c r="S2365" s="42">
        <v>5148</v>
      </c>
      <c r="T2365" s="217">
        <f t="shared" si="71"/>
        <v>0</v>
      </c>
      <c r="U2365" s="20" t="s">
        <v>4992</v>
      </c>
    </row>
    <row r="2366" spans="1:21" x14ac:dyDescent="0.25">
      <c r="A2366" s="192">
        <v>41972</v>
      </c>
      <c r="B2366" s="193">
        <v>4760</v>
      </c>
      <c r="C2366" s="322" t="s">
        <v>4923</v>
      </c>
      <c r="D2366" s="308" t="s">
        <v>29</v>
      </c>
      <c r="E2366" s="309">
        <v>7994.8</v>
      </c>
      <c r="F2366" s="256">
        <v>41972</v>
      </c>
      <c r="G2366" s="229">
        <v>7994.8</v>
      </c>
      <c r="H2366" s="217">
        <f t="shared" si="72"/>
        <v>0</v>
      </c>
      <c r="I2366" s="20" t="s">
        <v>5251</v>
      </c>
      <c r="J2366" s="21"/>
      <c r="K2366" s="21"/>
      <c r="M2366" s="192">
        <v>41957</v>
      </c>
      <c r="N2366" s="193">
        <v>3521</v>
      </c>
      <c r="O2366" s="324" t="s">
        <v>4923</v>
      </c>
      <c r="P2366" s="308" t="s">
        <v>28</v>
      </c>
      <c r="Q2366" s="309">
        <v>3882.8</v>
      </c>
      <c r="R2366" s="256">
        <v>41957</v>
      </c>
      <c r="S2366" s="42">
        <v>3882.8</v>
      </c>
      <c r="T2366" s="217">
        <f t="shared" si="71"/>
        <v>0</v>
      </c>
      <c r="U2366" s="20" t="s">
        <v>4992</v>
      </c>
    </row>
    <row r="2367" spans="1:21" x14ac:dyDescent="0.25">
      <c r="A2367" s="192">
        <v>41972</v>
      </c>
      <c r="B2367" s="193">
        <v>4761</v>
      </c>
      <c r="C2367" s="322" t="s">
        <v>4923</v>
      </c>
      <c r="D2367" s="308" t="s">
        <v>180</v>
      </c>
      <c r="E2367" s="309">
        <v>31616.6</v>
      </c>
      <c r="F2367" s="256">
        <v>41972</v>
      </c>
      <c r="G2367" s="229">
        <v>31616.6</v>
      </c>
      <c r="H2367" s="217">
        <f t="shared" si="72"/>
        <v>0</v>
      </c>
      <c r="I2367" s="20" t="s">
        <v>4992</v>
      </c>
      <c r="J2367" s="21"/>
      <c r="K2367" s="21"/>
      <c r="M2367" s="192">
        <v>41957</v>
      </c>
      <c r="N2367" s="193">
        <v>3542</v>
      </c>
      <c r="O2367" s="324" t="s">
        <v>4923</v>
      </c>
      <c r="P2367" s="308" t="s">
        <v>28</v>
      </c>
      <c r="Q2367" s="309">
        <v>17899.05</v>
      </c>
      <c r="R2367" s="256">
        <v>41957</v>
      </c>
      <c r="S2367" s="42">
        <v>17899.05</v>
      </c>
      <c r="T2367" s="217">
        <f t="shared" si="71"/>
        <v>0</v>
      </c>
      <c r="U2367" s="190" t="s">
        <v>4992</v>
      </c>
    </row>
    <row r="2368" spans="1:21" x14ac:dyDescent="0.25">
      <c r="A2368" s="192">
        <v>41972</v>
      </c>
      <c r="B2368" s="193">
        <v>4762</v>
      </c>
      <c r="C2368" s="322" t="s">
        <v>4923</v>
      </c>
      <c r="D2368" s="308" t="s">
        <v>4764</v>
      </c>
      <c r="E2368" s="309">
        <v>8851.2000000000007</v>
      </c>
      <c r="F2368" s="256">
        <v>41972</v>
      </c>
      <c r="G2368" s="229">
        <v>8851.2000000000007</v>
      </c>
      <c r="H2368" s="217">
        <f t="shared" si="72"/>
        <v>0</v>
      </c>
      <c r="I2368" s="20" t="s">
        <v>4992</v>
      </c>
      <c r="J2368" s="21"/>
      <c r="K2368" s="21"/>
      <c r="M2368" s="192">
        <v>41960</v>
      </c>
      <c r="N2368" s="193">
        <v>3746</v>
      </c>
      <c r="O2368" s="324" t="s">
        <v>4923</v>
      </c>
      <c r="P2368" s="20" t="s">
        <v>28</v>
      </c>
      <c r="Q2368" s="213">
        <v>1329.4</v>
      </c>
      <c r="R2368" s="256">
        <v>41960</v>
      </c>
      <c r="S2368" s="229">
        <v>1329.4</v>
      </c>
      <c r="T2368" s="217">
        <f t="shared" si="71"/>
        <v>0</v>
      </c>
      <c r="U2368" s="190" t="s">
        <v>4992</v>
      </c>
    </row>
    <row r="2369" spans="1:21" x14ac:dyDescent="0.25">
      <c r="A2369" s="192">
        <v>41972</v>
      </c>
      <c r="B2369" s="193">
        <v>4763</v>
      </c>
      <c r="C2369" s="322" t="s">
        <v>4923</v>
      </c>
      <c r="D2369" s="308" t="s">
        <v>4652</v>
      </c>
      <c r="E2369" s="309">
        <v>3429</v>
      </c>
      <c r="F2369" s="256">
        <v>41972</v>
      </c>
      <c r="G2369" s="229">
        <v>3429</v>
      </c>
      <c r="H2369" s="217">
        <f t="shared" si="72"/>
        <v>0</v>
      </c>
      <c r="I2369" s="20" t="s">
        <v>4997</v>
      </c>
      <c r="J2369" s="21"/>
      <c r="K2369" s="21"/>
      <c r="M2369" s="192">
        <v>41960</v>
      </c>
      <c r="N2369" s="193">
        <v>3770</v>
      </c>
      <c r="O2369" s="324" t="s">
        <v>4923</v>
      </c>
      <c r="P2369" s="20" t="s">
        <v>28</v>
      </c>
      <c r="Q2369" s="213">
        <v>16124.7</v>
      </c>
      <c r="R2369" s="421" t="s">
        <v>6711</v>
      </c>
      <c r="S2369" s="229">
        <f>12000+4124.7</f>
        <v>16124.7</v>
      </c>
      <c r="T2369" s="217">
        <f t="shared" si="71"/>
        <v>0</v>
      </c>
      <c r="U2369" s="190" t="s">
        <v>4992</v>
      </c>
    </row>
    <row r="2370" spans="1:21" x14ac:dyDescent="0.25">
      <c r="A2370" s="192">
        <v>41972</v>
      </c>
      <c r="B2370" s="193">
        <v>4764</v>
      </c>
      <c r="C2370" s="322" t="s">
        <v>4923</v>
      </c>
      <c r="D2370" s="308" t="s">
        <v>287</v>
      </c>
      <c r="E2370" s="309">
        <v>2715.5</v>
      </c>
      <c r="F2370" s="256">
        <v>41972</v>
      </c>
      <c r="G2370" s="229">
        <v>2715.5</v>
      </c>
      <c r="H2370" s="217">
        <f t="shared" si="72"/>
        <v>0</v>
      </c>
      <c r="I2370" s="20" t="s">
        <v>5251</v>
      </c>
      <c r="J2370" s="21"/>
      <c r="K2370" s="21"/>
      <c r="M2370" s="192">
        <v>41961</v>
      </c>
      <c r="N2370" s="193">
        <v>3861</v>
      </c>
      <c r="O2370" s="324" t="s">
        <v>4923</v>
      </c>
      <c r="P2370" s="308" t="s">
        <v>28</v>
      </c>
      <c r="Q2370" s="309">
        <v>3495.4</v>
      </c>
      <c r="R2370" s="579">
        <v>41961</v>
      </c>
      <c r="S2370" s="229">
        <v>3495.4</v>
      </c>
      <c r="T2370" s="217">
        <f t="shared" si="71"/>
        <v>0</v>
      </c>
      <c r="U2370" s="20" t="s">
        <v>4992</v>
      </c>
    </row>
    <row r="2371" spans="1:21" x14ac:dyDescent="0.25">
      <c r="A2371" s="192">
        <v>41972</v>
      </c>
      <c r="B2371" s="193">
        <v>4765</v>
      </c>
      <c r="C2371" s="322" t="s">
        <v>4923</v>
      </c>
      <c r="D2371" s="308" t="s">
        <v>494</v>
      </c>
      <c r="E2371" s="309">
        <v>4627.6000000000004</v>
      </c>
      <c r="F2371" s="310">
        <v>41972</v>
      </c>
      <c r="G2371" s="229">
        <v>4627.6000000000004</v>
      </c>
      <c r="H2371" s="217">
        <f t="shared" si="72"/>
        <v>0</v>
      </c>
      <c r="I2371" s="20" t="s">
        <v>5000</v>
      </c>
      <c r="J2371" s="21"/>
      <c r="K2371" s="21"/>
      <c r="M2371" s="192">
        <v>41963</v>
      </c>
      <c r="N2371" s="193">
        <v>3982</v>
      </c>
      <c r="O2371" s="324" t="s">
        <v>4923</v>
      </c>
      <c r="P2371" s="308" t="s">
        <v>28</v>
      </c>
      <c r="Q2371" s="309">
        <v>584.20000000000005</v>
      </c>
      <c r="R2371" s="256">
        <v>41963</v>
      </c>
      <c r="S2371" s="42">
        <v>584.20000000000005</v>
      </c>
      <c r="T2371" s="217">
        <f t="shared" ref="T2371:T2434" si="73">Q2371-S2371</f>
        <v>0</v>
      </c>
      <c r="U2371" s="20" t="s">
        <v>4992</v>
      </c>
    </row>
    <row r="2372" spans="1:21" x14ac:dyDescent="0.25">
      <c r="A2372" s="192">
        <v>41972</v>
      </c>
      <c r="B2372" s="193">
        <v>4766</v>
      </c>
      <c r="C2372" s="322" t="s">
        <v>4923</v>
      </c>
      <c r="D2372" s="308" t="s">
        <v>6273</v>
      </c>
      <c r="E2372" s="309">
        <v>1814.4</v>
      </c>
      <c r="F2372" s="256">
        <v>41972</v>
      </c>
      <c r="G2372" s="229">
        <v>1814.4</v>
      </c>
      <c r="H2372" s="217">
        <f t="shared" si="72"/>
        <v>0</v>
      </c>
      <c r="I2372" s="20" t="s">
        <v>4992</v>
      </c>
      <c r="J2372" s="21"/>
      <c r="K2372" s="21"/>
      <c r="M2372" s="192">
        <v>41964</v>
      </c>
      <c r="N2372" s="193">
        <v>4023</v>
      </c>
      <c r="O2372" s="322" t="s">
        <v>4923</v>
      </c>
      <c r="P2372" s="308" t="s">
        <v>28</v>
      </c>
      <c r="Q2372" s="309">
        <v>11972.9</v>
      </c>
      <c r="R2372" s="256">
        <v>41964</v>
      </c>
      <c r="S2372" s="42">
        <v>11972.9</v>
      </c>
      <c r="T2372" s="217">
        <f t="shared" si="73"/>
        <v>0</v>
      </c>
      <c r="U2372" s="20" t="s">
        <v>4992</v>
      </c>
    </row>
    <row r="2373" spans="1:21" x14ac:dyDescent="0.25">
      <c r="A2373" s="192">
        <v>41972</v>
      </c>
      <c r="B2373" s="193">
        <v>4767</v>
      </c>
      <c r="C2373" s="322" t="s">
        <v>4923</v>
      </c>
      <c r="D2373" s="308" t="s">
        <v>55</v>
      </c>
      <c r="E2373" s="309">
        <v>5578.9</v>
      </c>
      <c r="F2373" s="256">
        <v>41972</v>
      </c>
      <c r="G2373" s="229">
        <v>5578.9</v>
      </c>
      <c r="H2373" s="217">
        <f t="shared" si="72"/>
        <v>0</v>
      </c>
      <c r="I2373" s="20" t="s">
        <v>4992</v>
      </c>
      <c r="J2373" s="21"/>
      <c r="K2373" s="21"/>
      <c r="M2373" s="192">
        <v>41964</v>
      </c>
      <c r="N2373" s="193">
        <v>4025</v>
      </c>
      <c r="O2373" s="322" t="s">
        <v>4923</v>
      </c>
      <c r="P2373" s="308" t="s">
        <v>28</v>
      </c>
      <c r="Q2373" s="309">
        <v>1901.8</v>
      </c>
      <c r="R2373" s="256">
        <v>41964</v>
      </c>
      <c r="S2373" s="42">
        <v>1901.8</v>
      </c>
      <c r="T2373" s="217">
        <f t="shared" si="73"/>
        <v>0</v>
      </c>
      <c r="U2373" s="20" t="s">
        <v>4992</v>
      </c>
    </row>
    <row r="2374" spans="1:21" x14ac:dyDescent="0.25">
      <c r="A2374" s="192">
        <v>41972</v>
      </c>
      <c r="B2374" s="193">
        <v>4768</v>
      </c>
      <c r="C2374" s="322" t="s">
        <v>4923</v>
      </c>
      <c r="D2374" s="308" t="s">
        <v>6753</v>
      </c>
      <c r="E2374" s="309">
        <v>420.8</v>
      </c>
      <c r="F2374" s="256">
        <v>41972</v>
      </c>
      <c r="G2374" s="229">
        <v>420.8</v>
      </c>
      <c r="H2374" s="217">
        <f t="shared" si="72"/>
        <v>0</v>
      </c>
      <c r="I2374" s="20" t="s">
        <v>4992</v>
      </c>
      <c r="J2374" s="21"/>
      <c r="K2374" s="21"/>
      <c r="M2374" s="192">
        <v>41964</v>
      </c>
      <c r="N2374" s="193">
        <v>4055</v>
      </c>
      <c r="O2374" s="322" t="s">
        <v>4923</v>
      </c>
      <c r="P2374" s="308" t="s">
        <v>28</v>
      </c>
      <c r="Q2374" s="309">
        <v>6472.2</v>
      </c>
      <c r="R2374" s="256">
        <v>41964</v>
      </c>
      <c r="S2374" s="42">
        <v>6472.2</v>
      </c>
      <c r="T2374" s="217">
        <f t="shared" si="73"/>
        <v>0</v>
      </c>
      <c r="U2374" s="20" t="s">
        <v>4992</v>
      </c>
    </row>
    <row r="2375" spans="1:21" x14ac:dyDescent="0.25">
      <c r="A2375" s="192">
        <v>41972</v>
      </c>
      <c r="B2375" s="193">
        <v>4769</v>
      </c>
      <c r="C2375" s="322" t="s">
        <v>4923</v>
      </c>
      <c r="D2375" s="308" t="s">
        <v>54</v>
      </c>
      <c r="E2375" s="309">
        <v>2052</v>
      </c>
      <c r="F2375" s="412">
        <v>41974</v>
      </c>
      <c r="G2375" s="219">
        <v>2052</v>
      </c>
      <c r="H2375" s="217">
        <f t="shared" ref="H2375:H2438" si="74">E2375-G2375</f>
        <v>0</v>
      </c>
      <c r="I2375" s="20" t="s">
        <v>5251</v>
      </c>
      <c r="J2375" s="21"/>
      <c r="K2375" s="21"/>
      <c r="M2375" s="192">
        <v>41964</v>
      </c>
      <c r="N2375" s="193">
        <v>4113</v>
      </c>
      <c r="O2375" s="322" t="s">
        <v>4923</v>
      </c>
      <c r="P2375" s="308" t="s">
        <v>28</v>
      </c>
      <c r="Q2375" s="309">
        <v>9172</v>
      </c>
      <c r="R2375" s="256">
        <v>41964</v>
      </c>
      <c r="S2375" s="34">
        <v>9172</v>
      </c>
      <c r="T2375" s="217">
        <f t="shared" si="73"/>
        <v>0</v>
      </c>
      <c r="U2375" s="108" t="s">
        <v>4992</v>
      </c>
    </row>
    <row r="2376" spans="1:21" x14ac:dyDescent="0.25">
      <c r="A2376" s="192">
        <v>41972</v>
      </c>
      <c r="B2376" s="193">
        <v>4770</v>
      </c>
      <c r="C2376" s="322" t="s">
        <v>4923</v>
      </c>
      <c r="D2376" s="308" t="s">
        <v>6705</v>
      </c>
      <c r="E2376" s="309">
        <v>3479</v>
      </c>
      <c r="F2376" s="256">
        <v>41972</v>
      </c>
      <c r="G2376" s="229">
        <v>3479</v>
      </c>
      <c r="H2376" s="217">
        <f t="shared" si="74"/>
        <v>0</v>
      </c>
      <c r="I2376" s="20" t="s">
        <v>4992</v>
      </c>
      <c r="J2376" s="21"/>
      <c r="K2376" s="21"/>
      <c r="M2376" s="192">
        <v>41965</v>
      </c>
      <c r="N2376" s="193">
        <v>4119</v>
      </c>
      <c r="O2376" s="322" t="s">
        <v>4923</v>
      </c>
      <c r="P2376" s="308" t="s">
        <v>28</v>
      </c>
      <c r="Q2376" s="309">
        <v>13775.2</v>
      </c>
      <c r="R2376" s="256">
        <v>41965</v>
      </c>
      <c r="S2376" s="34">
        <v>13775.2</v>
      </c>
      <c r="T2376" s="217">
        <f t="shared" si="73"/>
        <v>0</v>
      </c>
      <c r="U2376" s="108" t="s">
        <v>4992</v>
      </c>
    </row>
    <row r="2377" spans="1:21" x14ac:dyDescent="0.25">
      <c r="A2377" s="192">
        <v>41972</v>
      </c>
      <c r="B2377" s="193">
        <v>4771</v>
      </c>
      <c r="C2377" s="322" t="s">
        <v>4923</v>
      </c>
      <c r="D2377" s="308" t="s">
        <v>4322</v>
      </c>
      <c r="E2377" s="309">
        <v>9478.7999999999993</v>
      </c>
      <c r="F2377" s="256">
        <v>41972</v>
      </c>
      <c r="G2377" s="229">
        <v>9478.7999999999993</v>
      </c>
      <c r="H2377" s="217">
        <f t="shared" si="74"/>
        <v>0</v>
      </c>
      <c r="I2377" s="20" t="s">
        <v>5251</v>
      </c>
      <c r="J2377" s="21"/>
      <c r="K2377" s="21"/>
      <c r="M2377" s="192">
        <v>41965</v>
      </c>
      <c r="N2377" s="193">
        <v>4185</v>
      </c>
      <c r="O2377" s="322" t="s">
        <v>4923</v>
      </c>
      <c r="P2377" s="308" t="s">
        <v>28</v>
      </c>
      <c r="Q2377" s="309">
        <v>1920</v>
      </c>
      <c r="R2377" s="256">
        <v>41965</v>
      </c>
      <c r="S2377" s="34">
        <v>1920</v>
      </c>
      <c r="T2377" s="217">
        <f t="shared" si="73"/>
        <v>0</v>
      </c>
      <c r="U2377" s="32" t="s">
        <v>4992</v>
      </c>
    </row>
    <row r="2378" spans="1:21" x14ac:dyDescent="0.25">
      <c r="A2378" s="192">
        <v>41972</v>
      </c>
      <c r="B2378" s="193">
        <v>4772</v>
      </c>
      <c r="C2378" s="322" t="s">
        <v>4923</v>
      </c>
      <c r="D2378" s="308" t="s">
        <v>4633</v>
      </c>
      <c r="E2378" s="309">
        <v>8702.4</v>
      </c>
      <c r="F2378" s="412" t="s">
        <v>6787</v>
      </c>
      <c r="G2378" s="219">
        <v>8702.4</v>
      </c>
      <c r="H2378" s="217">
        <f t="shared" si="74"/>
        <v>0</v>
      </c>
      <c r="I2378" s="20" t="s">
        <v>4992</v>
      </c>
      <c r="J2378" s="21"/>
      <c r="K2378" s="21"/>
      <c r="M2378" s="192">
        <v>41966</v>
      </c>
      <c r="N2378" s="193">
        <v>4240</v>
      </c>
      <c r="O2378" s="322" t="s">
        <v>4923</v>
      </c>
      <c r="P2378" s="308" t="s">
        <v>28</v>
      </c>
      <c r="Q2378" s="309">
        <v>2777.8</v>
      </c>
      <c r="R2378" s="256">
        <v>41966</v>
      </c>
      <c r="S2378" s="34">
        <v>2777.8</v>
      </c>
      <c r="T2378" s="217">
        <f t="shared" si="73"/>
        <v>0</v>
      </c>
      <c r="U2378" s="32" t="s">
        <v>4992</v>
      </c>
    </row>
    <row r="2379" spans="1:21" x14ac:dyDescent="0.25">
      <c r="A2379" s="192">
        <v>41972</v>
      </c>
      <c r="B2379" s="193">
        <v>4773</v>
      </c>
      <c r="C2379" s="322" t="s">
        <v>4923</v>
      </c>
      <c r="D2379" s="308" t="s">
        <v>4653</v>
      </c>
      <c r="E2379" s="309">
        <v>906.2</v>
      </c>
      <c r="F2379" s="256">
        <v>41972</v>
      </c>
      <c r="G2379" s="229">
        <v>906.2</v>
      </c>
      <c r="H2379" s="217">
        <f t="shared" si="74"/>
        <v>0</v>
      </c>
      <c r="I2379" s="20" t="s">
        <v>5251</v>
      </c>
      <c r="J2379" s="21"/>
      <c r="K2379" s="21"/>
      <c r="M2379" s="192">
        <v>41966</v>
      </c>
      <c r="N2379" s="193">
        <v>4253</v>
      </c>
      <c r="O2379" s="322" t="s">
        <v>4923</v>
      </c>
      <c r="P2379" s="308" t="s">
        <v>28</v>
      </c>
      <c r="Q2379" s="309">
        <v>3294.8</v>
      </c>
      <c r="R2379" s="256">
        <v>41966</v>
      </c>
      <c r="S2379" s="34">
        <v>3294.8</v>
      </c>
      <c r="T2379" s="217">
        <f t="shared" si="73"/>
        <v>0</v>
      </c>
      <c r="U2379" s="32" t="s">
        <v>4992</v>
      </c>
    </row>
    <row r="2380" spans="1:21" x14ac:dyDescent="0.25">
      <c r="A2380" s="192">
        <v>41972</v>
      </c>
      <c r="B2380" s="193">
        <v>4774</v>
      </c>
      <c r="C2380" s="322" t="s">
        <v>4923</v>
      </c>
      <c r="D2380" s="308" t="s">
        <v>4615</v>
      </c>
      <c r="E2380" s="309">
        <v>429.6</v>
      </c>
      <c r="F2380" s="256">
        <v>41972</v>
      </c>
      <c r="G2380" s="229">
        <v>429.6</v>
      </c>
      <c r="H2380" s="217">
        <f t="shared" si="74"/>
        <v>0</v>
      </c>
      <c r="I2380" s="20" t="s">
        <v>4992</v>
      </c>
      <c r="J2380" s="21"/>
      <c r="K2380" s="21"/>
      <c r="M2380" s="192">
        <v>41968</v>
      </c>
      <c r="N2380" s="193">
        <v>4362</v>
      </c>
      <c r="O2380" s="322" t="s">
        <v>4923</v>
      </c>
      <c r="P2380" s="20" t="s">
        <v>28</v>
      </c>
      <c r="Q2380" s="213">
        <v>6296.8</v>
      </c>
      <c r="R2380" s="256">
        <v>41968</v>
      </c>
      <c r="S2380" s="34">
        <v>6296.8</v>
      </c>
      <c r="T2380" s="217">
        <f t="shared" si="73"/>
        <v>0</v>
      </c>
      <c r="U2380" s="32" t="s">
        <v>4992</v>
      </c>
    </row>
    <row r="2381" spans="1:21" x14ac:dyDescent="0.25">
      <c r="A2381" s="192">
        <v>41972</v>
      </c>
      <c r="B2381" s="193">
        <v>4775</v>
      </c>
      <c r="C2381" s="322" t="s">
        <v>4923</v>
      </c>
      <c r="D2381" s="308" t="s">
        <v>4953</v>
      </c>
      <c r="E2381" s="309">
        <v>15820.8</v>
      </c>
      <c r="F2381" s="256">
        <v>41973</v>
      </c>
      <c r="G2381" s="229">
        <v>15820.8</v>
      </c>
      <c r="H2381" s="217">
        <f t="shared" si="74"/>
        <v>0</v>
      </c>
      <c r="I2381" s="20" t="s">
        <v>4992</v>
      </c>
      <c r="J2381" s="21"/>
      <c r="K2381" s="21"/>
      <c r="M2381" s="192">
        <v>41968</v>
      </c>
      <c r="N2381" s="193">
        <v>4431</v>
      </c>
      <c r="O2381" s="322" t="s">
        <v>4923</v>
      </c>
      <c r="P2381" s="308" t="s">
        <v>28</v>
      </c>
      <c r="Q2381" s="309">
        <v>392</v>
      </c>
      <c r="R2381" s="256">
        <v>41968</v>
      </c>
      <c r="S2381" s="34">
        <v>392</v>
      </c>
      <c r="T2381" s="217">
        <f t="shared" si="73"/>
        <v>0</v>
      </c>
      <c r="U2381" s="32" t="s">
        <v>4992</v>
      </c>
    </row>
    <row r="2382" spans="1:21" x14ac:dyDescent="0.25">
      <c r="A2382" s="192">
        <v>41972</v>
      </c>
      <c r="B2382" s="193">
        <v>4776</v>
      </c>
      <c r="C2382" s="322" t="s">
        <v>4923</v>
      </c>
      <c r="D2382" s="308" t="s">
        <v>83</v>
      </c>
      <c r="E2382" s="309">
        <v>2376</v>
      </c>
      <c r="F2382" s="368">
        <v>41972</v>
      </c>
      <c r="G2382" s="229">
        <v>2376</v>
      </c>
      <c r="H2382" s="217">
        <f t="shared" si="74"/>
        <v>0</v>
      </c>
      <c r="I2382" s="20" t="s">
        <v>4995</v>
      </c>
      <c r="J2382" s="21"/>
      <c r="K2382" s="21"/>
      <c r="M2382" s="192">
        <v>41969</v>
      </c>
      <c r="N2382" s="193">
        <v>4507</v>
      </c>
      <c r="O2382" s="322" t="s">
        <v>4923</v>
      </c>
      <c r="P2382" s="308" t="s">
        <v>28</v>
      </c>
      <c r="Q2382" s="309">
        <v>7018</v>
      </c>
      <c r="R2382" s="256">
        <v>41969</v>
      </c>
      <c r="S2382" s="34">
        <v>7018</v>
      </c>
      <c r="T2382" s="217">
        <f t="shared" si="73"/>
        <v>0</v>
      </c>
      <c r="U2382" s="32" t="s">
        <v>4992</v>
      </c>
    </row>
    <row r="2383" spans="1:21" x14ac:dyDescent="0.25">
      <c r="A2383" s="192">
        <v>41972</v>
      </c>
      <c r="B2383" s="193">
        <v>4777</v>
      </c>
      <c r="C2383" s="322" t="s">
        <v>4923</v>
      </c>
      <c r="D2383" s="308" t="s">
        <v>22</v>
      </c>
      <c r="E2383" s="309">
        <v>1233.5999999999999</v>
      </c>
      <c r="F2383" s="368">
        <v>41972</v>
      </c>
      <c r="G2383" s="229">
        <v>1233.5999999999999</v>
      </c>
      <c r="H2383" s="217">
        <f t="shared" si="74"/>
        <v>0</v>
      </c>
      <c r="I2383" s="20" t="s">
        <v>4992</v>
      </c>
      <c r="J2383" s="21"/>
      <c r="K2383" s="21"/>
      <c r="M2383" s="192">
        <v>41970</v>
      </c>
      <c r="N2383" s="193">
        <v>4519</v>
      </c>
      <c r="O2383" s="322" t="s">
        <v>4923</v>
      </c>
      <c r="P2383" s="308" t="s">
        <v>28</v>
      </c>
      <c r="Q2383" s="309">
        <v>10546.8</v>
      </c>
      <c r="R2383" s="256">
        <v>41970</v>
      </c>
      <c r="S2383" s="229">
        <v>10546.8</v>
      </c>
      <c r="T2383" s="217">
        <f t="shared" si="73"/>
        <v>0</v>
      </c>
      <c r="U2383" s="20" t="s">
        <v>4992</v>
      </c>
    </row>
    <row r="2384" spans="1:21" x14ac:dyDescent="0.25">
      <c r="A2384" s="192">
        <v>41972</v>
      </c>
      <c r="B2384" s="193">
        <v>4778</v>
      </c>
      <c r="C2384" s="322" t="s">
        <v>4923</v>
      </c>
      <c r="D2384" s="308" t="s">
        <v>4589</v>
      </c>
      <c r="E2384" s="309">
        <v>2240.6</v>
      </c>
      <c r="F2384" s="368">
        <v>41972</v>
      </c>
      <c r="G2384" s="229">
        <v>2240.6</v>
      </c>
      <c r="H2384" s="217">
        <f t="shared" si="74"/>
        <v>0</v>
      </c>
      <c r="I2384" s="20" t="s">
        <v>4992</v>
      </c>
      <c r="J2384" s="21"/>
      <c r="K2384" s="21"/>
      <c r="M2384" s="192">
        <v>41970</v>
      </c>
      <c r="N2384" s="193">
        <v>4595</v>
      </c>
      <c r="O2384" s="322" t="s">
        <v>4923</v>
      </c>
      <c r="P2384" s="199" t="s">
        <v>28</v>
      </c>
      <c r="Q2384" s="238">
        <v>1310</v>
      </c>
      <c r="R2384" s="256">
        <v>41970</v>
      </c>
      <c r="S2384" s="34">
        <v>1310</v>
      </c>
      <c r="T2384" s="217">
        <f t="shared" si="73"/>
        <v>0</v>
      </c>
      <c r="U2384" s="36" t="s">
        <v>4992</v>
      </c>
    </row>
    <row r="2385" spans="1:21" x14ac:dyDescent="0.25">
      <c r="A2385" s="192">
        <v>41972</v>
      </c>
      <c r="B2385" s="193">
        <v>4779</v>
      </c>
      <c r="C2385" s="322" t="s">
        <v>4923</v>
      </c>
      <c r="D2385" s="308" t="s">
        <v>6641</v>
      </c>
      <c r="E2385" s="309">
        <v>2264.4</v>
      </c>
      <c r="F2385" s="368">
        <v>41972</v>
      </c>
      <c r="G2385" s="229">
        <v>2264.4</v>
      </c>
      <c r="H2385" s="217">
        <f t="shared" si="74"/>
        <v>0</v>
      </c>
      <c r="I2385" s="20" t="s">
        <v>4992</v>
      </c>
      <c r="J2385" s="21"/>
      <c r="K2385" s="21"/>
      <c r="M2385" s="192">
        <v>41971</v>
      </c>
      <c r="N2385" s="193">
        <v>4661</v>
      </c>
      <c r="O2385" s="322" t="s">
        <v>4923</v>
      </c>
      <c r="P2385" s="199" t="s">
        <v>28</v>
      </c>
      <c r="Q2385" s="238">
        <v>4732.8</v>
      </c>
      <c r="R2385" s="256">
        <v>41971</v>
      </c>
      <c r="S2385" s="34">
        <v>4732.8</v>
      </c>
      <c r="T2385" s="217">
        <f t="shared" si="73"/>
        <v>0</v>
      </c>
      <c r="U2385" s="36" t="s">
        <v>4992</v>
      </c>
    </row>
    <row r="2386" spans="1:21" x14ac:dyDescent="0.25">
      <c r="A2386" s="192">
        <v>41972</v>
      </c>
      <c r="B2386" s="193">
        <v>4780</v>
      </c>
      <c r="C2386" s="322" t="s">
        <v>4923</v>
      </c>
      <c r="D2386" s="308" t="s">
        <v>136</v>
      </c>
      <c r="E2386" s="309">
        <v>4110.3999999999996</v>
      </c>
      <c r="F2386" s="368">
        <v>41972</v>
      </c>
      <c r="G2386" s="229">
        <v>4110.3999999999996</v>
      </c>
      <c r="H2386" s="217">
        <f t="shared" si="74"/>
        <v>0</v>
      </c>
      <c r="I2386" s="20" t="s">
        <v>4992</v>
      </c>
      <c r="J2386" s="21"/>
      <c r="K2386" s="21"/>
      <c r="M2386" s="192">
        <v>41971</v>
      </c>
      <c r="N2386" s="193">
        <v>4718</v>
      </c>
      <c r="O2386" s="322" t="s">
        <v>4923</v>
      </c>
      <c r="P2386" s="308" t="s">
        <v>28</v>
      </c>
      <c r="Q2386" s="309">
        <v>10059</v>
      </c>
      <c r="R2386" s="256">
        <v>41971</v>
      </c>
      <c r="S2386" s="229">
        <v>10059</v>
      </c>
      <c r="T2386" s="217">
        <f t="shared" si="73"/>
        <v>0</v>
      </c>
      <c r="U2386" s="20" t="s">
        <v>4992</v>
      </c>
    </row>
    <row r="2387" spans="1:21" x14ac:dyDescent="0.25">
      <c r="A2387" s="192">
        <v>41972</v>
      </c>
      <c r="B2387" s="193">
        <v>4781</v>
      </c>
      <c r="C2387" s="322" t="s">
        <v>4923</v>
      </c>
      <c r="D2387" s="308" t="s">
        <v>4589</v>
      </c>
      <c r="E2387" s="309">
        <v>140.30000000000001</v>
      </c>
      <c r="F2387" s="368">
        <v>41972</v>
      </c>
      <c r="G2387" s="229">
        <v>140.30000000000001</v>
      </c>
      <c r="H2387" s="217">
        <f t="shared" si="74"/>
        <v>0</v>
      </c>
      <c r="I2387" s="20" t="s">
        <v>4992</v>
      </c>
      <c r="J2387" s="21"/>
      <c r="K2387" s="21"/>
      <c r="M2387" s="192">
        <v>41972</v>
      </c>
      <c r="N2387" s="193">
        <v>4723</v>
      </c>
      <c r="O2387" s="322" t="s">
        <v>4923</v>
      </c>
      <c r="P2387" s="308" t="s">
        <v>28</v>
      </c>
      <c r="Q2387" s="309">
        <v>6817.8</v>
      </c>
      <c r="R2387" s="256">
        <v>41972</v>
      </c>
      <c r="S2387" s="229">
        <v>6817.8</v>
      </c>
      <c r="T2387" s="217">
        <f t="shared" si="73"/>
        <v>0</v>
      </c>
      <c r="U2387" s="20" t="s">
        <v>4992</v>
      </c>
    </row>
    <row r="2388" spans="1:21" x14ac:dyDescent="0.25">
      <c r="A2388" s="192">
        <v>41972</v>
      </c>
      <c r="B2388" s="193">
        <v>4782</v>
      </c>
      <c r="C2388" s="322" t="s">
        <v>4923</v>
      </c>
      <c r="D2388" s="308" t="s">
        <v>4928</v>
      </c>
      <c r="E2388" s="309">
        <v>13626.6</v>
      </c>
      <c r="F2388" s="368">
        <v>41972</v>
      </c>
      <c r="G2388" s="229">
        <v>13626.6</v>
      </c>
      <c r="H2388" s="217">
        <f t="shared" si="74"/>
        <v>0</v>
      </c>
      <c r="I2388" s="20" t="s">
        <v>4992</v>
      </c>
      <c r="J2388" s="21"/>
      <c r="K2388" s="21"/>
      <c r="M2388" s="192">
        <v>41944</v>
      </c>
      <c r="N2388" s="193">
        <v>2474</v>
      </c>
      <c r="O2388" s="324" t="s">
        <v>4923</v>
      </c>
      <c r="P2388" s="308" t="s">
        <v>374</v>
      </c>
      <c r="Q2388" s="309">
        <v>17654.400000000001</v>
      </c>
      <c r="R2388" s="256">
        <v>41944</v>
      </c>
      <c r="S2388" s="562">
        <v>17654.400000000001</v>
      </c>
      <c r="T2388" s="77">
        <f t="shared" si="73"/>
        <v>0</v>
      </c>
      <c r="U2388" s="190" t="s">
        <v>4992</v>
      </c>
    </row>
    <row r="2389" spans="1:21" x14ac:dyDescent="0.25">
      <c r="A2389" s="192">
        <v>41972</v>
      </c>
      <c r="B2389" s="193">
        <v>4783</v>
      </c>
      <c r="C2389" s="322" t="s">
        <v>4923</v>
      </c>
      <c r="D2389" s="308" t="s">
        <v>1607</v>
      </c>
      <c r="E2389" s="309">
        <v>7144.6</v>
      </c>
      <c r="F2389" s="368">
        <v>41972</v>
      </c>
      <c r="G2389" s="229">
        <v>7144.6</v>
      </c>
      <c r="H2389" s="217">
        <f t="shared" si="74"/>
        <v>0</v>
      </c>
      <c r="I2389" s="20" t="s">
        <v>4992</v>
      </c>
      <c r="J2389" s="21"/>
      <c r="K2389" s="21"/>
      <c r="M2389" s="192">
        <v>41946</v>
      </c>
      <c r="N2389" s="193">
        <v>2559</v>
      </c>
      <c r="O2389" s="324" t="s">
        <v>4923</v>
      </c>
      <c r="P2389" s="661" t="s">
        <v>374</v>
      </c>
      <c r="Q2389" s="309">
        <v>11203.2</v>
      </c>
      <c r="R2389" s="256">
        <v>41946</v>
      </c>
      <c r="S2389" s="42">
        <v>11203.2</v>
      </c>
      <c r="T2389" s="77">
        <f t="shared" si="73"/>
        <v>0</v>
      </c>
      <c r="U2389" s="50" t="s">
        <v>4992</v>
      </c>
    </row>
    <row r="2390" spans="1:21" x14ac:dyDescent="0.25">
      <c r="A2390" s="192">
        <v>41972</v>
      </c>
      <c r="B2390" s="193">
        <v>4784</v>
      </c>
      <c r="C2390" s="322" t="s">
        <v>4923</v>
      </c>
      <c r="D2390" s="308" t="s">
        <v>110</v>
      </c>
      <c r="E2390" s="309">
        <v>39809.4</v>
      </c>
      <c r="F2390" s="381" t="s">
        <v>6758</v>
      </c>
      <c r="G2390" s="219">
        <f>451.5+39357.9</f>
        <v>39809.4</v>
      </c>
      <c r="H2390" s="217">
        <f t="shared" si="74"/>
        <v>0</v>
      </c>
      <c r="I2390" s="20" t="s">
        <v>4997</v>
      </c>
      <c r="J2390" s="21"/>
      <c r="K2390" s="21"/>
      <c r="M2390" s="192">
        <v>41951</v>
      </c>
      <c r="N2390" s="193">
        <v>3038</v>
      </c>
      <c r="O2390" s="324" t="s">
        <v>4923</v>
      </c>
      <c r="P2390" s="20" t="s">
        <v>374</v>
      </c>
      <c r="Q2390" s="213">
        <v>11505.6</v>
      </c>
      <c r="R2390" s="256">
        <v>41951</v>
      </c>
      <c r="S2390" s="42">
        <v>11505.6</v>
      </c>
      <c r="T2390" s="217">
        <f t="shared" si="73"/>
        <v>0</v>
      </c>
      <c r="U2390" s="20" t="s">
        <v>4992</v>
      </c>
    </row>
    <row r="2391" spans="1:21" x14ac:dyDescent="0.25">
      <c r="A2391" s="192">
        <v>41972</v>
      </c>
      <c r="B2391" s="193">
        <v>4785</v>
      </c>
      <c r="C2391" s="322" t="s">
        <v>4923</v>
      </c>
      <c r="D2391" s="308" t="s">
        <v>2382</v>
      </c>
      <c r="E2391" s="309">
        <v>10749.7</v>
      </c>
      <c r="F2391" s="370">
        <v>41974</v>
      </c>
      <c r="G2391" s="219">
        <v>10749.7</v>
      </c>
      <c r="H2391" s="217">
        <f t="shared" si="74"/>
        <v>0</v>
      </c>
      <c r="I2391" s="20" t="s">
        <v>4995</v>
      </c>
      <c r="J2391" s="21"/>
      <c r="K2391" s="21"/>
      <c r="M2391" s="192">
        <v>41953</v>
      </c>
      <c r="N2391" s="193">
        <v>3132</v>
      </c>
      <c r="O2391" s="324" t="s">
        <v>4923</v>
      </c>
      <c r="P2391" s="20" t="s">
        <v>374</v>
      </c>
      <c r="Q2391" s="213">
        <v>11516.4</v>
      </c>
      <c r="R2391" s="256" t="s">
        <v>6665</v>
      </c>
      <c r="S2391" s="42">
        <v>11516.4</v>
      </c>
      <c r="T2391" s="217">
        <f t="shared" si="73"/>
        <v>0</v>
      </c>
      <c r="U2391" s="20" t="s">
        <v>4992</v>
      </c>
    </row>
    <row r="2392" spans="1:21" x14ac:dyDescent="0.25">
      <c r="A2392" s="192">
        <v>41972</v>
      </c>
      <c r="B2392" s="193">
        <v>4786</v>
      </c>
      <c r="C2392" s="322" t="s">
        <v>4923</v>
      </c>
      <c r="D2392" s="295" t="s">
        <v>53</v>
      </c>
      <c r="E2392" s="296">
        <v>0</v>
      </c>
      <c r="F2392" s="368"/>
      <c r="G2392" s="229"/>
      <c r="H2392" s="217">
        <f t="shared" si="74"/>
        <v>0</v>
      </c>
      <c r="I2392" s="20" t="s">
        <v>3076</v>
      </c>
      <c r="J2392" s="21"/>
      <c r="K2392" s="21"/>
      <c r="M2392" s="192">
        <v>41953</v>
      </c>
      <c r="N2392" s="193">
        <v>3149</v>
      </c>
      <c r="O2392" s="324" t="s">
        <v>4923</v>
      </c>
      <c r="P2392" s="20" t="s">
        <v>374</v>
      </c>
      <c r="Q2392" s="213">
        <v>7372.8</v>
      </c>
      <c r="R2392" s="256">
        <v>41953</v>
      </c>
      <c r="S2392" s="42">
        <v>7372.8</v>
      </c>
      <c r="T2392" s="217">
        <f t="shared" si="73"/>
        <v>0</v>
      </c>
      <c r="U2392" s="20" t="s">
        <v>4992</v>
      </c>
    </row>
    <row r="2393" spans="1:21" x14ac:dyDescent="0.25">
      <c r="A2393" s="192">
        <v>41972</v>
      </c>
      <c r="B2393" s="193">
        <v>4787</v>
      </c>
      <c r="C2393" s="322" t="s">
        <v>4923</v>
      </c>
      <c r="D2393" s="308" t="s">
        <v>1915</v>
      </c>
      <c r="E2393" s="309">
        <v>1513.3</v>
      </c>
      <c r="F2393" s="368">
        <v>41972</v>
      </c>
      <c r="G2393" s="229">
        <v>1513.3</v>
      </c>
      <c r="H2393" s="217">
        <f t="shared" si="74"/>
        <v>0</v>
      </c>
      <c r="I2393" s="20" t="s">
        <v>4992</v>
      </c>
      <c r="J2393" s="21"/>
      <c r="K2393" s="21"/>
      <c r="M2393" s="192">
        <v>41961</v>
      </c>
      <c r="N2393" s="193">
        <v>3836</v>
      </c>
      <c r="O2393" s="324" t="s">
        <v>4923</v>
      </c>
      <c r="P2393" s="308" t="s">
        <v>104</v>
      </c>
      <c r="Q2393" s="309">
        <v>1505</v>
      </c>
      <c r="R2393" s="256">
        <v>41961</v>
      </c>
      <c r="S2393" s="229">
        <v>1505</v>
      </c>
      <c r="T2393" s="217">
        <f t="shared" si="73"/>
        <v>0</v>
      </c>
      <c r="U2393" s="20" t="s">
        <v>4992</v>
      </c>
    </row>
    <row r="2394" spans="1:21" x14ac:dyDescent="0.25">
      <c r="A2394" s="192">
        <v>41972</v>
      </c>
      <c r="B2394" s="193">
        <v>4788</v>
      </c>
      <c r="C2394" s="322" t="s">
        <v>4923</v>
      </c>
      <c r="D2394" s="308" t="s">
        <v>2714</v>
      </c>
      <c r="E2394" s="309">
        <v>5151</v>
      </c>
      <c r="F2394" s="368">
        <v>41972</v>
      </c>
      <c r="G2394" s="229">
        <v>5151</v>
      </c>
      <c r="H2394" s="217">
        <f t="shared" si="74"/>
        <v>0</v>
      </c>
      <c r="I2394" s="20" t="s">
        <v>4995</v>
      </c>
      <c r="J2394" s="21"/>
      <c r="K2394" s="21"/>
      <c r="M2394" s="192">
        <v>41949</v>
      </c>
      <c r="N2394" s="193">
        <v>2867</v>
      </c>
      <c r="O2394" s="324" t="s">
        <v>4923</v>
      </c>
      <c r="P2394" s="308" t="s">
        <v>140</v>
      </c>
      <c r="Q2394" s="309">
        <v>4854.8999999999996</v>
      </c>
      <c r="R2394" s="256">
        <v>41949</v>
      </c>
      <c r="S2394" s="42">
        <v>4854.8999999999996</v>
      </c>
      <c r="T2394" s="217">
        <f t="shared" si="73"/>
        <v>0</v>
      </c>
      <c r="U2394" s="20" t="s">
        <v>4992</v>
      </c>
    </row>
    <row r="2395" spans="1:21" x14ac:dyDescent="0.25">
      <c r="A2395" s="192">
        <v>41972</v>
      </c>
      <c r="B2395" s="193">
        <v>4789</v>
      </c>
      <c r="C2395" s="322" t="s">
        <v>4923</v>
      </c>
      <c r="D2395" s="308" t="s">
        <v>910</v>
      </c>
      <c r="E2395" s="309">
        <v>22166.7</v>
      </c>
      <c r="F2395" s="368">
        <v>41972</v>
      </c>
      <c r="G2395" s="229">
        <v>22166.7</v>
      </c>
      <c r="H2395" s="217">
        <f t="shared" si="74"/>
        <v>0</v>
      </c>
      <c r="I2395" s="20" t="s">
        <v>4992</v>
      </c>
      <c r="J2395" s="21"/>
      <c r="K2395" s="21"/>
      <c r="M2395" s="192">
        <v>41956</v>
      </c>
      <c r="N2395" s="193">
        <v>3443</v>
      </c>
      <c r="O2395" s="324" t="s">
        <v>4923</v>
      </c>
      <c r="P2395" s="308" t="s">
        <v>140</v>
      </c>
      <c r="Q2395" s="309">
        <v>4889.6000000000004</v>
      </c>
      <c r="R2395" s="256">
        <v>41956</v>
      </c>
      <c r="S2395" s="34">
        <v>4889.6000000000004</v>
      </c>
      <c r="T2395" s="217">
        <f t="shared" si="73"/>
        <v>0</v>
      </c>
      <c r="U2395" s="32" t="s">
        <v>4992</v>
      </c>
    </row>
    <row r="2396" spans="1:21" x14ac:dyDescent="0.25">
      <c r="A2396" s="192">
        <v>41972</v>
      </c>
      <c r="B2396" s="193">
        <v>4790</v>
      </c>
      <c r="C2396" s="322" t="s">
        <v>4923</v>
      </c>
      <c r="D2396" s="308" t="s">
        <v>2382</v>
      </c>
      <c r="E2396" s="309">
        <v>172</v>
      </c>
      <c r="F2396" s="370">
        <v>41974</v>
      </c>
      <c r="G2396" s="219">
        <v>172</v>
      </c>
      <c r="H2396" s="217">
        <f t="shared" si="74"/>
        <v>0</v>
      </c>
      <c r="I2396" s="20" t="s">
        <v>4995</v>
      </c>
      <c r="J2396" s="21"/>
      <c r="K2396" s="21"/>
      <c r="M2396" s="192">
        <v>41956</v>
      </c>
      <c r="N2396" s="193">
        <v>3444</v>
      </c>
      <c r="O2396" s="324" t="s">
        <v>4923</v>
      </c>
      <c r="P2396" s="20" t="s">
        <v>140</v>
      </c>
      <c r="Q2396" s="213">
        <v>514.79999999999995</v>
      </c>
      <c r="R2396" s="256">
        <v>41956</v>
      </c>
      <c r="S2396" s="34">
        <v>514.79999999999995</v>
      </c>
      <c r="T2396" s="217">
        <f t="shared" si="73"/>
        <v>0</v>
      </c>
      <c r="U2396" s="32" t="s">
        <v>4992</v>
      </c>
    </row>
    <row r="2397" spans="1:21" x14ac:dyDescent="0.25">
      <c r="A2397" s="192">
        <v>41972</v>
      </c>
      <c r="B2397" s="193">
        <v>4791</v>
      </c>
      <c r="C2397" s="322" t="s">
        <v>4923</v>
      </c>
      <c r="D2397" s="308" t="s">
        <v>4240</v>
      </c>
      <c r="E2397" s="309">
        <v>112603.92</v>
      </c>
      <c r="F2397" s="586">
        <v>42008</v>
      </c>
      <c r="G2397" s="62">
        <v>112603.92</v>
      </c>
      <c r="H2397" s="217">
        <f t="shared" si="74"/>
        <v>0</v>
      </c>
      <c r="I2397" s="20" t="s">
        <v>5009</v>
      </c>
      <c r="J2397" s="21"/>
      <c r="K2397" s="21"/>
      <c r="M2397" s="192">
        <v>41963</v>
      </c>
      <c r="N2397" s="193">
        <v>3998</v>
      </c>
      <c r="O2397" s="324" t="s">
        <v>4923</v>
      </c>
      <c r="P2397" s="308" t="s">
        <v>140</v>
      </c>
      <c r="Q2397" s="309">
        <v>6357</v>
      </c>
      <c r="R2397" s="256">
        <v>41963</v>
      </c>
      <c r="S2397" s="42">
        <v>6357</v>
      </c>
      <c r="T2397" s="217">
        <f t="shared" si="73"/>
        <v>0</v>
      </c>
      <c r="U2397" s="20" t="s">
        <v>4992</v>
      </c>
    </row>
    <row r="2398" spans="1:21" x14ac:dyDescent="0.25">
      <c r="A2398" s="192">
        <v>41972</v>
      </c>
      <c r="B2398" s="193">
        <v>4792</v>
      </c>
      <c r="C2398" s="322" t="s">
        <v>4923</v>
      </c>
      <c r="D2398" s="308" t="s">
        <v>494</v>
      </c>
      <c r="E2398" s="309">
        <v>2446.1999999999998</v>
      </c>
      <c r="F2398" s="368">
        <v>41972</v>
      </c>
      <c r="G2398" s="229">
        <v>2446.1999999999998</v>
      </c>
      <c r="H2398" s="217">
        <f t="shared" si="74"/>
        <v>0</v>
      </c>
      <c r="I2398" s="20" t="s">
        <v>4992</v>
      </c>
      <c r="J2398" s="21"/>
      <c r="K2398" s="21"/>
      <c r="M2398" s="192">
        <v>41970</v>
      </c>
      <c r="N2398" s="193">
        <v>4594</v>
      </c>
      <c r="O2398" s="322" t="s">
        <v>4923</v>
      </c>
      <c r="P2398" s="199" t="s">
        <v>140</v>
      </c>
      <c r="Q2398" s="238">
        <v>4912</v>
      </c>
      <c r="R2398" s="256">
        <v>41970</v>
      </c>
      <c r="S2398" s="34">
        <v>4912</v>
      </c>
      <c r="T2398" s="217">
        <f t="shared" si="73"/>
        <v>0</v>
      </c>
      <c r="U2398" s="36" t="s">
        <v>4992</v>
      </c>
    </row>
    <row r="2399" spans="1:21" x14ac:dyDescent="0.25">
      <c r="A2399" s="192">
        <v>41972</v>
      </c>
      <c r="B2399" s="193">
        <v>4793</v>
      </c>
      <c r="C2399" s="322" t="s">
        <v>4923</v>
      </c>
      <c r="D2399" s="308" t="s">
        <v>1464</v>
      </c>
      <c r="E2399" s="309">
        <v>5072</v>
      </c>
      <c r="F2399" s="368">
        <v>41972</v>
      </c>
      <c r="G2399" s="229">
        <v>5072</v>
      </c>
      <c r="H2399" s="217">
        <f t="shared" si="74"/>
        <v>0</v>
      </c>
      <c r="I2399" s="20" t="s">
        <v>4995</v>
      </c>
      <c r="J2399" s="21"/>
      <c r="K2399" s="21"/>
      <c r="M2399" s="192">
        <v>41956</v>
      </c>
      <c r="N2399" s="193">
        <v>3454</v>
      </c>
      <c r="O2399" s="324" t="s">
        <v>4923</v>
      </c>
      <c r="P2399" s="20" t="s">
        <v>6689</v>
      </c>
      <c r="Q2399" s="213">
        <v>3971.2</v>
      </c>
      <c r="R2399" s="256">
        <v>41963</v>
      </c>
      <c r="S2399" s="34">
        <v>3971.2</v>
      </c>
      <c r="T2399" s="217">
        <f t="shared" si="73"/>
        <v>0</v>
      </c>
      <c r="U2399" s="32" t="s">
        <v>5009</v>
      </c>
    </row>
    <row r="2400" spans="1:21" x14ac:dyDescent="0.25">
      <c r="A2400" s="192">
        <v>41972</v>
      </c>
      <c r="B2400" s="193">
        <v>4794</v>
      </c>
      <c r="C2400" s="322" t="s">
        <v>4923</v>
      </c>
      <c r="D2400" s="308" t="s">
        <v>3372</v>
      </c>
      <c r="E2400" s="309">
        <v>1405.3</v>
      </c>
      <c r="F2400" s="368">
        <v>41972</v>
      </c>
      <c r="G2400" s="229">
        <v>1405.3</v>
      </c>
      <c r="H2400" s="217">
        <f t="shared" si="74"/>
        <v>0</v>
      </c>
      <c r="I2400" s="20" t="s">
        <v>4992</v>
      </c>
      <c r="J2400" s="21"/>
      <c r="K2400" s="21"/>
      <c r="M2400" s="192">
        <v>41953</v>
      </c>
      <c r="N2400" s="193">
        <v>3207</v>
      </c>
      <c r="O2400" s="324" t="s">
        <v>4923</v>
      </c>
      <c r="P2400" s="20" t="s">
        <v>6676</v>
      </c>
      <c r="Q2400" s="213">
        <v>2855</v>
      </c>
      <c r="R2400" s="256">
        <v>41963</v>
      </c>
      <c r="S2400" s="42">
        <v>2855</v>
      </c>
      <c r="T2400" s="217">
        <f t="shared" si="73"/>
        <v>0</v>
      </c>
      <c r="U2400" s="190" t="s">
        <v>5009</v>
      </c>
    </row>
    <row r="2401" spans="1:21" x14ac:dyDescent="0.25">
      <c r="A2401" s="192">
        <v>41972</v>
      </c>
      <c r="B2401" s="193">
        <v>4795</v>
      </c>
      <c r="C2401" s="322" t="s">
        <v>4923</v>
      </c>
      <c r="D2401" s="308" t="s">
        <v>6613</v>
      </c>
      <c r="E2401" s="309">
        <v>24759.4</v>
      </c>
      <c r="F2401" s="368">
        <v>41972</v>
      </c>
      <c r="G2401" s="229">
        <v>24759.4</v>
      </c>
      <c r="H2401" s="217">
        <f t="shared" si="74"/>
        <v>0</v>
      </c>
      <c r="I2401" s="20" t="s">
        <v>4992</v>
      </c>
      <c r="J2401" s="21"/>
      <c r="K2401" s="21"/>
      <c r="M2401" s="192">
        <v>41960</v>
      </c>
      <c r="N2401" s="193">
        <v>3763</v>
      </c>
      <c r="O2401" s="324" t="s">
        <v>4923</v>
      </c>
      <c r="P2401" s="308" t="s">
        <v>6676</v>
      </c>
      <c r="Q2401" s="309">
        <v>4638.6000000000004</v>
      </c>
      <c r="R2401" s="256">
        <v>41967</v>
      </c>
      <c r="S2401" s="229">
        <v>4638.6000000000004</v>
      </c>
      <c r="T2401" s="217">
        <f t="shared" si="73"/>
        <v>0</v>
      </c>
      <c r="U2401" s="190" t="s">
        <v>5009</v>
      </c>
    </row>
    <row r="2402" spans="1:21" x14ac:dyDescent="0.25">
      <c r="A2402" s="192">
        <v>41972</v>
      </c>
      <c r="B2402" s="193">
        <v>4796</v>
      </c>
      <c r="C2402" s="322" t="s">
        <v>4923</v>
      </c>
      <c r="D2402" s="308" t="s">
        <v>3431</v>
      </c>
      <c r="E2402" s="309">
        <v>1605</v>
      </c>
      <c r="F2402" s="370">
        <v>41974</v>
      </c>
      <c r="G2402" s="219">
        <v>1605</v>
      </c>
      <c r="H2402" s="217">
        <f t="shared" si="74"/>
        <v>0</v>
      </c>
      <c r="I2402" s="20" t="s">
        <v>5000</v>
      </c>
      <c r="J2402" s="21"/>
      <c r="K2402" s="21"/>
      <c r="M2402" s="192">
        <v>41967</v>
      </c>
      <c r="N2402" s="193">
        <v>4360</v>
      </c>
      <c r="O2402" s="322" t="s">
        <v>4923</v>
      </c>
      <c r="P2402" s="20" t="s">
        <v>6676</v>
      </c>
      <c r="Q2402" s="213">
        <v>6888.6</v>
      </c>
      <c r="R2402" s="412">
        <v>41974</v>
      </c>
      <c r="S2402" s="40">
        <v>6888.6</v>
      </c>
      <c r="T2402" s="217">
        <f t="shared" si="73"/>
        <v>0</v>
      </c>
      <c r="U2402" s="32" t="s">
        <v>5009</v>
      </c>
    </row>
    <row r="2403" spans="1:21" x14ac:dyDescent="0.25">
      <c r="A2403" s="192">
        <v>41972</v>
      </c>
      <c r="B2403" s="193">
        <v>4797</v>
      </c>
      <c r="C2403" s="322" t="s">
        <v>4923</v>
      </c>
      <c r="D2403" s="308" t="s">
        <v>4288</v>
      </c>
      <c r="E2403" s="309">
        <v>2534.4</v>
      </c>
      <c r="F2403" s="368">
        <v>41972</v>
      </c>
      <c r="G2403" s="229">
        <v>2534.4</v>
      </c>
      <c r="H2403" s="217">
        <f t="shared" si="74"/>
        <v>0</v>
      </c>
      <c r="I2403" s="20" t="s">
        <v>4992</v>
      </c>
      <c r="J2403" s="21"/>
      <c r="K2403" s="21"/>
      <c r="M2403" s="192">
        <v>41961</v>
      </c>
      <c r="N2403" s="193">
        <v>3811</v>
      </c>
      <c r="O2403" s="324" t="s">
        <v>4923</v>
      </c>
      <c r="P2403" s="308" t="s">
        <v>6714</v>
      </c>
      <c r="Q2403" s="309">
        <v>13221.2</v>
      </c>
      <c r="R2403" s="412" t="s">
        <v>6715</v>
      </c>
      <c r="S2403" s="229">
        <v>13221.2</v>
      </c>
      <c r="T2403" s="217">
        <f t="shared" si="73"/>
        <v>0</v>
      </c>
      <c r="U2403" s="190" t="s">
        <v>6049</v>
      </c>
    </row>
    <row r="2404" spans="1:21" x14ac:dyDescent="0.25">
      <c r="A2404" s="192">
        <v>41972</v>
      </c>
      <c r="B2404" s="193">
        <v>4798</v>
      </c>
      <c r="C2404" s="322" t="s">
        <v>4923</v>
      </c>
      <c r="D2404" s="308" t="s">
        <v>6609</v>
      </c>
      <c r="E2404" s="309">
        <v>8015.4</v>
      </c>
      <c r="F2404" s="370">
        <v>41974</v>
      </c>
      <c r="G2404" s="219">
        <v>8015.4</v>
      </c>
      <c r="H2404" s="217">
        <f t="shared" si="74"/>
        <v>0</v>
      </c>
      <c r="I2404" s="20" t="s">
        <v>5000</v>
      </c>
      <c r="J2404" s="21"/>
      <c r="K2404" s="21"/>
      <c r="M2404" s="192">
        <v>41946</v>
      </c>
      <c r="N2404" s="193">
        <v>2601</v>
      </c>
      <c r="O2404" s="324" t="s">
        <v>4923</v>
      </c>
      <c r="P2404" s="661" t="s">
        <v>6619</v>
      </c>
      <c r="Q2404" s="309">
        <v>19858</v>
      </c>
      <c r="R2404" s="412" t="s">
        <v>6620</v>
      </c>
      <c r="S2404" s="42">
        <v>19858</v>
      </c>
      <c r="T2404" s="217">
        <f t="shared" si="73"/>
        <v>0</v>
      </c>
      <c r="U2404" s="50" t="s">
        <v>6049</v>
      </c>
    </row>
    <row r="2405" spans="1:21" x14ac:dyDescent="0.25">
      <c r="A2405" s="192">
        <v>41972</v>
      </c>
      <c r="B2405" s="193">
        <v>4799</v>
      </c>
      <c r="C2405" s="322" t="s">
        <v>4923</v>
      </c>
      <c r="D2405" s="308" t="s">
        <v>80</v>
      </c>
      <c r="E2405" s="309">
        <v>3483</v>
      </c>
      <c r="F2405" s="370">
        <v>41974</v>
      </c>
      <c r="G2405" s="219">
        <v>3483</v>
      </c>
      <c r="H2405" s="217">
        <f t="shared" si="74"/>
        <v>0</v>
      </c>
      <c r="I2405" s="20" t="s">
        <v>5000</v>
      </c>
      <c r="J2405" s="21"/>
      <c r="K2405" s="21"/>
      <c r="M2405" s="192">
        <v>41950</v>
      </c>
      <c r="N2405" s="193">
        <v>2943</v>
      </c>
      <c r="O2405" s="324" t="s">
        <v>4923</v>
      </c>
      <c r="P2405" s="308" t="s">
        <v>6619</v>
      </c>
      <c r="Q2405" s="309">
        <v>19345.400000000001</v>
      </c>
      <c r="R2405" s="412" t="s">
        <v>6650</v>
      </c>
      <c r="S2405" s="219">
        <v>19345.400000000001</v>
      </c>
      <c r="T2405" s="217">
        <f t="shared" si="73"/>
        <v>0</v>
      </c>
      <c r="U2405" s="20" t="s">
        <v>5000</v>
      </c>
    </row>
    <row r="2406" spans="1:21" x14ac:dyDescent="0.25">
      <c r="A2406" s="192">
        <v>41972</v>
      </c>
      <c r="B2406" s="193">
        <v>4800</v>
      </c>
      <c r="C2406" s="322" t="s">
        <v>4923</v>
      </c>
      <c r="D2406" s="308" t="s">
        <v>142</v>
      </c>
      <c r="E2406" s="309">
        <v>1210.4000000000001</v>
      </c>
      <c r="F2406" s="370">
        <v>41974</v>
      </c>
      <c r="G2406" s="219">
        <v>1210.4000000000001</v>
      </c>
      <c r="H2406" s="217">
        <f t="shared" si="74"/>
        <v>0</v>
      </c>
      <c r="I2406" s="20" t="s">
        <v>5000</v>
      </c>
      <c r="J2406" s="21"/>
      <c r="K2406" s="21"/>
      <c r="M2406" s="192">
        <v>41953</v>
      </c>
      <c r="N2406" s="193">
        <v>3169</v>
      </c>
      <c r="O2406" s="324" t="s">
        <v>4923</v>
      </c>
      <c r="P2406" s="20" t="s">
        <v>6619</v>
      </c>
      <c r="Q2406" s="213">
        <v>18377.400000000001</v>
      </c>
      <c r="R2406" s="256">
        <v>41965</v>
      </c>
      <c r="S2406" s="42">
        <v>18377.400000000001</v>
      </c>
      <c r="T2406" s="217">
        <f t="shared" si="73"/>
        <v>0</v>
      </c>
      <c r="U2406" s="190" t="s">
        <v>6049</v>
      </c>
    </row>
    <row r="2407" spans="1:21" x14ac:dyDescent="0.25">
      <c r="A2407" s="192">
        <v>41972</v>
      </c>
      <c r="B2407" s="193">
        <v>4801</v>
      </c>
      <c r="C2407" s="322" t="s">
        <v>4923</v>
      </c>
      <c r="D2407" s="308" t="s">
        <v>4288</v>
      </c>
      <c r="E2407" s="309">
        <v>1323</v>
      </c>
      <c r="F2407" s="368">
        <v>41972</v>
      </c>
      <c r="G2407" s="229">
        <v>1323</v>
      </c>
      <c r="H2407" s="217">
        <f t="shared" si="74"/>
        <v>0</v>
      </c>
      <c r="I2407" s="20" t="s">
        <v>4992</v>
      </c>
      <c r="J2407" s="21"/>
      <c r="K2407" s="21"/>
      <c r="M2407" s="192">
        <v>41955</v>
      </c>
      <c r="N2407" s="193">
        <v>3351</v>
      </c>
      <c r="O2407" s="324" t="s">
        <v>4923</v>
      </c>
      <c r="P2407" s="20" t="s">
        <v>6619</v>
      </c>
      <c r="Q2407" s="213">
        <v>36507.9</v>
      </c>
      <c r="R2407" s="412" t="s">
        <v>6759</v>
      </c>
      <c r="S2407" s="42">
        <v>36507.9</v>
      </c>
      <c r="T2407" s="217">
        <f t="shared" si="73"/>
        <v>0</v>
      </c>
      <c r="U2407" s="190" t="s">
        <v>6049</v>
      </c>
    </row>
    <row r="2408" spans="1:21" x14ac:dyDescent="0.25">
      <c r="A2408" s="192">
        <v>41972</v>
      </c>
      <c r="B2408" s="193">
        <v>4802</v>
      </c>
      <c r="C2408" s="322" t="s">
        <v>4923</v>
      </c>
      <c r="D2408" s="308" t="s">
        <v>560</v>
      </c>
      <c r="E2408" s="309">
        <v>8923.2000000000007</v>
      </c>
      <c r="F2408" s="370">
        <v>41974</v>
      </c>
      <c r="G2408" s="219">
        <v>8923.2000000000007</v>
      </c>
      <c r="H2408" s="217">
        <f t="shared" si="74"/>
        <v>0</v>
      </c>
      <c r="I2408" s="20" t="s">
        <v>5000</v>
      </c>
      <c r="J2408" s="21"/>
      <c r="K2408" s="21"/>
      <c r="M2408" s="192">
        <v>41957</v>
      </c>
      <c r="N2408" s="193">
        <v>3532</v>
      </c>
      <c r="O2408" s="324" t="s">
        <v>4923</v>
      </c>
      <c r="P2408" s="20" t="s">
        <v>6619</v>
      </c>
      <c r="Q2408" s="213">
        <v>18547.8</v>
      </c>
      <c r="R2408" s="412" t="s">
        <v>6696</v>
      </c>
      <c r="S2408" s="42">
        <v>18547.8</v>
      </c>
      <c r="T2408" s="217">
        <f t="shared" si="73"/>
        <v>0</v>
      </c>
      <c r="U2408" s="190" t="s">
        <v>4992</v>
      </c>
    </row>
    <row r="2409" spans="1:21" x14ac:dyDescent="0.25">
      <c r="A2409" s="192">
        <v>41972</v>
      </c>
      <c r="B2409" s="193">
        <v>4803</v>
      </c>
      <c r="C2409" s="322" t="s">
        <v>4923</v>
      </c>
      <c r="D2409" s="308" t="s">
        <v>4586</v>
      </c>
      <c r="E2409" s="309">
        <v>3031.7</v>
      </c>
      <c r="F2409" s="368">
        <v>41972</v>
      </c>
      <c r="G2409" s="229">
        <v>3031.7</v>
      </c>
      <c r="H2409" s="217">
        <f t="shared" si="74"/>
        <v>0</v>
      </c>
      <c r="I2409" s="20" t="s">
        <v>4992</v>
      </c>
      <c r="J2409" s="21"/>
      <c r="K2409" s="21"/>
      <c r="M2409" s="192">
        <v>41961</v>
      </c>
      <c r="N2409" s="193">
        <v>3831</v>
      </c>
      <c r="O2409" s="324" t="s">
        <v>4923</v>
      </c>
      <c r="P2409" s="308" t="s">
        <v>6619</v>
      </c>
      <c r="Q2409" s="309">
        <v>32632.67</v>
      </c>
      <c r="R2409" s="412" t="s">
        <v>6719</v>
      </c>
      <c r="S2409" s="229">
        <v>32632.67</v>
      </c>
      <c r="T2409" s="217">
        <f t="shared" si="73"/>
        <v>0</v>
      </c>
      <c r="U2409" s="190" t="s">
        <v>6049</v>
      </c>
    </row>
    <row r="2410" spans="1:21" x14ac:dyDescent="0.25">
      <c r="A2410" s="192">
        <v>41972</v>
      </c>
      <c r="B2410" s="193">
        <v>4804</v>
      </c>
      <c r="C2410" s="322" t="s">
        <v>4923</v>
      </c>
      <c r="D2410" s="295" t="s">
        <v>53</v>
      </c>
      <c r="E2410" s="296">
        <v>0</v>
      </c>
      <c r="F2410" s="368"/>
      <c r="G2410" s="229"/>
      <c r="H2410" s="217">
        <f t="shared" si="74"/>
        <v>0</v>
      </c>
      <c r="I2410" s="20" t="s">
        <v>3076</v>
      </c>
      <c r="J2410" s="21"/>
      <c r="K2410" s="21"/>
      <c r="M2410" s="192">
        <v>41964</v>
      </c>
      <c r="N2410" s="193">
        <v>4040</v>
      </c>
      <c r="O2410" s="322" t="s">
        <v>4923</v>
      </c>
      <c r="P2410" s="308" t="s">
        <v>6619</v>
      </c>
      <c r="Q2410" s="309">
        <v>10810</v>
      </c>
      <c r="R2410" s="412" t="s">
        <v>6733</v>
      </c>
      <c r="S2410" s="42">
        <v>10810</v>
      </c>
      <c r="T2410" s="217">
        <f t="shared" si="73"/>
        <v>0</v>
      </c>
      <c r="U2410" s="20" t="s">
        <v>6049</v>
      </c>
    </row>
    <row r="2411" spans="1:21" x14ac:dyDescent="0.25">
      <c r="A2411" s="192">
        <v>41972</v>
      </c>
      <c r="B2411" s="193">
        <v>4805</v>
      </c>
      <c r="C2411" s="322" t="s">
        <v>4923</v>
      </c>
      <c r="D2411" s="308" t="s">
        <v>129</v>
      </c>
      <c r="E2411" s="309">
        <v>1042</v>
      </c>
      <c r="F2411" s="368">
        <v>41972</v>
      </c>
      <c r="G2411" s="229">
        <v>1042</v>
      </c>
      <c r="H2411" s="217">
        <f t="shared" si="74"/>
        <v>0</v>
      </c>
      <c r="I2411" s="20" t="s">
        <v>4992</v>
      </c>
      <c r="J2411" s="21"/>
      <c r="K2411" s="21"/>
      <c r="M2411" s="192">
        <v>41967</v>
      </c>
      <c r="N2411" s="193">
        <v>4304</v>
      </c>
      <c r="O2411" s="322" t="s">
        <v>4923</v>
      </c>
      <c r="P2411" s="308" t="s">
        <v>6619</v>
      </c>
      <c r="Q2411" s="309">
        <v>15074.16</v>
      </c>
      <c r="R2411" s="370" t="s">
        <v>6762</v>
      </c>
      <c r="S2411" s="219">
        <v>15074.16</v>
      </c>
      <c r="T2411" s="217">
        <f t="shared" si="73"/>
        <v>0</v>
      </c>
      <c r="U2411" s="190" t="s">
        <v>6049</v>
      </c>
    </row>
    <row r="2412" spans="1:21" x14ac:dyDescent="0.25">
      <c r="A2412" s="192">
        <v>41972</v>
      </c>
      <c r="B2412" s="193">
        <v>4806</v>
      </c>
      <c r="C2412" s="322" t="s">
        <v>4923</v>
      </c>
      <c r="D2412" s="308" t="s">
        <v>523</v>
      </c>
      <c r="E2412" s="309">
        <v>2520</v>
      </c>
      <c r="F2412" s="370">
        <v>41976</v>
      </c>
      <c r="G2412" s="219">
        <v>2520</v>
      </c>
      <c r="H2412" s="217">
        <f t="shared" si="74"/>
        <v>0</v>
      </c>
      <c r="I2412" s="20" t="s">
        <v>4992</v>
      </c>
      <c r="J2412" s="21"/>
      <c r="K2412" s="21"/>
      <c r="M2412" s="192">
        <v>41969</v>
      </c>
      <c r="N2412" s="193">
        <v>4462</v>
      </c>
      <c r="O2412" s="322" t="s">
        <v>4923</v>
      </c>
      <c r="P2412" s="308" t="s">
        <v>6619</v>
      </c>
      <c r="Q2412" s="309">
        <v>29250.6</v>
      </c>
      <c r="R2412" s="412" t="s">
        <v>6766</v>
      </c>
      <c r="S2412" s="40">
        <v>29250.6</v>
      </c>
      <c r="T2412" s="217">
        <f t="shared" si="73"/>
        <v>0</v>
      </c>
      <c r="U2412" s="108" t="s">
        <v>6049</v>
      </c>
    </row>
    <row r="2413" spans="1:21" x14ac:dyDescent="0.25">
      <c r="A2413" s="192">
        <v>41972</v>
      </c>
      <c r="B2413" s="193">
        <v>4807</v>
      </c>
      <c r="C2413" s="322" t="s">
        <v>4923</v>
      </c>
      <c r="D2413" s="308" t="s">
        <v>4731</v>
      </c>
      <c r="E2413" s="309">
        <v>5351.6</v>
      </c>
      <c r="F2413" s="368">
        <v>41972</v>
      </c>
      <c r="G2413" s="229">
        <v>5351.6</v>
      </c>
      <c r="H2413" s="217">
        <f t="shared" si="74"/>
        <v>0</v>
      </c>
      <c r="I2413" s="20" t="s">
        <v>4992</v>
      </c>
      <c r="J2413" s="21"/>
      <c r="K2413" s="21"/>
      <c r="M2413" s="192">
        <v>41964</v>
      </c>
      <c r="N2413" s="193">
        <v>4041</v>
      </c>
      <c r="O2413" s="322" t="s">
        <v>4923</v>
      </c>
      <c r="P2413" s="308" t="s">
        <v>6734</v>
      </c>
      <c r="Q2413" s="309">
        <v>6382.5</v>
      </c>
      <c r="R2413" s="412" t="s">
        <v>6735</v>
      </c>
      <c r="S2413" s="42">
        <v>6382.5</v>
      </c>
      <c r="T2413" s="217">
        <f t="shared" si="73"/>
        <v>0</v>
      </c>
      <c r="U2413" s="20" t="s">
        <v>6049</v>
      </c>
    </row>
    <row r="2414" spans="1:21" x14ac:dyDescent="0.25">
      <c r="A2414" s="192">
        <v>41972</v>
      </c>
      <c r="B2414" s="193">
        <v>4808</v>
      </c>
      <c r="C2414" s="322" t="s">
        <v>4923</v>
      </c>
      <c r="D2414" s="308" t="s">
        <v>4240</v>
      </c>
      <c r="E2414" s="309">
        <v>20054.8</v>
      </c>
      <c r="F2414" s="586">
        <v>42008</v>
      </c>
      <c r="G2414" s="62">
        <v>20054.8</v>
      </c>
      <c r="H2414" s="217">
        <f t="shared" si="74"/>
        <v>0</v>
      </c>
      <c r="I2414" s="20" t="s">
        <v>4992</v>
      </c>
      <c r="J2414" s="21"/>
      <c r="K2414" s="21"/>
      <c r="M2414" s="192">
        <v>41967</v>
      </c>
      <c r="N2414" s="193">
        <v>4311</v>
      </c>
      <c r="O2414" s="322" t="s">
        <v>4923</v>
      </c>
      <c r="P2414" s="308" t="s">
        <v>6734</v>
      </c>
      <c r="Q2414" s="309">
        <v>6228.8</v>
      </c>
      <c r="R2414" s="370" t="s">
        <v>6763</v>
      </c>
      <c r="S2414" s="219">
        <v>6228.8</v>
      </c>
      <c r="T2414" s="217">
        <f t="shared" si="73"/>
        <v>0</v>
      </c>
      <c r="U2414" s="190" t="s">
        <v>6049</v>
      </c>
    </row>
    <row r="2415" spans="1:21" x14ac:dyDescent="0.25">
      <c r="A2415" s="192">
        <v>41972</v>
      </c>
      <c r="B2415" s="193">
        <v>4809</v>
      </c>
      <c r="C2415" s="322" t="s">
        <v>4923</v>
      </c>
      <c r="D2415" s="308" t="s">
        <v>4234</v>
      </c>
      <c r="E2415" s="309">
        <v>936</v>
      </c>
      <c r="F2415" s="368">
        <v>41972</v>
      </c>
      <c r="G2415" s="229">
        <v>936</v>
      </c>
      <c r="H2415" s="217">
        <f t="shared" si="74"/>
        <v>0</v>
      </c>
      <c r="I2415" s="20" t="s">
        <v>4992</v>
      </c>
      <c r="J2415" s="21"/>
      <c r="K2415" s="21"/>
      <c r="M2415" s="192">
        <v>41971</v>
      </c>
      <c r="N2415" s="193">
        <v>4691</v>
      </c>
      <c r="O2415" s="322" t="s">
        <v>4923</v>
      </c>
      <c r="P2415" s="308" t="s">
        <v>6734</v>
      </c>
      <c r="Q2415" s="309">
        <v>10148.75</v>
      </c>
      <c r="R2415" s="412" t="s">
        <v>6768</v>
      </c>
      <c r="S2415" s="219">
        <v>10148.75</v>
      </c>
      <c r="T2415" s="217">
        <f t="shared" si="73"/>
        <v>0</v>
      </c>
      <c r="U2415" s="20" t="s">
        <v>6049</v>
      </c>
    </row>
    <row r="2416" spans="1:21" x14ac:dyDescent="0.25">
      <c r="A2416" s="192">
        <v>41972</v>
      </c>
      <c r="B2416" s="193">
        <v>4810</v>
      </c>
      <c r="C2416" s="322" t="s">
        <v>4923</v>
      </c>
      <c r="D2416" s="308" t="s">
        <v>4740</v>
      </c>
      <c r="E2416" s="309">
        <v>2244.8000000000002</v>
      </c>
      <c r="F2416" s="368">
        <v>41972</v>
      </c>
      <c r="G2416" s="229">
        <v>2244.8000000000002</v>
      </c>
      <c r="H2416" s="217">
        <f t="shared" si="74"/>
        <v>0</v>
      </c>
      <c r="I2416" s="20" t="s">
        <v>4992</v>
      </c>
      <c r="J2416" s="21"/>
      <c r="K2416" s="21"/>
      <c r="M2416" s="192">
        <v>41946</v>
      </c>
      <c r="N2416" s="193">
        <v>2602</v>
      </c>
      <c r="O2416" s="324" t="s">
        <v>4923</v>
      </c>
      <c r="P2416" s="661" t="s">
        <v>240</v>
      </c>
      <c r="Q2416" s="309">
        <v>52783.199999999997</v>
      </c>
      <c r="R2416" s="412" t="s">
        <v>6621</v>
      </c>
      <c r="S2416" s="42">
        <v>52783.199999999997</v>
      </c>
      <c r="T2416" s="217">
        <f t="shared" si="73"/>
        <v>0</v>
      </c>
      <c r="U2416" s="50" t="s">
        <v>6049</v>
      </c>
    </row>
    <row r="2417" spans="1:21" x14ac:dyDescent="0.25">
      <c r="A2417" s="192">
        <v>41972</v>
      </c>
      <c r="B2417" s="193">
        <v>4811</v>
      </c>
      <c r="C2417" s="322" t="s">
        <v>4923</v>
      </c>
      <c r="D2417" s="308" t="s">
        <v>180</v>
      </c>
      <c r="E2417" s="309">
        <v>3825</v>
      </c>
      <c r="F2417" s="368">
        <v>41972</v>
      </c>
      <c r="G2417" s="229">
        <v>3825</v>
      </c>
      <c r="H2417" s="217">
        <f t="shared" si="74"/>
        <v>0</v>
      </c>
      <c r="I2417" s="20" t="s">
        <v>4992</v>
      </c>
      <c r="J2417" s="21"/>
      <c r="K2417" s="21"/>
      <c r="M2417" s="192">
        <v>41950</v>
      </c>
      <c r="N2417" s="193">
        <v>2931</v>
      </c>
      <c r="O2417" s="324" t="s">
        <v>4923</v>
      </c>
      <c r="P2417" s="308" t="s">
        <v>240</v>
      </c>
      <c r="Q2417" s="309">
        <v>24462</v>
      </c>
      <c r="R2417" s="412" t="s">
        <v>6649</v>
      </c>
      <c r="S2417" s="42">
        <v>24462</v>
      </c>
      <c r="T2417" s="217">
        <f t="shared" si="73"/>
        <v>0</v>
      </c>
      <c r="U2417" s="20" t="s">
        <v>5000</v>
      </c>
    </row>
    <row r="2418" spans="1:21" x14ac:dyDescent="0.25">
      <c r="A2418" s="192">
        <v>41972</v>
      </c>
      <c r="B2418" s="193">
        <v>4812</v>
      </c>
      <c r="C2418" s="322" t="s">
        <v>4923</v>
      </c>
      <c r="D2418" s="308" t="s">
        <v>79</v>
      </c>
      <c r="E2418" s="309">
        <v>19289.599999999999</v>
      </c>
      <c r="F2418" s="381" t="s">
        <v>6770</v>
      </c>
      <c r="G2418" s="219">
        <f>6037+13252.6</f>
        <v>19289.599999999999</v>
      </c>
      <c r="H2418" s="217">
        <f t="shared" si="74"/>
        <v>0</v>
      </c>
      <c r="I2418" s="20" t="s">
        <v>4742</v>
      </c>
      <c r="J2418" s="21"/>
      <c r="K2418" s="21"/>
      <c r="M2418" s="192">
        <v>41953</v>
      </c>
      <c r="N2418" s="193">
        <v>3176</v>
      </c>
      <c r="O2418" s="324" t="s">
        <v>4923</v>
      </c>
      <c r="P2418" s="20" t="s">
        <v>240</v>
      </c>
      <c r="Q2418" s="213">
        <v>51365.599999999999</v>
      </c>
      <c r="R2418" s="256">
        <v>41965</v>
      </c>
      <c r="S2418" s="42">
        <v>51365.599999999999</v>
      </c>
      <c r="T2418" s="217">
        <f t="shared" si="73"/>
        <v>0</v>
      </c>
      <c r="U2418" s="190" t="s">
        <v>6049</v>
      </c>
    </row>
    <row r="2419" spans="1:21" x14ac:dyDescent="0.25">
      <c r="A2419" s="192">
        <v>41972</v>
      </c>
      <c r="B2419" s="193">
        <v>4813</v>
      </c>
      <c r="C2419" s="322" t="s">
        <v>4923</v>
      </c>
      <c r="D2419" s="308" t="s">
        <v>4694</v>
      </c>
      <c r="E2419" s="309">
        <v>3235.2</v>
      </c>
      <c r="F2419" s="370">
        <v>41974</v>
      </c>
      <c r="G2419" s="219">
        <v>3235.2</v>
      </c>
      <c r="H2419" s="217">
        <f t="shared" si="74"/>
        <v>0</v>
      </c>
      <c r="I2419" s="20" t="s">
        <v>4997</v>
      </c>
      <c r="J2419" s="21"/>
      <c r="K2419" s="21"/>
      <c r="M2419" s="192">
        <v>41957</v>
      </c>
      <c r="N2419" s="193">
        <v>3536</v>
      </c>
      <c r="O2419" s="324" t="s">
        <v>4923</v>
      </c>
      <c r="P2419" s="20" t="s">
        <v>240</v>
      </c>
      <c r="Q2419" s="213">
        <v>60958</v>
      </c>
      <c r="R2419" s="412" t="s">
        <v>6697</v>
      </c>
      <c r="S2419" s="42">
        <v>60958</v>
      </c>
      <c r="T2419" s="217">
        <f t="shared" si="73"/>
        <v>0</v>
      </c>
      <c r="U2419" s="190" t="s">
        <v>6049</v>
      </c>
    </row>
    <row r="2420" spans="1:21" x14ac:dyDescent="0.25">
      <c r="A2420" s="192">
        <v>41972</v>
      </c>
      <c r="B2420" s="193">
        <v>4814</v>
      </c>
      <c r="C2420" s="322" t="s">
        <v>4923</v>
      </c>
      <c r="D2420" s="308" t="s">
        <v>5004</v>
      </c>
      <c r="E2420" s="309">
        <v>10240.200000000001</v>
      </c>
      <c r="F2420" s="370">
        <v>41974</v>
      </c>
      <c r="G2420" s="219">
        <v>10240.200000000001</v>
      </c>
      <c r="H2420" s="217">
        <f t="shared" si="74"/>
        <v>0</v>
      </c>
      <c r="I2420" s="20" t="s">
        <v>4997</v>
      </c>
      <c r="J2420" s="21"/>
      <c r="K2420" s="21"/>
      <c r="M2420" s="192">
        <v>41961</v>
      </c>
      <c r="N2420" s="193">
        <v>3830</v>
      </c>
      <c r="O2420" s="324" t="s">
        <v>4923</v>
      </c>
      <c r="P2420" s="308" t="s">
        <v>240</v>
      </c>
      <c r="Q2420" s="309">
        <v>45435.4</v>
      </c>
      <c r="R2420" s="412" t="s">
        <v>6718</v>
      </c>
      <c r="S2420" s="229">
        <v>45435.4</v>
      </c>
      <c r="T2420" s="217">
        <f t="shared" si="73"/>
        <v>0</v>
      </c>
      <c r="U2420" s="190" t="s">
        <v>6049</v>
      </c>
    </row>
    <row r="2421" spans="1:21" x14ac:dyDescent="0.25">
      <c r="A2421" s="192">
        <v>41972</v>
      </c>
      <c r="B2421" s="193">
        <v>4815</v>
      </c>
      <c r="C2421" s="322" t="s">
        <v>4923</v>
      </c>
      <c r="D2421" s="308" t="s">
        <v>3872</v>
      </c>
      <c r="E2421" s="309">
        <v>2582.9</v>
      </c>
      <c r="F2421" s="368">
        <v>41972</v>
      </c>
      <c r="G2421" s="229">
        <v>2582.9</v>
      </c>
      <c r="H2421" s="217">
        <f t="shared" si="74"/>
        <v>0</v>
      </c>
      <c r="I2421" s="20" t="s">
        <v>4992</v>
      </c>
      <c r="J2421" s="21"/>
      <c r="K2421" s="21"/>
      <c r="M2421" s="192">
        <v>41964</v>
      </c>
      <c r="N2421" s="193">
        <v>4027</v>
      </c>
      <c r="O2421" s="322" t="s">
        <v>4923</v>
      </c>
      <c r="P2421" s="308" t="s">
        <v>240</v>
      </c>
      <c r="Q2421" s="309">
        <v>26105.599999999999</v>
      </c>
      <c r="R2421" s="412" t="s">
        <v>6731</v>
      </c>
      <c r="S2421" s="42">
        <v>26105.599999999999</v>
      </c>
      <c r="T2421" s="217">
        <f t="shared" si="73"/>
        <v>0</v>
      </c>
      <c r="U2421" s="20" t="s">
        <v>6049</v>
      </c>
    </row>
    <row r="2422" spans="1:21" x14ac:dyDescent="0.25">
      <c r="A2422" s="192">
        <v>41972</v>
      </c>
      <c r="B2422" s="193">
        <v>4816</v>
      </c>
      <c r="C2422" s="322" t="s">
        <v>4923</v>
      </c>
      <c r="D2422" s="308" t="s">
        <v>1202</v>
      </c>
      <c r="E2422" s="309">
        <v>688.8</v>
      </c>
      <c r="F2422" s="368">
        <v>41972</v>
      </c>
      <c r="G2422" s="229">
        <v>688.8</v>
      </c>
      <c r="H2422" s="217">
        <f t="shared" si="74"/>
        <v>0</v>
      </c>
      <c r="I2422" s="20" t="s">
        <v>4992</v>
      </c>
      <c r="J2422" s="21"/>
      <c r="K2422" s="21"/>
      <c r="M2422" s="192">
        <v>41967</v>
      </c>
      <c r="N2422" s="193">
        <v>4302</v>
      </c>
      <c r="O2422" s="322" t="s">
        <v>4923</v>
      </c>
      <c r="P2422" s="308" t="s">
        <v>240</v>
      </c>
      <c r="Q2422" s="309">
        <v>48786.2</v>
      </c>
      <c r="R2422" s="370" t="s">
        <v>6761</v>
      </c>
      <c r="S2422" s="219">
        <v>48786.2</v>
      </c>
      <c r="T2422" s="217">
        <f t="shared" si="73"/>
        <v>0</v>
      </c>
      <c r="U2422" s="190" t="s">
        <v>6049</v>
      </c>
    </row>
    <row r="2423" spans="1:21" x14ac:dyDescent="0.25">
      <c r="A2423" s="192">
        <v>41972</v>
      </c>
      <c r="B2423" s="193">
        <v>4817</v>
      </c>
      <c r="C2423" s="322" t="s">
        <v>4923</v>
      </c>
      <c r="D2423" s="308" t="s">
        <v>1202</v>
      </c>
      <c r="E2423" s="309">
        <v>102</v>
      </c>
      <c r="F2423" s="368">
        <v>41972</v>
      </c>
      <c r="G2423" s="229">
        <v>102</v>
      </c>
      <c r="H2423" s="217">
        <f t="shared" si="74"/>
        <v>0</v>
      </c>
      <c r="I2423" s="20" t="s">
        <v>4992</v>
      </c>
      <c r="J2423" s="21"/>
      <c r="K2423" s="21"/>
      <c r="M2423" s="192">
        <v>41969</v>
      </c>
      <c r="N2423" s="193">
        <v>4454</v>
      </c>
      <c r="O2423" s="322" t="s">
        <v>4923</v>
      </c>
      <c r="P2423" s="308" t="s">
        <v>240</v>
      </c>
      <c r="Q2423" s="309">
        <v>4896</v>
      </c>
      <c r="R2423" s="412" t="s">
        <v>6765</v>
      </c>
      <c r="S2423" s="40">
        <v>4896</v>
      </c>
      <c r="T2423" s="217">
        <f t="shared" si="73"/>
        <v>0</v>
      </c>
      <c r="U2423" s="108" t="s">
        <v>6049</v>
      </c>
    </row>
    <row r="2424" spans="1:21" x14ac:dyDescent="0.25">
      <c r="A2424" s="192">
        <v>41972</v>
      </c>
      <c r="B2424" s="193">
        <v>4818</v>
      </c>
      <c r="C2424" s="322" t="s">
        <v>4923</v>
      </c>
      <c r="D2424" s="308" t="s">
        <v>49</v>
      </c>
      <c r="E2424" s="309">
        <v>288</v>
      </c>
      <c r="F2424" s="368">
        <v>41972</v>
      </c>
      <c r="G2424" s="229">
        <v>288</v>
      </c>
      <c r="H2424" s="217">
        <f t="shared" si="74"/>
        <v>0</v>
      </c>
      <c r="I2424" s="20" t="s">
        <v>4992</v>
      </c>
      <c r="J2424" s="21"/>
      <c r="K2424" s="21"/>
      <c r="M2424" s="192">
        <v>41971</v>
      </c>
      <c r="N2424" s="193">
        <v>4673</v>
      </c>
      <c r="O2424" s="322" t="s">
        <v>4923</v>
      </c>
      <c r="P2424" s="308" t="s">
        <v>240</v>
      </c>
      <c r="Q2424" s="309">
        <v>54384.800000000003</v>
      </c>
      <c r="R2424" s="412" t="s">
        <v>6776</v>
      </c>
      <c r="S2424" s="219">
        <v>54384.800000000003</v>
      </c>
      <c r="T2424" s="217">
        <f t="shared" si="73"/>
        <v>0</v>
      </c>
      <c r="U2424" s="20" t="s">
        <v>6049</v>
      </c>
    </row>
    <row r="2425" spans="1:21" x14ac:dyDescent="0.25">
      <c r="A2425" s="192">
        <v>41972</v>
      </c>
      <c r="B2425" s="193">
        <v>4819</v>
      </c>
      <c r="C2425" s="322" t="s">
        <v>4923</v>
      </c>
      <c r="D2425" s="308" t="s">
        <v>4586</v>
      </c>
      <c r="E2425" s="309">
        <v>414</v>
      </c>
      <c r="F2425" s="368">
        <v>41972</v>
      </c>
      <c r="G2425" s="229">
        <v>414</v>
      </c>
      <c r="H2425" s="217">
        <f t="shared" si="74"/>
        <v>0</v>
      </c>
      <c r="I2425" s="20" t="s">
        <v>4992</v>
      </c>
      <c r="J2425" s="21"/>
      <c r="K2425" s="21"/>
      <c r="M2425" s="192">
        <v>41956</v>
      </c>
      <c r="N2425" s="193">
        <v>3441</v>
      </c>
      <c r="O2425" s="324" t="s">
        <v>4923</v>
      </c>
      <c r="P2425" s="308" t="s">
        <v>6686</v>
      </c>
      <c r="Q2425" s="309">
        <v>9606.7999999999993</v>
      </c>
      <c r="R2425" s="256">
        <v>41956</v>
      </c>
      <c r="S2425" s="34">
        <v>9606.7999999999993</v>
      </c>
      <c r="T2425" s="217">
        <f t="shared" si="73"/>
        <v>0</v>
      </c>
      <c r="U2425" s="32" t="s">
        <v>4992</v>
      </c>
    </row>
    <row r="2426" spans="1:21" x14ac:dyDescent="0.25">
      <c r="A2426" s="192">
        <v>41972</v>
      </c>
      <c r="B2426" s="193">
        <v>4820</v>
      </c>
      <c r="C2426" s="322" t="s">
        <v>4923</v>
      </c>
      <c r="D2426" s="308" t="s">
        <v>4915</v>
      </c>
      <c r="E2426" s="309">
        <v>22361.4</v>
      </c>
      <c r="F2426" s="370">
        <v>41974</v>
      </c>
      <c r="G2426" s="219">
        <v>22361.4</v>
      </c>
      <c r="H2426" s="217">
        <f t="shared" si="74"/>
        <v>0</v>
      </c>
      <c r="I2426" s="20" t="s">
        <v>6617</v>
      </c>
      <c r="J2426" s="21"/>
      <c r="K2426" s="21"/>
      <c r="M2426" s="192">
        <v>41949</v>
      </c>
      <c r="N2426" s="193">
        <v>2837</v>
      </c>
      <c r="O2426" s="324" t="s">
        <v>4923</v>
      </c>
      <c r="P2426" s="308" t="s">
        <v>312</v>
      </c>
      <c r="Q2426" s="309">
        <v>9198</v>
      </c>
      <c r="R2426" s="256">
        <v>41949</v>
      </c>
      <c r="S2426" s="42">
        <v>9198</v>
      </c>
      <c r="T2426" s="217">
        <f t="shared" si="73"/>
        <v>0</v>
      </c>
      <c r="U2426" s="190" t="s">
        <v>6049</v>
      </c>
    </row>
    <row r="2427" spans="1:21" x14ac:dyDescent="0.25">
      <c r="A2427" s="192">
        <v>41972</v>
      </c>
      <c r="B2427" s="193">
        <v>4821</v>
      </c>
      <c r="C2427" s="322" t="s">
        <v>4923</v>
      </c>
      <c r="D2427" s="308" t="s">
        <v>35</v>
      </c>
      <c r="E2427" s="309">
        <v>5326.8</v>
      </c>
      <c r="F2427" s="370">
        <v>41976</v>
      </c>
      <c r="G2427" s="219">
        <v>5326.8</v>
      </c>
      <c r="H2427" s="217">
        <f t="shared" si="74"/>
        <v>0</v>
      </c>
      <c r="I2427" s="20" t="s">
        <v>4992</v>
      </c>
      <c r="J2427" s="21"/>
      <c r="K2427" s="21"/>
      <c r="M2427" s="192">
        <v>41955</v>
      </c>
      <c r="N2427" s="193">
        <v>3337</v>
      </c>
      <c r="O2427" s="324" t="s">
        <v>4923</v>
      </c>
      <c r="P2427" s="20" t="s">
        <v>312</v>
      </c>
      <c r="Q2427" s="213">
        <v>10560.9</v>
      </c>
      <c r="R2427" s="256">
        <v>41956</v>
      </c>
      <c r="S2427" s="42">
        <v>10560.9</v>
      </c>
      <c r="T2427" s="217">
        <f t="shared" si="73"/>
        <v>0</v>
      </c>
      <c r="U2427" s="190" t="s">
        <v>5000</v>
      </c>
    </row>
    <row r="2428" spans="1:21" x14ac:dyDescent="0.25">
      <c r="A2428" s="192">
        <v>41972</v>
      </c>
      <c r="B2428" s="193">
        <v>4822</v>
      </c>
      <c r="C2428" s="322" t="s">
        <v>4923</v>
      </c>
      <c r="D2428" s="308" t="s">
        <v>6754</v>
      </c>
      <c r="E2428" s="309">
        <v>2886.5</v>
      </c>
      <c r="F2428" s="368">
        <v>41973</v>
      </c>
      <c r="G2428" s="229">
        <v>2886.5</v>
      </c>
      <c r="H2428" s="217">
        <f t="shared" si="74"/>
        <v>0</v>
      </c>
      <c r="I2428" s="20" t="s">
        <v>4992</v>
      </c>
      <c r="J2428" s="21"/>
      <c r="K2428" s="21"/>
      <c r="M2428" s="192">
        <v>41957</v>
      </c>
      <c r="N2428" s="193">
        <v>3518</v>
      </c>
      <c r="O2428" s="324" t="s">
        <v>4923</v>
      </c>
      <c r="P2428" s="308" t="s">
        <v>312</v>
      </c>
      <c r="Q2428" s="309">
        <v>2526.1999999999998</v>
      </c>
      <c r="R2428" s="412">
        <v>41957</v>
      </c>
      <c r="S2428" s="42">
        <v>2526.1999999999998</v>
      </c>
      <c r="T2428" s="217">
        <f t="shared" si="73"/>
        <v>0</v>
      </c>
      <c r="U2428" s="20" t="s">
        <v>6049</v>
      </c>
    </row>
    <row r="2429" spans="1:21" x14ac:dyDescent="0.25">
      <c r="A2429" s="192">
        <v>41973</v>
      </c>
      <c r="B2429" s="193">
        <v>4823</v>
      </c>
      <c r="C2429" s="322" t="s">
        <v>4923</v>
      </c>
      <c r="D2429" s="308" t="s">
        <v>501</v>
      </c>
      <c r="E2429" s="309">
        <v>2206.9</v>
      </c>
      <c r="F2429" s="368">
        <v>41973</v>
      </c>
      <c r="G2429" s="229">
        <v>2206.9</v>
      </c>
      <c r="H2429" s="217">
        <f t="shared" si="74"/>
        <v>0</v>
      </c>
      <c r="I2429" s="20" t="s">
        <v>4992</v>
      </c>
      <c r="J2429" s="21"/>
      <c r="K2429" s="21"/>
      <c r="M2429" s="192">
        <v>41963</v>
      </c>
      <c r="N2429" s="193">
        <v>3976</v>
      </c>
      <c r="O2429" s="324" t="s">
        <v>4923</v>
      </c>
      <c r="P2429" s="308" t="s">
        <v>312</v>
      </c>
      <c r="Q2429" s="309">
        <v>8682.6</v>
      </c>
      <c r="R2429" s="256">
        <v>41963</v>
      </c>
      <c r="S2429" s="42">
        <v>8682.6</v>
      </c>
      <c r="T2429" s="217">
        <f t="shared" si="73"/>
        <v>0</v>
      </c>
      <c r="U2429" s="20" t="s">
        <v>4997</v>
      </c>
    </row>
    <row r="2430" spans="1:21" x14ac:dyDescent="0.25">
      <c r="A2430" s="192">
        <v>41973</v>
      </c>
      <c r="B2430" s="193">
        <v>4824</v>
      </c>
      <c r="C2430" s="322" t="s">
        <v>4923</v>
      </c>
      <c r="D2430" s="308" t="s">
        <v>339</v>
      </c>
      <c r="E2430" s="309">
        <v>901.6</v>
      </c>
      <c r="F2430" s="368">
        <v>41973</v>
      </c>
      <c r="G2430" s="229">
        <v>901.6</v>
      </c>
      <c r="H2430" s="217">
        <f t="shared" si="74"/>
        <v>0</v>
      </c>
      <c r="I2430" s="20" t="s">
        <v>4992</v>
      </c>
      <c r="J2430" s="21"/>
      <c r="K2430" s="21"/>
      <c r="M2430" s="192">
        <v>41969</v>
      </c>
      <c r="N2430" s="193">
        <v>4471</v>
      </c>
      <c r="O2430" s="322" t="s">
        <v>4923</v>
      </c>
      <c r="P2430" s="308" t="s">
        <v>6744</v>
      </c>
      <c r="Q2430" s="309">
        <v>1420</v>
      </c>
      <c r="R2430" s="256">
        <v>41969</v>
      </c>
      <c r="S2430" s="34">
        <v>1420</v>
      </c>
      <c r="T2430" s="217">
        <f t="shared" si="73"/>
        <v>0</v>
      </c>
      <c r="U2430" s="108" t="s">
        <v>4995</v>
      </c>
    </row>
    <row r="2431" spans="1:21" x14ac:dyDescent="0.25">
      <c r="A2431" s="192">
        <v>41973</v>
      </c>
      <c r="B2431" s="193">
        <v>4825</v>
      </c>
      <c r="C2431" s="322" t="s">
        <v>4923</v>
      </c>
      <c r="D2431" s="308" t="s">
        <v>4915</v>
      </c>
      <c r="E2431" s="309">
        <v>18584.599999999999</v>
      </c>
      <c r="F2431" s="370">
        <v>41974</v>
      </c>
      <c r="G2431" s="219">
        <v>18584.599999999999</v>
      </c>
      <c r="H2431" s="217">
        <f t="shared" si="74"/>
        <v>0</v>
      </c>
      <c r="I2431" s="20" t="s">
        <v>6617</v>
      </c>
      <c r="J2431" s="21"/>
      <c r="K2431" s="21"/>
      <c r="M2431" s="192">
        <v>41949</v>
      </c>
      <c r="N2431" s="193">
        <v>2821</v>
      </c>
      <c r="O2431" s="324" t="s">
        <v>4923</v>
      </c>
      <c r="P2431" s="308" t="s">
        <v>4974</v>
      </c>
      <c r="Q2431" s="309">
        <v>2416</v>
      </c>
      <c r="R2431" s="256">
        <v>41950</v>
      </c>
      <c r="S2431" s="42">
        <v>2416</v>
      </c>
      <c r="T2431" s="217">
        <f t="shared" si="73"/>
        <v>0</v>
      </c>
      <c r="U2431" s="190" t="s">
        <v>5251</v>
      </c>
    </row>
    <row r="2432" spans="1:21" x14ac:dyDescent="0.25">
      <c r="A2432" s="192">
        <v>41973</v>
      </c>
      <c r="B2432" s="193">
        <v>4826</v>
      </c>
      <c r="C2432" s="322" t="s">
        <v>4923</v>
      </c>
      <c r="D2432" s="308" t="s">
        <v>6120</v>
      </c>
      <c r="E2432" s="309">
        <v>8400</v>
      </c>
      <c r="F2432" s="370">
        <v>41984</v>
      </c>
      <c r="G2432" s="219">
        <v>8400</v>
      </c>
      <c r="H2432" s="217">
        <f t="shared" si="74"/>
        <v>0</v>
      </c>
      <c r="I2432" s="20" t="s">
        <v>6049</v>
      </c>
      <c r="J2432" s="21"/>
      <c r="K2432" s="21"/>
      <c r="M2432" s="192">
        <v>41951</v>
      </c>
      <c r="N2432" s="193">
        <v>3021</v>
      </c>
      <c r="O2432" s="324" t="s">
        <v>4923</v>
      </c>
      <c r="P2432" s="20" t="s">
        <v>4974</v>
      </c>
      <c r="Q2432" s="213">
        <v>924</v>
      </c>
      <c r="R2432" s="256">
        <v>41951</v>
      </c>
      <c r="S2432" s="42">
        <v>924</v>
      </c>
      <c r="T2432" s="217">
        <f t="shared" si="73"/>
        <v>0</v>
      </c>
      <c r="U2432" s="20" t="s">
        <v>5251</v>
      </c>
    </row>
    <row r="2433" spans="1:21" x14ac:dyDescent="0.25">
      <c r="A2433" s="192">
        <v>41973</v>
      </c>
      <c r="B2433" s="193">
        <v>4827</v>
      </c>
      <c r="C2433" s="322" t="s">
        <v>4923</v>
      </c>
      <c r="D2433" s="308" t="s">
        <v>123</v>
      </c>
      <c r="E2433" s="309">
        <v>4487.25</v>
      </c>
      <c r="F2433" s="368">
        <v>41973</v>
      </c>
      <c r="G2433" s="229">
        <v>4487.25</v>
      </c>
      <c r="H2433" s="217">
        <f t="shared" si="74"/>
        <v>0</v>
      </c>
      <c r="I2433" s="20" t="s">
        <v>4992</v>
      </c>
      <c r="J2433" s="21"/>
      <c r="K2433" s="21"/>
      <c r="M2433" s="192">
        <v>41961</v>
      </c>
      <c r="N2433" s="193">
        <v>3829</v>
      </c>
      <c r="O2433" s="324" t="s">
        <v>4923</v>
      </c>
      <c r="P2433" s="308" t="s">
        <v>4974</v>
      </c>
      <c r="Q2433" s="309">
        <v>460</v>
      </c>
      <c r="R2433" s="256">
        <v>41963</v>
      </c>
      <c r="S2433" s="229">
        <v>460</v>
      </c>
      <c r="T2433" s="217">
        <f t="shared" si="73"/>
        <v>0</v>
      </c>
      <c r="U2433" s="190" t="s">
        <v>4992</v>
      </c>
    </row>
    <row r="2434" spans="1:21" x14ac:dyDescent="0.25">
      <c r="A2434" s="192">
        <v>41973</v>
      </c>
      <c r="B2434" s="193">
        <v>4828</v>
      </c>
      <c r="C2434" s="322" t="s">
        <v>4923</v>
      </c>
      <c r="D2434" s="308" t="s">
        <v>3366</v>
      </c>
      <c r="E2434" s="309">
        <v>1812</v>
      </c>
      <c r="F2434" s="368">
        <v>41973</v>
      </c>
      <c r="G2434" s="229">
        <v>1812</v>
      </c>
      <c r="H2434" s="217">
        <f t="shared" si="74"/>
        <v>0</v>
      </c>
      <c r="I2434" s="20" t="s">
        <v>5251</v>
      </c>
      <c r="J2434" s="21"/>
      <c r="K2434" s="21"/>
      <c r="M2434" s="192">
        <v>41944</v>
      </c>
      <c r="N2434" s="193">
        <v>2432</v>
      </c>
      <c r="O2434" s="324" t="s">
        <v>4923</v>
      </c>
      <c r="P2434" s="308" t="s">
        <v>2578</v>
      </c>
      <c r="Q2434" s="309">
        <v>4227.6000000000004</v>
      </c>
      <c r="R2434" s="256">
        <v>41944</v>
      </c>
      <c r="S2434" s="42">
        <v>4227.6000000000004</v>
      </c>
      <c r="T2434" s="77">
        <f t="shared" si="73"/>
        <v>0</v>
      </c>
      <c r="U2434" s="190" t="s">
        <v>5251</v>
      </c>
    </row>
    <row r="2435" spans="1:21" x14ac:dyDescent="0.25">
      <c r="A2435" s="192">
        <v>41973</v>
      </c>
      <c r="B2435" s="193">
        <v>4829</v>
      </c>
      <c r="C2435" s="322" t="s">
        <v>4923</v>
      </c>
      <c r="D2435" s="308" t="s">
        <v>4826</v>
      </c>
      <c r="E2435" s="309">
        <v>905.1</v>
      </c>
      <c r="F2435" s="368">
        <v>41973</v>
      </c>
      <c r="G2435" s="229">
        <v>905.1</v>
      </c>
      <c r="H2435" s="217">
        <f t="shared" si="74"/>
        <v>0</v>
      </c>
      <c r="I2435" s="20" t="s">
        <v>4992</v>
      </c>
      <c r="J2435" s="21"/>
      <c r="K2435" s="21"/>
      <c r="M2435" s="192">
        <v>41946</v>
      </c>
      <c r="N2435" s="193">
        <v>2587</v>
      </c>
      <c r="O2435" s="324" t="s">
        <v>4923</v>
      </c>
      <c r="P2435" s="661" t="s">
        <v>2578</v>
      </c>
      <c r="Q2435" s="309">
        <v>6660</v>
      </c>
      <c r="R2435" s="256">
        <v>41946</v>
      </c>
      <c r="S2435" s="42">
        <v>6660</v>
      </c>
      <c r="T2435" s="77">
        <f t="shared" ref="T2435:T2476" si="75">Q2435-S2435</f>
        <v>0</v>
      </c>
      <c r="U2435" s="50" t="s">
        <v>4997</v>
      </c>
    </row>
    <row r="2436" spans="1:21" x14ac:dyDescent="0.25">
      <c r="A2436" s="192">
        <v>41973</v>
      </c>
      <c r="B2436" s="193">
        <v>4830</v>
      </c>
      <c r="C2436" s="322" t="s">
        <v>4923</v>
      </c>
      <c r="D2436" s="308" t="s">
        <v>1878</v>
      </c>
      <c r="E2436" s="309">
        <v>11251</v>
      </c>
      <c r="F2436" s="368">
        <v>41973</v>
      </c>
      <c r="G2436" s="229">
        <v>11251</v>
      </c>
      <c r="H2436" s="217">
        <f t="shared" si="74"/>
        <v>0</v>
      </c>
      <c r="I2436" s="20" t="s">
        <v>5251</v>
      </c>
      <c r="J2436" s="21"/>
      <c r="K2436" s="21"/>
      <c r="M2436" s="192">
        <v>41947</v>
      </c>
      <c r="N2436" s="193">
        <v>2690</v>
      </c>
      <c r="O2436" s="324" t="s">
        <v>4923</v>
      </c>
      <c r="P2436" s="308" t="s">
        <v>2578</v>
      </c>
      <c r="Q2436" s="309">
        <v>3692</v>
      </c>
      <c r="R2436" s="256">
        <v>41947</v>
      </c>
      <c r="S2436" s="42">
        <v>3692</v>
      </c>
      <c r="T2436" s="217">
        <f t="shared" si="75"/>
        <v>0</v>
      </c>
      <c r="U2436" s="190" t="s">
        <v>4995</v>
      </c>
    </row>
    <row r="2437" spans="1:21" x14ac:dyDescent="0.25">
      <c r="A2437" s="192">
        <v>41973</v>
      </c>
      <c r="B2437" s="193">
        <v>4831</v>
      </c>
      <c r="C2437" s="322" t="s">
        <v>4923</v>
      </c>
      <c r="D2437" s="308" t="s">
        <v>57</v>
      </c>
      <c r="E2437" s="309">
        <v>1980</v>
      </c>
      <c r="F2437" s="368">
        <v>41973</v>
      </c>
      <c r="G2437" s="229">
        <v>1980</v>
      </c>
      <c r="H2437" s="217">
        <f t="shared" si="74"/>
        <v>0</v>
      </c>
      <c r="I2437" s="20" t="s">
        <v>5251</v>
      </c>
      <c r="J2437" s="21"/>
      <c r="K2437" s="21"/>
      <c r="M2437" s="192">
        <v>41948</v>
      </c>
      <c r="N2437" s="193">
        <v>2742</v>
      </c>
      <c r="O2437" s="324" t="s">
        <v>4923</v>
      </c>
      <c r="P2437" s="308" t="s">
        <v>2578</v>
      </c>
      <c r="Q2437" s="309">
        <v>6575.4</v>
      </c>
      <c r="R2437" s="256">
        <v>41948</v>
      </c>
      <c r="S2437" s="42">
        <v>6575.4</v>
      </c>
      <c r="T2437" s="217">
        <f t="shared" si="75"/>
        <v>0</v>
      </c>
      <c r="U2437" s="190" t="s">
        <v>4995</v>
      </c>
    </row>
    <row r="2438" spans="1:21" x14ac:dyDescent="0.25">
      <c r="A2438" s="192">
        <v>41973</v>
      </c>
      <c r="B2438" s="193">
        <v>4832</v>
      </c>
      <c r="C2438" s="322" t="s">
        <v>4923</v>
      </c>
      <c r="D2438" s="308" t="s">
        <v>29</v>
      </c>
      <c r="E2438" s="309">
        <v>5942.7</v>
      </c>
      <c r="F2438" s="368">
        <v>41973</v>
      </c>
      <c r="G2438" s="229">
        <v>5942.7</v>
      </c>
      <c r="H2438" s="217">
        <f t="shared" si="74"/>
        <v>0</v>
      </c>
      <c r="I2438" s="20" t="s">
        <v>5251</v>
      </c>
      <c r="J2438" s="21"/>
      <c r="K2438" s="21"/>
      <c r="M2438" s="192">
        <v>41949</v>
      </c>
      <c r="N2438" s="193">
        <v>2834</v>
      </c>
      <c r="O2438" s="324" t="s">
        <v>4923</v>
      </c>
      <c r="P2438" s="308" t="s">
        <v>2578</v>
      </c>
      <c r="Q2438" s="309">
        <v>3620</v>
      </c>
      <c r="R2438" s="256">
        <v>41949</v>
      </c>
      <c r="S2438" s="42">
        <v>3620</v>
      </c>
      <c r="T2438" s="217">
        <f t="shared" si="75"/>
        <v>0</v>
      </c>
      <c r="U2438" s="190" t="s">
        <v>4995</v>
      </c>
    </row>
    <row r="2439" spans="1:21" x14ac:dyDescent="0.25">
      <c r="A2439" s="192">
        <v>41973</v>
      </c>
      <c r="B2439" s="193">
        <v>4833</v>
      </c>
      <c r="C2439" s="322" t="s">
        <v>4923</v>
      </c>
      <c r="D2439" s="308" t="s">
        <v>758</v>
      </c>
      <c r="E2439" s="309">
        <v>1516.8</v>
      </c>
      <c r="F2439" s="368">
        <v>41973</v>
      </c>
      <c r="G2439" s="229">
        <v>1516.8</v>
      </c>
      <c r="H2439" s="217">
        <f t="shared" ref="H2439:H2481" si="76">E2439-G2439</f>
        <v>0</v>
      </c>
      <c r="I2439" s="20" t="s">
        <v>5251</v>
      </c>
      <c r="J2439" s="21"/>
      <c r="K2439" s="21"/>
      <c r="M2439" s="192">
        <v>41951</v>
      </c>
      <c r="N2439" s="193">
        <v>3026</v>
      </c>
      <c r="O2439" s="324" t="s">
        <v>4923</v>
      </c>
      <c r="P2439" s="20" t="s">
        <v>2578</v>
      </c>
      <c r="Q2439" s="213">
        <v>5877.2</v>
      </c>
      <c r="R2439" s="256">
        <v>41951</v>
      </c>
      <c r="S2439" s="42">
        <v>5877.2</v>
      </c>
      <c r="T2439" s="217">
        <f t="shared" si="75"/>
        <v>0</v>
      </c>
      <c r="U2439" s="20" t="s">
        <v>5000</v>
      </c>
    </row>
    <row r="2440" spans="1:21" x14ac:dyDescent="0.25">
      <c r="A2440" s="192">
        <v>41973</v>
      </c>
      <c r="B2440" s="193">
        <v>4834</v>
      </c>
      <c r="C2440" s="322" t="s">
        <v>4923</v>
      </c>
      <c r="D2440" s="308" t="s">
        <v>6196</v>
      </c>
      <c r="E2440" s="309">
        <v>2100</v>
      </c>
      <c r="F2440" s="370">
        <v>41984</v>
      </c>
      <c r="G2440" s="219">
        <v>2100</v>
      </c>
      <c r="H2440" s="217">
        <f t="shared" si="76"/>
        <v>0</v>
      </c>
      <c r="I2440" s="20" t="s">
        <v>5251</v>
      </c>
      <c r="J2440" s="21"/>
      <c r="K2440" s="21"/>
      <c r="M2440" s="192">
        <v>41953</v>
      </c>
      <c r="N2440" s="193">
        <v>3142</v>
      </c>
      <c r="O2440" s="324" t="s">
        <v>4923</v>
      </c>
      <c r="P2440" s="20" t="s">
        <v>2578</v>
      </c>
      <c r="Q2440" s="213">
        <v>7872.8</v>
      </c>
      <c r="R2440" s="256">
        <v>41955</v>
      </c>
      <c r="S2440" s="42">
        <v>7872.8</v>
      </c>
      <c r="T2440" s="217">
        <f t="shared" si="75"/>
        <v>0</v>
      </c>
      <c r="U2440" s="20" t="s">
        <v>5000</v>
      </c>
    </row>
    <row r="2441" spans="1:21" x14ac:dyDescent="0.25">
      <c r="A2441" s="192">
        <v>41973</v>
      </c>
      <c r="B2441" s="193">
        <v>4835</v>
      </c>
      <c r="C2441" s="322" t="s">
        <v>4923</v>
      </c>
      <c r="D2441" s="308" t="s">
        <v>6616</v>
      </c>
      <c r="E2441" s="309">
        <v>2100</v>
      </c>
      <c r="F2441" s="370">
        <v>41984</v>
      </c>
      <c r="G2441" s="219">
        <v>2100</v>
      </c>
      <c r="H2441" s="217">
        <f t="shared" si="76"/>
        <v>0</v>
      </c>
      <c r="I2441" s="20" t="s">
        <v>5251</v>
      </c>
      <c r="J2441" s="21"/>
      <c r="K2441" s="21"/>
      <c r="M2441" s="192">
        <v>41954</v>
      </c>
      <c r="N2441" s="193">
        <v>3263</v>
      </c>
      <c r="O2441" s="324" t="s">
        <v>4923</v>
      </c>
      <c r="P2441" s="20" t="s">
        <v>2578</v>
      </c>
      <c r="Q2441" s="213">
        <v>11805.9</v>
      </c>
      <c r="R2441" s="256">
        <v>41955</v>
      </c>
      <c r="S2441" s="42">
        <v>11805.9</v>
      </c>
      <c r="T2441" s="217">
        <f t="shared" si="75"/>
        <v>0</v>
      </c>
      <c r="U2441" s="190" t="s">
        <v>5000</v>
      </c>
    </row>
    <row r="2442" spans="1:21" x14ac:dyDescent="0.25">
      <c r="A2442" s="192">
        <v>41973</v>
      </c>
      <c r="B2442" s="193">
        <v>4836</v>
      </c>
      <c r="C2442" s="322" t="s">
        <v>4923</v>
      </c>
      <c r="D2442" s="308" t="s">
        <v>4928</v>
      </c>
      <c r="E2442" s="309">
        <v>9840</v>
      </c>
      <c r="F2442" s="368">
        <v>41973</v>
      </c>
      <c r="G2442" s="229">
        <v>9840</v>
      </c>
      <c r="H2442" s="217">
        <f t="shared" si="76"/>
        <v>0</v>
      </c>
      <c r="I2442" s="20" t="s">
        <v>4992</v>
      </c>
      <c r="J2442" s="21"/>
      <c r="K2442" s="21"/>
      <c r="M2442" s="192">
        <v>41957</v>
      </c>
      <c r="N2442" s="193">
        <v>3495</v>
      </c>
      <c r="O2442" s="324" t="s">
        <v>4923</v>
      </c>
      <c r="P2442" s="20" t="s">
        <v>2578</v>
      </c>
      <c r="Q2442" s="213">
        <v>5835</v>
      </c>
      <c r="R2442" s="256">
        <v>41957</v>
      </c>
      <c r="S2442" s="42">
        <v>5835</v>
      </c>
      <c r="T2442" s="217">
        <f t="shared" si="75"/>
        <v>0</v>
      </c>
      <c r="U2442" s="20" t="s">
        <v>5000</v>
      </c>
    </row>
    <row r="2443" spans="1:21" x14ac:dyDescent="0.25">
      <c r="A2443" s="192">
        <v>41973</v>
      </c>
      <c r="B2443" s="193">
        <v>4837</v>
      </c>
      <c r="C2443" s="322" t="s">
        <v>4923</v>
      </c>
      <c r="D2443" s="308" t="s">
        <v>1202</v>
      </c>
      <c r="E2443" s="309">
        <v>117</v>
      </c>
      <c r="F2443" s="368">
        <v>41973</v>
      </c>
      <c r="G2443" s="229">
        <v>117</v>
      </c>
      <c r="H2443" s="217">
        <f t="shared" si="76"/>
        <v>0</v>
      </c>
      <c r="I2443" s="20" t="s">
        <v>5251</v>
      </c>
      <c r="J2443" s="21"/>
      <c r="K2443" s="21"/>
      <c r="M2443" s="192">
        <v>41959</v>
      </c>
      <c r="N2443" s="193">
        <v>3680</v>
      </c>
      <c r="O2443" s="324" t="s">
        <v>4923</v>
      </c>
      <c r="P2443" s="20" t="s">
        <v>2578</v>
      </c>
      <c r="Q2443" s="213">
        <v>13128.25</v>
      </c>
      <c r="R2443" s="256">
        <v>41960</v>
      </c>
      <c r="S2443" s="42">
        <v>13128.25</v>
      </c>
      <c r="T2443" s="217">
        <f t="shared" si="75"/>
        <v>0</v>
      </c>
      <c r="U2443" s="20" t="s">
        <v>6049</v>
      </c>
    </row>
    <row r="2444" spans="1:21" x14ac:dyDescent="0.25">
      <c r="A2444" s="192">
        <v>41973</v>
      </c>
      <c r="B2444" s="193">
        <v>4838</v>
      </c>
      <c r="C2444" s="322" t="s">
        <v>4923</v>
      </c>
      <c r="D2444" s="308" t="s">
        <v>2183</v>
      </c>
      <c r="E2444" s="309">
        <v>2059.6999999999998</v>
      </c>
      <c r="F2444" s="368">
        <v>41973</v>
      </c>
      <c r="G2444" s="229">
        <v>2059.6999999999998</v>
      </c>
      <c r="H2444" s="217">
        <f t="shared" si="76"/>
        <v>0</v>
      </c>
      <c r="I2444" s="20" t="s">
        <v>5251</v>
      </c>
      <c r="J2444" s="21"/>
      <c r="K2444" s="21"/>
      <c r="M2444" s="192">
        <v>41961</v>
      </c>
      <c r="N2444" s="193">
        <v>3816</v>
      </c>
      <c r="O2444" s="324" t="s">
        <v>4923</v>
      </c>
      <c r="P2444" s="308" t="s">
        <v>2578</v>
      </c>
      <c r="Q2444" s="309">
        <v>6545</v>
      </c>
      <c r="R2444" s="256">
        <v>41961</v>
      </c>
      <c r="S2444" s="229">
        <v>6545</v>
      </c>
      <c r="T2444" s="217">
        <f t="shared" si="75"/>
        <v>0</v>
      </c>
      <c r="U2444" s="190" t="s">
        <v>5000</v>
      </c>
    </row>
    <row r="2445" spans="1:21" x14ac:dyDescent="0.25">
      <c r="A2445" s="192">
        <v>41973</v>
      </c>
      <c r="B2445" s="193">
        <v>4839</v>
      </c>
      <c r="C2445" s="322" t="s">
        <v>4923</v>
      </c>
      <c r="D2445" s="308" t="s">
        <v>4918</v>
      </c>
      <c r="E2445" s="309">
        <v>11676</v>
      </c>
      <c r="F2445" s="370">
        <v>41974</v>
      </c>
      <c r="G2445" s="219">
        <v>11676</v>
      </c>
      <c r="H2445" s="217">
        <f t="shared" si="76"/>
        <v>0</v>
      </c>
      <c r="I2445" s="20" t="s">
        <v>6740</v>
      </c>
      <c r="J2445" s="21"/>
      <c r="K2445" s="21"/>
      <c r="M2445" s="192">
        <v>41965</v>
      </c>
      <c r="N2445" s="193">
        <v>4142</v>
      </c>
      <c r="O2445" s="322" t="s">
        <v>4923</v>
      </c>
      <c r="P2445" s="308" t="s">
        <v>2578</v>
      </c>
      <c r="Q2445" s="309">
        <v>2873.8</v>
      </c>
      <c r="R2445" s="256">
        <v>41965</v>
      </c>
      <c r="S2445" s="34">
        <v>2873.8</v>
      </c>
      <c r="T2445" s="217">
        <f t="shared" si="75"/>
        <v>0</v>
      </c>
      <c r="U2445" s="108" t="s">
        <v>4995</v>
      </c>
    </row>
    <row r="2446" spans="1:21" x14ac:dyDescent="0.25">
      <c r="A2446" s="192">
        <v>41973</v>
      </c>
      <c r="B2446" s="193">
        <v>4840</v>
      </c>
      <c r="C2446" s="322" t="s">
        <v>4923</v>
      </c>
      <c r="D2446" s="308" t="s">
        <v>47</v>
      </c>
      <c r="E2446" s="309">
        <v>2654.4</v>
      </c>
      <c r="F2446" s="368">
        <v>41973</v>
      </c>
      <c r="G2446" s="229">
        <v>2654.4</v>
      </c>
      <c r="H2446" s="217">
        <f t="shared" si="76"/>
        <v>0</v>
      </c>
      <c r="I2446" s="20" t="s">
        <v>5251</v>
      </c>
      <c r="J2446" s="21"/>
      <c r="K2446" s="21"/>
      <c r="M2446" s="192">
        <v>41971</v>
      </c>
      <c r="N2446" s="193">
        <v>4664</v>
      </c>
      <c r="O2446" s="322" t="s">
        <v>4923</v>
      </c>
      <c r="P2446" s="199" t="s">
        <v>2578</v>
      </c>
      <c r="Q2446" s="238">
        <v>4508.3999999999996</v>
      </c>
      <c r="R2446" s="256">
        <v>41971</v>
      </c>
      <c r="S2446" s="34">
        <v>4508.3999999999996</v>
      </c>
      <c r="T2446" s="217">
        <f t="shared" si="75"/>
        <v>0</v>
      </c>
      <c r="U2446" s="36" t="s">
        <v>4992</v>
      </c>
    </row>
    <row r="2447" spans="1:21" x14ac:dyDescent="0.25">
      <c r="A2447" s="192">
        <v>41973</v>
      </c>
      <c r="B2447" s="193">
        <v>4841</v>
      </c>
      <c r="C2447" s="322" t="s">
        <v>4923</v>
      </c>
      <c r="D2447" s="308" t="s">
        <v>338</v>
      </c>
      <c r="E2447" s="309">
        <v>304</v>
      </c>
      <c r="F2447" s="368">
        <v>41973</v>
      </c>
      <c r="G2447" s="229">
        <v>304</v>
      </c>
      <c r="H2447" s="217">
        <f t="shared" si="76"/>
        <v>0</v>
      </c>
      <c r="I2447" s="20" t="s">
        <v>5251</v>
      </c>
      <c r="J2447" s="21"/>
      <c r="K2447" s="21"/>
      <c r="M2447" s="192">
        <v>41972</v>
      </c>
      <c r="N2447" s="193">
        <v>4752</v>
      </c>
      <c r="O2447" s="322" t="s">
        <v>4923</v>
      </c>
      <c r="P2447" s="308" t="s">
        <v>2578</v>
      </c>
      <c r="Q2447" s="309">
        <v>7026.8</v>
      </c>
      <c r="R2447" s="412">
        <v>41974</v>
      </c>
      <c r="S2447" s="219">
        <v>7026.8</v>
      </c>
      <c r="T2447" s="217">
        <f t="shared" si="75"/>
        <v>0</v>
      </c>
      <c r="U2447" s="20" t="s">
        <v>5000</v>
      </c>
    </row>
    <row r="2448" spans="1:21" x14ac:dyDescent="0.25">
      <c r="A2448" s="192">
        <v>41973</v>
      </c>
      <c r="B2448" s="193">
        <v>4842</v>
      </c>
      <c r="C2448" s="322" t="s">
        <v>4923</v>
      </c>
      <c r="D2448" s="308" t="s">
        <v>4918</v>
      </c>
      <c r="E2448" s="309">
        <v>13742.4</v>
      </c>
      <c r="F2448" s="370">
        <v>41977</v>
      </c>
      <c r="G2448" s="219">
        <v>13742.4</v>
      </c>
      <c r="H2448" s="217">
        <f t="shared" si="76"/>
        <v>0</v>
      </c>
      <c r="I2448" s="20" t="s">
        <v>6740</v>
      </c>
      <c r="J2448" s="21"/>
      <c r="K2448" s="21"/>
      <c r="M2448" s="192">
        <v>41946</v>
      </c>
      <c r="N2448" s="193">
        <v>2625</v>
      </c>
      <c r="O2448" s="324" t="s">
        <v>4923</v>
      </c>
      <c r="P2448" s="661" t="s">
        <v>4597</v>
      </c>
      <c r="Q2448" s="309">
        <v>30796.799999999999</v>
      </c>
      <c r="R2448" s="256">
        <v>41951</v>
      </c>
      <c r="S2448" s="42">
        <v>30796.799999999999</v>
      </c>
      <c r="T2448" s="217">
        <f t="shared" si="75"/>
        <v>0</v>
      </c>
      <c r="U2448" s="50" t="s">
        <v>4992</v>
      </c>
    </row>
    <row r="2449" spans="1:21" x14ac:dyDescent="0.25">
      <c r="A2449" s="192">
        <v>41973</v>
      </c>
      <c r="B2449" s="193">
        <v>4843</v>
      </c>
      <c r="C2449" s="322" t="s">
        <v>4923</v>
      </c>
      <c r="D2449" s="308" t="s">
        <v>5773</v>
      </c>
      <c r="E2449" s="309">
        <v>8931.1299999999992</v>
      </c>
      <c r="F2449" s="368">
        <v>41973</v>
      </c>
      <c r="G2449" s="229">
        <v>8931.1299999999992</v>
      </c>
      <c r="H2449" s="217">
        <f t="shared" si="76"/>
        <v>0</v>
      </c>
      <c r="I2449" s="20" t="s">
        <v>4992</v>
      </c>
      <c r="J2449" s="21"/>
      <c r="K2449" s="21"/>
      <c r="M2449" s="192">
        <v>41949</v>
      </c>
      <c r="N2449" s="193">
        <v>2860</v>
      </c>
      <c r="O2449" s="324" t="s">
        <v>4923</v>
      </c>
      <c r="P2449" s="308" t="s">
        <v>4597</v>
      </c>
      <c r="Q2449" s="309">
        <v>46644</v>
      </c>
      <c r="R2449" s="256">
        <v>41955</v>
      </c>
      <c r="S2449" s="42">
        <v>46644</v>
      </c>
      <c r="T2449" s="217">
        <f t="shared" si="75"/>
        <v>0</v>
      </c>
      <c r="U2449" s="20" t="s">
        <v>5009</v>
      </c>
    </row>
    <row r="2450" spans="1:21" x14ac:dyDescent="0.25">
      <c r="A2450" s="192">
        <v>41973</v>
      </c>
      <c r="B2450" s="193">
        <v>4844</v>
      </c>
      <c r="C2450" s="322" t="s">
        <v>4923</v>
      </c>
      <c r="D2450" s="308" t="s">
        <v>4257</v>
      </c>
      <c r="E2450" s="309">
        <v>17187</v>
      </c>
      <c r="F2450" s="368">
        <v>41973</v>
      </c>
      <c r="G2450" s="229">
        <v>17187</v>
      </c>
      <c r="H2450" s="217">
        <f t="shared" si="76"/>
        <v>0</v>
      </c>
      <c r="I2450" s="20" t="s">
        <v>4992</v>
      </c>
      <c r="J2450" s="21"/>
      <c r="K2450" s="21"/>
      <c r="M2450" s="192">
        <v>41953</v>
      </c>
      <c r="N2450" s="193">
        <v>3181</v>
      </c>
      <c r="O2450" s="324" t="s">
        <v>4923</v>
      </c>
      <c r="P2450" s="20" t="s">
        <v>4597</v>
      </c>
      <c r="Q2450" s="213">
        <v>32523.93</v>
      </c>
      <c r="R2450" s="256">
        <v>41958</v>
      </c>
      <c r="S2450" s="42">
        <v>32523.93</v>
      </c>
      <c r="T2450" s="217">
        <f t="shared" si="75"/>
        <v>0</v>
      </c>
      <c r="U2450" s="190" t="s">
        <v>5009</v>
      </c>
    </row>
    <row r="2451" spans="1:21" x14ac:dyDescent="0.25">
      <c r="A2451" s="192">
        <v>41973</v>
      </c>
      <c r="B2451" s="193">
        <v>4845</v>
      </c>
      <c r="C2451" s="322" t="s">
        <v>4923</v>
      </c>
      <c r="D2451" s="308" t="s">
        <v>2382</v>
      </c>
      <c r="E2451" s="309">
        <v>8258.2000000000007</v>
      </c>
      <c r="F2451" s="370">
        <v>41974</v>
      </c>
      <c r="G2451" s="219">
        <v>8258.2000000000007</v>
      </c>
      <c r="H2451" s="217">
        <f t="shared" si="76"/>
        <v>0</v>
      </c>
      <c r="I2451" s="20" t="s">
        <v>4992</v>
      </c>
      <c r="J2451" s="21"/>
      <c r="K2451" s="21"/>
      <c r="M2451" s="192">
        <v>41956</v>
      </c>
      <c r="N2451" s="193">
        <v>3458</v>
      </c>
      <c r="O2451" s="324" t="s">
        <v>4923</v>
      </c>
      <c r="P2451" s="20" t="s">
        <v>4597</v>
      </c>
      <c r="Q2451" s="213">
        <v>62240.42</v>
      </c>
      <c r="R2451" s="256" t="s">
        <v>6690</v>
      </c>
      <c r="S2451" s="34">
        <v>62240.42</v>
      </c>
      <c r="T2451" s="217">
        <f t="shared" si="75"/>
        <v>0</v>
      </c>
      <c r="U2451" s="32" t="s">
        <v>5009</v>
      </c>
    </row>
    <row r="2452" spans="1:21" x14ac:dyDescent="0.25">
      <c r="A2452" s="192">
        <v>41973</v>
      </c>
      <c r="B2452" s="193">
        <v>4846</v>
      </c>
      <c r="C2452" s="322" t="s">
        <v>4923</v>
      </c>
      <c r="D2452" s="308" t="s">
        <v>52</v>
      </c>
      <c r="E2452" s="309">
        <v>2347.1999999999998</v>
      </c>
      <c r="F2452" s="368">
        <v>41973</v>
      </c>
      <c r="G2452" s="229">
        <v>2347.1999999999998</v>
      </c>
      <c r="H2452" s="217">
        <f t="shared" si="76"/>
        <v>0</v>
      </c>
      <c r="I2452" s="20" t="s">
        <v>5251</v>
      </c>
      <c r="J2452" s="21"/>
      <c r="K2452" s="21"/>
      <c r="M2452" s="192">
        <v>41960</v>
      </c>
      <c r="N2452" s="193">
        <v>3753</v>
      </c>
      <c r="O2452" s="324" t="s">
        <v>4923</v>
      </c>
      <c r="P2452" s="20" t="s">
        <v>4597</v>
      </c>
      <c r="Q2452" s="213">
        <v>64698.51</v>
      </c>
      <c r="R2452" s="256">
        <v>41965</v>
      </c>
      <c r="S2452" s="229">
        <v>64698.51</v>
      </c>
      <c r="T2452" s="217">
        <f t="shared" si="75"/>
        <v>0</v>
      </c>
      <c r="U2452" s="190" t="s">
        <v>5009</v>
      </c>
    </row>
    <row r="2453" spans="1:21" x14ac:dyDescent="0.25">
      <c r="A2453" s="192">
        <v>41973</v>
      </c>
      <c r="B2453" s="193">
        <v>4847</v>
      </c>
      <c r="C2453" s="322" t="s">
        <v>4923</v>
      </c>
      <c r="D2453" s="308" t="s">
        <v>4915</v>
      </c>
      <c r="E2453" s="309">
        <v>356</v>
      </c>
      <c r="F2453" s="370">
        <v>41974</v>
      </c>
      <c r="G2453" s="219">
        <v>356</v>
      </c>
      <c r="H2453" s="217">
        <f t="shared" si="76"/>
        <v>0</v>
      </c>
      <c r="I2453" s="20" t="s">
        <v>6617</v>
      </c>
      <c r="J2453" s="21"/>
      <c r="K2453" s="21"/>
      <c r="M2453" s="192">
        <v>41963</v>
      </c>
      <c r="N2453" s="193">
        <v>4006</v>
      </c>
      <c r="O2453" s="322" t="s">
        <v>4923</v>
      </c>
      <c r="P2453" s="308" t="s">
        <v>4597</v>
      </c>
      <c r="Q2453" s="309">
        <v>67323</v>
      </c>
      <c r="R2453" s="256">
        <v>41969</v>
      </c>
      <c r="S2453" s="42">
        <v>67323</v>
      </c>
      <c r="T2453" s="217">
        <f t="shared" si="75"/>
        <v>0</v>
      </c>
      <c r="U2453" s="20" t="s">
        <v>5009</v>
      </c>
    </row>
    <row r="2454" spans="1:21" x14ac:dyDescent="0.25">
      <c r="A2454" s="192">
        <v>41973</v>
      </c>
      <c r="B2454" s="193">
        <v>4848</v>
      </c>
      <c r="C2454" s="322" t="s">
        <v>4923</v>
      </c>
      <c r="D2454" s="308" t="s">
        <v>4782</v>
      </c>
      <c r="E2454" s="309">
        <v>1779.8</v>
      </c>
      <c r="F2454" s="368">
        <v>41973</v>
      </c>
      <c r="G2454" s="229">
        <v>1779.8</v>
      </c>
      <c r="H2454" s="217">
        <f t="shared" si="76"/>
        <v>0</v>
      </c>
      <c r="I2454" s="20" t="s">
        <v>4992</v>
      </c>
      <c r="J2454" s="21"/>
      <c r="K2454" s="21"/>
      <c r="M2454" s="192">
        <v>41967</v>
      </c>
      <c r="N2454" s="193">
        <v>4339</v>
      </c>
      <c r="O2454" s="322" t="s">
        <v>4923</v>
      </c>
      <c r="P2454" s="308" t="s">
        <v>4597</v>
      </c>
      <c r="Q2454" s="309">
        <v>74844</v>
      </c>
      <c r="R2454" s="256">
        <v>41972</v>
      </c>
      <c r="S2454" s="34">
        <v>74844</v>
      </c>
      <c r="T2454" s="217">
        <f t="shared" si="75"/>
        <v>0</v>
      </c>
      <c r="U2454" s="32" t="s">
        <v>5009</v>
      </c>
    </row>
    <row r="2455" spans="1:21" x14ac:dyDescent="0.25">
      <c r="A2455" s="192">
        <v>41973</v>
      </c>
      <c r="B2455" s="193">
        <v>4849</v>
      </c>
      <c r="C2455" s="322" t="s">
        <v>4923</v>
      </c>
      <c r="D2455" s="308" t="s">
        <v>4589</v>
      </c>
      <c r="E2455" s="309">
        <v>127.5</v>
      </c>
      <c r="F2455" s="368">
        <v>41973</v>
      </c>
      <c r="G2455" s="229">
        <v>127.5</v>
      </c>
      <c r="H2455" s="217">
        <f t="shared" si="76"/>
        <v>0</v>
      </c>
      <c r="I2455" s="20" t="s">
        <v>4992</v>
      </c>
      <c r="J2455" s="21"/>
      <c r="K2455" s="21"/>
      <c r="M2455" s="192">
        <v>41970</v>
      </c>
      <c r="N2455" s="193">
        <v>4584</v>
      </c>
      <c r="O2455" s="322" t="s">
        <v>4923</v>
      </c>
      <c r="P2455" s="199" t="s">
        <v>4597</v>
      </c>
      <c r="Q2455" s="238">
        <v>35010.620000000003</v>
      </c>
      <c r="R2455" s="428" t="s">
        <v>6778</v>
      </c>
      <c r="S2455" s="40">
        <f>14000+3500+12000+5510.62</f>
        <v>35010.620000000003</v>
      </c>
      <c r="T2455" s="217">
        <f t="shared" si="75"/>
        <v>0</v>
      </c>
      <c r="U2455" s="36" t="s">
        <v>5009</v>
      </c>
    </row>
    <row r="2456" spans="1:21" x14ac:dyDescent="0.25">
      <c r="A2456" s="192">
        <v>41973</v>
      </c>
      <c r="B2456" s="193">
        <v>4850</v>
      </c>
      <c r="C2456" s="322" t="s">
        <v>4923</v>
      </c>
      <c r="D2456" s="308" t="s">
        <v>4653</v>
      </c>
      <c r="E2456" s="309">
        <v>700</v>
      </c>
      <c r="F2456" s="368">
        <v>41973</v>
      </c>
      <c r="G2456" s="229">
        <v>700</v>
      </c>
      <c r="H2456" s="217">
        <f t="shared" si="76"/>
        <v>0</v>
      </c>
      <c r="I2456" s="20" t="s">
        <v>5251</v>
      </c>
      <c r="J2456" s="21"/>
      <c r="K2456" s="21"/>
      <c r="M2456" s="192">
        <v>41944</v>
      </c>
      <c r="N2456" s="193">
        <v>2398</v>
      </c>
      <c r="O2456" s="324" t="s">
        <v>4923</v>
      </c>
      <c r="P2456" s="20" t="s">
        <v>13</v>
      </c>
      <c r="Q2456" s="213">
        <v>4400</v>
      </c>
      <c r="R2456" s="256">
        <v>41944</v>
      </c>
      <c r="S2456" s="42">
        <v>4400</v>
      </c>
      <c r="T2456" s="77">
        <f t="shared" si="75"/>
        <v>0</v>
      </c>
      <c r="U2456" s="190" t="s">
        <v>4992</v>
      </c>
    </row>
    <row r="2457" spans="1:21" x14ac:dyDescent="0.25">
      <c r="A2457" s="192">
        <v>41973</v>
      </c>
      <c r="B2457" s="193">
        <v>4851</v>
      </c>
      <c r="C2457" s="322" t="s">
        <v>4923</v>
      </c>
      <c r="D2457" s="308" t="s">
        <v>136</v>
      </c>
      <c r="E2457" s="309">
        <v>3243.2</v>
      </c>
      <c r="F2457" s="368">
        <v>41973</v>
      </c>
      <c r="G2457" s="229">
        <v>3243.2</v>
      </c>
      <c r="H2457" s="217">
        <f t="shared" si="76"/>
        <v>0</v>
      </c>
      <c r="I2457" s="20" t="s">
        <v>4992</v>
      </c>
      <c r="J2457" s="21"/>
      <c r="K2457" s="21"/>
      <c r="M2457" s="192">
        <v>41945</v>
      </c>
      <c r="N2457" s="193">
        <v>2511</v>
      </c>
      <c r="O2457" s="324" t="s">
        <v>4923</v>
      </c>
      <c r="P2457" s="308" t="s">
        <v>13</v>
      </c>
      <c r="Q2457" s="309">
        <v>7955.2</v>
      </c>
      <c r="R2457" s="256">
        <v>41945</v>
      </c>
      <c r="S2457" s="42">
        <v>7955.2</v>
      </c>
      <c r="T2457" s="77">
        <f t="shared" si="75"/>
        <v>0</v>
      </c>
      <c r="U2457" s="20" t="s">
        <v>4992</v>
      </c>
    </row>
    <row r="2458" spans="1:21" x14ac:dyDescent="0.25">
      <c r="A2458" s="192">
        <v>41973</v>
      </c>
      <c r="B2458" s="193">
        <v>4852</v>
      </c>
      <c r="C2458" s="322" t="s">
        <v>4923</v>
      </c>
      <c r="D2458" s="308" t="s">
        <v>4764</v>
      </c>
      <c r="E2458" s="309">
        <v>13868.8</v>
      </c>
      <c r="F2458" s="368">
        <v>41973</v>
      </c>
      <c r="G2458" s="229">
        <v>13868.8</v>
      </c>
      <c r="H2458" s="217">
        <f t="shared" si="76"/>
        <v>0</v>
      </c>
      <c r="I2458" s="20" t="s">
        <v>6049</v>
      </c>
      <c r="J2458" s="21"/>
      <c r="K2458" s="21"/>
      <c r="M2458" s="192">
        <v>41946</v>
      </c>
      <c r="N2458" s="193">
        <v>2560</v>
      </c>
      <c r="O2458" s="324" t="s">
        <v>4923</v>
      </c>
      <c r="P2458" s="661" t="s">
        <v>13</v>
      </c>
      <c r="Q2458" s="309">
        <v>2640</v>
      </c>
      <c r="R2458" s="256">
        <v>41946</v>
      </c>
      <c r="S2458" s="42">
        <v>2640</v>
      </c>
      <c r="T2458" s="77">
        <f t="shared" si="75"/>
        <v>0</v>
      </c>
      <c r="U2458" s="50" t="s">
        <v>6288</v>
      </c>
    </row>
    <row r="2459" spans="1:21" x14ac:dyDescent="0.25">
      <c r="A2459" s="192">
        <v>41973</v>
      </c>
      <c r="B2459" s="193">
        <v>4853</v>
      </c>
      <c r="C2459" s="322" t="s">
        <v>4923</v>
      </c>
      <c r="D2459" s="308" t="s">
        <v>4953</v>
      </c>
      <c r="E2459" s="309">
        <v>18201.8</v>
      </c>
      <c r="F2459" s="370">
        <v>41977</v>
      </c>
      <c r="G2459" s="219">
        <v>18201.8</v>
      </c>
      <c r="H2459" s="217">
        <f t="shared" si="76"/>
        <v>0</v>
      </c>
      <c r="I2459" s="20" t="s">
        <v>4992</v>
      </c>
      <c r="J2459" s="21"/>
      <c r="K2459" s="21"/>
      <c r="M2459" s="192">
        <v>41949</v>
      </c>
      <c r="N2459" s="193">
        <v>2794</v>
      </c>
      <c r="O2459" s="324" t="s">
        <v>4923</v>
      </c>
      <c r="P2459" s="308" t="s">
        <v>13</v>
      </c>
      <c r="Q2459" s="309">
        <v>2411.1999999999998</v>
      </c>
      <c r="R2459" s="256">
        <v>41949</v>
      </c>
      <c r="S2459" s="42">
        <v>2411.1999999999998</v>
      </c>
      <c r="T2459" s="217">
        <f t="shared" si="75"/>
        <v>0</v>
      </c>
      <c r="U2459" s="190" t="s">
        <v>4992</v>
      </c>
    </row>
    <row r="2460" spans="1:21" x14ac:dyDescent="0.25">
      <c r="A2460" s="192">
        <v>41973</v>
      </c>
      <c r="B2460" s="193">
        <v>4854</v>
      </c>
      <c r="C2460" s="322" t="s">
        <v>4923</v>
      </c>
      <c r="D2460" s="308" t="s">
        <v>1693</v>
      </c>
      <c r="E2460" s="309">
        <v>4977</v>
      </c>
      <c r="F2460" s="368">
        <v>41973</v>
      </c>
      <c r="G2460" s="229">
        <v>4977</v>
      </c>
      <c r="H2460" s="217">
        <f t="shared" si="76"/>
        <v>0</v>
      </c>
      <c r="I2460" s="20" t="s">
        <v>4992</v>
      </c>
      <c r="J2460" s="21"/>
      <c r="K2460" s="21"/>
      <c r="M2460" s="192">
        <v>41950</v>
      </c>
      <c r="N2460" s="193">
        <v>2930</v>
      </c>
      <c r="O2460" s="324" t="s">
        <v>4923</v>
      </c>
      <c r="P2460" s="295" t="s">
        <v>13</v>
      </c>
      <c r="Q2460" s="296">
        <v>0</v>
      </c>
      <c r="R2460" s="423" t="s">
        <v>6648</v>
      </c>
      <c r="S2460" s="42"/>
      <c r="T2460" s="217">
        <f t="shared" si="75"/>
        <v>0</v>
      </c>
      <c r="U2460" s="20" t="s">
        <v>5251</v>
      </c>
    </row>
    <row r="2461" spans="1:21" x14ac:dyDescent="0.25">
      <c r="A2461" s="192">
        <v>41973</v>
      </c>
      <c r="B2461" s="193">
        <v>4855</v>
      </c>
      <c r="C2461" s="322" t="s">
        <v>4923</v>
      </c>
      <c r="D2461" s="308" t="s">
        <v>11</v>
      </c>
      <c r="E2461" s="309">
        <v>29806.27</v>
      </c>
      <c r="F2461" s="370">
        <v>41979</v>
      </c>
      <c r="G2461" s="219">
        <v>29806.27</v>
      </c>
      <c r="H2461" s="217">
        <f t="shared" si="76"/>
        <v>0</v>
      </c>
      <c r="I2461" s="20" t="s">
        <v>6049</v>
      </c>
      <c r="J2461" s="21"/>
      <c r="K2461" s="21"/>
      <c r="M2461" s="192">
        <v>41954</v>
      </c>
      <c r="N2461" s="193">
        <v>3221</v>
      </c>
      <c r="O2461" s="324" t="s">
        <v>4923</v>
      </c>
      <c r="P2461" s="20" t="s">
        <v>13</v>
      </c>
      <c r="Q2461" s="213">
        <v>2259</v>
      </c>
      <c r="R2461" s="256">
        <v>41954</v>
      </c>
      <c r="S2461" s="42">
        <v>2259</v>
      </c>
      <c r="T2461" s="217">
        <f t="shared" si="75"/>
        <v>0</v>
      </c>
      <c r="U2461" s="190" t="s">
        <v>5000</v>
      </c>
    </row>
    <row r="2462" spans="1:21" x14ac:dyDescent="0.25">
      <c r="A2462" s="192">
        <v>41973</v>
      </c>
      <c r="B2462" s="193">
        <v>4856</v>
      </c>
      <c r="C2462" s="322" t="s">
        <v>4923</v>
      </c>
      <c r="D2462" s="308" t="s">
        <v>25</v>
      </c>
      <c r="E2462" s="309">
        <v>6141.8</v>
      </c>
      <c r="F2462" s="368">
        <v>41973</v>
      </c>
      <c r="G2462" s="229">
        <v>6141.8</v>
      </c>
      <c r="H2462" s="217">
        <f t="shared" si="76"/>
        <v>0</v>
      </c>
      <c r="I2462" s="20" t="s">
        <v>6049</v>
      </c>
      <c r="J2462" s="21"/>
      <c r="K2462" s="21"/>
      <c r="M2462" s="192">
        <v>41956</v>
      </c>
      <c r="N2462" s="193">
        <v>3383</v>
      </c>
      <c r="O2462" s="324" t="s">
        <v>4923</v>
      </c>
      <c r="P2462" s="20" t="s">
        <v>13</v>
      </c>
      <c r="Q2462" s="213">
        <v>2323.1999999999998</v>
      </c>
      <c r="R2462" s="256">
        <v>41956</v>
      </c>
      <c r="S2462" s="42">
        <v>2323.1999999999998</v>
      </c>
      <c r="T2462" s="217">
        <f t="shared" si="75"/>
        <v>0</v>
      </c>
      <c r="U2462" s="190" t="s">
        <v>4997</v>
      </c>
    </row>
    <row r="2463" spans="1:21" x14ac:dyDescent="0.25">
      <c r="A2463" s="192">
        <v>41973</v>
      </c>
      <c r="B2463" s="193">
        <v>4857</v>
      </c>
      <c r="C2463" s="322" t="s">
        <v>4923</v>
      </c>
      <c r="D2463" s="308" t="s">
        <v>4918</v>
      </c>
      <c r="E2463" s="309">
        <v>8643.25</v>
      </c>
      <c r="F2463" s="370">
        <v>41974</v>
      </c>
      <c r="G2463" s="219">
        <v>8643.25</v>
      </c>
      <c r="H2463" s="217">
        <f t="shared" si="76"/>
        <v>0</v>
      </c>
      <c r="I2463" s="20" t="s">
        <v>4995</v>
      </c>
      <c r="J2463" s="21"/>
      <c r="K2463" s="21"/>
      <c r="M2463" s="192">
        <v>41949</v>
      </c>
      <c r="N2463" s="193">
        <v>2849</v>
      </c>
      <c r="O2463" s="324" t="s">
        <v>4923</v>
      </c>
      <c r="P2463" s="308" t="s">
        <v>349</v>
      </c>
      <c r="Q2463" s="309">
        <v>5430.4</v>
      </c>
      <c r="R2463" s="256">
        <v>41950</v>
      </c>
      <c r="S2463" s="42">
        <v>5430.4</v>
      </c>
      <c r="T2463" s="217">
        <f t="shared" si="75"/>
        <v>0</v>
      </c>
      <c r="U2463" s="190" t="s">
        <v>5000</v>
      </c>
    </row>
    <row r="2464" spans="1:21" x14ac:dyDescent="0.25">
      <c r="A2464" s="192">
        <v>41973</v>
      </c>
      <c r="B2464" s="193">
        <v>4858</v>
      </c>
      <c r="C2464" s="322" t="s">
        <v>4923</v>
      </c>
      <c r="D2464" s="308" t="s">
        <v>5004</v>
      </c>
      <c r="E2464" s="309">
        <v>10272</v>
      </c>
      <c r="F2464" s="368">
        <v>41973</v>
      </c>
      <c r="G2464" s="229">
        <v>10272</v>
      </c>
      <c r="H2464" s="217">
        <f t="shared" si="76"/>
        <v>0</v>
      </c>
      <c r="I2464" s="20" t="s">
        <v>6049</v>
      </c>
      <c r="J2464" s="21"/>
      <c r="K2464" s="21"/>
      <c r="M2464" s="192">
        <v>41951</v>
      </c>
      <c r="N2464" s="193">
        <v>3051</v>
      </c>
      <c r="O2464" s="324" t="s">
        <v>4923</v>
      </c>
      <c r="P2464" s="20" t="s">
        <v>349</v>
      </c>
      <c r="Q2464" s="213">
        <v>685.4</v>
      </c>
      <c r="R2464" s="256">
        <v>41954</v>
      </c>
      <c r="S2464" s="42">
        <v>685.4</v>
      </c>
      <c r="T2464" s="217">
        <f t="shared" si="75"/>
        <v>0</v>
      </c>
      <c r="U2464" s="20" t="s">
        <v>4997</v>
      </c>
    </row>
    <row r="2465" spans="1:21" x14ac:dyDescent="0.25">
      <c r="A2465" s="192">
        <v>41973</v>
      </c>
      <c r="B2465" s="193">
        <v>4859</v>
      </c>
      <c r="C2465" s="322" t="s">
        <v>4923</v>
      </c>
      <c r="D2465" s="308" t="s">
        <v>763</v>
      </c>
      <c r="E2465" s="309">
        <v>2679.6</v>
      </c>
      <c r="F2465" s="368">
        <v>41973</v>
      </c>
      <c r="G2465" s="229">
        <v>2679.6</v>
      </c>
      <c r="H2465" s="217">
        <f t="shared" si="76"/>
        <v>0</v>
      </c>
      <c r="I2465" s="20" t="s">
        <v>4995</v>
      </c>
      <c r="J2465" s="21"/>
      <c r="K2465" s="21"/>
      <c r="M2465" s="192">
        <v>41964</v>
      </c>
      <c r="N2465" s="193">
        <v>4102</v>
      </c>
      <c r="O2465" s="322" t="s">
        <v>4923</v>
      </c>
      <c r="P2465" s="308" t="s">
        <v>349</v>
      </c>
      <c r="Q2465" s="309">
        <v>703.8</v>
      </c>
      <c r="R2465" s="256">
        <v>41965</v>
      </c>
      <c r="S2465" s="34">
        <v>703.8</v>
      </c>
      <c r="T2465" s="217">
        <f t="shared" si="75"/>
        <v>0</v>
      </c>
      <c r="U2465" s="108" t="s">
        <v>4997</v>
      </c>
    </row>
    <row r="2466" spans="1:21" x14ac:dyDescent="0.25">
      <c r="A2466" s="192">
        <v>41973</v>
      </c>
      <c r="B2466" s="193">
        <v>4860</v>
      </c>
      <c r="C2466" s="322" t="s">
        <v>4923</v>
      </c>
      <c r="D2466" s="308" t="s">
        <v>790</v>
      </c>
      <c r="E2466" s="309">
        <v>5047.2</v>
      </c>
      <c r="F2466" s="368">
        <v>41973</v>
      </c>
      <c r="G2466" s="229">
        <v>5047.2</v>
      </c>
      <c r="H2466" s="217">
        <f t="shared" si="76"/>
        <v>0</v>
      </c>
      <c r="I2466" s="20" t="s">
        <v>4992</v>
      </c>
      <c r="J2466" s="21"/>
      <c r="K2466" s="21"/>
      <c r="M2466" s="192">
        <v>41955</v>
      </c>
      <c r="N2466" s="193">
        <v>3294</v>
      </c>
      <c r="O2466" s="324" t="s">
        <v>4923</v>
      </c>
      <c r="P2466" s="20" t="s">
        <v>5230</v>
      </c>
      <c r="Q2466" s="213">
        <v>4884</v>
      </c>
      <c r="R2466" s="256">
        <v>41956</v>
      </c>
      <c r="S2466" s="42">
        <v>4884</v>
      </c>
      <c r="T2466" s="217">
        <f t="shared" si="75"/>
        <v>0</v>
      </c>
      <c r="U2466" s="20" t="s">
        <v>4995</v>
      </c>
    </row>
    <row r="2467" spans="1:21" x14ac:dyDescent="0.25">
      <c r="A2467" s="192">
        <v>41973</v>
      </c>
      <c r="B2467" s="193">
        <v>4861</v>
      </c>
      <c r="C2467" s="322" t="s">
        <v>4923</v>
      </c>
      <c r="D2467" s="308" t="s">
        <v>51</v>
      </c>
      <c r="E2467" s="309">
        <v>1232.8</v>
      </c>
      <c r="F2467" s="368">
        <v>41973</v>
      </c>
      <c r="G2467" s="229">
        <v>1232.8</v>
      </c>
      <c r="H2467" s="217">
        <f t="shared" si="76"/>
        <v>0</v>
      </c>
      <c r="I2467" s="20" t="s">
        <v>4992</v>
      </c>
      <c r="J2467" s="21"/>
      <c r="K2467" s="21"/>
      <c r="M2467" s="192">
        <v>41948</v>
      </c>
      <c r="N2467" s="193">
        <v>2753</v>
      </c>
      <c r="O2467" s="324" t="s">
        <v>4923</v>
      </c>
      <c r="P2467" s="308" t="s">
        <v>6636</v>
      </c>
      <c r="Q2467" s="309">
        <v>2903.6</v>
      </c>
      <c r="R2467" s="256">
        <v>41949</v>
      </c>
      <c r="S2467" s="42">
        <v>2903.6</v>
      </c>
      <c r="T2467" s="217">
        <f t="shared" si="75"/>
        <v>0</v>
      </c>
      <c r="U2467" s="190" t="s">
        <v>492</v>
      </c>
    </row>
    <row r="2468" spans="1:21" x14ac:dyDescent="0.25">
      <c r="A2468" s="192">
        <v>41973</v>
      </c>
      <c r="B2468" s="193">
        <v>4862</v>
      </c>
      <c r="C2468" s="322" t="s">
        <v>4923</v>
      </c>
      <c r="D2468" s="308" t="s">
        <v>115</v>
      </c>
      <c r="E2468" s="309">
        <v>130</v>
      </c>
      <c r="F2468" s="368">
        <v>41973</v>
      </c>
      <c r="G2468" s="229">
        <v>130</v>
      </c>
      <c r="H2468" s="217">
        <f t="shared" si="76"/>
        <v>0</v>
      </c>
      <c r="I2468" s="20" t="s">
        <v>4992</v>
      </c>
      <c r="J2468" s="21"/>
      <c r="K2468" s="21"/>
      <c r="M2468" s="192">
        <v>41944</v>
      </c>
      <c r="N2468" s="193">
        <v>2458</v>
      </c>
      <c r="O2468" s="324" t="s">
        <v>4923</v>
      </c>
      <c r="P2468" s="308" t="s">
        <v>953</v>
      </c>
      <c r="Q2468" s="309">
        <v>5271</v>
      </c>
      <c r="R2468" s="256">
        <v>41946</v>
      </c>
      <c r="S2468" s="42">
        <v>5271</v>
      </c>
      <c r="T2468" s="77">
        <f t="shared" si="75"/>
        <v>0</v>
      </c>
      <c r="U2468" s="190" t="s">
        <v>4995</v>
      </c>
    </row>
    <row r="2469" spans="1:21" x14ac:dyDescent="0.25">
      <c r="A2469" s="192">
        <v>41973</v>
      </c>
      <c r="B2469" s="193">
        <v>4863</v>
      </c>
      <c r="C2469" s="322" t="s">
        <v>4923</v>
      </c>
      <c r="D2469" s="308" t="s">
        <v>4183</v>
      </c>
      <c r="E2469" s="309">
        <v>8494</v>
      </c>
      <c r="F2469" s="368">
        <v>41973</v>
      </c>
      <c r="G2469" s="229">
        <v>8494</v>
      </c>
      <c r="H2469" s="217">
        <f t="shared" si="76"/>
        <v>0</v>
      </c>
      <c r="I2469" s="20" t="s">
        <v>4992</v>
      </c>
      <c r="J2469" s="21"/>
      <c r="K2469" s="21"/>
      <c r="M2469" s="192">
        <v>41948</v>
      </c>
      <c r="N2469" s="193">
        <v>2751</v>
      </c>
      <c r="O2469" s="324" t="s">
        <v>4923</v>
      </c>
      <c r="P2469" s="308" t="s">
        <v>953</v>
      </c>
      <c r="Q2469" s="309">
        <v>6062</v>
      </c>
      <c r="R2469" s="256">
        <v>41949</v>
      </c>
      <c r="S2469" s="42">
        <v>6062</v>
      </c>
      <c r="T2469" s="217">
        <f t="shared" si="75"/>
        <v>0</v>
      </c>
      <c r="U2469" s="190" t="s">
        <v>492</v>
      </c>
    </row>
    <row r="2470" spans="1:21" x14ac:dyDescent="0.25">
      <c r="A2470" s="192">
        <v>41973</v>
      </c>
      <c r="B2470" s="193">
        <v>4864</v>
      </c>
      <c r="C2470" s="322" t="s">
        <v>4923</v>
      </c>
      <c r="D2470" s="308" t="s">
        <v>4319</v>
      </c>
      <c r="E2470" s="309">
        <v>11408.6</v>
      </c>
      <c r="F2470" s="368">
        <v>41973</v>
      </c>
      <c r="G2470" s="229">
        <v>11408.6</v>
      </c>
      <c r="H2470" s="217">
        <f t="shared" si="76"/>
        <v>0</v>
      </c>
      <c r="I2470" s="20" t="s">
        <v>4992</v>
      </c>
      <c r="J2470" s="21"/>
      <c r="K2470" s="21"/>
      <c r="M2470" s="192">
        <v>41954</v>
      </c>
      <c r="N2470" s="193">
        <v>3224</v>
      </c>
      <c r="O2470" s="324" t="s">
        <v>4923</v>
      </c>
      <c r="P2470" s="20" t="s">
        <v>953</v>
      </c>
      <c r="Q2470" s="213">
        <v>9400.4</v>
      </c>
      <c r="R2470" s="256">
        <v>41954</v>
      </c>
      <c r="S2470" s="42">
        <v>9400.4</v>
      </c>
      <c r="T2470" s="217">
        <f t="shared" si="75"/>
        <v>0</v>
      </c>
      <c r="U2470" s="190" t="s">
        <v>4995</v>
      </c>
    </row>
    <row r="2471" spans="1:21" x14ac:dyDescent="0.25">
      <c r="A2471" s="192">
        <v>41973</v>
      </c>
      <c r="B2471" s="193">
        <v>4865</v>
      </c>
      <c r="C2471" s="322" t="s">
        <v>4923</v>
      </c>
      <c r="D2471" s="308" t="s">
        <v>17</v>
      </c>
      <c r="E2471" s="309">
        <v>2884.2</v>
      </c>
      <c r="F2471" s="368">
        <v>41973</v>
      </c>
      <c r="G2471" s="229">
        <v>2884.2</v>
      </c>
      <c r="H2471" s="217">
        <f t="shared" si="76"/>
        <v>0</v>
      </c>
      <c r="I2471" s="20" t="s">
        <v>4992</v>
      </c>
      <c r="J2471" s="21"/>
      <c r="K2471" s="21"/>
      <c r="M2471" s="192">
        <v>41958</v>
      </c>
      <c r="N2471" s="193">
        <v>3564</v>
      </c>
      <c r="O2471" s="324" t="s">
        <v>4923</v>
      </c>
      <c r="P2471" s="308" t="s">
        <v>953</v>
      </c>
      <c r="Q2471" s="309">
        <v>7026.7</v>
      </c>
      <c r="R2471" s="256">
        <v>41958</v>
      </c>
      <c r="S2471" s="42">
        <v>7026.7</v>
      </c>
      <c r="T2471" s="217">
        <f t="shared" si="75"/>
        <v>0</v>
      </c>
      <c r="U2471" s="190" t="s">
        <v>5000</v>
      </c>
    </row>
    <row r="2472" spans="1:21" x14ac:dyDescent="0.25">
      <c r="A2472" s="192">
        <v>41973</v>
      </c>
      <c r="B2472" s="193">
        <v>4866</v>
      </c>
      <c r="C2472" s="322" t="s">
        <v>4923</v>
      </c>
      <c r="D2472" s="308" t="s">
        <v>4319</v>
      </c>
      <c r="E2472" s="309">
        <v>1497.6</v>
      </c>
      <c r="F2472" s="368">
        <v>41973</v>
      </c>
      <c r="G2472" s="229">
        <v>1497.6</v>
      </c>
      <c r="H2472" s="217">
        <f t="shared" si="76"/>
        <v>0</v>
      </c>
      <c r="I2472" s="20" t="s">
        <v>4992</v>
      </c>
      <c r="J2472" s="21"/>
      <c r="K2472" s="21"/>
      <c r="M2472" s="192">
        <v>41961</v>
      </c>
      <c r="N2472" s="193">
        <v>3804</v>
      </c>
      <c r="O2472" s="324" t="s">
        <v>4923</v>
      </c>
      <c r="P2472" s="308" t="s">
        <v>953</v>
      </c>
      <c r="Q2472" s="309">
        <v>4936</v>
      </c>
      <c r="R2472" s="256">
        <v>41961</v>
      </c>
      <c r="S2472" s="229">
        <v>4936</v>
      </c>
      <c r="T2472" s="217">
        <f t="shared" si="75"/>
        <v>0</v>
      </c>
      <c r="U2472" s="190" t="s">
        <v>4767</v>
      </c>
    </row>
    <row r="2473" spans="1:21" x14ac:dyDescent="0.25">
      <c r="A2473" s="192">
        <v>41973</v>
      </c>
      <c r="B2473" s="193">
        <v>4867</v>
      </c>
      <c r="C2473" s="322" t="s">
        <v>4923</v>
      </c>
      <c r="D2473" s="308" t="s">
        <v>65</v>
      </c>
      <c r="E2473" s="309">
        <v>889.2</v>
      </c>
      <c r="F2473" s="368">
        <v>41973</v>
      </c>
      <c r="G2473" s="229">
        <v>889.2</v>
      </c>
      <c r="H2473" s="217">
        <f t="shared" si="76"/>
        <v>0</v>
      </c>
      <c r="I2473" s="20" t="s">
        <v>4992</v>
      </c>
      <c r="J2473" s="21"/>
      <c r="K2473" s="21"/>
      <c r="M2473" s="192">
        <v>41963</v>
      </c>
      <c r="N2473" s="193">
        <v>3963</v>
      </c>
      <c r="O2473" s="324" t="s">
        <v>4923</v>
      </c>
      <c r="P2473" s="308" t="s">
        <v>953</v>
      </c>
      <c r="Q2473" s="309">
        <v>4766.8999999999996</v>
      </c>
      <c r="R2473" s="256">
        <v>41963</v>
      </c>
      <c r="S2473" s="42">
        <v>4766.8999999999996</v>
      </c>
      <c r="T2473" s="217">
        <f t="shared" si="75"/>
        <v>0</v>
      </c>
      <c r="U2473" s="20" t="s">
        <v>4997</v>
      </c>
    </row>
    <row r="2474" spans="1:21" x14ac:dyDescent="0.25">
      <c r="A2474" s="192">
        <v>41973</v>
      </c>
      <c r="B2474" s="193">
        <v>4868</v>
      </c>
      <c r="C2474" s="322" t="s">
        <v>4923</v>
      </c>
      <c r="D2474" s="308" t="s">
        <v>4646</v>
      </c>
      <c r="E2474" s="309">
        <v>8169.6</v>
      </c>
      <c r="F2474" s="368">
        <v>41973</v>
      </c>
      <c r="G2474" s="229">
        <v>8169.6</v>
      </c>
      <c r="H2474" s="217">
        <f t="shared" si="76"/>
        <v>0</v>
      </c>
      <c r="I2474" s="20" t="s">
        <v>4992</v>
      </c>
      <c r="J2474" s="21"/>
      <c r="K2474" s="21"/>
      <c r="M2474" s="192">
        <v>41967</v>
      </c>
      <c r="N2474" s="193">
        <v>4260</v>
      </c>
      <c r="O2474" s="322" t="s">
        <v>4923</v>
      </c>
      <c r="P2474" s="308" t="s">
        <v>953</v>
      </c>
      <c r="Q2474" s="309">
        <v>6398</v>
      </c>
      <c r="R2474" s="368">
        <v>41967</v>
      </c>
      <c r="S2474" s="42">
        <v>6398</v>
      </c>
      <c r="T2474" s="217">
        <f t="shared" si="75"/>
        <v>0</v>
      </c>
      <c r="U2474" s="20" t="s">
        <v>5000</v>
      </c>
    </row>
    <row r="2475" spans="1:21" x14ac:dyDescent="0.25">
      <c r="A2475" s="192">
        <v>41973</v>
      </c>
      <c r="B2475" s="193">
        <v>4869</v>
      </c>
      <c r="C2475" s="322" t="s">
        <v>4923</v>
      </c>
      <c r="D2475" s="308" t="s">
        <v>106</v>
      </c>
      <c r="E2475" s="309">
        <v>346528.5</v>
      </c>
      <c r="F2475" s="370">
        <v>41976</v>
      </c>
      <c r="G2475" s="219">
        <v>346528.5</v>
      </c>
      <c r="H2475" s="217">
        <f t="shared" si="76"/>
        <v>0</v>
      </c>
      <c r="I2475" s="20" t="s">
        <v>4992</v>
      </c>
      <c r="J2475" s="21"/>
      <c r="K2475" s="21"/>
      <c r="M2475" s="192">
        <v>41971</v>
      </c>
      <c r="N2475" s="193">
        <v>4678</v>
      </c>
      <c r="O2475" s="322" t="s">
        <v>4923</v>
      </c>
      <c r="P2475" s="308" t="s">
        <v>953</v>
      </c>
      <c r="Q2475" s="309">
        <v>441.6</v>
      </c>
      <c r="R2475" s="256">
        <v>41972</v>
      </c>
      <c r="S2475" s="229">
        <v>441.6</v>
      </c>
      <c r="T2475" s="217">
        <f t="shared" si="75"/>
        <v>0</v>
      </c>
      <c r="U2475" s="20" t="s">
        <v>4997</v>
      </c>
    </row>
    <row r="2476" spans="1:21" x14ac:dyDescent="0.25">
      <c r="A2476" s="192">
        <v>41973</v>
      </c>
      <c r="B2476" s="193">
        <v>4870</v>
      </c>
      <c r="C2476" s="322" t="s">
        <v>4923</v>
      </c>
      <c r="D2476" s="308" t="s">
        <v>106</v>
      </c>
      <c r="E2476" s="309">
        <v>189014</v>
      </c>
      <c r="F2476" s="370">
        <v>41976</v>
      </c>
      <c r="G2476" s="219">
        <v>189014</v>
      </c>
      <c r="H2476" s="217">
        <f t="shared" si="76"/>
        <v>0</v>
      </c>
      <c r="I2476" s="20"/>
      <c r="J2476" s="21"/>
      <c r="K2476" s="21"/>
      <c r="M2476" s="192">
        <v>41972</v>
      </c>
      <c r="N2476" s="193">
        <v>4724</v>
      </c>
      <c r="O2476" s="322" t="s">
        <v>4923</v>
      </c>
      <c r="P2476" s="308" t="s">
        <v>953</v>
      </c>
      <c r="Q2476" s="309">
        <v>6503</v>
      </c>
      <c r="R2476" s="256">
        <v>41972</v>
      </c>
      <c r="S2476" s="229">
        <v>6503</v>
      </c>
      <c r="T2476" s="217">
        <f t="shared" si="75"/>
        <v>0</v>
      </c>
      <c r="U2476" s="20" t="s">
        <v>4995</v>
      </c>
    </row>
    <row r="2477" spans="1:21" x14ac:dyDescent="0.25">
      <c r="A2477" s="192"/>
      <c r="B2477" s="254"/>
      <c r="C2477" s="322"/>
      <c r="D2477" s="308"/>
      <c r="E2477" s="309"/>
      <c r="F2477" s="256"/>
      <c r="G2477" s="229"/>
      <c r="H2477" s="217">
        <f t="shared" si="76"/>
        <v>0</v>
      </c>
      <c r="I2477" s="20"/>
      <c r="J2477" s="21"/>
      <c r="K2477" s="21"/>
      <c r="M2477" s="21"/>
    </row>
    <row r="2478" spans="1:21" x14ac:dyDescent="0.25">
      <c r="A2478" s="192"/>
      <c r="B2478" s="254"/>
      <c r="C2478" s="322"/>
      <c r="D2478" s="308"/>
      <c r="E2478" s="309"/>
      <c r="F2478" s="256"/>
      <c r="G2478" s="42"/>
      <c r="H2478" s="217">
        <f t="shared" si="76"/>
        <v>0</v>
      </c>
      <c r="I2478" s="20"/>
      <c r="J2478" s="21"/>
      <c r="K2478" s="21"/>
      <c r="M2478" s="21"/>
    </row>
    <row r="2479" spans="1:21" x14ac:dyDescent="0.25">
      <c r="A2479" s="192"/>
      <c r="B2479" s="188"/>
      <c r="C2479" s="193"/>
      <c r="D2479" s="33" t="s">
        <v>4324</v>
      </c>
      <c r="E2479" s="201"/>
      <c r="F2479" s="368"/>
      <c r="G2479" s="34"/>
      <c r="H2479" s="217">
        <f t="shared" si="76"/>
        <v>0</v>
      </c>
      <c r="I2479" s="28"/>
      <c r="J2479" s="21"/>
      <c r="K2479" s="21"/>
      <c r="M2479" s="21"/>
    </row>
    <row r="2480" spans="1:21" ht="15.75" x14ac:dyDescent="0.25">
      <c r="A2480" s="192"/>
      <c r="B2480" s="188"/>
      <c r="C2480" s="200"/>
      <c r="D2480" s="265" t="s">
        <v>4324</v>
      </c>
      <c r="E2480" s="349"/>
      <c r="F2480" s="31"/>
      <c r="G2480" s="36"/>
      <c r="H2480" s="77">
        <f t="shared" si="76"/>
        <v>0</v>
      </c>
      <c r="J2480" s="21"/>
      <c r="K2480" s="21"/>
      <c r="M2480" s="21"/>
    </row>
    <row r="2481" spans="1:8" s="21" customFormat="1" ht="16.5" thickBot="1" x14ac:dyDescent="0.3">
      <c r="A2481" s="192"/>
      <c r="B2481" s="188"/>
      <c r="C2481" s="200"/>
      <c r="D2481" s="265" t="s">
        <v>4324</v>
      </c>
      <c r="E2481" s="349"/>
      <c r="F2481" s="31"/>
      <c r="G2481" s="36"/>
      <c r="H2481" s="77">
        <f t="shared" si="76"/>
        <v>0</v>
      </c>
    </row>
    <row r="2482" spans="1:8" s="21" customFormat="1" x14ac:dyDescent="0.25">
      <c r="A2482" s="272"/>
      <c r="B2482" s="273"/>
      <c r="C2482" s="274"/>
      <c r="D2482" s="114"/>
      <c r="E2482" s="277">
        <f>SUM(E4:E2481)</f>
        <v>32035325.969999928</v>
      </c>
      <c r="F2482" s="389"/>
      <c r="G2482" s="277">
        <f>SUM(G4:G2481)</f>
        <v>32035323.969999928</v>
      </c>
      <c r="H2482" s="351"/>
    </row>
    <row r="2483" spans="1:8" s="21" customFormat="1" ht="15.75" thickBot="1" x14ac:dyDescent="0.3">
      <c r="A2483" s="272"/>
      <c r="B2483" s="273"/>
      <c r="C2483" s="274"/>
      <c r="D2483" s="114"/>
      <c r="E2483" s="280"/>
      <c r="F2483" s="389"/>
      <c r="G2483" s="280"/>
      <c r="H2483" s="351"/>
    </row>
    <row r="2484" spans="1:8" s="21" customFormat="1" x14ac:dyDescent="0.25">
      <c r="A2484" s="272"/>
      <c r="B2484" s="273"/>
      <c r="C2484" s="274"/>
      <c r="D2484" s="114"/>
      <c r="E2484" s="281"/>
      <c r="F2484" s="389"/>
      <c r="G2484" s="281"/>
      <c r="H2484" s="351"/>
    </row>
    <row r="2485" spans="1:8" s="21" customFormat="1" ht="31.5" x14ac:dyDescent="0.25">
      <c r="A2485" s="272"/>
      <c r="B2485" s="273"/>
      <c r="C2485" s="274"/>
      <c r="D2485" s="28"/>
      <c r="E2485" s="352" t="s">
        <v>746</v>
      </c>
      <c r="F2485" s="389"/>
      <c r="G2485" s="283" t="s">
        <v>747</v>
      </c>
      <c r="H2485" s="351"/>
    </row>
    <row r="2486" spans="1:8" s="21" customFormat="1" x14ac:dyDescent="0.25">
      <c r="A2486" s="272"/>
      <c r="B2486" s="273"/>
      <c r="C2486" s="274"/>
      <c r="D2486" s="114"/>
      <c r="E2486" s="281"/>
      <c r="F2486" s="389"/>
      <c r="G2486" s="281"/>
      <c r="H2486" s="351"/>
    </row>
    <row r="2487" spans="1:8" s="21" customFormat="1" x14ac:dyDescent="0.25">
      <c r="A2487" s="272"/>
      <c r="B2487" s="273"/>
      <c r="C2487" s="274"/>
      <c r="D2487" s="114"/>
      <c r="E2487" s="281"/>
      <c r="F2487" s="389"/>
      <c r="G2487" s="281"/>
      <c r="H2487" s="351"/>
    </row>
    <row r="2488" spans="1:8" s="21" customFormat="1" x14ac:dyDescent="0.25">
      <c r="A2488" s="272"/>
      <c r="B2488" s="273"/>
      <c r="C2488" s="274"/>
      <c r="D2488" s="114"/>
      <c r="E2488" s="281"/>
      <c r="F2488" s="389"/>
      <c r="G2488" s="281"/>
      <c r="H2488" s="351"/>
    </row>
    <row r="2489" spans="1:8" s="21" customFormat="1" ht="21" x14ac:dyDescent="0.35">
      <c r="A2489" s="272"/>
      <c r="B2489" s="273"/>
      <c r="C2489" s="274"/>
      <c r="D2489" s="114"/>
      <c r="E2489" s="832">
        <f>E2482-G2482</f>
        <v>2</v>
      </c>
      <c r="F2489" s="833"/>
      <c r="G2489" s="833"/>
      <c r="H2489" s="351"/>
    </row>
    <row r="2490" spans="1:8" s="21" customFormat="1" x14ac:dyDescent="0.25">
      <c r="A2490" s="272"/>
      <c r="B2490" s="273"/>
      <c r="C2490" s="274"/>
      <c r="D2490" s="114"/>
      <c r="E2490" s="281"/>
      <c r="F2490" s="389"/>
      <c r="G2490" s="281"/>
      <c r="H2490" s="351"/>
    </row>
    <row r="2491" spans="1:8" s="21" customFormat="1" ht="18.75" x14ac:dyDescent="0.3">
      <c r="A2491" s="272"/>
      <c r="B2491" s="273"/>
      <c r="C2491" s="274"/>
      <c r="D2491" s="114"/>
      <c r="E2491" s="845" t="s">
        <v>2573</v>
      </c>
      <c r="F2491" s="845"/>
      <c r="G2491" s="845"/>
      <c r="H2491" s="351"/>
    </row>
    <row r="2492" spans="1:8" s="21" customFormat="1" x14ac:dyDescent="0.25">
      <c r="A2492" s="272"/>
      <c r="B2492" s="273"/>
      <c r="C2492" s="274"/>
      <c r="D2492" s="114"/>
      <c r="E2492" s="281"/>
      <c r="F2492" s="389"/>
      <c r="G2492" s="281"/>
      <c r="H2492" s="351"/>
    </row>
    <row r="2493" spans="1:8" s="21" customFormat="1" x14ac:dyDescent="0.25">
      <c r="A2493" s="272"/>
      <c r="B2493" s="273"/>
      <c r="C2493" s="274"/>
      <c r="D2493" s="114"/>
      <c r="E2493" s="281"/>
      <c r="F2493" s="389"/>
      <c r="G2493" s="281"/>
      <c r="H2493" s="351"/>
    </row>
    <row r="2494" spans="1:8" s="21" customFormat="1" x14ac:dyDescent="0.25">
      <c r="A2494" s="272"/>
      <c r="B2494" s="273"/>
      <c r="C2494" s="274"/>
      <c r="D2494" s="114"/>
      <c r="E2494" s="281"/>
      <c r="F2494" s="389"/>
      <c r="G2494" s="281"/>
      <c r="H2494" s="351"/>
    </row>
  </sheetData>
  <sortState ref="M3:U2476">
    <sortCondition ref="P3:P2476"/>
  </sortState>
  <mergeCells count="3">
    <mergeCell ref="A1:F1"/>
    <mergeCell ref="E2489:G2489"/>
    <mergeCell ref="E2491:G2491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K3062"/>
  <sheetViews>
    <sheetView topLeftCell="A2769" workbookViewId="0">
      <selection activeCell="F2788" sqref="F2788"/>
    </sheetView>
  </sheetViews>
  <sheetFormatPr baseColWidth="10" defaultRowHeight="15" x14ac:dyDescent="0.25"/>
  <cols>
    <col min="1" max="1" width="11.28515625" style="266" customWidth="1"/>
    <col min="2" max="2" width="9.28515625" style="78" customWidth="1"/>
    <col min="3" max="3" width="5.5703125" style="267" customWidth="1"/>
    <col min="4" max="4" width="30.85546875" style="21" customWidth="1"/>
    <col min="5" max="5" width="14.7109375" style="285" customWidth="1"/>
    <col min="6" max="6" width="24.5703125" style="390" customWidth="1"/>
    <col min="7" max="7" width="26.7109375" style="285" bestFit="1" customWidth="1"/>
    <col min="8" max="8" width="15.28515625" style="33" customWidth="1"/>
    <col min="9" max="9" width="11.42578125" style="21"/>
    <col min="10" max="11" width="11.42578125" style="28"/>
    <col min="12" max="16384" width="11.42578125" style="21"/>
  </cols>
  <sheetData>
    <row r="1" spans="1:11" ht="18.75" x14ac:dyDescent="0.3">
      <c r="A1" s="844" t="s">
        <v>6788</v>
      </c>
      <c r="B1" s="844"/>
      <c r="C1" s="844"/>
      <c r="D1" s="844"/>
      <c r="E1" s="844"/>
      <c r="F1" s="844"/>
      <c r="G1" s="177"/>
      <c r="H1" s="339"/>
    </row>
    <row r="2" spans="1:11" ht="35.25" thickBot="1" x14ac:dyDescent="0.35">
      <c r="A2" s="179" t="s">
        <v>1</v>
      </c>
      <c r="B2" s="180" t="s">
        <v>2</v>
      </c>
      <c r="C2" s="181"/>
      <c r="D2" s="182" t="s">
        <v>1128</v>
      </c>
      <c r="E2" s="340" t="s">
        <v>4</v>
      </c>
      <c r="F2" s="366" t="s">
        <v>5</v>
      </c>
      <c r="G2" s="396" t="s">
        <v>6</v>
      </c>
      <c r="H2" s="341" t="s">
        <v>7</v>
      </c>
    </row>
    <row r="3" spans="1:11" ht="15.75" thickTop="1" x14ac:dyDescent="0.25">
      <c r="A3" s="187">
        <v>41974</v>
      </c>
      <c r="B3" s="200">
        <v>4871</v>
      </c>
      <c r="C3" s="322" t="s">
        <v>6789</v>
      </c>
      <c r="D3" s="308" t="s">
        <v>28</v>
      </c>
      <c r="E3" s="199">
        <v>14534.3</v>
      </c>
      <c r="F3" s="506">
        <v>41974</v>
      </c>
      <c r="G3" s="674">
        <v>14534.3</v>
      </c>
      <c r="H3" s="260">
        <f>E3-G3</f>
        <v>0</v>
      </c>
      <c r="I3" s="190" t="s">
        <v>4992</v>
      </c>
    </row>
    <row r="4" spans="1:11" x14ac:dyDescent="0.25">
      <c r="A4" s="192">
        <v>41974</v>
      </c>
      <c r="B4" s="254">
        <v>4872</v>
      </c>
      <c r="C4" s="322" t="s">
        <v>6789</v>
      </c>
      <c r="D4" s="308" t="s">
        <v>4918</v>
      </c>
      <c r="E4" s="309">
        <v>73231.600000000006</v>
      </c>
      <c r="F4" s="256">
        <v>41977</v>
      </c>
      <c r="G4" s="229">
        <v>73231.600000000006</v>
      </c>
      <c r="H4" s="77">
        <f>E4-G4</f>
        <v>0</v>
      </c>
      <c r="I4" s="190" t="s">
        <v>4992</v>
      </c>
    </row>
    <row r="5" spans="1:11" x14ac:dyDescent="0.25">
      <c r="A5" s="187">
        <v>41974</v>
      </c>
      <c r="B5" s="254">
        <v>4873</v>
      </c>
      <c r="C5" s="322" t="s">
        <v>6789</v>
      </c>
      <c r="D5" s="308" t="s">
        <v>6790</v>
      </c>
      <c r="E5" s="309">
        <v>6258.8</v>
      </c>
      <c r="F5" s="256">
        <v>41974</v>
      </c>
      <c r="G5" s="229">
        <v>6258.8</v>
      </c>
      <c r="H5" s="77">
        <f t="shared" ref="H5:H68" si="0">E5-G5</f>
        <v>0</v>
      </c>
      <c r="I5" s="190" t="s">
        <v>4997</v>
      </c>
    </row>
    <row r="6" spans="1:11" x14ac:dyDescent="0.25">
      <c r="A6" s="192">
        <v>41974</v>
      </c>
      <c r="B6" s="254">
        <v>4874</v>
      </c>
      <c r="C6" s="322" t="s">
        <v>6789</v>
      </c>
      <c r="D6" s="308" t="s">
        <v>2540</v>
      </c>
      <c r="E6" s="309">
        <v>4602.8</v>
      </c>
      <c r="F6" s="256">
        <v>41974</v>
      </c>
      <c r="G6" s="229">
        <v>4602.8</v>
      </c>
      <c r="H6" s="77">
        <f t="shared" si="0"/>
        <v>0</v>
      </c>
      <c r="I6" s="190" t="s">
        <v>4997</v>
      </c>
    </row>
    <row r="7" spans="1:11" x14ac:dyDescent="0.25">
      <c r="A7" s="187">
        <v>41974</v>
      </c>
      <c r="B7" s="254">
        <v>4875</v>
      </c>
      <c r="C7" s="322" t="s">
        <v>6789</v>
      </c>
      <c r="D7" s="308" t="s">
        <v>4921</v>
      </c>
      <c r="E7" s="309">
        <v>29520</v>
      </c>
      <c r="F7" s="256">
        <v>41979</v>
      </c>
      <c r="G7" s="229">
        <v>29520</v>
      </c>
      <c r="H7" s="77">
        <f t="shared" si="0"/>
        <v>0</v>
      </c>
      <c r="I7" s="190" t="s">
        <v>4992</v>
      </c>
    </row>
    <row r="8" spans="1:11" x14ac:dyDescent="0.25">
      <c r="A8" s="192">
        <v>41974</v>
      </c>
      <c r="B8" s="254">
        <v>4876</v>
      </c>
      <c r="C8" s="322" t="s">
        <v>6789</v>
      </c>
      <c r="D8" s="308" t="s">
        <v>2540</v>
      </c>
      <c r="E8" s="309">
        <v>3241</v>
      </c>
      <c r="F8" s="256">
        <v>41974</v>
      </c>
      <c r="G8" s="229">
        <v>3241</v>
      </c>
      <c r="H8" s="77">
        <f t="shared" si="0"/>
        <v>0</v>
      </c>
      <c r="I8" s="190" t="s">
        <v>4997</v>
      </c>
    </row>
    <row r="9" spans="1:11" x14ac:dyDescent="0.25">
      <c r="A9" s="187">
        <v>41974</v>
      </c>
      <c r="B9" s="254">
        <v>4877</v>
      </c>
      <c r="C9" s="322" t="s">
        <v>6789</v>
      </c>
      <c r="D9" s="308" t="s">
        <v>4915</v>
      </c>
      <c r="E9" s="309">
        <v>30030</v>
      </c>
      <c r="F9" s="256">
        <v>41974</v>
      </c>
      <c r="G9" s="229">
        <v>30030</v>
      </c>
      <c r="H9" s="77">
        <f t="shared" si="0"/>
        <v>0</v>
      </c>
      <c r="I9" s="190" t="s">
        <v>4971</v>
      </c>
    </row>
    <row r="10" spans="1:11" x14ac:dyDescent="0.25">
      <c r="A10" s="192">
        <v>41974</v>
      </c>
      <c r="B10" s="254">
        <v>4878</v>
      </c>
      <c r="C10" s="322" t="s">
        <v>6789</v>
      </c>
      <c r="D10" s="308" t="s">
        <v>4826</v>
      </c>
      <c r="E10" s="309">
        <v>3578.9</v>
      </c>
      <c r="F10" s="256">
        <v>41974</v>
      </c>
      <c r="G10" s="229">
        <v>3578.9</v>
      </c>
      <c r="H10" s="77">
        <f t="shared" si="0"/>
        <v>0</v>
      </c>
      <c r="I10" s="190" t="s">
        <v>4992</v>
      </c>
    </row>
    <row r="11" spans="1:11" x14ac:dyDescent="0.25">
      <c r="A11" s="187">
        <v>41974</v>
      </c>
      <c r="B11" s="254">
        <v>4879</v>
      </c>
      <c r="C11" s="322" t="s">
        <v>6789</v>
      </c>
      <c r="D11" s="308" t="s">
        <v>3366</v>
      </c>
      <c r="E11" s="309">
        <v>1812</v>
      </c>
      <c r="F11" s="256">
        <v>41974</v>
      </c>
      <c r="G11" s="229">
        <v>1812</v>
      </c>
      <c r="H11" s="77">
        <f t="shared" si="0"/>
        <v>0</v>
      </c>
      <c r="I11" s="190" t="s">
        <v>5010</v>
      </c>
    </row>
    <row r="12" spans="1:11" x14ac:dyDescent="0.25">
      <c r="A12" s="192">
        <v>41974</v>
      </c>
      <c r="B12" s="254">
        <v>4880</v>
      </c>
      <c r="C12" s="322" t="s">
        <v>6789</v>
      </c>
      <c r="D12" s="308" t="s">
        <v>501</v>
      </c>
      <c r="E12" s="309">
        <v>4331.5</v>
      </c>
      <c r="F12" s="256">
        <v>41974</v>
      </c>
      <c r="G12" s="229">
        <v>4331.5</v>
      </c>
      <c r="H12" s="77">
        <f t="shared" si="0"/>
        <v>0</v>
      </c>
      <c r="I12" s="190" t="s">
        <v>4992</v>
      </c>
    </row>
    <row r="13" spans="1:11" x14ac:dyDescent="0.25">
      <c r="A13" s="187">
        <v>41974</v>
      </c>
      <c r="B13" s="254">
        <v>4881</v>
      </c>
      <c r="C13" s="322" t="s">
        <v>6789</v>
      </c>
      <c r="D13" s="308" t="s">
        <v>47</v>
      </c>
      <c r="E13" s="309">
        <v>2544</v>
      </c>
      <c r="F13" s="256">
        <v>41974</v>
      </c>
      <c r="G13" s="229">
        <v>2544</v>
      </c>
      <c r="H13" s="77">
        <f t="shared" si="0"/>
        <v>0</v>
      </c>
      <c r="I13" s="190" t="s">
        <v>5251</v>
      </c>
      <c r="K13" s="33"/>
    </row>
    <row r="14" spans="1:11" x14ac:dyDescent="0.25">
      <c r="A14" s="192">
        <v>41974</v>
      </c>
      <c r="B14" s="254">
        <v>4882</v>
      </c>
      <c r="C14" s="322" t="s">
        <v>6789</v>
      </c>
      <c r="D14" s="308" t="s">
        <v>6791</v>
      </c>
      <c r="E14" s="309">
        <v>14250</v>
      </c>
      <c r="F14" s="256">
        <v>41974</v>
      </c>
      <c r="G14" s="229">
        <v>14250</v>
      </c>
      <c r="H14" s="77">
        <f t="shared" si="0"/>
        <v>0</v>
      </c>
      <c r="I14" s="190" t="s">
        <v>5000</v>
      </c>
    </row>
    <row r="15" spans="1:11" x14ac:dyDescent="0.25">
      <c r="A15" s="187">
        <v>41974</v>
      </c>
      <c r="B15" s="254">
        <v>4883</v>
      </c>
      <c r="C15" s="322" t="s">
        <v>6789</v>
      </c>
      <c r="D15" s="308" t="s">
        <v>29</v>
      </c>
      <c r="E15" s="309">
        <v>2404.8000000000002</v>
      </c>
      <c r="F15" s="256">
        <v>41974</v>
      </c>
      <c r="G15" s="229">
        <v>2404</v>
      </c>
      <c r="H15" s="77">
        <f t="shared" si="0"/>
        <v>0.8000000000001819</v>
      </c>
      <c r="I15" s="190" t="s">
        <v>5251</v>
      </c>
    </row>
    <row r="16" spans="1:11" x14ac:dyDescent="0.25">
      <c r="A16" s="192">
        <v>41974</v>
      </c>
      <c r="B16" s="254">
        <v>4884</v>
      </c>
      <c r="C16" s="322" t="s">
        <v>6789</v>
      </c>
      <c r="D16" s="308" t="s">
        <v>338</v>
      </c>
      <c r="E16" s="309">
        <v>378</v>
      </c>
      <c r="F16" s="256">
        <v>41974</v>
      </c>
      <c r="G16" s="229">
        <v>378</v>
      </c>
      <c r="H16" s="77">
        <f t="shared" si="0"/>
        <v>0</v>
      </c>
      <c r="I16" s="190" t="s">
        <v>5251</v>
      </c>
    </row>
    <row r="17" spans="1:11" x14ac:dyDescent="0.25">
      <c r="A17" s="187">
        <v>41974</v>
      </c>
      <c r="B17" s="254">
        <v>4885</v>
      </c>
      <c r="C17" s="322" t="s">
        <v>6789</v>
      </c>
      <c r="D17" s="308" t="s">
        <v>4652</v>
      </c>
      <c r="E17" s="309">
        <v>1489.5</v>
      </c>
      <c r="F17" s="256">
        <v>41974</v>
      </c>
      <c r="G17" s="229">
        <v>1489.5</v>
      </c>
      <c r="H17" s="77">
        <f t="shared" si="0"/>
        <v>0</v>
      </c>
      <c r="I17" s="190" t="s">
        <v>5251</v>
      </c>
    </row>
    <row r="18" spans="1:11" x14ac:dyDescent="0.25">
      <c r="A18" s="192">
        <v>41974</v>
      </c>
      <c r="B18" s="254">
        <v>4886</v>
      </c>
      <c r="C18" s="322" t="s">
        <v>6789</v>
      </c>
      <c r="D18" s="308" t="s">
        <v>124</v>
      </c>
      <c r="E18" s="309">
        <v>4695.6000000000004</v>
      </c>
      <c r="F18" s="256">
        <v>41974</v>
      </c>
      <c r="G18" s="229">
        <v>4695.6000000000004</v>
      </c>
      <c r="H18" s="77">
        <f t="shared" si="0"/>
        <v>0</v>
      </c>
      <c r="I18" s="190" t="s">
        <v>5251</v>
      </c>
    </row>
    <row r="19" spans="1:11" x14ac:dyDescent="0.25">
      <c r="A19" s="187">
        <v>41974</v>
      </c>
      <c r="B19" s="254">
        <v>4887</v>
      </c>
      <c r="C19" s="322" t="s">
        <v>6789</v>
      </c>
      <c r="D19" s="295" t="s">
        <v>53</v>
      </c>
      <c r="E19" s="296">
        <v>0</v>
      </c>
      <c r="F19" s="256"/>
      <c r="G19" s="229"/>
      <c r="H19" s="77">
        <f t="shared" si="0"/>
        <v>0</v>
      </c>
      <c r="I19" s="190" t="s">
        <v>3076</v>
      </c>
    </row>
    <row r="20" spans="1:11" x14ac:dyDescent="0.25">
      <c r="A20" s="192">
        <v>41974</v>
      </c>
      <c r="B20" s="254">
        <v>4888</v>
      </c>
      <c r="C20" s="322" t="s">
        <v>6789</v>
      </c>
      <c r="D20" s="308" t="s">
        <v>4649</v>
      </c>
      <c r="E20" s="309">
        <v>10622.2</v>
      </c>
      <c r="F20" s="256">
        <v>41974</v>
      </c>
      <c r="G20" s="229">
        <v>10622.2</v>
      </c>
      <c r="H20" s="77">
        <f t="shared" si="0"/>
        <v>0</v>
      </c>
      <c r="I20" s="190" t="s">
        <v>4992</v>
      </c>
    </row>
    <row r="21" spans="1:11" x14ac:dyDescent="0.25">
      <c r="A21" s="187">
        <v>41974</v>
      </c>
      <c r="B21" s="254">
        <v>4889</v>
      </c>
      <c r="C21" s="322" t="s">
        <v>6789</v>
      </c>
      <c r="D21" s="308" t="s">
        <v>35</v>
      </c>
      <c r="E21" s="309">
        <v>4753.6000000000004</v>
      </c>
      <c r="F21" s="256">
        <v>41974</v>
      </c>
      <c r="G21" s="229">
        <v>4753.6000000000004</v>
      </c>
      <c r="H21" s="77">
        <f t="shared" si="0"/>
        <v>0</v>
      </c>
      <c r="I21" s="190" t="s">
        <v>5251</v>
      </c>
    </row>
    <row r="22" spans="1:11" x14ac:dyDescent="0.25">
      <c r="A22" s="192">
        <v>41974</v>
      </c>
      <c r="B22" s="254">
        <v>4890</v>
      </c>
      <c r="C22" s="322" t="s">
        <v>6789</v>
      </c>
      <c r="D22" s="308" t="s">
        <v>4948</v>
      </c>
      <c r="E22" s="309">
        <v>1183.2</v>
      </c>
      <c r="F22" s="256">
        <v>41974</v>
      </c>
      <c r="G22" s="229">
        <v>1183.2</v>
      </c>
      <c r="H22" s="77">
        <f t="shared" si="0"/>
        <v>0</v>
      </c>
      <c r="I22" s="190" t="s">
        <v>4992</v>
      </c>
    </row>
    <row r="23" spans="1:11" x14ac:dyDescent="0.25">
      <c r="A23" s="187">
        <v>41974</v>
      </c>
      <c r="B23" s="254">
        <v>4891</v>
      </c>
      <c r="C23" s="322" t="s">
        <v>6789</v>
      </c>
      <c r="D23" s="308" t="s">
        <v>6196</v>
      </c>
      <c r="E23" s="309">
        <v>1260</v>
      </c>
      <c r="F23" s="256">
        <v>41984</v>
      </c>
      <c r="G23" s="229">
        <v>1260</v>
      </c>
      <c r="H23" s="77">
        <f t="shared" si="0"/>
        <v>0</v>
      </c>
      <c r="I23" s="190" t="s">
        <v>5251</v>
      </c>
    </row>
    <row r="24" spans="1:11" x14ac:dyDescent="0.25">
      <c r="A24" s="192">
        <v>41974</v>
      </c>
      <c r="B24" s="254">
        <v>4892</v>
      </c>
      <c r="C24" s="322" t="s">
        <v>6789</v>
      </c>
      <c r="D24" s="308" t="s">
        <v>6616</v>
      </c>
      <c r="E24" s="309">
        <v>1260</v>
      </c>
      <c r="F24" s="256">
        <v>41984</v>
      </c>
      <c r="G24" s="229">
        <v>1260</v>
      </c>
      <c r="H24" s="77">
        <f t="shared" si="0"/>
        <v>0</v>
      </c>
      <c r="I24" s="190" t="s">
        <v>5251</v>
      </c>
    </row>
    <row r="25" spans="1:11" x14ac:dyDescent="0.25">
      <c r="A25" s="187">
        <v>41974</v>
      </c>
      <c r="B25" s="254">
        <v>4893</v>
      </c>
      <c r="C25" s="322" t="s">
        <v>6789</v>
      </c>
      <c r="D25" s="576" t="s">
        <v>4257</v>
      </c>
      <c r="E25" s="309">
        <v>20053.2</v>
      </c>
      <c r="F25" s="256">
        <v>41974</v>
      </c>
      <c r="G25" s="229">
        <v>20053.2</v>
      </c>
      <c r="H25" s="77">
        <f t="shared" si="0"/>
        <v>0</v>
      </c>
      <c r="I25" s="190" t="s">
        <v>4992</v>
      </c>
    </row>
    <row r="26" spans="1:11" x14ac:dyDescent="0.25">
      <c r="A26" s="192">
        <v>41974</v>
      </c>
      <c r="B26" s="254">
        <v>4894</v>
      </c>
      <c r="C26" s="322" t="s">
        <v>6789</v>
      </c>
      <c r="D26" s="295" t="s">
        <v>53</v>
      </c>
      <c r="E26" s="296">
        <v>0</v>
      </c>
      <c r="F26" s="256"/>
      <c r="G26" s="229"/>
      <c r="H26" s="77">
        <f t="shared" si="0"/>
        <v>0</v>
      </c>
      <c r="I26" s="190" t="s">
        <v>3076</v>
      </c>
    </row>
    <row r="27" spans="1:11" x14ac:dyDescent="0.25">
      <c r="A27" s="187">
        <v>41974</v>
      </c>
      <c r="B27" s="254">
        <v>4895</v>
      </c>
      <c r="C27" s="322" t="s">
        <v>6789</v>
      </c>
      <c r="D27" s="308" t="s">
        <v>54</v>
      </c>
      <c r="E27" s="309">
        <v>2546</v>
      </c>
      <c r="F27" s="256">
        <v>41974</v>
      </c>
      <c r="G27" s="229">
        <v>2546</v>
      </c>
      <c r="H27" s="77">
        <f t="shared" si="0"/>
        <v>0</v>
      </c>
      <c r="I27" s="190" t="s">
        <v>5251</v>
      </c>
    </row>
    <row r="28" spans="1:11" x14ac:dyDescent="0.25">
      <c r="A28" s="192">
        <v>41974</v>
      </c>
      <c r="B28" s="254">
        <v>4896</v>
      </c>
      <c r="C28" s="322" t="s">
        <v>6789</v>
      </c>
      <c r="D28" s="308" t="s">
        <v>22</v>
      </c>
      <c r="E28" s="309">
        <v>1608</v>
      </c>
      <c r="F28" s="256">
        <v>41974</v>
      </c>
      <c r="G28" s="229">
        <v>1608</v>
      </c>
      <c r="H28" s="77">
        <f t="shared" si="0"/>
        <v>0</v>
      </c>
      <c r="I28" s="190" t="s">
        <v>4992</v>
      </c>
    </row>
    <row r="29" spans="1:11" x14ac:dyDescent="0.25">
      <c r="A29" s="187">
        <v>41974</v>
      </c>
      <c r="B29" s="254">
        <v>4897</v>
      </c>
      <c r="C29" s="322" t="s">
        <v>6789</v>
      </c>
      <c r="D29" s="308" t="s">
        <v>123</v>
      </c>
      <c r="E29" s="309">
        <v>5202.5</v>
      </c>
      <c r="F29" s="256">
        <v>41975</v>
      </c>
      <c r="G29" s="229">
        <v>5202.5</v>
      </c>
      <c r="H29" s="77">
        <f t="shared" si="0"/>
        <v>0</v>
      </c>
      <c r="I29" s="190" t="s">
        <v>4992</v>
      </c>
    </row>
    <row r="30" spans="1:11" x14ac:dyDescent="0.25">
      <c r="A30" s="192">
        <v>41974</v>
      </c>
      <c r="B30" s="254">
        <v>4898</v>
      </c>
      <c r="C30" s="322" t="s">
        <v>6789</v>
      </c>
      <c r="D30" s="308" t="s">
        <v>25</v>
      </c>
      <c r="E30" s="309">
        <v>6392.4</v>
      </c>
      <c r="F30" s="256">
        <v>41974</v>
      </c>
      <c r="G30" s="229">
        <v>6392.4</v>
      </c>
      <c r="H30" s="77">
        <f t="shared" si="0"/>
        <v>0</v>
      </c>
      <c r="I30" s="190" t="s">
        <v>5000</v>
      </c>
    </row>
    <row r="31" spans="1:11" x14ac:dyDescent="0.25">
      <c r="A31" s="187">
        <v>41974</v>
      </c>
      <c r="B31" s="254">
        <v>4899</v>
      </c>
      <c r="C31" s="322" t="s">
        <v>6789</v>
      </c>
      <c r="D31" s="295" t="s">
        <v>53</v>
      </c>
      <c r="E31" s="296">
        <v>0</v>
      </c>
      <c r="F31" s="256"/>
      <c r="G31" s="229"/>
      <c r="H31" s="77">
        <f t="shared" si="0"/>
        <v>0</v>
      </c>
      <c r="I31" s="190" t="s">
        <v>3076</v>
      </c>
      <c r="K31" s="33"/>
    </row>
    <row r="32" spans="1:11" x14ac:dyDescent="0.25">
      <c r="A32" s="192">
        <v>41974</v>
      </c>
      <c r="B32" s="254">
        <v>4900</v>
      </c>
      <c r="C32" s="322" t="s">
        <v>6789</v>
      </c>
      <c r="D32" s="308" t="s">
        <v>2582</v>
      </c>
      <c r="E32" s="309">
        <v>7659.6</v>
      </c>
      <c r="F32" s="256">
        <v>41974</v>
      </c>
      <c r="G32" s="229">
        <v>7659.6</v>
      </c>
      <c r="H32" s="77">
        <f t="shared" si="0"/>
        <v>0</v>
      </c>
      <c r="I32" s="190" t="s">
        <v>5000</v>
      </c>
    </row>
    <row r="33" spans="1:11" x14ac:dyDescent="0.25">
      <c r="A33" s="187">
        <v>41974</v>
      </c>
      <c r="B33" s="254">
        <v>4901</v>
      </c>
      <c r="C33" s="322" t="s">
        <v>6789</v>
      </c>
      <c r="D33" s="308" t="s">
        <v>1202</v>
      </c>
      <c r="E33" s="309">
        <v>420</v>
      </c>
      <c r="F33" s="256">
        <v>41974</v>
      </c>
      <c r="G33" s="229">
        <v>420</v>
      </c>
      <c r="H33" s="77">
        <f t="shared" si="0"/>
        <v>0</v>
      </c>
      <c r="I33" s="190" t="s">
        <v>5251</v>
      </c>
    </row>
    <row r="34" spans="1:11" x14ac:dyDescent="0.25">
      <c r="A34" s="192">
        <v>41974</v>
      </c>
      <c r="B34" s="254">
        <v>4902</v>
      </c>
      <c r="C34" s="322" t="s">
        <v>6789</v>
      </c>
      <c r="D34" s="308" t="s">
        <v>287</v>
      </c>
      <c r="E34" s="309">
        <v>2152.8000000000002</v>
      </c>
      <c r="F34" s="256">
        <v>41974</v>
      </c>
      <c r="G34" s="229">
        <v>2152.8000000000002</v>
      </c>
      <c r="H34" s="77">
        <f t="shared" si="0"/>
        <v>0</v>
      </c>
      <c r="I34" s="190" t="s">
        <v>5251</v>
      </c>
    </row>
    <row r="35" spans="1:11" x14ac:dyDescent="0.25">
      <c r="A35" s="187">
        <v>41974</v>
      </c>
      <c r="B35" s="254">
        <v>4903</v>
      </c>
      <c r="C35" s="322" t="s">
        <v>6789</v>
      </c>
      <c r="D35" s="308" t="s">
        <v>2183</v>
      </c>
      <c r="E35" s="309">
        <v>1320</v>
      </c>
      <c r="F35" s="256">
        <v>41974</v>
      </c>
      <c r="G35" s="229">
        <v>1320</v>
      </c>
      <c r="H35" s="77">
        <f t="shared" si="0"/>
        <v>0</v>
      </c>
      <c r="I35" s="190" t="s">
        <v>5251</v>
      </c>
    </row>
    <row r="36" spans="1:11" x14ac:dyDescent="0.25">
      <c r="A36" s="192">
        <v>41974</v>
      </c>
      <c r="B36" s="254">
        <v>4904</v>
      </c>
      <c r="C36" s="322" t="s">
        <v>6789</v>
      </c>
      <c r="D36" s="308" t="s">
        <v>6792</v>
      </c>
      <c r="E36" s="309">
        <v>660</v>
      </c>
      <c r="F36" s="256">
        <v>41974</v>
      </c>
      <c r="G36" s="229">
        <v>660</v>
      </c>
      <c r="H36" s="77">
        <f t="shared" si="0"/>
        <v>0</v>
      </c>
      <c r="I36" s="190" t="s">
        <v>5251</v>
      </c>
    </row>
    <row r="37" spans="1:11" x14ac:dyDescent="0.25">
      <c r="A37" s="187">
        <v>41974</v>
      </c>
      <c r="B37" s="254">
        <v>4905</v>
      </c>
      <c r="C37" s="322" t="s">
        <v>6789</v>
      </c>
      <c r="D37" s="308" t="s">
        <v>4938</v>
      </c>
      <c r="E37" s="309">
        <v>4555.8</v>
      </c>
      <c r="F37" s="256">
        <v>41974</v>
      </c>
      <c r="G37" s="229">
        <v>4555.8</v>
      </c>
      <c r="H37" s="77">
        <f t="shared" si="0"/>
        <v>0</v>
      </c>
      <c r="I37" s="190" t="s">
        <v>6793</v>
      </c>
    </row>
    <row r="38" spans="1:11" x14ac:dyDescent="0.25">
      <c r="A38" s="192">
        <v>41974</v>
      </c>
      <c r="B38" s="254">
        <v>4906</v>
      </c>
      <c r="C38" s="322" t="s">
        <v>6789</v>
      </c>
      <c r="D38" s="308" t="s">
        <v>6120</v>
      </c>
      <c r="E38" s="309">
        <v>5040</v>
      </c>
      <c r="F38" s="256">
        <v>41984</v>
      </c>
      <c r="G38" s="229">
        <v>5040</v>
      </c>
      <c r="H38" s="77">
        <f t="shared" si="0"/>
        <v>0</v>
      </c>
      <c r="I38" s="190" t="s">
        <v>6794</v>
      </c>
      <c r="K38" s="33"/>
    </row>
    <row r="39" spans="1:11" x14ac:dyDescent="0.25">
      <c r="A39" s="187">
        <v>41974</v>
      </c>
      <c r="B39" s="254">
        <v>4907</v>
      </c>
      <c r="C39" s="322" t="s">
        <v>6789</v>
      </c>
      <c r="D39" s="308" t="s">
        <v>149</v>
      </c>
      <c r="E39" s="309">
        <v>15675.2</v>
      </c>
      <c r="F39" s="256">
        <v>41975</v>
      </c>
      <c r="G39" s="229">
        <v>15675.2</v>
      </c>
      <c r="H39" s="77">
        <f t="shared" si="0"/>
        <v>0</v>
      </c>
      <c r="I39" s="190" t="s">
        <v>6049</v>
      </c>
    </row>
    <row r="40" spans="1:11" x14ac:dyDescent="0.25">
      <c r="A40" s="192">
        <v>41974</v>
      </c>
      <c r="B40" s="254">
        <v>4908</v>
      </c>
      <c r="C40" s="322" t="s">
        <v>6789</v>
      </c>
      <c r="D40" s="308" t="s">
        <v>4257</v>
      </c>
      <c r="E40" s="309">
        <v>10855</v>
      </c>
      <c r="F40" s="256">
        <v>41974</v>
      </c>
      <c r="G40" s="229">
        <v>10855</v>
      </c>
      <c r="H40" s="77">
        <f t="shared" si="0"/>
        <v>0</v>
      </c>
      <c r="I40" s="190" t="s">
        <v>6794</v>
      </c>
    </row>
    <row r="41" spans="1:11" x14ac:dyDescent="0.25">
      <c r="A41" s="187">
        <v>41974</v>
      </c>
      <c r="B41" s="254">
        <v>4909</v>
      </c>
      <c r="C41" s="322" t="s">
        <v>6789</v>
      </c>
      <c r="D41" s="308" t="s">
        <v>4667</v>
      </c>
      <c r="E41" s="309">
        <v>3042.8</v>
      </c>
      <c r="F41" s="256">
        <v>41975</v>
      </c>
      <c r="G41" s="229">
        <v>3042.8</v>
      </c>
      <c r="H41" s="77">
        <f t="shared" si="0"/>
        <v>0</v>
      </c>
      <c r="I41" s="190" t="s">
        <v>6049</v>
      </c>
    </row>
    <row r="42" spans="1:11" x14ac:dyDescent="0.25">
      <c r="A42" s="192">
        <v>41974</v>
      </c>
      <c r="B42" s="254">
        <v>4910</v>
      </c>
      <c r="C42" s="322" t="s">
        <v>6789</v>
      </c>
      <c r="D42" s="308" t="s">
        <v>855</v>
      </c>
      <c r="E42" s="309">
        <v>8760.2000000000007</v>
      </c>
      <c r="F42" s="256">
        <v>41975</v>
      </c>
      <c r="G42" s="229">
        <v>8760.2000000000007</v>
      </c>
      <c r="H42" s="77">
        <f t="shared" si="0"/>
        <v>0</v>
      </c>
      <c r="I42" s="190" t="s">
        <v>6049</v>
      </c>
    </row>
    <row r="43" spans="1:11" x14ac:dyDescent="0.25">
      <c r="A43" s="187">
        <v>41974</v>
      </c>
      <c r="B43" s="254">
        <v>4911</v>
      </c>
      <c r="C43" s="322" t="s">
        <v>6789</v>
      </c>
      <c r="D43" s="308" t="s">
        <v>346</v>
      </c>
      <c r="E43" s="309">
        <v>4316.8</v>
      </c>
      <c r="F43" s="256">
        <v>41975</v>
      </c>
      <c r="G43" s="229">
        <v>4316.8</v>
      </c>
      <c r="H43" s="77">
        <f t="shared" si="0"/>
        <v>0</v>
      </c>
      <c r="I43" s="190" t="s">
        <v>6049</v>
      </c>
    </row>
    <row r="44" spans="1:11" x14ac:dyDescent="0.25">
      <c r="A44" s="192">
        <v>41974</v>
      </c>
      <c r="B44" s="254">
        <v>4912</v>
      </c>
      <c r="C44" s="322" t="s">
        <v>6789</v>
      </c>
      <c r="D44" s="308" t="s">
        <v>4843</v>
      </c>
      <c r="E44" s="309">
        <v>1602.7</v>
      </c>
      <c r="F44" s="256">
        <v>41975</v>
      </c>
      <c r="G44" s="229">
        <v>1602.7</v>
      </c>
      <c r="H44" s="77">
        <f t="shared" si="0"/>
        <v>0</v>
      </c>
      <c r="I44" s="190" t="s">
        <v>4992</v>
      </c>
    </row>
    <row r="45" spans="1:11" x14ac:dyDescent="0.25">
      <c r="A45" s="187">
        <v>41974</v>
      </c>
      <c r="B45" s="254">
        <v>4913</v>
      </c>
      <c r="C45" s="322" t="s">
        <v>6789</v>
      </c>
      <c r="D45" s="308" t="s">
        <v>242</v>
      </c>
      <c r="E45" s="309">
        <v>32092.2</v>
      </c>
      <c r="F45" s="412" t="s">
        <v>6795</v>
      </c>
      <c r="G45" s="229">
        <v>32092.2</v>
      </c>
      <c r="H45" s="77">
        <f t="shared" si="0"/>
        <v>0</v>
      </c>
      <c r="I45" s="190" t="s">
        <v>6049</v>
      </c>
    </row>
    <row r="46" spans="1:11" x14ac:dyDescent="0.25">
      <c r="A46" s="192">
        <v>41974</v>
      </c>
      <c r="B46" s="254">
        <v>4914</v>
      </c>
      <c r="C46" s="322" t="s">
        <v>6789</v>
      </c>
      <c r="D46" s="308" t="s">
        <v>6734</v>
      </c>
      <c r="E46" s="309">
        <v>16263.1</v>
      </c>
      <c r="F46" s="412" t="s">
        <v>6796</v>
      </c>
      <c r="G46" s="229">
        <v>16263.1</v>
      </c>
      <c r="H46" s="77">
        <f t="shared" si="0"/>
        <v>0</v>
      </c>
      <c r="I46" s="190" t="s">
        <v>6049</v>
      </c>
    </row>
    <row r="47" spans="1:11" x14ac:dyDescent="0.25">
      <c r="A47" s="187">
        <v>41974</v>
      </c>
      <c r="B47" s="254">
        <v>4915</v>
      </c>
      <c r="C47" s="322" t="s">
        <v>6789</v>
      </c>
      <c r="D47" s="308" t="s">
        <v>240</v>
      </c>
      <c r="E47" s="309">
        <v>40765.800000000003</v>
      </c>
      <c r="F47" s="412" t="s">
        <v>6797</v>
      </c>
      <c r="G47" s="229">
        <v>40765.800000000003</v>
      </c>
      <c r="H47" s="77">
        <f t="shared" si="0"/>
        <v>0</v>
      </c>
      <c r="I47" s="190" t="s">
        <v>6049</v>
      </c>
    </row>
    <row r="48" spans="1:11" x14ac:dyDescent="0.25">
      <c r="A48" s="192">
        <v>41974</v>
      </c>
      <c r="B48" s="254">
        <v>4916</v>
      </c>
      <c r="C48" s="322" t="s">
        <v>6789</v>
      </c>
      <c r="D48" s="308" t="s">
        <v>6619</v>
      </c>
      <c r="E48" s="309">
        <v>18782</v>
      </c>
      <c r="F48" s="412" t="s">
        <v>6798</v>
      </c>
      <c r="G48" s="229">
        <v>18782</v>
      </c>
      <c r="H48" s="77">
        <f t="shared" si="0"/>
        <v>0</v>
      </c>
      <c r="I48" s="190" t="s">
        <v>6049</v>
      </c>
    </row>
    <row r="49" spans="1:11" x14ac:dyDescent="0.25">
      <c r="A49" s="187">
        <v>41974</v>
      </c>
      <c r="B49" s="254">
        <v>4917</v>
      </c>
      <c r="C49" s="322" t="s">
        <v>6789</v>
      </c>
      <c r="D49" s="308" t="s">
        <v>6799</v>
      </c>
      <c r="E49" s="309">
        <v>5304</v>
      </c>
      <c r="F49" s="256">
        <v>41974</v>
      </c>
      <c r="G49" s="229">
        <v>5304</v>
      </c>
      <c r="H49" s="77">
        <f t="shared" si="0"/>
        <v>0</v>
      </c>
      <c r="I49" s="190" t="s">
        <v>6794</v>
      </c>
      <c r="J49" s="21"/>
      <c r="K49" s="21"/>
    </row>
    <row r="50" spans="1:11" x14ac:dyDescent="0.25">
      <c r="A50" s="192">
        <v>41974</v>
      </c>
      <c r="B50" s="254">
        <v>4918</v>
      </c>
      <c r="C50" s="322" t="s">
        <v>6789</v>
      </c>
      <c r="D50" s="308" t="s">
        <v>245</v>
      </c>
      <c r="E50" s="309">
        <v>18887.599999999999</v>
      </c>
      <c r="F50" s="256">
        <v>41975</v>
      </c>
      <c r="G50" s="229">
        <v>18887.599999999999</v>
      </c>
      <c r="H50" s="77">
        <f t="shared" si="0"/>
        <v>0</v>
      </c>
      <c r="I50" s="190" t="s">
        <v>6049</v>
      </c>
      <c r="J50" s="21"/>
      <c r="K50" s="21"/>
    </row>
    <row r="51" spans="1:11" x14ac:dyDescent="0.25">
      <c r="A51" s="187">
        <v>41974</v>
      </c>
      <c r="B51" s="254">
        <v>4919</v>
      </c>
      <c r="C51" s="322" t="s">
        <v>6789</v>
      </c>
      <c r="D51" s="308" t="s">
        <v>2382</v>
      </c>
      <c r="E51" s="309">
        <v>8017</v>
      </c>
      <c r="F51" s="256">
        <v>41976</v>
      </c>
      <c r="G51" s="229">
        <v>8017</v>
      </c>
      <c r="H51" s="77">
        <f t="shared" si="0"/>
        <v>0</v>
      </c>
      <c r="I51" s="190" t="s">
        <v>6794</v>
      </c>
      <c r="J51" s="21"/>
      <c r="K51" s="21"/>
    </row>
    <row r="52" spans="1:11" x14ac:dyDescent="0.25">
      <c r="A52" s="192">
        <v>41974</v>
      </c>
      <c r="B52" s="254">
        <v>4920</v>
      </c>
      <c r="C52" s="322" t="s">
        <v>6789</v>
      </c>
      <c r="D52" s="308" t="s">
        <v>701</v>
      </c>
      <c r="E52" s="309">
        <v>1943.1</v>
      </c>
      <c r="F52" s="256">
        <v>41974</v>
      </c>
      <c r="G52" s="229">
        <v>1943.1</v>
      </c>
      <c r="H52" s="77">
        <f t="shared" si="0"/>
        <v>0</v>
      </c>
      <c r="I52" s="190" t="s">
        <v>6794</v>
      </c>
      <c r="J52" s="21"/>
      <c r="K52" s="21"/>
    </row>
    <row r="53" spans="1:11" x14ac:dyDescent="0.25">
      <c r="A53" s="187">
        <v>41974</v>
      </c>
      <c r="B53" s="254">
        <v>4921</v>
      </c>
      <c r="C53" s="322" t="s">
        <v>6789</v>
      </c>
      <c r="D53" s="308" t="s">
        <v>52</v>
      </c>
      <c r="E53" s="309">
        <v>2119.1999999999998</v>
      </c>
      <c r="F53" s="256">
        <v>41974</v>
      </c>
      <c r="G53" s="229">
        <v>2119.1999999999998</v>
      </c>
      <c r="H53" s="77">
        <f t="shared" si="0"/>
        <v>0</v>
      </c>
      <c r="I53" s="190" t="s">
        <v>6794</v>
      </c>
      <c r="J53" s="21"/>
      <c r="K53" s="21"/>
    </row>
    <row r="54" spans="1:11" x14ac:dyDescent="0.25">
      <c r="A54" s="192">
        <v>41974</v>
      </c>
      <c r="B54" s="254">
        <v>4922</v>
      </c>
      <c r="C54" s="322" t="s">
        <v>6789</v>
      </c>
      <c r="D54" s="308" t="s">
        <v>4585</v>
      </c>
      <c r="E54" s="309">
        <v>18733.8</v>
      </c>
      <c r="F54" s="256">
        <v>41974</v>
      </c>
      <c r="G54" s="229">
        <v>18733.8</v>
      </c>
      <c r="H54" s="77">
        <f t="shared" si="0"/>
        <v>0</v>
      </c>
      <c r="I54" s="190" t="s">
        <v>6794</v>
      </c>
      <c r="J54" s="21"/>
      <c r="K54" s="21"/>
    </row>
    <row r="55" spans="1:11" x14ac:dyDescent="0.25">
      <c r="A55" s="187">
        <v>41974</v>
      </c>
      <c r="B55" s="254">
        <v>4923</v>
      </c>
      <c r="C55" s="322" t="s">
        <v>6789</v>
      </c>
      <c r="D55" s="308" t="s">
        <v>253</v>
      </c>
      <c r="E55" s="309">
        <v>3100.8</v>
      </c>
      <c r="F55" s="256">
        <v>41977</v>
      </c>
      <c r="G55" s="229">
        <v>3100.8</v>
      </c>
      <c r="H55" s="77">
        <f t="shared" si="0"/>
        <v>0</v>
      </c>
      <c r="I55" s="190" t="s">
        <v>6794</v>
      </c>
      <c r="J55" s="21"/>
      <c r="K55" s="21"/>
    </row>
    <row r="56" spans="1:11" x14ac:dyDescent="0.25">
      <c r="A56" s="192">
        <v>41974</v>
      </c>
      <c r="B56" s="254">
        <v>4924</v>
      </c>
      <c r="C56" s="322" t="s">
        <v>6789</v>
      </c>
      <c r="D56" s="308" t="s">
        <v>3477</v>
      </c>
      <c r="E56" s="309">
        <v>6804.8</v>
      </c>
      <c r="F56" s="256">
        <v>41974</v>
      </c>
      <c r="G56" s="229">
        <v>6804.8</v>
      </c>
      <c r="H56" s="77">
        <f t="shared" si="0"/>
        <v>0</v>
      </c>
      <c r="I56" s="190" t="s">
        <v>6794</v>
      </c>
      <c r="J56" s="21"/>
      <c r="K56" s="21"/>
    </row>
    <row r="57" spans="1:11" x14ac:dyDescent="0.25">
      <c r="A57" s="187">
        <v>41974</v>
      </c>
      <c r="B57" s="254">
        <v>4925</v>
      </c>
      <c r="C57" s="322" t="s">
        <v>6789</v>
      </c>
      <c r="D57" s="308" t="s">
        <v>6800</v>
      </c>
      <c r="E57" s="309">
        <v>22684.6</v>
      </c>
      <c r="F57" s="256">
        <v>41974</v>
      </c>
      <c r="G57" s="229">
        <v>22684.6</v>
      </c>
      <c r="H57" s="77">
        <f t="shared" si="0"/>
        <v>0</v>
      </c>
      <c r="I57" s="190" t="s">
        <v>6794</v>
      </c>
      <c r="J57" s="21"/>
      <c r="K57" s="21"/>
    </row>
    <row r="58" spans="1:11" x14ac:dyDescent="0.25">
      <c r="A58" s="192">
        <v>41974</v>
      </c>
      <c r="B58" s="254">
        <v>4926</v>
      </c>
      <c r="C58" s="322" t="s">
        <v>6789</v>
      </c>
      <c r="D58" s="308" t="s">
        <v>51</v>
      </c>
      <c r="E58" s="309">
        <v>2657.6</v>
      </c>
      <c r="F58" s="256">
        <v>41974</v>
      </c>
      <c r="G58" s="229">
        <v>2657.6</v>
      </c>
      <c r="H58" s="77">
        <f t="shared" si="0"/>
        <v>0</v>
      </c>
      <c r="I58" s="190" t="s">
        <v>6794</v>
      </c>
      <c r="J58" s="21"/>
      <c r="K58" s="21"/>
    </row>
    <row r="59" spans="1:11" x14ac:dyDescent="0.25">
      <c r="A59" s="187">
        <v>41974</v>
      </c>
      <c r="B59" s="254">
        <v>4927</v>
      </c>
      <c r="C59" s="322" t="s">
        <v>6789</v>
      </c>
      <c r="D59" s="308" t="s">
        <v>544</v>
      </c>
      <c r="E59" s="309">
        <v>12696.2</v>
      </c>
      <c r="F59" s="256">
        <v>41975</v>
      </c>
      <c r="G59" s="229">
        <v>12696.2</v>
      </c>
      <c r="H59" s="77">
        <f t="shared" si="0"/>
        <v>0</v>
      </c>
      <c r="I59" s="190" t="s">
        <v>6049</v>
      </c>
      <c r="J59" s="21"/>
      <c r="K59" s="21"/>
    </row>
    <row r="60" spans="1:11" x14ac:dyDescent="0.25">
      <c r="A60" s="192">
        <v>41974</v>
      </c>
      <c r="B60" s="254">
        <v>4928</v>
      </c>
      <c r="C60" s="322" t="s">
        <v>6789</v>
      </c>
      <c r="D60" s="308" t="s">
        <v>494</v>
      </c>
      <c r="E60" s="309">
        <v>5796</v>
      </c>
      <c r="F60" s="256">
        <v>41974</v>
      </c>
      <c r="G60" s="229">
        <v>5796</v>
      </c>
      <c r="H60" s="77">
        <f t="shared" si="0"/>
        <v>0</v>
      </c>
      <c r="I60" s="190" t="s">
        <v>6794</v>
      </c>
      <c r="J60" s="21"/>
      <c r="K60" s="21"/>
    </row>
    <row r="61" spans="1:11" x14ac:dyDescent="0.25">
      <c r="A61" s="187">
        <v>41974</v>
      </c>
      <c r="B61" s="254">
        <v>4929</v>
      </c>
      <c r="C61" s="322" t="s">
        <v>6789</v>
      </c>
      <c r="D61" s="308" t="s">
        <v>429</v>
      </c>
      <c r="E61" s="309">
        <v>3367</v>
      </c>
      <c r="F61" s="256">
        <v>41975</v>
      </c>
      <c r="G61" s="229">
        <v>3367</v>
      </c>
      <c r="H61" s="77">
        <f t="shared" si="0"/>
        <v>0</v>
      </c>
      <c r="I61" s="190" t="s">
        <v>6049</v>
      </c>
      <c r="J61" s="21"/>
      <c r="K61" s="21"/>
    </row>
    <row r="62" spans="1:11" x14ac:dyDescent="0.25">
      <c r="A62" s="192">
        <v>41974</v>
      </c>
      <c r="B62" s="254">
        <v>4930</v>
      </c>
      <c r="C62" s="322" t="s">
        <v>6789</v>
      </c>
      <c r="D62" s="308" t="s">
        <v>4585</v>
      </c>
      <c r="E62" s="309">
        <v>504</v>
      </c>
      <c r="F62" s="256">
        <v>41974</v>
      </c>
      <c r="G62" s="229">
        <v>504</v>
      </c>
      <c r="H62" s="77">
        <f t="shared" si="0"/>
        <v>0</v>
      </c>
      <c r="I62" s="190" t="s">
        <v>6794</v>
      </c>
      <c r="J62" s="21"/>
      <c r="K62" s="21"/>
    </row>
    <row r="63" spans="1:11" x14ac:dyDescent="0.25">
      <c r="A63" s="187">
        <v>41974</v>
      </c>
      <c r="B63" s="254">
        <v>4931</v>
      </c>
      <c r="C63" s="322" t="s">
        <v>6789</v>
      </c>
      <c r="D63" s="308" t="s">
        <v>19</v>
      </c>
      <c r="E63" s="309">
        <v>21903</v>
      </c>
      <c r="F63" s="256">
        <v>41974</v>
      </c>
      <c r="G63" s="229">
        <v>21903</v>
      </c>
      <c r="H63" s="77">
        <f t="shared" si="0"/>
        <v>0</v>
      </c>
      <c r="I63" s="190" t="s">
        <v>6794</v>
      </c>
      <c r="J63" s="21"/>
      <c r="K63" s="21"/>
    </row>
    <row r="64" spans="1:11" x14ac:dyDescent="0.25">
      <c r="A64" s="192">
        <v>41974</v>
      </c>
      <c r="B64" s="254">
        <v>4932</v>
      </c>
      <c r="C64" s="322" t="s">
        <v>6789</v>
      </c>
      <c r="D64" s="308" t="s">
        <v>106</v>
      </c>
      <c r="E64" s="309">
        <v>19536.3</v>
      </c>
      <c r="F64" s="256">
        <v>41976</v>
      </c>
      <c r="G64" s="229">
        <v>19536.3</v>
      </c>
      <c r="H64" s="77">
        <f t="shared" si="0"/>
        <v>0</v>
      </c>
      <c r="I64" s="190" t="s">
        <v>6794</v>
      </c>
      <c r="J64" s="21"/>
      <c r="K64" s="21"/>
    </row>
    <row r="65" spans="1:11" x14ac:dyDescent="0.25">
      <c r="A65" s="187">
        <v>41974</v>
      </c>
      <c r="B65" s="254">
        <v>4933</v>
      </c>
      <c r="C65" s="322" t="s">
        <v>6789</v>
      </c>
      <c r="D65" s="308" t="s">
        <v>242</v>
      </c>
      <c r="E65" s="309">
        <v>1920</v>
      </c>
      <c r="F65" s="412" t="s">
        <v>6801</v>
      </c>
      <c r="G65" s="229">
        <v>1920</v>
      </c>
      <c r="H65" s="77">
        <f t="shared" si="0"/>
        <v>0</v>
      </c>
      <c r="I65" s="190" t="s">
        <v>6049</v>
      </c>
    </row>
    <row r="66" spans="1:11" x14ac:dyDescent="0.25">
      <c r="A66" s="192">
        <v>41974</v>
      </c>
      <c r="B66" s="254">
        <v>4934</v>
      </c>
      <c r="C66" s="322" t="s">
        <v>6789</v>
      </c>
      <c r="D66" s="308" t="s">
        <v>2133</v>
      </c>
      <c r="E66" s="309">
        <v>340</v>
      </c>
      <c r="F66" s="256">
        <v>41974</v>
      </c>
      <c r="G66" s="229">
        <v>340</v>
      </c>
      <c r="H66" s="77">
        <f t="shared" si="0"/>
        <v>0</v>
      </c>
      <c r="I66" s="190" t="s">
        <v>4992</v>
      </c>
      <c r="K66" s="33"/>
    </row>
    <row r="67" spans="1:11" x14ac:dyDescent="0.25">
      <c r="A67" s="187">
        <v>41974</v>
      </c>
      <c r="B67" s="254">
        <v>4935</v>
      </c>
      <c r="C67" s="322" t="s">
        <v>6789</v>
      </c>
      <c r="D67" s="308" t="s">
        <v>4841</v>
      </c>
      <c r="E67" s="309">
        <v>6230.4</v>
      </c>
      <c r="F67" s="256">
        <v>41974</v>
      </c>
      <c r="G67" s="229">
        <v>6230.4</v>
      </c>
      <c r="H67" s="217">
        <f t="shared" si="0"/>
        <v>0</v>
      </c>
      <c r="I67" s="190" t="s">
        <v>4992</v>
      </c>
    </row>
    <row r="68" spans="1:11" x14ac:dyDescent="0.25">
      <c r="A68" s="192">
        <v>41974</v>
      </c>
      <c r="B68" s="254">
        <v>4936</v>
      </c>
      <c r="C68" s="322" t="s">
        <v>6789</v>
      </c>
      <c r="D68" s="308" t="s">
        <v>1607</v>
      </c>
      <c r="E68" s="309">
        <v>4285.6000000000004</v>
      </c>
      <c r="F68" s="256">
        <v>41974</v>
      </c>
      <c r="G68" s="229">
        <v>4285.6000000000004</v>
      </c>
      <c r="H68" s="77">
        <f t="shared" si="0"/>
        <v>0</v>
      </c>
      <c r="I68" s="190" t="s">
        <v>4992</v>
      </c>
    </row>
    <row r="69" spans="1:11" x14ac:dyDescent="0.25">
      <c r="A69" s="187">
        <v>41974</v>
      </c>
      <c r="B69" s="254">
        <v>4937</v>
      </c>
      <c r="C69" s="322" t="s">
        <v>6789</v>
      </c>
      <c r="D69" s="308" t="s">
        <v>96</v>
      </c>
      <c r="E69" s="309">
        <v>26272.799999999999</v>
      </c>
      <c r="F69" s="256">
        <v>41974</v>
      </c>
      <c r="G69" s="229">
        <v>26272.799999999999</v>
      </c>
      <c r="H69" s="202">
        <f t="shared" ref="H69" si="1">E69-G69</f>
        <v>0</v>
      </c>
      <c r="I69" s="190" t="s">
        <v>4997</v>
      </c>
    </row>
    <row r="70" spans="1:11" x14ac:dyDescent="0.25">
      <c r="A70" s="192">
        <v>41974</v>
      </c>
      <c r="B70" s="254">
        <v>4938</v>
      </c>
      <c r="C70" s="322" t="s">
        <v>6789</v>
      </c>
      <c r="D70" s="308" t="s">
        <v>4765</v>
      </c>
      <c r="E70" s="309">
        <v>6079.3</v>
      </c>
      <c r="F70" s="256">
        <v>41974</v>
      </c>
      <c r="G70" s="229">
        <v>6079.3</v>
      </c>
      <c r="H70" s="77">
        <f>E70-G70</f>
        <v>0</v>
      </c>
      <c r="I70" s="190" t="s">
        <v>4992</v>
      </c>
    </row>
    <row r="71" spans="1:11" x14ac:dyDescent="0.25">
      <c r="A71" s="187">
        <v>41974</v>
      </c>
      <c r="B71" s="254">
        <v>4939</v>
      </c>
      <c r="C71" s="322" t="s">
        <v>6789</v>
      </c>
      <c r="D71" s="308" t="s">
        <v>133</v>
      </c>
      <c r="E71" s="309">
        <v>25258.2</v>
      </c>
      <c r="F71" s="256">
        <v>41974</v>
      </c>
      <c r="G71" s="229">
        <v>25258.2</v>
      </c>
      <c r="H71" s="77">
        <f>E71-G71</f>
        <v>0</v>
      </c>
      <c r="I71" s="190" t="s">
        <v>4992</v>
      </c>
    </row>
    <row r="72" spans="1:11" x14ac:dyDescent="0.25">
      <c r="A72" s="192">
        <v>41974</v>
      </c>
      <c r="B72" s="254">
        <v>4940</v>
      </c>
      <c r="C72" s="322" t="s">
        <v>6789</v>
      </c>
      <c r="D72" s="308" t="s">
        <v>6802</v>
      </c>
      <c r="E72" s="309">
        <v>752.4</v>
      </c>
      <c r="F72" s="256">
        <v>41974</v>
      </c>
      <c r="G72" s="229">
        <v>752.4</v>
      </c>
      <c r="H72" s="77">
        <f t="shared" ref="H72:H133" si="2">E72-G72</f>
        <v>0</v>
      </c>
      <c r="I72" s="190" t="s">
        <v>4992</v>
      </c>
    </row>
    <row r="73" spans="1:11" x14ac:dyDescent="0.25">
      <c r="A73" s="187">
        <v>41974</v>
      </c>
      <c r="B73" s="254">
        <v>4941</v>
      </c>
      <c r="C73" s="322" t="s">
        <v>6789</v>
      </c>
      <c r="D73" s="308" t="s">
        <v>136</v>
      </c>
      <c r="E73" s="309">
        <v>1060.8</v>
      </c>
      <c r="F73" s="256">
        <v>41974</v>
      </c>
      <c r="G73" s="229">
        <v>1060.8</v>
      </c>
      <c r="H73" s="77">
        <f t="shared" si="2"/>
        <v>0</v>
      </c>
      <c r="I73" s="190" t="s">
        <v>4992</v>
      </c>
    </row>
    <row r="74" spans="1:11" x14ac:dyDescent="0.25">
      <c r="A74" s="192">
        <v>41974</v>
      </c>
      <c r="B74" s="254">
        <v>4942</v>
      </c>
      <c r="C74" s="322" t="s">
        <v>6789</v>
      </c>
      <c r="D74" s="308" t="s">
        <v>133</v>
      </c>
      <c r="E74" s="309">
        <v>2261.6</v>
      </c>
      <c r="F74" s="256">
        <v>41974</v>
      </c>
      <c r="G74" s="229">
        <v>2261.6</v>
      </c>
      <c r="H74" s="77">
        <f t="shared" si="2"/>
        <v>0</v>
      </c>
      <c r="I74" s="190" t="s">
        <v>4992</v>
      </c>
    </row>
    <row r="75" spans="1:11" x14ac:dyDescent="0.25">
      <c r="A75" s="187">
        <v>41974</v>
      </c>
      <c r="B75" s="254">
        <v>4943</v>
      </c>
      <c r="C75" s="322" t="s">
        <v>6789</v>
      </c>
      <c r="D75" s="308" t="s">
        <v>28</v>
      </c>
      <c r="E75" s="309">
        <v>7396.89</v>
      </c>
      <c r="F75" s="256">
        <v>41974</v>
      </c>
      <c r="G75" s="229">
        <v>7396.8</v>
      </c>
      <c r="H75" s="77">
        <f t="shared" si="2"/>
        <v>9.0000000000145519E-2</v>
      </c>
      <c r="I75" s="190" t="s">
        <v>4992</v>
      </c>
    </row>
    <row r="76" spans="1:11" x14ac:dyDescent="0.25">
      <c r="A76" s="192">
        <v>41974</v>
      </c>
      <c r="B76" s="254">
        <v>4944</v>
      </c>
      <c r="C76" s="322" t="s">
        <v>6789</v>
      </c>
      <c r="D76" s="308" t="s">
        <v>4620</v>
      </c>
      <c r="E76" s="309">
        <v>5202</v>
      </c>
      <c r="F76" s="256">
        <v>41975</v>
      </c>
      <c r="G76" s="229">
        <v>5202</v>
      </c>
      <c r="H76" s="77">
        <f t="shared" si="2"/>
        <v>0</v>
      </c>
      <c r="I76" s="190" t="s">
        <v>4992</v>
      </c>
    </row>
    <row r="77" spans="1:11" x14ac:dyDescent="0.25">
      <c r="A77" s="187">
        <v>41974</v>
      </c>
      <c r="B77" s="254">
        <v>4945</v>
      </c>
      <c r="C77" s="322" t="s">
        <v>6789</v>
      </c>
      <c r="D77" s="308" t="s">
        <v>4929</v>
      </c>
      <c r="E77" s="309">
        <v>3732.84</v>
      </c>
      <c r="F77" s="256">
        <v>41974</v>
      </c>
      <c r="G77" s="229">
        <v>3732.84</v>
      </c>
      <c r="H77" s="77">
        <f t="shared" si="2"/>
        <v>0</v>
      </c>
      <c r="I77" s="190" t="s">
        <v>4992</v>
      </c>
    </row>
    <row r="78" spans="1:11" x14ac:dyDescent="0.25">
      <c r="A78" s="192">
        <v>41974</v>
      </c>
      <c r="B78" s="254">
        <v>4946</v>
      </c>
      <c r="C78" s="322" t="s">
        <v>6789</v>
      </c>
      <c r="D78" s="308" t="s">
        <v>2133</v>
      </c>
      <c r="E78" s="309">
        <v>600</v>
      </c>
      <c r="F78" s="256">
        <v>41974</v>
      </c>
      <c r="G78" s="675">
        <v>600</v>
      </c>
      <c r="H78" s="77">
        <f t="shared" si="2"/>
        <v>0</v>
      </c>
      <c r="I78" s="190" t="s">
        <v>4992</v>
      </c>
    </row>
    <row r="79" spans="1:11" x14ac:dyDescent="0.25">
      <c r="A79" s="187">
        <v>41974</v>
      </c>
      <c r="B79" s="254">
        <v>4947</v>
      </c>
      <c r="C79" s="322" t="s">
        <v>6789</v>
      </c>
      <c r="D79" s="308" t="s">
        <v>1915</v>
      </c>
      <c r="E79" s="309">
        <v>1393.4</v>
      </c>
      <c r="F79" s="256">
        <v>41974</v>
      </c>
      <c r="G79" s="675">
        <v>1393.4</v>
      </c>
      <c r="H79" s="77">
        <f t="shared" si="2"/>
        <v>0</v>
      </c>
      <c r="I79" s="190" t="s">
        <v>4992</v>
      </c>
    </row>
    <row r="80" spans="1:11" x14ac:dyDescent="0.25">
      <c r="A80" s="192">
        <v>41974</v>
      </c>
      <c r="B80" s="254">
        <v>4948</v>
      </c>
      <c r="C80" s="322" t="s">
        <v>6789</v>
      </c>
      <c r="D80" s="308" t="s">
        <v>70</v>
      </c>
      <c r="E80" s="309">
        <v>6975.3</v>
      </c>
      <c r="F80" s="256">
        <v>41974</v>
      </c>
      <c r="G80" s="675">
        <v>6975.3</v>
      </c>
      <c r="H80" s="77">
        <f t="shared" si="2"/>
        <v>0</v>
      </c>
      <c r="I80" s="190" t="s">
        <v>4992</v>
      </c>
    </row>
    <row r="81" spans="1:11" x14ac:dyDescent="0.25">
      <c r="A81" s="187">
        <v>41974</v>
      </c>
      <c r="B81" s="254">
        <v>4949</v>
      </c>
      <c r="C81" s="322" t="s">
        <v>6789</v>
      </c>
      <c r="D81" s="308" t="s">
        <v>6609</v>
      </c>
      <c r="E81" s="309">
        <v>5035</v>
      </c>
      <c r="F81" s="256">
        <v>41975</v>
      </c>
      <c r="G81" s="675">
        <v>5035</v>
      </c>
      <c r="H81" s="77">
        <f t="shared" si="2"/>
        <v>0</v>
      </c>
      <c r="I81" s="190" t="s">
        <v>4997</v>
      </c>
    </row>
    <row r="82" spans="1:11" x14ac:dyDescent="0.25">
      <c r="A82" s="192">
        <v>41974</v>
      </c>
      <c r="B82" s="254">
        <v>4950</v>
      </c>
      <c r="C82" s="322" t="s">
        <v>6789</v>
      </c>
      <c r="D82" s="658" t="s">
        <v>142</v>
      </c>
      <c r="E82" s="659">
        <v>864</v>
      </c>
      <c r="F82" s="506">
        <v>41975</v>
      </c>
      <c r="G82" s="676">
        <v>864</v>
      </c>
      <c r="H82" s="77">
        <f t="shared" si="2"/>
        <v>0</v>
      </c>
      <c r="I82" s="190" t="s">
        <v>4997</v>
      </c>
    </row>
    <row r="83" spans="1:11" x14ac:dyDescent="0.25">
      <c r="A83" s="187">
        <v>41974</v>
      </c>
      <c r="B83" s="254">
        <v>4951</v>
      </c>
      <c r="C83" s="322" t="s">
        <v>6789</v>
      </c>
      <c r="D83" s="658" t="s">
        <v>743</v>
      </c>
      <c r="E83" s="660">
        <v>765</v>
      </c>
      <c r="F83" s="256">
        <v>41975</v>
      </c>
      <c r="G83" s="677">
        <v>765</v>
      </c>
      <c r="H83" s="77">
        <f t="shared" si="2"/>
        <v>0</v>
      </c>
      <c r="I83" s="190" t="s">
        <v>4997</v>
      </c>
    </row>
    <row r="84" spans="1:11" x14ac:dyDescent="0.25">
      <c r="A84" s="192">
        <v>41974</v>
      </c>
      <c r="B84" s="254">
        <v>4952</v>
      </c>
      <c r="C84" s="322" t="s">
        <v>6789</v>
      </c>
      <c r="D84" s="308" t="s">
        <v>4637</v>
      </c>
      <c r="E84" s="309">
        <v>3712</v>
      </c>
      <c r="F84" s="256">
        <v>41975</v>
      </c>
      <c r="G84" s="229">
        <v>3712</v>
      </c>
      <c r="H84" s="77">
        <f t="shared" si="2"/>
        <v>0</v>
      </c>
      <c r="I84" s="20" t="s">
        <v>4997</v>
      </c>
    </row>
    <row r="85" spans="1:11" x14ac:dyDescent="0.25">
      <c r="A85" s="187">
        <v>41974</v>
      </c>
      <c r="B85" s="254">
        <v>4953</v>
      </c>
      <c r="C85" s="322" t="s">
        <v>6789</v>
      </c>
      <c r="D85" s="308" t="s">
        <v>5004</v>
      </c>
      <c r="E85" s="309">
        <v>6596.4</v>
      </c>
      <c r="F85" s="256">
        <v>41975</v>
      </c>
      <c r="G85" s="229">
        <v>6566.4</v>
      </c>
      <c r="H85" s="77">
        <f t="shared" si="2"/>
        <v>30</v>
      </c>
      <c r="I85" s="20" t="s">
        <v>5251</v>
      </c>
    </row>
    <row r="86" spans="1:11" x14ac:dyDescent="0.25">
      <c r="A86" s="192">
        <v>41974</v>
      </c>
      <c r="B86" s="254">
        <v>4954</v>
      </c>
      <c r="C86" s="322" t="s">
        <v>6789</v>
      </c>
      <c r="D86" s="308" t="s">
        <v>5251</v>
      </c>
      <c r="E86" s="309">
        <v>92.8</v>
      </c>
      <c r="F86" s="256">
        <v>41974</v>
      </c>
      <c r="G86" s="229">
        <v>92.8</v>
      </c>
      <c r="H86" s="77">
        <f t="shared" si="2"/>
        <v>0</v>
      </c>
      <c r="I86" s="20" t="s">
        <v>4992</v>
      </c>
    </row>
    <row r="87" spans="1:11" x14ac:dyDescent="0.25">
      <c r="A87" s="187">
        <v>41974</v>
      </c>
      <c r="B87" s="254">
        <v>4955</v>
      </c>
      <c r="C87" s="322" t="s">
        <v>6789</v>
      </c>
      <c r="D87" s="308" t="s">
        <v>2431</v>
      </c>
      <c r="E87" s="309">
        <v>4537.6000000000004</v>
      </c>
      <c r="F87" s="256">
        <v>41974</v>
      </c>
      <c r="G87" s="229">
        <v>4537.6000000000004</v>
      </c>
      <c r="H87" s="77">
        <f t="shared" si="2"/>
        <v>0</v>
      </c>
      <c r="I87" s="20" t="s">
        <v>4992</v>
      </c>
    </row>
    <row r="88" spans="1:11" x14ac:dyDescent="0.25">
      <c r="A88" s="192">
        <v>41974</v>
      </c>
      <c r="B88" s="254">
        <v>4956</v>
      </c>
      <c r="C88" s="322" t="s">
        <v>6789</v>
      </c>
      <c r="D88" s="308" t="s">
        <v>4915</v>
      </c>
      <c r="E88" s="309">
        <v>3328</v>
      </c>
      <c r="F88" s="256">
        <v>41976</v>
      </c>
      <c r="G88" s="229">
        <v>3328</v>
      </c>
      <c r="H88" s="77">
        <f t="shared" si="2"/>
        <v>0</v>
      </c>
      <c r="I88" s="20" t="s">
        <v>4971</v>
      </c>
    </row>
    <row r="89" spans="1:11" x14ac:dyDescent="0.25">
      <c r="A89" s="187">
        <v>41974</v>
      </c>
      <c r="B89" s="254">
        <v>4957</v>
      </c>
      <c r="C89" s="322" t="s">
        <v>6789</v>
      </c>
      <c r="D89" s="308" t="s">
        <v>5580</v>
      </c>
      <c r="E89" s="309">
        <v>8303</v>
      </c>
      <c r="F89" s="412" t="s">
        <v>6803</v>
      </c>
      <c r="G89" s="229">
        <v>8303</v>
      </c>
      <c r="H89" s="77">
        <f t="shared" si="2"/>
        <v>0</v>
      </c>
      <c r="I89" s="20" t="s">
        <v>4992</v>
      </c>
      <c r="K89" s="33"/>
    </row>
    <row r="90" spans="1:11" x14ac:dyDescent="0.25">
      <c r="A90" s="192">
        <v>41974</v>
      </c>
      <c r="B90" s="254">
        <v>4958</v>
      </c>
      <c r="C90" s="322" t="s">
        <v>6789</v>
      </c>
      <c r="D90" s="308" t="s">
        <v>55</v>
      </c>
      <c r="E90" s="309">
        <v>3327.2</v>
      </c>
      <c r="F90" s="256">
        <v>41974</v>
      </c>
      <c r="G90" s="229">
        <v>3327.2</v>
      </c>
      <c r="H90" s="77">
        <f t="shared" si="2"/>
        <v>0</v>
      </c>
      <c r="I90" s="20" t="s">
        <v>4992</v>
      </c>
    </row>
    <row r="91" spans="1:11" x14ac:dyDescent="0.25">
      <c r="A91" s="187">
        <v>41974</v>
      </c>
      <c r="B91" s="254">
        <v>4959</v>
      </c>
      <c r="C91" s="322" t="s">
        <v>6789</v>
      </c>
      <c r="D91" s="308" t="s">
        <v>1202</v>
      </c>
      <c r="E91" s="309">
        <v>621.6</v>
      </c>
      <c r="F91" s="256">
        <v>41974</v>
      </c>
      <c r="G91" s="229">
        <v>621.6</v>
      </c>
      <c r="H91" s="77">
        <f t="shared" si="2"/>
        <v>0</v>
      </c>
      <c r="I91" s="20" t="s">
        <v>4992</v>
      </c>
    </row>
    <row r="92" spans="1:11" x14ac:dyDescent="0.25">
      <c r="A92" s="192">
        <v>41974</v>
      </c>
      <c r="B92" s="254">
        <v>4960</v>
      </c>
      <c r="C92" s="322" t="s">
        <v>6789</v>
      </c>
      <c r="D92" s="308" t="s">
        <v>160</v>
      </c>
      <c r="E92" s="309">
        <v>50551.88</v>
      </c>
      <c r="F92" s="412" t="s">
        <v>6804</v>
      </c>
      <c r="G92" s="229">
        <v>50551.88</v>
      </c>
      <c r="H92" s="77">
        <f t="shared" si="2"/>
        <v>0</v>
      </c>
      <c r="I92" s="20" t="s">
        <v>6793</v>
      </c>
    </row>
    <row r="93" spans="1:11" x14ac:dyDescent="0.25">
      <c r="A93" s="187">
        <v>41974</v>
      </c>
      <c r="B93" s="254">
        <v>4961</v>
      </c>
      <c r="C93" s="322" t="s">
        <v>6789</v>
      </c>
      <c r="D93" s="308" t="s">
        <v>4600</v>
      </c>
      <c r="E93" s="309">
        <v>13720.8</v>
      </c>
      <c r="F93" s="256">
        <v>41976</v>
      </c>
      <c r="G93" s="229">
        <v>13720.8</v>
      </c>
      <c r="H93" s="77">
        <f t="shared" si="2"/>
        <v>0</v>
      </c>
      <c r="I93" s="20" t="s">
        <v>6793</v>
      </c>
    </row>
    <row r="94" spans="1:11" x14ac:dyDescent="0.25">
      <c r="A94" s="192">
        <v>41974</v>
      </c>
      <c r="B94" s="254">
        <v>4962</v>
      </c>
      <c r="C94" s="322" t="s">
        <v>6789</v>
      </c>
      <c r="D94" s="308" t="s">
        <v>4599</v>
      </c>
      <c r="E94" s="309">
        <v>9710.4</v>
      </c>
      <c r="F94" s="256">
        <v>41976</v>
      </c>
      <c r="G94" s="229">
        <v>9710.4</v>
      </c>
      <c r="H94" s="77">
        <f t="shared" si="2"/>
        <v>0</v>
      </c>
      <c r="I94" s="20" t="s">
        <v>6793</v>
      </c>
    </row>
    <row r="95" spans="1:11" x14ac:dyDescent="0.25">
      <c r="A95" s="187">
        <v>41974</v>
      </c>
      <c r="B95" s="254">
        <v>4963</v>
      </c>
      <c r="C95" s="322" t="s">
        <v>6789</v>
      </c>
      <c r="D95" s="308" t="s">
        <v>4689</v>
      </c>
      <c r="E95" s="309">
        <v>2362.1</v>
      </c>
      <c r="F95" s="256">
        <v>41974</v>
      </c>
      <c r="G95" s="229">
        <v>2362.1</v>
      </c>
      <c r="H95" s="77">
        <f t="shared" si="2"/>
        <v>0</v>
      </c>
      <c r="I95" s="20" t="s">
        <v>4992</v>
      </c>
    </row>
    <row r="96" spans="1:11" x14ac:dyDescent="0.25">
      <c r="A96" s="192">
        <v>41974</v>
      </c>
      <c r="B96" s="254">
        <v>4964</v>
      </c>
      <c r="C96" s="322" t="s">
        <v>6789</v>
      </c>
      <c r="D96" s="308" t="s">
        <v>6805</v>
      </c>
      <c r="E96" s="309">
        <v>17287.5</v>
      </c>
      <c r="F96" s="256">
        <v>41976</v>
      </c>
      <c r="G96" s="229">
        <v>17287.5</v>
      </c>
      <c r="H96" s="77">
        <f t="shared" si="2"/>
        <v>0</v>
      </c>
      <c r="I96" s="20" t="s">
        <v>6793</v>
      </c>
    </row>
    <row r="97" spans="1:11" x14ac:dyDescent="0.25">
      <c r="A97" s="187">
        <v>41974</v>
      </c>
      <c r="B97" s="254">
        <v>4965</v>
      </c>
      <c r="C97" s="322" t="s">
        <v>6789</v>
      </c>
      <c r="D97" s="308" t="s">
        <v>4599</v>
      </c>
      <c r="E97" s="309">
        <v>3901.3</v>
      </c>
      <c r="F97" s="256">
        <v>41976</v>
      </c>
      <c r="G97" s="229">
        <v>3901.3</v>
      </c>
      <c r="H97" s="77">
        <f t="shared" si="2"/>
        <v>0</v>
      </c>
      <c r="I97" s="20" t="s">
        <v>6793</v>
      </c>
    </row>
    <row r="98" spans="1:11" x14ac:dyDescent="0.25">
      <c r="A98" s="192">
        <v>41974</v>
      </c>
      <c r="B98" s="254">
        <v>4966</v>
      </c>
      <c r="C98" s="322" t="s">
        <v>6789</v>
      </c>
      <c r="D98" s="308" t="s">
        <v>3606</v>
      </c>
      <c r="E98" s="309">
        <v>35948.199999999997</v>
      </c>
      <c r="F98" s="256">
        <v>41976</v>
      </c>
      <c r="G98" s="229">
        <v>35948.199999999997</v>
      </c>
      <c r="H98" s="77">
        <f t="shared" si="2"/>
        <v>0</v>
      </c>
      <c r="I98" s="20" t="s">
        <v>6793</v>
      </c>
      <c r="J98" s="21"/>
      <c r="K98" s="21"/>
    </row>
    <row r="99" spans="1:11" x14ac:dyDescent="0.25">
      <c r="A99" s="187">
        <v>41974</v>
      </c>
      <c r="B99" s="254">
        <v>4967</v>
      </c>
      <c r="C99" s="322" t="s">
        <v>6789</v>
      </c>
      <c r="D99" s="308" t="s">
        <v>6806</v>
      </c>
      <c r="E99" s="309">
        <v>22137.4</v>
      </c>
      <c r="F99" s="256">
        <v>41976</v>
      </c>
      <c r="G99" s="229">
        <v>22137.4</v>
      </c>
      <c r="H99" s="77">
        <f t="shared" si="2"/>
        <v>0</v>
      </c>
      <c r="I99" s="20" t="s">
        <v>6793</v>
      </c>
      <c r="J99" s="21"/>
      <c r="K99" s="21"/>
    </row>
    <row r="100" spans="1:11" x14ac:dyDescent="0.25">
      <c r="A100" s="192">
        <v>41974</v>
      </c>
      <c r="B100" s="254">
        <v>4968</v>
      </c>
      <c r="C100" s="322" t="s">
        <v>6789</v>
      </c>
      <c r="D100" s="308" t="s">
        <v>6807</v>
      </c>
      <c r="E100" s="309">
        <v>4771.2</v>
      </c>
      <c r="F100" s="256">
        <v>41976</v>
      </c>
      <c r="G100" s="229">
        <v>4771.2</v>
      </c>
      <c r="H100" s="77">
        <f t="shared" si="2"/>
        <v>0</v>
      </c>
      <c r="I100" s="20" t="s">
        <v>6793</v>
      </c>
      <c r="J100" s="21"/>
      <c r="K100" s="21"/>
    </row>
    <row r="101" spans="1:11" x14ac:dyDescent="0.25">
      <c r="A101" s="187">
        <v>41974</v>
      </c>
      <c r="B101" s="254">
        <v>4969</v>
      </c>
      <c r="C101" s="322" t="s">
        <v>6789</v>
      </c>
      <c r="D101" s="308" t="s">
        <v>6808</v>
      </c>
      <c r="E101" s="309">
        <v>19346.599999999999</v>
      </c>
      <c r="F101" s="412" t="s">
        <v>6809</v>
      </c>
      <c r="G101" s="229">
        <v>19346.599999999999</v>
      </c>
      <c r="H101" s="77">
        <f t="shared" si="2"/>
        <v>0</v>
      </c>
      <c r="I101" s="20" t="s">
        <v>6793</v>
      </c>
      <c r="J101" s="21"/>
      <c r="K101" s="21"/>
    </row>
    <row r="102" spans="1:11" x14ac:dyDescent="0.25">
      <c r="A102" s="192">
        <v>41974</v>
      </c>
      <c r="B102" s="254">
        <v>4970</v>
      </c>
      <c r="C102" s="322" t="s">
        <v>6789</v>
      </c>
      <c r="D102" s="308" t="s">
        <v>4603</v>
      </c>
      <c r="E102" s="309">
        <v>24915.68</v>
      </c>
      <c r="F102" s="256">
        <v>41976</v>
      </c>
      <c r="G102" s="229">
        <v>24915.68</v>
      </c>
      <c r="H102" s="77">
        <f t="shared" si="2"/>
        <v>0</v>
      </c>
      <c r="I102" s="20" t="s">
        <v>6793</v>
      </c>
      <c r="J102" s="21"/>
      <c r="K102" s="21"/>
    </row>
    <row r="103" spans="1:11" x14ac:dyDescent="0.25">
      <c r="A103" s="187">
        <v>41974</v>
      </c>
      <c r="B103" s="254">
        <v>4971</v>
      </c>
      <c r="C103" s="322" t="s">
        <v>6789</v>
      </c>
      <c r="D103" s="308" t="s">
        <v>6810</v>
      </c>
      <c r="E103" s="309">
        <v>12502.8</v>
      </c>
      <c r="F103" s="256">
        <v>41976</v>
      </c>
      <c r="G103" s="229">
        <v>12502.8</v>
      </c>
      <c r="H103" s="77">
        <f t="shared" si="2"/>
        <v>0</v>
      </c>
      <c r="I103" s="20" t="s">
        <v>6793</v>
      </c>
      <c r="J103" s="21"/>
      <c r="K103" s="21"/>
    </row>
    <row r="104" spans="1:11" x14ac:dyDescent="0.25">
      <c r="A104" s="192">
        <v>41974</v>
      </c>
      <c r="B104" s="254">
        <v>4972</v>
      </c>
      <c r="C104" s="322" t="s">
        <v>6789</v>
      </c>
      <c r="D104" s="308" t="s">
        <v>6624</v>
      </c>
      <c r="E104" s="309">
        <v>3120.4</v>
      </c>
      <c r="F104" s="256">
        <v>41976</v>
      </c>
      <c r="G104" s="229">
        <v>3120.4</v>
      </c>
      <c r="H104" s="77">
        <f t="shared" si="2"/>
        <v>0</v>
      </c>
      <c r="I104" s="20" t="s">
        <v>6793</v>
      </c>
      <c r="J104" s="21"/>
      <c r="K104" s="21"/>
    </row>
    <row r="105" spans="1:11" x14ac:dyDescent="0.25">
      <c r="A105" s="187">
        <v>41974</v>
      </c>
      <c r="B105" s="254">
        <v>4973</v>
      </c>
      <c r="C105" s="322" t="s">
        <v>6789</v>
      </c>
      <c r="D105" s="308" t="s">
        <v>3557</v>
      </c>
      <c r="E105" s="309">
        <v>28371.8</v>
      </c>
      <c r="F105" s="412" t="s">
        <v>6811</v>
      </c>
      <c r="G105" s="229">
        <v>28371.8</v>
      </c>
      <c r="H105" s="77">
        <f t="shared" si="2"/>
        <v>0</v>
      </c>
      <c r="I105" s="20" t="s">
        <v>6793</v>
      </c>
      <c r="J105" s="21"/>
      <c r="K105" s="21"/>
    </row>
    <row r="106" spans="1:11" x14ac:dyDescent="0.25">
      <c r="A106" s="192">
        <v>41974</v>
      </c>
      <c r="B106" s="254">
        <v>4974</v>
      </c>
      <c r="C106" s="322" t="s">
        <v>6789</v>
      </c>
      <c r="D106" s="308" t="s">
        <v>6812</v>
      </c>
      <c r="E106" s="309">
        <v>37819.199999999997</v>
      </c>
      <c r="F106" s="256">
        <v>41976</v>
      </c>
      <c r="G106" s="229">
        <v>37819.199999999997</v>
      </c>
      <c r="H106" s="77">
        <f t="shared" si="2"/>
        <v>0</v>
      </c>
      <c r="I106" s="20" t="s">
        <v>6793</v>
      </c>
      <c r="J106" s="21"/>
      <c r="K106" s="21"/>
    </row>
    <row r="107" spans="1:11" x14ac:dyDescent="0.25">
      <c r="A107" s="187">
        <v>41974</v>
      </c>
      <c r="B107" s="254">
        <v>4975</v>
      </c>
      <c r="C107" s="322" t="s">
        <v>6789</v>
      </c>
      <c r="D107" s="308" t="s">
        <v>6672</v>
      </c>
      <c r="E107" s="309">
        <v>7790.9</v>
      </c>
      <c r="F107" s="256">
        <v>41976</v>
      </c>
      <c r="G107" s="229">
        <v>7790.9</v>
      </c>
      <c r="H107" s="77">
        <f t="shared" si="2"/>
        <v>0</v>
      </c>
      <c r="I107" s="20" t="s">
        <v>6793</v>
      </c>
      <c r="J107" s="21"/>
      <c r="K107" s="21"/>
    </row>
    <row r="108" spans="1:11" x14ac:dyDescent="0.25">
      <c r="A108" s="192">
        <v>41974</v>
      </c>
      <c r="B108" s="254">
        <v>4976</v>
      </c>
      <c r="C108" s="322" t="s">
        <v>6789</v>
      </c>
      <c r="D108" s="308" t="s">
        <v>4680</v>
      </c>
      <c r="E108" s="309">
        <v>15833.4</v>
      </c>
      <c r="F108" s="256">
        <v>41976</v>
      </c>
      <c r="G108" s="229">
        <v>15833.4</v>
      </c>
      <c r="H108" s="77">
        <f t="shared" si="2"/>
        <v>0</v>
      </c>
      <c r="I108" s="20" t="s">
        <v>6793</v>
      </c>
      <c r="J108" s="21"/>
      <c r="K108" s="21"/>
    </row>
    <row r="109" spans="1:11" x14ac:dyDescent="0.25">
      <c r="A109" s="187">
        <v>41974</v>
      </c>
      <c r="B109" s="254">
        <v>4977</v>
      </c>
      <c r="C109" s="322" t="s">
        <v>6789</v>
      </c>
      <c r="D109" s="308" t="s">
        <v>4605</v>
      </c>
      <c r="E109" s="309">
        <v>15665.48</v>
      </c>
      <c r="F109" s="256">
        <v>41976</v>
      </c>
      <c r="G109" s="229">
        <v>15665.48</v>
      </c>
      <c r="H109" s="77">
        <f t="shared" si="2"/>
        <v>0</v>
      </c>
      <c r="I109" s="20" t="s">
        <v>6793</v>
      </c>
      <c r="J109" s="21"/>
      <c r="K109" s="21"/>
    </row>
    <row r="110" spans="1:11" x14ac:dyDescent="0.25">
      <c r="A110" s="192">
        <v>41974</v>
      </c>
      <c r="B110" s="254">
        <v>4978</v>
      </c>
      <c r="C110" s="322" t="s">
        <v>6789</v>
      </c>
      <c r="D110" s="308" t="s">
        <v>174</v>
      </c>
      <c r="E110" s="309">
        <v>1280</v>
      </c>
      <c r="F110" s="256">
        <v>41976</v>
      </c>
      <c r="G110" s="229">
        <v>1280</v>
      </c>
      <c r="H110" s="77">
        <f t="shared" si="2"/>
        <v>0</v>
      </c>
      <c r="I110" s="20" t="s">
        <v>6793</v>
      </c>
      <c r="J110" s="21"/>
      <c r="K110" s="21"/>
    </row>
    <row r="111" spans="1:11" x14ac:dyDescent="0.25">
      <c r="A111" s="192">
        <v>41975</v>
      </c>
      <c r="B111" s="254">
        <v>4979</v>
      </c>
      <c r="C111" s="322" t="s">
        <v>6789</v>
      </c>
      <c r="D111" s="308" t="s">
        <v>4319</v>
      </c>
      <c r="E111" s="309">
        <v>2204</v>
      </c>
      <c r="F111" s="256">
        <v>41975</v>
      </c>
      <c r="G111" s="229">
        <v>2204</v>
      </c>
      <c r="H111" s="77">
        <f t="shared" si="2"/>
        <v>0</v>
      </c>
      <c r="I111" s="20" t="s">
        <v>4992</v>
      </c>
      <c r="J111" s="21"/>
      <c r="K111" s="21"/>
    </row>
    <row r="112" spans="1:11" x14ac:dyDescent="0.25">
      <c r="A112" s="192">
        <v>41975</v>
      </c>
      <c r="B112" s="254">
        <v>4980</v>
      </c>
      <c r="C112" s="322" t="s">
        <v>6789</v>
      </c>
      <c r="D112" s="308" t="s">
        <v>4915</v>
      </c>
      <c r="E112" s="309">
        <v>14487.4</v>
      </c>
      <c r="F112" s="256">
        <v>41976</v>
      </c>
      <c r="G112" s="229">
        <v>14487.4</v>
      </c>
      <c r="H112" s="77">
        <f t="shared" si="2"/>
        <v>0</v>
      </c>
      <c r="I112" s="20" t="s">
        <v>4971</v>
      </c>
      <c r="J112" s="21"/>
      <c r="K112" s="21"/>
    </row>
    <row r="113" spans="1:11" x14ac:dyDescent="0.25">
      <c r="A113" s="192">
        <v>41975</v>
      </c>
      <c r="B113" s="254">
        <v>4981</v>
      </c>
      <c r="C113" s="322" t="s">
        <v>6789</v>
      </c>
      <c r="D113" s="308" t="s">
        <v>6790</v>
      </c>
      <c r="E113" s="309">
        <v>8280</v>
      </c>
      <c r="F113" s="256">
        <v>41975</v>
      </c>
      <c r="G113" s="229">
        <v>8280</v>
      </c>
      <c r="H113" s="77">
        <f t="shared" si="2"/>
        <v>0</v>
      </c>
      <c r="I113" s="20" t="s">
        <v>6794</v>
      </c>
      <c r="J113" s="21"/>
      <c r="K113" s="21"/>
    </row>
    <row r="114" spans="1:11" x14ac:dyDescent="0.25">
      <c r="A114" s="192">
        <v>41975</v>
      </c>
      <c r="B114" s="254">
        <v>4982</v>
      </c>
      <c r="C114" s="322" t="s">
        <v>6789</v>
      </c>
      <c r="D114" s="308" t="s">
        <v>123</v>
      </c>
      <c r="E114" s="309">
        <v>3143</v>
      </c>
      <c r="F114" s="256">
        <v>41977</v>
      </c>
      <c r="G114" s="229">
        <v>3143</v>
      </c>
      <c r="H114" s="77">
        <f t="shared" si="2"/>
        <v>0</v>
      </c>
      <c r="I114" s="20" t="s">
        <v>4992</v>
      </c>
      <c r="J114" s="21"/>
      <c r="K114" s="21"/>
    </row>
    <row r="115" spans="1:11" x14ac:dyDescent="0.25">
      <c r="A115" s="192">
        <v>41975</v>
      </c>
      <c r="B115" s="254">
        <v>4983</v>
      </c>
      <c r="C115" s="322" t="s">
        <v>6789</v>
      </c>
      <c r="D115" s="308" t="s">
        <v>3786</v>
      </c>
      <c r="E115" s="309">
        <v>1280</v>
      </c>
      <c r="F115" s="256">
        <v>41975</v>
      </c>
      <c r="G115" s="229">
        <v>1280</v>
      </c>
      <c r="H115" s="77">
        <f t="shared" si="2"/>
        <v>0</v>
      </c>
      <c r="I115" s="20" t="s">
        <v>5251</v>
      </c>
      <c r="J115" s="21"/>
      <c r="K115" s="21"/>
    </row>
    <row r="116" spans="1:11" x14ac:dyDescent="0.25">
      <c r="A116" s="192">
        <v>41975</v>
      </c>
      <c r="B116" s="254">
        <v>4984</v>
      </c>
      <c r="C116" s="322" t="s">
        <v>6789</v>
      </c>
      <c r="D116" s="308" t="s">
        <v>4240</v>
      </c>
      <c r="E116" s="309">
        <v>176705.8</v>
      </c>
      <c r="F116" s="412">
        <v>42008</v>
      </c>
      <c r="G116" s="219">
        <v>176705.8</v>
      </c>
      <c r="H116" s="77">
        <f t="shared" si="2"/>
        <v>0</v>
      </c>
      <c r="I116" s="20" t="s">
        <v>4997</v>
      </c>
      <c r="J116" s="21"/>
      <c r="K116" s="21"/>
    </row>
    <row r="117" spans="1:11" x14ac:dyDescent="0.25">
      <c r="A117" s="192">
        <v>41975</v>
      </c>
      <c r="B117" s="254">
        <v>4985</v>
      </c>
      <c r="C117" s="322" t="s">
        <v>6789</v>
      </c>
      <c r="D117" s="308" t="s">
        <v>4826</v>
      </c>
      <c r="E117" s="309">
        <v>3441.4</v>
      </c>
      <c r="F117" s="256">
        <v>41975</v>
      </c>
      <c r="G117" s="229">
        <v>3441.4</v>
      </c>
      <c r="H117" s="77">
        <f t="shared" si="2"/>
        <v>0</v>
      </c>
      <c r="I117" s="20" t="s">
        <v>4992</v>
      </c>
      <c r="J117" s="21"/>
      <c r="K117" s="21"/>
    </row>
    <row r="118" spans="1:11" x14ac:dyDescent="0.25">
      <c r="A118" s="192">
        <v>41975</v>
      </c>
      <c r="B118" s="254">
        <v>4986</v>
      </c>
      <c r="C118" s="322" t="s">
        <v>6789</v>
      </c>
      <c r="D118" s="308" t="s">
        <v>4681</v>
      </c>
      <c r="E118" s="309">
        <v>4184</v>
      </c>
      <c r="F118" s="256">
        <v>41975</v>
      </c>
      <c r="G118" s="229">
        <v>4184</v>
      </c>
      <c r="H118" s="77">
        <f t="shared" si="2"/>
        <v>0</v>
      </c>
      <c r="I118" s="20" t="s">
        <v>4992</v>
      </c>
      <c r="J118" s="21"/>
      <c r="K118" s="21"/>
    </row>
    <row r="119" spans="1:11" x14ac:dyDescent="0.25">
      <c r="A119" s="192">
        <v>41975</v>
      </c>
      <c r="B119" s="254">
        <v>4987</v>
      </c>
      <c r="C119" s="322" t="s">
        <v>6789</v>
      </c>
      <c r="D119" s="308" t="s">
        <v>6813</v>
      </c>
      <c r="E119" s="309">
        <v>130</v>
      </c>
      <c r="F119" s="256">
        <v>41975</v>
      </c>
      <c r="G119" s="229">
        <v>130</v>
      </c>
      <c r="H119" s="77">
        <f t="shared" si="2"/>
        <v>0</v>
      </c>
      <c r="I119" s="20" t="s">
        <v>4992</v>
      </c>
      <c r="J119" s="21"/>
      <c r="K119" s="21"/>
    </row>
    <row r="120" spans="1:11" x14ac:dyDescent="0.25">
      <c r="A120" s="192">
        <v>41975</v>
      </c>
      <c r="B120" s="254">
        <v>4988</v>
      </c>
      <c r="C120" s="322" t="s">
        <v>6789</v>
      </c>
      <c r="D120" s="308" t="s">
        <v>62</v>
      </c>
      <c r="E120" s="309">
        <v>6980</v>
      </c>
      <c r="F120" s="256">
        <v>41975</v>
      </c>
      <c r="G120" s="229">
        <v>6980</v>
      </c>
      <c r="H120" s="77">
        <f t="shared" si="2"/>
        <v>0</v>
      </c>
      <c r="I120" s="20" t="s">
        <v>4992</v>
      </c>
      <c r="J120" s="21"/>
      <c r="K120" s="21"/>
    </row>
    <row r="121" spans="1:11" x14ac:dyDescent="0.25">
      <c r="A121" s="192">
        <v>41975</v>
      </c>
      <c r="B121" s="254">
        <v>4989</v>
      </c>
      <c r="C121" s="322" t="s">
        <v>6789</v>
      </c>
      <c r="D121" s="308" t="s">
        <v>501</v>
      </c>
      <c r="E121" s="309">
        <v>4067.5</v>
      </c>
      <c r="F121" s="256">
        <v>41975</v>
      </c>
      <c r="G121" s="229">
        <v>4067.5</v>
      </c>
      <c r="H121" s="77">
        <f t="shared" si="2"/>
        <v>0</v>
      </c>
      <c r="I121" s="20" t="s">
        <v>4992</v>
      </c>
      <c r="J121" s="21"/>
      <c r="K121" s="21"/>
    </row>
    <row r="122" spans="1:11" x14ac:dyDescent="0.25">
      <c r="A122" s="192">
        <v>41975</v>
      </c>
      <c r="B122" s="254">
        <v>4990</v>
      </c>
      <c r="C122" s="322" t="s">
        <v>6789</v>
      </c>
      <c r="D122" s="308" t="s">
        <v>23</v>
      </c>
      <c r="E122" s="309">
        <v>4220.7</v>
      </c>
      <c r="F122" s="256">
        <v>41975</v>
      </c>
      <c r="G122" s="229">
        <v>4220.7</v>
      </c>
      <c r="H122" s="77">
        <f t="shared" si="2"/>
        <v>0</v>
      </c>
      <c r="I122" s="20" t="s">
        <v>4992</v>
      </c>
      <c r="J122" s="21"/>
      <c r="K122" s="21"/>
    </row>
    <row r="123" spans="1:11" x14ac:dyDescent="0.25">
      <c r="A123" s="192">
        <v>41975</v>
      </c>
      <c r="B123" s="254">
        <v>4991</v>
      </c>
      <c r="C123" s="322" t="s">
        <v>6789</v>
      </c>
      <c r="D123" s="661" t="s">
        <v>4288</v>
      </c>
      <c r="E123" s="309">
        <v>3131.4</v>
      </c>
      <c r="F123" s="256">
        <v>41975</v>
      </c>
      <c r="G123" s="229">
        <v>3131.4</v>
      </c>
      <c r="H123" s="77">
        <f t="shared" si="2"/>
        <v>0</v>
      </c>
      <c r="I123" s="50" t="s">
        <v>4992</v>
      </c>
      <c r="J123" s="21"/>
      <c r="K123" s="21"/>
    </row>
    <row r="124" spans="1:11" x14ac:dyDescent="0.25">
      <c r="A124" s="192">
        <v>41975</v>
      </c>
      <c r="B124" s="254">
        <v>4992</v>
      </c>
      <c r="C124" s="322" t="s">
        <v>6789</v>
      </c>
      <c r="D124" s="661" t="s">
        <v>4918</v>
      </c>
      <c r="E124" s="309">
        <v>84566.2</v>
      </c>
      <c r="F124" s="256">
        <v>41976</v>
      </c>
      <c r="G124" s="229">
        <v>84566.2</v>
      </c>
      <c r="H124" s="77">
        <f t="shared" si="2"/>
        <v>0</v>
      </c>
      <c r="I124" s="50" t="s">
        <v>4992</v>
      </c>
      <c r="J124" s="21"/>
      <c r="K124" s="21"/>
    </row>
    <row r="125" spans="1:11" x14ac:dyDescent="0.25">
      <c r="A125" s="192">
        <v>41975</v>
      </c>
      <c r="B125" s="254">
        <v>4993</v>
      </c>
      <c r="C125" s="322" t="s">
        <v>6789</v>
      </c>
      <c r="D125" s="661" t="s">
        <v>4589</v>
      </c>
      <c r="E125" s="309">
        <v>3836.8</v>
      </c>
      <c r="F125" s="256">
        <v>41975</v>
      </c>
      <c r="G125" s="229">
        <v>3836.8</v>
      </c>
      <c r="H125" s="77">
        <f t="shared" si="2"/>
        <v>0</v>
      </c>
      <c r="I125" s="50" t="s">
        <v>4992</v>
      </c>
      <c r="J125" s="21"/>
      <c r="K125" s="21"/>
    </row>
    <row r="126" spans="1:11" x14ac:dyDescent="0.25">
      <c r="A126" s="192">
        <v>41975</v>
      </c>
      <c r="B126" s="254">
        <v>4994</v>
      </c>
      <c r="C126" s="322" t="s">
        <v>6789</v>
      </c>
      <c r="D126" s="661" t="s">
        <v>35</v>
      </c>
      <c r="E126" s="309">
        <v>5217</v>
      </c>
      <c r="F126" s="256">
        <v>41975</v>
      </c>
      <c r="G126" s="229">
        <v>5217</v>
      </c>
      <c r="H126" s="77">
        <f t="shared" si="2"/>
        <v>0</v>
      </c>
      <c r="I126" s="50" t="s">
        <v>5251</v>
      </c>
      <c r="J126" s="21"/>
      <c r="K126" s="21"/>
    </row>
    <row r="127" spans="1:11" x14ac:dyDescent="0.25">
      <c r="A127" s="192">
        <v>41975</v>
      </c>
      <c r="B127" s="254">
        <v>4995</v>
      </c>
      <c r="C127" s="322" t="s">
        <v>6789</v>
      </c>
      <c r="D127" s="661" t="s">
        <v>3366</v>
      </c>
      <c r="E127" s="309">
        <v>1208</v>
      </c>
      <c r="F127" s="256">
        <v>41975</v>
      </c>
      <c r="G127" s="229">
        <v>1208</v>
      </c>
      <c r="H127" s="77">
        <f t="shared" si="2"/>
        <v>0</v>
      </c>
      <c r="I127" s="50" t="s">
        <v>5010</v>
      </c>
      <c r="J127" s="21"/>
      <c r="K127" s="21"/>
    </row>
    <row r="128" spans="1:11" x14ac:dyDescent="0.25">
      <c r="A128" s="192">
        <v>41975</v>
      </c>
      <c r="B128" s="254">
        <v>4996</v>
      </c>
      <c r="C128" s="322" t="s">
        <v>6789</v>
      </c>
      <c r="D128" s="661" t="s">
        <v>134</v>
      </c>
      <c r="E128" s="309">
        <v>9590.6</v>
      </c>
      <c r="F128" s="256">
        <v>41975</v>
      </c>
      <c r="G128" s="229">
        <v>9590.6</v>
      </c>
      <c r="H128" s="77">
        <f t="shared" si="2"/>
        <v>0</v>
      </c>
      <c r="I128" s="50" t="s">
        <v>6814</v>
      </c>
      <c r="J128" s="21"/>
      <c r="K128" s="21"/>
    </row>
    <row r="129" spans="1:11" x14ac:dyDescent="0.25">
      <c r="A129" s="192">
        <v>41975</v>
      </c>
      <c r="B129" s="254">
        <v>4997</v>
      </c>
      <c r="C129" s="322" t="s">
        <v>6789</v>
      </c>
      <c r="D129" s="661" t="s">
        <v>4257</v>
      </c>
      <c r="E129" s="309">
        <v>16422</v>
      </c>
      <c r="F129" s="256">
        <v>41975</v>
      </c>
      <c r="G129" s="229">
        <v>16422</v>
      </c>
      <c r="H129" s="77">
        <f t="shared" si="2"/>
        <v>0</v>
      </c>
      <c r="I129" s="50" t="s">
        <v>4992</v>
      </c>
      <c r="J129" s="21"/>
      <c r="K129" s="21"/>
    </row>
    <row r="130" spans="1:11" x14ac:dyDescent="0.25">
      <c r="A130" s="192">
        <v>41975</v>
      </c>
      <c r="B130" s="254">
        <v>4998</v>
      </c>
      <c r="C130" s="322" t="s">
        <v>6789</v>
      </c>
      <c r="D130" s="661" t="s">
        <v>11</v>
      </c>
      <c r="E130" s="309">
        <v>7105</v>
      </c>
      <c r="F130" s="256">
        <v>41981</v>
      </c>
      <c r="G130" s="229">
        <v>7105</v>
      </c>
      <c r="H130" s="77">
        <f t="shared" si="2"/>
        <v>0</v>
      </c>
      <c r="I130" s="50" t="s">
        <v>6814</v>
      </c>
    </row>
    <row r="131" spans="1:11" x14ac:dyDescent="0.25">
      <c r="A131" s="192">
        <v>41975</v>
      </c>
      <c r="B131" s="254">
        <v>4999</v>
      </c>
      <c r="C131" s="322" t="s">
        <v>6789</v>
      </c>
      <c r="D131" s="661" t="s">
        <v>949</v>
      </c>
      <c r="E131" s="309">
        <v>303.60000000000002</v>
      </c>
      <c r="F131" s="256">
        <v>41975</v>
      </c>
      <c r="G131" s="229">
        <v>303.60000000000002</v>
      </c>
      <c r="H131" s="77">
        <f t="shared" si="2"/>
        <v>0</v>
      </c>
      <c r="I131" s="50" t="s">
        <v>4992</v>
      </c>
      <c r="K131" s="33"/>
    </row>
    <row r="132" spans="1:11" x14ac:dyDescent="0.25">
      <c r="A132" s="192">
        <v>41975</v>
      </c>
      <c r="B132" s="254">
        <v>5000</v>
      </c>
      <c r="C132" s="322" t="s">
        <v>6789</v>
      </c>
      <c r="D132" s="661" t="s">
        <v>1515</v>
      </c>
      <c r="E132" s="309">
        <v>1920</v>
      </c>
      <c r="F132" s="256">
        <v>41975</v>
      </c>
      <c r="G132" s="229">
        <v>1920</v>
      </c>
      <c r="H132" s="77">
        <f t="shared" si="2"/>
        <v>0</v>
      </c>
      <c r="I132" s="50" t="s">
        <v>6814</v>
      </c>
      <c r="K132" s="33"/>
    </row>
    <row r="133" spans="1:11" x14ac:dyDescent="0.25">
      <c r="A133" s="192">
        <v>41975</v>
      </c>
      <c r="B133" s="254">
        <v>5001</v>
      </c>
      <c r="C133" s="322" t="s">
        <v>6789</v>
      </c>
      <c r="D133" s="661" t="s">
        <v>6196</v>
      </c>
      <c r="E133" s="309">
        <v>1260</v>
      </c>
      <c r="F133" s="256">
        <v>41984</v>
      </c>
      <c r="G133" s="229">
        <v>1260</v>
      </c>
      <c r="H133" s="202">
        <f t="shared" si="2"/>
        <v>0</v>
      </c>
      <c r="I133" s="50" t="s">
        <v>5251</v>
      </c>
    </row>
    <row r="134" spans="1:11" x14ac:dyDescent="0.25">
      <c r="A134" s="192">
        <v>41975</v>
      </c>
      <c r="B134" s="254">
        <v>5002</v>
      </c>
      <c r="C134" s="322" t="s">
        <v>6789</v>
      </c>
      <c r="D134" s="661" t="s">
        <v>6616</v>
      </c>
      <c r="E134" s="309">
        <v>1260</v>
      </c>
      <c r="F134" s="256">
        <v>41984</v>
      </c>
      <c r="G134" s="229">
        <v>1260</v>
      </c>
      <c r="H134" s="77">
        <f>E134-G134</f>
        <v>0</v>
      </c>
      <c r="I134" s="50" t="s">
        <v>5251</v>
      </c>
    </row>
    <row r="135" spans="1:11" x14ac:dyDescent="0.25">
      <c r="A135" s="192">
        <v>41975</v>
      </c>
      <c r="B135" s="254">
        <v>5003</v>
      </c>
      <c r="C135" s="322" t="s">
        <v>6789</v>
      </c>
      <c r="D135" s="661" t="s">
        <v>4652</v>
      </c>
      <c r="E135" s="309">
        <v>1413</v>
      </c>
      <c r="F135" s="256">
        <v>41975</v>
      </c>
      <c r="G135" s="229">
        <v>1413</v>
      </c>
      <c r="H135" s="77">
        <f>E135-G135</f>
        <v>0</v>
      </c>
      <c r="I135" s="50" t="s">
        <v>5251</v>
      </c>
    </row>
    <row r="136" spans="1:11" x14ac:dyDescent="0.25">
      <c r="A136" s="192">
        <v>41975</v>
      </c>
      <c r="B136" s="254">
        <v>5004</v>
      </c>
      <c r="C136" s="322" t="s">
        <v>6789</v>
      </c>
      <c r="D136" s="661" t="s">
        <v>5004</v>
      </c>
      <c r="E136" s="309">
        <v>5983.6</v>
      </c>
      <c r="F136" s="256">
        <v>41975</v>
      </c>
      <c r="G136" s="229">
        <v>5983.6</v>
      </c>
      <c r="H136" s="77">
        <f t="shared" ref="H136:H199" si="3">E136-G136</f>
        <v>0</v>
      </c>
      <c r="I136" s="50" t="s">
        <v>6814</v>
      </c>
    </row>
    <row r="137" spans="1:11" x14ac:dyDescent="0.25">
      <c r="A137" s="192">
        <v>41975</v>
      </c>
      <c r="B137" s="254">
        <v>5005</v>
      </c>
      <c r="C137" s="322" t="s">
        <v>6789</v>
      </c>
      <c r="D137" s="661" t="s">
        <v>25</v>
      </c>
      <c r="E137" s="309">
        <v>11433.4</v>
      </c>
      <c r="F137" s="256">
        <v>41975</v>
      </c>
      <c r="G137" s="229">
        <v>11433.4</v>
      </c>
      <c r="H137" s="77">
        <f t="shared" si="3"/>
        <v>0</v>
      </c>
      <c r="I137" s="50" t="s">
        <v>6814</v>
      </c>
    </row>
    <row r="138" spans="1:11" x14ac:dyDescent="0.25">
      <c r="A138" s="192">
        <v>41975</v>
      </c>
      <c r="B138" s="254">
        <v>5006</v>
      </c>
      <c r="C138" s="322" t="s">
        <v>6789</v>
      </c>
      <c r="D138" s="661" t="s">
        <v>4287</v>
      </c>
      <c r="E138" s="309">
        <v>6492</v>
      </c>
      <c r="F138" s="256">
        <v>41975</v>
      </c>
      <c r="G138" s="229">
        <v>6492</v>
      </c>
      <c r="H138" s="77">
        <f t="shared" si="3"/>
        <v>0</v>
      </c>
      <c r="I138" s="50" t="s">
        <v>5251</v>
      </c>
    </row>
    <row r="139" spans="1:11" x14ac:dyDescent="0.25">
      <c r="A139" s="192">
        <v>41975</v>
      </c>
      <c r="B139" s="254">
        <v>5007</v>
      </c>
      <c r="C139" s="322" t="s">
        <v>6789</v>
      </c>
      <c r="D139" s="661" t="s">
        <v>29</v>
      </c>
      <c r="E139" s="309">
        <v>1795.2</v>
      </c>
      <c r="F139" s="256">
        <v>41975</v>
      </c>
      <c r="G139" s="229">
        <v>1795.2</v>
      </c>
      <c r="H139" s="77">
        <f t="shared" si="3"/>
        <v>0</v>
      </c>
      <c r="I139" s="50" t="s">
        <v>5251</v>
      </c>
    </row>
    <row r="140" spans="1:11" x14ac:dyDescent="0.25">
      <c r="A140" s="192">
        <v>41975</v>
      </c>
      <c r="B140" s="254">
        <v>5008</v>
      </c>
      <c r="C140" s="322" t="s">
        <v>6789</v>
      </c>
      <c r="D140" s="661" t="s">
        <v>4322</v>
      </c>
      <c r="E140" s="309">
        <v>8682</v>
      </c>
      <c r="F140" s="256">
        <v>41975</v>
      </c>
      <c r="G140" s="229">
        <v>8682</v>
      </c>
      <c r="H140" s="77">
        <f t="shared" si="3"/>
        <v>0</v>
      </c>
      <c r="I140" s="50" t="s">
        <v>5251</v>
      </c>
    </row>
    <row r="141" spans="1:11" x14ac:dyDescent="0.25">
      <c r="A141" s="192">
        <v>41975</v>
      </c>
      <c r="B141" s="254">
        <v>5009</v>
      </c>
      <c r="C141" s="322" t="s">
        <v>6789</v>
      </c>
      <c r="D141" s="661" t="s">
        <v>54</v>
      </c>
      <c r="E141" s="309">
        <v>3488.4</v>
      </c>
      <c r="F141" s="256">
        <v>41975</v>
      </c>
      <c r="G141" s="229">
        <v>3488.4</v>
      </c>
      <c r="H141" s="77">
        <f t="shared" si="3"/>
        <v>0</v>
      </c>
      <c r="I141" s="50" t="s">
        <v>5251</v>
      </c>
    </row>
    <row r="142" spans="1:11" x14ac:dyDescent="0.25">
      <c r="A142" s="192">
        <v>41975</v>
      </c>
      <c r="B142" s="254">
        <v>5010</v>
      </c>
      <c r="C142" s="322" t="s">
        <v>6789</v>
      </c>
      <c r="D142" s="661" t="s">
        <v>228</v>
      </c>
      <c r="E142" s="309">
        <v>2323.1999999999998</v>
      </c>
      <c r="F142" s="256">
        <v>41975</v>
      </c>
      <c r="G142" s="229">
        <v>2323.1999999999998</v>
      </c>
      <c r="H142" s="77">
        <f t="shared" si="3"/>
        <v>0</v>
      </c>
      <c r="I142" s="50" t="s">
        <v>5251</v>
      </c>
    </row>
    <row r="143" spans="1:11" x14ac:dyDescent="0.25">
      <c r="A143" s="192">
        <v>41975</v>
      </c>
      <c r="B143" s="254">
        <v>5011</v>
      </c>
      <c r="C143" s="322" t="s">
        <v>6789</v>
      </c>
      <c r="D143" s="661" t="s">
        <v>47</v>
      </c>
      <c r="E143" s="309">
        <v>2760</v>
      </c>
      <c r="F143" s="256">
        <v>41975</v>
      </c>
      <c r="G143" s="229">
        <v>2760</v>
      </c>
      <c r="H143" s="77">
        <f t="shared" si="3"/>
        <v>0</v>
      </c>
      <c r="I143" s="50" t="s">
        <v>5251</v>
      </c>
    </row>
    <row r="144" spans="1:11" x14ac:dyDescent="0.25">
      <c r="A144" s="192">
        <v>41975</v>
      </c>
      <c r="B144" s="254">
        <v>5012</v>
      </c>
      <c r="C144" s="322" t="s">
        <v>6789</v>
      </c>
      <c r="D144" s="661" t="s">
        <v>6792</v>
      </c>
      <c r="E144" s="309">
        <v>2200</v>
      </c>
      <c r="F144" s="256">
        <v>41975</v>
      </c>
      <c r="G144" s="229">
        <v>2200</v>
      </c>
      <c r="H144" s="77">
        <f t="shared" si="3"/>
        <v>0</v>
      </c>
      <c r="I144" s="50" t="s">
        <v>5251</v>
      </c>
    </row>
    <row r="145" spans="1:11" x14ac:dyDescent="0.25">
      <c r="A145" s="192">
        <v>41975</v>
      </c>
      <c r="B145" s="254">
        <v>5013</v>
      </c>
      <c r="C145" s="322" t="s">
        <v>6789</v>
      </c>
      <c r="D145" s="661" t="s">
        <v>6120</v>
      </c>
      <c r="E145" s="309">
        <v>4200</v>
      </c>
      <c r="F145" s="256">
        <v>41984</v>
      </c>
      <c r="G145" s="229">
        <v>4200</v>
      </c>
      <c r="H145" s="77">
        <f t="shared" si="3"/>
        <v>0</v>
      </c>
      <c r="I145" s="50" t="s">
        <v>6794</v>
      </c>
    </row>
    <row r="146" spans="1:11" x14ac:dyDescent="0.25">
      <c r="A146" s="192">
        <v>41975</v>
      </c>
      <c r="B146" s="254">
        <v>5014</v>
      </c>
      <c r="C146" s="322" t="s">
        <v>6789</v>
      </c>
      <c r="D146" s="662" t="s">
        <v>53</v>
      </c>
      <c r="E146" s="296">
        <v>0</v>
      </c>
      <c r="F146" s="256"/>
      <c r="G146" s="229"/>
      <c r="H146" s="77">
        <f t="shared" si="3"/>
        <v>0</v>
      </c>
      <c r="I146" s="50" t="s">
        <v>3076</v>
      </c>
    </row>
    <row r="147" spans="1:11" x14ac:dyDescent="0.25">
      <c r="A147" s="192">
        <v>41975</v>
      </c>
      <c r="B147" s="254">
        <v>5015</v>
      </c>
      <c r="C147" s="322" t="s">
        <v>6789</v>
      </c>
      <c r="D147" s="661" t="s">
        <v>4948</v>
      </c>
      <c r="E147" s="309">
        <v>750</v>
      </c>
      <c r="F147" s="256">
        <v>41975</v>
      </c>
      <c r="G147" s="229">
        <v>750</v>
      </c>
      <c r="H147" s="77">
        <f t="shared" si="3"/>
        <v>0</v>
      </c>
      <c r="I147" s="50" t="s">
        <v>4992</v>
      </c>
    </row>
    <row r="148" spans="1:11" x14ac:dyDescent="0.25">
      <c r="A148" s="192">
        <v>41975</v>
      </c>
      <c r="B148" s="254">
        <v>5016</v>
      </c>
      <c r="C148" s="322" t="s">
        <v>6789</v>
      </c>
      <c r="D148" s="661" t="s">
        <v>4234</v>
      </c>
      <c r="E148" s="309">
        <v>2412</v>
      </c>
      <c r="F148" s="256">
        <v>41975</v>
      </c>
      <c r="G148" s="229">
        <v>2412</v>
      </c>
      <c r="H148" s="77">
        <f t="shared" si="3"/>
        <v>0</v>
      </c>
      <c r="I148" s="50" t="s">
        <v>4992</v>
      </c>
    </row>
    <row r="149" spans="1:11" x14ac:dyDescent="0.25">
      <c r="A149" s="192">
        <v>41975</v>
      </c>
      <c r="B149" s="254">
        <v>5017</v>
      </c>
      <c r="C149" s="322" t="s">
        <v>6789</v>
      </c>
      <c r="D149" s="661" t="s">
        <v>386</v>
      </c>
      <c r="E149" s="309">
        <v>2922.3</v>
      </c>
      <c r="F149" s="256">
        <v>41975</v>
      </c>
      <c r="G149" s="229">
        <v>2922.3</v>
      </c>
      <c r="H149" s="77">
        <f t="shared" si="3"/>
        <v>0</v>
      </c>
      <c r="I149" s="50" t="s">
        <v>6794</v>
      </c>
    </row>
    <row r="150" spans="1:11" x14ac:dyDescent="0.25">
      <c r="A150" s="192">
        <v>41975</v>
      </c>
      <c r="B150" s="254">
        <v>5018</v>
      </c>
      <c r="C150" s="322" t="s">
        <v>6789</v>
      </c>
      <c r="D150" s="661" t="s">
        <v>4585</v>
      </c>
      <c r="E150" s="309">
        <v>10644</v>
      </c>
      <c r="F150" s="256">
        <v>41975</v>
      </c>
      <c r="G150" s="229">
        <v>10644</v>
      </c>
      <c r="H150" s="77">
        <f t="shared" si="3"/>
        <v>0</v>
      </c>
      <c r="I150" s="50" t="s">
        <v>6794</v>
      </c>
    </row>
    <row r="151" spans="1:11" x14ac:dyDescent="0.25">
      <c r="A151" s="192">
        <v>41975</v>
      </c>
      <c r="B151" s="254">
        <v>5019</v>
      </c>
      <c r="C151" s="322" t="s">
        <v>6789</v>
      </c>
      <c r="D151" s="661" t="s">
        <v>2382</v>
      </c>
      <c r="E151" s="309">
        <v>3800.1</v>
      </c>
      <c r="F151" s="256">
        <v>41977</v>
      </c>
      <c r="G151" s="229">
        <v>3800.1</v>
      </c>
      <c r="H151" s="77">
        <f t="shared" si="3"/>
        <v>0</v>
      </c>
      <c r="I151" s="50" t="s">
        <v>6794</v>
      </c>
    </row>
    <row r="152" spans="1:11" x14ac:dyDescent="0.25">
      <c r="A152" s="192">
        <v>41975</v>
      </c>
      <c r="B152" s="254">
        <v>5020</v>
      </c>
      <c r="C152" s="322" t="s">
        <v>6789</v>
      </c>
      <c r="D152" s="661" t="s">
        <v>253</v>
      </c>
      <c r="E152" s="309">
        <v>3060</v>
      </c>
      <c r="F152" s="256">
        <v>41977</v>
      </c>
      <c r="G152" s="229">
        <v>3060</v>
      </c>
      <c r="H152" s="77">
        <f t="shared" si="3"/>
        <v>0</v>
      </c>
      <c r="I152" s="50" t="s">
        <v>6794</v>
      </c>
    </row>
    <row r="153" spans="1:11" x14ac:dyDescent="0.25">
      <c r="A153" s="192">
        <v>41975</v>
      </c>
      <c r="B153" s="254">
        <v>5021</v>
      </c>
      <c r="C153" s="322" t="s">
        <v>6789</v>
      </c>
      <c r="D153" s="661" t="s">
        <v>2714</v>
      </c>
      <c r="E153" s="309">
        <v>5151</v>
      </c>
      <c r="F153" s="256">
        <v>41975</v>
      </c>
      <c r="G153" s="229">
        <v>5151</v>
      </c>
      <c r="H153" s="77">
        <f t="shared" si="3"/>
        <v>0</v>
      </c>
      <c r="I153" s="50" t="s">
        <v>6794</v>
      </c>
    </row>
    <row r="154" spans="1:11" x14ac:dyDescent="0.25">
      <c r="A154" s="192">
        <v>41975</v>
      </c>
      <c r="B154" s="254">
        <v>5022</v>
      </c>
      <c r="C154" s="322" t="s">
        <v>6789</v>
      </c>
      <c r="D154" s="661" t="s">
        <v>4612</v>
      </c>
      <c r="E154" s="309">
        <v>6708.7</v>
      </c>
      <c r="F154" s="256">
        <v>41975</v>
      </c>
      <c r="G154" s="229">
        <v>6708.7</v>
      </c>
      <c r="H154" s="77">
        <f t="shared" si="3"/>
        <v>0</v>
      </c>
      <c r="I154" s="50" t="s">
        <v>6049</v>
      </c>
    </row>
    <row r="155" spans="1:11" x14ac:dyDescent="0.25">
      <c r="A155" s="192">
        <v>41975</v>
      </c>
      <c r="B155" s="254">
        <v>5023</v>
      </c>
      <c r="C155" s="322" t="s">
        <v>6789</v>
      </c>
      <c r="D155" s="661" t="s">
        <v>1814</v>
      </c>
      <c r="E155" s="309">
        <v>5341</v>
      </c>
      <c r="F155" s="256">
        <v>41990</v>
      </c>
      <c r="G155" s="229">
        <v>5341</v>
      </c>
      <c r="H155" s="77">
        <f t="shared" si="3"/>
        <v>0</v>
      </c>
      <c r="I155" s="50" t="s">
        <v>6794</v>
      </c>
    </row>
    <row r="156" spans="1:11" x14ac:dyDescent="0.25">
      <c r="A156" s="192">
        <v>41975</v>
      </c>
      <c r="B156" s="254">
        <v>5024</v>
      </c>
      <c r="C156" s="322" t="s">
        <v>6789</v>
      </c>
      <c r="D156" s="661" t="s">
        <v>257</v>
      </c>
      <c r="E156" s="309">
        <v>5971.3</v>
      </c>
      <c r="F156" s="256">
        <v>41975</v>
      </c>
      <c r="G156" s="229">
        <v>5971.3</v>
      </c>
      <c r="H156" s="77">
        <f t="shared" si="3"/>
        <v>0</v>
      </c>
      <c r="I156" s="50" t="s">
        <v>6049</v>
      </c>
    </row>
    <row r="157" spans="1:11" s="28" customFormat="1" x14ac:dyDescent="0.25">
      <c r="A157" s="192">
        <v>41975</v>
      </c>
      <c r="B157" s="254">
        <v>5025</v>
      </c>
      <c r="C157" s="322" t="s">
        <v>6789</v>
      </c>
      <c r="D157" s="661" t="s">
        <v>1693</v>
      </c>
      <c r="E157" s="309">
        <v>4500</v>
      </c>
      <c r="F157" s="256">
        <v>41975</v>
      </c>
      <c r="G157" s="229">
        <v>4500</v>
      </c>
      <c r="H157" s="77">
        <f t="shared" si="3"/>
        <v>0</v>
      </c>
      <c r="I157" s="50" t="s">
        <v>4992</v>
      </c>
    </row>
    <row r="158" spans="1:11" s="28" customFormat="1" x14ac:dyDescent="0.25">
      <c r="A158" s="192">
        <v>41975</v>
      </c>
      <c r="B158" s="254">
        <v>5026</v>
      </c>
      <c r="C158" s="322" t="s">
        <v>6789</v>
      </c>
      <c r="D158" s="661" t="s">
        <v>2578</v>
      </c>
      <c r="E158" s="309">
        <v>5281.2</v>
      </c>
      <c r="F158" s="256">
        <v>41975</v>
      </c>
      <c r="G158" s="229">
        <v>5281.2</v>
      </c>
      <c r="H158" s="77">
        <f t="shared" si="3"/>
        <v>0</v>
      </c>
      <c r="I158" s="50" t="s">
        <v>6794</v>
      </c>
      <c r="K158" s="33"/>
    </row>
    <row r="159" spans="1:11" s="28" customFormat="1" x14ac:dyDescent="0.25">
      <c r="A159" s="192">
        <v>41975</v>
      </c>
      <c r="B159" s="254">
        <v>5027</v>
      </c>
      <c r="C159" s="322" t="s">
        <v>6789</v>
      </c>
      <c r="D159" s="661" t="s">
        <v>6662</v>
      </c>
      <c r="E159" s="309">
        <v>3216.4</v>
      </c>
      <c r="F159" s="256">
        <v>41975</v>
      </c>
      <c r="G159" s="229">
        <v>3216.4</v>
      </c>
      <c r="H159" s="77">
        <f t="shared" si="3"/>
        <v>0</v>
      </c>
      <c r="I159" s="50" t="s">
        <v>4992</v>
      </c>
    </row>
    <row r="160" spans="1:11" s="28" customFormat="1" x14ac:dyDescent="0.25">
      <c r="A160" s="192">
        <v>41975</v>
      </c>
      <c r="B160" s="254">
        <v>5028</v>
      </c>
      <c r="C160" s="322" t="s">
        <v>6789</v>
      </c>
      <c r="D160" s="661" t="s">
        <v>49</v>
      </c>
      <c r="E160" s="309">
        <v>3177.8</v>
      </c>
      <c r="F160" s="256">
        <v>41975</v>
      </c>
      <c r="G160" s="229">
        <v>3177.8</v>
      </c>
      <c r="H160" s="77">
        <f t="shared" si="3"/>
        <v>0</v>
      </c>
      <c r="I160" s="50" t="s">
        <v>6794</v>
      </c>
    </row>
    <row r="161" spans="1:11" s="28" customFormat="1" x14ac:dyDescent="0.25">
      <c r="A161" s="192">
        <v>41975</v>
      </c>
      <c r="B161" s="254">
        <v>5029</v>
      </c>
      <c r="C161" s="322" t="s">
        <v>6789</v>
      </c>
      <c r="D161" s="661" t="s">
        <v>49</v>
      </c>
      <c r="E161" s="309">
        <v>2060</v>
      </c>
      <c r="F161" s="256">
        <v>41975</v>
      </c>
      <c r="G161" s="229">
        <v>2060</v>
      </c>
      <c r="H161" s="77">
        <f t="shared" si="3"/>
        <v>0</v>
      </c>
      <c r="I161" s="50" t="s">
        <v>4992</v>
      </c>
      <c r="K161" s="33"/>
    </row>
    <row r="162" spans="1:11" s="28" customFormat="1" x14ac:dyDescent="0.25">
      <c r="A162" s="192">
        <v>41975</v>
      </c>
      <c r="B162" s="254">
        <v>5030</v>
      </c>
      <c r="C162" s="322" t="s">
        <v>6789</v>
      </c>
      <c r="D162" s="661" t="s">
        <v>4240</v>
      </c>
      <c r="E162" s="309">
        <v>8960.7999999999993</v>
      </c>
      <c r="F162" s="412">
        <v>42008</v>
      </c>
      <c r="G162" s="219">
        <v>8960.7999999999993</v>
      </c>
      <c r="H162" s="77">
        <f t="shared" si="3"/>
        <v>0</v>
      </c>
      <c r="I162" s="50" t="s">
        <v>4992</v>
      </c>
    </row>
    <row r="163" spans="1:11" s="28" customFormat="1" x14ac:dyDescent="0.25">
      <c r="A163" s="192">
        <v>41975</v>
      </c>
      <c r="B163" s="254">
        <v>5031</v>
      </c>
      <c r="C163" s="322" t="s">
        <v>6789</v>
      </c>
      <c r="D163" s="661" t="s">
        <v>110</v>
      </c>
      <c r="E163" s="309">
        <v>43636.4</v>
      </c>
      <c r="F163" s="421" t="s">
        <v>6815</v>
      </c>
      <c r="G163" s="229">
        <f>40.85+43595.55</f>
        <v>43636.4</v>
      </c>
      <c r="H163" s="77">
        <f t="shared" si="3"/>
        <v>0</v>
      </c>
      <c r="I163" s="50" t="s">
        <v>5000</v>
      </c>
    </row>
    <row r="164" spans="1:11" s="28" customFormat="1" x14ac:dyDescent="0.25">
      <c r="A164" s="192">
        <v>41975</v>
      </c>
      <c r="B164" s="254">
        <v>5032</v>
      </c>
      <c r="C164" s="322" t="s">
        <v>6789</v>
      </c>
      <c r="D164" s="661" t="s">
        <v>2385</v>
      </c>
      <c r="E164" s="309">
        <v>10078.799999999999</v>
      </c>
      <c r="F164" s="256">
        <v>41975</v>
      </c>
      <c r="G164" s="229">
        <v>10078.799999999999</v>
      </c>
      <c r="H164" s="77">
        <f t="shared" si="3"/>
        <v>0</v>
      </c>
      <c r="I164" s="50" t="s">
        <v>4992</v>
      </c>
    </row>
    <row r="165" spans="1:11" s="28" customFormat="1" x14ac:dyDescent="0.25">
      <c r="A165" s="192">
        <v>41975</v>
      </c>
      <c r="B165" s="254">
        <v>5033</v>
      </c>
      <c r="C165" s="322" t="s">
        <v>6789</v>
      </c>
      <c r="D165" s="661" t="s">
        <v>2385</v>
      </c>
      <c r="E165" s="309">
        <v>166</v>
      </c>
      <c r="F165" s="256">
        <v>41975</v>
      </c>
      <c r="G165" s="229">
        <v>166</v>
      </c>
      <c r="H165" s="77">
        <f t="shared" si="3"/>
        <v>0</v>
      </c>
      <c r="I165" s="50" t="s">
        <v>4992</v>
      </c>
    </row>
    <row r="166" spans="1:11" s="28" customFormat="1" x14ac:dyDescent="0.25">
      <c r="A166" s="192">
        <v>41975</v>
      </c>
      <c r="B166" s="254">
        <v>5034</v>
      </c>
      <c r="C166" s="322" t="s">
        <v>6789</v>
      </c>
      <c r="D166" s="661" t="s">
        <v>4918</v>
      </c>
      <c r="E166" s="309">
        <v>23082.6</v>
      </c>
      <c r="F166" s="256">
        <v>41976</v>
      </c>
      <c r="G166" s="229">
        <v>23082.6</v>
      </c>
      <c r="H166" s="77">
        <f t="shared" si="3"/>
        <v>0</v>
      </c>
      <c r="I166" s="50" t="s">
        <v>4992</v>
      </c>
    </row>
    <row r="167" spans="1:11" s="28" customFormat="1" x14ac:dyDescent="0.25">
      <c r="A167" s="192">
        <v>41975</v>
      </c>
      <c r="B167" s="254">
        <v>5035</v>
      </c>
      <c r="C167" s="322" t="s">
        <v>6789</v>
      </c>
      <c r="D167" s="661" t="s">
        <v>3651</v>
      </c>
      <c r="E167" s="309">
        <v>1535.6</v>
      </c>
      <c r="F167" s="256">
        <v>41975</v>
      </c>
      <c r="G167" s="229">
        <v>1535.6</v>
      </c>
      <c r="H167" s="77">
        <f t="shared" si="3"/>
        <v>0</v>
      </c>
      <c r="I167" s="50" t="s">
        <v>4997</v>
      </c>
    </row>
    <row r="168" spans="1:11" x14ac:dyDescent="0.25">
      <c r="A168" s="192">
        <v>41975</v>
      </c>
      <c r="B168" s="254">
        <v>5036</v>
      </c>
      <c r="C168" s="322" t="s">
        <v>6789</v>
      </c>
      <c r="D168" s="661" t="s">
        <v>142</v>
      </c>
      <c r="E168" s="309">
        <v>1640.4</v>
      </c>
      <c r="F168" s="256">
        <v>41976</v>
      </c>
      <c r="G168" s="229">
        <v>1640.4</v>
      </c>
      <c r="H168" s="77">
        <f t="shared" si="3"/>
        <v>0</v>
      </c>
      <c r="I168" s="50" t="s">
        <v>4997</v>
      </c>
      <c r="J168" s="21"/>
      <c r="K168" s="21"/>
    </row>
    <row r="169" spans="1:11" x14ac:dyDescent="0.25">
      <c r="A169" s="192">
        <v>41975</v>
      </c>
      <c r="B169" s="254">
        <v>5037</v>
      </c>
      <c r="C169" s="322" t="s">
        <v>6789</v>
      </c>
      <c r="D169" s="662" t="s">
        <v>53</v>
      </c>
      <c r="E169" s="296">
        <v>0</v>
      </c>
      <c r="F169" s="256"/>
      <c r="G169" s="229"/>
      <c r="H169" s="77">
        <f t="shared" si="3"/>
        <v>0</v>
      </c>
      <c r="I169" s="50" t="s">
        <v>3076</v>
      </c>
      <c r="J169" s="21"/>
      <c r="K169" s="21"/>
    </row>
    <row r="170" spans="1:11" x14ac:dyDescent="0.25">
      <c r="A170" s="192">
        <v>41975</v>
      </c>
      <c r="B170" s="254">
        <v>5038</v>
      </c>
      <c r="C170" s="322" t="s">
        <v>6789</v>
      </c>
      <c r="D170" s="661" t="s">
        <v>6609</v>
      </c>
      <c r="E170" s="309">
        <v>3717</v>
      </c>
      <c r="F170" s="256">
        <v>41976</v>
      </c>
      <c r="G170" s="229">
        <v>3717</v>
      </c>
      <c r="H170" s="77">
        <f t="shared" si="3"/>
        <v>0</v>
      </c>
      <c r="I170" s="50" t="s">
        <v>4997</v>
      </c>
      <c r="J170" s="21"/>
      <c r="K170" s="21"/>
    </row>
    <row r="171" spans="1:11" x14ac:dyDescent="0.25">
      <c r="A171" s="192">
        <v>41975</v>
      </c>
      <c r="B171" s="254">
        <v>5039</v>
      </c>
      <c r="C171" s="322" t="s">
        <v>6789</v>
      </c>
      <c r="D171" s="661" t="s">
        <v>80</v>
      </c>
      <c r="E171" s="309">
        <v>1849.5</v>
      </c>
      <c r="F171" s="256">
        <v>41976</v>
      </c>
      <c r="G171" s="229">
        <v>1849.5</v>
      </c>
      <c r="H171" s="77">
        <f t="shared" si="3"/>
        <v>0</v>
      </c>
      <c r="I171" s="50" t="s">
        <v>4997</v>
      </c>
      <c r="J171" s="21"/>
      <c r="K171" s="21"/>
    </row>
    <row r="172" spans="1:11" x14ac:dyDescent="0.25">
      <c r="A172" s="192">
        <v>41975</v>
      </c>
      <c r="B172" s="254">
        <v>5040</v>
      </c>
      <c r="C172" s="322" t="s">
        <v>6789</v>
      </c>
      <c r="D172" s="661" t="s">
        <v>3431</v>
      </c>
      <c r="E172" s="309">
        <v>2505</v>
      </c>
      <c r="F172" s="256">
        <v>41976</v>
      </c>
      <c r="G172" s="229">
        <v>2505</v>
      </c>
      <c r="H172" s="77">
        <f t="shared" si="3"/>
        <v>0</v>
      </c>
      <c r="I172" s="50" t="s">
        <v>4997</v>
      </c>
      <c r="J172" s="21"/>
      <c r="K172" s="21"/>
    </row>
    <row r="173" spans="1:11" x14ac:dyDescent="0.25">
      <c r="A173" s="192">
        <v>41975</v>
      </c>
      <c r="B173" s="254">
        <v>5041</v>
      </c>
      <c r="C173" s="322" t="s">
        <v>6789</v>
      </c>
      <c r="D173" s="661" t="s">
        <v>560</v>
      </c>
      <c r="E173" s="309">
        <v>9457.2000000000007</v>
      </c>
      <c r="F173" s="256">
        <v>41976</v>
      </c>
      <c r="G173" s="229">
        <v>9457.2000000000007</v>
      </c>
      <c r="H173" s="77">
        <f t="shared" si="3"/>
        <v>0</v>
      </c>
      <c r="I173" s="50" t="s">
        <v>4997</v>
      </c>
      <c r="J173" s="21"/>
      <c r="K173" s="21"/>
    </row>
    <row r="174" spans="1:11" x14ac:dyDescent="0.25">
      <c r="A174" s="192">
        <v>41975</v>
      </c>
      <c r="B174" s="254">
        <v>5042</v>
      </c>
      <c r="C174" s="322" t="s">
        <v>6789</v>
      </c>
      <c r="D174" s="661" t="s">
        <v>4685</v>
      </c>
      <c r="E174" s="309">
        <v>925</v>
      </c>
      <c r="F174" s="256">
        <v>41975</v>
      </c>
      <c r="G174" s="229">
        <v>925</v>
      </c>
      <c r="H174" s="77">
        <f t="shared" si="3"/>
        <v>0</v>
      </c>
      <c r="I174" s="50" t="s">
        <v>4992</v>
      </c>
      <c r="J174" s="21"/>
      <c r="K174" s="21"/>
    </row>
    <row r="175" spans="1:11" x14ac:dyDescent="0.25">
      <c r="A175" s="192">
        <v>41975</v>
      </c>
      <c r="B175" s="254">
        <v>5043</v>
      </c>
      <c r="C175" s="322" t="s">
        <v>6789</v>
      </c>
      <c r="D175" s="661" t="s">
        <v>51</v>
      </c>
      <c r="E175" s="309">
        <v>1518</v>
      </c>
      <c r="F175" s="256">
        <v>41975</v>
      </c>
      <c r="G175" s="229">
        <v>1518</v>
      </c>
      <c r="H175" s="77">
        <f t="shared" si="3"/>
        <v>0</v>
      </c>
      <c r="I175" s="50" t="s">
        <v>4992</v>
      </c>
      <c r="J175" s="21"/>
      <c r="K175" s="21"/>
    </row>
    <row r="176" spans="1:11" x14ac:dyDescent="0.25">
      <c r="A176" s="192">
        <v>41975</v>
      </c>
      <c r="B176" s="254">
        <v>5044</v>
      </c>
      <c r="C176" s="322" t="s">
        <v>6789</v>
      </c>
      <c r="D176" s="661" t="s">
        <v>4740</v>
      </c>
      <c r="E176" s="309">
        <v>1435.2</v>
      </c>
      <c r="F176" s="256">
        <v>41975</v>
      </c>
      <c r="G176" s="229">
        <v>1435.2</v>
      </c>
      <c r="H176" s="77">
        <f t="shared" si="3"/>
        <v>0</v>
      </c>
      <c r="I176" s="50" t="s">
        <v>4992</v>
      </c>
      <c r="J176" s="21"/>
      <c r="K176" s="21"/>
    </row>
    <row r="177" spans="1:11" x14ac:dyDescent="0.25">
      <c r="A177" s="192">
        <v>41975</v>
      </c>
      <c r="B177" s="254">
        <v>5045</v>
      </c>
      <c r="C177" s="322" t="s">
        <v>6789</v>
      </c>
      <c r="D177" s="661" t="s">
        <v>4702</v>
      </c>
      <c r="E177" s="309">
        <v>294.39999999999998</v>
      </c>
      <c r="F177" s="256">
        <v>41975</v>
      </c>
      <c r="G177" s="229">
        <v>294.39999999999998</v>
      </c>
      <c r="H177" s="77">
        <f t="shared" si="3"/>
        <v>0</v>
      </c>
      <c r="I177" s="50" t="s">
        <v>4992</v>
      </c>
      <c r="J177" s="21"/>
      <c r="K177" s="21"/>
    </row>
    <row r="178" spans="1:11" x14ac:dyDescent="0.25">
      <c r="A178" s="192">
        <v>41975</v>
      </c>
      <c r="B178" s="254">
        <v>5046</v>
      </c>
      <c r="C178" s="322" t="s">
        <v>6789</v>
      </c>
      <c r="D178" s="661" t="s">
        <v>79</v>
      </c>
      <c r="E178" s="309">
        <v>16812</v>
      </c>
      <c r="F178" s="421" t="s">
        <v>6816</v>
      </c>
      <c r="G178" s="229">
        <f>1062+15750</f>
        <v>16812</v>
      </c>
      <c r="H178" s="77">
        <f t="shared" si="3"/>
        <v>0</v>
      </c>
      <c r="I178" s="50" t="s">
        <v>6794</v>
      </c>
      <c r="J178" s="21"/>
      <c r="K178" s="21"/>
    </row>
    <row r="179" spans="1:11" x14ac:dyDescent="0.25">
      <c r="A179" s="192">
        <v>41975</v>
      </c>
      <c r="B179" s="254">
        <v>5047</v>
      </c>
      <c r="C179" s="322" t="s">
        <v>6789</v>
      </c>
      <c r="D179" s="661" t="s">
        <v>136</v>
      </c>
      <c r="E179" s="309">
        <v>455</v>
      </c>
      <c r="F179" s="256">
        <v>41975</v>
      </c>
      <c r="G179" s="229">
        <v>455</v>
      </c>
      <c r="H179" s="77">
        <f t="shared" si="3"/>
        <v>0</v>
      </c>
      <c r="I179" s="50" t="s">
        <v>4992</v>
      </c>
      <c r="J179" s="21"/>
      <c r="K179" s="21"/>
    </row>
    <row r="180" spans="1:11" x14ac:dyDescent="0.25">
      <c r="A180" s="192">
        <v>41975</v>
      </c>
      <c r="B180" s="254">
        <v>5048</v>
      </c>
      <c r="C180" s="322" t="s">
        <v>6789</v>
      </c>
      <c r="D180" s="661" t="s">
        <v>4782</v>
      </c>
      <c r="E180" s="309">
        <v>1368.3</v>
      </c>
      <c r="F180" s="256">
        <v>41975</v>
      </c>
      <c r="G180" s="229">
        <v>1368.3</v>
      </c>
      <c r="H180" s="77">
        <f t="shared" si="3"/>
        <v>0</v>
      </c>
      <c r="I180" s="50" t="s">
        <v>4992</v>
      </c>
      <c r="J180" s="21"/>
      <c r="K180" s="21"/>
    </row>
    <row r="181" spans="1:11" x14ac:dyDescent="0.25">
      <c r="A181" s="192">
        <v>41975</v>
      </c>
      <c r="B181" s="254">
        <v>5049</v>
      </c>
      <c r="C181" s="322" t="s">
        <v>6789</v>
      </c>
      <c r="D181" s="661" t="s">
        <v>133</v>
      </c>
      <c r="E181" s="309">
        <v>23469.4</v>
      </c>
      <c r="F181" s="256">
        <v>41975</v>
      </c>
      <c r="G181" s="229">
        <v>23469.4</v>
      </c>
      <c r="H181" s="77">
        <f t="shared" si="3"/>
        <v>0</v>
      </c>
      <c r="I181" s="50" t="s">
        <v>4992</v>
      </c>
      <c r="J181" s="21"/>
      <c r="K181" s="21"/>
    </row>
    <row r="182" spans="1:11" x14ac:dyDescent="0.25">
      <c r="A182" s="192">
        <v>41975</v>
      </c>
      <c r="B182" s="254">
        <v>5050</v>
      </c>
      <c r="C182" s="322" t="s">
        <v>6789</v>
      </c>
      <c r="D182" s="661" t="s">
        <v>2504</v>
      </c>
      <c r="E182" s="309">
        <v>89001.12</v>
      </c>
      <c r="F182" s="256">
        <v>41979</v>
      </c>
      <c r="G182" s="229">
        <v>89001.12</v>
      </c>
      <c r="H182" s="77">
        <f t="shared" si="3"/>
        <v>0</v>
      </c>
      <c r="I182" s="50" t="s">
        <v>4997</v>
      </c>
      <c r="J182" s="21"/>
      <c r="K182" s="21"/>
    </row>
    <row r="183" spans="1:11" x14ac:dyDescent="0.25">
      <c r="A183" s="192">
        <v>41975</v>
      </c>
      <c r="B183" s="254">
        <v>5051</v>
      </c>
      <c r="C183" s="322" t="s">
        <v>6789</v>
      </c>
      <c r="D183" s="661" t="s">
        <v>4620</v>
      </c>
      <c r="E183" s="309">
        <v>5413.48</v>
      </c>
      <c r="F183" s="256">
        <v>41976</v>
      </c>
      <c r="G183" s="229">
        <v>5413.48</v>
      </c>
      <c r="H183" s="77">
        <f t="shared" si="3"/>
        <v>0</v>
      </c>
      <c r="I183" s="50" t="s">
        <v>6814</v>
      </c>
      <c r="J183" s="21"/>
      <c r="K183" s="21"/>
    </row>
    <row r="184" spans="1:11" x14ac:dyDescent="0.25">
      <c r="A184" s="192">
        <v>41975</v>
      </c>
      <c r="B184" s="254">
        <v>5052</v>
      </c>
      <c r="C184" s="322" t="s">
        <v>6789</v>
      </c>
      <c r="D184" s="308" t="s">
        <v>4646</v>
      </c>
      <c r="E184" s="309">
        <v>18446</v>
      </c>
      <c r="F184" s="256">
        <v>41976</v>
      </c>
      <c r="G184" s="229">
        <v>18446</v>
      </c>
      <c r="H184" s="77">
        <f t="shared" si="3"/>
        <v>0</v>
      </c>
      <c r="I184" s="190" t="s">
        <v>6814</v>
      </c>
      <c r="J184" s="21"/>
      <c r="K184" s="21"/>
    </row>
    <row r="185" spans="1:11" x14ac:dyDescent="0.25">
      <c r="A185" s="192">
        <v>41975</v>
      </c>
      <c r="B185" s="254">
        <v>5053</v>
      </c>
      <c r="C185" s="322" t="s">
        <v>6789</v>
      </c>
      <c r="D185" s="661" t="s">
        <v>28</v>
      </c>
      <c r="E185" s="309">
        <v>220</v>
      </c>
      <c r="F185" s="256">
        <v>41975</v>
      </c>
      <c r="G185" s="229">
        <v>220</v>
      </c>
      <c r="H185" s="77">
        <f t="shared" si="3"/>
        <v>0</v>
      </c>
      <c r="I185" s="50" t="s">
        <v>4992</v>
      </c>
      <c r="J185" s="21"/>
      <c r="K185" s="21"/>
    </row>
    <row r="186" spans="1:11" x14ac:dyDescent="0.25">
      <c r="A186" s="192">
        <v>41975</v>
      </c>
      <c r="B186" s="254">
        <v>5054</v>
      </c>
      <c r="C186" s="322" t="s">
        <v>6789</v>
      </c>
      <c r="D186" s="661" t="s">
        <v>745</v>
      </c>
      <c r="E186" s="309">
        <v>2327.6</v>
      </c>
      <c r="F186" s="256">
        <v>41975</v>
      </c>
      <c r="G186" s="229">
        <v>2327.6</v>
      </c>
      <c r="H186" s="77">
        <f t="shared" si="3"/>
        <v>0</v>
      </c>
      <c r="I186" s="50" t="s">
        <v>4992</v>
      </c>
      <c r="J186" s="21"/>
      <c r="K186" s="21"/>
    </row>
    <row r="187" spans="1:11" x14ac:dyDescent="0.25">
      <c r="A187" s="192">
        <v>41975</v>
      </c>
      <c r="B187" s="254">
        <v>5055</v>
      </c>
      <c r="C187" s="322" t="s">
        <v>6789</v>
      </c>
      <c r="D187" s="661" t="s">
        <v>4612</v>
      </c>
      <c r="E187" s="309">
        <v>3288.6</v>
      </c>
      <c r="F187" s="256">
        <v>41976</v>
      </c>
      <c r="G187" s="229">
        <v>3288.6</v>
      </c>
      <c r="H187" s="77">
        <f t="shared" si="3"/>
        <v>0</v>
      </c>
      <c r="I187" s="50" t="s">
        <v>4992</v>
      </c>
      <c r="J187" s="21"/>
      <c r="K187" s="21"/>
    </row>
    <row r="188" spans="1:11" x14ac:dyDescent="0.25">
      <c r="A188" s="192">
        <v>41975</v>
      </c>
      <c r="B188" s="254">
        <v>5056</v>
      </c>
      <c r="C188" s="322" t="s">
        <v>6789</v>
      </c>
      <c r="D188" s="661" t="s">
        <v>269</v>
      </c>
      <c r="E188" s="309">
        <v>268</v>
      </c>
      <c r="F188" s="256">
        <v>41975</v>
      </c>
      <c r="G188" s="229">
        <v>268</v>
      </c>
      <c r="H188" s="77">
        <f t="shared" si="3"/>
        <v>0</v>
      </c>
      <c r="I188" s="50" t="s">
        <v>4992</v>
      </c>
      <c r="J188" s="21"/>
      <c r="K188" s="21"/>
    </row>
    <row r="189" spans="1:11" x14ac:dyDescent="0.25">
      <c r="A189" s="192">
        <v>41975</v>
      </c>
      <c r="B189" s="254">
        <v>5057</v>
      </c>
      <c r="C189" s="322" t="s">
        <v>6789</v>
      </c>
      <c r="D189" s="661" t="s">
        <v>106</v>
      </c>
      <c r="E189" s="309">
        <v>187430</v>
      </c>
      <c r="F189" s="256">
        <v>41977</v>
      </c>
      <c r="G189" s="229">
        <v>187430</v>
      </c>
      <c r="H189" s="77">
        <f t="shared" si="3"/>
        <v>0</v>
      </c>
      <c r="I189" s="50" t="s">
        <v>4992</v>
      </c>
      <c r="J189" s="21"/>
      <c r="K189" s="21"/>
    </row>
    <row r="190" spans="1:11" x14ac:dyDescent="0.25">
      <c r="A190" s="192">
        <v>41975</v>
      </c>
      <c r="B190" s="254">
        <v>5058</v>
      </c>
      <c r="C190" s="322" t="s">
        <v>6789</v>
      </c>
      <c r="D190" s="661" t="s">
        <v>6641</v>
      </c>
      <c r="E190" s="309">
        <v>5659.5</v>
      </c>
      <c r="F190" s="256">
        <v>41975</v>
      </c>
      <c r="G190" s="229">
        <v>5659.5</v>
      </c>
      <c r="H190" s="77">
        <f t="shared" si="3"/>
        <v>0</v>
      </c>
      <c r="I190" s="50" t="s">
        <v>4992</v>
      </c>
      <c r="J190" s="21"/>
      <c r="K190" s="21"/>
    </row>
    <row r="191" spans="1:11" x14ac:dyDescent="0.25">
      <c r="A191" s="192">
        <v>41975</v>
      </c>
      <c r="B191" s="254">
        <v>5059</v>
      </c>
      <c r="C191" s="322" t="s">
        <v>6789</v>
      </c>
      <c r="D191" s="661" t="s">
        <v>6641</v>
      </c>
      <c r="E191" s="309">
        <v>256</v>
      </c>
      <c r="F191" s="256">
        <v>41975</v>
      </c>
      <c r="G191" s="229">
        <v>256</v>
      </c>
      <c r="H191" s="77">
        <f t="shared" si="3"/>
        <v>0</v>
      </c>
      <c r="I191" s="50" t="s">
        <v>4992</v>
      </c>
      <c r="J191" s="21"/>
      <c r="K191" s="21"/>
    </row>
    <row r="192" spans="1:11" x14ac:dyDescent="0.25">
      <c r="A192" s="192">
        <v>41976</v>
      </c>
      <c r="B192" s="254">
        <v>5060</v>
      </c>
      <c r="C192" s="322" t="s">
        <v>6789</v>
      </c>
      <c r="D192" s="661" t="s">
        <v>11</v>
      </c>
      <c r="E192" s="309">
        <v>8737.6</v>
      </c>
      <c r="F192" s="256">
        <v>41981</v>
      </c>
      <c r="G192" s="229">
        <v>8737.6</v>
      </c>
      <c r="H192" s="77">
        <f t="shared" si="3"/>
        <v>0</v>
      </c>
      <c r="I192" s="50" t="s">
        <v>4992</v>
      </c>
      <c r="J192" s="21"/>
      <c r="K192" s="21"/>
    </row>
    <row r="193" spans="1:11" x14ac:dyDescent="0.25">
      <c r="A193" s="192">
        <v>41976</v>
      </c>
      <c r="B193" s="254">
        <v>5061</v>
      </c>
      <c r="C193" s="322" t="s">
        <v>6789</v>
      </c>
      <c r="D193" s="661" t="s">
        <v>4319</v>
      </c>
      <c r="E193" s="309">
        <v>8150.9</v>
      </c>
      <c r="F193" s="256">
        <v>41976</v>
      </c>
      <c r="G193" s="229">
        <v>8150.9</v>
      </c>
      <c r="H193" s="77">
        <f t="shared" si="3"/>
        <v>0</v>
      </c>
      <c r="I193" s="50" t="s">
        <v>4992</v>
      </c>
      <c r="J193" s="21"/>
      <c r="K193" s="21"/>
    </row>
    <row r="194" spans="1:11" x14ac:dyDescent="0.25">
      <c r="A194" s="192">
        <v>41976</v>
      </c>
      <c r="B194" s="254">
        <v>5062</v>
      </c>
      <c r="C194" s="322" t="s">
        <v>6789</v>
      </c>
      <c r="D194" s="661" t="s">
        <v>4918</v>
      </c>
      <c r="E194" s="309">
        <v>70211</v>
      </c>
      <c r="F194" s="256">
        <v>41976</v>
      </c>
      <c r="G194" s="229">
        <v>70211</v>
      </c>
      <c r="H194" s="77">
        <f t="shared" si="3"/>
        <v>0</v>
      </c>
      <c r="I194" s="50" t="s">
        <v>5000</v>
      </c>
      <c r="J194" s="21"/>
      <c r="K194" s="21"/>
    </row>
    <row r="195" spans="1:11" x14ac:dyDescent="0.25">
      <c r="A195" s="192">
        <v>41976</v>
      </c>
      <c r="B195" s="254">
        <v>5063</v>
      </c>
      <c r="C195" s="322" t="s">
        <v>6789</v>
      </c>
      <c r="D195" s="661" t="s">
        <v>6790</v>
      </c>
      <c r="E195" s="309">
        <v>8160</v>
      </c>
      <c r="F195" s="256">
        <v>41976</v>
      </c>
      <c r="G195" s="229">
        <v>8160</v>
      </c>
      <c r="H195" s="77">
        <f t="shared" si="3"/>
        <v>0</v>
      </c>
      <c r="I195" s="50" t="s">
        <v>4997</v>
      </c>
      <c r="J195" s="21"/>
      <c r="K195" s="21"/>
    </row>
    <row r="196" spans="1:11" x14ac:dyDescent="0.25">
      <c r="A196" s="192">
        <v>41976</v>
      </c>
      <c r="B196" s="254">
        <v>5064</v>
      </c>
      <c r="C196" s="322" t="s">
        <v>6789</v>
      </c>
      <c r="D196" s="661" t="s">
        <v>4915</v>
      </c>
      <c r="E196" s="309">
        <v>34969.599999999999</v>
      </c>
      <c r="F196" s="256">
        <v>41979</v>
      </c>
      <c r="G196" s="229">
        <v>34969.599999999999</v>
      </c>
      <c r="H196" s="77">
        <f t="shared" si="3"/>
        <v>0</v>
      </c>
      <c r="I196" s="50" t="s">
        <v>4971</v>
      </c>
      <c r="J196" s="21"/>
      <c r="K196" s="21"/>
    </row>
    <row r="197" spans="1:11" x14ac:dyDescent="0.25">
      <c r="A197" s="192">
        <v>41976</v>
      </c>
      <c r="B197" s="254">
        <v>5065</v>
      </c>
      <c r="C197" s="322" t="s">
        <v>6789</v>
      </c>
      <c r="D197" s="661" t="s">
        <v>6120</v>
      </c>
      <c r="E197" s="309">
        <v>3780</v>
      </c>
      <c r="F197" s="256">
        <v>41984</v>
      </c>
      <c r="G197" s="229">
        <v>3780</v>
      </c>
      <c r="H197" s="77">
        <f t="shared" si="3"/>
        <v>0</v>
      </c>
      <c r="I197" s="50" t="s">
        <v>5000</v>
      </c>
      <c r="J197" s="21"/>
      <c r="K197" s="21"/>
    </row>
    <row r="198" spans="1:11" x14ac:dyDescent="0.25">
      <c r="A198" s="192">
        <v>41976</v>
      </c>
      <c r="B198" s="254">
        <v>5066</v>
      </c>
      <c r="C198" s="322" t="s">
        <v>6789</v>
      </c>
      <c r="D198" s="661" t="s">
        <v>6196</v>
      </c>
      <c r="E198" s="309">
        <v>1260</v>
      </c>
      <c r="F198" s="256">
        <v>41984</v>
      </c>
      <c r="G198" s="229">
        <v>1260</v>
      </c>
      <c r="H198" s="77">
        <f t="shared" si="3"/>
        <v>0</v>
      </c>
      <c r="I198" s="50" t="s">
        <v>5251</v>
      </c>
      <c r="J198" s="21"/>
      <c r="K198" s="21"/>
    </row>
    <row r="199" spans="1:11" x14ac:dyDescent="0.25">
      <c r="A199" s="192">
        <v>41976</v>
      </c>
      <c r="B199" s="254">
        <v>5067</v>
      </c>
      <c r="C199" s="322" t="s">
        <v>6789</v>
      </c>
      <c r="D199" s="661" t="s">
        <v>6616</v>
      </c>
      <c r="E199" s="309">
        <v>1260</v>
      </c>
      <c r="F199" s="256">
        <v>41984</v>
      </c>
      <c r="G199" s="229">
        <v>1260</v>
      </c>
      <c r="H199" s="77">
        <f t="shared" si="3"/>
        <v>0</v>
      </c>
      <c r="I199" s="50" t="s">
        <v>5251</v>
      </c>
      <c r="J199" s="21"/>
      <c r="K199" s="21"/>
    </row>
    <row r="200" spans="1:11" x14ac:dyDescent="0.25">
      <c r="A200" s="192">
        <v>41976</v>
      </c>
      <c r="B200" s="254">
        <v>5068</v>
      </c>
      <c r="C200" s="322" t="s">
        <v>6789</v>
      </c>
      <c r="D200" s="661" t="s">
        <v>3366</v>
      </c>
      <c r="E200" s="309">
        <v>1812</v>
      </c>
      <c r="F200" s="256">
        <v>41976</v>
      </c>
      <c r="G200" s="229">
        <v>1812</v>
      </c>
      <c r="H200" s="77">
        <f t="shared" ref="H200:H263" si="4">E200-G200</f>
        <v>0</v>
      </c>
      <c r="I200" s="50" t="s">
        <v>5010</v>
      </c>
      <c r="J200" s="21"/>
      <c r="K200" s="21"/>
    </row>
    <row r="201" spans="1:11" x14ac:dyDescent="0.25">
      <c r="A201" s="192">
        <v>41976</v>
      </c>
      <c r="B201" s="254">
        <v>5069</v>
      </c>
      <c r="C201" s="322" t="s">
        <v>6789</v>
      </c>
      <c r="D201" s="661" t="s">
        <v>4826</v>
      </c>
      <c r="E201" s="309">
        <v>1166.5999999999999</v>
      </c>
      <c r="F201" s="256">
        <v>41976</v>
      </c>
      <c r="G201" s="229">
        <v>1166.5999999999999</v>
      </c>
      <c r="H201" s="77">
        <f t="shared" si="4"/>
        <v>0</v>
      </c>
      <c r="I201" s="50" t="s">
        <v>4992</v>
      </c>
      <c r="J201" s="21"/>
      <c r="K201" s="21"/>
    </row>
    <row r="202" spans="1:11" x14ac:dyDescent="0.25">
      <c r="A202" s="192">
        <v>41976</v>
      </c>
      <c r="B202" s="254">
        <v>5070</v>
      </c>
      <c r="C202" s="322" t="s">
        <v>6789</v>
      </c>
      <c r="D202" s="661" t="s">
        <v>4290</v>
      </c>
      <c r="E202" s="309">
        <v>3702</v>
      </c>
      <c r="F202" s="256">
        <v>41976</v>
      </c>
      <c r="G202" s="229">
        <v>3702</v>
      </c>
      <c r="H202" s="77">
        <f t="shared" si="4"/>
        <v>0</v>
      </c>
      <c r="I202" s="50" t="s">
        <v>4992</v>
      </c>
      <c r="J202" s="21"/>
      <c r="K202" s="21"/>
    </row>
    <row r="203" spans="1:11" x14ac:dyDescent="0.25">
      <c r="A203" s="192">
        <v>41976</v>
      </c>
      <c r="B203" s="254">
        <v>5071</v>
      </c>
      <c r="C203" s="322" t="s">
        <v>6789</v>
      </c>
      <c r="D203" s="661" t="s">
        <v>4290</v>
      </c>
      <c r="E203" s="309">
        <v>35.200000000000003</v>
      </c>
      <c r="F203" s="256">
        <v>41976</v>
      </c>
      <c r="G203" s="229">
        <v>35.200000000000003</v>
      </c>
      <c r="H203" s="77">
        <f t="shared" si="4"/>
        <v>0</v>
      </c>
      <c r="I203" s="50" t="s">
        <v>4992</v>
      </c>
      <c r="J203" s="21"/>
      <c r="K203" s="21"/>
    </row>
    <row r="204" spans="1:11" x14ac:dyDescent="0.25">
      <c r="A204" s="192">
        <v>41976</v>
      </c>
      <c r="B204" s="254">
        <v>5072</v>
      </c>
      <c r="C204" s="322" t="s">
        <v>6789</v>
      </c>
      <c r="D204" s="661" t="s">
        <v>6817</v>
      </c>
      <c r="E204" s="309">
        <v>400.4</v>
      </c>
      <c r="F204" s="256">
        <v>41976</v>
      </c>
      <c r="G204" s="229">
        <v>400.4</v>
      </c>
      <c r="H204" s="77">
        <f t="shared" si="4"/>
        <v>0</v>
      </c>
      <c r="I204" s="50" t="s">
        <v>4992</v>
      </c>
      <c r="J204" s="21"/>
      <c r="K204" s="21"/>
    </row>
    <row r="205" spans="1:11" x14ac:dyDescent="0.25">
      <c r="A205" s="192">
        <v>41976</v>
      </c>
      <c r="B205" s="254">
        <v>5073</v>
      </c>
      <c r="C205" s="322" t="s">
        <v>6789</v>
      </c>
      <c r="D205" s="661" t="s">
        <v>6802</v>
      </c>
      <c r="E205" s="309">
        <v>431.2</v>
      </c>
      <c r="F205" s="256">
        <v>41976</v>
      </c>
      <c r="G205" s="229">
        <v>431.2</v>
      </c>
      <c r="H205" s="77">
        <f t="shared" si="4"/>
        <v>0</v>
      </c>
      <c r="I205" s="50" t="s">
        <v>4992</v>
      </c>
      <c r="J205" s="21"/>
      <c r="K205" s="21"/>
    </row>
    <row r="206" spans="1:11" x14ac:dyDescent="0.25">
      <c r="A206" s="192">
        <v>41976</v>
      </c>
      <c r="B206" s="254">
        <v>5074</v>
      </c>
      <c r="C206" s="322" t="s">
        <v>6789</v>
      </c>
      <c r="D206" s="661" t="s">
        <v>501</v>
      </c>
      <c r="E206" s="309">
        <v>2579.5</v>
      </c>
      <c r="F206" s="256">
        <v>41976</v>
      </c>
      <c r="G206" s="229">
        <v>2579.5</v>
      </c>
      <c r="H206" s="217">
        <f t="shared" si="4"/>
        <v>0</v>
      </c>
      <c r="I206" s="50" t="s">
        <v>4992</v>
      </c>
      <c r="J206" s="21"/>
      <c r="K206" s="21"/>
    </row>
    <row r="207" spans="1:11" x14ac:dyDescent="0.25">
      <c r="A207" s="192">
        <v>41976</v>
      </c>
      <c r="B207" s="254">
        <v>5075</v>
      </c>
      <c r="C207" s="322" t="s">
        <v>6789</v>
      </c>
      <c r="D207" s="661" t="s">
        <v>4322</v>
      </c>
      <c r="E207" s="309">
        <v>8946</v>
      </c>
      <c r="F207" s="256">
        <v>41976</v>
      </c>
      <c r="G207" s="229">
        <v>8946</v>
      </c>
      <c r="H207" s="217">
        <f t="shared" si="4"/>
        <v>0</v>
      </c>
      <c r="I207" s="50" t="s">
        <v>5251</v>
      </c>
      <c r="J207" s="21"/>
      <c r="K207" s="21"/>
    </row>
    <row r="208" spans="1:11" x14ac:dyDescent="0.25">
      <c r="A208" s="192">
        <v>41976</v>
      </c>
      <c r="B208" s="254">
        <v>5076</v>
      </c>
      <c r="C208" s="322" t="s">
        <v>6789</v>
      </c>
      <c r="D208" s="661" t="s">
        <v>4612</v>
      </c>
      <c r="E208" s="309">
        <v>22764</v>
      </c>
      <c r="F208" s="256">
        <v>41976</v>
      </c>
      <c r="G208" s="229">
        <v>22764</v>
      </c>
      <c r="H208" s="217">
        <f t="shared" si="4"/>
        <v>0</v>
      </c>
      <c r="I208" s="50" t="s">
        <v>6794</v>
      </c>
      <c r="J208" s="21"/>
      <c r="K208" s="21"/>
    </row>
    <row r="209" spans="1:11" x14ac:dyDescent="0.25">
      <c r="A209" s="192">
        <v>41976</v>
      </c>
      <c r="B209" s="254">
        <v>5077</v>
      </c>
      <c r="C209" s="322" t="s">
        <v>6789</v>
      </c>
      <c r="D209" s="661" t="s">
        <v>949</v>
      </c>
      <c r="E209" s="309">
        <v>576.79999999999995</v>
      </c>
      <c r="F209" s="256">
        <v>41976</v>
      </c>
      <c r="G209" s="229">
        <v>576.79999999999995</v>
      </c>
      <c r="H209" s="217">
        <f t="shared" si="4"/>
        <v>0</v>
      </c>
      <c r="I209" s="50" t="s">
        <v>4992</v>
      </c>
      <c r="J209" s="21"/>
      <c r="K209" s="21"/>
    </row>
    <row r="210" spans="1:11" x14ac:dyDescent="0.25">
      <c r="A210" s="192">
        <v>41976</v>
      </c>
      <c r="B210" s="254">
        <v>5078</v>
      </c>
      <c r="C210" s="322" t="s">
        <v>6789</v>
      </c>
      <c r="D210" s="662" t="s">
        <v>53</v>
      </c>
      <c r="E210" s="296">
        <v>0</v>
      </c>
      <c r="F210" s="256"/>
      <c r="G210" s="229"/>
      <c r="H210" s="217">
        <f t="shared" si="4"/>
        <v>0</v>
      </c>
      <c r="I210" s="50" t="s">
        <v>3076</v>
      </c>
      <c r="J210" s="21"/>
      <c r="K210" s="21"/>
    </row>
    <row r="211" spans="1:11" x14ac:dyDescent="0.25">
      <c r="A211" s="192">
        <v>41976</v>
      </c>
      <c r="B211" s="254">
        <v>5079</v>
      </c>
      <c r="C211" s="322" t="s">
        <v>6789</v>
      </c>
      <c r="D211" s="661" t="s">
        <v>316</v>
      </c>
      <c r="E211" s="309">
        <v>1050</v>
      </c>
      <c r="F211" s="256">
        <v>41976</v>
      </c>
      <c r="G211" s="229">
        <v>1050</v>
      </c>
      <c r="H211" s="217">
        <f t="shared" si="4"/>
        <v>0</v>
      </c>
      <c r="I211" s="50" t="s">
        <v>5251</v>
      </c>
      <c r="J211" s="21"/>
      <c r="K211" s="21"/>
    </row>
    <row r="212" spans="1:11" x14ac:dyDescent="0.25">
      <c r="A212" s="192">
        <v>41976</v>
      </c>
      <c r="B212" s="254">
        <v>5080</v>
      </c>
      <c r="C212" s="322" t="s">
        <v>6789</v>
      </c>
      <c r="D212" s="661" t="s">
        <v>921</v>
      </c>
      <c r="E212" s="309">
        <v>114</v>
      </c>
      <c r="F212" s="256">
        <v>41976</v>
      </c>
      <c r="G212" s="229">
        <v>114</v>
      </c>
      <c r="H212" s="217">
        <f t="shared" si="4"/>
        <v>0</v>
      </c>
      <c r="I212" s="50" t="s">
        <v>4992</v>
      </c>
      <c r="J212" s="21"/>
      <c r="K212" s="21"/>
    </row>
    <row r="213" spans="1:11" x14ac:dyDescent="0.25">
      <c r="A213" s="192">
        <v>41976</v>
      </c>
      <c r="B213" s="254">
        <v>5081</v>
      </c>
      <c r="C213" s="322" t="s">
        <v>6789</v>
      </c>
      <c r="D213" s="661" t="s">
        <v>4652</v>
      </c>
      <c r="E213" s="309">
        <v>1638</v>
      </c>
      <c r="F213" s="256">
        <v>41976</v>
      </c>
      <c r="G213" s="229">
        <v>1638</v>
      </c>
      <c r="H213" s="217">
        <f t="shared" si="4"/>
        <v>0</v>
      </c>
      <c r="I213" s="50" t="s">
        <v>5251</v>
      </c>
      <c r="J213" s="21"/>
      <c r="K213" s="21"/>
    </row>
    <row r="214" spans="1:11" x14ac:dyDescent="0.25">
      <c r="A214" s="192">
        <v>41976</v>
      </c>
      <c r="B214" s="254">
        <v>5082</v>
      </c>
      <c r="C214" s="322" t="s">
        <v>6789</v>
      </c>
      <c r="D214" s="661" t="s">
        <v>338</v>
      </c>
      <c r="E214" s="309">
        <v>430</v>
      </c>
      <c r="F214" s="256">
        <v>41976</v>
      </c>
      <c r="G214" s="229">
        <v>430</v>
      </c>
      <c r="H214" s="217">
        <f t="shared" si="4"/>
        <v>0</v>
      </c>
      <c r="I214" s="50" t="s">
        <v>5251</v>
      </c>
      <c r="J214" s="21"/>
      <c r="K214" s="21"/>
    </row>
    <row r="215" spans="1:11" x14ac:dyDescent="0.25">
      <c r="A215" s="192">
        <v>41976</v>
      </c>
      <c r="B215" s="254">
        <v>5083</v>
      </c>
      <c r="C215" s="322" t="s">
        <v>6789</v>
      </c>
      <c r="D215" s="661" t="s">
        <v>35</v>
      </c>
      <c r="E215" s="309">
        <v>5164.2</v>
      </c>
      <c r="F215" s="256">
        <v>41976</v>
      </c>
      <c r="G215" s="229">
        <v>5164.2</v>
      </c>
      <c r="H215" s="217">
        <f t="shared" si="4"/>
        <v>0</v>
      </c>
      <c r="I215" s="50" t="s">
        <v>5251</v>
      </c>
      <c r="J215" s="21"/>
      <c r="K215" s="21"/>
    </row>
    <row r="216" spans="1:11" x14ac:dyDescent="0.25">
      <c r="A216" s="192">
        <v>41976</v>
      </c>
      <c r="B216" s="254">
        <v>5084</v>
      </c>
      <c r="C216" s="322" t="s">
        <v>6789</v>
      </c>
      <c r="D216" s="661" t="s">
        <v>124</v>
      </c>
      <c r="E216" s="309">
        <v>4730</v>
      </c>
      <c r="F216" s="256">
        <v>41976</v>
      </c>
      <c r="G216" s="229">
        <v>4730</v>
      </c>
      <c r="H216" s="217">
        <f t="shared" si="4"/>
        <v>0</v>
      </c>
      <c r="I216" s="50" t="s">
        <v>5251</v>
      </c>
      <c r="J216" s="21"/>
      <c r="K216" s="21"/>
    </row>
    <row r="217" spans="1:11" x14ac:dyDescent="0.25">
      <c r="A217" s="192">
        <v>41976</v>
      </c>
      <c r="B217" s="254">
        <v>5085</v>
      </c>
      <c r="C217" s="322" t="s">
        <v>6789</v>
      </c>
      <c r="D217" s="661" t="s">
        <v>4234</v>
      </c>
      <c r="E217" s="309">
        <v>2370.1999999999998</v>
      </c>
      <c r="F217" s="256">
        <v>41976</v>
      </c>
      <c r="G217" s="229">
        <v>2370.1999999999998</v>
      </c>
      <c r="H217" s="217">
        <f t="shared" si="4"/>
        <v>0</v>
      </c>
      <c r="I217" s="50" t="s">
        <v>4992</v>
      </c>
      <c r="J217" s="21"/>
      <c r="K217" s="21"/>
    </row>
    <row r="218" spans="1:11" x14ac:dyDescent="0.25">
      <c r="A218" s="192">
        <v>41976</v>
      </c>
      <c r="B218" s="254">
        <v>5086</v>
      </c>
      <c r="C218" s="322" t="s">
        <v>6789</v>
      </c>
      <c r="D218" s="661" t="s">
        <v>57</v>
      </c>
      <c r="E218" s="309">
        <v>1100</v>
      </c>
      <c r="F218" s="256">
        <v>41976</v>
      </c>
      <c r="G218" s="229">
        <v>1100</v>
      </c>
      <c r="H218" s="217">
        <f t="shared" si="4"/>
        <v>0</v>
      </c>
      <c r="I218" s="50" t="s">
        <v>5251</v>
      </c>
      <c r="J218" s="21"/>
      <c r="K218" s="21"/>
    </row>
    <row r="219" spans="1:11" x14ac:dyDescent="0.25">
      <c r="A219" s="192">
        <v>41976</v>
      </c>
      <c r="B219" s="254">
        <v>5087</v>
      </c>
      <c r="C219" s="322" t="s">
        <v>6789</v>
      </c>
      <c r="D219" s="661" t="s">
        <v>4632</v>
      </c>
      <c r="E219" s="309">
        <v>24333.4</v>
      </c>
      <c r="F219" s="256">
        <v>41976</v>
      </c>
      <c r="G219" s="229">
        <v>24333.4</v>
      </c>
      <c r="H219" s="217">
        <f t="shared" si="4"/>
        <v>0</v>
      </c>
      <c r="I219" s="50" t="s">
        <v>6814</v>
      </c>
      <c r="J219" s="21"/>
      <c r="K219" s="21"/>
    </row>
    <row r="220" spans="1:11" x14ac:dyDescent="0.25">
      <c r="A220" s="192">
        <v>41976</v>
      </c>
      <c r="B220" s="254">
        <v>5088</v>
      </c>
      <c r="C220" s="322" t="s">
        <v>6789</v>
      </c>
      <c r="D220" s="661" t="s">
        <v>116</v>
      </c>
      <c r="E220" s="309">
        <v>7320</v>
      </c>
      <c r="F220" s="256">
        <v>41976</v>
      </c>
      <c r="G220" s="229">
        <v>7320</v>
      </c>
      <c r="H220" s="217">
        <f t="shared" si="4"/>
        <v>0</v>
      </c>
      <c r="I220" s="50" t="s">
        <v>4992</v>
      </c>
      <c r="J220" s="21"/>
      <c r="K220" s="21"/>
    </row>
    <row r="221" spans="1:11" x14ac:dyDescent="0.25">
      <c r="A221" s="192">
        <v>41976</v>
      </c>
      <c r="B221" s="254">
        <v>5089</v>
      </c>
      <c r="C221" s="322" t="s">
        <v>6789</v>
      </c>
      <c r="D221" s="661" t="s">
        <v>22</v>
      </c>
      <c r="E221" s="309">
        <v>2402.4</v>
      </c>
      <c r="F221" s="256">
        <v>41976</v>
      </c>
      <c r="G221" s="229">
        <v>2402.4</v>
      </c>
      <c r="H221" s="217">
        <f t="shared" si="4"/>
        <v>0</v>
      </c>
      <c r="I221" s="50" t="s">
        <v>4992</v>
      </c>
      <c r="J221" s="21"/>
      <c r="K221" s="21"/>
    </row>
    <row r="222" spans="1:11" x14ac:dyDescent="0.25">
      <c r="A222" s="192">
        <v>41976</v>
      </c>
      <c r="B222" s="254">
        <v>5090</v>
      </c>
      <c r="C222" s="322" t="s">
        <v>6789</v>
      </c>
      <c r="D222" s="661" t="s">
        <v>5004</v>
      </c>
      <c r="E222" s="309">
        <v>6327.6</v>
      </c>
      <c r="F222" s="256">
        <v>41976</v>
      </c>
      <c r="G222" s="229">
        <v>6327.6</v>
      </c>
      <c r="H222" s="217">
        <f t="shared" si="4"/>
        <v>0</v>
      </c>
      <c r="I222" s="50" t="s">
        <v>6814</v>
      </c>
      <c r="J222" s="21"/>
      <c r="K222" s="21"/>
    </row>
    <row r="223" spans="1:11" x14ac:dyDescent="0.25">
      <c r="A223" s="192">
        <v>41976</v>
      </c>
      <c r="B223" s="254">
        <v>5091</v>
      </c>
      <c r="C223" s="322" t="s">
        <v>6789</v>
      </c>
      <c r="D223" s="661" t="s">
        <v>758</v>
      </c>
      <c r="E223" s="309">
        <v>1890.6</v>
      </c>
      <c r="F223" s="256">
        <v>41976</v>
      </c>
      <c r="G223" s="229">
        <v>1890.6</v>
      </c>
      <c r="H223" s="217">
        <f t="shared" si="4"/>
        <v>0</v>
      </c>
      <c r="I223" s="50" t="s">
        <v>5251</v>
      </c>
      <c r="J223" s="21"/>
      <c r="K223" s="21"/>
    </row>
    <row r="224" spans="1:11" x14ac:dyDescent="0.25">
      <c r="A224" s="192">
        <v>41976</v>
      </c>
      <c r="B224" s="254">
        <v>5092</v>
      </c>
      <c r="C224" s="322" t="s">
        <v>6789</v>
      </c>
      <c r="D224" s="661" t="s">
        <v>47</v>
      </c>
      <c r="E224" s="309">
        <v>3163.2</v>
      </c>
      <c r="F224" s="256">
        <v>41976</v>
      </c>
      <c r="G224" s="229">
        <v>3163.2</v>
      </c>
      <c r="H224" s="217">
        <f t="shared" si="4"/>
        <v>0</v>
      </c>
      <c r="I224" s="50" t="s">
        <v>5251</v>
      </c>
      <c r="J224" s="21"/>
      <c r="K224" s="21"/>
    </row>
    <row r="225" spans="1:11" x14ac:dyDescent="0.25">
      <c r="A225" s="192">
        <v>41976</v>
      </c>
      <c r="B225" s="254">
        <v>5093</v>
      </c>
      <c r="C225" s="322" t="s">
        <v>6789</v>
      </c>
      <c r="D225" s="661" t="s">
        <v>29</v>
      </c>
      <c r="E225" s="309">
        <v>2467.1999999999998</v>
      </c>
      <c r="F225" s="256">
        <v>41976</v>
      </c>
      <c r="G225" s="229">
        <v>2467.1999999999998</v>
      </c>
      <c r="H225" s="217">
        <f t="shared" si="4"/>
        <v>0</v>
      </c>
      <c r="I225" s="50" t="s">
        <v>5251</v>
      </c>
      <c r="J225" s="21"/>
      <c r="K225" s="21"/>
    </row>
    <row r="226" spans="1:11" x14ac:dyDescent="0.25">
      <c r="A226" s="192">
        <v>41976</v>
      </c>
      <c r="B226" s="254">
        <v>5094</v>
      </c>
      <c r="C226" s="322" t="s">
        <v>6789</v>
      </c>
      <c r="D226" s="661" t="s">
        <v>11</v>
      </c>
      <c r="E226" s="309">
        <v>57885</v>
      </c>
      <c r="F226" s="256">
        <v>41981</v>
      </c>
      <c r="G226" s="229">
        <v>57885</v>
      </c>
      <c r="H226" s="217">
        <f t="shared" si="4"/>
        <v>0</v>
      </c>
      <c r="I226" s="50" t="s">
        <v>6814</v>
      </c>
    </row>
    <row r="227" spans="1:11" x14ac:dyDescent="0.25">
      <c r="A227" s="192">
        <v>41976</v>
      </c>
      <c r="B227" s="254">
        <v>5095</v>
      </c>
      <c r="C227" s="322" t="s">
        <v>6789</v>
      </c>
      <c r="D227" s="661" t="s">
        <v>1040</v>
      </c>
      <c r="E227" s="309">
        <v>1887</v>
      </c>
      <c r="F227" s="256">
        <v>41976</v>
      </c>
      <c r="G227" s="229">
        <v>1887</v>
      </c>
      <c r="H227" s="217">
        <f t="shared" si="4"/>
        <v>0</v>
      </c>
      <c r="I227" s="50" t="s">
        <v>5251</v>
      </c>
    </row>
    <row r="228" spans="1:11" x14ac:dyDescent="0.25">
      <c r="A228" s="192">
        <v>41976</v>
      </c>
      <c r="B228" s="254">
        <v>5096</v>
      </c>
      <c r="C228" s="322" t="s">
        <v>6789</v>
      </c>
      <c r="D228" s="661" t="s">
        <v>4257</v>
      </c>
      <c r="E228" s="309">
        <v>9384</v>
      </c>
      <c r="F228" s="256">
        <v>41976</v>
      </c>
      <c r="G228" s="229">
        <v>9384</v>
      </c>
      <c r="H228" s="217">
        <f t="shared" si="4"/>
        <v>0</v>
      </c>
      <c r="I228" s="50" t="s">
        <v>4992</v>
      </c>
    </row>
    <row r="229" spans="1:11" x14ac:dyDescent="0.25">
      <c r="A229" s="192">
        <v>41976</v>
      </c>
      <c r="B229" s="254">
        <v>5097</v>
      </c>
      <c r="C229" s="322" t="s">
        <v>6789</v>
      </c>
      <c r="D229" s="661" t="s">
        <v>6818</v>
      </c>
      <c r="E229" s="309">
        <v>5063</v>
      </c>
      <c r="F229" s="256">
        <v>41976</v>
      </c>
      <c r="G229" s="229">
        <v>5063</v>
      </c>
      <c r="H229" s="217">
        <f t="shared" si="4"/>
        <v>0</v>
      </c>
      <c r="I229" s="50" t="s">
        <v>5251</v>
      </c>
    </row>
    <row r="230" spans="1:11" x14ac:dyDescent="0.25">
      <c r="A230" s="192">
        <v>41976</v>
      </c>
      <c r="B230" s="254">
        <v>5098</v>
      </c>
      <c r="C230" s="322" t="s">
        <v>6789</v>
      </c>
      <c r="D230" s="661" t="s">
        <v>136</v>
      </c>
      <c r="E230" s="309">
        <v>1173.0999999999999</v>
      </c>
      <c r="F230" s="256">
        <v>41976</v>
      </c>
      <c r="G230" s="229">
        <v>1173.0999999999999</v>
      </c>
      <c r="H230" s="217">
        <f t="shared" si="4"/>
        <v>0</v>
      </c>
      <c r="I230" s="50" t="s">
        <v>4992</v>
      </c>
      <c r="K230" s="33"/>
    </row>
    <row r="231" spans="1:11" x14ac:dyDescent="0.25">
      <c r="A231" s="192">
        <v>41976</v>
      </c>
      <c r="B231" s="254">
        <v>5099</v>
      </c>
      <c r="C231" s="322" t="s">
        <v>6789</v>
      </c>
      <c r="D231" s="661" t="s">
        <v>149</v>
      </c>
      <c r="E231" s="309">
        <v>17543.400000000001</v>
      </c>
      <c r="F231" s="256">
        <v>41977</v>
      </c>
      <c r="G231" s="229">
        <v>17543.400000000001</v>
      </c>
      <c r="H231" s="217">
        <f t="shared" si="4"/>
        <v>0</v>
      </c>
      <c r="I231" s="50" t="s">
        <v>6049</v>
      </c>
    </row>
    <row r="232" spans="1:11" x14ac:dyDescent="0.25">
      <c r="A232" s="192">
        <v>41976</v>
      </c>
      <c r="B232" s="254">
        <v>5100</v>
      </c>
      <c r="C232" s="322" t="s">
        <v>6789</v>
      </c>
      <c r="D232" s="661" t="s">
        <v>242</v>
      </c>
      <c r="E232" s="309">
        <v>36894.6</v>
      </c>
      <c r="F232" s="412" t="s">
        <v>6819</v>
      </c>
      <c r="G232" s="229">
        <v>36894.6</v>
      </c>
      <c r="H232" s="217">
        <f t="shared" si="4"/>
        <v>0</v>
      </c>
      <c r="I232" s="50" t="s">
        <v>6049</v>
      </c>
    </row>
    <row r="233" spans="1:11" x14ac:dyDescent="0.25">
      <c r="A233" s="192">
        <v>41976</v>
      </c>
      <c r="B233" s="254">
        <v>5101</v>
      </c>
      <c r="C233" s="322" t="s">
        <v>6789</v>
      </c>
      <c r="D233" s="661" t="s">
        <v>4942</v>
      </c>
      <c r="E233" s="309">
        <v>4998</v>
      </c>
      <c r="F233" s="256">
        <v>41977</v>
      </c>
      <c r="G233" s="229">
        <v>4998</v>
      </c>
      <c r="H233" s="217">
        <f t="shared" si="4"/>
        <v>0</v>
      </c>
      <c r="I233" s="50" t="s">
        <v>6049</v>
      </c>
    </row>
    <row r="234" spans="1:11" x14ac:dyDescent="0.25">
      <c r="A234" s="192">
        <v>41976</v>
      </c>
      <c r="B234" s="254">
        <v>5102</v>
      </c>
      <c r="C234" s="322" t="s">
        <v>6789</v>
      </c>
      <c r="D234" s="661" t="s">
        <v>6746</v>
      </c>
      <c r="E234" s="309">
        <v>481.6</v>
      </c>
      <c r="F234" s="256">
        <v>41976</v>
      </c>
      <c r="G234" s="229">
        <v>481.6</v>
      </c>
      <c r="H234" s="217">
        <f t="shared" si="4"/>
        <v>0</v>
      </c>
      <c r="I234" s="50" t="s">
        <v>4992</v>
      </c>
    </row>
    <row r="235" spans="1:11" x14ac:dyDescent="0.25">
      <c r="A235" s="192">
        <v>41976</v>
      </c>
      <c r="B235" s="254">
        <v>5103</v>
      </c>
      <c r="C235" s="322" t="s">
        <v>6789</v>
      </c>
      <c r="D235" s="661" t="s">
        <v>855</v>
      </c>
      <c r="E235" s="309">
        <v>9314.7999999999993</v>
      </c>
      <c r="F235" s="256">
        <v>41977</v>
      </c>
      <c r="G235" s="229">
        <v>9314.7999999999993</v>
      </c>
      <c r="H235" s="217">
        <f t="shared" si="4"/>
        <v>0</v>
      </c>
      <c r="I235" s="50" t="s">
        <v>6049</v>
      </c>
    </row>
    <row r="236" spans="1:11" x14ac:dyDescent="0.25">
      <c r="A236" s="192">
        <v>41976</v>
      </c>
      <c r="B236" s="254">
        <v>5104</v>
      </c>
      <c r="C236" s="322" t="s">
        <v>6789</v>
      </c>
      <c r="D236" s="661" t="s">
        <v>4935</v>
      </c>
      <c r="E236" s="309">
        <v>30384</v>
      </c>
      <c r="F236" s="256">
        <v>41976</v>
      </c>
      <c r="G236" s="229">
        <v>30384</v>
      </c>
      <c r="H236" s="217">
        <f t="shared" si="4"/>
        <v>0</v>
      </c>
      <c r="I236" s="50" t="s">
        <v>6794</v>
      </c>
    </row>
    <row r="237" spans="1:11" x14ac:dyDescent="0.25">
      <c r="A237" s="192">
        <v>41976</v>
      </c>
      <c r="B237" s="254">
        <v>5105</v>
      </c>
      <c r="C237" s="322" t="s">
        <v>6789</v>
      </c>
      <c r="D237" s="661" t="s">
        <v>4667</v>
      </c>
      <c r="E237" s="309">
        <v>3665.4</v>
      </c>
      <c r="F237" s="256">
        <v>41977</v>
      </c>
      <c r="G237" s="229">
        <v>3665.4</v>
      </c>
      <c r="H237" s="217">
        <f t="shared" si="4"/>
        <v>0</v>
      </c>
      <c r="I237" s="50" t="s">
        <v>6049</v>
      </c>
    </row>
    <row r="238" spans="1:11" x14ac:dyDescent="0.25">
      <c r="A238" s="192">
        <v>41976</v>
      </c>
      <c r="B238" s="254">
        <v>5106</v>
      </c>
      <c r="C238" s="322" t="s">
        <v>6789</v>
      </c>
      <c r="D238" s="661" t="s">
        <v>6820</v>
      </c>
      <c r="E238" s="309">
        <v>9644.7999999999993</v>
      </c>
      <c r="F238" s="256">
        <v>41977</v>
      </c>
      <c r="G238" s="229">
        <v>9644.7999999999993</v>
      </c>
      <c r="H238" s="217">
        <f t="shared" si="4"/>
        <v>0</v>
      </c>
      <c r="I238" s="50" t="s">
        <v>6049</v>
      </c>
    </row>
    <row r="239" spans="1:11" x14ac:dyDescent="0.25">
      <c r="A239" s="192">
        <v>41976</v>
      </c>
      <c r="B239" s="254">
        <v>5107</v>
      </c>
      <c r="C239" s="322" t="s">
        <v>6789</v>
      </c>
      <c r="D239" s="661" t="s">
        <v>346</v>
      </c>
      <c r="E239" s="309">
        <v>1669.4</v>
      </c>
      <c r="F239" s="256">
        <v>41977</v>
      </c>
      <c r="G239" s="229">
        <v>1669.4</v>
      </c>
      <c r="H239" s="217">
        <f t="shared" si="4"/>
        <v>0</v>
      </c>
      <c r="I239" s="50" t="s">
        <v>6049</v>
      </c>
    </row>
    <row r="240" spans="1:11" x14ac:dyDescent="0.25">
      <c r="A240" s="192">
        <v>41976</v>
      </c>
      <c r="B240" s="254">
        <v>5108</v>
      </c>
      <c r="C240" s="322" t="s">
        <v>6789</v>
      </c>
      <c r="D240" s="661" t="s">
        <v>54</v>
      </c>
      <c r="E240" s="309">
        <v>3516.2</v>
      </c>
      <c r="F240" s="256">
        <v>41976</v>
      </c>
      <c r="G240" s="229">
        <v>3516.2</v>
      </c>
      <c r="H240" s="217">
        <f t="shared" si="4"/>
        <v>0</v>
      </c>
      <c r="I240" s="50" t="s">
        <v>6049</v>
      </c>
    </row>
    <row r="241" spans="1:11" x14ac:dyDescent="0.25">
      <c r="A241" s="192">
        <v>41976</v>
      </c>
      <c r="B241" s="254">
        <v>5109</v>
      </c>
      <c r="C241" s="322" t="s">
        <v>6789</v>
      </c>
      <c r="D241" s="661" t="s">
        <v>4322</v>
      </c>
      <c r="E241" s="309">
        <v>791.2</v>
      </c>
      <c r="F241" s="256">
        <v>41976</v>
      </c>
      <c r="G241" s="229">
        <v>791.2</v>
      </c>
      <c r="H241" s="217">
        <f t="shared" si="4"/>
        <v>0</v>
      </c>
      <c r="I241" s="50" t="s">
        <v>5251</v>
      </c>
    </row>
    <row r="242" spans="1:11" x14ac:dyDescent="0.25">
      <c r="A242" s="192">
        <v>41976</v>
      </c>
      <c r="B242" s="254">
        <v>5110</v>
      </c>
      <c r="C242" s="322" t="s">
        <v>6789</v>
      </c>
      <c r="D242" s="661" t="s">
        <v>2714</v>
      </c>
      <c r="E242" s="309">
        <v>5130.6000000000004</v>
      </c>
      <c r="F242" s="256">
        <v>41976</v>
      </c>
      <c r="G242" s="229">
        <v>5130.6000000000004</v>
      </c>
      <c r="H242" s="217">
        <f t="shared" si="4"/>
        <v>0</v>
      </c>
      <c r="I242" s="50" t="s">
        <v>4997</v>
      </c>
      <c r="J242" s="21"/>
      <c r="K242" s="21"/>
    </row>
    <row r="243" spans="1:11" x14ac:dyDescent="0.25">
      <c r="A243" s="192">
        <v>41976</v>
      </c>
      <c r="B243" s="254">
        <v>5111</v>
      </c>
      <c r="C243" s="322" t="s">
        <v>6789</v>
      </c>
      <c r="D243" s="661" t="s">
        <v>4740</v>
      </c>
      <c r="E243" s="309">
        <v>2758.5</v>
      </c>
      <c r="F243" s="256">
        <v>41976</v>
      </c>
      <c r="G243" s="229">
        <v>2758.5</v>
      </c>
      <c r="H243" s="217">
        <f t="shared" si="4"/>
        <v>0</v>
      </c>
      <c r="I243" s="50" t="s">
        <v>4992</v>
      </c>
      <c r="J243" s="21"/>
      <c r="K243" s="21"/>
    </row>
    <row r="244" spans="1:11" x14ac:dyDescent="0.25">
      <c r="A244" s="192">
        <v>41976</v>
      </c>
      <c r="B244" s="254">
        <v>5112</v>
      </c>
      <c r="C244" s="322" t="s">
        <v>6789</v>
      </c>
      <c r="D244" s="661" t="s">
        <v>237</v>
      </c>
      <c r="E244" s="309">
        <v>843.6</v>
      </c>
      <c r="F244" s="256">
        <v>41976</v>
      </c>
      <c r="G244" s="229">
        <v>843.6</v>
      </c>
      <c r="H244" s="217">
        <f t="shared" si="4"/>
        <v>0</v>
      </c>
      <c r="I244" s="50" t="s">
        <v>4997</v>
      </c>
      <c r="J244" s="21"/>
      <c r="K244" s="21"/>
    </row>
    <row r="245" spans="1:11" x14ac:dyDescent="0.25">
      <c r="A245" s="192">
        <v>41976</v>
      </c>
      <c r="B245" s="254">
        <v>5113</v>
      </c>
      <c r="C245" s="322" t="s">
        <v>6789</v>
      </c>
      <c r="D245" s="661" t="s">
        <v>4585</v>
      </c>
      <c r="E245" s="309">
        <v>6775.1</v>
      </c>
      <c r="F245" s="256">
        <v>41976</v>
      </c>
      <c r="G245" s="229">
        <v>6775.1</v>
      </c>
      <c r="H245" s="217">
        <f t="shared" si="4"/>
        <v>0</v>
      </c>
      <c r="I245" s="50" t="s">
        <v>4997</v>
      </c>
      <c r="J245" s="21"/>
      <c r="K245" s="21"/>
    </row>
    <row r="246" spans="1:11" x14ac:dyDescent="0.25">
      <c r="A246" s="192">
        <v>41976</v>
      </c>
      <c r="B246" s="254">
        <v>5114</v>
      </c>
      <c r="C246" s="322" t="s">
        <v>6789</v>
      </c>
      <c r="D246" s="661" t="s">
        <v>2382</v>
      </c>
      <c r="E246" s="309">
        <v>8939.1</v>
      </c>
      <c r="F246" s="421" t="s">
        <v>6821</v>
      </c>
      <c r="G246" s="229">
        <f>7600+1339.1</f>
        <v>8939.1</v>
      </c>
      <c r="H246" s="217">
        <f t="shared" si="4"/>
        <v>0</v>
      </c>
      <c r="I246" s="50" t="s">
        <v>4997</v>
      </c>
      <c r="J246" s="21"/>
      <c r="K246" s="21"/>
    </row>
    <row r="247" spans="1:11" x14ac:dyDescent="0.25">
      <c r="A247" s="192">
        <v>41976</v>
      </c>
      <c r="B247" s="254">
        <v>5115</v>
      </c>
      <c r="C247" s="322" t="s">
        <v>6789</v>
      </c>
      <c r="D247" s="661" t="s">
        <v>1693</v>
      </c>
      <c r="E247" s="309">
        <v>2241</v>
      </c>
      <c r="F247" s="256">
        <v>41976</v>
      </c>
      <c r="G247" s="229">
        <v>2241</v>
      </c>
      <c r="H247" s="217">
        <f t="shared" si="4"/>
        <v>0</v>
      </c>
      <c r="I247" s="50" t="s">
        <v>4992</v>
      </c>
      <c r="J247" s="21"/>
      <c r="K247" s="21"/>
    </row>
    <row r="248" spans="1:11" x14ac:dyDescent="0.25">
      <c r="A248" s="192">
        <v>41976</v>
      </c>
      <c r="B248" s="254">
        <v>5116</v>
      </c>
      <c r="C248" s="322" t="s">
        <v>6789</v>
      </c>
      <c r="D248" s="661" t="s">
        <v>544</v>
      </c>
      <c r="E248" s="309">
        <v>12752.2</v>
      </c>
      <c r="F248" s="256">
        <v>41977</v>
      </c>
      <c r="G248" s="229">
        <v>12752.2</v>
      </c>
      <c r="H248" s="217">
        <f t="shared" si="4"/>
        <v>0</v>
      </c>
      <c r="I248" s="50" t="s">
        <v>6049</v>
      </c>
      <c r="J248" s="21"/>
      <c r="K248" s="21"/>
    </row>
    <row r="249" spans="1:11" x14ac:dyDescent="0.25">
      <c r="A249" s="192">
        <v>41976</v>
      </c>
      <c r="B249" s="254">
        <v>5117</v>
      </c>
      <c r="C249" s="322" t="s">
        <v>6789</v>
      </c>
      <c r="D249" s="661" t="s">
        <v>110</v>
      </c>
      <c r="E249" s="309">
        <v>2607.5</v>
      </c>
      <c r="F249" s="256">
        <v>41976</v>
      </c>
      <c r="G249" s="229">
        <v>2607.5</v>
      </c>
      <c r="H249" s="217">
        <f t="shared" si="4"/>
        <v>0</v>
      </c>
      <c r="I249" s="50" t="s">
        <v>4997</v>
      </c>
      <c r="J249" s="21"/>
      <c r="K249" s="21"/>
    </row>
    <row r="250" spans="1:11" x14ac:dyDescent="0.25">
      <c r="A250" s="192">
        <v>41976</v>
      </c>
      <c r="B250" s="254">
        <v>5118</v>
      </c>
      <c r="C250" s="322" t="s">
        <v>6789</v>
      </c>
      <c r="D250" s="661" t="s">
        <v>62</v>
      </c>
      <c r="E250" s="309">
        <v>21225</v>
      </c>
      <c r="F250" s="256">
        <v>41976</v>
      </c>
      <c r="G250" s="229">
        <v>21225</v>
      </c>
      <c r="H250" s="217">
        <f t="shared" si="4"/>
        <v>0</v>
      </c>
      <c r="I250" s="50" t="s">
        <v>4992</v>
      </c>
      <c r="J250" s="21"/>
      <c r="K250" s="21"/>
    </row>
    <row r="251" spans="1:11" x14ac:dyDescent="0.25">
      <c r="A251" s="192">
        <v>41976</v>
      </c>
      <c r="B251" s="254">
        <v>5119</v>
      </c>
      <c r="C251" s="322" t="s">
        <v>6789</v>
      </c>
      <c r="D251" s="661" t="s">
        <v>1814</v>
      </c>
      <c r="E251" s="309">
        <v>352.8</v>
      </c>
      <c r="F251" s="256">
        <v>42003</v>
      </c>
      <c r="G251" s="229">
        <v>352.8</v>
      </c>
      <c r="H251" s="217">
        <f t="shared" si="4"/>
        <v>0</v>
      </c>
      <c r="I251" s="50" t="s">
        <v>4997</v>
      </c>
      <c r="J251" s="21"/>
      <c r="K251" s="21"/>
    </row>
    <row r="252" spans="1:11" x14ac:dyDescent="0.25">
      <c r="A252" s="192">
        <v>41976</v>
      </c>
      <c r="B252" s="254">
        <v>5120</v>
      </c>
      <c r="C252" s="322" t="s">
        <v>6789</v>
      </c>
      <c r="D252" s="661" t="s">
        <v>253</v>
      </c>
      <c r="E252" s="309">
        <v>2880.5</v>
      </c>
      <c r="F252" s="256">
        <v>41976</v>
      </c>
      <c r="G252" s="229">
        <v>2880.5</v>
      </c>
      <c r="H252" s="217">
        <f t="shared" si="4"/>
        <v>0</v>
      </c>
      <c r="I252" s="50" t="s">
        <v>4997</v>
      </c>
      <c r="J252" s="21"/>
      <c r="K252" s="21"/>
    </row>
    <row r="253" spans="1:11" x14ac:dyDescent="0.25">
      <c r="A253" s="192">
        <v>41976</v>
      </c>
      <c r="B253" s="254">
        <v>5121</v>
      </c>
      <c r="C253" s="322" t="s">
        <v>6789</v>
      </c>
      <c r="D253" s="661" t="s">
        <v>6822</v>
      </c>
      <c r="E253" s="309">
        <v>9447.7999999999993</v>
      </c>
      <c r="F253" s="256">
        <v>41977</v>
      </c>
      <c r="G253" s="229">
        <v>9447.7999999999993</v>
      </c>
      <c r="H253" s="217">
        <f t="shared" si="4"/>
        <v>0</v>
      </c>
      <c r="I253" s="50" t="s">
        <v>4997</v>
      </c>
      <c r="J253" s="21"/>
      <c r="K253" s="21"/>
    </row>
    <row r="254" spans="1:11" x14ac:dyDescent="0.25">
      <c r="A254" s="192">
        <v>41976</v>
      </c>
      <c r="B254" s="254">
        <v>5122</v>
      </c>
      <c r="C254" s="322" t="s">
        <v>6789</v>
      </c>
      <c r="D254" s="661" t="s">
        <v>494</v>
      </c>
      <c r="E254" s="309">
        <v>10419.200000000001</v>
      </c>
      <c r="F254" s="256">
        <v>41979</v>
      </c>
      <c r="G254" s="229">
        <v>10419.200000000001</v>
      </c>
      <c r="H254" s="217">
        <f t="shared" si="4"/>
        <v>0</v>
      </c>
      <c r="I254" s="50" t="s">
        <v>4992</v>
      </c>
      <c r="J254" s="21"/>
      <c r="K254" s="21"/>
    </row>
    <row r="255" spans="1:11" x14ac:dyDescent="0.25">
      <c r="A255" s="192">
        <v>41976</v>
      </c>
      <c r="B255" s="254">
        <v>5123</v>
      </c>
      <c r="C255" s="322" t="s">
        <v>6789</v>
      </c>
      <c r="D255" s="661" t="s">
        <v>429</v>
      </c>
      <c r="E255" s="309">
        <v>640</v>
      </c>
      <c r="F255" s="256">
        <v>41977</v>
      </c>
      <c r="G255" s="229">
        <v>640</v>
      </c>
      <c r="H255" s="217">
        <f t="shared" si="4"/>
        <v>0</v>
      </c>
      <c r="I255" s="50" t="s">
        <v>6049</v>
      </c>
      <c r="J255" s="21"/>
      <c r="K255" s="21"/>
    </row>
    <row r="256" spans="1:11" x14ac:dyDescent="0.25">
      <c r="A256" s="192">
        <v>41976</v>
      </c>
      <c r="B256" s="254">
        <v>5124</v>
      </c>
      <c r="C256" s="322" t="s">
        <v>6789</v>
      </c>
      <c r="D256" s="661" t="s">
        <v>790</v>
      </c>
      <c r="E256" s="309">
        <v>3845.6</v>
      </c>
      <c r="F256" s="256">
        <v>41976</v>
      </c>
      <c r="G256" s="229">
        <v>3845.6</v>
      </c>
      <c r="H256" s="217">
        <f t="shared" si="4"/>
        <v>0</v>
      </c>
      <c r="I256" s="50" t="s">
        <v>4992</v>
      </c>
      <c r="J256" s="21"/>
      <c r="K256" s="21"/>
    </row>
    <row r="257" spans="1:11" x14ac:dyDescent="0.25">
      <c r="A257" s="192">
        <v>41976</v>
      </c>
      <c r="B257" s="254">
        <v>5125</v>
      </c>
      <c r="C257" s="322" t="s">
        <v>6789</v>
      </c>
      <c r="D257" s="661" t="s">
        <v>1607</v>
      </c>
      <c r="E257" s="309">
        <v>5929.4</v>
      </c>
      <c r="F257" s="256">
        <v>41976</v>
      </c>
      <c r="G257" s="229">
        <v>5929.4</v>
      </c>
      <c r="H257" s="217">
        <f t="shared" si="4"/>
        <v>0</v>
      </c>
      <c r="I257" s="50" t="s">
        <v>4992</v>
      </c>
      <c r="J257" s="21"/>
      <c r="K257" s="21"/>
    </row>
    <row r="258" spans="1:11" x14ac:dyDescent="0.25">
      <c r="A258" s="192">
        <v>41976</v>
      </c>
      <c r="B258" s="254">
        <v>5126</v>
      </c>
      <c r="C258" s="322" t="s">
        <v>6789</v>
      </c>
      <c r="D258" s="661" t="s">
        <v>2578</v>
      </c>
      <c r="E258" s="309">
        <v>13212.8</v>
      </c>
      <c r="F258" s="256">
        <v>41976</v>
      </c>
      <c r="G258" s="229">
        <v>13212.8</v>
      </c>
      <c r="H258" s="217">
        <f t="shared" si="4"/>
        <v>0</v>
      </c>
      <c r="I258" s="50" t="s">
        <v>5000</v>
      </c>
      <c r="J258" s="21"/>
      <c r="K258" s="21"/>
    </row>
    <row r="259" spans="1:11" x14ac:dyDescent="0.25">
      <c r="A259" s="192">
        <v>41976</v>
      </c>
      <c r="B259" s="254">
        <v>5127</v>
      </c>
      <c r="C259" s="322" t="s">
        <v>6789</v>
      </c>
      <c r="D259" s="661" t="s">
        <v>52</v>
      </c>
      <c r="E259" s="309">
        <v>4051.2</v>
      </c>
      <c r="F259" s="256">
        <v>41976</v>
      </c>
      <c r="G259" s="229">
        <v>4051.2</v>
      </c>
      <c r="H259" s="217">
        <f t="shared" si="4"/>
        <v>0</v>
      </c>
      <c r="I259" s="50" t="s">
        <v>5000</v>
      </c>
      <c r="J259" s="21"/>
      <c r="K259" s="21"/>
    </row>
    <row r="260" spans="1:11" x14ac:dyDescent="0.25">
      <c r="A260" s="192">
        <v>41976</v>
      </c>
      <c r="B260" s="254">
        <v>5128</v>
      </c>
      <c r="C260" s="322" t="s">
        <v>6789</v>
      </c>
      <c r="D260" s="661" t="s">
        <v>67</v>
      </c>
      <c r="E260" s="309">
        <v>2568</v>
      </c>
      <c r="F260" s="256">
        <v>41976</v>
      </c>
      <c r="G260" s="229">
        <v>2568</v>
      </c>
      <c r="H260" s="217">
        <f t="shared" si="4"/>
        <v>0</v>
      </c>
      <c r="I260" s="50" t="s">
        <v>5000</v>
      </c>
      <c r="J260" s="21"/>
      <c r="K260" s="21"/>
    </row>
    <row r="261" spans="1:11" x14ac:dyDescent="0.25">
      <c r="A261" s="192">
        <v>41976</v>
      </c>
      <c r="B261" s="254">
        <v>5129</v>
      </c>
      <c r="C261" s="322" t="s">
        <v>6789</v>
      </c>
      <c r="D261" s="661" t="s">
        <v>51</v>
      </c>
      <c r="E261" s="309">
        <v>2912.8</v>
      </c>
      <c r="F261" s="256">
        <v>41976</v>
      </c>
      <c r="G261" s="229">
        <v>2912.8</v>
      </c>
      <c r="H261" s="217">
        <f t="shared" si="4"/>
        <v>0</v>
      </c>
      <c r="I261" s="50" t="s">
        <v>5000</v>
      </c>
      <c r="J261" s="21"/>
      <c r="K261" s="21"/>
    </row>
    <row r="262" spans="1:11" x14ac:dyDescent="0.25">
      <c r="A262" s="192">
        <v>41976</v>
      </c>
      <c r="B262" s="254">
        <v>5130</v>
      </c>
      <c r="C262" s="322" t="s">
        <v>6789</v>
      </c>
      <c r="D262" s="661" t="s">
        <v>701</v>
      </c>
      <c r="E262" s="309">
        <v>1815.6</v>
      </c>
      <c r="F262" s="256">
        <v>41976</v>
      </c>
      <c r="G262" s="229">
        <v>1815.6</v>
      </c>
      <c r="H262" s="217">
        <f t="shared" si="4"/>
        <v>0</v>
      </c>
      <c r="I262" s="50" t="s">
        <v>5000</v>
      </c>
      <c r="J262" s="21"/>
      <c r="K262" s="21"/>
    </row>
    <row r="263" spans="1:11" x14ac:dyDescent="0.25">
      <c r="A263" s="192">
        <v>41976</v>
      </c>
      <c r="B263" s="254">
        <v>5131</v>
      </c>
      <c r="C263" s="322" t="s">
        <v>6789</v>
      </c>
      <c r="D263" s="661" t="s">
        <v>4620</v>
      </c>
      <c r="E263" s="309">
        <v>5753.52</v>
      </c>
      <c r="F263" s="256">
        <v>41976</v>
      </c>
      <c r="G263" s="229">
        <v>5753.52</v>
      </c>
      <c r="H263" s="217">
        <f t="shared" si="4"/>
        <v>0</v>
      </c>
      <c r="I263" s="50" t="s">
        <v>5000</v>
      </c>
      <c r="J263" s="21"/>
      <c r="K263" s="21"/>
    </row>
    <row r="264" spans="1:11" x14ac:dyDescent="0.25">
      <c r="A264" s="192">
        <v>41976</v>
      </c>
      <c r="B264" s="254">
        <v>5132</v>
      </c>
      <c r="C264" s="322" t="s">
        <v>6789</v>
      </c>
      <c r="D264" s="661" t="s">
        <v>6823</v>
      </c>
      <c r="E264" s="309">
        <v>3518.58</v>
      </c>
      <c r="F264" s="256">
        <v>41979</v>
      </c>
      <c r="G264" s="229">
        <v>3518.58</v>
      </c>
      <c r="H264" s="217">
        <f t="shared" ref="H264:H327" si="5">E264-G264</f>
        <v>0</v>
      </c>
      <c r="I264" s="50" t="s">
        <v>4992</v>
      </c>
      <c r="J264" s="21"/>
      <c r="K264" s="21"/>
    </row>
    <row r="265" spans="1:11" x14ac:dyDescent="0.25">
      <c r="A265" s="192">
        <v>41976</v>
      </c>
      <c r="B265" s="254">
        <v>5133</v>
      </c>
      <c r="C265" s="322" t="s">
        <v>6789</v>
      </c>
      <c r="D265" s="661" t="s">
        <v>6609</v>
      </c>
      <c r="E265" s="309">
        <v>2983.5</v>
      </c>
      <c r="F265" s="256">
        <v>41976</v>
      </c>
      <c r="G265" s="229">
        <v>2983.5</v>
      </c>
      <c r="H265" s="217">
        <f t="shared" si="5"/>
        <v>0</v>
      </c>
      <c r="I265" s="50" t="s">
        <v>6793</v>
      </c>
      <c r="J265" s="21"/>
      <c r="K265" s="21"/>
    </row>
    <row r="266" spans="1:11" x14ac:dyDescent="0.25">
      <c r="A266" s="192">
        <v>41976</v>
      </c>
      <c r="B266" s="254">
        <v>5134</v>
      </c>
      <c r="C266" s="322" t="s">
        <v>6789</v>
      </c>
      <c r="D266" s="661" t="s">
        <v>80</v>
      </c>
      <c r="E266" s="309">
        <v>2532.4</v>
      </c>
      <c r="F266" s="256">
        <v>41976</v>
      </c>
      <c r="G266" s="229">
        <v>2532.4</v>
      </c>
      <c r="H266" s="217">
        <f t="shared" si="5"/>
        <v>0</v>
      </c>
      <c r="I266" s="50" t="s">
        <v>4992</v>
      </c>
      <c r="J266" s="21"/>
      <c r="K266" s="21"/>
    </row>
    <row r="267" spans="1:11" x14ac:dyDescent="0.25">
      <c r="A267" s="192">
        <v>41976</v>
      </c>
      <c r="B267" s="254">
        <v>5135</v>
      </c>
      <c r="C267" s="322" t="s">
        <v>6789</v>
      </c>
      <c r="D267" s="661" t="s">
        <v>6609</v>
      </c>
      <c r="E267" s="309">
        <v>597.79999999999995</v>
      </c>
      <c r="F267" s="256">
        <v>41976</v>
      </c>
      <c r="G267" s="229">
        <v>597.79999999999995</v>
      </c>
      <c r="H267" s="217">
        <f t="shared" si="5"/>
        <v>0</v>
      </c>
      <c r="I267" s="50" t="s">
        <v>6793</v>
      </c>
      <c r="J267" s="21"/>
      <c r="K267" s="21"/>
    </row>
    <row r="268" spans="1:11" x14ac:dyDescent="0.25">
      <c r="A268" s="192">
        <v>41976</v>
      </c>
      <c r="B268" s="254">
        <v>5136</v>
      </c>
      <c r="C268" s="322" t="s">
        <v>6789</v>
      </c>
      <c r="D268" s="661" t="s">
        <v>231</v>
      </c>
      <c r="E268" s="309">
        <v>1255.5999999999999</v>
      </c>
      <c r="F268" s="256">
        <v>41976</v>
      </c>
      <c r="G268" s="229">
        <v>1255.5999999999999</v>
      </c>
      <c r="H268" s="217">
        <f t="shared" si="5"/>
        <v>0</v>
      </c>
      <c r="I268" s="50" t="s">
        <v>6793</v>
      </c>
      <c r="J268" s="21"/>
      <c r="K268" s="21"/>
    </row>
    <row r="269" spans="1:11" x14ac:dyDescent="0.25">
      <c r="A269" s="192">
        <v>41976</v>
      </c>
      <c r="B269" s="254">
        <v>5137</v>
      </c>
      <c r="C269" s="322" t="s">
        <v>6789</v>
      </c>
      <c r="D269" s="661" t="s">
        <v>1004</v>
      </c>
      <c r="E269" s="309">
        <v>443.8</v>
      </c>
      <c r="F269" s="256">
        <v>41976</v>
      </c>
      <c r="G269" s="229">
        <v>443.8</v>
      </c>
      <c r="H269" s="217">
        <f t="shared" si="5"/>
        <v>0</v>
      </c>
      <c r="I269" s="50" t="s">
        <v>6793</v>
      </c>
      <c r="J269" s="21"/>
      <c r="K269" s="21"/>
    </row>
    <row r="270" spans="1:11" x14ac:dyDescent="0.25">
      <c r="A270" s="192">
        <v>41976</v>
      </c>
      <c r="B270" s="254">
        <v>5138</v>
      </c>
      <c r="C270" s="322" t="s">
        <v>6789</v>
      </c>
      <c r="D270" s="661" t="s">
        <v>4702</v>
      </c>
      <c r="E270" s="309">
        <v>501.6</v>
      </c>
      <c r="F270" s="256">
        <v>41976</v>
      </c>
      <c r="G270" s="229">
        <v>501.6</v>
      </c>
      <c r="H270" s="217">
        <f t="shared" si="5"/>
        <v>0</v>
      </c>
      <c r="I270" s="50" t="s">
        <v>4992</v>
      </c>
      <c r="J270" s="21"/>
      <c r="K270" s="21"/>
    </row>
    <row r="271" spans="1:11" x14ac:dyDescent="0.25">
      <c r="A271" s="192">
        <v>41976</v>
      </c>
      <c r="B271" s="254">
        <v>5139</v>
      </c>
      <c r="C271" s="322" t="s">
        <v>6789</v>
      </c>
      <c r="D271" s="661" t="s">
        <v>4660</v>
      </c>
      <c r="E271" s="309">
        <v>6833.2</v>
      </c>
      <c r="F271" s="256">
        <v>41976</v>
      </c>
      <c r="G271" s="229">
        <v>6833.2</v>
      </c>
      <c r="H271" s="217">
        <f t="shared" si="5"/>
        <v>0</v>
      </c>
      <c r="I271" s="50" t="s">
        <v>4992</v>
      </c>
      <c r="J271" s="21"/>
      <c r="K271" s="21"/>
    </row>
    <row r="272" spans="1:11" x14ac:dyDescent="0.25">
      <c r="A272" s="192">
        <v>41976</v>
      </c>
      <c r="B272" s="254">
        <v>5140</v>
      </c>
      <c r="C272" s="322" t="s">
        <v>6789</v>
      </c>
      <c r="D272" s="661" t="s">
        <v>4240</v>
      </c>
      <c r="E272" s="309">
        <v>17167.2</v>
      </c>
      <c r="F272" s="412">
        <v>42008</v>
      </c>
      <c r="G272" s="219">
        <v>17167.2</v>
      </c>
      <c r="H272" s="217">
        <f t="shared" si="5"/>
        <v>0</v>
      </c>
      <c r="I272" s="50" t="s">
        <v>6793</v>
      </c>
      <c r="J272" s="21"/>
      <c r="K272" s="21"/>
    </row>
    <row r="273" spans="1:11" x14ac:dyDescent="0.25">
      <c r="A273" s="192">
        <v>41976</v>
      </c>
      <c r="B273" s="254">
        <v>5141</v>
      </c>
      <c r="C273" s="322" t="s">
        <v>6789</v>
      </c>
      <c r="D273" s="661" t="s">
        <v>133</v>
      </c>
      <c r="E273" s="309">
        <v>18928.599999999999</v>
      </c>
      <c r="F273" s="256">
        <v>41976</v>
      </c>
      <c r="G273" s="229">
        <v>18928.599999999999</v>
      </c>
      <c r="H273" s="217">
        <f t="shared" si="5"/>
        <v>0</v>
      </c>
      <c r="I273" s="50" t="s">
        <v>4992</v>
      </c>
      <c r="J273" s="21"/>
      <c r="K273" s="21"/>
    </row>
    <row r="274" spans="1:11" x14ac:dyDescent="0.25">
      <c r="A274" s="192">
        <v>41976</v>
      </c>
      <c r="B274" s="254">
        <v>5142</v>
      </c>
      <c r="C274" s="322" t="s">
        <v>6789</v>
      </c>
      <c r="D274" s="661" t="s">
        <v>106</v>
      </c>
      <c r="E274" s="309">
        <v>208955</v>
      </c>
      <c r="F274" s="256">
        <v>41979</v>
      </c>
      <c r="G274" s="229">
        <v>208955</v>
      </c>
      <c r="H274" s="217">
        <f t="shared" si="5"/>
        <v>0</v>
      </c>
      <c r="I274" s="50" t="s">
        <v>4992</v>
      </c>
      <c r="J274" s="21"/>
      <c r="K274" s="21"/>
    </row>
    <row r="275" spans="1:11" x14ac:dyDescent="0.25">
      <c r="A275" s="192">
        <v>41976</v>
      </c>
      <c r="B275" s="254">
        <v>5143</v>
      </c>
      <c r="C275" s="322" t="s">
        <v>6789</v>
      </c>
      <c r="D275" s="661" t="s">
        <v>4287</v>
      </c>
      <c r="E275" s="309">
        <v>30098.84</v>
      </c>
      <c r="F275" s="256">
        <v>41977</v>
      </c>
      <c r="G275" s="229">
        <v>30098.84</v>
      </c>
      <c r="H275" s="217">
        <f t="shared" si="5"/>
        <v>0</v>
      </c>
      <c r="I275" s="50" t="s">
        <v>6794</v>
      </c>
      <c r="J275" s="21"/>
      <c r="K275" s="21"/>
    </row>
    <row r="276" spans="1:11" x14ac:dyDescent="0.25">
      <c r="A276" s="192">
        <v>41976</v>
      </c>
      <c r="B276" s="254">
        <v>5144</v>
      </c>
      <c r="C276" s="322" t="s">
        <v>6789</v>
      </c>
      <c r="D276" s="661" t="s">
        <v>6641</v>
      </c>
      <c r="E276" s="309">
        <v>5925.5</v>
      </c>
      <c r="F276" s="256">
        <v>41976</v>
      </c>
      <c r="G276" s="229">
        <v>5925.5</v>
      </c>
      <c r="H276" s="217">
        <f t="shared" si="5"/>
        <v>0</v>
      </c>
      <c r="I276" s="50" t="s">
        <v>4992</v>
      </c>
      <c r="J276" s="21"/>
      <c r="K276" s="21"/>
    </row>
    <row r="277" spans="1:11" x14ac:dyDescent="0.25">
      <c r="A277" s="192">
        <v>41976</v>
      </c>
      <c r="B277" s="254">
        <v>5145</v>
      </c>
      <c r="C277" s="322" t="s">
        <v>6789</v>
      </c>
      <c r="D277" s="661" t="s">
        <v>4918</v>
      </c>
      <c r="E277" s="309">
        <v>31154.5</v>
      </c>
      <c r="F277" s="256">
        <v>41977</v>
      </c>
      <c r="G277" s="229">
        <v>31154.5</v>
      </c>
      <c r="H277" s="217">
        <f t="shared" si="5"/>
        <v>0</v>
      </c>
      <c r="I277" s="50" t="s">
        <v>4997</v>
      </c>
      <c r="J277" s="21"/>
      <c r="K277" s="21"/>
    </row>
    <row r="278" spans="1:11" x14ac:dyDescent="0.25">
      <c r="A278" s="192">
        <v>41976</v>
      </c>
      <c r="B278" s="254">
        <v>5146</v>
      </c>
      <c r="C278" s="322" t="s">
        <v>6789</v>
      </c>
      <c r="D278" s="661" t="s">
        <v>6643</v>
      </c>
      <c r="E278" s="309">
        <v>100</v>
      </c>
      <c r="F278" s="256">
        <v>41976</v>
      </c>
      <c r="G278" s="229">
        <v>100</v>
      </c>
      <c r="H278" s="217">
        <f t="shared" si="5"/>
        <v>0</v>
      </c>
      <c r="I278" s="50" t="s">
        <v>4992</v>
      </c>
      <c r="J278" s="21"/>
      <c r="K278" s="21"/>
    </row>
    <row r="279" spans="1:11" x14ac:dyDescent="0.25">
      <c r="A279" s="192">
        <v>41976</v>
      </c>
      <c r="B279" s="254">
        <v>5147</v>
      </c>
      <c r="C279" s="322" t="s">
        <v>6789</v>
      </c>
      <c r="D279" s="661" t="s">
        <v>4183</v>
      </c>
      <c r="E279" s="309">
        <v>7868.2</v>
      </c>
      <c r="F279" s="256">
        <v>41976</v>
      </c>
      <c r="G279" s="229">
        <v>7868.2</v>
      </c>
      <c r="H279" s="217">
        <f t="shared" si="5"/>
        <v>0</v>
      </c>
      <c r="I279" s="50" t="s">
        <v>4992</v>
      </c>
      <c r="J279" s="21"/>
      <c r="K279" s="21"/>
    </row>
    <row r="280" spans="1:11" x14ac:dyDescent="0.25">
      <c r="A280" s="192">
        <v>41976</v>
      </c>
      <c r="B280" s="254">
        <v>5148</v>
      </c>
      <c r="C280" s="322" t="s">
        <v>6789</v>
      </c>
      <c r="D280" s="661" t="s">
        <v>4915</v>
      </c>
      <c r="E280" s="309">
        <v>7067.2</v>
      </c>
      <c r="F280" s="256">
        <v>41979</v>
      </c>
      <c r="G280" s="229">
        <v>7067.2</v>
      </c>
      <c r="H280" s="217">
        <f t="shared" si="5"/>
        <v>0</v>
      </c>
      <c r="I280" s="50" t="s">
        <v>4971</v>
      </c>
      <c r="J280" s="21"/>
      <c r="K280" s="21"/>
    </row>
    <row r="281" spans="1:11" x14ac:dyDescent="0.25">
      <c r="A281" s="192">
        <v>41976</v>
      </c>
      <c r="B281" s="254">
        <v>5149</v>
      </c>
      <c r="C281" s="322" t="s">
        <v>6789</v>
      </c>
      <c r="D281" s="661" t="s">
        <v>464</v>
      </c>
      <c r="E281" s="309">
        <v>18172</v>
      </c>
      <c r="F281" s="256">
        <v>41976</v>
      </c>
      <c r="G281" s="229">
        <v>18172</v>
      </c>
      <c r="H281" s="217">
        <f t="shared" si="5"/>
        <v>0</v>
      </c>
      <c r="I281" s="50" t="s">
        <v>4992</v>
      </c>
      <c r="J281" s="21"/>
      <c r="K281" s="21"/>
    </row>
    <row r="282" spans="1:11" x14ac:dyDescent="0.25">
      <c r="A282" s="192">
        <v>41977</v>
      </c>
      <c r="B282" s="254">
        <v>5150</v>
      </c>
      <c r="C282" s="322" t="s">
        <v>6789</v>
      </c>
      <c r="D282" s="661" t="s">
        <v>4319</v>
      </c>
      <c r="E282" s="309">
        <v>14255.9</v>
      </c>
      <c r="F282" s="256">
        <v>41977</v>
      </c>
      <c r="G282" s="229">
        <v>14255.9</v>
      </c>
      <c r="H282" s="217">
        <f t="shared" si="5"/>
        <v>0</v>
      </c>
      <c r="I282" s="50" t="s">
        <v>4992</v>
      </c>
      <c r="J282" s="21"/>
      <c r="K282" s="21"/>
    </row>
    <row r="283" spans="1:11" x14ac:dyDescent="0.25">
      <c r="A283" s="192">
        <v>41977</v>
      </c>
      <c r="B283" s="254">
        <v>5151</v>
      </c>
      <c r="C283" s="322" t="s">
        <v>6789</v>
      </c>
      <c r="D283" s="661" t="s">
        <v>200</v>
      </c>
      <c r="E283" s="309">
        <v>9200</v>
      </c>
      <c r="F283" s="256">
        <v>41979</v>
      </c>
      <c r="G283" s="229">
        <v>9200</v>
      </c>
      <c r="H283" s="217">
        <f t="shared" si="5"/>
        <v>0</v>
      </c>
      <c r="I283" s="50" t="s">
        <v>4992</v>
      </c>
      <c r="J283" s="21"/>
      <c r="K283" s="21"/>
    </row>
    <row r="284" spans="1:11" x14ac:dyDescent="0.25">
      <c r="A284" s="192">
        <v>41977</v>
      </c>
      <c r="B284" s="254">
        <v>5152</v>
      </c>
      <c r="C284" s="322" t="s">
        <v>6789</v>
      </c>
      <c r="D284" s="661" t="s">
        <v>6790</v>
      </c>
      <c r="E284" s="309">
        <v>10120</v>
      </c>
      <c r="F284" s="256">
        <v>41977</v>
      </c>
      <c r="G284" s="229">
        <v>10120</v>
      </c>
      <c r="H284" s="217">
        <f t="shared" si="5"/>
        <v>0</v>
      </c>
      <c r="I284" s="50" t="s">
        <v>4997</v>
      </c>
      <c r="J284" s="21"/>
      <c r="K284" s="21"/>
    </row>
    <row r="285" spans="1:11" x14ac:dyDescent="0.25">
      <c r="A285" s="192">
        <v>41977</v>
      </c>
      <c r="B285" s="254">
        <v>5153</v>
      </c>
      <c r="C285" s="322" t="s">
        <v>6789</v>
      </c>
      <c r="D285" s="661" t="s">
        <v>2540</v>
      </c>
      <c r="E285" s="309">
        <v>1100</v>
      </c>
      <c r="F285" s="256">
        <v>41977</v>
      </c>
      <c r="G285" s="229">
        <v>1100</v>
      </c>
      <c r="H285" s="217">
        <f t="shared" si="5"/>
        <v>0</v>
      </c>
      <c r="I285" s="50" t="s">
        <v>5000</v>
      </c>
      <c r="J285" s="21"/>
      <c r="K285" s="21"/>
    </row>
    <row r="286" spans="1:11" x14ac:dyDescent="0.25">
      <c r="A286" s="192">
        <v>41977</v>
      </c>
      <c r="B286" s="254">
        <v>5154</v>
      </c>
      <c r="C286" s="322" t="s">
        <v>6789</v>
      </c>
      <c r="D286" s="661" t="s">
        <v>4918</v>
      </c>
      <c r="E286" s="309">
        <v>86587.8</v>
      </c>
      <c r="F286" s="256">
        <v>41978</v>
      </c>
      <c r="G286" s="229">
        <v>86587.8</v>
      </c>
      <c r="H286" s="217">
        <f t="shared" si="5"/>
        <v>0</v>
      </c>
      <c r="I286" s="50" t="s">
        <v>4992</v>
      </c>
      <c r="J286" s="21"/>
      <c r="K286" s="21"/>
    </row>
    <row r="287" spans="1:11" x14ac:dyDescent="0.25">
      <c r="A287" s="192">
        <v>41977</v>
      </c>
      <c r="B287" s="254">
        <v>5155</v>
      </c>
      <c r="C287" s="322" t="s">
        <v>6789</v>
      </c>
      <c r="D287" s="661" t="s">
        <v>2540</v>
      </c>
      <c r="E287" s="309">
        <v>3420.4</v>
      </c>
      <c r="F287" s="256">
        <v>41977</v>
      </c>
      <c r="G287" s="229">
        <v>3420.4</v>
      </c>
      <c r="H287" s="217">
        <f t="shared" si="5"/>
        <v>0</v>
      </c>
      <c r="I287" s="50" t="s">
        <v>4997</v>
      </c>
      <c r="J287" s="21"/>
      <c r="K287" s="21"/>
    </row>
    <row r="288" spans="1:11" x14ac:dyDescent="0.25">
      <c r="A288" s="192">
        <v>41977</v>
      </c>
      <c r="B288" s="254">
        <v>5156</v>
      </c>
      <c r="C288" s="322" t="s">
        <v>6789</v>
      </c>
      <c r="D288" s="661" t="s">
        <v>4915</v>
      </c>
      <c r="E288" s="309">
        <v>14242.6</v>
      </c>
      <c r="F288" s="256">
        <v>41979</v>
      </c>
      <c r="G288" s="229">
        <v>14242.6</v>
      </c>
      <c r="H288" s="217">
        <f t="shared" si="5"/>
        <v>0</v>
      </c>
      <c r="I288" s="50" t="s">
        <v>4992</v>
      </c>
      <c r="J288" s="21"/>
      <c r="K288" s="21"/>
    </row>
    <row r="289" spans="1:11" x14ac:dyDescent="0.25">
      <c r="A289" s="192">
        <v>41977</v>
      </c>
      <c r="B289" s="254">
        <v>5157</v>
      </c>
      <c r="C289" s="322" t="s">
        <v>6789</v>
      </c>
      <c r="D289" s="661" t="s">
        <v>4938</v>
      </c>
      <c r="E289" s="309">
        <v>5068</v>
      </c>
      <c r="F289" s="256">
        <v>41983</v>
      </c>
      <c r="G289" s="229">
        <v>5068</v>
      </c>
      <c r="H289" s="217">
        <f t="shared" si="5"/>
        <v>0</v>
      </c>
      <c r="I289" s="50" t="s">
        <v>4992</v>
      </c>
      <c r="J289" s="21"/>
      <c r="K289" s="21"/>
    </row>
    <row r="290" spans="1:11" x14ac:dyDescent="0.25">
      <c r="A290" s="192">
        <v>41977</v>
      </c>
      <c r="B290" s="254">
        <v>5158</v>
      </c>
      <c r="C290" s="322" t="s">
        <v>6789</v>
      </c>
      <c r="D290" s="661" t="s">
        <v>23</v>
      </c>
      <c r="E290" s="309">
        <v>3310</v>
      </c>
      <c r="F290" s="256">
        <v>41977</v>
      </c>
      <c r="G290" s="229">
        <v>3310</v>
      </c>
      <c r="H290" s="217">
        <f t="shared" si="5"/>
        <v>0</v>
      </c>
      <c r="I290" s="50" t="s">
        <v>4992</v>
      </c>
      <c r="J290" s="21"/>
      <c r="K290" s="21"/>
    </row>
    <row r="291" spans="1:11" x14ac:dyDescent="0.25">
      <c r="A291" s="192">
        <v>41977</v>
      </c>
      <c r="B291" s="254">
        <v>5159</v>
      </c>
      <c r="C291" s="322" t="s">
        <v>6789</v>
      </c>
      <c r="D291" s="661" t="s">
        <v>4681</v>
      </c>
      <c r="E291" s="309">
        <v>1113.2</v>
      </c>
      <c r="F291" s="256">
        <v>41977</v>
      </c>
      <c r="G291" s="229">
        <v>1113.2</v>
      </c>
      <c r="H291" s="217">
        <f t="shared" si="5"/>
        <v>0</v>
      </c>
      <c r="I291" s="50" t="s">
        <v>4992</v>
      </c>
      <c r="J291" s="21"/>
      <c r="K291" s="21"/>
    </row>
    <row r="292" spans="1:11" x14ac:dyDescent="0.25">
      <c r="A292" s="192">
        <v>41977</v>
      </c>
      <c r="B292" s="254">
        <v>5160</v>
      </c>
      <c r="C292" s="322" t="s">
        <v>6789</v>
      </c>
      <c r="D292" s="661" t="s">
        <v>3366</v>
      </c>
      <c r="E292" s="309">
        <v>1812</v>
      </c>
      <c r="F292" s="256">
        <v>41977</v>
      </c>
      <c r="G292" s="229">
        <v>1812</v>
      </c>
      <c r="H292" s="217">
        <f t="shared" si="5"/>
        <v>0</v>
      </c>
      <c r="I292" s="50" t="s">
        <v>5010</v>
      </c>
      <c r="J292" s="21"/>
      <c r="K292" s="21"/>
    </row>
    <row r="293" spans="1:11" x14ac:dyDescent="0.25">
      <c r="A293" s="192">
        <v>41977</v>
      </c>
      <c r="B293" s="254">
        <v>5161</v>
      </c>
      <c r="C293" s="322" t="s">
        <v>6789</v>
      </c>
      <c r="D293" s="661" t="s">
        <v>110</v>
      </c>
      <c r="E293" s="309">
        <v>43344</v>
      </c>
      <c r="F293" s="256">
        <v>41978</v>
      </c>
      <c r="G293" s="229">
        <v>43344</v>
      </c>
      <c r="H293" s="217">
        <f t="shared" si="5"/>
        <v>0</v>
      </c>
      <c r="I293" s="50" t="s">
        <v>6794</v>
      </c>
      <c r="J293" s="21"/>
      <c r="K293" s="21"/>
    </row>
    <row r="294" spans="1:11" x14ac:dyDescent="0.25">
      <c r="A294" s="192">
        <v>41977</v>
      </c>
      <c r="B294" s="254">
        <v>5162</v>
      </c>
      <c r="C294" s="322" t="s">
        <v>6789</v>
      </c>
      <c r="D294" s="661" t="s">
        <v>2714</v>
      </c>
      <c r="E294" s="309">
        <v>5304</v>
      </c>
      <c r="F294" s="256">
        <v>41977</v>
      </c>
      <c r="G294" s="229">
        <v>5304</v>
      </c>
      <c r="H294" s="217">
        <f t="shared" si="5"/>
        <v>0</v>
      </c>
      <c r="I294" s="50" t="s">
        <v>6794</v>
      </c>
      <c r="J294" s="21"/>
      <c r="K294" s="21"/>
    </row>
    <row r="295" spans="1:11" x14ac:dyDescent="0.25">
      <c r="A295" s="192">
        <v>41977</v>
      </c>
      <c r="B295" s="254">
        <v>5163</v>
      </c>
      <c r="C295" s="322" t="s">
        <v>6789</v>
      </c>
      <c r="D295" s="308" t="s">
        <v>62</v>
      </c>
      <c r="E295" s="309">
        <v>16442.8</v>
      </c>
      <c r="F295" s="256">
        <v>41978</v>
      </c>
      <c r="G295" s="229">
        <v>16442.8</v>
      </c>
      <c r="H295" s="217">
        <f t="shared" si="5"/>
        <v>0</v>
      </c>
      <c r="I295" s="190" t="s">
        <v>6814</v>
      </c>
      <c r="J295" s="21"/>
      <c r="K295" s="21"/>
    </row>
    <row r="296" spans="1:11" x14ac:dyDescent="0.25">
      <c r="A296" s="192">
        <v>41977</v>
      </c>
      <c r="B296" s="254">
        <v>5164</v>
      </c>
      <c r="C296" s="322" t="s">
        <v>6789</v>
      </c>
      <c r="D296" s="308" t="s">
        <v>4694</v>
      </c>
      <c r="E296" s="309">
        <v>4924.8</v>
      </c>
      <c r="F296" s="256">
        <v>41978</v>
      </c>
      <c r="G296" s="229">
        <v>4924.8</v>
      </c>
      <c r="H296" s="217">
        <f t="shared" si="5"/>
        <v>0</v>
      </c>
      <c r="I296" s="190" t="s">
        <v>6814</v>
      </c>
      <c r="J296" s="21"/>
      <c r="K296" s="21"/>
    </row>
    <row r="297" spans="1:11" x14ac:dyDescent="0.25">
      <c r="A297" s="192">
        <v>41977</v>
      </c>
      <c r="B297" s="254">
        <v>5165</v>
      </c>
      <c r="C297" s="322" t="s">
        <v>6789</v>
      </c>
      <c r="D297" s="308" t="s">
        <v>2385</v>
      </c>
      <c r="E297" s="309">
        <v>14131.9</v>
      </c>
      <c r="F297" s="256">
        <v>41977</v>
      </c>
      <c r="G297" s="229">
        <v>14131.9</v>
      </c>
      <c r="H297" s="217">
        <f t="shared" si="5"/>
        <v>0</v>
      </c>
      <c r="I297" s="190" t="s">
        <v>4992</v>
      </c>
      <c r="J297" s="21"/>
      <c r="K297" s="21"/>
    </row>
    <row r="298" spans="1:11" x14ac:dyDescent="0.25">
      <c r="A298" s="192">
        <v>41977</v>
      </c>
      <c r="B298" s="254">
        <v>5166</v>
      </c>
      <c r="C298" s="322" t="s">
        <v>6789</v>
      </c>
      <c r="D298" s="308" t="s">
        <v>4257</v>
      </c>
      <c r="E298" s="309">
        <v>12474.6</v>
      </c>
      <c r="F298" s="256">
        <v>41977</v>
      </c>
      <c r="G298" s="229">
        <v>12474.6</v>
      </c>
      <c r="H298" s="217">
        <f t="shared" si="5"/>
        <v>0</v>
      </c>
      <c r="I298" s="190" t="s">
        <v>5000</v>
      </c>
      <c r="J298" s="21"/>
      <c r="K298" s="21"/>
    </row>
    <row r="299" spans="1:11" x14ac:dyDescent="0.25">
      <c r="A299" s="192">
        <v>41977</v>
      </c>
      <c r="B299" s="254">
        <v>5167</v>
      </c>
      <c r="C299" s="322" t="s">
        <v>6789</v>
      </c>
      <c r="D299" s="308" t="s">
        <v>6791</v>
      </c>
      <c r="E299" s="309">
        <v>17333.400000000001</v>
      </c>
      <c r="F299" s="256">
        <v>41978</v>
      </c>
      <c r="G299" s="229">
        <v>17333.400000000001</v>
      </c>
      <c r="H299" s="217">
        <f t="shared" si="5"/>
        <v>0</v>
      </c>
      <c r="I299" s="190" t="s">
        <v>6814</v>
      </c>
      <c r="J299" s="21"/>
      <c r="K299" s="21"/>
    </row>
    <row r="300" spans="1:11" x14ac:dyDescent="0.25">
      <c r="A300" s="192">
        <v>41977</v>
      </c>
      <c r="B300" s="254">
        <v>5168</v>
      </c>
      <c r="C300" s="322" t="s">
        <v>6789</v>
      </c>
      <c r="D300" s="308" t="s">
        <v>4637</v>
      </c>
      <c r="E300" s="309">
        <v>5945.6</v>
      </c>
      <c r="F300" s="256">
        <v>41977</v>
      </c>
      <c r="G300" s="229">
        <v>5945.6</v>
      </c>
      <c r="H300" s="217">
        <f t="shared" si="5"/>
        <v>0</v>
      </c>
      <c r="I300" s="190" t="s">
        <v>4992</v>
      </c>
      <c r="J300" s="21"/>
      <c r="K300" s="21"/>
    </row>
    <row r="301" spans="1:11" x14ac:dyDescent="0.25">
      <c r="A301" s="192">
        <v>41977</v>
      </c>
      <c r="B301" s="254">
        <v>5169</v>
      </c>
      <c r="C301" s="322" t="s">
        <v>6789</v>
      </c>
      <c r="D301" s="308" t="s">
        <v>4948</v>
      </c>
      <c r="E301" s="309">
        <v>1132.8</v>
      </c>
      <c r="F301" s="256">
        <v>41977</v>
      </c>
      <c r="G301" s="229">
        <v>1132.8</v>
      </c>
      <c r="H301" s="217">
        <f t="shared" si="5"/>
        <v>0</v>
      </c>
      <c r="I301" s="190" t="s">
        <v>4992</v>
      </c>
      <c r="J301" s="21"/>
      <c r="K301" s="21"/>
    </row>
    <row r="302" spans="1:11" x14ac:dyDescent="0.25">
      <c r="A302" s="192">
        <v>41977</v>
      </c>
      <c r="B302" s="254">
        <v>5170</v>
      </c>
      <c r="C302" s="322" t="s">
        <v>6789</v>
      </c>
      <c r="D302" s="308" t="s">
        <v>4637</v>
      </c>
      <c r="E302" s="309">
        <v>9285.6</v>
      </c>
      <c r="F302" s="256">
        <v>41977</v>
      </c>
      <c r="G302" s="229">
        <v>9285.6</v>
      </c>
      <c r="H302" s="217">
        <f t="shared" si="5"/>
        <v>0</v>
      </c>
      <c r="I302" s="190" t="s">
        <v>4992</v>
      </c>
      <c r="J302" s="21"/>
      <c r="K302" s="21"/>
    </row>
    <row r="303" spans="1:11" x14ac:dyDescent="0.25">
      <c r="A303" s="192">
        <v>41977</v>
      </c>
      <c r="B303" s="254">
        <v>5171</v>
      </c>
      <c r="C303" s="322" t="s">
        <v>6789</v>
      </c>
      <c r="D303" s="308" t="s">
        <v>35</v>
      </c>
      <c r="E303" s="309">
        <v>3128</v>
      </c>
      <c r="F303" s="256">
        <v>41977</v>
      </c>
      <c r="G303" s="229">
        <v>3128</v>
      </c>
      <c r="H303" s="217">
        <f t="shared" si="5"/>
        <v>0</v>
      </c>
      <c r="I303" s="190" t="s">
        <v>5251</v>
      </c>
      <c r="J303" s="21"/>
      <c r="K303" s="21"/>
    </row>
    <row r="304" spans="1:11" x14ac:dyDescent="0.25">
      <c r="A304" s="192">
        <v>41977</v>
      </c>
      <c r="B304" s="254">
        <v>5172</v>
      </c>
      <c r="C304" s="322" t="s">
        <v>6789</v>
      </c>
      <c r="D304" s="295" t="s">
        <v>53</v>
      </c>
      <c r="E304" s="296">
        <v>0</v>
      </c>
      <c r="F304" s="256"/>
      <c r="G304" s="229"/>
      <c r="H304" s="217">
        <f t="shared" si="5"/>
        <v>0</v>
      </c>
      <c r="I304" s="190" t="s">
        <v>3076</v>
      </c>
      <c r="J304" s="21"/>
      <c r="K304" s="21"/>
    </row>
    <row r="305" spans="1:11" x14ac:dyDescent="0.25">
      <c r="A305" s="192">
        <v>41977</v>
      </c>
      <c r="B305" s="254">
        <v>5173</v>
      </c>
      <c r="C305" s="322" t="s">
        <v>6789</v>
      </c>
      <c r="D305" s="308" t="s">
        <v>11</v>
      </c>
      <c r="E305" s="309">
        <v>93457.5</v>
      </c>
      <c r="F305" s="256">
        <v>41979</v>
      </c>
      <c r="G305" s="229">
        <v>93457.5</v>
      </c>
      <c r="H305" s="217">
        <f t="shared" si="5"/>
        <v>0</v>
      </c>
      <c r="I305" s="190" t="s">
        <v>6814</v>
      </c>
      <c r="J305" s="21"/>
      <c r="K305" s="21"/>
    </row>
    <row r="306" spans="1:11" x14ac:dyDescent="0.25">
      <c r="A306" s="192">
        <v>41977</v>
      </c>
      <c r="B306" s="254">
        <v>5174</v>
      </c>
      <c r="C306" s="322" t="s">
        <v>6789</v>
      </c>
      <c r="D306" s="308" t="s">
        <v>2382</v>
      </c>
      <c r="E306" s="309">
        <v>6074.1</v>
      </c>
      <c r="F306" s="256">
        <v>41675</v>
      </c>
      <c r="G306" s="229">
        <v>6074.1</v>
      </c>
      <c r="H306" s="217">
        <f t="shared" si="5"/>
        <v>0</v>
      </c>
      <c r="I306" s="190" t="s">
        <v>6794</v>
      </c>
      <c r="J306" s="21"/>
      <c r="K306" s="21"/>
    </row>
    <row r="307" spans="1:11" x14ac:dyDescent="0.25">
      <c r="A307" s="192">
        <v>41977</v>
      </c>
      <c r="B307" s="254">
        <v>5175</v>
      </c>
      <c r="C307" s="322" t="s">
        <v>6789</v>
      </c>
      <c r="D307" s="308" t="s">
        <v>2385</v>
      </c>
      <c r="E307" s="309">
        <v>1000</v>
      </c>
      <c r="F307" s="256">
        <v>41977</v>
      </c>
      <c r="G307" s="229">
        <v>1000</v>
      </c>
      <c r="H307" s="217">
        <f t="shared" si="5"/>
        <v>0</v>
      </c>
      <c r="I307" s="190" t="s">
        <v>4992</v>
      </c>
      <c r="J307" s="21"/>
      <c r="K307" s="21"/>
    </row>
    <row r="308" spans="1:11" x14ac:dyDescent="0.25">
      <c r="A308" s="192">
        <v>41977</v>
      </c>
      <c r="B308" s="254">
        <v>5176</v>
      </c>
      <c r="C308" s="322" t="s">
        <v>6789</v>
      </c>
      <c r="D308" s="308" t="s">
        <v>4290</v>
      </c>
      <c r="E308" s="309">
        <v>4057.6</v>
      </c>
      <c r="F308" s="256">
        <v>41977</v>
      </c>
      <c r="G308" s="229">
        <v>4057.6</v>
      </c>
      <c r="H308" s="217">
        <f t="shared" si="5"/>
        <v>0</v>
      </c>
      <c r="I308" s="190" t="s">
        <v>4992</v>
      </c>
      <c r="J308" s="21"/>
      <c r="K308" s="21"/>
    </row>
    <row r="309" spans="1:11" x14ac:dyDescent="0.25">
      <c r="A309" s="192">
        <v>41977</v>
      </c>
      <c r="B309" s="254">
        <v>5177</v>
      </c>
      <c r="C309" s="322" t="s">
        <v>6789</v>
      </c>
      <c r="D309" s="308" t="s">
        <v>180</v>
      </c>
      <c r="E309" s="309">
        <v>30977.4</v>
      </c>
      <c r="F309" s="256">
        <v>41978</v>
      </c>
      <c r="G309" s="229">
        <v>30977.4</v>
      </c>
      <c r="H309" s="217">
        <f t="shared" si="5"/>
        <v>0</v>
      </c>
      <c r="I309" s="190" t="s">
        <v>6814</v>
      </c>
      <c r="J309" s="21"/>
      <c r="K309" s="21"/>
    </row>
    <row r="310" spans="1:11" x14ac:dyDescent="0.25">
      <c r="A310" s="192">
        <v>41977</v>
      </c>
      <c r="B310" s="254">
        <v>5178</v>
      </c>
      <c r="C310" s="322" t="s">
        <v>6789</v>
      </c>
      <c r="D310" s="308" t="s">
        <v>4630</v>
      </c>
      <c r="E310" s="309">
        <v>4050.8</v>
      </c>
      <c r="F310" s="256">
        <v>41978</v>
      </c>
      <c r="G310" s="229">
        <v>4050.8</v>
      </c>
      <c r="H310" s="217">
        <f t="shared" si="5"/>
        <v>0</v>
      </c>
      <c r="I310" s="190" t="s">
        <v>6814</v>
      </c>
      <c r="J310" s="21"/>
      <c r="K310" s="21"/>
    </row>
    <row r="311" spans="1:11" x14ac:dyDescent="0.25">
      <c r="A311" s="192">
        <v>41977</v>
      </c>
      <c r="B311" s="254">
        <v>5179</v>
      </c>
      <c r="C311" s="322" t="s">
        <v>6789</v>
      </c>
      <c r="D311" s="308" t="s">
        <v>4764</v>
      </c>
      <c r="E311" s="309">
        <v>508.4</v>
      </c>
      <c r="F311" s="256">
        <v>41978</v>
      </c>
      <c r="G311" s="229">
        <v>508.4</v>
      </c>
      <c r="H311" s="217">
        <f t="shared" si="5"/>
        <v>0</v>
      </c>
      <c r="I311" s="190" t="s">
        <v>6814</v>
      </c>
      <c r="J311" s="21"/>
      <c r="K311" s="21"/>
    </row>
    <row r="312" spans="1:11" x14ac:dyDescent="0.25">
      <c r="A312" s="192">
        <v>41977</v>
      </c>
      <c r="B312" s="254">
        <v>5180</v>
      </c>
      <c r="C312" s="322" t="s">
        <v>6789</v>
      </c>
      <c r="D312" s="308" t="s">
        <v>253</v>
      </c>
      <c r="E312" s="309">
        <v>3136</v>
      </c>
      <c r="F312" s="256">
        <v>41977</v>
      </c>
      <c r="G312" s="229">
        <v>3136</v>
      </c>
      <c r="H312" s="217">
        <f t="shared" si="5"/>
        <v>0</v>
      </c>
      <c r="I312" s="190" t="s">
        <v>6794</v>
      </c>
      <c r="J312" s="21"/>
      <c r="K312" s="21"/>
    </row>
    <row r="313" spans="1:11" x14ac:dyDescent="0.25">
      <c r="A313" s="192">
        <v>41977</v>
      </c>
      <c r="B313" s="254">
        <v>5181</v>
      </c>
      <c r="C313" s="322" t="s">
        <v>6789</v>
      </c>
      <c r="D313" s="308" t="s">
        <v>184</v>
      </c>
      <c r="E313" s="309">
        <v>3297</v>
      </c>
      <c r="F313" s="256">
        <v>41977</v>
      </c>
      <c r="G313" s="229">
        <v>3297</v>
      </c>
      <c r="H313" s="217">
        <f t="shared" si="5"/>
        <v>0</v>
      </c>
      <c r="I313" s="190" t="s">
        <v>6794</v>
      </c>
      <c r="J313" s="21"/>
      <c r="K313" s="21"/>
    </row>
    <row r="314" spans="1:11" x14ac:dyDescent="0.25">
      <c r="A314" s="192">
        <v>41977</v>
      </c>
      <c r="B314" s="254">
        <v>5182</v>
      </c>
      <c r="C314" s="322" t="s">
        <v>6789</v>
      </c>
      <c r="D314" s="308" t="s">
        <v>949</v>
      </c>
      <c r="E314" s="309">
        <v>316.8</v>
      </c>
      <c r="F314" s="256">
        <v>41977</v>
      </c>
      <c r="G314" s="229">
        <v>316.8</v>
      </c>
      <c r="H314" s="217">
        <f t="shared" si="5"/>
        <v>0</v>
      </c>
      <c r="I314" s="190" t="s">
        <v>4992</v>
      </c>
      <c r="J314" s="21"/>
      <c r="K314" s="21"/>
    </row>
    <row r="315" spans="1:11" x14ac:dyDescent="0.25">
      <c r="A315" s="192">
        <v>41977</v>
      </c>
      <c r="B315" s="254">
        <v>5183</v>
      </c>
      <c r="C315" s="322" t="s">
        <v>6789</v>
      </c>
      <c r="D315" s="308" t="s">
        <v>4234</v>
      </c>
      <c r="E315" s="309">
        <v>2377.6999999999998</v>
      </c>
      <c r="F315" s="256">
        <v>41977</v>
      </c>
      <c r="G315" s="229">
        <v>2377.6999999999998</v>
      </c>
      <c r="H315" s="217">
        <f t="shared" si="5"/>
        <v>0</v>
      </c>
      <c r="I315" s="190" t="s">
        <v>4992</v>
      </c>
      <c r="J315" s="21"/>
      <c r="K315" s="21"/>
    </row>
    <row r="316" spans="1:11" x14ac:dyDescent="0.25">
      <c r="A316" s="192">
        <v>41977</v>
      </c>
      <c r="B316" s="254">
        <v>5184</v>
      </c>
      <c r="C316" s="322" t="s">
        <v>6789</v>
      </c>
      <c r="D316" s="308" t="s">
        <v>5004</v>
      </c>
      <c r="E316" s="309">
        <v>7539</v>
      </c>
      <c r="F316" s="256">
        <v>41978</v>
      </c>
      <c r="G316" s="229">
        <v>7539</v>
      </c>
      <c r="H316" s="217">
        <f t="shared" si="5"/>
        <v>0</v>
      </c>
      <c r="I316" s="190" t="s">
        <v>6814</v>
      </c>
      <c r="J316" s="21"/>
      <c r="K316" s="21"/>
    </row>
    <row r="317" spans="1:11" x14ac:dyDescent="0.25">
      <c r="A317" s="192">
        <v>41977</v>
      </c>
      <c r="B317" s="254">
        <v>5185</v>
      </c>
      <c r="C317" s="322" t="s">
        <v>6789</v>
      </c>
      <c r="D317" s="308" t="s">
        <v>4240</v>
      </c>
      <c r="E317" s="309">
        <v>184553.15</v>
      </c>
      <c r="F317" s="412">
        <v>42008</v>
      </c>
      <c r="G317" s="219">
        <v>184553.15</v>
      </c>
      <c r="H317" s="217">
        <f t="shared" si="5"/>
        <v>0</v>
      </c>
      <c r="I317" s="190" t="s">
        <v>6814</v>
      </c>
      <c r="J317" s="21"/>
      <c r="K317" s="21"/>
    </row>
    <row r="318" spans="1:11" x14ac:dyDescent="0.25">
      <c r="A318" s="192">
        <v>41977</v>
      </c>
      <c r="B318" s="254">
        <v>5186</v>
      </c>
      <c r="C318" s="322" t="s">
        <v>6789</v>
      </c>
      <c r="D318" s="308" t="s">
        <v>6196</v>
      </c>
      <c r="E318" s="309">
        <v>1230.5999999999999</v>
      </c>
      <c r="F318" s="256">
        <v>41984</v>
      </c>
      <c r="G318" s="229">
        <v>1230.5999999999999</v>
      </c>
      <c r="H318" s="217">
        <f t="shared" si="5"/>
        <v>0</v>
      </c>
      <c r="I318" s="190" t="s">
        <v>5251</v>
      </c>
      <c r="J318" s="21"/>
      <c r="K318" s="21"/>
    </row>
    <row r="319" spans="1:11" x14ac:dyDescent="0.25">
      <c r="A319" s="192">
        <v>41977</v>
      </c>
      <c r="B319" s="254">
        <v>5187</v>
      </c>
      <c r="C319" s="322" t="s">
        <v>6789</v>
      </c>
      <c r="D319" s="308" t="s">
        <v>6824</v>
      </c>
      <c r="E319" s="309">
        <v>415.8</v>
      </c>
      <c r="F319" s="256">
        <v>41977</v>
      </c>
      <c r="G319" s="229">
        <v>415.8</v>
      </c>
      <c r="H319" s="217">
        <f t="shared" si="5"/>
        <v>0</v>
      </c>
      <c r="I319" s="190" t="s">
        <v>5251</v>
      </c>
      <c r="J319" s="21"/>
      <c r="K319" s="21"/>
    </row>
    <row r="320" spans="1:11" x14ac:dyDescent="0.25">
      <c r="A320" s="192">
        <v>41977</v>
      </c>
      <c r="B320" s="254">
        <v>5188</v>
      </c>
      <c r="C320" s="322" t="s">
        <v>6789</v>
      </c>
      <c r="D320" s="308" t="s">
        <v>6616</v>
      </c>
      <c r="E320" s="309">
        <v>1226.4000000000001</v>
      </c>
      <c r="F320" s="256">
        <v>41984</v>
      </c>
      <c r="G320" s="229">
        <v>1226.4000000000001</v>
      </c>
      <c r="H320" s="217">
        <f t="shared" si="5"/>
        <v>0</v>
      </c>
      <c r="I320" s="190" t="s">
        <v>5251</v>
      </c>
      <c r="J320" s="21"/>
      <c r="K320" s="21"/>
    </row>
    <row r="321" spans="1:11" x14ac:dyDescent="0.25">
      <c r="A321" s="192">
        <v>41977</v>
      </c>
      <c r="B321" s="254">
        <v>5189</v>
      </c>
      <c r="C321" s="322" t="s">
        <v>6789</v>
      </c>
      <c r="D321" s="308" t="s">
        <v>57</v>
      </c>
      <c r="E321" s="309">
        <v>1513.6</v>
      </c>
      <c r="F321" s="256">
        <v>41977</v>
      </c>
      <c r="G321" s="229">
        <v>1513.6</v>
      </c>
      <c r="H321" s="217">
        <f t="shared" si="5"/>
        <v>0</v>
      </c>
      <c r="I321" s="190" t="s">
        <v>5251</v>
      </c>
      <c r="J321" s="21"/>
      <c r="K321" s="21"/>
    </row>
    <row r="322" spans="1:11" x14ac:dyDescent="0.25">
      <c r="A322" s="192">
        <v>41977</v>
      </c>
      <c r="B322" s="254">
        <v>5190</v>
      </c>
      <c r="C322" s="322" t="s">
        <v>6789</v>
      </c>
      <c r="D322" s="308" t="s">
        <v>4826</v>
      </c>
      <c r="E322" s="309">
        <v>3062.2</v>
      </c>
      <c r="F322" s="256">
        <v>41977</v>
      </c>
      <c r="G322" s="229">
        <v>3062.2</v>
      </c>
      <c r="H322" s="217">
        <f t="shared" si="5"/>
        <v>0</v>
      </c>
      <c r="I322" s="190" t="s">
        <v>4992</v>
      </c>
      <c r="J322" s="21"/>
      <c r="K322" s="21"/>
    </row>
    <row r="323" spans="1:11" x14ac:dyDescent="0.25">
      <c r="A323" s="192">
        <v>41977</v>
      </c>
      <c r="B323" s="254">
        <v>5191</v>
      </c>
      <c r="C323" s="322" t="s">
        <v>6789</v>
      </c>
      <c r="D323" s="308" t="s">
        <v>54</v>
      </c>
      <c r="E323" s="309">
        <v>7796</v>
      </c>
      <c r="F323" s="256">
        <v>41977</v>
      </c>
      <c r="G323" s="229">
        <v>7796</v>
      </c>
      <c r="H323" s="217">
        <f t="shared" si="5"/>
        <v>0</v>
      </c>
      <c r="I323" s="190" t="s">
        <v>5251</v>
      </c>
      <c r="J323" s="21"/>
      <c r="K323" s="21"/>
    </row>
    <row r="324" spans="1:11" x14ac:dyDescent="0.25">
      <c r="A324" s="192">
        <v>41977</v>
      </c>
      <c r="B324" s="254">
        <v>5192</v>
      </c>
      <c r="C324" s="322" t="s">
        <v>6789</v>
      </c>
      <c r="D324" s="308" t="s">
        <v>287</v>
      </c>
      <c r="E324" s="309">
        <v>4632.2</v>
      </c>
      <c r="F324" s="256">
        <v>41977</v>
      </c>
      <c r="G324" s="229">
        <v>4632.2</v>
      </c>
      <c r="H324" s="217">
        <f t="shared" si="5"/>
        <v>0</v>
      </c>
      <c r="I324" s="190" t="s">
        <v>5251</v>
      </c>
      <c r="J324" s="21"/>
      <c r="K324" s="21"/>
    </row>
    <row r="325" spans="1:11" x14ac:dyDescent="0.25">
      <c r="A325" s="192">
        <v>41977</v>
      </c>
      <c r="B325" s="254">
        <v>5193</v>
      </c>
      <c r="C325" s="322" t="s">
        <v>6789</v>
      </c>
      <c r="D325" s="308" t="s">
        <v>22</v>
      </c>
      <c r="E325" s="309">
        <v>1216</v>
      </c>
      <c r="F325" s="256">
        <v>41977</v>
      </c>
      <c r="G325" s="229">
        <v>1216</v>
      </c>
      <c r="H325" s="217">
        <f t="shared" si="5"/>
        <v>0</v>
      </c>
      <c r="I325" s="190" t="s">
        <v>4992</v>
      </c>
      <c r="J325" s="21"/>
      <c r="K325" s="21"/>
    </row>
    <row r="326" spans="1:11" x14ac:dyDescent="0.25">
      <c r="A326" s="192">
        <v>41977</v>
      </c>
      <c r="B326" s="254">
        <v>5194</v>
      </c>
      <c r="C326" s="322" t="s">
        <v>6789</v>
      </c>
      <c r="D326" s="308" t="s">
        <v>29</v>
      </c>
      <c r="E326" s="309">
        <v>8223</v>
      </c>
      <c r="F326" s="256">
        <v>41977</v>
      </c>
      <c r="G326" s="229">
        <v>8223</v>
      </c>
      <c r="H326" s="217">
        <f t="shared" si="5"/>
        <v>0</v>
      </c>
      <c r="I326" s="190" t="s">
        <v>5251</v>
      </c>
      <c r="J326" s="21"/>
      <c r="K326" s="21"/>
    </row>
    <row r="327" spans="1:11" x14ac:dyDescent="0.25">
      <c r="A327" s="192">
        <v>41977</v>
      </c>
      <c r="B327" s="254">
        <v>5195</v>
      </c>
      <c r="C327" s="322" t="s">
        <v>6789</v>
      </c>
      <c r="D327" s="308" t="s">
        <v>4663</v>
      </c>
      <c r="E327" s="309">
        <v>9260</v>
      </c>
      <c r="F327" s="256">
        <v>41977</v>
      </c>
      <c r="G327" s="229">
        <v>9260</v>
      </c>
      <c r="H327" s="217">
        <f t="shared" si="5"/>
        <v>0</v>
      </c>
      <c r="I327" s="190" t="s">
        <v>4992</v>
      </c>
      <c r="J327" s="21"/>
      <c r="K327" s="21"/>
    </row>
    <row r="328" spans="1:11" x14ac:dyDescent="0.25">
      <c r="A328" s="192">
        <v>41977</v>
      </c>
      <c r="B328" s="254">
        <v>5196</v>
      </c>
      <c r="C328" s="322" t="s">
        <v>6789</v>
      </c>
      <c r="D328" s="308" t="s">
        <v>4322</v>
      </c>
      <c r="E328" s="309">
        <v>2070.6</v>
      </c>
      <c r="F328" s="256">
        <v>41977</v>
      </c>
      <c r="G328" s="229">
        <v>2070.6</v>
      </c>
      <c r="H328" s="217">
        <f t="shared" ref="H328:H391" si="6">E328-G328</f>
        <v>0</v>
      </c>
      <c r="I328" s="190" t="s">
        <v>5251</v>
      </c>
      <c r="J328" s="21"/>
      <c r="K328" s="21"/>
    </row>
    <row r="329" spans="1:11" x14ac:dyDescent="0.25">
      <c r="A329" s="192">
        <v>41977</v>
      </c>
      <c r="B329" s="254">
        <v>5197</v>
      </c>
      <c r="C329" s="322" t="s">
        <v>6789</v>
      </c>
      <c r="D329" s="308" t="s">
        <v>123</v>
      </c>
      <c r="E329" s="309">
        <v>4188</v>
      </c>
      <c r="F329" s="256">
        <v>41978</v>
      </c>
      <c r="G329" s="229">
        <v>4188</v>
      </c>
      <c r="H329" s="217">
        <f t="shared" si="6"/>
        <v>0</v>
      </c>
      <c r="I329" s="190" t="s">
        <v>4992</v>
      </c>
      <c r="J329" s="21"/>
      <c r="K329" s="21"/>
    </row>
    <row r="330" spans="1:11" x14ac:dyDescent="0.25">
      <c r="A330" s="192">
        <v>41977</v>
      </c>
      <c r="B330" s="254">
        <v>5198</v>
      </c>
      <c r="C330" s="322" t="s">
        <v>6789</v>
      </c>
      <c r="D330" s="308" t="s">
        <v>4653</v>
      </c>
      <c r="E330" s="309">
        <v>1933.6</v>
      </c>
      <c r="F330" s="256">
        <v>41977</v>
      </c>
      <c r="G330" s="229">
        <v>1933.6</v>
      </c>
      <c r="H330" s="217">
        <f t="shared" si="6"/>
        <v>0</v>
      </c>
      <c r="I330" s="190" t="s">
        <v>5251</v>
      </c>
      <c r="J330" s="21"/>
      <c r="K330" s="21"/>
    </row>
    <row r="331" spans="1:11" x14ac:dyDescent="0.25">
      <c r="A331" s="192">
        <v>41977</v>
      </c>
      <c r="B331" s="254">
        <v>5199</v>
      </c>
      <c r="C331" s="322" t="s">
        <v>6789</v>
      </c>
      <c r="D331" s="308" t="s">
        <v>47</v>
      </c>
      <c r="E331" s="309">
        <v>2472</v>
      </c>
      <c r="F331" s="256">
        <v>41977</v>
      </c>
      <c r="G331" s="229">
        <v>2472</v>
      </c>
      <c r="H331" s="217">
        <f t="shared" si="6"/>
        <v>0</v>
      </c>
      <c r="I331" s="190" t="s">
        <v>5251</v>
      </c>
      <c r="J331" s="21"/>
      <c r="K331" s="21"/>
    </row>
    <row r="332" spans="1:11" x14ac:dyDescent="0.25">
      <c r="A332" s="192">
        <v>41977</v>
      </c>
      <c r="B332" s="254">
        <v>5200</v>
      </c>
      <c r="C332" s="322" t="s">
        <v>6789</v>
      </c>
      <c r="D332" s="308" t="s">
        <v>4652</v>
      </c>
      <c r="E332" s="309">
        <v>2295</v>
      </c>
      <c r="F332" s="256">
        <v>41977</v>
      </c>
      <c r="G332" s="229">
        <v>2295</v>
      </c>
      <c r="H332" s="217">
        <f t="shared" si="6"/>
        <v>0</v>
      </c>
      <c r="I332" s="190" t="s">
        <v>5251</v>
      </c>
      <c r="J332" s="21"/>
      <c r="K332" s="21"/>
    </row>
    <row r="333" spans="1:11" x14ac:dyDescent="0.25">
      <c r="A333" s="192">
        <v>41977</v>
      </c>
      <c r="B333" s="254">
        <v>5201</v>
      </c>
      <c r="C333" s="322" t="s">
        <v>6789</v>
      </c>
      <c r="D333" s="308" t="s">
        <v>2183</v>
      </c>
      <c r="E333" s="309">
        <v>855.7</v>
      </c>
      <c r="F333" s="256">
        <v>41977</v>
      </c>
      <c r="G333" s="229">
        <v>855.7</v>
      </c>
      <c r="H333" s="217">
        <f t="shared" si="6"/>
        <v>0</v>
      </c>
      <c r="I333" s="190" t="s">
        <v>5251</v>
      </c>
      <c r="J333" s="21"/>
      <c r="K333" s="21"/>
    </row>
    <row r="334" spans="1:11" x14ac:dyDescent="0.25">
      <c r="A334" s="192">
        <v>41977</v>
      </c>
      <c r="B334" s="254">
        <v>5202</v>
      </c>
      <c r="C334" s="322" t="s">
        <v>6789</v>
      </c>
      <c r="D334" s="308" t="s">
        <v>6744</v>
      </c>
      <c r="E334" s="309">
        <v>2441.5500000000002</v>
      </c>
      <c r="F334" s="256">
        <v>41977</v>
      </c>
      <c r="G334" s="229">
        <v>2441.5500000000002</v>
      </c>
      <c r="H334" s="217">
        <f t="shared" si="6"/>
        <v>0</v>
      </c>
      <c r="I334" s="190" t="s">
        <v>5251</v>
      </c>
      <c r="J334" s="21"/>
      <c r="K334" s="21"/>
    </row>
    <row r="335" spans="1:11" x14ac:dyDescent="0.25">
      <c r="A335" s="192">
        <v>41977</v>
      </c>
      <c r="B335" s="254">
        <v>5203</v>
      </c>
      <c r="C335" s="322" t="s">
        <v>6789</v>
      </c>
      <c r="D335" s="308" t="s">
        <v>57</v>
      </c>
      <c r="E335" s="309">
        <v>264</v>
      </c>
      <c r="F335" s="256">
        <v>41977</v>
      </c>
      <c r="G335" s="229">
        <v>264</v>
      </c>
      <c r="H335" s="217">
        <f t="shared" si="6"/>
        <v>0</v>
      </c>
      <c r="I335" s="190" t="s">
        <v>5251</v>
      </c>
      <c r="J335" s="21"/>
      <c r="K335" s="21"/>
    </row>
    <row r="336" spans="1:11" x14ac:dyDescent="0.25">
      <c r="A336" s="192">
        <v>41977</v>
      </c>
      <c r="B336" s="254">
        <v>5204</v>
      </c>
      <c r="C336" s="322" t="s">
        <v>6789</v>
      </c>
      <c r="D336" s="308" t="s">
        <v>35</v>
      </c>
      <c r="E336" s="309">
        <v>676.2</v>
      </c>
      <c r="F336" s="256">
        <v>41977</v>
      </c>
      <c r="G336" s="229">
        <v>676.2</v>
      </c>
      <c r="H336" s="217">
        <f t="shared" si="6"/>
        <v>0</v>
      </c>
      <c r="I336" s="190" t="s">
        <v>5251</v>
      </c>
      <c r="J336" s="21"/>
      <c r="K336" s="21"/>
    </row>
    <row r="337" spans="1:11" x14ac:dyDescent="0.25">
      <c r="A337" s="192">
        <v>41977</v>
      </c>
      <c r="B337" s="254">
        <v>5205</v>
      </c>
      <c r="C337" s="322" t="s">
        <v>6789</v>
      </c>
      <c r="D337" s="308" t="s">
        <v>4257</v>
      </c>
      <c r="E337" s="309">
        <v>31039.62</v>
      </c>
      <c r="F337" s="256">
        <v>41977</v>
      </c>
      <c r="G337" s="229">
        <v>31039.62</v>
      </c>
      <c r="H337" s="217">
        <f t="shared" si="6"/>
        <v>0</v>
      </c>
      <c r="I337" s="190" t="s">
        <v>5000</v>
      </c>
      <c r="J337" s="21"/>
      <c r="K337" s="21"/>
    </row>
    <row r="338" spans="1:11" x14ac:dyDescent="0.25">
      <c r="A338" s="192">
        <v>41977</v>
      </c>
      <c r="B338" s="254">
        <v>5206</v>
      </c>
      <c r="C338" s="322" t="s">
        <v>6789</v>
      </c>
      <c r="D338" s="308" t="s">
        <v>5342</v>
      </c>
      <c r="E338" s="309">
        <v>1280</v>
      </c>
      <c r="F338" s="256">
        <v>41977</v>
      </c>
      <c r="G338" s="229">
        <v>1280</v>
      </c>
      <c r="H338" s="217">
        <f t="shared" si="6"/>
        <v>0</v>
      </c>
      <c r="I338" s="190" t="s">
        <v>4992</v>
      </c>
    </row>
    <row r="339" spans="1:11" x14ac:dyDescent="0.25">
      <c r="A339" s="192">
        <v>41977</v>
      </c>
      <c r="B339" s="254">
        <v>5207</v>
      </c>
      <c r="C339" s="322" t="s">
        <v>6789</v>
      </c>
      <c r="D339" s="308" t="s">
        <v>6825</v>
      </c>
      <c r="E339" s="309">
        <v>13824</v>
      </c>
      <c r="F339" s="412" t="s">
        <v>6826</v>
      </c>
      <c r="G339" s="229">
        <v>13824</v>
      </c>
      <c r="H339" s="217">
        <f t="shared" si="6"/>
        <v>0</v>
      </c>
      <c r="I339" s="190" t="s">
        <v>4992</v>
      </c>
    </row>
    <row r="340" spans="1:11" x14ac:dyDescent="0.25">
      <c r="A340" s="192">
        <v>41977</v>
      </c>
      <c r="B340" s="254">
        <v>5208</v>
      </c>
      <c r="C340" s="322" t="s">
        <v>6789</v>
      </c>
      <c r="D340" s="308" t="s">
        <v>6120</v>
      </c>
      <c r="E340" s="309">
        <v>3780</v>
      </c>
      <c r="F340" s="256">
        <v>41984</v>
      </c>
      <c r="G340" s="229">
        <v>3780</v>
      </c>
      <c r="H340" s="217">
        <f t="shared" si="6"/>
        <v>0</v>
      </c>
      <c r="I340" s="190" t="s">
        <v>5010</v>
      </c>
    </row>
    <row r="341" spans="1:11" x14ac:dyDescent="0.25">
      <c r="A341" s="192">
        <v>41977</v>
      </c>
      <c r="B341" s="254">
        <v>5209</v>
      </c>
      <c r="C341" s="322" t="s">
        <v>6789</v>
      </c>
      <c r="D341" s="308" t="s">
        <v>1202</v>
      </c>
      <c r="E341" s="309">
        <v>420</v>
      </c>
      <c r="F341" s="256">
        <v>41977</v>
      </c>
      <c r="G341" s="229">
        <v>420</v>
      </c>
      <c r="H341" s="217">
        <f t="shared" si="6"/>
        <v>0</v>
      </c>
      <c r="I341" s="190" t="s">
        <v>5010</v>
      </c>
    </row>
    <row r="342" spans="1:11" x14ac:dyDescent="0.25">
      <c r="A342" s="192">
        <v>41977</v>
      </c>
      <c r="B342" s="254">
        <v>5210</v>
      </c>
      <c r="C342" s="322" t="s">
        <v>6789</v>
      </c>
      <c r="D342" s="295" t="s">
        <v>53</v>
      </c>
      <c r="E342" s="296">
        <v>0</v>
      </c>
      <c r="F342" s="256"/>
      <c r="G342" s="229"/>
      <c r="H342" s="217">
        <f t="shared" si="6"/>
        <v>0</v>
      </c>
      <c r="I342" s="190" t="s">
        <v>3076</v>
      </c>
    </row>
    <row r="343" spans="1:11" x14ac:dyDescent="0.25">
      <c r="A343" s="192">
        <v>41977</v>
      </c>
      <c r="B343" s="254">
        <v>5211</v>
      </c>
      <c r="C343" s="322" t="s">
        <v>6789</v>
      </c>
      <c r="D343" s="308" t="s">
        <v>758</v>
      </c>
      <c r="E343" s="309">
        <v>1600.8</v>
      </c>
      <c r="F343" s="256">
        <v>41977</v>
      </c>
      <c r="G343" s="229">
        <v>1600.8</v>
      </c>
      <c r="H343" s="217">
        <f t="shared" si="6"/>
        <v>0</v>
      </c>
      <c r="I343" s="190" t="s">
        <v>5251</v>
      </c>
    </row>
    <row r="344" spans="1:11" x14ac:dyDescent="0.25">
      <c r="A344" s="192">
        <v>41977</v>
      </c>
      <c r="B344" s="254">
        <v>5212</v>
      </c>
      <c r="C344" s="322" t="s">
        <v>6789</v>
      </c>
      <c r="D344" s="295" t="s">
        <v>53</v>
      </c>
      <c r="E344" s="296">
        <v>0</v>
      </c>
      <c r="F344" s="256"/>
      <c r="G344" s="229"/>
      <c r="H344" s="217">
        <f t="shared" si="6"/>
        <v>0</v>
      </c>
      <c r="I344" s="190" t="s">
        <v>3076</v>
      </c>
    </row>
    <row r="345" spans="1:11" x14ac:dyDescent="0.25">
      <c r="A345" s="192">
        <v>41977</v>
      </c>
      <c r="B345" s="254">
        <v>5213</v>
      </c>
      <c r="C345" s="322" t="s">
        <v>6789</v>
      </c>
      <c r="D345" s="308" t="s">
        <v>1814</v>
      </c>
      <c r="E345" s="309">
        <v>1612.8</v>
      </c>
      <c r="F345" s="256">
        <v>42003</v>
      </c>
      <c r="G345" s="229">
        <v>1612.8</v>
      </c>
      <c r="H345" s="217">
        <f t="shared" si="6"/>
        <v>0</v>
      </c>
      <c r="I345" s="190" t="s">
        <v>6794</v>
      </c>
      <c r="K345" s="33"/>
    </row>
    <row r="346" spans="1:11" x14ac:dyDescent="0.25">
      <c r="A346" s="192">
        <v>41977</v>
      </c>
      <c r="B346" s="254">
        <v>5214</v>
      </c>
      <c r="C346" s="322" t="s">
        <v>6789</v>
      </c>
      <c r="D346" s="308" t="s">
        <v>4585</v>
      </c>
      <c r="E346" s="309">
        <v>11540.9</v>
      </c>
      <c r="F346" s="256">
        <v>41978</v>
      </c>
      <c r="G346" s="229">
        <v>11540.9</v>
      </c>
      <c r="H346" s="217">
        <f t="shared" si="6"/>
        <v>0</v>
      </c>
      <c r="I346" s="190" t="s">
        <v>6794</v>
      </c>
      <c r="K346" s="33"/>
    </row>
    <row r="347" spans="1:11" x14ac:dyDescent="0.25">
      <c r="A347" s="192">
        <v>41977</v>
      </c>
      <c r="B347" s="254">
        <v>5215</v>
      </c>
      <c r="C347" s="322" t="s">
        <v>6789</v>
      </c>
      <c r="D347" s="308" t="s">
        <v>6822</v>
      </c>
      <c r="E347" s="309">
        <v>15791.3</v>
      </c>
      <c r="F347" s="256">
        <v>41977</v>
      </c>
      <c r="G347" s="229">
        <v>15791.3</v>
      </c>
      <c r="H347" s="217">
        <f t="shared" si="6"/>
        <v>0</v>
      </c>
      <c r="I347" s="190" t="s">
        <v>6794</v>
      </c>
      <c r="K347" s="33"/>
    </row>
    <row r="348" spans="1:11" x14ac:dyDescent="0.25">
      <c r="A348" s="192">
        <v>41977</v>
      </c>
      <c r="B348" s="254">
        <v>5216</v>
      </c>
      <c r="C348" s="322" t="s">
        <v>6789</v>
      </c>
      <c r="D348" s="308" t="s">
        <v>3477</v>
      </c>
      <c r="E348" s="309">
        <v>13284.4</v>
      </c>
      <c r="F348" s="256">
        <v>41977</v>
      </c>
      <c r="G348" s="229">
        <v>13284.4</v>
      </c>
      <c r="H348" s="217">
        <f t="shared" si="6"/>
        <v>0</v>
      </c>
      <c r="I348" s="190" t="s">
        <v>5000</v>
      </c>
      <c r="K348" s="33"/>
    </row>
    <row r="349" spans="1:11" x14ac:dyDescent="0.25">
      <c r="A349" s="192">
        <v>41977</v>
      </c>
      <c r="B349" s="254">
        <v>5217</v>
      </c>
      <c r="C349" s="322" t="s">
        <v>6789</v>
      </c>
      <c r="D349" s="308" t="s">
        <v>2578</v>
      </c>
      <c r="E349" s="309">
        <v>362</v>
      </c>
      <c r="F349" s="256">
        <v>41977</v>
      </c>
      <c r="G349" s="229">
        <v>362</v>
      </c>
      <c r="H349" s="217">
        <f t="shared" si="6"/>
        <v>0</v>
      </c>
      <c r="I349" s="190" t="s">
        <v>5000</v>
      </c>
      <c r="K349" s="33"/>
    </row>
    <row r="350" spans="1:11" x14ac:dyDescent="0.25">
      <c r="A350" s="192">
        <v>41977</v>
      </c>
      <c r="B350" s="254">
        <v>5218</v>
      </c>
      <c r="C350" s="322" t="s">
        <v>6789</v>
      </c>
      <c r="D350" s="308" t="s">
        <v>312</v>
      </c>
      <c r="E350" s="309">
        <v>10397.200000000001</v>
      </c>
      <c r="F350" s="256">
        <v>41977</v>
      </c>
      <c r="G350" s="229">
        <v>10397.200000000001</v>
      </c>
      <c r="H350" s="217">
        <f t="shared" si="6"/>
        <v>0</v>
      </c>
      <c r="I350" s="190" t="s">
        <v>5000</v>
      </c>
    </row>
    <row r="351" spans="1:11" x14ac:dyDescent="0.25">
      <c r="A351" s="192">
        <v>41977</v>
      </c>
      <c r="B351" s="254">
        <v>5219</v>
      </c>
      <c r="C351" s="322" t="s">
        <v>6789</v>
      </c>
      <c r="D351" s="308" t="s">
        <v>67</v>
      </c>
      <c r="E351" s="309">
        <v>2802</v>
      </c>
      <c r="F351" s="256">
        <v>41977</v>
      </c>
      <c r="G351" s="229">
        <v>2802</v>
      </c>
      <c r="H351" s="217">
        <f t="shared" si="6"/>
        <v>0</v>
      </c>
      <c r="I351" s="190" t="s">
        <v>5000</v>
      </c>
    </row>
    <row r="352" spans="1:11" x14ac:dyDescent="0.25">
      <c r="A352" s="192">
        <v>41977</v>
      </c>
      <c r="B352" s="254">
        <v>5220</v>
      </c>
      <c r="C352" s="322" t="s">
        <v>6789</v>
      </c>
      <c r="D352" s="308" t="s">
        <v>4257</v>
      </c>
      <c r="E352" s="309">
        <v>257.39999999999998</v>
      </c>
      <c r="F352" s="256">
        <v>41977</v>
      </c>
      <c r="G352" s="229">
        <v>257.39999999999998</v>
      </c>
      <c r="H352" s="217">
        <f t="shared" si="6"/>
        <v>0</v>
      </c>
      <c r="I352" s="190" t="s">
        <v>5000</v>
      </c>
    </row>
    <row r="353" spans="1:11" x14ac:dyDescent="0.25">
      <c r="A353" s="192">
        <v>41977</v>
      </c>
      <c r="B353" s="254">
        <v>5221</v>
      </c>
      <c r="C353" s="322" t="s">
        <v>6789</v>
      </c>
      <c r="D353" s="308" t="s">
        <v>1814</v>
      </c>
      <c r="E353" s="309">
        <v>12490.4</v>
      </c>
      <c r="F353" s="256">
        <v>41990</v>
      </c>
      <c r="G353" s="229">
        <v>12490.4</v>
      </c>
      <c r="H353" s="217">
        <f t="shared" si="6"/>
        <v>0</v>
      </c>
      <c r="I353" s="190" t="s">
        <v>6794</v>
      </c>
    </row>
    <row r="354" spans="1:11" x14ac:dyDescent="0.25">
      <c r="A354" s="192">
        <v>41977</v>
      </c>
      <c r="B354" s="254">
        <v>5222</v>
      </c>
      <c r="C354" s="322" t="s">
        <v>6789</v>
      </c>
      <c r="D354" s="308" t="s">
        <v>4841</v>
      </c>
      <c r="E354" s="309">
        <v>14256</v>
      </c>
      <c r="F354" s="256">
        <v>41977</v>
      </c>
      <c r="G354" s="229">
        <v>14256</v>
      </c>
      <c r="H354" s="217">
        <f t="shared" si="6"/>
        <v>0</v>
      </c>
      <c r="I354" s="190" t="s">
        <v>4992</v>
      </c>
    </row>
    <row r="355" spans="1:11" x14ac:dyDescent="0.25">
      <c r="A355" s="192">
        <v>41977</v>
      </c>
      <c r="B355" s="254">
        <v>5223</v>
      </c>
      <c r="C355" s="322" t="s">
        <v>6789</v>
      </c>
      <c r="D355" s="308" t="s">
        <v>348</v>
      </c>
      <c r="E355" s="309">
        <v>685.4</v>
      </c>
      <c r="F355" s="256">
        <v>41978</v>
      </c>
      <c r="G355" s="229">
        <v>685.4</v>
      </c>
      <c r="H355" s="217">
        <f t="shared" si="6"/>
        <v>0</v>
      </c>
      <c r="I355" s="190" t="s">
        <v>6049</v>
      </c>
    </row>
    <row r="356" spans="1:11" x14ac:dyDescent="0.25">
      <c r="A356" s="192">
        <v>41977</v>
      </c>
      <c r="B356" s="254">
        <v>5224</v>
      </c>
      <c r="C356" s="322" t="s">
        <v>6789</v>
      </c>
      <c r="D356" s="308" t="s">
        <v>4612</v>
      </c>
      <c r="E356" s="309">
        <v>10852</v>
      </c>
      <c r="F356" s="256">
        <v>41978</v>
      </c>
      <c r="G356" s="229">
        <v>10852</v>
      </c>
      <c r="H356" s="217">
        <f t="shared" si="6"/>
        <v>0</v>
      </c>
      <c r="I356" s="190" t="s">
        <v>6049</v>
      </c>
    </row>
    <row r="357" spans="1:11" x14ac:dyDescent="0.25">
      <c r="A357" s="192">
        <v>41977</v>
      </c>
      <c r="B357" s="254">
        <v>5225</v>
      </c>
      <c r="C357" s="322" t="s">
        <v>6789</v>
      </c>
      <c r="D357" s="308" t="s">
        <v>80</v>
      </c>
      <c r="E357" s="309">
        <v>2240.5</v>
      </c>
      <c r="F357" s="256">
        <v>41978</v>
      </c>
      <c r="G357" s="229">
        <v>2240.5</v>
      </c>
      <c r="H357" s="217">
        <f t="shared" si="6"/>
        <v>0</v>
      </c>
      <c r="I357" s="190" t="s">
        <v>6049</v>
      </c>
    </row>
    <row r="358" spans="1:11" x14ac:dyDescent="0.25">
      <c r="A358" s="192">
        <v>41977</v>
      </c>
      <c r="B358" s="254">
        <v>5226</v>
      </c>
      <c r="C358" s="322" t="s">
        <v>6789</v>
      </c>
      <c r="D358" s="308" t="s">
        <v>6609</v>
      </c>
      <c r="E358" s="309">
        <v>980</v>
      </c>
      <c r="F358" s="256">
        <v>41978</v>
      </c>
      <c r="G358" s="229">
        <v>980</v>
      </c>
      <c r="H358" s="217">
        <f t="shared" si="6"/>
        <v>0</v>
      </c>
      <c r="I358" s="190" t="s">
        <v>6049</v>
      </c>
    </row>
    <row r="359" spans="1:11" x14ac:dyDescent="0.25">
      <c r="A359" s="192">
        <v>41977</v>
      </c>
      <c r="B359" s="254">
        <v>5227</v>
      </c>
      <c r="C359" s="322" t="s">
        <v>6789</v>
      </c>
      <c r="D359" s="308" t="s">
        <v>953</v>
      </c>
      <c r="E359" s="309">
        <v>5957</v>
      </c>
      <c r="F359" s="256">
        <v>41978</v>
      </c>
      <c r="G359" s="229">
        <v>5957</v>
      </c>
      <c r="H359" s="217">
        <f t="shared" si="6"/>
        <v>0</v>
      </c>
      <c r="I359" s="190" t="s">
        <v>6049</v>
      </c>
    </row>
    <row r="360" spans="1:11" x14ac:dyDescent="0.25">
      <c r="A360" s="192">
        <v>41977</v>
      </c>
      <c r="B360" s="254">
        <v>5228</v>
      </c>
      <c r="C360" s="322" t="s">
        <v>6789</v>
      </c>
      <c r="D360" s="308" t="s">
        <v>468</v>
      </c>
      <c r="E360" s="309">
        <v>2950.8</v>
      </c>
      <c r="F360" s="256">
        <v>41978</v>
      </c>
      <c r="G360" s="229">
        <v>2950.8</v>
      </c>
      <c r="H360" s="217">
        <f t="shared" si="6"/>
        <v>0</v>
      </c>
      <c r="I360" s="190" t="s">
        <v>6049</v>
      </c>
    </row>
    <row r="361" spans="1:11" x14ac:dyDescent="0.25">
      <c r="A361" s="192">
        <v>41977</v>
      </c>
      <c r="B361" s="254">
        <v>5229</v>
      </c>
      <c r="C361" s="322" t="s">
        <v>6789</v>
      </c>
      <c r="D361" s="308" t="s">
        <v>3431</v>
      </c>
      <c r="E361" s="309">
        <v>1635</v>
      </c>
      <c r="F361" s="256">
        <v>41978</v>
      </c>
      <c r="G361" s="229">
        <v>1635</v>
      </c>
      <c r="H361" s="217">
        <f t="shared" si="6"/>
        <v>0</v>
      </c>
      <c r="I361" s="190" t="s">
        <v>6049</v>
      </c>
    </row>
    <row r="362" spans="1:11" x14ac:dyDescent="0.25">
      <c r="A362" s="192">
        <v>41977</v>
      </c>
      <c r="B362" s="254">
        <v>5230</v>
      </c>
      <c r="C362" s="322" t="s">
        <v>6789</v>
      </c>
      <c r="D362" s="308" t="s">
        <v>4702</v>
      </c>
      <c r="E362" s="309">
        <v>302.39999999999998</v>
      </c>
      <c r="F362" s="256">
        <v>41977</v>
      </c>
      <c r="G362" s="229">
        <v>302.39999999999998</v>
      </c>
      <c r="H362" s="217">
        <f t="shared" si="6"/>
        <v>0</v>
      </c>
      <c r="I362" s="190" t="s">
        <v>4992</v>
      </c>
    </row>
    <row r="363" spans="1:11" x14ac:dyDescent="0.25">
      <c r="A363" s="192">
        <v>41977</v>
      </c>
      <c r="B363" s="254">
        <v>5231</v>
      </c>
      <c r="C363" s="322" t="s">
        <v>6789</v>
      </c>
      <c r="D363" s="308" t="s">
        <v>745</v>
      </c>
      <c r="E363" s="309">
        <v>2332.1999999999998</v>
      </c>
      <c r="F363" s="256">
        <v>41977</v>
      </c>
      <c r="G363" s="229">
        <v>2332.1999999999998</v>
      </c>
      <c r="H363" s="217">
        <f t="shared" si="6"/>
        <v>0</v>
      </c>
      <c r="I363" s="190" t="s">
        <v>4992</v>
      </c>
    </row>
    <row r="364" spans="1:11" x14ac:dyDescent="0.25">
      <c r="A364" s="192">
        <v>41977</v>
      </c>
      <c r="B364" s="254">
        <v>5232</v>
      </c>
      <c r="C364" s="322" t="s">
        <v>6789</v>
      </c>
      <c r="D364" s="308" t="s">
        <v>6662</v>
      </c>
      <c r="E364" s="309">
        <v>3173.4</v>
      </c>
      <c r="F364" s="256">
        <v>41977</v>
      </c>
      <c r="G364" s="229">
        <v>3173.4</v>
      </c>
      <c r="H364" s="217">
        <f t="shared" si="6"/>
        <v>0</v>
      </c>
      <c r="I364" s="190" t="s">
        <v>4992</v>
      </c>
    </row>
    <row r="365" spans="1:11" x14ac:dyDescent="0.25">
      <c r="A365" s="192">
        <v>41977</v>
      </c>
      <c r="B365" s="254">
        <v>5233</v>
      </c>
      <c r="C365" s="322" t="s">
        <v>6789</v>
      </c>
      <c r="D365" s="308" t="s">
        <v>4848</v>
      </c>
      <c r="E365" s="309">
        <v>13414</v>
      </c>
      <c r="F365" s="587">
        <v>42047</v>
      </c>
      <c r="G365" s="62">
        <v>13414</v>
      </c>
      <c r="H365" s="217">
        <f t="shared" si="6"/>
        <v>0</v>
      </c>
      <c r="I365" s="190" t="s">
        <v>4992</v>
      </c>
    </row>
    <row r="366" spans="1:11" x14ac:dyDescent="0.25">
      <c r="A366" s="192">
        <v>41977</v>
      </c>
      <c r="B366" s="254">
        <v>5234</v>
      </c>
      <c r="C366" s="322" t="s">
        <v>6789</v>
      </c>
      <c r="D366" s="308" t="s">
        <v>4240</v>
      </c>
      <c r="E366" s="309">
        <v>63147.5</v>
      </c>
      <c r="F366" s="412">
        <v>42008</v>
      </c>
      <c r="G366" s="219">
        <v>63147.5</v>
      </c>
      <c r="H366" s="217">
        <f t="shared" si="6"/>
        <v>0</v>
      </c>
      <c r="I366" s="190" t="s">
        <v>4997</v>
      </c>
    </row>
    <row r="367" spans="1:11" x14ac:dyDescent="0.25">
      <c r="A367" s="192">
        <v>41977</v>
      </c>
      <c r="B367" s="254">
        <v>5235</v>
      </c>
      <c r="C367" s="322" t="s">
        <v>6789</v>
      </c>
      <c r="D367" s="308" t="s">
        <v>133</v>
      </c>
      <c r="E367" s="309">
        <v>24355.200000000001</v>
      </c>
      <c r="F367" s="256">
        <v>41977</v>
      </c>
      <c r="G367" s="229">
        <v>24355.200000000001</v>
      </c>
      <c r="H367" s="217">
        <f t="shared" si="6"/>
        <v>0</v>
      </c>
      <c r="I367" s="190" t="s">
        <v>4992</v>
      </c>
    </row>
    <row r="368" spans="1:11" x14ac:dyDescent="0.25">
      <c r="A368" s="192">
        <v>41977</v>
      </c>
      <c r="B368" s="254">
        <v>5236</v>
      </c>
      <c r="C368" s="322" t="s">
        <v>6789</v>
      </c>
      <c r="D368" s="308" t="s">
        <v>790</v>
      </c>
      <c r="E368" s="309">
        <v>1566.4</v>
      </c>
      <c r="F368" s="256">
        <v>41977</v>
      </c>
      <c r="G368" s="229">
        <v>1566.4</v>
      </c>
      <c r="H368" s="217">
        <f t="shared" si="6"/>
        <v>0</v>
      </c>
      <c r="I368" s="190" t="s">
        <v>4992</v>
      </c>
      <c r="K368" s="33"/>
    </row>
    <row r="369" spans="1:11" x14ac:dyDescent="0.25">
      <c r="A369" s="192">
        <v>41977</v>
      </c>
      <c r="B369" s="254">
        <v>5237</v>
      </c>
      <c r="C369" s="322" t="s">
        <v>6789</v>
      </c>
      <c r="D369" s="308" t="s">
        <v>4918</v>
      </c>
      <c r="E369" s="309">
        <v>5633</v>
      </c>
      <c r="F369" s="256">
        <v>41978</v>
      </c>
      <c r="G369" s="229">
        <v>5633</v>
      </c>
      <c r="H369" s="217">
        <f t="shared" si="6"/>
        <v>0</v>
      </c>
      <c r="I369" s="190" t="s">
        <v>4992</v>
      </c>
    </row>
    <row r="370" spans="1:11" x14ac:dyDescent="0.25">
      <c r="A370" s="192">
        <v>41977</v>
      </c>
      <c r="B370" s="254">
        <v>5238</v>
      </c>
      <c r="C370" s="322" t="s">
        <v>6789</v>
      </c>
      <c r="D370" s="308" t="s">
        <v>4740</v>
      </c>
      <c r="E370" s="309">
        <v>2380.5</v>
      </c>
      <c r="F370" s="256">
        <v>41977</v>
      </c>
      <c r="G370" s="229">
        <v>2380.5</v>
      </c>
      <c r="H370" s="217">
        <f t="shared" si="6"/>
        <v>0</v>
      </c>
      <c r="I370" s="190" t="s">
        <v>4992</v>
      </c>
    </row>
    <row r="371" spans="1:11" x14ac:dyDescent="0.25">
      <c r="A371" s="192">
        <v>41977</v>
      </c>
      <c r="B371" s="254">
        <v>5239</v>
      </c>
      <c r="C371" s="322" t="s">
        <v>6789</v>
      </c>
      <c r="D371" s="308" t="s">
        <v>96</v>
      </c>
      <c r="E371" s="309">
        <v>48027.6</v>
      </c>
      <c r="F371" s="256">
        <v>41978</v>
      </c>
      <c r="G371" s="229">
        <v>48027.6</v>
      </c>
      <c r="H371" s="217">
        <f t="shared" si="6"/>
        <v>0</v>
      </c>
      <c r="I371" s="190" t="s">
        <v>5000</v>
      </c>
    </row>
    <row r="372" spans="1:11" x14ac:dyDescent="0.25">
      <c r="A372" s="192">
        <v>41977</v>
      </c>
      <c r="B372" s="254">
        <v>5240</v>
      </c>
      <c r="C372" s="322" t="s">
        <v>6789</v>
      </c>
      <c r="D372" s="308" t="s">
        <v>367</v>
      </c>
      <c r="E372" s="309">
        <v>6684.4</v>
      </c>
      <c r="F372" s="256">
        <v>41977</v>
      </c>
      <c r="G372" s="229">
        <v>6684.4</v>
      </c>
      <c r="H372" s="217">
        <f t="shared" si="6"/>
        <v>0</v>
      </c>
      <c r="I372" s="190" t="s">
        <v>4992</v>
      </c>
      <c r="K372" s="33"/>
    </row>
    <row r="373" spans="1:11" x14ac:dyDescent="0.25">
      <c r="A373" s="192">
        <v>41977</v>
      </c>
      <c r="B373" s="254">
        <v>5241</v>
      </c>
      <c r="C373" s="322" t="s">
        <v>6789</v>
      </c>
      <c r="D373" s="308" t="s">
        <v>269</v>
      </c>
      <c r="E373" s="309">
        <v>126</v>
      </c>
      <c r="F373" s="256">
        <v>41977</v>
      </c>
      <c r="G373" s="229">
        <v>126</v>
      </c>
      <c r="H373" s="217">
        <f t="shared" si="6"/>
        <v>0</v>
      </c>
      <c r="I373" s="190" t="s">
        <v>4992</v>
      </c>
    </row>
    <row r="374" spans="1:11" x14ac:dyDescent="0.25">
      <c r="A374" s="192">
        <v>41977</v>
      </c>
      <c r="B374" s="254">
        <v>5242</v>
      </c>
      <c r="C374" s="322" t="s">
        <v>6789</v>
      </c>
      <c r="D374" s="308" t="s">
        <v>62</v>
      </c>
      <c r="E374" s="309">
        <v>11151</v>
      </c>
      <c r="F374" s="256">
        <v>41977</v>
      </c>
      <c r="G374" s="229">
        <v>11151</v>
      </c>
      <c r="H374" s="217">
        <f t="shared" si="6"/>
        <v>0</v>
      </c>
      <c r="I374" s="190" t="s">
        <v>4997</v>
      </c>
    </row>
    <row r="375" spans="1:11" x14ac:dyDescent="0.25">
      <c r="A375" s="192">
        <v>41977</v>
      </c>
      <c r="B375" s="254">
        <v>5243</v>
      </c>
      <c r="C375" s="322" t="s">
        <v>6789</v>
      </c>
      <c r="D375" s="308" t="s">
        <v>4649</v>
      </c>
      <c r="E375" s="309">
        <v>5182.1000000000004</v>
      </c>
      <c r="F375" s="256">
        <v>41977</v>
      </c>
      <c r="G375" s="229">
        <v>5182.1000000000004</v>
      </c>
      <c r="H375" s="217">
        <f t="shared" si="6"/>
        <v>0</v>
      </c>
      <c r="I375" s="190" t="s">
        <v>4992</v>
      </c>
    </row>
    <row r="376" spans="1:11" x14ac:dyDescent="0.25">
      <c r="A376" s="192">
        <v>41977</v>
      </c>
      <c r="B376" s="254">
        <v>5244</v>
      </c>
      <c r="C376" s="322" t="s">
        <v>6789</v>
      </c>
      <c r="D376" s="308" t="s">
        <v>4929</v>
      </c>
      <c r="E376" s="309">
        <v>1320.6</v>
      </c>
      <c r="F376" s="256">
        <v>41977</v>
      </c>
      <c r="G376" s="229">
        <v>1320.6</v>
      </c>
      <c r="H376" s="217">
        <f t="shared" si="6"/>
        <v>0</v>
      </c>
      <c r="I376" s="190" t="s">
        <v>4992</v>
      </c>
    </row>
    <row r="377" spans="1:11" x14ac:dyDescent="0.25">
      <c r="A377" s="192">
        <v>41977</v>
      </c>
      <c r="B377" s="254">
        <v>5245</v>
      </c>
      <c r="C377" s="322" t="s">
        <v>6789</v>
      </c>
      <c r="D377" s="308" t="s">
        <v>106</v>
      </c>
      <c r="E377" s="309">
        <v>235925</v>
      </c>
      <c r="F377" s="256">
        <v>41979</v>
      </c>
      <c r="G377" s="229">
        <v>235925</v>
      </c>
      <c r="H377" s="217">
        <f t="shared" si="6"/>
        <v>0</v>
      </c>
      <c r="I377" s="190" t="s">
        <v>4992</v>
      </c>
    </row>
    <row r="378" spans="1:11" x14ac:dyDescent="0.25">
      <c r="A378" s="192">
        <v>41977</v>
      </c>
      <c r="B378" s="254">
        <v>5246</v>
      </c>
      <c r="C378" s="322" t="s">
        <v>6789</v>
      </c>
      <c r="D378" s="308" t="s">
        <v>28</v>
      </c>
      <c r="E378" s="309">
        <v>7816.6</v>
      </c>
      <c r="F378" s="256">
        <v>41977</v>
      </c>
      <c r="G378" s="229">
        <v>7816.6</v>
      </c>
      <c r="H378" s="217">
        <f t="shared" si="6"/>
        <v>0</v>
      </c>
      <c r="I378" s="190" t="s">
        <v>4992</v>
      </c>
    </row>
    <row r="379" spans="1:11" x14ac:dyDescent="0.25">
      <c r="A379" s="192">
        <v>41977</v>
      </c>
      <c r="B379" s="254">
        <v>5247</v>
      </c>
      <c r="C379" s="322" t="s">
        <v>6789</v>
      </c>
      <c r="D379" s="308" t="s">
        <v>4689</v>
      </c>
      <c r="E379" s="309">
        <v>20134</v>
      </c>
      <c r="F379" s="256">
        <v>41977</v>
      </c>
      <c r="G379" s="229">
        <v>20134</v>
      </c>
      <c r="H379" s="217">
        <f t="shared" si="6"/>
        <v>0</v>
      </c>
      <c r="I379" s="190" t="s">
        <v>4992</v>
      </c>
    </row>
    <row r="380" spans="1:11" x14ac:dyDescent="0.25">
      <c r="A380" s="192">
        <v>41977</v>
      </c>
      <c r="B380" s="254">
        <v>5248</v>
      </c>
      <c r="C380" s="322" t="s">
        <v>6789</v>
      </c>
      <c r="D380" s="308" t="s">
        <v>4841</v>
      </c>
      <c r="E380" s="309">
        <v>597.6</v>
      </c>
      <c r="F380" s="256">
        <v>41977</v>
      </c>
      <c r="G380" s="229">
        <v>597.6</v>
      </c>
      <c r="H380" s="217">
        <f t="shared" si="6"/>
        <v>0</v>
      </c>
      <c r="I380" s="190" t="s">
        <v>4992</v>
      </c>
    </row>
    <row r="381" spans="1:11" x14ac:dyDescent="0.25">
      <c r="A381" s="192">
        <v>41977</v>
      </c>
      <c r="B381" s="254">
        <v>5249</v>
      </c>
      <c r="C381" s="322" t="s">
        <v>6789</v>
      </c>
      <c r="D381" s="308" t="s">
        <v>494</v>
      </c>
      <c r="E381" s="309">
        <v>6904.88</v>
      </c>
      <c r="F381" s="256">
        <v>41977</v>
      </c>
      <c r="G381" s="229">
        <v>6904.88</v>
      </c>
      <c r="H381" s="217">
        <f t="shared" si="6"/>
        <v>0</v>
      </c>
      <c r="I381" s="190" t="s">
        <v>4992</v>
      </c>
    </row>
    <row r="382" spans="1:11" x14ac:dyDescent="0.25">
      <c r="A382" s="192">
        <v>41977</v>
      </c>
      <c r="B382" s="254">
        <v>5250</v>
      </c>
      <c r="C382" s="322" t="s">
        <v>6789</v>
      </c>
      <c r="D382" s="308" t="s">
        <v>4918</v>
      </c>
      <c r="E382" s="309">
        <v>14632</v>
      </c>
      <c r="F382" s="256">
        <v>41979</v>
      </c>
      <c r="G382" s="229">
        <v>14632</v>
      </c>
      <c r="H382" s="217">
        <f t="shared" si="6"/>
        <v>0</v>
      </c>
      <c r="I382" s="190" t="s">
        <v>4992</v>
      </c>
    </row>
    <row r="383" spans="1:11" x14ac:dyDescent="0.25">
      <c r="A383" s="192">
        <v>41977</v>
      </c>
      <c r="B383" s="254">
        <v>5251</v>
      </c>
      <c r="C383" s="322" t="s">
        <v>6789</v>
      </c>
      <c r="D383" s="308" t="s">
        <v>4651</v>
      </c>
      <c r="E383" s="309">
        <v>1695</v>
      </c>
      <c r="F383" s="256">
        <v>41977</v>
      </c>
      <c r="G383" s="229">
        <v>1695</v>
      </c>
      <c r="H383" s="217">
        <f t="shared" si="6"/>
        <v>0</v>
      </c>
      <c r="I383" s="190" t="s">
        <v>4992</v>
      </c>
    </row>
    <row r="384" spans="1:11" x14ac:dyDescent="0.25">
      <c r="A384" s="192">
        <v>41977</v>
      </c>
      <c r="B384" s="254">
        <v>5252</v>
      </c>
      <c r="C384" s="322" t="s">
        <v>6789</v>
      </c>
      <c r="D384" s="308" t="s">
        <v>174</v>
      </c>
      <c r="E384" s="309">
        <v>3247.2</v>
      </c>
      <c r="F384" s="256">
        <v>41979</v>
      </c>
      <c r="G384" s="229">
        <v>3247.2</v>
      </c>
      <c r="H384" s="217">
        <f t="shared" si="6"/>
        <v>0</v>
      </c>
      <c r="I384" s="190" t="s">
        <v>6793</v>
      </c>
    </row>
    <row r="385" spans="1:11" x14ac:dyDescent="0.25">
      <c r="A385" s="192">
        <v>41977</v>
      </c>
      <c r="B385" s="254">
        <v>5253</v>
      </c>
      <c r="C385" s="322" t="s">
        <v>6789</v>
      </c>
      <c r="D385" s="308" t="s">
        <v>4598</v>
      </c>
      <c r="E385" s="309">
        <v>17670.400000000001</v>
      </c>
      <c r="F385" s="256">
        <v>41979</v>
      </c>
      <c r="G385" s="229">
        <v>17670.400000000001</v>
      </c>
      <c r="H385" s="217">
        <f t="shared" si="6"/>
        <v>0</v>
      </c>
      <c r="I385" s="190" t="s">
        <v>6793</v>
      </c>
    </row>
    <row r="386" spans="1:11" x14ac:dyDescent="0.25">
      <c r="A386" s="192">
        <v>41977</v>
      </c>
      <c r="B386" s="254">
        <v>5254</v>
      </c>
      <c r="C386" s="322" t="s">
        <v>6789</v>
      </c>
      <c r="D386" s="308" t="s">
        <v>4597</v>
      </c>
      <c r="E386" s="309">
        <v>640</v>
      </c>
      <c r="F386" s="256">
        <v>41979</v>
      </c>
      <c r="G386" s="229">
        <v>640</v>
      </c>
      <c r="H386" s="217">
        <f t="shared" si="6"/>
        <v>0</v>
      </c>
      <c r="I386" s="190" t="s">
        <v>6793</v>
      </c>
    </row>
    <row r="387" spans="1:11" x14ac:dyDescent="0.25">
      <c r="A387" s="192">
        <v>41977</v>
      </c>
      <c r="B387" s="254">
        <v>5255</v>
      </c>
      <c r="C387" s="322" t="s">
        <v>6789</v>
      </c>
      <c r="D387" s="308" t="s">
        <v>6810</v>
      </c>
      <c r="E387" s="309">
        <v>1786.8</v>
      </c>
      <c r="F387" s="256">
        <v>41979</v>
      </c>
      <c r="G387" s="229">
        <v>1786.8</v>
      </c>
      <c r="H387" s="217">
        <f t="shared" si="6"/>
        <v>0</v>
      </c>
      <c r="I387" s="190" t="s">
        <v>6793</v>
      </c>
    </row>
    <row r="388" spans="1:11" x14ac:dyDescent="0.25">
      <c r="A388" s="192">
        <v>41977</v>
      </c>
      <c r="B388" s="254">
        <v>5256</v>
      </c>
      <c r="C388" s="322" t="s">
        <v>6789</v>
      </c>
      <c r="D388" s="308" t="s">
        <v>6807</v>
      </c>
      <c r="E388" s="309">
        <v>4756.3999999999996</v>
      </c>
      <c r="F388" s="256">
        <v>41979</v>
      </c>
      <c r="G388" s="229">
        <v>4756.3999999999996</v>
      </c>
      <c r="H388" s="217">
        <f t="shared" si="6"/>
        <v>0</v>
      </c>
      <c r="I388" s="190" t="s">
        <v>6793</v>
      </c>
    </row>
    <row r="389" spans="1:11" x14ac:dyDescent="0.25">
      <c r="A389" s="192">
        <v>41977</v>
      </c>
      <c r="B389" s="254">
        <v>5257</v>
      </c>
      <c r="C389" s="322" t="s">
        <v>6789</v>
      </c>
      <c r="D389" s="308" t="s">
        <v>3606</v>
      </c>
      <c r="E389" s="309">
        <v>13695.4</v>
      </c>
      <c r="F389" s="256">
        <v>41979</v>
      </c>
      <c r="G389" s="229">
        <v>13695.4</v>
      </c>
      <c r="H389" s="217">
        <f t="shared" si="6"/>
        <v>0</v>
      </c>
      <c r="I389" s="190" t="s">
        <v>6793</v>
      </c>
    </row>
    <row r="390" spans="1:11" x14ac:dyDescent="0.25">
      <c r="A390" s="192">
        <v>41977</v>
      </c>
      <c r="B390" s="254">
        <v>5258</v>
      </c>
      <c r="C390" s="322" t="s">
        <v>6789</v>
      </c>
      <c r="D390" s="308" t="s">
        <v>4680</v>
      </c>
      <c r="E390" s="309">
        <v>8616.2000000000007</v>
      </c>
      <c r="F390" s="256">
        <v>41979</v>
      </c>
      <c r="G390" s="229">
        <v>8616.2000000000007</v>
      </c>
      <c r="H390" s="217">
        <f t="shared" si="6"/>
        <v>0</v>
      </c>
      <c r="I390" s="190" t="s">
        <v>6793</v>
      </c>
    </row>
    <row r="391" spans="1:11" x14ac:dyDescent="0.25">
      <c r="A391" s="192">
        <v>41977</v>
      </c>
      <c r="B391" s="254">
        <v>5259</v>
      </c>
      <c r="C391" s="322" t="s">
        <v>6789</v>
      </c>
      <c r="D391" s="308" t="s">
        <v>4936</v>
      </c>
      <c r="E391" s="309">
        <v>8671.9</v>
      </c>
      <c r="F391" s="256">
        <v>41979</v>
      </c>
      <c r="G391" s="229">
        <v>8671.9</v>
      </c>
      <c r="H391" s="217">
        <f t="shared" si="6"/>
        <v>0</v>
      </c>
      <c r="I391" s="190" t="s">
        <v>6793</v>
      </c>
      <c r="K391" s="33"/>
    </row>
    <row r="392" spans="1:11" x14ac:dyDescent="0.25">
      <c r="A392" s="192">
        <v>41977</v>
      </c>
      <c r="B392" s="254">
        <v>5260</v>
      </c>
      <c r="C392" s="322" t="s">
        <v>6789</v>
      </c>
      <c r="D392" s="308" t="s">
        <v>4597</v>
      </c>
      <c r="E392" s="309">
        <v>1455.2</v>
      </c>
      <c r="F392" s="256">
        <v>41979</v>
      </c>
      <c r="G392" s="229">
        <v>1455.2</v>
      </c>
      <c r="H392" s="217">
        <f t="shared" ref="H392:H455" si="7">E392-G392</f>
        <v>0</v>
      </c>
      <c r="I392" s="190" t="s">
        <v>6793</v>
      </c>
    </row>
    <row r="393" spans="1:11" x14ac:dyDescent="0.25">
      <c r="A393" s="192">
        <v>41977</v>
      </c>
      <c r="B393" s="254">
        <v>5261</v>
      </c>
      <c r="C393" s="322" t="s">
        <v>6789</v>
      </c>
      <c r="D393" s="308" t="s">
        <v>6810</v>
      </c>
      <c r="E393" s="309">
        <v>14292.6</v>
      </c>
      <c r="F393" s="256">
        <v>41979</v>
      </c>
      <c r="G393" s="229">
        <v>14292.6</v>
      </c>
      <c r="H393" s="217">
        <f t="shared" si="7"/>
        <v>0</v>
      </c>
      <c r="I393" s="190" t="s">
        <v>6793</v>
      </c>
    </row>
    <row r="394" spans="1:11" x14ac:dyDescent="0.25">
      <c r="A394" s="192">
        <v>41977</v>
      </c>
      <c r="B394" s="254">
        <v>5262</v>
      </c>
      <c r="C394" s="322" t="s">
        <v>6789</v>
      </c>
      <c r="D394" s="308" t="s">
        <v>4183</v>
      </c>
      <c r="E394" s="309">
        <v>10220</v>
      </c>
      <c r="F394" s="256">
        <v>41977</v>
      </c>
      <c r="G394" s="229">
        <v>10220</v>
      </c>
      <c r="H394" s="217">
        <f t="shared" si="7"/>
        <v>0</v>
      </c>
      <c r="I394" s="190" t="s">
        <v>4992</v>
      </c>
    </row>
    <row r="395" spans="1:11" x14ac:dyDescent="0.25">
      <c r="A395" s="192">
        <v>41977</v>
      </c>
      <c r="B395" s="254">
        <v>5263</v>
      </c>
      <c r="C395" s="322" t="s">
        <v>6789</v>
      </c>
      <c r="D395" s="308" t="s">
        <v>4921</v>
      </c>
      <c r="E395" s="309">
        <v>13822.9</v>
      </c>
      <c r="F395" s="256">
        <v>41979</v>
      </c>
      <c r="G395" s="229">
        <v>13822.9</v>
      </c>
      <c r="H395" s="217">
        <f t="shared" si="7"/>
        <v>0</v>
      </c>
      <c r="I395" s="190" t="s">
        <v>4767</v>
      </c>
    </row>
    <row r="396" spans="1:11" x14ac:dyDescent="0.25">
      <c r="A396" s="192">
        <v>41977</v>
      </c>
      <c r="B396" s="254">
        <v>5264</v>
      </c>
      <c r="C396" s="322" t="s">
        <v>6789</v>
      </c>
      <c r="D396" s="308" t="s">
        <v>3557</v>
      </c>
      <c r="E396" s="309">
        <v>16115</v>
      </c>
      <c r="F396" s="412" t="s">
        <v>6827</v>
      </c>
      <c r="G396" s="229">
        <v>16115</v>
      </c>
      <c r="H396" s="217">
        <f t="shared" si="7"/>
        <v>0</v>
      </c>
      <c r="I396" s="190" t="s">
        <v>6793</v>
      </c>
      <c r="K396" s="34"/>
    </row>
    <row r="397" spans="1:11" x14ac:dyDescent="0.25">
      <c r="A397" s="192">
        <v>41977</v>
      </c>
      <c r="B397" s="254">
        <v>5265</v>
      </c>
      <c r="C397" s="322" t="s">
        <v>6789</v>
      </c>
      <c r="D397" s="308" t="s">
        <v>4646</v>
      </c>
      <c r="E397" s="309">
        <v>11764.4</v>
      </c>
      <c r="F397" s="256">
        <v>41977</v>
      </c>
      <c r="G397" s="229">
        <v>11764.4</v>
      </c>
      <c r="H397" s="217">
        <f t="shared" si="7"/>
        <v>0</v>
      </c>
      <c r="I397" s="190" t="s">
        <v>4992</v>
      </c>
    </row>
    <row r="398" spans="1:11" x14ac:dyDescent="0.25">
      <c r="A398" s="192">
        <v>41977</v>
      </c>
      <c r="B398" s="254">
        <v>5266</v>
      </c>
      <c r="C398" s="322" t="s">
        <v>6789</v>
      </c>
      <c r="D398" s="308" t="s">
        <v>494</v>
      </c>
      <c r="E398" s="309">
        <v>299</v>
      </c>
      <c r="F398" s="256">
        <v>41977</v>
      </c>
      <c r="G398" s="229">
        <v>299</v>
      </c>
      <c r="H398" s="217">
        <f t="shared" si="7"/>
        <v>0</v>
      </c>
      <c r="I398" s="190" t="s">
        <v>4992</v>
      </c>
    </row>
    <row r="399" spans="1:11" x14ac:dyDescent="0.25">
      <c r="A399" s="192">
        <v>41977</v>
      </c>
      <c r="B399" s="254">
        <v>5267</v>
      </c>
      <c r="C399" s="322" t="s">
        <v>6789</v>
      </c>
      <c r="D399" s="308" t="s">
        <v>4301</v>
      </c>
      <c r="E399" s="309">
        <v>28781</v>
      </c>
      <c r="F399" s="256">
        <v>41979</v>
      </c>
      <c r="G399" s="229">
        <v>28781</v>
      </c>
      <c r="H399" s="217">
        <f t="shared" si="7"/>
        <v>0</v>
      </c>
      <c r="I399" s="190" t="s">
        <v>6793</v>
      </c>
    </row>
    <row r="400" spans="1:11" x14ac:dyDescent="0.25">
      <c r="A400" s="192">
        <v>41977</v>
      </c>
      <c r="B400" s="254">
        <v>5268</v>
      </c>
      <c r="C400" s="322" t="s">
        <v>6789</v>
      </c>
      <c r="D400" s="308" t="s">
        <v>4603</v>
      </c>
      <c r="E400" s="309">
        <v>12924</v>
      </c>
      <c r="F400" s="256">
        <v>41979</v>
      </c>
      <c r="G400" s="229">
        <v>12924</v>
      </c>
      <c r="H400" s="217">
        <f t="shared" si="7"/>
        <v>0</v>
      </c>
      <c r="I400" s="190" t="s">
        <v>6793</v>
      </c>
    </row>
    <row r="401" spans="1:11" x14ac:dyDescent="0.25">
      <c r="A401" s="192">
        <v>41977</v>
      </c>
      <c r="B401" s="254">
        <v>5269</v>
      </c>
      <c r="C401" s="322" t="s">
        <v>6789</v>
      </c>
      <c r="D401" s="308" t="s">
        <v>160</v>
      </c>
      <c r="E401" s="309">
        <v>81988</v>
      </c>
      <c r="F401" s="256">
        <v>41979</v>
      </c>
      <c r="G401" s="229">
        <v>81988</v>
      </c>
      <c r="H401" s="217">
        <f t="shared" si="7"/>
        <v>0</v>
      </c>
      <c r="I401" s="190" t="s">
        <v>6793</v>
      </c>
    </row>
    <row r="402" spans="1:11" x14ac:dyDescent="0.25">
      <c r="A402" s="192">
        <v>41978</v>
      </c>
      <c r="B402" s="254">
        <v>5270</v>
      </c>
      <c r="C402" s="322" t="s">
        <v>6789</v>
      </c>
      <c r="D402" s="295" t="s">
        <v>53</v>
      </c>
      <c r="E402" s="296">
        <v>0</v>
      </c>
      <c r="F402" s="256"/>
      <c r="G402" s="229"/>
      <c r="H402" s="217">
        <f t="shared" si="7"/>
        <v>0</v>
      </c>
      <c r="I402" s="190" t="s">
        <v>3076</v>
      </c>
      <c r="J402" s="21"/>
      <c r="K402" s="21"/>
    </row>
    <row r="403" spans="1:11" x14ac:dyDescent="0.25">
      <c r="A403" s="192">
        <v>41978</v>
      </c>
      <c r="B403" s="254">
        <v>5271</v>
      </c>
      <c r="C403" s="322" t="s">
        <v>6789</v>
      </c>
      <c r="D403" s="308" t="s">
        <v>6641</v>
      </c>
      <c r="E403" s="309">
        <v>5937.9</v>
      </c>
      <c r="F403" s="426"/>
      <c r="G403" s="664"/>
      <c r="H403" s="217">
        <f t="shared" si="7"/>
        <v>5937.9</v>
      </c>
      <c r="I403" s="190" t="s">
        <v>4992</v>
      </c>
      <c r="J403" s="21"/>
      <c r="K403" s="21"/>
    </row>
    <row r="404" spans="1:11" x14ac:dyDescent="0.25">
      <c r="A404" s="192">
        <v>41978</v>
      </c>
      <c r="B404" s="254">
        <v>5272</v>
      </c>
      <c r="C404" s="322" t="s">
        <v>6789</v>
      </c>
      <c r="D404" s="308" t="s">
        <v>28</v>
      </c>
      <c r="E404" s="309">
        <v>1240</v>
      </c>
      <c r="F404" s="256">
        <v>41978</v>
      </c>
      <c r="G404" s="229">
        <v>1240</v>
      </c>
      <c r="H404" s="217">
        <f t="shared" si="7"/>
        <v>0</v>
      </c>
      <c r="I404" s="190" t="s">
        <v>4992</v>
      </c>
      <c r="J404" s="21"/>
      <c r="K404" s="21"/>
    </row>
    <row r="405" spans="1:11" x14ac:dyDescent="0.25">
      <c r="A405" s="192">
        <v>41978</v>
      </c>
      <c r="B405" s="254">
        <v>5273</v>
      </c>
      <c r="C405" s="322" t="s">
        <v>6789</v>
      </c>
      <c r="D405" s="308" t="s">
        <v>4918</v>
      </c>
      <c r="E405" s="309">
        <v>72747.8</v>
      </c>
      <c r="F405" s="256">
        <v>41978</v>
      </c>
      <c r="G405" s="229">
        <v>72747.8</v>
      </c>
      <c r="H405" s="217">
        <f t="shared" si="7"/>
        <v>0</v>
      </c>
      <c r="I405" s="190" t="s">
        <v>5000</v>
      </c>
      <c r="J405" s="21"/>
      <c r="K405" s="21"/>
    </row>
    <row r="406" spans="1:11" x14ac:dyDescent="0.25">
      <c r="A406" s="192">
        <v>41978</v>
      </c>
      <c r="B406" s="254">
        <v>5274</v>
      </c>
      <c r="C406" s="322" t="s">
        <v>6789</v>
      </c>
      <c r="D406" s="308" t="s">
        <v>4915</v>
      </c>
      <c r="E406" s="309">
        <v>31582.6</v>
      </c>
      <c r="F406" s="256">
        <v>41979</v>
      </c>
      <c r="G406" s="229">
        <v>31582.6</v>
      </c>
      <c r="H406" s="217">
        <f t="shared" si="7"/>
        <v>0</v>
      </c>
      <c r="I406" s="190" t="s">
        <v>4992</v>
      </c>
      <c r="J406" s="21"/>
      <c r="K406" s="21"/>
    </row>
    <row r="407" spans="1:11" x14ac:dyDescent="0.25">
      <c r="A407" s="192">
        <v>41978</v>
      </c>
      <c r="B407" s="254">
        <v>5275</v>
      </c>
      <c r="C407" s="322" t="s">
        <v>6789</v>
      </c>
      <c r="D407" s="308" t="s">
        <v>6790</v>
      </c>
      <c r="E407" s="309">
        <v>12402</v>
      </c>
      <c r="F407" s="256">
        <v>41978</v>
      </c>
      <c r="G407" s="229">
        <v>12402.2</v>
      </c>
      <c r="H407" s="217">
        <f t="shared" si="7"/>
        <v>-0.2000000000007276</v>
      </c>
      <c r="I407" s="190" t="s">
        <v>4997</v>
      </c>
      <c r="J407" s="21"/>
      <c r="K407" s="21"/>
    </row>
    <row r="408" spans="1:11" x14ac:dyDescent="0.25">
      <c r="A408" s="192">
        <v>41978</v>
      </c>
      <c r="B408" s="254">
        <v>5276</v>
      </c>
      <c r="C408" s="322" t="s">
        <v>6789</v>
      </c>
      <c r="D408" s="308" t="s">
        <v>4826</v>
      </c>
      <c r="E408" s="309">
        <v>3596.4</v>
      </c>
      <c r="F408" s="256">
        <v>41978</v>
      </c>
      <c r="G408" s="229">
        <v>3596.4</v>
      </c>
      <c r="H408" s="217">
        <f t="shared" si="7"/>
        <v>0</v>
      </c>
      <c r="I408" s="190" t="s">
        <v>4992</v>
      </c>
      <c r="J408" s="21"/>
      <c r="K408" s="21"/>
    </row>
    <row r="409" spans="1:11" x14ac:dyDescent="0.25">
      <c r="A409" s="192">
        <v>41978</v>
      </c>
      <c r="B409" s="254">
        <v>5277</v>
      </c>
      <c r="C409" s="322" t="s">
        <v>6789</v>
      </c>
      <c r="D409" s="308" t="s">
        <v>6817</v>
      </c>
      <c r="E409" s="309">
        <v>404.8</v>
      </c>
      <c r="F409" s="256">
        <v>41978</v>
      </c>
      <c r="G409" s="229">
        <v>404.8</v>
      </c>
      <c r="H409" s="217">
        <f t="shared" si="7"/>
        <v>0</v>
      </c>
      <c r="I409" s="190" t="s">
        <v>4992</v>
      </c>
      <c r="J409" s="21"/>
      <c r="K409" s="21"/>
    </row>
    <row r="410" spans="1:11" x14ac:dyDescent="0.25">
      <c r="A410" s="192">
        <v>41978</v>
      </c>
      <c r="B410" s="254">
        <v>5278</v>
      </c>
      <c r="C410" s="322" t="s">
        <v>6789</v>
      </c>
      <c r="D410" s="308" t="s">
        <v>6120</v>
      </c>
      <c r="E410" s="309">
        <v>4200</v>
      </c>
      <c r="F410" s="256">
        <v>41984</v>
      </c>
      <c r="G410" s="229">
        <v>4200</v>
      </c>
      <c r="H410" s="217">
        <f t="shared" si="7"/>
        <v>0</v>
      </c>
      <c r="I410" s="190" t="s">
        <v>5010</v>
      </c>
      <c r="J410" s="21"/>
      <c r="K410" s="21"/>
    </row>
    <row r="411" spans="1:11" x14ac:dyDescent="0.25">
      <c r="A411" s="192">
        <v>41978</v>
      </c>
      <c r="B411" s="254">
        <v>5279</v>
      </c>
      <c r="C411" s="322" t="s">
        <v>6789</v>
      </c>
      <c r="D411" s="308" t="s">
        <v>3366</v>
      </c>
      <c r="E411" s="309">
        <v>3624</v>
      </c>
      <c r="F411" s="256">
        <v>41978</v>
      </c>
      <c r="G411" s="229">
        <v>3624</v>
      </c>
      <c r="H411" s="217">
        <f t="shared" si="7"/>
        <v>0</v>
      </c>
      <c r="I411" s="190" t="s">
        <v>5010</v>
      </c>
      <c r="J411" s="21"/>
      <c r="K411" s="21"/>
    </row>
    <row r="412" spans="1:11" x14ac:dyDescent="0.25">
      <c r="A412" s="192">
        <v>41978</v>
      </c>
      <c r="B412" s="254">
        <v>5280</v>
      </c>
      <c r="C412" s="322" t="s">
        <v>6789</v>
      </c>
      <c r="D412" s="308" t="s">
        <v>4234</v>
      </c>
      <c r="E412" s="309">
        <v>2591.6</v>
      </c>
      <c r="F412" s="256">
        <v>41978</v>
      </c>
      <c r="G412" s="229">
        <v>2591.6</v>
      </c>
      <c r="H412" s="217">
        <f t="shared" si="7"/>
        <v>0</v>
      </c>
      <c r="I412" s="190" t="s">
        <v>4992</v>
      </c>
      <c r="J412" s="21"/>
      <c r="K412" s="21"/>
    </row>
    <row r="413" spans="1:11" x14ac:dyDescent="0.25">
      <c r="A413" s="192">
        <v>41978</v>
      </c>
      <c r="B413" s="254">
        <v>5281</v>
      </c>
      <c r="C413" s="322" t="s">
        <v>6789</v>
      </c>
      <c r="D413" s="308" t="s">
        <v>4234</v>
      </c>
      <c r="E413" s="309">
        <v>448</v>
      </c>
      <c r="F413" s="256">
        <v>41978</v>
      </c>
      <c r="G413" s="229">
        <v>448</v>
      </c>
      <c r="H413" s="217">
        <f t="shared" si="7"/>
        <v>0</v>
      </c>
      <c r="I413" s="190" t="s">
        <v>4992</v>
      </c>
      <c r="J413" s="21"/>
      <c r="K413" s="21"/>
    </row>
    <row r="414" spans="1:11" x14ac:dyDescent="0.25">
      <c r="A414" s="192">
        <v>41978</v>
      </c>
      <c r="B414" s="254">
        <v>5282</v>
      </c>
      <c r="C414" s="322" t="s">
        <v>6789</v>
      </c>
      <c r="D414" s="308" t="s">
        <v>23</v>
      </c>
      <c r="E414" s="309">
        <v>4268.2</v>
      </c>
      <c r="F414" s="256">
        <v>41978</v>
      </c>
      <c r="G414" s="229">
        <v>4268.2</v>
      </c>
      <c r="H414" s="217">
        <f t="shared" si="7"/>
        <v>0</v>
      </c>
      <c r="I414" s="190" t="s">
        <v>4992</v>
      </c>
      <c r="J414" s="21"/>
      <c r="K414" s="21"/>
    </row>
    <row r="415" spans="1:11" x14ac:dyDescent="0.25">
      <c r="A415" s="192">
        <v>41978</v>
      </c>
      <c r="B415" s="254">
        <v>5283</v>
      </c>
      <c r="C415" s="322" t="s">
        <v>6789</v>
      </c>
      <c r="D415" s="308" t="s">
        <v>501</v>
      </c>
      <c r="E415" s="309">
        <v>4129.7</v>
      </c>
      <c r="F415" s="256">
        <v>41978</v>
      </c>
      <c r="G415" s="229">
        <v>4129.7</v>
      </c>
      <c r="H415" s="217">
        <f t="shared" si="7"/>
        <v>0</v>
      </c>
      <c r="I415" s="190" t="s">
        <v>4992</v>
      </c>
      <c r="J415" s="21"/>
      <c r="K415" s="21"/>
    </row>
    <row r="416" spans="1:11" x14ac:dyDescent="0.25">
      <c r="A416" s="192">
        <v>41978</v>
      </c>
      <c r="B416" s="254">
        <v>5284</v>
      </c>
      <c r="C416" s="322" t="s">
        <v>6789</v>
      </c>
      <c r="D416" s="308" t="s">
        <v>949</v>
      </c>
      <c r="E416" s="309">
        <v>645.6</v>
      </c>
      <c r="F416" s="256">
        <v>41978</v>
      </c>
      <c r="G416" s="229">
        <v>645.6</v>
      </c>
      <c r="H416" s="217">
        <f t="shared" si="7"/>
        <v>0</v>
      </c>
      <c r="I416" s="190" t="s">
        <v>4992</v>
      </c>
      <c r="J416" s="21"/>
      <c r="K416" s="21"/>
    </row>
    <row r="417" spans="1:11" x14ac:dyDescent="0.25">
      <c r="A417" s="192">
        <v>41978</v>
      </c>
      <c r="B417" s="254">
        <v>5285</v>
      </c>
      <c r="C417" s="322" t="s">
        <v>6789</v>
      </c>
      <c r="D417" s="308" t="s">
        <v>28</v>
      </c>
      <c r="E417" s="309">
        <v>2120.8000000000002</v>
      </c>
      <c r="F417" s="256">
        <v>41978</v>
      </c>
      <c r="G417" s="229">
        <v>2120.8000000000002</v>
      </c>
      <c r="H417" s="217">
        <f t="shared" si="7"/>
        <v>0</v>
      </c>
      <c r="I417" s="190" t="s">
        <v>4992</v>
      </c>
      <c r="J417" s="21"/>
      <c r="K417" s="21"/>
    </row>
    <row r="418" spans="1:11" x14ac:dyDescent="0.25">
      <c r="A418" s="192">
        <v>41978</v>
      </c>
      <c r="B418" s="254">
        <v>5286</v>
      </c>
      <c r="C418" s="322" t="s">
        <v>6789</v>
      </c>
      <c r="D418" s="308" t="s">
        <v>35</v>
      </c>
      <c r="E418" s="309">
        <v>4745.3999999999996</v>
      </c>
      <c r="F418" s="256">
        <v>41978</v>
      </c>
      <c r="G418" s="229">
        <v>4745.3999999999996</v>
      </c>
      <c r="H418" s="217">
        <f t="shared" si="7"/>
        <v>0</v>
      </c>
      <c r="I418" s="190" t="s">
        <v>4992</v>
      </c>
      <c r="J418" s="21"/>
      <c r="K418" s="21"/>
    </row>
    <row r="419" spans="1:11" x14ac:dyDescent="0.25">
      <c r="A419" s="192">
        <v>41978</v>
      </c>
      <c r="B419" s="254">
        <v>5287</v>
      </c>
      <c r="C419" s="322" t="s">
        <v>6789</v>
      </c>
      <c r="D419" s="308" t="s">
        <v>4257</v>
      </c>
      <c r="E419" s="309">
        <v>54390.54</v>
      </c>
      <c r="F419" s="421" t="s">
        <v>6828</v>
      </c>
      <c r="G419" s="229">
        <f>22500+31890.54</f>
        <v>54390.54</v>
      </c>
      <c r="H419" s="217">
        <f t="shared" si="7"/>
        <v>0</v>
      </c>
      <c r="I419" s="190" t="s">
        <v>5000</v>
      </c>
      <c r="J419" s="21"/>
      <c r="K419" s="21"/>
    </row>
    <row r="420" spans="1:11" x14ac:dyDescent="0.25">
      <c r="A420" s="192">
        <v>41978</v>
      </c>
      <c r="B420" s="254">
        <v>5288</v>
      </c>
      <c r="C420" s="322" t="s">
        <v>6789</v>
      </c>
      <c r="D420" s="308" t="s">
        <v>5004</v>
      </c>
      <c r="E420" s="309">
        <v>11046.8</v>
      </c>
      <c r="F420" s="256">
        <v>41978</v>
      </c>
      <c r="G420" s="229">
        <v>11046.8</v>
      </c>
      <c r="H420" s="217">
        <f t="shared" si="7"/>
        <v>0</v>
      </c>
      <c r="I420" s="190" t="s">
        <v>6814</v>
      </c>
      <c r="J420" s="21"/>
      <c r="K420" s="21"/>
    </row>
    <row r="421" spans="1:11" x14ac:dyDescent="0.25">
      <c r="A421" s="192">
        <v>41978</v>
      </c>
      <c r="B421" s="254">
        <v>5289</v>
      </c>
      <c r="C421" s="322" t="s">
        <v>6789</v>
      </c>
      <c r="D421" s="308" t="s">
        <v>52</v>
      </c>
      <c r="E421" s="309">
        <v>2704.8</v>
      </c>
      <c r="F421" s="256">
        <v>41978</v>
      </c>
      <c r="G421" s="229">
        <v>2704.8</v>
      </c>
      <c r="H421" s="217">
        <f t="shared" si="7"/>
        <v>0</v>
      </c>
      <c r="I421" s="190" t="s">
        <v>5000</v>
      </c>
      <c r="J421" s="21"/>
      <c r="K421" s="21"/>
    </row>
    <row r="422" spans="1:11" x14ac:dyDescent="0.25">
      <c r="A422" s="192">
        <v>41978</v>
      </c>
      <c r="B422" s="254">
        <v>5290</v>
      </c>
      <c r="C422" s="322" t="s">
        <v>6789</v>
      </c>
      <c r="D422" s="308" t="s">
        <v>855</v>
      </c>
      <c r="E422" s="309">
        <v>13170.8</v>
      </c>
      <c r="F422" s="256">
        <v>41979</v>
      </c>
      <c r="G422" s="229">
        <v>13170.8</v>
      </c>
      <c r="H422" s="217">
        <f t="shared" si="7"/>
        <v>0</v>
      </c>
      <c r="I422" s="190" t="s">
        <v>6049</v>
      </c>
      <c r="J422" s="21"/>
      <c r="K422" s="21"/>
    </row>
    <row r="423" spans="1:11" x14ac:dyDescent="0.25">
      <c r="A423" s="192">
        <v>41978</v>
      </c>
      <c r="B423" s="254">
        <v>5291</v>
      </c>
      <c r="C423" s="322" t="s">
        <v>6789</v>
      </c>
      <c r="D423" s="308" t="s">
        <v>149</v>
      </c>
      <c r="E423" s="309">
        <v>17571.400000000001</v>
      </c>
      <c r="F423" s="256">
        <v>41979</v>
      </c>
      <c r="G423" s="229">
        <v>17571.400000000001</v>
      </c>
      <c r="H423" s="217">
        <f t="shared" si="7"/>
        <v>0</v>
      </c>
      <c r="I423" s="190" t="s">
        <v>6049</v>
      </c>
      <c r="J423" s="21"/>
      <c r="K423" s="21"/>
    </row>
    <row r="424" spans="1:11" x14ac:dyDescent="0.25">
      <c r="A424" s="192">
        <v>41978</v>
      </c>
      <c r="B424" s="254">
        <v>5292</v>
      </c>
      <c r="C424" s="322" t="s">
        <v>6789</v>
      </c>
      <c r="D424" s="308" t="s">
        <v>494</v>
      </c>
      <c r="E424" s="309">
        <v>5616</v>
      </c>
      <c r="F424" s="256">
        <v>41978</v>
      </c>
      <c r="G424" s="229">
        <v>5616</v>
      </c>
      <c r="H424" s="217">
        <f t="shared" si="7"/>
        <v>0</v>
      </c>
      <c r="I424" s="190" t="s">
        <v>5000</v>
      </c>
      <c r="J424" s="21"/>
      <c r="K424" s="21"/>
    </row>
    <row r="425" spans="1:11" x14ac:dyDescent="0.25">
      <c r="A425" s="192">
        <v>41978</v>
      </c>
      <c r="B425" s="254">
        <v>5293</v>
      </c>
      <c r="C425" s="322" t="s">
        <v>6789</v>
      </c>
      <c r="D425" s="308" t="s">
        <v>62</v>
      </c>
      <c r="E425" s="309">
        <v>22482</v>
      </c>
      <c r="F425" s="256">
        <v>41978</v>
      </c>
      <c r="G425" s="229">
        <v>22482</v>
      </c>
      <c r="H425" s="217">
        <f t="shared" si="7"/>
        <v>0</v>
      </c>
      <c r="I425" s="190" t="s">
        <v>6814</v>
      </c>
      <c r="J425" s="21"/>
      <c r="K425" s="21"/>
    </row>
    <row r="426" spans="1:11" x14ac:dyDescent="0.25">
      <c r="A426" s="192">
        <v>41978</v>
      </c>
      <c r="B426" s="254">
        <v>5294</v>
      </c>
      <c r="C426" s="322" t="s">
        <v>6789</v>
      </c>
      <c r="D426" s="308" t="s">
        <v>2578</v>
      </c>
      <c r="E426" s="309">
        <v>16759.8</v>
      </c>
      <c r="F426" s="256">
        <v>41978</v>
      </c>
      <c r="G426" s="229">
        <v>16759.8</v>
      </c>
      <c r="H426" s="217">
        <f t="shared" si="7"/>
        <v>0</v>
      </c>
      <c r="I426" s="190" t="s">
        <v>4742</v>
      </c>
      <c r="J426" s="21"/>
      <c r="K426" s="21"/>
    </row>
    <row r="427" spans="1:11" x14ac:dyDescent="0.25">
      <c r="A427" s="192">
        <v>41978</v>
      </c>
      <c r="B427" s="254">
        <v>5295</v>
      </c>
      <c r="C427" s="322" t="s">
        <v>6789</v>
      </c>
      <c r="D427" s="308" t="s">
        <v>6619</v>
      </c>
      <c r="E427" s="309">
        <v>19545.2</v>
      </c>
      <c r="F427" s="412" t="s">
        <v>6829</v>
      </c>
      <c r="G427" s="229">
        <v>19545.2</v>
      </c>
      <c r="H427" s="217">
        <f t="shared" si="7"/>
        <v>0</v>
      </c>
      <c r="I427" s="190" t="s">
        <v>6049</v>
      </c>
      <c r="J427" s="21"/>
      <c r="K427" s="21"/>
    </row>
    <row r="428" spans="1:11" x14ac:dyDescent="0.25">
      <c r="A428" s="192">
        <v>41978</v>
      </c>
      <c r="B428" s="254">
        <v>5296</v>
      </c>
      <c r="C428" s="322" t="s">
        <v>6789</v>
      </c>
      <c r="D428" s="308" t="s">
        <v>123</v>
      </c>
      <c r="E428" s="309">
        <v>15106</v>
      </c>
      <c r="F428" s="256">
        <v>41980</v>
      </c>
      <c r="G428" s="229">
        <v>15106</v>
      </c>
      <c r="H428" s="217">
        <f t="shared" si="7"/>
        <v>0</v>
      </c>
      <c r="I428" s="190" t="s">
        <v>4992</v>
      </c>
      <c r="J428" s="21"/>
      <c r="K428" s="21"/>
    </row>
    <row r="429" spans="1:11" x14ac:dyDescent="0.25">
      <c r="A429" s="192">
        <v>41978</v>
      </c>
      <c r="B429" s="254">
        <v>5297</v>
      </c>
      <c r="C429" s="322" t="s">
        <v>6789</v>
      </c>
      <c r="D429" s="308" t="s">
        <v>2944</v>
      </c>
      <c r="E429" s="309">
        <v>30885.26</v>
      </c>
      <c r="F429" s="256">
        <v>41978</v>
      </c>
      <c r="G429" s="229">
        <v>30885.26</v>
      </c>
      <c r="H429" s="217">
        <f t="shared" si="7"/>
        <v>0</v>
      </c>
      <c r="I429" s="190" t="s">
        <v>6814</v>
      </c>
      <c r="J429" s="21"/>
      <c r="K429" s="21"/>
    </row>
    <row r="430" spans="1:11" x14ac:dyDescent="0.25">
      <c r="A430" s="192">
        <v>41978</v>
      </c>
      <c r="B430" s="254">
        <v>5298</v>
      </c>
      <c r="C430" s="322" t="s">
        <v>6789</v>
      </c>
      <c r="D430" s="308" t="s">
        <v>11</v>
      </c>
      <c r="E430" s="309">
        <v>63600.4</v>
      </c>
      <c r="F430" s="256">
        <v>41981</v>
      </c>
      <c r="G430" s="229">
        <v>63600.4</v>
      </c>
      <c r="H430" s="217">
        <f t="shared" si="7"/>
        <v>0</v>
      </c>
      <c r="I430" s="190" t="s">
        <v>6814</v>
      </c>
      <c r="J430" s="21"/>
      <c r="K430" s="21"/>
    </row>
    <row r="431" spans="1:11" x14ac:dyDescent="0.25">
      <c r="A431" s="192">
        <v>41978</v>
      </c>
      <c r="B431" s="254">
        <v>5299</v>
      </c>
      <c r="C431" s="322" t="s">
        <v>6789</v>
      </c>
      <c r="D431" s="308" t="s">
        <v>180</v>
      </c>
      <c r="E431" s="309">
        <v>31348</v>
      </c>
      <c r="F431" s="256">
        <v>41978</v>
      </c>
      <c r="G431" s="229">
        <v>31348</v>
      </c>
      <c r="H431" s="230">
        <f t="shared" si="7"/>
        <v>0</v>
      </c>
      <c r="I431" s="190" t="s">
        <v>6814</v>
      </c>
      <c r="J431" s="21"/>
      <c r="K431" s="21"/>
    </row>
    <row r="432" spans="1:11" x14ac:dyDescent="0.25">
      <c r="A432" s="192">
        <v>41978</v>
      </c>
      <c r="B432" s="254">
        <v>5300</v>
      </c>
      <c r="C432" s="322" t="s">
        <v>6789</v>
      </c>
      <c r="D432" s="308" t="s">
        <v>2582</v>
      </c>
      <c r="E432" s="309">
        <v>2525</v>
      </c>
      <c r="F432" s="256">
        <v>41978</v>
      </c>
      <c r="G432" s="229">
        <v>2525</v>
      </c>
      <c r="H432" s="217">
        <f t="shared" si="7"/>
        <v>0</v>
      </c>
      <c r="I432" s="190" t="s">
        <v>4992</v>
      </c>
      <c r="J432" s="21"/>
      <c r="K432" s="21"/>
    </row>
    <row r="433" spans="1:11" x14ac:dyDescent="0.25">
      <c r="A433" s="192">
        <v>41978</v>
      </c>
      <c r="B433" s="254">
        <v>5301</v>
      </c>
      <c r="C433" s="322" t="s">
        <v>6789</v>
      </c>
      <c r="D433" s="308" t="s">
        <v>2582</v>
      </c>
      <c r="E433" s="309">
        <v>2646</v>
      </c>
      <c r="F433" s="256">
        <v>41978</v>
      </c>
      <c r="G433" s="229">
        <v>2646</v>
      </c>
      <c r="H433" s="217">
        <f t="shared" si="7"/>
        <v>0</v>
      </c>
      <c r="I433" s="190" t="s">
        <v>6814</v>
      </c>
      <c r="J433" s="21"/>
      <c r="K433" s="21"/>
    </row>
    <row r="434" spans="1:11" x14ac:dyDescent="0.25">
      <c r="A434" s="192">
        <v>41978</v>
      </c>
      <c r="B434" s="254">
        <v>5302</v>
      </c>
      <c r="C434" s="322" t="s">
        <v>6789</v>
      </c>
      <c r="D434" s="308" t="s">
        <v>2540</v>
      </c>
      <c r="E434" s="309">
        <v>7556.5</v>
      </c>
      <c r="F434" s="256">
        <v>41978</v>
      </c>
      <c r="G434" s="229">
        <v>7556.5</v>
      </c>
      <c r="H434" s="217">
        <f t="shared" si="7"/>
        <v>0</v>
      </c>
      <c r="I434" s="190" t="s">
        <v>5251</v>
      </c>
    </row>
    <row r="435" spans="1:11" x14ac:dyDescent="0.25">
      <c r="A435" s="192">
        <v>41978</v>
      </c>
      <c r="B435" s="254">
        <v>5303</v>
      </c>
      <c r="C435" s="322" t="s">
        <v>6789</v>
      </c>
      <c r="D435" s="308" t="s">
        <v>67</v>
      </c>
      <c r="E435" s="309">
        <v>4248</v>
      </c>
      <c r="F435" s="256">
        <v>41978</v>
      </c>
      <c r="G435" s="229">
        <v>4248</v>
      </c>
      <c r="H435" s="217">
        <f t="shared" si="7"/>
        <v>0</v>
      </c>
      <c r="I435" s="190" t="s">
        <v>5000</v>
      </c>
      <c r="K435" s="33"/>
    </row>
    <row r="436" spans="1:11" x14ac:dyDescent="0.25">
      <c r="A436" s="192">
        <v>41978</v>
      </c>
      <c r="B436" s="254">
        <v>5304</v>
      </c>
      <c r="C436" s="322" t="s">
        <v>6789</v>
      </c>
      <c r="D436" s="308" t="s">
        <v>129</v>
      </c>
      <c r="E436" s="309">
        <v>1611</v>
      </c>
      <c r="F436" s="256">
        <v>41978</v>
      </c>
      <c r="G436" s="229">
        <v>1611</v>
      </c>
      <c r="H436" s="217">
        <f t="shared" si="7"/>
        <v>0</v>
      </c>
      <c r="I436" s="190" t="s">
        <v>4992</v>
      </c>
    </row>
    <row r="437" spans="1:11" x14ac:dyDescent="0.25">
      <c r="A437" s="192">
        <v>41978</v>
      </c>
      <c r="B437" s="254">
        <v>5305</v>
      </c>
      <c r="C437" s="322" t="s">
        <v>6789</v>
      </c>
      <c r="D437" s="308" t="s">
        <v>4322</v>
      </c>
      <c r="E437" s="309">
        <v>11441.4</v>
      </c>
      <c r="F437" s="256">
        <v>41978</v>
      </c>
      <c r="G437" s="229">
        <v>11441.4</v>
      </c>
      <c r="H437" s="217">
        <f t="shared" si="7"/>
        <v>0</v>
      </c>
      <c r="I437" s="190" t="s">
        <v>5251</v>
      </c>
    </row>
    <row r="438" spans="1:11" x14ac:dyDescent="0.25">
      <c r="A438" s="192">
        <v>41978</v>
      </c>
      <c r="B438" s="254">
        <v>5306</v>
      </c>
      <c r="C438" s="322" t="s">
        <v>6789</v>
      </c>
      <c r="D438" s="308" t="s">
        <v>70</v>
      </c>
      <c r="E438" s="309">
        <v>4752</v>
      </c>
      <c r="F438" s="256">
        <v>41978</v>
      </c>
      <c r="G438" s="229">
        <v>4752</v>
      </c>
      <c r="H438" s="217">
        <f t="shared" si="7"/>
        <v>0</v>
      </c>
      <c r="I438" s="190" t="s">
        <v>4992</v>
      </c>
    </row>
    <row r="439" spans="1:11" x14ac:dyDescent="0.25">
      <c r="A439" s="192">
        <v>41978</v>
      </c>
      <c r="B439" s="254">
        <v>5307</v>
      </c>
      <c r="C439" s="322" t="s">
        <v>6789</v>
      </c>
      <c r="D439" s="308" t="s">
        <v>4585</v>
      </c>
      <c r="E439" s="309">
        <v>13955.3</v>
      </c>
      <c r="F439" s="256">
        <v>41979</v>
      </c>
      <c r="G439" s="229">
        <v>13955.3</v>
      </c>
      <c r="H439" s="217">
        <f t="shared" si="7"/>
        <v>0</v>
      </c>
      <c r="I439" s="190" t="s">
        <v>6794</v>
      </c>
    </row>
    <row r="440" spans="1:11" x14ac:dyDescent="0.25">
      <c r="A440" s="192">
        <v>41978</v>
      </c>
      <c r="B440" s="254">
        <v>5308</v>
      </c>
      <c r="C440" s="322" t="s">
        <v>6789</v>
      </c>
      <c r="D440" s="308" t="s">
        <v>701</v>
      </c>
      <c r="E440" s="309">
        <v>2050.1999999999998</v>
      </c>
      <c r="F440" s="256">
        <v>41978</v>
      </c>
      <c r="G440" s="229">
        <v>2050.1999999999998</v>
      </c>
      <c r="H440" s="217">
        <f t="shared" si="7"/>
        <v>0</v>
      </c>
      <c r="I440" s="190" t="s">
        <v>5000</v>
      </c>
    </row>
    <row r="441" spans="1:11" x14ac:dyDescent="0.25">
      <c r="A441" s="192">
        <v>41978</v>
      </c>
      <c r="B441" s="254">
        <v>5309</v>
      </c>
      <c r="C441" s="322" t="s">
        <v>6789</v>
      </c>
      <c r="D441" s="308" t="s">
        <v>2382</v>
      </c>
      <c r="E441" s="309">
        <v>4578.3999999999996</v>
      </c>
      <c r="F441" s="256">
        <v>41979</v>
      </c>
      <c r="G441" s="229">
        <v>4578.3999999999996</v>
      </c>
      <c r="H441" s="217">
        <f t="shared" si="7"/>
        <v>0</v>
      </c>
      <c r="I441" s="190" t="s">
        <v>6794</v>
      </c>
    </row>
    <row r="442" spans="1:11" x14ac:dyDescent="0.25">
      <c r="A442" s="192">
        <v>41978</v>
      </c>
      <c r="B442" s="254">
        <v>5310</v>
      </c>
      <c r="C442" s="322" t="s">
        <v>6789</v>
      </c>
      <c r="D442" s="308" t="s">
        <v>4652</v>
      </c>
      <c r="E442" s="309">
        <v>3694.5</v>
      </c>
      <c r="F442" s="256">
        <v>41978</v>
      </c>
      <c r="G442" s="229">
        <v>3694.5</v>
      </c>
      <c r="H442" s="217">
        <f t="shared" si="7"/>
        <v>0</v>
      </c>
      <c r="I442" s="190" t="s">
        <v>5251</v>
      </c>
    </row>
    <row r="443" spans="1:11" x14ac:dyDescent="0.25">
      <c r="A443" s="192">
        <v>41978</v>
      </c>
      <c r="B443" s="254">
        <v>5311</v>
      </c>
      <c r="C443" s="322" t="s">
        <v>6789</v>
      </c>
      <c r="D443" s="308" t="s">
        <v>1202</v>
      </c>
      <c r="E443" s="309">
        <v>420</v>
      </c>
      <c r="F443" s="256">
        <v>41978</v>
      </c>
      <c r="G443" s="229">
        <v>420</v>
      </c>
      <c r="H443" s="217">
        <f t="shared" si="7"/>
        <v>0</v>
      </c>
      <c r="I443" s="190" t="s">
        <v>5000</v>
      </c>
    </row>
    <row r="444" spans="1:11" x14ac:dyDescent="0.25">
      <c r="A444" s="192">
        <v>41978</v>
      </c>
      <c r="B444" s="254">
        <v>5312</v>
      </c>
      <c r="C444" s="322" t="s">
        <v>6789</v>
      </c>
      <c r="D444" s="308" t="s">
        <v>2714</v>
      </c>
      <c r="E444" s="309">
        <v>5151</v>
      </c>
      <c r="F444" s="256">
        <v>41978</v>
      </c>
      <c r="G444" s="229">
        <v>5151</v>
      </c>
      <c r="H444" s="217">
        <f t="shared" si="7"/>
        <v>0</v>
      </c>
      <c r="I444" s="190" t="s">
        <v>6794</v>
      </c>
    </row>
    <row r="445" spans="1:11" x14ac:dyDescent="0.25">
      <c r="A445" s="192">
        <v>41978</v>
      </c>
      <c r="B445" s="254">
        <v>5313</v>
      </c>
      <c r="C445" s="322" t="s">
        <v>6789</v>
      </c>
      <c r="D445" s="308" t="s">
        <v>2183</v>
      </c>
      <c r="E445" s="309">
        <v>911.6</v>
      </c>
      <c r="F445" s="256">
        <v>41978</v>
      </c>
      <c r="G445" s="229">
        <v>911.6</v>
      </c>
      <c r="H445" s="217">
        <f t="shared" si="7"/>
        <v>0</v>
      </c>
      <c r="I445" s="190" t="s">
        <v>5251</v>
      </c>
    </row>
    <row r="446" spans="1:11" x14ac:dyDescent="0.25">
      <c r="A446" s="192">
        <v>41978</v>
      </c>
      <c r="B446" s="254">
        <v>5314</v>
      </c>
      <c r="C446" s="322" t="s">
        <v>6789</v>
      </c>
      <c r="D446" s="308" t="s">
        <v>47</v>
      </c>
      <c r="E446" s="309">
        <v>2520</v>
      </c>
      <c r="F446" s="256">
        <v>41978</v>
      </c>
      <c r="G446" s="229">
        <v>2520</v>
      </c>
      <c r="H446" s="217">
        <f t="shared" si="7"/>
        <v>0</v>
      </c>
      <c r="I446" s="190" t="s">
        <v>5251</v>
      </c>
    </row>
    <row r="447" spans="1:11" x14ac:dyDescent="0.25">
      <c r="A447" s="192">
        <v>41978</v>
      </c>
      <c r="B447" s="254">
        <v>5315</v>
      </c>
      <c r="C447" s="322" t="s">
        <v>6789</v>
      </c>
      <c r="D447" s="308" t="s">
        <v>1464</v>
      </c>
      <c r="E447" s="309">
        <v>2912.4</v>
      </c>
      <c r="F447" s="256">
        <v>41978</v>
      </c>
      <c r="G447" s="229">
        <v>2912.4</v>
      </c>
      <c r="H447" s="217">
        <f t="shared" si="7"/>
        <v>0</v>
      </c>
      <c r="I447" s="190" t="s">
        <v>6794</v>
      </c>
    </row>
    <row r="448" spans="1:11" x14ac:dyDescent="0.25">
      <c r="A448" s="192">
        <v>41978</v>
      </c>
      <c r="B448" s="254">
        <v>5316</v>
      </c>
      <c r="C448" s="322" t="s">
        <v>6789</v>
      </c>
      <c r="D448" s="308" t="s">
        <v>57</v>
      </c>
      <c r="E448" s="309">
        <v>2420</v>
      </c>
      <c r="F448" s="256">
        <v>41978</v>
      </c>
      <c r="G448" s="229">
        <v>2420</v>
      </c>
      <c r="H448" s="217">
        <f t="shared" si="7"/>
        <v>0</v>
      </c>
      <c r="I448" s="190" t="s">
        <v>5251</v>
      </c>
    </row>
    <row r="449" spans="1:11" x14ac:dyDescent="0.25">
      <c r="A449" s="192">
        <v>41978</v>
      </c>
      <c r="B449" s="254">
        <v>5317</v>
      </c>
      <c r="C449" s="322" t="s">
        <v>6789</v>
      </c>
      <c r="D449" s="308" t="s">
        <v>6196</v>
      </c>
      <c r="E449" s="309">
        <v>2100</v>
      </c>
      <c r="F449" s="256">
        <v>41984</v>
      </c>
      <c r="G449" s="229">
        <v>2100</v>
      </c>
      <c r="H449" s="217">
        <f t="shared" si="7"/>
        <v>0</v>
      </c>
      <c r="I449" s="190" t="s">
        <v>5251</v>
      </c>
    </row>
    <row r="450" spans="1:11" x14ac:dyDescent="0.25">
      <c r="A450" s="192">
        <v>41978</v>
      </c>
      <c r="B450" s="254">
        <v>5318</v>
      </c>
      <c r="C450" s="322" t="s">
        <v>6789</v>
      </c>
      <c r="D450" s="308" t="s">
        <v>6616</v>
      </c>
      <c r="E450" s="309">
        <v>1260</v>
      </c>
      <c r="F450" s="256">
        <v>41984</v>
      </c>
      <c r="G450" s="229">
        <v>1260</v>
      </c>
      <c r="H450" s="217">
        <f t="shared" si="7"/>
        <v>0</v>
      </c>
      <c r="I450" s="190" t="s">
        <v>5251</v>
      </c>
    </row>
    <row r="451" spans="1:11" x14ac:dyDescent="0.25">
      <c r="A451" s="192">
        <v>41978</v>
      </c>
      <c r="B451" s="254">
        <v>5319</v>
      </c>
      <c r="C451" s="322" t="s">
        <v>6789</v>
      </c>
      <c r="D451" s="308" t="s">
        <v>245</v>
      </c>
      <c r="E451" s="309">
        <v>27365</v>
      </c>
      <c r="F451" s="256">
        <v>41979</v>
      </c>
      <c r="G451" s="229">
        <v>27365</v>
      </c>
      <c r="H451" s="217">
        <f t="shared" si="7"/>
        <v>0</v>
      </c>
      <c r="I451" s="190" t="s">
        <v>6049</v>
      </c>
    </row>
    <row r="452" spans="1:11" x14ac:dyDescent="0.25">
      <c r="A452" s="192">
        <v>41978</v>
      </c>
      <c r="B452" s="254">
        <v>5320</v>
      </c>
      <c r="C452" s="322" t="s">
        <v>6789</v>
      </c>
      <c r="D452" s="308" t="s">
        <v>853</v>
      </c>
      <c r="E452" s="309">
        <v>9058.7999999999993</v>
      </c>
      <c r="F452" s="256">
        <v>41979</v>
      </c>
      <c r="G452" s="229">
        <v>9058.7999999999993</v>
      </c>
      <c r="H452" s="217">
        <f t="shared" si="7"/>
        <v>0</v>
      </c>
      <c r="I452" s="190" t="s">
        <v>6049</v>
      </c>
    </row>
    <row r="453" spans="1:11" x14ac:dyDescent="0.25">
      <c r="A453" s="192">
        <v>41978</v>
      </c>
      <c r="B453" s="254">
        <v>5321</v>
      </c>
      <c r="C453" s="322" t="s">
        <v>6789</v>
      </c>
      <c r="D453" s="308" t="s">
        <v>253</v>
      </c>
      <c r="E453" s="309">
        <v>2995.2</v>
      </c>
      <c r="F453" s="256">
        <v>41978</v>
      </c>
      <c r="G453" s="229">
        <v>2995.2</v>
      </c>
      <c r="H453" s="217">
        <f t="shared" si="7"/>
        <v>0</v>
      </c>
      <c r="I453" s="190" t="s">
        <v>6794</v>
      </c>
    </row>
    <row r="454" spans="1:11" x14ac:dyDescent="0.25">
      <c r="A454" s="192">
        <v>41978</v>
      </c>
      <c r="B454" s="254">
        <v>5322</v>
      </c>
      <c r="C454" s="322" t="s">
        <v>6789</v>
      </c>
      <c r="D454" s="308" t="s">
        <v>240</v>
      </c>
      <c r="E454" s="309">
        <v>53344.2</v>
      </c>
      <c r="F454" s="412" t="s">
        <v>6830</v>
      </c>
      <c r="G454" s="229">
        <v>53344.2</v>
      </c>
      <c r="H454" s="217">
        <f t="shared" si="7"/>
        <v>0</v>
      </c>
      <c r="I454" s="190" t="s">
        <v>6049</v>
      </c>
    </row>
    <row r="455" spans="1:11" x14ac:dyDescent="0.25">
      <c r="A455" s="192">
        <v>41978</v>
      </c>
      <c r="B455" s="254">
        <v>5323</v>
      </c>
      <c r="C455" s="322" t="s">
        <v>6789</v>
      </c>
      <c r="D455" s="308" t="s">
        <v>4951</v>
      </c>
      <c r="E455" s="309">
        <v>17318</v>
      </c>
      <c r="F455" s="256">
        <v>41978</v>
      </c>
      <c r="G455" s="229">
        <v>17318</v>
      </c>
      <c r="H455" s="217">
        <f t="shared" si="7"/>
        <v>0</v>
      </c>
      <c r="I455" s="190" t="s">
        <v>5251</v>
      </c>
    </row>
    <row r="456" spans="1:11" x14ac:dyDescent="0.25">
      <c r="A456" s="192">
        <v>41978</v>
      </c>
      <c r="B456" s="254">
        <v>5324</v>
      </c>
      <c r="C456" s="322" t="s">
        <v>6789</v>
      </c>
      <c r="D456" s="308" t="s">
        <v>29</v>
      </c>
      <c r="E456" s="309">
        <v>14748.4</v>
      </c>
      <c r="F456" s="256">
        <v>41978</v>
      </c>
      <c r="G456" s="229">
        <v>14748</v>
      </c>
      <c r="H456" s="217">
        <f t="shared" ref="H456:H519" si="8">E456-G456</f>
        <v>0.3999999999996362</v>
      </c>
      <c r="I456" s="20" t="s">
        <v>5251</v>
      </c>
    </row>
    <row r="457" spans="1:11" x14ac:dyDescent="0.25">
      <c r="A457" s="192">
        <v>41978</v>
      </c>
      <c r="B457" s="254">
        <v>5325</v>
      </c>
      <c r="C457" s="322" t="s">
        <v>6789</v>
      </c>
      <c r="D457" s="308" t="s">
        <v>124</v>
      </c>
      <c r="E457" s="309">
        <v>17924.8</v>
      </c>
      <c r="F457" s="256">
        <v>41978</v>
      </c>
      <c r="G457" s="229">
        <v>17924.8</v>
      </c>
      <c r="H457" s="217">
        <f t="shared" si="8"/>
        <v>0</v>
      </c>
      <c r="I457" s="20" t="s">
        <v>5251</v>
      </c>
    </row>
    <row r="458" spans="1:11" x14ac:dyDescent="0.25">
      <c r="A458" s="192">
        <v>41978</v>
      </c>
      <c r="B458" s="254">
        <v>5326</v>
      </c>
      <c r="C458" s="322" t="s">
        <v>6789</v>
      </c>
      <c r="D458" s="308" t="s">
        <v>346</v>
      </c>
      <c r="E458" s="309">
        <v>3454.5</v>
      </c>
      <c r="F458" s="256">
        <v>41979</v>
      </c>
      <c r="G458" s="229">
        <v>3454.5</v>
      </c>
      <c r="H458" s="217">
        <f t="shared" si="8"/>
        <v>0</v>
      </c>
      <c r="I458" s="20" t="s">
        <v>6049</v>
      </c>
    </row>
    <row r="459" spans="1:11" x14ac:dyDescent="0.25">
      <c r="A459" s="192">
        <v>41978</v>
      </c>
      <c r="B459" s="254">
        <v>5327</v>
      </c>
      <c r="C459" s="322" t="s">
        <v>6789</v>
      </c>
      <c r="D459" s="308" t="s">
        <v>6734</v>
      </c>
      <c r="E459" s="309">
        <v>10535.5</v>
      </c>
      <c r="F459" s="412" t="s">
        <v>6831</v>
      </c>
      <c r="G459" s="229">
        <v>10535.5</v>
      </c>
      <c r="H459" s="217">
        <f t="shared" si="8"/>
        <v>0</v>
      </c>
      <c r="I459" s="20" t="s">
        <v>6049</v>
      </c>
    </row>
    <row r="460" spans="1:11" x14ac:dyDescent="0.25">
      <c r="A460" s="192">
        <v>41978</v>
      </c>
      <c r="B460" s="254">
        <v>5328</v>
      </c>
      <c r="C460" s="322" t="s">
        <v>6789</v>
      </c>
      <c r="D460" s="308" t="s">
        <v>4663</v>
      </c>
      <c r="E460" s="309">
        <v>32072.2</v>
      </c>
      <c r="F460" s="256">
        <v>41978</v>
      </c>
      <c r="G460" s="229">
        <v>32072.2</v>
      </c>
      <c r="H460" s="217">
        <f t="shared" si="8"/>
        <v>0</v>
      </c>
      <c r="I460" s="20" t="s">
        <v>4992</v>
      </c>
      <c r="K460" s="34"/>
    </row>
    <row r="461" spans="1:11" x14ac:dyDescent="0.25">
      <c r="A461" s="192">
        <v>41978</v>
      </c>
      <c r="B461" s="254">
        <v>5329</v>
      </c>
      <c r="C461" s="322" t="s">
        <v>6789</v>
      </c>
      <c r="D461" s="308" t="s">
        <v>4816</v>
      </c>
      <c r="E461" s="309">
        <v>1334.76</v>
      </c>
      <c r="F461" s="256">
        <v>41979</v>
      </c>
      <c r="G461" s="229">
        <v>1334.76</v>
      </c>
      <c r="H461" s="217">
        <f t="shared" si="8"/>
        <v>0</v>
      </c>
      <c r="I461" s="20" t="s">
        <v>6049</v>
      </c>
    </row>
    <row r="462" spans="1:11" x14ac:dyDescent="0.25">
      <c r="A462" s="192">
        <v>41978</v>
      </c>
      <c r="B462" s="254">
        <v>5330</v>
      </c>
      <c r="C462" s="322" t="s">
        <v>6789</v>
      </c>
      <c r="D462" s="308" t="s">
        <v>4663</v>
      </c>
      <c r="E462" s="309">
        <v>5562.4</v>
      </c>
      <c r="F462" s="256">
        <v>41978</v>
      </c>
      <c r="G462" s="229">
        <v>5562.4</v>
      </c>
      <c r="H462" s="217">
        <f t="shared" si="8"/>
        <v>0</v>
      </c>
      <c r="I462" s="20" t="s">
        <v>4992</v>
      </c>
    </row>
    <row r="463" spans="1:11" x14ac:dyDescent="0.25">
      <c r="A463" s="192">
        <v>41978</v>
      </c>
      <c r="B463" s="254">
        <v>5331</v>
      </c>
      <c r="C463" s="322" t="s">
        <v>6789</v>
      </c>
      <c r="D463" s="308" t="s">
        <v>4589</v>
      </c>
      <c r="E463" s="309">
        <v>3120.45</v>
      </c>
      <c r="F463" s="256">
        <v>41978</v>
      </c>
      <c r="G463" s="229">
        <v>3120.45</v>
      </c>
      <c r="H463" s="217">
        <f t="shared" si="8"/>
        <v>0</v>
      </c>
      <c r="I463" s="20" t="s">
        <v>4992</v>
      </c>
    </row>
    <row r="464" spans="1:11" x14ac:dyDescent="0.25">
      <c r="A464" s="192">
        <v>41978</v>
      </c>
      <c r="B464" s="254">
        <v>5332</v>
      </c>
      <c r="C464" s="322" t="s">
        <v>6789</v>
      </c>
      <c r="D464" s="308" t="s">
        <v>4667</v>
      </c>
      <c r="E464" s="309">
        <v>3713</v>
      </c>
      <c r="F464" s="256">
        <v>41979</v>
      </c>
      <c r="G464" s="229">
        <v>3713</v>
      </c>
      <c r="H464" s="217">
        <f t="shared" si="8"/>
        <v>0</v>
      </c>
      <c r="I464" s="20" t="s">
        <v>6049</v>
      </c>
    </row>
    <row r="465" spans="1:11" x14ac:dyDescent="0.25">
      <c r="A465" s="192">
        <v>41978</v>
      </c>
      <c r="B465" s="254">
        <v>5333</v>
      </c>
      <c r="C465" s="322" t="s">
        <v>6789</v>
      </c>
      <c r="D465" s="308" t="s">
        <v>346</v>
      </c>
      <c r="E465" s="309">
        <v>1287.72</v>
      </c>
      <c r="F465" s="256">
        <v>41979</v>
      </c>
      <c r="G465" s="229">
        <v>1287.72</v>
      </c>
      <c r="H465" s="217">
        <f t="shared" si="8"/>
        <v>0</v>
      </c>
      <c r="I465" s="20" t="s">
        <v>6049</v>
      </c>
    </row>
    <row r="466" spans="1:11" x14ac:dyDescent="0.25">
      <c r="A466" s="192">
        <v>41978</v>
      </c>
      <c r="B466" s="254">
        <v>5334</v>
      </c>
      <c r="C466" s="322" t="s">
        <v>6789</v>
      </c>
      <c r="D466" s="308" t="s">
        <v>855</v>
      </c>
      <c r="E466" s="309">
        <v>1224</v>
      </c>
      <c r="F466" s="256">
        <v>41979</v>
      </c>
      <c r="G466" s="229">
        <v>1224</v>
      </c>
      <c r="H466" s="217">
        <f t="shared" si="8"/>
        <v>0</v>
      </c>
      <c r="I466" s="20" t="s">
        <v>6049</v>
      </c>
      <c r="J466" s="21"/>
      <c r="K466" s="21"/>
    </row>
    <row r="467" spans="1:11" x14ac:dyDescent="0.25">
      <c r="A467" s="192">
        <v>41978</v>
      </c>
      <c r="B467" s="254">
        <v>5335</v>
      </c>
      <c r="C467" s="322" t="s">
        <v>6789</v>
      </c>
      <c r="D467" s="308" t="s">
        <v>4667</v>
      </c>
      <c r="E467" s="309">
        <v>1926</v>
      </c>
      <c r="F467" s="256">
        <v>41979</v>
      </c>
      <c r="G467" s="229">
        <v>1926</v>
      </c>
      <c r="H467" s="217">
        <f t="shared" si="8"/>
        <v>0</v>
      </c>
      <c r="I467" s="20" t="s">
        <v>6049</v>
      </c>
      <c r="J467" s="21"/>
      <c r="K467" s="21"/>
    </row>
    <row r="468" spans="1:11" x14ac:dyDescent="0.25">
      <c r="A468" s="192">
        <v>41978</v>
      </c>
      <c r="B468" s="254">
        <v>5336</v>
      </c>
      <c r="C468" s="322" t="s">
        <v>6789</v>
      </c>
      <c r="D468" s="308" t="s">
        <v>1607</v>
      </c>
      <c r="E468" s="309">
        <v>4761.6000000000004</v>
      </c>
      <c r="F468" s="256">
        <v>41978</v>
      </c>
      <c r="G468" s="229">
        <v>4761.6000000000004</v>
      </c>
      <c r="H468" s="217">
        <f t="shared" si="8"/>
        <v>0</v>
      </c>
      <c r="I468" s="20" t="s">
        <v>4992</v>
      </c>
      <c r="J468" s="21"/>
      <c r="K468" s="21"/>
    </row>
    <row r="469" spans="1:11" x14ac:dyDescent="0.25">
      <c r="A469" s="192">
        <v>41978</v>
      </c>
      <c r="B469" s="254">
        <v>5337</v>
      </c>
      <c r="C469" s="322" t="s">
        <v>6789</v>
      </c>
      <c r="D469" s="308" t="s">
        <v>790</v>
      </c>
      <c r="E469" s="309">
        <v>4741.8</v>
      </c>
      <c r="F469" s="256">
        <v>41978</v>
      </c>
      <c r="G469" s="229">
        <v>4741.8</v>
      </c>
      <c r="H469" s="217">
        <f t="shared" si="8"/>
        <v>0</v>
      </c>
      <c r="I469" s="20" t="s">
        <v>4992</v>
      </c>
      <c r="J469" s="21"/>
      <c r="K469" s="21"/>
    </row>
    <row r="470" spans="1:11" x14ac:dyDescent="0.25">
      <c r="A470" s="192">
        <v>41978</v>
      </c>
      <c r="B470" s="254">
        <v>5338</v>
      </c>
      <c r="C470" s="322" t="s">
        <v>6789</v>
      </c>
      <c r="D470" s="308" t="s">
        <v>494</v>
      </c>
      <c r="E470" s="309">
        <v>1559.4</v>
      </c>
      <c r="F470" s="256">
        <v>41978</v>
      </c>
      <c r="G470" s="229">
        <v>1559.4</v>
      </c>
      <c r="H470" s="217">
        <f t="shared" si="8"/>
        <v>0</v>
      </c>
      <c r="I470" s="20" t="s">
        <v>4992</v>
      </c>
      <c r="J470" s="21"/>
      <c r="K470" s="21"/>
    </row>
    <row r="471" spans="1:11" x14ac:dyDescent="0.25">
      <c r="A471" s="192">
        <v>41978</v>
      </c>
      <c r="B471" s="254">
        <v>5339</v>
      </c>
      <c r="C471" s="322" t="s">
        <v>6789</v>
      </c>
      <c r="D471" s="308" t="s">
        <v>4287</v>
      </c>
      <c r="E471" s="309">
        <v>31983.8</v>
      </c>
      <c r="F471" s="256">
        <v>41979</v>
      </c>
      <c r="G471" s="229">
        <v>31983.8</v>
      </c>
      <c r="H471" s="217">
        <f t="shared" si="8"/>
        <v>0</v>
      </c>
      <c r="I471" s="20" t="s">
        <v>4997</v>
      </c>
      <c r="J471" s="21"/>
      <c r="K471" s="21"/>
    </row>
    <row r="472" spans="1:11" x14ac:dyDescent="0.25">
      <c r="A472" s="192">
        <v>41978</v>
      </c>
      <c r="B472" s="254">
        <v>5340</v>
      </c>
      <c r="C472" s="322" t="s">
        <v>6789</v>
      </c>
      <c r="D472" s="308" t="s">
        <v>4918</v>
      </c>
      <c r="E472" s="309">
        <v>5022</v>
      </c>
      <c r="F472" s="256">
        <v>41979</v>
      </c>
      <c r="G472" s="229">
        <v>5022</v>
      </c>
      <c r="H472" s="217">
        <f t="shared" si="8"/>
        <v>0</v>
      </c>
      <c r="I472" s="20" t="s">
        <v>4992</v>
      </c>
      <c r="J472" s="21"/>
      <c r="K472" s="21"/>
    </row>
    <row r="473" spans="1:11" x14ac:dyDescent="0.25">
      <c r="A473" s="192">
        <v>41978</v>
      </c>
      <c r="B473" s="254">
        <v>5341</v>
      </c>
      <c r="C473" s="322" t="s">
        <v>6789</v>
      </c>
      <c r="D473" s="308" t="s">
        <v>51</v>
      </c>
      <c r="E473" s="309">
        <v>2065.4</v>
      </c>
      <c r="F473" s="256">
        <v>41978</v>
      </c>
      <c r="G473" s="229">
        <v>2065.4</v>
      </c>
      <c r="H473" s="217">
        <f t="shared" si="8"/>
        <v>0</v>
      </c>
      <c r="I473" s="20" t="s">
        <v>4992</v>
      </c>
      <c r="J473" s="21"/>
      <c r="K473" s="21"/>
    </row>
    <row r="474" spans="1:11" x14ac:dyDescent="0.25">
      <c r="A474" s="192">
        <v>41978</v>
      </c>
      <c r="B474" s="254">
        <v>5342</v>
      </c>
      <c r="C474" s="322" t="s">
        <v>6789</v>
      </c>
      <c r="D474" s="308" t="s">
        <v>4649</v>
      </c>
      <c r="E474" s="309">
        <v>5247.8</v>
      </c>
      <c r="F474" s="256">
        <v>41979</v>
      </c>
      <c r="G474" s="229">
        <v>5247.8</v>
      </c>
      <c r="H474" s="217">
        <f t="shared" si="8"/>
        <v>0</v>
      </c>
      <c r="I474" s="20" t="s">
        <v>4992</v>
      </c>
      <c r="J474" s="21"/>
      <c r="K474" s="21"/>
    </row>
    <row r="475" spans="1:11" x14ac:dyDescent="0.25">
      <c r="A475" s="192">
        <v>41978</v>
      </c>
      <c r="B475" s="254">
        <v>5343</v>
      </c>
      <c r="C475" s="322" t="s">
        <v>6789</v>
      </c>
      <c r="D475" s="308" t="s">
        <v>349</v>
      </c>
      <c r="E475" s="309">
        <v>759</v>
      </c>
      <c r="F475" s="256">
        <v>41979</v>
      </c>
      <c r="G475" s="229">
        <v>759</v>
      </c>
      <c r="H475" s="217">
        <f t="shared" si="8"/>
        <v>0</v>
      </c>
      <c r="I475" s="20" t="s">
        <v>4997</v>
      </c>
      <c r="J475" s="21"/>
      <c r="K475" s="21"/>
    </row>
    <row r="476" spans="1:11" x14ac:dyDescent="0.25">
      <c r="A476" s="192">
        <v>41978</v>
      </c>
      <c r="B476" s="254">
        <v>5344</v>
      </c>
      <c r="C476" s="322" t="s">
        <v>6789</v>
      </c>
      <c r="D476" s="308" t="s">
        <v>6331</v>
      </c>
      <c r="E476" s="309">
        <v>312</v>
      </c>
      <c r="F476" s="256">
        <v>41978</v>
      </c>
      <c r="G476" s="229">
        <v>312</v>
      </c>
      <c r="H476" s="217">
        <f t="shared" si="8"/>
        <v>0</v>
      </c>
      <c r="I476" s="20" t="s">
        <v>4992</v>
      </c>
      <c r="J476" s="21"/>
      <c r="K476" s="21"/>
    </row>
    <row r="477" spans="1:11" x14ac:dyDescent="0.25">
      <c r="A477" s="192">
        <v>41978</v>
      </c>
      <c r="B477" s="254">
        <v>5345</v>
      </c>
      <c r="C477" s="322" t="s">
        <v>6789</v>
      </c>
      <c r="D477" s="308" t="s">
        <v>142</v>
      </c>
      <c r="E477" s="309">
        <v>2082.4</v>
      </c>
      <c r="F477" s="256">
        <v>41979</v>
      </c>
      <c r="G477" s="229">
        <v>2082.4</v>
      </c>
      <c r="H477" s="217">
        <f t="shared" si="8"/>
        <v>0</v>
      </c>
      <c r="I477" s="20" t="s">
        <v>4997</v>
      </c>
      <c r="J477" s="21"/>
      <c r="K477" s="21"/>
    </row>
    <row r="478" spans="1:11" x14ac:dyDescent="0.25">
      <c r="A478" s="192">
        <v>41978</v>
      </c>
      <c r="B478" s="254">
        <v>5346</v>
      </c>
      <c r="C478" s="322" t="s">
        <v>6789</v>
      </c>
      <c r="D478" s="308" t="s">
        <v>4240</v>
      </c>
      <c r="E478" s="309">
        <v>18786.400000000001</v>
      </c>
      <c r="F478" s="412">
        <v>42008</v>
      </c>
      <c r="G478" s="219">
        <v>18786.400000000001</v>
      </c>
      <c r="H478" s="217">
        <f t="shared" si="8"/>
        <v>0</v>
      </c>
      <c r="I478" s="20" t="s">
        <v>4992</v>
      </c>
      <c r="J478" s="21"/>
      <c r="K478" s="21"/>
    </row>
    <row r="479" spans="1:11" x14ac:dyDescent="0.25">
      <c r="A479" s="192">
        <v>41978</v>
      </c>
      <c r="B479" s="254">
        <v>5347</v>
      </c>
      <c r="C479" s="322" t="s">
        <v>6789</v>
      </c>
      <c r="D479" s="308" t="s">
        <v>6609</v>
      </c>
      <c r="E479" s="309">
        <v>3263.7</v>
      </c>
      <c r="F479" s="256">
        <v>41979</v>
      </c>
      <c r="G479" s="229">
        <v>3263.7</v>
      </c>
      <c r="H479" s="217">
        <f t="shared" si="8"/>
        <v>0</v>
      </c>
      <c r="I479" s="20" t="s">
        <v>4997</v>
      </c>
      <c r="J479" s="21"/>
      <c r="K479" s="21"/>
    </row>
    <row r="480" spans="1:11" x14ac:dyDescent="0.25">
      <c r="A480" s="192">
        <v>41978</v>
      </c>
      <c r="B480" s="254">
        <v>5348</v>
      </c>
      <c r="C480" s="322" t="s">
        <v>6789</v>
      </c>
      <c r="D480" s="308" t="s">
        <v>80</v>
      </c>
      <c r="E480" s="309">
        <v>5156.5</v>
      </c>
      <c r="F480" s="256">
        <v>41979</v>
      </c>
      <c r="G480" s="229">
        <v>5156.5</v>
      </c>
      <c r="H480" s="217">
        <f t="shared" si="8"/>
        <v>0</v>
      </c>
      <c r="I480" s="20" t="s">
        <v>4997</v>
      </c>
      <c r="J480" s="21"/>
      <c r="K480" s="21"/>
    </row>
    <row r="481" spans="1:11" x14ac:dyDescent="0.25">
      <c r="A481" s="192">
        <v>41978</v>
      </c>
      <c r="B481" s="254">
        <v>5349</v>
      </c>
      <c r="C481" s="322" t="s">
        <v>6789</v>
      </c>
      <c r="D481" s="308" t="s">
        <v>1004</v>
      </c>
      <c r="E481" s="309">
        <v>2104.8000000000002</v>
      </c>
      <c r="F481" s="256">
        <v>41979</v>
      </c>
      <c r="G481" s="229">
        <v>2104.8000000000002</v>
      </c>
      <c r="H481" s="217">
        <f t="shared" si="8"/>
        <v>0</v>
      </c>
      <c r="I481" s="20" t="s">
        <v>4997</v>
      </c>
      <c r="J481" s="21"/>
      <c r="K481" s="21"/>
    </row>
    <row r="482" spans="1:11" x14ac:dyDescent="0.25">
      <c r="A482" s="192">
        <v>41978</v>
      </c>
      <c r="B482" s="254">
        <v>5350</v>
      </c>
      <c r="C482" s="322" t="s">
        <v>6789</v>
      </c>
      <c r="D482" s="308" t="s">
        <v>6158</v>
      </c>
      <c r="E482" s="309">
        <v>323.7</v>
      </c>
      <c r="F482" s="256">
        <v>41979</v>
      </c>
      <c r="G482" s="229">
        <v>323.7</v>
      </c>
      <c r="H482" s="217">
        <f t="shared" si="8"/>
        <v>0</v>
      </c>
      <c r="I482" s="20" t="s">
        <v>4997</v>
      </c>
    </row>
    <row r="483" spans="1:11" x14ac:dyDescent="0.25">
      <c r="A483" s="192">
        <v>41978</v>
      </c>
      <c r="B483" s="254">
        <v>5351</v>
      </c>
      <c r="C483" s="322" t="s">
        <v>6789</v>
      </c>
      <c r="D483" s="308" t="s">
        <v>6273</v>
      </c>
      <c r="E483" s="309">
        <v>1800</v>
      </c>
      <c r="F483" s="256">
        <v>41978</v>
      </c>
      <c r="G483" s="229">
        <v>1800</v>
      </c>
      <c r="H483" s="217">
        <f t="shared" si="8"/>
        <v>0</v>
      </c>
      <c r="I483" s="20" t="s">
        <v>4992</v>
      </c>
    </row>
    <row r="484" spans="1:11" x14ac:dyDescent="0.25">
      <c r="A484" s="192">
        <v>41978</v>
      </c>
      <c r="B484" s="254">
        <v>5352</v>
      </c>
      <c r="C484" s="322" t="s">
        <v>6789</v>
      </c>
      <c r="D484" s="308" t="s">
        <v>54</v>
      </c>
      <c r="E484" s="309">
        <v>2845.8</v>
      </c>
      <c r="F484" s="256">
        <v>41979</v>
      </c>
      <c r="G484" s="229">
        <v>2845.8</v>
      </c>
      <c r="H484" s="217">
        <f t="shared" si="8"/>
        <v>0</v>
      </c>
      <c r="I484" s="20" t="s">
        <v>4997</v>
      </c>
    </row>
    <row r="485" spans="1:11" x14ac:dyDescent="0.25">
      <c r="A485" s="192">
        <v>41978</v>
      </c>
      <c r="B485" s="254">
        <v>5353</v>
      </c>
      <c r="C485" s="322" t="s">
        <v>6789</v>
      </c>
      <c r="D485" s="308" t="s">
        <v>133</v>
      </c>
      <c r="E485" s="309">
        <v>4153.6000000000004</v>
      </c>
      <c r="F485" s="256">
        <v>41978</v>
      </c>
      <c r="G485" s="229">
        <v>4153.6000000000004</v>
      </c>
      <c r="H485" s="217">
        <f t="shared" si="8"/>
        <v>0</v>
      </c>
      <c r="I485" s="20" t="s">
        <v>4992</v>
      </c>
    </row>
    <row r="486" spans="1:11" x14ac:dyDescent="0.25">
      <c r="A486" s="192">
        <v>41978</v>
      </c>
      <c r="B486" s="254">
        <v>5354</v>
      </c>
      <c r="C486" s="322" t="s">
        <v>6789</v>
      </c>
      <c r="D486" s="308" t="s">
        <v>136</v>
      </c>
      <c r="E486" s="309">
        <v>3288</v>
      </c>
      <c r="F486" s="256">
        <v>41978</v>
      </c>
      <c r="G486" s="229">
        <v>3288</v>
      </c>
      <c r="H486" s="217">
        <f t="shared" si="8"/>
        <v>0</v>
      </c>
      <c r="I486" s="20" t="s">
        <v>4992</v>
      </c>
    </row>
    <row r="487" spans="1:11" x14ac:dyDescent="0.25">
      <c r="A487" s="192">
        <v>41978</v>
      </c>
      <c r="B487" s="254">
        <v>5355</v>
      </c>
      <c r="C487" s="322" t="s">
        <v>6789</v>
      </c>
      <c r="D487" s="308" t="s">
        <v>4740</v>
      </c>
      <c r="E487" s="309">
        <v>1953</v>
      </c>
      <c r="F487" s="256">
        <v>41978</v>
      </c>
      <c r="G487" s="229">
        <v>1953</v>
      </c>
      <c r="H487" s="217">
        <f t="shared" si="8"/>
        <v>0</v>
      </c>
      <c r="I487" s="20" t="s">
        <v>4992</v>
      </c>
    </row>
    <row r="488" spans="1:11" x14ac:dyDescent="0.25">
      <c r="A488" s="192">
        <v>41978</v>
      </c>
      <c r="B488" s="254">
        <v>5356</v>
      </c>
      <c r="C488" s="322" t="s">
        <v>6789</v>
      </c>
      <c r="D488" s="308" t="s">
        <v>115</v>
      </c>
      <c r="E488" s="309">
        <v>84</v>
      </c>
      <c r="F488" s="256">
        <v>41978</v>
      </c>
      <c r="G488" s="229">
        <v>84</v>
      </c>
      <c r="H488" s="217">
        <f t="shared" si="8"/>
        <v>0</v>
      </c>
      <c r="I488" s="20" t="s">
        <v>4992</v>
      </c>
    </row>
    <row r="489" spans="1:11" x14ac:dyDescent="0.25">
      <c r="A489" s="192">
        <v>41978</v>
      </c>
      <c r="B489" s="254">
        <v>5357</v>
      </c>
      <c r="C489" s="322" t="s">
        <v>6789</v>
      </c>
      <c r="D489" s="308" t="s">
        <v>367</v>
      </c>
      <c r="E489" s="309">
        <v>411.8</v>
      </c>
      <c r="F489" s="256">
        <v>41978</v>
      </c>
      <c r="G489" s="229">
        <v>411.8</v>
      </c>
      <c r="H489" s="217">
        <f t="shared" si="8"/>
        <v>0</v>
      </c>
      <c r="I489" s="20" t="s">
        <v>4992</v>
      </c>
    </row>
    <row r="490" spans="1:11" x14ac:dyDescent="0.25">
      <c r="A490" s="192">
        <v>41978</v>
      </c>
      <c r="B490" s="254">
        <v>5358</v>
      </c>
      <c r="C490" s="322" t="s">
        <v>6789</v>
      </c>
      <c r="D490" s="308" t="s">
        <v>49</v>
      </c>
      <c r="E490" s="309">
        <v>417.6</v>
      </c>
      <c r="F490" s="256">
        <v>41978</v>
      </c>
      <c r="G490" s="229">
        <v>417.6</v>
      </c>
      <c r="H490" s="217">
        <f t="shared" si="8"/>
        <v>0</v>
      </c>
      <c r="I490" s="20" t="s">
        <v>4992</v>
      </c>
    </row>
    <row r="491" spans="1:11" x14ac:dyDescent="0.25">
      <c r="A491" s="192">
        <v>41978</v>
      </c>
      <c r="B491" s="254">
        <v>5359</v>
      </c>
      <c r="C491" s="322" t="s">
        <v>6789</v>
      </c>
      <c r="D491" s="308" t="s">
        <v>1915</v>
      </c>
      <c r="E491" s="309">
        <v>1787.8</v>
      </c>
      <c r="F491" s="256">
        <v>41978</v>
      </c>
      <c r="G491" s="229">
        <v>1787.8</v>
      </c>
      <c r="H491" s="217">
        <f t="shared" si="8"/>
        <v>0</v>
      </c>
      <c r="I491" s="20" t="s">
        <v>4992</v>
      </c>
    </row>
    <row r="492" spans="1:11" x14ac:dyDescent="0.25">
      <c r="A492" s="192">
        <v>41978</v>
      </c>
      <c r="B492" s="254">
        <v>5360</v>
      </c>
      <c r="C492" s="322" t="s">
        <v>6789</v>
      </c>
      <c r="D492" s="308" t="s">
        <v>4240</v>
      </c>
      <c r="E492" s="309">
        <v>55382.2</v>
      </c>
      <c r="F492" s="412">
        <v>42008</v>
      </c>
      <c r="G492" s="219">
        <v>55382.2</v>
      </c>
      <c r="H492" s="217">
        <f t="shared" si="8"/>
        <v>0</v>
      </c>
      <c r="I492" s="20" t="s">
        <v>5000</v>
      </c>
    </row>
    <row r="493" spans="1:11" x14ac:dyDescent="0.25">
      <c r="A493" s="192">
        <v>41978</v>
      </c>
      <c r="B493" s="254">
        <v>5361</v>
      </c>
      <c r="C493" s="322" t="s">
        <v>6789</v>
      </c>
      <c r="D493" s="308" t="s">
        <v>4938</v>
      </c>
      <c r="E493" s="309">
        <v>4320</v>
      </c>
      <c r="F493" s="256">
        <v>41983</v>
      </c>
      <c r="G493" s="229">
        <v>4320</v>
      </c>
      <c r="H493" s="217">
        <f t="shared" si="8"/>
        <v>0</v>
      </c>
      <c r="I493" s="20" t="s">
        <v>6832</v>
      </c>
    </row>
    <row r="494" spans="1:11" x14ac:dyDescent="0.25">
      <c r="A494" s="192">
        <v>41978</v>
      </c>
      <c r="B494" s="254">
        <v>5362</v>
      </c>
      <c r="C494" s="322" t="s">
        <v>6789</v>
      </c>
      <c r="D494" s="308" t="s">
        <v>6802</v>
      </c>
      <c r="E494" s="309">
        <v>853.6</v>
      </c>
      <c r="F494" s="256">
        <v>41978</v>
      </c>
      <c r="G494" s="229">
        <v>853.6</v>
      </c>
      <c r="H494" s="217">
        <f t="shared" si="8"/>
        <v>0</v>
      </c>
      <c r="I494" s="20" t="s">
        <v>4992</v>
      </c>
    </row>
    <row r="495" spans="1:11" x14ac:dyDescent="0.25">
      <c r="A495" s="192">
        <v>41978</v>
      </c>
      <c r="B495" s="254">
        <v>5363</v>
      </c>
      <c r="C495" s="322" t="s">
        <v>6789</v>
      </c>
      <c r="D495" s="308" t="s">
        <v>4234</v>
      </c>
      <c r="E495" s="309">
        <v>833</v>
      </c>
      <c r="F495" s="256">
        <v>41978</v>
      </c>
      <c r="G495" s="229">
        <v>833</v>
      </c>
      <c r="H495" s="217">
        <f t="shared" si="8"/>
        <v>0</v>
      </c>
      <c r="I495" s="20" t="s">
        <v>4992</v>
      </c>
      <c r="K495" s="33"/>
    </row>
    <row r="496" spans="1:11" x14ac:dyDescent="0.25">
      <c r="A496" s="192">
        <v>41978</v>
      </c>
      <c r="B496" s="254">
        <v>5364</v>
      </c>
      <c r="C496" s="322" t="s">
        <v>6789</v>
      </c>
      <c r="D496" s="308" t="s">
        <v>4288</v>
      </c>
      <c r="E496" s="309">
        <v>1350.5</v>
      </c>
      <c r="F496" s="256">
        <v>41978</v>
      </c>
      <c r="G496" s="229">
        <v>1350.5</v>
      </c>
      <c r="H496" s="217">
        <f t="shared" si="8"/>
        <v>0</v>
      </c>
      <c r="I496" s="20" t="s">
        <v>4992</v>
      </c>
      <c r="K496" s="33"/>
    </row>
    <row r="497" spans="1:11" x14ac:dyDescent="0.25">
      <c r="A497" s="192">
        <v>41978</v>
      </c>
      <c r="B497" s="254">
        <v>5365</v>
      </c>
      <c r="C497" s="322" t="s">
        <v>6789</v>
      </c>
      <c r="D497" s="308" t="s">
        <v>4612</v>
      </c>
      <c r="E497" s="309">
        <v>31569</v>
      </c>
      <c r="F497" s="256">
        <v>41979</v>
      </c>
      <c r="G497" s="229">
        <v>31569</v>
      </c>
      <c r="H497" s="217">
        <f t="shared" si="8"/>
        <v>0</v>
      </c>
      <c r="I497" s="20" t="s">
        <v>6794</v>
      </c>
    </row>
    <row r="498" spans="1:11" x14ac:dyDescent="0.25">
      <c r="A498" s="192">
        <v>41978</v>
      </c>
      <c r="B498" s="254">
        <v>5366</v>
      </c>
      <c r="C498" s="322" t="s">
        <v>6789</v>
      </c>
      <c r="D498" s="308" t="s">
        <v>6641</v>
      </c>
      <c r="E498" s="309">
        <v>5481</v>
      </c>
      <c r="F498" s="256">
        <v>41978</v>
      </c>
      <c r="G498" s="229">
        <v>5481</v>
      </c>
      <c r="H498" s="217">
        <f t="shared" si="8"/>
        <v>0</v>
      </c>
      <c r="I498" s="20" t="s">
        <v>4992</v>
      </c>
    </row>
    <row r="499" spans="1:11" x14ac:dyDescent="0.25">
      <c r="A499" s="192">
        <v>41978</v>
      </c>
      <c r="B499" s="254">
        <v>5367</v>
      </c>
      <c r="C499" s="322" t="s">
        <v>6789</v>
      </c>
      <c r="D499" s="308" t="s">
        <v>200</v>
      </c>
      <c r="E499" s="309">
        <v>6899.6</v>
      </c>
      <c r="F499" s="256">
        <v>41982</v>
      </c>
      <c r="G499" s="229">
        <v>6899.6</v>
      </c>
      <c r="H499" s="217">
        <f t="shared" si="8"/>
        <v>0</v>
      </c>
      <c r="I499" s="20" t="s">
        <v>4992</v>
      </c>
    </row>
    <row r="500" spans="1:11" x14ac:dyDescent="0.25">
      <c r="A500" s="192">
        <v>41978</v>
      </c>
      <c r="B500" s="254">
        <v>5368</v>
      </c>
      <c r="C500" s="322" t="s">
        <v>6789</v>
      </c>
      <c r="D500" s="308" t="s">
        <v>6641</v>
      </c>
      <c r="E500" s="309">
        <v>573</v>
      </c>
      <c r="F500" s="256">
        <v>41978</v>
      </c>
      <c r="G500" s="229">
        <v>573</v>
      </c>
      <c r="H500" s="217">
        <f t="shared" si="8"/>
        <v>0</v>
      </c>
      <c r="I500" s="20" t="s">
        <v>4992</v>
      </c>
    </row>
    <row r="501" spans="1:11" x14ac:dyDescent="0.25">
      <c r="A501" s="192">
        <v>41978</v>
      </c>
      <c r="B501" s="254">
        <v>5369</v>
      </c>
      <c r="C501" s="322" t="s">
        <v>6789</v>
      </c>
      <c r="D501" s="308" t="s">
        <v>4918</v>
      </c>
      <c r="E501" s="309">
        <v>14089.2</v>
      </c>
      <c r="F501" s="256">
        <v>41979</v>
      </c>
      <c r="G501" s="229">
        <v>14089.2</v>
      </c>
      <c r="H501" s="217">
        <f t="shared" si="8"/>
        <v>0</v>
      </c>
      <c r="I501" s="20" t="s">
        <v>6740</v>
      </c>
    </row>
    <row r="502" spans="1:11" x14ac:dyDescent="0.25">
      <c r="A502" s="192">
        <v>41978</v>
      </c>
      <c r="B502" s="254">
        <v>5370</v>
      </c>
      <c r="C502" s="322" t="s">
        <v>6789</v>
      </c>
      <c r="D502" s="308" t="s">
        <v>269</v>
      </c>
      <c r="E502" s="309">
        <v>72</v>
      </c>
      <c r="F502" s="256">
        <v>41978</v>
      </c>
      <c r="G502" s="229">
        <v>72</v>
      </c>
      <c r="H502" s="217">
        <f t="shared" si="8"/>
        <v>0</v>
      </c>
      <c r="I502" s="20" t="s">
        <v>4992</v>
      </c>
    </row>
    <row r="503" spans="1:11" x14ac:dyDescent="0.25">
      <c r="A503" s="192">
        <v>41978</v>
      </c>
      <c r="B503" s="254">
        <v>5371</v>
      </c>
      <c r="C503" s="322" t="s">
        <v>6789</v>
      </c>
      <c r="D503" s="308" t="s">
        <v>4183</v>
      </c>
      <c r="E503" s="309">
        <v>7716.2</v>
      </c>
      <c r="F503" s="256">
        <v>41978</v>
      </c>
      <c r="G503" s="229">
        <v>7716.2</v>
      </c>
      <c r="H503" s="217">
        <f t="shared" si="8"/>
        <v>0</v>
      </c>
      <c r="I503" s="20" t="s">
        <v>4992</v>
      </c>
    </row>
    <row r="504" spans="1:11" x14ac:dyDescent="0.25">
      <c r="A504" s="192">
        <v>41978</v>
      </c>
      <c r="B504" s="254">
        <v>5372</v>
      </c>
      <c r="C504" s="322" t="s">
        <v>6789</v>
      </c>
      <c r="D504" s="308" t="s">
        <v>11</v>
      </c>
      <c r="E504" s="309">
        <v>3556</v>
      </c>
      <c r="F504" s="256">
        <v>41981</v>
      </c>
      <c r="G504" s="229">
        <v>3556</v>
      </c>
      <c r="H504" s="217">
        <f t="shared" si="8"/>
        <v>0</v>
      </c>
      <c r="I504" s="20" t="s">
        <v>4992</v>
      </c>
      <c r="K504" s="33"/>
    </row>
    <row r="505" spans="1:11" x14ac:dyDescent="0.25">
      <c r="A505" s="192">
        <v>41978</v>
      </c>
      <c r="B505" s="254">
        <v>5373</v>
      </c>
      <c r="C505" s="322" t="s">
        <v>6789</v>
      </c>
      <c r="D505" s="308" t="s">
        <v>28</v>
      </c>
      <c r="E505" s="309">
        <v>13727</v>
      </c>
      <c r="F505" s="256">
        <v>41978</v>
      </c>
      <c r="G505" s="229">
        <v>13727</v>
      </c>
      <c r="H505" s="217">
        <f t="shared" si="8"/>
        <v>0</v>
      </c>
      <c r="I505" s="20" t="s">
        <v>4992</v>
      </c>
    </row>
    <row r="506" spans="1:11" x14ac:dyDescent="0.25">
      <c r="A506" s="192">
        <v>41978</v>
      </c>
      <c r="B506" s="254">
        <v>5374</v>
      </c>
      <c r="C506" s="322" t="s">
        <v>6789</v>
      </c>
      <c r="D506" s="308" t="s">
        <v>4775</v>
      </c>
      <c r="E506" s="309">
        <v>1186.8</v>
      </c>
      <c r="F506" s="256">
        <v>41978</v>
      </c>
      <c r="G506" s="229">
        <v>1186</v>
      </c>
      <c r="H506" s="217">
        <f t="shared" si="8"/>
        <v>0.79999999999995453</v>
      </c>
      <c r="I506" s="20" t="s">
        <v>4992</v>
      </c>
    </row>
    <row r="507" spans="1:11" x14ac:dyDescent="0.25">
      <c r="A507" s="192">
        <v>41978</v>
      </c>
      <c r="B507" s="254">
        <v>5375</v>
      </c>
      <c r="C507" s="322" t="s">
        <v>6789</v>
      </c>
      <c r="D507" s="308" t="s">
        <v>4918</v>
      </c>
      <c r="E507" s="309">
        <v>6643</v>
      </c>
      <c r="F507" s="256">
        <v>41982</v>
      </c>
      <c r="G507" s="229">
        <v>6643</v>
      </c>
      <c r="H507" s="217">
        <f t="shared" si="8"/>
        <v>0</v>
      </c>
      <c r="I507" s="20" t="s">
        <v>4992</v>
      </c>
    </row>
    <row r="508" spans="1:11" x14ac:dyDescent="0.25">
      <c r="A508" s="192">
        <v>41978</v>
      </c>
      <c r="B508" s="254">
        <v>5376</v>
      </c>
      <c r="C508" s="322" t="s">
        <v>6789</v>
      </c>
      <c r="D508" s="308" t="s">
        <v>4775</v>
      </c>
      <c r="E508" s="309">
        <v>292.8</v>
      </c>
      <c r="F508" s="256">
        <v>41978</v>
      </c>
      <c r="G508" s="229">
        <v>292.8</v>
      </c>
      <c r="H508" s="217">
        <f t="shared" si="8"/>
        <v>0</v>
      </c>
      <c r="I508" s="20" t="s">
        <v>4992</v>
      </c>
    </row>
    <row r="509" spans="1:11" x14ac:dyDescent="0.25">
      <c r="A509" s="192">
        <v>41978</v>
      </c>
      <c r="B509" s="254">
        <v>5377</v>
      </c>
      <c r="C509" s="322" t="s">
        <v>6789</v>
      </c>
      <c r="D509" s="308" t="s">
        <v>494</v>
      </c>
      <c r="E509" s="309">
        <v>299</v>
      </c>
      <c r="F509" s="256">
        <v>41978</v>
      </c>
      <c r="G509" s="229">
        <v>299</v>
      </c>
      <c r="H509" s="217">
        <f t="shared" si="8"/>
        <v>0</v>
      </c>
      <c r="I509" s="20" t="s">
        <v>4992</v>
      </c>
    </row>
    <row r="510" spans="1:11" x14ac:dyDescent="0.25">
      <c r="A510" s="192">
        <v>41978</v>
      </c>
      <c r="B510" s="254">
        <v>5378</v>
      </c>
      <c r="C510" s="322" t="s">
        <v>6789</v>
      </c>
      <c r="D510" s="308" t="s">
        <v>6749</v>
      </c>
      <c r="E510" s="309">
        <v>9923.4</v>
      </c>
      <c r="F510" s="256">
        <v>41978</v>
      </c>
      <c r="G510" s="229">
        <v>9923.4</v>
      </c>
      <c r="H510" s="217">
        <f t="shared" si="8"/>
        <v>0</v>
      </c>
      <c r="I510" s="20" t="s">
        <v>4992</v>
      </c>
    </row>
    <row r="511" spans="1:11" x14ac:dyDescent="0.25">
      <c r="A511" s="192">
        <v>41978</v>
      </c>
      <c r="B511" s="254">
        <v>5379</v>
      </c>
      <c r="C511" s="322" t="s">
        <v>6789</v>
      </c>
      <c r="D511" s="308" t="s">
        <v>367</v>
      </c>
      <c r="E511" s="309">
        <v>329.4</v>
      </c>
      <c r="F511" s="256">
        <v>41978</v>
      </c>
      <c r="G511" s="229">
        <v>329.4</v>
      </c>
      <c r="H511" s="217">
        <f t="shared" si="8"/>
        <v>0</v>
      </c>
      <c r="I511" s="20" t="s">
        <v>4992</v>
      </c>
    </row>
    <row r="512" spans="1:11" x14ac:dyDescent="0.25">
      <c r="A512" s="192">
        <v>41979</v>
      </c>
      <c r="B512" s="254">
        <v>5380</v>
      </c>
      <c r="C512" s="322" t="s">
        <v>6789</v>
      </c>
      <c r="D512" s="308" t="s">
        <v>2504</v>
      </c>
      <c r="E512" s="309">
        <v>109731</v>
      </c>
      <c r="F512" s="256">
        <v>41983</v>
      </c>
      <c r="G512" s="229">
        <v>109731</v>
      </c>
      <c r="H512" s="217">
        <f t="shared" si="8"/>
        <v>0</v>
      </c>
      <c r="I512" s="20" t="s">
        <v>6814</v>
      </c>
    </row>
    <row r="513" spans="1:11" x14ac:dyDescent="0.25">
      <c r="A513" s="192">
        <v>41979</v>
      </c>
      <c r="B513" s="254">
        <v>5381</v>
      </c>
      <c r="C513" s="322" t="s">
        <v>6789</v>
      </c>
      <c r="D513" s="308" t="s">
        <v>4826</v>
      </c>
      <c r="E513" s="309">
        <v>2774.4</v>
      </c>
      <c r="F513" s="256">
        <v>41979</v>
      </c>
      <c r="G513" s="229">
        <v>2774.4</v>
      </c>
      <c r="H513" s="217">
        <f t="shared" si="8"/>
        <v>0</v>
      </c>
      <c r="I513" s="20" t="s">
        <v>4992</v>
      </c>
      <c r="K513" s="33"/>
    </row>
    <row r="514" spans="1:11" x14ac:dyDescent="0.25">
      <c r="A514" s="192">
        <v>41979</v>
      </c>
      <c r="B514" s="254">
        <v>5382</v>
      </c>
      <c r="C514" s="322" t="s">
        <v>6789</v>
      </c>
      <c r="D514" s="308" t="s">
        <v>4915</v>
      </c>
      <c r="E514" s="309">
        <v>40871.699999999997</v>
      </c>
      <c r="F514" s="256">
        <v>41979</v>
      </c>
      <c r="G514" s="229">
        <v>40871.699999999997</v>
      </c>
      <c r="H514" s="217">
        <f t="shared" si="8"/>
        <v>0</v>
      </c>
      <c r="I514" s="20" t="s">
        <v>4971</v>
      </c>
      <c r="K514" s="67"/>
    </row>
    <row r="515" spans="1:11" x14ac:dyDescent="0.25">
      <c r="A515" s="192">
        <v>41979</v>
      </c>
      <c r="B515" s="254">
        <v>5383</v>
      </c>
      <c r="C515" s="322" t="s">
        <v>6789</v>
      </c>
      <c r="D515" s="308" t="s">
        <v>4918</v>
      </c>
      <c r="E515" s="309">
        <v>89606.7</v>
      </c>
      <c r="F515" s="256">
        <v>41979</v>
      </c>
      <c r="G515" s="229">
        <v>89606.7</v>
      </c>
      <c r="H515" s="217">
        <f t="shared" si="8"/>
        <v>0</v>
      </c>
      <c r="I515" s="20" t="s">
        <v>5000</v>
      </c>
    </row>
    <row r="516" spans="1:11" x14ac:dyDescent="0.25">
      <c r="A516" s="192">
        <v>41979</v>
      </c>
      <c r="B516" s="254">
        <v>5384</v>
      </c>
      <c r="C516" s="322" t="s">
        <v>6789</v>
      </c>
      <c r="D516" s="308" t="s">
        <v>4921</v>
      </c>
      <c r="E516" s="309">
        <v>32107.5</v>
      </c>
      <c r="F516" s="256">
        <v>41986</v>
      </c>
      <c r="G516" s="229">
        <v>32107.5</v>
      </c>
      <c r="H516" s="217">
        <f t="shared" si="8"/>
        <v>0</v>
      </c>
      <c r="I516" s="20" t="s">
        <v>4992</v>
      </c>
    </row>
    <row r="517" spans="1:11" x14ac:dyDescent="0.25">
      <c r="A517" s="192">
        <v>41979</v>
      </c>
      <c r="B517" s="254">
        <v>5385</v>
      </c>
      <c r="C517" s="322" t="s">
        <v>6789</v>
      </c>
      <c r="D517" s="308" t="s">
        <v>501</v>
      </c>
      <c r="E517" s="309">
        <v>4047.6</v>
      </c>
      <c r="F517" s="256">
        <v>41979</v>
      </c>
      <c r="G517" s="229">
        <v>4047.6</v>
      </c>
      <c r="H517" s="217">
        <f t="shared" si="8"/>
        <v>0</v>
      </c>
      <c r="I517" s="20" t="s">
        <v>4992</v>
      </c>
    </row>
    <row r="518" spans="1:11" x14ac:dyDescent="0.25">
      <c r="A518" s="192">
        <v>41979</v>
      </c>
      <c r="B518" s="254">
        <v>5386</v>
      </c>
      <c r="C518" s="322" t="s">
        <v>6789</v>
      </c>
      <c r="D518" s="308" t="s">
        <v>3366</v>
      </c>
      <c r="E518" s="309">
        <v>3020</v>
      </c>
      <c r="F518" s="256">
        <v>41979</v>
      </c>
      <c r="G518" s="229">
        <v>3020</v>
      </c>
      <c r="H518" s="217">
        <f t="shared" si="8"/>
        <v>0</v>
      </c>
      <c r="I518" s="20" t="s">
        <v>5010</v>
      </c>
    </row>
    <row r="519" spans="1:11" x14ac:dyDescent="0.25">
      <c r="A519" s="192">
        <v>41979</v>
      </c>
      <c r="B519" s="254">
        <v>5387</v>
      </c>
      <c r="C519" s="322" t="s">
        <v>6789</v>
      </c>
      <c r="D519" s="308" t="s">
        <v>23</v>
      </c>
      <c r="E519" s="309">
        <v>7172.4</v>
      </c>
      <c r="F519" s="256">
        <v>41979</v>
      </c>
      <c r="G519" s="229">
        <v>7172.4</v>
      </c>
      <c r="H519" s="217">
        <f t="shared" si="8"/>
        <v>0</v>
      </c>
      <c r="I519" s="20" t="s">
        <v>4992</v>
      </c>
    </row>
    <row r="520" spans="1:11" x14ac:dyDescent="0.25">
      <c r="A520" s="192">
        <v>41979</v>
      </c>
      <c r="B520" s="254">
        <v>5388</v>
      </c>
      <c r="C520" s="322" t="s">
        <v>6789</v>
      </c>
      <c r="D520" s="308" t="s">
        <v>4234</v>
      </c>
      <c r="E520" s="309">
        <v>1801.2</v>
      </c>
      <c r="F520" s="256">
        <v>41979</v>
      </c>
      <c r="G520" s="229">
        <v>1801.2</v>
      </c>
      <c r="H520" s="217">
        <f t="shared" ref="H520:H583" si="9">E520-G520</f>
        <v>0</v>
      </c>
      <c r="I520" s="20" t="s">
        <v>4992</v>
      </c>
    </row>
    <row r="521" spans="1:11" x14ac:dyDescent="0.25">
      <c r="A521" s="192">
        <v>41979</v>
      </c>
      <c r="B521" s="254">
        <v>5389</v>
      </c>
      <c r="C521" s="322" t="s">
        <v>6789</v>
      </c>
      <c r="D521" s="308" t="s">
        <v>116</v>
      </c>
      <c r="E521" s="309">
        <v>3853.7</v>
      </c>
      <c r="F521" s="256">
        <v>41979</v>
      </c>
      <c r="G521" s="229">
        <v>3853.7</v>
      </c>
      <c r="H521" s="217">
        <f t="shared" si="9"/>
        <v>0</v>
      </c>
      <c r="I521" s="20" t="s">
        <v>4992</v>
      </c>
    </row>
    <row r="522" spans="1:11" x14ac:dyDescent="0.25">
      <c r="A522" s="192">
        <v>41979</v>
      </c>
      <c r="B522" s="254">
        <v>5390</v>
      </c>
      <c r="C522" s="322" t="s">
        <v>6789</v>
      </c>
      <c r="D522" s="308" t="s">
        <v>6120</v>
      </c>
      <c r="E522" s="309">
        <v>10500</v>
      </c>
      <c r="F522" s="256">
        <v>41984</v>
      </c>
      <c r="G522" s="229">
        <v>10500</v>
      </c>
      <c r="H522" s="217">
        <f t="shared" si="9"/>
        <v>0</v>
      </c>
      <c r="I522" s="20" t="s">
        <v>5010</v>
      </c>
    </row>
    <row r="523" spans="1:11" x14ac:dyDescent="0.25">
      <c r="A523" s="192">
        <v>41979</v>
      </c>
      <c r="B523" s="254">
        <v>5391</v>
      </c>
      <c r="C523" s="322" t="s">
        <v>6789</v>
      </c>
      <c r="D523" s="308" t="s">
        <v>4586</v>
      </c>
      <c r="E523" s="309">
        <v>4044.5</v>
      </c>
      <c r="F523" s="256">
        <v>41979</v>
      </c>
      <c r="G523" s="229">
        <v>4044.5</v>
      </c>
      <c r="H523" s="217">
        <f t="shared" si="9"/>
        <v>0</v>
      </c>
      <c r="I523" s="20" t="s">
        <v>4992</v>
      </c>
    </row>
    <row r="524" spans="1:11" x14ac:dyDescent="0.25">
      <c r="A524" s="192">
        <v>41979</v>
      </c>
      <c r="B524" s="254">
        <v>5392</v>
      </c>
      <c r="C524" s="322" t="s">
        <v>6789</v>
      </c>
      <c r="D524" s="308" t="s">
        <v>35</v>
      </c>
      <c r="E524" s="309">
        <v>5855.8</v>
      </c>
      <c r="F524" s="256">
        <v>41979</v>
      </c>
      <c r="G524" s="229">
        <v>5855.5</v>
      </c>
      <c r="H524" s="217">
        <f t="shared" si="9"/>
        <v>0.3000000000001819</v>
      </c>
      <c r="I524" s="20" t="s">
        <v>5251</v>
      </c>
    </row>
    <row r="525" spans="1:11" x14ac:dyDescent="0.25">
      <c r="A525" s="192">
        <v>41979</v>
      </c>
      <c r="B525" s="254">
        <v>5393</v>
      </c>
      <c r="C525" s="322" t="s">
        <v>6789</v>
      </c>
      <c r="D525" s="308" t="s">
        <v>4613</v>
      </c>
      <c r="E525" s="309">
        <v>346</v>
      </c>
      <c r="F525" s="256">
        <v>41979</v>
      </c>
      <c r="G525" s="229">
        <v>346</v>
      </c>
      <c r="H525" s="217">
        <f t="shared" si="9"/>
        <v>0</v>
      </c>
      <c r="I525" s="20" t="s">
        <v>4992</v>
      </c>
    </row>
    <row r="526" spans="1:11" x14ac:dyDescent="0.25">
      <c r="A526" s="192">
        <v>41979</v>
      </c>
      <c r="B526" s="254">
        <v>5394</v>
      </c>
      <c r="C526" s="322" t="s">
        <v>6789</v>
      </c>
      <c r="D526" s="308" t="s">
        <v>70</v>
      </c>
      <c r="E526" s="309">
        <v>10867.2</v>
      </c>
      <c r="F526" s="256">
        <v>41979</v>
      </c>
      <c r="G526" s="229">
        <v>10867.2</v>
      </c>
      <c r="H526" s="217">
        <f t="shared" si="9"/>
        <v>0</v>
      </c>
      <c r="I526" s="20" t="s">
        <v>4992</v>
      </c>
    </row>
    <row r="527" spans="1:11" x14ac:dyDescent="0.25">
      <c r="A527" s="192">
        <v>41979</v>
      </c>
      <c r="B527" s="254">
        <v>5395</v>
      </c>
      <c r="C527" s="322" t="s">
        <v>6789</v>
      </c>
      <c r="D527" s="308" t="s">
        <v>4240</v>
      </c>
      <c r="E527" s="309">
        <v>118252</v>
      </c>
      <c r="F527" s="412">
        <v>42008</v>
      </c>
      <c r="G527" s="219">
        <v>118252</v>
      </c>
      <c r="H527" s="217">
        <f t="shared" si="9"/>
        <v>0</v>
      </c>
      <c r="I527" s="20" t="s">
        <v>6793</v>
      </c>
    </row>
    <row r="528" spans="1:11" x14ac:dyDescent="0.25">
      <c r="A528" s="192">
        <v>41979</v>
      </c>
      <c r="B528" s="254">
        <v>5396</v>
      </c>
      <c r="C528" s="322" t="s">
        <v>6789</v>
      </c>
      <c r="D528" s="308" t="s">
        <v>339</v>
      </c>
      <c r="E528" s="309">
        <v>907</v>
      </c>
      <c r="F528" s="256">
        <v>41979</v>
      </c>
      <c r="G528" s="229">
        <v>907</v>
      </c>
      <c r="H528" s="217">
        <f t="shared" si="9"/>
        <v>0</v>
      </c>
      <c r="I528" s="20" t="s">
        <v>4992</v>
      </c>
    </row>
    <row r="529" spans="1:11" x14ac:dyDescent="0.25">
      <c r="A529" s="192">
        <v>41979</v>
      </c>
      <c r="B529" s="254">
        <v>5397</v>
      </c>
      <c r="C529" s="322" t="s">
        <v>6789</v>
      </c>
      <c r="D529" s="308" t="s">
        <v>4257</v>
      </c>
      <c r="E529" s="309">
        <v>47915</v>
      </c>
      <c r="F529" s="421" t="s">
        <v>6833</v>
      </c>
      <c r="G529" s="229">
        <f>43000+4915</f>
        <v>47915</v>
      </c>
      <c r="H529" s="217">
        <f t="shared" si="9"/>
        <v>0</v>
      </c>
      <c r="I529" s="20" t="s">
        <v>5000</v>
      </c>
    </row>
    <row r="530" spans="1:11" x14ac:dyDescent="0.25">
      <c r="A530" s="192">
        <v>41979</v>
      </c>
      <c r="B530" s="254">
        <v>5398</v>
      </c>
      <c r="C530" s="322" t="s">
        <v>6789</v>
      </c>
      <c r="D530" s="308" t="s">
        <v>52</v>
      </c>
      <c r="E530" s="309">
        <v>2687.6</v>
      </c>
      <c r="F530" s="256">
        <v>41979</v>
      </c>
      <c r="G530" s="229">
        <v>2687.6</v>
      </c>
      <c r="H530" s="217">
        <f t="shared" si="9"/>
        <v>0</v>
      </c>
      <c r="I530" s="20" t="s">
        <v>5000</v>
      </c>
      <c r="J530" s="21"/>
      <c r="K530" s="21"/>
    </row>
    <row r="531" spans="1:11" x14ac:dyDescent="0.25">
      <c r="A531" s="192">
        <v>41979</v>
      </c>
      <c r="B531" s="254">
        <v>5399</v>
      </c>
      <c r="C531" s="322" t="s">
        <v>6789</v>
      </c>
      <c r="D531" s="308" t="s">
        <v>2714</v>
      </c>
      <c r="E531" s="309">
        <v>5202</v>
      </c>
      <c r="F531" s="256">
        <v>41979</v>
      </c>
      <c r="G531" s="229">
        <v>5202</v>
      </c>
      <c r="H531" s="217">
        <f t="shared" si="9"/>
        <v>0</v>
      </c>
      <c r="I531" s="20" t="s">
        <v>6794</v>
      </c>
      <c r="J531" s="21"/>
      <c r="K531" s="21"/>
    </row>
    <row r="532" spans="1:11" x14ac:dyDescent="0.25">
      <c r="A532" s="192">
        <v>41979</v>
      </c>
      <c r="B532" s="254">
        <v>5400</v>
      </c>
      <c r="C532" s="322" t="s">
        <v>6789</v>
      </c>
      <c r="D532" s="308" t="s">
        <v>110</v>
      </c>
      <c r="E532" s="309">
        <v>44135.199999999997</v>
      </c>
      <c r="F532" s="256">
        <v>41989</v>
      </c>
      <c r="G532" s="229">
        <v>44135.199999999997</v>
      </c>
      <c r="H532" s="217">
        <f t="shared" si="9"/>
        <v>0</v>
      </c>
      <c r="I532" s="20" t="s">
        <v>6794</v>
      </c>
      <c r="J532" s="21"/>
      <c r="K532" s="21"/>
    </row>
    <row r="533" spans="1:11" x14ac:dyDescent="0.25">
      <c r="A533" s="192">
        <v>41979</v>
      </c>
      <c r="B533" s="254">
        <v>5401</v>
      </c>
      <c r="C533" s="322" t="s">
        <v>6789</v>
      </c>
      <c r="D533" s="308" t="s">
        <v>2369</v>
      </c>
      <c r="E533" s="309">
        <v>834.25</v>
      </c>
      <c r="F533" s="256">
        <v>41979</v>
      </c>
      <c r="G533" s="229">
        <v>834.255</v>
      </c>
      <c r="H533" s="217">
        <f t="shared" si="9"/>
        <v>-4.9999999999954525E-3</v>
      </c>
      <c r="I533" s="20" t="s">
        <v>4992</v>
      </c>
      <c r="J533" s="21"/>
      <c r="K533" s="21"/>
    </row>
    <row r="534" spans="1:11" x14ac:dyDescent="0.25">
      <c r="A534" s="192">
        <v>41979</v>
      </c>
      <c r="B534" s="254">
        <v>5402</v>
      </c>
      <c r="C534" s="322" t="s">
        <v>6789</v>
      </c>
      <c r="D534" s="308" t="s">
        <v>2382</v>
      </c>
      <c r="E534" s="309">
        <v>8906</v>
      </c>
      <c r="F534" s="256">
        <v>41983</v>
      </c>
      <c r="G534" s="229">
        <v>8906</v>
      </c>
      <c r="H534" s="217">
        <f t="shared" si="9"/>
        <v>0</v>
      </c>
      <c r="I534" s="20" t="s">
        <v>6794</v>
      </c>
      <c r="J534" s="21"/>
      <c r="K534" s="21"/>
    </row>
    <row r="535" spans="1:11" x14ac:dyDescent="0.25">
      <c r="A535" s="192">
        <v>41979</v>
      </c>
      <c r="B535" s="254">
        <v>5403</v>
      </c>
      <c r="C535" s="322" t="s">
        <v>6789</v>
      </c>
      <c r="D535" s="308" t="s">
        <v>4585</v>
      </c>
      <c r="E535" s="309">
        <v>15407.2</v>
      </c>
      <c r="F535" s="256">
        <v>41980</v>
      </c>
      <c r="G535" s="229">
        <v>15407.2</v>
      </c>
      <c r="H535" s="217">
        <f t="shared" si="9"/>
        <v>0</v>
      </c>
      <c r="I535" s="20" t="s">
        <v>6794</v>
      </c>
      <c r="J535" s="21"/>
      <c r="K535" s="21"/>
    </row>
    <row r="536" spans="1:11" x14ac:dyDescent="0.25">
      <c r="A536" s="192">
        <v>41979</v>
      </c>
      <c r="B536" s="254">
        <v>5404</v>
      </c>
      <c r="C536" s="322" t="s">
        <v>6789</v>
      </c>
      <c r="D536" s="308" t="s">
        <v>253</v>
      </c>
      <c r="E536" s="309">
        <v>2991.6</v>
      </c>
      <c r="F536" s="256">
        <v>41979</v>
      </c>
      <c r="G536" s="229">
        <v>2991.6</v>
      </c>
      <c r="H536" s="217">
        <f t="shared" si="9"/>
        <v>0</v>
      </c>
      <c r="I536" s="20" t="s">
        <v>6794</v>
      </c>
      <c r="J536" s="21"/>
      <c r="K536" s="21"/>
    </row>
    <row r="537" spans="1:11" x14ac:dyDescent="0.25">
      <c r="A537" s="192">
        <v>41979</v>
      </c>
      <c r="B537" s="254">
        <v>5405</v>
      </c>
      <c r="C537" s="322" t="s">
        <v>6789</v>
      </c>
      <c r="D537" s="308" t="s">
        <v>6834</v>
      </c>
      <c r="E537" s="309">
        <v>2274.8000000000002</v>
      </c>
      <c r="F537" s="256">
        <v>41979</v>
      </c>
      <c r="G537" s="229">
        <v>2274.8000000000002</v>
      </c>
      <c r="H537" s="217">
        <f t="shared" si="9"/>
        <v>0</v>
      </c>
      <c r="I537" s="20" t="s">
        <v>6794</v>
      </c>
      <c r="J537" s="21"/>
      <c r="K537" s="21"/>
    </row>
    <row r="538" spans="1:11" x14ac:dyDescent="0.25">
      <c r="A538" s="192">
        <v>41979</v>
      </c>
      <c r="B538" s="254">
        <v>5406</v>
      </c>
      <c r="C538" s="322" t="s">
        <v>6789</v>
      </c>
      <c r="D538" s="308" t="s">
        <v>6790</v>
      </c>
      <c r="E538" s="309">
        <v>12286.2</v>
      </c>
      <c r="F538" s="256">
        <v>41979</v>
      </c>
      <c r="G538" s="229">
        <v>12286.2</v>
      </c>
      <c r="H538" s="217">
        <f t="shared" si="9"/>
        <v>0</v>
      </c>
      <c r="I538" s="20" t="s">
        <v>6794</v>
      </c>
      <c r="J538" s="21"/>
      <c r="K538" s="21"/>
    </row>
    <row r="539" spans="1:11" x14ac:dyDescent="0.25">
      <c r="A539" s="192">
        <v>41979</v>
      </c>
      <c r="B539" s="254">
        <v>5407</v>
      </c>
      <c r="C539" s="322" t="s">
        <v>6789</v>
      </c>
      <c r="D539" s="308" t="s">
        <v>763</v>
      </c>
      <c r="E539" s="309">
        <v>4776</v>
      </c>
      <c r="F539" s="256">
        <v>41979</v>
      </c>
      <c r="G539" s="229">
        <v>4776</v>
      </c>
      <c r="H539" s="217">
        <f t="shared" si="9"/>
        <v>0</v>
      </c>
      <c r="I539" s="20" t="s">
        <v>5000</v>
      </c>
      <c r="J539" s="21"/>
      <c r="K539" s="21"/>
    </row>
    <row r="540" spans="1:11" x14ac:dyDescent="0.25">
      <c r="A540" s="192">
        <v>41979</v>
      </c>
      <c r="B540" s="254">
        <v>5408</v>
      </c>
      <c r="C540" s="322" t="s">
        <v>6789</v>
      </c>
      <c r="D540" s="308" t="s">
        <v>3477</v>
      </c>
      <c r="E540" s="309">
        <v>77984.75</v>
      </c>
      <c r="F540" s="256">
        <v>41979</v>
      </c>
      <c r="G540" s="229">
        <v>77984.75</v>
      </c>
      <c r="H540" s="217">
        <f t="shared" si="9"/>
        <v>0</v>
      </c>
      <c r="I540" s="20" t="s">
        <v>6049</v>
      </c>
      <c r="J540" s="21"/>
      <c r="K540" s="21"/>
    </row>
    <row r="541" spans="1:11" x14ac:dyDescent="0.25">
      <c r="A541" s="192">
        <v>41979</v>
      </c>
      <c r="B541" s="254">
        <v>5409</v>
      </c>
      <c r="C541" s="322" t="s">
        <v>6789</v>
      </c>
      <c r="D541" s="308" t="s">
        <v>2578</v>
      </c>
      <c r="E541" s="309">
        <v>5346.6</v>
      </c>
      <c r="F541" s="256">
        <v>41979</v>
      </c>
      <c r="G541" s="229">
        <v>5346.6</v>
      </c>
      <c r="H541" s="217">
        <f t="shared" si="9"/>
        <v>0</v>
      </c>
      <c r="I541" s="20" t="s">
        <v>5000</v>
      </c>
      <c r="J541" s="21"/>
      <c r="K541" s="21"/>
    </row>
    <row r="542" spans="1:11" x14ac:dyDescent="0.25">
      <c r="A542" s="192">
        <v>41979</v>
      </c>
      <c r="B542" s="254">
        <v>5410</v>
      </c>
      <c r="C542" s="322" t="s">
        <v>6789</v>
      </c>
      <c r="D542" s="308" t="s">
        <v>2540</v>
      </c>
      <c r="E542" s="309">
        <v>8559</v>
      </c>
      <c r="F542" s="256">
        <v>41979</v>
      </c>
      <c r="G542" s="229">
        <v>8559</v>
      </c>
      <c r="H542" s="217">
        <f t="shared" si="9"/>
        <v>0</v>
      </c>
      <c r="I542" s="20" t="s">
        <v>5251</v>
      </c>
      <c r="J542" s="21"/>
      <c r="K542" s="21"/>
    </row>
    <row r="543" spans="1:11" x14ac:dyDescent="0.25">
      <c r="A543" s="192">
        <v>41979</v>
      </c>
      <c r="B543" s="254">
        <v>5411</v>
      </c>
      <c r="C543" s="322" t="s">
        <v>6789</v>
      </c>
      <c r="D543" s="308" t="s">
        <v>62</v>
      </c>
      <c r="E543" s="309">
        <v>27121.200000000001</v>
      </c>
      <c r="F543" s="256">
        <v>41980</v>
      </c>
      <c r="G543" s="229">
        <v>27121.200000000001</v>
      </c>
      <c r="H543" s="217">
        <f t="shared" si="9"/>
        <v>0</v>
      </c>
      <c r="I543" s="20" t="s">
        <v>4992</v>
      </c>
      <c r="J543" s="21"/>
      <c r="K543" s="21"/>
    </row>
    <row r="544" spans="1:11" x14ac:dyDescent="0.25">
      <c r="A544" s="192">
        <v>41979</v>
      </c>
      <c r="B544" s="254">
        <v>5412</v>
      </c>
      <c r="C544" s="322" t="s">
        <v>6789</v>
      </c>
      <c r="D544" s="308" t="s">
        <v>6616</v>
      </c>
      <c r="E544" s="309">
        <v>2100</v>
      </c>
      <c r="F544" s="579">
        <v>41984</v>
      </c>
      <c r="G544" s="229">
        <v>2100</v>
      </c>
      <c r="H544" s="217">
        <f t="shared" si="9"/>
        <v>0</v>
      </c>
      <c r="I544" s="20" t="s">
        <v>5000</v>
      </c>
      <c r="J544" s="21"/>
      <c r="K544" s="21"/>
    </row>
    <row r="545" spans="1:11" x14ac:dyDescent="0.25">
      <c r="A545" s="192">
        <v>41979</v>
      </c>
      <c r="B545" s="254">
        <v>5413</v>
      </c>
      <c r="C545" s="322" t="s">
        <v>6789</v>
      </c>
      <c r="D545" s="308" t="s">
        <v>6196</v>
      </c>
      <c r="E545" s="309">
        <v>2100</v>
      </c>
      <c r="F545" s="256">
        <v>41984</v>
      </c>
      <c r="G545" s="229">
        <v>2100</v>
      </c>
      <c r="H545" s="217">
        <f t="shared" si="9"/>
        <v>0</v>
      </c>
      <c r="I545" s="20" t="s">
        <v>6814</v>
      </c>
      <c r="J545" s="21"/>
      <c r="K545" s="21"/>
    </row>
    <row r="546" spans="1:11" x14ac:dyDescent="0.25">
      <c r="A546" s="192">
        <v>41979</v>
      </c>
      <c r="B546" s="254">
        <v>5414</v>
      </c>
      <c r="C546" s="322" t="s">
        <v>6789</v>
      </c>
      <c r="D546" s="308" t="s">
        <v>287</v>
      </c>
      <c r="E546" s="309">
        <v>4692</v>
      </c>
      <c r="F546" s="256">
        <v>41979</v>
      </c>
      <c r="G546" s="229">
        <v>4692</v>
      </c>
      <c r="H546" s="217">
        <f t="shared" si="9"/>
        <v>0</v>
      </c>
      <c r="I546" s="20" t="s">
        <v>5251</v>
      </c>
      <c r="J546" s="21"/>
      <c r="K546" s="21"/>
    </row>
    <row r="547" spans="1:11" x14ac:dyDescent="0.25">
      <c r="A547" s="192">
        <v>41979</v>
      </c>
      <c r="B547" s="254">
        <v>5415</v>
      </c>
      <c r="C547" s="322" t="s">
        <v>6789</v>
      </c>
      <c r="D547" s="308" t="s">
        <v>4652</v>
      </c>
      <c r="E547" s="309">
        <v>4288.5</v>
      </c>
      <c r="F547" s="256">
        <v>41979</v>
      </c>
      <c r="G547" s="229">
        <v>4288.5</v>
      </c>
      <c r="H547" s="217">
        <f t="shared" si="9"/>
        <v>0</v>
      </c>
      <c r="I547" s="20" t="s">
        <v>5251</v>
      </c>
      <c r="J547" s="21"/>
      <c r="K547" s="21"/>
    </row>
    <row r="548" spans="1:11" x14ac:dyDescent="0.25">
      <c r="A548" s="192">
        <v>41979</v>
      </c>
      <c r="B548" s="254">
        <v>5416</v>
      </c>
      <c r="C548" s="322" t="s">
        <v>6789</v>
      </c>
      <c r="D548" s="308" t="s">
        <v>11</v>
      </c>
      <c r="E548" s="309">
        <v>2844</v>
      </c>
      <c r="F548" s="256">
        <v>41989</v>
      </c>
      <c r="G548" s="229">
        <v>2844</v>
      </c>
      <c r="H548" s="217">
        <f t="shared" si="9"/>
        <v>0</v>
      </c>
      <c r="I548" s="20" t="s">
        <v>6814</v>
      </c>
      <c r="J548" s="21"/>
      <c r="K548" s="21"/>
    </row>
    <row r="549" spans="1:11" x14ac:dyDescent="0.25">
      <c r="A549" s="192">
        <v>41979</v>
      </c>
      <c r="B549" s="254">
        <v>5417</v>
      </c>
      <c r="C549" s="322" t="s">
        <v>6789</v>
      </c>
      <c r="D549" s="308" t="s">
        <v>2944</v>
      </c>
      <c r="E549" s="309">
        <v>31909.05</v>
      </c>
      <c r="F549" s="256">
        <v>41980</v>
      </c>
      <c r="G549" s="229">
        <v>31909.05</v>
      </c>
      <c r="H549" s="217">
        <f t="shared" si="9"/>
        <v>0</v>
      </c>
      <c r="I549" s="20" t="s">
        <v>6814</v>
      </c>
      <c r="J549" s="21"/>
      <c r="K549" s="21"/>
    </row>
    <row r="550" spans="1:11" x14ac:dyDescent="0.25">
      <c r="A550" s="192">
        <v>41979</v>
      </c>
      <c r="B550" s="254">
        <v>5418</v>
      </c>
      <c r="C550" s="322" t="s">
        <v>6789</v>
      </c>
      <c r="D550" s="308" t="s">
        <v>338</v>
      </c>
      <c r="E550" s="309">
        <v>286</v>
      </c>
      <c r="F550" s="256">
        <v>41979</v>
      </c>
      <c r="G550" s="229">
        <v>286</v>
      </c>
      <c r="H550" s="217">
        <f t="shared" si="9"/>
        <v>0</v>
      </c>
      <c r="I550" s="20" t="s">
        <v>5251</v>
      </c>
      <c r="J550" s="21"/>
      <c r="K550" s="21"/>
    </row>
    <row r="551" spans="1:11" x14ac:dyDescent="0.25">
      <c r="A551" s="192">
        <v>41979</v>
      </c>
      <c r="B551" s="254">
        <v>5419</v>
      </c>
      <c r="C551" s="322" t="s">
        <v>6789</v>
      </c>
      <c r="D551" s="308" t="s">
        <v>22</v>
      </c>
      <c r="E551" s="309">
        <v>1627.2</v>
      </c>
      <c r="F551" s="256">
        <v>41979</v>
      </c>
      <c r="G551" s="229">
        <v>1627.2</v>
      </c>
      <c r="H551" s="217">
        <f t="shared" si="9"/>
        <v>0</v>
      </c>
      <c r="I551" s="20" t="s">
        <v>4992</v>
      </c>
      <c r="J551" s="21"/>
      <c r="K551" s="21"/>
    </row>
    <row r="552" spans="1:11" x14ac:dyDescent="0.25">
      <c r="A552" s="192">
        <v>41979</v>
      </c>
      <c r="B552" s="254">
        <v>5420</v>
      </c>
      <c r="C552" s="322" t="s">
        <v>6789</v>
      </c>
      <c r="D552" s="308" t="s">
        <v>316</v>
      </c>
      <c r="E552" s="309">
        <v>330</v>
      </c>
      <c r="F552" s="256">
        <v>41979</v>
      </c>
      <c r="G552" s="229">
        <v>330</v>
      </c>
      <c r="H552" s="217">
        <f t="shared" si="9"/>
        <v>0</v>
      </c>
      <c r="I552" s="20" t="s">
        <v>5251</v>
      </c>
      <c r="J552" s="21"/>
      <c r="K552" s="21"/>
    </row>
    <row r="553" spans="1:11" x14ac:dyDescent="0.25">
      <c r="A553" s="192">
        <v>41979</v>
      </c>
      <c r="B553" s="254">
        <v>5421</v>
      </c>
      <c r="C553" s="322" t="s">
        <v>6789</v>
      </c>
      <c r="D553" s="308" t="s">
        <v>5004</v>
      </c>
      <c r="E553" s="309">
        <v>10855.8</v>
      </c>
      <c r="F553" s="256">
        <v>41980</v>
      </c>
      <c r="G553" s="229">
        <v>10855.8</v>
      </c>
      <c r="H553" s="217">
        <f t="shared" si="9"/>
        <v>0</v>
      </c>
      <c r="I553" s="20" t="s">
        <v>6814</v>
      </c>
      <c r="J553" s="21"/>
      <c r="K553" s="21"/>
    </row>
    <row r="554" spans="1:11" x14ac:dyDescent="0.25">
      <c r="A554" s="192">
        <v>41979</v>
      </c>
      <c r="B554" s="254">
        <v>5422</v>
      </c>
      <c r="C554" s="322" t="s">
        <v>6789</v>
      </c>
      <c r="D554" s="308" t="s">
        <v>29</v>
      </c>
      <c r="E554" s="309">
        <v>11531.2</v>
      </c>
      <c r="F554" s="256">
        <v>41979</v>
      </c>
      <c r="G554" s="229">
        <v>11531.2</v>
      </c>
      <c r="H554" s="217">
        <f t="shared" si="9"/>
        <v>0</v>
      </c>
      <c r="I554" s="20" t="s">
        <v>5251</v>
      </c>
      <c r="J554" s="21"/>
      <c r="K554" s="21"/>
    </row>
    <row r="555" spans="1:11" x14ac:dyDescent="0.25">
      <c r="A555" s="192">
        <v>41979</v>
      </c>
      <c r="B555" s="254">
        <v>5423</v>
      </c>
      <c r="C555" s="322" t="s">
        <v>6789</v>
      </c>
      <c r="D555" s="308" t="s">
        <v>98</v>
      </c>
      <c r="E555" s="309">
        <v>10776</v>
      </c>
      <c r="F555" s="256">
        <v>41980</v>
      </c>
      <c r="G555" s="229">
        <v>10776</v>
      </c>
      <c r="H555" s="217">
        <f t="shared" si="9"/>
        <v>0</v>
      </c>
      <c r="I555" s="20" t="s">
        <v>6814</v>
      </c>
      <c r="J555" s="21"/>
      <c r="K555" s="21"/>
    </row>
    <row r="556" spans="1:11" x14ac:dyDescent="0.25">
      <c r="A556" s="192">
        <v>41979</v>
      </c>
      <c r="B556" s="254">
        <v>5424</v>
      </c>
      <c r="C556" s="322" t="s">
        <v>6789</v>
      </c>
      <c r="D556" s="308" t="s">
        <v>4589</v>
      </c>
      <c r="E556" s="309">
        <v>363.1</v>
      </c>
      <c r="F556" s="256">
        <v>41979</v>
      </c>
      <c r="G556" s="229">
        <v>363.1</v>
      </c>
      <c r="H556" s="217">
        <f t="shared" si="9"/>
        <v>0</v>
      </c>
      <c r="I556" s="20" t="s">
        <v>4992</v>
      </c>
      <c r="J556" s="21"/>
      <c r="K556" s="21"/>
    </row>
    <row r="557" spans="1:11" x14ac:dyDescent="0.25">
      <c r="A557" s="192">
        <v>41979</v>
      </c>
      <c r="B557" s="254">
        <v>5425</v>
      </c>
      <c r="C557" s="322" t="s">
        <v>6789</v>
      </c>
      <c r="D557" s="308" t="s">
        <v>180</v>
      </c>
      <c r="E557" s="309">
        <v>9998.4</v>
      </c>
      <c r="F557" s="256">
        <v>41980</v>
      </c>
      <c r="G557" s="229">
        <v>9998.4</v>
      </c>
      <c r="H557" s="217">
        <f t="shared" si="9"/>
        <v>0</v>
      </c>
      <c r="I557" s="20" t="s">
        <v>6814</v>
      </c>
      <c r="J557" s="21"/>
      <c r="K557" s="21"/>
    </row>
    <row r="558" spans="1:11" x14ac:dyDescent="0.25">
      <c r="A558" s="192">
        <v>41979</v>
      </c>
      <c r="B558" s="254">
        <v>5426</v>
      </c>
      <c r="C558" s="322" t="s">
        <v>6789</v>
      </c>
      <c r="D558" s="308" t="s">
        <v>5004</v>
      </c>
      <c r="E558" s="309">
        <v>1274</v>
      </c>
      <c r="F558" s="256">
        <v>41980</v>
      </c>
      <c r="G558" s="229">
        <v>1274</v>
      </c>
      <c r="H558" s="217">
        <f t="shared" si="9"/>
        <v>0</v>
      </c>
      <c r="I558" s="20" t="s">
        <v>6814</v>
      </c>
      <c r="J558" s="21"/>
      <c r="K558" s="21"/>
    </row>
    <row r="559" spans="1:11" x14ac:dyDescent="0.25">
      <c r="A559" s="192">
        <v>41979</v>
      </c>
      <c r="B559" s="254">
        <v>5427</v>
      </c>
      <c r="C559" s="322" t="s">
        <v>6789</v>
      </c>
      <c r="D559" s="308" t="s">
        <v>758</v>
      </c>
      <c r="E559" s="309">
        <v>1577.8</v>
      </c>
      <c r="F559" s="256">
        <v>41979</v>
      </c>
      <c r="G559" s="229">
        <v>1577.8</v>
      </c>
      <c r="H559" s="217">
        <f t="shared" si="9"/>
        <v>0</v>
      </c>
      <c r="I559" s="20" t="s">
        <v>5251</v>
      </c>
      <c r="J559" s="21"/>
      <c r="K559" s="21"/>
    </row>
    <row r="560" spans="1:11" x14ac:dyDescent="0.25">
      <c r="A560" s="192">
        <v>41979</v>
      </c>
      <c r="B560" s="254">
        <v>5428</v>
      </c>
      <c r="C560" s="322" t="s">
        <v>6789</v>
      </c>
      <c r="D560" s="308" t="s">
        <v>47</v>
      </c>
      <c r="E560" s="309">
        <v>2745.6</v>
      </c>
      <c r="F560" s="256">
        <v>41979</v>
      </c>
      <c r="G560" s="229">
        <v>2745.6</v>
      </c>
      <c r="H560" s="217">
        <f t="shared" si="9"/>
        <v>0</v>
      </c>
      <c r="I560" s="20" t="s">
        <v>5251</v>
      </c>
      <c r="J560" s="21"/>
      <c r="K560" s="21"/>
    </row>
    <row r="561" spans="1:11" x14ac:dyDescent="0.25">
      <c r="A561" s="192">
        <v>41979</v>
      </c>
      <c r="B561" s="254">
        <v>5429</v>
      </c>
      <c r="C561" s="322" t="s">
        <v>6789</v>
      </c>
      <c r="D561" s="308" t="s">
        <v>6835</v>
      </c>
      <c r="E561" s="309">
        <v>1764.8</v>
      </c>
      <c r="F561" s="256">
        <v>41979</v>
      </c>
      <c r="G561" s="229">
        <v>1764.8</v>
      </c>
      <c r="H561" s="217">
        <f t="shared" si="9"/>
        <v>0</v>
      </c>
      <c r="I561" s="20" t="s">
        <v>4992</v>
      </c>
      <c r="J561" s="21"/>
      <c r="K561" s="21"/>
    </row>
    <row r="562" spans="1:11" x14ac:dyDescent="0.25">
      <c r="A562" s="192">
        <v>41979</v>
      </c>
      <c r="B562" s="254">
        <v>5430</v>
      </c>
      <c r="C562" s="322" t="s">
        <v>6789</v>
      </c>
      <c r="D562" s="308" t="s">
        <v>4722</v>
      </c>
      <c r="E562" s="309">
        <v>2435.5</v>
      </c>
      <c r="F562" s="256">
        <v>41979</v>
      </c>
      <c r="G562" s="229">
        <v>2435.5</v>
      </c>
      <c r="H562" s="217">
        <f t="shared" si="9"/>
        <v>0</v>
      </c>
      <c r="I562" s="20" t="s">
        <v>4992</v>
      </c>
    </row>
    <row r="563" spans="1:11" x14ac:dyDescent="0.25">
      <c r="A563" s="192">
        <v>41979</v>
      </c>
      <c r="B563" s="254">
        <v>5431</v>
      </c>
      <c r="C563" s="322" t="s">
        <v>6789</v>
      </c>
      <c r="D563" s="308" t="s">
        <v>6824</v>
      </c>
      <c r="E563" s="309">
        <v>420</v>
      </c>
      <c r="F563" s="256">
        <v>41979</v>
      </c>
      <c r="G563" s="229">
        <v>420</v>
      </c>
      <c r="H563" s="217">
        <f t="shared" si="9"/>
        <v>0</v>
      </c>
      <c r="I563" s="20" t="s">
        <v>5251</v>
      </c>
    </row>
    <row r="564" spans="1:11" x14ac:dyDescent="0.25">
      <c r="A564" s="192">
        <v>41979</v>
      </c>
      <c r="B564" s="254">
        <v>5432</v>
      </c>
      <c r="C564" s="322" t="s">
        <v>6789</v>
      </c>
      <c r="D564" s="308" t="s">
        <v>55</v>
      </c>
      <c r="E564" s="309">
        <v>969.6</v>
      </c>
      <c r="F564" s="256">
        <v>41979</v>
      </c>
      <c r="G564" s="229">
        <v>969.6</v>
      </c>
      <c r="H564" s="217">
        <f t="shared" si="9"/>
        <v>0</v>
      </c>
      <c r="I564" s="20" t="s">
        <v>4992</v>
      </c>
    </row>
    <row r="565" spans="1:11" x14ac:dyDescent="0.25">
      <c r="A565" s="192">
        <v>41979</v>
      </c>
      <c r="B565" s="254">
        <v>5433</v>
      </c>
      <c r="C565" s="322" t="s">
        <v>6789</v>
      </c>
      <c r="D565" s="308" t="s">
        <v>6746</v>
      </c>
      <c r="E565" s="309">
        <v>294.8</v>
      </c>
      <c r="F565" s="256">
        <v>41979</v>
      </c>
      <c r="G565" s="229">
        <v>294.8</v>
      </c>
      <c r="H565" s="217">
        <f t="shared" si="9"/>
        <v>0</v>
      </c>
      <c r="I565" s="20" t="s">
        <v>4992</v>
      </c>
    </row>
    <row r="566" spans="1:11" x14ac:dyDescent="0.25">
      <c r="A566" s="192">
        <v>41979</v>
      </c>
      <c r="B566" s="254">
        <v>5434</v>
      </c>
      <c r="C566" s="322" t="s">
        <v>6789</v>
      </c>
      <c r="D566" s="308" t="s">
        <v>1607</v>
      </c>
      <c r="E566" s="309">
        <v>5185.8</v>
      </c>
      <c r="F566" s="256">
        <v>41979</v>
      </c>
      <c r="G566" s="229">
        <v>5185.8</v>
      </c>
      <c r="H566" s="217">
        <f t="shared" si="9"/>
        <v>0</v>
      </c>
      <c r="I566" s="20" t="s">
        <v>4992</v>
      </c>
    </row>
    <row r="567" spans="1:11" x14ac:dyDescent="0.25">
      <c r="A567" s="192">
        <v>41979</v>
      </c>
      <c r="B567" s="254">
        <v>5435</v>
      </c>
      <c r="C567" s="322" t="s">
        <v>6789</v>
      </c>
      <c r="D567" s="308" t="s">
        <v>19</v>
      </c>
      <c r="E567" s="309">
        <v>12400</v>
      </c>
      <c r="F567" s="256">
        <v>41979</v>
      </c>
      <c r="G567" s="229">
        <v>12400</v>
      </c>
      <c r="H567" s="217">
        <f t="shared" si="9"/>
        <v>0</v>
      </c>
      <c r="I567" s="20" t="s">
        <v>4767</v>
      </c>
    </row>
    <row r="568" spans="1:11" x14ac:dyDescent="0.25">
      <c r="A568" s="192">
        <v>41979</v>
      </c>
      <c r="B568" s="254">
        <v>5436</v>
      </c>
      <c r="C568" s="322" t="s">
        <v>6789</v>
      </c>
      <c r="D568" s="308" t="s">
        <v>11</v>
      </c>
      <c r="E568" s="309">
        <v>31891.8</v>
      </c>
      <c r="F568" s="256">
        <v>41989</v>
      </c>
      <c r="G568" s="229">
        <v>31891.8</v>
      </c>
      <c r="H568" s="217">
        <f t="shared" si="9"/>
        <v>0</v>
      </c>
      <c r="I568" s="20" t="s">
        <v>6814</v>
      </c>
    </row>
    <row r="569" spans="1:11" x14ac:dyDescent="0.25">
      <c r="A569" s="192">
        <v>41979</v>
      </c>
      <c r="B569" s="254">
        <v>5437</v>
      </c>
      <c r="C569" s="322" t="s">
        <v>6789</v>
      </c>
      <c r="D569" s="295" t="s">
        <v>6836</v>
      </c>
      <c r="E569" s="296">
        <v>0</v>
      </c>
      <c r="F569" s="256"/>
      <c r="G569" s="229"/>
      <c r="H569" s="217">
        <f t="shared" si="9"/>
        <v>0</v>
      </c>
      <c r="I569" s="20" t="s">
        <v>3076</v>
      </c>
    </row>
    <row r="570" spans="1:11" x14ac:dyDescent="0.25">
      <c r="A570" s="192">
        <v>41979</v>
      </c>
      <c r="B570" s="254">
        <v>5438</v>
      </c>
      <c r="C570" s="322" t="s">
        <v>6789</v>
      </c>
      <c r="D570" s="308" t="s">
        <v>4938</v>
      </c>
      <c r="E570" s="309">
        <v>3595.2</v>
      </c>
      <c r="F570" s="256">
        <v>41983</v>
      </c>
      <c r="G570" s="229">
        <v>3595.2</v>
      </c>
      <c r="H570" s="217">
        <f t="shared" si="9"/>
        <v>0</v>
      </c>
      <c r="I570" s="20" t="s">
        <v>6814</v>
      </c>
    </row>
    <row r="571" spans="1:11" x14ac:dyDescent="0.25">
      <c r="A571" s="192">
        <v>41979</v>
      </c>
      <c r="B571" s="254">
        <v>5439</v>
      </c>
      <c r="C571" s="322" t="s">
        <v>6789</v>
      </c>
      <c r="D571" s="308" t="s">
        <v>4782</v>
      </c>
      <c r="E571" s="309">
        <v>213.1</v>
      </c>
      <c r="F571" s="256">
        <v>41979</v>
      </c>
      <c r="G571" s="229">
        <v>213.1</v>
      </c>
      <c r="H571" s="217">
        <f t="shared" si="9"/>
        <v>0</v>
      </c>
      <c r="I571" s="20" t="s">
        <v>4992</v>
      </c>
    </row>
    <row r="572" spans="1:11" x14ac:dyDescent="0.25">
      <c r="A572" s="192">
        <v>41979</v>
      </c>
      <c r="B572" s="254">
        <v>5440</v>
      </c>
      <c r="C572" s="322" t="s">
        <v>6789</v>
      </c>
      <c r="D572" s="308" t="s">
        <v>494</v>
      </c>
      <c r="E572" s="309">
        <v>18273.400000000001</v>
      </c>
      <c r="F572" s="256">
        <v>41986</v>
      </c>
      <c r="G572" s="229">
        <v>18273.400000000001</v>
      </c>
      <c r="H572" s="217">
        <f t="shared" si="9"/>
        <v>0</v>
      </c>
      <c r="I572" s="20" t="s">
        <v>6832</v>
      </c>
    </row>
    <row r="573" spans="1:11" x14ac:dyDescent="0.25">
      <c r="A573" s="192">
        <v>41979</v>
      </c>
      <c r="B573" s="254">
        <v>5441</v>
      </c>
      <c r="C573" s="322" t="s">
        <v>6789</v>
      </c>
      <c r="D573" s="308" t="s">
        <v>28</v>
      </c>
      <c r="E573" s="309">
        <v>4876.8</v>
      </c>
      <c r="F573" s="256">
        <v>41979</v>
      </c>
      <c r="G573" s="229">
        <v>4876.8</v>
      </c>
      <c r="H573" s="217">
        <f t="shared" si="9"/>
        <v>0</v>
      </c>
      <c r="I573" s="20" t="s">
        <v>4992</v>
      </c>
      <c r="K573" s="33"/>
    </row>
    <row r="574" spans="1:11" x14ac:dyDescent="0.25">
      <c r="A574" s="192">
        <v>41979</v>
      </c>
      <c r="B574" s="254">
        <v>5442</v>
      </c>
      <c r="C574" s="322" t="s">
        <v>6789</v>
      </c>
      <c r="D574" s="308" t="s">
        <v>6817</v>
      </c>
      <c r="E574" s="309">
        <v>1166</v>
      </c>
      <c r="F574" s="256">
        <v>41979</v>
      </c>
      <c r="G574" s="229">
        <v>1166</v>
      </c>
      <c r="H574" s="217">
        <f t="shared" si="9"/>
        <v>0</v>
      </c>
      <c r="I574" s="20" t="s">
        <v>4992</v>
      </c>
    </row>
    <row r="575" spans="1:11" x14ac:dyDescent="0.25">
      <c r="A575" s="192">
        <v>41979</v>
      </c>
      <c r="B575" s="254">
        <v>5443</v>
      </c>
      <c r="C575" s="322" t="s">
        <v>6789</v>
      </c>
      <c r="D575" s="308" t="s">
        <v>4826</v>
      </c>
      <c r="E575" s="309">
        <v>1087.2</v>
      </c>
      <c r="F575" s="421" t="s">
        <v>6837</v>
      </c>
      <c r="G575" s="229">
        <v>1087.2</v>
      </c>
      <c r="H575" s="217">
        <f t="shared" si="9"/>
        <v>0</v>
      </c>
      <c r="I575" s="20" t="s">
        <v>4992</v>
      </c>
    </row>
    <row r="576" spans="1:11" x14ac:dyDescent="0.25">
      <c r="A576" s="192">
        <v>41979</v>
      </c>
      <c r="B576" s="254">
        <v>5444</v>
      </c>
      <c r="C576" s="322" t="s">
        <v>6789</v>
      </c>
      <c r="D576" s="308" t="s">
        <v>790</v>
      </c>
      <c r="E576" s="309">
        <v>1496</v>
      </c>
      <c r="F576" s="256">
        <v>41979</v>
      </c>
      <c r="G576" s="229">
        <v>1496</v>
      </c>
      <c r="H576" s="217">
        <f t="shared" si="9"/>
        <v>0</v>
      </c>
      <c r="I576" s="20" t="s">
        <v>4992</v>
      </c>
    </row>
    <row r="577" spans="1:11" x14ac:dyDescent="0.25">
      <c r="A577" s="192">
        <v>41979</v>
      </c>
      <c r="B577" s="254">
        <v>5445</v>
      </c>
      <c r="C577" s="322" t="s">
        <v>6789</v>
      </c>
      <c r="D577" s="308" t="s">
        <v>115</v>
      </c>
      <c r="E577" s="309">
        <v>196</v>
      </c>
      <c r="F577" s="256">
        <v>41979</v>
      </c>
      <c r="G577" s="229">
        <v>196</v>
      </c>
      <c r="H577" s="217">
        <f t="shared" si="9"/>
        <v>0</v>
      </c>
      <c r="I577" s="20" t="s">
        <v>4992</v>
      </c>
    </row>
    <row r="578" spans="1:11" x14ac:dyDescent="0.25">
      <c r="A578" s="192">
        <v>41979</v>
      </c>
      <c r="B578" s="254">
        <v>5446</v>
      </c>
      <c r="C578" s="322" t="s">
        <v>6789</v>
      </c>
      <c r="D578" s="308" t="s">
        <v>6790</v>
      </c>
      <c r="E578" s="309">
        <v>8813.6</v>
      </c>
      <c r="F578" s="256">
        <v>41979</v>
      </c>
      <c r="G578" s="229">
        <v>8813.6</v>
      </c>
      <c r="H578" s="217">
        <f t="shared" si="9"/>
        <v>0</v>
      </c>
      <c r="I578" s="20" t="s">
        <v>4992</v>
      </c>
      <c r="J578" s="21"/>
      <c r="K578" s="21"/>
    </row>
    <row r="579" spans="1:11" x14ac:dyDescent="0.25">
      <c r="A579" s="192">
        <v>41979</v>
      </c>
      <c r="B579" s="254">
        <v>5447</v>
      </c>
      <c r="C579" s="322" t="s">
        <v>6789</v>
      </c>
      <c r="D579" s="308" t="s">
        <v>51</v>
      </c>
      <c r="E579" s="309">
        <v>2345.6</v>
      </c>
      <c r="F579" s="256">
        <v>41979</v>
      </c>
      <c r="G579" s="229">
        <v>2345.6</v>
      </c>
      <c r="H579" s="217">
        <f t="shared" si="9"/>
        <v>0</v>
      </c>
      <c r="I579" s="20" t="s">
        <v>4992</v>
      </c>
      <c r="J579" s="21"/>
      <c r="K579" s="21"/>
    </row>
    <row r="580" spans="1:11" x14ac:dyDescent="0.25">
      <c r="A580" s="192">
        <v>41979</v>
      </c>
      <c r="B580" s="254">
        <v>5448</v>
      </c>
      <c r="C580" s="322" t="s">
        <v>6789</v>
      </c>
      <c r="D580" s="308" t="s">
        <v>6613</v>
      </c>
      <c r="E580" s="309">
        <v>23065.200000000001</v>
      </c>
      <c r="F580" s="256">
        <v>41979</v>
      </c>
      <c r="G580" s="229">
        <v>23065.200000000001</v>
      </c>
      <c r="H580" s="217">
        <f t="shared" si="9"/>
        <v>0</v>
      </c>
      <c r="I580" s="20" t="s">
        <v>4992</v>
      </c>
      <c r="J580" s="21"/>
      <c r="K580" s="21"/>
    </row>
    <row r="581" spans="1:11" x14ac:dyDescent="0.25">
      <c r="A581" s="192">
        <v>41979</v>
      </c>
      <c r="B581" s="254">
        <v>5449</v>
      </c>
      <c r="C581" s="322" t="s">
        <v>6789</v>
      </c>
      <c r="D581" s="308" t="s">
        <v>2481</v>
      </c>
      <c r="E581" s="309">
        <v>23100</v>
      </c>
      <c r="F581" s="256">
        <v>41983</v>
      </c>
      <c r="G581" s="229">
        <v>23100</v>
      </c>
      <c r="H581" s="217">
        <f t="shared" si="9"/>
        <v>0</v>
      </c>
      <c r="I581" s="20" t="s">
        <v>4742</v>
      </c>
      <c r="J581" s="21"/>
      <c r="K581" s="21"/>
    </row>
    <row r="582" spans="1:11" x14ac:dyDescent="0.25">
      <c r="A582" s="192">
        <v>41979</v>
      </c>
      <c r="B582" s="254">
        <v>5450</v>
      </c>
      <c r="C582" s="322" t="s">
        <v>6789</v>
      </c>
      <c r="D582" s="308" t="s">
        <v>129</v>
      </c>
      <c r="E582" s="309">
        <v>1136</v>
      </c>
      <c r="F582" s="256">
        <v>41979</v>
      </c>
      <c r="G582" s="229">
        <v>1136</v>
      </c>
      <c r="H582" s="217">
        <f t="shared" si="9"/>
        <v>0</v>
      </c>
      <c r="I582" s="20" t="s">
        <v>4992</v>
      </c>
      <c r="J582" s="21"/>
      <c r="K582" s="21"/>
    </row>
    <row r="583" spans="1:11" x14ac:dyDescent="0.25">
      <c r="A583" s="192">
        <v>41979</v>
      </c>
      <c r="B583" s="254">
        <v>5451</v>
      </c>
      <c r="C583" s="322" t="s">
        <v>6789</v>
      </c>
      <c r="D583" s="308" t="s">
        <v>501</v>
      </c>
      <c r="E583" s="309">
        <v>3511.2</v>
      </c>
      <c r="F583" s="256">
        <v>41979</v>
      </c>
      <c r="G583" s="229">
        <v>3511.2</v>
      </c>
      <c r="H583" s="217">
        <f t="shared" si="9"/>
        <v>0</v>
      </c>
      <c r="I583" s="20" t="s">
        <v>4992</v>
      </c>
      <c r="J583" s="21"/>
      <c r="K583" s="21"/>
    </row>
    <row r="584" spans="1:11" x14ac:dyDescent="0.25">
      <c r="A584" s="192">
        <v>41979</v>
      </c>
      <c r="B584" s="254">
        <v>5452</v>
      </c>
      <c r="C584" s="322" t="s">
        <v>6789</v>
      </c>
      <c r="D584" s="308" t="s">
        <v>4234</v>
      </c>
      <c r="E584" s="309">
        <v>1537.15</v>
      </c>
      <c r="F584" s="256">
        <v>41979</v>
      </c>
      <c r="G584" s="229">
        <v>1537.15</v>
      </c>
      <c r="H584" s="217">
        <f t="shared" ref="H584:H647" si="10">E584-G584</f>
        <v>0</v>
      </c>
      <c r="I584" s="20" t="s">
        <v>4992</v>
      </c>
      <c r="J584" s="21"/>
      <c r="K584" s="21"/>
    </row>
    <row r="585" spans="1:11" x14ac:dyDescent="0.25">
      <c r="A585" s="192">
        <v>41979</v>
      </c>
      <c r="B585" s="254">
        <v>5453</v>
      </c>
      <c r="C585" s="322" t="s">
        <v>6789</v>
      </c>
      <c r="D585" s="308" t="s">
        <v>4234</v>
      </c>
      <c r="E585" s="309">
        <v>749.05</v>
      </c>
      <c r="F585" s="256">
        <v>41979</v>
      </c>
      <c r="G585" s="229">
        <v>749.05</v>
      </c>
      <c r="H585" s="217">
        <f t="shared" si="10"/>
        <v>0</v>
      </c>
      <c r="I585" s="20" t="s">
        <v>4992</v>
      </c>
      <c r="J585" s="21"/>
      <c r="K585" s="21"/>
    </row>
    <row r="586" spans="1:11" x14ac:dyDescent="0.25">
      <c r="A586" s="192">
        <v>41979</v>
      </c>
      <c r="B586" s="254">
        <v>5454</v>
      </c>
      <c r="C586" s="322" t="s">
        <v>6789</v>
      </c>
      <c r="D586" s="308" t="s">
        <v>136</v>
      </c>
      <c r="E586" s="309">
        <v>3336</v>
      </c>
      <c r="F586" s="256">
        <v>41979</v>
      </c>
      <c r="G586" s="229">
        <v>3336</v>
      </c>
      <c r="H586" s="217">
        <f t="shared" si="10"/>
        <v>0</v>
      </c>
      <c r="I586" s="20" t="s">
        <v>4992</v>
      </c>
      <c r="J586" s="21"/>
      <c r="K586" s="21"/>
    </row>
    <row r="587" spans="1:11" x14ac:dyDescent="0.25">
      <c r="A587" s="192">
        <v>41979</v>
      </c>
      <c r="B587" s="254">
        <v>5455</v>
      </c>
      <c r="C587" s="322" t="s">
        <v>6789</v>
      </c>
      <c r="D587" s="308" t="s">
        <v>142</v>
      </c>
      <c r="E587" s="309">
        <v>2364.1999999999998</v>
      </c>
      <c r="F587" s="256">
        <v>41981</v>
      </c>
      <c r="G587" s="229">
        <v>2364.1999999999998</v>
      </c>
      <c r="H587" s="217">
        <f t="shared" si="10"/>
        <v>0</v>
      </c>
      <c r="I587" s="20" t="s">
        <v>5000</v>
      </c>
      <c r="J587" s="21"/>
      <c r="K587" s="21"/>
    </row>
    <row r="588" spans="1:11" x14ac:dyDescent="0.25">
      <c r="A588" s="192">
        <v>41979</v>
      </c>
      <c r="B588" s="254">
        <v>5456</v>
      </c>
      <c r="C588" s="322" t="s">
        <v>6789</v>
      </c>
      <c r="D588" s="308" t="s">
        <v>80</v>
      </c>
      <c r="E588" s="309">
        <v>2749.5</v>
      </c>
      <c r="F588" s="256">
        <v>41981</v>
      </c>
      <c r="G588" s="229">
        <v>2749.5</v>
      </c>
      <c r="H588" s="217">
        <f t="shared" si="10"/>
        <v>0</v>
      </c>
      <c r="I588" s="20" t="s">
        <v>5000</v>
      </c>
      <c r="J588" s="21"/>
      <c r="K588" s="21"/>
    </row>
    <row r="589" spans="1:11" x14ac:dyDescent="0.25">
      <c r="A589" s="192">
        <v>41979</v>
      </c>
      <c r="B589" s="254">
        <v>5457</v>
      </c>
      <c r="C589" s="322" t="s">
        <v>6789</v>
      </c>
      <c r="D589" s="308" t="s">
        <v>6609</v>
      </c>
      <c r="E589" s="309">
        <v>10506.3</v>
      </c>
      <c r="F589" s="256">
        <v>41981</v>
      </c>
      <c r="G589" s="229">
        <v>10506.3</v>
      </c>
      <c r="H589" s="217">
        <f t="shared" si="10"/>
        <v>0</v>
      </c>
      <c r="I589" s="20" t="s">
        <v>5000</v>
      </c>
      <c r="J589" s="21"/>
      <c r="K589" s="21"/>
    </row>
    <row r="590" spans="1:11" x14ac:dyDescent="0.25">
      <c r="A590" s="192">
        <v>41979</v>
      </c>
      <c r="B590" s="254">
        <v>5458</v>
      </c>
      <c r="C590" s="322" t="s">
        <v>6789</v>
      </c>
      <c r="D590" s="308" t="s">
        <v>523</v>
      </c>
      <c r="E590" s="309">
        <v>6732.6</v>
      </c>
      <c r="F590" s="256">
        <v>41985</v>
      </c>
      <c r="G590" s="229">
        <v>6732.6</v>
      </c>
      <c r="H590" s="217">
        <f t="shared" si="10"/>
        <v>0</v>
      </c>
      <c r="I590" s="20" t="s">
        <v>4992</v>
      </c>
      <c r="J590" s="21"/>
      <c r="K590" s="21"/>
    </row>
    <row r="591" spans="1:11" x14ac:dyDescent="0.25">
      <c r="A591" s="192">
        <v>41979</v>
      </c>
      <c r="B591" s="254">
        <v>5459</v>
      </c>
      <c r="C591" s="322" t="s">
        <v>6789</v>
      </c>
      <c r="D591" s="308" t="s">
        <v>4612</v>
      </c>
      <c r="E591" s="309">
        <v>27283</v>
      </c>
      <c r="F591" s="256">
        <v>41981</v>
      </c>
      <c r="G591" s="229">
        <v>27283</v>
      </c>
      <c r="H591" s="217">
        <f t="shared" si="10"/>
        <v>0</v>
      </c>
      <c r="I591" s="20" t="s">
        <v>5000</v>
      </c>
      <c r="J591" s="21"/>
      <c r="K591" s="21"/>
    </row>
    <row r="592" spans="1:11" x14ac:dyDescent="0.25">
      <c r="A592" s="192">
        <v>41979</v>
      </c>
      <c r="B592" s="254">
        <v>5460</v>
      </c>
      <c r="C592" s="322" t="s">
        <v>6789</v>
      </c>
      <c r="D592" s="308" t="s">
        <v>5816</v>
      </c>
      <c r="E592" s="309">
        <v>1590</v>
      </c>
      <c r="F592" s="256">
        <v>41981</v>
      </c>
      <c r="G592" s="229">
        <v>1590</v>
      </c>
      <c r="H592" s="217">
        <f t="shared" si="10"/>
        <v>0</v>
      </c>
      <c r="I592" s="20" t="s">
        <v>5000</v>
      </c>
      <c r="J592" s="21"/>
      <c r="K592" s="21"/>
    </row>
    <row r="593" spans="1:11" x14ac:dyDescent="0.25">
      <c r="A593" s="192">
        <v>41979</v>
      </c>
      <c r="B593" s="254">
        <v>5461</v>
      </c>
      <c r="C593" s="322" t="s">
        <v>6789</v>
      </c>
      <c r="D593" s="308" t="s">
        <v>4918</v>
      </c>
      <c r="E593" s="309">
        <v>6804</v>
      </c>
      <c r="F593" s="256">
        <v>41982</v>
      </c>
      <c r="G593" s="229">
        <v>6804</v>
      </c>
      <c r="H593" s="217">
        <f t="shared" si="10"/>
        <v>0</v>
      </c>
      <c r="I593" s="20" t="s">
        <v>4992</v>
      </c>
      <c r="J593" s="21"/>
      <c r="K593" s="21"/>
    </row>
    <row r="594" spans="1:11" x14ac:dyDescent="0.25">
      <c r="A594" s="192">
        <v>41979</v>
      </c>
      <c r="B594" s="254">
        <v>5462</v>
      </c>
      <c r="C594" s="322" t="s">
        <v>6789</v>
      </c>
      <c r="D594" s="308" t="s">
        <v>4240</v>
      </c>
      <c r="E594" s="309">
        <v>16587.599999999999</v>
      </c>
      <c r="F594" s="412">
        <v>42008</v>
      </c>
      <c r="G594" s="219">
        <v>16587.599999999999</v>
      </c>
      <c r="H594" s="217">
        <f t="shared" si="10"/>
        <v>0</v>
      </c>
      <c r="I594" s="20" t="s">
        <v>5000</v>
      </c>
    </row>
    <row r="595" spans="1:11" x14ac:dyDescent="0.25">
      <c r="A595" s="192">
        <v>41979</v>
      </c>
      <c r="B595" s="254">
        <v>5463</v>
      </c>
      <c r="C595" s="322" t="s">
        <v>6789</v>
      </c>
      <c r="D595" s="308" t="s">
        <v>4921</v>
      </c>
      <c r="E595" s="309">
        <v>2335.1999999999998</v>
      </c>
      <c r="F595" s="256">
        <v>41979</v>
      </c>
      <c r="G595" s="229">
        <v>2335.1999999999998</v>
      </c>
      <c r="H595" s="217">
        <f t="shared" si="10"/>
        <v>0</v>
      </c>
      <c r="I595" s="20" t="s">
        <v>6832</v>
      </c>
    </row>
    <row r="596" spans="1:11" x14ac:dyDescent="0.25">
      <c r="A596" s="192">
        <v>41979</v>
      </c>
      <c r="B596" s="254">
        <v>5464</v>
      </c>
      <c r="C596" s="322" t="s">
        <v>6789</v>
      </c>
      <c r="D596" s="308" t="s">
        <v>79</v>
      </c>
      <c r="E596" s="309">
        <v>6597</v>
      </c>
      <c r="F596" s="256">
        <v>41983</v>
      </c>
      <c r="G596" s="229">
        <v>6597</v>
      </c>
      <c r="H596" s="217">
        <f t="shared" si="10"/>
        <v>0</v>
      </c>
      <c r="I596" s="20" t="s">
        <v>6049</v>
      </c>
    </row>
    <row r="597" spans="1:11" x14ac:dyDescent="0.25">
      <c r="A597" s="192">
        <v>41979</v>
      </c>
      <c r="B597" s="254">
        <v>5465</v>
      </c>
      <c r="C597" s="322" t="s">
        <v>6789</v>
      </c>
      <c r="D597" s="308" t="s">
        <v>6822</v>
      </c>
      <c r="E597" s="309">
        <v>22300</v>
      </c>
      <c r="F597" s="256">
        <v>41979</v>
      </c>
      <c r="G597" s="229">
        <v>22300</v>
      </c>
      <c r="H597" s="217">
        <f t="shared" si="10"/>
        <v>0</v>
      </c>
      <c r="I597" s="20" t="s">
        <v>6049</v>
      </c>
    </row>
    <row r="598" spans="1:11" x14ac:dyDescent="0.25">
      <c r="A598" s="192">
        <v>41979</v>
      </c>
      <c r="B598" s="254">
        <v>5466</v>
      </c>
      <c r="C598" s="322" t="s">
        <v>6789</v>
      </c>
      <c r="D598" s="308" t="s">
        <v>4764</v>
      </c>
      <c r="E598" s="309">
        <v>13534.4</v>
      </c>
      <c r="F598" s="256">
        <v>41979</v>
      </c>
      <c r="G598" s="229">
        <v>13534.4</v>
      </c>
      <c r="H598" s="217">
        <f t="shared" si="10"/>
        <v>0</v>
      </c>
      <c r="I598" s="20" t="s">
        <v>6793</v>
      </c>
    </row>
    <row r="599" spans="1:11" x14ac:dyDescent="0.25">
      <c r="A599" s="192">
        <v>41979</v>
      </c>
      <c r="B599" s="254">
        <v>5467</v>
      </c>
      <c r="C599" s="322" t="s">
        <v>6789</v>
      </c>
      <c r="D599" s="308" t="s">
        <v>4615</v>
      </c>
      <c r="E599" s="309">
        <v>127.2</v>
      </c>
      <c r="F599" s="256">
        <v>41979</v>
      </c>
      <c r="G599" s="229">
        <v>127.2</v>
      </c>
      <c r="H599" s="217">
        <f t="shared" si="10"/>
        <v>0</v>
      </c>
      <c r="I599" s="20" t="s">
        <v>4992</v>
      </c>
    </row>
    <row r="600" spans="1:11" x14ac:dyDescent="0.25">
      <c r="A600" s="192">
        <v>41979</v>
      </c>
      <c r="B600" s="254">
        <v>5468</v>
      </c>
      <c r="C600" s="322" t="s">
        <v>6789</v>
      </c>
      <c r="D600" s="308" t="s">
        <v>106</v>
      </c>
      <c r="E600" s="309">
        <v>250336</v>
      </c>
      <c r="F600" s="256">
        <v>41987</v>
      </c>
      <c r="G600" s="229">
        <v>250336</v>
      </c>
      <c r="H600" s="217">
        <f t="shared" si="10"/>
        <v>0</v>
      </c>
      <c r="I600" s="20" t="s">
        <v>4992</v>
      </c>
    </row>
    <row r="601" spans="1:11" x14ac:dyDescent="0.25">
      <c r="A601" s="192">
        <v>41979</v>
      </c>
      <c r="B601" s="254">
        <v>5469</v>
      </c>
      <c r="C601" s="322" t="s">
        <v>6789</v>
      </c>
      <c r="D601" s="308" t="s">
        <v>106</v>
      </c>
      <c r="E601" s="309">
        <v>350680</v>
      </c>
      <c r="F601" s="256">
        <v>41987</v>
      </c>
      <c r="G601" s="229">
        <v>350680</v>
      </c>
      <c r="H601" s="217">
        <f t="shared" si="10"/>
        <v>0</v>
      </c>
      <c r="I601" s="20" t="s">
        <v>4992</v>
      </c>
      <c r="K601" s="33"/>
    </row>
    <row r="602" spans="1:11" x14ac:dyDescent="0.25">
      <c r="A602" s="192">
        <v>41979</v>
      </c>
      <c r="B602" s="254">
        <v>5470</v>
      </c>
      <c r="C602" s="322" t="s">
        <v>6789</v>
      </c>
      <c r="D602" s="308" t="s">
        <v>4740</v>
      </c>
      <c r="E602" s="309">
        <v>1120.5</v>
      </c>
      <c r="F602" s="256">
        <v>41979</v>
      </c>
      <c r="G602" s="229">
        <v>1120.5</v>
      </c>
      <c r="H602" s="217">
        <f t="shared" si="10"/>
        <v>0</v>
      </c>
      <c r="I602" s="20" t="s">
        <v>4992</v>
      </c>
    </row>
    <row r="603" spans="1:11" x14ac:dyDescent="0.25">
      <c r="A603" s="192">
        <v>41979</v>
      </c>
      <c r="B603" s="254">
        <v>5471</v>
      </c>
      <c r="C603" s="322" t="s">
        <v>6789</v>
      </c>
      <c r="D603" s="308" t="s">
        <v>6825</v>
      </c>
      <c r="E603" s="309">
        <v>127508.5</v>
      </c>
      <c r="F603" s="256" t="s">
        <v>6838</v>
      </c>
      <c r="G603" s="229">
        <v>127508.5</v>
      </c>
      <c r="H603" s="217">
        <f t="shared" si="10"/>
        <v>0</v>
      </c>
      <c r="I603" s="20" t="s">
        <v>4992</v>
      </c>
    </row>
    <row r="604" spans="1:11" x14ac:dyDescent="0.25">
      <c r="A604" s="192">
        <v>41979</v>
      </c>
      <c r="B604" s="254">
        <v>5472</v>
      </c>
      <c r="C604" s="322" t="s">
        <v>6789</v>
      </c>
      <c r="D604" s="308" t="s">
        <v>6825</v>
      </c>
      <c r="E604" s="309">
        <v>31433.5</v>
      </c>
      <c r="F604" s="256" t="s">
        <v>6838</v>
      </c>
      <c r="G604" s="229">
        <v>31433.5</v>
      </c>
      <c r="H604" s="217">
        <f t="shared" si="10"/>
        <v>0</v>
      </c>
      <c r="I604" s="20" t="s">
        <v>4992</v>
      </c>
    </row>
    <row r="605" spans="1:11" x14ac:dyDescent="0.25">
      <c r="A605" s="192">
        <v>41979</v>
      </c>
      <c r="B605" s="254">
        <v>5473</v>
      </c>
      <c r="C605" s="322" t="s">
        <v>6789</v>
      </c>
      <c r="D605" s="308" t="s">
        <v>4918</v>
      </c>
      <c r="E605" s="309">
        <v>2219.6</v>
      </c>
      <c r="F605" s="256">
        <v>41921</v>
      </c>
      <c r="G605" s="229">
        <v>2219.6</v>
      </c>
      <c r="H605" s="217">
        <f t="shared" si="10"/>
        <v>0</v>
      </c>
      <c r="I605" s="20" t="s">
        <v>6794</v>
      </c>
    </row>
    <row r="606" spans="1:11" x14ac:dyDescent="0.25">
      <c r="A606" s="192">
        <v>41979</v>
      </c>
      <c r="B606" s="254">
        <v>5474</v>
      </c>
      <c r="C606" s="322" t="s">
        <v>6789</v>
      </c>
      <c r="D606" s="308" t="s">
        <v>4938</v>
      </c>
      <c r="E606" s="309">
        <v>2881.2</v>
      </c>
      <c r="F606" s="256">
        <v>41983</v>
      </c>
      <c r="G606" s="229">
        <v>2881.2</v>
      </c>
      <c r="H606" s="217">
        <f t="shared" si="10"/>
        <v>0</v>
      </c>
      <c r="I606" s="20" t="s">
        <v>6832</v>
      </c>
    </row>
    <row r="607" spans="1:11" x14ac:dyDescent="0.25">
      <c r="A607" s="192">
        <v>41979</v>
      </c>
      <c r="B607" s="254">
        <v>5475</v>
      </c>
      <c r="C607" s="322" t="s">
        <v>6789</v>
      </c>
      <c r="D607" s="308" t="s">
        <v>4918</v>
      </c>
      <c r="E607" s="309">
        <v>11440.4</v>
      </c>
      <c r="F607" s="256">
        <v>41982</v>
      </c>
      <c r="G607" s="229">
        <v>11440.4</v>
      </c>
      <c r="H607" s="217">
        <f t="shared" si="10"/>
        <v>0</v>
      </c>
      <c r="I607" s="20" t="s">
        <v>6049</v>
      </c>
    </row>
    <row r="608" spans="1:11" x14ac:dyDescent="0.25">
      <c r="A608" s="192">
        <v>41980</v>
      </c>
      <c r="B608" s="254">
        <v>5476</v>
      </c>
      <c r="C608" s="322" t="s">
        <v>6789</v>
      </c>
      <c r="D608" s="308" t="s">
        <v>339</v>
      </c>
      <c r="E608" s="309">
        <v>880.9</v>
      </c>
      <c r="F608" s="256">
        <v>41980</v>
      </c>
      <c r="G608" s="229">
        <v>880.9</v>
      </c>
      <c r="H608" s="217">
        <f t="shared" si="10"/>
        <v>0</v>
      </c>
      <c r="I608" s="20" t="s">
        <v>4992</v>
      </c>
    </row>
    <row r="609" spans="1:11" x14ac:dyDescent="0.25">
      <c r="A609" s="192">
        <v>41980</v>
      </c>
      <c r="B609" s="254">
        <v>5477</v>
      </c>
      <c r="C609" s="322" t="s">
        <v>6789</v>
      </c>
      <c r="D609" s="308" t="s">
        <v>4948</v>
      </c>
      <c r="E609" s="309">
        <v>474.5</v>
      </c>
      <c r="F609" s="256">
        <v>41980</v>
      </c>
      <c r="G609" s="229">
        <v>474.5</v>
      </c>
      <c r="H609" s="217">
        <f t="shared" si="10"/>
        <v>0</v>
      </c>
      <c r="I609" s="20" t="s">
        <v>4992</v>
      </c>
    </row>
    <row r="610" spans="1:11" x14ac:dyDescent="0.25">
      <c r="A610" s="192">
        <v>41980</v>
      </c>
      <c r="B610" s="254">
        <v>5478</v>
      </c>
      <c r="C610" s="322" t="s">
        <v>6789</v>
      </c>
      <c r="D610" s="308" t="s">
        <v>116</v>
      </c>
      <c r="E610" s="309">
        <v>2729.6</v>
      </c>
      <c r="F610" s="256">
        <v>41980</v>
      </c>
      <c r="G610" s="229">
        <v>2729.6</v>
      </c>
      <c r="H610" s="217">
        <f t="shared" si="10"/>
        <v>0</v>
      </c>
      <c r="I610" s="20" t="s">
        <v>4992</v>
      </c>
    </row>
    <row r="611" spans="1:11" x14ac:dyDescent="0.25">
      <c r="A611" s="192">
        <v>41980</v>
      </c>
      <c r="B611" s="254">
        <v>5479</v>
      </c>
      <c r="C611" s="322" t="s">
        <v>6789</v>
      </c>
      <c r="D611" s="308" t="s">
        <v>6120</v>
      </c>
      <c r="E611" s="309">
        <v>12600</v>
      </c>
      <c r="F611" s="256">
        <v>41992</v>
      </c>
      <c r="G611" s="229">
        <v>12600</v>
      </c>
      <c r="H611" s="217">
        <f t="shared" si="10"/>
        <v>0</v>
      </c>
      <c r="I611" s="20" t="s">
        <v>6049</v>
      </c>
    </row>
    <row r="612" spans="1:11" x14ac:dyDescent="0.25">
      <c r="A612" s="192">
        <v>41980</v>
      </c>
      <c r="B612" s="254">
        <v>5480</v>
      </c>
      <c r="C612" s="322" t="s">
        <v>6789</v>
      </c>
      <c r="D612" s="308" t="s">
        <v>4234</v>
      </c>
      <c r="E612" s="309">
        <v>1820.2</v>
      </c>
      <c r="F612" s="256">
        <v>41980</v>
      </c>
      <c r="G612" s="229">
        <v>1820.2</v>
      </c>
      <c r="H612" s="217">
        <f t="shared" si="10"/>
        <v>0</v>
      </c>
      <c r="I612" s="20" t="s">
        <v>4992</v>
      </c>
    </row>
    <row r="613" spans="1:11" x14ac:dyDescent="0.25">
      <c r="A613" s="192">
        <v>41980</v>
      </c>
      <c r="B613" s="254">
        <v>5481</v>
      </c>
      <c r="C613" s="322" t="s">
        <v>6789</v>
      </c>
      <c r="D613" s="308" t="s">
        <v>17</v>
      </c>
      <c r="E613" s="309">
        <v>5297.6</v>
      </c>
      <c r="F613" s="256">
        <v>41980</v>
      </c>
      <c r="G613" s="229">
        <v>5297.6</v>
      </c>
      <c r="H613" s="217">
        <f t="shared" si="10"/>
        <v>0</v>
      </c>
      <c r="I613" s="20" t="s">
        <v>4992</v>
      </c>
    </row>
    <row r="614" spans="1:11" x14ac:dyDescent="0.25">
      <c r="A614" s="192">
        <v>41980</v>
      </c>
      <c r="B614" s="254">
        <v>5482</v>
      </c>
      <c r="C614" s="322" t="s">
        <v>6789</v>
      </c>
      <c r="D614" s="308" t="s">
        <v>4826</v>
      </c>
      <c r="E614" s="309">
        <v>2691</v>
      </c>
      <c r="F614" s="256">
        <v>41980</v>
      </c>
      <c r="G614" s="229">
        <v>2691</v>
      </c>
      <c r="H614" s="217">
        <f t="shared" si="10"/>
        <v>0</v>
      </c>
      <c r="I614" s="20" t="s">
        <v>4992</v>
      </c>
      <c r="K614" s="33"/>
    </row>
    <row r="615" spans="1:11" x14ac:dyDescent="0.25">
      <c r="A615" s="192">
        <v>41980</v>
      </c>
      <c r="B615" s="254">
        <v>5483</v>
      </c>
      <c r="C615" s="322" t="s">
        <v>6789</v>
      </c>
      <c r="D615" s="308" t="s">
        <v>123</v>
      </c>
      <c r="E615" s="309">
        <v>5707</v>
      </c>
      <c r="F615" s="256">
        <v>41982</v>
      </c>
      <c r="G615" s="229">
        <v>5707</v>
      </c>
      <c r="H615" s="217">
        <f t="shared" si="10"/>
        <v>0</v>
      </c>
      <c r="I615" s="20" t="s">
        <v>4992</v>
      </c>
    </row>
    <row r="616" spans="1:11" x14ac:dyDescent="0.25">
      <c r="A616" s="192">
        <v>41980</v>
      </c>
      <c r="B616" s="254">
        <v>5484</v>
      </c>
      <c r="C616" s="322" t="s">
        <v>6789</v>
      </c>
      <c r="D616" s="308" t="s">
        <v>35</v>
      </c>
      <c r="E616" s="309">
        <v>5050.8</v>
      </c>
      <c r="F616" s="256">
        <v>41980</v>
      </c>
      <c r="G616" s="229">
        <v>5050.8</v>
      </c>
      <c r="H616" s="217">
        <f t="shared" si="10"/>
        <v>0</v>
      </c>
      <c r="I616" s="20" t="s">
        <v>4992</v>
      </c>
      <c r="K616" s="33"/>
    </row>
    <row r="617" spans="1:11" x14ac:dyDescent="0.25">
      <c r="A617" s="192">
        <v>41980</v>
      </c>
      <c r="B617" s="254">
        <v>5485</v>
      </c>
      <c r="C617" s="322" t="s">
        <v>6789</v>
      </c>
      <c r="D617" s="308" t="s">
        <v>3366</v>
      </c>
      <c r="E617" s="309">
        <v>1812</v>
      </c>
      <c r="F617" s="256">
        <v>41980</v>
      </c>
      <c r="G617" s="229">
        <v>1812</v>
      </c>
      <c r="H617" s="217">
        <f t="shared" si="10"/>
        <v>0</v>
      </c>
      <c r="I617" s="20" t="s">
        <v>6049</v>
      </c>
    </row>
    <row r="618" spans="1:11" x14ac:dyDescent="0.25">
      <c r="A618" s="192">
        <v>41980</v>
      </c>
      <c r="B618" s="254">
        <v>5486</v>
      </c>
      <c r="C618" s="322" t="s">
        <v>6789</v>
      </c>
      <c r="D618" s="308" t="s">
        <v>4915</v>
      </c>
      <c r="E618" s="309">
        <v>33116.699999999997</v>
      </c>
      <c r="F618" s="256">
        <v>41985</v>
      </c>
      <c r="G618" s="229">
        <v>33116.699999999997</v>
      </c>
      <c r="H618" s="217">
        <f t="shared" si="10"/>
        <v>0</v>
      </c>
      <c r="I618" s="20" t="s">
        <v>4971</v>
      </c>
    </row>
    <row r="619" spans="1:11" x14ac:dyDescent="0.25">
      <c r="A619" s="192">
        <v>41980</v>
      </c>
      <c r="B619" s="254">
        <v>5487</v>
      </c>
      <c r="C619" s="322" t="s">
        <v>6789</v>
      </c>
      <c r="D619" s="308" t="s">
        <v>6196</v>
      </c>
      <c r="E619" s="309">
        <v>1680</v>
      </c>
      <c r="F619" s="256">
        <v>41992</v>
      </c>
      <c r="G619" s="229">
        <v>1680</v>
      </c>
      <c r="H619" s="217">
        <f t="shared" si="10"/>
        <v>0</v>
      </c>
      <c r="I619" s="20" t="s">
        <v>5251</v>
      </c>
    </row>
    <row r="620" spans="1:11" x14ac:dyDescent="0.25">
      <c r="A620" s="192">
        <v>41980</v>
      </c>
      <c r="B620" s="254">
        <v>5488</v>
      </c>
      <c r="C620" s="322" t="s">
        <v>6789</v>
      </c>
      <c r="D620" s="308" t="s">
        <v>6616</v>
      </c>
      <c r="E620" s="309">
        <v>1680</v>
      </c>
      <c r="F620" s="256">
        <v>41992</v>
      </c>
      <c r="G620" s="229">
        <v>1680</v>
      </c>
      <c r="H620" s="217">
        <f t="shared" si="10"/>
        <v>0</v>
      </c>
      <c r="I620" s="20" t="s">
        <v>5251</v>
      </c>
    </row>
    <row r="621" spans="1:11" x14ac:dyDescent="0.25">
      <c r="A621" s="192">
        <v>41980</v>
      </c>
      <c r="B621" s="254">
        <v>5489</v>
      </c>
      <c r="C621" s="322" t="s">
        <v>6789</v>
      </c>
      <c r="D621" s="308" t="s">
        <v>1202</v>
      </c>
      <c r="E621" s="309">
        <v>840</v>
      </c>
      <c r="F621" s="256">
        <v>41980</v>
      </c>
      <c r="G621" s="229">
        <v>840</v>
      </c>
      <c r="H621" s="217">
        <f t="shared" si="10"/>
        <v>0</v>
      </c>
      <c r="I621" s="20" t="s">
        <v>6049</v>
      </c>
    </row>
    <row r="622" spans="1:11" x14ac:dyDescent="0.25">
      <c r="A622" s="192">
        <v>41980</v>
      </c>
      <c r="B622" s="254">
        <v>5490</v>
      </c>
      <c r="C622" s="322" t="s">
        <v>6789</v>
      </c>
      <c r="D622" s="308" t="s">
        <v>4585</v>
      </c>
      <c r="E622" s="309">
        <v>16076.4</v>
      </c>
      <c r="F622" s="256">
        <v>41983</v>
      </c>
      <c r="G622" s="229">
        <v>16076.4</v>
      </c>
      <c r="H622" s="217">
        <f t="shared" si="10"/>
        <v>0</v>
      </c>
      <c r="I622" s="20" t="s">
        <v>4992</v>
      </c>
    </row>
    <row r="623" spans="1:11" x14ac:dyDescent="0.25">
      <c r="A623" s="192">
        <v>41980</v>
      </c>
      <c r="B623" s="254">
        <v>5491</v>
      </c>
      <c r="C623" s="322" t="s">
        <v>6789</v>
      </c>
      <c r="D623" s="308" t="s">
        <v>253</v>
      </c>
      <c r="E623" s="309">
        <v>2613.6</v>
      </c>
      <c r="F623" s="256">
        <v>41981</v>
      </c>
      <c r="G623" s="229">
        <v>2613.6</v>
      </c>
      <c r="H623" s="217">
        <f t="shared" si="10"/>
        <v>0</v>
      </c>
      <c r="I623" s="20" t="s">
        <v>6794</v>
      </c>
    </row>
    <row r="624" spans="1:11" x14ac:dyDescent="0.25">
      <c r="A624" s="192">
        <v>41980</v>
      </c>
      <c r="B624" s="254">
        <v>5492</v>
      </c>
      <c r="C624" s="322" t="s">
        <v>6789</v>
      </c>
      <c r="D624" s="308" t="s">
        <v>4322</v>
      </c>
      <c r="E624" s="309">
        <v>9212</v>
      </c>
      <c r="F624" s="256">
        <v>41981</v>
      </c>
      <c r="G624" s="229">
        <v>9212</v>
      </c>
      <c r="H624" s="217">
        <f t="shared" si="10"/>
        <v>0</v>
      </c>
      <c r="I624" s="20" t="s">
        <v>5251</v>
      </c>
    </row>
    <row r="625" spans="1:11" x14ac:dyDescent="0.25">
      <c r="A625" s="192">
        <v>41980</v>
      </c>
      <c r="B625" s="254">
        <v>5493</v>
      </c>
      <c r="C625" s="322" t="s">
        <v>6789</v>
      </c>
      <c r="D625" s="308" t="s">
        <v>6818</v>
      </c>
      <c r="E625" s="309">
        <v>10358.6</v>
      </c>
      <c r="F625" s="256">
        <v>41981</v>
      </c>
      <c r="G625" s="229">
        <v>10358.6</v>
      </c>
      <c r="H625" s="217">
        <f t="shared" si="10"/>
        <v>0</v>
      </c>
      <c r="I625" s="20" t="s">
        <v>5251</v>
      </c>
    </row>
    <row r="626" spans="1:11" x14ac:dyDescent="0.25">
      <c r="A626" s="192">
        <v>41980</v>
      </c>
      <c r="B626" s="254">
        <v>5494</v>
      </c>
      <c r="C626" s="322" t="s">
        <v>6789</v>
      </c>
      <c r="D626" s="308" t="s">
        <v>6662</v>
      </c>
      <c r="E626" s="309">
        <v>3264.8</v>
      </c>
      <c r="F626" s="256">
        <v>41980</v>
      </c>
      <c r="G626" s="229">
        <v>3264.8</v>
      </c>
      <c r="H626" s="217">
        <f>E626-G626</f>
        <v>0</v>
      </c>
      <c r="I626" s="20" t="s">
        <v>4992</v>
      </c>
      <c r="J626" s="21"/>
      <c r="K626" s="21"/>
    </row>
    <row r="627" spans="1:11" x14ac:dyDescent="0.25">
      <c r="A627" s="192">
        <v>41980</v>
      </c>
      <c r="B627" s="254">
        <v>5495</v>
      </c>
      <c r="C627" s="322" t="s">
        <v>6789</v>
      </c>
      <c r="D627" s="308" t="s">
        <v>1607</v>
      </c>
      <c r="E627" s="309">
        <v>2755.2</v>
      </c>
      <c r="F627" s="256">
        <v>41980</v>
      </c>
      <c r="G627" s="229">
        <v>2755.2</v>
      </c>
      <c r="H627" s="217">
        <f>E627-G627</f>
        <v>0</v>
      </c>
      <c r="I627" s="20" t="s">
        <v>4992</v>
      </c>
      <c r="J627" s="21"/>
      <c r="K627" s="21"/>
    </row>
    <row r="628" spans="1:11" x14ac:dyDescent="0.25">
      <c r="A628" s="192">
        <v>41980</v>
      </c>
      <c r="B628" s="254">
        <v>5496</v>
      </c>
      <c r="C628" s="322" t="s">
        <v>6789</v>
      </c>
      <c r="D628" s="308" t="s">
        <v>4257</v>
      </c>
      <c r="E628" s="309">
        <v>43015.5</v>
      </c>
      <c r="F628" s="256">
        <v>41980</v>
      </c>
      <c r="G628" s="229">
        <v>43015.5</v>
      </c>
      <c r="H628" s="217">
        <f t="shared" si="10"/>
        <v>0</v>
      </c>
      <c r="I628" s="20" t="s">
        <v>6049</v>
      </c>
      <c r="J628" s="21"/>
      <c r="K628" s="21"/>
    </row>
    <row r="629" spans="1:11" x14ac:dyDescent="0.25">
      <c r="A629" s="192">
        <v>41980</v>
      </c>
      <c r="B629" s="254">
        <v>5497</v>
      </c>
      <c r="C629" s="322" t="s">
        <v>6789</v>
      </c>
      <c r="D629" s="308" t="s">
        <v>29</v>
      </c>
      <c r="E629" s="309">
        <v>6646.1</v>
      </c>
      <c r="F629" s="256">
        <v>41981</v>
      </c>
      <c r="G629" s="229">
        <v>6646.1</v>
      </c>
      <c r="H629" s="217">
        <f t="shared" si="10"/>
        <v>0</v>
      </c>
      <c r="I629" s="20" t="s">
        <v>5251</v>
      </c>
      <c r="J629" s="21"/>
      <c r="K629" s="21"/>
    </row>
    <row r="630" spans="1:11" x14ac:dyDescent="0.25">
      <c r="A630" s="192">
        <v>41980</v>
      </c>
      <c r="B630" s="254">
        <v>5498</v>
      </c>
      <c r="C630" s="322" t="s">
        <v>6789</v>
      </c>
      <c r="D630" s="308" t="s">
        <v>4653</v>
      </c>
      <c r="E630" s="309">
        <v>1332.9</v>
      </c>
      <c r="F630" s="256">
        <v>41981</v>
      </c>
      <c r="G630" s="229">
        <v>1332.9</v>
      </c>
      <c r="H630" s="217">
        <f t="shared" si="10"/>
        <v>0</v>
      </c>
      <c r="I630" s="20" t="s">
        <v>5251</v>
      </c>
      <c r="J630" s="21"/>
      <c r="K630" s="21"/>
    </row>
    <row r="631" spans="1:11" x14ac:dyDescent="0.25">
      <c r="A631" s="192">
        <v>41980</v>
      </c>
      <c r="B631" s="254">
        <v>5499</v>
      </c>
      <c r="C631" s="322" t="s">
        <v>6789</v>
      </c>
      <c r="D631" s="308" t="s">
        <v>338</v>
      </c>
      <c r="E631" s="309">
        <v>542.4</v>
      </c>
      <c r="F631" s="256">
        <v>41981</v>
      </c>
      <c r="G631" s="229">
        <v>542.4</v>
      </c>
      <c r="H631" s="217">
        <f t="shared" si="10"/>
        <v>0</v>
      </c>
      <c r="I631" s="20" t="s">
        <v>5251</v>
      </c>
      <c r="J631" s="21"/>
      <c r="K631" s="21"/>
    </row>
    <row r="632" spans="1:11" x14ac:dyDescent="0.25">
      <c r="A632" s="192">
        <v>41980</v>
      </c>
      <c r="B632" s="254">
        <v>5500</v>
      </c>
      <c r="C632" s="322" t="s">
        <v>6789</v>
      </c>
      <c r="D632" s="308" t="s">
        <v>6790</v>
      </c>
      <c r="E632" s="309">
        <v>8176</v>
      </c>
      <c r="F632" s="256">
        <v>41980</v>
      </c>
      <c r="G632" s="229">
        <v>8176</v>
      </c>
      <c r="H632" s="217">
        <f t="shared" si="10"/>
        <v>0</v>
      </c>
      <c r="I632" s="20" t="s">
        <v>4992</v>
      </c>
      <c r="J632" s="21"/>
      <c r="K632" s="21"/>
    </row>
    <row r="633" spans="1:11" x14ac:dyDescent="0.25">
      <c r="A633" s="192">
        <v>41980</v>
      </c>
      <c r="B633" s="254">
        <v>5501</v>
      </c>
      <c r="C633" s="322" t="s">
        <v>6789</v>
      </c>
      <c r="D633" s="308" t="s">
        <v>949</v>
      </c>
      <c r="E633" s="309">
        <v>290</v>
      </c>
      <c r="F633" s="256">
        <v>41980</v>
      </c>
      <c r="G633" s="229">
        <v>290</v>
      </c>
      <c r="H633" s="217">
        <f t="shared" si="10"/>
        <v>0</v>
      </c>
      <c r="I633" s="20" t="s">
        <v>4992</v>
      </c>
      <c r="J633" s="21"/>
      <c r="K633" s="21"/>
    </row>
    <row r="634" spans="1:11" x14ac:dyDescent="0.25">
      <c r="A634" s="192">
        <v>41980</v>
      </c>
      <c r="B634" s="254">
        <v>5502</v>
      </c>
      <c r="C634" s="322" t="s">
        <v>6789</v>
      </c>
      <c r="D634" s="308" t="s">
        <v>4918</v>
      </c>
      <c r="E634" s="309">
        <v>1596.8</v>
      </c>
      <c r="F634" s="256">
        <v>41982</v>
      </c>
      <c r="G634" s="229">
        <v>1596.8</v>
      </c>
      <c r="H634" s="217">
        <f t="shared" si="10"/>
        <v>0</v>
      </c>
      <c r="I634" s="20" t="s">
        <v>5251</v>
      </c>
      <c r="J634" s="21"/>
      <c r="K634" s="21"/>
    </row>
    <row r="635" spans="1:11" x14ac:dyDescent="0.25">
      <c r="A635" s="192">
        <v>41980</v>
      </c>
      <c r="B635" s="254">
        <v>5503</v>
      </c>
      <c r="C635" s="322" t="s">
        <v>6789</v>
      </c>
      <c r="D635" s="308" t="s">
        <v>47</v>
      </c>
      <c r="E635" s="309">
        <v>2485</v>
      </c>
      <c r="F635" s="256">
        <v>41981</v>
      </c>
      <c r="G635" s="229">
        <v>2485</v>
      </c>
      <c r="H635" s="217">
        <f t="shared" si="10"/>
        <v>0</v>
      </c>
      <c r="I635" s="20" t="s">
        <v>5251</v>
      </c>
      <c r="J635" s="21"/>
      <c r="K635" s="21"/>
    </row>
    <row r="636" spans="1:11" x14ac:dyDescent="0.25">
      <c r="A636" s="192">
        <v>41980</v>
      </c>
      <c r="B636" s="254">
        <v>5504</v>
      </c>
      <c r="C636" s="322" t="s">
        <v>6789</v>
      </c>
      <c r="D636" s="308" t="s">
        <v>5004</v>
      </c>
      <c r="E636" s="309">
        <v>10456.200000000001</v>
      </c>
      <c r="F636" s="256">
        <v>41981</v>
      </c>
      <c r="G636" s="229">
        <v>10456.200000000001</v>
      </c>
      <c r="H636" s="217">
        <f t="shared" si="10"/>
        <v>0</v>
      </c>
      <c r="I636" s="20" t="s">
        <v>6814</v>
      </c>
      <c r="J636" s="21"/>
      <c r="K636" s="21"/>
    </row>
    <row r="637" spans="1:11" x14ac:dyDescent="0.25">
      <c r="A637" s="192">
        <v>41980</v>
      </c>
      <c r="B637" s="254">
        <v>5505</v>
      </c>
      <c r="C637" s="322" t="s">
        <v>6789</v>
      </c>
      <c r="D637" s="308" t="s">
        <v>98</v>
      </c>
      <c r="E637" s="309">
        <v>16331.2</v>
      </c>
      <c r="F637" s="256">
        <v>41981</v>
      </c>
      <c r="G637" s="229">
        <v>16331.2</v>
      </c>
      <c r="H637" s="217">
        <f t="shared" si="10"/>
        <v>0</v>
      </c>
      <c r="I637" s="20" t="s">
        <v>6814</v>
      </c>
      <c r="J637" s="21"/>
      <c r="K637" s="21"/>
    </row>
    <row r="638" spans="1:11" x14ac:dyDescent="0.25">
      <c r="A638" s="192">
        <v>41980</v>
      </c>
      <c r="B638" s="254">
        <v>5506</v>
      </c>
      <c r="C638" s="322" t="s">
        <v>6789</v>
      </c>
      <c r="D638" s="308" t="s">
        <v>25</v>
      </c>
      <c r="E638" s="309">
        <v>7564</v>
      </c>
      <c r="F638" s="256">
        <v>41981</v>
      </c>
      <c r="G638" s="229">
        <v>7564</v>
      </c>
      <c r="H638" s="217">
        <f t="shared" si="10"/>
        <v>0</v>
      </c>
      <c r="I638" s="20" t="s">
        <v>6814</v>
      </c>
      <c r="J638" s="21"/>
      <c r="K638" s="21"/>
    </row>
    <row r="639" spans="1:11" x14ac:dyDescent="0.25">
      <c r="A639" s="192">
        <v>41980</v>
      </c>
      <c r="B639" s="254">
        <v>5507</v>
      </c>
      <c r="C639" s="322" t="s">
        <v>6789</v>
      </c>
      <c r="D639" s="308" t="s">
        <v>4764</v>
      </c>
      <c r="E639" s="309">
        <v>6776</v>
      </c>
      <c r="F639" s="256">
        <v>41981</v>
      </c>
      <c r="G639" s="229">
        <v>6776</v>
      </c>
      <c r="H639" s="217">
        <f t="shared" si="10"/>
        <v>0</v>
      </c>
      <c r="I639" s="20" t="s">
        <v>6814</v>
      </c>
      <c r="J639" s="21"/>
      <c r="K639" s="21"/>
    </row>
    <row r="640" spans="1:11" x14ac:dyDescent="0.25">
      <c r="A640" s="192">
        <v>41980</v>
      </c>
      <c r="B640" s="254">
        <v>5508</v>
      </c>
      <c r="C640" s="322" t="s">
        <v>6789</v>
      </c>
      <c r="D640" s="308" t="s">
        <v>2382</v>
      </c>
      <c r="E640" s="309">
        <v>9018</v>
      </c>
      <c r="F640" s="256">
        <v>41983</v>
      </c>
      <c r="G640" s="229">
        <v>9018</v>
      </c>
      <c r="H640" s="217">
        <f t="shared" si="10"/>
        <v>0</v>
      </c>
      <c r="I640" s="20" t="s">
        <v>6794</v>
      </c>
      <c r="J640" s="21"/>
      <c r="K640" s="21"/>
    </row>
    <row r="641" spans="1:11" x14ac:dyDescent="0.25">
      <c r="A641" s="192">
        <v>41980</v>
      </c>
      <c r="B641" s="254">
        <v>5509</v>
      </c>
      <c r="C641" s="322" t="s">
        <v>6789</v>
      </c>
      <c r="D641" s="308" t="s">
        <v>745</v>
      </c>
      <c r="E641" s="309">
        <v>2510</v>
      </c>
      <c r="F641" s="256">
        <v>41980</v>
      </c>
      <c r="G641" s="229">
        <v>2510</v>
      </c>
      <c r="H641" s="217">
        <f t="shared" si="10"/>
        <v>0</v>
      </c>
      <c r="I641" s="20" t="s">
        <v>4992</v>
      </c>
      <c r="J641" s="21"/>
      <c r="K641" s="21"/>
    </row>
    <row r="642" spans="1:11" x14ac:dyDescent="0.25">
      <c r="A642" s="192">
        <v>41980</v>
      </c>
      <c r="B642" s="254">
        <v>5510</v>
      </c>
      <c r="C642" s="322" t="s">
        <v>6789</v>
      </c>
      <c r="D642" s="308" t="s">
        <v>2385</v>
      </c>
      <c r="E642" s="309">
        <v>8911.7000000000007</v>
      </c>
      <c r="F642" s="256">
        <v>41980</v>
      </c>
      <c r="G642" s="229">
        <v>8911.7000000000007</v>
      </c>
      <c r="H642" s="217">
        <f t="shared" si="10"/>
        <v>0</v>
      </c>
      <c r="I642" s="20" t="s">
        <v>4992</v>
      </c>
    </row>
    <row r="643" spans="1:11" x14ac:dyDescent="0.25">
      <c r="A643" s="192">
        <v>41980</v>
      </c>
      <c r="B643" s="254">
        <v>5511</v>
      </c>
      <c r="C643" s="322" t="s">
        <v>6789</v>
      </c>
      <c r="D643" s="308" t="s">
        <v>6839</v>
      </c>
      <c r="E643" s="309">
        <v>603</v>
      </c>
      <c r="F643" s="256">
        <v>41980</v>
      </c>
      <c r="G643" s="229">
        <v>603</v>
      </c>
      <c r="H643" s="217">
        <f t="shared" si="10"/>
        <v>0</v>
      </c>
      <c r="I643" s="20" t="s">
        <v>4992</v>
      </c>
    </row>
    <row r="644" spans="1:11" x14ac:dyDescent="0.25">
      <c r="A644" s="192">
        <v>41980</v>
      </c>
      <c r="B644" s="254">
        <v>5512</v>
      </c>
      <c r="C644" s="322" t="s">
        <v>6789</v>
      </c>
      <c r="D644" s="308" t="s">
        <v>4711</v>
      </c>
      <c r="E644" s="309">
        <v>4352.92</v>
      </c>
      <c r="F644" s="256">
        <v>41980</v>
      </c>
      <c r="G644" s="229">
        <v>4352.92</v>
      </c>
      <c r="H644" s="217">
        <f t="shared" si="10"/>
        <v>0</v>
      </c>
      <c r="I644" s="20" t="s">
        <v>4992</v>
      </c>
    </row>
    <row r="645" spans="1:11" x14ac:dyDescent="0.25">
      <c r="A645" s="192">
        <v>41980</v>
      </c>
      <c r="B645" s="254">
        <v>5513</v>
      </c>
      <c r="C645" s="322" t="s">
        <v>6789</v>
      </c>
      <c r="D645" s="308" t="s">
        <v>6817</v>
      </c>
      <c r="E645" s="309">
        <v>497.2</v>
      </c>
      <c r="F645" s="256">
        <v>41980</v>
      </c>
      <c r="G645" s="229">
        <v>497.2</v>
      </c>
      <c r="H645" s="217">
        <f t="shared" si="10"/>
        <v>0</v>
      </c>
      <c r="I645" s="20" t="s">
        <v>4992</v>
      </c>
    </row>
    <row r="646" spans="1:11" x14ac:dyDescent="0.25">
      <c r="A646" s="192">
        <v>41980</v>
      </c>
      <c r="B646" s="254">
        <v>5514</v>
      </c>
      <c r="C646" s="322" t="s">
        <v>6789</v>
      </c>
      <c r="D646" s="308" t="s">
        <v>6802</v>
      </c>
      <c r="E646" s="309">
        <v>1190.7</v>
      </c>
      <c r="F646" s="256">
        <v>41980</v>
      </c>
      <c r="G646" s="229">
        <v>1190.7</v>
      </c>
      <c r="H646" s="217">
        <f t="shared" si="10"/>
        <v>0</v>
      </c>
      <c r="I646" s="20" t="s">
        <v>4992</v>
      </c>
    </row>
    <row r="647" spans="1:11" x14ac:dyDescent="0.25">
      <c r="A647" s="192">
        <v>41980</v>
      </c>
      <c r="B647" s="254">
        <v>5515</v>
      </c>
      <c r="C647" s="322" t="s">
        <v>6789</v>
      </c>
      <c r="D647" s="308" t="s">
        <v>790</v>
      </c>
      <c r="E647" s="309">
        <v>4831.2</v>
      </c>
      <c r="F647" s="256">
        <v>41980</v>
      </c>
      <c r="G647" s="229">
        <v>4831.2</v>
      </c>
      <c r="H647" s="217">
        <f t="shared" si="10"/>
        <v>0</v>
      </c>
      <c r="I647" s="20" t="s">
        <v>4992</v>
      </c>
    </row>
    <row r="648" spans="1:11" x14ac:dyDescent="0.25">
      <c r="A648" s="192">
        <v>41980</v>
      </c>
      <c r="B648" s="254">
        <v>5516</v>
      </c>
      <c r="C648" s="322" t="s">
        <v>6789</v>
      </c>
      <c r="D648" s="308" t="s">
        <v>52</v>
      </c>
      <c r="E648" s="309">
        <v>3956.4</v>
      </c>
      <c r="F648" s="256">
        <v>41980</v>
      </c>
      <c r="G648" s="229">
        <v>3956.4</v>
      </c>
      <c r="H648" s="217">
        <f t="shared" ref="H648:H711" si="11">E648-G648</f>
        <v>0</v>
      </c>
      <c r="I648" s="20" t="s">
        <v>6049</v>
      </c>
      <c r="K648" s="33"/>
    </row>
    <row r="649" spans="1:11" x14ac:dyDescent="0.25">
      <c r="A649" s="192">
        <v>41980</v>
      </c>
      <c r="B649" s="254">
        <v>5517</v>
      </c>
      <c r="C649" s="322" t="s">
        <v>6789</v>
      </c>
      <c r="D649" s="308" t="s">
        <v>51</v>
      </c>
      <c r="E649" s="309">
        <v>1968</v>
      </c>
      <c r="F649" s="256">
        <v>41980</v>
      </c>
      <c r="G649" s="229">
        <v>1968</v>
      </c>
      <c r="H649" s="217">
        <f t="shared" si="11"/>
        <v>0</v>
      </c>
      <c r="I649" s="20" t="s">
        <v>4992</v>
      </c>
    </row>
    <row r="650" spans="1:11" x14ac:dyDescent="0.25">
      <c r="A650" s="192">
        <v>41980</v>
      </c>
      <c r="B650" s="254">
        <v>5518</v>
      </c>
      <c r="C650" s="322" t="s">
        <v>6789</v>
      </c>
      <c r="D650" s="308" t="s">
        <v>4319</v>
      </c>
      <c r="E650" s="309">
        <v>12088</v>
      </c>
      <c r="F650" s="256">
        <v>41980</v>
      </c>
      <c r="G650" s="229">
        <v>12088</v>
      </c>
      <c r="H650" s="217">
        <f t="shared" si="11"/>
        <v>0</v>
      </c>
      <c r="I650" s="20" t="s">
        <v>4992</v>
      </c>
    </row>
    <row r="651" spans="1:11" x14ac:dyDescent="0.25">
      <c r="A651" s="192">
        <v>41980</v>
      </c>
      <c r="B651" s="254">
        <v>5519</v>
      </c>
      <c r="C651" s="322" t="s">
        <v>6789</v>
      </c>
      <c r="D651" s="308" t="s">
        <v>494</v>
      </c>
      <c r="E651" s="309">
        <v>713</v>
      </c>
      <c r="F651" s="256">
        <v>41980</v>
      </c>
      <c r="G651" s="229">
        <v>713</v>
      </c>
      <c r="H651" s="217">
        <f t="shared" si="11"/>
        <v>0</v>
      </c>
      <c r="I651" s="20" t="s">
        <v>4992</v>
      </c>
    </row>
    <row r="652" spans="1:11" x14ac:dyDescent="0.25">
      <c r="A652" s="192">
        <v>41980</v>
      </c>
      <c r="B652" s="254">
        <v>5520</v>
      </c>
      <c r="C652" s="322" t="s">
        <v>6789</v>
      </c>
      <c r="D652" s="308" t="s">
        <v>136</v>
      </c>
      <c r="E652" s="309">
        <v>1876.2</v>
      </c>
      <c r="F652" s="256">
        <v>41980</v>
      </c>
      <c r="G652" s="229">
        <v>1876.2</v>
      </c>
      <c r="H652" s="217">
        <f t="shared" si="11"/>
        <v>0</v>
      </c>
      <c r="I652" s="20" t="s">
        <v>4992</v>
      </c>
    </row>
    <row r="653" spans="1:11" x14ac:dyDescent="0.25">
      <c r="A653" s="192">
        <v>41980</v>
      </c>
      <c r="B653" s="254">
        <v>5521</v>
      </c>
      <c r="C653" s="322" t="s">
        <v>6789</v>
      </c>
      <c r="D653" s="308" t="s">
        <v>4183</v>
      </c>
      <c r="E653" s="309">
        <v>7582.9</v>
      </c>
      <c r="F653" s="256">
        <v>41980</v>
      </c>
      <c r="G653" s="229">
        <v>7582.9</v>
      </c>
      <c r="H653" s="217">
        <f t="shared" si="11"/>
        <v>0</v>
      </c>
      <c r="I653" s="20" t="s">
        <v>4992</v>
      </c>
    </row>
    <row r="654" spans="1:11" x14ac:dyDescent="0.25">
      <c r="A654" s="192">
        <v>41980</v>
      </c>
      <c r="B654" s="254">
        <v>5522</v>
      </c>
      <c r="C654" s="322" t="s">
        <v>6789</v>
      </c>
      <c r="D654" s="308" t="s">
        <v>4740</v>
      </c>
      <c r="E654" s="309">
        <v>657</v>
      </c>
      <c r="F654" s="256">
        <v>41980</v>
      </c>
      <c r="G654" s="229">
        <v>657</v>
      </c>
      <c r="H654" s="217">
        <f t="shared" si="11"/>
        <v>0</v>
      </c>
      <c r="I654" s="20" t="s">
        <v>4992</v>
      </c>
    </row>
    <row r="655" spans="1:11" x14ac:dyDescent="0.25">
      <c r="A655" s="192">
        <v>41980</v>
      </c>
      <c r="B655" s="254">
        <v>5523</v>
      </c>
      <c r="C655" s="322" t="s">
        <v>6789</v>
      </c>
      <c r="D655" s="308" t="s">
        <v>4918</v>
      </c>
      <c r="E655" s="309">
        <v>8280</v>
      </c>
      <c r="F655" s="256">
        <v>41982</v>
      </c>
      <c r="G655" s="229">
        <v>8280</v>
      </c>
      <c r="H655" s="217">
        <f t="shared" si="11"/>
        <v>0</v>
      </c>
      <c r="I655" s="20" t="s">
        <v>4992</v>
      </c>
    </row>
    <row r="656" spans="1:11" x14ac:dyDescent="0.25">
      <c r="A656" s="192">
        <v>41980</v>
      </c>
      <c r="B656" s="254">
        <v>5524</v>
      </c>
      <c r="C656" s="322" t="s">
        <v>6789</v>
      </c>
      <c r="D656" s="308" t="s">
        <v>4319</v>
      </c>
      <c r="E656" s="309">
        <v>20489.2</v>
      </c>
      <c r="F656" s="256">
        <v>41980</v>
      </c>
      <c r="G656" s="229">
        <v>20489.2</v>
      </c>
      <c r="H656" s="217">
        <f t="shared" si="11"/>
        <v>0</v>
      </c>
      <c r="I656" s="20" t="s">
        <v>4992</v>
      </c>
    </row>
    <row r="657" spans="1:11" x14ac:dyDescent="0.25">
      <c r="A657" s="192">
        <v>41980</v>
      </c>
      <c r="B657" s="254">
        <v>5525</v>
      </c>
      <c r="C657" s="322" t="s">
        <v>6789</v>
      </c>
      <c r="D657" s="308" t="s">
        <v>28</v>
      </c>
      <c r="E657" s="309">
        <v>11489.2</v>
      </c>
      <c r="F657" s="256">
        <v>41980</v>
      </c>
      <c r="G657" s="229">
        <v>11489.2</v>
      </c>
      <c r="H657" s="217">
        <f t="shared" si="11"/>
        <v>0</v>
      </c>
      <c r="I657" s="20" t="s">
        <v>4992</v>
      </c>
    </row>
    <row r="658" spans="1:11" x14ac:dyDescent="0.25">
      <c r="A658" s="192">
        <v>41980</v>
      </c>
      <c r="B658" s="254">
        <v>5526</v>
      </c>
      <c r="C658" s="322" t="s">
        <v>6789</v>
      </c>
      <c r="D658" s="308" t="s">
        <v>28</v>
      </c>
      <c r="E658" s="309">
        <v>2786.4</v>
      </c>
      <c r="F658" s="256">
        <v>41980</v>
      </c>
      <c r="G658" s="229">
        <v>2786.4</v>
      </c>
      <c r="H658" s="217">
        <f t="shared" si="11"/>
        <v>0</v>
      </c>
      <c r="I658" s="20" t="s">
        <v>4992</v>
      </c>
    </row>
    <row r="659" spans="1:11" x14ac:dyDescent="0.25">
      <c r="A659" s="192">
        <v>41980</v>
      </c>
      <c r="B659" s="254">
        <v>5527</v>
      </c>
      <c r="C659" s="322" t="s">
        <v>6789</v>
      </c>
      <c r="D659" s="308" t="s">
        <v>4287</v>
      </c>
      <c r="E659" s="309">
        <v>32578</v>
      </c>
      <c r="F659" s="256">
        <v>41981</v>
      </c>
      <c r="G659" s="229">
        <v>32578</v>
      </c>
      <c r="H659" s="217">
        <f t="shared" si="11"/>
        <v>0</v>
      </c>
      <c r="I659" s="20" t="s">
        <v>6794</v>
      </c>
      <c r="K659" s="33"/>
    </row>
    <row r="660" spans="1:11" x14ac:dyDescent="0.25">
      <c r="A660" s="192">
        <v>41980</v>
      </c>
      <c r="B660" s="254">
        <v>5528</v>
      </c>
      <c r="C660" s="322" t="s">
        <v>6789</v>
      </c>
      <c r="D660" s="308" t="s">
        <v>4240</v>
      </c>
      <c r="E660" s="309">
        <v>77445.2</v>
      </c>
      <c r="F660" s="412">
        <v>42008</v>
      </c>
      <c r="G660" s="219">
        <v>77445.2</v>
      </c>
      <c r="H660" s="217">
        <f t="shared" si="11"/>
        <v>0</v>
      </c>
      <c r="I660" s="20" t="s">
        <v>6049</v>
      </c>
    </row>
    <row r="661" spans="1:11" x14ac:dyDescent="0.25">
      <c r="A661" s="192">
        <v>41981</v>
      </c>
      <c r="B661" s="254">
        <v>5529</v>
      </c>
      <c r="C661" s="322" t="s">
        <v>6789</v>
      </c>
      <c r="D661" s="308" t="s">
        <v>4918</v>
      </c>
      <c r="E661" s="309">
        <v>80314.399999999994</v>
      </c>
      <c r="F661" s="256">
        <v>41982</v>
      </c>
      <c r="G661" s="229">
        <v>80314.399999999994</v>
      </c>
      <c r="H661" s="217">
        <f t="shared" si="11"/>
        <v>0</v>
      </c>
      <c r="I661" s="20" t="s">
        <v>6814</v>
      </c>
    </row>
    <row r="662" spans="1:11" x14ac:dyDescent="0.25">
      <c r="A662" s="192">
        <v>41981</v>
      </c>
      <c r="B662" s="254">
        <v>5530</v>
      </c>
      <c r="C662" s="322" t="s">
        <v>6789</v>
      </c>
      <c r="D662" s="308" t="s">
        <v>4649</v>
      </c>
      <c r="E662" s="309">
        <v>4398.3999999999996</v>
      </c>
      <c r="F662" s="256">
        <v>41981</v>
      </c>
      <c r="G662" s="229">
        <v>4398.3999999999996</v>
      </c>
      <c r="H662" s="217">
        <f t="shared" si="11"/>
        <v>0</v>
      </c>
      <c r="I662" s="20" t="s">
        <v>4992</v>
      </c>
    </row>
    <row r="663" spans="1:11" x14ac:dyDescent="0.25">
      <c r="A663" s="192">
        <v>41981</v>
      </c>
      <c r="B663" s="254">
        <v>5531</v>
      </c>
      <c r="C663" s="322" t="s">
        <v>6789</v>
      </c>
      <c r="D663" s="308" t="s">
        <v>4915</v>
      </c>
      <c r="E663" s="309">
        <v>16506</v>
      </c>
      <c r="F663" s="256">
        <v>41985</v>
      </c>
      <c r="G663" s="229">
        <v>16506</v>
      </c>
      <c r="H663" s="217">
        <f t="shared" si="11"/>
        <v>0</v>
      </c>
      <c r="I663" s="20" t="s">
        <v>4971</v>
      </c>
    </row>
    <row r="664" spans="1:11" x14ac:dyDescent="0.25">
      <c r="A664" s="192">
        <v>41981</v>
      </c>
      <c r="B664" s="254">
        <v>5532</v>
      </c>
      <c r="C664" s="322" t="s">
        <v>6789</v>
      </c>
      <c r="D664" s="308" t="s">
        <v>4918</v>
      </c>
      <c r="E664" s="309">
        <v>5572.8</v>
      </c>
      <c r="F664" s="256">
        <v>41982</v>
      </c>
      <c r="G664" s="229">
        <v>5572.8</v>
      </c>
      <c r="H664" s="217">
        <f t="shared" si="11"/>
        <v>0</v>
      </c>
      <c r="I664" s="20" t="s">
        <v>6814</v>
      </c>
    </row>
    <row r="665" spans="1:11" x14ac:dyDescent="0.25">
      <c r="A665" s="192">
        <v>41981</v>
      </c>
      <c r="B665" s="254">
        <v>5533</v>
      </c>
      <c r="C665" s="322" t="s">
        <v>6789</v>
      </c>
      <c r="D665" s="308" t="s">
        <v>6790</v>
      </c>
      <c r="E665" s="309">
        <v>5829.8</v>
      </c>
      <c r="F665" s="256">
        <v>41981</v>
      </c>
      <c r="G665" s="229">
        <v>5829.8</v>
      </c>
      <c r="H665" s="217">
        <f t="shared" si="11"/>
        <v>0</v>
      </c>
      <c r="I665" s="190" t="s">
        <v>6794</v>
      </c>
    </row>
    <row r="666" spans="1:11" x14ac:dyDescent="0.25">
      <c r="A666" s="192">
        <v>41981</v>
      </c>
      <c r="B666" s="254">
        <v>5534</v>
      </c>
      <c r="C666" s="322" t="s">
        <v>6789</v>
      </c>
      <c r="D666" s="308" t="s">
        <v>4826</v>
      </c>
      <c r="E666" s="309">
        <v>1489.4</v>
      </c>
      <c r="F666" s="256">
        <v>41981</v>
      </c>
      <c r="G666" s="229">
        <v>1489.4</v>
      </c>
      <c r="H666" s="217">
        <f t="shared" si="11"/>
        <v>0</v>
      </c>
      <c r="I666" s="190" t="s">
        <v>4992</v>
      </c>
    </row>
    <row r="667" spans="1:11" x14ac:dyDescent="0.25">
      <c r="A667" s="192">
        <v>41981</v>
      </c>
      <c r="B667" s="254">
        <v>5535</v>
      </c>
      <c r="C667" s="322" t="s">
        <v>6789</v>
      </c>
      <c r="D667" s="308" t="s">
        <v>4234</v>
      </c>
      <c r="E667" s="309">
        <v>1843.8</v>
      </c>
      <c r="F667" s="256">
        <v>41981</v>
      </c>
      <c r="G667" s="229">
        <v>1843.8</v>
      </c>
      <c r="H667" s="217">
        <f t="shared" si="11"/>
        <v>0</v>
      </c>
      <c r="I667" s="190" t="s">
        <v>4992</v>
      </c>
    </row>
    <row r="668" spans="1:11" x14ac:dyDescent="0.25">
      <c r="A668" s="192">
        <v>41981</v>
      </c>
      <c r="B668" s="254">
        <v>5536</v>
      </c>
      <c r="C668" s="322" t="s">
        <v>6789</v>
      </c>
      <c r="D668" s="308" t="s">
        <v>4938</v>
      </c>
      <c r="E668" s="309">
        <v>6283.8</v>
      </c>
      <c r="F668" s="256">
        <v>41983</v>
      </c>
      <c r="G668" s="229">
        <v>6283.8</v>
      </c>
      <c r="H668" s="217">
        <f t="shared" si="11"/>
        <v>0</v>
      </c>
      <c r="I668" s="190" t="s">
        <v>5000</v>
      </c>
    </row>
    <row r="669" spans="1:11" x14ac:dyDescent="0.25">
      <c r="A669" s="192">
        <v>41981</v>
      </c>
      <c r="B669" s="254">
        <v>5537</v>
      </c>
      <c r="C669" s="322" t="s">
        <v>6789</v>
      </c>
      <c r="D669" s="308" t="s">
        <v>116</v>
      </c>
      <c r="E669" s="309">
        <v>1660.2</v>
      </c>
      <c r="F669" s="256">
        <v>41981</v>
      </c>
      <c r="G669" s="229">
        <v>1660.2</v>
      </c>
      <c r="H669" s="217">
        <f t="shared" si="11"/>
        <v>0</v>
      </c>
      <c r="I669" s="190" t="s">
        <v>4992</v>
      </c>
    </row>
    <row r="670" spans="1:11" x14ac:dyDescent="0.25">
      <c r="A670" s="192">
        <v>41981</v>
      </c>
      <c r="B670" s="254">
        <v>5538</v>
      </c>
      <c r="C670" s="322" t="s">
        <v>6789</v>
      </c>
      <c r="D670" s="308" t="s">
        <v>6196</v>
      </c>
      <c r="E670" s="309">
        <v>1290</v>
      </c>
      <c r="F670" s="256">
        <v>41992</v>
      </c>
      <c r="G670" s="229">
        <v>1290</v>
      </c>
      <c r="H670" s="217">
        <f t="shared" si="11"/>
        <v>0</v>
      </c>
      <c r="I670" s="190" t="s">
        <v>4997</v>
      </c>
    </row>
    <row r="671" spans="1:11" x14ac:dyDescent="0.25">
      <c r="A671" s="192">
        <v>41981</v>
      </c>
      <c r="B671" s="254">
        <v>5539</v>
      </c>
      <c r="C671" s="322" t="s">
        <v>6789</v>
      </c>
      <c r="D671" s="308" t="s">
        <v>6616</v>
      </c>
      <c r="E671" s="309">
        <v>1290</v>
      </c>
      <c r="F671" s="256">
        <v>41992</v>
      </c>
      <c r="G671" s="229">
        <v>1290</v>
      </c>
      <c r="H671" s="217">
        <f t="shared" si="11"/>
        <v>0</v>
      </c>
      <c r="I671" s="190" t="s">
        <v>5251</v>
      </c>
    </row>
    <row r="672" spans="1:11" x14ac:dyDescent="0.25">
      <c r="A672" s="192">
        <v>41981</v>
      </c>
      <c r="B672" s="254">
        <v>5540</v>
      </c>
      <c r="C672" s="322" t="s">
        <v>6789</v>
      </c>
      <c r="D672" s="308" t="s">
        <v>6824</v>
      </c>
      <c r="E672" s="309">
        <v>430</v>
      </c>
      <c r="F672" s="256">
        <v>41981</v>
      </c>
      <c r="G672" s="229">
        <v>430</v>
      </c>
      <c r="H672" s="217">
        <f t="shared" si="11"/>
        <v>0</v>
      </c>
      <c r="I672" s="190" t="s">
        <v>4997</v>
      </c>
    </row>
    <row r="673" spans="1:11" x14ac:dyDescent="0.25">
      <c r="A673" s="192">
        <v>41981</v>
      </c>
      <c r="B673" s="254">
        <v>5541</v>
      </c>
      <c r="C673" s="322" t="s">
        <v>6789</v>
      </c>
      <c r="D673" s="308" t="s">
        <v>35</v>
      </c>
      <c r="E673" s="309">
        <v>4253.5</v>
      </c>
      <c r="F673" s="256">
        <v>41981</v>
      </c>
      <c r="G673" s="229">
        <v>4253.5</v>
      </c>
      <c r="H673" s="217">
        <f t="shared" si="11"/>
        <v>0</v>
      </c>
      <c r="I673" s="190" t="s">
        <v>5251</v>
      </c>
    </row>
    <row r="674" spans="1:11" x14ac:dyDescent="0.25">
      <c r="A674" s="192">
        <v>41981</v>
      </c>
      <c r="B674" s="254">
        <v>5542</v>
      </c>
      <c r="C674" s="322" t="s">
        <v>6789</v>
      </c>
      <c r="D674" s="308" t="s">
        <v>57</v>
      </c>
      <c r="E674" s="309">
        <v>1100</v>
      </c>
      <c r="F674" s="256">
        <v>41981</v>
      </c>
      <c r="G674" s="229">
        <v>1100</v>
      </c>
      <c r="H674" s="217">
        <f t="shared" si="11"/>
        <v>0</v>
      </c>
      <c r="I674" s="190" t="s">
        <v>5251</v>
      </c>
      <c r="J674" s="21"/>
      <c r="K674" s="21"/>
    </row>
    <row r="675" spans="1:11" x14ac:dyDescent="0.25">
      <c r="A675" s="192">
        <v>41981</v>
      </c>
      <c r="B675" s="254">
        <v>5543</v>
      </c>
      <c r="C675" s="322" t="s">
        <v>6789</v>
      </c>
      <c r="D675" s="308" t="s">
        <v>54</v>
      </c>
      <c r="E675" s="309">
        <v>4044.4</v>
      </c>
      <c r="F675" s="256">
        <v>41981</v>
      </c>
      <c r="G675" s="229">
        <v>4044.4</v>
      </c>
      <c r="H675" s="217">
        <f t="shared" si="11"/>
        <v>0</v>
      </c>
      <c r="I675" s="190" t="s">
        <v>5251</v>
      </c>
      <c r="J675" s="21"/>
      <c r="K675" s="21"/>
    </row>
    <row r="676" spans="1:11" x14ac:dyDescent="0.25">
      <c r="A676" s="192">
        <v>41981</v>
      </c>
      <c r="B676" s="254">
        <v>5544</v>
      </c>
      <c r="C676" s="322" t="s">
        <v>6789</v>
      </c>
      <c r="D676" s="308" t="s">
        <v>949</v>
      </c>
      <c r="E676" s="309">
        <v>555</v>
      </c>
      <c r="F676" s="256">
        <v>41981</v>
      </c>
      <c r="G676" s="229">
        <v>555</v>
      </c>
      <c r="H676" s="217">
        <f t="shared" si="11"/>
        <v>0</v>
      </c>
      <c r="I676" s="190" t="s">
        <v>4992</v>
      </c>
      <c r="J676" s="21"/>
      <c r="K676" s="21"/>
    </row>
    <row r="677" spans="1:11" x14ac:dyDescent="0.25">
      <c r="A677" s="192">
        <v>41981</v>
      </c>
      <c r="B677" s="254">
        <v>5545</v>
      </c>
      <c r="C677" s="322" t="s">
        <v>6789</v>
      </c>
      <c r="D677" s="308" t="s">
        <v>124</v>
      </c>
      <c r="E677" s="309">
        <v>6174.8</v>
      </c>
      <c r="F677" s="256">
        <v>41981</v>
      </c>
      <c r="G677" s="229">
        <v>6174.8</v>
      </c>
      <c r="H677" s="217">
        <f t="shared" si="11"/>
        <v>0</v>
      </c>
      <c r="I677" s="190" t="s">
        <v>5251</v>
      </c>
      <c r="J677" s="21"/>
      <c r="K677" s="21"/>
    </row>
    <row r="678" spans="1:11" x14ac:dyDescent="0.25">
      <c r="A678" s="192">
        <v>41981</v>
      </c>
      <c r="B678" s="254">
        <v>5546</v>
      </c>
      <c r="C678" s="322" t="s">
        <v>6789</v>
      </c>
      <c r="D678" s="308" t="s">
        <v>2183</v>
      </c>
      <c r="E678" s="309">
        <v>1324.4</v>
      </c>
      <c r="F678" s="256">
        <v>41981</v>
      </c>
      <c r="G678" s="229">
        <v>1324.4</v>
      </c>
      <c r="H678" s="217">
        <f t="shared" si="11"/>
        <v>0</v>
      </c>
      <c r="I678" s="190" t="s">
        <v>5251</v>
      </c>
      <c r="J678" s="21"/>
      <c r="K678" s="21"/>
    </row>
    <row r="679" spans="1:11" x14ac:dyDescent="0.25">
      <c r="A679" s="192">
        <v>41981</v>
      </c>
      <c r="B679" s="254">
        <v>5547</v>
      </c>
      <c r="C679" s="322" t="s">
        <v>6789</v>
      </c>
      <c r="D679" s="308" t="s">
        <v>6817</v>
      </c>
      <c r="E679" s="309">
        <v>381</v>
      </c>
      <c r="F679" s="256">
        <v>41981</v>
      </c>
      <c r="G679" s="229">
        <v>381</v>
      </c>
      <c r="H679" s="217">
        <f t="shared" si="11"/>
        <v>0</v>
      </c>
      <c r="I679" s="190" t="s">
        <v>4992</v>
      </c>
      <c r="J679" s="21"/>
      <c r="K679" s="21"/>
    </row>
    <row r="680" spans="1:11" x14ac:dyDescent="0.25">
      <c r="A680" s="192">
        <v>41981</v>
      </c>
      <c r="B680" s="254">
        <v>5548</v>
      </c>
      <c r="C680" s="322" t="s">
        <v>6789</v>
      </c>
      <c r="D680" s="308" t="s">
        <v>4652</v>
      </c>
      <c r="E680" s="309">
        <v>1503</v>
      </c>
      <c r="F680" s="256">
        <v>41981</v>
      </c>
      <c r="G680" s="229">
        <v>1503</v>
      </c>
      <c r="H680" s="217">
        <f t="shared" si="11"/>
        <v>0</v>
      </c>
      <c r="I680" s="190" t="s">
        <v>5251</v>
      </c>
      <c r="J680" s="21"/>
      <c r="K680" s="21"/>
    </row>
    <row r="681" spans="1:11" x14ac:dyDescent="0.25">
      <c r="A681" s="192">
        <v>41981</v>
      </c>
      <c r="B681" s="254">
        <v>5549</v>
      </c>
      <c r="C681" s="322" t="s">
        <v>6789</v>
      </c>
      <c r="D681" s="308" t="s">
        <v>4974</v>
      </c>
      <c r="E681" s="309">
        <v>10542</v>
      </c>
      <c r="F681" s="256">
        <v>41981</v>
      </c>
      <c r="G681" s="229">
        <v>10542</v>
      </c>
      <c r="H681" s="217">
        <f t="shared" si="11"/>
        <v>0</v>
      </c>
      <c r="I681" s="190" t="s">
        <v>5251</v>
      </c>
      <c r="J681" s="21"/>
      <c r="K681" s="21"/>
    </row>
    <row r="682" spans="1:11" x14ac:dyDescent="0.25">
      <c r="A682" s="192">
        <v>41981</v>
      </c>
      <c r="B682" s="254">
        <v>5550</v>
      </c>
      <c r="C682" s="322" t="s">
        <v>6789</v>
      </c>
      <c r="D682" s="308" t="s">
        <v>228</v>
      </c>
      <c r="E682" s="309">
        <v>995</v>
      </c>
      <c r="F682" s="256">
        <v>41981</v>
      </c>
      <c r="G682" s="229">
        <v>995</v>
      </c>
      <c r="H682" s="217">
        <f t="shared" si="11"/>
        <v>0</v>
      </c>
      <c r="I682" s="190" t="s">
        <v>5251</v>
      </c>
      <c r="J682" s="21"/>
      <c r="K682" s="21"/>
    </row>
    <row r="683" spans="1:11" x14ac:dyDescent="0.25">
      <c r="A683" s="192">
        <v>41981</v>
      </c>
      <c r="B683" s="254">
        <v>5551</v>
      </c>
      <c r="C683" s="322" t="s">
        <v>6789</v>
      </c>
      <c r="D683" s="308" t="s">
        <v>228</v>
      </c>
      <c r="E683" s="309">
        <v>2246.4</v>
      </c>
      <c r="F683" s="256">
        <v>41981</v>
      </c>
      <c r="G683" s="229">
        <v>2246.4</v>
      </c>
      <c r="H683" s="217">
        <f t="shared" si="11"/>
        <v>0</v>
      </c>
      <c r="I683" s="190" t="s">
        <v>5251</v>
      </c>
      <c r="J683" s="21"/>
      <c r="K683" s="21"/>
    </row>
    <row r="684" spans="1:11" x14ac:dyDescent="0.25">
      <c r="A684" s="192">
        <v>41981</v>
      </c>
      <c r="B684" s="254">
        <v>5552</v>
      </c>
      <c r="C684" s="322" t="s">
        <v>6789</v>
      </c>
      <c r="D684" s="308" t="s">
        <v>1040</v>
      </c>
      <c r="E684" s="309">
        <v>1713.6</v>
      </c>
      <c r="F684" s="256">
        <v>41981</v>
      </c>
      <c r="G684" s="229">
        <v>1713.6</v>
      </c>
      <c r="H684" s="217">
        <f t="shared" si="11"/>
        <v>0</v>
      </c>
      <c r="I684" s="190" t="s">
        <v>5251</v>
      </c>
      <c r="J684" s="21"/>
      <c r="K684" s="21"/>
    </row>
    <row r="685" spans="1:11" x14ac:dyDescent="0.25">
      <c r="A685" s="192">
        <v>41981</v>
      </c>
      <c r="B685" s="254">
        <v>5553</v>
      </c>
      <c r="C685" s="322" t="s">
        <v>6789</v>
      </c>
      <c r="D685" s="295" t="s">
        <v>6840</v>
      </c>
      <c r="E685" s="309">
        <v>0</v>
      </c>
      <c r="F685" s="423" t="s">
        <v>6841</v>
      </c>
      <c r="G685" s="251"/>
      <c r="H685" s="217">
        <f t="shared" si="11"/>
        <v>0</v>
      </c>
      <c r="I685" s="190" t="s">
        <v>5010</v>
      </c>
      <c r="J685" s="21"/>
      <c r="K685" s="21"/>
    </row>
    <row r="686" spans="1:11" x14ac:dyDescent="0.25">
      <c r="A686" s="192">
        <v>41981</v>
      </c>
      <c r="B686" s="254">
        <v>5554</v>
      </c>
      <c r="C686" s="322" t="s">
        <v>6789</v>
      </c>
      <c r="D686" s="308" t="s">
        <v>3366</v>
      </c>
      <c r="E686" s="309">
        <v>1812</v>
      </c>
      <c r="F686" s="256">
        <v>41981</v>
      </c>
      <c r="G686" s="229">
        <v>1812</v>
      </c>
      <c r="H686" s="217">
        <f t="shared" si="11"/>
        <v>0</v>
      </c>
      <c r="I686" s="190" t="s">
        <v>5010</v>
      </c>
      <c r="J686" s="21"/>
      <c r="K686" s="21"/>
    </row>
    <row r="687" spans="1:11" x14ac:dyDescent="0.25">
      <c r="A687" s="192">
        <v>41981</v>
      </c>
      <c r="B687" s="254">
        <v>5555</v>
      </c>
      <c r="C687" s="322" t="s">
        <v>6789</v>
      </c>
      <c r="D687" s="308" t="s">
        <v>6120</v>
      </c>
      <c r="E687" s="309">
        <v>5160</v>
      </c>
      <c r="F687" s="256">
        <v>41996</v>
      </c>
      <c r="G687" s="229">
        <v>5160</v>
      </c>
      <c r="H687" s="217">
        <f t="shared" si="11"/>
        <v>0</v>
      </c>
      <c r="I687" s="190" t="s">
        <v>5010</v>
      </c>
      <c r="J687" s="21"/>
      <c r="K687" s="21"/>
    </row>
    <row r="688" spans="1:11" x14ac:dyDescent="0.25">
      <c r="A688" s="192">
        <v>41981</v>
      </c>
      <c r="B688" s="254">
        <v>5556</v>
      </c>
      <c r="C688" s="322" t="s">
        <v>6789</v>
      </c>
      <c r="D688" s="308" t="s">
        <v>855</v>
      </c>
      <c r="E688" s="309">
        <v>6128.8</v>
      </c>
      <c r="F688" s="256">
        <v>41982</v>
      </c>
      <c r="G688" s="229">
        <v>6128.8</v>
      </c>
      <c r="H688" s="217">
        <f t="shared" si="11"/>
        <v>0</v>
      </c>
      <c r="I688" s="190" t="s">
        <v>6049</v>
      </c>
      <c r="J688" s="21"/>
      <c r="K688" s="21"/>
    </row>
    <row r="689" spans="1:11" x14ac:dyDescent="0.25">
      <c r="A689" s="192">
        <v>41981</v>
      </c>
      <c r="B689" s="254">
        <v>5557</v>
      </c>
      <c r="C689" s="322" t="s">
        <v>6789</v>
      </c>
      <c r="D689" s="308" t="s">
        <v>149</v>
      </c>
      <c r="E689" s="309">
        <v>8139.5</v>
      </c>
      <c r="F689" s="256">
        <v>41982</v>
      </c>
      <c r="G689" s="229">
        <v>8139.5</v>
      </c>
      <c r="H689" s="217">
        <f t="shared" si="11"/>
        <v>0</v>
      </c>
      <c r="I689" s="190" t="s">
        <v>6049</v>
      </c>
      <c r="J689" s="21"/>
      <c r="K689" s="21"/>
    </row>
    <row r="690" spans="1:11" x14ac:dyDescent="0.25">
      <c r="A690" s="192">
        <v>41981</v>
      </c>
      <c r="B690" s="254">
        <v>5558</v>
      </c>
      <c r="C690" s="322" t="s">
        <v>6789</v>
      </c>
      <c r="D690" s="308" t="s">
        <v>853</v>
      </c>
      <c r="E690" s="309">
        <v>5869.6</v>
      </c>
      <c r="F690" s="256">
        <v>41982</v>
      </c>
      <c r="G690" s="229">
        <v>5869.6</v>
      </c>
      <c r="H690" s="217">
        <f t="shared" si="11"/>
        <v>0</v>
      </c>
      <c r="I690" s="190" t="s">
        <v>6049</v>
      </c>
      <c r="J690" s="21"/>
      <c r="K690" s="21"/>
    </row>
    <row r="691" spans="1:11" x14ac:dyDescent="0.25">
      <c r="A691" s="192">
        <v>41981</v>
      </c>
      <c r="B691" s="254">
        <v>5559</v>
      </c>
      <c r="C691" s="322" t="s">
        <v>6789</v>
      </c>
      <c r="D691" s="308" t="s">
        <v>47</v>
      </c>
      <c r="E691" s="309">
        <v>3500</v>
      </c>
      <c r="F691" s="256">
        <v>41981</v>
      </c>
      <c r="G691" s="229">
        <v>3500</v>
      </c>
      <c r="H691" s="217">
        <f t="shared" si="11"/>
        <v>0</v>
      </c>
      <c r="I691" s="190" t="s">
        <v>5251</v>
      </c>
      <c r="J691" s="21"/>
      <c r="K691" s="21"/>
    </row>
    <row r="692" spans="1:11" x14ac:dyDescent="0.25">
      <c r="A692" s="192">
        <v>41981</v>
      </c>
      <c r="B692" s="254">
        <v>5560</v>
      </c>
      <c r="C692" s="322" t="s">
        <v>6789</v>
      </c>
      <c r="D692" s="308" t="s">
        <v>4918</v>
      </c>
      <c r="E692" s="309">
        <v>1479</v>
      </c>
      <c r="F692" s="256">
        <v>41982</v>
      </c>
      <c r="G692" s="229">
        <v>1479</v>
      </c>
      <c r="H692" s="217">
        <f t="shared" si="11"/>
        <v>0</v>
      </c>
      <c r="I692" s="190" t="s">
        <v>5251</v>
      </c>
      <c r="J692" s="21"/>
      <c r="K692" s="21"/>
    </row>
    <row r="693" spans="1:11" x14ac:dyDescent="0.25">
      <c r="A693" s="192">
        <v>41981</v>
      </c>
      <c r="B693" s="254">
        <v>5561</v>
      </c>
      <c r="C693" s="322" t="s">
        <v>6789</v>
      </c>
      <c r="D693" s="308" t="s">
        <v>240</v>
      </c>
      <c r="E693" s="309">
        <v>52220.4</v>
      </c>
      <c r="F693" s="412" t="s">
        <v>6842</v>
      </c>
      <c r="G693" s="229">
        <v>52220.4</v>
      </c>
      <c r="H693" s="217">
        <f t="shared" si="11"/>
        <v>0</v>
      </c>
      <c r="I693" s="190" t="s">
        <v>6049</v>
      </c>
      <c r="J693" s="21"/>
      <c r="K693" s="21"/>
    </row>
    <row r="694" spans="1:11" x14ac:dyDescent="0.25">
      <c r="A694" s="192">
        <v>41981</v>
      </c>
      <c r="B694" s="254">
        <v>5562</v>
      </c>
      <c r="C694" s="322" t="s">
        <v>6789</v>
      </c>
      <c r="D694" s="308" t="s">
        <v>4667</v>
      </c>
      <c r="E694" s="309">
        <v>2223.1</v>
      </c>
      <c r="F694" s="256">
        <v>41982</v>
      </c>
      <c r="G694" s="229">
        <v>2223.1</v>
      </c>
      <c r="H694" s="217">
        <f t="shared" si="11"/>
        <v>0</v>
      </c>
      <c r="I694" s="190" t="s">
        <v>6049</v>
      </c>
      <c r="J694" s="21"/>
      <c r="K694" s="21"/>
    </row>
    <row r="695" spans="1:11" x14ac:dyDescent="0.25">
      <c r="A695" s="192">
        <v>41981</v>
      </c>
      <c r="B695" s="254">
        <v>5563</v>
      </c>
      <c r="C695" s="322" t="s">
        <v>6789</v>
      </c>
      <c r="D695" s="308" t="s">
        <v>346</v>
      </c>
      <c r="E695" s="309">
        <v>3346.4</v>
      </c>
      <c r="F695" s="256">
        <v>41982</v>
      </c>
      <c r="G695" s="229">
        <v>3346.4</v>
      </c>
      <c r="H695" s="217">
        <f t="shared" si="11"/>
        <v>0</v>
      </c>
      <c r="I695" s="190" t="s">
        <v>6049</v>
      </c>
      <c r="J695" s="21"/>
      <c r="K695" s="21"/>
    </row>
    <row r="696" spans="1:11" x14ac:dyDescent="0.25">
      <c r="A696" s="192">
        <v>41981</v>
      </c>
      <c r="B696" s="254">
        <v>5564</v>
      </c>
      <c r="C696" s="322" t="s">
        <v>6789</v>
      </c>
      <c r="D696" s="308" t="s">
        <v>4816</v>
      </c>
      <c r="E696" s="309">
        <v>1362</v>
      </c>
      <c r="F696" s="256">
        <v>41982</v>
      </c>
      <c r="G696" s="229">
        <v>1362</v>
      </c>
      <c r="H696" s="217">
        <f t="shared" si="11"/>
        <v>0</v>
      </c>
      <c r="I696" s="190" t="s">
        <v>6049</v>
      </c>
      <c r="J696" s="21"/>
      <c r="K696" s="21"/>
    </row>
    <row r="697" spans="1:11" x14ac:dyDescent="0.25">
      <c r="A697" s="192">
        <v>41981</v>
      </c>
      <c r="B697" s="254">
        <v>5565</v>
      </c>
      <c r="C697" s="322" t="s">
        <v>6789</v>
      </c>
      <c r="D697" s="308" t="s">
        <v>5033</v>
      </c>
      <c r="E697" s="309">
        <v>32794</v>
      </c>
      <c r="F697" s="256">
        <v>41981</v>
      </c>
      <c r="G697" s="229">
        <v>32794</v>
      </c>
      <c r="H697" s="217">
        <f t="shared" si="11"/>
        <v>0</v>
      </c>
      <c r="I697" s="190" t="s">
        <v>4997</v>
      </c>
      <c r="J697" s="21"/>
      <c r="K697" s="21"/>
    </row>
    <row r="698" spans="1:11" x14ac:dyDescent="0.25">
      <c r="A698" s="192">
        <v>41981</v>
      </c>
      <c r="B698" s="254">
        <v>5566</v>
      </c>
      <c r="C698" s="322" t="s">
        <v>6789</v>
      </c>
      <c r="D698" s="308" t="s">
        <v>22</v>
      </c>
      <c r="E698" s="309">
        <v>1211.5999999999999</v>
      </c>
      <c r="F698" s="256">
        <v>41981</v>
      </c>
      <c r="G698" s="229">
        <v>1211.5999999999999</v>
      </c>
      <c r="H698" s="217">
        <f t="shared" si="11"/>
        <v>0</v>
      </c>
      <c r="I698" s="190" t="s">
        <v>4992</v>
      </c>
      <c r="J698" s="21"/>
      <c r="K698" s="21"/>
    </row>
    <row r="699" spans="1:11" x14ac:dyDescent="0.25">
      <c r="A699" s="192">
        <v>41981</v>
      </c>
      <c r="B699" s="254">
        <v>5567</v>
      </c>
      <c r="C699" s="322" t="s">
        <v>6789</v>
      </c>
      <c r="D699" s="308" t="s">
        <v>242</v>
      </c>
      <c r="E699" s="309">
        <v>36772.800000000003</v>
      </c>
      <c r="F699" s="412" t="s">
        <v>6843</v>
      </c>
      <c r="G699" s="229">
        <v>36772.800000000003</v>
      </c>
      <c r="H699" s="217">
        <f t="shared" si="11"/>
        <v>0</v>
      </c>
      <c r="I699" s="190" t="s">
        <v>6049</v>
      </c>
      <c r="J699" s="21"/>
      <c r="K699" s="21"/>
    </row>
    <row r="700" spans="1:11" x14ac:dyDescent="0.25">
      <c r="A700" s="192">
        <v>41981</v>
      </c>
      <c r="B700" s="254">
        <v>5568</v>
      </c>
      <c r="C700" s="322" t="s">
        <v>6789</v>
      </c>
      <c r="D700" s="308" t="s">
        <v>6844</v>
      </c>
      <c r="E700" s="309">
        <v>3256</v>
      </c>
      <c r="F700" s="256">
        <v>41981</v>
      </c>
      <c r="G700" s="229">
        <v>3256</v>
      </c>
      <c r="H700" s="217">
        <f t="shared" si="11"/>
        <v>0</v>
      </c>
      <c r="I700" s="190" t="s">
        <v>4992</v>
      </c>
      <c r="J700" s="21"/>
      <c r="K700" s="21"/>
    </row>
    <row r="701" spans="1:11" x14ac:dyDescent="0.25">
      <c r="A701" s="192">
        <v>41981</v>
      </c>
      <c r="B701" s="254">
        <v>5569</v>
      </c>
      <c r="C701" s="322" t="s">
        <v>6789</v>
      </c>
      <c r="D701" s="308" t="s">
        <v>6791</v>
      </c>
      <c r="E701" s="309">
        <v>14194</v>
      </c>
      <c r="F701" s="256">
        <v>41983</v>
      </c>
      <c r="G701" s="229">
        <v>14194</v>
      </c>
      <c r="H701" s="217">
        <f t="shared" si="11"/>
        <v>0</v>
      </c>
      <c r="I701" s="190" t="s">
        <v>6814</v>
      </c>
      <c r="J701" s="21"/>
      <c r="K701" s="21"/>
    </row>
    <row r="702" spans="1:11" x14ac:dyDescent="0.25">
      <c r="A702" s="192">
        <v>41981</v>
      </c>
      <c r="B702" s="254">
        <v>5570</v>
      </c>
      <c r="C702" s="322" t="s">
        <v>6789</v>
      </c>
      <c r="D702" s="308" t="s">
        <v>5004</v>
      </c>
      <c r="E702" s="309">
        <v>6616.6</v>
      </c>
      <c r="F702" s="256">
        <v>41983</v>
      </c>
      <c r="G702" s="229">
        <v>6616.6</v>
      </c>
      <c r="H702" s="217">
        <f t="shared" si="11"/>
        <v>0</v>
      </c>
      <c r="I702" s="190" t="s">
        <v>6814</v>
      </c>
      <c r="J702" s="21"/>
      <c r="K702" s="21"/>
    </row>
    <row r="703" spans="1:11" x14ac:dyDescent="0.25">
      <c r="A703" s="192">
        <v>41981</v>
      </c>
      <c r="B703" s="254">
        <v>5571</v>
      </c>
      <c r="C703" s="322" t="s">
        <v>6789</v>
      </c>
      <c r="D703" s="308" t="s">
        <v>106</v>
      </c>
      <c r="E703" s="309">
        <v>6200</v>
      </c>
      <c r="F703" s="256">
        <v>41987</v>
      </c>
      <c r="G703" s="229">
        <v>6200</v>
      </c>
      <c r="H703" s="217">
        <f t="shared" si="11"/>
        <v>0</v>
      </c>
      <c r="I703" s="190" t="s">
        <v>4992</v>
      </c>
      <c r="J703" s="21"/>
      <c r="K703" s="21"/>
    </row>
    <row r="704" spans="1:11" x14ac:dyDescent="0.25">
      <c r="A704" s="192">
        <v>41981</v>
      </c>
      <c r="B704" s="254">
        <v>5572</v>
      </c>
      <c r="C704" s="322" t="s">
        <v>6789</v>
      </c>
      <c r="D704" s="308" t="s">
        <v>96</v>
      </c>
      <c r="E704" s="309">
        <v>52797.599999999999</v>
      </c>
      <c r="F704" s="256">
        <v>41996</v>
      </c>
      <c r="G704" s="229">
        <v>52797.599999999999</v>
      </c>
      <c r="H704" s="217">
        <f t="shared" si="11"/>
        <v>0</v>
      </c>
      <c r="I704" s="190" t="s">
        <v>4997</v>
      </c>
      <c r="J704" s="21"/>
      <c r="K704" s="21"/>
    </row>
    <row r="705" spans="1:11" x14ac:dyDescent="0.25">
      <c r="A705" s="192">
        <v>41981</v>
      </c>
      <c r="B705" s="254">
        <v>5573</v>
      </c>
      <c r="C705" s="322" t="s">
        <v>6789</v>
      </c>
      <c r="D705" s="308" t="s">
        <v>180</v>
      </c>
      <c r="E705" s="309">
        <v>33330.449999999997</v>
      </c>
      <c r="F705" s="256">
        <v>41983</v>
      </c>
      <c r="G705" s="229">
        <v>33330.449999999997</v>
      </c>
      <c r="H705" s="217">
        <f t="shared" si="11"/>
        <v>0</v>
      </c>
      <c r="I705" s="190" t="s">
        <v>6814</v>
      </c>
      <c r="J705" s="21"/>
      <c r="K705" s="21"/>
    </row>
    <row r="706" spans="1:11" x14ac:dyDescent="0.25">
      <c r="A706" s="192">
        <v>41981</v>
      </c>
      <c r="B706" s="254">
        <v>5574</v>
      </c>
      <c r="C706" s="322" t="s">
        <v>6789</v>
      </c>
      <c r="D706" s="308" t="s">
        <v>763</v>
      </c>
      <c r="E706" s="309">
        <v>985.1</v>
      </c>
      <c r="F706" s="256">
        <v>41982</v>
      </c>
      <c r="G706" s="229">
        <v>985.1</v>
      </c>
      <c r="H706" s="217">
        <f t="shared" si="11"/>
        <v>0</v>
      </c>
      <c r="I706" s="190" t="s">
        <v>6049</v>
      </c>
      <c r="J706" s="21"/>
      <c r="K706" s="21"/>
    </row>
    <row r="707" spans="1:11" x14ac:dyDescent="0.25">
      <c r="A707" s="192">
        <v>41981</v>
      </c>
      <c r="B707" s="254">
        <v>5575</v>
      </c>
      <c r="C707" s="322" t="s">
        <v>6789</v>
      </c>
      <c r="D707" s="308" t="s">
        <v>4740</v>
      </c>
      <c r="E707" s="309">
        <v>2650.5</v>
      </c>
      <c r="F707" s="256">
        <v>41981</v>
      </c>
      <c r="G707" s="229">
        <v>2650.5</v>
      </c>
      <c r="H707" s="217">
        <f t="shared" si="11"/>
        <v>0</v>
      </c>
      <c r="I707" s="190" t="s">
        <v>4992</v>
      </c>
      <c r="J707" s="21"/>
      <c r="K707" s="21"/>
    </row>
    <row r="708" spans="1:11" x14ac:dyDescent="0.25">
      <c r="A708" s="192">
        <v>41981</v>
      </c>
      <c r="B708" s="254">
        <v>5576</v>
      </c>
      <c r="C708" s="322" t="s">
        <v>6789</v>
      </c>
      <c r="D708" s="308" t="s">
        <v>6619</v>
      </c>
      <c r="E708" s="309">
        <v>18692.8</v>
      </c>
      <c r="F708" s="412" t="s">
        <v>6845</v>
      </c>
      <c r="G708" s="229">
        <v>18692.8</v>
      </c>
      <c r="H708" s="217">
        <f t="shared" si="11"/>
        <v>0</v>
      </c>
      <c r="I708" s="190" t="s">
        <v>6049</v>
      </c>
      <c r="J708" s="21"/>
      <c r="K708" s="21"/>
    </row>
    <row r="709" spans="1:11" x14ac:dyDescent="0.25">
      <c r="A709" s="192">
        <v>41981</v>
      </c>
      <c r="B709" s="254">
        <v>5577</v>
      </c>
      <c r="C709" s="322" t="s">
        <v>6789</v>
      </c>
      <c r="D709" s="308" t="s">
        <v>6734</v>
      </c>
      <c r="E709" s="309">
        <v>5616</v>
      </c>
      <c r="F709" s="412" t="s">
        <v>6846</v>
      </c>
      <c r="G709" s="229">
        <v>5616</v>
      </c>
      <c r="H709" s="217">
        <f t="shared" si="11"/>
        <v>0</v>
      </c>
      <c r="I709" s="190" t="s">
        <v>6049</v>
      </c>
      <c r="J709" s="21"/>
      <c r="K709" s="21"/>
    </row>
    <row r="710" spans="1:11" x14ac:dyDescent="0.25">
      <c r="A710" s="192">
        <v>41981</v>
      </c>
      <c r="B710" s="254">
        <v>5578</v>
      </c>
      <c r="C710" s="322" t="s">
        <v>6789</v>
      </c>
      <c r="D710" s="308" t="s">
        <v>2944</v>
      </c>
      <c r="E710" s="309">
        <v>31736.55</v>
      </c>
      <c r="F710" s="256">
        <v>41983</v>
      </c>
      <c r="G710" s="229">
        <v>31736.55</v>
      </c>
      <c r="H710" s="217">
        <f t="shared" si="11"/>
        <v>0</v>
      </c>
      <c r="I710" s="190" t="s">
        <v>6814</v>
      </c>
      <c r="J710" s="21"/>
      <c r="K710" s="21"/>
    </row>
    <row r="711" spans="1:11" x14ac:dyDescent="0.25">
      <c r="A711" s="192">
        <v>41981</v>
      </c>
      <c r="B711" s="254">
        <v>5579</v>
      </c>
      <c r="C711" s="322" t="s">
        <v>6789</v>
      </c>
      <c r="D711" s="308" t="s">
        <v>429</v>
      </c>
      <c r="E711" s="309">
        <v>14032.4</v>
      </c>
      <c r="F711" s="256">
        <v>41982</v>
      </c>
      <c r="G711" s="229">
        <v>14032.4</v>
      </c>
      <c r="H711" s="217">
        <f t="shared" si="11"/>
        <v>0</v>
      </c>
      <c r="I711" s="190" t="s">
        <v>6049</v>
      </c>
      <c r="J711" s="21"/>
      <c r="K711" s="21"/>
    </row>
    <row r="712" spans="1:11" x14ac:dyDescent="0.25">
      <c r="A712" s="192">
        <v>41981</v>
      </c>
      <c r="B712" s="254">
        <v>5580</v>
      </c>
      <c r="C712" s="322" t="s">
        <v>6789</v>
      </c>
      <c r="D712" s="308" t="s">
        <v>98</v>
      </c>
      <c r="E712" s="309">
        <v>3928.4</v>
      </c>
      <c r="F712" s="256">
        <v>41983</v>
      </c>
      <c r="G712" s="229">
        <v>3928.4</v>
      </c>
      <c r="H712" s="217">
        <f t="shared" ref="H712:H775" si="12">E712-G712</f>
        <v>0</v>
      </c>
      <c r="I712" s="190" t="s">
        <v>6814</v>
      </c>
      <c r="J712" s="21"/>
      <c r="K712" s="21"/>
    </row>
    <row r="713" spans="1:11" x14ac:dyDescent="0.25">
      <c r="A713" s="192">
        <v>41981</v>
      </c>
      <c r="B713" s="254">
        <v>5581</v>
      </c>
      <c r="C713" s="322" t="s">
        <v>6789</v>
      </c>
      <c r="D713" s="308" t="s">
        <v>4764</v>
      </c>
      <c r="E713" s="309">
        <v>114.4</v>
      </c>
      <c r="F713" s="256">
        <v>41983</v>
      </c>
      <c r="G713" s="229">
        <v>114.4</v>
      </c>
      <c r="H713" s="217">
        <f t="shared" si="12"/>
        <v>0</v>
      </c>
      <c r="I713" s="190" t="s">
        <v>6814</v>
      </c>
      <c r="J713" s="21"/>
      <c r="K713" s="21"/>
    </row>
    <row r="714" spans="1:11" x14ac:dyDescent="0.25">
      <c r="A714" s="192">
        <v>41981</v>
      </c>
      <c r="B714" s="254">
        <v>5582</v>
      </c>
      <c r="C714" s="322" t="s">
        <v>6789</v>
      </c>
      <c r="D714" s="308" t="s">
        <v>11</v>
      </c>
      <c r="E714" s="309">
        <v>5371.2</v>
      </c>
      <c r="F714" s="256">
        <v>41989</v>
      </c>
      <c r="G714" s="229">
        <v>5371.2</v>
      </c>
      <c r="H714" s="217">
        <f t="shared" si="12"/>
        <v>0</v>
      </c>
      <c r="I714" s="190" t="s">
        <v>6814</v>
      </c>
      <c r="J714" s="21"/>
      <c r="K714" s="21"/>
    </row>
    <row r="715" spans="1:11" x14ac:dyDescent="0.25">
      <c r="A715" s="192">
        <v>41981</v>
      </c>
      <c r="B715" s="254">
        <v>5583</v>
      </c>
      <c r="C715" s="322" t="s">
        <v>6789</v>
      </c>
      <c r="D715" s="308" t="s">
        <v>11</v>
      </c>
      <c r="E715" s="309">
        <v>31798.65</v>
      </c>
      <c r="F715" s="256">
        <v>41989</v>
      </c>
      <c r="G715" s="229">
        <v>31798.65</v>
      </c>
      <c r="H715" s="217">
        <f t="shared" si="12"/>
        <v>0</v>
      </c>
      <c r="I715" s="190" t="s">
        <v>6814</v>
      </c>
      <c r="J715" s="21"/>
      <c r="K715" s="21"/>
    </row>
    <row r="716" spans="1:11" x14ac:dyDescent="0.25">
      <c r="A716" s="192">
        <v>41981</v>
      </c>
      <c r="B716" s="254">
        <v>5584</v>
      </c>
      <c r="C716" s="322" t="s">
        <v>6789</v>
      </c>
      <c r="D716" s="308" t="s">
        <v>2714</v>
      </c>
      <c r="E716" s="309">
        <v>12852</v>
      </c>
      <c r="F716" s="256">
        <v>41981</v>
      </c>
      <c r="G716" s="229">
        <v>12852</v>
      </c>
      <c r="H716" s="217">
        <f t="shared" si="12"/>
        <v>0</v>
      </c>
      <c r="I716" s="190" t="s">
        <v>6794</v>
      </c>
      <c r="J716" s="21"/>
      <c r="K716" s="21"/>
    </row>
    <row r="717" spans="1:11" x14ac:dyDescent="0.25">
      <c r="A717" s="192">
        <v>41981</v>
      </c>
      <c r="B717" s="254">
        <v>5585</v>
      </c>
      <c r="C717" s="322" t="s">
        <v>6789</v>
      </c>
      <c r="D717" s="308" t="s">
        <v>1814</v>
      </c>
      <c r="E717" s="309">
        <v>3089.8</v>
      </c>
      <c r="F717" s="256">
        <v>41990</v>
      </c>
      <c r="G717" s="229">
        <v>3089.8</v>
      </c>
      <c r="H717" s="217">
        <f t="shared" si="12"/>
        <v>0</v>
      </c>
      <c r="I717" s="190" t="s">
        <v>6794</v>
      </c>
      <c r="J717" s="21"/>
      <c r="K717" s="21"/>
    </row>
    <row r="718" spans="1:11" x14ac:dyDescent="0.25">
      <c r="A718" s="192">
        <v>41981</v>
      </c>
      <c r="B718" s="254">
        <v>5586</v>
      </c>
      <c r="C718" s="322" t="s">
        <v>6789</v>
      </c>
      <c r="D718" s="308" t="s">
        <v>2382</v>
      </c>
      <c r="E718" s="309">
        <v>7029.8</v>
      </c>
      <c r="F718" s="256">
        <v>41983</v>
      </c>
      <c r="G718" s="229">
        <v>7029.8</v>
      </c>
      <c r="H718" s="217">
        <f t="shared" si="12"/>
        <v>0</v>
      </c>
      <c r="I718" s="190" t="s">
        <v>6794</v>
      </c>
      <c r="J718" s="21"/>
      <c r="K718" s="21"/>
    </row>
    <row r="719" spans="1:11" x14ac:dyDescent="0.25">
      <c r="A719" s="192">
        <v>41981</v>
      </c>
      <c r="B719" s="254">
        <v>5587</v>
      </c>
      <c r="C719" s="322" t="s">
        <v>6789</v>
      </c>
      <c r="D719" s="308" t="s">
        <v>237</v>
      </c>
      <c r="E719" s="309">
        <v>1008</v>
      </c>
      <c r="F719" s="256">
        <v>41981</v>
      </c>
      <c r="G719" s="229">
        <v>1008</v>
      </c>
      <c r="H719" s="217">
        <f t="shared" si="12"/>
        <v>0</v>
      </c>
      <c r="I719" s="190" t="s">
        <v>6794</v>
      </c>
      <c r="J719" s="21"/>
      <c r="K719" s="21"/>
    </row>
    <row r="720" spans="1:11" x14ac:dyDescent="0.25">
      <c r="A720" s="192">
        <v>41981</v>
      </c>
      <c r="B720" s="254">
        <v>5588</v>
      </c>
      <c r="C720" s="322" t="s">
        <v>6789</v>
      </c>
      <c r="D720" s="308" t="s">
        <v>494</v>
      </c>
      <c r="E720" s="309">
        <v>5978.4</v>
      </c>
      <c r="F720" s="256">
        <v>41981</v>
      </c>
      <c r="G720" s="229">
        <v>5978.4</v>
      </c>
      <c r="H720" s="217">
        <f t="shared" si="12"/>
        <v>0</v>
      </c>
      <c r="I720" s="190" t="s">
        <v>6794</v>
      </c>
      <c r="J720" s="21"/>
      <c r="K720" s="21"/>
    </row>
    <row r="721" spans="1:11" x14ac:dyDescent="0.25">
      <c r="A721" s="192">
        <v>41981</v>
      </c>
      <c r="B721" s="254">
        <v>5589</v>
      </c>
      <c r="C721" s="322" t="s">
        <v>6789</v>
      </c>
      <c r="D721" s="308" t="s">
        <v>253</v>
      </c>
      <c r="E721" s="309">
        <v>2707.2</v>
      </c>
      <c r="F721" s="256">
        <v>41981</v>
      </c>
      <c r="G721" s="229">
        <v>2707.2</v>
      </c>
      <c r="H721" s="217">
        <f t="shared" si="12"/>
        <v>0</v>
      </c>
      <c r="I721" s="190" t="s">
        <v>6794</v>
      </c>
      <c r="J721" s="21"/>
      <c r="K721" s="21"/>
    </row>
    <row r="722" spans="1:11" x14ac:dyDescent="0.25">
      <c r="A722" s="192">
        <v>41981</v>
      </c>
      <c r="B722" s="254">
        <v>5590</v>
      </c>
      <c r="C722" s="322" t="s">
        <v>6789</v>
      </c>
      <c r="D722" s="308" t="s">
        <v>429</v>
      </c>
      <c r="E722" s="309">
        <v>3315</v>
      </c>
      <c r="F722" s="256">
        <v>41982</v>
      </c>
      <c r="G722" s="229">
        <v>3315</v>
      </c>
      <c r="H722" s="217">
        <f t="shared" si="12"/>
        <v>0</v>
      </c>
      <c r="I722" s="190" t="s">
        <v>6049</v>
      </c>
      <c r="J722" s="21"/>
      <c r="K722" s="21"/>
    </row>
    <row r="723" spans="1:11" x14ac:dyDescent="0.25">
      <c r="A723" s="192">
        <v>41981</v>
      </c>
      <c r="B723" s="254">
        <v>5591</v>
      </c>
      <c r="C723" s="322" t="s">
        <v>6789</v>
      </c>
      <c r="D723" s="308" t="s">
        <v>133</v>
      </c>
      <c r="E723" s="309">
        <v>22127.8</v>
      </c>
      <c r="F723" s="256">
        <v>41981</v>
      </c>
      <c r="G723" s="229">
        <v>22127.8</v>
      </c>
      <c r="H723" s="217">
        <f t="shared" si="12"/>
        <v>0</v>
      </c>
      <c r="I723" s="190" t="s">
        <v>4992</v>
      </c>
      <c r="J723" s="21"/>
      <c r="K723" s="21"/>
    </row>
    <row r="724" spans="1:11" x14ac:dyDescent="0.25">
      <c r="A724" s="192">
        <v>41981</v>
      </c>
      <c r="B724" s="254">
        <v>5592</v>
      </c>
      <c r="C724" s="322" t="s">
        <v>6789</v>
      </c>
      <c r="D724" s="308" t="s">
        <v>1607</v>
      </c>
      <c r="E724" s="309">
        <v>3307.6</v>
      </c>
      <c r="F724" s="256">
        <v>41981</v>
      </c>
      <c r="G724" s="229">
        <v>3307.6</v>
      </c>
      <c r="H724" s="217">
        <f t="shared" si="12"/>
        <v>0</v>
      </c>
      <c r="I724" s="190" t="s">
        <v>4992</v>
      </c>
      <c r="J724" s="21"/>
      <c r="K724" s="21"/>
    </row>
    <row r="725" spans="1:11" x14ac:dyDescent="0.25">
      <c r="A725" s="192">
        <v>41981</v>
      </c>
      <c r="B725" s="254">
        <v>5593</v>
      </c>
      <c r="C725" s="322" t="s">
        <v>6789</v>
      </c>
      <c r="D725" s="308" t="s">
        <v>96</v>
      </c>
      <c r="E725" s="309">
        <v>24480</v>
      </c>
      <c r="F725" s="256">
        <v>41996</v>
      </c>
      <c r="G725" s="229">
        <v>24480</v>
      </c>
      <c r="H725" s="217">
        <f t="shared" si="12"/>
        <v>0</v>
      </c>
      <c r="I725" s="190" t="s">
        <v>4997</v>
      </c>
      <c r="J725" s="21"/>
      <c r="K725" s="21"/>
    </row>
    <row r="726" spans="1:11" x14ac:dyDescent="0.25">
      <c r="A726" s="192">
        <v>41981</v>
      </c>
      <c r="B726" s="254">
        <v>5594</v>
      </c>
      <c r="C726" s="322" t="s">
        <v>6789</v>
      </c>
      <c r="D726" s="308" t="s">
        <v>1814</v>
      </c>
      <c r="E726" s="309">
        <v>98</v>
      </c>
      <c r="F726" s="256">
        <v>41990</v>
      </c>
      <c r="G726" s="229">
        <v>98</v>
      </c>
      <c r="H726" s="217">
        <f t="shared" si="12"/>
        <v>0</v>
      </c>
      <c r="I726" s="190" t="s">
        <v>6794</v>
      </c>
      <c r="J726" s="21"/>
      <c r="K726" s="21"/>
    </row>
    <row r="727" spans="1:11" x14ac:dyDescent="0.25">
      <c r="A727" s="192">
        <v>41981</v>
      </c>
      <c r="B727" s="254">
        <v>5595</v>
      </c>
      <c r="C727" s="322" t="s">
        <v>6789</v>
      </c>
      <c r="D727" s="308" t="s">
        <v>2578</v>
      </c>
      <c r="E727" s="309">
        <v>7142</v>
      </c>
      <c r="F727" s="256">
        <v>41981</v>
      </c>
      <c r="G727" s="229">
        <v>7142</v>
      </c>
      <c r="H727" s="217">
        <f t="shared" si="12"/>
        <v>0</v>
      </c>
      <c r="I727" s="190" t="s">
        <v>5000</v>
      </c>
      <c r="J727" s="21"/>
      <c r="K727" s="21"/>
    </row>
    <row r="728" spans="1:11" x14ac:dyDescent="0.25">
      <c r="A728" s="192">
        <v>41981</v>
      </c>
      <c r="B728" s="254">
        <v>5596</v>
      </c>
      <c r="C728" s="322" t="s">
        <v>6789</v>
      </c>
      <c r="D728" s="308" t="s">
        <v>6802</v>
      </c>
      <c r="E728" s="309">
        <v>1134</v>
      </c>
      <c r="F728" s="256">
        <v>41981</v>
      </c>
      <c r="G728" s="229">
        <v>1134</v>
      </c>
      <c r="H728" s="217">
        <f t="shared" si="12"/>
        <v>0</v>
      </c>
      <c r="I728" s="190" t="s">
        <v>4992</v>
      </c>
      <c r="J728" s="21"/>
      <c r="K728" s="21"/>
    </row>
    <row r="729" spans="1:11" x14ac:dyDescent="0.25">
      <c r="A729" s="192">
        <v>41981</v>
      </c>
      <c r="B729" s="254">
        <v>5597</v>
      </c>
      <c r="C729" s="322" t="s">
        <v>6789</v>
      </c>
      <c r="D729" s="308" t="s">
        <v>51</v>
      </c>
      <c r="E729" s="309">
        <v>2254.5</v>
      </c>
      <c r="F729" s="256">
        <v>41981</v>
      </c>
      <c r="G729" s="229">
        <v>2254.5</v>
      </c>
      <c r="H729" s="217">
        <f t="shared" si="12"/>
        <v>0</v>
      </c>
      <c r="I729" s="190" t="s">
        <v>6794</v>
      </c>
      <c r="J729" s="21"/>
      <c r="K729" s="21"/>
    </row>
    <row r="730" spans="1:11" x14ac:dyDescent="0.25">
      <c r="A730" s="192">
        <v>41981</v>
      </c>
      <c r="B730" s="254">
        <v>5598</v>
      </c>
      <c r="C730" s="322" t="s">
        <v>6789</v>
      </c>
      <c r="D730" s="308" t="s">
        <v>4685</v>
      </c>
      <c r="E730" s="309">
        <v>897.6</v>
      </c>
      <c r="F730" s="256">
        <v>41981</v>
      </c>
      <c r="G730" s="229">
        <v>897.6</v>
      </c>
      <c r="H730" s="217">
        <f t="shared" si="12"/>
        <v>0</v>
      </c>
      <c r="I730" s="190" t="s">
        <v>5000</v>
      </c>
      <c r="J730" s="21"/>
      <c r="K730" s="21"/>
    </row>
    <row r="731" spans="1:11" x14ac:dyDescent="0.25">
      <c r="A731" s="192">
        <v>41981</v>
      </c>
      <c r="B731" s="254">
        <v>5599</v>
      </c>
      <c r="C731" s="322" t="s">
        <v>6789</v>
      </c>
      <c r="D731" s="308" t="s">
        <v>2481</v>
      </c>
      <c r="E731" s="309">
        <v>44772</v>
      </c>
      <c r="F731" s="421" t="s">
        <v>6847</v>
      </c>
      <c r="G731" s="229">
        <f>2232.6+2288+2061+38190.4</f>
        <v>44772</v>
      </c>
      <c r="H731" s="217">
        <f t="shared" si="12"/>
        <v>0</v>
      </c>
      <c r="I731" s="190" t="s">
        <v>6793</v>
      </c>
      <c r="J731" s="21"/>
      <c r="K731" s="21"/>
    </row>
    <row r="732" spans="1:11" x14ac:dyDescent="0.25">
      <c r="A732" s="192">
        <v>41981</v>
      </c>
      <c r="B732" s="254">
        <v>5600</v>
      </c>
      <c r="C732" s="322" t="s">
        <v>6789</v>
      </c>
      <c r="D732" s="308" t="s">
        <v>4589</v>
      </c>
      <c r="E732" s="309">
        <v>2649.6</v>
      </c>
      <c r="F732" s="256">
        <v>41981</v>
      </c>
      <c r="G732" s="229">
        <v>2649.6</v>
      </c>
      <c r="H732" s="217">
        <f t="shared" si="12"/>
        <v>0</v>
      </c>
      <c r="I732" s="20" t="s">
        <v>4992</v>
      </c>
      <c r="J732" s="21"/>
      <c r="K732" s="21"/>
    </row>
    <row r="733" spans="1:11" x14ac:dyDescent="0.25">
      <c r="A733" s="192">
        <v>41981</v>
      </c>
      <c r="B733" s="254">
        <v>5601</v>
      </c>
      <c r="C733" s="322" t="s">
        <v>6789</v>
      </c>
      <c r="D733" s="308" t="s">
        <v>1040</v>
      </c>
      <c r="E733" s="309">
        <v>1700.4</v>
      </c>
      <c r="F733" s="256">
        <v>41981</v>
      </c>
      <c r="G733" s="229">
        <v>1700.4</v>
      </c>
      <c r="H733" s="217">
        <f t="shared" si="12"/>
        <v>0</v>
      </c>
      <c r="I733" s="20" t="s">
        <v>5000</v>
      </c>
      <c r="J733" s="21"/>
      <c r="K733" s="21"/>
    </row>
    <row r="734" spans="1:11" x14ac:dyDescent="0.25">
      <c r="A734" s="192">
        <v>41981</v>
      </c>
      <c r="B734" s="254">
        <v>5602</v>
      </c>
      <c r="C734" s="322" t="s">
        <v>6789</v>
      </c>
      <c r="D734" s="308" t="s">
        <v>701</v>
      </c>
      <c r="E734" s="309">
        <v>1873.4</v>
      </c>
      <c r="F734" s="256">
        <v>41981</v>
      </c>
      <c r="G734" s="229">
        <v>1873.4</v>
      </c>
      <c r="H734" s="217">
        <f t="shared" si="12"/>
        <v>0</v>
      </c>
      <c r="I734" s="20" t="s">
        <v>5000</v>
      </c>
      <c r="J734" s="21"/>
      <c r="K734" s="21"/>
    </row>
    <row r="735" spans="1:11" x14ac:dyDescent="0.25">
      <c r="A735" s="192">
        <v>41981</v>
      </c>
      <c r="B735" s="254">
        <v>5603</v>
      </c>
      <c r="C735" s="322" t="s">
        <v>6789</v>
      </c>
      <c r="D735" s="308" t="s">
        <v>4765</v>
      </c>
      <c r="E735" s="309">
        <v>1878.5</v>
      </c>
      <c r="F735" s="256">
        <v>41981</v>
      </c>
      <c r="G735" s="229">
        <v>1878.5</v>
      </c>
      <c r="H735" s="217">
        <f t="shared" si="12"/>
        <v>0</v>
      </c>
      <c r="I735" s="20" t="s">
        <v>4992</v>
      </c>
      <c r="J735" s="21"/>
      <c r="K735" s="21"/>
    </row>
    <row r="736" spans="1:11" x14ac:dyDescent="0.25">
      <c r="A736" s="192">
        <v>41981</v>
      </c>
      <c r="B736" s="254">
        <v>5604</v>
      </c>
      <c r="C736" s="322" t="s">
        <v>6789</v>
      </c>
      <c r="D736" s="308" t="s">
        <v>4782</v>
      </c>
      <c r="E736" s="309">
        <v>1470.6</v>
      </c>
      <c r="F736" s="256">
        <v>41981</v>
      </c>
      <c r="G736" s="229">
        <v>1470.6</v>
      </c>
      <c r="H736" s="217">
        <f t="shared" si="12"/>
        <v>0</v>
      </c>
      <c r="I736" s="20" t="s">
        <v>4992</v>
      </c>
      <c r="J736" s="21"/>
      <c r="K736" s="21"/>
    </row>
    <row r="737" spans="1:11" x14ac:dyDescent="0.25">
      <c r="A737" s="192">
        <v>41981</v>
      </c>
      <c r="B737" s="254">
        <v>5605</v>
      </c>
      <c r="C737" s="322" t="s">
        <v>6789</v>
      </c>
      <c r="D737" s="308" t="s">
        <v>6613</v>
      </c>
      <c r="E737" s="309">
        <v>4360.2</v>
      </c>
      <c r="F737" s="256">
        <v>41981</v>
      </c>
      <c r="G737" s="229">
        <v>4360.2</v>
      </c>
      <c r="H737" s="217">
        <f t="shared" si="12"/>
        <v>0</v>
      </c>
      <c r="I737" s="20" t="s">
        <v>4992</v>
      </c>
      <c r="J737" s="21"/>
      <c r="K737" s="21"/>
    </row>
    <row r="738" spans="1:11" x14ac:dyDescent="0.25">
      <c r="A738" s="192">
        <v>41981</v>
      </c>
      <c r="B738" s="254">
        <v>5606</v>
      </c>
      <c r="C738" s="322" t="s">
        <v>6789</v>
      </c>
      <c r="D738" s="308" t="s">
        <v>106</v>
      </c>
      <c r="E738" s="309">
        <v>239478</v>
      </c>
      <c r="F738" s="256">
        <v>41987</v>
      </c>
      <c r="G738" s="229">
        <v>239478</v>
      </c>
      <c r="H738" s="217">
        <f t="shared" si="12"/>
        <v>0</v>
      </c>
      <c r="I738" s="20" t="s">
        <v>4992</v>
      </c>
      <c r="J738" s="21"/>
      <c r="K738" s="21"/>
    </row>
    <row r="739" spans="1:11" x14ac:dyDescent="0.25">
      <c r="A739" s="192">
        <v>41981</v>
      </c>
      <c r="B739" s="254">
        <v>5607</v>
      </c>
      <c r="C739" s="322" t="s">
        <v>6789</v>
      </c>
      <c r="D739" s="308" t="s">
        <v>4765</v>
      </c>
      <c r="E739" s="309">
        <v>4414</v>
      </c>
      <c r="F739" s="256">
        <v>41981</v>
      </c>
      <c r="G739" s="229">
        <v>4414</v>
      </c>
      <c r="H739" s="217">
        <f t="shared" si="12"/>
        <v>0</v>
      </c>
      <c r="I739" s="20" t="s">
        <v>4992</v>
      </c>
      <c r="J739" s="21"/>
      <c r="K739" s="21"/>
    </row>
    <row r="740" spans="1:11" x14ac:dyDescent="0.25">
      <c r="A740" s="192">
        <v>41981</v>
      </c>
      <c r="B740" s="254">
        <v>5608</v>
      </c>
      <c r="C740" s="322" t="s">
        <v>6789</v>
      </c>
      <c r="D740" s="308" t="s">
        <v>1915</v>
      </c>
      <c r="E740" s="309">
        <v>1160.05</v>
      </c>
      <c r="F740" s="256">
        <v>41981</v>
      </c>
      <c r="G740" s="229">
        <v>1160.05</v>
      </c>
      <c r="H740" s="217">
        <f t="shared" si="12"/>
        <v>0</v>
      </c>
      <c r="I740" s="20" t="s">
        <v>4992</v>
      </c>
      <c r="J740" s="21"/>
      <c r="K740" s="21"/>
    </row>
    <row r="741" spans="1:11" x14ac:dyDescent="0.25">
      <c r="A741" s="192">
        <v>41981</v>
      </c>
      <c r="B741" s="254">
        <v>5609</v>
      </c>
      <c r="C741" s="322" t="s">
        <v>6789</v>
      </c>
      <c r="D741" s="308" t="s">
        <v>1004</v>
      </c>
      <c r="E741" s="309">
        <v>646</v>
      </c>
      <c r="F741" s="256">
        <v>41982</v>
      </c>
      <c r="G741" s="229">
        <v>646</v>
      </c>
      <c r="H741" s="217">
        <f t="shared" si="12"/>
        <v>0</v>
      </c>
      <c r="I741" s="20" t="s">
        <v>5000</v>
      </c>
      <c r="J741" s="21"/>
      <c r="K741" s="21"/>
    </row>
    <row r="742" spans="1:11" x14ac:dyDescent="0.25">
      <c r="A742" s="192">
        <v>41981</v>
      </c>
      <c r="B742" s="254">
        <v>5610</v>
      </c>
      <c r="C742" s="322" t="s">
        <v>6789</v>
      </c>
      <c r="D742" s="308" t="s">
        <v>80</v>
      </c>
      <c r="E742" s="309">
        <v>2936.4</v>
      </c>
      <c r="F742" s="256">
        <v>41982</v>
      </c>
      <c r="G742" s="229">
        <v>2936.4</v>
      </c>
      <c r="H742" s="217">
        <f t="shared" si="12"/>
        <v>0</v>
      </c>
      <c r="I742" s="20" t="s">
        <v>5000</v>
      </c>
      <c r="J742" s="21"/>
      <c r="K742" s="21"/>
    </row>
    <row r="743" spans="1:11" x14ac:dyDescent="0.25">
      <c r="A743" s="192">
        <v>41981</v>
      </c>
      <c r="B743" s="254">
        <v>5611</v>
      </c>
      <c r="C743" s="322" t="s">
        <v>6789</v>
      </c>
      <c r="D743" s="308" t="s">
        <v>6609</v>
      </c>
      <c r="E743" s="309">
        <v>9943.6</v>
      </c>
      <c r="F743" s="256">
        <v>41982</v>
      </c>
      <c r="G743" s="229">
        <v>9943.6</v>
      </c>
      <c r="H743" s="217">
        <f t="shared" si="12"/>
        <v>0</v>
      </c>
      <c r="I743" s="20" t="s">
        <v>5000</v>
      </c>
      <c r="J743" s="21"/>
      <c r="K743" s="21"/>
    </row>
    <row r="744" spans="1:11" x14ac:dyDescent="0.25">
      <c r="A744" s="192">
        <v>41981</v>
      </c>
      <c r="B744" s="254">
        <v>5612</v>
      </c>
      <c r="C744" s="322" t="s">
        <v>6789</v>
      </c>
      <c r="D744" s="308" t="s">
        <v>142</v>
      </c>
      <c r="E744" s="309">
        <v>1252.1500000000001</v>
      </c>
      <c r="F744" s="256">
        <v>41982</v>
      </c>
      <c r="G744" s="229">
        <v>1252.1500000000001</v>
      </c>
      <c r="H744" s="217">
        <f t="shared" si="12"/>
        <v>0</v>
      </c>
      <c r="I744" s="20" t="s">
        <v>5000</v>
      </c>
      <c r="J744" s="21"/>
      <c r="K744" s="21"/>
    </row>
    <row r="745" spans="1:11" x14ac:dyDescent="0.25">
      <c r="A745" s="192">
        <v>41981</v>
      </c>
      <c r="B745" s="254">
        <v>5613</v>
      </c>
      <c r="C745" s="322" t="s">
        <v>6789</v>
      </c>
      <c r="D745" s="308" t="s">
        <v>5816</v>
      </c>
      <c r="E745" s="309">
        <v>3105</v>
      </c>
      <c r="F745" s="256">
        <v>41982</v>
      </c>
      <c r="G745" s="229">
        <v>3105</v>
      </c>
      <c r="H745" s="217">
        <f t="shared" si="12"/>
        <v>0</v>
      </c>
      <c r="I745" s="20" t="s">
        <v>5000</v>
      </c>
      <c r="J745" s="21"/>
      <c r="K745" s="21"/>
    </row>
    <row r="746" spans="1:11" x14ac:dyDescent="0.25">
      <c r="A746" s="192">
        <v>41981</v>
      </c>
      <c r="B746" s="254">
        <v>5614</v>
      </c>
      <c r="C746" s="322" t="s">
        <v>6789</v>
      </c>
      <c r="D746" s="308" t="s">
        <v>62</v>
      </c>
      <c r="E746" s="309">
        <v>7200</v>
      </c>
      <c r="F746" s="256">
        <v>41983</v>
      </c>
      <c r="G746" s="229">
        <v>7200</v>
      </c>
      <c r="H746" s="217">
        <f t="shared" si="12"/>
        <v>0</v>
      </c>
      <c r="I746" s="20" t="s">
        <v>4992</v>
      </c>
      <c r="J746" s="21"/>
      <c r="K746" s="21"/>
    </row>
    <row r="747" spans="1:11" x14ac:dyDescent="0.25">
      <c r="A747" s="192">
        <v>41981</v>
      </c>
      <c r="B747" s="254">
        <v>5615</v>
      </c>
      <c r="C747" s="322" t="s">
        <v>6789</v>
      </c>
      <c r="D747" s="308" t="s">
        <v>4929</v>
      </c>
      <c r="E747" s="309">
        <v>3339.5</v>
      </c>
      <c r="F747" s="256">
        <v>41981</v>
      </c>
      <c r="G747" s="229">
        <v>3339.5</v>
      </c>
      <c r="H747" s="217">
        <f t="shared" si="12"/>
        <v>0</v>
      </c>
      <c r="I747" s="20" t="s">
        <v>4992</v>
      </c>
      <c r="J747" s="21"/>
      <c r="K747" s="21"/>
    </row>
    <row r="748" spans="1:11" x14ac:dyDescent="0.25">
      <c r="A748" s="192">
        <v>41981</v>
      </c>
      <c r="B748" s="254">
        <v>5616</v>
      </c>
      <c r="C748" s="322" t="s">
        <v>6789</v>
      </c>
      <c r="D748" s="308" t="s">
        <v>6807</v>
      </c>
      <c r="E748" s="309">
        <v>7179.2</v>
      </c>
      <c r="F748" s="256">
        <v>41983</v>
      </c>
      <c r="G748" s="229">
        <v>7179.2</v>
      </c>
      <c r="H748" s="217">
        <f t="shared" si="12"/>
        <v>0</v>
      </c>
      <c r="I748" s="20" t="s">
        <v>6793</v>
      </c>
      <c r="J748" s="21"/>
      <c r="K748" s="21"/>
    </row>
    <row r="749" spans="1:11" x14ac:dyDescent="0.25">
      <c r="A749" s="192">
        <v>41981</v>
      </c>
      <c r="B749" s="254">
        <v>5617</v>
      </c>
      <c r="C749" s="322" t="s">
        <v>6789</v>
      </c>
      <c r="D749" s="308" t="s">
        <v>3557</v>
      </c>
      <c r="E749" s="309">
        <v>92856.6</v>
      </c>
      <c r="F749" s="256">
        <v>41989</v>
      </c>
      <c r="G749" s="229">
        <v>92856.6</v>
      </c>
      <c r="H749" s="217">
        <f t="shared" si="12"/>
        <v>0</v>
      </c>
      <c r="I749" s="20" t="s">
        <v>6793</v>
      </c>
      <c r="J749" s="21"/>
      <c r="K749" s="21"/>
    </row>
    <row r="750" spans="1:11" x14ac:dyDescent="0.25">
      <c r="A750" s="192">
        <v>41981</v>
      </c>
      <c r="B750" s="254">
        <v>5618</v>
      </c>
      <c r="C750" s="322" t="s">
        <v>6789</v>
      </c>
      <c r="D750" s="308" t="s">
        <v>28</v>
      </c>
      <c r="E750" s="309">
        <v>3412.2</v>
      </c>
      <c r="F750" s="256">
        <v>41981</v>
      </c>
      <c r="G750" s="229">
        <v>3412.2</v>
      </c>
      <c r="H750" s="217">
        <f t="shared" si="12"/>
        <v>0</v>
      </c>
      <c r="I750" s="20" t="s">
        <v>4992</v>
      </c>
      <c r="J750" s="21"/>
      <c r="K750" s="21"/>
    </row>
    <row r="751" spans="1:11" x14ac:dyDescent="0.25">
      <c r="A751" s="192">
        <v>41981</v>
      </c>
      <c r="B751" s="254">
        <v>5619</v>
      </c>
      <c r="C751" s="322" t="s">
        <v>6789</v>
      </c>
      <c r="D751" s="308" t="s">
        <v>4287</v>
      </c>
      <c r="E751" s="309">
        <v>13058.5</v>
      </c>
      <c r="F751" s="256">
        <v>41982</v>
      </c>
      <c r="G751" s="229">
        <v>13058.5</v>
      </c>
      <c r="H751" s="217">
        <f t="shared" si="12"/>
        <v>0</v>
      </c>
      <c r="I751" s="20" t="s">
        <v>6740</v>
      </c>
      <c r="J751" s="21"/>
      <c r="K751" s="21"/>
    </row>
    <row r="752" spans="1:11" x14ac:dyDescent="0.25">
      <c r="A752" s="192">
        <v>41981</v>
      </c>
      <c r="B752" s="254">
        <v>5620</v>
      </c>
      <c r="C752" s="322" t="s">
        <v>6789</v>
      </c>
      <c r="D752" s="308" t="s">
        <v>4240</v>
      </c>
      <c r="E752" s="309">
        <v>261.24</v>
      </c>
      <c r="F752" s="256">
        <v>41981</v>
      </c>
      <c r="G752" s="229">
        <v>261.24</v>
      </c>
      <c r="H752" s="217">
        <f t="shared" si="12"/>
        <v>0</v>
      </c>
      <c r="I752" s="20" t="s">
        <v>4992</v>
      </c>
      <c r="J752" s="21"/>
      <c r="K752" s="21"/>
    </row>
    <row r="753" spans="1:11" x14ac:dyDescent="0.25">
      <c r="A753" s="192">
        <v>41981</v>
      </c>
      <c r="B753" s="254">
        <v>5621</v>
      </c>
      <c r="C753" s="322" t="s">
        <v>6789</v>
      </c>
      <c r="D753" s="308" t="s">
        <v>4680</v>
      </c>
      <c r="E753" s="309">
        <v>50188.55</v>
      </c>
      <c r="F753" s="256">
        <v>41983</v>
      </c>
      <c r="G753" s="229">
        <v>50188.55</v>
      </c>
      <c r="H753" s="217">
        <f t="shared" si="12"/>
        <v>0</v>
      </c>
      <c r="I753" s="20" t="s">
        <v>6793</v>
      </c>
      <c r="J753" s="21"/>
      <c r="K753" s="21"/>
    </row>
    <row r="754" spans="1:11" x14ac:dyDescent="0.25">
      <c r="A754" s="192">
        <v>41981</v>
      </c>
      <c r="B754" s="254">
        <v>5622</v>
      </c>
      <c r="C754" s="322" t="s">
        <v>6789</v>
      </c>
      <c r="D754" s="308" t="s">
        <v>4597</v>
      </c>
      <c r="E754" s="309">
        <v>37896.25</v>
      </c>
      <c r="F754" s="421" t="s">
        <v>6848</v>
      </c>
      <c r="G754" s="229">
        <f>36000+1896.25</f>
        <v>37896.25</v>
      </c>
      <c r="H754" s="217">
        <f t="shared" si="12"/>
        <v>0</v>
      </c>
      <c r="I754" s="20" t="s">
        <v>6793</v>
      </c>
      <c r="J754" s="21"/>
      <c r="K754" s="21"/>
    </row>
    <row r="755" spans="1:11" x14ac:dyDescent="0.25">
      <c r="A755" s="192">
        <v>41981</v>
      </c>
      <c r="B755" s="254">
        <v>5623</v>
      </c>
      <c r="C755" s="322" t="s">
        <v>6789</v>
      </c>
      <c r="D755" s="308" t="s">
        <v>6672</v>
      </c>
      <c r="E755" s="309">
        <v>8696.5</v>
      </c>
      <c r="F755" s="256">
        <v>41983</v>
      </c>
      <c r="G755" s="229">
        <v>8696.5</v>
      </c>
      <c r="H755" s="217">
        <f t="shared" si="12"/>
        <v>0</v>
      </c>
      <c r="I755" s="20" t="s">
        <v>6793</v>
      </c>
      <c r="J755" s="21"/>
      <c r="K755" s="21"/>
    </row>
    <row r="756" spans="1:11" x14ac:dyDescent="0.25">
      <c r="A756" s="192">
        <v>41981</v>
      </c>
      <c r="B756" s="254">
        <v>5624</v>
      </c>
      <c r="C756" s="322" t="s">
        <v>6789</v>
      </c>
      <c r="D756" s="308" t="s">
        <v>4603</v>
      </c>
      <c r="E756" s="309">
        <v>6266.4</v>
      </c>
      <c r="F756" s="256">
        <v>41983</v>
      </c>
      <c r="G756" s="229">
        <v>6266.4</v>
      </c>
      <c r="H756" s="217">
        <f t="shared" si="12"/>
        <v>0</v>
      </c>
      <c r="I756" s="20" t="s">
        <v>6793</v>
      </c>
      <c r="J756" s="21"/>
      <c r="K756" s="21"/>
    </row>
    <row r="757" spans="1:11" x14ac:dyDescent="0.25">
      <c r="A757" s="192">
        <v>41981</v>
      </c>
      <c r="B757" s="254">
        <v>5625</v>
      </c>
      <c r="C757" s="322" t="s">
        <v>6789</v>
      </c>
      <c r="D757" s="308" t="s">
        <v>4600</v>
      </c>
      <c r="E757" s="309">
        <v>8727.2000000000007</v>
      </c>
      <c r="F757" s="256">
        <v>41983</v>
      </c>
      <c r="G757" s="229">
        <v>8727.2000000000007</v>
      </c>
      <c r="H757" s="217">
        <f t="shared" si="12"/>
        <v>0</v>
      </c>
      <c r="I757" s="20" t="s">
        <v>6793</v>
      </c>
      <c r="J757" s="21"/>
      <c r="K757" s="21"/>
    </row>
    <row r="758" spans="1:11" x14ac:dyDescent="0.25">
      <c r="A758" s="192">
        <v>41981</v>
      </c>
      <c r="B758" s="254">
        <v>5626</v>
      </c>
      <c r="C758" s="322" t="s">
        <v>6789</v>
      </c>
      <c r="D758" s="308" t="s">
        <v>3606</v>
      </c>
      <c r="E758" s="309">
        <v>16502.400000000001</v>
      </c>
      <c r="F758" s="256">
        <v>41983</v>
      </c>
      <c r="G758" s="229">
        <v>16502.400000000001</v>
      </c>
      <c r="H758" s="217">
        <f t="shared" si="12"/>
        <v>0</v>
      </c>
      <c r="I758" s="20" t="s">
        <v>6793</v>
      </c>
      <c r="J758" s="21"/>
      <c r="K758" s="21"/>
    </row>
    <row r="759" spans="1:11" x14ac:dyDescent="0.25">
      <c r="A759" s="192">
        <v>41981</v>
      </c>
      <c r="B759" s="254">
        <v>5627</v>
      </c>
      <c r="C759" s="322" t="s">
        <v>6789</v>
      </c>
      <c r="D759" s="308" t="s">
        <v>4599</v>
      </c>
      <c r="E759" s="309">
        <v>10968</v>
      </c>
      <c r="F759" s="256">
        <v>41983</v>
      </c>
      <c r="G759" s="229">
        <v>10968</v>
      </c>
      <c r="H759" s="217">
        <f t="shared" si="12"/>
        <v>0</v>
      </c>
      <c r="I759" s="20" t="s">
        <v>6793</v>
      </c>
      <c r="J759" s="21"/>
      <c r="K759" s="21"/>
    </row>
    <row r="760" spans="1:11" x14ac:dyDescent="0.25">
      <c r="A760" s="192">
        <v>41981</v>
      </c>
      <c r="B760" s="254">
        <v>5628</v>
      </c>
      <c r="C760" s="322" t="s">
        <v>6789</v>
      </c>
      <c r="D760" s="308" t="s">
        <v>6645</v>
      </c>
      <c r="E760" s="309">
        <v>1944.4</v>
      </c>
      <c r="F760" s="256">
        <v>41983</v>
      </c>
      <c r="G760" s="229">
        <v>1944.4</v>
      </c>
      <c r="H760" s="217">
        <f t="shared" si="12"/>
        <v>0</v>
      </c>
      <c r="I760" s="190" t="s">
        <v>6793</v>
      </c>
      <c r="J760" s="21"/>
      <c r="K760" s="21"/>
    </row>
    <row r="761" spans="1:11" x14ac:dyDescent="0.25">
      <c r="A761" s="192">
        <v>41981</v>
      </c>
      <c r="B761" s="254">
        <v>5629</v>
      </c>
      <c r="C761" s="322" t="s">
        <v>6789</v>
      </c>
      <c r="D761" s="308" t="s">
        <v>6810</v>
      </c>
      <c r="E761" s="309">
        <v>3320.8</v>
      </c>
      <c r="F761" s="256">
        <v>41983</v>
      </c>
      <c r="G761" s="229">
        <v>3320.8</v>
      </c>
      <c r="H761" s="217">
        <f t="shared" si="12"/>
        <v>0</v>
      </c>
      <c r="I761" s="190" t="s">
        <v>6793</v>
      </c>
      <c r="J761" s="21"/>
      <c r="K761" s="21"/>
    </row>
    <row r="762" spans="1:11" x14ac:dyDescent="0.25">
      <c r="A762" s="192">
        <v>41981</v>
      </c>
      <c r="B762" s="254">
        <v>5630</v>
      </c>
      <c r="C762" s="322" t="s">
        <v>6789</v>
      </c>
      <c r="D762" s="308" t="s">
        <v>4598</v>
      </c>
      <c r="E762" s="309">
        <v>14458</v>
      </c>
      <c r="F762" s="256">
        <v>41983</v>
      </c>
      <c r="G762" s="229">
        <v>14458</v>
      </c>
      <c r="H762" s="217">
        <f t="shared" si="12"/>
        <v>0</v>
      </c>
      <c r="I762" s="190" t="s">
        <v>6793</v>
      </c>
      <c r="J762" s="21"/>
      <c r="K762" s="21"/>
    </row>
    <row r="763" spans="1:11" x14ac:dyDescent="0.25">
      <c r="A763" s="192">
        <v>41981</v>
      </c>
      <c r="B763" s="254">
        <v>5631</v>
      </c>
      <c r="C763" s="322" t="s">
        <v>6789</v>
      </c>
      <c r="D763" s="308" t="s">
        <v>6808</v>
      </c>
      <c r="E763" s="309">
        <v>4425</v>
      </c>
      <c r="F763" s="256">
        <v>41988</v>
      </c>
      <c r="G763" s="229">
        <v>4425</v>
      </c>
      <c r="H763" s="217">
        <f t="shared" si="12"/>
        <v>0</v>
      </c>
      <c r="I763" s="190" t="s">
        <v>6793</v>
      </c>
      <c r="J763" s="21"/>
      <c r="K763" s="21"/>
    </row>
    <row r="764" spans="1:11" x14ac:dyDescent="0.25">
      <c r="A764" s="192">
        <v>41981</v>
      </c>
      <c r="B764" s="254">
        <v>5632</v>
      </c>
      <c r="C764" s="322" t="s">
        <v>6789</v>
      </c>
      <c r="D764" s="308" t="s">
        <v>6849</v>
      </c>
      <c r="E764" s="309">
        <v>9484.0400000000009</v>
      </c>
      <c r="F764" s="412" t="s">
        <v>6850</v>
      </c>
      <c r="G764" s="229">
        <v>9484.0400000000009</v>
      </c>
      <c r="H764" s="217">
        <f t="shared" si="12"/>
        <v>0</v>
      </c>
      <c r="I764" s="190" t="s">
        <v>4992</v>
      </c>
      <c r="J764" s="21"/>
      <c r="K764" s="21"/>
    </row>
    <row r="765" spans="1:11" x14ac:dyDescent="0.25">
      <c r="A765" s="192">
        <v>41981</v>
      </c>
      <c r="B765" s="254">
        <v>5633</v>
      </c>
      <c r="C765" s="322" t="s">
        <v>6789</v>
      </c>
      <c r="D765" s="308" t="s">
        <v>160</v>
      </c>
      <c r="E765" s="309">
        <v>126150.5</v>
      </c>
      <c r="F765" s="412" t="s">
        <v>6851</v>
      </c>
      <c r="G765" s="229">
        <v>126150.5</v>
      </c>
      <c r="H765" s="217">
        <f t="shared" si="12"/>
        <v>0</v>
      </c>
      <c r="I765" s="190" t="s">
        <v>6793</v>
      </c>
      <c r="J765" s="21"/>
      <c r="K765" s="21"/>
    </row>
    <row r="766" spans="1:11" x14ac:dyDescent="0.25">
      <c r="A766" s="192">
        <v>41981</v>
      </c>
      <c r="B766" s="254">
        <v>5634</v>
      </c>
      <c r="C766" s="322" t="s">
        <v>6789</v>
      </c>
      <c r="D766" s="308" t="s">
        <v>6852</v>
      </c>
      <c r="E766" s="309">
        <v>25464.9</v>
      </c>
      <c r="F766" s="256">
        <v>41983</v>
      </c>
      <c r="G766" s="229">
        <v>25464.9</v>
      </c>
      <c r="H766" s="217">
        <f t="shared" si="12"/>
        <v>0</v>
      </c>
      <c r="I766" s="190" t="s">
        <v>6793</v>
      </c>
      <c r="J766" s="21"/>
      <c r="K766" s="21"/>
    </row>
    <row r="767" spans="1:11" x14ac:dyDescent="0.25">
      <c r="A767" s="192">
        <v>41981</v>
      </c>
      <c r="B767" s="254">
        <v>5635</v>
      </c>
      <c r="C767" s="322" t="s">
        <v>6789</v>
      </c>
      <c r="D767" s="308" t="s">
        <v>4605</v>
      </c>
      <c r="E767" s="309">
        <v>13093.4</v>
      </c>
      <c r="F767" s="256">
        <v>41983</v>
      </c>
      <c r="G767" s="229">
        <v>13093.4</v>
      </c>
      <c r="H767" s="217">
        <f t="shared" si="12"/>
        <v>0</v>
      </c>
      <c r="I767" s="190" t="s">
        <v>6793</v>
      </c>
      <c r="J767" s="21"/>
      <c r="K767" s="21"/>
    </row>
    <row r="768" spans="1:11" x14ac:dyDescent="0.25">
      <c r="A768" s="192">
        <v>41981</v>
      </c>
      <c r="B768" s="254">
        <v>5636</v>
      </c>
      <c r="C768" s="322" t="s">
        <v>6789</v>
      </c>
      <c r="D768" s="308" t="s">
        <v>5251</v>
      </c>
      <c r="E768" s="309">
        <v>33.6</v>
      </c>
      <c r="F768" s="256">
        <v>41981</v>
      </c>
      <c r="G768" s="229">
        <v>33.6</v>
      </c>
      <c r="H768" s="217">
        <f t="shared" si="12"/>
        <v>0</v>
      </c>
      <c r="I768" s="190" t="s">
        <v>5251</v>
      </c>
      <c r="J768" s="21"/>
      <c r="K768" s="21"/>
    </row>
    <row r="769" spans="1:11" x14ac:dyDescent="0.25">
      <c r="A769" s="192">
        <v>41981</v>
      </c>
      <c r="B769" s="254">
        <v>5637</v>
      </c>
      <c r="C769" s="322" t="s">
        <v>6789</v>
      </c>
      <c r="D769" s="308" t="s">
        <v>4646</v>
      </c>
      <c r="E769" s="309">
        <v>13449.6</v>
      </c>
      <c r="F769" s="256">
        <v>41981</v>
      </c>
      <c r="G769" s="229">
        <v>13449.6</v>
      </c>
      <c r="H769" s="217">
        <f t="shared" si="12"/>
        <v>0</v>
      </c>
      <c r="I769" s="190" t="s">
        <v>4992</v>
      </c>
      <c r="J769" s="21"/>
      <c r="K769" s="21"/>
    </row>
    <row r="770" spans="1:11" x14ac:dyDescent="0.25">
      <c r="A770" s="192">
        <v>41981</v>
      </c>
      <c r="B770" s="254">
        <v>5638</v>
      </c>
      <c r="C770" s="322" t="s">
        <v>6789</v>
      </c>
      <c r="D770" s="308" t="s">
        <v>6825</v>
      </c>
      <c r="E770" s="309">
        <v>25246</v>
      </c>
      <c r="F770" s="256">
        <v>41984</v>
      </c>
      <c r="G770" s="229">
        <v>25246</v>
      </c>
      <c r="H770" s="217">
        <f t="shared" si="12"/>
        <v>0</v>
      </c>
      <c r="I770" s="190" t="s">
        <v>4992</v>
      </c>
    </row>
    <row r="771" spans="1:11" x14ac:dyDescent="0.25">
      <c r="A771" s="192">
        <v>41981</v>
      </c>
      <c r="B771" s="254">
        <v>5639</v>
      </c>
      <c r="C771" s="322" t="s">
        <v>6789</v>
      </c>
      <c r="D771" s="308" t="s">
        <v>4319</v>
      </c>
      <c r="E771" s="309">
        <v>2684</v>
      </c>
      <c r="F771" s="256">
        <v>41982</v>
      </c>
      <c r="G771" s="229">
        <v>2684</v>
      </c>
      <c r="H771" s="217">
        <f t="shared" si="12"/>
        <v>0</v>
      </c>
      <c r="I771" s="190" t="s">
        <v>4992</v>
      </c>
    </row>
    <row r="772" spans="1:11" x14ac:dyDescent="0.25">
      <c r="A772" s="192">
        <v>41982</v>
      </c>
      <c r="B772" s="254">
        <v>5640</v>
      </c>
      <c r="C772" s="322" t="s">
        <v>6789</v>
      </c>
      <c r="D772" s="308" t="s">
        <v>4921</v>
      </c>
      <c r="E772" s="309">
        <v>26290.799999999999</v>
      </c>
      <c r="F772" s="256">
        <v>41986</v>
      </c>
      <c r="G772" s="229">
        <v>26290.799999999999</v>
      </c>
      <c r="H772" s="217">
        <f t="shared" si="12"/>
        <v>0</v>
      </c>
      <c r="I772" s="190" t="s">
        <v>4992</v>
      </c>
    </row>
    <row r="773" spans="1:11" x14ac:dyDescent="0.25">
      <c r="A773" s="192">
        <v>41982</v>
      </c>
      <c r="B773" s="254">
        <v>5641</v>
      </c>
      <c r="C773" s="322" t="s">
        <v>6789</v>
      </c>
      <c r="D773" s="308" t="s">
        <v>4240</v>
      </c>
      <c r="E773" s="309">
        <v>182091</v>
      </c>
      <c r="F773" s="412">
        <v>42008</v>
      </c>
      <c r="G773" s="219">
        <v>182091</v>
      </c>
      <c r="H773" s="217">
        <f t="shared" si="12"/>
        <v>0</v>
      </c>
      <c r="I773" s="190" t="s">
        <v>4997</v>
      </c>
    </row>
    <row r="774" spans="1:11" x14ac:dyDescent="0.25">
      <c r="A774" s="192">
        <v>41982</v>
      </c>
      <c r="B774" s="254">
        <v>5642</v>
      </c>
      <c r="C774" s="322" t="s">
        <v>6789</v>
      </c>
      <c r="D774" s="308" t="s">
        <v>4915</v>
      </c>
      <c r="E774" s="309">
        <v>29888.400000000001</v>
      </c>
      <c r="F774" s="256">
        <v>41985</v>
      </c>
      <c r="G774" s="229">
        <v>29888.400000000001</v>
      </c>
      <c r="H774" s="217">
        <f t="shared" si="12"/>
        <v>0</v>
      </c>
      <c r="I774" s="190" t="s">
        <v>4971</v>
      </c>
    </row>
    <row r="775" spans="1:11" x14ac:dyDescent="0.25">
      <c r="A775" s="192">
        <v>41982</v>
      </c>
      <c r="B775" s="254">
        <v>5643</v>
      </c>
      <c r="C775" s="322" t="s">
        <v>6789</v>
      </c>
      <c r="D775" s="308" t="s">
        <v>4921</v>
      </c>
      <c r="E775" s="309">
        <v>2389.8000000000002</v>
      </c>
      <c r="F775" s="256">
        <v>41986</v>
      </c>
      <c r="G775" s="229">
        <v>2389.8000000000002</v>
      </c>
      <c r="H775" s="217">
        <f t="shared" si="12"/>
        <v>0</v>
      </c>
      <c r="I775" s="190" t="s">
        <v>4992</v>
      </c>
    </row>
    <row r="776" spans="1:11" x14ac:dyDescent="0.25">
      <c r="A776" s="192">
        <v>41982</v>
      </c>
      <c r="B776" s="254">
        <v>5644</v>
      </c>
      <c r="C776" s="322" t="s">
        <v>6789</v>
      </c>
      <c r="D776" s="308" t="s">
        <v>6853</v>
      </c>
      <c r="E776" s="309">
        <v>320</v>
      </c>
      <c r="F776" s="256">
        <v>41982</v>
      </c>
      <c r="G776" s="229">
        <v>320</v>
      </c>
      <c r="H776" s="217">
        <f t="shared" ref="H776:H839" si="13">E776-G776</f>
        <v>0</v>
      </c>
      <c r="I776" s="190" t="s">
        <v>4992</v>
      </c>
    </row>
    <row r="777" spans="1:11" x14ac:dyDescent="0.25">
      <c r="A777" s="192">
        <v>41982</v>
      </c>
      <c r="B777" s="254">
        <v>5645</v>
      </c>
      <c r="C777" s="322" t="s">
        <v>6789</v>
      </c>
      <c r="D777" s="308" t="s">
        <v>4918</v>
      </c>
      <c r="E777" s="309">
        <v>73148.600000000006</v>
      </c>
      <c r="F777" s="256">
        <v>41982</v>
      </c>
      <c r="G777" s="229">
        <v>73148.600000000006</v>
      </c>
      <c r="H777" s="217">
        <f t="shared" si="13"/>
        <v>0</v>
      </c>
      <c r="I777" s="190" t="s">
        <v>5000</v>
      </c>
    </row>
    <row r="778" spans="1:11" x14ac:dyDescent="0.25">
      <c r="A778" s="192">
        <v>41982</v>
      </c>
      <c r="B778" s="254">
        <v>5646</v>
      </c>
      <c r="C778" s="322" t="s">
        <v>6789</v>
      </c>
      <c r="D778" s="308" t="s">
        <v>23</v>
      </c>
      <c r="E778" s="309">
        <v>3945.9</v>
      </c>
      <c r="F778" s="256">
        <v>41982</v>
      </c>
      <c r="G778" s="229">
        <v>3945.9</v>
      </c>
      <c r="H778" s="217">
        <f t="shared" si="13"/>
        <v>0</v>
      </c>
      <c r="I778" s="190" t="s">
        <v>4992</v>
      </c>
      <c r="K778" s="33"/>
    </row>
    <row r="779" spans="1:11" x14ac:dyDescent="0.25">
      <c r="A779" s="192">
        <v>41982</v>
      </c>
      <c r="B779" s="254">
        <v>5647</v>
      </c>
      <c r="C779" s="322" t="s">
        <v>6789</v>
      </c>
      <c r="D779" s="308" t="s">
        <v>2481</v>
      </c>
      <c r="E779" s="309">
        <v>38663</v>
      </c>
      <c r="F779" s="421" t="s">
        <v>6854</v>
      </c>
      <c r="G779" s="229">
        <f>29000+9663</f>
        <v>38663</v>
      </c>
      <c r="H779" s="217">
        <f t="shared" si="13"/>
        <v>0</v>
      </c>
      <c r="I779" s="190" t="s">
        <v>6814</v>
      </c>
    </row>
    <row r="780" spans="1:11" x14ac:dyDescent="0.25">
      <c r="A780" s="192">
        <v>41982</v>
      </c>
      <c r="B780" s="254">
        <v>5648</v>
      </c>
      <c r="C780" s="322" t="s">
        <v>6789</v>
      </c>
      <c r="D780" s="308" t="s">
        <v>123</v>
      </c>
      <c r="E780" s="309">
        <v>6307.6</v>
      </c>
      <c r="F780" s="256">
        <v>41983</v>
      </c>
      <c r="G780" s="229">
        <v>6307.6</v>
      </c>
      <c r="H780" s="217">
        <f t="shared" si="13"/>
        <v>0</v>
      </c>
      <c r="I780" s="190" t="s">
        <v>4992</v>
      </c>
    </row>
    <row r="781" spans="1:11" x14ac:dyDescent="0.25">
      <c r="A781" s="192">
        <v>41982</v>
      </c>
      <c r="B781" s="254">
        <v>5649</v>
      </c>
      <c r="C781" s="322" t="s">
        <v>6789</v>
      </c>
      <c r="D781" s="308" t="s">
        <v>501</v>
      </c>
      <c r="E781" s="309">
        <v>3735.9</v>
      </c>
      <c r="F781" s="256">
        <v>41982</v>
      </c>
      <c r="G781" s="229">
        <v>3735.9</v>
      </c>
      <c r="H781" s="217">
        <f t="shared" si="13"/>
        <v>0</v>
      </c>
      <c r="I781" s="190" t="s">
        <v>4992</v>
      </c>
    </row>
    <row r="782" spans="1:11" x14ac:dyDescent="0.25">
      <c r="A782" s="192">
        <v>41982</v>
      </c>
      <c r="B782" s="254">
        <v>5650</v>
      </c>
      <c r="C782" s="322" t="s">
        <v>6789</v>
      </c>
      <c r="D782" s="308" t="s">
        <v>4681</v>
      </c>
      <c r="E782" s="309">
        <v>3099.2</v>
      </c>
      <c r="F782" s="256">
        <v>41982</v>
      </c>
      <c r="G782" s="229">
        <v>3099.2</v>
      </c>
      <c r="H782" s="217">
        <f t="shared" si="13"/>
        <v>0</v>
      </c>
      <c r="I782" s="190" t="s">
        <v>4992</v>
      </c>
    </row>
    <row r="783" spans="1:11" x14ac:dyDescent="0.25">
      <c r="A783" s="192">
        <v>41982</v>
      </c>
      <c r="B783" s="254">
        <v>5651</v>
      </c>
      <c r="C783" s="322" t="s">
        <v>6789</v>
      </c>
      <c r="D783" s="308" t="s">
        <v>6196</v>
      </c>
      <c r="E783" s="309">
        <v>1290</v>
      </c>
      <c r="F783" s="256">
        <v>41992</v>
      </c>
      <c r="G783" s="229">
        <v>1290</v>
      </c>
      <c r="H783" s="217">
        <f t="shared" si="13"/>
        <v>0</v>
      </c>
      <c r="I783" s="190" t="s">
        <v>5251</v>
      </c>
    </row>
    <row r="784" spans="1:11" x14ac:dyDescent="0.25">
      <c r="A784" s="192">
        <v>41982</v>
      </c>
      <c r="B784" s="254">
        <v>5652</v>
      </c>
      <c r="C784" s="322" t="s">
        <v>6789</v>
      </c>
      <c r="D784" s="308" t="s">
        <v>6616</v>
      </c>
      <c r="E784" s="309">
        <v>1290</v>
      </c>
      <c r="F784" s="256">
        <v>41992</v>
      </c>
      <c r="G784" s="229">
        <v>1290</v>
      </c>
      <c r="H784" s="217">
        <f t="shared" si="13"/>
        <v>0</v>
      </c>
      <c r="I784" s="190" t="s">
        <v>5251</v>
      </c>
    </row>
    <row r="785" spans="1:11" x14ac:dyDescent="0.25">
      <c r="A785" s="192">
        <v>41982</v>
      </c>
      <c r="B785" s="254">
        <v>5653</v>
      </c>
      <c r="C785" s="322" t="s">
        <v>6789</v>
      </c>
      <c r="D785" s="308" t="s">
        <v>6120</v>
      </c>
      <c r="E785" s="309">
        <v>3010</v>
      </c>
      <c r="F785" s="256">
        <v>42003</v>
      </c>
      <c r="G785" s="229">
        <v>3010</v>
      </c>
      <c r="H785" s="217">
        <f t="shared" si="13"/>
        <v>0</v>
      </c>
      <c r="I785" s="190" t="s">
        <v>5251</v>
      </c>
    </row>
    <row r="786" spans="1:11" x14ac:dyDescent="0.25">
      <c r="A786" s="192">
        <v>41982</v>
      </c>
      <c r="B786" s="254">
        <v>5654</v>
      </c>
      <c r="C786" s="322" t="s">
        <v>6789</v>
      </c>
      <c r="D786" s="308" t="s">
        <v>4826</v>
      </c>
      <c r="E786" s="309">
        <v>2480.6</v>
      </c>
      <c r="F786" s="256">
        <v>41982</v>
      </c>
      <c r="G786" s="229">
        <v>2480.6</v>
      </c>
      <c r="H786" s="217">
        <f t="shared" si="13"/>
        <v>0</v>
      </c>
      <c r="I786" s="190" t="s">
        <v>4992</v>
      </c>
    </row>
    <row r="787" spans="1:11" x14ac:dyDescent="0.25">
      <c r="A787" s="192">
        <v>41982</v>
      </c>
      <c r="B787" s="254">
        <v>5655</v>
      </c>
      <c r="C787" s="322" t="s">
        <v>6789</v>
      </c>
      <c r="D787" s="308" t="s">
        <v>4234</v>
      </c>
      <c r="E787" s="309">
        <v>1927.9</v>
      </c>
      <c r="F787" s="256">
        <v>41982</v>
      </c>
      <c r="G787" s="229">
        <v>1927.9</v>
      </c>
      <c r="H787" s="217">
        <f t="shared" si="13"/>
        <v>0</v>
      </c>
      <c r="I787" s="190" t="s">
        <v>4992</v>
      </c>
      <c r="K787" s="33"/>
    </row>
    <row r="788" spans="1:11" x14ac:dyDescent="0.25">
      <c r="A788" s="192">
        <v>41982</v>
      </c>
      <c r="B788" s="254">
        <v>5656</v>
      </c>
      <c r="C788" s="322" t="s">
        <v>6789</v>
      </c>
      <c r="D788" s="308" t="s">
        <v>35</v>
      </c>
      <c r="E788" s="309">
        <v>4512</v>
      </c>
      <c r="F788" s="256">
        <v>41982</v>
      </c>
      <c r="G788" s="229">
        <v>4512</v>
      </c>
      <c r="H788" s="217">
        <f t="shared" si="13"/>
        <v>0</v>
      </c>
      <c r="I788" s="190" t="s">
        <v>5251</v>
      </c>
    </row>
    <row r="789" spans="1:11" x14ac:dyDescent="0.25">
      <c r="A789" s="192">
        <v>41982</v>
      </c>
      <c r="B789" s="254">
        <v>5657</v>
      </c>
      <c r="C789" s="322" t="s">
        <v>6789</v>
      </c>
      <c r="D789" s="308" t="s">
        <v>57</v>
      </c>
      <c r="E789" s="309">
        <v>440</v>
      </c>
      <c r="F789" s="256">
        <v>41982</v>
      </c>
      <c r="G789" s="229">
        <v>440</v>
      </c>
      <c r="H789" s="217">
        <f t="shared" si="13"/>
        <v>0</v>
      </c>
      <c r="I789" s="190" t="s">
        <v>5010</v>
      </c>
    </row>
    <row r="790" spans="1:11" x14ac:dyDescent="0.25">
      <c r="A790" s="192">
        <v>41982</v>
      </c>
      <c r="B790" s="254">
        <v>5658</v>
      </c>
      <c r="C790" s="322" t="s">
        <v>6789</v>
      </c>
      <c r="D790" s="308" t="s">
        <v>3366</v>
      </c>
      <c r="E790" s="309">
        <v>1812</v>
      </c>
      <c r="F790" s="256">
        <v>41982</v>
      </c>
      <c r="G790" s="229">
        <v>1812</v>
      </c>
      <c r="H790" s="217">
        <f t="shared" si="13"/>
        <v>0</v>
      </c>
      <c r="I790" s="190" t="s">
        <v>5010</v>
      </c>
    </row>
    <row r="791" spans="1:11" x14ac:dyDescent="0.25">
      <c r="A791" s="192">
        <v>41982</v>
      </c>
      <c r="B791" s="254">
        <v>5659</v>
      </c>
      <c r="C791" s="322" t="s">
        <v>6789</v>
      </c>
      <c r="D791" s="308" t="s">
        <v>4652</v>
      </c>
      <c r="E791" s="309">
        <v>1615.5</v>
      </c>
      <c r="F791" s="256">
        <v>41982</v>
      </c>
      <c r="G791" s="229">
        <v>1615.5</v>
      </c>
      <c r="H791" s="217">
        <f t="shared" si="13"/>
        <v>0</v>
      </c>
      <c r="I791" s="190" t="s">
        <v>5251</v>
      </c>
    </row>
    <row r="792" spans="1:11" x14ac:dyDescent="0.25">
      <c r="A792" s="192">
        <v>41982</v>
      </c>
      <c r="B792" s="254">
        <v>5660</v>
      </c>
      <c r="C792" s="322" t="s">
        <v>6789</v>
      </c>
      <c r="D792" s="308" t="s">
        <v>2183</v>
      </c>
      <c r="E792" s="309">
        <v>1333</v>
      </c>
      <c r="F792" s="256">
        <v>41982</v>
      </c>
      <c r="G792" s="229">
        <v>1333</v>
      </c>
      <c r="H792" s="217">
        <f t="shared" si="13"/>
        <v>0</v>
      </c>
      <c r="I792" s="190" t="s">
        <v>5251</v>
      </c>
    </row>
    <row r="793" spans="1:11" x14ac:dyDescent="0.25">
      <c r="A793" s="192">
        <v>41982</v>
      </c>
      <c r="B793" s="254">
        <v>5661</v>
      </c>
      <c r="C793" s="322" t="s">
        <v>6789</v>
      </c>
      <c r="D793" s="308" t="s">
        <v>29</v>
      </c>
      <c r="E793" s="309">
        <v>7236.6</v>
      </c>
      <c r="F793" s="256">
        <v>41982</v>
      </c>
      <c r="G793" s="229">
        <v>7236.6</v>
      </c>
      <c r="H793" s="217">
        <f t="shared" si="13"/>
        <v>0</v>
      </c>
      <c r="I793" s="190" t="s">
        <v>5251</v>
      </c>
    </row>
    <row r="794" spans="1:11" x14ac:dyDescent="0.25">
      <c r="A794" s="192">
        <v>41982</v>
      </c>
      <c r="B794" s="254">
        <v>5662</v>
      </c>
      <c r="C794" s="322" t="s">
        <v>6789</v>
      </c>
      <c r="D794" s="308" t="s">
        <v>338</v>
      </c>
      <c r="E794" s="309">
        <v>304.8</v>
      </c>
      <c r="F794" s="256">
        <v>41982</v>
      </c>
      <c r="G794" s="229">
        <v>304.8</v>
      </c>
      <c r="H794" s="217">
        <f t="shared" si="13"/>
        <v>0</v>
      </c>
      <c r="I794" s="190" t="s">
        <v>5251</v>
      </c>
    </row>
    <row r="795" spans="1:11" x14ac:dyDescent="0.25">
      <c r="A795" s="192">
        <v>41982</v>
      </c>
      <c r="B795" s="254">
        <v>5663</v>
      </c>
      <c r="C795" s="322" t="s">
        <v>6789</v>
      </c>
      <c r="D795" s="308" t="s">
        <v>47</v>
      </c>
      <c r="E795" s="309">
        <v>3515</v>
      </c>
      <c r="F795" s="256">
        <v>41982</v>
      </c>
      <c r="G795" s="229">
        <v>3515</v>
      </c>
      <c r="H795" s="217">
        <f t="shared" si="13"/>
        <v>0</v>
      </c>
      <c r="I795" s="190" t="s">
        <v>5251</v>
      </c>
    </row>
    <row r="796" spans="1:11" x14ac:dyDescent="0.25">
      <c r="A796" s="192">
        <v>41982</v>
      </c>
      <c r="B796" s="254">
        <v>5664</v>
      </c>
      <c r="C796" s="322" t="s">
        <v>6789</v>
      </c>
      <c r="D796" s="308" t="s">
        <v>136</v>
      </c>
      <c r="E796" s="309">
        <v>1453.6</v>
      </c>
      <c r="F796" s="256">
        <v>41982</v>
      </c>
      <c r="G796" s="229">
        <v>1453.6</v>
      </c>
      <c r="H796" s="217">
        <f t="shared" si="13"/>
        <v>0</v>
      </c>
      <c r="I796" s="190" t="s">
        <v>4992</v>
      </c>
    </row>
    <row r="797" spans="1:11" x14ac:dyDescent="0.25">
      <c r="A797" s="192">
        <v>41982</v>
      </c>
      <c r="B797" s="254">
        <v>5665</v>
      </c>
      <c r="C797" s="322" t="s">
        <v>6789</v>
      </c>
      <c r="D797" s="308" t="s">
        <v>287</v>
      </c>
      <c r="E797" s="309">
        <v>3322.9</v>
      </c>
      <c r="F797" s="256">
        <v>41982</v>
      </c>
      <c r="G797" s="229">
        <v>3322.9</v>
      </c>
      <c r="H797" s="217">
        <f t="shared" si="13"/>
        <v>0</v>
      </c>
      <c r="I797" s="190" t="s">
        <v>5251</v>
      </c>
    </row>
    <row r="798" spans="1:11" x14ac:dyDescent="0.25">
      <c r="A798" s="192">
        <v>41982</v>
      </c>
      <c r="B798" s="254">
        <v>5666</v>
      </c>
      <c r="C798" s="322" t="s">
        <v>6789</v>
      </c>
      <c r="D798" s="308" t="s">
        <v>441</v>
      </c>
      <c r="E798" s="309">
        <v>2314</v>
      </c>
      <c r="F798" s="256">
        <v>41982</v>
      </c>
      <c r="G798" s="229">
        <v>2314</v>
      </c>
      <c r="H798" s="217">
        <f t="shared" si="13"/>
        <v>0</v>
      </c>
      <c r="I798" s="190" t="s">
        <v>5251</v>
      </c>
    </row>
    <row r="799" spans="1:11" x14ac:dyDescent="0.25">
      <c r="A799" s="192">
        <v>41982</v>
      </c>
      <c r="B799" s="254">
        <v>5667</v>
      </c>
      <c r="C799" s="322" t="s">
        <v>6789</v>
      </c>
      <c r="D799" s="308" t="s">
        <v>2504</v>
      </c>
      <c r="E799" s="309">
        <v>27174.7</v>
      </c>
      <c r="F799" s="256">
        <v>41985</v>
      </c>
      <c r="G799" s="229">
        <v>27174.7</v>
      </c>
      <c r="H799" s="217">
        <f t="shared" si="13"/>
        <v>0</v>
      </c>
      <c r="I799" s="190" t="s">
        <v>4992</v>
      </c>
    </row>
    <row r="800" spans="1:11" x14ac:dyDescent="0.25">
      <c r="A800" s="192">
        <v>41982</v>
      </c>
      <c r="B800" s="254">
        <v>5668</v>
      </c>
      <c r="C800" s="322" t="s">
        <v>6789</v>
      </c>
      <c r="D800" s="308" t="s">
        <v>1814</v>
      </c>
      <c r="E800" s="309">
        <v>4771.2</v>
      </c>
      <c r="F800" s="256">
        <v>42003</v>
      </c>
      <c r="G800" s="229">
        <v>4771.2</v>
      </c>
      <c r="H800" s="217">
        <f t="shared" si="13"/>
        <v>0</v>
      </c>
      <c r="I800" s="190" t="s">
        <v>4992</v>
      </c>
    </row>
    <row r="801" spans="1:11" x14ac:dyDescent="0.25">
      <c r="A801" s="192">
        <v>41982</v>
      </c>
      <c r="B801" s="254">
        <v>5669</v>
      </c>
      <c r="C801" s="322" t="s">
        <v>6789</v>
      </c>
      <c r="D801" s="308" t="s">
        <v>4257</v>
      </c>
      <c r="E801" s="309">
        <v>13442.4</v>
      </c>
      <c r="F801" s="256">
        <v>41982</v>
      </c>
      <c r="G801" s="229">
        <v>13442.4</v>
      </c>
      <c r="H801" s="217">
        <f t="shared" si="13"/>
        <v>0</v>
      </c>
      <c r="I801" s="190" t="s">
        <v>5000</v>
      </c>
      <c r="J801" s="21"/>
      <c r="K801" s="21"/>
    </row>
    <row r="802" spans="1:11" x14ac:dyDescent="0.25">
      <c r="A802" s="192">
        <v>41982</v>
      </c>
      <c r="B802" s="254">
        <v>5670</v>
      </c>
      <c r="C802" s="322" t="s">
        <v>6789</v>
      </c>
      <c r="D802" s="308" t="s">
        <v>4612</v>
      </c>
      <c r="E802" s="309">
        <v>101519.8</v>
      </c>
      <c r="F802" s="256">
        <v>41982</v>
      </c>
      <c r="G802" s="229">
        <v>101519.8</v>
      </c>
      <c r="H802" s="217">
        <f t="shared" si="13"/>
        <v>0</v>
      </c>
      <c r="I802" s="190" t="s">
        <v>6794</v>
      </c>
      <c r="J802" s="21"/>
      <c r="K802" s="21"/>
    </row>
    <row r="803" spans="1:11" x14ac:dyDescent="0.25">
      <c r="A803" s="192">
        <v>41982</v>
      </c>
      <c r="B803" s="254">
        <v>5671</v>
      </c>
      <c r="C803" s="322" t="s">
        <v>6789</v>
      </c>
      <c r="D803" s="308" t="s">
        <v>953</v>
      </c>
      <c r="E803" s="309">
        <v>5832</v>
      </c>
      <c r="F803" s="256">
        <v>41982</v>
      </c>
      <c r="G803" s="229">
        <v>5832</v>
      </c>
      <c r="H803" s="217">
        <f t="shared" si="13"/>
        <v>0</v>
      </c>
      <c r="I803" s="190" t="s">
        <v>6794</v>
      </c>
      <c r="J803" s="21"/>
      <c r="K803" s="21"/>
    </row>
    <row r="804" spans="1:11" x14ac:dyDescent="0.25">
      <c r="A804" s="192">
        <v>41982</v>
      </c>
      <c r="B804" s="254">
        <v>5672</v>
      </c>
      <c r="C804" s="322" t="s">
        <v>6789</v>
      </c>
      <c r="D804" s="308" t="s">
        <v>28</v>
      </c>
      <c r="E804" s="309">
        <v>4691.6000000000004</v>
      </c>
      <c r="F804" s="256">
        <v>41982</v>
      </c>
      <c r="G804" s="229">
        <v>4691.6000000000004</v>
      </c>
      <c r="H804" s="217">
        <f t="shared" si="13"/>
        <v>0</v>
      </c>
      <c r="I804" s="190" t="s">
        <v>4992</v>
      </c>
      <c r="J804" s="21"/>
      <c r="K804" s="21"/>
    </row>
    <row r="805" spans="1:11" x14ac:dyDescent="0.25">
      <c r="A805" s="192">
        <v>41982</v>
      </c>
      <c r="B805" s="254">
        <v>5673</v>
      </c>
      <c r="C805" s="322" t="s">
        <v>6789</v>
      </c>
      <c r="D805" s="308" t="s">
        <v>253</v>
      </c>
      <c r="E805" s="309">
        <v>3477.6</v>
      </c>
      <c r="F805" s="256">
        <v>41982</v>
      </c>
      <c r="G805" s="229">
        <v>3477.6</v>
      </c>
      <c r="H805" s="217">
        <f t="shared" si="13"/>
        <v>0</v>
      </c>
      <c r="I805" s="190" t="s">
        <v>5000</v>
      </c>
      <c r="J805" s="21"/>
      <c r="K805" s="21"/>
    </row>
    <row r="806" spans="1:11" x14ac:dyDescent="0.25">
      <c r="A806" s="192">
        <v>41982</v>
      </c>
      <c r="B806" s="254">
        <v>5674</v>
      </c>
      <c r="C806" s="322" t="s">
        <v>6789</v>
      </c>
      <c r="D806" s="308" t="s">
        <v>1202</v>
      </c>
      <c r="E806" s="309">
        <v>430</v>
      </c>
      <c r="F806" s="256">
        <v>41982</v>
      </c>
      <c r="G806" s="229">
        <v>430</v>
      </c>
      <c r="H806" s="217">
        <f t="shared" si="13"/>
        <v>0</v>
      </c>
      <c r="I806" s="190" t="s">
        <v>5000</v>
      </c>
      <c r="J806" s="21"/>
      <c r="K806" s="21"/>
    </row>
    <row r="807" spans="1:11" x14ac:dyDescent="0.25">
      <c r="A807" s="192">
        <v>41982</v>
      </c>
      <c r="B807" s="254">
        <v>5675</v>
      </c>
      <c r="C807" s="322" t="s">
        <v>6789</v>
      </c>
      <c r="D807" s="308" t="s">
        <v>2382</v>
      </c>
      <c r="E807" s="309">
        <v>6610.6</v>
      </c>
      <c r="F807" s="256">
        <v>41983</v>
      </c>
      <c r="G807" s="229">
        <v>6610.6</v>
      </c>
      <c r="H807" s="217">
        <f t="shared" si="13"/>
        <v>0</v>
      </c>
      <c r="I807" s="190" t="s">
        <v>5000</v>
      </c>
      <c r="J807" s="21"/>
      <c r="K807" s="21"/>
    </row>
    <row r="808" spans="1:11" x14ac:dyDescent="0.25">
      <c r="A808" s="192">
        <v>41982</v>
      </c>
      <c r="B808" s="254">
        <v>5676</v>
      </c>
      <c r="C808" s="322" t="s">
        <v>6789</v>
      </c>
      <c r="D808" s="308" t="s">
        <v>79</v>
      </c>
      <c r="E808" s="309">
        <v>20979</v>
      </c>
      <c r="F808" s="256">
        <v>41984</v>
      </c>
      <c r="G808" s="229">
        <v>20979</v>
      </c>
      <c r="H808" s="217">
        <f t="shared" si="13"/>
        <v>0</v>
      </c>
      <c r="I808" s="190" t="s">
        <v>5000</v>
      </c>
      <c r="J808" s="21"/>
      <c r="K808" s="21"/>
    </row>
    <row r="809" spans="1:11" x14ac:dyDescent="0.25">
      <c r="A809" s="192">
        <v>41982</v>
      </c>
      <c r="B809" s="254">
        <v>5677</v>
      </c>
      <c r="C809" s="322" t="s">
        <v>6789</v>
      </c>
      <c r="D809" s="308" t="s">
        <v>701</v>
      </c>
      <c r="E809" s="309">
        <v>2007.2</v>
      </c>
      <c r="F809" s="256">
        <v>41982</v>
      </c>
      <c r="G809" s="229">
        <v>2007.2</v>
      </c>
      <c r="H809" s="217">
        <f t="shared" si="13"/>
        <v>0</v>
      </c>
      <c r="I809" s="190" t="s">
        <v>5000</v>
      </c>
      <c r="J809" s="21"/>
      <c r="K809" s="21"/>
    </row>
    <row r="810" spans="1:11" x14ac:dyDescent="0.25">
      <c r="A810" s="192">
        <v>41982</v>
      </c>
      <c r="B810" s="254">
        <v>5678</v>
      </c>
      <c r="C810" s="322" t="s">
        <v>6789</v>
      </c>
      <c r="D810" s="308" t="s">
        <v>4918</v>
      </c>
      <c r="E810" s="309">
        <v>4588.8</v>
      </c>
      <c r="F810" s="256">
        <v>41982</v>
      </c>
      <c r="G810" s="229">
        <v>4588.8</v>
      </c>
      <c r="H810" s="217">
        <f t="shared" si="13"/>
        <v>0</v>
      </c>
      <c r="I810" s="190" t="s">
        <v>6814</v>
      </c>
      <c r="J810" s="21"/>
      <c r="K810" s="21"/>
    </row>
    <row r="811" spans="1:11" x14ac:dyDescent="0.25">
      <c r="A811" s="192">
        <v>41982</v>
      </c>
      <c r="B811" s="254">
        <v>5679</v>
      </c>
      <c r="C811" s="322" t="s">
        <v>6789</v>
      </c>
      <c r="D811" s="308" t="s">
        <v>6790</v>
      </c>
      <c r="E811" s="309">
        <v>13974.8</v>
      </c>
      <c r="F811" s="256">
        <v>41982</v>
      </c>
      <c r="G811" s="229">
        <v>13974.8</v>
      </c>
      <c r="H811" s="217">
        <f t="shared" si="13"/>
        <v>0</v>
      </c>
      <c r="I811" s="190" t="s">
        <v>4992</v>
      </c>
      <c r="J811" s="21"/>
      <c r="K811" s="21"/>
    </row>
    <row r="812" spans="1:11" x14ac:dyDescent="0.25">
      <c r="A812" s="192">
        <v>41982</v>
      </c>
      <c r="B812" s="254">
        <v>5680</v>
      </c>
      <c r="C812" s="322" t="s">
        <v>6789</v>
      </c>
      <c r="D812" s="308" t="s">
        <v>133</v>
      </c>
      <c r="E812" s="309">
        <v>2128.5</v>
      </c>
      <c r="F812" s="256">
        <v>41982</v>
      </c>
      <c r="G812" s="229">
        <v>2128.5</v>
      </c>
      <c r="H812" s="217">
        <f t="shared" si="13"/>
        <v>0</v>
      </c>
      <c r="I812" s="190" t="s">
        <v>4992</v>
      </c>
      <c r="J812" s="21"/>
      <c r="K812" s="21"/>
    </row>
    <row r="813" spans="1:11" x14ac:dyDescent="0.25">
      <c r="A813" s="192">
        <v>41982</v>
      </c>
      <c r="B813" s="254">
        <v>5681</v>
      </c>
      <c r="C813" s="322" t="s">
        <v>6789</v>
      </c>
      <c r="D813" s="308" t="s">
        <v>11</v>
      </c>
      <c r="E813" s="309">
        <v>32035.5</v>
      </c>
      <c r="F813" s="256">
        <v>41989</v>
      </c>
      <c r="G813" s="229">
        <v>32035.5</v>
      </c>
      <c r="H813" s="217">
        <f t="shared" si="13"/>
        <v>0</v>
      </c>
      <c r="I813" s="190" t="s">
        <v>6814</v>
      </c>
      <c r="J813" s="21"/>
      <c r="K813" s="21"/>
    </row>
    <row r="814" spans="1:11" x14ac:dyDescent="0.25">
      <c r="A814" s="192">
        <v>41982</v>
      </c>
      <c r="B814" s="254">
        <v>5682</v>
      </c>
      <c r="C814" s="322" t="s">
        <v>6789</v>
      </c>
      <c r="D814" s="308" t="s">
        <v>134</v>
      </c>
      <c r="E814" s="309">
        <v>8921.6</v>
      </c>
      <c r="F814" s="256">
        <v>41983</v>
      </c>
      <c r="G814" s="229">
        <v>8921.6</v>
      </c>
      <c r="H814" s="217">
        <f t="shared" si="13"/>
        <v>0</v>
      </c>
      <c r="I814" s="190" t="s">
        <v>6814</v>
      </c>
      <c r="J814" s="21"/>
      <c r="K814" s="21"/>
    </row>
    <row r="815" spans="1:11" x14ac:dyDescent="0.25">
      <c r="A815" s="192">
        <v>41982</v>
      </c>
      <c r="B815" s="254">
        <v>5683</v>
      </c>
      <c r="C815" s="322" t="s">
        <v>6789</v>
      </c>
      <c r="D815" s="308" t="s">
        <v>5004</v>
      </c>
      <c r="E815" s="309">
        <v>5715.6</v>
      </c>
      <c r="F815" s="256">
        <v>41983</v>
      </c>
      <c r="G815" s="229">
        <v>5715.6</v>
      </c>
      <c r="H815" s="217">
        <f t="shared" si="13"/>
        <v>0</v>
      </c>
      <c r="I815" s="190" t="s">
        <v>6814</v>
      </c>
      <c r="J815" s="21"/>
      <c r="K815" s="21"/>
    </row>
    <row r="816" spans="1:11" x14ac:dyDescent="0.25">
      <c r="A816" s="192">
        <v>41982</v>
      </c>
      <c r="B816" s="254">
        <v>5684</v>
      </c>
      <c r="C816" s="322" t="s">
        <v>6789</v>
      </c>
      <c r="D816" s="308" t="s">
        <v>4632</v>
      </c>
      <c r="E816" s="309">
        <v>22713.599999999999</v>
      </c>
      <c r="F816" s="256">
        <v>41983</v>
      </c>
      <c r="G816" s="229">
        <v>22713.599999999999</v>
      </c>
      <c r="H816" s="217">
        <f t="shared" si="13"/>
        <v>0</v>
      </c>
      <c r="I816" s="190" t="s">
        <v>6814</v>
      </c>
      <c r="J816" s="21"/>
      <c r="K816" s="21"/>
    </row>
    <row r="817" spans="1:11" x14ac:dyDescent="0.25">
      <c r="A817" s="192">
        <v>41982</v>
      </c>
      <c r="B817" s="254">
        <v>5685</v>
      </c>
      <c r="C817" s="322" t="s">
        <v>6789</v>
      </c>
      <c r="D817" s="308" t="s">
        <v>4694</v>
      </c>
      <c r="E817" s="309">
        <v>3340</v>
      </c>
      <c r="F817" s="256">
        <v>41983</v>
      </c>
      <c r="G817" s="229">
        <v>3340</v>
      </c>
      <c r="H817" s="217">
        <f t="shared" si="13"/>
        <v>0</v>
      </c>
      <c r="I817" s="190" t="s">
        <v>6814</v>
      </c>
      <c r="K817" s="33"/>
    </row>
    <row r="818" spans="1:11" x14ac:dyDescent="0.25">
      <c r="A818" s="192">
        <v>41982</v>
      </c>
      <c r="B818" s="254">
        <v>5686</v>
      </c>
      <c r="C818" s="322" t="s">
        <v>6789</v>
      </c>
      <c r="D818" s="308" t="s">
        <v>3651</v>
      </c>
      <c r="E818" s="309">
        <v>1672</v>
      </c>
      <c r="F818" s="256">
        <v>41983</v>
      </c>
      <c r="G818" s="229">
        <v>1672</v>
      </c>
      <c r="H818" s="217">
        <f t="shared" si="13"/>
        <v>0</v>
      </c>
      <c r="I818" s="190" t="s">
        <v>6814</v>
      </c>
    </row>
    <row r="819" spans="1:11" x14ac:dyDescent="0.25">
      <c r="A819" s="192">
        <v>41982</v>
      </c>
      <c r="B819" s="254">
        <v>5687</v>
      </c>
      <c r="C819" s="322" t="s">
        <v>6789</v>
      </c>
      <c r="D819" s="308" t="s">
        <v>25</v>
      </c>
      <c r="E819" s="309">
        <v>11894.8</v>
      </c>
      <c r="F819" s="256">
        <v>41983</v>
      </c>
      <c r="G819" s="229">
        <v>11894.8</v>
      </c>
      <c r="H819" s="217">
        <f t="shared" si="13"/>
        <v>0</v>
      </c>
      <c r="I819" s="190" t="s">
        <v>6814</v>
      </c>
    </row>
    <row r="820" spans="1:11" x14ac:dyDescent="0.25">
      <c r="A820" s="192">
        <v>41982</v>
      </c>
      <c r="B820" s="254">
        <v>5688</v>
      </c>
      <c r="C820" s="322" t="s">
        <v>6789</v>
      </c>
      <c r="D820" s="308" t="s">
        <v>2944</v>
      </c>
      <c r="E820" s="309">
        <v>2786.4</v>
      </c>
      <c r="F820" s="256">
        <v>41983</v>
      </c>
      <c r="G820" s="229">
        <v>2786.4</v>
      </c>
      <c r="H820" s="217">
        <f t="shared" si="13"/>
        <v>0</v>
      </c>
      <c r="I820" s="190" t="s">
        <v>6814</v>
      </c>
    </row>
    <row r="821" spans="1:11" x14ac:dyDescent="0.25">
      <c r="A821" s="192">
        <v>41982</v>
      </c>
      <c r="B821" s="254">
        <v>5689</v>
      </c>
      <c r="C821" s="322" t="s">
        <v>6789</v>
      </c>
      <c r="D821" s="308" t="s">
        <v>133</v>
      </c>
      <c r="E821" s="309">
        <v>17688</v>
      </c>
      <c r="F821" s="256">
        <v>41982</v>
      </c>
      <c r="G821" s="229">
        <v>17688</v>
      </c>
      <c r="H821" s="217">
        <f t="shared" si="13"/>
        <v>0</v>
      </c>
      <c r="I821" s="190" t="s">
        <v>4992</v>
      </c>
    </row>
    <row r="822" spans="1:11" x14ac:dyDescent="0.25">
      <c r="A822" s="192">
        <v>41982</v>
      </c>
      <c r="B822" s="254">
        <v>5690</v>
      </c>
      <c r="C822" s="322" t="s">
        <v>6789</v>
      </c>
      <c r="D822" s="308" t="s">
        <v>2763</v>
      </c>
      <c r="E822" s="309">
        <v>2863.8</v>
      </c>
      <c r="F822" s="256">
        <v>41982</v>
      </c>
      <c r="G822" s="229">
        <v>2863.8</v>
      </c>
      <c r="H822" s="217">
        <f t="shared" si="13"/>
        <v>0</v>
      </c>
      <c r="I822" s="190" t="s">
        <v>6049</v>
      </c>
    </row>
    <row r="823" spans="1:11" x14ac:dyDescent="0.25">
      <c r="A823" s="192">
        <v>41982</v>
      </c>
      <c r="B823" s="254">
        <v>5691</v>
      </c>
      <c r="C823" s="322" t="s">
        <v>6789</v>
      </c>
      <c r="D823" s="308" t="s">
        <v>51</v>
      </c>
      <c r="E823" s="309">
        <v>1209.4000000000001</v>
      </c>
      <c r="F823" s="256">
        <v>41982</v>
      </c>
      <c r="G823" s="229">
        <v>1209.4000000000001</v>
      </c>
      <c r="H823" s="217">
        <f t="shared" si="13"/>
        <v>0</v>
      </c>
      <c r="I823" s="190" t="s">
        <v>4992</v>
      </c>
    </row>
    <row r="824" spans="1:11" x14ac:dyDescent="0.25">
      <c r="A824" s="192">
        <v>41982</v>
      </c>
      <c r="B824" s="254">
        <v>5692</v>
      </c>
      <c r="C824" s="322" t="s">
        <v>6789</v>
      </c>
      <c r="D824" s="308" t="s">
        <v>4782</v>
      </c>
      <c r="E824" s="309">
        <v>293.2</v>
      </c>
      <c r="F824" s="256">
        <v>41982</v>
      </c>
      <c r="G824" s="229">
        <v>293.2</v>
      </c>
      <c r="H824" s="217">
        <f t="shared" si="13"/>
        <v>0</v>
      </c>
      <c r="I824" s="190" t="s">
        <v>4992</v>
      </c>
    </row>
    <row r="825" spans="1:11" x14ac:dyDescent="0.25">
      <c r="A825" s="192">
        <v>41982</v>
      </c>
      <c r="B825" s="254">
        <v>5693</v>
      </c>
      <c r="C825" s="322" t="s">
        <v>6789</v>
      </c>
      <c r="D825" s="308" t="s">
        <v>4740</v>
      </c>
      <c r="E825" s="309">
        <v>2664</v>
      </c>
      <c r="F825" s="256">
        <v>41982</v>
      </c>
      <c r="G825" s="229">
        <v>2664</v>
      </c>
      <c r="H825" s="217">
        <f t="shared" si="13"/>
        <v>0</v>
      </c>
      <c r="I825" s="190" t="s">
        <v>4992</v>
      </c>
    </row>
    <row r="826" spans="1:11" x14ac:dyDescent="0.25">
      <c r="A826" s="192">
        <v>41982</v>
      </c>
      <c r="B826" s="254">
        <v>5694</v>
      </c>
      <c r="C826" s="322" t="s">
        <v>6789</v>
      </c>
      <c r="D826" s="308" t="s">
        <v>106</v>
      </c>
      <c r="E826" s="309">
        <v>185460</v>
      </c>
      <c r="F826" s="256">
        <v>41987</v>
      </c>
      <c r="G826" s="229">
        <v>185460</v>
      </c>
      <c r="H826" s="217">
        <f t="shared" si="13"/>
        <v>0</v>
      </c>
      <c r="I826" s="190" t="s">
        <v>4992</v>
      </c>
    </row>
    <row r="827" spans="1:11" x14ac:dyDescent="0.25">
      <c r="A827" s="192">
        <v>41982</v>
      </c>
      <c r="B827" s="254">
        <v>5695</v>
      </c>
      <c r="C827" s="322" t="s">
        <v>6789</v>
      </c>
      <c r="D827" s="308" t="s">
        <v>2133</v>
      </c>
      <c r="E827" s="309">
        <v>180</v>
      </c>
      <c r="F827" s="256">
        <v>41982</v>
      </c>
      <c r="G827" s="229">
        <v>180</v>
      </c>
      <c r="H827" s="217">
        <f t="shared" si="13"/>
        <v>0</v>
      </c>
      <c r="I827" s="190" t="s">
        <v>4992</v>
      </c>
    </row>
    <row r="828" spans="1:11" x14ac:dyDescent="0.25">
      <c r="A828" s="192">
        <v>41982</v>
      </c>
      <c r="B828" s="254">
        <v>5696</v>
      </c>
      <c r="C828" s="322" t="s">
        <v>6789</v>
      </c>
      <c r="D828" s="308" t="s">
        <v>257</v>
      </c>
      <c r="E828" s="309">
        <v>4326.3999999999996</v>
      </c>
      <c r="F828" s="256">
        <v>41983</v>
      </c>
      <c r="G828" s="229">
        <v>4326.3999999999996</v>
      </c>
      <c r="H828" s="217">
        <f t="shared" si="13"/>
        <v>0</v>
      </c>
      <c r="I828" s="190" t="s">
        <v>4997</v>
      </c>
      <c r="K828" s="33"/>
    </row>
    <row r="829" spans="1:11" x14ac:dyDescent="0.25">
      <c r="A829" s="192">
        <v>41982</v>
      </c>
      <c r="B829" s="254">
        <v>5697</v>
      </c>
      <c r="C829" s="322" t="s">
        <v>6789</v>
      </c>
      <c r="D829" s="308" t="s">
        <v>2133</v>
      </c>
      <c r="E829" s="309">
        <v>320</v>
      </c>
      <c r="F829" s="256">
        <v>41982</v>
      </c>
      <c r="G829" s="229">
        <v>320</v>
      </c>
      <c r="H829" s="217">
        <f t="shared" si="13"/>
        <v>0</v>
      </c>
      <c r="I829" s="190" t="s">
        <v>4992</v>
      </c>
    </row>
    <row r="830" spans="1:11" x14ac:dyDescent="0.25">
      <c r="A830" s="192">
        <v>41982</v>
      </c>
      <c r="B830" s="254">
        <v>5698</v>
      </c>
      <c r="C830" s="322" t="s">
        <v>6789</v>
      </c>
      <c r="D830" s="308" t="s">
        <v>4617</v>
      </c>
      <c r="E830" s="309">
        <v>5321.7</v>
      </c>
      <c r="F830" s="256">
        <v>41983</v>
      </c>
      <c r="G830" s="229">
        <v>5321.7</v>
      </c>
      <c r="H830" s="217">
        <f t="shared" si="13"/>
        <v>0</v>
      </c>
      <c r="I830" s="190" t="s">
        <v>4997</v>
      </c>
    </row>
    <row r="831" spans="1:11" x14ac:dyDescent="0.25">
      <c r="A831" s="192">
        <v>41982</v>
      </c>
      <c r="B831" s="254">
        <v>5699</v>
      </c>
      <c r="C831" s="322" t="s">
        <v>6789</v>
      </c>
      <c r="D831" s="308" t="s">
        <v>6609</v>
      </c>
      <c r="E831" s="309">
        <v>2886.2</v>
      </c>
      <c r="F831" s="256">
        <v>41983</v>
      </c>
      <c r="G831" s="229">
        <v>2886.2</v>
      </c>
      <c r="H831" s="217">
        <f t="shared" si="13"/>
        <v>0</v>
      </c>
      <c r="I831" s="190" t="s">
        <v>4997</v>
      </c>
    </row>
    <row r="832" spans="1:11" x14ac:dyDescent="0.25">
      <c r="A832" s="192">
        <v>41982</v>
      </c>
      <c r="B832" s="254">
        <v>5700</v>
      </c>
      <c r="C832" s="322" t="s">
        <v>6789</v>
      </c>
      <c r="D832" s="308" t="s">
        <v>80</v>
      </c>
      <c r="E832" s="309">
        <v>1764</v>
      </c>
      <c r="F832" s="256">
        <v>41983</v>
      </c>
      <c r="G832" s="229">
        <v>1764</v>
      </c>
      <c r="H832" s="217">
        <f t="shared" si="13"/>
        <v>0</v>
      </c>
      <c r="I832" s="190" t="s">
        <v>4997</v>
      </c>
    </row>
    <row r="833" spans="1:11" x14ac:dyDescent="0.25">
      <c r="A833" s="192">
        <v>41982</v>
      </c>
      <c r="B833" s="254">
        <v>5701</v>
      </c>
      <c r="C833" s="322" t="s">
        <v>6789</v>
      </c>
      <c r="D833" s="308" t="s">
        <v>4649</v>
      </c>
      <c r="E833" s="309">
        <v>4853</v>
      </c>
      <c r="F833" s="256">
        <v>41983</v>
      </c>
      <c r="G833" s="229">
        <v>4853</v>
      </c>
      <c r="H833" s="217">
        <f t="shared" si="13"/>
        <v>0</v>
      </c>
      <c r="I833" s="190" t="s">
        <v>4997</v>
      </c>
    </row>
    <row r="834" spans="1:11" x14ac:dyDescent="0.25">
      <c r="A834" s="192">
        <v>41982</v>
      </c>
      <c r="B834" s="254">
        <v>5702</v>
      </c>
      <c r="C834" s="322" t="s">
        <v>6789</v>
      </c>
      <c r="D834" s="308" t="s">
        <v>4322</v>
      </c>
      <c r="E834" s="309">
        <v>5235.6000000000004</v>
      </c>
      <c r="F834" s="256">
        <v>41983</v>
      </c>
      <c r="G834" s="229">
        <v>5235.6000000000004</v>
      </c>
      <c r="H834" s="217">
        <f t="shared" si="13"/>
        <v>0</v>
      </c>
      <c r="I834" s="190" t="s">
        <v>4997</v>
      </c>
      <c r="J834" s="21"/>
      <c r="K834" s="21"/>
    </row>
    <row r="835" spans="1:11" x14ac:dyDescent="0.25">
      <c r="A835" s="192">
        <v>41982</v>
      </c>
      <c r="B835" s="254">
        <v>5703</v>
      </c>
      <c r="C835" s="322" t="s">
        <v>6789</v>
      </c>
      <c r="D835" s="308" t="s">
        <v>54</v>
      </c>
      <c r="E835" s="309">
        <v>9832</v>
      </c>
      <c r="F835" s="256">
        <v>41983</v>
      </c>
      <c r="G835" s="229">
        <v>9832</v>
      </c>
      <c r="H835" s="217">
        <f t="shared" si="13"/>
        <v>0</v>
      </c>
      <c r="I835" s="190" t="s">
        <v>4997</v>
      </c>
      <c r="J835" s="21"/>
      <c r="K835" s="21"/>
    </row>
    <row r="836" spans="1:11" x14ac:dyDescent="0.25">
      <c r="A836" s="192">
        <v>41982</v>
      </c>
      <c r="B836" s="254">
        <v>5704</v>
      </c>
      <c r="C836" s="322" t="s">
        <v>6789</v>
      </c>
      <c r="D836" s="308" t="s">
        <v>468</v>
      </c>
      <c r="E836" s="309">
        <v>1993.5</v>
      </c>
      <c r="F836" s="256">
        <v>41983</v>
      </c>
      <c r="G836" s="229">
        <v>1993.5</v>
      </c>
      <c r="H836" s="217">
        <f t="shared" si="13"/>
        <v>0</v>
      </c>
      <c r="I836" s="190" t="s">
        <v>4997</v>
      </c>
      <c r="J836" s="21"/>
      <c r="K836" s="21"/>
    </row>
    <row r="837" spans="1:11" x14ac:dyDescent="0.25">
      <c r="A837" s="192">
        <v>41982</v>
      </c>
      <c r="B837" s="254">
        <v>5705</v>
      </c>
      <c r="C837" s="322" t="s">
        <v>6789</v>
      </c>
      <c r="D837" s="308" t="s">
        <v>4843</v>
      </c>
      <c r="E837" s="309">
        <v>266</v>
      </c>
      <c r="F837" s="256">
        <v>41983</v>
      </c>
      <c r="G837" s="229">
        <v>266</v>
      </c>
      <c r="H837" s="217">
        <f t="shared" si="13"/>
        <v>0</v>
      </c>
      <c r="I837" s="190" t="s">
        <v>6049</v>
      </c>
      <c r="J837" s="21"/>
      <c r="K837" s="21"/>
    </row>
    <row r="838" spans="1:11" x14ac:dyDescent="0.25">
      <c r="A838" s="192">
        <v>41982</v>
      </c>
      <c r="B838" s="254">
        <v>5706</v>
      </c>
      <c r="C838" s="322" t="s">
        <v>6789</v>
      </c>
      <c r="D838" s="308" t="s">
        <v>429</v>
      </c>
      <c r="E838" s="309">
        <v>3331.38</v>
      </c>
      <c r="F838" s="256">
        <v>41983</v>
      </c>
      <c r="G838" s="229">
        <v>3331.38</v>
      </c>
      <c r="H838" s="217">
        <f t="shared" si="13"/>
        <v>0</v>
      </c>
      <c r="I838" s="190" t="s">
        <v>6049</v>
      </c>
      <c r="J838" s="21"/>
      <c r="K838" s="21"/>
    </row>
    <row r="839" spans="1:11" x14ac:dyDescent="0.25">
      <c r="A839" s="192">
        <v>41982</v>
      </c>
      <c r="B839" s="254">
        <v>5707</v>
      </c>
      <c r="C839" s="322" t="s">
        <v>6789</v>
      </c>
      <c r="D839" s="308" t="s">
        <v>4918</v>
      </c>
      <c r="E839" s="309">
        <v>15705.6</v>
      </c>
      <c r="F839" s="256">
        <v>41983</v>
      </c>
      <c r="G839" s="229">
        <v>15705.6</v>
      </c>
      <c r="H839" s="217">
        <f t="shared" si="13"/>
        <v>0</v>
      </c>
      <c r="I839" s="190" t="s">
        <v>4992</v>
      </c>
      <c r="J839" s="21"/>
      <c r="K839" s="21"/>
    </row>
    <row r="840" spans="1:11" x14ac:dyDescent="0.25">
      <c r="A840" s="192">
        <v>41982</v>
      </c>
      <c r="B840" s="254">
        <v>5708</v>
      </c>
      <c r="C840" s="322" t="s">
        <v>6789</v>
      </c>
      <c r="D840" s="308" t="s">
        <v>6643</v>
      </c>
      <c r="E840" s="309">
        <v>1750</v>
      </c>
      <c r="F840" s="428" t="s">
        <v>7005</v>
      </c>
      <c r="G840" s="219">
        <f>350+350+350+350+350</f>
        <v>1750</v>
      </c>
      <c r="H840" s="230">
        <f t="shared" ref="H840:H903" si="14">E840-G840</f>
        <v>0</v>
      </c>
      <c r="I840" s="190" t="s">
        <v>4992</v>
      </c>
      <c r="J840" s="21"/>
      <c r="K840" s="21"/>
    </row>
    <row r="841" spans="1:11" x14ac:dyDescent="0.25">
      <c r="A841" s="192">
        <v>41982</v>
      </c>
      <c r="B841" s="254">
        <v>5709</v>
      </c>
      <c r="C841" s="322" t="s">
        <v>6789</v>
      </c>
      <c r="D841" s="308" t="s">
        <v>2714</v>
      </c>
      <c r="E841" s="309">
        <v>1224</v>
      </c>
      <c r="F841" s="256">
        <v>41983</v>
      </c>
      <c r="G841" s="229">
        <v>1224</v>
      </c>
      <c r="H841" s="217">
        <f t="shared" si="14"/>
        <v>0</v>
      </c>
      <c r="I841" s="190" t="s">
        <v>5000</v>
      </c>
      <c r="J841" s="21"/>
      <c r="K841" s="21"/>
    </row>
    <row r="842" spans="1:11" x14ac:dyDescent="0.25">
      <c r="A842" s="192">
        <v>41982</v>
      </c>
      <c r="B842" s="254">
        <v>5710</v>
      </c>
      <c r="C842" s="322" t="s">
        <v>6789</v>
      </c>
      <c r="D842" s="308" t="s">
        <v>1915</v>
      </c>
      <c r="E842" s="309">
        <v>601.20000000000005</v>
      </c>
      <c r="F842" s="256">
        <v>41982</v>
      </c>
      <c r="G842" s="229">
        <v>601.20000000000005</v>
      </c>
      <c r="H842" s="217">
        <f t="shared" si="14"/>
        <v>0</v>
      </c>
      <c r="I842" s="190" t="s">
        <v>4992</v>
      </c>
      <c r="J842" s="21"/>
      <c r="K842" s="21"/>
    </row>
    <row r="843" spans="1:11" x14ac:dyDescent="0.25">
      <c r="A843" s="192">
        <v>41982</v>
      </c>
      <c r="B843" s="254">
        <v>5711</v>
      </c>
      <c r="C843" s="322" t="s">
        <v>6789</v>
      </c>
      <c r="D843" s="308" t="s">
        <v>2504</v>
      </c>
      <c r="E843" s="309">
        <v>64888.6</v>
      </c>
      <c r="F843" s="256">
        <v>41984</v>
      </c>
      <c r="G843" s="229">
        <v>64888.6</v>
      </c>
      <c r="H843" s="217">
        <f t="shared" si="14"/>
        <v>0</v>
      </c>
      <c r="I843" s="190" t="s">
        <v>6794</v>
      </c>
      <c r="J843" s="21"/>
      <c r="K843" s="21"/>
    </row>
    <row r="844" spans="1:11" x14ac:dyDescent="0.25">
      <c r="A844" s="192">
        <v>41982</v>
      </c>
      <c r="B844" s="254">
        <v>5712</v>
      </c>
      <c r="C844" s="322" t="s">
        <v>6789</v>
      </c>
      <c r="D844" s="308" t="s">
        <v>149</v>
      </c>
      <c r="E844" s="309">
        <v>11941.2</v>
      </c>
      <c r="F844" s="421" t="s">
        <v>6855</v>
      </c>
      <c r="G844" s="229">
        <v>11941.2</v>
      </c>
      <c r="H844" s="217">
        <f t="shared" si="14"/>
        <v>0</v>
      </c>
      <c r="I844" s="190" t="s">
        <v>6049</v>
      </c>
      <c r="J844" s="21"/>
      <c r="K844" s="21"/>
    </row>
    <row r="845" spans="1:11" x14ac:dyDescent="0.25">
      <c r="A845" s="192">
        <v>41982</v>
      </c>
      <c r="B845" s="254">
        <v>5713</v>
      </c>
      <c r="C845" s="322" t="s">
        <v>6789</v>
      </c>
      <c r="D845" s="308" t="s">
        <v>6734</v>
      </c>
      <c r="E845" s="309">
        <v>9902</v>
      </c>
      <c r="F845" s="412" t="s">
        <v>6856</v>
      </c>
      <c r="G845" s="229">
        <v>9902</v>
      </c>
      <c r="H845" s="217">
        <f t="shared" si="14"/>
        <v>0</v>
      </c>
      <c r="I845" s="190" t="s">
        <v>6049</v>
      </c>
      <c r="J845" s="21"/>
      <c r="K845" s="21"/>
    </row>
    <row r="846" spans="1:11" x14ac:dyDescent="0.25">
      <c r="A846" s="192">
        <v>41982</v>
      </c>
      <c r="B846" s="254">
        <v>5714</v>
      </c>
      <c r="C846" s="322" t="s">
        <v>6789</v>
      </c>
      <c r="D846" s="308" t="s">
        <v>855</v>
      </c>
      <c r="E846" s="309">
        <v>10804.8</v>
      </c>
      <c r="F846" s="256">
        <v>41983</v>
      </c>
      <c r="G846" s="229">
        <v>10804.8</v>
      </c>
      <c r="H846" s="217">
        <f t="shared" si="14"/>
        <v>0</v>
      </c>
      <c r="I846" s="190" t="s">
        <v>6049</v>
      </c>
      <c r="J846" s="21"/>
      <c r="K846" s="21"/>
    </row>
    <row r="847" spans="1:11" x14ac:dyDescent="0.25">
      <c r="A847" s="192">
        <v>41982</v>
      </c>
      <c r="B847" s="254">
        <v>5715</v>
      </c>
      <c r="C847" s="322" t="s">
        <v>6789</v>
      </c>
      <c r="D847" s="308" t="s">
        <v>85</v>
      </c>
      <c r="E847" s="309">
        <v>9424.7999999999993</v>
      </c>
      <c r="F847" s="256">
        <v>41983</v>
      </c>
      <c r="G847" s="229">
        <v>9424.7999999999993</v>
      </c>
      <c r="H847" s="217">
        <f t="shared" si="14"/>
        <v>0</v>
      </c>
      <c r="I847" s="190" t="s">
        <v>6049</v>
      </c>
      <c r="J847" s="21"/>
      <c r="K847" s="21"/>
    </row>
    <row r="848" spans="1:11" x14ac:dyDescent="0.25">
      <c r="A848" s="192">
        <v>41982</v>
      </c>
      <c r="B848" s="254">
        <v>5716</v>
      </c>
      <c r="C848" s="322" t="s">
        <v>6789</v>
      </c>
      <c r="D848" s="308" t="s">
        <v>4667</v>
      </c>
      <c r="E848" s="309">
        <v>1356</v>
      </c>
      <c r="F848" s="256">
        <v>41983</v>
      </c>
      <c r="G848" s="229">
        <v>1356</v>
      </c>
      <c r="H848" s="217">
        <f t="shared" si="14"/>
        <v>0</v>
      </c>
      <c r="I848" s="190" t="s">
        <v>6049</v>
      </c>
      <c r="J848" s="21"/>
      <c r="K848" s="21"/>
    </row>
    <row r="849" spans="1:11" x14ac:dyDescent="0.25">
      <c r="A849" s="192">
        <v>41982</v>
      </c>
      <c r="B849" s="254">
        <v>5717</v>
      </c>
      <c r="C849" s="322" t="s">
        <v>6789</v>
      </c>
      <c r="D849" s="308" t="s">
        <v>346</v>
      </c>
      <c r="E849" s="309">
        <v>1316</v>
      </c>
      <c r="F849" s="256">
        <v>41983</v>
      </c>
      <c r="G849" s="229">
        <v>1316</v>
      </c>
      <c r="H849" s="217">
        <f t="shared" si="14"/>
        <v>0</v>
      </c>
      <c r="I849" s="190" t="s">
        <v>6049</v>
      </c>
      <c r="J849" s="21"/>
      <c r="K849" s="21"/>
    </row>
    <row r="850" spans="1:11" x14ac:dyDescent="0.25">
      <c r="A850" s="192">
        <v>41982</v>
      </c>
      <c r="B850" s="254">
        <v>5718</v>
      </c>
      <c r="C850" s="322" t="s">
        <v>6789</v>
      </c>
      <c r="D850" s="308" t="s">
        <v>4918</v>
      </c>
      <c r="E850" s="309">
        <v>110116.8</v>
      </c>
      <c r="F850" s="256">
        <v>41983</v>
      </c>
      <c r="G850" s="229">
        <v>110116.8</v>
      </c>
      <c r="H850" s="217">
        <f t="shared" si="14"/>
        <v>0</v>
      </c>
      <c r="I850" s="190" t="s">
        <v>5251</v>
      </c>
      <c r="K850" s="33"/>
    </row>
    <row r="851" spans="1:11" x14ac:dyDescent="0.25">
      <c r="A851" s="192">
        <v>41982</v>
      </c>
      <c r="B851" s="254">
        <v>5719</v>
      </c>
      <c r="C851" s="322" t="s">
        <v>6789</v>
      </c>
      <c r="D851" s="308" t="s">
        <v>4183</v>
      </c>
      <c r="E851" s="309">
        <v>7786.25</v>
      </c>
      <c r="F851" s="256">
        <v>41982</v>
      </c>
      <c r="G851" s="229">
        <v>7786.25</v>
      </c>
      <c r="H851" s="217">
        <f t="shared" si="14"/>
        <v>0</v>
      </c>
      <c r="I851" s="190" t="s">
        <v>4992</v>
      </c>
    </row>
    <row r="852" spans="1:11" x14ac:dyDescent="0.25">
      <c r="A852" s="192">
        <v>41983</v>
      </c>
      <c r="B852" s="254">
        <v>5720</v>
      </c>
      <c r="C852" s="322" t="s">
        <v>6789</v>
      </c>
      <c r="D852" s="308" t="s">
        <v>4319</v>
      </c>
      <c r="E852" s="309">
        <v>9887.2000000000007</v>
      </c>
      <c r="F852" s="256">
        <v>41983</v>
      </c>
      <c r="G852" s="229">
        <v>9887.2000000000007</v>
      </c>
      <c r="H852" s="217">
        <f t="shared" si="14"/>
        <v>0</v>
      </c>
      <c r="I852" s="190" t="s">
        <v>4992</v>
      </c>
    </row>
    <row r="853" spans="1:11" x14ac:dyDescent="0.25">
      <c r="A853" s="192">
        <v>41983</v>
      </c>
      <c r="B853" s="254">
        <v>5721</v>
      </c>
      <c r="C853" s="322" t="s">
        <v>6789</v>
      </c>
      <c r="D853" s="308" t="s">
        <v>4915</v>
      </c>
      <c r="E853" s="309">
        <v>34307</v>
      </c>
      <c r="F853" s="256">
        <v>41983</v>
      </c>
      <c r="G853" s="229">
        <v>34307</v>
      </c>
      <c r="H853" s="217">
        <f t="shared" si="14"/>
        <v>0</v>
      </c>
      <c r="I853" s="190" t="s">
        <v>4971</v>
      </c>
    </row>
    <row r="854" spans="1:11" x14ac:dyDescent="0.25">
      <c r="A854" s="192">
        <v>41983</v>
      </c>
      <c r="B854" s="254">
        <v>5722</v>
      </c>
      <c r="C854" s="322" t="s">
        <v>6789</v>
      </c>
      <c r="D854" s="308" t="s">
        <v>6790</v>
      </c>
      <c r="E854" s="309">
        <v>4157.3999999999996</v>
      </c>
      <c r="F854" s="256">
        <v>41983</v>
      </c>
      <c r="G854" s="229">
        <v>4157.3999999999996</v>
      </c>
      <c r="H854" s="217">
        <f t="shared" si="14"/>
        <v>0</v>
      </c>
      <c r="I854" s="190" t="s">
        <v>6794</v>
      </c>
    </row>
    <row r="855" spans="1:11" x14ac:dyDescent="0.25">
      <c r="A855" s="192">
        <v>41983</v>
      </c>
      <c r="B855" s="254">
        <v>5723</v>
      </c>
      <c r="C855" s="322" t="s">
        <v>6789</v>
      </c>
      <c r="D855" s="308" t="s">
        <v>4938</v>
      </c>
      <c r="E855" s="309">
        <v>3207.6</v>
      </c>
      <c r="F855" s="256">
        <v>41983</v>
      </c>
      <c r="G855" s="229">
        <v>3207.6</v>
      </c>
      <c r="H855" s="217">
        <f t="shared" si="14"/>
        <v>0</v>
      </c>
      <c r="I855" s="190" t="s">
        <v>4992</v>
      </c>
      <c r="K855" s="33"/>
    </row>
    <row r="856" spans="1:11" x14ac:dyDescent="0.25">
      <c r="A856" s="192">
        <v>41983</v>
      </c>
      <c r="B856" s="254">
        <v>5724</v>
      </c>
      <c r="C856" s="322" t="s">
        <v>6789</v>
      </c>
      <c r="D856" s="308" t="s">
        <v>11</v>
      </c>
      <c r="E856" s="309">
        <v>62380.85</v>
      </c>
      <c r="F856" s="256">
        <v>41991</v>
      </c>
      <c r="G856" s="229">
        <v>62380.85</v>
      </c>
      <c r="H856" s="217">
        <f t="shared" si="14"/>
        <v>0</v>
      </c>
      <c r="I856" s="190" t="s">
        <v>6814</v>
      </c>
    </row>
    <row r="857" spans="1:11" x14ac:dyDescent="0.25">
      <c r="A857" s="192">
        <v>41983</v>
      </c>
      <c r="B857" s="254">
        <v>5725</v>
      </c>
      <c r="C857" s="322" t="s">
        <v>6789</v>
      </c>
      <c r="D857" s="308" t="s">
        <v>4921</v>
      </c>
      <c r="E857" s="309">
        <v>9538.7000000000007</v>
      </c>
      <c r="F857" s="256">
        <v>41993</v>
      </c>
      <c r="G857" s="229">
        <v>9538.7000000000007</v>
      </c>
      <c r="H857" s="217">
        <f t="shared" si="14"/>
        <v>0</v>
      </c>
      <c r="I857" s="190" t="s">
        <v>4992</v>
      </c>
    </row>
    <row r="858" spans="1:11" x14ac:dyDescent="0.25">
      <c r="A858" s="192">
        <v>41983</v>
      </c>
      <c r="B858" s="254">
        <v>5726</v>
      </c>
      <c r="C858" s="322" t="s">
        <v>6789</v>
      </c>
      <c r="D858" s="308" t="s">
        <v>123</v>
      </c>
      <c r="E858" s="309">
        <v>6126.8</v>
      </c>
      <c r="F858" s="256">
        <v>41984</v>
      </c>
      <c r="G858" s="229">
        <v>6126.8</v>
      </c>
      <c r="H858" s="217">
        <f t="shared" si="14"/>
        <v>0</v>
      </c>
      <c r="I858" s="190" t="s">
        <v>4992</v>
      </c>
    </row>
    <row r="859" spans="1:11" x14ac:dyDescent="0.25">
      <c r="A859" s="192">
        <v>41983</v>
      </c>
      <c r="B859" s="254">
        <v>5727</v>
      </c>
      <c r="C859" s="322" t="s">
        <v>6789</v>
      </c>
      <c r="D859" s="308" t="s">
        <v>134</v>
      </c>
      <c r="E859" s="309">
        <v>5520</v>
      </c>
      <c r="F859" s="256">
        <v>41983</v>
      </c>
      <c r="G859" s="229">
        <v>5520</v>
      </c>
      <c r="H859" s="217">
        <f t="shared" si="14"/>
        <v>0</v>
      </c>
      <c r="I859" s="190" t="s">
        <v>6814</v>
      </c>
    </row>
    <row r="860" spans="1:11" x14ac:dyDescent="0.25">
      <c r="A860" s="192">
        <v>41983</v>
      </c>
      <c r="B860" s="254">
        <v>5728</v>
      </c>
      <c r="C860" s="322" t="s">
        <v>6789</v>
      </c>
      <c r="D860" s="308" t="s">
        <v>4826</v>
      </c>
      <c r="E860" s="309">
        <v>2755.8</v>
      </c>
      <c r="F860" s="256">
        <v>41983</v>
      </c>
      <c r="G860" s="229">
        <v>2755.8</v>
      </c>
      <c r="H860" s="217">
        <f t="shared" si="14"/>
        <v>0</v>
      </c>
      <c r="I860" s="190" t="s">
        <v>4992</v>
      </c>
    </row>
    <row r="861" spans="1:11" x14ac:dyDescent="0.25">
      <c r="A861" s="192">
        <v>41983</v>
      </c>
      <c r="B861" s="254">
        <v>5729</v>
      </c>
      <c r="C861" s="322" t="s">
        <v>6789</v>
      </c>
      <c r="D861" s="308" t="s">
        <v>5004</v>
      </c>
      <c r="E861" s="309">
        <v>6174.6</v>
      </c>
      <c r="F861" s="256">
        <v>41983</v>
      </c>
      <c r="G861" s="229">
        <v>6174.6</v>
      </c>
      <c r="H861" s="217">
        <f t="shared" si="14"/>
        <v>0</v>
      </c>
      <c r="I861" s="190" t="s">
        <v>6814</v>
      </c>
    </row>
    <row r="862" spans="1:11" x14ac:dyDescent="0.25">
      <c r="A862" s="192">
        <v>41983</v>
      </c>
      <c r="B862" s="254">
        <v>5730</v>
      </c>
      <c r="C862" s="322" t="s">
        <v>6789</v>
      </c>
      <c r="D862" s="308" t="s">
        <v>91</v>
      </c>
      <c r="E862" s="309">
        <v>9723.6</v>
      </c>
      <c r="F862" s="256">
        <v>41983</v>
      </c>
      <c r="G862" s="229">
        <v>9723.6</v>
      </c>
      <c r="H862" s="217">
        <f t="shared" si="14"/>
        <v>0</v>
      </c>
      <c r="I862" s="190" t="s">
        <v>4992</v>
      </c>
    </row>
    <row r="863" spans="1:11" x14ac:dyDescent="0.25">
      <c r="A863" s="192">
        <v>41983</v>
      </c>
      <c r="B863" s="254">
        <v>5731</v>
      </c>
      <c r="C863" s="322" t="s">
        <v>6789</v>
      </c>
      <c r="D863" s="308" t="s">
        <v>464</v>
      </c>
      <c r="E863" s="309">
        <v>13734.4</v>
      </c>
      <c r="F863" s="256">
        <v>41983</v>
      </c>
      <c r="G863" s="229">
        <v>13734.4</v>
      </c>
      <c r="H863" s="217">
        <f t="shared" si="14"/>
        <v>0</v>
      </c>
      <c r="I863" s="190" t="s">
        <v>4992</v>
      </c>
    </row>
    <row r="864" spans="1:11" x14ac:dyDescent="0.25">
      <c r="A864" s="192">
        <v>41983</v>
      </c>
      <c r="B864" s="254">
        <v>5732</v>
      </c>
      <c r="C864" s="322" t="s">
        <v>6789</v>
      </c>
      <c r="D864" s="308" t="s">
        <v>2519</v>
      </c>
      <c r="E864" s="309">
        <v>4852.8</v>
      </c>
      <c r="F864" s="256">
        <v>41983</v>
      </c>
      <c r="G864" s="229">
        <v>4852.8</v>
      </c>
      <c r="H864" s="217">
        <f t="shared" si="14"/>
        <v>0</v>
      </c>
      <c r="I864" s="190" t="s">
        <v>6814</v>
      </c>
    </row>
    <row r="865" spans="1:11" x14ac:dyDescent="0.25">
      <c r="A865" s="192">
        <v>41983</v>
      </c>
      <c r="B865" s="254">
        <v>5733</v>
      </c>
      <c r="C865" s="322" t="s">
        <v>6789</v>
      </c>
      <c r="D865" s="308" t="s">
        <v>98</v>
      </c>
      <c r="E865" s="309">
        <v>15249</v>
      </c>
      <c r="F865" s="256">
        <v>41983</v>
      </c>
      <c r="G865" s="229">
        <v>15249</v>
      </c>
      <c r="H865" s="217">
        <f t="shared" si="14"/>
        <v>0</v>
      </c>
      <c r="I865" s="190" t="s">
        <v>6814</v>
      </c>
    </row>
    <row r="866" spans="1:11" x14ac:dyDescent="0.25">
      <c r="A866" s="192">
        <v>41983</v>
      </c>
      <c r="B866" s="254">
        <v>5734</v>
      </c>
      <c r="C866" s="322" t="s">
        <v>6789</v>
      </c>
      <c r="D866" s="308" t="s">
        <v>4918</v>
      </c>
      <c r="E866" s="309">
        <v>17750.2</v>
      </c>
      <c r="F866" s="256">
        <v>41983</v>
      </c>
      <c r="G866" s="229">
        <v>17750.2</v>
      </c>
      <c r="H866" s="217">
        <f t="shared" si="14"/>
        <v>0</v>
      </c>
      <c r="I866" s="190" t="s">
        <v>5000</v>
      </c>
      <c r="J866" s="21"/>
      <c r="K866" s="21"/>
    </row>
    <row r="867" spans="1:11" x14ac:dyDescent="0.25">
      <c r="A867" s="192">
        <v>41983</v>
      </c>
      <c r="B867" s="254">
        <v>5735</v>
      </c>
      <c r="C867" s="322" t="s">
        <v>6789</v>
      </c>
      <c r="D867" s="308" t="s">
        <v>6817</v>
      </c>
      <c r="E867" s="309">
        <v>643.5</v>
      </c>
      <c r="F867" s="256">
        <v>41983</v>
      </c>
      <c r="G867" s="229">
        <v>643.5</v>
      </c>
      <c r="H867" s="217">
        <f t="shared" si="14"/>
        <v>0</v>
      </c>
      <c r="I867" s="190" t="s">
        <v>4992</v>
      </c>
      <c r="J867" s="21"/>
      <c r="K867" s="21"/>
    </row>
    <row r="868" spans="1:11" x14ac:dyDescent="0.25">
      <c r="A868" s="192">
        <v>41983</v>
      </c>
      <c r="B868" s="254">
        <v>5736</v>
      </c>
      <c r="C868" s="322" t="s">
        <v>6789</v>
      </c>
      <c r="D868" s="308" t="s">
        <v>2385</v>
      </c>
      <c r="E868" s="309">
        <v>16218</v>
      </c>
      <c r="F868" s="256">
        <v>41983</v>
      </c>
      <c r="G868" s="229">
        <v>16218</v>
      </c>
      <c r="H868" s="217">
        <f t="shared" si="14"/>
        <v>0</v>
      </c>
      <c r="I868" s="190" t="s">
        <v>4992</v>
      </c>
      <c r="J868" s="21"/>
      <c r="K868" s="21"/>
    </row>
    <row r="869" spans="1:11" x14ac:dyDescent="0.25">
      <c r="A869" s="192">
        <v>41983</v>
      </c>
      <c r="B869" s="254">
        <v>5737</v>
      </c>
      <c r="C869" s="322" t="s">
        <v>6789</v>
      </c>
      <c r="D869" s="308" t="s">
        <v>98</v>
      </c>
      <c r="E869" s="309">
        <v>190</v>
      </c>
      <c r="F869" s="256">
        <v>41983</v>
      </c>
      <c r="G869" s="229">
        <v>190</v>
      </c>
      <c r="H869" s="217">
        <f t="shared" si="14"/>
        <v>0</v>
      </c>
      <c r="I869" s="190" t="s">
        <v>6814</v>
      </c>
      <c r="J869" s="21"/>
      <c r="K869" s="21"/>
    </row>
    <row r="870" spans="1:11" x14ac:dyDescent="0.25">
      <c r="A870" s="192">
        <v>41983</v>
      </c>
      <c r="B870" s="254">
        <v>5738</v>
      </c>
      <c r="C870" s="322" t="s">
        <v>6789</v>
      </c>
      <c r="D870" s="308" t="s">
        <v>4681</v>
      </c>
      <c r="E870" s="309">
        <v>3418.2</v>
      </c>
      <c r="F870" s="256">
        <v>41983</v>
      </c>
      <c r="G870" s="229">
        <v>3418.2</v>
      </c>
      <c r="H870" s="217">
        <f t="shared" si="14"/>
        <v>0</v>
      </c>
      <c r="I870" s="190" t="s">
        <v>4992</v>
      </c>
      <c r="J870" s="21"/>
      <c r="K870" s="21"/>
    </row>
    <row r="871" spans="1:11" x14ac:dyDescent="0.25">
      <c r="A871" s="192">
        <v>41983</v>
      </c>
      <c r="B871" s="254">
        <v>5739</v>
      </c>
      <c r="C871" s="322" t="s">
        <v>6789</v>
      </c>
      <c r="D871" s="308" t="s">
        <v>4948</v>
      </c>
      <c r="E871" s="309">
        <v>796.8</v>
      </c>
      <c r="F871" s="256">
        <v>41983</v>
      </c>
      <c r="G871" s="229">
        <v>796.8</v>
      </c>
      <c r="H871" s="217">
        <f t="shared" si="14"/>
        <v>0</v>
      </c>
      <c r="I871" s="190" t="s">
        <v>4992</v>
      </c>
      <c r="J871" s="21"/>
      <c r="K871" s="21"/>
    </row>
    <row r="872" spans="1:11" x14ac:dyDescent="0.25">
      <c r="A872" s="192">
        <v>41983</v>
      </c>
      <c r="B872" s="254">
        <v>5740</v>
      </c>
      <c r="C872" s="322" t="s">
        <v>6789</v>
      </c>
      <c r="D872" s="308" t="s">
        <v>35</v>
      </c>
      <c r="E872" s="309">
        <v>5213.7</v>
      </c>
      <c r="F872" s="256">
        <v>41983</v>
      </c>
      <c r="G872" s="229">
        <v>5213.7</v>
      </c>
      <c r="H872" s="217">
        <f t="shared" si="14"/>
        <v>0</v>
      </c>
      <c r="I872" s="190" t="s">
        <v>5251</v>
      </c>
      <c r="J872" s="21"/>
      <c r="K872" s="21"/>
    </row>
    <row r="873" spans="1:11" x14ac:dyDescent="0.25">
      <c r="A873" s="192">
        <v>41983</v>
      </c>
      <c r="B873" s="254">
        <v>5741</v>
      </c>
      <c r="C873" s="322" t="s">
        <v>6789</v>
      </c>
      <c r="D873" s="308" t="s">
        <v>4935</v>
      </c>
      <c r="E873" s="309">
        <v>30450</v>
      </c>
      <c r="F873" s="256">
        <v>41984</v>
      </c>
      <c r="G873" s="229">
        <v>30450</v>
      </c>
      <c r="H873" s="217">
        <f t="shared" si="14"/>
        <v>0</v>
      </c>
      <c r="I873" s="190" t="s">
        <v>4997</v>
      </c>
      <c r="J873" s="21"/>
      <c r="K873" s="21"/>
    </row>
    <row r="874" spans="1:11" x14ac:dyDescent="0.25">
      <c r="A874" s="192">
        <v>41983</v>
      </c>
      <c r="B874" s="254">
        <v>5742</v>
      </c>
      <c r="C874" s="322" t="s">
        <v>6789</v>
      </c>
      <c r="D874" s="308" t="s">
        <v>4234</v>
      </c>
      <c r="E874" s="309">
        <v>1520</v>
      </c>
      <c r="F874" s="256">
        <v>41983</v>
      </c>
      <c r="G874" s="229">
        <v>1520</v>
      </c>
      <c r="H874" s="217">
        <f t="shared" si="14"/>
        <v>0</v>
      </c>
      <c r="I874" s="190" t="s">
        <v>4992</v>
      </c>
      <c r="J874" s="21"/>
      <c r="K874" s="21"/>
    </row>
    <row r="875" spans="1:11" x14ac:dyDescent="0.25">
      <c r="A875" s="192">
        <v>41983</v>
      </c>
      <c r="B875" s="254">
        <v>5743</v>
      </c>
      <c r="C875" s="322" t="s">
        <v>6789</v>
      </c>
      <c r="D875" s="308" t="s">
        <v>116</v>
      </c>
      <c r="E875" s="309">
        <v>866.2</v>
      </c>
      <c r="F875" s="256">
        <v>41983</v>
      </c>
      <c r="G875" s="229">
        <v>866.2</v>
      </c>
      <c r="H875" s="217">
        <f t="shared" si="14"/>
        <v>0</v>
      </c>
      <c r="I875" s="190" t="s">
        <v>4992</v>
      </c>
      <c r="J875" s="21"/>
      <c r="K875" s="21"/>
    </row>
    <row r="876" spans="1:11" x14ac:dyDescent="0.25">
      <c r="A876" s="192">
        <v>41983</v>
      </c>
      <c r="B876" s="254">
        <v>5744</v>
      </c>
      <c r="C876" s="322" t="s">
        <v>6789</v>
      </c>
      <c r="D876" s="308" t="s">
        <v>22</v>
      </c>
      <c r="E876" s="309">
        <v>1461.2</v>
      </c>
      <c r="F876" s="256">
        <v>41983</v>
      </c>
      <c r="G876" s="229">
        <v>1461.2</v>
      </c>
      <c r="H876" s="217">
        <f t="shared" si="14"/>
        <v>0</v>
      </c>
      <c r="I876" s="190" t="s">
        <v>4992</v>
      </c>
      <c r="J876" s="21"/>
      <c r="K876" s="21"/>
    </row>
    <row r="877" spans="1:11" x14ac:dyDescent="0.25">
      <c r="A877" s="192">
        <v>41983</v>
      </c>
      <c r="B877" s="254">
        <v>5745</v>
      </c>
      <c r="C877" s="322" t="s">
        <v>6789</v>
      </c>
      <c r="D877" s="308" t="s">
        <v>6120</v>
      </c>
      <c r="E877" s="309">
        <v>3870</v>
      </c>
      <c r="F877" s="256">
        <v>41996</v>
      </c>
      <c r="G877" s="229">
        <v>3870</v>
      </c>
      <c r="H877" s="217">
        <f t="shared" si="14"/>
        <v>0</v>
      </c>
      <c r="I877" s="190" t="s">
        <v>5010</v>
      </c>
      <c r="J877" s="21"/>
      <c r="K877" s="21"/>
    </row>
    <row r="878" spans="1:11" x14ac:dyDescent="0.25">
      <c r="A878" s="192">
        <v>41983</v>
      </c>
      <c r="B878" s="254">
        <v>5746</v>
      </c>
      <c r="C878" s="322" t="s">
        <v>6789</v>
      </c>
      <c r="D878" s="308" t="s">
        <v>6196</v>
      </c>
      <c r="E878" s="309">
        <v>1290</v>
      </c>
      <c r="F878" s="256">
        <v>41992</v>
      </c>
      <c r="G878" s="229">
        <v>1290</v>
      </c>
      <c r="H878" s="217">
        <f t="shared" si="14"/>
        <v>0</v>
      </c>
      <c r="I878" s="190" t="s">
        <v>5251</v>
      </c>
      <c r="J878" s="21"/>
      <c r="K878" s="21"/>
    </row>
    <row r="879" spans="1:11" x14ac:dyDescent="0.25">
      <c r="A879" s="192">
        <v>41983</v>
      </c>
      <c r="B879" s="254">
        <v>5747</v>
      </c>
      <c r="C879" s="322" t="s">
        <v>6789</v>
      </c>
      <c r="D879" s="308" t="s">
        <v>6616</v>
      </c>
      <c r="E879" s="309">
        <v>1290</v>
      </c>
      <c r="F879" s="256">
        <v>41992</v>
      </c>
      <c r="G879" s="229">
        <v>1290</v>
      </c>
      <c r="H879" s="217">
        <f t="shared" si="14"/>
        <v>0</v>
      </c>
      <c r="I879" s="190" t="s">
        <v>5251</v>
      </c>
      <c r="J879" s="21"/>
      <c r="K879" s="21"/>
    </row>
    <row r="880" spans="1:11" x14ac:dyDescent="0.25">
      <c r="A880" s="192">
        <v>41983</v>
      </c>
      <c r="B880" s="254">
        <v>5748</v>
      </c>
      <c r="C880" s="322" t="s">
        <v>6789</v>
      </c>
      <c r="D880" s="308" t="s">
        <v>57</v>
      </c>
      <c r="E880" s="309">
        <v>1575</v>
      </c>
      <c r="F880" s="256">
        <v>41983</v>
      </c>
      <c r="G880" s="229">
        <v>1575</v>
      </c>
      <c r="H880" s="217">
        <f t="shared" si="14"/>
        <v>0</v>
      </c>
      <c r="I880" s="190" t="s">
        <v>5251</v>
      </c>
      <c r="J880" s="21"/>
      <c r="K880" s="21"/>
    </row>
    <row r="881" spans="1:11" x14ac:dyDescent="0.25">
      <c r="A881" s="192">
        <v>41983</v>
      </c>
      <c r="B881" s="254">
        <v>5749</v>
      </c>
      <c r="C881" s="322" t="s">
        <v>6789</v>
      </c>
      <c r="D881" s="308" t="s">
        <v>6824</v>
      </c>
      <c r="E881" s="309">
        <v>430</v>
      </c>
      <c r="F881" s="256">
        <v>41983</v>
      </c>
      <c r="G881" s="229">
        <v>430</v>
      </c>
      <c r="H881" s="217">
        <f t="shared" si="14"/>
        <v>0</v>
      </c>
      <c r="I881" s="190" t="s">
        <v>5251</v>
      </c>
      <c r="J881" s="21"/>
      <c r="K881" s="21"/>
    </row>
    <row r="882" spans="1:11" x14ac:dyDescent="0.25">
      <c r="A882" s="192">
        <v>41983</v>
      </c>
      <c r="B882" s="254">
        <v>5750</v>
      </c>
      <c r="C882" s="322" t="s">
        <v>6789</v>
      </c>
      <c r="D882" s="308" t="s">
        <v>136</v>
      </c>
      <c r="E882" s="309">
        <v>567.6</v>
      </c>
      <c r="F882" s="256">
        <v>41983</v>
      </c>
      <c r="G882" s="229">
        <v>567.6</v>
      </c>
      <c r="H882" s="217">
        <f t="shared" si="14"/>
        <v>0</v>
      </c>
      <c r="I882" s="190" t="s">
        <v>4992</v>
      </c>
    </row>
    <row r="883" spans="1:11" x14ac:dyDescent="0.25">
      <c r="A883" s="192">
        <v>41983</v>
      </c>
      <c r="B883" s="254">
        <v>5751</v>
      </c>
      <c r="C883" s="322" t="s">
        <v>6789</v>
      </c>
      <c r="D883" s="308" t="s">
        <v>4257</v>
      </c>
      <c r="E883" s="309">
        <v>391</v>
      </c>
      <c r="F883" s="256">
        <v>41983</v>
      </c>
      <c r="G883" s="229">
        <v>391</v>
      </c>
      <c r="H883" s="217">
        <f t="shared" si="14"/>
        <v>0</v>
      </c>
      <c r="I883" s="190" t="s">
        <v>4992</v>
      </c>
    </row>
    <row r="884" spans="1:11" x14ac:dyDescent="0.25">
      <c r="A884" s="192">
        <v>41983</v>
      </c>
      <c r="B884" s="254">
        <v>5752</v>
      </c>
      <c r="C884" s="322" t="s">
        <v>6789</v>
      </c>
      <c r="D884" s="308" t="s">
        <v>4257</v>
      </c>
      <c r="E884" s="309">
        <v>17722.8</v>
      </c>
      <c r="F884" s="256">
        <v>41983</v>
      </c>
      <c r="G884" s="229">
        <v>17722.8</v>
      </c>
      <c r="H884" s="217">
        <f t="shared" si="14"/>
        <v>0</v>
      </c>
      <c r="I884" s="190" t="s">
        <v>5000</v>
      </c>
    </row>
    <row r="885" spans="1:11" x14ac:dyDescent="0.25">
      <c r="A885" s="192">
        <v>41983</v>
      </c>
      <c r="B885" s="254">
        <v>5753</v>
      </c>
      <c r="C885" s="322" t="s">
        <v>6789</v>
      </c>
      <c r="D885" s="308" t="s">
        <v>1004</v>
      </c>
      <c r="E885" s="309">
        <v>639</v>
      </c>
      <c r="F885" s="256">
        <v>41984</v>
      </c>
      <c r="G885" s="229">
        <v>639</v>
      </c>
      <c r="H885" s="217">
        <f t="shared" si="14"/>
        <v>0</v>
      </c>
      <c r="I885" s="190" t="s">
        <v>4997</v>
      </c>
    </row>
    <row r="886" spans="1:11" x14ac:dyDescent="0.25">
      <c r="A886" s="192">
        <v>41983</v>
      </c>
      <c r="B886" s="254">
        <v>5754</v>
      </c>
      <c r="C886" s="322" t="s">
        <v>6789</v>
      </c>
      <c r="D886" s="308" t="s">
        <v>80</v>
      </c>
      <c r="E886" s="309">
        <v>2516.6999999999998</v>
      </c>
      <c r="F886" s="256">
        <v>41984</v>
      </c>
      <c r="G886" s="229">
        <v>2516.6999999999998</v>
      </c>
      <c r="H886" s="217">
        <f t="shared" si="14"/>
        <v>0</v>
      </c>
      <c r="I886" s="190" t="s">
        <v>4997</v>
      </c>
    </row>
    <row r="887" spans="1:11" x14ac:dyDescent="0.25">
      <c r="A887" s="192">
        <v>41983</v>
      </c>
      <c r="B887" s="254">
        <v>5755</v>
      </c>
      <c r="C887" s="322" t="s">
        <v>6789</v>
      </c>
      <c r="D887" s="308" t="s">
        <v>6609</v>
      </c>
      <c r="E887" s="309">
        <v>2281.5</v>
      </c>
      <c r="F887" s="256">
        <v>41984</v>
      </c>
      <c r="G887" s="229">
        <v>2281.5</v>
      </c>
      <c r="H887" s="217">
        <f t="shared" si="14"/>
        <v>0</v>
      </c>
      <c r="I887" s="190" t="s">
        <v>4997</v>
      </c>
    </row>
    <row r="888" spans="1:11" x14ac:dyDescent="0.25">
      <c r="A888" s="192">
        <v>41983</v>
      </c>
      <c r="B888" s="254">
        <v>5756</v>
      </c>
      <c r="C888" s="322" t="s">
        <v>6789</v>
      </c>
      <c r="D888" s="308" t="s">
        <v>124</v>
      </c>
      <c r="E888" s="309">
        <v>6406.5</v>
      </c>
      <c r="F888" s="256">
        <v>41983</v>
      </c>
      <c r="G888" s="229">
        <v>6406.5</v>
      </c>
      <c r="H888" s="217">
        <f t="shared" si="14"/>
        <v>0</v>
      </c>
      <c r="I888" s="190" t="s">
        <v>5251</v>
      </c>
    </row>
    <row r="889" spans="1:11" x14ac:dyDescent="0.25">
      <c r="A889" s="192">
        <v>41983</v>
      </c>
      <c r="B889" s="254">
        <v>5757</v>
      </c>
      <c r="C889" s="322" t="s">
        <v>6789</v>
      </c>
      <c r="D889" s="308" t="s">
        <v>2504</v>
      </c>
      <c r="E889" s="309">
        <v>94190.8</v>
      </c>
      <c r="F889" s="256">
        <v>41986</v>
      </c>
      <c r="G889" s="229">
        <v>94190.8</v>
      </c>
      <c r="H889" s="217">
        <f t="shared" si="14"/>
        <v>0</v>
      </c>
      <c r="I889" s="190" t="s">
        <v>4997</v>
      </c>
    </row>
    <row r="890" spans="1:11" x14ac:dyDescent="0.25">
      <c r="A890" s="192">
        <v>41983</v>
      </c>
      <c r="B890" s="254">
        <v>5758</v>
      </c>
      <c r="C890" s="322" t="s">
        <v>6789</v>
      </c>
      <c r="D890" s="308" t="s">
        <v>4921</v>
      </c>
      <c r="E890" s="309">
        <v>7305.8</v>
      </c>
      <c r="F890" s="256">
        <v>41983</v>
      </c>
      <c r="G890" s="229">
        <v>7305.8</v>
      </c>
      <c r="H890" s="217">
        <f t="shared" si="14"/>
        <v>0</v>
      </c>
      <c r="I890" s="190" t="s">
        <v>5006</v>
      </c>
    </row>
    <row r="891" spans="1:11" x14ac:dyDescent="0.25">
      <c r="A891" s="192">
        <v>41983</v>
      </c>
      <c r="B891" s="254">
        <v>5759</v>
      </c>
      <c r="C891" s="322" t="s">
        <v>6789</v>
      </c>
      <c r="D891" s="308" t="s">
        <v>2183</v>
      </c>
      <c r="E891" s="309">
        <v>1384.6</v>
      </c>
      <c r="F891" s="256">
        <v>41983</v>
      </c>
      <c r="G891" s="229">
        <v>1384.6</v>
      </c>
      <c r="H891" s="217">
        <f t="shared" si="14"/>
        <v>0</v>
      </c>
      <c r="I891" s="190" t="s">
        <v>5251</v>
      </c>
    </row>
    <row r="892" spans="1:11" x14ac:dyDescent="0.25">
      <c r="A892" s="192">
        <v>41983</v>
      </c>
      <c r="B892" s="254">
        <v>5760</v>
      </c>
      <c r="C892" s="322" t="s">
        <v>6789</v>
      </c>
      <c r="D892" s="308" t="s">
        <v>4652</v>
      </c>
      <c r="E892" s="309">
        <v>2394</v>
      </c>
      <c r="F892" s="256">
        <v>41983</v>
      </c>
      <c r="G892" s="229">
        <v>2394</v>
      </c>
      <c r="H892" s="217">
        <f t="shared" si="14"/>
        <v>0</v>
      </c>
      <c r="I892" s="190" t="s">
        <v>5251</v>
      </c>
      <c r="K892" s="33"/>
    </row>
    <row r="893" spans="1:11" x14ac:dyDescent="0.25">
      <c r="A893" s="192">
        <v>41983</v>
      </c>
      <c r="B893" s="254">
        <v>5761</v>
      </c>
      <c r="C893" s="322" t="s">
        <v>6789</v>
      </c>
      <c r="D893" s="308" t="s">
        <v>969</v>
      </c>
      <c r="E893" s="309">
        <v>2272.4</v>
      </c>
      <c r="F893" s="256">
        <v>41984</v>
      </c>
      <c r="G893" s="229">
        <v>2272.4</v>
      </c>
      <c r="H893" s="217">
        <f t="shared" si="14"/>
        <v>0</v>
      </c>
      <c r="I893" s="190" t="s">
        <v>4997</v>
      </c>
    </row>
    <row r="894" spans="1:11" x14ac:dyDescent="0.25">
      <c r="A894" s="192">
        <v>41983</v>
      </c>
      <c r="B894" s="254">
        <v>5762</v>
      </c>
      <c r="C894" s="322" t="s">
        <v>6789</v>
      </c>
      <c r="D894" s="308" t="s">
        <v>1607</v>
      </c>
      <c r="E894" s="309">
        <v>6068</v>
      </c>
      <c r="F894" s="256">
        <v>41983</v>
      </c>
      <c r="G894" s="229">
        <v>6068</v>
      </c>
      <c r="H894" s="217">
        <f t="shared" si="14"/>
        <v>0</v>
      </c>
      <c r="I894" s="190" t="s">
        <v>4992</v>
      </c>
    </row>
    <row r="895" spans="1:11" x14ac:dyDescent="0.25">
      <c r="A895" s="192">
        <v>41983</v>
      </c>
      <c r="B895" s="254">
        <v>5763</v>
      </c>
      <c r="C895" s="322" t="s">
        <v>6789</v>
      </c>
      <c r="D895" s="308" t="s">
        <v>228</v>
      </c>
      <c r="E895" s="309">
        <v>5205</v>
      </c>
      <c r="F895" s="256">
        <v>41983</v>
      </c>
      <c r="G895" s="229">
        <v>5205</v>
      </c>
      <c r="H895" s="217">
        <f t="shared" si="14"/>
        <v>0</v>
      </c>
      <c r="I895" s="20" t="s">
        <v>5251</v>
      </c>
    </row>
    <row r="896" spans="1:11" x14ac:dyDescent="0.25">
      <c r="A896" s="192">
        <v>41983</v>
      </c>
      <c r="B896" s="254">
        <v>5764</v>
      </c>
      <c r="C896" s="322" t="s">
        <v>6789</v>
      </c>
      <c r="D896" s="308" t="s">
        <v>47</v>
      </c>
      <c r="E896" s="309">
        <v>2965</v>
      </c>
      <c r="F896" s="256">
        <v>41983</v>
      </c>
      <c r="G896" s="229">
        <v>2965</v>
      </c>
      <c r="H896" s="217">
        <f t="shared" si="14"/>
        <v>0</v>
      </c>
      <c r="I896" s="20" t="s">
        <v>5251</v>
      </c>
    </row>
    <row r="897" spans="1:11" x14ac:dyDescent="0.25">
      <c r="A897" s="192">
        <v>41983</v>
      </c>
      <c r="B897" s="254">
        <v>5765</v>
      </c>
      <c r="C897" s="322" t="s">
        <v>6789</v>
      </c>
      <c r="D897" s="308" t="s">
        <v>4322</v>
      </c>
      <c r="E897" s="309">
        <v>6931</v>
      </c>
      <c r="F897" s="256">
        <v>41983</v>
      </c>
      <c r="G897" s="229">
        <v>6931</v>
      </c>
      <c r="H897" s="217">
        <f t="shared" si="14"/>
        <v>0</v>
      </c>
      <c r="I897" s="20" t="s">
        <v>5251</v>
      </c>
    </row>
    <row r="898" spans="1:11" x14ac:dyDescent="0.25">
      <c r="A898" s="192">
        <v>41983</v>
      </c>
      <c r="B898" s="254">
        <v>5766</v>
      </c>
      <c r="C898" s="322" t="s">
        <v>6789</v>
      </c>
      <c r="D898" s="308" t="s">
        <v>1878</v>
      </c>
      <c r="E898" s="309">
        <v>7129.6</v>
      </c>
      <c r="F898" s="256">
        <v>41983</v>
      </c>
      <c r="G898" s="229">
        <v>7129.6</v>
      </c>
      <c r="H898" s="217">
        <f t="shared" si="14"/>
        <v>0</v>
      </c>
      <c r="I898" s="20" t="s">
        <v>5251</v>
      </c>
      <c r="J898" s="21"/>
      <c r="K898" s="21"/>
    </row>
    <row r="899" spans="1:11" x14ac:dyDescent="0.25">
      <c r="A899" s="192">
        <v>41983</v>
      </c>
      <c r="B899" s="254">
        <v>5767</v>
      </c>
      <c r="C899" s="322" t="s">
        <v>6789</v>
      </c>
      <c r="D899" s="308" t="s">
        <v>4653</v>
      </c>
      <c r="E899" s="309">
        <v>1159.5999999999999</v>
      </c>
      <c r="F899" s="578">
        <v>41983</v>
      </c>
      <c r="G899" s="229">
        <v>1159.5999999999999</v>
      </c>
      <c r="H899" s="217">
        <f t="shared" si="14"/>
        <v>0</v>
      </c>
      <c r="I899" s="20" t="s">
        <v>5251</v>
      </c>
      <c r="J899" s="21"/>
      <c r="K899" s="21"/>
    </row>
    <row r="900" spans="1:11" x14ac:dyDescent="0.25">
      <c r="A900" s="192">
        <v>41983</v>
      </c>
      <c r="B900" s="254">
        <v>5768</v>
      </c>
      <c r="C900" s="322" t="s">
        <v>6789</v>
      </c>
      <c r="D900" s="308" t="s">
        <v>3372</v>
      </c>
      <c r="E900" s="309">
        <v>1361.6</v>
      </c>
      <c r="F900" s="256">
        <v>41983</v>
      </c>
      <c r="G900" s="229">
        <v>1361.6</v>
      </c>
      <c r="H900" s="217">
        <f t="shared" si="14"/>
        <v>0</v>
      </c>
      <c r="I900" s="20" t="s">
        <v>4992</v>
      </c>
      <c r="J900" s="21"/>
      <c r="K900" s="21"/>
    </row>
    <row r="901" spans="1:11" x14ac:dyDescent="0.25">
      <c r="A901" s="192">
        <v>41983</v>
      </c>
      <c r="B901" s="254">
        <v>5769</v>
      </c>
      <c r="C901" s="322" t="s">
        <v>6789</v>
      </c>
      <c r="D901" s="308" t="s">
        <v>29</v>
      </c>
      <c r="E901" s="309">
        <v>6601.5</v>
      </c>
      <c r="F901" s="256">
        <v>41983</v>
      </c>
      <c r="G901" s="229">
        <v>6601.5</v>
      </c>
      <c r="H901" s="217">
        <f t="shared" si="14"/>
        <v>0</v>
      </c>
      <c r="I901" s="20" t="s">
        <v>5251</v>
      </c>
      <c r="J901" s="21"/>
      <c r="K901" s="21"/>
    </row>
    <row r="902" spans="1:11" x14ac:dyDescent="0.25">
      <c r="A902" s="192">
        <v>41983</v>
      </c>
      <c r="B902" s="254">
        <v>5770</v>
      </c>
      <c r="C902" s="322" t="s">
        <v>6789</v>
      </c>
      <c r="D902" s="308" t="s">
        <v>287</v>
      </c>
      <c r="E902" s="309">
        <v>2500.4</v>
      </c>
      <c r="F902" s="256">
        <v>41983</v>
      </c>
      <c r="G902" s="229">
        <v>2500.4</v>
      </c>
      <c r="H902" s="217">
        <f t="shared" si="14"/>
        <v>0</v>
      </c>
      <c r="I902" s="20" t="s">
        <v>5251</v>
      </c>
      <c r="J902" s="21"/>
      <c r="K902" s="21"/>
    </row>
    <row r="903" spans="1:11" x14ac:dyDescent="0.25">
      <c r="A903" s="192">
        <v>41983</v>
      </c>
      <c r="B903" s="254">
        <v>5771</v>
      </c>
      <c r="C903" s="322" t="s">
        <v>6789</v>
      </c>
      <c r="D903" s="308" t="s">
        <v>2382</v>
      </c>
      <c r="E903" s="309">
        <v>3905</v>
      </c>
      <c r="F903" s="421" t="s">
        <v>6857</v>
      </c>
      <c r="G903" s="229">
        <f>400+3505</f>
        <v>3905</v>
      </c>
      <c r="H903" s="217">
        <f t="shared" si="14"/>
        <v>0</v>
      </c>
      <c r="I903" s="20" t="s">
        <v>6794</v>
      </c>
      <c r="J903" s="21"/>
      <c r="K903" s="21"/>
    </row>
    <row r="904" spans="1:11" x14ac:dyDescent="0.25">
      <c r="A904" s="192">
        <v>41983</v>
      </c>
      <c r="B904" s="254">
        <v>5772</v>
      </c>
      <c r="C904" s="322" t="s">
        <v>6789</v>
      </c>
      <c r="D904" s="308" t="s">
        <v>253</v>
      </c>
      <c r="E904" s="309">
        <v>3022.9</v>
      </c>
      <c r="F904" s="256">
        <v>41983</v>
      </c>
      <c r="G904" s="229">
        <v>3022.9</v>
      </c>
      <c r="H904" s="217">
        <f t="shared" ref="H904:H967" si="15">E904-G904</f>
        <v>0</v>
      </c>
      <c r="I904" s="20" t="s">
        <v>6794</v>
      </c>
      <c r="J904" s="21"/>
      <c r="K904" s="21"/>
    </row>
    <row r="905" spans="1:11" x14ac:dyDescent="0.25">
      <c r="A905" s="192">
        <v>41983</v>
      </c>
      <c r="B905" s="254">
        <v>5773</v>
      </c>
      <c r="C905" s="322" t="s">
        <v>6789</v>
      </c>
      <c r="D905" s="308" t="s">
        <v>4585</v>
      </c>
      <c r="E905" s="309">
        <v>10718.7</v>
      </c>
      <c r="F905" s="256">
        <v>41984</v>
      </c>
      <c r="G905" s="229">
        <v>10718.7</v>
      </c>
      <c r="H905" s="217">
        <f t="shared" si="15"/>
        <v>0</v>
      </c>
      <c r="I905" s="20" t="s">
        <v>6794</v>
      </c>
      <c r="J905" s="21"/>
      <c r="K905" s="21"/>
    </row>
    <row r="906" spans="1:11" x14ac:dyDescent="0.25">
      <c r="A906" s="192">
        <v>41983</v>
      </c>
      <c r="B906" s="254">
        <v>5774</v>
      </c>
      <c r="C906" s="322" t="s">
        <v>6789</v>
      </c>
      <c r="D906" s="308" t="s">
        <v>2714</v>
      </c>
      <c r="E906" s="309">
        <v>7344</v>
      </c>
      <c r="F906" s="256">
        <v>41983</v>
      </c>
      <c r="G906" s="229">
        <v>7344</v>
      </c>
      <c r="H906" s="217">
        <f t="shared" si="15"/>
        <v>0</v>
      </c>
      <c r="I906" s="20" t="s">
        <v>6794</v>
      </c>
      <c r="J906" s="21"/>
      <c r="K906" s="21"/>
    </row>
    <row r="907" spans="1:11" x14ac:dyDescent="0.25">
      <c r="A907" s="192">
        <v>41983</v>
      </c>
      <c r="B907" s="254">
        <v>5775</v>
      </c>
      <c r="C907" s="322" t="s">
        <v>6789</v>
      </c>
      <c r="D907" s="308" t="s">
        <v>758</v>
      </c>
      <c r="E907" s="309">
        <v>3623.82</v>
      </c>
      <c r="F907" s="256">
        <v>41983</v>
      </c>
      <c r="G907" s="229">
        <v>3623.82</v>
      </c>
      <c r="H907" s="217">
        <f t="shared" si="15"/>
        <v>0</v>
      </c>
      <c r="I907" s="20" t="s">
        <v>5251</v>
      </c>
      <c r="J907" s="21"/>
      <c r="K907" s="21"/>
    </row>
    <row r="908" spans="1:11" x14ac:dyDescent="0.25">
      <c r="A908" s="192">
        <v>41983</v>
      </c>
      <c r="B908" s="254">
        <v>5776</v>
      </c>
      <c r="C908" s="322" t="s">
        <v>6789</v>
      </c>
      <c r="D908" s="308" t="s">
        <v>51</v>
      </c>
      <c r="E908" s="309">
        <v>2576</v>
      </c>
      <c r="F908" s="256">
        <v>41983</v>
      </c>
      <c r="G908" s="229">
        <v>2576</v>
      </c>
      <c r="H908" s="217">
        <f t="shared" si="15"/>
        <v>0</v>
      </c>
      <c r="I908" s="20" t="s">
        <v>5000</v>
      </c>
      <c r="J908" s="21"/>
      <c r="K908" s="21"/>
    </row>
    <row r="909" spans="1:11" x14ac:dyDescent="0.25">
      <c r="A909" s="192">
        <v>41983</v>
      </c>
      <c r="B909" s="254">
        <v>5777</v>
      </c>
      <c r="C909" s="322" t="s">
        <v>6789</v>
      </c>
      <c r="D909" s="308" t="s">
        <v>52</v>
      </c>
      <c r="E909" s="309">
        <v>3043.2</v>
      </c>
      <c r="F909" s="256">
        <v>41983</v>
      </c>
      <c r="G909" s="229">
        <v>3043.2</v>
      </c>
      <c r="H909" s="217">
        <f t="shared" si="15"/>
        <v>0</v>
      </c>
      <c r="I909" s="20" t="s">
        <v>5000</v>
      </c>
      <c r="J909" s="21"/>
      <c r="K909" s="21"/>
    </row>
    <row r="910" spans="1:11" x14ac:dyDescent="0.25">
      <c r="A910" s="192">
        <v>41983</v>
      </c>
      <c r="B910" s="254">
        <v>5778</v>
      </c>
      <c r="C910" s="322" t="s">
        <v>6789</v>
      </c>
      <c r="D910" s="308" t="s">
        <v>701</v>
      </c>
      <c r="E910" s="309">
        <v>3209.8</v>
      </c>
      <c r="F910" s="256">
        <v>41983</v>
      </c>
      <c r="G910" s="229">
        <v>3209.8</v>
      </c>
      <c r="H910" s="217">
        <f t="shared" si="15"/>
        <v>0</v>
      </c>
      <c r="I910" s="190" t="s">
        <v>5000</v>
      </c>
      <c r="J910" s="21"/>
      <c r="K910" s="21"/>
    </row>
    <row r="911" spans="1:11" x14ac:dyDescent="0.25">
      <c r="A911" s="192">
        <v>41983</v>
      </c>
      <c r="B911" s="254">
        <v>5779</v>
      </c>
      <c r="C911" s="322" t="s">
        <v>6789</v>
      </c>
      <c r="D911" s="308" t="s">
        <v>6844</v>
      </c>
      <c r="E911" s="309">
        <v>3619.2</v>
      </c>
      <c r="F911" s="256">
        <v>41983</v>
      </c>
      <c r="G911" s="229">
        <v>3619.2</v>
      </c>
      <c r="H911" s="217">
        <f t="shared" si="15"/>
        <v>0</v>
      </c>
      <c r="I911" s="190" t="s">
        <v>4992</v>
      </c>
      <c r="J911" s="21"/>
      <c r="K911" s="21"/>
    </row>
    <row r="912" spans="1:11" x14ac:dyDescent="0.25">
      <c r="A912" s="192">
        <v>41983</v>
      </c>
      <c r="B912" s="254">
        <v>5780</v>
      </c>
      <c r="C912" s="322" t="s">
        <v>6789</v>
      </c>
      <c r="D912" s="308" t="s">
        <v>29</v>
      </c>
      <c r="E912" s="309">
        <v>1972</v>
      </c>
      <c r="F912" s="256">
        <v>41983</v>
      </c>
      <c r="G912" s="229">
        <v>1972</v>
      </c>
      <c r="H912" s="217">
        <f t="shared" si="15"/>
        <v>0</v>
      </c>
      <c r="I912" s="190" t="s">
        <v>5251</v>
      </c>
      <c r="J912" s="21"/>
      <c r="K912" s="21"/>
    </row>
    <row r="913" spans="1:11" x14ac:dyDescent="0.25">
      <c r="A913" s="192">
        <v>41983</v>
      </c>
      <c r="B913" s="254">
        <v>5781</v>
      </c>
      <c r="C913" s="322" t="s">
        <v>6789</v>
      </c>
      <c r="D913" s="308" t="s">
        <v>6662</v>
      </c>
      <c r="E913" s="309">
        <v>3474</v>
      </c>
      <c r="F913" s="256">
        <v>41983</v>
      </c>
      <c r="G913" s="229">
        <v>3474</v>
      </c>
      <c r="H913" s="217">
        <f t="shared" si="15"/>
        <v>0</v>
      </c>
      <c r="I913" s="190" t="s">
        <v>4992</v>
      </c>
      <c r="J913" s="21"/>
      <c r="K913" s="21"/>
    </row>
    <row r="914" spans="1:11" x14ac:dyDescent="0.25">
      <c r="A914" s="192">
        <v>41983</v>
      </c>
      <c r="B914" s="254">
        <v>5782</v>
      </c>
      <c r="C914" s="322" t="s">
        <v>6789</v>
      </c>
      <c r="D914" s="308" t="s">
        <v>312</v>
      </c>
      <c r="E914" s="309">
        <v>9162</v>
      </c>
      <c r="F914" s="256">
        <v>41983</v>
      </c>
      <c r="G914" s="229">
        <v>9162</v>
      </c>
      <c r="H914" s="217">
        <f t="shared" si="15"/>
        <v>0</v>
      </c>
      <c r="I914" s="190" t="s">
        <v>5000</v>
      </c>
    </row>
    <row r="915" spans="1:11" x14ac:dyDescent="0.25">
      <c r="A915" s="192">
        <v>41983</v>
      </c>
      <c r="B915" s="254">
        <v>5783</v>
      </c>
      <c r="C915" s="322" t="s">
        <v>6789</v>
      </c>
      <c r="D915" s="308" t="s">
        <v>2763</v>
      </c>
      <c r="E915" s="309">
        <v>2945.5</v>
      </c>
      <c r="F915" s="256">
        <v>41983</v>
      </c>
      <c r="G915" s="229">
        <v>2945.5</v>
      </c>
      <c r="H915" s="217">
        <f t="shared" si="15"/>
        <v>0</v>
      </c>
      <c r="I915" s="190" t="s">
        <v>5000</v>
      </c>
    </row>
    <row r="916" spans="1:11" x14ac:dyDescent="0.25">
      <c r="A916" s="192">
        <v>41983</v>
      </c>
      <c r="B916" s="254">
        <v>5784</v>
      </c>
      <c r="C916" s="322" t="s">
        <v>6789</v>
      </c>
      <c r="D916" s="308" t="s">
        <v>312</v>
      </c>
      <c r="E916" s="309">
        <v>345.6</v>
      </c>
      <c r="F916" s="256">
        <v>41983</v>
      </c>
      <c r="G916" s="229">
        <v>345.6</v>
      </c>
      <c r="H916" s="217">
        <f t="shared" si="15"/>
        <v>0</v>
      </c>
      <c r="I916" s="190" t="s">
        <v>5000</v>
      </c>
    </row>
    <row r="917" spans="1:11" x14ac:dyDescent="0.25">
      <c r="A917" s="192">
        <v>41983</v>
      </c>
      <c r="B917" s="254">
        <v>5785</v>
      </c>
      <c r="C917" s="322" t="s">
        <v>6789</v>
      </c>
      <c r="D917" s="308" t="s">
        <v>6858</v>
      </c>
      <c r="E917" s="309">
        <v>386.4</v>
      </c>
      <c r="F917" s="256">
        <v>41983</v>
      </c>
      <c r="G917" s="229">
        <v>386.4</v>
      </c>
      <c r="H917" s="217">
        <f t="shared" si="15"/>
        <v>0</v>
      </c>
      <c r="I917" s="190" t="s">
        <v>4992</v>
      </c>
    </row>
    <row r="918" spans="1:11" x14ac:dyDescent="0.25">
      <c r="A918" s="192">
        <v>41983</v>
      </c>
      <c r="B918" s="254">
        <v>5786</v>
      </c>
      <c r="C918" s="322" t="s">
        <v>6789</v>
      </c>
      <c r="D918" s="308" t="s">
        <v>62</v>
      </c>
      <c r="E918" s="309">
        <v>20612</v>
      </c>
      <c r="F918" s="256">
        <v>41983</v>
      </c>
      <c r="G918" s="229">
        <v>20612</v>
      </c>
      <c r="H918" s="217">
        <f t="shared" si="15"/>
        <v>0</v>
      </c>
      <c r="I918" s="190" t="s">
        <v>4992</v>
      </c>
    </row>
    <row r="919" spans="1:11" x14ac:dyDescent="0.25">
      <c r="A919" s="192">
        <v>41983</v>
      </c>
      <c r="B919" s="254">
        <v>5787</v>
      </c>
      <c r="C919" s="322" t="s">
        <v>6789</v>
      </c>
      <c r="D919" s="308" t="s">
        <v>62</v>
      </c>
      <c r="E919" s="309">
        <v>1104</v>
      </c>
      <c r="F919" s="256">
        <v>41983</v>
      </c>
      <c r="G919" s="229">
        <v>1104</v>
      </c>
      <c r="H919" s="217">
        <f t="shared" si="15"/>
        <v>0</v>
      </c>
      <c r="I919" s="190" t="s">
        <v>4992</v>
      </c>
    </row>
    <row r="920" spans="1:11" x14ac:dyDescent="0.25">
      <c r="A920" s="192">
        <v>41983</v>
      </c>
      <c r="B920" s="254">
        <v>5788</v>
      </c>
      <c r="C920" s="322" t="s">
        <v>6789</v>
      </c>
      <c r="D920" s="308" t="s">
        <v>6859</v>
      </c>
      <c r="E920" s="309">
        <v>467.8</v>
      </c>
      <c r="F920" s="256">
        <v>41983</v>
      </c>
      <c r="G920" s="229">
        <v>467.8</v>
      </c>
      <c r="H920" s="217">
        <f t="shared" si="15"/>
        <v>0</v>
      </c>
      <c r="I920" s="190" t="s">
        <v>4992</v>
      </c>
      <c r="K920" s="33"/>
    </row>
    <row r="921" spans="1:11" x14ac:dyDescent="0.25">
      <c r="A921" s="192">
        <v>41983</v>
      </c>
      <c r="B921" s="254">
        <v>5789</v>
      </c>
      <c r="C921" s="322" t="s">
        <v>6789</v>
      </c>
      <c r="D921" s="308" t="s">
        <v>133</v>
      </c>
      <c r="E921" s="309">
        <v>18506.400000000001</v>
      </c>
      <c r="F921" s="256">
        <v>41983</v>
      </c>
      <c r="G921" s="229">
        <v>18506.400000000001</v>
      </c>
      <c r="H921" s="217">
        <f t="shared" si="15"/>
        <v>0</v>
      </c>
      <c r="I921" s="190" t="s">
        <v>4992</v>
      </c>
      <c r="K921" s="33"/>
    </row>
    <row r="922" spans="1:11" x14ac:dyDescent="0.25">
      <c r="A922" s="192">
        <v>41983</v>
      </c>
      <c r="B922" s="254">
        <v>5790</v>
      </c>
      <c r="C922" s="322" t="s">
        <v>6789</v>
      </c>
      <c r="D922" s="308" t="s">
        <v>5090</v>
      </c>
      <c r="E922" s="309">
        <v>3297.84</v>
      </c>
      <c r="F922" s="256">
        <v>41993</v>
      </c>
      <c r="G922" s="229">
        <v>3297.84</v>
      </c>
      <c r="H922" s="217">
        <f t="shared" si="15"/>
        <v>0</v>
      </c>
      <c r="I922" s="190" t="s">
        <v>4992</v>
      </c>
    </row>
    <row r="923" spans="1:11" x14ac:dyDescent="0.25">
      <c r="A923" s="192">
        <v>41983</v>
      </c>
      <c r="B923" s="254">
        <v>5791</v>
      </c>
      <c r="C923" s="322" t="s">
        <v>6789</v>
      </c>
      <c r="D923" s="308" t="s">
        <v>4841</v>
      </c>
      <c r="E923" s="309">
        <v>14366.6</v>
      </c>
      <c r="F923" s="256">
        <v>41983</v>
      </c>
      <c r="G923" s="229">
        <v>14366.6</v>
      </c>
      <c r="H923" s="217">
        <f t="shared" si="15"/>
        <v>0</v>
      </c>
      <c r="I923" s="190" t="s">
        <v>4992</v>
      </c>
    </row>
    <row r="924" spans="1:11" x14ac:dyDescent="0.25">
      <c r="A924" s="192">
        <v>41983</v>
      </c>
      <c r="B924" s="254">
        <v>5792</v>
      </c>
      <c r="C924" s="322" t="s">
        <v>6789</v>
      </c>
      <c r="D924" s="308" t="s">
        <v>4702</v>
      </c>
      <c r="E924" s="309">
        <v>396</v>
      </c>
      <c r="F924" s="256">
        <v>41983</v>
      </c>
      <c r="G924" s="229">
        <v>396</v>
      </c>
      <c r="H924" s="217">
        <f t="shared" si="15"/>
        <v>0</v>
      </c>
      <c r="I924" s="190" t="s">
        <v>4992</v>
      </c>
    </row>
    <row r="925" spans="1:11" x14ac:dyDescent="0.25">
      <c r="A925" s="192">
        <v>41983</v>
      </c>
      <c r="B925" s="254">
        <v>5793</v>
      </c>
      <c r="C925" s="322" t="s">
        <v>6789</v>
      </c>
      <c r="D925" s="308" t="s">
        <v>3477</v>
      </c>
      <c r="E925" s="309">
        <v>2594.8000000000002</v>
      </c>
      <c r="F925" s="256">
        <v>41983</v>
      </c>
      <c r="G925" s="229">
        <v>2594.8000000000002</v>
      </c>
      <c r="H925" s="217">
        <f t="shared" si="15"/>
        <v>0</v>
      </c>
      <c r="I925" s="190" t="s">
        <v>6793</v>
      </c>
    </row>
    <row r="926" spans="1:11" x14ac:dyDescent="0.25">
      <c r="A926" s="192">
        <v>41983</v>
      </c>
      <c r="B926" s="254">
        <v>5794</v>
      </c>
      <c r="C926" s="322" t="s">
        <v>6789</v>
      </c>
      <c r="D926" s="308" t="s">
        <v>465</v>
      </c>
      <c r="E926" s="309">
        <v>3916.8</v>
      </c>
      <c r="F926" s="256">
        <v>41983</v>
      </c>
      <c r="G926" s="229">
        <v>3916.8</v>
      </c>
      <c r="H926" s="217">
        <f t="shared" si="15"/>
        <v>0</v>
      </c>
      <c r="I926" s="190" t="s">
        <v>6793</v>
      </c>
    </row>
    <row r="927" spans="1:11" x14ac:dyDescent="0.25">
      <c r="A927" s="192">
        <v>41983</v>
      </c>
      <c r="B927" s="254">
        <v>5795</v>
      </c>
      <c r="C927" s="322" t="s">
        <v>6789</v>
      </c>
      <c r="D927" s="308" t="s">
        <v>110</v>
      </c>
      <c r="E927" s="309">
        <v>31345.599999999999</v>
      </c>
      <c r="F927" s="256">
        <v>41989</v>
      </c>
      <c r="G927" s="229">
        <v>31345.599999999999</v>
      </c>
      <c r="H927" s="217">
        <f t="shared" si="15"/>
        <v>0</v>
      </c>
      <c r="I927" s="190" t="s">
        <v>6049</v>
      </c>
    </row>
    <row r="928" spans="1:11" x14ac:dyDescent="0.25">
      <c r="A928" s="192">
        <v>41983</v>
      </c>
      <c r="B928" s="254">
        <v>5796</v>
      </c>
      <c r="C928" s="322" t="s">
        <v>6789</v>
      </c>
      <c r="D928" s="308" t="s">
        <v>494</v>
      </c>
      <c r="E928" s="309">
        <v>2312.4</v>
      </c>
      <c r="F928" s="256">
        <v>41983</v>
      </c>
      <c r="G928" s="229">
        <v>2312.4</v>
      </c>
      <c r="H928" s="217">
        <f t="shared" si="15"/>
        <v>0</v>
      </c>
      <c r="I928" s="190" t="s">
        <v>6793</v>
      </c>
    </row>
    <row r="929" spans="1:11" x14ac:dyDescent="0.25">
      <c r="A929" s="192">
        <v>41983</v>
      </c>
      <c r="B929" s="254">
        <v>5797</v>
      </c>
      <c r="C929" s="322" t="s">
        <v>6789</v>
      </c>
      <c r="D929" s="308" t="s">
        <v>106</v>
      </c>
      <c r="E929" s="309">
        <v>16340.8</v>
      </c>
      <c r="F929" s="256">
        <v>41989</v>
      </c>
      <c r="G929" s="229">
        <v>16340.8</v>
      </c>
      <c r="H929" s="217">
        <f t="shared" si="15"/>
        <v>0</v>
      </c>
      <c r="I929" s="190" t="s">
        <v>6793</v>
      </c>
    </row>
    <row r="930" spans="1:11" x14ac:dyDescent="0.25">
      <c r="A930" s="192">
        <v>41983</v>
      </c>
      <c r="B930" s="254">
        <v>5798</v>
      </c>
      <c r="C930" s="322" t="s">
        <v>6789</v>
      </c>
      <c r="D930" s="308" t="s">
        <v>79</v>
      </c>
      <c r="E930" s="309">
        <v>30442.799999999999</v>
      </c>
      <c r="F930" s="421" t="s">
        <v>6860</v>
      </c>
      <c r="G930" s="229">
        <f>5050.8+25392</f>
        <v>30442.799999999999</v>
      </c>
      <c r="H930" s="217">
        <f t="shared" si="15"/>
        <v>0</v>
      </c>
      <c r="I930" s="190" t="s">
        <v>6049</v>
      </c>
      <c r="K930" s="33"/>
    </row>
    <row r="931" spans="1:11" x14ac:dyDescent="0.25">
      <c r="A931" s="192">
        <v>41983</v>
      </c>
      <c r="B931" s="254">
        <v>5799</v>
      </c>
      <c r="C931" s="322" t="s">
        <v>6789</v>
      </c>
      <c r="D931" s="308" t="s">
        <v>4257</v>
      </c>
      <c r="E931" s="309">
        <v>10790</v>
      </c>
      <c r="F931" s="256">
        <v>41983</v>
      </c>
      <c r="G931" s="229">
        <v>10790</v>
      </c>
      <c r="H931" s="217">
        <f t="shared" si="15"/>
        <v>0</v>
      </c>
      <c r="I931" s="190" t="s">
        <v>6794</v>
      </c>
    </row>
    <row r="932" spans="1:11" x14ac:dyDescent="0.25">
      <c r="A932" s="192">
        <v>41983</v>
      </c>
      <c r="B932" s="254">
        <v>5800</v>
      </c>
      <c r="C932" s="322" t="s">
        <v>6789</v>
      </c>
      <c r="D932" s="308" t="s">
        <v>6822</v>
      </c>
      <c r="E932" s="309">
        <v>19499.599999999999</v>
      </c>
      <c r="F932" s="256">
        <v>41983</v>
      </c>
      <c r="G932" s="229">
        <v>19499.599999999999</v>
      </c>
      <c r="H932" s="217">
        <f t="shared" si="15"/>
        <v>0</v>
      </c>
      <c r="I932" s="190" t="s">
        <v>6794</v>
      </c>
    </row>
    <row r="933" spans="1:11" x14ac:dyDescent="0.25">
      <c r="A933" s="192">
        <v>41983</v>
      </c>
      <c r="B933" s="254">
        <v>5801</v>
      </c>
      <c r="C933" s="322" t="s">
        <v>6789</v>
      </c>
      <c r="D933" s="308" t="s">
        <v>4740</v>
      </c>
      <c r="E933" s="309">
        <v>787.5</v>
      </c>
      <c r="F933" s="256">
        <v>41983</v>
      </c>
      <c r="G933" s="229">
        <v>787.5</v>
      </c>
      <c r="H933" s="217">
        <f t="shared" si="15"/>
        <v>0</v>
      </c>
      <c r="I933" s="190" t="s">
        <v>4992</v>
      </c>
    </row>
    <row r="934" spans="1:11" x14ac:dyDescent="0.25">
      <c r="A934" s="192">
        <v>41983</v>
      </c>
      <c r="B934" s="254">
        <v>5802</v>
      </c>
      <c r="C934" s="322" t="s">
        <v>6789</v>
      </c>
      <c r="D934" s="295" t="s">
        <v>53</v>
      </c>
      <c r="E934" s="296">
        <v>0</v>
      </c>
      <c r="F934" s="256"/>
      <c r="G934" s="229"/>
      <c r="H934" s="217">
        <f t="shared" si="15"/>
        <v>0</v>
      </c>
      <c r="I934" s="190" t="s">
        <v>3076</v>
      </c>
    </row>
    <row r="935" spans="1:11" x14ac:dyDescent="0.25">
      <c r="A935" s="192">
        <v>41983</v>
      </c>
      <c r="B935" s="254">
        <v>5803</v>
      </c>
      <c r="C935" s="322" t="s">
        <v>6789</v>
      </c>
      <c r="D935" s="308" t="s">
        <v>6822</v>
      </c>
      <c r="E935" s="309">
        <v>11495</v>
      </c>
      <c r="F935" s="256">
        <v>41983</v>
      </c>
      <c r="G935" s="229">
        <v>11495</v>
      </c>
      <c r="H935" s="217">
        <f t="shared" si="15"/>
        <v>0</v>
      </c>
      <c r="I935" s="190" t="s">
        <v>6794</v>
      </c>
    </row>
    <row r="936" spans="1:11" x14ac:dyDescent="0.25">
      <c r="A936" s="192">
        <v>41983</v>
      </c>
      <c r="B936" s="254">
        <v>5804</v>
      </c>
      <c r="C936" s="322" t="s">
        <v>6789</v>
      </c>
      <c r="D936" s="308" t="s">
        <v>136</v>
      </c>
      <c r="E936" s="309">
        <v>768.25</v>
      </c>
      <c r="F936" s="256">
        <v>41983</v>
      </c>
      <c r="G936" s="229">
        <v>768.25</v>
      </c>
      <c r="H936" s="217">
        <f t="shared" si="15"/>
        <v>0</v>
      </c>
      <c r="I936" s="190" t="s">
        <v>4992</v>
      </c>
    </row>
    <row r="937" spans="1:11" x14ac:dyDescent="0.25">
      <c r="A937" s="192">
        <v>41983</v>
      </c>
      <c r="B937" s="254">
        <v>5805</v>
      </c>
      <c r="C937" s="322" t="s">
        <v>6789</v>
      </c>
      <c r="D937" s="308" t="s">
        <v>4938</v>
      </c>
      <c r="E937" s="309">
        <v>4294.3999999999996</v>
      </c>
      <c r="F937" s="256">
        <v>41983</v>
      </c>
      <c r="G937" s="229">
        <v>4294.3999999999996</v>
      </c>
      <c r="H937" s="217">
        <f t="shared" si="15"/>
        <v>0</v>
      </c>
      <c r="I937" s="190" t="s">
        <v>5000</v>
      </c>
    </row>
    <row r="938" spans="1:11" x14ac:dyDescent="0.25">
      <c r="A938" s="192">
        <v>41983</v>
      </c>
      <c r="B938" s="254">
        <v>5806</v>
      </c>
      <c r="C938" s="322" t="s">
        <v>6789</v>
      </c>
      <c r="D938" s="308" t="s">
        <v>4234</v>
      </c>
      <c r="E938" s="309">
        <v>886.95</v>
      </c>
      <c r="F938" s="256">
        <v>41983</v>
      </c>
      <c r="G938" s="229">
        <v>886.95</v>
      </c>
      <c r="H938" s="217">
        <f t="shared" si="15"/>
        <v>0</v>
      </c>
      <c r="I938" s="190" t="s">
        <v>4992</v>
      </c>
    </row>
    <row r="939" spans="1:11" x14ac:dyDescent="0.25">
      <c r="A939" s="192">
        <v>41983</v>
      </c>
      <c r="B939" s="254">
        <v>5807</v>
      </c>
      <c r="C939" s="322" t="s">
        <v>6789</v>
      </c>
      <c r="D939" s="308" t="s">
        <v>4651</v>
      </c>
      <c r="E939" s="309">
        <v>1548.8</v>
      </c>
      <c r="F939" s="256">
        <v>41983</v>
      </c>
      <c r="G939" s="229">
        <v>1548.8</v>
      </c>
      <c r="H939" s="217">
        <f t="shared" si="15"/>
        <v>0</v>
      </c>
      <c r="I939" s="190" t="s">
        <v>4992</v>
      </c>
      <c r="K939" s="33"/>
    </row>
    <row r="940" spans="1:11" x14ac:dyDescent="0.25">
      <c r="A940" s="192">
        <v>41983</v>
      </c>
      <c r="B940" s="254">
        <v>5808</v>
      </c>
      <c r="C940" s="322" t="s">
        <v>6789</v>
      </c>
      <c r="D940" s="308" t="s">
        <v>4918</v>
      </c>
      <c r="E940" s="309">
        <v>148592.1</v>
      </c>
      <c r="F940" s="256">
        <v>41985</v>
      </c>
      <c r="G940" s="229">
        <v>148592.1</v>
      </c>
      <c r="H940" s="217">
        <f t="shared" si="15"/>
        <v>0</v>
      </c>
      <c r="I940" s="190" t="s">
        <v>5000</v>
      </c>
    </row>
    <row r="941" spans="1:11" x14ac:dyDescent="0.25">
      <c r="A941" s="192">
        <v>41983</v>
      </c>
      <c r="B941" s="254">
        <v>5809</v>
      </c>
      <c r="C941" s="322" t="s">
        <v>6789</v>
      </c>
      <c r="D941" s="308" t="s">
        <v>106</v>
      </c>
      <c r="E941" s="309">
        <v>239679</v>
      </c>
      <c r="F941" s="256">
        <v>41989</v>
      </c>
      <c r="G941" s="229">
        <v>239679</v>
      </c>
      <c r="H941" s="217">
        <f t="shared" si="15"/>
        <v>0</v>
      </c>
      <c r="I941" s="190" t="s">
        <v>4992</v>
      </c>
    </row>
    <row r="942" spans="1:11" x14ac:dyDescent="0.25">
      <c r="A942" s="192">
        <v>41983</v>
      </c>
      <c r="B942" s="254">
        <v>5810</v>
      </c>
      <c r="C942" s="322" t="s">
        <v>6789</v>
      </c>
      <c r="D942" s="308" t="s">
        <v>494</v>
      </c>
      <c r="E942" s="309">
        <v>681.5</v>
      </c>
      <c r="F942" s="256">
        <v>41983</v>
      </c>
      <c r="G942" s="229">
        <v>681.5</v>
      </c>
      <c r="H942" s="217">
        <f t="shared" si="15"/>
        <v>0</v>
      </c>
      <c r="I942" s="190" t="s">
        <v>4992</v>
      </c>
    </row>
    <row r="943" spans="1:11" x14ac:dyDescent="0.25">
      <c r="A943" s="192">
        <v>41983</v>
      </c>
      <c r="B943" s="254">
        <v>5811</v>
      </c>
      <c r="C943" s="322" t="s">
        <v>6789</v>
      </c>
      <c r="D943" s="308" t="s">
        <v>5251</v>
      </c>
      <c r="E943" s="309">
        <v>458</v>
      </c>
      <c r="F943" s="256">
        <v>41984</v>
      </c>
      <c r="G943" s="229">
        <v>458</v>
      </c>
      <c r="H943" s="217">
        <f t="shared" si="15"/>
        <v>0</v>
      </c>
      <c r="I943" s="190" t="s">
        <v>4992</v>
      </c>
    </row>
    <row r="944" spans="1:11" x14ac:dyDescent="0.25">
      <c r="A944" s="192">
        <v>41983</v>
      </c>
      <c r="B944" s="254">
        <v>5812</v>
      </c>
      <c r="C944" s="322" t="s">
        <v>6789</v>
      </c>
      <c r="D944" s="308" t="s">
        <v>11</v>
      </c>
      <c r="E944" s="309">
        <v>61746.3</v>
      </c>
      <c r="F944" s="256">
        <v>41989</v>
      </c>
      <c r="G944" s="229">
        <v>61746.3</v>
      </c>
      <c r="H944" s="217">
        <f t="shared" si="15"/>
        <v>0</v>
      </c>
      <c r="I944" s="190" t="s">
        <v>4992</v>
      </c>
    </row>
    <row r="945" spans="1:11" x14ac:dyDescent="0.25">
      <c r="A945" s="192">
        <v>41984</v>
      </c>
      <c r="B945" s="254">
        <v>5813</v>
      </c>
      <c r="C945" s="322" t="s">
        <v>6789</v>
      </c>
      <c r="D945" s="308" t="s">
        <v>4649</v>
      </c>
      <c r="E945" s="309">
        <v>1528.6</v>
      </c>
      <c r="F945" s="256">
        <v>41984</v>
      </c>
      <c r="G945" s="229">
        <v>1528.6</v>
      </c>
      <c r="H945" s="217">
        <f t="shared" si="15"/>
        <v>0</v>
      </c>
      <c r="I945" s="190" t="s">
        <v>4992</v>
      </c>
    </row>
    <row r="946" spans="1:11" x14ac:dyDescent="0.25">
      <c r="A946" s="192">
        <v>41984</v>
      </c>
      <c r="B946" s="254">
        <v>5814</v>
      </c>
      <c r="C946" s="322" t="s">
        <v>6789</v>
      </c>
      <c r="D946" s="308" t="s">
        <v>4319</v>
      </c>
      <c r="E946" s="309">
        <v>6304</v>
      </c>
      <c r="F946" s="256">
        <v>41984</v>
      </c>
      <c r="G946" s="229">
        <v>6304</v>
      </c>
      <c r="H946" s="217">
        <f t="shared" si="15"/>
        <v>0</v>
      </c>
      <c r="I946" s="190" t="s">
        <v>4992</v>
      </c>
      <c r="J946" s="21"/>
      <c r="K946" s="21"/>
    </row>
    <row r="947" spans="1:11" x14ac:dyDescent="0.25">
      <c r="A947" s="192">
        <v>41984</v>
      </c>
      <c r="B947" s="254">
        <v>5815</v>
      </c>
      <c r="C947" s="322" t="s">
        <v>6789</v>
      </c>
      <c r="D947" s="308" t="s">
        <v>28</v>
      </c>
      <c r="E947" s="309">
        <v>17532.900000000001</v>
      </c>
      <c r="F947" s="256">
        <v>41984</v>
      </c>
      <c r="G947" s="229">
        <v>17532.900000000001</v>
      </c>
      <c r="H947" s="217">
        <f t="shared" si="15"/>
        <v>0</v>
      </c>
      <c r="I947" s="190" t="s">
        <v>4992</v>
      </c>
      <c r="J947" s="21"/>
      <c r="K947" s="21"/>
    </row>
    <row r="948" spans="1:11" x14ac:dyDescent="0.25">
      <c r="A948" s="192">
        <v>41984</v>
      </c>
      <c r="B948" s="254">
        <v>5816</v>
      </c>
      <c r="C948" s="322" t="s">
        <v>6789</v>
      </c>
      <c r="D948" s="308" t="s">
        <v>4234</v>
      </c>
      <c r="E948" s="309">
        <v>2767.2</v>
      </c>
      <c r="F948" s="256">
        <v>41984</v>
      </c>
      <c r="G948" s="229">
        <v>2767.2</v>
      </c>
      <c r="H948" s="217">
        <f t="shared" si="15"/>
        <v>0</v>
      </c>
      <c r="I948" s="190" t="s">
        <v>4992</v>
      </c>
      <c r="J948" s="21"/>
      <c r="K948" s="21"/>
    </row>
    <row r="949" spans="1:11" x14ac:dyDescent="0.25">
      <c r="A949" s="192">
        <v>41984</v>
      </c>
      <c r="B949" s="254">
        <v>5817</v>
      </c>
      <c r="C949" s="322" t="s">
        <v>6789</v>
      </c>
      <c r="D949" s="308" t="s">
        <v>4915</v>
      </c>
      <c r="E949" s="309">
        <v>36492.800000000003</v>
      </c>
      <c r="F949" s="256">
        <v>41985</v>
      </c>
      <c r="G949" s="229">
        <v>36492.800000000003</v>
      </c>
      <c r="H949" s="217">
        <f t="shared" si="15"/>
        <v>0</v>
      </c>
      <c r="I949" s="190" t="s">
        <v>4971</v>
      </c>
      <c r="J949" s="21"/>
      <c r="K949" s="21"/>
    </row>
    <row r="950" spans="1:11" x14ac:dyDescent="0.25">
      <c r="A950" s="192">
        <v>41984</v>
      </c>
      <c r="B950" s="254">
        <v>5818</v>
      </c>
      <c r="C950" s="322" t="s">
        <v>6789</v>
      </c>
      <c r="D950" s="308" t="s">
        <v>501</v>
      </c>
      <c r="E950" s="309">
        <v>5577.3</v>
      </c>
      <c r="F950" s="256">
        <v>41984</v>
      </c>
      <c r="G950" s="229">
        <v>5577.3</v>
      </c>
      <c r="H950" s="217">
        <f t="shared" si="15"/>
        <v>0</v>
      </c>
      <c r="I950" s="190" t="s">
        <v>4992</v>
      </c>
      <c r="J950" s="21"/>
      <c r="K950" s="21"/>
    </row>
    <row r="951" spans="1:11" x14ac:dyDescent="0.25">
      <c r="A951" s="192">
        <v>41984</v>
      </c>
      <c r="B951" s="254">
        <v>5819</v>
      </c>
      <c r="C951" s="322" t="s">
        <v>6789</v>
      </c>
      <c r="D951" s="308" t="s">
        <v>23</v>
      </c>
      <c r="E951" s="309">
        <v>2009.6</v>
      </c>
      <c r="F951" s="256">
        <v>41984</v>
      </c>
      <c r="G951" s="229">
        <v>2009.6</v>
      </c>
      <c r="H951" s="217">
        <f t="shared" si="15"/>
        <v>0</v>
      </c>
      <c r="I951" s="190" t="s">
        <v>4992</v>
      </c>
      <c r="J951" s="21"/>
      <c r="K951" s="21"/>
    </row>
    <row r="952" spans="1:11" x14ac:dyDescent="0.25">
      <c r="A952" s="192">
        <v>41984</v>
      </c>
      <c r="B952" s="254">
        <v>5820</v>
      </c>
      <c r="C952" s="322" t="s">
        <v>6789</v>
      </c>
      <c r="D952" s="308" t="s">
        <v>70</v>
      </c>
      <c r="E952" s="309">
        <v>4769.6000000000004</v>
      </c>
      <c r="F952" s="256">
        <v>41984</v>
      </c>
      <c r="G952" s="229">
        <v>4769.6000000000004</v>
      </c>
      <c r="H952" s="217">
        <f t="shared" si="15"/>
        <v>0</v>
      </c>
      <c r="I952" s="190" t="s">
        <v>4992</v>
      </c>
      <c r="J952" s="21"/>
      <c r="K952" s="21"/>
    </row>
    <row r="953" spans="1:11" x14ac:dyDescent="0.25">
      <c r="A953" s="192">
        <v>41984</v>
      </c>
      <c r="B953" s="254">
        <v>5821</v>
      </c>
      <c r="C953" s="322" t="s">
        <v>6789</v>
      </c>
      <c r="D953" s="308" t="s">
        <v>4928</v>
      </c>
      <c r="E953" s="309">
        <v>10210.6</v>
      </c>
      <c r="F953" s="256">
        <v>41984</v>
      </c>
      <c r="G953" s="229">
        <v>10210.6</v>
      </c>
      <c r="H953" s="217">
        <f t="shared" si="15"/>
        <v>0</v>
      </c>
      <c r="I953" s="190" t="s">
        <v>6794</v>
      </c>
      <c r="J953" s="21"/>
      <c r="K953" s="21"/>
    </row>
    <row r="954" spans="1:11" x14ac:dyDescent="0.25">
      <c r="A954" s="192">
        <v>41984</v>
      </c>
      <c r="B954" s="254">
        <v>5822</v>
      </c>
      <c r="C954" s="322" t="s">
        <v>6789</v>
      </c>
      <c r="D954" s="308" t="s">
        <v>245</v>
      </c>
      <c r="E954" s="309">
        <v>21173.8</v>
      </c>
      <c r="F954" s="256">
        <v>41985</v>
      </c>
      <c r="G954" s="229">
        <v>21173.8</v>
      </c>
      <c r="H954" s="217">
        <f t="shared" si="15"/>
        <v>0</v>
      </c>
      <c r="I954" s="190" t="s">
        <v>6049</v>
      </c>
      <c r="J954" s="21"/>
      <c r="K954" s="21"/>
    </row>
    <row r="955" spans="1:11" x14ac:dyDescent="0.25">
      <c r="A955" s="192">
        <v>41984</v>
      </c>
      <c r="B955" s="254">
        <v>5823</v>
      </c>
      <c r="C955" s="322" t="s">
        <v>6789</v>
      </c>
      <c r="D955" s="308" t="s">
        <v>855</v>
      </c>
      <c r="E955" s="309">
        <v>8197.6</v>
      </c>
      <c r="F955" s="256">
        <v>41985</v>
      </c>
      <c r="G955" s="229">
        <v>8197.6</v>
      </c>
      <c r="H955" s="217">
        <f t="shared" si="15"/>
        <v>0</v>
      </c>
      <c r="I955" s="190" t="s">
        <v>6049</v>
      </c>
      <c r="J955" s="21"/>
      <c r="K955" s="21"/>
    </row>
    <row r="956" spans="1:11" x14ac:dyDescent="0.25">
      <c r="A956" s="192">
        <v>41984</v>
      </c>
      <c r="B956" s="254">
        <v>5824</v>
      </c>
      <c r="C956" s="322" t="s">
        <v>6789</v>
      </c>
      <c r="D956" s="308" t="s">
        <v>4826</v>
      </c>
      <c r="E956" s="309">
        <v>1722.4</v>
      </c>
      <c r="F956" s="256">
        <v>41984</v>
      </c>
      <c r="G956" s="229">
        <v>1722.4</v>
      </c>
      <c r="H956" s="217">
        <f t="shared" si="15"/>
        <v>0</v>
      </c>
      <c r="I956" s="190" t="s">
        <v>4992</v>
      </c>
      <c r="J956" s="21"/>
      <c r="K956" s="21"/>
    </row>
    <row r="957" spans="1:11" x14ac:dyDescent="0.25">
      <c r="A957" s="192">
        <v>41984</v>
      </c>
      <c r="B957" s="254">
        <v>5825</v>
      </c>
      <c r="C957" s="322" t="s">
        <v>6789</v>
      </c>
      <c r="D957" s="308" t="s">
        <v>123</v>
      </c>
      <c r="E957" s="309">
        <v>4542</v>
      </c>
      <c r="F957" s="256">
        <v>41985</v>
      </c>
      <c r="G957" s="229">
        <v>4542</v>
      </c>
      <c r="H957" s="217">
        <f t="shared" si="15"/>
        <v>0</v>
      </c>
      <c r="I957" s="190" t="s">
        <v>4992</v>
      </c>
      <c r="J957" s="21"/>
      <c r="K957" s="21"/>
    </row>
    <row r="958" spans="1:11" x14ac:dyDescent="0.25">
      <c r="A958" s="192">
        <v>41984</v>
      </c>
      <c r="B958" s="254">
        <v>5826</v>
      </c>
      <c r="C958" s="322" t="s">
        <v>6789</v>
      </c>
      <c r="D958" s="308" t="s">
        <v>3366</v>
      </c>
      <c r="E958" s="309">
        <v>4228</v>
      </c>
      <c r="F958" s="256">
        <v>41984</v>
      </c>
      <c r="G958" s="229">
        <v>4228</v>
      </c>
      <c r="H958" s="217">
        <f t="shared" si="15"/>
        <v>0</v>
      </c>
      <c r="I958" s="190" t="s">
        <v>5010</v>
      </c>
      <c r="J958" s="21"/>
      <c r="K958" s="21"/>
    </row>
    <row r="959" spans="1:11" x14ac:dyDescent="0.25">
      <c r="A959" s="192">
        <v>41984</v>
      </c>
      <c r="B959" s="254">
        <v>5827</v>
      </c>
      <c r="C959" s="322" t="s">
        <v>6789</v>
      </c>
      <c r="D959" s="308" t="s">
        <v>6120</v>
      </c>
      <c r="E959" s="309">
        <v>12900</v>
      </c>
      <c r="F959" s="256">
        <v>41996</v>
      </c>
      <c r="G959" s="229">
        <v>12900</v>
      </c>
      <c r="H959" s="217">
        <f t="shared" si="15"/>
        <v>0</v>
      </c>
      <c r="I959" s="190" t="s">
        <v>4997</v>
      </c>
      <c r="J959" s="21"/>
      <c r="K959" s="21"/>
    </row>
    <row r="960" spans="1:11" x14ac:dyDescent="0.25">
      <c r="A960" s="192">
        <v>41984</v>
      </c>
      <c r="B960" s="254">
        <v>5828</v>
      </c>
      <c r="C960" s="322" t="s">
        <v>6789</v>
      </c>
      <c r="D960" s="308" t="s">
        <v>57</v>
      </c>
      <c r="E960" s="309">
        <v>2200</v>
      </c>
      <c r="F960" s="256">
        <v>41984</v>
      </c>
      <c r="G960" s="229">
        <v>2200</v>
      </c>
      <c r="H960" s="217">
        <f t="shared" si="15"/>
        <v>0</v>
      </c>
      <c r="I960" s="190" t="s">
        <v>5251</v>
      </c>
      <c r="J960" s="21"/>
      <c r="K960" s="21"/>
    </row>
    <row r="961" spans="1:11" x14ac:dyDescent="0.25">
      <c r="A961" s="192">
        <v>41984</v>
      </c>
      <c r="B961" s="254">
        <v>5829</v>
      </c>
      <c r="C961" s="322" t="s">
        <v>6789</v>
      </c>
      <c r="D961" s="308" t="s">
        <v>4667</v>
      </c>
      <c r="E961" s="309">
        <v>5399.8</v>
      </c>
      <c r="F961" s="256">
        <v>41985</v>
      </c>
      <c r="G961" s="229">
        <v>5399.8</v>
      </c>
      <c r="H961" s="217">
        <f t="shared" si="15"/>
        <v>0</v>
      </c>
      <c r="I961" s="190" t="s">
        <v>6049</v>
      </c>
      <c r="J961" s="21"/>
      <c r="K961" s="21"/>
    </row>
    <row r="962" spans="1:11" x14ac:dyDescent="0.25">
      <c r="A962" s="192">
        <v>41984</v>
      </c>
      <c r="B962" s="254">
        <v>5830</v>
      </c>
      <c r="C962" s="322" t="s">
        <v>6789</v>
      </c>
      <c r="D962" s="308" t="s">
        <v>149</v>
      </c>
      <c r="E962" s="309">
        <v>19084.400000000001</v>
      </c>
      <c r="F962" s="256">
        <v>41985</v>
      </c>
      <c r="G962" s="229">
        <v>19084.400000000001</v>
      </c>
      <c r="H962" s="217">
        <f t="shared" si="15"/>
        <v>0</v>
      </c>
      <c r="I962" s="190" t="s">
        <v>6049</v>
      </c>
    </row>
    <row r="963" spans="1:11" x14ac:dyDescent="0.25">
      <c r="A963" s="192">
        <v>41984</v>
      </c>
      <c r="B963" s="254">
        <v>5831</v>
      </c>
      <c r="C963" s="322" t="s">
        <v>6789</v>
      </c>
      <c r="D963" s="308" t="s">
        <v>35</v>
      </c>
      <c r="E963" s="309">
        <v>5720</v>
      </c>
      <c r="F963" s="256">
        <v>41984</v>
      </c>
      <c r="G963" s="229">
        <v>5720</v>
      </c>
      <c r="H963" s="217">
        <f t="shared" si="15"/>
        <v>0</v>
      </c>
      <c r="I963" s="190" t="s">
        <v>5251</v>
      </c>
    </row>
    <row r="964" spans="1:11" x14ac:dyDescent="0.25">
      <c r="A964" s="192">
        <v>41984</v>
      </c>
      <c r="B964" s="254">
        <v>5832</v>
      </c>
      <c r="C964" s="322" t="s">
        <v>6789</v>
      </c>
      <c r="D964" s="308" t="s">
        <v>85</v>
      </c>
      <c r="E964" s="309">
        <v>2893.4</v>
      </c>
      <c r="F964" s="256">
        <v>41985</v>
      </c>
      <c r="G964" s="229">
        <v>2893.4</v>
      </c>
      <c r="H964" s="217">
        <f t="shared" si="15"/>
        <v>0</v>
      </c>
      <c r="I964" s="190" t="s">
        <v>6049</v>
      </c>
      <c r="K964" s="33"/>
    </row>
    <row r="965" spans="1:11" x14ac:dyDescent="0.25">
      <c r="A965" s="192">
        <v>41984</v>
      </c>
      <c r="B965" s="254">
        <v>5833</v>
      </c>
      <c r="C965" s="322" t="s">
        <v>6789</v>
      </c>
      <c r="D965" s="308" t="s">
        <v>346</v>
      </c>
      <c r="E965" s="309">
        <v>2829.4</v>
      </c>
      <c r="F965" s="256">
        <v>41985</v>
      </c>
      <c r="G965" s="229">
        <v>2829.4</v>
      </c>
      <c r="H965" s="217">
        <f t="shared" si="15"/>
        <v>0</v>
      </c>
      <c r="I965" s="190" t="s">
        <v>6049</v>
      </c>
    </row>
    <row r="966" spans="1:11" x14ac:dyDescent="0.25">
      <c r="A966" s="192">
        <v>41984</v>
      </c>
      <c r="B966" s="254">
        <v>5834</v>
      </c>
      <c r="C966" s="322" t="s">
        <v>6789</v>
      </c>
      <c r="D966" s="308" t="s">
        <v>4240</v>
      </c>
      <c r="E966" s="309">
        <v>346153.5</v>
      </c>
      <c r="F966" s="412">
        <v>42008</v>
      </c>
      <c r="G966" s="219">
        <v>346153.5</v>
      </c>
      <c r="H966" s="217">
        <f t="shared" si="15"/>
        <v>0</v>
      </c>
      <c r="I966" s="190" t="s">
        <v>6793</v>
      </c>
    </row>
    <row r="967" spans="1:11" x14ac:dyDescent="0.25">
      <c r="A967" s="192">
        <v>41984</v>
      </c>
      <c r="B967" s="254">
        <v>5835</v>
      </c>
      <c r="C967" s="322" t="s">
        <v>6789</v>
      </c>
      <c r="D967" s="308" t="s">
        <v>6196</v>
      </c>
      <c r="E967" s="309">
        <v>1290</v>
      </c>
      <c r="F967" s="256">
        <v>41992</v>
      </c>
      <c r="G967" s="229">
        <v>1290</v>
      </c>
      <c r="H967" s="217">
        <f t="shared" si="15"/>
        <v>0</v>
      </c>
      <c r="I967" s="190" t="s">
        <v>5251</v>
      </c>
    </row>
    <row r="968" spans="1:11" x14ac:dyDescent="0.25">
      <c r="A968" s="192">
        <v>41984</v>
      </c>
      <c r="B968" s="254">
        <v>5836</v>
      </c>
      <c r="C968" s="322" t="s">
        <v>6789</v>
      </c>
      <c r="D968" s="308" t="s">
        <v>6616</v>
      </c>
      <c r="E968" s="309">
        <v>1290</v>
      </c>
      <c r="F968" s="256">
        <v>41992</v>
      </c>
      <c r="G968" s="229">
        <v>1290</v>
      </c>
      <c r="H968" s="217">
        <f t="shared" ref="H968:H1031" si="16">E968-G968</f>
        <v>0</v>
      </c>
      <c r="I968" s="190" t="s">
        <v>5251</v>
      </c>
      <c r="K968" s="33"/>
    </row>
    <row r="969" spans="1:11" x14ac:dyDescent="0.25">
      <c r="A969" s="192">
        <v>41984</v>
      </c>
      <c r="B969" s="254">
        <v>5837</v>
      </c>
      <c r="C969" s="322" t="s">
        <v>6789</v>
      </c>
      <c r="D969" s="308" t="s">
        <v>4816</v>
      </c>
      <c r="E969" s="309">
        <v>1362</v>
      </c>
      <c r="F969" s="256">
        <v>41985</v>
      </c>
      <c r="G969" s="229">
        <v>1362</v>
      </c>
      <c r="H969" s="217">
        <f t="shared" si="16"/>
        <v>0</v>
      </c>
      <c r="I969" s="190" t="s">
        <v>6049</v>
      </c>
    </row>
    <row r="970" spans="1:11" x14ac:dyDescent="0.25">
      <c r="A970" s="192">
        <v>41984</v>
      </c>
      <c r="B970" s="254">
        <v>5838</v>
      </c>
      <c r="C970" s="322" t="s">
        <v>6789</v>
      </c>
      <c r="D970" s="308" t="s">
        <v>22</v>
      </c>
      <c r="E970" s="309">
        <v>1809</v>
      </c>
      <c r="F970" s="256">
        <v>41984</v>
      </c>
      <c r="G970" s="229">
        <v>1809</v>
      </c>
      <c r="H970" s="217">
        <f t="shared" si="16"/>
        <v>0</v>
      </c>
      <c r="I970" s="190" t="s">
        <v>4992</v>
      </c>
    </row>
    <row r="971" spans="1:11" x14ac:dyDescent="0.25">
      <c r="A971" s="192">
        <v>41984</v>
      </c>
      <c r="B971" s="254">
        <v>5839</v>
      </c>
      <c r="C971" s="322" t="s">
        <v>6789</v>
      </c>
      <c r="D971" s="308" t="s">
        <v>4637</v>
      </c>
      <c r="E971" s="309">
        <v>9470.2000000000007</v>
      </c>
      <c r="F971" s="256">
        <v>41984</v>
      </c>
      <c r="G971" s="229">
        <v>9470.2000000000007</v>
      </c>
      <c r="H971" s="217">
        <f t="shared" si="16"/>
        <v>0</v>
      </c>
      <c r="I971" s="190" t="s">
        <v>4992</v>
      </c>
      <c r="K971" s="33"/>
    </row>
    <row r="972" spans="1:11" x14ac:dyDescent="0.25">
      <c r="A972" s="192">
        <v>41984</v>
      </c>
      <c r="B972" s="254">
        <v>5840</v>
      </c>
      <c r="C972" s="322" t="s">
        <v>6789</v>
      </c>
      <c r="D972" s="308" t="s">
        <v>52</v>
      </c>
      <c r="E972" s="309">
        <v>4660.8</v>
      </c>
      <c r="F972" s="256">
        <v>41984</v>
      </c>
      <c r="G972" s="229">
        <v>4660.8</v>
      </c>
      <c r="H972" s="217">
        <f t="shared" si="16"/>
        <v>0</v>
      </c>
      <c r="I972" s="190" t="s">
        <v>4997</v>
      </c>
    </row>
    <row r="973" spans="1:11" x14ac:dyDescent="0.25">
      <c r="A973" s="192">
        <v>41984</v>
      </c>
      <c r="B973" s="254">
        <v>5841</v>
      </c>
      <c r="C973" s="322" t="s">
        <v>6789</v>
      </c>
      <c r="D973" s="308" t="s">
        <v>701</v>
      </c>
      <c r="E973" s="309">
        <v>1913.6</v>
      </c>
      <c r="F973" s="256">
        <v>41984</v>
      </c>
      <c r="G973" s="229">
        <v>1913.6</v>
      </c>
      <c r="H973" s="217">
        <f t="shared" si="16"/>
        <v>0</v>
      </c>
      <c r="I973" s="190" t="s">
        <v>4997</v>
      </c>
    </row>
    <row r="974" spans="1:11" x14ac:dyDescent="0.25">
      <c r="A974" s="192">
        <v>41984</v>
      </c>
      <c r="B974" s="254">
        <v>5842</v>
      </c>
      <c r="C974" s="322" t="s">
        <v>6789</v>
      </c>
      <c r="D974" s="308" t="s">
        <v>67</v>
      </c>
      <c r="E974" s="309">
        <v>1045.2</v>
      </c>
      <c r="F974" s="256">
        <v>41984</v>
      </c>
      <c r="G974" s="229">
        <v>1045.2</v>
      </c>
      <c r="H974" s="217">
        <f t="shared" si="16"/>
        <v>0</v>
      </c>
      <c r="I974" s="190" t="s">
        <v>4997</v>
      </c>
    </row>
    <row r="975" spans="1:11" x14ac:dyDescent="0.25">
      <c r="A975" s="192">
        <v>41984</v>
      </c>
      <c r="B975" s="254">
        <v>5843</v>
      </c>
      <c r="C975" s="322" t="s">
        <v>6789</v>
      </c>
      <c r="D975" s="308" t="s">
        <v>494</v>
      </c>
      <c r="E975" s="309">
        <v>14394.4</v>
      </c>
      <c r="F975" s="256">
        <v>41984</v>
      </c>
      <c r="G975" s="229">
        <v>14394.4</v>
      </c>
      <c r="H975" s="217">
        <f t="shared" si="16"/>
        <v>0</v>
      </c>
      <c r="I975" s="190" t="s">
        <v>4997</v>
      </c>
    </row>
    <row r="976" spans="1:11" x14ac:dyDescent="0.25">
      <c r="A976" s="192">
        <v>41984</v>
      </c>
      <c r="B976" s="254">
        <v>5844</v>
      </c>
      <c r="C976" s="322" t="s">
        <v>6789</v>
      </c>
      <c r="D976" s="308" t="s">
        <v>1202</v>
      </c>
      <c r="E976" s="309">
        <v>430</v>
      </c>
      <c r="F976" s="256">
        <v>41984</v>
      </c>
      <c r="G976" s="229">
        <v>430</v>
      </c>
      <c r="H976" s="217">
        <f t="shared" si="16"/>
        <v>0</v>
      </c>
      <c r="I976" s="190" t="s">
        <v>4742</v>
      </c>
    </row>
    <row r="977" spans="1:11" x14ac:dyDescent="0.25">
      <c r="A977" s="192">
        <v>41984</v>
      </c>
      <c r="B977" s="254">
        <v>5845</v>
      </c>
      <c r="C977" s="322" t="s">
        <v>6789</v>
      </c>
      <c r="D977" s="308" t="s">
        <v>2578</v>
      </c>
      <c r="E977" s="309">
        <v>9922.7999999999993</v>
      </c>
      <c r="F977" s="256">
        <v>41984</v>
      </c>
      <c r="G977" s="229">
        <v>9922.7999999999993</v>
      </c>
      <c r="H977" s="217">
        <f t="shared" si="16"/>
        <v>0</v>
      </c>
      <c r="I977" s="190" t="s">
        <v>4997</v>
      </c>
    </row>
    <row r="978" spans="1:11" x14ac:dyDescent="0.25">
      <c r="A978" s="192">
        <v>41984</v>
      </c>
      <c r="B978" s="254">
        <v>5846</v>
      </c>
      <c r="C978" s="322" t="s">
        <v>6789</v>
      </c>
      <c r="D978" s="295" t="s">
        <v>53</v>
      </c>
      <c r="E978" s="296">
        <v>0</v>
      </c>
      <c r="F978" s="256"/>
      <c r="G978" s="229"/>
      <c r="H978" s="217">
        <f t="shared" si="16"/>
        <v>0</v>
      </c>
      <c r="I978" s="190" t="s">
        <v>3076</v>
      </c>
      <c r="J978" s="21"/>
      <c r="K978" s="21"/>
    </row>
    <row r="979" spans="1:11" x14ac:dyDescent="0.25">
      <c r="A979" s="192">
        <v>41984</v>
      </c>
      <c r="B979" s="254">
        <v>5847</v>
      </c>
      <c r="C979" s="322" t="s">
        <v>6789</v>
      </c>
      <c r="D979" s="308" t="s">
        <v>4637</v>
      </c>
      <c r="E979" s="309">
        <v>6851.2</v>
      </c>
      <c r="F979" s="256">
        <v>41984</v>
      </c>
      <c r="G979" s="229">
        <v>6851.2</v>
      </c>
      <c r="H979" s="217">
        <f t="shared" si="16"/>
        <v>0</v>
      </c>
      <c r="I979" s="190" t="s">
        <v>4992</v>
      </c>
      <c r="J979" s="21"/>
      <c r="K979" s="21"/>
    </row>
    <row r="980" spans="1:11" x14ac:dyDescent="0.25">
      <c r="A980" s="192">
        <v>41984</v>
      </c>
      <c r="B980" s="254">
        <v>5848</v>
      </c>
      <c r="C980" s="322" t="s">
        <v>6789</v>
      </c>
      <c r="D980" s="308" t="s">
        <v>3477</v>
      </c>
      <c r="E980" s="309">
        <v>1548.8</v>
      </c>
      <c r="F980" s="256">
        <v>41984</v>
      </c>
      <c r="G980" s="229">
        <v>1548.8</v>
      </c>
      <c r="H980" s="217">
        <f t="shared" si="16"/>
        <v>0</v>
      </c>
      <c r="I980" s="190" t="s">
        <v>4997</v>
      </c>
      <c r="J980" s="21"/>
      <c r="K980" s="21"/>
    </row>
    <row r="981" spans="1:11" x14ac:dyDescent="0.25">
      <c r="A981" s="192">
        <v>41984</v>
      </c>
      <c r="B981" s="254">
        <v>5849</v>
      </c>
      <c r="C981" s="322" t="s">
        <v>6789</v>
      </c>
      <c r="D981" s="308" t="s">
        <v>4921</v>
      </c>
      <c r="E981" s="309">
        <v>15721.2</v>
      </c>
      <c r="F981" s="256">
        <v>41984</v>
      </c>
      <c r="G981" s="229">
        <v>15721.2</v>
      </c>
      <c r="H981" s="217">
        <f t="shared" si="16"/>
        <v>0</v>
      </c>
      <c r="I981" s="190" t="s">
        <v>5251</v>
      </c>
      <c r="J981" s="21"/>
      <c r="K981" s="21"/>
    </row>
    <row r="982" spans="1:11" x14ac:dyDescent="0.25">
      <c r="A982" s="192">
        <v>41984</v>
      </c>
      <c r="B982" s="254">
        <v>5850</v>
      </c>
      <c r="C982" s="322" t="s">
        <v>6789</v>
      </c>
      <c r="D982" s="308" t="s">
        <v>6844</v>
      </c>
      <c r="E982" s="309">
        <v>2619.1999999999998</v>
      </c>
      <c r="F982" s="256">
        <v>41984</v>
      </c>
      <c r="G982" s="229">
        <v>2619.1999999999998</v>
      </c>
      <c r="H982" s="217">
        <f t="shared" si="16"/>
        <v>0</v>
      </c>
      <c r="I982" s="190" t="s">
        <v>4992</v>
      </c>
      <c r="J982" s="21"/>
      <c r="K982" s="21"/>
    </row>
    <row r="983" spans="1:11" x14ac:dyDescent="0.25">
      <c r="A983" s="192">
        <v>41984</v>
      </c>
      <c r="B983" s="254">
        <v>5851</v>
      </c>
      <c r="C983" s="322" t="s">
        <v>6789</v>
      </c>
      <c r="D983" s="308" t="s">
        <v>4322</v>
      </c>
      <c r="E983" s="309">
        <v>7607</v>
      </c>
      <c r="F983" s="256">
        <v>41984</v>
      </c>
      <c r="G983" s="229">
        <v>7607</v>
      </c>
      <c r="H983" s="217">
        <f t="shared" si="16"/>
        <v>0</v>
      </c>
      <c r="I983" s="190" t="s">
        <v>5251</v>
      </c>
      <c r="J983" s="21"/>
      <c r="K983" s="21"/>
    </row>
    <row r="984" spans="1:11" x14ac:dyDescent="0.25">
      <c r="A984" s="192">
        <v>41984</v>
      </c>
      <c r="B984" s="254">
        <v>5852</v>
      </c>
      <c r="C984" s="322" t="s">
        <v>6789</v>
      </c>
      <c r="D984" s="308" t="s">
        <v>2183</v>
      </c>
      <c r="E984" s="309">
        <v>1367.4</v>
      </c>
      <c r="F984" s="256">
        <v>41984</v>
      </c>
      <c r="G984" s="229">
        <v>1367.4</v>
      </c>
      <c r="H984" s="217">
        <f t="shared" si="16"/>
        <v>0</v>
      </c>
      <c r="I984" s="190" t="s">
        <v>5251</v>
      </c>
      <c r="J984" s="21"/>
      <c r="K984" s="21"/>
    </row>
    <row r="985" spans="1:11" x14ac:dyDescent="0.25">
      <c r="A985" s="192">
        <v>41984</v>
      </c>
      <c r="B985" s="254">
        <v>5853</v>
      </c>
      <c r="C985" s="322" t="s">
        <v>6789</v>
      </c>
      <c r="D985" s="308" t="s">
        <v>4652</v>
      </c>
      <c r="E985" s="309">
        <v>2020.5</v>
      </c>
      <c r="F985" s="256">
        <v>41984</v>
      </c>
      <c r="G985" s="229">
        <v>2020.5</v>
      </c>
      <c r="H985" s="217">
        <f t="shared" si="16"/>
        <v>0</v>
      </c>
      <c r="I985" s="190" t="s">
        <v>5251</v>
      </c>
      <c r="J985" s="21"/>
      <c r="K985" s="21"/>
    </row>
    <row r="986" spans="1:11" x14ac:dyDescent="0.25">
      <c r="A986" s="192">
        <v>41984</v>
      </c>
      <c r="B986" s="254">
        <v>5854</v>
      </c>
      <c r="C986" s="322" t="s">
        <v>6789</v>
      </c>
      <c r="D986" s="308" t="s">
        <v>287</v>
      </c>
      <c r="E986" s="309">
        <v>3899.3</v>
      </c>
      <c r="F986" s="256">
        <v>41984</v>
      </c>
      <c r="G986" s="229">
        <v>3899.3</v>
      </c>
      <c r="H986" s="217">
        <f t="shared" si="16"/>
        <v>0</v>
      </c>
      <c r="I986" s="190" t="s">
        <v>5251</v>
      </c>
      <c r="J986" s="21"/>
      <c r="K986" s="21"/>
    </row>
    <row r="987" spans="1:11" x14ac:dyDescent="0.25">
      <c r="A987" s="192">
        <v>41984</v>
      </c>
      <c r="B987" s="254">
        <v>5855</v>
      </c>
      <c r="C987" s="322" t="s">
        <v>6789</v>
      </c>
      <c r="D987" s="308" t="s">
        <v>4586</v>
      </c>
      <c r="E987" s="309">
        <v>3978.1</v>
      </c>
      <c r="F987" s="256">
        <v>41984</v>
      </c>
      <c r="G987" s="229">
        <v>3978.1</v>
      </c>
      <c r="H987" s="217">
        <f t="shared" si="16"/>
        <v>0</v>
      </c>
      <c r="I987" s="190" t="s">
        <v>4992</v>
      </c>
      <c r="J987" s="21"/>
      <c r="K987" s="21"/>
    </row>
    <row r="988" spans="1:11" x14ac:dyDescent="0.25">
      <c r="A988" s="192">
        <v>41984</v>
      </c>
      <c r="B988" s="254">
        <v>5856</v>
      </c>
      <c r="C988" s="322" t="s">
        <v>6789</v>
      </c>
      <c r="D988" s="308" t="s">
        <v>338</v>
      </c>
      <c r="E988" s="309">
        <v>717.6</v>
      </c>
      <c r="F988" s="256">
        <v>41984</v>
      </c>
      <c r="G988" s="229">
        <v>717.6</v>
      </c>
      <c r="H988" s="217">
        <f t="shared" si="16"/>
        <v>0</v>
      </c>
      <c r="I988" s="190" t="s">
        <v>5251</v>
      </c>
      <c r="J988" s="21"/>
      <c r="K988" s="21"/>
    </row>
    <row r="989" spans="1:11" x14ac:dyDescent="0.25">
      <c r="A989" s="192">
        <v>41984</v>
      </c>
      <c r="B989" s="254">
        <v>5857</v>
      </c>
      <c r="C989" s="322" t="s">
        <v>6789</v>
      </c>
      <c r="D989" s="308" t="s">
        <v>316</v>
      </c>
      <c r="E989" s="309">
        <v>367.2</v>
      </c>
      <c r="F989" s="256">
        <v>41984</v>
      </c>
      <c r="G989" s="229">
        <v>367.2</v>
      </c>
      <c r="H989" s="217">
        <f t="shared" si="16"/>
        <v>0</v>
      </c>
      <c r="I989" s="190" t="s">
        <v>5251</v>
      </c>
      <c r="J989" s="21"/>
      <c r="K989" s="21"/>
    </row>
    <row r="990" spans="1:11" x14ac:dyDescent="0.25">
      <c r="A990" s="192">
        <v>41984</v>
      </c>
      <c r="B990" s="254">
        <v>5858</v>
      </c>
      <c r="C990" s="322" t="s">
        <v>6789</v>
      </c>
      <c r="D990" s="308" t="s">
        <v>47</v>
      </c>
      <c r="E990" s="309">
        <v>3035</v>
      </c>
      <c r="F990" s="256">
        <v>41984</v>
      </c>
      <c r="G990" s="229">
        <v>3035</v>
      </c>
      <c r="H990" s="217">
        <f t="shared" si="16"/>
        <v>0</v>
      </c>
      <c r="I990" s="190" t="s">
        <v>5251</v>
      </c>
      <c r="J990" s="21"/>
      <c r="K990" s="21"/>
    </row>
    <row r="991" spans="1:11" x14ac:dyDescent="0.25">
      <c r="A991" s="192">
        <v>41984</v>
      </c>
      <c r="B991" s="254">
        <v>5859</v>
      </c>
      <c r="C991" s="322" t="s">
        <v>6789</v>
      </c>
      <c r="D991" s="308" t="s">
        <v>62</v>
      </c>
      <c r="E991" s="309">
        <v>35599.599999999999</v>
      </c>
      <c r="F991" s="256">
        <v>41985</v>
      </c>
      <c r="G991" s="229">
        <v>35599.599999999999</v>
      </c>
      <c r="H991" s="217">
        <f t="shared" si="16"/>
        <v>0</v>
      </c>
      <c r="I991" s="190" t="s">
        <v>5000</v>
      </c>
      <c r="J991" s="21"/>
      <c r="K991" s="21"/>
    </row>
    <row r="992" spans="1:11" x14ac:dyDescent="0.25">
      <c r="A992" s="192">
        <v>41984</v>
      </c>
      <c r="B992" s="254">
        <v>5860</v>
      </c>
      <c r="C992" s="322" t="s">
        <v>6789</v>
      </c>
      <c r="D992" s="308" t="s">
        <v>29</v>
      </c>
      <c r="E992" s="309">
        <v>9893.4</v>
      </c>
      <c r="F992" s="256">
        <v>41984</v>
      </c>
      <c r="G992" s="229">
        <v>9893.4</v>
      </c>
      <c r="H992" s="217">
        <f t="shared" si="16"/>
        <v>0</v>
      </c>
      <c r="I992" s="190" t="s">
        <v>5251</v>
      </c>
      <c r="J992" s="21"/>
      <c r="K992" s="21"/>
    </row>
    <row r="993" spans="1:11" x14ac:dyDescent="0.25">
      <c r="A993" s="192">
        <v>41984</v>
      </c>
      <c r="B993" s="254">
        <v>5861</v>
      </c>
      <c r="C993" s="322" t="s">
        <v>6789</v>
      </c>
      <c r="D993" s="308" t="s">
        <v>758</v>
      </c>
      <c r="E993" s="309">
        <v>2155</v>
      </c>
      <c r="F993" s="256">
        <v>41984</v>
      </c>
      <c r="G993" s="229">
        <v>2155</v>
      </c>
      <c r="H993" s="217">
        <f t="shared" si="16"/>
        <v>0</v>
      </c>
      <c r="I993" s="190" t="s">
        <v>5251</v>
      </c>
      <c r="J993" s="21"/>
      <c r="K993" s="21"/>
    </row>
    <row r="994" spans="1:11" x14ac:dyDescent="0.25">
      <c r="A994" s="192">
        <v>41984</v>
      </c>
      <c r="B994" s="254">
        <v>5862</v>
      </c>
      <c r="C994" s="322" t="s">
        <v>6789</v>
      </c>
      <c r="D994" s="308" t="s">
        <v>494</v>
      </c>
      <c r="E994" s="309">
        <v>136.80000000000001</v>
      </c>
      <c r="F994" s="256">
        <v>41984</v>
      </c>
      <c r="G994" s="229">
        <v>136.80000000000001</v>
      </c>
      <c r="H994" s="217">
        <f t="shared" si="16"/>
        <v>0</v>
      </c>
      <c r="I994" s="190" t="s">
        <v>4992</v>
      </c>
    </row>
    <row r="995" spans="1:11" x14ac:dyDescent="0.25">
      <c r="A995" s="192">
        <v>41984</v>
      </c>
      <c r="B995" s="254">
        <v>5863</v>
      </c>
      <c r="C995" s="322" t="s">
        <v>6789</v>
      </c>
      <c r="D995" s="308" t="s">
        <v>180</v>
      </c>
      <c r="E995" s="309">
        <v>33676.6</v>
      </c>
      <c r="F995" s="256">
        <v>41985</v>
      </c>
      <c r="G995" s="229">
        <v>33676.6</v>
      </c>
      <c r="H995" s="217">
        <f t="shared" si="16"/>
        <v>0</v>
      </c>
      <c r="I995" s="190" t="s">
        <v>5000</v>
      </c>
    </row>
    <row r="996" spans="1:11" x14ac:dyDescent="0.25">
      <c r="A996" s="192">
        <v>41984</v>
      </c>
      <c r="B996" s="254">
        <v>5864</v>
      </c>
      <c r="C996" s="322" t="s">
        <v>6789</v>
      </c>
      <c r="D996" s="308" t="s">
        <v>4740</v>
      </c>
      <c r="E996" s="309">
        <v>2619</v>
      </c>
      <c r="F996" s="256">
        <v>41984</v>
      </c>
      <c r="G996" s="229">
        <v>2619</v>
      </c>
      <c r="H996" s="217">
        <f t="shared" si="16"/>
        <v>0</v>
      </c>
      <c r="I996" s="190" t="s">
        <v>4992</v>
      </c>
    </row>
    <row r="997" spans="1:11" x14ac:dyDescent="0.25">
      <c r="A997" s="192">
        <v>41984</v>
      </c>
      <c r="B997" s="254">
        <v>5865</v>
      </c>
      <c r="C997" s="322" t="s">
        <v>6789</v>
      </c>
      <c r="D997" s="308" t="s">
        <v>4738</v>
      </c>
      <c r="E997" s="309">
        <v>3152.4</v>
      </c>
      <c r="F997" s="256">
        <v>41984</v>
      </c>
      <c r="G997" s="229">
        <v>3152.4</v>
      </c>
      <c r="H997" s="217">
        <f t="shared" si="16"/>
        <v>0</v>
      </c>
      <c r="I997" s="190" t="s">
        <v>4992</v>
      </c>
    </row>
    <row r="998" spans="1:11" x14ac:dyDescent="0.25">
      <c r="A998" s="192">
        <v>41984</v>
      </c>
      <c r="B998" s="254">
        <v>5866</v>
      </c>
      <c r="C998" s="322" t="s">
        <v>6789</v>
      </c>
      <c r="D998" s="308" t="s">
        <v>4630</v>
      </c>
      <c r="E998" s="309">
        <v>1975.8</v>
      </c>
      <c r="F998" s="256">
        <v>41986</v>
      </c>
      <c r="G998" s="229">
        <v>1975.8</v>
      </c>
      <c r="H998" s="217">
        <f t="shared" si="16"/>
        <v>0</v>
      </c>
      <c r="I998" s="190" t="s">
        <v>5000</v>
      </c>
    </row>
    <row r="999" spans="1:11" x14ac:dyDescent="0.25">
      <c r="A999" s="192">
        <v>41984</v>
      </c>
      <c r="B999" s="254">
        <v>5867</v>
      </c>
      <c r="C999" s="322" t="s">
        <v>6789</v>
      </c>
      <c r="D999" s="308" t="s">
        <v>1464</v>
      </c>
      <c r="E999" s="309">
        <v>23220.799999999999</v>
      </c>
      <c r="F999" s="256">
        <v>41984</v>
      </c>
      <c r="G999" s="229">
        <v>23220.799999999999</v>
      </c>
      <c r="H999" s="217">
        <f t="shared" si="16"/>
        <v>0</v>
      </c>
      <c r="I999" s="190" t="s">
        <v>6794</v>
      </c>
      <c r="K999" s="33"/>
    </row>
    <row r="1000" spans="1:11" x14ac:dyDescent="0.25">
      <c r="A1000" s="192">
        <v>41984</v>
      </c>
      <c r="B1000" s="254">
        <v>5868</v>
      </c>
      <c r="C1000" s="322" t="s">
        <v>6789</v>
      </c>
      <c r="D1000" s="308" t="s">
        <v>110</v>
      </c>
      <c r="E1000" s="309">
        <v>43929.599999999999</v>
      </c>
      <c r="F1000" s="256">
        <v>41989</v>
      </c>
      <c r="G1000" s="229">
        <v>43929.599999999999</v>
      </c>
      <c r="H1000" s="217">
        <f t="shared" si="16"/>
        <v>0</v>
      </c>
      <c r="I1000" s="190" t="s">
        <v>6794</v>
      </c>
      <c r="K1000" s="33"/>
    </row>
    <row r="1001" spans="1:11" x14ac:dyDescent="0.25">
      <c r="A1001" s="192">
        <v>41984</v>
      </c>
      <c r="B1001" s="254">
        <v>5869</v>
      </c>
      <c r="C1001" s="322" t="s">
        <v>6789</v>
      </c>
      <c r="D1001" s="308" t="s">
        <v>133</v>
      </c>
      <c r="E1001" s="309">
        <v>21470.400000000001</v>
      </c>
      <c r="F1001" s="256">
        <v>41984</v>
      </c>
      <c r="G1001" s="229">
        <v>21470.400000000001</v>
      </c>
      <c r="H1001" s="217">
        <f t="shared" si="16"/>
        <v>0</v>
      </c>
      <c r="I1001" s="190" t="s">
        <v>4992</v>
      </c>
    </row>
    <row r="1002" spans="1:11" x14ac:dyDescent="0.25">
      <c r="A1002" s="192">
        <v>41984</v>
      </c>
      <c r="B1002" s="254">
        <v>5870</v>
      </c>
      <c r="C1002" s="322" t="s">
        <v>6789</v>
      </c>
      <c r="D1002" s="308" t="s">
        <v>6791</v>
      </c>
      <c r="E1002" s="309">
        <v>16386</v>
      </c>
      <c r="F1002" s="256">
        <v>41985</v>
      </c>
      <c r="G1002" s="229">
        <v>16386</v>
      </c>
      <c r="H1002" s="217">
        <f t="shared" si="16"/>
        <v>0</v>
      </c>
      <c r="I1002" s="190" t="s">
        <v>5000</v>
      </c>
    </row>
    <row r="1003" spans="1:11" x14ac:dyDescent="0.25">
      <c r="A1003" s="192">
        <v>41984</v>
      </c>
      <c r="B1003" s="254">
        <v>5871</v>
      </c>
      <c r="C1003" s="322" t="s">
        <v>6789</v>
      </c>
      <c r="D1003" s="308" t="s">
        <v>4589</v>
      </c>
      <c r="E1003" s="309">
        <v>3405.6</v>
      </c>
      <c r="F1003" s="256">
        <v>41984</v>
      </c>
      <c r="G1003" s="229">
        <v>3405.6</v>
      </c>
      <c r="H1003" s="217">
        <f t="shared" si="16"/>
        <v>0</v>
      </c>
      <c r="I1003" s="190" t="s">
        <v>4992</v>
      </c>
    </row>
    <row r="1004" spans="1:11" x14ac:dyDescent="0.25">
      <c r="A1004" s="192">
        <v>41984</v>
      </c>
      <c r="B1004" s="254">
        <v>5872</v>
      </c>
      <c r="C1004" s="322" t="s">
        <v>6789</v>
      </c>
      <c r="D1004" s="308" t="s">
        <v>4589</v>
      </c>
      <c r="E1004" s="309">
        <v>160.6</v>
      </c>
      <c r="F1004" s="256">
        <v>41984</v>
      </c>
      <c r="G1004" s="229">
        <v>160.6</v>
      </c>
      <c r="H1004" s="217">
        <f t="shared" si="16"/>
        <v>0</v>
      </c>
      <c r="I1004" s="190" t="s">
        <v>4992</v>
      </c>
    </row>
    <row r="1005" spans="1:11" x14ac:dyDescent="0.25">
      <c r="A1005" s="192">
        <v>41984</v>
      </c>
      <c r="B1005" s="254">
        <v>5873</v>
      </c>
      <c r="C1005" s="322" t="s">
        <v>6789</v>
      </c>
      <c r="D1005" s="308" t="s">
        <v>790</v>
      </c>
      <c r="E1005" s="309">
        <v>4639.7</v>
      </c>
      <c r="F1005" s="256">
        <v>41984</v>
      </c>
      <c r="G1005" s="229">
        <v>4639.7</v>
      </c>
      <c r="H1005" s="217">
        <f t="shared" si="16"/>
        <v>0</v>
      </c>
      <c r="I1005" s="190" t="s">
        <v>4992</v>
      </c>
    </row>
    <row r="1006" spans="1:11" x14ac:dyDescent="0.25">
      <c r="A1006" s="192">
        <v>41984</v>
      </c>
      <c r="B1006" s="254">
        <v>5874</v>
      </c>
      <c r="C1006" s="322" t="s">
        <v>6789</v>
      </c>
      <c r="D1006" s="308" t="s">
        <v>3477</v>
      </c>
      <c r="E1006" s="309">
        <v>1979.16</v>
      </c>
      <c r="F1006" s="256">
        <v>41984</v>
      </c>
      <c r="G1006" s="229">
        <v>1979.16</v>
      </c>
      <c r="H1006" s="217">
        <f t="shared" si="16"/>
        <v>0</v>
      </c>
      <c r="I1006" s="190" t="s">
        <v>4992</v>
      </c>
    </row>
    <row r="1007" spans="1:11" x14ac:dyDescent="0.25">
      <c r="A1007" s="192">
        <v>41984</v>
      </c>
      <c r="B1007" s="254">
        <v>5875</v>
      </c>
      <c r="C1007" s="322" t="s">
        <v>6789</v>
      </c>
      <c r="D1007" s="308" t="s">
        <v>4918</v>
      </c>
      <c r="E1007" s="309">
        <v>7954.8</v>
      </c>
      <c r="F1007" s="256">
        <v>41985</v>
      </c>
      <c r="G1007" s="229">
        <v>7954.8</v>
      </c>
      <c r="H1007" s="217">
        <f t="shared" si="16"/>
        <v>0</v>
      </c>
      <c r="I1007" s="20" t="s">
        <v>4992</v>
      </c>
    </row>
    <row r="1008" spans="1:11" x14ac:dyDescent="0.25">
      <c r="A1008" s="192">
        <v>41984</v>
      </c>
      <c r="B1008" s="254">
        <v>5876</v>
      </c>
      <c r="C1008" s="322" t="s">
        <v>6789</v>
      </c>
      <c r="D1008" s="308" t="s">
        <v>2382</v>
      </c>
      <c r="E1008" s="309">
        <v>9467.9</v>
      </c>
      <c r="F1008" s="256">
        <v>41986</v>
      </c>
      <c r="G1008" s="229">
        <v>9467.9</v>
      </c>
      <c r="H1008" s="217">
        <f t="shared" si="16"/>
        <v>0</v>
      </c>
      <c r="I1008" s="20" t="s">
        <v>6794</v>
      </c>
    </row>
    <row r="1009" spans="1:11" x14ac:dyDescent="0.25">
      <c r="A1009" s="192">
        <v>41984</v>
      </c>
      <c r="B1009" s="254">
        <v>5877</v>
      </c>
      <c r="C1009" s="322" t="s">
        <v>6789</v>
      </c>
      <c r="D1009" s="308" t="s">
        <v>4585</v>
      </c>
      <c r="E1009" s="309">
        <v>8788.7999999999993</v>
      </c>
      <c r="F1009" s="256">
        <v>41989</v>
      </c>
      <c r="G1009" s="229">
        <v>8788.7999999999993</v>
      </c>
      <c r="H1009" s="217">
        <f t="shared" si="16"/>
        <v>0</v>
      </c>
      <c r="I1009" s="20" t="s">
        <v>6794</v>
      </c>
    </row>
    <row r="1010" spans="1:11" x14ac:dyDescent="0.25">
      <c r="A1010" s="192">
        <v>41984</v>
      </c>
      <c r="B1010" s="254">
        <v>5878</v>
      </c>
      <c r="C1010" s="322" t="s">
        <v>6789</v>
      </c>
      <c r="D1010" s="308" t="s">
        <v>253</v>
      </c>
      <c r="E1010" s="309">
        <v>3640.8</v>
      </c>
      <c r="F1010" s="256">
        <v>41984</v>
      </c>
      <c r="G1010" s="229">
        <v>3640.8</v>
      </c>
      <c r="H1010" s="217">
        <f t="shared" si="16"/>
        <v>0</v>
      </c>
      <c r="I1010" s="20" t="s">
        <v>6794</v>
      </c>
    </row>
    <row r="1011" spans="1:11" x14ac:dyDescent="0.25">
      <c r="A1011" s="192">
        <v>41984</v>
      </c>
      <c r="B1011" s="254">
        <v>5879</v>
      </c>
      <c r="C1011" s="322" t="s">
        <v>6789</v>
      </c>
      <c r="D1011" s="308" t="s">
        <v>51</v>
      </c>
      <c r="E1011" s="309">
        <v>1609.6</v>
      </c>
      <c r="F1011" s="256">
        <v>41984</v>
      </c>
      <c r="G1011" s="229">
        <v>1609.6</v>
      </c>
      <c r="H1011" s="217">
        <f t="shared" si="16"/>
        <v>0</v>
      </c>
      <c r="I1011" s="20" t="s">
        <v>4992</v>
      </c>
    </row>
    <row r="1012" spans="1:11" x14ac:dyDescent="0.25">
      <c r="A1012" s="192">
        <v>41984</v>
      </c>
      <c r="B1012" s="254">
        <v>5880</v>
      </c>
      <c r="C1012" s="322" t="s">
        <v>6789</v>
      </c>
      <c r="D1012" s="295" t="s">
        <v>53</v>
      </c>
      <c r="E1012" s="296">
        <v>0</v>
      </c>
      <c r="F1012" s="256"/>
      <c r="G1012" s="229"/>
      <c r="H1012" s="217">
        <f t="shared" si="16"/>
        <v>0</v>
      </c>
      <c r="I1012" s="20" t="s">
        <v>3076</v>
      </c>
    </row>
    <row r="1013" spans="1:11" x14ac:dyDescent="0.25">
      <c r="A1013" s="192">
        <v>41984</v>
      </c>
      <c r="B1013" s="254">
        <v>5881</v>
      </c>
      <c r="C1013" s="322" t="s">
        <v>6789</v>
      </c>
      <c r="D1013" s="308" t="s">
        <v>1915</v>
      </c>
      <c r="E1013" s="309">
        <v>1206</v>
      </c>
      <c r="F1013" s="256">
        <v>41984</v>
      </c>
      <c r="G1013" s="229">
        <v>1206</v>
      </c>
      <c r="H1013" s="217">
        <f t="shared" si="16"/>
        <v>0</v>
      </c>
      <c r="I1013" s="20" t="s">
        <v>4992</v>
      </c>
    </row>
    <row r="1014" spans="1:11" x14ac:dyDescent="0.25">
      <c r="A1014" s="192">
        <v>41984</v>
      </c>
      <c r="B1014" s="254">
        <v>5882</v>
      </c>
      <c r="C1014" s="322" t="s">
        <v>6789</v>
      </c>
      <c r="D1014" s="308" t="s">
        <v>79</v>
      </c>
      <c r="E1014" s="309">
        <v>21307.200000000001</v>
      </c>
      <c r="F1014" s="256">
        <v>41992</v>
      </c>
      <c r="G1014" s="229">
        <v>21307.200000000001</v>
      </c>
      <c r="H1014" s="217">
        <f t="shared" si="16"/>
        <v>0</v>
      </c>
      <c r="I1014" s="20" t="s">
        <v>4742</v>
      </c>
    </row>
    <row r="1015" spans="1:11" x14ac:dyDescent="0.25">
      <c r="A1015" s="192">
        <v>41984</v>
      </c>
      <c r="B1015" s="254">
        <v>5883</v>
      </c>
      <c r="C1015" s="322" t="s">
        <v>6789</v>
      </c>
      <c r="D1015" s="308" t="s">
        <v>1607</v>
      </c>
      <c r="E1015" s="309">
        <v>2993.5</v>
      </c>
      <c r="F1015" s="256">
        <v>41984</v>
      </c>
      <c r="G1015" s="229">
        <v>2993.5</v>
      </c>
      <c r="H1015" s="217">
        <f t="shared" si="16"/>
        <v>0</v>
      </c>
      <c r="I1015" s="20" t="s">
        <v>4992</v>
      </c>
    </row>
    <row r="1016" spans="1:11" x14ac:dyDescent="0.25">
      <c r="A1016" s="192">
        <v>41984</v>
      </c>
      <c r="B1016" s="254">
        <v>5884</v>
      </c>
      <c r="C1016" s="322" t="s">
        <v>6789</v>
      </c>
      <c r="D1016" s="308" t="s">
        <v>5004</v>
      </c>
      <c r="E1016" s="309">
        <v>9601.7999999999993</v>
      </c>
      <c r="F1016" s="579">
        <v>41985</v>
      </c>
      <c r="G1016" s="229">
        <v>9601.7999999999993</v>
      </c>
      <c r="H1016" s="217">
        <f t="shared" si="16"/>
        <v>0</v>
      </c>
      <c r="I1016" s="20" t="s">
        <v>5000</v>
      </c>
    </row>
    <row r="1017" spans="1:11" x14ac:dyDescent="0.25">
      <c r="A1017" s="192">
        <v>41984</v>
      </c>
      <c r="B1017" s="254">
        <v>5885</v>
      </c>
      <c r="C1017" s="322" t="s">
        <v>6789</v>
      </c>
      <c r="D1017" s="308" t="s">
        <v>141</v>
      </c>
      <c r="E1017" s="309">
        <v>4776</v>
      </c>
      <c r="F1017" s="256">
        <v>41984</v>
      </c>
      <c r="G1017" s="229">
        <v>4776</v>
      </c>
      <c r="H1017" s="217">
        <f t="shared" si="16"/>
        <v>0</v>
      </c>
      <c r="I1017" s="20" t="s">
        <v>4992</v>
      </c>
    </row>
    <row r="1018" spans="1:11" x14ac:dyDescent="0.25">
      <c r="A1018" s="192">
        <v>41984</v>
      </c>
      <c r="B1018" s="254">
        <v>5886</v>
      </c>
      <c r="C1018" s="322" t="s">
        <v>6789</v>
      </c>
      <c r="D1018" s="308" t="s">
        <v>4234</v>
      </c>
      <c r="E1018" s="309">
        <v>1659.6</v>
      </c>
      <c r="F1018" s="256">
        <v>41984</v>
      </c>
      <c r="G1018" s="229">
        <v>1659.6</v>
      </c>
      <c r="H1018" s="217">
        <f t="shared" si="16"/>
        <v>0</v>
      </c>
      <c r="I1018" s="20" t="s">
        <v>4992</v>
      </c>
    </row>
    <row r="1019" spans="1:11" x14ac:dyDescent="0.25">
      <c r="A1019" s="192">
        <v>41984</v>
      </c>
      <c r="B1019" s="254">
        <v>5887</v>
      </c>
      <c r="C1019" s="322" t="s">
        <v>6789</v>
      </c>
      <c r="D1019" s="308" t="s">
        <v>2481</v>
      </c>
      <c r="E1019" s="309">
        <v>82481.600000000006</v>
      </c>
      <c r="F1019" s="256">
        <v>41988</v>
      </c>
      <c r="G1019" s="229">
        <v>82481.600000000006</v>
      </c>
      <c r="H1019" s="217">
        <f t="shared" si="16"/>
        <v>0</v>
      </c>
      <c r="I1019" s="20" t="s">
        <v>5006</v>
      </c>
    </row>
    <row r="1020" spans="1:11" x14ac:dyDescent="0.25">
      <c r="A1020" s="192">
        <v>41984</v>
      </c>
      <c r="B1020" s="254">
        <v>5888</v>
      </c>
      <c r="C1020" s="322" t="s">
        <v>6789</v>
      </c>
      <c r="D1020" s="308" t="s">
        <v>6616</v>
      </c>
      <c r="E1020" s="309">
        <v>3010</v>
      </c>
      <c r="F1020" s="256">
        <v>41992</v>
      </c>
      <c r="G1020" s="229">
        <v>3010</v>
      </c>
      <c r="H1020" s="217">
        <f t="shared" si="16"/>
        <v>0</v>
      </c>
      <c r="I1020" s="32" t="s">
        <v>5010</v>
      </c>
    </row>
    <row r="1021" spans="1:11" x14ac:dyDescent="0.25">
      <c r="A1021" s="192">
        <v>41984</v>
      </c>
      <c r="B1021" s="254">
        <v>5889</v>
      </c>
      <c r="C1021" s="322" t="s">
        <v>6789</v>
      </c>
      <c r="D1021" s="308" t="s">
        <v>790</v>
      </c>
      <c r="E1021" s="309">
        <v>1399.5</v>
      </c>
      <c r="F1021" s="256">
        <v>41984</v>
      </c>
      <c r="G1021" s="229">
        <v>1399.5</v>
      </c>
      <c r="H1021" s="217">
        <f t="shared" si="16"/>
        <v>0</v>
      </c>
      <c r="I1021" s="20" t="s">
        <v>4992</v>
      </c>
    </row>
    <row r="1022" spans="1:11" x14ac:dyDescent="0.25">
      <c r="A1022" s="192">
        <v>41984</v>
      </c>
      <c r="B1022" s="254">
        <v>5890</v>
      </c>
      <c r="C1022" s="322" t="s">
        <v>6789</v>
      </c>
      <c r="D1022" s="308" t="s">
        <v>106</v>
      </c>
      <c r="E1022" s="309">
        <v>13017.6</v>
      </c>
      <c r="F1022" s="256">
        <v>41989</v>
      </c>
      <c r="G1022" s="229">
        <v>13017.6</v>
      </c>
      <c r="H1022" s="217">
        <f t="shared" si="16"/>
        <v>0</v>
      </c>
      <c r="I1022" s="32" t="s">
        <v>4992</v>
      </c>
      <c r="K1022" s="33"/>
    </row>
    <row r="1023" spans="1:11" x14ac:dyDescent="0.25">
      <c r="A1023" s="192">
        <v>41984</v>
      </c>
      <c r="B1023" s="254">
        <v>5891</v>
      </c>
      <c r="C1023" s="322" t="s">
        <v>6789</v>
      </c>
      <c r="D1023" s="308" t="s">
        <v>5541</v>
      </c>
      <c r="E1023" s="309">
        <v>2263.1</v>
      </c>
      <c r="F1023" s="256">
        <v>41985</v>
      </c>
      <c r="G1023" s="229">
        <v>2263.1</v>
      </c>
      <c r="H1023" s="217">
        <f t="shared" si="16"/>
        <v>0</v>
      </c>
      <c r="I1023" s="32" t="s">
        <v>4997</v>
      </c>
      <c r="K1023" s="33"/>
    </row>
    <row r="1024" spans="1:11" x14ac:dyDescent="0.25">
      <c r="A1024" s="192">
        <v>41984</v>
      </c>
      <c r="B1024" s="254">
        <v>5892</v>
      </c>
      <c r="C1024" s="322" t="s">
        <v>6789</v>
      </c>
      <c r="D1024" s="308" t="s">
        <v>386</v>
      </c>
      <c r="E1024" s="309">
        <v>2074.8000000000002</v>
      </c>
      <c r="F1024" s="256">
        <v>41985</v>
      </c>
      <c r="G1024" s="229">
        <v>2074.8000000000002</v>
      </c>
      <c r="H1024" s="217">
        <f t="shared" si="16"/>
        <v>0</v>
      </c>
      <c r="I1024" s="32" t="s">
        <v>4997</v>
      </c>
    </row>
    <row r="1025" spans="1:11" x14ac:dyDescent="0.25">
      <c r="A1025" s="192">
        <v>41984</v>
      </c>
      <c r="B1025" s="254">
        <v>5893</v>
      </c>
      <c r="C1025" s="322" t="s">
        <v>6789</v>
      </c>
      <c r="D1025" s="308" t="s">
        <v>80</v>
      </c>
      <c r="E1025" s="309">
        <v>1692</v>
      </c>
      <c r="F1025" s="256">
        <v>41985</v>
      </c>
      <c r="G1025" s="229">
        <v>1692</v>
      </c>
      <c r="H1025" s="217">
        <f t="shared" si="16"/>
        <v>0</v>
      </c>
      <c r="I1025" s="32" t="s">
        <v>4997</v>
      </c>
    </row>
    <row r="1026" spans="1:11" x14ac:dyDescent="0.25">
      <c r="A1026" s="192">
        <v>41984</v>
      </c>
      <c r="B1026" s="254">
        <v>5894</v>
      </c>
      <c r="C1026" s="322" t="s">
        <v>6789</v>
      </c>
      <c r="D1026" s="308" t="s">
        <v>6609</v>
      </c>
      <c r="E1026" s="309">
        <v>2551.5</v>
      </c>
      <c r="F1026" s="256">
        <v>41985</v>
      </c>
      <c r="G1026" s="229">
        <v>2551.5</v>
      </c>
      <c r="H1026" s="217">
        <f t="shared" si="16"/>
        <v>0</v>
      </c>
      <c r="I1026" s="32" t="s">
        <v>4997</v>
      </c>
      <c r="J1026" s="21"/>
      <c r="K1026" s="21"/>
    </row>
    <row r="1027" spans="1:11" x14ac:dyDescent="0.25">
      <c r="A1027" s="192">
        <v>41984</v>
      </c>
      <c r="B1027" s="254">
        <v>5895</v>
      </c>
      <c r="C1027" s="322" t="s">
        <v>6789</v>
      </c>
      <c r="D1027" s="295" t="s">
        <v>53</v>
      </c>
      <c r="E1027" s="296">
        <v>0</v>
      </c>
      <c r="F1027" s="256"/>
      <c r="G1027" s="34"/>
      <c r="H1027" s="217">
        <f t="shared" si="16"/>
        <v>0</v>
      </c>
      <c r="I1027" s="32" t="s">
        <v>3076</v>
      </c>
      <c r="J1027" s="21"/>
      <c r="K1027" s="21"/>
    </row>
    <row r="1028" spans="1:11" x14ac:dyDescent="0.25">
      <c r="A1028" s="192">
        <v>41984</v>
      </c>
      <c r="B1028" s="254">
        <v>5896</v>
      </c>
      <c r="C1028" s="322" t="s">
        <v>6789</v>
      </c>
      <c r="D1028" s="308" t="s">
        <v>19</v>
      </c>
      <c r="E1028" s="309">
        <v>31000</v>
      </c>
      <c r="F1028" s="256">
        <v>41985</v>
      </c>
      <c r="G1028" s="34">
        <v>31000</v>
      </c>
      <c r="H1028" s="217">
        <f t="shared" si="16"/>
        <v>0</v>
      </c>
      <c r="I1028" s="32" t="s">
        <v>4997</v>
      </c>
      <c r="J1028" s="21"/>
      <c r="K1028" s="21"/>
    </row>
    <row r="1029" spans="1:11" x14ac:dyDescent="0.25">
      <c r="A1029" s="192">
        <v>41984</v>
      </c>
      <c r="B1029" s="254">
        <v>5897</v>
      </c>
      <c r="C1029" s="322" t="s">
        <v>6789</v>
      </c>
      <c r="D1029" s="308" t="s">
        <v>4921</v>
      </c>
      <c r="E1029" s="309">
        <v>11017.5</v>
      </c>
      <c r="F1029" s="256">
        <v>41984</v>
      </c>
      <c r="G1029" s="34">
        <v>11017.5</v>
      </c>
      <c r="H1029" s="217">
        <f t="shared" si="16"/>
        <v>0</v>
      </c>
      <c r="I1029" s="32" t="s">
        <v>4767</v>
      </c>
      <c r="J1029" s="21"/>
      <c r="K1029" s="21"/>
    </row>
    <row r="1030" spans="1:11" x14ac:dyDescent="0.25">
      <c r="A1030" s="192">
        <v>41984</v>
      </c>
      <c r="B1030" s="254">
        <v>5898</v>
      </c>
      <c r="C1030" s="322" t="s">
        <v>6789</v>
      </c>
      <c r="D1030" s="308" t="s">
        <v>6817</v>
      </c>
      <c r="E1030" s="309">
        <v>387</v>
      </c>
      <c r="F1030" s="256">
        <v>41984</v>
      </c>
      <c r="G1030" s="34">
        <v>387</v>
      </c>
      <c r="H1030" s="217">
        <f t="shared" si="16"/>
        <v>0</v>
      </c>
      <c r="I1030" s="32" t="s">
        <v>4992</v>
      </c>
      <c r="J1030" s="21"/>
      <c r="K1030" s="21"/>
    </row>
    <row r="1031" spans="1:11" x14ac:dyDescent="0.25">
      <c r="A1031" s="192">
        <v>41984</v>
      </c>
      <c r="B1031" s="254">
        <v>5899</v>
      </c>
      <c r="C1031" s="322" t="s">
        <v>6789</v>
      </c>
      <c r="D1031" s="308" t="s">
        <v>4938</v>
      </c>
      <c r="E1031" s="309">
        <v>2290.8000000000002</v>
      </c>
      <c r="F1031" s="256">
        <v>41985</v>
      </c>
      <c r="G1031" s="34">
        <v>2290.8000000000002</v>
      </c>
      <c r="H1031" s="217">
        <f t="shared" si="16"/>
        <v>0</v>
      </c>
      <c r="I1031" s="32" t="s">
        <v>4997</v>
      </c>
      <c r="J1031" s="21"/>
      <c r="K1031" s="21"/>
    </row>
    <row r="1032" spans="1:11" x14ac:dyDescent="0.25">
      <c r="A1032" s="192">
        <v>41984</v>
      </c>
      <c r="B1032" s="254">
        <v>5900</v>
      </c>
      <c r="C1032" s="322" t="s">
        <v>6789</v>
      </c>
      <c r="D1032" s="308" t="s">
        <v>28</v>
      </c>
      <c r="E1032" s="309">
        <v>970.6</v>
      </c>
      <c r="F1032" s="256">
        <v>41984</v>
      </c>
      <c r="G1032" s="34">
        <v>970.6</v>
      </c>
      <c r="H1032" s="217">
        <f t="shared" ref="H1032:H1095" si="17">E1032-G1032</f>
        <v>0</v>
      </c>
      <c r="I1032" s="32" t="s">
        <v>4992</v>
      </c>
      <c r="J1032" s="21"/>
      <c r="K1032" s="21"/>
    </row>
    <row r="1033" spans="1:11" x14ac:dyDescent="0.25">
      <c r="A1033" s="192">
        <v>41984</v>
      </c>
      <c r="B1033" s="254">
        <v>5901</v>
      </c>
      <c r="C1033" s="322" t="s">
        <v>6789</v>
      </c>
      <c r="D1033" s="308" t="s">
        <v>6861</v>
      </c>
      <c r="E1033" s="309">
        <v>656</v>
      </c>
      <c r="F1033" s="256">
        <v>41984</v>
      </c>
      <c r="G1033" s="34">
        <v>656</v>
      </c>
      <c r="H1033" s="217">
        <f t="shared" si="17"/>
        <v>0</v>
      </c>
      <c r="I1033" s="32" t="s">
        <v>4992</v>
      </c>
      <c r="J1033" s="21"/>
      <c r="K1033" s="21"/>
    </row>
    <row r="1034" spans="1:11" x14ac:dyDescent="0.25">
      <c r="A1034" s="192">
        <v>41984</v>
      </c>
      <c r="B1034" s="254">
        <v>5902</v>
      </c>
      <c r="C1034" s="322" t="s">
        <v>6789</v>
      </c>
      <c r="D1034" s="308" t="s">
        <v>4689</v>
      </c>
      <c r="E1034" s="309">
        <v>6814</v>
      </c>
      <c r="F1034" s="256">
        <v>41984</v>
      </c>
      <c r="G1034" s="34">
        <v>6814</v>
      </c>
      <c r="H1034" s="217">
        <f t="shared" si="17"/>
        <v>0</v>
      </c>
      <c r="I1034" s="32" t="s">
        <v>4992</v>
      </c>
      <c r="J1034" s="21"/>
      <c r="K1034" s="21"/>
    </row>
    <row r="1035" spans="1:11" x14ac:dyDescent="0.25">
      <c r="A1035" s="192">
        <v>41984</v>
      </c>
      <c r="B1035" s="254">
        <v>5903</v>
      </c>
      <c r="C1035" s="322" t="s">
        <v>6789</v>
      </c>
      <c r="D1035" s="308" t="s">
        <v>2714</v>
      </c>
      <c r="E1035" s="309">
        <v>5100</v>
      </c>
      <c r="F1035" s="256">
        <v>41984</v>
      </c>
      <c r="G1035" s="34">
        <v>5100</v>
      </c>
      <c r="H1035" s="217">
        <f t="shared" si="17"/>
        <v>0</v>
      </c>
      <c r="I1035" s="32" t="s">
        <v>4742</v>
      </c>
      <c r="J1035" s="21"/>
      <c r="K1035" s="21"/>
    </row>
    <row r="1036" spans="1:11" x14ac:dyDescent="0.25">
      <c r="A1036" s="192">
        <v>41984</v>
      </c>
      <c r="B1036" s="254">
        <v>5904</v>
      </c>
      <c r="C1036" s="322" t="s">
        <v>6789</v>
      </c>
      <c r="D1036" s="308" t="s">
        <v>441</v>
      </c>
      <c r="E1036" s="309">
        <v>1814.8</v>
      </c>
      <c r="F1036" s="256">
        <v>41984</v>
      </c>
      <c r="G1036" s="34">
        <v>1814.8</v>
      </c>
      <c r="H1036" s="217">
        <f t="shared" si="17"/>
        <v>0</v>
      </c>
      <c r="I1036" s="32" t="s">
        <v>4992</v>
      </c>
      <c r="J1036" s="21"/>
      <c r="K1036" s="21"/>
    </row>
    <row r="1037" spans="1:11" x14ac:dyDescent="0.25">
      <c r="A1037" s="192">
        <v>41984</v>
      </c>
      <c r="B1037" s="254">
        <v>5905</v>
      </c>
      <c r="C1037" s="322" t="s">
        <v>6789</v>
      </c>
      <c r="D1037" s="308" t="s">
        <v>140</v>
      </c>
      <c r="E1037" s="309">
        <v>7491.6</v>
      </c>
      <c r="F1037" s="256">
        <v>41984</v>
      </c>
      <c r="G1037" s="34">
        <v>7491.6</v>
      </c>
      <c r="H1037" s="217">
        <f t="shared" si="17"/>
        <v>0</v>
      </c>
      <c r="I1037" s="32" t="s">
        <v>4992</v>
      </c>
      <c r="J1037" s="21"/>
      <c r="K1037" s="21"/>
    </row>
    <row r="1038" spans="1:11" x14ac:dyDescent="0.25">
      <c r="A1038" s="192">
        <v>41984</v>
      </c>
      <c r="B1038" s="254">
        <v>5906</v>
      </c>
      <c r="C1038" s="322" t="s">
        <v>6789</v>
      </c>
      <c r="D1038" s="308" t="s">
        <v>6862</v>
      </c>
      <c r="E1038" s="309">
        <v>3834.32</v>
      </c>
      <c r="F1038" s="256">
        <v>41986</v>
      </c>
      <c r="G1038" s="34">
        <v>3834.32</v>
      </c>
      <c r="H1038" s="217">
        <f t="shared" si="17"/>
        <v>0</v>
      </c>
      <c r="I1038" s="32" t="s">
        <v>6793</v>
      </c>
      <c r="J1038" s="21"/>
      <c r="K1038" s="21"/>
    </row>
    <row r="1039" spans="1:11" x14ac:dyDescent="0.25">
      <c r="A1039" s="192">
        <v>41984</v>
      </c>
      <c r="B1039" s="254">
        <v>5907</v>
      </c>
      <c r="C1039" s="322" t="s">
        <v>6789</v>
      </c>
      <c r="D1039" s="308" t="s">
        <v>160</v>
      </c>
      <c r="E1039" s="309">
        <v>179659.47</v>
      </c>
      <c r="F1039" s="412" t="s">
        <v>6863</v>
      </c>
      <c r="G1039" s="34">
        <v>179659.47</v>
      </c>
      <c r="H1039" s="217">
        <f t="shared" si="17"/>
        <v>0</v>
      </c>
      <c r="I1039" s="32" t="s">
        <v>6793</v>
      </c>
      <c r="J1039" s="21"/>
      <c r="K1039" s="21"/>
    </row>
    <row r="1040" spans="1:11" x14ac:dyDescent="0.25">
      <c r="A1040" s="192">
        <v>41984</v>
      </c>
      <c r="B1040" s="254">
        <v>5908</v>
      </c>
      <c r="C1040" s="322" t="s">
        <v>6789</v>
      </c>
      <c r="D1040" s="308" t="s">
        <v>4605</v>
      </c>
      <c r="E1040" s="309">
        <v>34082.550000000003</v>
      </c>
      <c r="F1040" s="412" t="s">
        <v>6864</v>
      </c>
      <c r="G1040" s="34">
        <v>34082.550000000003</v>
      </c>
      <c r="H1040" s="217">
        <f t="shared" si="17"/>
        <v>0</v>
      </c>
      <c r="I1040" s="32" t="s">
        <v>6793</v>
      </c>
      <c r="J1040" s="21"/>
      <c r="K1040" s="21"/>
    </row>
    <row r="1041" spans="1:11" x14ac:dyDescent="0.25">
      <c r="A1041" s="192">
        <v>41984</v>
      </c>
      <c r="B1041" s="254">
        <v>5909</v>
      </c>
      <c r="C1041" s="322" t="s">
        <v>6789</v>
      </c>
      <c r="D1041" s="308" t="s">
        <v>4597</v>
      </c>
      <c r="E1041" s="309">
        <v>63079.45</v>
      </c>
      <c r="F1041" s="256">
        <v>41992</v>
      </c>
      <c r="G1041" s="34">
        <v>63079.45</v>
      </c>
      <c r="H1041" s="217">
        <f t="shared" si="17"/>
        <v>0</v>
      </c>
      <c r="I1041" s="32" t="s">
        <v>6793</v>
      </c>
      <c r="J1041" s="21"/>
      <c r="K1041" s="21"/>
    </row>
    <row r="1042" spans="1:11" x14ac:dyDescent="0.25">
      <c r="A1042" s="192">
        <v>41984</v>
      </c>
      <c r="B1042" s="254">
        <v>5910</v>
      </c>
      <c r="C1042" s="322" t="s">
        <v>6789</v>
      </c>
      <c r="D1042" s="308" t="s">
        <v>4938</v>
      </c>
      <c r="E1042" s="309">
        <v>2316.1</v>
      </c>
      <c r="F1042" s="256">
        <v>41989</v>
      </c>
      <c r="G1042" s="34">
        <v>2316.1</v>
      </c>
      <c r="H1042" s="217">
        <f t="shared" si="17"/>
        <v>0</v>
      </c>
      <c r="I1042" s="32" t="s">
        <v>5006</v>
      </c>
    </row>
    <row r="1043" spans="1:11" x14ac:dyDescent="0.25">
      <c r="A1043" s="192">
        <v>41984</v>
      </c>
      <c r="B1043" s="254">
        <v>5911</v>
      </c>
      <c r="C1043" s="322" t="s">
        <v>6789</v>
      </c>
      <c r="D1043" s="295" t="s">
        <v>53</v>
      </c>
      <c r="E1043" s="296">
        <v>0</v>
      </c>
      <c r="F1043" s="256"/>
      <c r="G1043" s="34"/>
      <c r="H1043" s="217">
        <f t="shared" si="17"/>
        <v>0</v>
      </c>
      <c r="I1043" s="32" t="s">
        <v>3076</v>
      </c>
    </row>
    <row r="1044" spans="1:11" x14ac:dyDescent="0.25">
      <c r="A1044" s="192">
        <v>41984</v>
      </c>
      <c r="B1044" s="254">
        <v>5912</v>
      </c>
      <c r="C1044" s="322" t="s">
        <v>6789</v>
      </c>
      <c r="D1044" s="308" t="s">
        <v>6645</v>
      </c>
      <c r="E1044" s="309">
        <v>1687.2</v>
      </c>
      <c r="F1044" s="256">
        <v>41986</v>
      </c>
      <c r="G1044" s="34">
        <v>1687.2</v>
      </c>
      <c r="H1044" s="217">
        <f t="shared" si="17"/>
        <v>0</v>
      </c>
      <c r="I1044" s="32" t="s">
        <v>6793</v>
      </c>
    </row>
    <row r="1045" spans="1:11" x14ac:dyDescent="0.25">
      <c r="A1045" s="192">
        <v>41984</v>
      </c>
      <c r="B1045" s="254">
        <v>5913</v>
      </c>
      <c r="C1045" s="322" t="s">
        <v>6789</v>
      </c>
      <c r="D1045" s="308" t="s">
        <v>3557</v>
      </c>
      <c r="E1045" s="309">
        <v>8371.2000000000007</v>
      </c>
      <c r="F1045" s="256">
        <v>41986</v>
      </c>
      <c r="G1045" s="34">
        <v>8371.2000000000007</v>
      </c>
      <c r="H1045" s="217">
        <f t="shared" si="17"/>
        <v>0</v>
      </c>
      <c r="I1045" s="32" t="s">
        <v>6793</v>
      </c>
    </row>
    <row r="1046" spans="1:11" x14ac:dyDescent="0.25">
      <c r="A1046" s="192">
        <v>41984</v>
      </c>
      <c r="B1046" s="254">
        <v>5914</v>
      </c>
      <c r="C1046" s="322" t="s">
        <v>6789</v>
      </c>
      <c r="D1046" s="295" t="s">
        <v>53</v>
      </c>
      <c r="E1046" s="296">
        <v>0</v>
      </c>
      <c r="F1046" s="256"/>
      <c r="G1046" s="34"/>
      <c r="H1046" s="217">
        <f t="shared" si="17"/>
        <v>0</v>
      </c>
      <c r="I1046" s="32" t="s">
        <v>3076</v>
      </c>
    </row>
    <row r="1047" spans="1:11" x14ac:dyDescent="0.25">
      <c r="A1047" s="192">
        <v>41984</v>
      </c>
      <c r="B1047" s="254">
        <v>5915</v>
      </c>
      <c r="C1047" s="322" t="s">
        <v>6789</v>
      </c>
      <c r="D1047" s="308" t="s">
        <v>4826</v>
      </c>
      <c r="E1047" s="309">
        <v>899.6</v>
      </c>
      <c r="F1047" s="256">
        <v>41984</v>
      </c>
      <c r="G1047" s="34">
        <v>899.6</v>
      </c>
      <c r="H1047" s="217">
        <f t="shared" si="17"/>
        <v>0</v>
      </c>
      <c r="I1047" s="32" t="s">
        <v>4992</v>
      </c>
    </row>
    <row r="1048" spans="1:11" x14ac:dyDescent="0.25">
      <c r="A1048" s="192">
        <v>41984</v>
      </c>
      <c r="B1048" s="254">
        <v>5916</v>
      </c>
      <c r="C1048" s="322" t="s">
        <v>6789</v>
      </c>
      <c r="D1048" s="295" t="s">
        <v>53</v>
      </c>
      <c r="E1048" s="296">
        <v>0</v>
      </c>
      <c r="F1048" s="256"/>
      <c r="G1048" s="34"/>
      <c r="H1048" s="217">
        <f t="shared" si="17"/>
        <v>0</v>
      </c>
      <c r="I1048" s="32" t="s">
        <v>3076</v>
      </c>
      <c r="K1048" s="33"/>
    </row>
    <row r="1049" spans="1:11" x14ac:dyDescent="0.25">
      <c r="A1049" s="192">
        <v>41984</v>
      </c>
      <c r="B1049" s="254">
        <v>5917</v>
      </c>
      <c r="C1049" s="322" t="s">
        <v>6789</v>
      </c>
      <c r="D1049" s="308" t="s">
        <v>174</v>
      </c>
      <c r="E1049" s="309">
        <v>15145.6</v>
      </c>
      <c r="F1049" s="256">
        <v>41986</v>
      </c>
      <c r="G1049" s="34">
        <v>15145.6</v>
      </c>
      <c r="H1049" s="217">
        <f t="shared" si="17"/>
        <v>0</v>
      </c>
      <c r="I1049" s="32" t="s">
        <v>6793</v>
      </c>
    </row>
    <row r="1050" spans="1:11" x14ac:dyDescent="0.25">
      <c r="A1050" s="192">
        <v>41984</v>
      </c>
      <c r="B1050" s="254">
        <v>5918</v>
      </c>
      <c r="C1050" s="322" t="s">
        <v>6789</v>
      </c>
      <c r="D1050" s="308" t="s">
        <v>4929</v>
      </c>
      <c r="E1050" s="309">
        <v>2234.5500000000002</v>
      </c>
      <c r="F1050" s="256">
        <v>41984</v>
      </c>
      <c r="G1050" s="34">
        <v>2234.5500000000002</v>
      </c>
      <c r="H1050" s="217">
        <f t="shared" si="17"/>
        <v>0</v>
      </c>
      <c r="I1050" s="32" t="s">
        <v>4992</v>
      </c>
    </row>
    <row r="1051" spans="1:11" x14ac:dyDescent="0.25">
      <c r="A1051" s="192">
        <v>41984</v>
      </c>
      <c r="B1051" s="254">
        <v>5919</v>
      </c>
      <c r="C1051" s="322" t="s">
        <v>6789</v>
      </c>
      <c r="D1051" s="308" t="s">
        <v>494</v>
      </c>
      <c r="E1051" s="309">
        <v>445.2</v>
      </c>
      <c r="F1051" s="256">
        <v>41984</v>
      </c>
      <c r="G1051" s="34">
        <v>445.2</v>
      </c>
      <c r="H1051" s="217">
        <f t="shared" si="17"/>
        <v>0</v>
      </c>
      <c r="I1051" s="32" t="s">
        <v>4992</v>
      </c>
    </row>
    <row r="1052" spans="1:11" x14ac:dyDescent="0.25">
      <c r="A1052" s="192">
        <v>41984</v>
      </c>
      <c r="B1052" s="254">
        <v>5920</v>
      </c>
      <c r="C1052" s="322" t="s">
        <v>6789</v>
      </c>
      <c r="D1052" s="308" t="s">
        <v>6810</v>
      </c>
      <c r="E1052" s="309">
        <v>27473.599999999999</v>
      </c>
      <c r="F1052" s="256">
        <v>41986</v>
      </c>
      <c r="G1052" s="34">
        <v>27473.599999999999</v>
      </c>
      <c r="H1052" s="217">
        <f t="shared" si="17"/>
        <v>0</v>
      </c>
      <c r="I1052" s="32" t="s">
        <v>6793</v>
      </c>
    </row>
    <row r="1053" spans="1:11" x14ac:dyDescent="0.25">
      <c r="A1053" s="192">
        <v>41984</v>
      </c>
      <c r="B1053" s="254">
        <v>5921</v>
      </c>
      <c r="C1053" s="322" t="s">
        <v>6789</v>
      </c>
      <c r="D1053" s="308" t="s">
        <v>4680</v>
      </c>
      <c r="E1053" s="309">
        <v>28425.200000000001</v>
      </c>
      <c r="F1053" s="421" t="s">
        <v>6865</v>
      </c>
      <c r="G1053" s="34">
        <f>28059.2+366</f>
        <v>28425.200000000001</v>
      </c>
      <c r="H1053" s="217">
        <f t="shared" si="17"/>
        <v>0</v>
      </c>
      <c r="I1053" s="32" t="s">
        <v>6793</v>
      </c>
    </row>
    <row r="1054" spans="1:11" x14ac:dyDescent="0.25">
      <c r="A1054" s="192">
        <v>41984</v>
      </c>
      <c r="B1054" s="254">
        <v>5922</v>
      </c>
      <c r="C1054" s="322" t="s">
        <v>6789</v>
      </c>
      <c r="D1054" s="308" t="s">
        <v>6807</v>
      </c>
      <c r="E1054" s="309">
        <v>4724</v>
      </c>
      <c r="F1054" s="256">
        <v>41986</v>
      </c>
      <c r="G1054" s="34">
        <v>4724</v>
      </c>
      <c r="H1054" s="217">
        <f t="shared" si="17"/>
        <v>0</v>
      </c>
      <c r="I1054" s="32" t="s">
        <v>6793</v>
      </c>
    </row>
    <row r="1055" spans="1:11" x14ac:dyDescent="0.25">
      <c r="A1055" s="192">
        <v>41984</v>
      </c>
      <c r="B1055" s="254">
        <v>5923</v>
      </c>
      <c r="C1055" s="322" t="s">
        <v>6789</v>
      </c>
      <c r="D1055" s="308" t="s">
        <v>4600</v>
      </c>
      <c r="E1055" s="309">
        <v>10514.4</v>
      </c>
      <c r="F1055" s="256">
        <v>41986</v>
      </c>
      <c r="G1055" s="34">
        <v>10514.4</v>
      </c>
      <c r="H1055" s="217">
        <f t="shared" si="17"/>
        <v>0</v>
      </c>
      <c r="I1055" s="32" t="s">
        <v>6793</v>
      </c>
    </row>
    <row r="1056" spans="1:11" x14ac:dyDescent="0.25">
      <c r="A1056" s="192">
        <v>41984</v>
      </c>
      <c r="B1056" s="254">
        <v>5924</v>
      </c>
      <c r="C1056" s="322" t="s">
        <v>6789</v>
      </c>
      <c r="D1056" s="308" t="s">
        <v>4598</v>
      </c>
      <c r="E1056" s="309">
        <v>16504.8</v>
      </c>
      <c r="F1056" s="421" t="s">
        <v>6866</v>
      </c>
      <c r="G1056" s="34">
        <f>15870+634.8</f>
        <v>16504.8</v>
      </c>
      <c r="H1056" s="217">
        <f t="shared" si="17"/>
        <v>0</v>
      </c>
      <c r="I1056" s="32" t="s">
        <v>4992</v>
      </c>
    </row>
    <row r="1057" spans="1:11" x14ac:dyDescent="0.25">
      <c r="A1057" s="192">
        <v>41984</v>
      </c>
      <c r="B1057" s="254">
        <v>5925</v>
      </c>
      <c r="C1057" s="322" t="s">
        <v>6789</v>
      </c>
      <c r="D1057" s="308" t="s">
        <v>4603</v>
      </c>
      <c r="E1057" s="309">
        <v>12303.4</v>
      </c>
      <c r="F1057" s="256">
        <v>41986</v>
      </c>
      <c r="G1057" s="34">
        <v>12303.4</v>
      </c>
      <c r="H1057" s="217">
        <f t="shared" si="17"/>
        <v>0</v>
      </c>
      <c r="I1057" s="32" t="s">
        <v>6793</v>
      </c>
    </row>
    <row r="1058" spans="1:11" x14ac:dyDescent="0.25">
      <c r="A1058" s="192">
        <v>41984</v>
      </c>
      <c r="B1058" s="254">
        <v>5926</v>
      </c>
      <c r="C1058" s="322" t="s">
        <v>6789</v>
      </c>
      <c r="D1058" s="308" t="s">
        <v>6810</v>
      </c>
      <c r="E1058" s="309">
        <v>2427.6</v>
      </c>
      <c r="F1058" s="256">
        <v>41986</v>
      </c>
      <c r="G1058" s="34">
        <v>2427.6</v>
      </c>
      <c r="H1058" s="217">
        <f t="shared" si="17"/>
        <v>0</v>
      </c>
      <c r="I1058" s="32" t="s">
        <v>6793</v>
      </c>
      <c r="J1058" s="21"/>
      <c r="K1058" s="21"/>
    </row>
    <row r="1059" spans="1:11" x14ac:dyDescent="0.25">
      <c r="A1059" s="192">
        <v>41984</v>
      </c>
      <c r="B1059" s="254">
        <v>5927</v>
      </c>
      <c r="C1059" s="322" t="s">
        <v>6789</v>
      </c>
      <c r="D1059" s="308" t="s">
        <v>6643</v>
      </c>
      <c r="E1059" s="309">
        <v>1450</v>
      </c>
      <c r="F1059" s="256">
        <v>41985</v>
      </c>
      <c r="G1059" s="34">
        <v>1450</v>
      </c>
      <c r="H1059" s="217">
        <f t="shared" si="17"/>
        <v>0</v>
      </c>
      <c r="I1059" s="32" t="s">
        <v>4992</v>
      </c>
      <c r="J1059" s="21"/>
      <c r="K1059" s="21"/>
    </row>
    <row r="1060" spans="1:11" x14ac:dyDescent="0.25">
      <c r="A1060" s="192">
        <v>41984</v>
      </c>
      <c r="B1060" s="254">
        <v>5928</v>
      </c>
      <c r="C1060" s="322" t="s">
        <v>6789</v>
      </c>
      <c r="D1060" s="308" t="s">
        <v>269</v>
      </c>
      <c r="E1060" s="309">
        <v>522.79999999999995</v>
      </c>
      <c r="F1060" s="256">
        <v>41984</v>
      </c>
      <c r="G1060" s="34">
        <v>522.79999999999995</v>
      </c>
      <c r="H1060" s="217">
        <f t="shared" si="17"/>
        <v>0</v>
      </c>
      <c r="I1060" s="32" t="s">
        <v>4992</v>
      </c>
      <c r="J1060" s="21"/>
      <c r="K1060" s="21"/>
    </row>
    <row r="1061" spans="1:11" x14ac:dyDescent="0.25">
      <c r="A1061" s="192">
        <v>41984</v>
      </c>
      <c r="B1061" s="254">
        <v>5929</v>
      </c>
      <c r="C1061" s="322" t="s">
        <v>6789</v>
      </c>
      <c r="D1061" s="308" t="s">
        <v>4301</v>
      </c>
      <c r="E1061" s="309">
        <v>37372.800000000003</v>
      </c>
      <c r="F1061" s="256">
        <v>41986</v>
      </c>
      <c r="G1061" s="34">
        <v>37372.800000000003</v>
      </c>
      <c r="H1061" s="217">
        <f t="shared" si="17"/>
        <v>0</v>
      </c>
      <c r="I1061" s="32" t="s">
        <v>6793</v>
      </c>
      <c r="J1061" s="21"/>
      <c r="K1061" s="21"/>
    </row>
    <row r="1062" spans="1:11" x14ac:dyDescent="0.25">
      <c r="A1062" s="192">
        <v>41984</v>
      </c>
      <c r="B1062" s="254">
        <v>5930</v>
      </c>
      <c r="C1062" s="322" t="s">
        <v>6789</v>
      </c>
      <c r="D1062" s="308" t="s">
        <v>6867</v>
      </c>
      <c r="E1062" s="309">
        <v>211.6</v>
      </c>
      <c r="F1062" s="256">
        <v>41984</v>
      </c>
      <c r="G1062" s="34">
        <v>211.6</v>
      </c>
      <c r="H1062" s="217">
        <f t="shared" si="17"/>
        <v>0</v>
      </c>
      <c r="I1062" s="32" t="s">
        <v>4992</v>
      </c>
      <c r="J1062" s="21"/>
      <c r="K1062" s="21"/>
    </row>
    <row r="1063" spans="1:11" x14ac:dyDescent="0.25">
      <c r="A1063" s="192">
        <v>41984</v>
      </c>
      <c r="B1063" s="254">
        <v>5931</v>
      </c>
      <c r="C1063" s="322" t="s">
        <v>6789</v>
      </c>
      <c r="D1063" s="308" t="s">
        <v>6196</v>
      </c>
      <c r="E1063" s="309">
        <v>1505</v>
      </c>
      <c r="F1063" s="579">
        <v>41992</v>
      </c>
      <c r="G1063" s="34">
        <v>1505</v>
      </c>
      <c r="H1063" s="217">
        <f t="shared" si="17"/>
        <v>0</v>
      </c>
      <c r="I1063" s="32" t="s">
        <v>5251</v>
      </c>
      <c r="J1063" s="21"/>
      <c r="K1063" s="21"/>
    </row>
    <row r="1064" spans="1:11" x14ac:dyDescent="0.25">
      <c r="A1064" s="192">
        <v>41985</v>
      </c>
      <c r="B1064" s="254">
        <v>5932</v>
      </c>
      <c r="C1064" s="322" t="s">
        <v>6789</v>
      </c>
      <c r="D1064" s="295" t="s">
        <v>53</v>
      </c>
      <c r="E1064" s="296">
        <v>0</v>
      </c>
      <c r="F1064" s="256"/>
      <c r="G1064" s="34"/>
      <c r="H1064" s="217">
        <f t="shared" si="17"/>
        <v>0</v>
      </c>
      <c r="I1064" s="32" t="s">
        <v>3076</v>
      </c>
      <c r="J1064" s="21"/>
      <c r="K1064" s="21"/>
    </row>
    <row r="1065" spans="1:11" x14ac:dyDescent="0.25">
      <c r="A1065" s="192">
        <v>41985</v>
      </c>
      <c r="B1065" s="254">
        <v>5933</v>
      </c>
      <c r="C1065" s="322" t="s">
        <v>6789</v>
      </c>
      <c r="D1065" s="295" t="s">
        <v>53</v>
      </c>
      <c r="E1065" s="296">
        <v>0</v>
      </c>
      <c r="F1065" s="256"/>
      <c r="G1065" s="34"/>
      <c r="H1065" s="217">
        <f t="shared" si="17"/>
        <v>0</v>
      </c>
      <c r="I1065" s="32" t="s">
        <v>3076</v>
      </c>
      <c r="J1065" s="21"/>
      <c r="K1065" s="21"/>
    </row>
    <row r="1066" spans="1:11" x14ac:dyDescent="0.25">
      <c r="A1066" s="192">
        <v>41985</v>
      </c>
      <c r="B1066" s="254">
        <v>5934</v>
      </c>
      <c r="C1066" s="322" t="s">
        <v>6789</v>
      </c>
      <c r="D1066" s="308" t="s">
        <v>4649</v>
      </c>
      <c r="E1066" s="309">
        <v>4474.45</v>
      </c>
      <c r="F1066" s="256">
        <v>41985</v>
      </c>
      <c r="G1066" s="229">
        <v>4474.45</v>
      </c>
      <c r="H1066" s="217">
        <f t="shared" si="17"/>
        <v>0</v>
      </c>
      <c r="I1066" s="20" t="s">
        <v>4992</v>
      </c>
      <c r="J1066" s="21"/>
      <c r="K1066" s="21"/>
    </row>
    <row r="1067" spans="1:11" x14ac:dyDescent="0.25">
      <c r="A1067" s="192">
        <v>41985</v>
      </c>
      <c r="B1067" s="254">
        <v>5935</v>
      </c>
      <c r="C1067" s="322" t="s">
        <v>6789</v>
      </c>
      <c r="D1067" s="308" t="s">
        <v>28</v>
      </c>
      <c r="E1067" s="309">
        <v>15595.4</v>
      </c>
      <c r="F1067" s="256">
        <v>41985</v>
      </c>
      <c r="G1067" s="229">
        <v>15595.4</v>
      </c>
      <c r="H1067" s="217">
        <f t="shared" si="17"/>
        <v>0</v>
      </c>
      <c r="I1067" s="20" t="s">
        <v>4992</v>
      </c>
      <c r="J1067" s="21"/>
      <c r="K1067" s="21"/>
    </row>
    <row r="1068" spans="1:11" x14ac:dyDescent="0.25">
      <c r="A1068" s="192">
        <v>41985</v>
      </c>
      <c r="B1068" s="254">
        <v>5936</v>
      </c>
      <c r="C1068" s="322" t="s">
        <v>6789</v>
      </c>
      <c r="D1068" s="308" t="s">
        <v>28</v>
      </c>
      <c r="E1068" s="309">
        <v>1113.5999999999999</v>
      </c>
      <c r="F1068" s="256">
        <v>41985</v>
      </c>
      <c r="G1068" s="229">
        <v>1113.5999999999999</v>
      </c>
      <c r="H1068" s="217">
        <f t="shared" si="17"/>
        <v>0</v>
      </c>
      <c r="I1068" s="20" t="s">
        <v>4992</v>
      </c>
      <c r="J1068" s="21"/>
      <c r="K1068" s="21"/>
    </row>
    <row r="1069" spans="1:11" x14ac:dyDescent="0.25">
      <c r="A1069" s="192">
        <v>41985</v>
      </c>
      <c r="B1069" s="254">
        <v>5937</v>
      </c>
      <c r="C1069" s="322" t="s">
        <v>6789</v>
      </c>
      <c r="D1069" s="308" t="s">
        <v>4921</v>
      </c>
      <c r="E1069" s="309">
        <v>47607.6</v>
      </c>
      <c r="F1069" s="256">
        <v>41986</v>
      </c>
      <c r="G1069" s="229">
        <v>47607.6</v>
      </c>
      <c r="H1069" s="217">
        <f t="shared" si="17"/>
        <v>0</v>
      </c>
      <c r="I1069" s="20" t="s">
        <v>4992</v>
      </c>
      <c r="J1069" s="21"/>
      <c r="K1069" s="21"/>
    </row>
    <row r="1070" spans="1:11" x14ac:dyDescent="0.25">
      <c r="A1070" s="192">
        <v>41985</v>
      </c>
      <c r="B1070" s="254">
        <v>5938</v>
      </c>
      <c r="C1070" s="322" t="s">
        <v>6789</v>
      </c>
      <c r="D1070" s="308" t="s">
        <v>4915</v>
      </c>
      <c r="E1070" s="309">
        <v>20833.2</v>
      </c>
      <c r="F1070" s="256">
        <v>41986</v>
      </c>
      <c r="G1070" s="229">
        <v>20833.2</v>
      </c>
      <c r="H1070" s="217">
        <f t="shared" si="17"/>
        <v>0</v>
      </c>
      <c r="I1070" s="20" t="s">
        <v>4971</v>
      </c>
      <c r="J1070" s="21"/>
      <c r="K1070" s="21"/>
    </row>
    <row r="1071" spans="1:11" x14ac:dyDescent="0.25">
      <c r="A1071" s="192">
        <v>41985</v>
      </c>
      <c r="B1071" s="254">
        <v>5939</v>
      </c>
      <c r="C1071" s="322" t="s">
        <v>6789</v>
      </c>
      <c r="D1071" s="308" t="s">
        <v>4918</v>
      </c>
      <c r="E1071" s="309">
        <v>118632.4</v>
      </c>
      <c r="F1071" s="256">
        <v>41985</v>
      </c>
      <c r="G1071" s="229">
        <v>118632.4</v>
      </c>
      <c r="H1071" s="217">
        <f t="shared" si="17"/>
        <v>0</v>
      </c>
      <c r="I1071" s="20" t="s">
        <v>4997</v>
      </c>
      <c r="J1071" s="21"/>
      <c r="K1071" s="21"/>
    </row>
    <row r="1072" spans="1:11" x14ac:dyDescent="0.25">
      <c r="A1072" s="192">
        <v>41985</v>
      </c>
      <c r="B1072" s="254">
        <v>5940</v>
      </c>
      <c r="C1072" s="322" t="s">
        <v>6789</v>
      </c>
      <c r="D1072" s="308" t="s">
        <v>4928</v>
      </c>
      <c r="E1072" s="309">
        <v>4766.6000000000004</v>
      </c>
      <c r="F1072" s="256">
        <v>41985</v>
      </c>
      <c r="G1072" s="229">
        <v>4766.6000000000004</v>
      </c>
      <c r="H1072" s="217">
        <f t="shared" si="17"/>
        <v>0</v>
      </c>
      <c r="I1072" s="20" t="s">
        <v>6794</v>
      </c>
      <c r="J1072" s="21"/>
      <c r="K1072" s="21"/>
    </row>
    <row r="1073" spans="1:11" x14ac:dyDescent="0.25">
      <c r="A1073" s="192">
        <v>41985</v>
      </c>
      <c r="B1073" s="254">
        <v>5941</v>
      </c>
      <c r="C1073" s="322" t="s">
        <v>6789</v>
      </c>
      <c r="D1073" s="308" t="s">
        <v>23</v>
      </c>
      <c r="E1073" s="309">
        <v>7062.8</v>
      </c>
      <c r="F1073" s="256">
        <v>41985</v>
      </c>
      <c r="G1073" s="229">
        <v>7062.8</v>
      </c>
      <c r="H1073" s="217">
        <f t="shared" si="17"/>
        <v>0</v>
      </c>
      <c r="I1073" s="20" t="s">
        <v>4992</v>
      </c>
      <c r="J1073" s="21"/>
      <c r="K1073" s="21"/>
    </row>
    <row r="1074" spans="1:11" x14ac:dyDescent="0.25">
      <c r="A1074" s="192">
        <v>41985</v>
      </c>
      <c r="B1074" s="254">
        <v>5942</v>
      </c>
      <c r="C1074" s="322" t="s">
        <v>6789</v>
      </c>
      <c r="D1074" s="308" t="s">
        <v>35</v>
      </c>
      <c r="E1074" s="309">
        <v>6771.9</v>
      </c>
      <c r="F1074" s="256">
        <v>41986</v>
      </c>
      <c r="G1074" s="229">
        <v>6771.9</v>
      </c>
      <c r="H1074" s="217">
        <f t="shared" si="17"/>
        <v>0</v>
      </c>
      <c r="I1074" s="20" t="s">
        <v>5251</v>
      </c>
      <c r="J1074" s="21"/>
      <c r="K1074" s="21"/>
    </row>
    <row r="1075" spans="1:11" x14ac:dyDescent="0.25">
      <c r="A1075" s="192">
        <v>41985</v>
      </c>
      <c r="B1075" s="254">
        <v>5943</v>
      </c>
      <c r="C1075" s="322" t="s">
        <v>6789</v>
      </c>
      <c r="D1075" s="308" t="s">
        <v>4234</v>
      </c>
      <c r="E1075" s="309">
        <v>2145.6</v>
      </c>
      <c r="F1075" s="256">
        <v>41985</v>
      </c>
      <c r="G1075" s="229">
        <v>2145.6</v>
      </c>
      <c r="H1075" s="217">
        <f t="shared" si="17"/>
        <v>0</v>
      </c>
      <c r="I1075" s="20" t="s">
        <v>4992</v>
      </c>
      <c r="J1075" s="21"/>
      <c r="K1075" s="21"/>
    </row>
    <row r="1076" spans="1:11" x14ac:dyDescent="0.25">
      <c r="A1076" s="192">
        <v>41985</v>
      </c>
      <c r="B1076" s="254">
        <v>5944</v>
      </c>
      <c r="C1076" s="322" t="s">
        <v>6789</v>
      </c>
      <c r="D1076" s="308" t="s">
        <v>1693</v>
      </c>
      <c r="E1076" s="309">
        <v>5850</v>
      </c>
      <c r="F1076" s="256">
        <v>41985</v>
      </c>
      <c r="G1076" s="229">
        <v>5850</v>
      </c>
      <c r="H1076" s="217">
        <f t="shared" si="17"/>
        <v>0</v>
      </c>
      <c r="I1076" s="20" t="s">
        <v>4992</v>
      </c>
      <c r="J1076" s="21"/>
      <c r="K1076" s="21"/>
    </row>
    <row r="1077" spans="1:11" x14ac:dyDescent="0.25">
      <c r="A1077" s="192">
        <v>41985</v>
      </c>
      <c r="B1077" s="254">
        <v>5945</v>
      </c>
      <c r="C1077" s="322" t="s">
        <v>6789</v>
      </c>
      <c r="D1077" s="308" t="s">
        <v>501</v>
      </c>
      <c r="E1077" s="309">
        <v>2995.2</v>
      </c>
      <c r="F1077" s="256">
        <v>41985</v>
      </c>
      <c r="G1077" s="229">
        <v>2995.2</v>
      </c>
      <c r="H1077" s="217">
        <f t="shared" si="17"/>
        <v>0</v>
      </c>
      <c r="I1077" s="20" t="s">
        <v>4992</v>
      </c>
      <c r="J1077" s="21"/>
      <c r="K1077" s="21"/>
    </row>
    <row r="1078" spans="1:11" x14ac:dyDescent="0.25">
      <c r="A1078" s="192">
        <v>41985</v>
      </c>
      <c r="B1078" s="254">
        <v>5946</v>
      </c>
      <c r="C1078" s="322" t="s">
        <v>6789</v>
      </c>
      <c r="D1078" s="308" t="s">
        <v>180</v>
      </c>
      <c r="E1078" s="309">
        <v>31920.7</v>
      </c>
      <c r="F1078" s="256">
        <v>41986</v>
      </c>
      <c r="G1078" s="229">
        <v>31920.7</v>
      </c>
      <c r="H1078" s="217">
        <f t="shared" si="17"/>
        <v>0</v>
      </c>
      <c r="I1078" s="20" t="s">
        <v>5000</v>
      </c>
      <c r="J1078" s="21"/>
      <c r="K1078" s="21"/>
    </row>
    <row r="1079" spans="1:11" x14ac:dyDescent="0.25">
      <c r="A1079" s="192">
        <v>41985</v>
      </c>
      <c r="B1079" s="254">
        <v>5947</v>
      </c>
      <c r="C1079" s="322" t="s">
        <v>6789</v>
      </c>
      <c r="D1079" s="308" t="s">
        <v>4826</v>
      </c>
      <c r="E1079" s="309">
        <v>1070.4000000000001</v>
      </c>
      <c r="F1079" s="256">
        <v>41985</v>
      </c>
      <c r="G1079" s="229">
        <v>1070.4000000000001</v>
      </c>
      <c r="H1079" s="217">
        <f t="shared" si="17"/>
        <v>0</v>
      </c>
      <c r="I1079" s="20" t="s">
        <v>4992</v>
      </c>
      <c r="J1079" s="21"/>
      <c r="K1079" s="21"/>
    </row>
    <row r="1080" spans="1:11" x14ac:dyDescent="0.25">
      <c r="A1080" s="192">
        <v>41985</v>
      </c>
      <c r="B1080" s="254">
        <v>5948</v>
      </c>
      <c r="C1080" s="322" t="s">
        <v>6789</v>
      </c>
      <c r="D1080" s="308" t="s">
        <v>6817</v>
      </c>
      <c r="E1080" s="309">
        <v>836.6</v>
      </c>
      <c r="F1080" s="256">
        <v>41985</v>
      </c>
      <c r="G1080" s="229">
        <v>836.6</v>
      </c>
      <c r="H1080" s="217">
        <f t="shared" si="17"/>
        <v>0</v>
      </c>
      <c r="I1080" s="20" t="s">
        <v>4992</v>
      </c>
      <c r="J1080" s="21"/>
      <c r="K1080" s="21"/>
    </row>
    <row r="1081" spans="1:11" x14ac:dyDescent="0.25">
      <c r="A1081" s="192">
        <v>41985</v>
      </c>
      <c r="B1081" s="254">
        <v>5949</v>
      </c>
      <c r="C1081" s="322" t="s">
        <v>6789</v>
      </c>
      <c r="D1081" s="308" t="s">
        <v>70</v>
      </c>
      <c r="E1081" s="309">
        <v>3422</v>
      </c>
      <c r="F1081" s="256">
        <v>41985</v>
      </c>
      <c r="G1081" s="229">
        <v>3422</v>
      </c>
      <c r="H1081" s="217">
        <f t="shared" si="17"/>
        <v>0</v>
      </c>
      <c r="I1081" s="20" t="s">
        <v>4992</v>
      </c>
      <c r="J1081" s="21"/>
      <c r="K1081" s="21"/>
    </row>
    <row r="1082" spans="1:11" x14ac:dyDescent="0.25">
      <c r="A1082" s="192">
        <v>41985</v>
      </c>
      <c r="B1082" s="254">
        <v>5950</v>
      </c>
      <c r="C1082" s="322" t="s">
        <v>6789</v>
      </c>
      <c r="D1082" s="308" t="s">
        <v>523</v>
      </c>
      <c r="E1082" s="309">
        <v>18144.8</v>
      </c>
      <c r="F1082" s="256">
        <v>41993</v>
      </c>
      <c r="G1082" s="229">
        <v>18144.8</v>
      </c>
      <c r="H1082" s="217">
        <f t="shared" si="17"/>
        <v>0</v>
      </c>
      <c r="I1082" s="20" t="s">
        <v>4992</v>
      </c>
      <c r="J1082" s="21"/>
      <c r="K1082" s="21"/>
    </row>
    <row r="1083" spans="1:11" x14ac:dyDescent="0.25">
      <c r="A1083" s="192">
        <v>41985</v>
      </c>
      <c r="B1083" s="254">
        <v>5951</v>
      </c>
      <c r="C1083" s="322" t="s">
        <v>6789</v>
      </c>
      <c r="D1083" s="308" t="s">
        <v>123</v>
      </c>
      <c r="E1083" s="309">
        <v>2993.9</v>
      </c>
      <c r="F1083" s="256">
        <v>41986</v>
      </c>
      <c r="G1083" s="229">
        <v>2993.9</v>
      </c>
      <c r="H1083" s="217">
        <f t="shared" si="17"/>
        <v>0</v>
      </c>
      <c r="I1083" s="20" t="s">
        <v>4992</v>
      </c>
      <c r="J1083" s="21"/>
      <c r="K1083" s="21"/>
    </row>
    <row r="1084" spans="1:11" x14ac:dyDescent="0.25">
      <c r="A1084" s="192">
        <v>41985</v>
      </c>
      <c r="B1084" s="254">
        <v>5952</v>
      </c>
      <c r="C1084" s="322" t="s">
        <v>6789</v>
      </c>
      <c r="D1084" s="295" t="s">
        <v>53</v>
      </c>
      <c r="E1084" s="296">
        <v>0</v>
      </c>
      <c r="F1084" s="256"/>
      <c r="G1084" s="229"/>
      <c r="H1084" s="217">
        <f t="shared" si="17"/>
        <v>0</v>
      </c>
      <c r="I1084" s="20" t="s">
        <v>3076</v>
      </c>
      <c r="J1084" s="21"/>
      <c r="K1084" s="21"/>
    </row>
    <row r="1085" spans="1:11" x14ac:dyDescent="0.25">
      <c r="A1085" s="192">
        <v>41985</v>
      </c>
      <c r="B1085" s="254">
        <v>5953</v>
      </c>
      <c r="C1085" s="322" t="s">
        <v>6789</v>
      </c>
      <c r="D1085" s="308" t="s">
        <v>3366</v>
      </c>
      <c r="E1085" s="309">
        <v>4212</v>
      </c>
      <c r="F1085" s="256">
        <v>41985</v>
      </c>
      <c r="G1085" s="229">
        <v>4212</v>
      </c>
      <c r="H1085" s="217">
        <f t="shared" si="17"/>
        <v>0</v>
      </c>
      <c r="I1085" s="20" t="s">
        <v>5010</v>
      </c>
      <c r="J1085" s="21"/>
      <c r="K1085" s="21"/>
    </row>
    <row r="1086" spans="1:11" x14ac:dyDescent="0.25">
      <c r="A1086" s="192">
        <v>41985</v>
      </c>
      <c r="B1086" s="254">
        <v>5954</v>
      </c>
      <c r="C1086" s="322" t="s">
        <v>6789</v>
      </c>
      <c r="D1086" s="308" t="s">
        <v>4740</v>
      </c>
      <c r="E1086" s="309">
        <v>2205</v>
      </c>
      <c r="F1086" s="256">
        <v>41985</v>
      </c>
      <c r="G1086" s="229">
        <v>2205</v>
      </c>
      <c r="H1086" s="217">
        <f t="shared" si="17"/>
        <v>0</v>
      </c>
      <c r="I1086" s="20" t="s">
        <v>4992</v>
      </c>
      <c r="J1086" s="21"/>
      <c r="K1086" s="21"/>
    </row>
    <row r="1087" spans="1:11" x14ac:dyDescent="0.25">
      <c r="A1087" s="192">
        <v>41985</v>
      </c>
      <c r="B1087" s="254">
        <v>5955</v>
      </c>
      <c r="C1087" s="322" t="s">
        <v>6789</v>
      </c>
      <c r="D1087" s="308" t="s">
        <v>4257</v>
      </c>
      <c r="E1087" s="309">
        <v>6915.6</v>
      </c>
      <c r="F1087" s="256">
        <v>41985</v>
      </c>
      <c r="G1087" s="229">
        <v>6915.6</v>
      </c>
      <c r="H1087" s="217">
        <f t="shared" si="17"/>
        <v>0</v>
      </c>
      <c r="I1087" s="20" t="s">
        <v>4992</v>
      </c>
      <c r="J1087" s="21"/>
      <c r="K1087" s="21"/>
    </row>
    <row r="1088" spans="1:11" x14ac:dyDescent="0.25">
      <c r="A1088" s="192">
        <v>41985</v>
      </c>
      <c r="B1088" s="254">
        <v>5956</v>
      </c>
      <c r="C1088" s="322" t="s">
        <v>6789</v>
      </c>
      <c r="D1088" s="308" t="s">
        <v>6120</v>
      </c>
      <c r="E1088" s="309">
        <v>12900</v>
      </c>
      <c r="F1088" s="256">
        <v>41996</v>
      </c>
      <c r="G1088" s="229">
        <v>12900</v>
      </c>
      <c r="H1088" s="217">
        <f t="shared" si="17"/>
        <v>0</v>
      </c>
      <c r="I1088" s="20" t="s">
        <v>5010</v>
      </c>
      <c r="J1088" s="21"/>
      <c r="K1088" s="21"/>
    </row>
    <row r="1089" spans="1:11" x14ac:dyDescent="0.25">
      <c r="A1089" s="192">
        <v>41985</v>
      </c>
      <c r="B1089" s="254">
        <v>5957</v>
      </c>
      <c r="C1089" s="322" t="s">
        <v>6789</v>
      </c>
      <c r="D1089" s="308" t="s">
        <v>11</v>
      </c>
      <c r="E1089" s="309">
        <v>34650</v>
      </c>
      <c r="F1089" s="256">
        <v>41990</v>
      </c>
      <c r="G1089" s="229">
        <v>34650</v>
      </c>
      <c r="H1089" s="217">
        <f t="shared" si="17"/>
        <v>0</v>
      </c>
      <c r="I1089" s="20" t="s">
        <v>5000</v>
      </c>
      <c r="J1089" s="21"/>
      <c r="K1089" s="21"/>
    </row>
    <row r="1090" spans="1:11" x14ac:dyDescent="0.25">
      <c r="A1090" s="192">
        <v>41985</v>
      </c>
      <c r="B1090" s="254">
        <v>5958</v>
      </c>
      <c r="C1090" s="322" t="s">
        <v>6789</v>
      </c>
      <c r="D1090" s="308" t="s">
        <v>494</v>
      </c>
      <c r="E1090" s="309">
        <v>9614.6</v>
      </c>
      <c r="F1090" s="256">
        <v>41985</v>
      </c>
      <c r="G1090" s="229">
        <v>9614.6</v>
      </c>
      <c r="H1090" s="217">
        <f t="shared" si="17"/>
        <v>0</v>
      </c>
      <c r="I1090" s="20" t="s">
        <v>4997</v>
      </c>
    </row>
    <row r="1091" spans="1:11" x14ac:dyDescent="0.25">
      <c r="A1091" s="192">
        <v>41985</v>
      </c>
      <c r="B1091" s="254">
        <v>5959</v>
      </c>
      <c r="C1091" s="322" t="s">
        <v>6789</v>
      </c>
      <c r="D1091" s="308" t="s">
        <v>11</v>
      </c>
      <c r="E1091" s="309">
        <v>3330</v>
      </c>
      <c r="F1091" s="256">
        <v>41990</v>
      </c>
      <c r="G1091" s="229">
        <v>3330</v>
      </c>
      <c r="H1091" s="217">
        <f t="shared" si="17"/>
        <v>0</v>
      </c>
      <c r="I1091" s="20" t="s">
        <v>5000</v>
      </c>
    </row>
    <row r="1092" spans="1:11" x14ac:dyDescent="0.25">
      <c r="A1092" s="192">
        <v>41985</v>
      </c>
      <c r="B1092" s="254">
        <v>5960</v>
      </c>
      <c r="C1092" s="322" t="s">
        <v>6789</v>
      </c>
      <c r="D1092" s="295" t="s">
        <v>53</v>
      </c>
      <c r="E1092" s="296">
        <v>0</v>
      </c>
      <c r="F1092" s="256"/>
      <c r="G1092" s="229"/>
      <c r="H1092" s="217">
        <f t="shared" si="17"/>
        <v>0</v>
      </c>
      <c r="I1092" s="20" t="s">
        <v>3076</v>
      </c>
    </row>
    <row r="1093" spans="1:11" x14ac:dyDescent="0.25">
      <c r="A1093" s="192">
        <v>41985</v>
      </c>
      <c r="B1093" s="254">
        <v>5961</v>
      </c>
      <c r="C1093" s="322" t="s">
        <v>6789</v>
      </c>
      <c r="D1093" s="308" t="s">
        <v>67</v>
      </c>
      <c r="E1093" s="309">
        <v>4909</v>
      </c>
      <c r="F1093" s="256">
        <v>41985</v>
      </c>
      <c r="G1093" s="229">
        <v>4909.8</v>
      </c>
      <c r="H1093" s="217">
        <f t="shared" si="17"/>
        <v>-0.8000000000001819</v>
      </c>
      <c r="I1093" s="20" t="s">
        <v>4997</v>
      </c>
    </row>
    <row r="1094" spans="1:11" x14ac:dyDescent="0.25">
      <c r="A1094" s="192">
        <v>41985</v>
      </c>
      <c r="B1094" s="254">
        <v>5962</v>
      </c>
      <c r="C1094" s="322" t="s">
        <v>6789</v>
      </c>
      <c r="D1094" s="308" t="s">
        <v>4646</v>
      </c>
      <c r="E1094" s="309">
        <v>9400</v>
      </c>
      <c r="F1094" s="256">
        <v>41985</v>
      </c>
      <c r="G1094" s="229">
        <v>9400</v>
      </c>
      <c r="H1094" s="217">
        <f t="shared" si="17"/>
        <v>0</v>
      </c>
      <c r="I1094" s="20" t="s">
        <v>4992</v>
      </c>
    </row>
    <row r="1095" spans="1:11" x14ac:dyDescent="0.25">
      <c r="A1095" s="192">
        <v>41985</v>
      </c>
      <c r="B1095" s="254">
        <v>5963</v>
      </c>
      <c r="C1095" s="322" t="s">
        <v>6789</v>
      </c>
      <c r="D1095" s="308" t="s">
        <v>51</v>
      </c>
      <c r="E1095" s="309">
        <v>2249.4</v>
      </c>
      <c r="F1095" s="256">
        <v>41985</v>
      </c>
      <c r="G1095" s="229">
        <v>2249.4</v>
      </c>
      <c r="H1095" s="217">
        <f t="shared" si="17"/>
        <v>0</v>
      </c>
      <c r="I1095" s="20" t="s">
        <v>4997</v>
      </c>
    </row>
    <row r="1096" spans="1:11" x14ac:dyDescent="0.25">
      <c r="A1096" s="192">
        <v>41985</v>
      </c>
      <c r="B1096" s="254">
        <v>5964</v>
      </c>
      <c r="C1096" s="322" t="s">
        <v>6789</v>
      </c>
      <c r="D1096" s="308" t="s">
        <v>98</v>
      </c>
      <c r="E1096" s="309">
        <v>14078.2</v>
      </c>
      <c r="F1096" s="426"/>
      <c r="G1096" s="664"/>
      <c r="H1096" s="217">
        <f t="shared" ref="H1096:H1159" si="18">E1096-G1096</f>
        <v>14078.2</v>
      </c>
      <c r="I1096" s="20" t="s">
        <v>5000</v>
      </c>
    </row>
    <row r="1097" spans="1:11" x14ac:dyDescent="0.25">
      <c r="A1097" s="192">
        <v>41985</v>
      </c>
      <c r="B1097" s="254">
        <v>5965</v>
      </c>
      <c r="C1097" s="322" t="s">
        <v>6789</v>
      </c>
      <c r="D1097" s="308" t="s">
        <v>2578</v>
      </c>
      <c r="E1097" s="309">
        <v>676.2</v>
      </c>
      <c r="F1097" s="256">
        <v>41985</v>
      </c>
      <c r="G1097" s="229">
        <v>676.2</v>
      </c>
      <c r="H1097" s="217">
        <f t="shared" si="18"/>
        <v>0</v>
      </c>
      <c r="I1097" s="20" t="s">
        <v>4997</v>
      </c>
    </row>
    <row r="1098" spans="1:11" x14ac:dyDescent="0.25">
      <c r="A1098" s="192">
        <v>41985</v>
      </c>
      <c r="B1098" s="254">
        <v>5966</v>
      </c>
      <c r="C1098" s="322" t="s">
        <v>6789</v>
      </c>
      <c r="D1098" s="308" t="s">
        <v>3477</v>
      </c>
      <c r="E1098" s="309">
        <v>5319.6</v>
      </c>
      <c r="F1098" s="256">
        <v>41985</v>
      </c>
      <c r="G1098" s="229">
        <v>5319.6</v>
      </c>
      <c r="H1098" s="217">
        <f t="shared" si="18"/>
        <v>0</v>
      </c>
      <c r="I1098" s="20" t="s">
        <v>4997</v>
      </c>
    </row>
    <row r="1099" spans="1:11" x14ac:dyDescent="0.25">
      <c r="A1099" s="192">
        <v>41985</v>
      </c>
      <c r="B1099" s="254">
        <v>5967</v>
      </c>
      <c r="C1099" s="322" t="s">
        <v>6789</v>
      </c>
      <c r="D1099" s="308" t="s">
        <v>62</v>
      </c>
      <c r="E1099" s="309">
        <v>21746.400000000001</v>
      </c>
      <c r="F1099" s="256">
        <v>41986</v>
      </c>
      <c r="G1099" s="229">
        <v>21746.400000000001</v>
      </c>
      <c r="H1099" s="217">
        <f t="shared" si="18"/>
        <v>0</v>
      </c>
      <c r="I1099" s="20" t="s">
        <v>5000</v>
      </c>
      <c r="K1099" s="34"/>
    </row>
    <row r="1100" spans="1:11" x14ac:dyDescent="0.25">
      <c r="A1100" s="192">
        <v>41985</v>
      </c>
      <c r="B1100" s="254">
        <v>5968</v>
      </c>
      <c r="C1100" s="322" t="s">
        <v>6789</v>
      </c>
      <c r="D1100" s="308" t="s">
        <v>57</v>
      </c>
      <c r="E1100" s="309">
        <v>1980</v>
      </c>
      <c r="F1100" s="256">
        <v>41986</v>
      </c>
      <c r="G1100" s="229">
        <v>1980</v>
      </c>
      <c r="H1100" s="217">
        <f t="shared" si="18"/>
        <v>0</v>
      </c>
      <c r="I1100" s="20" t="s">
        <v>5251</v>
      </c>
      <c r="K1100" s="33"/>
    </row>
    <row r="1101" spans="1:11" x14ac:dyDescent="0.25">
      <c r="A1101" s="192">
        <v>41985</v>
      </c>
      <c r="B1101" s="254">
        <v>5969</v>
      </c>
      <c r="C1101" s="322" t="s">
        <v>6789</v>
      </c>
      <c r="D1101" s="308" t="s">
        <v>6616</v>
      </c>
      <c r="E1101" s="309">
        <v>3010</v>
      </c>
      <c r="F1101" s="256">
        <v>41992</v>
      </c>
      <c r="G1101" s="229">
        <v>3010</v>
      </c>
      <c r="H1101" s="217">
        <f t="shared" si="18"/>
        <v>0</v>
      </c>
      <c r="I1101" s="20" t="s">
        <v>5251</v>
      </c>
    </row>
    <row r="1102" spans="1:11" x14ac:dyDescent="0.25">
      <c r="A1102" s="192">
        <v>41985</v>
      </c>
      <c r="B1102" s="254">
        <v>5970</v>
      </c>
      <c r="C1102" s="322" t="s">
        <v>6789</v>
      </c>
      <c r="D1102" s="308" t="s">
        <v>2183</v>
      </c>
      <c r="E1102" s="309">
        <v>1575</v>
      </c>
      <c r="F1102" s="256">
        <v>41986</v>
      </c>
      <c r="G1102" s="229">
        <v>1575</v>
      </c>
      <c r="H1102" s="217">
        <f t="shared" si="18"/>
        <v>0</v>
      </c>
      <c r="I1102" s="20" t="s">
        <v>5251</v>
      </c>
    </row>
    <row r="1103" spans="1:11" x14ac:dyDescent="0.25">
      <c r="A1103" s="192">
        <v>41985</v>
      </c>
      <c r="B1103" s="254">
        <v>5971</v>
      </c>
      <c r="C1103" s="322" t="s">
        <v>6789</v>
      </c>
      <c r="D1103" s="308" t="s">
        <v>6824</v>
      </c>
      <c r="E1103" s="309">
        <v>430</v>
      </c>
      <c r="F1103" s="256">
        <v>41986</v>
      </c>
      <c r="G1103" s="229">
        <v>430</v>
      </c>
      <c r="H1103" s="217">
        <f t="shared" si="18"/>
        <v>0</v>
      </c>
      <c r="I1103" s="20" t="s">
        <v>5251</v>
      </c>
    </row>
    <row r="1104" spans="1:11" x14ac:dyDescent="0.25">
      <c r="A1104" s="192">
        <v>41985</v>
      </c>
      <c r="B1104" s="254">
        <v>5972</v>
      </c>
      <c r="C1104" s="322" t="s">
        <v>6789</v>
      </c>
      <c r="D1104" s="308" t="s">
        <v>2385</v>
      </c>
      <c r="E1104" s="309">
        <v>21910.799999999999</v>
      </c>
      <c r="F1104" s="256">
        <v>41985</v>
      </c>
      <c r="G1104" s="229">
        <v>21910.799999999999</v>
      </c>
      <c r="H1104" s="217">
        <f t="shared" si="18"/>
        <v>0</v>
      </c>
      <c r="I1104" s="20" t="s">
        <v>4992</v>
      </c>
    </row>
    <row r="1105" spans="1:11" x14ac:dyDescent="0.25">
      <c r="A1105" s="192">
        <v>41985</v>
      </c>
      <c r="B1105" s="254">
        <v>5973</v>
      </c>
      <c r="C1105" s="322" t="s">
        <v>6789</v>
      </c>
      <c r="D1105" s="308" t="s">
        <v>124</v>
      </c>
      <c r="E1105" s="309">
        <v>17217.2</v>
      </c>
      <c r="F1105" s="256">
        <v>41986</v>
      </c>
      <c r="G1105" s="229">
        <v>17217.2</v>
      </c>
      <c r="H1105" s="217">
        <f t="shared" si="18"/>
        <v>0</v>
      </c>
      <c r="I1105" s="20" t="s">
        <v>5251</v>
      </c>
    </row>
    <row r="1106" spans="1:11" x14ac:dyDescent="0.25">
      <c r="A1106" s="192">
        <v>41985</v>
      </c>
      <c r="B1106" s="254">
        <v>5974</v>
      </c>
      <c r="C1106" s="322" t="s">
        <v>6789</v>
      </c>
      <c r="D1106" s="308" t="s">
        <v>2540</v>
      </c>
      <c r="E1106" s="309">
        <v>2900.8</v>
      </c>
      <c r="F1106" s="256">
        <v>41986</v>
      </c>
      <c r="G1106" s="229">
        <v>2900.8</v>
      </c>
      <c r="H1106" s="217">
        <f t="shared" si="18"/>
        <v>0</v>
      </c>
      <c r="I1106" s="20" t="s">
        <v>5251</v>
      </c>
      <c r="J1106" s="21"/>
      <c r="K1106" s="21"/>
    </row>
    <row r="1107" spans="1:11" x14ac:dyDescent="0.25">
      <c r="A1107" s="192">
        <v>41985</v>
      </c>
      <c r="B1107" s="254">
        <v>5975</v>
      </c>
      <c r="C1107" s="322" t="s">
        <v>6789</v>
      </c>
      <c r="D1107" s="308" t="s">
        <v>1607</v>
      </c>
      <c r="E1107" s="309">
        <v>5020.3</v>
      </c>
      <c r="F1107" s="256">
        <v>41985</v>
      </c>
      <c r="G1107" s="229">
        <v>5020.3</v>
      </c>
      <c r="H1107" s="217">
        <f t="shared" si="18"/>
        <v>0</v>
      </c>
      <c r="I1107" s="20" t="s">
        <v>4992</v>
      </c>
      <c r="J1107" s="21"/>
      <c r="K1107" s="21"/>
    </row>
    <row r="1108" spans="1:11" x14ac:dyDescent="0.25">
      <c r="A1108" s="192">
        <v>41985</v>
      </c>
      <c r="B1108" s="254">
        <v>5976</v>
      </c>
      <c r="C1108" s="322" t="s">
        <v>6789</v>
      </c>
      <c r="D1108" s="308" t="s">
        <v>5004</v>
      </c>
      <c r="E1108" s="309">
        <v>12228.2</v>
      </c>
      <c r="F1108" s="256">
        <v>41986</v>
      </c>
      <c r="G1108" s="229">
        <v>12228.2</v>
      </c>
      <c r="H1108" s="217">
        <f t="shared" si="18"/>
        <v>0</v>
      </c>
      <c r="I1108" s="20" t="s">
        <v>5000</v>
      </c>
      <c r="J1108" s="21"/>
      <c r="K1108" s="21"/>
    </row>
    <row r="1109" spans="1:11" x14ac:dyDescent="0.25">
      <c r="A1109" s="192">
        <v>41985</v>
      </c>
      <c r="B1109" s="254">
        <v>5977</v>
      </c>
      <c r="C1109" s="322" t="s">
        <v>6789</v>
      </c>
      <c r="D1109" s="308" t="s">
        <v>2540</v>
      </c>
      <c r="E1109" s="309">
        <v>5344.1</v>
      </c>
      <c r="F1109" s="256">
        <v>41986</v>
      </c>
      <c r="G1109" s="229">
        <v>5344.1</v>
      </c>
      <c r="H1109" s="217">
        <f t="shared" si="18"/>
        <v>0</v>
      </c>
      <c r="I1109" s="20" t="s">
        <v>5251</v>
      </c>
      <c r="J1109" s="21"/>
      <c r="K1109" s="21"/>
    </row>
    <row r="1110" spans="1:11" x14ac:dyDescent="0.25">
      <c r="A1110" s="192">
        <v>41985</v>
      </c>
      <c r="B1110" s="254">
        <v>5978</v>
      </c>
      <c r="C1110" s="322" t="s">
        <v>6789</v>
      </c>
      <c r="D1110" s="308" t="s">
        <v>2385</v>
      </c>
      <c r="E1110" s="309">
        <v>2653.8</v>
      </c>
      <c r="F1110" s="256">
        <v>41985</v>
      </c>
      <c r="G1110" s="229">
        <v>2653.8</v>
      </c>
      <c r="H1110" s="217">
        <f t="shared" si="18"/>
        <v>0</v>
      </c>
      <c r="I1110" s="20" t="s">
        <v>4992</v>
      </c>
      <c r="J1110" s="21"/>
      <c r="K1110" s="21"/>
    </row>
    <row r="1111" spans="1:11" x14ac:dyDescent="0.25">
      <c r="A1111" s="192">
        <v>41985</v>
      </c>
      <c r="B1111" s="254">
        <v>5979</v>
      </c>
      <c r="C1111" s="322" t="s">
        <v>6789</v>
      </c>
      <c r="D1111" s="308" t="s">
        <v>4652</v>
      </c>
      <c r="E1111" s="309">
        <v>3438</v>
      </c>
      <c r="F1111" s="256">
        <v>41986</v>
      </c>
      <c r="G1111" s="229">
        <v>3438</v>
      </c>
      <c r="H1111" s="217">
        <f t="shared" si="18"/>
        <v>0</v>
      </c>
      <c r="I1111" s="20" t="s">
        <v>5251</v>
      </c>
      <c r="J1111" s="21"/>
      <c r="K1111" s="21"/>
    </row>
    <row r="1112" spans="1:11" x14ac:dyDescent="0.25">
      <c r="A1112" s="192">
        <v>41985</v>
      </c>
      <c r="B1112" s="254">
        <v>5980</v>
      </c>
      <c r="C1112" s="322" t="s">
        <v>6789</v>
      </c>
      <c r="D1112" s="308" t="s">
        <v>83</v>
      </c>
      <c r="E1112" s="309">
        <v>2686.2</v>
      </c>
      <c r="F1112" s="256">
        <v>41986</v>
      </c>
      <c r="G1112" s="229">
        <v>2686.2</v>
      </c>
      <c r="H1112" s="217">
        <f t="shared" si="18"/>
        <v>0</v>
      </c>
      <c r="I1112" s="20" t="s">
        <v>6794</v>
      </c>
      <c r="J1112" s="21"/>
      <c r="K1112" s="21"/>
    </row>
    <row r="1113" spans="1:11" x14ac:dyDescent="0.25">
      <c r="A1113" s="192">
        <v>41985</v>
      </c>
      <c r="B1113" s="254">
        <v>5981</v>
      </c>
      <c r="C1113" s="322" t="s">
        <v>6789</v>
      </c>
      <c r="D1113" s="308" t="s">
        <v>4653</v>
      </c>
      <c r="E1113" s="309">
        <v>1414.4</v>
      </c>
      <c r="F1113" s="256">
        <v>41986</v>
      </c>
      <c r="G1113" s="229">
        <v>1414.4</v>
      </c>
      <c r="H1113" s="217">
        <f t="shared" si="18"/>
        <v>0</v>
      </c>
      <c r="I1113" s="20" t="s">
        <v>5251</v>
      </c>
      <c r="J1113" s="21"/>
      <c r="K1113" s="21"/>
    </row>
    <row r="1114" spans="1:11" x14ac:dyDescent="0.25">
      <c r="A1114" s="192">
        <v>41985</v>
      </c>
      <c r="B1114" s="254">
        <v>5982</v>
      </c>
      <c r="C1114" s="322" t="s">
        <v>6789</v>
      </c>
      <c r="D1114" s="308" t="s">
        <v>287</v>
      </c>
      <c r="E1114" s="309">
        <v>2510</v>
      </c>
      <c r="F1114" s="256">
        <v>41986</v>
      </c>
      <c r="G1114" s="229">
        <v>2510</v>
      </c>
      <c r="H1114" s="217">
        <f t="shared" si="18"/>
        <v>0</v>
      </c>
      <c r="I1114" s="20" t="s">
        <v>5251</v>
      </c>
      <c r="J1114" s="21"/>
      <c r="K1114" s="21"/>
    </row>
    <row r="1115" spans="1:11" x14ac:dyDescent="0.25">
      <c r="A1115" s="192">
        <v>41985</v>
      </c>
      <c r="B1115" s="254">
        <v>5983</v>
      </c>
      <c r="C1115" s="322" t="s">
        <v>6789</v>
      </c>
      <c r="D1115" s="308" t="s">
        <v>4322</v>
      </c>
      <c r="E1115" s="309">
        <v>8307.6</v>
      </c>
      <c r="F1115" s="256">
        <v>41986</v>
      </c>
      <c r="G1115" s="229">
        <v>8307.6</v>
      </c>
      <c r="H1115" s="217">
        <f t="shared" si="18"/>
        <v>0</v>
      </c>
      <c r="I1115" s="20" t="s">
        <v>5251</v>
      </c>
      <c r="J1115" s="21"/>
      <c r="K1115" s="21"/>
    </row>
    <row r="1116" spans="1:11" x14ac:dyDescent="0.25">
      <c r="A1116" s="192">
        <v>41985</v>
      </c>
      <c r="B1116" s="254">
        <v>5984</v>
      </c>
      <c r="C1116" s="322" t="s">
        <v>6789</v>
      </c>
      <c r="D1116" s="308" t="s">
        <v>149</v>
      </c>
      <c r="E1116" s="309">
        <v>6914.8</v>
      </c>
      <c r="F1116" s="256">
        <v>41987</v>
      </c>
      <c r="G1116" s="229">
        <v>6914.8</v>
      </c>
      <c r="H1116" s="217">
        <f t="shared" si="18"/>
        <v>0</v>
      </c>
      <c r="I1116" s="20" t="s">
        <v>6049</v>
      </c>
      <c r="J1116" s="21"/>
      <c r="K1116" s="21"/>
    </row>
    <row r="1117" spans="1:11" x14ac:dyDescent="0.25">
      <c r="A1117" s="192">
        <v>41985</v>
      </c>
      <c r="B1117" s="254">
        <v>5985</v>
      </c>
      <c r="C1117" s="322" t="s">
        <v>6789</v>
      </c>
      <c r="D1117" s="308" t="s">
        <v>4585</v>
      </c>
      <c r="E1117" s="309">
        <v>3123.8</v>
      </c>
      <c r="F1117" s="256">
        <v>41986</v>
      </c>
      <c r="G1117" s="229">
        <v>3123.8</v>
      </c>
      <c r="H1117" s="217">
        <f t="shared" si="18"/>
        <v>0</v>
      </c>
      <c r="I1117" s="20" t="s">
        <v>6794</v>
      </c>
      <c r="J1117" s="21"/>
      <c r="K1117" s="21"/>
    </row>
    <row r="1118" spans="1:11" x14ac:dyDescent="0.25">
      <c r="A1118" s="192">
        <v>41985</v>
      </c>
      <c r="B1118" s="254">
        <v>5986</v>
      </c>
      <c r="C1118" s="322" t="s">
        <v>6789</v>
      </c>
      <c r="D1118" s="308" t="s">
        <v>2714</v>
      </c>
      <c r="E1118" s="309">
        <v>14586</v>
      </c>
      <c r="F1118" s="256">
        <v>41986</v>
      </c>
      <c r="G1118" s="229">
        <v>14586</v>
      </c>
      <c r="H1118" s="217">
        <f t="shared" si="18"/>
        <v>0</v>
      </c>
      <c r="I1118" s="20" t="s">
        <v>6794</v>
      </c>
      <c r="J1118" s="21"/>
      <c r="K1118" s="21"/>
    </row>
    <row r="1119" spans="1:11" x14ac:dyDescent="0.25">
      <c r="A1119" s="192">
        <v>41985</v>
      </c>
      <c r="B1119" s="254">
        <v>5987</v>
      </c>
      <c r="C1119" s="322" t="s">
        <v>6789</v>
      </c>
      <c r="D1119" s="308" t="s">
        <v>4918</v>
      </c>
      <c r="E1119" s="309">
        <v>6367.2</v>
      </c>
      <c r="F1119" s="256">
        <v>41985</v>
      </c>
      <c r="G1119" s="229">
        <v>6367.2</v>
      </c>
      <c r="H1119" s="217">
        <f t="shared" si="18"/>
        <v>0</v>
      </c>
      <c r="I1119" s="20" t="s">
        <v>6794</v>
      </c>
      <c r="J1119" s="21"/>
      <c r="K1119" s="21"/>
    </row>
    <row r="1120" spans="1:11" x14ac:dyDescent="0.25">
      <c r="A1120" s="192">
        <v>41985</v>
      </c>
      <c r="B1120" s="254">
        <v>5988</v>
      </c>
      <c r="C1120" s="322" t="s">
        <v>6789</v>
      </c>
      <c r="D1120" s="308" t="s">
        <v>47</v>
      </c>
      <c r="E1120" s="309">
        <v>2910</v>
      </c>
      <c r="F1120" s="256">
        <v>41986</v>
      </c>
      <c r="G1120" s="229">
        <v>2910</v>
      </c>
      <c r="H1120" s="217">
        <f t="shared" si="18"/>
        <v>0</v>
      </c>
      <c r="I1120" s="20" t="s">
        <v>5251</v>
      </c>
      <c r="J1120" s="21"/>
      <c r="K1120" s="21"/>
    </row>
    <row r="1121" spans="1:11" x14ac:dyDescent="0.25">
      <c r="A1121" s="192">
        <v>41985</v>
      </c>
      <c r="B1121" s="254">
        <v>5989</v>
      </c>
      <c r="C1121" s="322" t="s">
        <v>6789</v>
      </c>
      <c r="D1121" s="308" t="s">
        <v>29</v>
      </c>
      <c r="E1121" s="309">
        <v>15447.2</v>
      </c>
      <c r="F1121" s="256">
        <v>41986</v>
      </c>
      <c r="G1121" s="229">
        <v>15447.2</v>
      </c>
      <c r="H1121" s="217">
        <f t="shared" si="18"/>
        <v>0</v>
      </c>
      <c r="I1121" s="20" t="s">
        <v>5251</v>
      </c>
      <c r="J1121" s="21"/>
      <c r="K1121" s="21"/>
    </row>
    <row r="1122" spans="1:11" x14ac:dyDescent="0.25">
      <c r="A1122" s="192">
        <v>41985</v>
      </c>
      <c r="B1122" s="254">
        <v>5990</v>
      </c>
      <c r="C1122" s="322" t="s">
        <v>6789</v>
      </c>
      <c r="D1122" s="308" t="s">
        <v>2540</v>
      </c>
      <c r="E1122" s="309">
        <v>3368.95</v>
      </c>
      <c r="F1122" s="256">
        <v>41986</v>
      </c>
      <c r="G1122" s="229">
        <v>3368.95</v>
      </c>
      <c r="H1122" s="217">
        <f t="shared" si="18"/>
        <v>0</v>
      </c>
      <c r="I1122" s="20" t="s">
        <v>5251</v>
      </c>
      <c r="J1122" s="21"/>
      <c r="K1122" s="21"/>
    </row>
    <row r="1123" spans="1:11" x14ac:dyDescent="0.25">
      <c r="A1123" s="192">
        <v>41985</v>
      </c>
      <c r="B1123" s="254">
        <v>5991</v>
      </c>
      <c r="C1123" s="322" t="s">
        <v>6789</v>
      </c>
      <c r="D1123" s="308" t="s">
        <v>855</v>
      </c>
      <c r="E1123" s="309">
        <v>7166.4</v>
      </c>
      <c r="F1123" s="256">
        <v>41987</v>
      </c>
      <c r="G1123" s="229">
        <v>7166.4</v>
      </c>
      <c r="H1123" s="217">
        <f t="shared" si="18"/>
        <v>0</v>
      </c>
      <c r="I1123" s="20" t="s">
        <v>6049</v>
      </c>
      <c r="J1123" s="21"/>
      <c r="K1123" s="21"/>
    </row>
    <row r="1124" spans="1:11" x14ac:dyDescent="0.25">
      <c r="A1124" s="192">
        <v>41985</v>
      </c>
      <c r="B1124" s="254">
        <v>5992</v>
      </c>
      <c r="C1124" s="322" t="s">
        <v>6789</v>
      </c>
      <c r="D1124" s="308" t="s">
        <v>4667</v>
      </c>
      <c r="E1124" s="309">
        <v>3813</v>
      </c>
      <c r="F1124" s="256">
        <v>41987</v>
      </c>
      <c r="G1124" s="229">
        <v>3813</v>
      </c>
      <c r="H1124" s="217">
        <f t="shared" si="18"/>
        <v>0</v>
      </c>
      <c r="I1124" s="20" t="s">
        <v>6049</v>
      </c>
      <c r="J1124" s="21"/>
      <c r="K1124" s="21"/>
    </row>
    <row r="1125" spans="1:11" x14ac:dyDescent="0.25">
      <c r="A1125" s="192">
        <v>41985</v>
      </c>
      <c r="B1125" s="254">
        <v>5993</v>
      </c>
      <c r="C1125" s="322" t="s">
        <v>6789</v>
      </c>
      <c r="D1125" s="308" t="s">
        <v>2382</v>
      </c>
      <c r="E1125" s="309">
        <v>8831.7999999999993</v>
      </c>
      <c r="F1125" s="256">
        <v>41986</v>
      </c>
      <c r="G1125" s="229">
        <v>8831.7999999999993</v>
      </c>
      <c r="H1125" s="217">
        <f t="shared" si="18"/>
        <v>0</v>
      </c>
      <c r="I1125" s="20" t="s">
        <v>6794</v>
      </c>
      <c r="J1125" s="21"/>
      <c r="K1125" s="21"/>
    </row>
    <row r="1126" spans="1:11" x14ac:dyDescent="0.25">
      <c r="A1126" s="192">
        <v>41985</v>
      </c>
      <c r="B1126" s="254">
        <v>5994</v>
      </c>
      <c r="C1126" s="322" t="s">
        <v>6789</v>
      </c>
      <c r="D1126" s="308" t="s">
        <v>4843</v>
      </c>
      <c r="E1126" s="309">
        <v>392</v>
      </c>
      <c r="F1126" s="256">
        <v>41987</v>
      </c>
      <c r="G1126" s="229">
        <v>392</v>
      </c>
      <c r="H1126" s="217">
        <f t="shared" si="18"/>
        <v>0</v>
      </c>
      <c r="I1126" s="20" t="s">
        <v>6049</v>
      </c>
      <c r="J1126" s="21"/>
      <c r="K1126" s="21"/>
    </row>
    <row r="1127" spans="1:11" x14ac:dyDescent="0.25">
      <c r="A1127" s="192">
        <v>41985</v>
      </c>
      <c r="B1127" s="254">
        <v>5995</v>
      </c>
      <c r="C1127" s="322" t="s">
        <v>6789</v>
      </c>
      <c r="D1127" s="308" t="s">
        <v>4738</v>
      </c>
      <c r="E1127" s="309">
        <v>1588.4</v>
      </c>
      <c r="F1127" s="256">
        <v>41985</v>
      </c>
      <c r="G1127" s="229">
        <v>1588.4</v>
      </c>
      <c r="H1127" s="217">
        <f t="shared" si="18"/>
        <v>0</v>
      </c>
      <c r="I1127" s="20" t="s">
        <v>4992</v>
      </c>
      <c r="J1127" s="21"/>
      <c r="K1127" s="21"/>
    </row>
    <row r="1128" spans="1:11" x14ac:dyDescent="0.25">
      <c r="A1128" s="192">
        <v>41985</v>
      </c>
      <c r="B1128" s="254">
        <v>5996</v>
      </c>
      <c r="C1128" s="322" t="s">
        <v>6789</v>
      </c>
      <c r="D1128" s="308" t="s">
        <v>339</v>
      </c>
      <c r="E1128" s="309">
        <v>1052.5999999999999</v>
      </c>
      <c r="F1128" s="256">
        <v>41985</v>
      </c>
      <c r="G1128" s="229">
        <v>1052.5999999999999</v>
      </c>
      <c r="H1128" s="217">
        <f t="shared" si="18"/>
        <v>0</v>
      </c>
      <c r="I1128" s="20" t="s">
        <v>4992</v>
      </c>
      <c r="J1128" s="21"/>
      <c r="K1128" s="21"/>
    </row>
    <row r="1129" spans="1:11" x14ac:dyDescent="0.25">
      <c r="A1129" s="192">
        <v>41985</v>
      </c>
      <c r="B1129" s="254">
        <v>5997</v>
      </c>
      <c r="C1129" s="322" t="s">
        <v>6789</v>
      </c>
      <c r="D1129" s="308" t="s">
        <v>4841</v>
      </c>
      <c r="E1129" s="309">
        <v>12145.8</v>
      </c>
      <c r="F1129" s="256">
        <v>41985</v>
      </c>
      <c r="G1129" s="229">
        <v>12145.8</v>
      </c>
      <c r="H1129" s="217">
        <f t="shared" si="18"/>
        <v>0</v>
      </c>
      <c r="I1129" s="20" t="s">
        <v>4992</v>
      </c>
      <c r="J1129" s="21"/>
      <c r="K1129" s="21"/>
    </row>
    <row r="1130" spans="1:11" x14ac:dyDescent="0.25">
      <c r="A1130" s="192">
        <v>41985</v>
      </c>
      <c r="B1130" s="254">
        <v>5998</v>
      </c>
      <c r="C1130" s="322" t="s">
        <v>6789</v>
      </c>
      <c r="D1130" s="308" t="s">
        <v>180</v>
      </c>
      <c r="E1130" s="309">
        <v>3375</v>
      </c>
      <c r="F1130" s="256">
        <v>41985</v>
      </c>
      <c r="G1130" s="229">
        <v>3375</v>
      </c>
      <c r="H1130" s="217">
        <f t="shared" si="18"/>
        <v>0</v>
      </c>
      <c r="I1130" s="20" t="s">
        <v>4992</v>
      </c>
      <c r="J1130" s="21"/>
      <c r="K1130" s="21"/>
    </row>
    <row r="1131" spans="1:11" x14ac:dyDescent="0.25">
      <c r="A1131" s="192">
        <v>41985</v>
      </c>
      <c r="B1131" s="254">
        <v>5999</v>
      </c>
      <c r="C1131" s="322" t="s">
        <v>6789</v>
      </c>
      <c r="D1131" s="308" t="s">
        <v>136</v>
      </c>
      <c r="E1131" s="309">
        <v>2908.8</v>
      </c>
      <c r="F1131" s="256">
        <v>41985</v>
      </c>
      <c r="G1131" s="229">
        <v>2908.8</v>
      </c>
      <c r="H1131" s="217">
        <f t="shared" si="18"/>
        <v>0</v>
      </c>
      <c r="I1131" s="20" t="s">
        <v>4992</v>
      </c>
      <c r="J1131" s="21"/>
      <c r="K1131" s="21"/>
    </row>
    <row r="1132" spans="1:11" x14ac:dyDescent="0.25">
      <c r="A1132" s="192">
        <v>41985</v>
      </c>
      <c r="B1132" s="254">
        <v>6000</v>
      </c>
      <c r="C1132" s="322" t="s">
        <v>6789</v>
      </c>
      <c r="D1132" s="308" t="s">
        <v>6619</v>
      </c>
      <c r="E1132" s="309">
        <v>27349.4</v>
      </c>
      <c r="F1132" s="256">
        <v>41993</v>
      </c>
      <c r="G1132" s="229">
        <v>27349.4</v>
      </c>
      <c r="H1132" s="217">
        <f t="shared" si="18"/>
        <v>0</v>
      </c>
      <c r="I1132" s="20" t="s">
        <v>6049</v>
      </c>
      <c r="J1132" s="21"/>
      <c r="K1132" s="21"/>
    </row>
    <row r="1133" spans="1:11" x14ac:dyDescent="0.25">
      <c r="A1133" s="192">
        <v>41985</v>
      </c>
      <c r="B1133" s="254">
        <v>6001</v>
      </c>
      <c r="C1133" s="322" t="s">
        <v>6789</v>
      </c>
      <c r="D1133" s="308" t="s">
        <v>6734</v>
      </c>
      <c r="E1133" s="309">
        <v>11132.3</v>
      </c>
      <c r="F1133" s="256">
        <v>41993</v>
      </c>
      <c r="G1133" s="229">
        <v>11132.3</v>
      </c>
      <c r="H1133" s="217">
        <f t="shared" si="18"/>
        <v>0</v>
      </c>
      <c r="I1133" s="190" t="s">
        <v>6049</v>
      </c>
      <c r="J1133" s="21"/>
      <c r="K1133" s="21"/>
    </row>
    <row r="1134" spans="1:11" x14ac:dyDescent="0.25">
      <c r="A1134" s="192">
        <v>41985</v>
      </c>
      <c r="B1134" s="254">
        <v>6002</v>
      </c>
      <c r="C1134" s="322" t="s">
        <v>6789</v>
      </c>
      <c r="D1134" s="308" t="s">
        <v>240</v>
      </c>
      <c r="E1134" s="309">
        <v>57446</v>
      </c>
      <c r="F1134" s="256">
        <v>41993</v>
      </c>
      <c r="G1134" s="229">
        <v>57446</v>
      </c>
      <c r="H1134" s="217">
        <f t="shared" si="18"/>
        <v>0</v>
      </c>
      <c r="I1134" s="190" t="s">
        <v>6049</v>
      </c>
      <c r="J1134" s="21"/>
      <c r="K1134" s="21"/>
    </row>
    <row r="1135" spans="1:11" x14ac:dyDescent="0.25">
      <c r="A1135" s="192">
        <v>41985</v>
      </c>
      <c r="B1135" s="254">
        <v>6003</v>
      </c>
      <c r="C1135" s="322" t="s">
        <v>6789</v>
      </c>
      <c r="D1135" s="308" t="s">
        <v>242</v>
      </c>
      <c r="E1135" s="309">
        <v>47983.6</v>
      </c>
      <c r="F1135" s="412" t="s">
        <v>6868</v>
      </c>
      <c r="G1135" s="229">
        <v>47983.6</v>
      </c>
      <c r="H1135" s="217">
        <f t="shared" si="18"/>
        <v>0</v>
      </c>
      <c r="I1135" s="190" t="s">
        <v>6049</v>
      </c>
      <c r="J1135" s="21"/>
      <c r="K1135" s="21"/>
    </row>
    <row r="1136" spans="1:11" x14ac:dyDescent="0.25">
      <c r="A1136" s="192">
        <v>41985</v>
      </c>
      <c r="B1136" s="254">
        <v>6004</v>
      </c>
      <c r="C1136" s="322" t="s">
        <v>6789</v>
      </c>
      <c r="D1136" s="308" t="s">
        <v>133</v>
      </c>
      <c r="E1136" s="309">
        <v>17828.8</v>
      </c>
      <c r="F1136" s="256">
        <v>41985</v>
      </c>
      <c r="G1136" s="229">
        <v>17828.8</v>
      </c>
      <c r="H1136" s="217">
        <f t="shared" si="18"/>
        <v>0</v>
      </c>
      <c r="I1136" s="190" t="s">
        <v>4992</v>
      </c>
      <c r="J1136" s="21"/>
      <c r="K1136" s="21"/>
    </row>
    <row r="1137" spans="1:11" x14ac:dyDescent="0.25">
      <c r="A1137" s="192">
        <v>41985</v>
      </c>
      <c r="B1137" s="254">
        <v>6005</v>
      </c>
      <c r="C1137" s="322" t="s">
        <v>6789</v>
      </c>
      <c r="D1137" s="308" t="s">
        <v>6869</v>
      </c>
      <c r="E1137" s="309">
        <v>739.2</v>
      </c>
      <c r="F1137" s="256">
        <v>41985</v>
      </c>
      <c r="G1137" s="229">
        <v>739.2</v>
      </c>
      <c r="H1137" s="217">
        <f t="shared" si="18"/>
        <v>0</v>
      </c>
      <c r="I1137" s="190" t="s">
        <v>4992</v>
      </c>
      <c r="J1137" s="21"/>
      <c r="K1137" s="21"/>
    </row>
    <row r="1138" spans="1:11" x14ac:dyDescent="0.25">
      <c r="A1138" s="192">
        <v>41985</v>
      </c>
      <c r="B1138" s="254">
        <v>6006</v>
      </c>
      <c r="C1138" s="322" t="s">
        <v>6789</v>
      </c>
      <c r="D1138" s="308" t="s">
        <v>51</v>
      </c>
      <c r="E1138" s="309">
        <v>970</v>
      </c>
      <c r="F1138" s="256">
        <v>41985</v>
      </c>
      <c r="G1138" s="229">
        <v>970</v>
      </c>
      <c r="H1138" s="217">
        <f t="shared" si="18"/>
        <v>0</v>
      </c>
      <c r="I1138" s="190" t="s">
        <v>4992</v>
      </c>
      <c r="K1138" s="33"/>
    </row>
    <row r="1139" spans="1:11" x14ac:dyDescent="0.25">
      <c r="A1139" s="192">
        <v>41985</v>
      </c>
      <c r="B1139" s="254">
        <v>6007</v>
      </c>
      <c r="C1139" s="322" t="s">
        <v>6789</v>
      </c>
      <c r="D1139" s="308" t="s">
        <v>6869</v>
      </c>
      <c r="E1139" s="309">
        <v>144</v>
      </c>
      <c r="F1139" s="256">
        <v>41985</v>
      </c>
      <c r="G1139" s="229">
        <v>144</v>
      </c>
      <c r="H1139" s="217">
        <f t="shared" si="18"/>
        <v>0</v>
      </c>
      <c r="I1139" s="190" t="s">
        <v>4992</v>
      </c>
    </row>
    <row r="1140" spans="1:11" x14ac:dyDescent="0.25">
      <c r="A1140" s="192">
        <v>41985</v>
      </c>
      <c r="B1140" s="254">
        <v>6008</v>
      </c>
      <c r="C1140" s="322" t="s">
        <v>6789</v>
      </c>
      <c r="D1140" s="308" t="s">
        <v>6870</v>
      </c>
      <c r="E1140" s="309">
        <v>1442.9</v>
      </c>
      <c r="F1140" s="256">
        <v>41985</v>
      </c>
      <c r="G1140" s="229">
        <v>1442.9</v>
      </c>
      <c r="H1140" s="217">
        <f t="shared" si="18"/>
        <v>0</v>
      </c>
      <c r="I1140" s="190" t="s">
        <v>4992</v>
      </c>
    </row>
    <row r="1141" spans="1:11" x14ac:dyDescent="0.25">
      <c r="A1141" s="192">
        <v>41985</v>
      </c>
      <c r="B1141" s="254">
        <v>6009</v>
      </c>
      <c r="C1141" s="322" t="s">
        <v>6789</v>
      </c>
      <c r="D1141" s="308" t="s">
        <v>4948</v>
      </c>
      <c r="E1141" s="309">
        <v>253</v>
      </c>
      <c r="F1141" s="256">
        <v>41985</v>
      </c>
      <c r="G1141" s="229">
        <v>253</v>
      </c>
      <c r="H1141" s="217">
        <f t="shared" si="18"/>
        <v>0</v>
      </c>
      <c r="I1141" s="190" t="s">
        <v>4992</v>
      </c>
    </row>
    <row r="1142" spans="1:11" x14ac:dyDescent="0.25">
      <c r="A1142" s="192">
        <v>41985</v>
      </c>
      <c r="B1142" s="254">
        <v>6010</v>
      </c>
      <c r="C1142" s="322" t="s">
        <v>6789</v>
      </c>
      <c r="D1142" s="308" t="s">
        <v>133</v>
      </c>
      <c r="E1142" s="309">
        <v>2848.5</v>
      </c>
      <c r="F1142" s="256">
        <v>41985</v>
      </c>
      <c r="G1142" s="229">
        <v>2848.5</v>
      </c>
      <c r="H1142" s="217">
        <f t="shared" si="18"/>
        <v>0</v>
      </c>
      <c r="I1142" s="190" t="s">
        <v>4992</v>
      </c>
    </row>
    <row r="1143" spans="1:11" x14ac:dyDescent="0.25">
      <c r="A1143" s="192">
        <v>41985</v>
      </c>
      <c r="B1143" s="254">
        <v>6011</v>
      </c>
      <c r="C1143" s="322" t="s">
        <v>6789</v>
      </c>
      <c r="D1143" s="308" t="s">
        <v>142</v>
      </c>
      <c r="E1143" s="309">
        <v>2571.1999999999998</v>
      </c>
      <c r="F1143" s="256">
        <v>41985</v>
      </c>
      <c r="G1143" s="229">
        <v>2571.1999999999998</v>
      </c>
      <c r="H1143" s="217">
        <f t="shared" si="18"/>
        <v>0</v>
      </c>
      <c r="I1143" s="190" t="s">
        <v>4992</v>
      </c>
    </row>
    <row r="1144" spans="1:11" x14ac:dyDescent="0.25">
      <c r="A1144" s="192">
        <v>41985</v>
      </c>
      <c r="B1144" s="254">
        <v>6012</v>
      </c>
      <c r="C1144" s="322" t="s">
        <v>6789</v>
      </c>
      <c r="D1144" s="308" t="s">
        <v>6273</v>
      </c>
      <c r="E1144" s="309">
        <v>2414.4</v>
      </c>
      <c r="F1144" s="256">
        <v>41985</v>
      </c>
      <c r="G1144" s="229">
        <v>2414.4</v>
      </c>
      <c r="H1144" s="217">
        <f t="shared" si="18"/>
        <v>0</v>
      </c>
      <c r="I1144" s="190" t="s">
        <v>4992</v>
      </c>
    </row>
    <row r="1145" spans="1:11" x14ac:dyDescent="0.25">
      <c r="A1145" s="192">
        <v>41985</v>
      </c>
      <c r="B1145" s="254">
        <v>6013</v>
      </c>
      <c r="C1145" s="322" t="s">
        <v>6789</v>
      </c>
      <c r="D1145" s="308" t="s">
        <v>4918</v>
      </c>
      <c r="E1145" s="309">
        <v>5537.4</v>
      </c>
      <c r="F1145" s="256">
        <v>41985</v>
      </c>
      <c r="G1145" s="229">
        <v>5537.4</v>
      </c>
      <c r="H1145" s="217">
        <f t="shared" si="18"/>
        <v>0</v>
      </c>
      <c r="I1145" s="190" t="s">
        <v>4992</v>
      </c>
    </row>
    <row r="1146" spans="1:11" x14ac:dyDescent="0.25">
      <c r="A1146" s="192">
        <v>41985</v>
      </c>
      <c r="B1146" s="254">
        <v>6014</v>
      </c>
      <c r="C1146" s="322" t="s">
        <v>6789</v>
      </c>
      <c r="D1146" s="308" t="s">
        <v>701</v>
      </c>
      <c r="E1146" s="309">
        <v>2007.2</v>
      </c>
      <c r="F1146" s="256">
        <v>41986</v>
      </c>
      <c r="G1146" s="229">
        <v>2007.2</v>
      </c>
      <c r="H1146" s="217">
        <f t="shared" si="18"/>
        <v>0</v>
      </c>
      <c r="I1146" s="190" t="s">
        <v>4742</v>
      </c>
    </row>
    <row r="1147" spans="1:11" x14ac:dyDescent="0.25">
      <c r="A1147" s="192">
        <v>41985</v>
      </c>
      <c r="B1147" s="254">
        <v>6015</v>
      </c>
      <c r="C1147" s="322" t="s">
        <v>6789</v>
      </c>
      <c r="D1147" s="308" t="s">
        <v>1040</v>
      </c>
      <c r="E1147" s="309">
        <v>2158</v>
      </c>
      <c r="F1147" s="256">
        <v>41986</v>
      </c>
      <c r="G1147" s="229">
        <v>2158</v>
      </c>
      <c r="H1147" s="217">
        <f t="shared" si="18"/>
        <v>0</v>
      </c>
      <c r="I1147" s="190" t="s">
        <v>4742</v>
      </c>
    </row>
    <row r="1148" spans="1:11" x14ac:dyDescent="0.25">
      <c r="A1148" s="192">
        <v>41985</v>
      </c>
      <c r="B1148" s="254">
        <v>6016</v>
      </c>
      <c r="C1148" s="322" t="s">
        <v>6789</v>
      </c>
      <c r="D1148" s="308" t="s">
        <v>106</v>
      </c>
      <c r="E1148" s="309">
        <v>162535</v>
      </c>
      <c r="F1148" s="256">
        <v>41991</v>
      </c>
      <c r="G1148" s="229">
        <v>162535</v>
      </c>
      <c r="H1148" s="217">
        <f t="shared" si="18"/>
        <v>0</v>
      </c>
      <c r="I1148" s="190" t="s">
        <v>4992</v>
      </c>
    </row>
    <row r="1149" spans="1:11" x14ac:dyDescent="0.25">
      <c r="A1149" s="192">
        <v>41985</v>
      </c>
      <c r="B1149" s="254">
        <v>6017</v>
      </c>
      <c r="C1149" s="322" t="s">
        <v>6789</v>
      </c>
      <c r="D1149" s="308" t="s">
        <v>106</v>
      </c>
      <c r="E1149" s="309">
        <v>27864.2</v>
      </c>
      <c r="F1149" s="256">
        <v>41989</v>
      </c>
      <c r="G1149" s="229">
        <v>27864.2</v>
      </c>
      <c r="H1149" s="217">
        <f t="shared" si="18"/>
        <v>0</v>
      </c>
      <c r="I1149" s="190" t="s">
        <v>4992</v>
      </c>
    </row>
    <row r="1150" spans="1:11" x14ac:dyDescent="0.25">
      <c r="A1150" s="192">
        <v>41985</v>
      </c>
      <c r="B1150" s="254">
        <v>6018</v>
      </c>
      <c r="C1150" s="322" t="s">
        <v>6789</v>
      </c>
      <c r="D1150" s="308" t="s">
        <v>4918</v>
      </c>
      <c r="E1150" s="309">
        <v>8834</v>
      </c>
      <c r="F1150" s="256">
        <v>41985</v>
      </c>
      <c r="G1150" s="229">
        <v>8834</v>
      </c>
      <c r="H1150" s="217">
        <f t="shared" si="18"/>
        <v>0</v>
      </c>
      <c r="I1150" s="190" t="s">
        <v>4992</v>
      </c>
    </row>
    <row r="1151" spans="1:11" x14ac:dyDescent="0.25">
      <c r="A1151" s="192">
        <v>41985</v>
      </c>
      <c r="B1151" s="254">
        <v>6019</v>
      </c>
      <c r="C1151" s="322" t="s">
        <v>6789</v>
      </c>
      <c r="D1151" s="308" t="s">
        <v>115</v>
      </c>
      <c r="E1151" s="309">
        <v>528.1</v>
      </c>
      <c r="F1151" s="256">
        <v>41985</v>
      </c>
      <c r="G1151" s="229">
        <v>528.1</v>
      </c>
      <c r="H1151" s="217">
        <f t="shared" si="18"/>
        <v>0</v>
      </c>
      <c r="I1151" s="190" t="s">
        <v>4992</v>
      </c>
    </row>
    <row r="1152" spans="1:11" x14ac:dyDescent="0.25">
      <c r="A1152" s="192">
        <v>41985</v>
      </c>
      <c r="B1152" s="254">
        <v>6020</v>
      </c>
      <c r="C1152" s="322" t="s">
        <v>6789</v>
      </c>
      <c r="D1152" s="308" t="s">
        <v>54</v>
      </c>
      <c r="E1152" s="309">
        <v>800</v>
      </c>
      <c r="F1152" s="256">
        <v>41985</v>
      </c>
      <c r="G1152" s="229">
        <v>800</v>
      </c>
      <c r="H1152" s="217">
        <f t="shared" si="18"/>
        <v>0</v>
      </c>
      <c r="I1152" s="190" t="s">
        <v>4992</v>
      </c>
    </row>
    <row r="1153" spans="1:11" x14ac:dyDescent="0.25">
      <c r="A1153" s="192">
        <v>41985</v>
      </c>
      <c r="B1153" s="254">
        <v>6021</v>
      </c>
      <c r="C1153" s="322" t="s">
        <v>6789</v>
      </c>
      <c r="D1153" s="308" t="s">
        <v>4612</v>
      </c>
      <c r="E1153" s="309">
        <v>4436.3999999999996</v>
      </c>
      <c r="F1153" s="256">
        <v>41986</v>
      </c>
      <c r="G1153" s="229">
        <v>4436.3999999999996</v>
      </c>
      <c r="H1153" s="217">
        <f t="shared" si="18"/>
        <v>0</v>
      </c>
      <c r="I1153" s="190" t="s">
        <v>6794</v>
      </c>
    </row>
    <row r="1154" spans="1:11" x14ac:dyDescent="0.25">
      <c r="A1154" s="192">
        <v>41985</v>
      </c>
      <c r="B1154" s="254">
        <v>6022</v>
      </c>
      <c r="C1154" s="322" t="s">
        <v>6789</v>
      </c>
      <c r="D1154" s="308" t="s">
        <v>743</v>
      </c>
      <c r="E1154" s="309">
        <v>735</v>
      </c>
      <c r="F1154" s="256">
        <v>41986</v>
      </c>
      <c r="G1154" s="229">
        <v>735</v>
      </c>
      <c r="H1154" s="217">
        <f t="shared" si="18"/>
        <v>0</v>
      </c>
      <c r="I1154" s="190" t="s">
        <v>6794</v>
      </c>
    </row>
    <row r="1155" spans="1:11" x14ac:dyDescent="0.25">
      <c r="A1155" s="192">
        <v>41985</v>
      </c>
      <c r="B1155" s="254">
        <v>6023</v>
      </c>
      <c r="C1155" s="322" t="s">
        <v>6789</v>
      </c>
      <c r="D1155" s="308" t="s">
        <v>4617</v>
      </c>
      <c r="E1155" s="309">
        <v>4993.2</v>
      </c>
      <c r="F1155" s="256">
        <v>41986</v>
      </c>
      <c r="G1155" s="229">
        <v>4993.2</v>
      </c>
      <c r="H1155" s="230">
        <f t="shared" si="18"/>
        <v>0</v>
      </c>
      <c r="I1155" s="190" t="s">
        <v>6794</v>
      </c>
    </row>
    <row r="1156" spans="1:11" x14ac:dyDescent="0.25">
      <c r="A1156" s="192">
        <v>41985</v>
      </c>
      <c r="B1156" s="254">
        <v>6024</v>
      </c>
      <c r="C1156" s="322" t="s">
        <v>6789</v>
      </c>
      <c r="D1156" s="308" t="s">
        <v>80</v>
      </c>
      <c r="E1156" s="309">
        <v>4190</v>
      </c>
      <c r="F1156" s="256">
        <v>41986</v>
      </c>
      <c r="G1156" s="229">
        <v>4190</v>
      </c>
      <c r="H1156" s="217">
        <f t="shared" si="18"/>
        <v>0</v>
      </c>
      <c r="I1156" s="190" t="s">
        <v>6794</v>
      </c>
    </row>
    <row r="1157" spans="1:11" x14ac:dyDescent="0.25">
      <c r="A1157" s="192">
        <v>41985</v>
      </c>
      <c r="B1157" s="254">
        <v>6025</v>
      </c>
      <c r="C1157" s="322" t="s">
        <v>6789</v>
      </c>
      <c r="D1157" s="308" t="s">
        <v>494</v>
      </c>
      <c r="E1157" s="309">
        <v>4087</v>
      </c>
      <c r="F1157" s="256">
        <v>41986</v>
      </c>
      <c r="G1157" s="229">
        <v>4087</v>
      </c>
      <c r="H1157" s="217">
        <f t="shared" si="18"/>
        <v>0</v>
      </c>
      <c r="I1157" s="190" t="s">
        <v>4997</v>
      </c>
    </row>
    <row r="1158" spans="1:11" x14ac:dyDescent="0.25">
      <c r="A1158" s="192">
        <v>41985</v>
      </c>
      <c r="B1158" s="254">
        <v>6026</v>
      </c>
      <c r="C1158" s="322" t="s">
        <v>6789</v>
      </c>
      <c r="D1158" s="308" t="s">
        <v>6609</v>
      </c>
      <c r="E1158" s="309">
        <v>5586.5</v>
      </c>
      <c r="F1158" s="256">
        <v>41986</v>
      </c>
      <c r="G1158" s="229">
        <v>5586.5</v>
      </c>
      <c r="H1158" s="217">
        <f t="shared" si="18"/>
        <v>0</v>
      </c>
      <c r="I1158" s="190" t="s">
        <v>6794</v>
      </c>
    </row>
    <row r="1159" spans="1:11" x14ac:dyDescent="0.25">
      <c r="A1159" s="192">
        <v>41985</v>
      </c>
      <c r="B1159" s="254">
        <v>6027</v>
      </c>
      <c r="C1159" s="322" t="s">
        <v>6789</v>
      </c>
      <c r="D1159" s="295" t="s">
        <v>53</v>
      </c>
      <c r="E1159" s="296">
        <v>0</v>
      </c>
      <c r="F1159" s="256"/>
      <c r="G1159" s="229"/>
      <c r="H1159" s="217">
        <f t="shared" si="18"/>
        <v>0</v>
      </c>
      <c r="I1159" s="190" t="s">
        <v>3076</v>
      </c>
      <c r="K1159" s="33"/>
    </row>
    <row r="1160" spans="1:11" x14ac:dyDescent="0.25">
      <c r="A1160" s="192">
        <v>41985</v>
      </c>
      <c r="B1160" s="254">
        <v>6028</v>
      </c>
      <c r="C1160" s="322" t="s">
        <v>6789</v>
      </c>
      <c r="D1160" s="308" t="s">
        <v>6871</v>
      </c>
      <c r="E1160" s="309">
        <v>31746.05</v>
      </c>
      <c r="F1160" s="256">
        <v>41986</v>
      </c>
      <c r="G1160" s="229">
        <v>31746.05</v>
      </c>
      <c r="H1160" s="217">
        <f t="shared" ref="H1160:H1223" si="19">E1160-G1160</f>
        <v>0</v>
      </c>
      <c r="I1160" s="190" t="s">
        <v>4997</v>
      </c>
    </row>
    <row r="1161" spans="1:11" x14ac:dyDescent="0.25">
      <c r="A1161" s="192">
        <v>41985</v>
      </c>
      <c r="B1161" s="254">
        <v>6029</v>
      </c>
      <c r="C1161" s="322" t="s">
        <v>6789</v>
      </c>
      <c r="D1161" s="308" t="s">
        <v>180</v>
      </c>
      <c r="E1161" s="309">
        <v>8514</v>
      </c>
      <c r="F1161" s="256">
        <v>41985</v>
      </c>
      <c r="G1161" s="229">
        <v>8514</v>
      </c>
      <c r="H1161" s="217">
        <f t="shared" si="19"/>
        <v>0</v>
      </c>
      <c r="I1161" s="190" t="s">
        <v>4992</v>
      </c>
    </row>
    <row r="1162" spans="1:11" x14ac:dyDescent="0.25">
      <c r="A1162" s="192">
        <v>41985</v>
      </c>
      <c r="B1162" s="254">
        <v>6030</v>
      </c>
      <c r="C1162" s="322" t="s">
        <v>6789</v>
      </c>
      <c r="D1162" s="308" t="s">
        <v>6872</v>
      </c>
      <c r="E1162" s="309">
        <v>2047.5</v>
      </c>
      <c r="F1162" s="256">
        <v>41991</v>
      </c>
      <c r="G1162" s="229">
        <v>2047.5</v>
      </c>
      <c r="H1162" s="217">
        <f t="shared" si="19"/>
        <v>0</v>
      </c>
      <c r="I1162" s="190" t="s">
        <v>4992</v>
      </c>
    </row>
    <row r="1163" spans="1:11" x14ac:dyDescent="0.25">
      <c r="A1163" s="192">
        <v>41985</v>
      </c>
      <c r="B1163" s="254">
        <v>6031</v>
      </c>
      <c r="C1163" s="322" t="s">
        <v>6789</v>
      </c>
      <c r="D1163" s="308" t="s">
        <v>106</v>
      </c>
      <c r="E1163" s="309">
        <v>329796.5</v>
      </c>
      <c r="F1163" s="256">
        <v>41989</v>
      </c>
      <c r="G1163" s="229">
        <v>329796.5</v>
      </c>
      <c r="H1163" s="217">
        <f t="shared" si="19"/>
        <v>0</v>
      </c>
      <c r="I1163" s="190" t="s">
        <v>4992</v>
      </c>
    </row>
    <row r="1164" spans="1:11" x14ac:dyDescent="0.25">
      <c r="A1164" s="192">
        <v>41985</v>
      </c>
      <c r="B1164" s="254">
        <v>6032</v>
      </c>
      <c r="C1164" s="322" t="s">
        <v>6789</v>
      </c>
      <c r="D1164" s="308" t="s">
        <v>1915</v>
      </c>
      <c r="E1164" s="309">
        <v>1071.8</v>
      </c>
      <c r="F1164" s="256">
        <v>41985</v>
      </c>
      <c r="G1164" s="229">
        <v>1071.8</v>
      </c>
      <c r="H1164" s="217">
        <f t="shared" si="19"/>
        <v>0</v>
      </c>
      <c r="I1164" s="190" t="s">
        <v>4992</v>
      </c>
    </row>
    <row r="1165" spans="1:11" x14ac:dyDescent="0.25">
      <c r="A1165" s="192">
        <v>41985</v>
      </c>
      <c r="B1165" s="254">
        <v>6033</v>
      </c>
      <c r="C1165" s="322" t="s">
        <v>6789</v>
      </c>
      <c r="D1165" s="308" t="s">
        <v>4183</v>
      </c>
      <c r="E1165" s="309">
        <v>7554.4</v>
      </c>
      <c r="F1165" s="256">
        <v>41985</v>
      </c>
      <c r="G1165" s="229">
        <v>7554.4</v>
      </c>
      <c r="H1165" s="217">
        <f t="shared" si="19"/>
        <v>0</v>
      </c>
      <c r="I1165" s="190" t="s">
        <v>4992</v>
      </c>
    </row>
    <row r="1166" spans="1:11" x14ac:dyDescent="0.25">
      <c r="A1166" s="192">
        <v>41985</v>
      </c>
      <c r="B1166" s="254">
        <v>6034</v>
      </c>
      <c r="C1166" s="322" t="s">
        <v>6789</v>
      </c>
      <c r="D1166" s="308" t="s">
        <v>2504</v>
      </c>
      <c r="E1166" s="309">
        <v>96568.5</v>
      </c>
      <c r="F1166" s="256">
        <v>41991</v>
      </c>
      <c r="G1166" s="229">
        <v>96568.5</v>
      </c>
      <c r="H1166" s="217">
        <f t="shared" si="19"/>
        <v>0</v>
      </c>
      <c r="I1166" s="190" t="s">
        <v>5000</v>
      </c>
    </row>
    <row r="1167" spans="1:11" x14ac:dyDescent="0.25">
      <c r="A1167" s="192">
        <v>41985</v>
      </c>
      <c r="B1167" s="254">
        <v>6035</v>
      </c>
      <c r="C1167" s="322" t="s">
        <v>6789</v>
      </c>
      <c r="D1167" s="308" t="s">
        <v>6643</v>
      </c>
      <c r="E1167" s="309">
        <v>350</v>
      </c>
      <c r="F1167" s="256">
        <v>41985</v>
      </c>
      <c r="G1167" s="229">
        <v>350</v>
      </c>
      <c r="H1167" s="217">
        <f t="shared" si="19"/>
        <v>0</v>
      </c>
      <c r="I1167" s="190" t="s">
        <v>4992</v>
      </c>
    </row>
    <row r="1168" spans="1:11" x14ac:dyDescent="0.25">
      <c r="A1168" s="192">
        <v>41985</v>
      </c>
      <c r="B1168" s="254">
        <v>6036</v>
      </c>
      <c r="C1168" s="322" t="s">
        <v>6789</v>
      </c>
      <c r="D1168" s="308" t="s">
        <v>4918</v>
      </c>
      <c r="E1168" s="309">
        <v>4300</v>
      </c>
      <c r="F1168" s="256">
        <v>41988</v>
      </c>
      <c r="G1168" s="229">
        <v>4300</v>
      </c>
      <c r="H1168" s="217">
        <f t="shared" si="19"/>
        <v>0</v>
      </c>
      <c r="I1168" s="190" t="s">
        <v>4992</v>
      </c>
    </row>
    <row r="1169" spans="1:11" x14ac:dyDescent="0.25">
      <c r="A1169" s="192">
        <v>41986</v>
      </c>
      <c r="B1169" s="254">
        <v>6037</v>
      </c>
      <c r="C1169" s="322" t="s">
        <v>6789</v>
      </c>
      <c r="D1169" s="308" t="s">
        <v>4649</v>
      </c>
      <c r="E1169" s="309">
        <v>4183.2</v>
      </c>
      <c r="F1169" s="256">
        <v>41986</v>
      </c>
      <c r="G1169" s="229">
        <v>4183.2</v>
      </c>
      <c r="H1169" s="217">
        <f t="shared" si="19"/>
        <v>0</v>
      </c>
      <c r="I1169" s="190" t="s">
        <v>4992</v>
      </c>
    </row>
    <row r="1170" spans="1:11" x14ac:dyDescent="0.25">
      <c r="A1170" s="192">
        <v>41986</v>
      </c>
      <c r="B1170" s="254">
        <v>6038</v>
      </c>
      <c r="C1170" s="322" t="s">
        <v>6789</v>
      </c>
      <c r="D1170" s="308" t="s">
        <v>2481</v>
      </c>
      <c r="E1170" s="309">
        <v>80210.600000000006</v>
      </c>
      <c r="F1170" s="421" t="s">
        <v>6873</v>
      </c>
      <c r="G1170" s="229">
        <f>30278.4+49932.2</f>
        <v>80210.600000000006</v>
      </c>
      <c r="H1170" s="217">
        <f t="shared" si="19"/>
        <v>0</v>
      </c>
      <c r="I1170" s="190" t="s">
        <v>6814</v>
      </c>
    </row>
    <row r="1171" spans="1:11" x14ac:dyDescent="0.25">
      <c r="A1171" s="192">
        <v>41986</v>
      </c>
      <c r="B1171" s="254">
        <v>6039</v>
      </c>
      <c r="C1171" s="322" t="s">
        <v>6789</v>
      </c>
      <c r="D1171" s="308" t="s">
        <v>4319</v>
      </c>
      <c r="E1171" s="309">
        <v>165.6</v>
      </c>
      <c r="F1171" s="256">
        <v>41986</v>
      </c>
      <c r="G1171" s="229">
        <v>165.6</v>
      </c>
      <c r="H1171" s="217">
        <f t="shared" si="19"/>
        <v>0</v>
      </c>
      <c r="I1171" s="190" t="s">
        <v>4992</v>
      </c>
      <c r="K1171" s="33"/>
    </row>
    <row r="1172" spans="1:11" x14ac:dyDescent="0.25">
      <c r="A1172" s="192">
        <v>41986</v>
      </c>
      <c r="B1172" s="254">
        <v>6040</v>
      </c>
      <c r="C1172" s="322" t="s">
        <v>6789</v>
      </c>
      <c r="D1172" s="308" t="s">
        <v>6641</v>
      </c>
      <c r="E1172" s="309">
        <v>3408.8</v>
      </c>
      <c r="F1172" s="256">
        <v>41986</v>
      </c>
      <c r="G1172" s="229">
        <v>3408.8</v>
      </c>
      <c r="H1172" s="217">
        <f t="shared" si="19"/>
        <v>0</v>
      </c>
      <c r="I1172" s="190" t="s">
        <v>4992</v>
      </c>
    </row>
    <row r="1173" spans="1:11" x14ac:dyDescent="0.25">
      <c r="A1173" s="192">
        <v>41986</v>
      </c>
      <c r="B1173" s="254">
        <v>6041</v>
      </c>
      <c r="C1173" s="322" t="s">
        <v>6789</v>
      </c>
      <c r="D1173" s="308" t="s">
        <v>28</v>
      </c>
      <c r="E1173" s="309">
        <v>15473.2</v>
      </c>
      <c r="F1173" s="256">
        <v>41986</v>
      </c>
      <c r="G1173" s="229">
        <v>15473.2</v>
      </c>
      <c r="H1173" s="217">
        <f t="shared" si="19"/>
        <v>0</v>
      </c>
      <c r="I1173" s="190" t="s">
        <v>4992</v>
      </c>
    </row>
    <row r="1174" spans="1:11" x14ac:dyDescent="0.25">
      <c r="A1174" s="192">
        <v>41986</v>
      </c>
      <c r="B1174" s="254">
        <v>6042</v>
      </c>
      <c r="C1174" s="322" t="s">
        <v>6789</v>
      </c>
      <c r="D1174" s="308" t="s">
        <v>70</v>
      </c>
      <c r="E1174" s="309">
        <v>20629</v>
      </c>
      <c r="F1174" s="256">
        <v>41986</v>
      </c>
      <c r="G1174" s="229">
        <v>20629</v>
      </c>
      <c r="H1174" s="217">
        <f t="shared" si="19"/>
        <v>0</v>
      </c>
      <c r="I1174" s="190" t="s">
        <v>4992</v>
      </c>
    </row>
    <row r="1175" spans="1:11" x14ac:dyDescent="0.25">
      <c r="A1175" s="192">
        <v>41986</v>
      </c>
      <c r="B1175" s="254">
        <v>6043</v>
      </c>
      <c r="C1175" s="322" t="s">
        <v>6789</v>
      </c>
      <c r="D1175" s="308" t="s">
        <v>4928</v>
      </c>
      <c r="E1175" s="309">
        <v>4177.8999999999996</v>
      </c>
      <c r="F1175" s="256">
        <v>41986</v>
      </c>
      <c r="G1175" s="229">
        <v>4177.8999999999996</v>
      </c>
      <c r="H1175" s="217">
        <f t="shared" si="19"/>
        <v>0</v>
      </c>
      <c r="I1175" s="190" t="s">
        <v>5010</v>
      </c>
    </row>
    <row r="1176" spans="1:11" x14ac:dyDescent="0.25">
      <c r="A1176" s="192">
        <v>41986</v>
      </c>
      <c r="B1176" s="254">
        <v>6044</v>
      </c>
      <c r="C1176" s="322" t="s">
        <v>6789</v>
      </c>
      <c r="D1176" s="308" t="s">
        <v>4918</v>
      </c>
      <c r="E1176" s="309">
        <v>133076.79999999999</v>
      </c>
      <c r="F1176" s="256">
        <v>41986</v>
      </c>
      <c r="G1176" s="229">
        <v>133076.79999999999</v>
      </c>
      <c r="H1176" s="217">
        <f t="shared" si="19"/>
        <v>0</v>
      </c>
      <c r="I1176" s="190" t="s">
        <v>6794</v>
      </c>
    </row>
    <row r="1177" spans="1:11" x14ac:dyDescent="0.25">
      <c r="A1177" s="192">
        <v>41986</v>
      </c>
      <c r="B1177" s="254">
        <v>6045</v>
      </c>
      <c r="C1177" s="322" t="s">
        <v>6789</v>
      </c>
      <c r="D1177" s="308" t="s">
        <v>4915</v>
      </c>
      <c r="E1177" s="309">
        <v>37882.400000000001</v>
      </c>
      <c r="F1177" s="256">
        <v>41986</v>
      </c>
      <c r="G1177" s="229">
        <v>37882.400000000001</v>
      </c>
      <c r="H1177" s="217">
        <f t="shared" si="19"/>
        <v>0</v>
      </c>
      <c r="I1177" s="190" t="s">
        <v>4971</v>
      </c>
    </row>
    <row r="1178" spans="1:11" x14ac:dyDescent="0.25">
      <c r="A1178" s="192">
        <v>41986</v>
      </c>
      <c r="B1178" s="254">
        <v>6046</v>
      </c>
      <c r="C1178" s="322" t="s">
        <v>6789</v>
      </c>
      <c r="D1178" s="308" t="s">
        <v>4928</v>
      </c>
      <c r="E1178" s="309">
        <v>189</v>
      </c>
      <c r="F1178" s="256">
        <v>41986</v>
      </c>
      <c r="G1178" s="229">
        <v>189</v>
      </c>
      <c r="H1178" s="217">
        <f t="shared" si="19"/>
        <v>0</v>
      </c>
      <c r="I1178" s="190" t="s">
        <v>5010</v>
      </c>
    </row>
    <row r="1179" spans="1:11" x14ac:dyDescent="0.25">
      <c r="A1179" s="192">
        <v>41986</v>
      </c>
      <c r="B1179" s="254">
        <v>6047</v>
      </c>
      <c r="C1179" s="322" t="s">
        <v>6789</v>
      </c>
      <c r="D1179" s="308" t="s">
        <v>4826</v>
      </c>
      <c r="E1179" s="309">
        <v>3687.2</v>
      </c>
      <c r="F1179" s="256">
        <v>41986</v>
      </c>
      <c r="G1179" s="229">
        <v>3687.2</v>
      </c>
      <c r="H1179" s="217">
        <f t="shared" si="19"/>
        <v>0</v>
      </c>
      <c r="I1179" s="190" t="s">
        <v>4992</v>
      </c>
    </row>
    <row r="1180" spans="1:11" x14ac:dyDescent="0.25">
      <c r="A1180" s="192">
        <v>41986</v>
      </c>
      <c r="B1180" s="254">
        <v>6048</v>
      </c>
      <c r="C1180" s="322" t="s">
        <v>6789</v>
      </c>
      <c r="D1180" s="308" t="s">
        <v>6120</v>
      </c>
      <c r="E1180" s="309">
        <v>6450</v>
      </c>
      <c r="F1180" s="256">
        <v>41992</v>
      </c>
      <c r="G1180" s="229">
        <v>6450</v>
      </c>
      <c r="H1180" s="217">
        <f t="shared" si="19"/>
        <v>0</v>
      </c>
      <c r="I1180" s="190" t="s">
        <v>5010</v>
      </c>
    </row>
    <row r="1181" spans="1:11" x14ac:dyDescent="0.25">
      <c r="A1181" s="192">
        <v>41986</v>
      </c>
      <c r="B1181" s="254">
        <v>6049</v>
      </c>
      <c r="C1181" s="322" t="s">
        <v>6789</v>
      </c>
      <c r="D1181" s="308" t="s">
        <v>6120</v>
      </c>
      <c r="E1181" s="309">
        <v>2580</v>
      </c>
      <c r="F1181" s="256">
        <v>41992</v>
      </c>
      <c r="G1181" s="229">
        <v>2580</v>
      </c>
      <c r="H1181" s="217">
        <f t="shared" si="19"/>
        <v>0</v>
      </c>
      <c r="I1181" s="190" t="s">
        <v>5251</v>
      </c>
    </row>
    <row r="1182" spans="1:11" x14ac:dyDescent="0.25">
      <c r="A1182" s="192">
        <v>41986</v>
      </c>
      <c r="B1182" s="254">
        <v>6050</v>
      </c>
      <c r="C1182" s="322" t="s">
        <v>6789</v>
      </c>
      <c r="D1182" s="308" t="s">
        <v>6616</v>
      </c>
      <c r="E1182" s="309">
        <v>2150</v>
      </c>
      <c r="F1182" s="256">
        <v>41992</v>
      </c>
      <c r="G1182" s="229">
        <v>2150</v>
      </c>
      <c r="H1182" s="217">
        <f t="shared" si="19"/>
        <v>0</v>
      </c>
      <c r="I1182" s="190" t="s">
        <v>5251</v>
      </c>
    </row>
    <row r="1183" spans="1:11" x14ac:dyDescent="0.25">
      <c r="A1183" s="192">
        <v>41986</v>
      </c>
      <c r="B1183" s="254">
        <v>6051</v>
      </c>
      <c r="C1183" s="322" t="s">
        <v>6789</v>
      </c>
      <c r="D1183" s="308" t="s">
        <v>6824</v>
      </c>
      <c r="E1183" s="309">
        <v>1290</v>
      </c>
      <c r="F1183" s="256">
        <v>41987</v>
      </c>
      <c r="G1183" s="229">
        <v>1290</v>
      </c>
      <c r="H1183" s="217">
        <f t="shared" si="19"/>
        <v>0</v>
      </c>
      <c r="I1183" s="190" t="s">
        <v>5251</v>
      </c>
    </row>
    <row r="1184" spans="1:11" x14ac:dyDescent="0.25">
      <c r="A1184" s="192">
        <v>41986</v>
      </c>
      <c r="B1184" s="254">
        <v>6052</v>
      </c>
      <c r="C1184" s="322" t="s">
        <v>6789</v>
      </c>
      <c r="D1184" s="308" t="s">
        <v>4234</v>
      </c>
      <c r="E1184" s="309">
        <v>2002.2</v>
      </c>
      <c r="F1184" s="256">
        <v>41986</v>
      </c>
      <c r="G1184" s="229">
        <v>2002.2</v>
      </c>
      <c r="H1184" s="217">
        <f t="shared" si="19"/>
        <v>0</v>
      </c>
      <c r="I1184" s="190" t="s">
        <v>4992</v>
      </c>
    </row>
    <row r="1185" spans="1:11" x14ac:dyDescent="0.25">
      <c r="A1185" s="192">
        <v>41986</v>
      </c>
      <c r="B1185" s="254">
        <v>6053</v>
      </c>
      <c r="C1185" s="322" t="s">
        <v>6789</v>
      </c>
      <c r="D1185" s="308" t="s">
        <v>57</v>
      </c>
      <c r="E1185" s="309">
        <v>1980</v>
      </c>
      <c r="F1185" s="256">
        <v>41987</v>
      </c>
      <c r="G1185" s="229">
        <v>1980</v>
      </c>
      <c r="H1185" s="217">
        <f t="shared" si="19"/>
        <v>0</v>
      </c>
      <c r="I1185" s="190" t="s">
        <v>5251</v>
      </c>
    </row>
    <row r="1186" spans="1:11" x14ac:dyDescent="0.25">
      <c r="A1186" s="192">
        <v>41986</v>
      </c>
      <c r="B1186" s="254">
        <v>6054</v>
      </c>
      <c r="C1186" s="322" t="s">
        <v>6789</v>
      </c>
      <c r="D1186" s="308" t="s">
        <v>23</v>
      </c>
      <c r="E1186" s="309">
        <v>10585.6</v>
      </c>
      <c r="F1186" s="256">
        <v>41986</v>
      </c>
      <c r="G1186" s="229">
        <v>10585.6</v>
      </c>
      <c r="H1186" s="217">
        <f t="shared" si="19"/>
        <v>0</v>
      </c>
      <c r="I1186" s="190" t="s">
        <v>4992</v>
      </c>
      <c r="J1186" s="21"/>
      <c r="K1186" s="21"/>
    </row>
    <row r="1187" spans="1:11" x14ac:dyDescent="0.25">
      <c r="A1187" s="192">
        <v>41986</v>
      </c>
      <c r="B1187" s="254">
        <v>6055</v>
      </c>
      <c r="C1187" s="322" t="s">
        <v>6789</v>
      </c>
      <c r="D1187" s="308" t="s">
        <v>2183</v>
      </c>
      <c r="E1187" s="309">
        <v>3150</v>
      </c>
      <c r="F1187" s="256">
        <v>41987</v>
      </c>
      <c r="G1187" s="229">
        <v>3150</v>
      </c>
      <c r="H1187" s="217">
        <f t="shared" si="19"/>
        <v>0</v>
      </c>
      <c r="I1187" s="190" t="s">
        <v>5251</v>
      </c>
      <c r="J1187" s="21"/>
      <c r="K1187" s="21"/>
    </row>
    <row r="1188" spans="1:11" x14ac:dyDescent="0.25">
      <c r="A1188" s="192">
        <v>41986</v>
      </c>
      <c r="B1188" s="254">
        <v>6056</v>
      </c>
      <c r="C1188" s="322" t="s">
        <v>6789</v>
      </c>
      <c r="D1188" s="308" t="s">
        <v>3366</v>
      </c>
      <c r="E1188" s="309">
        <v>3624</v>
      </c>
      <c r="F1188" s="256">
        <v>41986</v>
      </c>
      <c r="G1188" s="229">
        <v>3624</v>
      </c>
      <c r="H1188" s="217">
        <f t="shared" si="19"/>
        <v>0</v>
      </c>
      <c r="I1188" s="190" t="s">
        <v>5010</v>
      </c>
      <c r="J1188" s="21"/>
      <c r="K1188" s="21"/>
    </row>
    <row r="1189" spans="1:11" x14ac:dyDescent="0.25">
      <c r="A1189" s="192">
        <v>41986</v>
      </c>
      <c r="B1189" s="254">
        <v>6057</v>
      </c>
      <c r="C1189" s="322" t="s">
        <v>6789</v>
      </c>
      <c r="D1189" s="308" t="s">
        <v>501</v>
      </c>
      <c r="E1189" s="309">
        <v>5278.5</v>
      </c>
      <c r="F1189" s="256">
        <v>41986</v>
      </c>
      <c r="G1189" s="229">
        <v>5278.5</v>
      </c>
      <c r="H1189" s="217">
        <f t="shared" si="19"/>
        <v>0</v>
      </c>
      <c r="I1189" s="190" t="s">
        <v>4992</v>
      </c>
      <c r="J1189" s="21"/>
      <c r="K1189" s="21"/>
    </row>
    <row r="1190" spans="1:11" x14ac:dyDescent="0.25">
      <c r="A1190" s="192">
        <v>41986</v>
      </c>
      <c r="B1190" s="254">
        <v>6058</v>
      </c>
      <c r="C1190" s="322" t="s">
        <v>6789</v>
      </c>
      <c r="D1190" s="308" t="s">
        <v>949</v>
      </c>
      <c r="E1190" s="309">
        <v>4616.8</v>
      </c>
      <c r="F1190" s="256">
        <v>41986</v>
      </c>
      <c r="G1190" s="229">
        <v>4616.8</v>
      </c>
      <c r="H1190" s="217">
        <f t="shared" si="19"/>
        <v>0</v>
      </c>
      <c r="I1190" s="190" t="s">
        <v>4992</v>
      </c>
      <c r="J1190" s="21"/>
      <c r="K1190" s="21"/>
    </row>
    <row r="1191" spans="1:11" x14ac:dyDescent="0.25">
      <c r="A1191" s="192">
        <v>41986</v>
      </c>
      <c r="B1191" s="254">
        <v>6059</v>
      </c>
      <c r="C1191" s="322" t="s">
        <v>6789</v>
      </c>
      <c r="D1191" s="308" t="s">
        <v>35</v>
      </c>
      <c r="E1191" s="309">
        <v>5462.4</v>
      </c>
      <c r="F1191" s="256">
        <v>41987</v>
      </c>
      <c r="G1191" s="229">
        <v>5462.4</v>
      </c>
      <c r="H1191" s="217">
        <f t="shared" si="19"/>
        <v>0</v>
      </c>
      <c r="I1191" s="190" t="s">
        <v>5251</v>
      </c>
      <c r="J1191" s="21"/>
      <c r="K1191" s="21"/>
    </row>
    <row r="1192" spans="1:11" x14ac:dyDescent="0.25">
      <c r="A1192" s="192">
        <v>41986</v>
      </c>
      <c r="B1192" s="254">
        <v>6060</v>
      </c>
      <c r="C1192" s="322" t="s">
        <v>6789</v>
      </c>
      <c r="D1192" s="308" t="s">
        <v>4257</v>
      </c>
      <c r="E1192" s="309">
        <v>19623.599999999999</v>
      </c>
      <c r="F1192" s="579">
        <v>41986</v>
      </c>
      <c r="G1192" s="229">
        <v>19623.599999999999</v>
      </c>
      <c r="H1192" s="217">
        <f t="shared" si="19"/>
        <v>0</v>
      </c>
      <c r="I1192" s="190" t="s">
        <v>4992</v>
      </c>
      <c r="J1192" s="21"/>
      <c r="K1192" s="21"/>
    </row>
    <row r="1193" spans="1:11" x14ac:dyDescent="0.25">
      <c r="A1193" s="192">
        <v>41986</v>
      </c>
      <c r="B1193" s="254">
        <v>6061</v>
      </c>
      <c r="C1193" s="322" t="s">
        <v>6789</v>
      </c>
      <c r="D1193" s="308" t="s">
        <v>1202</v>
      </c>
      <c r="E1193" s="309">
        <v>430</v>
      </c>
      <c r="F1193" s="256">
        <v>41986</v>
      </c>
      <c r="G1193" s="229">
        <v>430</v>
      </c>
      <c r="H1193" s="217">
        <f t="shared" si="19"/>
        <v>0</v>
      </c>
      <c r="I1193" s="190" t="s">
        <v>4742</v>
      </c>
      <c r="J1193" s="21"/>
      <c r="K1193" s="21"/>
    </row>
    <row r="1194" spans="1:11" x14ac:dyDescent="0.25">
      <c r="A1194" s="192">
        <v>41986</v>
      </c>
      <c r="B1194" s="254">
        <v>6062</v>
      </c>
      <c r="C1194" s="322" t="s">
        <v>6789</v>
      </c>
      <c r="D1194" s="308" t="s">
        <v>4702</v>
      </c>
      <c r="E1194" s="309">
        <v>732.4</v>
      </c>
      <c r="F1194" s="256">
        <v>41986</v>
      </c>
      <c r="G1194" s="229">
        <v>732.4</v>
      </c>
      <c r="H1194" s="217">
        <f t="shared" si="19"/>
        <v>0</v>
      </c>
      <c r="I1194" s="190" t="s">
        <v>4992</v>
      </c>
      <c r="J1194" s="21"/>
      <c r="K1194" s="21"/>
    </row>
    <row r="1195" spans="1:11" x14ac:dyDescent="0.25">
      <c r="A1195" s="192">
        <v>41986</v>
      </c>
      <c r="B1195" s="254">
        <v>6063</v>
      </c>
      <c r="C1195" s="322" t="s">
        <v>6789</v>
      </c>
      <c r="D1195" s="308" t="s">
        <v>4613</v>
      </c>
      <c r="E1195" s="309">
        <v>162</v>
      </c>
      <c r="F1195" s="256">
        <v>41986</v>
      </c>
      <c r="G1195" s="229">
        <v>162</v>
      </c>
      <c r="H1195" s="217">
        <f t="shared" si="19"/>
        <v>0</v>
      </c>
      <c r="I1195" s="190" t="s">
        <v>4992</v>
      </c>
      <c r="J1195" s="21"/>
      <c r="K1195" s="21"/>
    </row>
    <row r="1196" spans="1:11" x14ac:dyDescent="0.25">
      <c r="A1196" s="192">
        <v>41986</v>
      </c>
      <c r="B1196" s="254">
        <v>6064</v>
      </c>
      <c r="C1196" s="322" t="s">
        <v>6789</v>
      </c>
      <c r="D1196" s="308" t="s">
        <v>123</v>
      </c>
      <c r="E1196" s="309">
        <v>4477.8999999999996</v>
      </c>
      <c r="F1196" s="256">
        <v>41987</v>
      </c>
      <c r="G1196" s="229">
        <v>4477.8999999999996</v>
      </c>
      <c r="H1196" s="217">
        <f t="shared" si="19"/>
        <v>0</v>
      </c>
      <c r="I1196" s="190" t="s">
        <v>4992</v>
      </c>
      <c r="J1196" s="21"/>
      <c r="K1196" s="21"/>
    </row>
    <row r="1197" spans="1:11" x14ac:dyDescent="0.25">
      <c r="A1197" s="192">
        <v>41986</v>
      </c>
      <c r="B1197" s="254">
        <v>6065</v>
      </c>
      <c r="C1197" s="322" t="s">
        <v>6789</v>
      </c>
      <c r="D1197" s="308" t="s">
        <v>2369</v>
      </c>
      <c r="E1197" s="309">
        <v>1244.4000000000001</v>
      </c>
      <c r="F1197" s="256">
        <v>41986</v>
      </c>
      <c r="G1197" s="229">
        <v>1244.4000000000001</v>
      </c>
      <c r="H1197" s="217">
        <f t="shared" si="19"/>
        <v>0</v>
      </c>
      <c r="I1197" s="190" t="s">
        <v>4992</v>
      </c>
      <c r="J1197" s="21"/>
      <c r="K1197" s="21"/>
    </row>
    <row r="1198" spans="1:11" x14ac:dyDescent="0.25">
      <c r="A1198" s="192">
        <v>41986</v>
      </c>
      <c r="B1198" s="254">
        <v>6066</v>
      </c>
      <c r="C1198" s="322" t="s">
        <v>6789</v>
      </c>
      <c r="D1198" s="308" t="s">
        <v>4589</v>
      </c>
      <c r="E1198" s="309">
        <v>1827.4</v>
      </c>
      <c r="F1198" s="256">
        <v>41986</v>
      </c>
      <c r="G1198" s="229">
        <v>1827.4</v>
      </c>
      <c r="H1198" s="217">
        <f t="shared" si="19"/>
        <v>0</v>
      </c>
      <c r="I1198" s="190" t="s">
        <v>4992</v>
      </c>
      <c r="J1198" s="21"/>
      <c r="K1198" s="21"/>
    </row>
    <row r="1199" spans="1:11" x14ac:dyDescent="0.25">
      <c r="A1199" s="192">
        <v>41986</v>
      </c>
      <c r="B1199" s="254">
        <v>6067</v>
      </c>
      <c r="C1199" s="322" t="s">
        <v>6789</v>
      </c>
      <c r="D1199" s="308" t="s">
        <v>6844</v>
      </c>
      <c r="E1199" s="309">
        <v>4116</v>
      </c>
      <c r="F1199" s="256">
        <v>41986</v>
      </c>
      <c r="G1199" s="229">
        <v>4116</v>
      </c>
      <c r="H1199" s="217">
        <f t="shared" si="19"/>
        <v>0</v>
      </c>
      <c r="I1199" s="190" t="s">
        <v>4992</v>
      </c>
      <c r="J1199" s="21"/>
      <c r="K1199" s="21"/>
    </row>
    <row r="1200" spans="1:11" x14ac:dyDescent="0.25">
      <c r="A1200" s="192">
        <v>41986</v>
      </c>
      <c r="B1200" s="254">
        <v>6068</v>
      </c>
      <c r="C1200" s="322" t="s">
        <v>6789</v>
      </c>
      <c r="D1200" s="308" t="s">
        <v>4586</v>
      </c>
      <c r="E1200" s="309">
        <v>3404.4</v>
      </c>
      <c r="F1200" s="256">
        <v>41986</v>
      </c>
      <c r="G1200" s="229">
        <v>3404.4</v>
      </c>
      <c r="H1200" s="217">
        <f t="shared" si="19"/>
        <v>0</v>
      </c>
      <c r="I1200" s="190" t="s">
        <v>4992</v>
      </c>
      <c r="J1200" s="21"/>
      <c r="K1200" s="21"/>
    </row>
    <row r="1201" spans="1:11" x14ac:dyDescent="0.25">
      <c r="A1201" s="192">
        <v>41986</v>
      </c>
      <c r="B1201" s="254">
        <v>6069</v>
      </c>
      <c r="C1201" s="322" t="s">
        <v>6789</v>
      </c>
      <c r="D1201" s="308" t="s">
        <v>790</v>
      </c>
      <c r="E1201" s="309">
        <v>7011</v>
      </c>
      <c r="F1201" s="256">
        <v>41986</v>
      </c>
      <c r="G1201" s="229">
        <v>7011</v>
      </c>
      <c r="H1201" s="217">
        <f t="shared" si="19"/>
        <v>0</v>
      </c>
      <c r="I1201" s="190" t="s">
        <v>4992</v>
      </c>
      <c r="J1201" s="21"/>
      <c r="K1201" s="21"/>
    </row>
    <row r="1202" spans="1:11" x14ac:dyDescent="0.25">
      <c r="A1202" s="192">
        <v>41986</v>
      </c>
      <c r="B1202" s="254">
        <v>6070</v>
      </c>
      <c r="C1202" s="322" t="s">
        <v>6789</v>
      </c>
      <c r="D1202" s="308" t="s">
        <v>106</v>
      </c>
      <c r="E1202" s="309">
        <v>38989</v>
      </c>
      <c r="F1202" s="256">
        <v>41989</v>
      </c>
      <c r="G1202" s="229">
        <v>38989</v>
      </c>
      <c r="H1202" s="217">
        <f t="shared" si="19"/>
        <v>0</v>
      </c>
      <c r="I1202" s="190" t="s">
        <v>4992</v>
      </c>
    </row>
    <row r="1203" spans="1:11" x14ac:dyDescent="0.25">
      <c r="A1203" s="192">
        <v>41986</v>
      </c>
      <c r="B1203" s="254">
        <v>6071</v>
      </c>
      <c r="C1203" s="322" t="s">
        <v>6789</v>
      </c>
      <c r="D1203" s="308" t="s">
        <v>1693</v>
      </c>
      <c r="E1203" s="309">
        <v>4743</v>
      </c>
      <c r="F1203" s="256">
        <v>41986</v>
      </c>
      <c r="G1203" s="229">
        <v>4743</v>
      </c>
      <c r="H1203" s="217">
        <f t="shared" si="19"/>
        <v>0</v>
      </c>
      <c r="I1203" s="190" t="s">
        <v>4992</v>
      </c>
    </row>
    <row r="1204" spans="1:11" x14ac:dyDescent="0.25">
      <c r="A1204" s="192">
        <v>41986</v>
      </c>
      <c r="B1204" s="254">
        <v>6072</v>
      </c>
      <c r="C1204" s="322" t="s">
        <v>6789</v>
      </c>
      <c r="D1204" s="308" t="s">
        <v>2540</v>
      </c>
      <c r="E1204" s="309">
        <v>6969</v>
      </c>
      <c r="F1204" s="256">
        <v>41987</v>
      </c>
      <c r="G1204" s="229">
        <v>6969</v>
      </c>
      <c r="H1204" s="217">
        <f t="shared" si="19"/>
        <v>0</v>
      </c>
      <c r="I1204" s="190" t="s">
        <v>5251</v>
      </c>
    </row>
    <row r="1205" spans="1:11" x14ac:dyDescent="0.25">
      <c r="A1205" s="192">
        <v>41986</v>
      </c>
      <c r="B1205" s="254">
        <v>6073</v>
      </c>
      <c r="C1205" s="322" t="s">
        <v>6789</v>
      </c>
      <c r="D1205" s="308" t="s">
        <v>316</v>
      </c>
      <c r="E1205" s="309">
        <v>640</v>
      </c>
      <c r="F1205" s="256">
        <v>41987</v>
      </c>
      <c r="G1205" s="229">
        <v>640</v>
      </c>
      <c r="H1205" s="217">
        <f t="shared" si="19"/>
        <v>0</v>
      </c>
      <c r="I1205" s="190" t="s">
        <v>5251</v>
      </c>
    </row>
    <row r="1206" spans="1:11" x14ac:dyDescent="0.25">
      <c r="A1206" s="192">
        <v>41986</v>
      </c>
      <c r="B1206" s="254">
        <v>6074</v>
      </c>
      <c r="C1206" s="322" t="s">
        <v>6789</v>
      </c>
      <c r="D1206" s="308" t="s">
        <v>4652</v>
      </c>
      <c r="E1206" s="309">
        <v>5166</v>
      </c>
      <c r="F1206" s="256">
        <v>41987</v>
      </c>
      <c r="G1206" s="229">
        <v>5166</v>
      </c>
      <c r="H1206" s="217">
        <f t="shared" si="19"/>
        <v>0</v>
      </c>
      <c r="I1206" s="190" t="s">
        <v>5251</v>
      </c>
    </row>
    <row r="1207" spans="1:11" x14ac:dyDescent="0.25">
      <c r="A1207" s="192">
        <v>41986</v>
      </c>
      <c r="B1207" s="254">
        <v>6075</v>
      </c>
      <c r="C1207" s="322" t="s">
        <v>6789</v>
      </c>
      <c r="D1207" s="308" t="s">
        <v>4974</v>
      </c>
      <c r="E1207" s="309">
        <v>3764.7</v>
      </c>
      <c r="F1207" s="256">
        <v>41987</v>
      </c>
      <c r="G1207" s="229">
        <v>3764.7</v>
      </c>
      <c r="H1207" s="217">
        <f t="shared" si="19"/>
        <v>0</v>
      </c>
      <c r="I1207" s="190" t="s">
        <v>5251</v>
      </c>
      <c r="K1207" s="33"/>
    </row>
    <row r="1208" spans="1:11" x14ac:dyDescent="0.25">
      <c r="A1208" s="192">
        <v>41986</v>
      </c>
      <c r="B1208" s="254">
        <v>6076</v>
      </c>
      <c r="C1208" s="322" t="s">
        <v>6789</v>
      </c>
      <c r="D1208" s="308" t="s">
        <v>47</v>
      </c>
      <c r="E1208" s="309">
        <v>2995</v>
      </c>
      <c r="F1208" s="256">
        <v>41987</v>
      </c>
      <c r="G1208" s="229">
        <v>2995</v>
      </c>
      <c r="H1208" s="217">
        <f t="shared" si="19"/>
        <v>0</v>
      </c>
      <c r="I1208" s="190" t="s">
        <v>5251</v>
      </c>
    </row>
    <row r="1209" spans="1:11" x14ac:dyDescent="0.25">
      <c r="A1209" s="192">
        <v>41986</v>
      </c>
      <c r="B1209" s="254">
        <v>6077</v>
      </c>
      <c r="C1209" s="322" t="s">
        <v>6789</v>
      </c>
      <c r="D1209" s="308" t="s">
        <v>29</v>
      </c>
      <c r="E1209" s="309">
        <v>8826.4</v>
      </c>
      <c r="F1209" s="256">
        <v>41987</v>
      </c>
      <c r="G1209" s="229">
        <v>8826.4</v>
      </c>
      <c r="H1209" s="217">
        <f t="shared" si="19"/>
        <v>0</v>
      </c>
      <c r="I1209" s="190" t="s">
        <v>5251</v>
      </c>
    </row>
    <row r="1210" spans="1:11" x14ac:dyDescent="0.25">
      <c r="A1210" s="192">
        <v>41986</v>
      </c>
      <c r="B1210" s="254">
        <v>6078</v>
      </c>
      <c r="C1210" s="322" t="s">
        <v>6789</v>
      </c>
      <c r="D1210" s="308" t="s">
        <v>136</v>
      </c>
      <c r="E1210" s="309">
        <v>3230.4</v>
      </c>
      <c r="F1210" s="256">
        <v>41986</v>
      </c>
      <c r="G1210" s="229">
        <v>3230.4</v>
      </c>
      <c r="H1210" s="217">
        <f t="shared" si="19"/>
        <v>0</v>
      </c>
      <c r="I1210" s="190" t="s">
        <v>4992</v>
      </c>
    </row>
    <row r="1211" spans="1:11" x14ac:dyDescent="0.25">
      <c r="A1211" s="192">
        <v>41986</v>
      </c>
      <c r="B1211" s="254">
        <v>6079</v>
      </c>
      <c r="C1211" s="322" t="s">
        <v>6789</v>
      </c>
      <c r="D1211" s="308" t="s">
        <v>54</v>
      </c>
      <c r="E1211" s="309">
        <v>10842.7</v>
      </c>
      <c r="F1211" s="256">
        <v>41990</v>
      </c>
      <c r="G1211" s="229">
        <v>10842.7</v>
      </c>
      <c r="H1211" s="217">
        <f t="shared" si="19"/>
        <v>0</v>
      </c>
      <c r="I1211" s="190" t="s">
        <v>5251</v>
      </c>
    </row>
    <row r="1212" spans="1:11" x14ac:dyDescent="0.25">
      <c r="A1212" s="192">
        <v>41986</v>
      </c>
      <c r="B1212" s="254">
        <v>6080</v>
      </c>
      <c r="C1212" s="322" t="s">
        <v>6789</v>
      </c>
      <c r="D1212" s="308" t="s">
        <v>6858</v>
      </c>
      <c r="E1212" s="309">
        <v>218.4</v>
      </c>
      <c r="F1212" s="256">
        <v>41986</v>
      </c>
      <c r="G1212" s="229">
        <v>218.4</v>
      </c>
      <c r="H1212" s="217">
        <f t="shared" si="19"/>
        <v>0</v>
      </c>
      <c r="I1212" s="190" t="s">
        <v>4992</v>
      </c>
    </row>
    <row r="1213" spans="1:11" x14ac:dyDescent="0.25">
      <c r="A1213" s="192">
        <v>41986</v>
      </c>
      <c r="B1213" s="254">
        <v>6081</v>
      </c>
      <c r="C1213" s="322" t="s">
        <v>6789</v>
      </c>
      <c r="D1213" s="308" t="s">
        <v>4322</v>
      </c>
      <c r="E1213" s="309">
        <v>1487.2</v>
      </c>
      <c r="F1213" s="256">
        <v>41987</v>
      </c>
      <c r="G1213" s="229">
        <v>1487.2</v>
      </c>
      <c r="H1213" s="217">
        <f t="shared" si="19"/>
        <v>0</v>
      </c>
      <c r="I1213" s="190" t="s">
        <v>5251</v>
      </c>
    </row>
    <row r="1214" spans="1:11" x14ac:dyDescent="0.25">
      <c r="A1214" s="192">
        <v>41986</v>
      </c>
      <c r="B1214" s="254">
        <v>6082</v>
      </c>
      <c r="C1214" s="322" t="s">
        <v>6789</v>
      </c>
      <c r="D1214" s="308" t="s">
        <v>4918</v>
      </c>
      <c r="E1214" s="309">
        <v>9109.2000000000007</v>
      </c>
      <c r="F1214" s="256">
        <v>41986</v>
      </c>
      <c r="G1214" s="229">
        <v>9109.2000000000007</v>
      </c>
      <c r="H1214" s="217">
        <f t="shared" si="19"/>
        <v>0</v>
      </c>
      <c r="I1214" s="190" t="s">
        <v>6740</v>
      </c>
    </row>
    <row r="1215" spans="1:11" x14ac:dyDescent="0.25">
      <c r="A1215" s="192">
        <v>41986</v>
      </c>
      <c r="B1215" s="254">
        <v>6083</v>
      </c>
      <c r="C1215" s="322" t="s">
        <v>6789</v>
      </c>
      <c r="D1215" s="308" t="s">
        <v>54</v>
      </c>
      <c r="E1215" s="309">
        <v>1390.4</v>
      </c>
      <c r="F1215" s="256">
        <v>41990</v>
      </c>
      <c r="G1215" s="229">
        <v>1390.4</v>
      </c>
      <c r="H1215" s="217">
        <f t="shared" si="19"/>
        <v>0</v>
      </c>
      <c r="I1215" s="190" t="s">
        <v>5251</v>
      </c>
    </row>
    <row r="1216" spans="1:11" x14ac:dyDescent="0.25">
      <c r="A1216" s="192">
        <v>41986</v>
      </c>
      <c r="B1216" s="254">
        <v>6084</v>
      </c>
      <c r="C1216" s="322" t="s">
        <v>6789</v>
      </c>
      <c r="D1216" s="308" t="s">
        <v>4915</v>
      </c>
      <c r="E1216" s="309">
        <v>16417.900000000001</v>
      </c>
      <c r="F1216" s="256">
        <v>41986</v>
      </c>
      <c r="G1216" s="229">
        <v>16417.900000000001</v>
      </c>
      <c r="H1216" s="217">
        <f t="shared" si="19"/>
        <v>0</v>
      </c>
      <c r="I1216" s="190" t="s">
        <v>4971</v>
      </c>
    </row>
    <row r="1217" spans="1:11" x14ac:dyDescent="0.25">
      <c r="A1217" s="192">
        <v>41986</v>
      </c>
      <c r="B1217" s="254">
        <v>6085</v>
      </c>
      <c r="C1217" s="322" t="s">
        <v>6789</v>
      </c>
      <c r="D1217" s="308" t="s">
        <v>2714</v>
      </c>
      <c r="E1217" s="309">
        <v>15300</v>
      </c>
      <c r="F1217" s="256">
        <v>41986</v>
      </c>
      <c r="G1217" s="229">
        <v>15300</v>
      </c>
      <c r="H1217" s="217">
        <f t="shared" si="19"/>
        <v>0</v>
      </c>
      <c r="I1217" s="190" t="s">
        <v>6794</v>
      </c>
    </row>
    <row r="1218" spans="1:11" x14ac:dyDescent="0.25">
      <c r="A1218" s="192">
        <v>41986</v>
      </c>
      <c r="B1218" s="254">
        <v>6086</v>
      </c>
      <c r="C1218" s="322" t="s">
        <v>6789</v>
      </c>
      <c r="D1218" s="308" t="s">
        <v>6835</v>
      </c>
      <c r="E1218" s="309">
        <v>1115.3</v>
      </c>
      <c r="F1218" s="256">
        <v>41986</v>
      </c>
      <c r="G1218" s="229">
        <v>1115.3</v>
      </c>
      <c r="H1218" s="217">
        <f t="shared" si="19"/>
        <v>0</v>
      </c>
      <c r="I1218" s="190" t="s">
        <v>4992</v>
      </c>
    </row>
    <row r="1219" spans="1:11" x14ac:dyDescent="0.25">
      <c r="A1219" s="192">
        <v>41986</v>
      </c>
      <c r="B1219" s="254">
        <v>6087</v>
      </c>
      <c r="C1219" s="322" t="s">
        <v>6789</v>
      </c>
      <c r="D1219" s="308" t="s">
        <v>2382</v>
      </c>
      <c r="E1219" s="309">
        <v>8757.1</v>
      </c>
      <c r="F1219" s="256">
        <v>41988</v>
      </c>
      <c r="G1219" s="229">
        <v>8757.1</v>
      </c>
      <c r="H1219" s="217">
        <f t="shared" si="19"/>
        <v>0</v>
      </c>
      <c r="I1219" s="190" t="s">
        <v>6794</v>
      </c>
    </row>
    <row r="1220" spans="1:11" x14ac:dyDescent="0.25">
      <c r="A1220" s="192">
        <v>41986</v>
      </c>
      <c r="B1220" s="254">
        <v>6088</v>
      </c>
      <c r="C1220" s="322" t="s">
        <v>6789</v>
      </c>
      <c r="D1220" s="308" t="s">
        <v>83</v>
      </c>
      <c r="E1220" s="309">
        <v>194</v>
      </c>
      <c r="F1220" s="256">
        <v>41986</v>
      </c>
      <c r="G1220" s="229">
        <v>194</v>
      </c>
      <c r="H1220" s="217">
        <f t="shared" si="19"/>
        <v>0</v>
      </c>
      <c r="I1220" s="190" t="s">
        <v>4992</v>
      </c>
    </row>
    <row r="1221" spans="1:11" x14ac:dyDescent="0.25">
      <c r="A1221" s="192">
        <v>41986</v>
      </c>
      <c r="B1221" s="254">
        <v>6089</v>
      </c>
      <c r="C1221" s="322" t="s">
        <v>6789</v>
      </c>
      <c r="D1221" s="295" t="s">
        <v>53</v>
      </c>
      <c r="E1221" s="296">
        <v>0</v>
      </c>
      <c r="F1221" s="256"/>
      <c r="G1221" s="229"/>
      <c r="H1221" s="217">
        <f t="shared" si="19"/>
        <v>0</v>
      </c>
      <c r="I1221" s="190" t="s">
        <v>3076</v>
      </c>
    </row>
    <row r="1222" spans="1:11" x14ac:dyDescent="0.25">
      <c r="A1222" s="192">
        <v>41986</v>
      </c>
      <c r="B1222" s="254">
        <v>6090</v>
      </c>
      <c r="C1222" s="322" t="s">
        <v>6789</v>
      </c>
      <c r="D1222" s="308" t="s">
        <v>62</v>
      </c>
      <c r="E1222" s="309">
        <v>29761</v>
      </c>
      <c r="F1222" s="256">
        <v>41986</v>
      </c>
      <c r="G1222" s="229">
        <v>29761</v>
      </c>
      <c r="H1222" s="217">
        <f t="shared" si="19"/>
        <v>0</v>
      </c>
      <c r="I1222" s="190" t="s">
        <v>4997</v>
      </c>
      <c r="K1222" s="33"/>
    </row>
    <row r="1223" spans="1:11" x14ac:dyDescent="0.25">
      <c r="A1223" s="192">
        <v>41986</v>
      </c>
      <c r="B1223" s="254">
        <v>6091</v>
      </c>
      <c r="C1223" s="322" t="s">
        <v>6789</v>
      </c>
      <c r="D1223" s="308" t="s">
        <v>5004</v>
      </c>
      <c r="E1223" s="309">
        <v>12820</v>
      </c>
      <c r="F1223" s="256">
        <v>41986</v>
      </c>
      <c r="G1223" s="229">
        <v>12820</v>
      </c>
      <c r="H1223" s="217">
        <f t="shared" si="19"/>
        <v>0</v>
      </c>
      <c r="I1223" s="190" t="s">
        <v>4997</v>
      </c>
    </row>
    <row r="1224" spans="1:11" x14ac:dyDescent="0.25">
      <c r="A1224" s="192">
        <v>41986</v>
      </c>
      <c r="B1224" s="254">
        <v>6092</v>
      </c>
      <c r="C1224" s="322" t="s">
        <v>6789</v>
      </c>
      <c r="D1224" s="308" t="s">
        <v>79</v>
      </c>
      <c r="E1224" s="309">
        <v>15198.4</v>
      </c>
      <c r="F1224" s="256">
        <v>42003</v>
      </c>
      <c r="G1224" s="229">
        <v>15198.4</v>
      </c>
      <c r="H1224" s="217">
        <f t="shared" ref="H1224:H1287" si="20">E1224-G1224</f>
        <v>0</v>
      </c>
      <c r="I1224" s="190" t="s">
        <v>6794</v>
      </c>
    </row>
    <row r="1225" spans="1:11" x14ac:dyDescent="0.25">
      <c r="A1225" s="192">
        <v>41986</v>
      </c>
      <c r="B1225" s="254">
        <v>6093</v>
      </c>
      <c r="C1225" s="322" t="s">
        <v>6789</v>
      </c>
      <c r="D1225" s="308" t="s">
        <v>4240</v>
      </c>
      <c r="E1225" s="309">
        <v>353580.85</v>
      </c>
      <c r="F1225" s="412">
        <v>42008</v>
      </c>
      <c r="G1225" s="219">
        <v>353580.85</v>
      </c>
      <c r="H1225" s="217">
        <f t="shared" si="20"/>
        <v>0</v>
      </c>
      <c r="I1225" s="20" t="s">
        <v>6793</v>
      </c>
    </row>
    <row r="1226" spans="1:11" x14ac:dyDescent="0.25">
      <c r="A1226" s="192">
        <v>41986</v>
      </c>
      <c r="B1226" s="254">
        <v>6094</v>
      </c>
      <c r="C1226" s="322" t="s">
        <v>6789</v>
      </c>
      <c r="D1226" s="308" t="s">
        <v>287</v>
      </c>
      <c r="E1226" s="309">
        <v>31815</v>
      </c>
      <c r="F1226" s="256">
        <v>41986</v>
      </c>
      <c r="G1226" s="229">
        <v>31815</v>
      </c>
      <c r="H1226" s="217">
        <f t="shared" si="20"/>
        <v>0</v>
      </c>
      <c r="I1226" s="20" t="s">
        <v>5000</v>
      </c>
    </row>
    <row r="1227" spans="1:11" x14ac:dyDescent="0.25">
      <c r="A1227" s="192">
        <v>41986</v>
      </c>
      <c r="B1227" s="254">
        <v>6095</v>
      </c>
      <c r="C1227" s="322" t="s">
        <v>6789</v>
      </c>
      <c r="D1227" s="308" t="s">
        <v>4782</v>
      </c>
      <c r="E1227" s="309">
        <v>2496.5</v>
      </c>
      <c r="F1227" s="256">
        <v>41986</v>
      </c>
      <c r="G1227" s="229">
        <v>2496.5</v>
      </c>
      <c r="H1227" s="217">
        <f t="shared" si="20"/>
        <v>0</v>
      </c>
      <c r="I1227" s="20" t="s">
        <v>4992</v>
      </c>
    </row>
    <row r="1228" spans="1:11" x14ac:dyDescent="0.25">
      <c r="A1228" s="192">
        <v>41986</v>
      </c>
      <c r="B1228" s="254">
        <v>6096</v>
      </c>
      <c r="C1228" s="322" t="s">
        <v>6789</v>
      </c>
      <c r="D1228" s="308" t="s">
        <v>4764</v>
      </c>
      <c r="E1228" s="309">
        <v>11130.4</v>
      </c>
      <c r="F1228" s="256">
        <v>41986</v>
      </c>
      <c r="G1228" s="229">
        <v>11130.4</v>
      </c>
      <c r="H1228" s="217">
        <f t="shared" si="20"/>
        <v>0</v>
      </c>
      <c r="I1228" s="20" t="s">
        <v>4997</v>
      </c>
    </row>
    <row r="1229" spans="1:11" x14ac:dyDescent="0.25">
      <c r="A1229" s="192">
        <v>41986</v>
      </c>
      <c r="B1229" s="254">
        <v>6097</v>
      </c>
      <c r="C1229" s="322" t="s">
        <v>6789</v>
      </c>
      <c r="D1229" s="308" t="s">
        <v>4740</v>
      </c>
      <c r="E1229" s="309">
        <v>1570.5</v>
      </c>
      <c r="F1229" s="256">
        <v>41986</v>
      </c>
      <c r="G1229" s="229">
        <v>1570.5</v>
      </c>
      <c r="H1229" s="217">
        <f t="shared" si="20"/>
        <v>0</v>
      </c>
      <c r="I1229" s="20" t="s">
        <v>4992</v>
      </c>
    </row>
    <row r="1230" spans="1:11" x14ac:dyDescent="0.25">
      <c r="A1230" s="192">
        <v>41986</v>
      </c>
      <c r="B1230" s="254">
        <v>6098</v>
      </c>
      <c r="C1230" s="322" t="s">
        <v>6789</v>
      </c>
      <c r="D1230" s="308" t="s">
        <v>494</v>
      </c>
      <c r="E1230" s="309">
        <v>21956.799999999999</v>
      </c>
      <c r="F1230" s="256">
        <v>41995</v>
      </c>
      <c r="G1230" s="229">
        <v>21956.799999999999</v>
      </c>
      <c r="H1230" s="217">
        <f t="shared" si="20"/>
        <v>0</v>
      </c>
      <c r="I1230" s="20" t="s">
        <v>5000</v>
      </c>
    </row>
    <row r="1231" spans="1:11" x14ac:dyDescent="0.25">
      <c r="A1231" s="192">
        <v>41986</v>
      </c>
      <c r="B1231" s="254">
        <v>6099</v>
      </c>
      <c r="C1231" s="322" t="s">
        <v>6789</v>
      </c>
      <c r="D1231" s="308" t="s">
        <v>1607</v>
      </c>
      <c r="E1231" s="309">
        <v>8750.4</v>
      </c>
      <c r="F1231" s="256">
        <v>41986</v>
      </c>
      <c r="G1231" s="229">
        <v>8750.4</v>
      </c>
      <c r="H1231" s="217">
        <f t="shared" si="20"/>
        <v>0</v>
      </c>
      <c r="I1231" s="20" t="s">
        <v>4992</v>
      </c>
    </row>
    <row r="1232" spans="1:11" x14ac:dyDescent="0.25">
      <c r="A1232" s="192">
        <v>41986</v>
      </c>
      <c r="B1232" s="254">
        <v>6100</v>
      </c>
      <c r="C1232" s="322" t="s">
        <v>6789</v>
      </c>
      <c r="D1232" s="308" t="s">
        <v>124</v>
      </c>
      <c r="E1232" s="309">
        <v>1352.4</v>
      </c>
      <c r="F1232" s="256">
        <v>41987</v>
      </c>
      <c r="G1232" s="229">
        <v>1352.4</v>
      </c>
      <c r="H1232" s="217">
        <f t="shared" si="20"/>
        <v>0</v>
      </c>
      <c r="I1232" s="20" t="s">
        <v>5251</v>
      </c>
    </row>
    <row r="1233" spans="1:11" x14ac:dyDescent="0.25">
      <c r="A1233" s="192">
        <v>41986</v>
      </c>
      <c r="B1233" s="254">
        <v>6101</v>
      </c>
      <c r="C1233" s="322" t="s">
        <v>6789</v>
      </c>
      <c r="D1233" s="308" t="s">
        <v>11</v>
      </c>
      <c r="E1233" s="309">
        <v>45477</v>
      </c>
      <c r="F1233" s="256">
        <v>41990</v>
      </c>
      <c r="G1233" s="229">
        <v>45477</v>
      </c>
      <c r="H1233" s="217">
        <f t="shared" si="20"/>
        <v>0</v>
      </c>
      <c r="I1233" s="20" t="s">
        <v>4997</v>
      </c>
    </row>
    <row r="1234" spans="1:11" x14ac:dyDescent="0.25">
      <c r="A1234" s="192">
        <v>41986</v>
      </c>
      <c r="B1234" s="254">
        <v>6102</v>
      </c>
      <c r="C1234" s="322" t="s">
        <v>6789</v>
      </c>
      <c r="D1234" s="308" t="s">
        <v>52</v>
      </c>
      <c r="E1234" s="309">
        <v>2619.6</v>
      </c>
      <c r="F1234" s="256">
        <v>41986</v>
      </c>
      <c r="G1234" s="229">
        <v>2619.6</v>
      </c>
      <c r="H1234" s="217">
        <f t="shared" si="20"/>
        <v>0</v>
      </c>
      <c r="I1234" s="20" t="s">
        <v>5000</v>
      </c>
      <c r="J1234" s="21"/>
      <c r="K1234" s="21"/>
    </row>
    <row r="1235" spans="1:11" x14ac:dyDescent="0.25">
      <c r="A1235" s="192">
        <v>41986</v>
      </c>
      <c r="B1235" s="254">
        <v>6103</v>
      </c>
      <c r="C1235" s="322" t="s">
        <v>6789</v>
      </c>
      <c r="D1235" s="308" t="s">
        <v>701</v>
      </c>
      <c r="E1235" s="309">
        <v>1820</v>
      </c>
      <c r="F1235" s="256">
        <v>41986</v>
      </c>
      <c r="G1235" s="229">
        <v>1820</v>
      </c>
      <c r="H1235" s="217">
        <f t="shared" si="20"/>
        <v>0</v>
      </c>
      <c r="I1235" s="20" t="s">
        <v>5000</v>
      </c>
      <c r="J1235" s="21"/>
      <c r="K1235" s="21"/>
    </row>
    <row r="1236" spans="1:11" x14ac:dyDescent="0.25">
      <c r="A1236" s="192">
        <v>41986</v>
      </c>
      <c r="B1236" s="254">
        <v>6104</v>
      </c>
      <c r="C1236" s="322" t="s">
        <v>6789</v>
      </c>
      <c r="D1236" s="308" t="s">
        <v>856</v>
      </c>
      <c r="E1236" s="309">
        <v>3421.6</v>
      </c>
      <c r="F1236" s="256">
        <v>41986</v>
      </c>
      <c r="G1236" s="229">
        <v>3421.6</v>
      </c>
      <c r="H1236" s="217">
        <f t="shared" si="20"/>
        <v>0</v>
      </c>
      <c r="I1236" s="20" t="s">
        <v>5000</v>
      </c>
      <c r="J1236" s="21"/>
      <c r="K1236" s="21"/>
    </row>
    <row r="1237" spans="1:11" x14ac:dyDescent="0.25">
      <c r="A1237" s="192">
        <v>41986</v>
      </c>
      <c r="B1237" s="254">
        <v>6105</v>
      </c>
      <c r="C1237" s="322" t="s">
        <v>6789</v>
      </c>
      <c r="D1237" s="308" t="s">
        <v>51</v>
      </c>
      <c r="E1237" s="309">
        <v>1904</v>
      </c>
      <c r="F1237" s="256">
        <v>41986</v>
      </c>
      <c r="G1237" s="229">
        <v>1904</v>
      </c>
      <c r="H1237" s="217">
        <f t="shared" si="20"/>
        <v>0</v>
      </c>
      <c r="I1237" s="20" t="s">
        <v>5000</v>
      </c>
      <c r="J1237" s="21"/>
      <c r="K1237" s="21"/>
    </row>
    <row r="1238" spans="1:11" x14ac:dyDescent="0.25">
      <c r="A1238" s="192">
        <v>41986</v>
      </c>
      <c r="B1238" s="254">
        <v>6106</v>
      </c>
      <c r="C1238" s="322" t="s">
        <v>6789</v>
      </c>
      <c r="D1238" s="308" t="s">
        <v>3477</v>
      </c>
      <c r="E1238" s="309">
        <v>7841.6</v>
      </c>
      <c r="F1238" s="256">
        <v>41986</v>
      </c>
      <c r="G1238" s="229">
        <v>7841.6</v>
      </c>
      <c r="H1238" s="217">
        <f t="shared" si="20"/>
        <v>0</v>
      </c>
      <c r="I1238" s="20" t="s">
        <v>5000</v>
      </c>
      <c r="J1238" s="21"/>
      <c r="K1238" s="21"/>
    </row>
    <row r="1239" spans="1:11" x14ac:dyDescent="0.25">
      <c r="A1239" s="192">
        <v>41986</v>
      </c>
      <c r="B1239" s="254">
        <v>6107</v>
      </c>
      <c r="C1239" s="322" t="s">
        <v>6789</v>
      </c>
      <c r="D1239" s="308" t="s">
        <v>4234</v>
      </c>
      <c r="E1239" s="309">
        <v>2361.6</v>
      </c>
      <c r="F1239" s="256">
        <v>41986</v>
      </c>
      <c r="G1239" s="229">
        <v>2361.6</v>
      </c>
      <c r="H1239" s="217">
        <f t="shared" si="20"/>
        <v>0</v>
      </c>
      <c r="I1239" s="20" t="s">
        <v>4992</v>
      </c>
      <c r="J1239" s="21"/>
      <c r="K1239" s="21"/>
    </row>
    <row r="1240" spans="1:11" x14ac:dyDescent="0.25">
      <c r="A1240" s="192">
        <v>41986</v>
      </c>
      <c r="B1240" s="254">
        <v>6108</v>
      </c>
      <c r="C1240" s="322" t="s">
        <v>6789</v>
      </c>
      <c r="D1240" s="308" t="s">
        <v>180</v>
      </c>
      <c r="E1240" s="309">
        <v>2250</v>
      </c>
      <c r="F1240" s="256">
        <v>41986</v>
      </c>
      <c r="G1240" s="229">
        <v>2250</v>
      </c>
      <c r="H1240" s="217">
        <f t="shared" si="20"/>
        <v>0</v>
      </c>
      <c r="I1240" s="20" t="s">
        <v>4992</v>
      </c>
      <c r="J1240" s="21"/>
      <c r="K1240" s="21"/>
    </row>
    <row r="1241" spans="1:11" x14ac:dyDescent="0.25">
      <c r="A1241" s="192">
        <v>41986</v>
      </c>
      <c r="B1241" s="254">
        <v>6109</v>
      </c>
      <c r="C1241" s="322" t="s">
        <v>6789</v>
      </c>
      <c r="D1241" s="308" t="s">
        <v>6874</v>
      </c>
      <c r="E1241" s="309">
        <v>6275.6</v>
      </c>
      <c r="F1241" s="256">
        <v>41986</v>
      </c>
      <c r="G1241" s="229">
        <v>6275.6</v>
      </c>
      <c r="H1241" s="217">
        <f t="shared" si="20"/>
        <v>0</v>
      </c>
      <c r="I1241" s="20" t="s">
        <v>4992</v>
      </c>
      <c r="J1241" s="21"/>
      <c r="K1241" s="21"/>
    </row>
    <row r="1242" spans="1:11" x14ac:dyDescent="0.25">
      <c r="A1242" s="192">
        <v>41986</v>
      </c>
      <c r="B1242" s="254">
        <v>6110</v>
      </c>
      <c r="C1242" s="322" t="s">
        <v>6789</v>
      </c>
      <c r="D1242" s="308" t="s">
        <v>790</v>
      </c>
      <c r="E1242" s="309">
        <v>3001.5</v>
      </c>
      <c r="F1242" s="256">
        <v>41986</v>
      </c>
      <c r="G1242" s="229">
        <v>3001.5</v>
      </c>
      <c r="H1242" s="217">
        <f t="shared" si="20"/>
        <v>0</v>
      </c>
      <c r="I1242" s="20" t="s">
        <v>4992</v>
      </c>
      <c r="J1242" s="21"/>
      <c r="K1242" s="21"/>
    </row>
    <row r="1243" spans="1:11" x14ac:dyDescent="0.25">
      <c r="A1243" s="192">
        <v>41986</v>
      </c>
      <c r="B1243" s="254">
        <v>6111</v>
      </c>
      <c r="C1243" s="322" t="s">
        <v>6789</v>
      </c>
      <c r="D1243" s="308" t="s">
        <v>6609</v>
      </c>
      <c r="E1243" s="309">
        <v>9315</v>
      </c>
      <c r="F1243" s="256">
        <v>41986</v>
      </c>
      <c r="G1243" s="229">
        <v>9315</v>
      </c>
      <c r="H1243" s="217">
        <f t="shared" si="20"/>
        <v>0</v>
      </c>
      <c r="I1243" s="20" t="s">
        <v>6814</v>
      </c>
      <c r="J1243" s="21"/>
      <c r="K1243" s="21"/>
    </row>
    <row r="1244" spans="1:11" x14ac:dyDescent="0.25">
      <c r="A1244" s="192">
        <v>41986</v>
      </c>
      <c r="B1244" s="254">
        <v>6112</v>
      </c>
      <c r="C1244" s="322" t="s">
        <v>6789</v>
      </c>
      <c r="D1244" s="308" t="s">
        <v>1814</v>
      </c>
      <c r="E1244" s="309">
        <v>11183.8</v>
      </c>
      <c r="F1244" s="256">
        <v>42003</v>
      </c>
      <c r="G1244" s="229">
        <v>11183.8</v>
      </c>
      <c r="H1244" s="217">
        <f t="shared" si="20"/>
        <v>0</v>
      </c>
      <c r="I1244" s="20" t="s">
        <v>6814</v>
      </c>
      <c r="J1244" s="21"/>
      <c r="K1244" s="21"/>
    </row>
    <row r="1245" spans="1:11" x14ac:dyDescent="0.25">
      <c r="A1245" s="192">
        <v>41986</v>
      </c>
      <c r="B1245" s="254">
        <v>6113</v>
      </c>
      <c r="C1245" s="322" t="s">
        <v>6789</v>
      </c>
      <c r="D1245" s="308" t="s">
        <v>231</v>
      </c>
      <c r="E1245" s="309">
        <v>1608</v>
      </c>
      <c r="F1245" s="256">
        <v>41986</v>
      </c>
      <c r="G1245" s="229">
        <v>1608</v>
      </c>
      <c r="H1245" s="217">
        <f t="shared" si="20"/>
        <v>0</v>
      </c>
      <c r="I1245" s="20" t="s">
        <v>6814</v>
      </c>
      <c r="J1245" s="21"/>
      <c r="K1245" s="21"/>
    </row>
    <row r="1246" spans="1:11" x14ac:dyDescent="0.25">
      <c r="A1246" s="192">
        <v>41986</v>
      </c>
      <c r="B1246" s="254">
        <v>6114</v>
      </c>
      <c r="C1246" s="322" t="s">
        <v>6789</v>
      </c>
      <c r="D1246" s="308" t="s">
        <v>6609</v>
      </c>
      <c r="E1246" s="309">
        <v>1000</v>
      </c>
      <c r="F1246" s="256">
        <v>41986</v>
      </c>
      <c r="G1246" s="229">
        <v>1000</v>
      </c>
      <c r="H1246" s="217">
        <f t="shared" si="20"/>
        <v>0</v>
      </c>
      <c r="I1246" s="20" t="s">
        <v>6814</v>
      </c>
      <c r="J1246" s="21"/>
      <c r="K1246" s="21"/>
    </row>
    <row r="1247" spans="1:11" x14ac:dyDescent="0.25">
      <c r="A1247" s="192">
        <v>41986</v>
      </c>
      <c r="B1247" s="254">
        <v>6115</v>
      </c>
      <c r="C1247" s="322" t="s">
        <v>6789</v>
      </c>
      <c r="D1247" s="308" t="s">
        <v>142</v>
      </c>
      <c r="E1247" s="309">
        <v>556</v>
      </c>
      <c r="F1247" s="256">
        <v>41986</v>
      </c>
      <c r="G1247" s="229">
        <v>556</v>
      </c>
      <c r="H1247" s="217">
        <f t="shared" si="20"/>
        <v>0</v>
      </c>
      <c r="I1247" s="20" t="s">
        <v>6814</v>
      </c>
      <c r="J1247" s="21"/>
      <c r="K1247" s="21"/>
    </row>
    <row r="1248" spans="1:11" x14ac:dyDescent="0.25">
      <c r="A1248" s="192">
        <v>41986</v>
      </c>
      <c r="B1248" s="254">
        <v>6116</v>
      </c>
      <c r="C1248" s="322" t="s">
        <v>6789</v>
      </c>
      <c r="D1248" s="308" t="s">
        <v>472</v>
      </c>
      <c r="E1248" s="309">
        <v>3944</v>
      </c>
      <c r="F1248" s="256">
        <v>41986</v>
      </c>
      <c r="G1248" s="229">
        <v>3944</v>
      </c>
      <c r="H1248" s="217">
        <f t="shared" si="20"/>
        <v>0</v>
      </c>
      <c r="I1248" s="20" t="s">
        <v>6814</v>
      </c>
      <c r="J1248" s="21"/>
      <c r="K1248" s="21"/>
    </row>
    <row r="1249" spans="1:11" x14ac:dyDescent="0.25">
      <c r="A1249" s="192">
        <v>41986</v>
      </c>
      <c r="B1249" s="254">
        <v>6117</v>
      </c>
      <c r="C1249" s="322" t="s">
        <v>6789</v>
      </c>
      <c r="D1249" s="308" t="s">
        <v>5816</v>
      </c>
      <c r="E1249" s="309">
        <v>1435</v>
      </c>
      <c r="F1249" s="256">
        <v>41986</v>
      </c>
      <c r="G1249" s="229">
        <v>1435</v>
      </c>
      <c r="H1249" s="217">
        <f t="shared" si="20"/>
        <v>0</v>
      </c>
      <c r="I1249" s="20" t="s">
        <v>6814</v>
      </c>
      <c r="J1249" s="21"/>
      <c r="K1249" s="21"/>
    </row>
    <row r="1250" spans="1:11" x14ac:dyDescent="0.25">
      <c r="A1250" s="192">
        <v>41986</v>
      </c>
      <c r="B1250" s="254">
        <v>6118</v>
      </c>
      <c r="C1250" s="322" t="s">
        <v>6789</v>
      </c>
      <c r="D1250" s="308" t="s">
        <v>51</v>
      </c>
      <c r="E1250" s="309">
        <v>1401.6</v>
      </c>
      <c r="F1250" s="256">
        <v>41986</v>
      </c>
      <c r="G1250" s="229">
        <v>1401.6</v>
      </c>
      <c r="H1250" s="217">
        <f t="shared" si="20"/>
        <v>0</v>
      </c>
      <c r="I1250" s="20" t="s">
        <v>4992</v>
      </c>
      <c r="J1250" s="21"/>
      <c r="K1250" s="21"/>
    </row>
    <row r="1251" spans="1:11" x14ac:dyDescent="0.25">
      <c r="A1251" s="192">
        <v>41986</v>
      </c>
      <c r="B1251" s="254">
        <v>6119</v>
      </c>
      <c r="C1251" s="322" t="s">
        <v>6789</v>
      </c>
      <c r="D1251" s="308" t="s">
        <v>133</v>
      </c>
      <c r="E1251" s="309">
        <v>18321.599999999999</v>
      </c>
      <c r="F1251" s="256">
        <v>41986</v>
      </c>
      <c r="G1251" s="229">
        <v>18321.599999999999</v>
      </c>
      <c r="H1251" s="217">
        <f t="shared" si="20"/>
        <v>0</v>
      </c>
      <c r="I1251" s="20" t="s">
        <v>4992</v>
      </c>
      <c r="J1251" s="21"/>
      <c r="K1251" s="21"/>
    </row>
    <row r="1252" spans="1:11" x14ac:dyDescent="0.25">
      <c r="A1252" s="192">
        <v>41986</v>
      </c>
      <c r="B1252" s="254">
        <v>6120</v>
      </c>
      <c r="C1252" s="322" t="s">
        <v>6789</v>
      </c>
      <c r="D1252" s="308" t="s">
        <v>4177</v>
      </c>
      <c r="E1252" s="309">
        <v>6492.9</v>
      </c>
      <c r="F1252" s="256">
        <v>41986</v>
      </c>
      <c r="G1252" s="229">
        <v>6492.9</v>
      </c>
      <c r="H1252" s="217">
        <f t="shared" si="20"/>
        <v>0</v>
      </c>
      <c r="I1252" s="20" t="s">
        <v>4992</v>
      </c>
      <c r="J1252" s="21"/>
      <c r="K1252" s="21"/>
    </row>
    <row r="1253" spans="1:11" x14ac:dyDescent="0.25">
      <c r="A1253" s="192">
        <v>41986</v>
      </c>
      <c r="B1253" s="254">
        <v>6121</v>
      </c>
      <c r="C1253" s="322" t="s">
        <v>6789</v>
      </c>
      <c r="D1253" s="308" t="s">
        <v>6613</v>
      </c>
      <c r="E1253" s="309">
        <v>30237.599999999999</v>
      </c>
      <c r="F1253" s="256">
        <v>41986</v>
      </c>
      <c r="G1253" s="229">
        <v>30237.599999999999</v>
      </c>
      <c r="H1253" s="217">
        <f t="shared" si="20"/>
        <v>0</v>
      </c>
      <c r="I1253" s="20" t="s">
        <v>4992</v>
      </c>
      <c r="J1253" s="21"/>
      <c r="K1253" s="21"/>
    </row>
    <row r="1254" spans="1:11" x14ac:dyDescent="0.25">
      <c r="A1254" s="192">
        <v>41986</v>
      </c>
      <c r="B1254" s="254">
        <v>6122</v>
      </c>
      <c r="C1254" s="322" t="s">
        <v>6789</v>
      </c>
      <c r="D1254" s="308" t="s">
        <v>180</v>
      </c>
      <c r="E1254" s="309">
        <v>5625</v>
      </c>
      <c r="F1254" s="256">
        <v>41986</v>
      </c>
      <c r="G1254" s="229">
        <v>5625</v>
      </c>
      <c r="H1254" s="217">
        <f t="shared" si="20"/>
        <v>0</v>
      </c>
      <c r="I1254" s="20" t="s">
        <v>4992</v>
      </c>
      <c r="J1254" s="21"/>
      <c r="K1254" s="21"/>
    </row>
    <row r="1255" spans="1:11" x14ac:dyDescent="0.25">
      <c r="A1255" s="192">
        <v>41986</v>
      </c>
      <c r="B1255" s="254">
        <v>6123</v>
      </c>
      <c r="C1255" s="322" t="s">
        <v>6789</v>
      </c>
      <c r="D1255" s="308" t="s">
        <v>28</v>
      </c>
      <c r="E1255" s="309">
        <v>14293</v>
      </c>
      <c r="F1255" s="256">
        <v>41986</v>
      </c>
      <c r="G1255" s="229">
        <v>14293</v>
      </c>
      <c r="H1255" s="217">
        <f t="shared" si="20"/>
        <v>0</v>
      </c>
      <c r="I1255" s="20" t="s">
        <v>4992</v>
      </c>
      <c r="J1255" s="21"/>
      <c r="K1255" s="21"/>
    </row>
    <row r="1256" spans="1:11" x14ac:dyDescent="0.25">
      <c r="A1256" s="192">
        <v>41986</v>
      </c>
      <c r="B1256" s="254">
        <v>6124</v>
      </c>
      <c r="C1256" s="322" t="s">
        <v>6789</v>
      </c>
      <c r="D1256" s="308" t="s">
        <v>6875</v>
      </c>
      <c r="E1256" s="309">
        <v>212</v>
      </c>
      <c r="F1256" s="256">
        <v>41986</v>
      </c>
      <c r="G1256" s="229">
        <v>212</v>
      </c>
      <c r="H1256" s="217">
        <f t="shared" si="20"/>
        <v>0</v>
      </c>
      <c r="I1256" s="20" t="s">
        <v>4992</v>
      </c>
      <c r="J1256" s="21"/>
      <c r="K1256" s="21"/>
    </row>
    <row r="1257" spans="1:11" x14ac:dyDescent="0.25">
      <c r="A1257" s="192">
        <v>41987</v>
      </c>
      <c r="B1257" s="254">
        <v>6125</v>
      </c>
      <c r="C1257" s="322" t="s">
        <v>6789</v>
      </c>
      <c r="D1257" s="308" t="s">
        <v>4319</v>
      </c>
      <c r="E1257" s="309">
        <v>7420</v>
      </c>
      <c r="F1257" s="256">
        <v>41987</v>
      </c>
      <c r="G1257" s="229">
        <v>7420</v>
      </c>
      <c r="H1257" s="217">
        <f t="shared" si="20"/>
        <v>0</v>
      </c>
      <c r="I1257" s="20" t="s">
        <v>4992</v>
      </c>
      <c r="J1257" s="21"/>
      <c r="K1257" s="21"/>
    </row>
    <row r="1258" spans="1:11" x14ac:dyDescent="0.25">
      <c r="A1258" s="192">
        <v>41987</v>
      </c>
      <c r="B1258" s="254">
        <v>6126</v>
      </c>
      <c r="C1258" s="322" t="s">
        <v>6789</v>
      </c>
      <c r="D1258" s="308" t="s">
        <v>4928</v>
      </c>
      <c r="E1258" s="309">
        <v>5543.2</v>
      </c>
      <c r="F1258" s="256">
        <v>41987</v>
      </c>
      <c r="G1258" s="229">
        <v>5543.2</v>
      </c>
      <c r="H1258" s="217">
        <f t="shared" si="20"/>
        <v>0</v>
      </c>
      <c r="I1258" s="20" t="s">
        <v>4997</v>
      </c>
      <c r="J1258" s="21"/>
      <c r="K1258" s="21"/>
    </row>
    <row r="1259" spans="1:11" x14ac:dyDescent="0.25">
      <c r="A1259" s="192">
        <v>41987</v>
      </c>
      <c r="B1259" s="254">
        <v>6127</v>
      </c>
      <c r="C1259" s="322" t="s">
        <v>6789</v>
      </c>
      <c r="D1259" s="308" t="s">
        <v>4918</v>
      </c>
      <c r="E1259" s="309">
        <v>21298.9</v>
      </c>
      <c r="F1259" s="256">
        <v>41988</v>
      </c>
      <c r="G1259" s="229">
        <v>21298.9</v>
      </c>
      <c r="H1259" s="217">
        <f t="shared" si="20"/>
        <v>0</v>
      </c>
      <c r="I1259" s="20" t="s">
        <v>6049</v>
      </c>
      <c r="J1259" s="21"/>
      <c r="K1259" s="21"/>
    </row>
    <row r="1260" spans="1:11" x14ac:dyDescent="0.25">
      <c r="A1260" s="192">
        <v>41987</v>
      </c>
      <c r="B1260" s="254">
        <v>6128</v>
      </c>
      <c r="C1260" s="322" t="s">
        <v>6789</v>
      </c>
      <c r="D1260" s="308" t="s">
        <v>4918</v>
      </c>
      <c r="E1260" s="309">
        <v>4692.6000000000004</v>
      </c>
      <c r="F1260" s="256">
        <v>41988</v>
      </c>
      <c r="G1260" s="229">
        <v>4692.6000000000004</v>
      </c>
      <c r="H1260" s="217">
        <f t="shared" si="20"/>
        <v>0</v>
      </c>
      <c r="I1260" s="20" t="s">
        <v>6049</v>
      </c>
      <c r="J1260" s="21"/>
      <c r="K1260" s="21"/>
    </row>
    <row r="1261" spans="1:11" x14ac:dyDescent="0.25">
      <c r="A1261" s="192">
        <v>41987</v>
      </c>
      <c r="B1261" s="254">
        <v>6129</v>
      </c>
      <c r="C1261" s="322" t="s">
        <v>6789</v>
      </c>
      <c r="D1261" s="308" t="s">
        <v>47</v>
      </c>
      <c r="E1261" s="309">
        <v>5105</v>
      </c>
      <c r="F1261" s="256">
        <v>41987</v>
      </c>
      <c r="G1261" s="229">
        <v>5105</v>
      </c>
      <c r="H1261" s="217">
        <f t="shared" si="20"/>
        <v>0</v>
      </c>
      <c r="I1261" s="20" t="s">
        <v>4997</v>
      </c>
      <c r="J1261" s="21"/>
      <c r="K1261" s="21"/>
    </row>
    <row r="1262" spans="1:11" x14ac:dyDescent="0.25">
      <c r="A1262" s="192">
        <v>41987</v>
      </c>
      <c r="B1262" s="254">
        <v>6130</v>
      </c>
      <c r="C1262" s="322" t="s">
        <v>6789</v>
      </c>
      <c r="D1262" s="308" t="s">
        <v>339</v>
      </c>
      <c r="E1262" s="309">
        <v>883.2</v>
      </c>
      <c r="F1262" s="256">
        <v>41987</v>
      </c>
      <c r="G1262" s="229">
        <v>883.2</v>
      </c>
      <c r="H1262" s="217">
        <f t="shared" si="20"/>
        <v>0</v>
      </c>
      <c r="I1262" s="20" t="s">
        <v>4992</v>
      </c>
      <c r="J1262" s="21"/>
      <c r="K1262" s="21"/>
    </row>
    <row r="1263" spans="1:11" x14ac:dyDescent="0.25">
      <c r="A1263" s="192">
        <v>41987</v>
      </c>
      <c r="B1263" s="254">
        <v>6131</v>
      </c>
      <c r="C1263" s="322" t="s">
        <v>6789</v>
      </c>
      <c r="D1263" s="308" t="s">
        <v>6196</v>
      </c>
      <c r="E1263" s="309">
        <v>1290</v>
      </c>
      <c r="F1263" s="579">
        <v>42003</v>
      </c>
      <c r="G1263" s="229">
        <v>1290</v>
      </c>
      <c r="H1263" s="217">
        <f t="shared" si="20"/>
        <v>0</v>
      </c>
      <c r="I1263" s="20" t="s">
        <v>5251</v>
      </c>
      <c r="J1263" s="21"/>
      <c r="K1263" s="21"/>
    </row>
    <row r="1264" spans="1:11" x14ac:dyDescent="0.25">
      <c r="A1264" s="192">
        <v>41987</v>
      </c>
      <c r="B1264" s="254">
        <v>6132</v>
      </c>
      <c r="C1264" s="322" t="s">
        <v>6789</v>
      </c>
      <c r="D1264" s="308" t="s">
        <v>6616</v>
      </c>
      <c r="E1264" s="309">
        <v>1290</v>
      </c>
      <c r="F1264" s="256">
        <v>42003</v>
      </c>
      <c r="G1264" s="229">
        <v>1290</v>
      </c>
      <c r="H1264" s="217">
        <f t="shared" si="20"/>
        <v>0</v>
      </c>
      <c r="I1264" s="20" t="s">
        <v>5251</v>
      </c>
      <c r="J1264" s="21"/>
      <c r="K1264" s="21"/>
    </row>
    <row r="1265" spans="1:11" x14ac:dyDescent="0.25">
      <c r="A1265" s="192">
        <v>41987</v>
      </c>
      <c r="B1265" s="254">
        <v>6133</v>
      </c>
      <c r="C1265" s="322" t="s">
        <v>6789</v>
      </c>
      <c r="D1265" s="308" t="s">
        <v>2183</v>
      </c>
      <c r="E1265" s="309">
        <v>2250</v>
      </c>
      <c r="F1265" s="256">
        <v>41987</v>
      </c>
      <c r="G1265" s="229">
        <v>2250</v>
      </c>
      <c r="H1265" s="217">
        <f t="shared" si="20"/>
        <v>0</v>
      </c>
      <c r="I1265" s="20" t="s">
        <v>5251</v>
      </c>
      <c r="J1265" s="21"/>
      <c r="K1265" s="21"/>
    </row>
    <row r="1266" spans="1:11" x14ac:dyDescent="0.25">
      <c r="A1266" s="192">
        <v>41987</v>
      </c>
      <c r="B1266" s="254">
        <v>6134</v>
      </c>
      <c r="C1266" s="322" t="s">
        <v>6789</v>
      </c>
      <c r="D1266" s="308" t="s">
        <v>4234</v>
      </c>
      <c r="E1266" s="309">
        <v>1873</v>
      </c>
      <c r="F1266" s="256">
        <v>41987</v>
      </c>
      <c r="G1266" s="229">
        <v>1873</v>
      </c>
      <c r="H1266" s="217">
        <f t="shared" si="20"/>
        <v>0</v>
      </c>
      <c r="I1266" s="20" t="s">
        <v>4992</v>
      </c>
      <c r="J1266" s="21"/>
      <c r="K1266" s="21"/>
    </row>
    <row r="1267" spans="1:11" x14ac:dyDescent="0.25">
      <c r="A1267" s="192">
        <v>41987</v>
      </c>
      <c r="B1267" s="254">
        <v>6135</v>
      </c>
      <c r="C1267" s="322" t="s">
        <v>6789</v>
      </c>
      <c r="D1267" s="308" t="s">
        <v>4826</v>
      </c>
      <c r="E1267" s="309">
        <v>4576.8999999999996</v>
      </c>
      <c r="F1267" s="256">
        <v>41987</v>
      </c>
      <c r="G1267" s="229">
        <v>4576.8999999999996</v>
      </c>
      <c r="H1267" s="217">
        <f t="shared" si="20"/>
        <v>0</v>
      </c>
      <c r="I1267" s="20" t="s">
        <v>4992</v>
      </c>
      <c r="J1267" s="21"/>
      <c r="K1267" s="21"/>
    </row>
    <row r="1268" spans="1:11" x14ac:dyDescent="0.25">
      <c r="A1268" s="192">
        <v>41987</v>
      </c>
      <c r="B1268" s="254">
        <v>6136</v>
      </c>
      <c r="C1268" s="322" t="s">
        <v>6789</v>
      </c>
      <c r="D1268" s="308" t="s">
        <v>4234</v>
      </c>
      <c r="E1268" s="309">
        <v>410.4</v>
      </c>
      <c r="F1268" s="256">
        <v>41987</v>
      </c>
      <c r="G1268" s="229">
        <v>410.4</v>
      </c>
      <c r="H1268" s="217">
        <f t="shared" si="20"/>
        <v>0</v>
      </c>
      <c r="I1268" s="20" t="s">
        <v>4992</v>
      </c>
      <c r="J1268" s="21"/>
      <c r="K1268" s="21"/>
    </row>
    <row r="1269" spans="1:11" x14ac:dyDescent="0.25">
      <c r="A1269" s="192">
        <v>41987</v>
      </c>
      <c r="B1269" s="254">
        <v>6137</v>
      </c>
      <c r="C1269" s="322" t="s">
        <v>6789</v>
      </c>
      <c r="D1269" s="308" t="s">
        <v>35</v>
      </c>
      <c r="E1269" s="309">
        <v>5350</v>
      </c>
      <c r="F1269" s="256">
        <v>41987</v>
      </c>
      <c r="G1269" s="229">
        <v>5350</v>
      </c>
      <c r="H1269" s="217">
        <f t="shared" si="20"/>
        <v>0</v>
      </c>
      <c r="I1269" s="20" t="s">
        <v>5251</v>
      </c>
      <c r="J1269" s="21"/>
      <c r="K1269" s="21"/>
    </row>
    <row r="1270" spans="1:11" x14ac:dyDescent="0.25">
      <c r="A1270" s="192">
        <v>41987</v>
      </c>
      <c r="B1270" s="254">
        <v>6138</v>
      </c>
      <c r="C1270" s="322" t="s">
        <v>6789</v>
      </c>
      <c r="D1270" s="308" t="s">
        <v>5004</v>
      </c>
      <c r="E1270" s="309">
        <v>12081.6</v>
      </c>
      <c r="F1270" s="256">
        <v>41987</v>
      </c>
      <c r="G1270" s="229">
        <v>12081.6</v>
      </c>
      <c r="H1270" s="217">
        <f t="shared" si="20"/>
        <v>0</v>
      </c>
      <c r="I1270" s="20" t="s">
        <v>6814</v>
      </c>
      <c r="J1270" s="21"/>
      <c r="K1270" s="21"/>
    </row>
    <row r="1271" spans="1:11" x14ac:dyDescent="0.25">
      <c r="A1271" s="192">
        <v>41987</v>
      </c>
      <c r="B1271" s="254">
        <v>6139</v>
      </c>
      <c r="C1271" s="322" t="s">
        <v>6789</v>
      </c>
      <c r="D1271" s="308" t="s">
        <v>11</v>
      </c>
      <c r="E1271" s="309">
        <v>52389</v>
      </c>
      <c r="F1271" s="421" t="s">
        <v>6876</v>
      </c>
      <c r="G1271" s="229">
        <f>855.55+51533.45</f>
        <v>52389</v>
      </c>
      <c r="H1271" s="217">
        <f t="shared" si="20"/>
        <v>0</v>
      </c>
      <c r="I1271" s="20" t="s">
        <v>5251</v>
      </c>
      <c r="J1271" s="21"/>
      <c r="K1271" s="21"/>
    </row>
    <row r="1272" spans="1:11" x14ac:dyDescent="0.25">
      <c r="A1272" s="192">
        <v>41987</v>
      </c>
      <c r="B1272" s="254">
        <v>6140</v>
      </c>
      <c r="C1272" s="322" t="s">
        <v>6789</v>
      </c>
      <c r="D1272" s="308" t="s">
        <v>1878</v>
      </c>
      <c r="E1272" s="309">
        <v>12096.5</v>
      </c>
      <c r="F1272" s="256">
        <v>41987</v>
      </c>
      <c r="G1272" s="229">
        <v>12096.5</v>
      </c>
      <c r="H1272" s="217">
        <f t="shared" si="20"/>
        <v>0</v>
      </c>
      <c r="I1272" s="20" t="s">
        <v>5251</v>
      </c>
      <c r="J1272" s="21"/>
      <c r="K1272" s="21"/>
    </row>
    <row r="1273" spans="1:11" x14ac:dyDescent="0.25">
      <c r="A1273" s="192">
        <v>41987</v>
      </c>
      <c r="B1273" s="254">
        <v>6141</v>
      </c>
      <c r="C1273" s="322" t="s">
        <v>6789</v>
      </c>
      <c r="D1273" s="308" t="s">
        <v>4257</v>
      </c>
      <c r="E1273" s="309">
        <v>13089.6</v>
      </c>
      <c r="F1273" s="256">
        <v>41987</v>
      </c>
      <c r="G1273" s="229">
        <v>13089.6</v>
      </c>
      <c r="H1273" s="217">
        <f t="shared" si="20"/>
        <v>0</v>
      </c>
      <c r="I1273" s="20" t="s">
        <v>5251</v>
      </c>
      <c r="J1273" s="21"/>
      <c r="K1273" s="21"/>
    </row>
    <row r="1274" spans="1:11" x14ac:dyDescent="0.25">
      <c r="A1274" s="192">
        <v>41987</v>
      </c>
      <c r="B1274" s="254">
        <v>6142</v>
      </c>
      <c r="C1274" s="322" t="s">
        <v>6789</v>
      </c>
      <c r="D1274" s="308" t="s">
        <v>2481</v>
      </c>
      <c r="E1274" s="309">
        <v>108158</v>
      </c>
      <c r="F1274" s="421" t="s">
        <v>6877</v>
      </c>
      <c r="G1274" s="229">
        <f>53933.4+54224.6</f>
        <v>108158</v>
      </c>
      <c r="H1274" s="217">
        <f t="shared" si="20"/>
        <v>0</v>
      </c>
      <c r="I1274" s="20" t="s">
        <v>6814</v>
      </c>
      <c r="J1274" s="21"/>
      <c r="K1274" s="21"/>
    </row>
    <row r="1275" spans="1:11" x14ac:dyDescent="0.25">
      <c r="A1275" s="192">
        <v>41987</v>
      </c>
      <c r="B1275" s="254">
        <v>6143</v>
      </c>
      <c r="C1275" s="322" t="s">
        <v>6789</v>
      </c>
      <c r="D1275" s="308" t="s">
        <v>338</v>
      </c>
      <c r="E1275" s="309">
        <v>451.2</v>
      </c>
      <c r="F1275" s="256">
        <v>41987</v>
      </c>
      <c r="G1275" s="229">
        <v>451.2</v>
      </c>
      <c r="H1275" s="217">
        <f t="shared" si="20"/>
        <v>0</v>
      </c>
      <c r="I1275" s="20" t="s">
        <v>5251</v>
      </c>
      <c r="J1275" s="21"/>
      <c r="K1275" s="21"/>
    </row>
    <row r="1276" spans="1:11" x14ac:dyDescent="0.25">
      <c r="A1276" s="192">
        <v>41987</v>
      </c>
      <c r="B1276" s="254">
        <v>6144</v>
      </c>
      <c r="C1276" s="322" t="s">
        <v>6789</v>
      </c>
      <c r="D1276" s="308" t="s">
        <v>123</v>
      </c>
      <c r="E1276" s="309">
        <v>4400</v>
      </c>
      <c r="F1276" s="256">
        <v>41988</v>
      </c>
      <c r="G1276" s="229">
        <v>4400</v>
      </c>
      <c r="H1276" s="217">
        <f t="shared" si="20"/>
        <v>0</v>
      </c>
      <c r="I1276" s="20" t="s">
        <v>4992</v>
      </c>
      <c r="J1276" s="21"/>
      <c r="K1276" s="21"/>
    </row>
    <row r="1277" spans="1:11" x14ac:dyDescent="0.25">
      <c r="A1277" s="192">
        <v>41987</v>
      </c>
      <c r="B1277" s="254">
        <v>6145</v>
      </c>
      <c r="C1277" s="322" t="s">
        <v>6789</v>
      </c>
      <c r="D1277" s="308" t="s">
        <v>98</v>
      </c>
      <c r="E1277" s="309">
        <v>9983.2000000000007</v>
      </c>
      <c r="F1277" s="256">
        <v>41987</v>
      </c>
      <c r="G1277" s="229">
        <v>9983.2000000000007</v>
      </c>
      <c r="H1277" s="217">
        <f t="shared" si="20"/>
        <v>0</v>
      </c>
      <c r="I1277" s="20" t="s">
        <v>5251</v>
      </c>
      <c r="J1277" s="21"/>
      <c r="K1277" s="21"/>
    </row>
    <row r="1278" spans="1:11" x14ac:dyDescent="0.25">
      <c r="A1278" s="192">
        <v>41987</v>
      </c>
      <c r="B1278" s="254">
        <v>6146</v>
      </c>
      <c r="C1278" s="322" t="s">
        <v>6789</v>
      </c>
      <c r="D1278" s="308" t="s">
        <v>4915</v>
      </c>
      <c r="E1278" s="309">
        <v>18928.8</v>
      </c>
      <c r="F1278" s="256">
        <v>41988</v>
      </c>
      <c r="G1278" s="229">
        <v>18928.8</v>
      </c>
      <c r="H1278" s="217">
        <f t="shared" si="20"/>
        <v>0</v>
      </c>
      <c r="I1278" s="20" t="s">
        <v>4971</v>
      </c>
      <c r="J1278" s="21"/>
      <c r="K1278" s="21"/>
    </row>
    <row r="1279" spans="1:11" x14ac:dyDescent="0.25">
      <c r="A1279" s="192">
        <v>41987</v>
      </c>
      <c r="B1279" s="254">
        <v>6147</v>
      </c>
      <c r="C1279" s="322" t="s">
        <v>6789</v>
      </c>
      <c r="D1279" s="308" t="s">
        <v>98</v>
      </c>
      <c r="E1279" s="309">
        <v>602</v>
      </c>
      <c r="F1279" s="256">
        <v>41987</v>
      </c>
      <c r="G1279" s="229">
        <v>602</v>
      </c>
      <c r="H1279" s="217">
        <f t="shared" si="20"/>
        <v>0</v>
      </c>
      <c r="I1279" s="20" t="s">
        <v>6814</v>
      </c>
      <c r="J1279" s="21"/>
      <c r="K1279" s="21"/>
    </row>
    <row r="1280" spans="1:11" x14ac:dyDescent="0.25">
      <c r="A1280" s="192">
        <v>41987</v>
      </c>
      <c r="B1280" s="254">
        <v>6148</v>
      </c>
      <c r="C1280" s="322" t="s">
        <v>6789</v>
      </c>
      <c r="D1280" s="308" t="s">
        <v>4322</v>
      </c>
      <c r="E1280" s="309">
        <v>12747.2</v>
      </c>
      <c r="F1280" s="256">
        <v>41987</v>
      </c>
      <c r="G1280" s="229">
        <v>12747.2</v>
      </c>
      <c r="H1280" s="217">
        <f t="shared" si="20"/>
        <v>0</v>
      </c>
      <c r="I1280" s="20" t="s">
        <v>5251</v>
      </c>
      <c r="J1280" s="21"/>
      <c r="K1280" s="21"/>
    </row>
    <row r="1281" spans="1:11" x14ac:dyDescent="0.25">
      <c r="A1281" s="192">
        <v>41987</v>
      </c>
      <c r="B1281" s="254">
        <v>6149</v>
      </c>
      <c r="C1281" s="322" t="s">
        <v>6789</v>
      </c>
      <c r="D1281" s="308" t="s">
        <v>758</v>
      </c>
      <c r="E1281" s="309">
        <v>1685</v>
      </c>
      <c r="F1281" s="256">
        <v>41987</v>
      </c>
      <c r="G1281" s="229">
        <v>1685</v>
      </c>
      <c r="H1281" s="217">
        <f t="shared" si="20"/>
        <v>0</v>
      </c>
      <c r="I1281" s="20" t="s">
        <v>5251</v>
      </c>
      <c r="J1281" s="21"/>
      <c r="K1281" s="21"/>
    </row>
    <row r="1282" spans="1:11" x14ac:dyDescent="0.25">
      <c r="A1282" s="192">
        <v>41987</v>
      </c>
      <c r="B1282" s="254">
        <v>6150</v>
      </c>
      <c r="C1282" s="322" t="s">
        <v>6789</v>
      </c>
      <c r="D1282" s="308" t="s">
        <v>6824</v>
      </c>
      <c r="E1282" s="309">
        <v>860</v>
      </c>
      <c r="F1282" s="256">
        <v>41987</v>
      </c>
      <c r="G1282" s="229">
        <v>860</v>
      </c>
      <c r="H1282" s="217">
        <f t="shared" si="20"/>
        <v>0</v>
      </c>
      <c r="I1282" s="20" t="s">
        <v>5251</v>
      </c>
      <c r="J1282" s="21"/>
      <c r="K1282" s="21"/>
    </row>
    <row r="1283" spans="1:11" x14ac:dyDescent="0.25">
      <c r="A1283" s="192">
        <v>41987</v>
      </c>
      <c r="B1283" s="254">
        <v>6151</v>
      </c>
      <c r="C1283" s="322" t="s">
        <v>6789</v>
      </c>
      <c r="D1283" s="308" t="s">
        <v>57</v>
      </c>
      <c r="E1283" s="309">
        <v>2640</v>
      </c>
      <c r="F1283" s="256">
        <v>41987</v>
      </c>
      <c r="G1283" s="229">
        <v>2640</v>
      </c>
      <c r="H1283" s="217">
        <f t="shared" si="20"/>
        <v>0</v>
      </c>
      <c r="I1283" s="20" t="s">
        <v>5251</v>
      </c>
      <c r="J1283" s="21"/>
      <c r="K1283" s="21"/>
    </row>
    <row r="1284" spans="1:11" x14ac:dyDescent="0.25">
      <c r="A1284" s="192">
        <v>41987</v>
      </c>
      <c r="B1284" s="254">
        <v>6152</v>
      </c>
      <c r="C1284" s="322" t="s">
        <v>6789</v>
      </c>
      <c r="D1284" s="308" t="s">
        <v>29</v>
      </c>
      <c r="E1284" s="309">
        <v>9464.7999999999993</v>
      </c>
      <c r="F1284" s="256">
        <v>41987</v>
      </c>
      <c r="G1284" s="229">
        <v>9464.7999999999993</v>
      </c>
      <c r="H1284" s="217">
        <f t="shared" si="20"/>
        <v>0</v>
      </c>
      <c r="I1284" s="20" t="s">
        <v>5251</v>
      </c>
      <c r="J1284" s="21"/>
      <c r="K1284" s="21"/>
    </row>
    <row r="1285" spans="1:11" x14ac:dyDescent="0.25">
      <c r="A1285" s="192">
        <v>41987</v>
      </c>
      <c r="B1285" s="254">
        <v>6153</v>
      </c>
      <c r="C1285" s="322" t="s">
        <v>6789</v>
      </c>
      <c r="D1285" s="308" t="s">
        <v>2183</v>
      </c>
      <c r="E1285" s="309">
        <v>100</v>
      </c>
      <c r="F1285" s="256">
        <v>41987</v>
      </c>
      <c r="G1285" s="229">
        <v>100</v>
      </c>
      <c r="H1285" s="217">
        <f t="shared" si="20"/>
        <v>0</v>
      </c>
      <c r="I1285" s="20" t="s">
        <v>5251</v>
      </c>
      <c r="J1285" s="21"/>
      <c r="K1285" s="21"/>
    </row>
    <row r="1286" spans="1:11" x14ac:dyDescent="0.25">
      <c r="A1286" s="192">
        <v>41987</v>
      </c>
      <c r="B1286" s="254">
        <v>6154</v>
      </c>
      <c r="C1286" s="322" t="s">
        <v>6789</v>
      </c>
      <c r="D1286" s="308" t="s">
        <v>6120</v>
      </c>
      <c r="E1286" s="309">
        <v>10750</v>
      </c>
      <c r="F1286" s="256">
        <v>41996</v>
      </c>
      <c r="G1286" s="229">
        <v>10750</v>
      </c>
      <c r="H1286" s="217">
        <f t="shared" si="20"/>
        <v>0</v>
      </c>
      <c r="I1286" s="20" t="s">
        <v>6794</v>
      </c>
      <c r="J1286" s="21"/>
      <c r="K1286" s="21"/>
    </row>
    <row r="1287" spans="1:11" x14ac:dyDescent="0.25">
      <c r="A1287" s="192">
        <v>41987</v>
      </c>
      <c r="B1287" s="254">
        <v>6155</v>
      </c>
      <c r="C1287" s="322" t="s">
        <v>6789</v>
      </c>
      <c r="D1287" s="308" t="s">
        <v>4938</v>
      </c>
      <c r="E1287" s="309">
        <v>4372.8999999999996</v>
      </c>
      <c r="F1287" s="256">
        <v>41987</v>
      </c>
      <c r="G1287" s="229">
        <v>4372.8999999999996</v>
      </c>
      <c r="H1287" s="217">
        <f t="shared" si="20"/>
        <v>0</v>
      </c>
      <c r="I1287" s="20" t="s">
        <v>5000</v>
      </c>
      <c r="J1287" s="21"/>
      <c r="K1287" s="21"/>
    </row>
    <row r="1288" spans="1:11" x14ac:dyDescent="0.25">
      <c r="A1288" s="192">
        <v>41987</v>
      </c>
      <c r="B1288" s="254">
        <v>6156</v>
      </c>
      <c r="C1288" s="322" t="s">
        <v>6789</v>
      </c>
      <c r="D1288" s="308" t="s">
        <v>245</v>
      </c>
      <c r="E1288" s="309">
        <v>15132.4</v>
      </c>
      <c r="F1288" s="256">
        <v>41988</v>
      </c>
      <c r="G1288" s="229">
        <v>15132.4</v>
      </c>
      <c r="H1288" s="217">
        <f t="shared" ref="H1288:H1351" si="21">E1288-G1288</f>
        <v>0</v>
      </c>
      <c r="I1288" s="20" t="s">
        <v>6049</v>
      </c>
      <c r="J1288" s="21"/>
      <c r="K1288" s="21"/>
    </row>
    <row r="1289" spans="1:11" x14ac:dyDescent="0.25">
      <c r="A1289" s="192">
        <v>41987</v>
      </c>
      <c r="B1289" s="254">
        <v>6157</v>
      </c>
      <c r="C1289" s="322" t="s">
        <v>6789</v>
      </c>
      <c r="D1289" s="308" t="s">
        <v>52</v>
      </c>
      <c r="E1289" s="309">
        <v>2290</v>
      </c>
      <c r="F1289" s="256">
        <v>41987</v>
      </c>
      <c r="G1289" s="229">
        <v>2290</v>
      </c>
      <c r="H1289" s="217">
        <f t="shared" si="21"/>
        <v>0</v>
      </c>
      <c r="I1289" s="20" t="s">
        <v>6794</v>
      </c>
      <c r="J1289" s="21"/>
      <c r="K1289" s="21"/>
    </row>
    <row r="1290" spans="1:11" x14ac:dyDescent="0.25">
      <c r="A1290" s="192">
        <v>41987</v>
      </c>
      <c r="B1290" s="254">
        <v>6158</v>
      </c>
      <c r="C1290" s="322" t="s">
        <v>6789</v>
      </c>
      <c r="D1290" s="308" t="s">
        <v>4240</v>
      </c>
      <c r="E1290" s="309">
        <v>24096</v>
      </c>
      <c r="F1290" s="412">
        <v>42008</v>
      </c>
      <c r="G1290" s="219">
        <v>24096</v>
      </c>
      <c r="H1290" s="217">
        <f t="shared" si="21"/>
        <v>0</v>
      </c>
      <c r="I1290" s="20" t="s">
        <v>6794</v>
      </c>
      <c r="J1290" s="21"/>
      <c r="K1290" s="21"/>
    </row>
    <row r="1291" spans="1:11" x14ac:dyDescent="0.25">
      <c r="A1291" s="192">
        <v>41987</v>
      </c>
      <c r="B1291" s="254">
        <v>6159</v>
      </c>
      <c r="C1291" s="322" t="s">
        <v>6789</v>
      </c>
      <c r="D1291" s="308" t="s">
        <v>853</v>
      </c>
      <c r="E1291" s="309">
        <v>1758.4</v>
      </c>
      <c r="F1291" s="256">
        <v>41988</v>
      </c>
      <c r="G1291" s="229">
        <v>1758.4</v>
      </c>
      <c r="H1291" s="217">
        <f t="shared" si="21"/>
        <v>0</v>
      </c>
      <c r="I1291" s="20" t="s">
        <v>6049</v>
      </c>
      <c r="J1291" s="21"/>
      <c r="K1291" s="21"/>
    </row>
    <row r="1292" spans="1:11" x14ac:dyDescent="0.25">
      <c r="A1292" s="192">
        <v>41987</v>
      </c>
      <c r="B1292" s="254">
        <v>6160</v>
      </c>
      <c r="C1292" s="322" t="s">
        <v>6789</v>
      </c>
      <c r="D1292" s="308" t="s">
        <v>149</v>
      </c>
      <c r="E1292" s="309">
        <v>18172.8</v>
      </c>
      <c r="F1292" s="256">
        <v>41988</v>
      </c>
      <c r="G1292" s="229">
        <v>18172.8</v>
      </c>
      <c r="H1292" s="217">
        <f t="shared" si="21"/>
        <v>0</v>
      </c>
      <c r="I1292" s="20" t="s">
        <v>6049</v>
      </c>
      <c r="J1292" s="21"/>
      <c r="K1292" s="21"/>
    </row>
    <row r="1293" spans="1:11" x14ac:dyDescent="0.25">
      <c r="A1293" s="192">
        <v>41987</v>
      </c>
      <c r="B1293" s="254">
        <v>6161</v>
      </c>
      <c r="C1293" s="322" t="s">
        <v>6789</v>
      </c>
      <c r="D1293" s="308" t="s">
        <v>855</v>
      </c>
      <c r="E1293" s="309">
        <v>5192</v>
      </c>
      <c r="F1293" s="256">
        <v>41988</v>
      </c>
      <c r="G1293" s="229">
        <v>5192</v>
      </c>
      <c r="H1293" s="217">
        <f t="shared" si="21"/>
        <v>0</v>
      </c>
      <c r="I1293" s="20" t="s">
        <v>6049</v>
      </c>
      <c r="J1293" s="21"/>
      <c r="K1293" s="21"/>
    </row>
    <row r="1294" spans="1:11" x14ac:dyDescent="0.25">
      <c r="A1294" s="192">
        <v>41987</v>
      </c>
      <c r="B1294" s="254">
        <v>6162</v>
      </c>
      <c r="C1294" s="322" t="s">
        <v>6789</v>
      </c>
      <c r="D1294" s="576" t="s">
        <v>136</v>
      </c>
      <c r="E1294" s="309">
        <v>1641.6</v>
      </c>
      <c r="F1294" s="256">
        <v>41987</v>
      </c>
      <c r="G1294" s="229">
        <v>1641.6</v>
      </c>
      <c r="H1294" s="217">
        <f t="shared" si="21"/>
        <v>0</v>
      </c>
      <c r="I1294" s="20" t="s">
        <v>4992</v>
      </c>
      <c r="J1294" s="21"/>
      <c r="K1294" s="21"/>
    </row>
    <row r="1295" spans="1:11" x14ac:dyDescent="0.25">
      <c r="A1295" s="192">
        <v>41987</v>
      </c>
      <c r="B1295" s="254">
        <v>6163</v>
      </c>
      <c r="C1295" s="322" t="s">
        <v>6789</v>
      </c>
      <c r="D1295" s="308" t="s">
        <v>1693</v>
      </c>
      <c r="E1295" s="309">
        <v>4491</v>
      </c>
      <c r="F1295" s="256">
        <v>41987</v>
      </c>
      <c r="G1295" s="229">
        <v>4491</v>
      </c>
      <c r="H1295" s="217">
        <f t="shared" si="21"/>
        <v>0</v>
      </c>
      <c r="I1295" s="20" t="s">
        <v>4992</v>
      </c>
      <c r="J1295" s="21"/>
      <c r="K1295" s="21"/>
    </row>
    <row r="1296" spans="1:11" x14ac:dyDescent="0.25">
      <c r="A1296" s="192">
        <v>41987</v>
      </c>
      <c r="B1296" s="254">
        <v>6164</v>
      </c>
      <c r="C1296" s="322" t="s">
        <v>6789</v>
      </c>
      <c r="D1296" s="308" t="s">
        <v>4738</v>
      </c>
      <c r="E1296" s="309">
        <v>3237.5</v>
      </c>
      <c r="F1296" s="256">
        <v>41987</v>
      </c>
      <c r="G1296" s="229">
        <v>3237.5</v>
      </c>
      <c r="H1296" s="217">
        <f t="shared" si="21"/>
        <v>0</v>
      </c>
      <c r="I1296" s="20" t="s">
        <v>4992</v>
      </c>
      <c r="J1296" s="21"/>
      <c r="K1296" s="21"/>
    </row>
    <row r="1297" spans="1:11" x14ac:dyDescent="0.25">
      <c r="A1297" s="192">
        <v>41987</v>
      </c>
      <c r="B1297" s="254">
        <v>6165</v>
      </c>
      <c r="C1297" s="322" t="s">
        <v>6789</v>
      </c>
      <c r="D1297" s="308" t="s">
        <v>494</v>
      </c>
      <c r="E1297" s="309">
        <v>4416</v>
      </c>
      <c r="F1297" s="256">
        <v>41987</v>
      </c>
      <c r="G1297" s="229">
        <v>4416</v>
      </c>
      <c r="H1297" s="217">
        <f t="shared" si="21"/>
        <v>0</v>
      </c>
      <c r="I1297" s="20" t="s">
        <v>5000</v>
      </c>
      <c r="J1297" s="21"/>
      <c r="K1297" s="21"/>
    </row>
    <row r="1298" spans="1:11" x14ac:dyDescent="0.25">
      <c r="A1298" s="192">
        <v>41987</v>
      </c>
      <c r="B1298" s="254">
        <v>6166</v>
      </c>
      <c r="C1298" s="322" t="s">
        <v>6789</v>
      </c>
      <c r="D1298" s="308" t="s">
        <v>4599</v>
      </c>
      <c r="E1298" s="309">
        <v>13914</v>
      </c>
      <c r="F1298" s="579">
        <v>41989</v>
      </c>
      <c r="G1298" s="229">
        <v>13914</v>
      </c>
      <c r="H1298" s="217">
        <f t="shared" si="21"/>
        <v>0</v>
      </c>
      <c r="I1298" s="20" t="s">
        <v>6793</v>
      </c>
      <c r="J1298" s="21"/>
      <c r="K1298" s="21"/>
    </row>
    <row r="1299" spans="1:11" x14ac:dyDescent="0.25">
      <c r="A1299" s="192">
        <v>41987</v>
      </c>
      <c r="B1299" s="254">
        <v>6167</v>
      </c>
      <c r="C1299" s="322" t="s">
        <v>6789</v>
      </c>
      <c r="D1299" s="308" t="s">
        <v>4605</v>
      </c>
      <c r="E1299" s="309">
        <v>33743.9</v>
      </c>
      <c r="F1299" s="256">
        <v>41989</v>
      </c>
      <c r="G1299" s="229">
        <v>33743.9</v>
      </c>
      <c r="H1299" s="217">
        <f t="shared" si="21"/>
        <v>0</v>
      </c>
      <c r="I1299" s="20" t="s">
        <v>6793</v>
      </c>
      <c r="J1299" s="21"/>
      <c r="K1299" s="21"/>
    </row>
    <row r="1300" spans="1:11" x14ac:dyDescent="0.25">
      <c r="A1300" s="192">
        <v>41987</v>
      </c>
      <c r="B1300" s="254">
        <v>6168</v>
      </c>
      <c r="C1300" s="322" t="s">
        <v>6789</v>
      </c>
      <c r="D1300" s="308" t="s">
        <v>4597</v>
      </c>
      <c r="E1300" s="309">
        <v>32480</v>
      </c>
      <c r="F1300" s="256">
        <v>41989</v>
      </c>
      <c r="G1300" s="229">
        <v>32480</v>
      </c>
      <c r="H1300" s="217">
        <f t="shared" si="21"/>
        <v>0</v>
      </c>
      <c r="I1300" s="20" t="s">
        <v>6793</v>
      </c>
      <c r="J1300" s="21"/>
      <c r="K1300" s="21"/>
    </row>
    <row r="1301" spans="1:11" x14ac:dyDescent="0.25">
      <c r="A1301" s="192">
        <v>41987</v>
      </c>
      <c r="B1301" s="254">
        <v>6169</v>
      </c>
      <c r="C1301" s="322" t="s">
        <v>6789</v>
      </c>
      <c r="D1301" s="308" t="s">
        <v>2382</v>
      </c>
      <c r="E1301" s="309">
        <v>8178.3</v>
      </c>
      <c r="F1301" s="256">
        <v>41988</v>
      </c>
      <c r="G1301" s="229">
        <v>8178.3</v>
      </c>
      <c r="H1301" s="217">
        <f t="shared" si="21"/>
        <v>0</v>
      </c>
      <c r="I1301" s="20" t="s">
        <v>4992</v>
      </c>
      <c r="J1301" s="21"/>
      <c r="K1301" s="21"/>
    </row>
    <row r="1302" spans="1:11" x14ac:dyDescent="0.25">
      <c r="A1302" s="192">
        <v>41987</v>
      </c>
      <c r="B1302" s="254">
        <v>6170</v>
      </c>
      <c r="C1302" s="322" t="s">
        <v>6789</v>
      </c>
      <c r="D1302" s="295" t="s">
        <v>53</v>
      </c>
      <c r="E1302" s="296">
        <v>0</v>
      </c>
      <c r="F1302" s="256"/>
      <c r="G1302" s="229"/>
      <c r="H1302" s="217">
        <f t="shared" si="21"/>
        <v>0</v>
      </c>
      <c r="I1302" s="20" t="s">
        <v>3076</v>
      </c>
      <c r="J1302" s="21"/>
      <c r="K1302" s="21"/>
    </row>
    <row r="1303" spans="1:11" x14ac:dyDescent="0.25">
      <c r="A1303" s="192">
        <v>41987</v>
      </c>
      <c r="B1303" s="254">
        <v>6171</v>
      </c>
      <c r="C1303" s="322" t="s">
        <v>6789</v>
      </c>
      <c r="D1303" s="308" t="s">
        <v>4680</v>
      </c>
      <c r="E1303" s="309">
        <v>48843.5</v>
      </c>
      <c r="F1303" s="256">
        <v>41989</v>
      </c>
      <c r="G1303" s="229">
        <v>48843.5</v>
      </c>
      <c r="H1303" s="217">
        <f t="shared" si="21"/>
        <v>0</v>
      </c>
      <c r="I1303" s="20" t="s">
        <v>6793</v>
      </c>
      <c r="J1303" s="21"/>
      <c r="K1303" s="21"/>
    </row>
    <row r="1304" spans="1:11" x14ac:dyDescent="0.25">
      <c r="A1304" s="192">
        <v>41987</v>
      </c>
      <c r="B1304" s="254">
        <v>6172</v>
      </c>
      <c r="C1304" s="322" t="s">
        <v>6789</v>
      </c>
      <c r="D1304" s="308" t="s">
        <v>4600</v>
      </c>
      <c r="E1304" s="309">
        <v>9554</v>
      </c>
      <c r="F1304" s="256">
        <v>41989</v>
      </c>
      <c r="G1304" s="229">
        <v>9554</v>
      </c>
      <c r="H1304" s="217">
        <f t="shared" si="21"/>
        <v>0</v>
      </c>
      <c r="I1304" s="20" t="s">
        <v>6793</v>
      </c>
      <c r="J1304" s="21"/>
      <c r="K1304" s="21"/>
    </row>
    <row r="1305" spans="1:11" x14ac:dyDescent="0.25">
      <c r="A1305" s="192">
        <v>41987</v>
      </c>
      <c r="B1305" s="254">
        <v>6173</v>
      </c>
      <c r="C1305" s="322" t="s">
        <v>6789</v>
      </c>
      <c r="D1305" s="308" t="s">
        <v>22</v>
      </c>
      <c r="E1305" s="309">
        <v>6410.2</v>
      </c>
      <c r="F1305" s="256">
        <v>41987</v>
      </c>
      <c r="G1305" s="229">
        <v>6410.2</v>
      </c>
      <c r="H1305" s="217">
        <f t="shared" si="21"/>
        <v>0</v>
      </c>
      <c r="I1305" s="20" t="s">
        <v>4992</v>
      </c>
      <c r="J1305" s="21"/>
      <c r="K1305" s="21"/>
    </row>
    <row r="1306" spans="1:11" x14ac:dyDescent="0.25">
      <c r="A1306" s="192">
        <v>41987</v>
      </c>
      <c r="B1306" s="254">
        <v>6174</v>
      </c>
      <c r="C1306" s="322" t="s">
        <v>6789</v>
      </c>
      <c r="D1306" s="308" t="s">
        <v>6878</v>
      </c>
      <c r="E1306" s="309">
        <v>7680</v>
      </c>
      <c r="F1306" s="256">
        <v>41989</v>
      </c>
      <c r="G1306" s="229">
        <v>7680</v>
      </c>
      <c r="H1306" s="217">
        <f t="shared" si="21"/>
        <v>0</v>
      </c>
      <c r="I1306" s="20" t="s">
        <v>6793</v>
      </c>
      <c r="J1306" s="21"/>
      <c r="K1306" s="21"/>
    </row>
    <row r="1307" spans="1:11" x14ac:dyDescent="0.25">
      <c r="A1307" s="192">
        <v>41987</v>
      </c>
      <c r="B1307" s="254">
        <v>6175</v>
      </c>
      <c r="C1307" s="322" t="s">
        <v>6789</v>
      </c>
      <c r="D1307" s="308" t="s">
        <v>6807</v>
      </c>
      <c r="E1307" s="309">
        <v>7215.2</v>
      </c>
      <c r="F1307" s="256">
        <v>41989</v>
      </c>
      <c r="G1307" s="229">
        <v>7215.2</v>
      </c>
      <c r="H1307" s="217">
        <f t="shared" si="21"/>
        <v>0</v>
      </c>
      <c r="I1307" s="20" t="s">
        <v>6793</v>
      </c>
      <c r="J1307" s="21"/>
      <c r="K1307" s="21"/>
    </row>
    <row r="1308" spans="1:11" x14ac:dyDescent="0.25">
      <c r="A1308" s="192">
        <v>41987</v>
      </c>
      <c r="B1308" s="254">
        <v>6176</v>
      </c>
      <c r="C1308" s="322" t="s">
        <v>6789</v>
      </c>
      <c r="D1308" s="308" t="s">
        <v>6672</v>
      </c>
      <c r="E1308" s="309">
        <v>4348.8</v>
      </c>
      <c r="F1308" s="256">
        <v>41989</v>
      </c>
      <c r="G1308" s="229">
        <v>4348.8</v>
      </c>
      <c r="H1308" s="217">
        <f t="shared" si="21"/>
        <v>0</v>
      </c>
      <c r="I1308" s="20" t="s">
        <v>6793</v>
      </c>
      <c r="J1308" s="21"/>
      <c r="K1308" s="21"/>
    </row>
    <row r="1309" spans="1:11" x14ac:dyDescent="0.25">
      <c r="A1309" s="192">
        <v>41987</v>
      </c>
      <c r="B1309" s="254">
        <v>6177</v>
      </c>
      <c r="C1309" s="322" t="s">
        <v>6789</v>
      </c>
      <c r="D1309" s="308" t="s">
        <v>6645</v>
      </c>
      <c r="E1309" s="309">
        <v>1585.4</v>
      </c>
      <c r="F1309" s="256">
        <v>41989</v>
      </c>
      <c r="G1309" s="229">
        <v>1585.4</v>
      </c>
      <c r="H1309" s="217">
        <f t="shared" si="21"/>
        <v>0</v>
      </c>
      <c r="I1309" s="20" t="s">
        <v>6793</v>
      </c>
      <c r="J1309" s="21"/>
      <c r="K1309" s="21"/>
    </row>
    <row r="1310" spans="1:11" x14ac:dyDescent="0.25">
      <c r="A1310" s="192">
        <v>41987</v>
      </c>
      <c r="B1310" s="254">
        <v>6178</v>
      </c>
      <c r="C1310" s="322" t="s">
        <v>6789</v>
      </c>
      <c r="D1310" s="308" t="s">
        <v>4765</v>
      </c>
      <c r="E1310" s="309">
        <v>7043.2</v>
      </c>
      <c r="F1310" s="256">
        <v>41987</v>
      </c>
      <c r="G1310" s="229">
        <v>7043.2</v>
      </c>
      <c r="H1310" s="217">
        <f t="shared" si="21"/>
        <v>0</v>
      </c>
      <c r="I1310" s="190" t="s">
        <v>4992</v>
      </c>
      <c r="J1310" s="21"/>
      <c r="K1310" s="21"/>
    </row>
    <row r="1311" spans="1:11" x14ac:dyDescent="0.25">
      <c r="A1311" s="192">
        <v>41987</v>
      </c>
      <c r="B1311" s="254">
        <v>6179</v>
      </c>
      <c r="C1311" s="322" t="s">
        <v>6789</v>
      </c>
      <c r="D1311" s="308" t="s">
        <v>133</v>
      </c>
      <c r="E1311" s="309">
        <v>21260.799999999999</v>
      </c>
      <c r="F1311" s="256">
        <v>41987</v>
      </c>
      <c r="G1311" s="229">
        <v>21260.799999999999</v>
      </c>
      <c r="H1311" s="217">
        <f t="shared" si="21"/>
        <v>0</v>
      </c>
      <c r="I1311" s="56" t="s">
        <v>4992</v>
      </c>
      <c r="J1311" s="21"/>
      <c r="K1311" s="21"/>
    </row>
    <row r="1312" spans="1:11" x14ac:dyDescent="0.25">
      <c r="A1312" s="192">
        <v>41987</v>
      </c>
      <c r="B1312" s="254">
        <v>6180</v>
      </c>
      <c r="C1312" s="322" t="s">
        <v>6789</v>
      </c>
      <c r="D1312" s="308" t="s">
        <v>133</v>
      </c>
      <c r="E1312" s="309">
        <v>5799.2</v>
      </c>
      <c r="F1312" s="256">
        <v>41987</v>
      </c>
      <c r="G1312" s="229">
        <v>5799.2</v>
      </c>
      <c r="H1312" s="217">
        <f t="shared" si="21"/>
        <v>0</v>
      </c>
      <c r="I1312" s="190" t="s">
        <v>4992</v>
      </c>
      <c r="J1312" s="21"/>
      <c r="K1312" s="21"/>
    </row>
    <row r="1313" spans="1:11" x14ac:dyDescent="0.25">
      <c r="A1313" s="192">
        <v>41987</v>
      </c>
      <c r="B1313" s="254">
        <v>6181</v>
      </c>
      <c r="C1313" s="322" t="s">
        <v>6789</v>
      </c>
      <c r="D1313" s="308" t="s">
        <v>51</v>
      </c>
      <c r="E1313" s="309">
        <v>950.4</v>
      </c>
      <c r="F1313" s="256">
        <v>41987</v>
      </c>
      <c r="G1313" s="229">
        <v>950.4</v>
      </c>
      <c r="H1313" s="217">
        <f t="shared" si="21"/>
        <v>0</v>
      </c>
      <c r="I1313" s="190" t="s">
        <v>4992</v>
      </c>
      <c r="J1313" s="21"/>
      <c r="K1313" s="21"/>
    </row>
    <row r="1314" spans="1:11" x14ac:dyDescent="0.25">
      <c r="A1314" s="192">
        <v>41987</v>
      </c>
      <c r="B1314" s="254">
        <v>6182</v>
      </c>
      <c r="C1314" s="322" t="s">
        <v>6789</v>
      </c>
      <c r="D1314" s="308" t="s">
        <v>4301</v>
      </c>
      <c r="E1314" s="309">
        <v>32338.6</v>
      </c>
      <c r="F1314" s="256">
        <v>41989</v>
      </c>
      <c r="G1314" s="229">
        <v>32338.6</v>
      </c>
      <c r="H1314" s="217">
        <f t="shared" si="21"/>
        <v>0</v>
      </c>
      <c r="I1314" s="190" t="s">
        <v>6793</v>
      </c>
      <c r="J1314" s="21"/>
      <c r="K1314" s="21"/>
    </row>
    <row r="1315" spans="1:11" x14ac:dyDescent="0.25">
      <c r="A1315" s="192">
        <v>41987</v>
      </c>
      <c r="B1315" s="254">
        <v>6183</v>
      </c>
      <c r="C1315" s="322" t="s">
        <v>6789</v>
      </c>
      <c r="D1315" s="308" t="s">
        <v>174</v>
      </c>
      <c r="E1315" s="309">
        <v>16933.599999999999</v>
      </c>
      <c r="F1315" s="256">
        <v>41989</v>
      </c>
      <c r="G1315" s="229">
        <v>16933.599999999999</v>
      </c>
      <c r="H1315" s="217">
        <f t="shared" si="21"/>
        <v>0</v>
      </c>
      <c r="I1315" s="190" t="s">
        <v>6793</v>
      </c>
      <c r="J1315" s="21"/>
      <c r="K1315" s="21"/>
    </row>
    <row r="1316" spans="1:11" x14ac:dyDescent="0.25">
      <c r="A1316" s="192">
        <v>41987</v>
      </c>
      <c r="B1316" s="254">
        <v>6184</v>
      </c>
      <c r="C1316" s="322" t="s">
        <v>6789</v>
      </c>
      <c r="D1316" s="308" t="s">
        <v>6810</v>
      </c>
      <c r="E1316" s="309">
        <v>10604.3</v>
      </c>
      <c r="F1316" s="256">
        <v>41989</v>
      </c>
      <c r="G1316" s="229">
        <v>10604.3</v>
      </c>
      <c r="H1316" s="217">
        <f t="shared" si="21"/>
        <v>0</v>
      </c>
      <c r="I1316" s="190" t="s">
        <v>6793</v>
      </c>
      <c r="J1316" s="21"/>
      <c r="K1316" s="21"/>
    </row>
    <row r="1317" spans="1:11" x14ac:dyDescent="0.25">
      <c r="A1317" s="192">
        <v>41987</v>
      </c>
      <c r="B1317" s="254">
        <v>6185</v>
      </c>
      <c r="C1317" s="322" t="s">
        <v>6789</v>
      </c>
      <c r="D1317" s="308" t="s">
        <v>4603</v>
      </c>
      <c r="E1317" s="309">
        <v>17826.900000000001</v>
      </c>
      <c r="F1317" s="256">
        <v>41989</v>
      </c>
      <c r="G1317" s="229">
        <v>17826.900000000001</v>
      </c>
      <c r="H1317" s="217">
        <f t="shared" si="21"/>
        <v>0</v>
      </c>
      <c r="I1317" s="190" t="s">
        <v>6793</v>
      </c>
      <c r="J1317" s="21"/>
      <c r="K1317" s="21"/>
    </row>
    <row r="1318" spans="1:11" x14ac:dyDescent="0.25">
      <c r="A1318" s="192">
        <v>41987</v>
      </c>
      <c r="B1318" s="254">
        <v>6186</v>
      </c>
      <c r="C1318" s="322" t="s">
        <v>6789</v>
      </c>
      <c r="D1318" s="308" t="s">
        <v>745</v>
      </c>
      <c r="E1318" s="309">
        <v>2515</v>
      </c>
      <c r="F1318" s="256">
        <v>41987</v>
      </c>
      <c r="G1318" s="229">
        <v>2515</v>
      </c>
      <c r="H1318" s="217">
        <f t="shared" si="21"/>
        <v>0</v>
      </c>
      <c r="I1318" s="190" t="s">
        <v>4992</v>
      </c>
      <c r="J1318" s="21"/>
      <c r="K1318" s="21"/>
    </row>
    <row r="1319" spans="1:11" x14ac:dyDescent="0.25">
      <c r="A1319" s="192">
        <v>41987</v>
      </c>
      <c r="B1319" s="254">
        <v>6187</v>
      </c>
      <c r="C1319" s="322" t="s">
        <v>6789</v>
      </c>
      <c r="D1319" s="308" t="s">
        <v>4183</v>
      </c>
      <c r="E1319" s="309">
        <v>7315.2</v>
      </c>
      <c r="F1319" s="256">
        <v>41987</v>
      </c>
      <c r="G1319" s="229">
        <v>7315.2</v>
      </c>
      <c r="H1319" s="217">
        <f t="shared" si="21"/>
        <v>0</v>
      </c>
      <c r="I1319" s="190" t="s">
        <v>4992</v>
      </c>
      <c r="J1319" s="21"/>
      <c r="K1319" s="21"/>
    </row>
    <row r="1320" spans="1:11" x14ac:dyDescent="0.25">
      <c r="A1320" s="192">
        <v>41987</v>
      </c>
      <c r="B1320" s="254">
        <v>6188</v>
      </c>
      <c r="C1320" s="322" t="s">
        <v>6789</v>
      </c>
      <c r="D1320" s="308" t="s">
        <v>4319</v>
      </c>
      <c r="E1320" s="309">
        <v>8797</v>
      </c>
      <c r="F1320" s="256">
        <v>41987</v>
      </c>
      <c r="G1320" s="229">
        <v>8797</v>
      </c>
      <c r="H1320" s="217">
        <f t="shared" si="21"/>
        <v>0</v>
      </c>
      <c r="I1320" s="190" t="s">
        <v>4992</v>
      </c>
      <c r="J1320" s="21"/>
      <c r="K1320" s="21"/>
    </row>
    <row r="1321" spans="1:11" x14ac:dyDescent="0.25">
      <c r="A1321" s="192">
        <v>41987</v>
      </c>
      <c r="B1321" s="254">
        <v>6189</v>
      </c>
      <c r="C1321" s="322" t="s">
        <v>6789</v>
      </c>
      <c r="D1321" s="295" t="s">
        <v>53</v>
      </c>
      <c r="E1321" s="296">
        <v>0</v>
      </c>
      <c r="F1321" s="256"/>
      <c r="G1321" s="229"/>
      <c r="H1321" s="217">
        <f t="shared" si="21"/>
        <v>0</v>
      </c>
      <c r="I1321" s="190" t="s">
        <v>3076</v>
      </c>
      <c r="J1321" s="21"/>
      <c r="K1321" s="21"/>
    </row>
    <row r="1322" spans="1:11" x14ac:dyDescent="0.25">
      <c r="A1322" s="192">
        <v>41987</v>
      </c>
      <c r="B1322" s="254">
        <v>6190</v>
      </c>
      <c r="C1322" s="322" t="s">
        <v>6789</v>
      </c>
      <c r="D1322" s="308" t="s">
        <v>160</v>
      </c>
      <c r="E1322" s="309">
        <v>177173.42</v>
      </c>
      <c r="F1322" s="412" t="s">
        <v>6879</v>
      </c>
      <c r="G1322" s="229">
        <v>177173.42</v>
      </c>
      <c r="H1322" s="217">
        <f t="shared" si="21"/>
        <v>0</v>
      </c>
      <c r="I1322" s="190" t="s">
        <v>6793</v>
      </c>
      <c r="J1322" s="21"/>
      <c r="K1322" s="21"/>
    </row>
    <row r="1323" spans="1:11" x14ac:dyDescent="0.25">
      <c r="A1323" s="192">
        <v>41987</v>
      </c>
      <c r="B1323" s="254">
        <v>6191</v>
      </c>
      <c r="C1323" s="322" t="s">
        <v>6789</v>
      </c>
      <c r="D1323" s="308" t="s">
        <v>4740</v>
      </c>
      <c r="E1323" s="309">
        <v>1250.5</v>
      </c>
      <c r="F1323" s="256">
        <v>41987</v>
      </c>
      <c r="G1323" s="229">
        <v>1250.5</v>
      </c>
      <c r="H1323" s="217">
        <f t="shared" si="21"/>
        <v>0</v>
      </c>
      <c r="I1323" s="190" t="s">
        <v>4992</v>
      </c>
      <c r="J1323" s="21"/>
      <c r="K1323" s="21"/>
    </row>
    <row r="1324" spans="1:11" x14ac:dyDescent="0.25">
      <c r="A1324" s="192">
        <v>41987</v>
      </c>
      <c r="B1324" s="254">
        <v>6192</v>
      </c>
      <c r="C1324" s="322" t="s">
        <v>6789</v>
      </c>
      <c r="D1324" s="308" t="s">
        <v>4598</v>
      </c>
      <c r="E1324" s="309">
        <v>13450</v>
      </c>
      <c r="F1324" s="256">
        <v>41986</v>
      </c>
      <c r="G1324" s="229">
        <v>13450</v>
      </c>
      <c r="H1324" s="217">
        <f t="shared" si="21"/>
        <v>0</v>
      </c>
      <c r="I1324" s="190" t="s">
        <v>6793</v>
      </c>
      <c r="J1324" s="21"/>
      <c r="K1324" s="21"/>
    </row>
    <row r="1325" spans="1:11" x14ac:dyDescent="0.25">
      <c r="A1325" s="192">
        <v>41987</v>
      </c>
      <c r="B1325" s="254">
        <v>6193</v>
      </c>
      <c r="C1325" s="322" t="s">
        <v>6789</v>
      </c>
      <c r="D1325" s="308" t="s">
        <v>4319</v>
      </c>
      <c r="E1325" s="309">
        <v>2344</v>
      </c>
      <c r="F1325" s="256">
        <v>41987</v>
      </c>
      <c r="G1325" s="229">
        <v>2344</v>
      </c>
      <c r="H1325" s="217">
        <f t="shared" si="21"/>
        <v>0</v>
      </c>
      <c r="I1325" s="190" t="s">
        <v>4992</v>
      </c>
      <c r="J1325" s="21"/>
      <c r="K1325" s="21"/>
    </row>
    <row r="1326" spans="1:11" x14ac:dyDescent="0.25">
      <c r="A1326" s="192">
        <v>41987</v>
      </c>
      <c r="B1326" s="254">
        <v>6194</v>
      </c>
      <c r="C1326" s="322" t="s">
        <v>6789</v>
      </c>
      <c r="D1326" s="308" t="s">
        <v>4646</v>
      </c>
      <c r="E1326" s="309">
        <v>9621.2000000000007</v>
      </c>
      <c r="F1326" s="256">
        <v>41987</v>
      </c>
      <c r="G1326" s="229">
        <v>9621.2000000000007</v>
      </c>
      <c r="H1326" s="217">
        <f t="shared" si="21"/>
        <v>0</v>
      </c>
      <c r="I1326" s="190" t="s">
        <v>4992</v>
      </c>
      <c r="J1326" s="21"/>
      <c r="K1326" s="21"/>
    </row>
    <row r="1327" spans="1:11" x14ac:dyDescent="0.25">
      <c r="A1327" s="192">
        <v>41988</v>
      </c>
      <c r="B1327" s="254">
        <v>6195</v>
      </c>
      <c r="C1327" s="322" t="s">
        <v>6789</v>
      </c>
      <c r="D1327" s="308" t="s">
        <v>4918</v>
      </c>
      <c r="E1327" s="309">
        <v>85577.7</v>
      </c>
      <c r="F1327" s="256">
        <v>41988</v>
      </c>
      <c r="G1327" s="229">
        <v>85577.7</v>
      </c>
      <c r="H1327" s="217">
        <f t="shared" si="21"/>
        <v>0</v>
      </c>
      <c r="I1327" s="190" t="s">
        <v>5000</v>
      </c>
      <c r="J1327" s="21"/>
      <c r="K1327" s="21"/>
    </row>
    <row r="1328" spans="1:11" x14ac:dyDescent="0.25">
      <c r="A1328" s="192">
        <v>41988</v>
      </c>
      <c r="B1328" s="254">
        <v>6196</v>
      </c>
      <c r="C1328" s="322" t="s">
        <v>6789</v>
      </c>
      <c r="D1328" s="308" t="s">
        <v>4915</v>
      </c>
      <c r="E1328" s="309">
        <v>32418</v>
      </c>
      <c r="F1328" s="256">
        <v>41989</v>
      </c>
      <c r="G1328" s="229">
        <v>32418</v>
      </c>
      <c r="H1328" s="217">
        <f t="shared" si="21"/>
        <v>0</v>
      </c>
      <c r="I1328" s="190" t="s">
        <v>4971</v>
      </c>
      <c r="J1328" s="21"/>
      <c r="K1328" s="21"/>
    </row>
    <row r="1329" spans="1:11" x14ac:dyDescent="0.25">
      <c r="A1329" s="192">
        <v>41988</v>
      </c>
      <c r="B1329" s="254">
        <v>6197</v>
      </c>
      <c r="C1329" s="322" t="s">
        <v>6789</v>
      </c>
      <c r="D1329" s="308" t="s">
        <v>4928</v>
      </c>
      <c r="E1329" s="309">
        <v>4255.8</v>
      </c>
      <c r="F1329" s="256">
        <v>41988</v>
      </c>
      <c r="G1329" s="229">
        <v>4255.8</v>
      </c>
      <c r="H1329" s="217">
        <f t="shared" si="21"/>
        <v>0</v>
      </c>
      <c r="I1329" s="190" t="s">
        <v>6794</v>
      </c>
      <c r="J1329" s="21"/>
      <c r="K1329" s="21"/>
    </row>
    <row r="1330" spans="1:11" x14ac:dyDescent="0.25">
      <c r="A1330" s="192">
        <v>41988</v>
      </c>
      <c r="B1330" s="254">
        <v>6198</v>
      </c>
      <c r="C1330" s="322" t="s">
        <v>6789</v>
      </c>
      <c r="D1330" s="308" t="s">
        <v>47</v>
      </c>
      <c r="E1330" s="309">
        <v>3749.2</v>
      </c>
      <c r="F1330" s="256">
        <v>41988</v>
      </c>
      <c r="G1330" s="229">
        <v>3749.2</v>
      </c>
      <c r="H1330" s="217">
        <f t="shared" si="21"/>
        <v>0</v>
      </c>
      <c r="I1330" s="190" t="s">
        <v>6794</v>
      </c>
    </row>
    <row r="1331" spans="1:11" x14ac:dyDescent="0.25">
      <c r="A1331" s="192">
        <v>41988</v>
      </c>
      <c r="B1331" s="254">
        <v>6199</v>
      </c>
      <c r="C1331" s="322" t="s">
        <v>6789</v>
      </c>
      <c r="D1331" s="308" t="s">
        <v>6120</v>
      </c>
      <c r="E1331" s="309">
        <v>6450</v>
      </c>
      <c r="F1331" s="256">
        <v>41996</v>
      </c>
      <c r="G1331" s="229">
        <v>6450</v>
      </c>
      <c r="H1331" s="217">
        <f t="shared" si="21"/>
        <v>0</v>
      </c>
      <c r="I1331" s="190" t="s">
        <v>6794</v>
      </c>
    </row>
    <row r="1332" spans="1:11" x14ac:dyDescent="0.25">
      <c r="A1332" s="192">
        <v>41988</v>
      </c>
      <c r="B1332" s="254">
        <v>6200</v>
      </c>
      <c r="C1332" s="322" t="s">
        <v>6789</v>
      </c>
      <c r="D1332" s="308" t="s">
        <v>501</v>
      </c>
      <c r="E1332" s="309">
        <v>3002.7</v>
      </c>
      <c r="F1332" s="256">
        <v>41988</v>
      </c>
      <c r="G1332" s="229">
        <v>3002.7</v>
      </c>
      <c r="H1332" s="217">
        <f t="shared" si="21"/>
        <v>0</v>
      </c>
      <c r="I1332" s="190" t="s">
        <v>4992</v>
      </c>
    </row>
    <row r="1333" spans="1:11" x14ac:dyDescent="0.25">
      <c r="A1333" s="192">
        <v>41988</v>
      </c>
      <c r="B1333" s="254">
        <v>6201</v>
      </c>
      <c r="C1333" s="322" t="s">
        <v>6789</v>
      </c>
      <c r="D1333" s="308" t="s">
        <v>3366</v>
      </c>
      <c r="E1333" s="309">
        <v>1812</v>
      </c>
      <c r="F1333" s="256">
        <v>41988</v>
      </c>
      <c r="G1333" s="229">
        <v>1812</v>
      </c>
      <c r="H1333" s="217">
        <f t="shared" si="21"/>
        <v>0</v>
      </c>
      <c r="I1333" s="190" t="s">
        <v>5010</v>
      </c>
    </row>
    <row r="1334" spans="1:11" x14ac:dyDescent="0.25">
      <c r="A1334" s="192">
        <v>41988</v>
      </c>
      <c r="B1334" s="254">
        <v>6202</v>
      </c>
      <c r="C1334" s="322" t="s">
        <v>6789</v>
      </c>
      <c r="D1334" s="308" t="s">
        <v>2382</v>
      </c>
      <c r="E1334" s="309">
        <v>7646.9</v>
      </c>
      <c r="F1334" s="256">
        <v>41989</v>
      </c>
      <c r="G1334" s="229">
        <v>7646.9</v>
      </c>
      <c r="H1334" s="217">
        <f t="shared" si="21"/>
        <v>0</v>
      </c>
      <c r="I1334" s="190" t="s">
        <v>6794</v>
      </c>
    </row>
    <row r="1335" spans="1:11" x14ac:dyDescent="0.25">
      <c r="A1335" s="192">
        <v>41988</v>
      </c>
      <c r="B1335" s="254">
        <v>6203</v>
      </c>
      <c r="C1335" s="322" t="s">
        <v>6789</v>
      </c>
      <c r="D1335" s="308" t="s">
        <v>4234</v>
      </c>
      <c r="E1335" s="309">
        <v>1949.4</v>
      </c>
      <c r="F1335" s="256">
        <v>41988</v>
      </c>
      <c r="G1335" s="229">
        <v>1949.4</v>
      </c>
      <c r="H1335" s="217">
        <f t="shared" si="21"/>
        <v>0</v>
      </c>
      <c r="I1335" s="190" t="s">
        <v>6049</v>
      </c>
    </row>
    <row r="1336" spans="1:11" x14ac:dyDescent="0.25">
      <c r="A1336" s="192">
        <v>41988</v>
      </c>
      <c r="B1336" s="254">
        <v>6204</v>
      </c>
      <c r="C1336" s="322" t="s">
        <v>6789</v>
      </c>
      <c r="D1336" s="308" t="s">
        <v>83</v>
      </c>
      <c r="E1336" s="309">
        <v>3499.2</v>
      </c>
      <c r="F1336" s="256">
        <v>41988</v>
      </c>
      <c r="G1336" s="229">
        <v>3499.2</v>
      </c>
      <c r="H1336" s="217">
        <f t="shared" si="21"/>
        <v>0</v>
      </c>
      <c r="I1336" s="190" t="s">
        <v>6794</v>
      </c>
    </row>
    <row r="1337" spans="1:11" x14ac:dyDescent="0.25">
      <c r="A1337" s="192">
        <v>41988</v>
      </c>
      <c r="B1337" s="254">
        <v>6205</v>
      </c>
      <c r="C1337" s="322" t="s">
        <v>6789</v>
      </c>
      <c r="D1337" s="308" t="s">
        <v>11</v>
      </c>
      <c r="E1337" s="309">
        <v>32859</v>
      </c>
      <c r="F1337" s="256">
        <v>41997</v>
      </c>
      <c r="G1337" s="229">
        <v>32859</v>
      </c>
      <c r="H1337" s="217">
        <f t="shared" si="21"/>
        <v>0</v>
      </c>
      <c r="I1337" s="190" t="s">
        <v>6814</v>
      </c>
    </row>
    <row r="1338" spans="1:11" x14ac:dyDescent="0.25">
      <c r="A1338" s="192">
        <v>41988</v>
      </c>
      <c r="B1338" s="254">
        <v>6206</v>
      </c>
      <c r="C1338" s="322" t="s">
        <v>6789</v>
      </c>
      <c r="D1338" s="308" t="s">
        <v>23</v>
      </c>
      <c r="E1338" s="309">
        <v>5098.8</v>
      </c>
      <c r="F1338" s="256">
        <v>41988</v>
      </c>
      <c r="G1338" s="229">
        <v>5098.8</v>
      </c>
      <c r="H1338" s="217">
        <f t="shared" si="21"/>
        <v>0</v>
      </c>
      <c r="I1338" s="190" t="s">
        <v>4992</v>
      </c>
    </row>
    <row r="1339" spans="1:11" x14ac:dyDescent="0.25">
      <c r="A1339" s="192">
        <v>41988</v>
      </c>
      <c r="B1339" s="254">
        <v>6207</v>
      </c>
      <c r="C1339" s="322" t="s">
        <v>6789</v>
      </c>
      <c r="D1339" s="308" t="s">
        <v>98</v>
      </c>
      <c r="E1339" s="309">
        <v>10276.6</v>
      </c>
      <c r="F1339" s="256">
        <v>41988</v>
      </c>
      <c r="G1339" s="229">
        <v>10276.6</v>
      </c>
      <c r="H1339" s="217">
        <f t="shared" si="21"/>
        <v>0</v>
      </c>
      <c r="I1339" s="190" t="s">
        <v>6814</v>
      </c>
    </row>
    <row r="1340" spans="1:11" x14ac:dyDescent="0.25">
      <c r="A1340" s="192">
        <v>41988</v>
      </c>
      <c r="B1340" s="254">
        <v>6208</v>
      </c>
      <c r="C1340" s="322" t="s">
        <v>6789</v>
      </c>
      <c r="D1340" s="308" t="s">
        <v>5004</v>
      </c>
      <c r="E1340" s="309">
        <v>10025.799999999999</v>
      </c>
      <c r="F1340" s="256">
        <v>41988</v>
      </c>
      <c r="G1340" s="229">
        <v>10025.799999999999</v>
      </c>
      <c r="H1340" s="217">
        <f t="shared" si="21"/>
        <v>0</v>
      </c>
      <c r="I1340" s="190" t="s">
        <v>6814</v>
      </c>
    </row>
    <row r="1341" spans="1:11" x14ac:dyDescent="0.25">
      <c r="A1341" s="192">
        <v>41988</v>
      </c>
      <c r="B1341" s="254">
        <v>6209</v>
      </c>
      <c r="C1341" s="322" t="s">
        <v>6789</v>
      </c>
      <c r="D1341" s="308" t="s">
        <v>855</v>
      </c>
      <c r="E1341" s="309">
        <v>8866.4</v>
      </c>
      <c r="F1341" s="256">
        <v>41989</v>
      </c>
      <c r="G1341" s="229">
        <v>8866.4</v>
      </c>
      <c r="H1341" s="217">
        <f t="shared" si="21"/>
        <v>0</v>
      </c>
      <c r="I1341" s="190" t="s">
        <v>6049</v>
      </c>
    </row>
    <row r="1342" spans="1:11" x14ac:dyDescent="0.25">
      <c r="A1342" s="192">
        <v>41988</v>
      </c>
      <c r="B1342" s="254">
        <v>6210</v>
      </c>
      <c r="C1342" s="322" t="s">
        <v>6789</v>
      </c>
      <c r="D1342" s="308" t="s">
        <v>6817</v>
      </c>
      <c r="E1342" s="309">
        <v>760.5</v>
      </c>
      <c r="F1342" s="256">
        <v>41988</v>
      </c>
      <c r="G1342" s="229">
        <v>760.5</v>
      </c>
      <c r="H1342" s="217">
        <f t="shared" si="21"/>
        <v>0</v>
      </c>
      <c r="I1342" s="190" t="s">
        <v>4992</v>
      </c>
    </row>
    <row r="1343" spans="1:11" x14ac:dyDescent="0.25">
      <c r="A1343" s="192">
        <v>41988</v>
      </c>
      <c r="B1343" s="254">
        <v>6211</v>
      </c>
      <c r="C1343" s="322" t="s">
        <v>6789</v>
      </c>
      <c r="D1343" s="308" t="s">
        <v>240</v>
      </c>
      <c r="E1343" s="309">
        <v>65959.199999999997</v>
      </c>
      <c r="F1343" s="412" t="s">
        <v>6880</v>
      </c>
      <c r="G1343" s="229">
        <v>65959.199999999997</v>
      </c>
      <c r="H1343" s="217">
        <f t="shared" si="21"/>
        <v>0</v>
      </c>
      <c r="I1343" s="190" t="s">
        <v>6049</v>
      </c>
    </row>
    <row r="1344" spans="1:11" x14ac:dyDescent="0.25">
      <c r="A1344" s="192">
        <v>41988</v>
      </c>
      <c r="B1344" s="254">
        <v>6212</v>
      </c>
      <c r="C1344" s="322" t="s">
        <v>6789</v>
      </c>
      <c r="D1344" s="308" t="s">
        <v>123</v>
      </c>
      <c r="E1344" s="309">
        <v>19976</v>
      </c>
      <c r="F1344" s="256">
        <v>41989</v>
      </c>
      <c r="G1344" s="229">
        <v>19976</v>
      </c>
      <c r="H1344" s="217">
        <f t="shared" si="21"/>
        <v>0</v>
      </c>
      <c r="I1344" s="190" t="s">
        <v>4992</v>
      </c>
      <c r="K1344" s="33"/>
    </row>
    <row r="1345" spans="1:11" x14ac:dyDescent="0.25">
      <c r="A1345" s="192">
        <v>41988</v>
      </c>
      <c r="B1345" s="254">
        <v>6213</v>
      </c>
      <c r="C1345" s="322" t="s">
        <v>6789</v>
      </c>
      <c r="D1345" s="308" t="s">
        <v>180</v>
      </c>
      <c r="E1345" s="309">
        <v>32004</v>
      </c>
      <c r="F1345" s="256">
        <v>41988</v>
      </c>
      <c r="G1345" s="229">
        <v>32004</v>
      </c>
      <c r="H1345" s="217">
        <f t="shared" si="21"/>
        <v>0</v>
      </c>
      <c r="I1345" s="190" t="s">
        <v>6814</v>
      </c>
      <c r="K1345" s="33"/>
    </row>
    <row r="1346" spans="1:11" x14ac:dyDescent="0.25">
      <c r="A1346" s="192">
        <v>41988</v>
      </c>
      <c r="B1346" s="254">
        <v>6214</v>
      </c>
      <c r="C1346" s="322" t="s">
        <v>6789</v>
      </c>
      <c r="D1346" s="308" t="s">
        <v>242</v>
      </c>
      <c r="E1346" s="309">
        <v>43036.800000000003</v>
      </c>
      <c r="F1346" s="412" t="s">
        <v>6994</v>
      </c>
      <c r="G1346" s="219">
        <v>43036.800000000003</v>
      </c>
      <c r="H1346" s="217">
        <f t="shared" si="21"/>
        <v>0</v>
      </c>
      <c r="I1346" s="190" t="s">
        <v>6049</v>
      </c>
      <c r="K1346" s="33"/>
    </row>
    <row r="1347" spans="1:11" x14ac:dyDescent="0.25">
      <c r="A1347" s="192">
        <v>41988</v>
      </c>
      <c r="B1347" s="254">
        <v>6215</v>
      </c>
      <c r="C1347" s="322" t="s">
        <v>6789</v>
      </c>
      <c r="D1347" s="308" t="s">
        <v>4826</v>
      </c>
      <c r="E1347" s="309">
        <v>821.6</v>
      </c>
      <c r="F1347" s="256">
        <v>41988</v>
      </c>
      <c r="G1347" s="229">
        <v>821.6</v>
      </c>
      <c r="H1347" s="217">
        <f t="shared" si="21"/>
        <v>0</v>
      </c>
      <c r="I1347" s="190" t="s">
        <v>4992</v>
      </c>
      <c r="K1347" s="33"/>
    </row>
    <row r="1348" spans="1:11" x14ac:dyDescent="0.25">
      <c r="A1348" s="192">
        <v>41988</v>
      </c>
      <c r="B1348" s="254">
        <v>6216</v>
      </c>
      <c r="C1348" s="322" t="s">
        <v>6789</v>
      </c>
      <c r="D1348" s="308" t="s">
        <v>6619</v>
      </c>
      <c r="E1348" s="309">
        <v>16624.8</v>
      </c>
      <c r="F1348" s="412" t="s">
        <v>6881</v>
      </c>
      <c r="G1348" s="229">
        <v>16624.8</v>
      </c>
      <c r="H1348" s="217">
        <f t="shared" si="21"/>
        <v>0</v>
      </c>
      <c r="I1348" s="190" t="s">
        <v>6049</v>
      </c>
      <c r="K1348" s="33"/>
    </row>
    <row r="1349" spans="1:11" x14ac:dyDescent="0.25">
      <c r="A1349" s="192">
        <v>41988</v>
      </c>
      <c r="B1349" s="254">
        <v>6217</v>
      </c>
      <c r="C1349" s="322" t="s">
        <v>6789</v>
      </c>
      <c r="D1349" s="308" t="s">
        <v>6734</v>
      </c>
      <c r="E1349" s="309">
        <v>13750.4</v>
      </c>
      <c r="F1349" s="412" t="s">
        <v>6882</v>
      </c>
      <c r="G1349" s="229">
        <v>13750.4</v>
      </c>
      <c r="H1349" s="217">
        <f t="shared" si="21"/>
        <v>0</v>
      </c>
      <c r="I1349" s="190" t="s">
        <v>6049</v>
      </c>
    </row>
    <row r="1350" spans="1:11" x14ac:dyDescent="0.25">
      <c r="A1350" s="192">
        <v>41988</v>
      </c>
      <c r="B1350" s="254">
        <v>6218</v>
      </c>
      <c r="C1350" s="322" t="s">
        <v>6789</v>
      </c>
      <c r="D1350" s="308" t="s">
        <v>4816</v>
      </c>
      <c r="E1350" s="309">
        <v>2720</v>
      </c>
      <c r="F1350" s="256">
        <v>41989</v>
      </c>
      <c r="G1350" s="229">
        <v>2720</v>
      </c>
      <c r="H1350" s="217">
        <f t="shared" si="21"/>
        <v>0</v>
      </c>
      <c r="I1350" s="190" t="s">
        <v>6049</v>
      </c>
    </row>
    <row r="1351" spans="1:11" x14ac:dyDescent="0.25">
      <c r="A1351" s="192">
        <v>41988</v>
      </c>
      <c r="B1351" s="254">
        <v>6219</v>
      </c>
      <c r="C1351" s="322" t="s">
        <v>6789</v>
      </c>
      <c r="D1351" s="308" t="s">
        <v>4667</v>
      </c>
      <c r="E1351" s="309">
        <v>3350.4</v>
      </c>
      <c r="F1351" s="256">
        <v>41989</v>
      </c>
      <c r="G1351" s="229">
        <v>3350.4</v>
      </c>
      <c r="H1351" s="217">
        <f t="shared" si="21"/>
        <v>0</v>
      </c>
      <c r="I1351" s="190" t="s">
        <v>6049</v>
      </c>
    </row>
    <row r="1352" spans="1:11" x14ac:dyDescent="0.25">
      <c r="A1352" s="192">
        <v>41988</v>
      </c>
      <c r="B1352" s="254">
        <v>6220</v>
      </c>
      <c r="C1352" s="322" t="s">
        <v>6789</v>
      </c>
      <c r="D1352" s="308" t="s">
        <v>949</v>
      </c>
      <c r="E1352" s="309">
        <v>2307.6</v>
      </c>
      <c r="F1352" s="256">
        <v>41988</v>
      </c>
      <c r="G1352" s="229">
        <v>2307.6</v>
      </c>
      <c r="H1352" s="217">
        <f t="shared" ref="H1352:H1415" si="22">E1352-G1352</f>
        <v>0</v>
      </c>
      <c r="I1352" s="190" t="s">
        <v>4992</v>
      </c>
    </row>
    <row r="1353" spans="1:11" x14ac:dyDescent="0.25">
      <c r="A1353" s="192">
        <v>41988</v>
      </c>
      <c r="B1353" s="254">
        <v>6221</v>
      </c>
      <c r="C1353" s="322" t="s">
        <v>6789</v>
      </c>
      <c r="D1353" s="308" t="s">
        <v>35</v>
      </c>
      <c r="E1353" s="309">
        <v>4948.8</v>
      </c>
      <c r="F1353" s="256">
        <v>41988</v>
      </c>
      <c r="G1353" s="229">
        <v>4948.8</v>
      </c>
      <c r="H1353" s="217">
        <f t="shared" si="22"/>
        <v>0</v>
      </c>
      <c r="I1353" s="190" t="s">
        <v>5251</v>
      </c>
    </row>
    <row r="1354" spans="1:11" x14ac:dyDescent="0.25">
      <c r="A1354" s="192">
        <v>41988</v>
      </c>
      <c r="B1354" s="254">
        <v>6222</v>
      </c>
      <c r="C1354" s="322" t="s">
        <v>6789</v>
      </c>
      <c r="D1354" s="308" t="s">
        <v>124</v>
      </c>
      <c r="E1354" s="309">
        <v>6630.6</v>
      </c>
      <c r="F1354" s="256">
        <v>41988</v>
      </c>
      <c r="G1354" s="229">
        <v>6630.6</v>
      </c>
      <c r="H1354" s="217">
        <f t="shared" si="22"/>
        <v>0</v>
      </c>
      <c r="I1354" s="190" t="s">
        <v>5251</v>
      </c>
    </row>
    <row r="1355" spans="1:11" x14ac:dyDescent="0.25">
      <c r="A1355" s="192">
        <v>41988</v>
      </c>
      <c r="B1355" s="254">
        <v>6223</v>
      </c>
      <c r="C1355" s="322" t="s">
        <v>6789</v>
      </c>
      <c r="D1355" s="308" t="s">
        <v>701</v>
      </c>
      <c r="E1355" s="309">
        <v>1726.4</v>
      </c>
      <c r="F1355" s="256">
        <v>41988</v>
      </c>
      <c r="G1355" s="229">
        <v>1726.4</v>
      </c>
      <c r="H1355" s="217">
        <f t="shared" si="22"/>
        <v>0</v>
      </c>
      <c r="I1355" s="190" t="s">
        <v>5251</v>
      </c>
    </row>
    <row r="1356" spans="1:11" x14ac:dyDescent="0.25">
      <c r="A1356" s="192">
        <v>41988</v>
      </c>
      <c r="B1356" s="254">
        <v>6224</v>
      </c>
      <c r="C1356" s="322" t="s">
        <v>6789</v>
      </c>
      <c r="D1356" s="308" t="s">
        <v>2183</v>
      </c>
      <c r="E1356" s="309">
        <v>1251</v>
      </c>
      <c r="F1356" s="256">
        <v>41988</v>
      </c>
      <c r="G1356" s="229">
        <v>1251</v>
      </c>
      <c r="H1356" s="217">
        <f t="shared" si="22"/>
        <v>0</v>
      </c>
      <c r="I1356" s="190" t="s">
        <v>5251</v>
      </c>
    </row>
    <row r="1357" spans="1:11" x14ac:dyDescent="0.25">
      <c r="A1357" s="192">
        <v>41988</v>
      </c>
      <c r="B1357" s="254">
        <v>6225</v>
      </c>
      <c r="C1357" s="322" t="s">
        <v>6789</v>
      </c>
      <c r="D1357" s="308" t="s">
        <v>4652</v>
      </c>
      <c r="E1357" s="309">
        <v>1611</v>
      </c>
      <c r="F1357" s="256">
        <v>41988</v>
      </c>
      <c r="G1357" s="229">
        <v>1611</v>
      </c>
      <c r="H1357" s="217">
        <f t="shared" si="22"/>
        <v>0</v>
      </c>
      <c r="I1357" s="190" t="s">
        <v>5251</v>
      </c>
    </row>
    <row r="1358" spans="1:11" x14ac:dyDescent="0.25">
      <c r="A1358" s="192">
        <v>41988</v>
      </c>
      <c r="B1358" s="254">
        <v>6226</v>
      </c>
      <c r="C1358" s="322" t="s">
        <v>6789</v>
      </c>
      <c r="D1358" s="308" t="s">
        <v>6883</v>
      </c>
      <c r="E1358" s="309">
        <v>9438</v>
      </c>
      <c r="F1358" s="256">
        <v>41988</v>
      </c>
      <c r="G1358" s="229">
        <v>9438</v>
      </c>
      <c r="H1358" s="217">
        <f t="shared" si="22"/>
        <v>0</v>
      </c>
      <c r="I1358" s="190" t="s">
        <v>5251</v>
      </c>
    </row>
    <row r="1359" spans="1:11" x14ac:dyDescent="0.25">
      <c r="A1359" s="192">
        <v>41988</v>
      </c>
      <c r="B1359" s="254">
        <v>6227</v>
      </c>
      <c r="C1359" s="322" t="s">
        <v>6789</v>
      </c>
      <c r="D1359" s="308" t="s">
        <v>4257</v>
      </c>
      <c r="E1359" s="309">
        <v>15611.05</v>
      </c>
      <c r="F1359" s="256">
        <v>41988</v>
      </c>
      <c r="G1359" s="229">
        <v>15611.05</v>
      </c>
      <c r="H1359" s="217">
        <f t="shared" si="22"/>
        <v>0</v>
      </c>
      <c r="I1359" s="190" t="s">
        <v>5251</v>
      </c>
    </row>
    <row r="1360" spans="1:11" x14ac:dyDescent="0.25">
      <c r="A1360" s="192">
        <v>41988</v>
      </c>
      <c r="B1360" s="254">
        <v>6228</v>
      </c>
      <c r="C1360" s="322" t="s">
        <v>6789</v>
      </c>
      <c r="D1360" s="308" t="s">
        <v>29</v>
      </c>
      <c r="E1360" s="309">
        <v>2570</v>
      </c>
      <c r="F1360" s="256">
        <v>41988</v>
      </c>
      <c r="G1360" s="229">
        <v>2570</v>
      </c>
      <c r="H1360" s="217">
        <f t="shared" si="22"/>
        <v>0</v>
      </c>
      <c r="I1360" s="190" t="s">
        <v>5251</v>
      </c>
    </row>
    <row r="1361" spans="1:11" x14ac:dyDescent="0.25">
      <c r="A1361" s="192">
        <v>41988</v>
      </c>
      <c r="B1361" s="254">
        <v>6229</v>
      </c>
      <c r="C1361" s="322" t="s">
        <v>6789</v>
      </c>
      <c r="D1361" s="308" t="s">
        <v>4921</v>
      </c>
      <c r="E1361" s="309">
        <v>3515.4</v>
      </c>
      <c r="F1361" s="256">
        <v>41988</v>
      </c>
      <c r="G1361" s="229">
        <v>3515.4</v>
      </c>
      <c r="H1361" s="217">
        <f t="shared" si="22"/>
        <v>0</v>
      </c>
      <c r="I1361" s="190" t="s">
        <v>4767</v>
      </c>
    </row>
    <row r="1362" spans="1:11" x14ac:dyDescent="0.25">
      <c r="A1362" s="192">
        <v>41988</v>
      </c>
      <c r="B1362" s="254">
        <v>6230</v>
      </c>
      <c r="C1362" s="322" t="s">
        <v>6789</v>
      </c>
      <c r="D1362" s="308" t="s">
        <v>4322</v>
      </c>
      <c r="E1362" s="309">
        <v>1352</v>
      </c>
      <c r="F1362" s="256">
        <v>41988</v>
      </c>
      <c r="G1362" s="229">
        <v>1352</v>
      </c>
      <c r="H1362" s="217">
        <f t="shared" si="22"/>
        <v>0</v>
      </c>
      <c r="I1362" s="190" t="s">
        <v>5251</v>
      </c>
      <c r="J1362" s="21"/>
      <c r="K1362" s="21"/>
    </row>
    <row r="1363" spans="1:11" x14ac:dyDescent="0.25">
      <c r="A1363" s="192">
        <v>41988</v>
      </c>
      <c r="B1363" s="254">
        <v>6231</v>
      </c>
      <c r="C1363" s="322" t="s">
        <v>6789</v>
      </c>
      <c r="D1363" s="308" t="s">
        <v>52</v>
      </c>
      <c r="E1363" s="309">
        <v>2285</v>
      </c>
      <c r="F1363" s="256">
        <v>41988</v>
      </c>
      <c r="G1363" s="229">
        <v>2285</v>
      </c>
      <c r="H1363" s="217">
        <f t="shared" si="22"/>
        <v>0</v>
      </c>
      <c r="I1363" s="190" t="s">
        <v>5251</v>
      </c>
      <c r="J1363" s="21"/>
      <c r="K1363" s="21"/>
    </row>
    <row r="1364" spans="1:11" x14ac:dyDescent="0.25">
      <c r="A1364" s="192">
        <v>41988</v>
      </c>
      <c r="B1364" s="254">
        <v>6232</v>
      </c>
      <c r="C1364" s="322" t="s">
        <v>6789</v>
      </c>
      <c r="D1364" s="308" t="s">
        <v>429</v>
      </c>
      <c r="E1364" s="309">
        <v>1252.5</v>
      </c>
      <c r="F1364" s="256">
        <v>41989</v>
      </c>
      <c r="G1364" s="229">
        <v>1252.5</v>
      </c>
      <c r="H1364" s="217">
        <f t="shared" si="22"/>
        <v>0</v>
      </c>
      <c r="I1364" s="190" t="s">
        <v>6049</v>
      </c>
      <c r="J1364" s="21"/>
      <c r="K1364" s="21"/>
    </row>
    <row r="1365" spans="1:11" x14ac:dyDescent="0.25">
      <c r="A1365" s="192">
        <v>41988</v>
      </c>
      <c r="B1365" s="254">
        <v>6233</v>
      </c>
      <c r="C1365" s="322" t="s">
        <v>6789</v>
      </c>
      <c r="D1365" s="308" t="s">
        <v>544</v>
      </c>
      <c r="E1365" s="309">
        <v>9710</v>
      </c>
      <c r="F1365" s="256">
        <v>41989</v>
      </c>
      <c r="G1365" s="229">
        <v>9710</v>
      </c>
      <c r="H1365" s="217">
        <f t="shared" si="22"/>
        <v>0</v>
      </c>
      <c r="I1365" s="190" t="s">
        <v>6049</v>
      </c>
      <c r="J1365" s="21"/>
      <c r="K1365" s="21"/>
    </row>
    <row r="1366" spans="1:11" x14ac:dyDescent="0.25">
      <c r="A1366" s="192">
        <v>41988</v>
      </c>
      <c r="B1366" s="254">
        <v>6234</v>
      </c>
      <c r="C1366" s="322" t="s">
        <v>6789</v>
      </c>
      <c r="D1366" s="308" t="s">
        <v>85</v>
      </c>
      <c r="E1366" s="309">
        <v>4760.8</v>
      </c>
      <c r="F1366" s="256">
        <v>41989</v>
      </c>
      <c r="G1366" s="229">
        <v>4760.8</v>
      </c>
      <c r="H1366" s="217">
        <f t="shared" si="22"/>
        <v>0</v>
      </c>
      <c r="I1366" s="190" t="s">
        <v>6049</v>
      </c>
      <c r="J1366" s="21"/>
      <c r="K1366" s="21"/>
    </row>
    <row r="1367" spans="1:11" x14ac:dyDescent="0.25">
      <c r="A1367" s="192">
        <v>41988</v>
      </c>
      <c r="B1367" s="254">
        <v>6235</v>
      </c>
      <c r="C1367" s="322" t="s">
        <v>6789</v>
      </c>
      <c r="D1367" s="308" t="s">
        <v>57</v>
      </c>
      <c r="E1367" s="309">
        <v>572</v>
      </c>
      <c r="F1367" s="256">
        <v>41988</v>
      </c>
      <c r="G1367" s="229">
        <v>572</v>
      </c>
      <c r="H1367" s="217">
        <f t="shared" si="22"/>
        <v>0</v>
      </c>
      <c r="I1367" s="190" t="s">
        <v>5251</v>
      </c>
      <c r="J1367" s="21"/>
      <c r="K1367" s="21"/>
    </row>
    <row r="1368" spans="1:11" x14ac:dyDescent="0.25">
      <c r="A1368" s="192">
        <v>41988</v>
      </c>
      <c r="B1368" s="254">
        <v>6236</v>
      </c>
      <c r="C1368" s="322" t="s">
        <v>6789</v>
      </c>
      <c r="D1368" s="308" t="s">
        <v>2578</v>
      </c>
      <c r="E1368" s="309">
        <v>5057.2</v>
      </c>
      <c r="F1368" s="256">
        <v>41988</v>
      </c>
      <c r="G1368" s="229">
        <v>5057.2</v>
      </c>
      <c r="H1368" s="217">
        <f t="shared" si="22"/>
        <v>0</v>
      </c>
      <c r="I1368" s="190" t="s">
        <v>5251</v>
      </c>
      <c r="J1368" s="21"/>
      <c r="K1368" s="21"/>
    </row>
    <row r="1369" spans="1:11" x14ac:dyDescent="0.25">
      <c r="A1369" s="192">
        <v>41988</v>
      </c>
      <c r="B1369" s="254">
        <v>6237</v>
      </c>
      <c r="C1369" s="322" t="s">
        <v>6789</v>
      </c>
      <c r="D1369" s="308" t="s">
        <v>4974</v>
      </c>
      <c r="E1369" s="309">
        <v>16384.2</v>
      </c>
      <c r="F1369" s="256">
        <v>41988</v>
      </c>
      <c r="G1369" s="229">
        <v>16384.2</v>
      </c>
      <c r="H1369" s="217">
        <f t="shared" si="22"/>
        <v>0</v>
      </c>
      <c r="I1369" s="190" t="s">
        <v>5251</v>
      </c>
      <c r="J1369" s="21"/>
      <c r="K1369" s="21"/>
    </row>
    <row r="1370" spans="1:11" x14ac:dyDescent="0.25">
      <c r="A1370" s="192">
        <v>41988</v>
      </c>
      <c r="B1370" s="254">
        <v>6238</v>
      </c>
      <c r="C1370" s="322" t="s">
        <v>6789</v>
      </c>
      <c r="D1370" s="308" t="s">
        <v>4589</v>
      </c>
      <c r="E1370" s="309">
        <v>3398.4</v>
      </c>
      <c r="F1370" s="256">
        <v>41988</v>
      </c>
      <c r="G1370" s="229">
        <v>3398.4</v>
      </c>
      <c r="H1370" s="217">
        <f t="shared" si="22"/>
        <v>0</v>
      </c>
      <c r="I1370" s="190" t="s">
        <v>4992</v>
      </c>
      <c r="J1370" s="21"/>
      <c r="K1370" s="21"/>
    </row>
    <row r="1371" spans="1:11" x14ac:dyDescent="0.25">
      <c r="A1371" s="192">
        <v>41988</v>
      </c>
      <c r="B1371" s="254">
        <v>6239</v>
      </c>
      <c r="C1371" s="322" t="s">
        <v>6789</v>
      </c>
      <c r="D1371" s="308" t="s">
        <v>1693</v>
      </c>
      <c r="E1371" s="309">
        <v>4545</v>
      </c>
      <c r="F1371" s="256">
        <v>41988</v>
      </c>
      <c r="G1371" s="229">
        <v>4545</v>
      </c>
      <c r="H1371" s="217">
        <f t="shared" si="22"/>
        <v>0</v>
      </c>
      <c r="I1371" s="190" t="s">
        <v>4992</v>
      </c>
      <c r="J1371" s="21"/>
      <c r="K1371" s="21"/>
    </row>
    <row r="1372" spans="1:11" x14ac:dyDescent="0.25">
      <c r="A1372" s="192">
        <v>41988</v>
      </c>
      <c r="B1372" s="254">
        <v>6240</v>
      </c>
      <c r="C1372" s="322" t="s">
        <v>6789</v>
      </c>
      <c r="D1372" s="308" t="s">
        <v>763</v>
      </c>
      <c r="E1372" s="309">
        <v>930.6</v>
      </c>
      <c r="F1372" s="256">
        <v>41989</v>
      </c>
      <c r="G1372" s="229">
        <v>930.6</v>
      </c>
      <c r="H1372" s="217">
        <f t="shared" si="22"/>
        <v>0</v>
      </c>
      <c r="I1372" s="190" t="s">
        <v>6049</v>
      </c>
      <c r="J1372" s="21"/>
      <c r="K1372" s="21"/>
    </row>
    <row r="1373" spans="1:11" x14ac:dyDescent="0.25">
      <c r="A1373" s="192">
        <v>41988</v>
      </c>
      <c r="B1373" s="254">
        <v>6241</v>
      </c>
      <c r="C1373" s="322" t="s">
        <v>6789</v>
      </c>
      <c r="D1373" s="308" t="s">
        <v>763</v>
      </c>
      <c r="E1373" s="309">
        <v>31946.45</v>
      </c>
      <c r="F1373" s="256">
        <v>41988</v>
      </c>
      <c r="G1373" s="229">
        <v>31946.45</v>
      </c>
      <c r="H1373" s="217">
        <f t="shared" si="22"/>
        <v>0</v>
      </c>
      <c r="I1373" s="190" t="s">
        <v>4997</v>
      </c>
      <c r="J1373" s="21"/>
      <c r="K1373" s="21"/>
    </row>
    <row r="1374" spans="1:11" x14ac:dyDescent="0.25">
      <c r="A1374" s="192">
        <v>41988</v>
      </c>
      <c r="B1374" s="254">
        <v>6242</v>
      </c>
      <c r="C1374" s="322" t="s">
        <v>6789</v>
      </c>
      <c r="D1374" s="308" t="s">
        <v>4740</v>
      </c>
      <c r="E1374" s="309">
        <v>3613</v>
      </c>
      <c r="F1374" s="256">
        <v>41988</v>
      </c>
      <c r="G1374" s="229">
        <v>3613</v>
      </c>
      <c r="H1374" s="217">
        <f t="shared" si="22"/>
        <v>0</v>
      </c>
      <c r="I1374" s="190" t="s">
        <v>4992</v>
      </c>
      <c r="J1374" s="21"/>
      <c r="K1374" s="21"/>
    </row>
    <row r="1375" spans="1:11" x14ac:dyDescent="0.25">
      <c r="A1375" s="192">
        <v>41988</v>
      </c>
      <c r="B1375" s="254">
        <v>6243</v>
      </c>
      <c r="C1375" s="322" t="s">
        <v>6789</v>
      </c>
      <c r="D1375" s="308" t="s">
        <v>17</v>
      </c>
      <c r="E1375" s="309">
        <v>31108.65</v>
      </c>
      <c r="F1375" s="256">
        <v>41989</v>
      </c>
      <c r="G1375" s="229">
        <v>31108.65</v>
      </c>
      <c r="H1375" s="217">
        <f t="shared" si="22"/>
        <v>0</v>
      </c>
      <c r="I1375" s="190" t="s">
        <v>4992</v>
      </c>
      <c r="J1375" s="21"/>
      <c r="K1375" s="21"/>
    </row>
    <row r="1376" spans="1:11" x14ac:dyDescent="0.25">
      <c r="A1376" s="192">
        <v>41988</v>
      </c>
      <c r="B1376" s="254">
        <v>6244</v>
      </c>
      <c r="C1376" s="322" t="s">
        <v>6789</v>
      </c>
      <c r="D1376" s="308" t="s">
        <v>1100</v>
      </c>
      <c r="E1376" s="309">
        <v>2322</v>
      </c>
      <c r="F1376" s="256">
        <v>41989</v>
      </c>
      <c r="G1376" s="229">
        <v>2322</v>
      </c>
      <c r="H1376" s="217">
        <f t="shared" si="22"/>
        <v>0</v>
      </c>
      <c r="I1376" s="190" t="s">
        <v>5000</v>
      </c>
      <c r="J1376" s="21"/>
      <c r="K1376" s="21"/>
    </row>
    <row r="1377" spans="1:11" x14ac:dyDescent="0.25">
      <c r="A1377" s="192">
        <v>41988</v>
      </c>
      <c r="B1377" s="254">
        <v>6245</v>
      </c>
      <c r="C1377" s="322" t="s">
        <v>6789</v>
      </c>
      <c r="D1377" s="308" t="s">
        <v>80</v>
      </c>
      <c r="E1377" s="309">
        <v>2465.5</v>
      </c>
      <c r="F1377" s="256">
        <v>41989</v>
      </c>
      <c r="G1377" s="229">
        <v>2465.5</v>
      </c>
      <c r="H1377" s="217">
        <f t="shared" si="22"/>
        <v>0</v>
      </c>
      <c r="I1377" s="190" t="s">
        <v>5000</v>
      </c>
      <c r="J1377" s="21"/>
      <c r="K1377" s="21"/>
    </row>
    <row r="1378" spans="1:11" x14ac:dyDescent="0.25">
      <c r="A1378" s="192">
        <v>41988</v>
      </c>
      <c r="B1378" s="254">
        <v>6246</v>
      </c>
      <c r="C1378" s="322" t="s">
        <v>6789</v>
      </c>
      <c r="D1378" s="308" t="s">
        <v>6609</v>
      </c>
      <c r="E1378" s="309">
        <v>4946</v>
      </c>
      <c r="F1378" s="256">
        <v>41989</v>
      </c>
      <c r="G1378" s="229">
        <v>4946</v>
      </c>
      <c r="H1378" s="217">
        <f t="shared" si="22"/>
        <v>0</v>
      </c>
      <c r="I1378" s="190" t="s">
        <v>5000</v>
      </c>
    </row>
    <row r="1379" spans="1:11" x14ac:dyDescent="0.25">
      <c r="A1379" s="192">
        <v>41988</v>
      </c>
      <c r="B1379" s="254">
        <v>6247</v>
      </c>
      <c r="C1379" s="322" t="s">
        <v>6789</v>
      </c>
      <c r="D1379" s="308" t="s">
        <v>6884</v>
      </c>
      <c r="E1379" s="309">
        <v>5660</v>
      </c>
      <c r="F1379" s="256">
        <v>41989</v>
      </c>
      <c r="G1379" s="229">
        <v>5660</v>
      </c>
      <c r="H1379" s="217">
        <f t="shared" si="22"/>
        <v>0</v>
      </c>
      <c r="I1379" s="190" t="s">
        <v>5000</v>
      </c>
    </row>
    <row r="1380" spans="1:11" x14ac:dyDescent="0.25">
      <c r="A1380" s="192">
        <v>41988</v>
      </c>
      <c r="B1380" s="254">
        <v>6248</v>
      </c>
      <c r="C1380" s="322" t="s">
        <v>6789</v>
      </c>
      <c r="D1380" s="308" t="s">
        <v>4637</v>
      </c>
      <c r="E1380" s="309">
        <v>3234</v>
      </c>
      <c r="F1380" s="256">
        <v>41989</v>
      </c>
      <c r="G1380" s="229">
        <v>3234</v>
      </c>
      <c r="H1380" s="217">
        <f t="shared" si="22"/>
        <v>0</v>
      </c>
      <c r="I1380" s="190" t="s">
        <v>5000</v>
      </c>
    </row>
    <row r="1381" spans="1:11" x14ac:dyDescent="0.25">
      <c r="A1381" s="192">
        <v>41988</v>
      </c>
      <c r="B1381" s="254">
        <v>6249</v>
      </c>
      <c r="C1381" s="322" t="s">
        <v>6789</v>
      </c>
      <c r="D1381" s="308" t="s">
        <v>3431</v>
      </c>
      <c r="E1381" s="309">
        <v>2140</v>
      </c>
      <c r="F1381" s="256">
        <v>41989</v>
      </c>
      <c r="G1381" s="229">
        <v>2140</v>
      </c>
      <c r="H1381" s="217">
        <f t="shared" si="22"/>
        <v>0</v>
      </c>
      <c r="I1381" s="190" t="s">
        <v>5000</v>
      </c>
    </row>
    <row r="1382" spans="1:11" x14ac:dyDescent="0.25">
      <c r="A1382" s="192">
        <v>41988</v>
      </c>
      <c r="B1382" s="254">
        <v>6250</v>
      </c>
      <c r="C1382" s="322" t="s">
        <v>6789</v>
      </c>
      <c r="D1382" s="308" t="s">
        <v>142</v>
      </c>
      <c r="E1382" s="309">
        <v>1068</v>
      </c>
      <c r="F1382" s="256">
        <v>41989</v>
      </c>
      <c r="G1382" s="229">
        <v>1068</v>
      </c>
      <c r="H1382" s="217">
        <f t="shared" si="22"/>
        <v>0</v>
      </c>
      <c r="I1382" s="190" t="s">
        <v>5000</v>
      </c>
      <c r="K1382" s="33"/>
    </row>
    <row r="1383" spans="1:11" x14ac:dyDescent="0.25">
      <c r="A1383" s="192">
        <v>41988</v>
      </c>
      <c r="B1383" s="254">
        <v>6251</v>
      </c>
      <c r="C1383" s="322" t="s">
        <v>6789</v>
      </c>
      <c r="D1383" s="308" t="s">
        <v>468</v>
      </c>
      <c r="E1383" s="309">
        <v>1975.5</v>
      </c>
      <c r="F1383" s="256">
        <v>41989</v>
      </c>
      <c r="G1383" s="229">
        <v>1975.5</v>
      </c>
      <c r="H1383" s="217">
        <f t="shared" si="22"/>
        <v>0</v>
      </c>
      <c r="I1383" s="190" t="s">
        <v>5000</v>
      </c>
    </row>
    <row r="1384" spans="1:11" x14ac:dyDescent="0.25">
      <c r="A1384" s="192">
        <v>41988</v>
      </c>
      <c r="B1384" s="254">
        <v>6252</v>
      </c>
      <c r="C1384" s="322" t="s">
        <v>6789</v>
      </c>
      <c r="D1384" s="308" t="s">
        <v>4612</v>
      </c>
      <c r="E1384" s="309">
        <v>6280</v>
      </c>
      <c r="F1384" s="256">
        <v>41989</v>
      </c>
      <c r="G1384" s="229">
        <v>6280</v>
      </c>
      <c r="H1384" s="217">
        <f t="shared" si="22"/>
        <v>0</v>
      </c>
      <c r="I1384" s="190" t="s">
        <v>5000</v>
      </c>
    </row>
    <row r="1385" spans="1:11" x14ac:dyDescent="0.25">
      <c r="A1385" s="192">
        <v>41988</v>
      </c>
      <c r="B1385" s="254">
        <v>6253</v>
      </c>
      <c r="C1385" s="322" t="s">
        <v>6789</v>
      </c>
      <c r="D1385" s="308" t="s">
        <v>54</v>
      </c>
      <c r="E1385" s="309">
        <v>10083.6</v>
      </c>
      <c r="F1385" s="256">
        <v>41988</v>
      </c>
      <c r="G1385" s="229">
        <v>10083.6</v>
      </c>
      <c r="H1385" s="217">
        <f t="shared" si="22"/>
        <v>0</v>
      </c>
      <c r="I1385" s="190" t="s">
        <v>6794</v>
      </c>
    </row>
    <row r="1386" spans="1:11" x14ac:dyDescent="0.25">
      <c r="A1386" s="192">
        <v>41988</v>
      </c>
      <c r="B1386" s="254">
        <v>6254</v>
      </c>
      <c r="C1386" s="322" t="s">
        <v>6789</v>
      </c>
      <c r="D1386" s="308" t="s">
        <v>494</v>
      </c>
      <c r="E1386" s="309">
        <v>2208</v>
      </c>
      <c r="F1386" s="256">
        <v>41989</v>
      </c>
      <c r="G1386" s="229">
        <v>2208</v>
      </c>
      <c r="H1386" s="217">
        <f t="shared" si="22"/>
        <v>0</v>
      </c>
      <c r="I1386" s="190" t="s">
        <v>5000</v>
      </c>
    </row>
    <row r="1387" spans="1:11" x14ac:dyDescent="0.25">
      <c r="A1387" s="192">
        <v>41988</v>
      </c>
      <c r="B1387" s="254">
        <v>6255</v>
      </c>
      <c r="C1387" s="322" t="s">
        <v>6789</v>
      </c>
      <c r="D1387" s="308" t="s">
        <v>4585</v>
      </c>
      <c r="E1387" s="309">
        <v>13579.8</v>
      </c>
      <c r="F1387" s="256">
        <v>41989</v>
      </c>
      <c r="G1387" s="229">
        <v>13579.8</v>
      </c>
      <c r="H1387" s="217">
        <f t="shared" si="22"/>
        <v>0</v>
      </c>
      <c r="I1387" s="190" t="s">
        <v>6794</v>
      </c>
      <c r="K1387" s="33"/>
    </row>
    <row r="1388" spans="1:11" x14ac:dyDescent="0.25">
      <c r="A1388" s="192">
        <v>41988</v>
      </c>
      <c r="B1388" s="254">
        <v>6256</v>
      </c>
      <c r="C1388" s="322" t="s">
        <v>6789</v>
      </c>
      <c r="D1388" s="308" t="s">
        <v>2714</v>
      </c>
      <c r="E1388" s="309">
        <v>17316</v>
      </c>
      <c r="F1388" s="256">
        <v>41988</v>
      </c>
      <c r="G1388" s="229">
        <v>17316</v>
      </c>
      <c r="H1388" s="217">
        <f t="shared" si="22"/>
        <v>0</v>
      </c>
      <c r="I1388" s="190" t="s">
        <v>6794</v>
      </c>
    </row>
    <row r="1389" spans="1:11" x14ac:dyDescent="0.25">
      <c r="A1389" s="192">
        <v>41988</v>
      </c>
      <c r="B1389" s="254">
        <v>6257</v>
      </c>
      <c r="C1389" s="322" t="s">
        <v>6789</v>
      </c>
      <c r="D1389" s="308" t="s">
        <v>6885</v>
      </c>
      <c r="E1389" s="309">
        <v>32322.400000000001</v>
      </c>
      <c r="F1389" s="421" t="s">
        <v>6886</v>
      </c>
      <c r="G1389" s="229">
        <f>29000+3322.4</f>
        <v>32322.400000000001</v>
      </c>
      <c r="H1389" s="217">
        <f t="shared" si="22"/>
        <v>0</v>
      </c>
      <c r="I1389" s="190" t="s">
        <v>4992</v>
      </c>
    </row>
    <row r="1390" spans="1:11" x14ac:dyDescent="0.25">
      <c r="A1390" s="192">
        <v>41988</v>
      </c>
      <c r="B1390" s="254">
        <v>6258</v>
      </c>
      <c r="C1390" s="322" t="s">
        <v>6789</v>
      </c>
      <c r="D1390" s="308" t="s">
        <v>1814</v>
      </c>
      <c r="E1390" s="309">
        <v>21334.400000000001</v>
      </c>
      <c r="F1390" s="256">
        <v>42003</v>
      </c>
      <c r="G1390" s="229">
        <v>21334.400000000001</v>
      </c>
      <c r="H1390" s="217">
        <f t="shared" si="22"/>
        <v>0</v>
      </c>
      <c r="I1390" s="190" t="s">
        <v>6794</v>
      </c>
    </row>
    <row r="1391" spans="1:11" x14ac:dyDescent="0.25">
      <c r="A1391" s="192">
        <v>41988</v>
      </c>
      <c r="B1391" s="254">
        <v>6259</v>
      </c>
      <c r="C1391" s="322" t="s">
        <v>6789</v>
      </c>
      <c r="D1391" s="308" t="s">
        <v>237</v>
      </c>
      <c r="E1391" s="309">
        <v>960</v>
      </c>
      <c r="F1391" s="256">
        <v>41988</v>
      </c>
      <c r="G1391" s="229">
        <v>960</v>
      </c>
      <c r="H1391" s="217">
        <f t="shared" si="22"/>
        <v>0</v>
      </c>
      <c r="I1391" s="190" t="s">
        <v>6794</v>
      </c>
    </row>
    <row r="1392" spans="1:11" x14ac:dyDescent="0.25">
      <c r="A1392" s="192">
        <v>41988</v>
      </c>
      <c r="B1392" s="254">
        <v>6260</v>
      </c>
      <c r="C1392" s="322" t="s">
        <v>6789</v>
      </c>
      <c r="D1392" s="308" t="s">
        <v>4290</v>
      </c>
      <c r="E1392" s="309">
        <v>4366.3999999999996</v>
      </c>
      <c r="F1392" s="256">
        <v>41988</v>
      </c>
      <c r="G1392" s="229">
        <v>4366.3999999999996</v>
      </c>
      <c r="H1392" s="217">
        <f t="shared" si="22"/>
        <v>0</v>
      </c>
      <c r="I1392" s="190" t="s">
        <v>4992</v>
      </c>
    </row>
    <row r="1393" spans="1:11" x14ac:dyDescent="0.25">
      <c r="A1393" s="192">
        <v>41988</v>
      </c>
      <c r="B1393" s="254">
        <v>6261</v>
      </c>
      <c r="C1393" s="322" t="s">
        <v>6789</v>
      </c>
      <c r="D1393" s="308" t="s">
        <v>4586</v>
      </c>
      <c r="E1393" s="309">
        <v>2671.4</v>
      </c>
      <c r="F1393" s="256">
        <v>41988</v>
      </c>
      <c r="G1393" s="229">
        <v>2671.4</v>
      </c>
      <c r="H1393" s="217">
        <f t="shared" si="22"/>
        <v>0</v>
      </c>
      <c r="I1393" s="190" t="s">
        <v>4992</v>
      </c>
    </row>
    <row r="1394" spans="1:11" x14ac:dyDescent="0.25">
      <c r="A1394" s="192">
        <v>41988</v>
      </c>
      <c r="B1394" s="254">
        <v>6262</v>
      </c>
      <c r="C1394" s="322" t="s">
        <v>6789</v>
      </c>
      <c r="D1394" s="308" t="s">
        <v>106</v>
      </c>
      <c r="E1394" s="309">
        <v>475293</v>
      </c>
      <c r="F1394" s="256">
        <v>41989</v>
      </c>
      <c r="G1394" s="229">
        <v>475293</v>
      </c>
      <c r="H1394" s="217">
        <f t="shared" si="22"/>
        <v>0</v>
      </c>
      <c r="I1394" s="190" t="s">
        <v>4992</v>
      </c>
    </row>
    <row r="1395" spans="1:11" x14ac:dyDescent="0.25">
      <c r="A1395" s="192">
        <v>41988</v>
      </c>
      <c r="B1395" s="254">
        <v>6263</v>
      </c>
      <c r="C1395" s="322" t="s">
        <v>6789</v>
      </c>
      <c r="D1395" s="308" t="s">
        <v>1607</v>
      </c>
      <c r="E1395" s="309">
        <v>3163.6</v>
      </c>
      <c r="F1395" s="256">
        <v>41988</v>
      </c>
      <c r="G1395" s="229">
        <v>3163.6</v>
      </c>
      <c r="H1395" s="217">
        <f t="shared" si="22"/>
        <v>0</v>
      </c>
      <c r="I1395" s="190" t="s">
        <v>4992</v>
      </c>
    </row>
    <row r="1396" spans="1:11" x14ac:dyDescent="0.25">
      <c r="A1396" s="192">
        <v>41988</v>
      </c>
      <c r="B1396" s="254">
        <v>6264</v>
      </c>
      <c r="C1396" s="322" t="s">
        <v>6789</v>
      </c>
      <c r="D1396" s="308" t="s">
        <v>133</v>
      </c>
      <c r="E1396" s="309">
        <v>2268</v>
      </c>
      <c r="F1396" s="256">
        <v>41988</v>
      </c>
      <c r="G1396" s="229">
        <v>2268</v>
      </c>
      <c r="H1396" s="217">
        <f t="shared" si="22"/>
        <v>0</v>
      </c>
      <c r="I1396" s="190" t="s">
        <v>4992</v>
      </c>
    </row>
    <row r="1397" spans="1:11" x14ac:dyDescent="0.25">
      <c r="A1397" s="192">
        <v>41988</v>
      </c>
      <c r="B1397" s="254">
        <v>6265</v>
      </c>
      <c r="C1397" s="322" t="s">
        <v>6789</v>
      </c>
      <c r="D1397" s="308" t="s">
        <v>4287</v>
      </c>
      <c r="E1397" s="309">
        <v>5050.8</v>
      </c>
      <c r="F1397" s="256">
        <v>41988</v>
      </c>
      <c r="G1397" s="229">
        <v>5050.8</v>
      </c>
      <c r="H1397" s="217">
        <f t="shared" si="22"/>
        <v>0</v>
      </c>
      <c r="I1397" s="190" t="s">
        <v>4997</v>
      </c>
    </row>
    <row r="1398" spans="1:11" x14ac:dyDescent="0.25">
      <c r="A1398" s="192">
        <v>41988</v>
      </c>
      <c r="B1398" s="254">
        <v>6266</v>
      </c>
      <c r="C1398" s="322" t="s">
        <v>6789</v>
      </c>
      <c r="D1398" s="308" t="s">
        <v>4685</v>
      </c>
      <c r="E1398" s="309">
        <v>878.4</v>
      </c>
      <c r="F1398" s="256">
        <v>41988</v>
      </c>
      <c r="G1398" s="229">
        <v>878.4</v>
      </c>
      <c r="H1398" s="217">
        <f t="shared" si="22"/>
        <v>0</v>
      </c>
      <c r="I1398" s="190" t="s">
        <v>4997</v>
      </c>
    </row>
    <row r="1399" spans="1:11" x14ac:dyDescent="0.25">
      <c r="A1399" s="192">
        <v>41988</v>
      </c>
      <c r="B1399" s="254">
        <v>6267</v>
      </c>
      <c r="C1399" s="322" t="s">
        <v>6789</v>
      </c>
      <c r="D1399" s="308" t="s">
        <v>30</v>
      </c>
      <c r="E1399" s="309">
        <v>100</v>
      </c>
      <c r="F1399" s="256">
        <v>41988</v>
      </c>
      <c r="G1399" s="229">
        <v>100</v>
      </c>
      <c r="H1399" s="217">
        <f t="shared" si="22"/>
        <v>0</v>
      </c>
      <c r="I1399" s="190" t="s">
        <v>4992</v>
      </c>
    </row>
    <row r="1400" spans="1:11" x14ac:dyDescent="0.25">
      <c r="A1400" s="192">
        <v>41988</v>
      </c>
      <c r="B1400" s="254">
        <v>6268</v>
      </c>
      <c r="C1400" s="322" t="s">
        <v>6789</v>
      </c>
      <c r="D1400" s="308" t="s">
        <v>49</v>
      </c>
      <c r="E1400" s="309">
        <v>2077.6</v>
      </c>
      <c r="F1400" s="256">
        <v>41988</v>
      </c>
      <c r="G1400" s="229">
        <v>2077.6</v>
      </c>
      <c r="H1400" s="217">
        <f t="shared" si="22"/>
        <v>0</v>
      </c>
      <c r="I1400" s="190" t="s">
        <v>4992</v>
      </c>
    </row>
    <row r="1401" spans="1:11" x14ac:dyDescent="0.25">
      <c r="A1401" s="192">
        <v>41988</v>
      </c>
      <c r="B1401" s="254">
        <v>6269</v>
      </c>
      <c r="C1401" s="322" t="s">
        <v>6789</v>
      </c>
      <c r="D1401" s="308" t="s">
        <v>28</v>
      </c>
      <c r="E1401" s="309">
        <v>2472.3000000000002</v>
      </c>
      <c r="F1401" s="421" t="s">
        <v>6887</v>
      </c>
      <c r="G1401" s="229">
        <f>2300+172.3</f>
        <v>2472.3000000000002</v>
      </c>
      <c r="H1401" s="217">
        <f t="shared" si="22"/>
        <v>0</v>
      </c>
      <c r="I1401" s="190" t="s">
        <v>4992</v>
      </c>
    </row>
    <row r="1402" spans="1:11" x14ac:dyDescent="0.25">
      <c r="A1402" s="192">
        <v>41988</v>
      </c>
      <c r="B1402" s="254">
        <v>6270</v>
      </c>
      <c r="C1402" s="322" t="s">
        <v>6789</v>
      </c>
      <c r="D1402" s="308" t="s">
        <v>62</v>
      </c>
      <c r="E1402" s="309">
        <v>6960</v>
      </c>
      <c r="F1402" s="256">
        <v>41990</v>
      </c>
      <c r="G1402" s="229">
        <v>6960</v>
      </c>
      <c r="H1402" s="217">
        <f t="shared" si="22"/>
        <v>0</v>
      </c>
      <c r="I1402" s="190" t="s">
        <v>4992</v>
      </c>
      <c r="K1402" s="33"/>
    </row>
    <row r="1403" spans="1:11" x14ac:dyDescent="0.25">
      <c r="A1403" s="192">
        <v>41988</v>
      </c>
      <c r="B1403" s="254">
        <v>6271</v>
      </c>
      <c r="C1403" s="322" t="s">
        <v>6789</v>
      </c>
      <c r="D1403" s="308" t="s">
        <v>4929</v>
      </c>
      <c r="E1403" s="309">
        <v>3053.2</v>
      </c>
      <c r="F1403" s="256">
        <v>41988</v>
      </c>
      <c r="G1403" s="229">
        <v>3053.2</v>
      </c>
      <c r="H1403" s="230">
        <f t="shared" si="22"/>
        <v>0</v>
      </c>
      <c r="I1403" s="190" t="s">
        <v>4992</v>
      </c>
    </row>
    <row r="1404" spans="1:11" x14ac:dyDescent="0.25">
      <c r="A1404" s="192">
        <v>41988</v>
      </c>
      <c r="B1404" s="254">
        <v>6272</v>
      </c>
      <c r="C1404" s="322" t="s">
        <v>6789</v>
      </c>
      <c r="D1404" s="308" t="s">
        <v>115</v>
      </c>
      <c r="E1404" s="309">
        <v>80</v>
      </c>
      <c r="F1404" s="256">
        <v>41988</v>
      </c>
      <c r="G1404" s="229">
        <v>80</v>
      </c>
      <c r="H1404" s="217">
        <f t="shared" si="22"/>
        <v>0</v>
      </c>
      <c r="I1404" s="190" t="s">
        <v>4992</v>
      </c>
    </row>
    <row r="1405" spans="1:11" x14ac:dyDescent="0.25">
      <c r="A1405" s="192">
        <v>41988</v>
      </c>
      <c r="B1405" s="254">
        <v>6273</v>
      </c>
      <c r="C1405" s="322" t="s">
        <v>6789</v>
      </c>
      <c r="D1405" s="308" t="s">
        <v>2481</v>
      </c>
      <c r="E1405" s="309">
        <v>106673.8</v>
      </c>
      <c r="F1405" s="421" t="s">
        <v>6888</v>
      </c>
      <c r="G1405" s="229">
        <f>45775.4+60898.4</f>
        <v>106673.8</v>
      </c>
      <c r="H1405" s="217">
        <f t="shared" si="22"/>
        <v>0</v>
      </c>
      <c r="I1405" s="190" t="s">
        <v>6814</v>
      </c>
    </row>
    <row r="1406" spans="1:11" x14ac:dyDescent="0.25">
      <c r="A1406" s="192">
        <v>41988</v>
      </c>
      <c r="B1406" s="254">
        <v>6274</v>
      </c>
      <c r="C1406" s="322" t="s">
        <v>6789</v>
      </c>
      <c r="D1406" s="308" t="s">
        <v>106</v>
      </c>
      <c r="E1406" s="309">
        <v>186494</v>
      </c>
      <c r="F1406" s="256">
        <v>41989</v>
      </c>
      <c r="G1406" s="229">
        <v>186494</v>
      </c>
      <c r="H1406" s="217">
        <f t="shared" si="22"/>
        <v>0</v>
      </c>
      <c r="I1406" s="190" t="s">
        <v>4992</v>
      </c>
    </row>
    <row r="1407" spans="1:11" x14ac:dyDescent="0.25">
      <c r="A1407" s="192">
        <v>41988</v>
      </c>
      <c r="B1407" s="254">
        <v>6275</v>
      </c>
      <c r="C1407" s="322" t="s">
        <v>6789</v>
      </c>
      <c r="D1407" s="308" t="s">
        <v>269</v>
      </c>
      <c r="E1407" s="309">
        <v>357.6</v>
      </c>
      <c r="F1407" s="256">
        <v>41988</v>
      </c>
      <c r="G1407" s="229">
        <v>357.6</v>
      </c>
      <c r="H1407" s="217">
        <f t="shared" si="22"/>
        <v>0</v>
      </c>
      <c r="I1407" s="190" t="s">
        <v>4992</v>
      </c>
    </row>
    <row r="1408" spans="1:11" x14ac:dyDescent="0.25">
      <c r="A1408" s="192">
        <v>41988</v>
      </c>
      <c r="B1408" s="254">
        <v>6276</v>
      </c>
      <c r="C1408" s="322" t="s">
        <v>6789</v>
      </c>
      <c r="D1408" s="308" t="s">
        <v>494</v>
      </c>
      <c r="E1408" s="309">
        <v>1782.4</v>
      </c>
      <c r="F1408" s="256">
        <v>41988</v>
      </c>
      <c r="G1408" s="229">
        <v>1782.4</v>
      </c>
      <c r="H1408" s="217">
        <f t="shared" si="22"/>
        <v>0</v>
      </c>
      <c r="I1408" s="190" t="s">
        <v>4992</v>
      </c>
    </row>
    <row r="1409" spans="1:11" x14ac:dyDescent="0.25">
      <c r="A1409" s="192">
        <v>41988</v>
      </c>
      <c r="B1409" s="254">
        <v>6277</v>
      </c>
      <c r="C1409" s="322" t="s">
        <v>6789</v>
      </c>
      <c r="D1409" s="308" t="s">
        <v>4183</v>
      </c>
      <c r="E1409" s="309">
        <v>7149.6</v>
      </c>
      <c r="F1409" s="256">
        <v>41988</v>
      </c>
      <c r="G1409" s="229">
        <v>7149.6</v>
      </c>
      <c r="H1409" s="217">
        <f t="shared" si="22"/>
        <v>0</v>
      </c>
      <c r="I1409" s="190" t="s">
        <v>4992</v>
      </c>
    </row>
    <row r="1410" spans="1:11" x14ac:dyDescent="0.25">
      <c r="A1410" s="192">
        <v>41988</v>
      </c>
      <c r="B1410" s="254">
        <v>6278</v>
      </c>
      <c r="C1410" s="322" t="s">
        <v>6789</v>
      </c>
      <c r="D1410" s="308" t="s">
        <v>63</v>
      </c>
      <c r="E1410" s="309">
        <v>2803.2</v>
      </c>
      <c r="F1410" s="256">
        <v>41989</v>
      </c>
      <c r="G1410" s="229">
        <v>2803.2</v>
      </c>
      <c r="H1410" s="217">
        <f t="shared" si="22"/>
        <v>0</v>
      </c>
      <c r="I1410" s="190" t="s">
        <v>6794</v>
      </c>
    </row>
    <row r="1411" spans="1:11" x14ac:dyDescent="0.25">
      <c r="A1411" s="192">
        <v>41988</v>
      </c>
      <c r="B1411" s="254">
        <v>6279</v>
      </c>
      <c r="C1411" s="322" t="s">
        <v>6789</v>
      </c>
      <c r="D1411" s="308" t="s">
        <v>6889</v>
      </c>
      <c r="E1411" s="309">
        <v>12321.12</v>
      </c>
      <c r="F1411" s="412" t="s">
        <v>6890</v>
      </c>
      <c r="G1411" s="229">
        <v>12321.12</v>
      </c>
      <c r="H1411" s="217">
        <f t="shared" si="22"/>
        <v>0</v>
      </c>
      <c r="I1411" s="190" t="s">
        <v>4992</v>
      </c>
    </row>
    <row r="1412" spans="1:11" x14ac:dyDescent="0.25">
      <c r="A1412" s="192">
        <v>41988</v>
      </c>
      <c r="B1412" s="254">
        <v>6280</v>
      </c>
      <c r="C1412" s="322" t="s">
        <v>6789</v>
      </c>
      <c r="D1412" s="308" t="s">
        <v>434</v>
      </c>
      <c r="E1412" s="309">
        <v>3034</v>
      </c>
      <c r="F1412" s="256">
        <v>41997</v>
      </c>
      <c r="G1412" s="229">
        <v>3034</v>
      </c>
      <c r="H1412" s="217">
        <f t="shared" si="22"/>
        <v>0</v>
      </c>
      <c r="I1412" s="190" t="s">
        <v>4992</v>
      </c>
    </row>
    <row r="1413" spans="1:11" x14ac:dyDescent="0.25">
      <c r="A1413" s="192">
        <v>41988</v>
      </c>
      <c r="B1413" s="254">
        <v>6281</v>
      </c>
      <c r="C1413" s="322" t="s">
        <v>6789</v>
      </c>
      <c r="D1413" s="308" t="s">
        <v>4689</v>
      </c>
      <c r="E1413" s="309">
        <v>9988</v>
      </c>
      <c r="F1413" s="256">
        <v>41988</v>
      </c>
      <c r="G1413" s="229">
        <v>9988</v>
      </c>
      <c r="H1413" s="217">
        <f t="shared" si="22"/>
        <v>0</v>
      </c>
      <c r="I1413" s="190" t="s">
        <v>4992</v>
      </c>
    </row>
    <row r="1414" spans="1:11" x14ac:dyDescent="0.25">
      <c r="A1414" s="246">
        <v>41989</v>
      </c>
      <c r="B1414" s="254">
        <v>6282</v>
      </c>
      <c r="C1414" s="322" t="s">
        <v>6789</v>
      </c>
      <c r="D1414" s="308" t="s">
        <v>4918</v>
      </c>
      <c r="E1414" s="309">
        <v>34272.400000000001</v>
      </c>
      <c r="F1414" s="256">
        <v>41990</v>
      </c>
      <c r="G1414" s="229">
        <v>34272.400000000001</v>
      </c>
      <c r="H1414" s="217">
        <f t="shared" si="22"/>
        <v>0</v>
      </c>
      <c r="I1414" s="190" t="s">
        <v>4992</v>
      </c>
    </row>
    <row r="1415" spans="1:11" x14ac:dyDescent="0.25">
      <c r="A1415" s="192">
        <v>41989</v>
      </c>
      <c r="B1415" s="254">
        <v>6283</v>
      </c>
      <c r="C1415" s="322" t="s">
        <v>6789</v>
      </c>
      <c r="D1415" s="308" t="s">
        <v>4915</v>
      </c>
      <c r="E1415" s="309">
        <v>20151</v>
      </c>
      <c r="F1415" s="256">
        <v>41989</v>
      </c>
      <c r="G1415" s="229">
        <v>20151</v>
      </c>
      <c r="H1415" s="217">
        <f t="shared" si="22"/>
        <v>0</v>
      </c>
      <c r="I1415" s="190" t="s">
        <v>4971</v>
      </c>
    </row>
    <row r="1416" spans="1:11" x14ac:dyDescent="0.25">
      <c r="A1416" s="246">
        <v>41989</v>
      </c>
      <c r="B1416" s="254">
        <v>6284</v>
      </c>
      <c r="C1416" s="322" t="s">
        <v>6789</v>
      </c>
      <c r="D1416" s="308" t="s">
        <v>4240</v>
      </c>
      <c r="E1416" s="309">
        <v>112591.8</v>
      </c>
      <c r="F1416" s="412">
        <v>42008</v>
      </c>
      <c r="G1416" s="219">
        <v>112591.8</v>
      </c>
      <c r="H1416" s="217">
        <f t="shared" ref="H1416:H1479" si="23">E1416-G1416</f>
        <v>0</v>
      </c>
      <c r="I1416" s="190" t="s">
        <v>5000</v>
      </c>
    </row>
    <row r="1417" spans="1:11" x14ac:dyDescent="0.25">
      <c r="A1417" s="192">
        <v>41989</v>
      </c>
      <c r="B1417" s="254">
        <v>6285</v>
      </c>
      <c r="C1417" s="322" t="s">
        <v>6789</v>
      </c>
      <c r="D1417" s="308" t="s">
        <v>4319</v>
      </c>
      <c r="E1417" s="309">
        <v>3096</v>
      </c>
      <c r="F1417" s="256">
        <v>41989</v>
      </c>
      <c r="G1417" s="229">
        <v>3096</v>
      </c>
      <c r="H1417" s="217">
        <f t="shared" si="23"/>
        <v>0</v>
      </c>
      <c r="I1417" s="190" t="s">
        <v>4992</v>
      </c>
      <c r="K1417" s="427"/>
    </row>
    <row r="1418" spans="1:11" x14ac:dyDescent="0.25">
      <c r="A1418" s="246">
        <v>41989</v>
      </c>
      <c r="B1418" s="254">
        <v>6286</v>
      </c>
      <c r="C1418" s="322" t="s">
        <v>6789</v>
      </c>
      <c r="D1418" s="308" t="s">
        <v>2859</v>
      </c>
      <c r="E1418" s="309">
        <v>4648.8</v>
      </c>
      <c r="F1418" s="256">
        <v>41989</v>
      </c>
      <c r="G1418" s="229">
        <v>4648.8</v>
      </c>
      <c r="H1418" s="217">
        <f t="shared" si="23"/>
        <v>0</v>
      </c>
      <c r="I1418" s="190" t="s">
        <v>4992</v>
      </c>
      <c r="K1418" s="33"/>
    </row>
    <row r="1419" spans="1:11" x14ac:dyDescent="0.25">
      <c r="A1419" s="192">
        <v>41989</v>
      </c>
      <c r="B1419" s="254">
        <v>6287</v>
      </c>
      <c r="C1419" s="322" t="s">
        <v>6789</v>
      </c>
      <c r="D1419" s="308" t="s">
        <v>4234</v>
      </c>
      <c r="E1419" s="309">
        <v>2394</v>
      </c>
      <c r="F1419" s="256">
        <v>41989</v>
      </c>
      <c r="G1419" s="229">
        <v>2394</v>
      </c>
      <c r="H1419" s="217">
        <f t="shared" si="23"/>
        <v>0</v>
      </c>
      <c r="I1419" s="190" t="s">
        <v>4992</v>
      </c>
    </row>
    <row r="1420" spans="1:11" x14ac:dyDescent="0.25">
      <c r="A1420" s="246">
        <v>41989</v>
      </c>
      <c r="B1420" s="254">
        <v>6288</v>
      </c>
      <c r="C1420" s="322" t="s">
        <v>6789</v>
      </c>
      <c r="D1420" s="308" t="s">
        <v>123</v>
      </c>
      <c r="E1420" s="309">
        <v>3218</v>
      </c>
      <c r="F1420" s="256">
        <v>41990</v>
      </c>
      <c r="G1420" s="229">
        <v>3218</v>
      </c>
      <c r="H1420" s="217">
        <f t="shared" si="23"/>
        <v>0</v>
      </c>
      <c r="I1420" s="190" t="s">
        <v>4992</v>
      </c>
    </row>
    <row r="1421" spans="1:11" x14ac:dyDescent="0.25">
      <c r="A1421" s="192">
        <v>41989</v>
      </c>
      <c r="B1421" s="254">
        <v>6289</v>
      </c>
      <c r="C1421" s="322" t="s">
        <v>6789</v>
      </c>
      <c r="D1421" s="308" t="s">
        <v>3366</v>
      </c>
      <c r="E1421" s="309">
        <v>1812</v>
      </c>
      <c r="F1421" s="256">
        <v>41989</v>
      </c>
      <c r="G1421" s="229">
        <v>1812</v>
      </c>
      <c r="H1421" s="217">
        <f t="shared" si="23"/>
        <v>0</v>
      </c>
      <c r="I1421" s="190" t="s">
        <v>5010</v>
      </c>
    </row>
    <row r="1422" spans="1:11" x14ac:dyDescent="0.25">
      <c r="A1422" s="246">
        <v>41989</v>
      </c>
      <c r="B1422" s="254">
        <v>6290</v>
      </c>
      <c r="C1422" s="322" t="s">
        <v>6789</v>
      </c>
      <c r="D1422" s="308" t="s">
        <v>4938</v>
      </c>
      <c r="E1422" s="309">
        <v>8188.8</v>
      </c>
      <c r="F1422" s="256">
        <v>41989</v>
      </c>
      <c r="G1422" s="229">
        <v>8188</v>
      </c>
      <c r="H1422" s="217">
        <f t="shared" si="23"/>
        <v>0.8000000000001819</v>
      </c>
      <c r="I1422" s="190" t="s">
        <v>4997</v>
      </c>
    </row>
    <row r="1423" spans="1:11" x14ac:dyDescent="0.25">
      <c r="A1423" s="192">
        <v>41989</v>
      </c>
      <c r="B1423" s="254">
        <v>6291</v>
      </c>
      <c r="C1423" s="322" t="s">
        <v>6789</v>
      </c>
      <c r="D1423" s="308" t="s">
        <v>6120</v>
      </c>
      <c r="E1423" s="309">
        <v>5160</v>
      </c>
      <c r="F1423" s="256">
        <v>41996</v>
      </c>
      <c r="G1423" s="229">
        <v>5160</v>
      </c>
      <c r="H1423" s="217">
        <f t="shared" si="23"/>
        <v>0</v>
      </c>
      <c r="I1423" s="190" t="s">
        <v>6794</v>
      </c>
    </row>
    <row r="1424" spans="1:11" x14ac:dyDescent="0.25">
      <c r="A1424" s="246">
        <v>41989</v>
      </c>
      <c r="B1424" s="254">
        <v>6292</v>
      </c>
      <c r="C1424" s="322" t="s">
        <v>6789</v>
      </c>
      <c r="D1424" s="308" t="s">
        <v>4632</v>
      </c>
      <c r="E1424" s="309">
        <v>24084</v>
      </c>
      <c r="F1424" s="256">
        <v>41989</v>
      </c>
      <c r="G1424" s="229">
        <v>24084</v>
      </c>
      <c r="H1424" s="217">
        <f t="shared" si="23"/>
        <v>0</v>
      </c>
      <c r="I1424" s="190" t="s">
        <v>6814</v>
      </c>
    </row>
    <row r="1425" spans="1:11" x14ac:dyDescent="0.25">
      <c r="A1425" s="192">
        <v>41989</v>
      </c>
      <c r="B1425" s="254">
        <v>6293</v>
      </c>
      <c r="C1425" s="322" t="s">
        <v>6789</v>
      </c>
      <c r="D1425" s="308" t="s">
        <v>5004</v>
      </c>
      <c r="E1425" s="309">
        <v>8668.86</v>
      </c>
      <c r="F1425" s="256">
        <v>41989</v>
      </c>
      <c r="G1425" s="229">
        <v>8668.6</v>
      </c>
      <c r="H1425" s="217">
        <f t="shared" si="23"/>
        <v>0.26000000000021828</v>
      </c>
      <c r="I1425" s="190" t="s">
        <v>6814</v>
      </c>
    </row>
    <row r="1426" spans="1:11" x14ac:dyDescent="0.25">
      <c r="A1426" s="246">
        <v>41989</v>
      </c>
      <c r="B1426" s="254">
        <v>6294</v>
      </c>
      <c r="C1426" s="322" t="s">
        <v>6789</v>
      </c>
      <c r="D1426" s="308" t="s">
        <v>35</v>
      </c>
      <c r="E1426" s="309">
        <v>4401.6000000000004</v>
      </c>
      <c r="F1426" s="256">
        <v>41989</v>
      </c>
      <c r="G1426" s="229">
        <v>4401.6000000000004</v>
      </c>
      <c r="H1426" s="217">
        <f t="shared" si="23"/>
        <v>0</v>
      </c>
      <c r="I1426" s="190" t="s">
        <v>5251</v>
      </c>
      <c r="J1426" s="21"/>
      <c r="K1426" s="21"/>
    </row>
    <row r="1427" spans="1:11" x14ac:dyDescent="0.25">
      <c r="A1427" s="192">
        <v>41989</v>
      </c>
      <c r="B1427" s="254">
        <v>6295</v>
      </c>
      <c r="C1427" s="322" t="s">
        <v>6789</v>
      </c>
      <c r="D1427" s="308" t="s">
        <v>4681</v>
      </c>
      <c r="E1427" s="309">
        <v>4227.6000000000004</v>
      </c>
      <c r="F1427" s="256">
        <v>41989</v>
      </c>
      <c r="G1427" s="229">
        <v>4227.6000000000004</v>
      </c>
      <c r="H1427" s="217">
        <f t="shared" si="23"/>
        <v>0</v>
      </c>
      <c r="I1427" s="190" t="s">
        <v>4992</v>
      </c>
      <c r="J1427" s="21"/>
      <c r="K1427" s="21"/>
    </row>
    <row r="1428" spans="1:11" x14ac:dyDescent="0.25">
      <c r="A1428" s="246">
        <v>41989</v>
      </c>
      <c r="B1428" s="254">
        <v>6296</v>
      </c>
      <c r="C1428" s="322" t="s">
        <v>6789</v>
      </c>
      <c r="D1428" s="308" t="s">
        <v>98</v>
      </c>
      <c r="E1428" s="309">
        <v>9597.4</v>
      </c>
      <c r="F1428" s="256">
        <v>41989</v>
      </c>
      <c r="G1428" s="229">
        <v>9597.4</v>
      </c>
      <c r="H1428" s="217">
        <f t="shared" si="23"/>
        <v>0</v>
      </c>
      <c r="I1428" s="190" t="s">
        <v>6814</v>
      </c>
      <c r="J1428" s="21"/>
      <c r="K1428" s="21"/>
    </row>
    <row r="1429" spans="1:11" x14ac:dyDescent="0.25">
      <c r="A1429" s="192">
        <v>41989</v>
      </c>
      <c r="B1429" s="254">
        <v>6297</v>
      </c>
      <c r="C1429" s="322" t="s">
        <v>6789</v>
      </c>
      <c r="D1429" s="308" t="s">
        <v>98</v>
      </c>
      <c r="E1429" s="309">
        <v>4355.3999999999996</v>
      </c>
      <c r="F1429" s="256">
        <v>41989</v>
      </c>
      <c r="G1429" s="229">
        <v>4355.3999999999996</v>
      </c>
      <c r="H1429" s="217">
        <f t="shared" si="23"/>
        <v>0</v>
      </c>
      <c r="I1429" s="190" t="s">
        <v>6814</v>
      </c>
      <c r="J1429" s="21"/>
      <c r="K1429" s="21"/>
    </row>
    <row r="1430" spans="1:11" x14ac:dyDescent="0.25">
      <c r="A1430" s="246">
        <v>41989</v>
      </c>
      <c r="B1430" s="254">
        <v>6298</v>
      </c>
      <c r="C1430" s="322" t="s">
        <v>6789</v>
      </c>
      <c r="D1430" s="308" t="s">
        <v>22</v>
      </c>
      <c r="E1430" s="309">
        <v>3765.3</v>
      </c>
      <c r="F1430" s="256">
        <v>41989</v>
      </c>
      <c r="G1430" s="229">
        <v>3765.3</v>
      </c>
      <c r="H1430" s="217">
        <f t="shared" si="23"/>
        <v>0</v>
      </c>
      <c r="I1430" s="190" t="s">
        <v>4992</v>
      </c>
      <c r="J1430" s="21"/>
      <c r="K1430" s="21"/>
    </row>
    <row r="1431" spans="1:11" x14ac:dyDescent="0.25">
      <c r="A1431" s="192">
        <v>41989</v>
      </c>
      <c r="B1431" s="254">
        <v>6299</v>
      </c>
      <c r="C1431" s="322" t="s">
        <v>6789</v>
      </c>
      <c r="D1431" s="308" t="s">
        <v>25</v>
      </c>
      <c r="E1431" s="309">
        <v>12994.6</v>
      </c>
      <c r="F1431" s="256">
        <v>41989</v>
      </c>
      <c r="G1431" s="229">
        <v>12994.6</v>
      </c>
      <c r="H1431" s="217">
        <f t="shared" si="23"/>
        <v>0</v>
      </c>
      <c r="I1431" s="190" t="s">
        <v>6814</v>
      </c>
      <c r="J1431" s="21"/>
      <c r="K1431" s="21"/>
    </row>
    <row r="1432" spans="1:11" x14ac:dyDescent="0.25">
      <c r="A1432" s="246">
        <v>41989</v>
      </c>
      <c r="B1432" s="254">
        <v>6300</v>
      </c>
      <c r="C1432" s="322" t="s">
        <v>6789</v>
      </c>
      <c r="D1432" s="308" t="s">
        <v>11</v>
      </c>
      <c r="E1432" s="309">
        <v>33804</v>
      </c>
      <c r="F1432" s="256">
        <v>41997</v>
      </c>
      <c r="G1432" s="229">
        <v>33804</v>
      </c>
      <c r="H1432" s="217">
        <f t="shared" si="23"/>
        <v>0</v>
      </c>
      <c r="I1432" s="190" t="s">
        <v>6814</v>
      </c>
      <c r="J1432" s="21"/>
      <c r="K1432" s="21"/>
    </row>
    <row r="1433" spans="1:11" x14ac:dyDescent="0.25">
      <c r="A1433" s="192">
        <v>41989</v>
      </c>
      <c r="B1433" s="254">
        <v>6301</v>
      </c>
      <c r="C1433" s="322" t="s">
        <v>6789</v>
      </c>
      <c r="D1433" s="308" t="s">
        <v>4257</v>
      </c>
      <c r="E1433" s="309">
        <v>14643.8</v>
      </c>
      <c r="F1433" s="256">
        <v>41989</v>
      </c>
      <c r="G1433" s="229">
        <v>14643.8</v>
      </c>
      <c r="H1433" s="217">
        <f t="shared" si="23"/>
        <v>0</v>
      </c>
      <c r="I1433" s="190" t="s">
        <v>5251</v>
      </c>
      <c r="J1433" s="21"/>
      <c r="K1433" s="21"/>
    </row>
    <row r="1434" spans="1:11" x14ac:dyDescent="0.25">
      <c r="A1434" s="246">
        <v>41989</v>
      </c>
      <c r="B1434" s="254">
        <v>6302</v>
      </c>
      <c r="C1434" s="322" t="s">
        <v>6789</v>
      </c>
      <c r="D1434" s="308" t="s">
        <v>6791</v>
      </c>
      <c r="E1434" s="309">
        <v>11664</v>
      </c>
      <c r="F1434" s="256">
        <v>41989</v>
      </c>
      <c r="G1434" s="229">
        <v>11664</v>
      </c>
      <c r="H1434" s="217">
        <f t="shared" si="23"/>
        <v>0</v>
      </c>
      <c r="I1434" s="190" t="s">
        <v>6814</v>
      </c>
      <c r="J1434" s="21"/>
      <c r="K1434" s="21"/>
    </row>
    <row r="1435" spans="1:11" x14ac:dyDescent="0.25">
      <c r="A1435" s="192">
        <v>41989</v>
      </c>
      <c r="B1435" s="254">
        <v>6303</v>
      </c>
      <c r="C1435" s="322" t="s">
        <v>6789</v>
      </c>
      <c r="D1435" s="308" t="s">
        <v>6196</v>
      </c>
      <c r="E1435" s="309">
        <v>2580</v>
      </c>
      <c r="F1435" s="256">
        <v>42003</v>
      </c>
      <c r="G1435" s="229">
        <v>2580</v>
      </c>
      <c r="H1435" s="217">
        <f t="shared" si="23"/>
        <v>0</v>
      </c>
      <c r="I1435" s="190" t="s">
        <v>5251</v>
      </c>
      <c r="J1435" s="21"/>
      <c r="K1435" s="21"/>
    </row>
    <row r="1436" spans="1:11" x14ac:dyDescent="0.25">
      <c r="A1436" s="246">
        <v>41989</v>
      </c>
      <c r="B1436" s="254">
        <v>6304</v>
      </c>
      <c r="C1436" s="322" t="s">
        <v>6789</v>
      </c>
      <c r="D1436" s="308" t="s">
        <v>6616</v>
      </c>
      <c r="E1436" s="309">
        <v>1290</v>
      </c>
      <c r="F1436" s="256">
        <v>42003</v>
      </c>
      <c r="G1436" s="229">
        <v>1290</v>
      </c>
      <c r="H1436" s="217">
        <f t="shared" si="23"/>
        <v>0</v>
      </c>
      <c r="I1436" s="190" t="s">
        <v>5251</v>
      </c>
      <c r="J1436" s="21"/>
      <c r="K1436" s="21"/>
    </row>
    <row r="1437" spans="1:11" x14ac:dyDescent="0.25">
      <c r="A1437" s="192">
        <v>41989</v>
      </c>
      <c r="B1437" s="254">
        <v>6305</v>
      </c>
      <c r="C1437" s="322" t="s">
        <v>6789</v>
      </c>
      <c r="D1437" s="308" t="s">
        <v>2183</v>
      </c>
      <c r="E1437" s="309">
        <v>1350</v>
      </c>
      <c r="F1437" s="256">
        <v>41989</v>
      </c>
      <c r="G1437" s="229">
        <v>1350</v>
      </c>
      <c r="H1437" s="217">
        <f t="shared" si="23"/>
        <v>0</v>
      </c>
      <c r="I1437" s="190" t="s">
        <v>5251</v>
      </c>
      <c r="J1437" s="21"/>
      <c r="K1437" s="21"/>
    </row>
    <row r="1438" spans="1:11" x14ac:dyDescent="0.25">
      <c r="A1438" s="246">
        <v>41989</v>
      </c>
      <c r="B1438" s="254">
        <v>6306</v>
      </c>
      <c r="C1438" s="322" t="s">
        <v>6789</v>
      </c>
      <c r="D1438" s="308" t="s">
        <v>228</v>
      </c>
      <c r="E1438" s="309">
        <v>2467.8000000000002</v>
      </c>
      <c r="F1438" s="256">
        <v>41989</v>
      </c>
      <c r="G1438" s="229">
        <v>2467.8000000000002</v>
      </c>
      <c r="H1438" s="217">
        <f t="shared" si="23"/>
        <v>0</v>
      </c>
      <c r="I1438" s="190" t="s">
        <v>5251</v>
      </c>
      <c r="J1438" s="21"/>
      <c r="K1438" s="21"/>
    </row>
    <row r="1439" spans="1:11" x14ac:dyDescent="0.25">
      <c r="A1439" s="192">
        <v>41989</v>
      </c>
      <c r="B1439" s="254">
        <v>6307</v>
      </c>
      <c r="C1439" s="322" t="s">
        <v>6789</v>
      </c>
      <c r="D1439" s="308" t="s">
        <v>1040</v>
      </c>
      <c r="E1439" s="309">
        <v>1742</v>
      </c>
      <c r="F1439" s="256">
        <v>41989</v>
      </c>
      <c r="G1439" s="229">
        <v>1742</v>
      </c>
      <c r="H1439" s="217">
        <f t="shared" si="23"/>
        <v>0</v>
      </c>
      <c r="I1439" s="20" t="s">
        <v>5251</v>
      </c>
      <c r="J1439" s="21"/>
      <c r="K1439" s="21"/>
    </row>
    <row r="1440" spans="1:11" x14ac:dyDescent="0.25">
      <c r="A1440" s="246">
        <v>41989</v>
      </c>
      <c r="B1440" s="254">
        <v>6308</v>
      </c>
      <c r="C1440" s="322" t="s">
        <v>6789</v>
      </c>
      <c r="D1440" s="308" t="s">
        <v>57</v>
      </c>
      <c r="E1440" s="309">
        <v>435.6</v>
      </c>
      <c r="F1440" s="256">
        <v>41989</v>
      </c>
      <c r="G1440" s="229">
        <v>435.6</v>
      </c>
      <c r="H1440" s="217">
        <f t="shared" si="23"/>
        <v>0</v>
      </c>
      <c r="I1440" s="20" t="s">
        <v>5251</v>
      </c>
      <c r="J1440" s="21"/>
      <c r="K1440" s="21"/>
    </row>
    <row r="1441" spans="1:11" x14ac:dyDescent="0.25">
      <c r="A1441" s="192">
        <v>41989</v>
      </c>
      <c r="B1441" s="254">
        <v>6309</v>
      </c>
      <c r="C1441" s="322" t="s">
        <v>6789</v>
      </c>
      <c r="D1441" s="308" t="s">
        <v>54</v>
      </c>
      <c r="E1441" s="309">
        <v>1058</v>
      </c>
      <c r="F1441" s="256">
        <v>41989</v>
      </c>
      <c r="G1441" s="229">
        <v>1058</v>
      </c>
      <c r="H1441" s="217">
        <f t="shared" si="23"/>
        <v>0</v>
      </c>
      <c r="I1441" s="20" t="s">
        <v>5251</v>
      </c>
      <c r="J1441" s="21"/>
      <c r="K1441" s="21"/>
    </row>
    <row r="1442" spans="1:11" x14ac:dyDescent="0.25">
      <c r="A1442" s="246">
        <v>41989</v>
      </c>
      <c r="B1442" s="254">
        <v>6310</v>
      </c>
      <c r="C1442" s="322" t="s">
        <v>6789</v>
      </c>
      <c r="D1442" s="308" t="s">
        <v>316</v>
      </c>
      <c r="E1442" s="309">
        <v>595.20000000000005</v>
      </c>
      <c r="F1442" s="256">
        <v>41989</v>
      </c>
      <c r="G1442" s="229">
        <v>595.20000000000005</v>
      </c>
      <c r="H1442" s="217">
        <f t="shared" si="23"/>
        <v>0</v>
      </c>
      <c r="I1442" s="20" t="s">
        <v>5251</v>
      </c>
      <c r="J1442" s="21"/>
      <c r="K1442" s="21"/>
    </row>
    <row r="1443" spans="1:11" x14ac:dyDescent="0.25">
      <c r="A1443" s="192">
        <v>41989</v>
      </c>
      <c r="B1443" s="254">
        <v>6311</v>
      </c>
      <c r="C1443" s="322" t="s">
        <v>6789</v>
      </c>
      <c r="D1443" s="308" t="s">
        <v>4652</v>
      </c>
      <c r="E1443" s="309">
        <v>1530</v>
      </c>
      <c r="F1443" s="256">
        <v>41989</v>
      </c>
      <c r="G1443" s="229">
        <v>1530</v>
      </c>
      <c r="H1443" s="217">
        <f t="shared" si="23"/>
        <v>0</v>
      </c>
      <c r="I1443" s="20" t="s">
        <v>5251</v>
      </c>
      <c r="J1443" s="21"/>
      <c r="K1443" s="21"/>
    </row>
    <row r="1444" spans="1:11" x14ac:dyDescent="0.25">
      <c r="A1444" s="246">
        <v>41989</v>
      </c>
      <c r="B1444" s="254">
        <v>6312</v>
      </c>
      <c r="C1444" s="322" t="s">
        <v>6789</v>
      </c>
      <c r="D1444" s="308" t="s">
        <v>758</v>
      </c>
      <c r="E1444" s="309">
        <v>2045</v>
      </c>
      <c r="F1444" s="256">
        <v>41989</v>
      </c>
      <c r="G1444" s="229">
        <v>2045</v>
      </c>
      <c r="H1444" s="217">
        <f t="shared" si="23"/>
        <v>0</v>
      </c>
      <c r="I1444" s="20" t="s">
        <v>5251</v>
      </c>
      <c r="J1444" s="21"/>
      <c r="K1444" s="21"/>
    </row>
    <row r="1445" spans="1:11" x14ac:dyDescent="0.25">
      <c r="A1445" s="192">
        <v>41989</v>
      </c>
      <c r="B1445" s="254">
        <v>6313</v>
      </c>
      <c r="C1445" s="322" t="s">
        <v>6789</v>
      </c>
      <c r="D1445" s="308" t="s">
        <v>4974</v>
      </c>
      <c r="E1445" s="309">
        <v>6528.3</v>
      </c>
      <c r="F1445" s="256">
        <v>41989</v>
      </c>
      <c r="G1445" s="229">
        <v>6528.3</v>
      </c>
      <c r="H1445" s="217">
        <f t="shared" si="23"/>
        <v>0</v>
      </c>
      <c r="I1445" s="20" t="s">
        <v>5251</v>
      </c>
      <c r="J1445" s="21"/>
      <c r="K1445" s="21"/>
    </row>
    <row r="1446" spans="1:11" x14ac:dyDescent="0.25">
      <c r="A1446" s="246">
        <v>41989</v>
      </c>
      <c r="B1446" s="254">
        <v>6314</v>
      </c>
      <c r="C1446" s="322" t="s">
        <v>6789</v>
      </c>
      <c r="D1446" s="308" t="s">
        <v>47</v>
      </c>
      <c r="E1446" s="309">
        <v>2750.8</v>
      </c>
      <c r="F1446" s="256">
        <v>41989</v>
      </c>
      <c r="G1446" s="229">
        <v>2750.8</v>
      </c>
      <c r="H1446" s="217">
        <f t="shared" si="23"/>
        <v>0</v>
      </c>
      <c r="I1446" s="20" t="s">
        <v>5251</v>
      </c>
      <c r="J1446" s="21"/>
      <c r="K1446" s="21"/>
    </row>
    <row r="1447" spans="1:11" x14ac:dyDescent="0.25">
      <c r="A1447" s="192">
        <v>41989</v>
      </c>
      <c r="B1447" s="254">
        <v>6315</v>
      </c>
      <c r="C1447" s="322" t="s">
        <v>6789</v>
      </c>
      <c r="D1447" s="308" t="s">
        <v>136</v>
      </c>
      <c r="E1447" s="309">
        <v>525</v>
      </c>
      <c r="F1447" s="256">
        <v>41989</v>
      </c>
      <c r="G1447" s="229">
        <v>525</v>
      </c>
      <c r="H1447" s="217">
        <f t="shared" si="23"/>
        <v>0</v>
      </c>
      <c r="I1447" s="20" t="s">
        <v>4992</v>
      </c>
      <c r="J1447" s="21"/>
      <c r="K1447" s="21"/>
    </row>
    <row r="1448" spans="1:11" x14ac:dyDescent="0.25">
      <c r="A1448" s="246">
        <v>41989</v>
      </c>
      <c r="B1448" s="254">
        <v>6316</v>
      </c>
      <c r="C1448" s="322" t="s">
        <v>6789</v>
      </c>
      <c r="D1448" s="308" t="s">
        <v>6641</v>
      </c>
      <c r="E1448" s="309">
        <v>2223.6999999999998</v>
      </c>
      <c r="F1448" s="256">
        <v>41989</v>
      </c>
      <c r="G1448" s="229">
        <v>2223.6999999999998</v>
      </c>
      <c r="H1448" s="217">
        <f t="shared" si="23"/>
        <v>0</v>
      </c>
      <c r="I1448" s="20" t="s">
        <v>4992</v>
      </c>
      <c r="J1448" s="21"/>
      <c r="K1448" s="21"/>
    </row>
    <row r="1449" spans="1:11" x14ac:dyDescent="0.25">
      <c r="A1449" s="192">
        <v>41989</v>
      </c>
      <c r="B1449" s="254">
        <v>6317</v>
      </c>
      <c r="C1449" s="322" t="s">
        <v>6789</v>
      </c>
      <c r="D1449" s="308" t="s">
        <v>70</v>
      </c>
      <c r="E1449" s="309">
        <v>4144.3999999999996</v>
      </c>
      <c r="F1449" s="256">
        <v>41989</v>
      </c>
      <c r="G1449" s="229">
        <v>4144.3999999999996</v>
      </c>
      <c r="H1449" s="217">
        <f t="shared" si="23"/>
        <v>0</v>
      </c>
      <c r="I1449" s="20" t="s">
        <v>4992</v>
      </c>
      <c r="J1449" s="21"/>
      <c r="K1449" s="21"/>
    </row>
    <row r="1450" spans="1:11" x14ac:dyDescent="0.25">
      <c r="A1450" s="246">
        <v>41989</v>
      </c>
      <c r="B1450" s="254">
        <v>6318</v>
      </c>
      <c r="C1450" s="322" t="s">
        <v>6789</v>
      </c>
      <c r="D1450" s="308" t="s">
        <v>2504</v>
      </c>
      <c r="E1450" s="309">
        <v>28365.05</v>
      </c>
      <c r="F1450" s="256">
        <v>41990</v>
      </c>
      <c r="G1450" s="229">
        <v>28365.05</v>
      </c>
      <c r="H1450" s="217">
        <f t="shared" si="23"/>
        <v>0</v>
      </c>
      <c r="I1450" s="20" t="s">
        <v>6049</v>
      </c>
      <c r="J1450" s="21"/>
      <c r="K1450" s="21"/>
    </row>
    <row r="1451" spans="1:11" x14ac:dyDescent="0.25">
      <c r="A1451" s="192">
        <v>41989</v>
      </c>
      <c r="B1451" s="254">
        <v>6319</v>
      </c>
      <c r="C1451" s="322" t="s">
        <v>6789</v>
      </c>
      <c r="D1451" s="308" t="s">
        <v>701</v>
      </c>
      <c r="E1451" s="309">
        <v>1830.4</v>
      </c>
      <c r="F1451" s="256">
        <v>41989</v>
      </c>
      <c r="G1451" s="229">
        <v>1830.4</v>
      </c>
      <c r="H1451" s="217">
        <f t="shared" si="23"/>
        <v>0</v>
      </c>
      <c r="I1451" s="20" t="s">
        <v>4997</v>
      </c>
      <c r="J1451" s="21"/>
      <c r="K1451" s="21"/>
    </row>
    <row r="1452" spans="1:11" x14ac:dyDescent="0.25">
      <c r="A1452" s="246">
        <v>41989</v>
      </c>
      <c r="B1452" s="254">
        <v>6320</v>
      </c>
      <c r="C1452" s="322" t="s">
        <v>6789</v>
      </c>
      <c r="D1452" s="308" t="s">
        <v>2578</v>
      </c>
      <c r="E1452" s="309">
        <v>6254.4</v>
      </c>
      <c r="F1452" s="256">
        <v>41989</v>
      </c>
      <c r="G1452" s="229">
        <v>6254.4</v>
      </c>
      <c r="H1452" s="217">
        <f t="shared" si="23"/>
        <v>0</v>
      </c>
      <c r="I1452" s="20" t="s">
        <v>4997</v>
      </c>
      <c r="J1452" s="21"/>
      <c r="K1452" s="21"/>
    </row>
    <row r="1453" spans="1:11" x14ac:dyDescent="0.25">
      <c r="A1453" s="192">
        <v>41989</v>
      </c>
      <c r="B1453" s="254">
        <v>6321</v>
      </c>
      <c r="C1453" s="322" t="s">
        <v>6789</v>
      </c>
      <c r="D1453" s="295" t="s">
        <v>53</v>
      </c>
      <c r="E1453" s="296">
        <v>0</v>
      </c>
      <c r="F1453" s="256"/>
      <c r="G1453" s="229"/>
      <c r="H1453" s="217">
        <f t="shared" si="23"/>
        <v>0</v>
      </c>
      <c r="I1453" s="20" t="s">
        <v>3076</v>
      </c>
      <c r="J1453" s="21"/>
      <c r="K1453" s="21"/>
    </row>
    <row r="1454" spans="1:11" x14ac:dyDescent="0.25">
      <c r="A1454" s="246">
        <v>41989</v>
      </c>
      <c r="B1454" s="254">
        <v>6322</v>
      </c>
      <c r="C1454" s="322" t="s">
        <v>6789</v>
      </c>
      <c r="D1454" s="308" t="s">
        <v>52</v>
      </c>
      <c r="E1454" s="309">
        <v>4732</v>
      </c>
      <c r="F1454" s="256">
        <v>41989</v>
      </c>
      <c r="G1454" s="229">
        <v>4732</v>
      </c>
      <c r="H1454" s="217">
        <f t="shared" si="23"/>
        <v>0</v>
      </c>
      <c r="I1454" s="20" t="s">
        <v>4997</v>
      </c>
      <c r="J1454" s="21"/>
      <c r="K1454" s="21"/>
    </row>
    <row r="1455" spans="1:11" x14ac:dyDescent="0.25">
      <c r="A1455" s="192">
        <v>41989</v>
      </c>
      <c r="B1455" s="254">
        <v>6323</v>
      </c>
      <c r="C1455" s="322" t="s">
        <v>6789</v>
      </c>
      <c r="D1455" s="308" t="s">
        <v>468</v>
      </c>
      <c r="E1455" s="309">
        <v>2119.5</v>
      </c>
      <c r="F1455" s="256">
        <v>41990</v>
      </c>
      <c r="G1455" s="229">
        <v>2119.5</v>
      </c>
      <c r="H1455" s="217">
        <f t="shared" si="23"/>
        <v>0</v>
      </c>
      <c r="I1455" s="20" t="s">
        <v>6049</v>
      </c>
      <c r="J1455" s="21"/>
      <c r="K1455" s="21"/>
    </row>
    <row r="1456" spans="1:11" x14ac:dyDescent="0.25">
      <c r="A1456" s="246">
        <v>41989</v>
      </c>
      <c r="B1456" s="254">
        <v>6324</v>
      </c>
      <c r="C1456" s="322" t="s">
        <v>6789</v>
      </c>
      <c r="D1456" s="308" t="s">
        <v>51</v>
      </c>
      <c r="E1456" s="309">
        <v>2093</v>
      </c>
      <c r="F1456" s="256">
        <v>41989</v>
      </c>
      <c r="G1456" s="229">
        <v>2093</v>
      </c>
      <c r="H1456" s="217">
        <f t="shared" si="23"/>
        <v>0</v>
      </c>
      <c r="I1456" s="20" t="s">
        <v>4997</v>
      </c>
      <c r="J1456" s="21"/>
      <c r="K1456" s="21"/>
    </row>
    <row r="1457" spans="1:11" x14ac:dyDescent="0.25">
      <c r="A1457" s="192">
        <v>41989</v>
      </c>
      <c r="B1457" s="254">
        <v>6325</v>
      </c>
      <c r="C1457" s="322" t="s">
        <v>6789</v>
      </c>
      <c r="D1457" s="308" t="s">
        <v>494</v>
      </c>
      <c r="E1457" s="309">
        <v>3658.8</v>
      </c>
      <c r="F1457" s="256">
        <v>41989</v>
      </c>
      <c r="G1457" s="229">
        <v>3658.8</v>
      </c>
      <c r="H1457" s="217">
        <f t="shared" si="23"/>
        <v>0</v>
      </c>
      <c r="I1457" s="20" t="s">
        <v>4997</v>
      </c>
      <c r="J1457" s="21"/>
      <c r="K1457" s="21"/>
    </row>
    <row r="1458" spans="1:11" x14ac:dyDescent="0.25">
      <c r="A1458" s="246">
        <v>41989</v>
      </c>
      <c r="B1458" s="254">
        <v>6326</v>
      </c>
      <c r="C1458" s="322" t="s">
        <v>6789</v>
      </c>
      <c r="D1458" s="308" t="s">
        <v>257</v>
      </c>
      <c r="E1458" s="309">
        <v>5152.8999999999996</v>
      </c>
      <c r="F1458" s="256">
        <v>41990</v>
      </c>
      <c r="G1458" s="229">
        <v>5152.8999999999996</v>
      </c>
      <c r="H1458" s="217">
        <f t="shared" si="23"/>
        <v>0</v>
      </c>
      <c r="I1458" s="20" t="s">
        <v>6049</v>
      </c>
      <c r="K1458" s="33"/>
    </row>
    <row r="1459" spans="1:11" x14ac:dyDescent="0.25">
      <c r="A1459" s="192">
        <v>41989</v>
      </c>
      <c r="B1459" s="254">
        <v>6327</v>
      </c>
      <c r="C1459" s="322" t="s">
        <v>6789</v>
      </c>
      <c r="D1459" s="308" t="s">
        <v>1693</v>
      </c>
      <c r="E1459" s="309">
        <v>5616</v>
      </c>
      <c r="F1459" s="256">
        <v>41989</v>
      </c>
      <c r="G1459" s="229">
        <v>5616</v>
      </c>
      <c r="H1459" s="217">
        <f t="shared" si="23"/>
        <v>0</v>
      </c>
      <c r="I1459" s="20" t="s">
        <v>4992</v>
      </c>
    </row>
    <row r="1460" spans="1:11" x14ac:dyDescent="0.25">
      <c r="A1460" s="246">
        <v>41989</v>
      </c>
      <c r="B1460" s="254">
        <v>6328</v>
      </c>
      <c r="C1460" s="322" t="s">
        <v>6789</v>
      </c>
      <c r="D1460" s="308" t="s">
        <v>6609</v>
      </c>
      <c r="E1460" s="309">
        <v>5226</v>
      </c>
      <c r="F1460" s="256">
        <v>41990</v>
      </c>
      <c r="G1460" s="229">
        <v>5226</v>
      </c>
      <c r="H1460" s="217">
        <f t="shared" si="23"/>
        <v>0</v>
      </c>
      <c r="I1460" s="20" t="s">
        <v>6049</v>
      </c>
    </row>
    <row r="1461" spans="1:11" x14ac:dyDescent="0.25">
      <c r="A1461" s="192">
        <v>41989</v>
      </c>
      <c r="B1461" s="254">
        <v>6329</v>
      </c>
      <c r="C1461" s="322" t="s">
        <v>6789</v>
      </c>
      <c r="D1461" s="308" t="s">
        <v>6844</v>
      </c>
      <c r="E1461" s="309">
        <v>1761.2</v>
      </c>
      <c r="F1461" s="256">
        <v>41989</v>
      </c>
      <c r="G1461" s="229">
        <v>1761.2</v>
      </c>
      <c r="H1461" s="217">
        <f t="shared" si="23"/>
        <v>0</v>
      </c>
      <c r="I1461" s="20" t="s">
        <v>4992</v>
      </c>
    </row>
    <row r="1462" spans="1:11" x14ac:dyDescent="0.25">
      <c r="A1462" s="246">
        <v>41989</v>
      </c>
      <c r="B1462" s="254">
        <v>6330</v>
      </c>
      <c r="C1462" s="322" t="s">
        <v>6789</v>
      </c>
      <c r="D1462" s="308" t="s">
        <v>4740</v>
      </c>
      <c r="E1462" s="309">
        <v>2308</v>
      </c>
      <c r="F1462" s="256">
        <v>41989</v>
      </c>
      <c r="G1462" s="229">
        <v>2308</v>
      </c>
      <c r="H1462" s="217">
        <f t="shared" si="23"/>
        <v>0</v>
      </c>
      <c r="I1462" s="20" t="s">
        <v>4992</v>
      </c>
    </row>
    <row r="1463" spans="1:11" x14ac:dyDescent="0.25">
      <c r="A1463" s="192">
        <v>41989</v>
      </c>
      <c r="B1463" s="254">
        <v>6331</v>
      </c>
      <c r="C1463" s="322" t="s">
        <v>6789</v>
      </c>
      <c r="D1463" s="308" t="s">
        <v>80</v>
      </c>
      <c r="E1463" s="309">
        <v>3912</v>
      </c>
      <c r="F1463" s="256">
        <v>41990</v>
      </c>
      <c r="G1463" s="229">
        <v>3912</v>
      </c>
      <c r="H1463" s="217">
        <f t="shared" si="23"/>
        <v>0</v>
      </c>
      <c r="I1463" s="20" t="s">
        <v>6049</v>
      </c>
    </row>
    <row r="1464" spans="1:11" x14ac:dyDescent="0.25">
      <c r="A1464" s="246">
        <v>41989</v>
      </c>
      <c r="B1464" s="254">
        <v>6332</v>
      </c>
      <c r="C1464" s="322" t="s">
        <v>6789</v>
      </c>
      <c r="D1464" s="308" t="s">
        <v>4918</v>
      </c>
      <c r="E1464" s="309">
        <v>15485.1</v>
      </c>
      <c r="F1464" s="256">
        <v>41990</v>
      </c>
      <c r="G1464" s="229">
        <v>15485.1</v>
      </c>
      <c r="H1464" s="217">
        <f t="shared" si="23"/>
        <v>0</v>
      </c>
      <c r="I1464" s="20" t="s">
        <v>6740</v>
      </c>
    </row>
    <row r="1465" spans="1:11" x14ac:dyDescent="0.25">
      <c r="A1465" s="192">
        <v>41989</v>
      </c>
      <c r="B1465" s="254">
        <v>6333</v>
      </c>
      <c r="C1465" s="322" t="s">
        <v>6789</v>
      </c>
      <c r="D1465" s="576" t="s">
        <v>142</v>
      </c>
      <c r="E1465" s="309">
        <v>1965.6</v>
      </c>
      <c r="F1465" s="256">
        <v>41990</v>
      </c>
      <c r="G1465" s="229">
        <v>1965.6</v>
      </c>
      <c r="H1465" s="217">
        <f t="shared" si="23"/>
        <v>0</v>
      </c>
      <c r="I1465" s="20" t="s">
        <v>6049</v>
      </c>
    </row>
    <row r="1466" spans="1:11" x14ac:dyDescent="0.25">
      <c r="A1466" s="246">
        <v>41989</v>
      </c>
      <c r="B1466" s="254">
        <v>6334</v>
      </c>
      <c r="C1466" s="322" t="s">
        <v>6789</v>
      </c>
      <c r="D1466" s="308" t="s">
        <v>4918</v>
      </c>
      <c r="E1466" s="309">
        <v>11628</v>
      </c>
      <c r="F1466" s="256">
        <v>41990</v>
      </c>
      <c r="G1466" s="229">
        <v>11628</v>
      </c>
      <c r="H1466" s="217">
        <f t="shared" si="23"/>
        <v>0</v>
      </c>
      <c r="I1466" s="20" t="s">
        <v>6740</v>
      </c>
    </row>
    <row r="1467" spans="1:11" x14ac:dyDescent="0.25">
      <c r="A1467" s="192">
        <v>41989</v>
      </c>
      <c r="B1467" s="254">
        <v>6335</v>
      </c>
      <c r="C1467" s="322" t="s">
        <v>6789</v>
      </c>
      <c r="D1467" s="308" t="s">
        <v>2714</v>
      </c>
      <c r="E1467" s="309">
        <v>10920</v>
      </c>
      <c r="F1467" s="579">
        <v>41989</v>
      </c>
      <c r="G1467" s="229">
        <v>10920</v>
      </c>
      <c r="H1467" s="217">
        <f t="shared" si="23"/>
        <v>0</v>
      </c>
      <c r="I1467" s="20" t="s">
        <v>6794</v>
      </c>
    </row>
    <row r="1468" spans="1:11" x14ac:dyDescent="0.25">
      <c r="A1468" s="246">
        <v>41989</v>
      </c>
      <c r="B1468" s="254">
        <v>6336</v>
      </c>
      <c r="C1468" s="322" t="s">
        <v>6789</v>
      </c>
      <c r="D1468" s="295" t="s">
        <v>53</v>
      </c>
      <c r="E1468" s="296">
        <v>0</v>
      </c>
      <c r="F1468" s="256"/>
      <c r="G1468" s="229"/>
      <c r="H1468" s="217">
        <f t="shared" si="23"/>
        <v>0</v>
      </c>
      <c r="I1468" s="20" t="s">
        <v>3076</v>
      </c>
    </row>
    <row r="1469" spans="1:11" x14ac:dyDescent="0.25">
      <c r="A1469" s="192">
        <v>41989</v>
      </c>
      <c r="B1469" s="254">
        <v>6337</v>
      </c>
      <c r="C1469" s="322" t="s">
        <v>6789</v>
      </c>
      <c r="D1469" s="308" t="s">
        <v>83</v>
      </c>
      <c r="E1469" s="309">
        <v>2599.1999999999998</v>
      </c>
      <c r="F1469" s="256">
        <v>41989</v>
      </c>
      <c r="G1469" s="229">
        <v>2599.1999999999998</v>
      </c>
      <c r="H1469" s="217">
        <f t="shared" si="23"/>
        <v>0</v>
      </c>
      <c r="I1469" s="20" t="s">
        <v>6794</v>
      </c>
    </row>
    <row r="1470" spans="1:11" x14ac:dyDescent="0.25">
      <c r="A1470" s="246">
        <v>41989</v>
      </c>
      <c r="B1470" s="254">
        <v>6338</v>
      </c>
      <c r="C1470" s="322" t="s">
        <v>6789</v>
      </c>
      <c r="D1470" s="308" t="s">
        <v>2382</v>
      </c>
      <c r="E1470" s="309">
        <v>13535.2</v>
      </c>
      <c r="F1470" s="421" t="s">
        <v>6891</v>
      </c>
      <c r="G1470" s="229">
        <f>10150+3385.2</f>
        <v>13535.2</v>
      </c>
      <c r="H1470" s="217">
        <f t="shared" si="23"/>
        <v>0</v>
      </c>
      <c r="I1470" s="20" t="s">
        <v>6794</v>
      </c>
    </row>
    <row r="1471" spans="1:11" x14ac:dyDescent="0.25">
      <c r="A1471" s="192">
        <v>41989</v>
      </c>
      <c r="B1471" s="254">
        <v>6339</v>
      </c>
      <c r="C1471" s="322" t="s">
        <v>6789</v>
      </c>
      <c r="D1471" s="308" t="s">
        <v>4782</v>
      </c>
      <c r="E1471" s="309">
        <v>73.599999999999994</v>
      </c>
      <c r="F1471" s="256">
        <v>41989</v>
      </c>
      <c r="G1471" s="229">
        <v>73.599999999999994</v>
      </c>
      <c r="H1471" s="217">
        <f t="shared" si="23"/>
        <v>0</v>
      </c>
      <c r="I1471" s="20" t="s">
        <v>4992</v>
      </c>
    </row>
    <row r="1472" spans="1:11" x14ac:dyDescent="0.25">
      <c r="A1472" s="246">
        <v>41989</v>
      </c>
      <c r="B1472" s="254">
        <v>6340</v>
      </c>
      <c r="C1472" s="322" t="s">
        <v>6789</v>
      </c>
      <c r="D1472" s="308" t="s">
        <v>1915</v>
      </c>
      <c r="E1472" s="309">
        <v>872.6</v>
      </c>
      <c r="F1472" s="256">
        <v>41989</v>
      </c>
      <c r="G1472" s="229">
        <v>872.6</v>
      </c>
      <c r="H1472" s="217">
        <f t="shared" si="23"/>
        <v>0</v>
      </c>
      <c r="I1472" s="20" t="s">
        <v>4992</v>
      </c>
    </row>
    <row r="1473" spans="1:11" x14ac:dyDescent="0.25">
      <c r="A1473" s="192">
        <v>41989</v>
      </c>
      <c r="B1473" s="254">
        <v>6341</v>
      </c>
      <c r="C1473" s="322" t="s">
        <v>6789</v>
      </c>
      <c r="D1473" s="308" t="s">
        <v>1607</v>
      </c>
      <c r="E1473" s="309">
        <v>5828.8</v>
      </c>
      <c r="F1473" s="256">
        <v>41989</v>
      </c>
      <c r="G1473" s="229">
        <v>5828.8</v>
      </c>
      <c r="H1473" s="217">
        <f t="shared" si="23"/>
        <v>0</v>
      </c>
      <c r="I1473" s="20" t="s">
        <v>4992</v>
      </c>
    </row>
    <row r="1474" spans="1:11" x14ac:dyDescent="0.25">
      <c r="A1474" s="246">
        <v>41989</v>
      </c>
      <c r="B1474" s="254">
        <v>6342</v>
      </c>
      <c r="C1474" s="322" t="s">
        <v>6789</v>
      </c>
      <c r="D1474" s="308" t="s">
        <v>19</v>
      </c>
      <c r="E1474" s="309">
        <v>8712</v>
      </c>
      <c r="F1474" s="412">
        <v>42019</v>
      </c>
      <c r="G1474" s="219">
        <v>8712</v>
      </c>
      <c r="H1474" s="217">
        <f t="shared" si="23"/>
        <v>0</v>
      </c>
      <c r="I1474" s="20" t="s">
        <v>6793</v>
      </c>
      <c r="J1474" s="21"/>
      <c r="K1474" s="21"/>
    </row>
    <row r="1475" spans="1:11" x14ac:dyDescent="0.25">
      <c r="A1475" s="192">
        <v>41989</v>
      </c>
      <c r="B1475" s="254">
        <v>6343</v>
      </c>
      <c r="C1475" s="322" t="s">
        <v>6789</v>
      </c>
      <c r="D1475" s="308" t="s">
        <v>28</v>
      </c>
      <c r="E1475" s="309">
        <v>14085.9</v>
      </c>
      <c r="F1475" s="256">
        <v>41989</v>
      </c>
      <c r="G1475" s="229">
        <v>14085.9</v>
      </c>
      <c r="H1475" s="217">
        <f t="shared" si="23"/>
        <v>0</v>
      </c>
      <c r="I1475" s="20" t="s">
        <v>4992</v>
      </c>
      <c r="J1475" s="21"/>
      <c r="K1475" s="21"/>
    </row>
    <row r="1476" spans="1:11" x14ac:dyDescent="0.25">
      <c r="A1476" s="246">
        <v>41989</v>
      </c>
      <c r="B1476" s="254">
        <v>6344</v>
      </c>
      <c r="C1476" s="322" t="s">
        <v>6789</v>
      </c>
      <c r="D1476" s="308" t="s">
        <v>133</v>
      </c>
      <c r="E1476" s="309">
        <v>20143.2</v>
      </c>
      <c r="F1476" s="256">
        <v>41989</v>
      </c>
      <c r="G1476" s="229">
        <v>20143.2</v>
      </c>
      <c r="H1476" s="217">
        <f t="shared" si="23"/>
        <v>0</v>
      </c>
      <c r="I1476" s="20" t="s">
        <v>4992</v>
      </c>
      <c r="J1476" s="21"/>
      <c r="K1476" s="21"/>
    </row>
    <row r="1477" spans="1:11" x14ac:dyDescent="0.25">
      <c r="A1477" s="192">
        <v>41989</v>
      </c>
      <c r="B1477" s="254">
        <v>6345</v>
      </c>
      <c r="C1477" s="322" t="s">
        <v>6789</v>
      </c>
      <c r="D1477" s="308" t="s">
        <v>6817</v>
      </c>
      <c r="E1477" s="309">
        <v>607.5</v>
      </c>
      <c r="F1477" s="256">
        <v>41989</v>
      </c>
      <c r="G1477" s="229">
        <v>607.5</v>
      </c>
      <c r="H1477" s="217">
        <f t="shared" si="23"/>
        <v>0</v>
      </c>
      <c r="I1477" s="20" t="s">
        <v>4992</v>
      </c>
      <c r="J1477" s="21"/>
      <c r="K1477" s="21"/>
    </row>
    <row r="1478" spans="1:11" x14ac:dyDescent="0.25">
      <c r="A1478" s="246">
        <v>41989</v>
      </c>
      <c r="B1478" s="254">
        <v>6346</v>
      </c>
      <c r="C1478" s="322" t="s">
        <v>6789</v>
      </c>
      <c r="D1478" s="308" t="s">
        <v>465</v>
      </c>
      <c r="E1478" s="309">
        <v>1569.44</v>
      </c>
      <c r="F1478" s="256">
        <v>41990</v>
      </c>
      <c r="G1478" s="229">
        <v>1569.44</v>
      </c>
      <c r="H1478" s="217">
        <f t="shared" si="23"/>
        <v>0</v>
      </c>
      <c r="I1478" s="20" t="s">
        <v>5000</v>
      </c>
      <c r="J1478" s="21"/>
      <c r="K1478" s="21"/>
    </row>
    <row r="1479" spans="1:11" x14ac:dyDescent="0.25">
      <c r="A1479" s="192">
        <v>41989</v>
      </c>
      <c r="B1479" s="254">
        <v>6347</v>
      </c>
      <c r="C1479" s="322" t="s">
        <v>6789</v>
      </c>
      <c r="D1479" s="308" t="s">
        <v>501</v>
      </c>
      <c r="E1479" s="309">
        <v>1110</v>
      </c>
      <c r="F1479" s="256">
        <v>41989</v>
      </c>
      <c r="G1479" s="229">
        <v>1110</v>
      </c>
      <c r="H1479" s="217">
        <f t="shared" si="23"/>
        <v>0</v>
      </c>
      <c r="I1479" s="20" t="s">
        <v>4992</v>
      </c>
      <c r="J1479" s="21"/>
      <c r="K1479" s="21"/>
    </row>
    <row r="1480" spans="1:11" x14ac:dyDescent="0.25">
      <c r="A1480" s="246">
        <v>41989</v>
      </c>
      <c r="B1480" s="254">
        <v>6348</v>
      </c>
      <c r="C1480" s="322" t="s">
        <v>6789</v>
      </c>
      <c r="D1480" s="308" t="s">
        <v>28</v>
      </c>
      <c r="E1480" s="309">
        <v>17437.599999999999</v>
      </c>
      <c r="F1480" s="256">
        <v>41989</v>
      </c>
      <c r="G1480" s="229">
        <v>17437.599999999999</v>
      </c>
      <c r="H1480" s="217">
        <f t="shared" ref="H1480:H1543" si="24">E1480-G1480</f>
        <v>0</v>
      </c>
      <c r="I1480" s="20" t="s">
        <v>4992</v>
      </c>
      <c r="J1480" s="21"/>
      <c r="K1480" s="21"/>
    </row>
    <row r="1481" spans="1:11" x14ac:dyDescent="0.25">
      <c r="A1481" s="192">
        <v>41989</v>
      </c>
      <c r="B1481" s="254">
        <v>6349</v>
      </c>
      <c r="C1481" s="322" t="s">
        <v>6789</v>
      </c>
      <c r="D1481" s="308" t="s">
        <v>6120</v>
      </c>
      <c r="E1481" s="309">
        <v>8600</v>
      </c>
      <c r="F1481" s="256">
        <v>41996</v>
      </c>
      <c r="G1481" s="229">
        <v>8600</v>
      </c>
      <c r="H1481" s="217">
        <f t="shared" si="24"/>
        <v>0</v>
      </c>
      <c r="I1481" s="20" t="s">
        <v>4997</v>
      </c>
      <c r="J1481" s="21"/>
      <c r="K1481" s="21"/>
    </row>
    <row r="1482" spans="1:11" x14ac:dyDescent="0.25">
      <c r="A1482" s="246">
        <v>41989</v>
      </c>
      <c r="B1482" s="254">
        <v>6350</v>
      </c>
      <c r="C1482" s="322" t="s">
        <v>6789</v>
      </c>
      <c r="D1482" s="295" t="s">
        <v>53</v>
      </c>
      <c r="E1482" s="296">
        <v>0</v>
      </c>
      <c r="F1482" s="423" t="s">
        <v>6892</v>
      </c>
      <c r="G1482" s="229"/>
      <c r="H1482" s="217">
        <f t="shared" si="24"/>
        <v>0</v>
      </c>
      <c r="I1482" s="20" t="s">
        <v>3076</v>
      </c>
      <c r="J1482" s="21"/>
      <c r="K1482" s="21"/>
    </row>
    <row r="1483" spans="1:11" x14ac:dyDescent="0.25">
      <c r="A1483" s="192">
        <v>41989</v>
      </c>
      <c r="B1483" s="254">
        <v>6351</v>
      </c>
      <c r="C1483" s="322" t="s">
        <v>6789</v>
      </c>
      <c r="D1483" s="308" t="s">
        <v>6893</v>
      </c>
      <c r="E1483" s="309">
        <v>84496.8</v>
      </c>
      <c r="F1483" s="256">
        <v>42003</v>
      </c>
      <c r="G1483" s="229">
        <v>84496.8</v>
      </c>
      <c r="H1483" s="230">
        <f t="shared" si="24"/>
        <v>0</v>
      </c>
      <c r="I1483" s="20" t="s">
        <v>6793</v>
      </c>
      <c r="J1483" s="21"/>
      <c r="K1483" s="21"/>
    </row>
    <row r="1484" spans="1:11" x14ac:dyDescent="0.25">
      <c r="A1484" s="246">
        <v>41989</v>
      </c>
      <c r="B1484" s="254">
        <v>6352</v>
      </c>
      <c r="C1484" s="322" t="s">
        <v>6789</v>
      </c>
      <c r="D1484" s="308" t="s">
        <v>6893</v>
      </c>
      <c r="E1484" s="309">
        <v>58033.5</v>
      </c>
      <c r="F1484" s="256">
        <v>41989</v>
      </c>
      <c r="G1484" s="229">
        <v>58033.5</v>
      </c>
      <c r="H1484" s="217">
        <f t="shared" si="24"/>
        <v>0</v>
      </c>
      <c r="I1484" s="20" t="s">
        <v>4992</v>
      </c>
      <c r="J1484" s="21"/>
      <c r="K1484" s="21"/>
    </row>
    <row r="1485" spans="1:11" x14ac:dyDescent="0.25">
      <c r="A1485" s="192">
        <v>41989</v>
      </c>
      <c r="B1485" s="254">
        <v>6353</v>
      </c>
      <c r="C1485" s="322" t="s">
        <v>6789</v>
      </c>
      <c r="D1485" s="308" t="s">
        <v>4585</v>
      </c>
      <c r="E1485" s="309">
        <v>14861.6</v>
      </c>
      <c r="F1485" s="579">
        <v>41991</v>
      </c>
      <c r="G1485" s="229">
        <v>14861.6</v>
      </c>
      <c r="H1485" s="217">
        <f t="shared" si="24"/>
        <v>0</v>
      </c>
      <c r="I1485" s="20" t="s">
        <v>6794</v>
      </c>
      <c r="J1485" s="21"/>
      <c r="K1485" s="21"/>
    </row>
    <row r="1486" spans="1:11" x14ac:dyDescent="0.25">
      <c r="A1486" s="246">
        <v>41989</v>
      </c>
      <c r="B1486" s="254">
        <v>6354</v>
      </c>
      <c r="C1486" s="322" t="s">
        <v>6789</v>
      </c>
      <c r="D1486" s="308" t="s">
        <v>4915</v>
      </c>
      <c r="E1486" s="309">
        <v>14086.8</v>
      </c>
      <c r="F1486" s="256">
        <v>41992</v>
      </c>
      <c r="G1486" s="229">
        <v>14086.8</v>
      </c>
      <c r="H1486" s="217">
        <f t="shared" si="24"/>
        <v>0</v>
      </c>
      <c r="I1486" s="20" t="s">
        <v>4971</v>
      </c>
      <c r="J1486" s="21"/>
      <c r="K1486" s="21"/>
    </row>
    <row r="1487" spans="1:11" x14ac:dyDescent="0.25">
      <c r="A1487" s="192">
        <v>41989</v>
      </c>
      <c r="B1487" s="254">
        <v>6355</v>
      </c>
      <c r="C1487" s="322" t="s">
        <v>6789</v>
      </c>
      <c r="D1487" s="308" t="s">
        <v>4918</v>
      </c>
      <c r="E1487" s="309">
        <v>5360</v>
      </c>
      <c r="F1487" s="256">
        <v>41990</v>
      </c>
      <c r="G1487" s="229">
        <v>5360</v>
      </c>
      <c r="H1487" s="217">
        <f t="shared" si="24"/>
        <v>0</v>
      </c>
      <c r="I1487" s="20" t="s">
        <v>4992</v>
      </c>
      <c r="J1487" s="21"/>
      <c r="K1487" s="21"/>
    </row>
    <row r="1488" spans="1:11" x14ac:dyDescent="0.25">
      <c r="A1488" s="246">
        <v>41989</v>
      </c>
      <c r="B1488" s="254">
        <v>6356</v>
      </c>
      <c r="C1488" s="322" t="s">
        <v>6789</v>
      </c>
      <c r="D1488" s="308" t="s">
        <v>269</v>
      </c>
      <c r="E1488" s="309">
        <v>305</v>
      </c>
      <c r="F1488" s="256">
        <v>41989</v>
      </c>
      <c r="G1488" s="229">
        <v>305</v>
      </c>
      <c r="H1488" s="217">
        <f t="shared" si="24"/>
        <v>0</v>
      </c>
      <c r="I1488" s="20" t="s">
        <v>4992</v>
      </c>
      <c r="J1488" s="21"/>
      <c r="K1488" s="21"/>
    </row>
    <row r="1489" spans="1:11" x14ac:dyDescent="0.25">
      <c r="A1489" s="192">
        <v>41989</v>
      </c>
      <c r="B1489" s="254">
        <v>6357</v>
      </c>
      <c r="C1489" s="322" t="s">
        <v>6789</v>
      </c>
      <c r="D1489" s="308" t="s">
        <v>4918</v>
      </c>
      <c r="E1489" s="309">
        <v>1089</v>
      </c>
      <c r="F1489" s="256">
        <v>41990</v>
      </c>
      <c r="G1489" s="229">
        <v>1089</v>
      </c>
      <c r="H1489" s="217">
        <f t="shared" si="24"/>
        <v>0</v>
      </c>
      <c r="I1489" s="20" t="s">
        <v>6740</v>
      </c>
      <c r="J1489" s="21"/>
      <c r="K1489" s="21"/>
    </row>
    <row r="1490" spans="1:11" x14ac:dyDescent="0.25">
      <c r="A1490" s="246">
        <v>41989</v>
      </c>
      <c r="B1490" s="254">
        <v>6358</v>
      </c>
      <c r="C1490" s="322" t="s">
        <v>6789</v>
      </c>
      <c r="D1490" s="308" t="s">
        <v>6894</v>
      </c>
      <c r="E1490" s="309">
        <v>13322.4</v>
      </c>
      <c r="F1490" s="256">
        <v>41989</v>
      </c>
      <c r="G1490" s="229">
        <v>13322.4</v>
      </c>
      <c r="H1490" s="217">
        <f t="shared" si="24"/>
        <v>0</v>
      </c>
      <c r="I1490" s="20" t="s">
        <v>4992</v>
      </c>
      <c r="J1490" s="21"/>
      <c r="K1490" s="21"/>
    </row>
    <row r="1491" spans="1:11" x14ac:dyDescent="0.25">
      <c r="A1491" s="192">
        <v>41989</v>
      </c>
      <c r="B1491" s="254">
        <v>6359</v>
      </c>
      <c r="C1491" s="322" t="s">
        <v>6789</v>
      </c>
      <c r="D1491" s="308" t="s">
        <v>19</v>
      </c>
      <c r="E1491" s="309">
        <v>45686.25</v>
      </c>
      <c r="F1491" s="412">
        <v>42019</v>
      </c>
      <c r="G1491" s="219">
        <v>45686.25</v>
      </c>
      <c r="H1491" s="217">
        <f t="shared" si="24"/>
        <v>0</v>
      </c>
      <c r="I1491" s="20" t="s">
        <v>6814</v>
      </c>
      <c r="J1491" s="21"/>
      <c r="K1491" s="21"/>
    </row>
    <row r="1492" spans="1:11" x14ac:dyDescent="0.25">
      <c r="A1492" s="192">
        <v>41990</v>
      </c>
      <c r="B1492" s="254">
        <v>6360</v>
      </c>
      <c r="C1492" s="322" t="s">
        <v>6789</v>
      </c>
      <c r="D1492" s="308" t="s">
        <v>4918</v>
      </c>
      <c r="E1492" s="309">
        <v>39135.300000000003</v>
      </c>
      <c r="F1492" s="256">
        <v>41990</v>
      </c>
      <c r="G1492" s="229">
        <v>39135.300000000003</v>
      </c>
      <c r="H1492" s="217">
        <f t="shared" si="24"/>
        <v>0</v>
      </c>
      <c r="I1492" s="20" t="s">
        <v>5000</v>
      </c>
      <c r="J1492" s="21"/>
      <c r="K1492" s="21"/>
    </row>
    <row r="1493" spans="1:11" x14ac:dyDescent="0.25">
      <c r="A1493" s="192">
        <v>41990</v>
      </c>
      <c r="B1493" s="254">
        <v>6361</v>
      </c>
      <c r="C1493" s="322" t="s">
        <v>6789</v>
      </c>
      <c r="D1493" s="308" t="s">
        <v>4649</v>
      </c>
      <c r="E1493" s="309">
        <v>4608</v>
      </c>
      <c r="F1493" s="256">
        <v>41990</v>
      </c>
      <c r="G1493" s="229">
        <v>4608</v>
      </c>
      <c r="H1493" s="217">
        <f t="shared" si="24"/>
        <v>0</v>
      </c>
      <c r="I1493" s="20" t="s">
        <v>4992</v>
      </c>
      <c r="J1493" s="21"/>
      <c r="K1493" s="21"/>
    </row>
    <row r="1494" spans="1:11" x14ac:dyDescent="0.25">
      <c r="A1494" s="192">
        <v>41990</v>
      </c>
      <c r="B1494" s="254">
        <v>6362</v>
      </c>
      <c r="C1494" s="322" t="s">
        <v>6789</v>
      </c>
      <c r="D1494" s="308" t="s">
        <v>4915</v>
      </c>
      <c r="E1494" s="309">
        <v>19981.7</v>
      </c>
      <c r="F1494" s="256">
        <v>41992</v>
      </c>
      <c r="G1494" s="229">
        <v>19981.7</v>
      </c>
      <c r="H1494" s="217">
        <f t="shared" si="24"/>
        <v>0</v>
      </c>
      <c r="I1494" s="20" t="s">
        <v>4971</v>
      </c>
      <c r="J1494" s="21"/>
      <c r="K1494" s="21"/>
    </row>
    <row r="1495" spans="1:11" x14ac:dyDescent="0.25">
      <c r="A1495" s="192">
        <v>41990</v>
      </c>
      <c r="B1495" s="254">
        <v>6363</v>
      </c>
      <c r="C1495" s="322" t="s">
        <v>6789</v>
      </c>
      <c r="D1495" s="308" t="s">
        <v>4826</v>
      </c>
      <c r="E1495" s="309">
        <v>2867.5</v>
      </c>
      <c r="F1495" s="256">
        <v>41990</v>
      </c>
      <c r="G1495" s="229">
        <v>2867.5</v>
      </c>
      <c r="H1495" s="217">
        <f t="shared" si="24"/>
        <v>0</v>
      </c>
      <c r="I1495" s="20" t="s">
        <v>4992</v>
      </c>
      <c r="J1495" s="21"/>
      <c r="K1495" s="21"/>
    </row>
    <row r="1496" spans="1:11" x14ac:dyDescent="0.25">
      <c r="A1496" s="192">
        <v>41990</v>
      </c>
      <c r="B1496" s="254">
        <v>6364</v>
      </c>
      <c r="C1496" s="322" t="s">
        <v>6789</v>
      </c>
      <c r="D1496" s="308" t="s">
        <v>4319</v>
      </c>
      <c r="E1496" s="309">
        <v>4160</v>
      </c>
      <c r="F1496" s="256">
        <v>41990</v>
      </c>
      <c r="G1496" s="229">
        <v>4160</v>
      </c>
      <c r="H1496" s="217">
        <f t="shared" si="24"/>
        <v>0</v>
      </c>
      <c r="I1496" s="20" t="s">
        <v>4992</v>
      </c>
      <c r="J1496" s="21"/>
      <c r="K1496" s="21"/>
    </row>
    <row r="1497" spans="1:11" x14ac:dyDescent="0.25">
      <c r="A1497" s="192">
        <v>41990</v>
      </c>
      <c r="B1497" s="254">
        <v>6365</v>
      </c>
      <c r="C1497" s="322" t="s">
        <v>6789</v>
      </c>
      <c r="D1497" s="308" t="s">
        <v>2504</v>
      </c>
      <c r="E1497" s="309">
        <v>61099.5</v>
      </c>
      <c r="F1497" s="256">
        <v>41994</v>
      </c>
      <c r="G1497" s="229">
        <v>61099.5</v>
      </c>
      <c r="H1497" s="217">
        <f t="shared" si="24"/>
        <v>0</v>
      </c>
      <c r="I1497" s="20" t="s">
        <v>4997</v>
      </c>
      <c r="J1497" s="21"/>
      <c r="K1497" s="21"/>
    </row>
    <row r="1498" spans="1:11" x14ac:dyDescent="0.25">
      <c r="A1498" s="192">
        <v>41990</v>
      </c>
      <c r="B1498" s="254">
        <v>6366</v>
      </c>
      <c r="C1498" s="322" t="s">
        <v>6789</v>
      </c>
      <c r="D1498" s="308" t="s">
        <v>501</v>
      </c>
      <c r="E1498" s="309">
        <v>6135.3</v>
      </c>
      <c r="F1498" s="256">
        <v>41990</v>
      </c>
      <c r="G1498" s="229">
        <v>6135.3</v>
      </c>
      <c r="H1498" s="217">
        <f t="shared" si="24"/>
        <v>0</v>
      </c>
      <c r="I1498" s="20" t="s">
        <v>4992</v>
      </c>
      <c r="J1498" s="21"/>
      <c r="K1498" s="21"/>
    </row>
    <row r="1499" spans="1:11" x14ac:dyDescent="0.25">
      <c r="A1499" s="192">
        <v>41990</v>
      </c>
      <c r="B1499" s="254">
        <v>6367</v>
      </c>
      <c r="C1499" s="322" t="s">
        <v>6789</v>
      </c>
      <c r="D1499" s="308" t="s">
        <v>4234</v>
      </c>
      <c r="E1499" s="309">
        <v>2269.4</v>
      </c>
      <c r="F1499" s="256">
        <v>41990</v>
      </c>
      <c r="G1499" s="229">
        <v>2269.4</v>
      </c>
      <c r="H1499" s="217">
        <f t="shared" si="24"/>
        <v>0</v>
      </c>
      <c r="I1499" s="20" t="s">
        <v>4992</v>
      </c>
      <c r="J1499" s="21"/>
      <c r="K1499" s="21"/>
    </row>
    <row r="1500" spans="1:11" x14ac:dyDescent="0.25">
      <c r="A1500" s="192">
        <v>41990</v>
      </c>
      <c r="B1500" s="254">
        <v>6368</v>
      </c>
      <c r="C1500" s="322" t="s">
        <v>6789</v>
      </c>
      <c r="D1500" s="308" t="s">
        <v>3366</v>
      </c>
      <c r="E1500" s="309">
        <v>1812</v>
      </c>
      <c r="F1500" s="256">
        <v>41990</v>
      </c>
      <c r="G1500" s="229">
        <v>1812</v>
      </c>
      <c r="H1500" s="217">
        <f t="shared" si="24"/>
        <v>0</v>
      </c>
      <c r="I1500" s="20" t="s">
        <v>4992</v>
      </c>
      <c r="J1500" s="21"/>
      <c r="K1500" s="21"/>
    </row>
    <row r="1501" spans="1:11" x14ac:dyDescent="0.25">
      <c r="A1501" s="192">
        <v>41990</v>
      </c>
      <c r="B1501" s="254">
        <v>6369</v>
      </c>
      <c r="C1501" s="322" t="s">
        <v>6789</v>
      </c>
      <c r="D1501" s="308" t="s">
        <v>6616</v>
      </c>
      <c r="E1501" s="309">
        <v>2580</v>
      </c>
      <c r="F1501" s="256">
        <v>42003</v>
      </c>
      <c r="G1501" s="229">
        <v>2580</v>
      </c>
      <c r="H1501" s="217">
        <f t="shared" si="24"/>
        <v>0</v>
      </c>
      <c r="I1501" s="20" t="s">
        <v>5251</v>
      </c>
      <c r="J1501" s="21"/>
      <c r="K1501" s="21"/>
    </row>
    <row r="1502" spans="1:11" x14ac:dyDescent="0.25">
      <c r="A1502" s="192">
        <v>41990</v>
      </c>
      <c r="B1502" s="254">
        <v>6370</v>
      </c>
      <c r="C1502" s="322" t="s">
        <v>6789</v>
      </c>
      <c r="D1502" s="308" t="s">
        <v>6196</v>
      </c>
      <c r="E1502" s="309">
        <v>1720</v>
      </c>
      <c r="F1502" s="256">
        <v>42003</v>
      </c>
      <c r="G1502" s="229">
        <v>1720</v>
      </c>
      <c r="H1502" s="217">
        <f t="shared" si="24"/>
        <v>0</v>
      </c>
      <c r="I1502" s="20" t="s">
        <v>5251</v>
      </c>
      <c r="J1502" s="21"/>
      <c r="K1502" s="21"/>
    </row>
    <row r="1503" spans="1:11" x14ac:dyDescent="0.25">
      <c r="A1503" s="192">
        <v>41990</v>
      </c>
      <c r="B1503" s="254">
        <v>6371</v>
      </c>
      <c r="C1503" s="322" t="s">
        <v>6789</v>
      </c>
      <c r="D1503" s="308" t="s">
        <v>2183</v>
      </c>
      <c r="E1503" s="309">
        <v>1350</v>
      </c>
      <c r="F1503" s="256">
        <v>41990</v>
      </c>
      <c r="G1503" s="229">
        <v>1350</v>
      </c>
      <c r="H1503" s="217">
        <f t="shared" si="24"/>
        <v>0</v>
      </c>
      <c r="I1503" s="20" t="s">
        <v>5251</v>
      </c>
      <c r="J1503" s="21"/>
      <c r="K1503" s="21"/>
    </row>
    <row r="1504" spans="1:11" x14ac:dyDescent="0.25">
      <c r="A1504" s="192">
        <v>41990</v>
      </c>
      <c r="B1504" s="254">
        <v>6372</v>
      </c>
      <c r="C1504" s="322" t="s">
        <v>6789</v>
      </c>
      <c r="D1504" s="308" t="s">
        <v>6824</v>
      </c>
      <c r="E1504" s="309">
        <v>1075</v>
      </c>
      <c r="F1504" s="256">
        <v>41990</v>
      </c>
      <c r="G1504" s="229">
        <v>1075</v>
      </c>
      <c r="H1504" s="217">
        <f t="shared" si="24"/>
        <v>0</v>
      </c>
      <c r="I1504" s="20" t="s">
        <v>5251</v>
      </c>
      <c r="J1504" s="21"/>
      <c r="K1504" s="21"/>
    </row>
    <row r="1505" spans="1:11" x14ac:dyDescent="0.25">
      <c r="A1505" s="192">
        <v>41990</v>
      </c>
      <c r="B1505" s="254">
        <v>6373</v>
      </c>
      <c r="C1505" s="322" t="s">
        <v>6789</v>
      </c>
      <c r="D1505" s="308" t="s">
        <v>23</v>
      </c>
      <c r="E1505" s="309">
        <v>4127.2</v>
      </c>
      <c r="F1505" s="256">
        <v>41990</v>
      </c>
      <c r="G1505" s="229">
        <v>4127.2</v>
      </c>
      <c r="H1505" s="217">
        <f t="shared" si="24"/>
        <v>0</v>
      </c>
      <c r="I1505" s="20" t="s">
        <v>4992</v>
      </c>
      <c r="J1505" s="21"/>
      <c r="K1505" s="21"/>
    </row>
    <row r="1506" spans="1:11" x14ac:dyDescent="0.25">
      <c r="A1506" s="192">
        <v>41990</v>
      </c>
      <c r="B1506" s="254">
        <v>6374</v>
      </c>
      <c r="C1506" s="322" t="s">
        <v>6789</v>
      </c>
      <c r="D1506" s="308" t="s">
        <v>4928</v>
      </c>
      <c r="E1506" s="309">
        <v>5559</v>
      </c>
      <c r="F1506" s="256">
        <v>41990</v>
      </c>
      <c r="G1506" s="229">
        <v>5559</v>
      </c>
      <c r="H1506" s="217">
        <f t="shared" si="24"/>
        <v>0</v>
      </c>
      <c r="I1506" s="20" t="s">
        <v>5000</v>
      </c>
    </row>
    <row r="1507" spans="1:11" x14ac:dyDescent="0.25">
      <c r="A1507" s="192">
        <v>41990</v>
      </c>
      <c r="B1507" s="254">
        <v>6375</v>
      </c>
      <c r="C1507" s="322" t="s">
        <v>6789</v>
      </c>
      <c r="D1507" s="308" t="s">
        <v>47</v>
      </c>
      <c r="E1507" s="309">
        <v>2823.6</v>
      </c>
      <c r="F1507" s="256">
        <v>41990</v>
      </c>
      <c r="G1507" s="229">
        <v>2823.6</v>
      </c>
      <c r="H1507" s="217">
        <f t="shared" si="24"/>
        <v>0</v>
      </c>
      <c r="I1507" s="20" t="s">
        <v>5000</v>
      </c>
    </row>
    <row r="1508" spans="1:11" x14ac:dyDescent="0.25">
      <c r="A1508" s="192">
        <v>41990</v>
      </c>
      <c r="B1508" s="254">
        <v>6376</v>
      </c>
      <c r="C1508" s="322" t="s">
        <v>6789</v>
      </c>
      <c r="D1508" s="308" t="s">
        <v>47</v>
      </c>
      <c r="E1508" s="309">
        <v>52</v>
      </c>
      <c r="F1508" s="256">
        <v>41990</v>
      </c>
      <c r="G1508" s="229">
        <v>52</v>
      </c>
      <c r="H1508" s="217">
        <f t="shared" si="24"/>
        <v>0</v>
      </c>
      <c r="I1508" s="20" t="s">
        <v>5000</v>
      </c>
    </row>
    <row r="1509" spans="1:11" x14ac:dyDescent="0.25">
      <c r="A1509" s="192">
        <v>41990</v>
      </c>
      <c r="B1509" s="254">
        <v>6377</v>
      </c>
      <c r="C1509" s="322" t="s">
        <v>6789</v>
      </c>
      <c r="D1509" s="308" t="s">
        <v>11</v>
      </c>
      <c r="E1509" s="309">
        <v>52371</v>
      </c>
      <c r="F1509" s="256">
        <v>41997</v>
      </c>
      <c r="G1509" s="229">
        <v>52371</v>
      </c>
      <c r="H1509" s="217">
        <f t="shared" si="24"/>
        <v>0</v>
      </c>
      <c r="I1509" s="20" t="s">
        <v>6814</v>
      </c>
    </row>
    <row r="1510" spans="1:11" x14ac:dyDescent="0.25">
      <c r="A1510" s="192">
        <v>41990</v>
      </c>
      <c r="B1510" s="254">
        <v>6378</v>
      </c>
      <c r="C1510" s="322" t="s">
        <v>6789</v>
      </c>
      <c r="D1510" s="308" t="s">
        <v>4290</v>
      </c>
      <c r="E1510" s="309">
        <v>3024</v>
      </c>
      <c r="F1510" s="256">
        <v>41990</v>
      </c>
      <c r="G1510" s="229">
        <v>3024</v>
      </c>
      <c r="H1510" s="217">
        <f t="shared" si="24"/>
        <v>0</v>
      </c>
      <c r="I1510" s="20" t="s">
        <v>4992</v>
      </c>
    </row>
    <row r="1511" spans="1:11" x14ac:dyDescent="0.25">
      <c r="A1511" s="192">
        <v>41990</v>
      </c>
      <c r="B1511" s="254">
        <v>6379</v>
      </c>
      <c r="C1511" s="322" t="s">
        <v>6789</v>
      </c>
      <c r="D1511" s="308" t="s">
        <v>441</v>
      </c>
      <c r="E1511" s="309">
        <v>1820</v>
      </c>
      <c r="F1511" s="256">
        <v>41990</v>
      </c>
      <c r="G1511" s="229">
        <v>1820</v>
      </c>
      <c r="H1511" s="217">
        <f t="shared" si="24"/>
        <v>0</v>
      </c>
      <c r="I1511" s="20" t="s">
        <v>5000</v>
      </c>
    </row>
    <row r="1512" spans="1:11" x14ac:dyDescent="0.25">
      <c r="A1512" s="192">
        <v>41990</v>
      </c>
      <c r="B1512" s="254">
        <v>6380</v>
      </c>
      <c r="C1512" s="322" t="s">
        <v>6789</v>
      </c>
      <c r="D1512" s="308" t="s">
        <v>35</v>
      </c>
      <c r="E1512" s="309">
        <v>4368</v>
      </c>
      <c r="F1512" s="256">
        <v>41990</v>
      </c>
      <c r="G1512" s="229">
        <v>4368</v>
      </c>
      <c r="H1512" s="217">
        <f t="shared" si="24"/>
        <v>0</v>
      </c>
      <c r="I1512" s="20" t="s">
        <v>5251</v>
      </c>
    </row>
    <row r="1513" spans="1:11" x14ac:dyDescent="0.25">
      <c r="A1513" s="192">
        <v>41990</v>
      </c>
      <c r="B1513" s="254">
        <v>6381</v>
      </c>
      <c r="C1513" s="322" t="s">
        <v>6789</v>
      </c>
      <c r="D1513" s="308" t="s">
        <v>6817</v>
      </c>
      <c r="E1513" s="309">
        <v>1224</v>
      </c>
      <c r="F1513" s="256">
        <v>41990</v>
      </c>
      <c r="G1513" s="229">
        <v>1224</v>
      </c>
      <c r="H1513" s="217">
        <f t="shared" si="24"/>
        <v>0</v>
      </c>
      <c r="I1513" s="20" t="s">
        <v>4992</v>
      </c>
      <c r="K1513" s="33"/>
    </row>
    <row r="1514" spans="1:11" x14ac:dyDescent="0.25">
      <c r="A1514" s="192">
        <v>41990</v>
      </c>
      <c r="B1514" s="254">
        <v>6382</v>
      </c>
      <c r="C1514" s="322" t="s">
        <v>6789</v>
      </c>
      <c r="D1514" s="308" t="s">
        <v>134</v>
      </c>
      <c r="E1514" s="309">
        <v>9402.2999999999993</v>
      </c>
      <c r="F1514" s="256">
        <v>41990</v>
      </c>
      <c r="G1514" s="229">
        <v>9402.2999999999993</v>
      </c>
      <c r="H1514" s="217">
        <f t="shared" si="24"/>
        <v>0</v>
      </c>
      <c r="I1514" s="20" t="s">
        <v>6814</v>
      </c>
    </row>
    <row r="1515" spans="1:11" x14ac:dyDescent="0.25">
      <c r="A1515" s="192">
        <v>41990</v>
      </c>
      <c r="B1515" s="254">
        <v>6383</v>
      </c>
      <c r="C1515" s="322" t="s">
        <v>6789</v>
      </c>
      <c r="D1515" s="308" t="s">
        <v>701</v>
      </c>
      <c r="E1515" s="309">
        <v>1679.6</v>
      </c>
      <c r="F1515" s="256">
        <v>41990</v>
      </c>
      <c r="G1515" s="229">
        <v>1679.6</v>
      </c>
      <c r="H1515" s="217">
        <f t="shared" si="24"/>
        <v>0</v>
      </c>
      <c r="I1515" s="20" t="s">
        <v>5010</v>
      </c>
    </row>
    <row r="1516" spans="1:11" x14ac:dyDescent="0.25">
      <c r="A1516" s="192">
        <v>41990</v>
      </c>
      <c r="B1516" s="254">
        <v>6384</v>
      </c>
      <c r="C1516" s="322" t="s">
        <v>6789</v>
      </c>
      <c r="D1516" s="308" t="s">
        <v>5004</v>
      </c>
      <c r="E1516" s="309">
        <v>8918.4</v>
      </c>
      <c r="F1516" s="256">
        <v>41990</v>
      </c>
      <c r="G1516" s="229">
        <v>8918.4</v>
      </c>
      <c r="H1516" s="217">
        <f t="shared" si="24"/>
        <v>0</v>
      </c>
      <c r="I1516" s="20" t="s">
        <v>6814</v>
      </c>
    </row>
    <row r="1517" spans="1:11" x14ac:dyDescent="0.25">
      <c r="A1517" s="192">
        <v>41990</v>
      </c>
      <c r="B1517" s="254">
        <v>6385</v>
      </c>
      <c r="C1517" s="322" t="s">
        <v>6789</v>
      </c>
      <c r="D1517" s="308" t="s">
        <v>1515</v>
      </c>
      <c r="E1517" s="309">
        <v>1280</v>
      </c>
      <c r="F1517" s="256">
        <v>41990</v>
      </c>
      <c r="G1517" s="229">
        <v>1280</v>
      </c>
      <c r="H1517" s="217">
        <f t="shared" si="24"/>
        <v>0</v>
      </c>
      <c r="I1517" s="20" t="s">
        <v>6814</v>
      </c>
    </row>
    <row r="1518" spans="1:11" x14ac:dyDescent="0.25">
      <c r="A1518" s="192">
        <v>41990</v>
      </c>
      <c r="B1518" s="254">
        <v>6386</v>
      </c>
      <c r="C1518" s="322" t="s">
        <v>6789</v>
      </c>
      <c r="D1518" s="308" t="s">
        <v>4630</v>
      </c>
      <c r="E1518" s="309">
        <v>4400</v>
      </c>
      <c r="F1518" s="256">
        <v>41990</v>
      </c>
      <c r="G1518" s="229">
        <v>4400</v>
      </c>
      <c r="H1518" s="217">
        <f t="shared" si="24"/>
        <v>0</v>
      </c>
      <c r="I1518" s="20" t="s">
        <v>6814</v>
      </c>
    </row>
    <row r="1519" spans="1:11" x14ac:dyDescent="0.25">
      <c r="A1519" s="192">
        <v>41990</v>
      </c>
      <c r="B1519" s="254">
        <v>6387</v>
      </c>
      <c r="C1519" s="322" t="s">
        <v>6789</v>
      </c>
      <c r="D1519" s="308" t="s">
        <v>180</v>
      </c>
      <c r="E1519" s="309">
        <v>31184.799999999999</v>
      </c>
      <c r="F1519" s="256">
        <v>41990</v>
      </c>
      <c r="G1519" s="229">
        <v>31184.799999999999</v>
      </c>
      <c r="H1519" s="217">
        <f t="shared" si="24"/>
        <v>0</v>
      </c>
      <c r="I1519" s="20" t="s">
        <v>6814</v>
      </c>
    </row>
    <row r="1520" spans="1:11" x14ac:dyDescent="0.25">
      <c r="A1520" s="192">
        <v>41990</v>
      </c>
      <c r="B1520" s="254">
        <v>6388</v>
      </c>
      <c r="C1520" s="322" t="s">
        <v>6789</v>
      </c>
      <c r="D1520" s="308" t="s">
        <v>6895</v>
      </c>
      <c r="E1520" s="309">
        <v>10287.200000000001</v>
      </c>
      <c r="F1520" s="256">
        <v>41991</v>
      </c>
      <c r="G1520" s="229">
        <v>10287.200000000001</v>
      </c>
      <c r="H1520" s="217">
        <f t="shared" si="24"/>
        <v>0</v>
      </c>
      <c r="I1520" s="20" t="s">
        <v>6049</v>
      </c>
    </row>
    <row r="1521" spans="1:11" x14ac:dyDescent="0.25">
      <c r="A1521" s="192">
        <v>41990</v>
      </c>
      <c r="B1521" s="254">
        <v>6389</v>
      </c>
      <c r="C1521" s="322" t="s">
        <v>6789</v>
      </c>
      <c r="D1521" s="308" t="s">
        <v>301</v>
      </c>
      <c r="E1521" s="309">
        <v>9407.2000000000007</v>
      </c>
      <c r="F1521" s="256">
        <v>41991</v>
      </c>
      <c r="G1521" s="229">
        <v>9407.2000000000007</v>
      </c>
      <c r="H1521" s="217">
        <f t="shared" si="24"/>
        <v>0</v>
      </c>
      <c r="I1521" s="20" t="s">
        <v>6049</v>
      </c>
      <c r="K1521" s="33"/>
    </row>
    <row r="1522" spans="1:11" x14ac:dyDescent="0.25">
      <c r="A1522" s="192">
        <v>41990</v>
      </c>
      <c r="B1522" s="254">
        <v>6390</v>
      </c>
      <c r="C1522" s="322" t="s">
        <v>6789</v>
      </c>
      <c r="D1522" s="308" t="s">
        <v>149</v>
      </c>
      <c r="E1522" s="309">
        <v>10569.8</v>
      </c>
      <c r="F1522" s="256">
        <v>41991</v>
      </c>
      <c r="G1522" s="229">
        <v>10569.8</v>
      </c>
      <c r="H1522" s="217">
        <f t="shared" si="24"/>
        <v>0</v>
      </c>
      <c r="I1522" s="20" t="s">
        <v>6049</v>
      </c>
      <c r="K1522" s="33"/>
    </row>
    <row r="1523" spans="1:11" x14ac:dyDescent="0.25">
      <c r="A1523" s="192">
        <v>41990</v>
      </c>
      <c r="B1523" s="254">
        <v>6391</v>
      </c>
      <c r="C1523" s="322" t="s">
        <v>6789</v>
      </c>
      <c r="D1523" s="308" t="s">
        <v>855</v>
      </c>
      <c r="E1523" s="309">
        <v>8162.4</v>
      </c>
      <c r="F1523" s="256">
        <v>41991</v>
      </c>
      <c r="G1523" s="229">
        <v>8162.4</v>
      </c>
      <c r="H1523" s="217">
        <f t="shared" si="24"/>
        <v>0</v>
      </c>
      <c r="I1523" s="20" t="s">
        <v>6049</v>
      </c>
    </row>
    <row r="1524" spans="1:11" x14ac:dyDescent="0.25">
      <c r="A1524" s="192">
        <v>41990</v>
      </c>
      <c r="B1524" s="254">
        <v>6392</v>
      </c>
      <c r="C1524" s="322" t="s">
        <v>6789</v>
      </c>
      <c r="D1524" s="308" t="s">
        <v>4667</v>
      </c>
      <c r="E1524" s="309">
        <v>3625.4</v>
      </c>
      <c r="F1524" s="256">
        <v>41991</v>
      </c>
      <c r="G1524" s="229">
        <v>3625.4</v>
      </c>
      <c r="H1524" s="217">
        <f t="shared" si="24"/>
        <v>0</v>
      </c>
      <c r="I1524" s="20" t="s">
        <v>6049</v>
      </c>
    </row>
    <row r="1525" spans="1:11" x14ac:dyDescent="0.25">
      <c r="A1525" s="192">
        <v>41990</v>
      </c>
      <c r="B1525" s="254">
        <v>6393</v>
      </c>
      <c r="C1525" s="322" t="s">
        <v>6789</v>
      </c>
      <c r="D1525" s="308" t="s">
        <v>22</v>
      </c>
      <c r="E1525" s="309">
        <v>6755.6</v>
      </c>
      <c r="F1525" s="256">
        <v>41990</v>
      </c>
      <c r="G1525" s="229">
        <v>6755.6</v>
      </c>
      <c r="H1525" s="217">
        <f t="shared" si="24"/>
        <v>0</v>
      </c>
      <c r="I1525" s="20" t="s">
        <v>4992</v>
      </c>
    </row>
    <row r="1526" spans="1:11" x14ac:dyDescent="0.25">
      <c r="A1526" s="192">
        <v>41990</v>
      </c>
      <c r="B1526" s="254">
        <v>6394</v>
      </c>
      <c r="C1526" s="322" t="s">
        <v>6789</v>
      </c>
      <c r="D1526" s="308" t="s">
        <v>4257</v>
      </c>
      <c r="E1526" s="309">
        <v>10026.549999999999</v>
      </c>
      <c r="F1526" s="256">
        <v>41990</v>
      </c>
      <c r="G1526" s="229">
        <v>10026.549999999999</v>
      </c>
      <c r="H1526" s="217">
        <f t="shared" si="24"/>
        <v>0</v>
      </c>
      <c r="I1526" s="20" t="s">
        <v>5251</v>
      </c>
    </row>
    <row r="1527" spans="1:11" x14ac:dyDescent="0.25">
      <c r="A1527" s="192">
        <v>41990</v>
      </c>
      <c r="B1527" s="254">
        <v>6395</v>
      </c>
      <c r="C1527" s="322" t="s">
        <v>6789</v>
      </c>
      <c r="D1527" s="308" t="s">
        <v>4816</v>
      </c>
      <c r="E1527" s="309">
        <v>3374.4</v>
      </c>
      <c r="F1527" s="256">
        <v>41991</v>
      </c>
      <c r="G1527" s="229">
        <v>3374.4</v>
      </c>
      <c r="H1527" s="217">
        <f t="shared" si="24"/>
        <v>0</v>
      </c>
      <c r="I1527" s="20" t="s">
        <v>6049</v>
      </c>
    </row>
    <row r="1528" spans="1:11" x14ac:dyDescent="0.25">
      <c r="A1528" s="192">
        <v>41990</v>
      </c>
      <c r="B1528" s="254">
        <v>6396</v>
      </c>
      <c r="C1528" s="322" t="s">
        <v>6789</v>
      </c>
      <c r="D1528" s="308" t="s">
        <v>124</v>
      </c>
      <c r="E1528" s="309">
        <v>6759.6</v>
      </c>
      <c r="F1528" s="256">
        <v>41990</v>
      </c>
      <c r="G1528" s="229">
        <v>6759.6</v>
      </c>
      <c r="H1528" s="217">
        <f t="shared" si="24"/>
        <v>0</v>
      </c>
      <c r="I1528" s="20" t="s">
        <v>5251</v>
      </c>
    </row>
    <row r="1529" spans="1:11" x14ac:dyDescent="0.25">
      <c r="A1529" s="192">
        <v>41990</v>
      </c>
      <c r="B1529" s="254">
        <v>6397</v>
      </c>
      <c r="C1529" s="322" t="s">
        <v>6789</v>
      </c>
      <c r="D1529" s="308" t="s">
        <v>429</v>
      </c>
      <c r="E1529" s="309">
        <v>12901.2</v>
      </c>
      <c r="F1529" s="256">
        <v>41991</v>
      </c>
      <c r="G1529" s="229">
        <v>12901.2</v>
      </c>
      <c r="H1529" s="217">
        <f t="shared" si="24"/>
        <v>0</v>
      </c>
      <c r="I1529" s="20" t="s">
        <v>6049</v>
      </c>
    </row>
    <row r="1530" spans="1:11" x14ac:dyDescent="0.25">
      <c r="A1530" s="192">
        <v>41990</v>
      </c>
      <c r="B1530" s="254">
        <v>6398</v>
      </c>
      <c r="C1530" s="322" t="s">
        <v>6789</v>
      </c>
      <c r="D1530" s="308" t="s">
        <v>4287</v>
      </c>
      <c r="E1530" s="309">
        <v>31830.799999999999</v>
      </c>
      <c r="F1530" s="256">
        <v>41990</v>
      </c>
      <c r="G1530" s="229">
        <v>31830.799999999999</v>
      </c>
      <c r="H1530" s="217">
        <f t="shared" si="24"/>
        <v>0</v>
      </c>
      <c r="I1530" s="20" t="s">
        <v>5251</v>
      </c>
    </row>
    <row r="1531" spans="1:11" x14ac:dyDescent="0.25">
      <c r="A1531" s="192">
        <v>41990</v>
      </c>
      <c r="B1531" s="254">
        <v>6399</v>
      </c>
      <c r="C1531" s="322" t="s">
        <v>6789</v>
      </c>
      <c r="D1531" s="308" t="s">
        <v>4782</v>
      </c>
      <c r="E1531" s="309">
        <v>3168.8</v>
      </c>
      <c r="F1531" s="256">
        <v>41990</v>
      </c>
      <c r="G1531" s="229">
        <v>3168.8</v>
      </c>
      <c r="H1531" s="217">
        <f t="shared" si="24"/>
        <v>0</v>
      </c>
      <c r="I1531" s="20" t="s">
        <v>4992</v>
      </c>
    </row>
    <row r="1532" spans="1:11" x14ac:dyDescent="0.25">
      <c r="A1532" s="192">
        <v>41990</v>
      </c>
      <c r="B1532" s="254">
        <v>6400</v>
      </c>
      <c r="C1532" s="322" t="s">
        <v>6789</v>
      </c>
      <c r="D1532" s="308" t="s">
        <v>123</v>
      </c>
      <c r="E1532" s="309">
        <v>2856.6</v>
      </c>
      <c r="F1532" s="256">
        <v>41991</v>
      </c>
      <c r="G1532" s="229">
        <v>2856.6</v>
      </c>
      <c r="H1532" s="217">
        <f t="shared" si="24"/>
        <v>0</v>
      </c>
      <c r="I1532" s="20" t="s">
        <v>4992</v>
      </c>
    </row>
    <row r="1533" spans="1:11" x14ac:dyDescent="0.25">
      <c r="A1533" s="192">
        <v>41990</v>
      </c>
      <c r="B1533" s="254">
        <v>6401</v>
      </c>
      <c r="C1533" s="322" t="s">
        <v>6789</v>
      </c>
      <c r="D1533" s="308" t="s">
        <v>124</v>
      </c>
      <c r="E1533" s="309">
        <v>1303.4000000000001</v>
      </c>
      <c r="F1533" s="256">
        <v>41990</v>
      </c>
      <c r="G1533" s="229">
        <v>1303.4000000000001</v>
      </c>
      <c r="H1533" s="217">
        <f t="shared" si="24"/>
        <v>0</v>
      </c>
      <c r="I1533" s="20" t="s">
        <v>5251</v>
      </c>
    </row>
    <row r="1534" spans="1:11" x14ac:dyDescent="0.25">
      <c r="A1534" s="192">
        <v>41990</v>
      </c>
      <c r="B1534" s="254">
        <v>6402</v>
      </c>
      <c r="C1534" s="322" t="s">
        <v>6789</v>
      </c>
      <c r="D1534" s="308" t="s">
        <v>6734</v>
      </c>
      <c r="E1534" s="309">
        <v>4296</v>
      </c>
      <c r="F1534" s="412" t="s">
        <v>6896</v>
      </c>
      <c r="G1534" s="229">
        <v>4296</v>
      </c>
      <c r="H1534" s="217">
        <f t="shared" si="24"/>
        <v>0</v>
      </c>
      <c r="I1534" s="20" t="s">
        <v>6049</v>
      </c>
    </row>
    <row r="1535" spans="1:11" x14ac:dyDescent="0.25">
      <c r="A1535" s="192">
        <v>41990</v>
      </c>
      <c r="B1535" s="254">
        <v>6403</v>
      </c>
      <c r="C1535" s="322" t="s">
        <v>6789</v>
      </c>
      <c r="D1535" s="308" t="s">
        <v>70</v>
      </c>
      <c r="E1535" s="309">
        <v>11388</v>
      </c>
      <c r="F1535" s="256">
        <v>41990</v>
      </c>
      <c r="G1535" s="229">
        <v>11388</v>
      </c>
      <c r="H1535" s="217">
        <f t="shared" si="24"/>
        <v>0</v>
      </c>
      <c r="I1535" s="20" t="s">
        <v>4992</v>
      </c>
    </row>
    <row r="1536" spans="1:11" x14ac:dyDescent="0.25">
      <c r="A1536" s="192">
        <v>41990</v>
      </c>
      <c r="B1536" s="254">
        <v>6404</v>
      </c>
      <c r="C1536" s="322" t="s">
        <v>6789</v>
      </c>
      <c r="D1536" s="308" t="s">
        <v>29</v>
      </c>
      <c r="E1536" s="309">
        <v>2667.6</v>
      </c>
      <c r="F1536" s="256">
        <v>41990</v>
      </c>
      <c r="G1536" s="229">
        <v>2667.6</v>
      </c>
      <c r="H1536" s="217">
        <f t="shared" si="24"/>
        <v>0</v>
      </c>
      <c r="I1536" s="20" t="s">
        <v>5251</v>
      </c>
    </row>
    <row r="1537" spans="1:11" x14ac:dyDescent="0.25">
      <c r="A1537" s="192">
        <v>41990</v>
      </c>
      <c r="B1537" s="254">
        <v>6405</v>
      </c>
      <c r="C1537" s="322" t="s">
        <v>6789</v>
      </c>
      <c r="D1537" s="308" t="s">
        <v>4652</v>
      </c>
      <c r="E1537" s="309">
        <v>2376</v>
      </c>
      <c r="F1537" s="256">
        <v>41990</v>
      </c>
      <c r="G1537" s="229">
        <v>2376</v>
      </c>
      <c r="H1537" s="217">
        <f t="shared" si="24"/>
        <v>0</v>
      </c>
      <c r="I1537" s="20" t="s">
        <v>5251</v>
      </c>
    </row>
    <row r="1538" spans="1:11" x14ac:dyDescent="0.25">
      <c r="A1538" s="192">
        <v>41990</v>
      </c>
      <c r="B1538" s="254">
        <v>6406</v>
      </c>
      <c r="C1538" s="322" t="s">
        <v>6789</v>
      </c>
      <c r="D1538" s="308" t="s">
        <v>853</v>
      </c>
      <c r="E1538" s="309">
        <v>2217.6</v>
      </c>
      <c r="F1538" s="256">
        <v>41991</v>
      </c>
      <c r="G1538" s="229">
        <v>2217.6</v>
      </c>
      <c r="H1538" s="217">
        <f t="shared" si="24"/>
        <v>0</v>
      </c>
      <c r="I1538" s="20" t="s">
        <v>6049</v>
      </c>
    </row>
    <row r="1539" spans="1:11" x14ac:dyDescent="0.25">
      <c r="A1539" s="192">
        <v>41990</v>
      </c>
      <c r="B1539" s="254">
        <v>6407</v>
      </c>
      <c r="C1539" s="322" t="s">
        <v>6789</v>
      </c>
      <c r="D1539" s="308" t="s">
        <v>338</v>
      </c>
      <c r="E1539" s="309">
        <v>616.79999999999995</v>
      </c>
      <c r="F1539" s="256">
        <v>41990</v>
      </c>
      <c r="G1539" s="229">
        <v>616.79999999999995</v>
      </c>
      <c r="H1539" s="217">
        <f t="shared" si="24"/>
        <v>0</v>
      </c>
      <c r="I1539" s="20" t="s">
        <v>5251</v>
      </c>
    </row>
    <row r="1540" spans="1:11" x14ac:dyDescent="0.25">
      <c r="A1540" s="192">
        <v>41990</v>
      </c>
      <c r="B1540" s="254">
        <v>6408</v>
      </c>
      <c r="C1540" s="322" t="s">
        <v>6789</v>
      </c>
      <c r="D1540" s="308" t="s">
        <v>4663</v>
      </c>
      <c r="E1540" s="309">
        <v>19736</v>
      </c>
      <c r="F1540" s="256">
        <v>41990</v>
      </c>
      <c r="G1540" s="229">
        <v>19736</v>
      </c>
      <c r="H1540" s="217">
        <f t="shared" si="24"/>
        <v>0</v>
      </c>
      <c r="I1540" s="20" t="s">
        <v>4992</v>
      </c>
    </row>
    <row r="1541" spans="1:11" x14ac:dyDescent="0.25">
      <c r="A1541" s="192">
        <v>41990</v>
      </c>
      <c r="B1541" s="254">
        <v>6409</v>
      </c>
      <c r="C1541" s="322" t="s">
        <v>6789</v>
      </c>
      <c r="D1541" s="308" t="s">
        <v>1878</v>
      </c>
      <c r="E1541" s="309">
        <v>4647.2</v>
      </c>
      <c r="F1541" s="256">
        <v>41990</v>
      </c>
      <c r="G1541" s="229">
        <v>4647.2</v>
      </c>
      <c r="H1541" s="217">
        <f t="shared" si="24"/>
        <v>0</v>
      </c>
      <c r="I1541" s="20" t="s">
        <v>5251</v>
      </c>
    </row>
    <row r="1542" spans="1:11" x14ac:dyDescent="0.25">
      <c r="A1542" s="192">
        <v>41990</v>
      </c>
      <c r="B1542" s="254">
        <v>6410</v>
      </c>
      <c r="C1542" s="322" t="s">
        <v>6789</v>
      </c>
      <c r="D1542" s="308" t="s">
        <v>758</v>
      </c>
      <c r="E1542" s="309">
        <v>2184</v>
      </c>
      <c r="F1542" s="256">
        <v>41990</v>
      </c>
      <c r="G1542" s="229">
        <v>2184</v>
      </c>
      <c r="H1542" s="217">
        <f t="shared" si="24"/>
        <v>0</v>
      </c>
      <c r="I1542" s="20" t="s">
        <v>5251</v>
      </c>
    </row>
    <row r="1543" spans="1:11" x14ac:dyDescent="0.25">
      <c r="A1543" s="192">
        <v>41990</v>
      </c>
      <c r="B1543" s="254">
        <v>6411</v>
      </c>
      <c r="C1543" s="322" t="s">
        <v>6789</v>
      </c>
      <c r="D1543" s="308" t="s">
        <v>4663</v>
      </c>
      <c r="E1543" s="309">
        <v>585.6</v>
      </c>
      <c r="F1543" s="256">
        <v>41990</v>
      </c>
      <c r="G1543" s="229">
        <v>585.6</v>
      </c>
      <c r="H1543" s="217">
        <f t="shared" si="24"/>
        <v>0</v>
      </c>
      <c r="I1543" s="20" t="s">
        <v>4992</v>
      </c>
    </row>
    <row r="1544" spans="1:11" x14ac:dyDescent="0.25">
      <c r="A1544" s="192">
        <v>41990</v>
      </c>
      <c r="B1544" s="254">
        <v>6412</v>
      </c>
      <c r="C1544" s="322" t="s">
        <v>6789</v>
      </c>
      <c r="D1544" s="308" t="s">
        <v>4322</v>
      </c>
      <c r="E1544" s="309">
        <v>12285.2</v>
      </c>
      <c r="F1544" s="256">
        <v>41990</v>
      </c>
      <c r="G1544" s="229">
        <v>12285.2</v>
      </c>
      <c r="H1544" s="217">
        <f t="shared" ref="H1544:H1607" si="25">E1544-G1544</f>
        <v>0</v>
      </c>
      <c r="I1544" s="20" t="s">
        <v>5251</v>
      </c>
    </row>
    <row r="1545" spans="1:11" x14ac:dyDescent="0.25">
      <c r="A1545" s="192">
        <v>41990</v>
      </c>
      <c r="B1545" s="254">
        <v>6413</v>
      </c>
      <c r="C1545" s="322" t="s">
        <v>6789</v>
      </c>
      <c r="D1545" s="308" t="s">
        <v>2859</v>
      </c>
      <c r="E1545" s="309">
        <v>14060.8</v>
      </c>
      <c r="F1545" s="256">
        <v>41990</v>
      </c>
      <c r="G1545" s="229">
        <v>14060.8</v>
      </c>
      <c r="H1545" s="217">
        <f t="shared" si="25"/>
        <v>0</v>
      </c>
      <c r="I1545" s="20" t="s">
        <v>4992</v>
      </c>
    </row>
    <row r="1546" spans="1:11" x14ac:dyDescent="0.25">
      <c r="A1546" s="192">
        <v>41990</v>
      </c>
      <c r="B1546" s="254">
        <v>6414</v>
      </c>
      <c r="C1546" s="322" t="s">
        <v>6789</v>
      </c>
      <c r="D1546" s="308" t="s">
        <v>544</v>
      </c>
      <c r="E1546" s="309">
        <v>14959.2</v>
      </c>
      <c r="F1546" s="256">
        <v>41991</v>
      </c>
      <c r="G1546" s="229">
        <v>14959.2</v>
      </c>
      <c r="H1546" s="217">
        <f t="shared" si="25"/>
        <v>0</v>
      </c>
      <c r="I1546" s="20" t="s">
        <v>6049</v>
      </c>
    </row>
    <row r="1547" spans="1:11" x14ac:dyDescent="0.25">
      <c r="A1547" s="192">
        <v>41990</v>
      </c>
      <c r="B1547" s="254">
        <v>6415</v>
      </c>
      <c r="C1547" s="322" t="s">
        <v>6789</v>
      </c>
      <c r="D1547" s="308" t="s">
        <v>4918</v>
      </c>
      <c r="E1547" s="309">
        <v>22911.7</v>
      </c>
      <c r="F1547" s="256">
        <v>41991</v>
      </c>
      <c r="G1547" s="229">
        <v>22911.7</v>
      </c>
      <c r="H1547" s="217">
        <f t="shared" si="25"/>
        <v>0</v>
      </c>
      <c r="I1547" s="20" t="s">
        <v>6740</v>
      </c>
    </row>
    <row r="1548" spans="1:11" x14ac:dyDescent="0.25">
      <c r="A1548" s="192">
        <v>41990</v>
      </c>
      <c r="B1548" s="254">
        <v>6416</v>
      </c>
      <c r="C1548" s="322" t="s">
        <v>6789</v>
      </c>
      <c r="D1548" s="308" t="s">
        <v>2481</v>
      </c>
      <c r="E1548" s="309">
        <v>109470</v>
      </c>
      <c r="F1548" s="421" t="s">
        <v>6897</v>
      </c>
      <c r="G1548" s="229">
        <f>89101.6+20368.4</f>
        <v>109470</v>
      </c>
      <c r="H1548" s="217">
        <f t="shared" si="25"/>
        <v>0</v>
      </c>
      <c r="I1548" s="20" t="s">
        <v>6793</v>
      </c>
    </row>
    <row r="1549" spans="1:11" x14ac:dyDescent="0.25">
      <c r="A1549" s="192">
        <v>41990</v>
      </c>
      <c r="B1549" s="254">
        <v>6417</v>
      </c>
      <c r="C1549" s="322" t="s">
        <v>6789</v>
      </c>
      <c r="D1549" s="308" t="s">
        <v>1693</v>
      </c>
      <c r="E1549" s="309">
        <v>5724</v>
      </c>
      <c r="F1549" s="256">
        <v>41990</v>
      </c>
      <c r="G1549" s="229">
        <v>5724</v>
      </c>
      <c r="H1549" s="217">
        <f t="shared" si="25"/>
        <v>0</v>
      </c>
      <c r="I1549" s="20" t="s">
        <v>4992</v>
      </c>
    </row>
    <row r="1550" spans="1:11" x14ac:dyDescent="0.25">
      <c r="A1550" s="192">
        <v>41990</v>
      </c>
      <c r="B1550" s="254">
        <v>6418</v>
      </c>
      <c r="C1550" s="322" t="s">
        <v>6789</v>
      </c>
      <c r="D1550" s="308" t="s">
        <v>6641</v>
      </c>
      <c r="E1550" s="309">
        <v>3122.8</v>
      </c>
      <c r="F1550" s="256">
        <v>41990</v>
      </c>
      <c r="G1550" s="229">
        <v>3122.8</v>
      </c>
      <c r="H1550" s="217">
        <f t="shared" si="25"/>
        <v>0</v>
      </c>
      <c r="I1550" s="20" t="s">
        <v>4992</v>
      </c>
      <c r="K1550" s="33"/>
    </row>
    <row r="1551" spans="1:11" x14ac:dyDescent="0.25">
      <c r="A1551" s="192">
        <v>41990</v>
      </c>
      <c r="B1551" s="254">
        <v>6419</v>
      </c>
      <c r="C1551" s="322" t="s">
        <v>6789</v>
      </c>
      <c r="D1551" s="308" t="s">
        <v>6898</v>
      </c>
      <c r="E1551" s="309">
        <v>6978.2</v>
      </c>
      <c r="F1551" s="256">
        <v>41990</v>
      </c>
      <c r="G1551" s="229">
        <v>6978.2</v>
      </c>
      <c r="H1551" s="217">
        <f t="shared" si="25"/>
        <v>0</v>
      </c>
      <c r="I1551" s="20" t="s">
        <v>4992</v>
      </c>
    </row>
    <row r="1552" spans="1:11" x14ac:dyDescent="0.25">
      <c r="A1552" s="192">
        <v>41990</v>
      </c>
      <c r="B1552" s="254">
        <v>6420</v>
      </c>
      <c r="C1552" s="322" t="s">
        <v>6789</v>
      </c>
      <c r="D1552" s="308" t="s">
        <v>2714</v>
      </c>
      <c r="E1552" s="309">
        <v>10556</v>
      </c>
      <c r="F1552" s="256">
        <v>41990</v>
      </c>
      <c r="G1552" s="229">
        <v>10556</v>
      </c>
      <c r="H1552" s="217">
        <f t="shared" si="25"/>
        <v>0</v>
      </c>
      <c r="I1552" s="20" t="s">
        <v>6794</v>
      </c>
    </row>
    <row r="1553" spans="1:11" x14ac:dyDescent="0.25">
      <c r="A1553" s="192">
        <v>41990</v>
      </c>
      <c r="B1553" s="254">
        <v>6421</v>
      </c>
      <c r="C1553" s="322" t="s">
        <v>6789</v>
      </c>
      <c r="D1553" s="308" t="s">
        <v>4585</v>
      </c>
      <c r="E1553" s="309">
        <v>3794.4</v>
      </c>
      <c r="F1553" s="256">
        <v>41990</v>
      </c>
      <c r="G1553" s="229">
        <v>3794.4</v>
      </c>
      <c r="H1553" s="217">
        <f t="shared" si="25"/>
        <v>0</v>
      </c>
      <c r="I1553" s="20" t="s">
        <v>6794</v>
      </c>
    </row>
    <row r="1554" spans="1:11" x14ac:dyDescent="0.25">
      <c r="A1554" s="192">
        <v>41990</v>
      </c>
      <c r="B1554" s="254">
        <v>6422</v>
      </c>
      <c r="C1554" s="322" t="s">
        <v>6789</v>
      </c>
      <c r="D1554" s="295" t="s">
        <v>53</v>
      </c>
      <c r="E1554" s="296">
        <v>0</v>
      </c>
      <c r="F1554" s="256"/>
      <c r="G1554" s="229"/>
      <c r="H1554" s="217">
        <f t="shared" si="25"/>
        <v>0</v>
      </c>
      <c r="I1554" s="20" t="s">
        <v>3076</v>
      </c>
      <c r="J1554" s="21"/>
      <c r="K1554" s="21"/>
    </row>
    <row r="1555" spans="1:11" x14ac:dyDescent="0.25">
      <c r="A1555" s="192">
        <v>41990</v>
      </c>
      <c r="B1555" s="254">
        <v>6423</v>
      </c>
      <c r="C1555" s="322" t="s">
        <v>6789</v>
      </c>
      <c r="D1555" s="308" t="s">
        <v>83</v>
      </c>
      <c r="E1555" s="309">
        <v>2819.4</v>
      </c>
      <c r="F1555" s="256">
        <v>41990</v>
      </c>
      <c r="G1555" s="229">
        <v>2819.4</v>
      </c>
      <c r="H1555" s="217">
        <f t="shared" si="25"/>
        <v>0</v>
      </c>
      <c r="I1555" s="20" t="s">
        <v>6794</v>
      </c>
      <c r="J1555" s="21"/>
      <c r="K1555" s="21"/>
    </row>
    <row r="1556" spans="1:11" x14ac:dyDescent="0.25">
      <c r="A1556" s="192">
        <v>41990</v>
      </c>
      <c r="B1556" s="254">
        <v>6424</v>
      </c>
      <c r="C1556" s="322" t="s">
        <v>6789</v>
      </c>
      <c r="D1556" s="308" t="s">
        <v>2578</v>
      </c>
      <c r="E1556" s="309">
        <v>5361.2</v>
      </c>
      <c r="F1556" s="256">
        <v>41990</v>
      </c>
      <c r="G1556" s="229">
        <v>5361.2</v>
      </c>
      <c r="H1556" s="217">
        <f t="shared" si="25"/>
        <v>0</v>
      </c>
      <c r="I1556" s="20" t="s">
        <v>6794</v>
      </c>
      <c r="J1556" s="21"/>
      <c r="K1556" s="21"/>
    </row>
    <row r="1557" spans="1:11" x14ac:dyDescent="0.25">
      <c r="A1557" s="192">
        <v>41990</v>
      </c>
      <c r="B1557" s="254">
        <v>6425</v>
      </c>
      <c r="C1557" s="322" t="s">
        <v>6789</v>
      </c>
      <c r="D1557" s="308" t="s">
        <v>2382</v>
      </c>
      <c r="E1557" s="309">
        <v>8466.5</v>
      </c>
      <c r="F1557" s="256">
        <v>41991</v>
      </c>
      <c r="G1557" s="229">
        <v>8466.5</v>
      </c>
      <c r="H1557" s="217">
        <f t="shared" si="25"/>
        <v>0</v>
      </c>
      <c r="I1557" s="20" t="s">
        <v>6794</v>
      </c>
      <c r="J1557" s="21"/>
      <c r="K1557" s="21"/>
    </row>
    <row r="1558" spans="1:11" x14ac:dyDescent="0.25">
      <c r="A1558" s="192">
        <v>41990</v>
      </c>
      <c r="B1558" s="254">
        <v>6426</v>
      </c>
      <c r="C1558" s="322" t="s">
        <v>6789</v>
      </c>
      <c r="D1558" s="308" t="s">
        <v>4661</v>
      </c>
      <c r="E1558" s="309">
        <v>3500</v>
      </c>
      <c r="F1558" s="256">
        <v>42000</v>
      </c>
      <c r="G1558" s="229">
        <v>3500</v>
      </c>
      <c r="H1558" s="217">
        <f t="shared" si="25"/>
        <v>0</v>
      </c>
      <c r="I1558" s="20" t="s">
        <v>6794</v>
      </c>
      <c r="J1558" s="21"/>
      <c r="K1558" s="21"/>
    </row>
    <row r="1559" spans="1:11" x14ac:dyDescent="0.25">
      <c r="A1559" s="192">
        <v>41990</v>
      </c>
      <c r="B1559" s="254">
        <v>6427</v>
      </c>
      <c r="C1559" s="322" t="s">
        <v>6789</v>
      </c>
      <c r="D1559" s="308" t="s">
        <v>51</v>
      </c>
      <c r="E1559" s="309">
        <v>2070</v>
      </c>
      <c r="F1559" s="256">
        <v>41990</v>
      </c>
      <c r="G1559" s="229">
        <v>2070</v>
      </c>
      <c r="H1559" s="217">
        <f t="shared" si="25"/>
        <v>0</v>
      </c>
      <c r="I1559" s="20" t="s">
        <v>6794</v>
      </c>
      <c r="J1559" s="21"/>
      <c r="K1559" s="21"/>
    </row>
    <row r="1560" spans="1:11" x14ac:dyDescent="0.25">
      <c r="A1560" s="192">
        <v>41990</v>
      </c>
      <c r="B1560" s="254">
        <v>6428</v>
      </c>
      <c r="C1560" s="322" t="s">
        <v>6789</v>
      </c>
      <c r="D1560" s="308" t="s">
        <v>62</v>
      </c>
      <c r="E1560" s="309">
        <v>21583.599999999999</v>
      </c>
      <c r="F1560" s="256">
        <v>41990</v>
      </c>
      <c r="G1560" s="229">
        <v>21583.599999999999</v>
      </c>
      <c r="H1560" s="217">
        <f t="shared" si="25"/>
        <v>0</v>
      </c>
      <c r="I1560" s="20" t="s">
        <v>4992</v>
      </c>
      <c r="J1560" s="21"/>
      <c r="K1560" s="21"/>
    </row>
    <row r="1561" spans="1:11" x14ac:dyDescent="0.25">
      <c r="A1561" s="192">
        <v>41990</v>
      </c>
      <c r="B1561" s="254">
        <v>6429</v>
      </c>
      <c r="C1561" s="322" t="s">
        <v>6789</v>
      </c>
      <c r="D1561" s="308" t="s">
        <v>133</v>
      </c>
      <c r="E1561" s="309">
        <v>17890.400000000001</v>
      </c>
      <c r="F1561" s="256">
        <v>41990</v>
      </c>
      <c r="G1561" s="229">
        <v>17890.400000000001</v>
      </c>
      <c r="H1561" s="217">
        <f t="shared" si="25"/>
        <v>0</v>
      </c>
      <c r="I1561" s="20" t="s">
        <v>4992</v>
      </c>
      <c r="J1561" s="21"/>
      <c r="K1561" s="21"/>
    </row>
    <row r="1562" spans="1:11" x14ac:dyDescent="0.25">
      <c r="A1562" s="192">
        <v>41990</v>
      </c>
      <c r="B1562" s="254">
        <v>6430</v>
      </c>
      <c r="C1562" s="322" t="s">
        <v>6789</v>
      </c>
      <c r="D1562" s="308" t="s">
        <v>4738</v>
      </c>
      <c r="E1562" s="309">
        <v>3026.6</v>
      </c>
      <c r="F1562" s="256">
        <v>41990</v>
      </c>
      <c r="G1562" s="229">
        <v>3026.6</v>
      </c>
      <c r="H1562" s="217">
        <f t="shared" si="25"/>
        <v>0</v>
      </c>
      <c r="I1562" s="20" t="s">
        <v>4992</v>
      </c>
      <c r="J1562" s="21"/>
      <c r="K1562" s="21"/>
    </row>
    <row r="1563" spans="1:11" x14ac:dyDescent="0.25">
      <c r="A1563" s="192">
        <v>41990</v>
      </c>
      <c r="B1563" s="254">
        <v>6431</v>
      </c>
      <c r="C1563" s="322" t="s">
        <v>6789</v>
      </c>
      <c r="D1563" s="308" t="s">
        <v>136</v>
      </c>
      <c r="E1563" s="309">
        <v>3502.8</v>
      </c>
      <c r="F1563" s="256">
        <v>41990</v>
      </c>
      <c r="G1563" s="229">
        <v>3502.8</v>
      </c>
      <c r="H1563" s="217">
        <f t="shared" si="25"/>
        <v>0</v>
      </c>
      <c r="I1563" s="20" t="s">
        <v>4992</v>
      </c>
      <c r="J1563" s="21"/>
      <c r="K1563" s="21"/>
    </row>
    <row r="1564" spans="1:11" x14ac:dyDescent="0.25">
      <c r="A1564" s="192">
        <v>41990</v>
      </c>
      <c r="B1564" s="254">
        <v>6432</v>
      </c>
      <c r="C1564" s="322" t="s">
        <v>6789</v>
      </c>
      <c r="D1564" s="308" t="s">
        <v>1202</v>
      </c>
      <c r="E1564" s="309">
        <v>2354.4</v>
      </c>
      <c r="F1564" s="256">
        <v>41990</v>
      </c>
      <c r="G1564" s="229">
        <v>2354.4</v>
      </c>
      <c r="H1564" s="217">
        <f t="shared" si="25"/>
        <v>0</v>
      </c>
      <c r="I1564" s="20" t="s">
        <v>4992</v>
      </c>
      <c r="J1564" s="21"/>
      <c r="K1564" s="21"/>
    </row>
    <row r="1565" spans="1:11" x14ac:dyDescent="0.25">
      <c r="A1565" s="192">
        <v>41990</v>
      </c>
      <c r="B1565" s="254">
        <v>6433</v>
      </c>
      <c r="C1565" s="322" t="s">
        <v>6789</v>
      </c>
      <c r="D1565" s="308" t="s">
        <v>494</v>
      </c>
      <c r="E1565" s="309">
        <v>8775.4</v>
      </c>
      <c r="F1565" s="256">
        <v>41990</v>
      </c>
      <c r="G1565" s="229">
        <v>8775.4</v>
      </c>
      <c r="H1565" s="217">
        <f t="shared" si="25"/>
        <v>0</v>
      </c>
      <c r="I1565" s="20" t="s">
        <v>4992</v>
      </c>
      <c r="J1565" s="21"/>
      <c r="K1565" s="21"/>
    </row>
    <row r="1566" spans="1:11" x14ac:dyDescent="0.25">
      <c r="A1566" s="192">
        <v>41990</v>
      </c>
      <c r="B1566" s="254">
        <v>6434</v>
      </c>
      <c r="C1566" s="322" t="s">
        <v>6789</v>
      </c>
      <c r="D1566" s="308" t="s">
        <v>5090</v>
      </c>
      <c r="E1566" s="309">
        <v>5240.82</v>
      </c>
      <c r="F1566" s="256">
        <v>42003</v>
      </c>
      <c r="G1566" s="229">
        <v>5240.82</v>
      </c>
      <c r="H1566" s="217">
        <f t="shared" si="25"/>
        <v>0</v>
      </c>
      <c r="I1566" s="20" t="s">
        <v>4992</v>
      </c>
      <c r="J1566" s="21"/>
      <c r="K1566" s="21"/>
    </row>
    <row r="1567" spans="1:11" x14ac:dyDescent="0.25">
      <c r="A1567" s="192">
        <v>41990</v>
      </c>
      <c r="B1567" s="254">
        <v>6435</v>
      </c>
      <c r="C1567" s="322" t="s">
        <v>6789</v>
      </c>
      <c r="D1567" s="308" t="s">
        <v>4935</v>
      </c>
      <c r="E1567" s="309">
        <v>30654</v>
      </c>
      <c r="F1567" s="256">
        <v>41991</v>
      </c>
      <c r="G1567" s="229">
        <v>30654</v>
      </c>
      <c r="H1567" s="217">
        <f t="shared" si="25"/>
        <v>0</v>
      </c>
      <c r="I1567" s="20" t="s">
        <v>4997</v>
      </c>
      <c r="J1567" s="21"/>
      <c r="K1567" s="21"/>
    </row>
    <row r="1568" spans="1:11" x14ac:dyDescent="0.25">
      <c r="A1568" s="192">
        <v>41990</v>
      </c>
      <c r="B1568" s="254">
        <v>6436</v>
      </c>
      <c r="C1568" s="322" t="s">
        <v>6789</v>
      </c>
      <c r="D1568" s="308" t="s">
        <v>790</v>
      </c>
      <c r="E1568" s="309">
        <v>6917.4</v>
      </c>
      <c r="F1568" s="256">
        <v>41990</v>
      </c>
      <c r="G1568" s="229">
        <v>6917.4</v>
      </c>
      <c r="H1568" s="217">
        <f t="shared" si="25"/>
        <v>0</v>
      </c>
      <c r="I1568" s="20" t="s">
        <v>4992</v>
      </c>
      <c r="J1568" s="21"/>
      <c r="K1568" s="21"/>
    </row>
    <row r="1569" spans="1:11" x14ac:dyDescent="0.25">
      <c r="A1569" s="192">
        <v>41990</v>
      </c>
      <c r="B1569" s="254">
        <v>6437</v>
      </c>
      <c r="C1569" s="322" t="s">
        <v>6789</v>
      </c>
      <c r="D1569" s="308" t="s">
        <v>142</v>
      </c>
      <c r="E1569" s="309">
        <v>2169.6</v>
      </c>
      <c r="F1569" s="256">
        <v>41991</v>
      </c>
      <c r="G1569" s="229">
        <v>2169.6</v>
      </c>
      <c r="H1569" s="217">
        <f t="shared" si="25"/>
        <v>0</v>
      </c>
      <c r="I1569" s="20" t="s">
        <v>4997</v>
      </c>
      <c r="J1569" s="21"/>
      <c r="K1569" s="21"/>
    </row>
    <row r="1570" spans="1:11" x14ac:dyDescent="0.25">
      <c r="A1570" s="192">
        <v>41990</v>
      </c>
      <c r="B1570" s="254">
        <v>6438</v>
      </c>
      <c r="C1570" s="322" t="s">
        <v>6789</v>
      </c>
      <c r="D1570" s="308" t="s">
        <v>386</v>
      </c>
      <c r="E1570" s="309">
        <v>1539.2</v>
      </c>
      <c r="F1570" s="256">
        <v>41991</v>
      </c>
      <c r="G1570" s="229">
        <v>1539.2</v>
      </c>
      <c r="H1570" s="217">
        <f t="shared" si="25"/>
        <v>0</v>
      </c>
      <c r="I1570" s="20" t="s">
        <v>4997</v>
      </c>
    </row>
    <row r="1571" spans="1:11" x14ac:dyDescent="0.25">
      <c r="A1571" s="192">
        <v>41990</v>
      </c>
      <c r="B1571" s="254">
        <v>6439</v>
      </c>
      <c r="C1571" s="322" t="s">
        <v>6789</v>
      </c>
      <c r="D1571" s="308" t="s">
        <v>1607</v>
      </c>
      <c r="E1571" s="309">
        <v>3550.8</v>
      </c>
      <c r="F1571" s="256">
        <v>41990</v>
      </c>
      <c r="G1571" s="229">
        <v>3550.8</v>
      </c>
      <c r="H1571" s="217">
        <f t="shared" si="25"/>
        <v>0</v>
      </c>
      <c r="I1571" s="20" t="s">
        <v>4992</v>
      </c>
    </row>
    <row r="1572" spans="1:11" x14ac:dyDescent="0.25">
      <c r="A1572" s="192">
        <v>41990</v>
      </c>
      <c r="B1572" s="254">
        <v>6440</v>
      </c>
      <c r="C1572" s="322" t="s">
        <v>6789</v>
      </c>
      <c r="D1572" s="308" t="s">
        <v>853</v>
      </c>
      <c r="E1572" s="309">
        <v>434</v>
      </c>
      <c r="F1572" s="256">
        <v>41990</v>
      </c>
      <c r="G1572" s="229">
        <v>434</v>
      </c>
      <c r="H1572" s="217">
        <f t="shared" si="25"/>
        <v>0</v>
      </c>
      <c r="I1572" s="20" t="s">
        <v>4992</v>
      </c>
    </row>
    <row r="1573" spans="1:11" x14ac:dyDescent="0.25">
      <c r="A1573" s="192">
        <v>41990</v>
      </c>
      <c r="B1573" s="254">
        <v>6441</v>
      </c>
      <c r="C1573" s="322" t="s">
        <v>6789</v>
      </c>
      <c r="D1573" s="308" t="s">
        <v>80</v>
      </c>
      <c r="E1573" s="309">
        <v>5745.4</v>
      </c>
      <c r="F1573" s="256">
        <v>41991</v>
      </c>
      <c r="G1573" s="229">
        <v>5745.4</v>
      </c>
      <c r="H1573" s="217">
        <f t="shared" si="25"/>
        <v>0</v>
      </c>
      <c r="I1573" s="20" t="s">
        <v>4997</v>
      </c>
    </row>
    <row r="1574" spans="1:11" x14ac:dyDescent="0.25">
      <c r="A1574" s="192">
        <v>41990</v>
      </c>
      <c r="B1574" s="254">
        <v>6442</v>
      </c>
      <c r="C1574" s="322" t="s">
        <v>6789</v>
      </c>
      <c r="D1574" s="308" t="s">
        <v>3431</v>
      </c>
      <c r="E1574" s="309">
        <v>2337.3000000000002</v>
      </c>
      <c r="F1574" s="256">
        <v>41991</v>
      </c>
      <c r="G1574" s="229">
        <v>2337.3000000000002</v>
      </c>
      <c r="H1574" s="217">
        <f t="shared" si="25"/>
        <v>0</v>
      </c>
      <c r="I1574" s="20" t="s">
        <v>4997</v>
      </c>
    </row>
    <row r="1575" spans="1:11" x14ac:dyDescent="0.25">
      <c r="A1575" s="192">
        <v>41990</v>
      </c>
      <c r="B1575" s="254">
        <v>6443</v>
      </c>
      <c r="C1575" s="322" t="s">
        <v>6789</v>
      </c>
      <c r="D1575" s="308" t="s">
        <v>6609</v>
      </c>
      <c r="E1575" s="309">
        <v>5000</v>
      </c>
      <c r="F1575" s="256">
        <v>41991</v>
      </c>
      <c r="G1575" s="229">
        <v>5000</v>
      </c>
      <c r="H1575" s="217">
        <f t="shared" si="25"/>
        <v>0</v>
      </c>
      <c r="I1575" s="20" t="s">
        <v>4997</v>
      </c>
    </row>
    <row r="1576" spans="1:11" x14ac:dyDescent="0.25">
      <c r="A1576" s="192">
        <v>41990</v>
      </c>
      <c r="B1576" s="254">
        <v>6444</v>
      </c>
      <c r="C1576" s="322" t="s">
        <v>6789</v>
      </c>
      <c r="D1576" s="308" t="s">
        <v>6899</v>
      </c>
      <c r="E1576" s="309">
        <v>640</v>
      </c>
      <c r="F1576" s="256">
        <v>41990</v>
      </c>
      <c r="G1576" s="229">
        <v>640</v>
      </c>
      <c r="H1576" s="217">
        <f t="shared" si="25"/>
        <v>0</v>
      </c>
      <c r="I1576" s="20" t="s">
        <v>4992</v>
      </c>
    </row>
    <row r="1577" spans="1:11" x14ac:dyDescent="0.25">
      <c r="A1577" s="192">
        <v>41990</v>
      </c>
      <c r="B1577" s="254">
        <v>6445</v>
      </c>
      <c r="C1577" s="322" t="s">
        <v>6789</v>
      </c>
      <c r="D1577" s="308" t="s">
        <v>1202</v>
      </c>
      <c r="E1577" s="309">
        <v>3473.6</v>
      </c>
      <c r="F1577" s="256">
        <v>41990</v>
      </c>
      <c r="G1577" s="229">
        <v>3473.6</v>
      </c>
      <c r="H1577" s="217">
        <f t="shared" si="25"/>
        <v>0</v>
      </c>
      <c r="I1577" s="20" t="s">
        <v>4992</v>
      </c>
    </row>
    <row r="1578" spans="1:11" x14ac:dyDescent="0.25">
      <c r="A1578" s="192">
        <v>41990</v>
      </c>
      <c r="B1578" s="254">
        <v>6446</v>
      </c>
      <c r="C1578" s="322" t="s">
        <v>6789</v>
      </c>
      <c r="D1578" s="308" t="s">
        <v>4274</v>
      </c>
      <c r="E1578" s="309">
        <v>1070.4000000000001</v>
      </c>
      <c r="F1578" s="256">
        <v>41990</v>
      </c>
      <c r="G1578" s="229">
        <v>1070.4000000000001</v>
      </c>
      <c r="H1578" s="217">
        <f t="shared" si="25"/>
        <v>0</v>
      </c>
      <c r="I1578" s="20" t="s">
        <v>4992</v>
      </c>
    </row>
    <row r="1579" spans="1:11" x14ac:dyDescent="0.25">
      <c r="A1579" s="192">
        <v>41990</v>
      </c>
      <c r="B1579" s="254">
        <v>6447</v>
      </c>
      <c r="C1579" s="322" t="s">
        <v>6789</v>
      </c>
      <c r="D1579" s="308" t="s">
        <v>4605</v>
      </c>
      <c r="E1579" s="309">
        <v>31708.400000000001</v>
      </c>
      <c r="F1579" s="412" t="s">
        <v>7020</v>
      </c>
      <c r="G1579" s="229">
        <v>31708.400000000001</v>
      </c>
      <c r="H1579" s="217">
        <f t="shared" si="25"/>
        <v>0</v>
      </c>
      <c r="I1579" s="20" t="s">
        <v>6793</v>
      </c>
    </row>
    <row r="1580" spans="1:11" x14ac:dyDescent="0.25">
      <c r="A1580" s="192">
        <v>41990</v>
      </c>
      <c r="B1580" s="254">
        <v>6448</v>
      </c>
      <c r="C1580" s="322" t="s">
        <v>6789</v>
      </c>
      <c r="D1580" s="308" t="s">
        <v>4287</v>
      </c>
      <c r="E1580" s="309">
        <v>3721</v>
      </c>
      <c r="F1580" s="256">
        <v>41990</v>
      </c>
      <c r="G1580" s="229">
        <v>3721</v>
      </c>
      <c r="H1580" s="217">
        <f t="shared" si="25"/>
        <v>0</v>
      </c>
      <c r="I1580" s="20" t="s">
        <v>5000</v>
      </c>
    </row>
    <row r="1581" spans="1:11" x14ac:dyDescent="0.25">
      <c r="A1581" s="192">
        <v>41990</v>
      </c>
      <c r="B1581" s="254">
        <v>6449</v>
      </c>
      <c r="C1581" s="322" t="s">
        <v>6789</v>
      </c>
      <c r="D1581" s="308" t="s">
        <v>6645</v>
      </c>
      <c r="E1581" s="309">
        <v>648</v>
      </c>
      <c r="F1581" s="256">
        <v>41992</v>
      </c>
      <c r="G1581" s="229">
        <v>648</v>
      </c>
      <c r="H1581" s="217">
        <f t="shared" si="25"/>
        <v>0</v>
      </c>
      <c r="I1581" s="20" t="s">
        <v>6793</v>
      </c>
    </row>
    <row r="1582" spans="1:11" x14ac:dyDescent="0.25">
      <c r="A1582" s="192">
        <v>41990</v>
      </c>
      <c r="B1582" s="254">
        <v>6450</v>
      </c>
      <c r="C1582" s="322" t="s">
        <v>6789</v>
      </c>
      <c r="D1582" s="308" t="s">
        <v>4593</v>
      </c>
      <c r="E1582" s="309">
        <v>1280</v>
      </c>
      <c r="F1582" s="256">
        <v>41992</v>
      </c>
      <c r="G1582" s="229">
        <v>1280</v>
      </c>
      <c r="H1582" s="217">
        <f t="shared" si="25"/>
        <v>0</v>
      </c>
      <c r="I1582" s="20" t="s">
        <v>6793</v>
      </c>
    </row>
    <row r="1583" spans="1:11" x14ac:dyDescent="0.25">
      <c r="A1583" s="192">
        <v>41990</v>
      </c>
      <c r="B1583" s="254">
        <v>6451</v>
      </c>
      <c r="C1583" s="322" t="s">
        <v>6789</v>
      </c>
      <c r="D1583" s="308" t="s">
        <v>2578</v>
      </c>
      <c r="E1583" s="309">
        <v>64607.5</v>
      </c>
      <c r="F1583" s="256">
        <v>42001</v>
      </c>
      <c r="G1583" s="229">
        <v>64607.5</v>
      </c>
      <c r="H1583" s="217">
        <f t="shared" si="25"/>
        <v>0</v>
      </c>
      <c r="I1583" s="20" t="s">
        <v>6793</v>
      </c>
    </row>
    <row r="1584" spans="1:11" x14ac:dyDescent="0.25">
      <c r="A1584" s="192">
        <v>41990</v>
      </c>
      <c r="B1584" s="254">
        <v>6452</v>
      </c>
      <c r="C1584" s="322" t="s">
        <v>6789</v>
      </c>
      <c r="D1584" s="308" t="s">
        <v>6900</v>
      </c>
      <c r="E1584" s="309">
        <v>340.3</v>
      </c>
      <c r="F1584" s="256">
        <v>41990</v>
      </c>
      <c r="G1584" s="229">
        <v>340.3</v>
      </c>
      <c r="H1584" s="217">
        <f t="shared" si="25"/>
        <v>0</v>
      </c>
      <c r="I1584" s="20" t="s">
        <v>4992</v>
      </c>
      <c r="K1584" s="33"/>
    </row>
    <row r="1585" spans="1:11" x14ac:dyDescent="0.25">
      <c r="A1585" s="192">
        <v>41990</v>
      </c>
      <c r="B1585" s="254">
        <v>6453</v>
      </c>
      <c r="C1585" s="322" t="s">
        <v>6789</v>
      </c>
      <c r="D1585" s="308" t="s">
        <v>160</v>
      </c>
      <c r="E1585" s="309">
        <v>138093</v>
      </c>
      <c r="F1585" s="412" t="s">
        <v>6901</v>
      </c>
      <c r="G1585" s="229">
        <v>138093</v>
      </c>
      <c r="H1585" s="217">
        <f t="shared" si="25"/>
        <v>0</v>
      </c>
      <c r="I1585" s="20" t="s">
        <v>6793</v>
      </c>
    </row>
    <row r="1586" spans="1:11" x14ac:dyDescent="0.25">
      <c r="A1586" s="192">
        <v>41990</v>
      </c>
      <c r="B1586" s="254">
        <v>6454</v>
      </c>
      <c r="C1586" s="322" t="s">
        <v>6789</v>
      </c>
      <c r="D1586" s="308" t="s">
        <v>160</v>
      </c>
      <c r="E1586" s="309">
        <v>4425.2</v>
      </c>
      <c r="F1586" s="412" t="s">
        <v>6901</v>
      </c>
      <c r="G1586" s="229">
        <v>4425.2</v>
      </c>
      <c r="H1586" s="217">
        <f t="shared" si="25"/>
        <v>0</v>
      </c>
      <c r="I1586" s="20" t="s">
        <v>6793</v>
      </c>
      <c r="J1586" s="21"/>
      <c r="K1586" s="21"/>
    </row>
    <row r="1587" spans="1:11" x14ac:dyDescent="0.25">
      <c r="A1587" s="192">
        <v>41990</v>
      </c>
      <c r="B1587" s="254">
        <v>6455</v>
      </c>
      <c r="C1587" s="322" t="s">
        <v>6789</v>
      </c>
      <c r="D1587" s="308" t="s">
        <v>6672</v>
      </c>
      <c r="E1587" s="309">
        <v>14230.8</v>
      </c>
      <c r="F1587" s="256">
        <v>41992</v>
      </c>
      <c r="G1587" s="229">
        <v>14230.8</v>
      </c>
      <c r="H1587" s="217">
        <f t="shared" si="25"/>
        <v>0</v>
      </c>
      <c r="I1587" s="20" t="s">
        <v>6793</v>
      </c>
      <c r="J1587" s="21"/>
      <c r="K1587" s="21"/>
    </row>
    <row r="1588" spans="1:11" x14ac:dyDescent="0.25">
      <c r="A1588" s="192">
        <v>41990</v>
      </c>
      <c r="B1588" s="254">
        <v>6456</v>
      </c>
      <c r="C1588" s="322" t="s">
        <v>6789</v>
      </c>
      <c r="D1588" s="308" t="s">
        <v>4600</v>
      </c>
      <c r="E1588" s="309">
        <v>11856.4</v>
      </c>
      <c r="F1588" s="256">
        <v>41992</v>
      </c>
      <c r="G1588" s="229">
        <v>11856.4</v>
      </c>
      <c r="H1588" s="217">
        <f t="shared" si="25"/>
        <v>0</v>
      </c>
      <c r="I1588" s="20" t="s">
        <v>6793</v>
      </c>
      <c r="J1588" s="21"/>
      <c r="K1588" s="21"/>
    </row>
    <row r="1589" spans="1:11" x14ac:dyDescent="0.25">
      <c r="A1589" s="192">
        <v>41990</v>
      </c>
      <c r="B1589" s="254">
        <v>6457</v>
      </c>
      <c r="C1589" s="322" t="s">
        <v>6789</v>
      </c>
      <c r="D1589" s="308" t="s">
        <v>4234</v>
      </c>
      <c r="E1589" s="309">
        <v>954</v>
      </c>
      <c r="F1589" s="256">
        <v>41987</v>
      </c>
      <c r="G1589" s="229">
        <v>954</v>
      </c>
      <c r="H1589" s="217">
        <f t="shared" si="25"/>
        <v>0</v>
      </c>
      <c r="I1589" s="20" t="s">
        <v>4992</v>
      </c>
      <c r="J1589" s="21"/>
      <c r="K1589" s="21"/>
    </row>
    <row r="1590" spans="1:11" x14ac:dyDescent="0.25">
      <c r="A1590" s="192">
        <v>41990</v>
      </c>
      <c r="B1590" s="254">
        <v>6458</v>
      </c>
      <c r="C1590" s="322" t="s">
        <v>6789</v>
      </c>
      <c r="D1590" s="308" t="s">
        <v>3557</v>
      </c>
      <c r="E1590" s="309">
        <v>51010</v>
      </c>
      <c r="F1590" s="421" t="s">
        <v>6902</v>
      </c>
      <c r="G1590" s="229">
        <f>6743.6+44266.4</f>
        <v>51010</v>
      </c>
      <c r="H1590" s="217">
        <f t="shared" si="25"/>
        <v>0</v>
      </c>
      <c r="I1590" s="20" t="s">
        <v>6793</v>
      </c>
      <c r="J1590" s="21"/>
      <c r="K1590" s="21"/>
    </row>
    <row r="1591" spans="1:11" x14ac:dyDescent="0.25">
      <c r="A1591" s="192">
        <v>41990</v>
      </c>
      <c r="B1591" s="254">
        <v>6459</v>
      </c>
      <c r="C1591" s="322" t="s">
        <v>6789</v>
      </c>
      <c r="D1591" s="308" t="s">
        <v>6807</v>
      </c>
      <c r="E1591" s="309">
        <v>3461.4</v>
      </c>
      <c r="F1591" s="256">
        <v>41992</v>
      </c>
      <c r="G1591" s="229">
        <v>3461.4</v>
      </c>
      <c r="H1591" s="217">
        <f t="shared" si="25"/>
        <v>0</v>
      </c>
      <c r="I1591" s="20" t="s">
        <v>6793</v>
      </c>
      <c r="J1591" s="21"/>
      <c r="K1591" s="21"/>
    </row>
    <row r="1592" spans="1:11" x14ac:dyDescent="0.25">
      <c r="A1592" s="192">
        <v>41990</v>
      </c>
      <c r="B1592" s="254">
        <v>6460</v>
      </c>
      <c r="C1592" s="322" t="s">
        <v>6789</v>
      </c>
      <c r="D1592" s="308" t="s">
        <v>4598</v>
      </c>
      <c r="E1592" s="309">
        <v>17570</v>
      </c>
      <c r="F1592" s="256">
        <v>41992</v>
      </c>
      <c r="G1592" s="229">
        <v>17570</v>
      </c>
      <c r="H1592" s="217">
        <f t="shared" si="25"/>
        <v>0</v>
      </c>
      <c r="I1592" s="20" t="s">
        <v>6793</v>
      </c>
      <c r="J1592" s="21"/>
      <c r="K1592" s="21"/>
    </row>
    <row r="1593" spans="1:11" x14ac:dyDescent="0.25">
      <c r="A1593" s="192">
        <v>41990</v>
      </c>
      <c r="B1593" s="254">
        <v>6461</v>
      </c>
      <c r="C1593" s="322" t="s">
        <v>6789</v>
      </c>
      <c r="D1593" s="308" t="s">
        <v>6810</v>
      </c>
      <c r="E1593" s="309">
        <v>23909.8</v>
      </c>
      <c r="F1593" s="256">
        <v>41992</v>
      </c>
      <c r="G1593" s="229">
        <v>23909.8</v>
      </c>
      <c r="H1593" s="217">
        <f t="shared" si="25"/>
        <v>0</v>
      </c>
      <c r="I1593" s="20" t="s">
        <v>6793</v>
      </c>
      <c r="J1593" s="21"/>
      <c r="K1593" s="21"/>
    </row>
    <row r="1594" spans="1:11" x14ac:dyDescent="0.25">
      <c r="A1594" s="192">
        <v>41990</v>
      </c>
      <c r="B1594" s="254">
        <v>6462</v>
      </c>
      <c r="C1594" s="322" t="s">
        <v>6789</v>
      </c>
      <c r="D1594" s="308" t="s">
        <v>6903</v>
      </c>
      <c r="E1594" s="309">
        <v>18030</v>
      </c>
      <c r="F1594" s="256">
        <v>41992</v>
      </c>
      <c r="G1594" s="229">
        <v>18030</v>
      </c>
      <c r="H1594" s="217">
        <f t="shared" si="25"/>
        <v>0</v>
      </c>
      <c r="I1594" s="20" t="s">
        <v>6793</v>
      </c>
      <c r="J1594" s="21"/>
      <c r="K1594" s="21"/>
    </row>
    <row r="1595" spans="1:11" x14ac:dyDescent="0.25">
      <c r="A1595" s="192">
        <v>41990</v>
      </c>
      <c r="B1595" s="254">
        <v>6463</v>
      </c>
      <c r="C1595" s="322" t="s">
        <v>6789</v>
      </c>
      <c r="D1595" s="308" t="s">
        <v>4680</v>
      </c>
      <c r="E1595" s="309">
        <v>11371.6</v>
      </c>
      <c r="F1595" s="256">
        <v>41992</v>
      </c>
      <c r="G1595" s="229">
        <v>11371.6</v>
      </c>
      <c r="H1595" s="217">
        <f t="shared" si="25"/>
        <v>0</v>
      </c>
      <c r="I1595" s="20" t="s">
        <v>6793</v>
      </c>
      <c r="J1595" s="21"/>
      <c r="K1595" s="21"/>
    </row>
    <row r="1596" spans="1:11" x14ac:dyDescent="0.25">
      <c r="A1596" s="192">
        <v>41990</v>
      </c>
      <c r="B1596" s="254">
        <v>6464</v>
      </c>
      <c r="C1596" s="322" t="s">
        <v>6789</v>
      </c>
      <c r="D1596" s="308" t="s">
        <v>106</v>
      </c>
      <c r="E1596" s="309">
        <v>222923</v>
      </c>
      <c r="F1596" s="256">
        <v>41993</v>
      </c>
      <c r="G1596" s="229">
        <v>222923</v>
      </c>
      <c r="H1596" s="217">
        <f t="shared" si="25"/>
        <v>0</v>
      </c>
      <c r="I1596" s="20" t="s">
        <v>6794</v>
      </c>
      <c r="J1596" s="21"/>
      <c r="K1596" s="21"/>
    </row>
    <row r="1597" spans="1:11" x14ac:dyDescent="0.25">
      <c r="A1597" s="192">
        <v>41990</v>
      </c>
      <c r="B1597" s="254">
        <v>6465</v>
      </c>
      <c r="C1597" s="322" t="s">
        <v>6789</v>
      </c>
      <c r="D1597" s="308" t="s">
        <v>4603</v>
      </c>
      <c r="E1597" s="309">
        <v>10728</v>
      </c>
      <c r="F1597" s="256">
        <v>41992</v>
      </c>
      <c r="G1597" s="229">
        <v>10728</v>
      </c>
      <c r="H1597" s="217">
        <f t="shared" si="25"/>
        <v>0</v>
      </c>
      <c r="I1597" s="20" t="s">
        <v>6793</v>
      </c>
      <c r="J1597" s="21"/>
      <c r="K1597" s="21"/>
    </row>
    <row r="1598" spans="1:11" x14ac:dyDescent="0.25">
      <c r="A1598" s="192">
        <v>41990</v>
      </c>
      <c r="B1598" s="254">
        <v>6466</v>
      </c>
      <c r="C1598" s="322" t="s">
        <v>6789</v>
      </c>
      <c r="D1598" s="308" t="s">
        <v>4301</v>
      </c>
      <c r="E1598" s="309">
        <v>26702</v>
      </c>
      <c r="F1598" s="256">
        <v>41992</v>
      </c>
      <c r="G1598" s="229">
        <v>26702</v>
      </c>
      <c r="H1598" s="217">
        <f t="shared" si="25"/>
        <v>0</v>
      </c>
      <c r="I1598" s="20" t="s">
        <v>6793</v>
      </c>
      <c r="J1598" s="21"/>
      <c r="K1598" s="21"/>
    </row>
    <row r="1599" spans="1:11" x14ac:dyDescent="0.25">
      <c r="A1599" s="192">
        <v>41990</v>
      </c>
      <c r="B1599" s="254">
        <v>6467</v>
      </c>
      <c r="C1599" s="322" t="s">
        <v>6789</v>
      </c>
      <c r="D1599" s="308" t="s">
        <v>106</v>
      </c>
      <c r="E1599" s="309">
        <v>31246</v>
      </c>
      <c r="F1599" s="256">
        <v>41993</v>
      </c>
      <c r="G1599" s="229">
        <v>31246</v>
      </c>
      <c r="H1599" s="217">
        <f t="shared" si="25"/>
        <v>0</v>
      </c>
      <c r="I1599" s="20" t="s">
        <v>6794</v>
      </c>
      <c r="J1599" s="21"/>
      <c r="K1599" s="21"/>
    </row>
    <row r="1600" spans="1:11" x14ac:dyDescent="0.25">
      <c r="A1600" s="192">
        <v>41990</v>
      </c>
      <c r="B1600" s="254">
        <v>6468</v>
      </c>
      <c r="C1600" s="322" t="s">
        <v>6789</v>
      </c>
      <c r="D1600" s="308" t="s">
        <v>6624</v>
      </c>
      <c r="E1600" s="309">
        <v>1392</v>
      </c>
      <c r="F1600" s="256">
        <v>41992</v>
      </c>
      <c r="G1600" s="229">
        <v>1392</v>
      </c>
      <c r="H1600" s="217">
        <f t="shared" si="25"/>
        <v>0</v>
      </c>
      <c r="I1600" s="20" t="s">
        <v>6793</v>
      </c>
      <c r="J1600" s="21"/>
      <c r="K1600" s="21"/>
    </row>
    <row r="1601" spans="1:11" x14ac:dyDescent="0.25">
      <c r="A1601" s="192">
        <v>41990</v>
      </c>
      <c r="B1601" s="254">
        <v>6469</v>
      </c>
      <c r="C1601" s="322" t="s">
        <v>6789</v>
      </c>
      <c r="D1601" s="308" t="s">
        <v>4788</v>
      </c>
      <c r="E1601" s="309">
        <v>9234</v>
      </c>
      <c r="F1601" s="256">
        <v>41997</v>
      </c>
      <c r="G1601" s="229">
        <v>9234</v>
      </c>
      <c r="H1601" s="217">
        <f t="shared" si="25"/>
        <v>0</v>
      </c>
      <c r="I1601" s="20" t="s">
        <v>6793</v>
      </c>
      <c r="J1601" s="21"/>
      <c r="K1601" s="21"/>
    </row>
    <row r="1602" spans="1:11" x14ac:dyDescent="0.25">
      <c r="A1602" s="192">
        <v>41990</v>
      </c>
      <c r="B1602" s="254">
        <v>6470</v>
      </c>
      <c r="C1602" s="322" t="s">
        <v>6789</v>
      </c>
      <c r="D1602" s="308" t="s">
        <v>4929</v>
      </c>
      <c r="E1602" s="309">
        <v>3851.8</v>
      </c>
      <c r="F1602" s="256">
        <v>41990</v>
      </c>
      <c r="G1602" s="229">
        <v>3851.8</v>
      </c>
      <c r="H1602" s="217">
        <f t="shared" si="25"/>
        <v>0</v>
      </c>
      <c r="I1602" s="20" t="s">
        <v>4992</v>
      </c>
    </row>
    <row r="1603" spans="1:11" x14ac:dyDescent="0.25">
      <c r="A1603" s="192">
        <v>41990</v>
      </c>
      <c r="B1603" s="254">
        <v>6471</v>
      </c>
      <c r="C1603" s="322" t="s">
        <v>6789</v>
      </c>
      <c r="D1603" s="308" t="s">
        <v>494</v>
      </c>
      <c r="E1603" s="309">
        <v>1117.2</v>
      </c>
      <c r="F1603" s="256">
        <v>41990</v>
      </c>
      <c r="G1603" s="229">
        <v>1117.2</v>
      </c>
      <c r="H1603" s="217">
        <f t="shared" si="25"/>
        <v>0</v>
      </c>
      <c r="I1603" s="20" t="s">
        <v>4992</v>
      </c>
    </row>
    <row r="1604" spans="1:11" x14ac:dyDescent="0.25">
      <c r="A1604" s="192">
        <v>41990</v>
      </c>
      <c r="B1604" s="254">
        <v>6472</v>
      </c>
      <c r="C1604" s="322" t="s">
        <v>6789</v>
      </c>
      <c r="D1604" s="308" t="s">
        <v>160</v>
      </c>
      <c r="E1604" s="309">
        <v>2227.1999999999998</v>
      </c>
      <c r="F1604" s="256">
        <v>41992</v>
      </c>
      <c r="G1604" s="229">
        <v>2227.1999999999998</v>
      </c>
      <c r="H1604" s="217">
        <f t="shared" si="25"/>
        <v>0</v>
      </c>
      <c r="I1604" s="20" t="s">
        <v>6793</v>
      </c>
    </row>
    <row r="1605" spans="1:11" x14ac:dyDescent="0.25">
      <c r="A1605" s="192">
        <v>41990</v>
      </c>
      <c r="B1605" s="254">
        <v>6473</v>
      </c>
      <c r="C1605" s="322" t="s">
        <v>6789</v>
      </c>
      <c r="D1605" s="308" t="s">
        <v>6749</v>
      </c>
      <c r="E1605" s="309">
        <v>6187</v>
      </c>
      <c r="F1605" s="256">
        <v>41990</v>
      </c>
      <c r="G1605" s="229">
        <v>6187</v>
      </c>
      <c r="H1605" s="217">
        <f t="shared" si="25"/>
        <v>0</v>
      </c>
      <c r="I1605" s="20" t="s">
        <v>4992</v>
      </c>
    </row>
    <row r="1606" spans="1:11" x14ac:dyDescent="0.25">
      <c r="A1606" s="192">
        <v>41990</v>
      </c>
      <c r="B1606" s="254">
        <v>6474</v>
      </c>
      <c r="C1606" s="322" t="s">
        <v>6789</v>
      </c>
      <c r="D1606" s="308" t="s">
        <v>269</v>
      </c>
      <c r="E1606" s="309">
        <v>408</v>
      </c>
      <c r="F1606" s="256">
        <v>41990</v>
      </c>
      <c r="G1606" s="229">
        <v>408</v>
      </c>
      <c r="H1606" s="217">
        <f t="shared" si="25"/>
        <v>0</v>
      </c>
      <c r="I1606" s="20" t="s">
        <v>4992</v>
      </c>
    </row>
    <row r="1607" spans="1:11" x14ac:dyDescent="0.25">
      <c r="A1607" s="192">
        <v>41990</v>
      </c>
      <c r="B1607" s="254">
        <v>6475</v>
      </c>
      <c r="C1607" s="322" t="s">
        <v>6789</v>
      </c>
      <c r="D1607" s="308" t="s">
        <v>4183</v>
      </c>
      <c r="E1607" s="309">
        <v>7160.4</v>
      </c>
      <c r="F1607" s="256">
        <v>41990</v>
      </c>
      <c r="G1607" s="229">
        <v>7160.4</v>
      </c>
      <c r="H1607" s="217">
        <f t="shared" si="25"/>
        <v>0</v>
      </c>
      <c r="I1607" s="20" t="s">
        <v>4992</v>
      </c>
    </row>
    <row r="1608" spans="1:11" x14ac:dyDescent="0.25">
      <c r="A1608" s="192">
        <v>41990</v>
      </c>
      <c r="B1608" s="254">
        <v>6476</v>
      </c>
      <c r="C1608" s="322" t="s">
        <v>6789</v>
      </c>
      <c r="D1608" s="308" t="s">
        <v>62</v>
      </c>
      <c r="E1608" s="309">
        <v>501.4</v>
      </c>
      <c r="F1608" s="256">
        <v>41990</v>
      </c>
      <c r="G1608" s="229">
        <v>501.4</v>
      </c>
      <c r="H1608" s="217">
        <f t="shared" ref="H1608:H1671" si="26">E1608-G1608</f>
        <v>0</v>
      </c>
      <c r="I1608" s="20" t="s">
        <v>4992</v>
      </c>
    </row>
    <row r="1609" spans="1:11" x14ac:dyDescent="0.25">
      <c r="A1609" s="192">
        <v>41990</v>
      </c>
      <c r="B1609" s="254">
        <v>6477</v>
      </c>
      <c r="C1609" s="322" t="s">
        <v>6789</v>
      </c>
      <c r="D1609" s="295" t="s">
        <v>53</v>
      </c>
      <c r="E1609" s="296">
        <v>0</v>
      </c>
      <c r="F1609" s="256"/>
      <c r="G1609" s="229"/>
      <c r="H1609" s="217">
        <f t="shared" si="26"/>
        <v>0</v>
      </c>
      <c r="I1609" s="20" t="s">
        <v>3076</v>
      </c>
    </row>
    <row r="1610" spans="1:11" x14ac:dyDescent="0.25">
      <c r="A1610" s="192">
        <v>41990</v>
      </c>
      <c r="B1610" s="254">
        <v>6478</v>
      </c>
      <c r="C1610" s="322" t="s">
        <v>6789</v>
      </c>
      <c r="D1610" s="308" t="s">
        <v>6904</v>
      </c>
      <c r="E1610" s="309">
        <v>34243</v>
      </c>
      <c r="F1610" s="256">
        <v>41990</v>
      </c>
      <c r="G1610" s="229">
        <v>34243</v>
      </c>
      <c r="H1610" s="217">
        <f t="shared" si="26"/>
        <v>0</v>
      </c>
      <c r="I1610" s="20" t="s">
        <v>4992</v>
      </c>
    </row>
    <row r="1611" spans="1:11" x14ac:dyDescent="0.25">
      <c r="A1611" s="192">
        <v>41991</v>
      </c>
      <c r="B1611" s="254">
        <v>6479</v>
      </c>
      <c r="C1611" s="322" t="s">
        <v>6789</v>
      </c>
      <c r="D1611" s="308" t="s">
        <v>2504</v>
      </c>
      <c r="E1611" s="309">
        <v>122179.2</v>
      </c>
      <c r="F1611" s="421" t="s">
        <v>6905</v>
      </c>
      <c r="G1611" s="229">
        <f>40000+82179.2</f>
        <v>122179.2</v>
      </c>
      <c r="H1611" s="217">
        <f t="shared" si="26"/>
        <v>0</v>
      </c>
      <c r="I1611" s="20" t="s">
        <v>4997</v>
      </c>
    </row>
    <row r="1612" spans="1:11" x14ac:dyDescent="0.25">
      <c r="A1612" s="192">
        <v>41991</v>
      </c>
      <c r="B1612" s="254">
        <v>6480</v>
      </c>
      <c r="C1612" s="322" t="s">
        <v>6789</v>
      </c>
      <c r="D1612" s="308" t="s">
        <v>4319</v>
      </c>
      <c r="E1612" s="309">
        <v>12228</v>
      </c>
      <c r="F1612" s="256">
        <v>41991</v>
      </c>
      <c r="G1612" s="229">
        <v>12228</v>
      </c>
      <c r="H1612" s="217">
        <f t="shared" si="26"/>
        <v>0</v>
      </c>
      <c r="I1612" s="20" t="s">
        <v>4992</v>
      </c>
    </row>
    <row r="1613" spans="1:11" x14ac:dyDescent="0.25">
      <c r="A1613" s="192">
        <v>41991</v>
      </c>
      <c r="B1613" s="254">
        <v>6481</v>
      </c>
      <c r="C1613" s="322" t="s">
        <v>6789</v>
      </c>
      <c r="D1613" s="308" t="s">
        <v>4918</v>
      </c>
      <c r="E1613" s="309">
        <v>69503.399999999994</v>
      </c>
      <c r="F1613" s="256">
        <v>41991</v>
      </c>
      <c r="G1613" s="229">
        <v>69503.399999999994</v>
      </c>
      <c r="H1613" s="217">
        <f t="shared" si="26"/>
        <v>0</v>
      </c>
      <c r="I1613" s="20" t="s">
        <v>4997</v>
      </c>
    </row>
    <row r="1614" spans="1:11" x14ac:dyDescent="0.25">
      <c r="A1614" s="192">
        <v>41991</v>
      </c>
      <c r="B1614" s="254">
        <v>6482</v>
      </c>
      <c r="C1614" s="322" t="s">
        <v>6789</v>
      </c>
      <c r="D1614" s="308" t="s">
        <v>4918</v>
      </c>
      <c r="E1614" s="309">
        <v>2530</v>
      </c>
      <c r="F1614" s="256">
        <v>41991</v>
      </c>
      <c r="G1614" s="229">
        <v>2530</v>
      </c>
      <c r="H1614" s="217">
        <f t="shared" si="26"/>
        <v>0</v>
      </c>
      <c r="I1614" s="20" t="s">
        <v>4997</v>
      </c>
    </row>
    <row r="1615" spans="1:11" x14ac:dyDescent="0.25">
      <c r="A1615" s="192">
        <v>41991</v>
      </c>
      <c r="B1615" s="254">
        <v>6483</v>
      </c>
      <c r="C1615" s="322" t="s">
        <v>6789</v>
      </c>
      <c r="D1615" s="308" t="s">
        <v>62</v>
      </c>
      <c r="E1615" s="309">
        <v>26916</v>
      </c>
      <c r="F1615" s="256">
        <v>41991</v>
      </c>
      <c r="G1615" s="229">
        <v>26916</v>
      </c>
      <c r="H1615" s="217">
        <f t="shared" si="26"/>
        <v>0</v>
      </c>
      <c r="I1615" s="20" t="s">
        <v>6814</v>
      </c>
      <c r="K1615" s="24"/>
    </row>
    <row r="1616" spans="1:11" x14ac:dyDescent="0.25">
      <c r="A1616" s="192">
        <v>41991</v>
      </c>
      <c r="B1616" s="254">
        <v>6484</v>
      </c>
      <c r="C1616" s="322" t="s">
        <v>6789</v>
      </c>
      <c r="D1616" s="308" t="s">
        <v>4921</v>
      </c>
      <c r="E1616" s="309">
        <v>38218.5</v>
      </c>
      <c r="F1616" s="256">
        <v>41993</v>
      </c>
      <c r="G1616" s="229">
        <v>38218.5</v>
      </c>
      <c r="H1616" s="217">
        <f t="shared" si="26"/>
        <v>0</v>
      </c>
      <c r="I1616" s="20" t="s">
        <v>4992</v>
      </c>
    </row>
    <row r="1617" spans="1:11" x14ac:dyDescent="0.25">
      <c r="A1617" s="192">
        <v>41991</v>
      </c>
      <c r="B1617" s="254">
        <v>6485</v>
      </c>
      <c r="C1617" s="322" t="s">
        <v>6789</v>
      </c>
      <c r="D1617" s="308" t="s">
        <v>5004</v>
      </c>
      <c r="E1617" s="309">
        <v>9008</v>
      </c>
      <c r="F1617" s="256">
        <v>41991</v>
      </c>
      <c r="G1617" s="229">
        <v>9008</v>
      </c>
      <c r="H1617" s="217">
        <f t="shared" si="26"/>
        <v>0</v>
      </c>
      <c r="I1617" s="20" t="s">
        <v>6814</v>
      </c>
    </row>
    <row r="1618" spans="1:11" x14ac:dyDescent="0.25">
      <c r="A1618" s="192">
        <v>41991</v>
      </c>
      <c r="B1618" s="254">
        <v>6486</v>
      </c>
      <c r="C1618" s="322" t="s">
        <v>6789</v>
      </c>
      <c r="D1618" s="308" t="s">
        <v>3651</v>
      </c>
      <c r="E1618" s="309">
        <v>1654.4</v>
      </c>
      <c r="F1618" s="256">
        <v>41991</v>
      </c>
      <c r="G1618" s="229">
        <v>1654.4</v>
      </c>
      <c r="H1618" s="217">
        <f t="shared" si="26"/>
        <v>0</v>
      </c>
      <c r="I1618" s="20" t="s">
        <v>6814</v>
      </c>
      <c r="J1618" s="21"/>
      <c r="K1618" s="21"/>
    </row>
    <row r="1619" spans="1:11" x14ac:dyDescent="0.25">
      <c r="A1619" s="192">
        <v>41991</v>
      </c>
      <c r="B1619" s="254">
        <v>6487</v>
      </c>
      <c r="C1619" s="322" t="s">
        <v>6789</v>
      </c>
      <c r="D1619" s="308" t="s">
        <v>142</v>
      </c>
      <c r="E1619" s="309">
        <v>13940.3</v>
      </c>
      <c r="F1619" s="256">
        <v>41991</v>
      </c>
      <c r="G1619" s="229">
        <v>13940.3</v>
      </c>
      <c r="H1619" s="217">
        <f t="shared" si="26"/>
        <v>0</v>
      </c>
      <c r="I1619" s="20" t="s">
        <v>4992</v>
      </c>
      <c r="J1619" s="21"/>
      <c r="K1619" s="21"/>
    </row>
    <row r="1620" spans="1:11" x14ac:dyDescent="0.25">
      <c r="A1620" s="192">
        <v>41991</v>
      </c>
      <c r="B1620" s="254">
        <v>6488</v>
      </c>
      <c r="C1620" s="322" t="s">
        <v>6789</v>
      </c>
      <c r="D1620" s="308" t="s">
        <v>2944</v>
      </c>
      <c r="E1620" s="309">
        <v>30610.2</v>
      </c>
      <c r="F1620" s="256">
        <v>41991</v>
      </c>
      <c r="G1620" s="229">
        <v>30610.2</v>
      </c>
      <c r="H1620" s="217">
        <f t="shared" si="26"/>
        <v>0</v>
      </c>
      <c r="I1620" s="20" t="s">
        <v>6814</v>
      </c>
      <c r="J1620" s="21"/>
      <c r="K1620" s="21"/>
    </row>
    <row r="1621" spans="1:11" x14ac:dyDescent="0.25">
      <c r="A1621" s="192">
        <v>41991</v>
      </c>
      <c r="B1621" s="254">
        <v>6489</v>
      </c>
      <c r="C1621" s="322" t="s">
        <v>6789</v>
      </c>
      <c r="D1621" s="308" t="s">
        <v>98</v>
      </c>
      <c r="E1621" s="309">
        <v>20151</v>
      </c>
      <c r="F1621" s="256">
        <v>41991</v>
      </c>
      <c r="G1621" s="229">
        <v>20151</v>
      </c>
      <c r="H1621" s="217">
        <f t="shared" si="26"/>
        <v>0</v>
      </c>
      <c r="I1621" s="20" t="s">
        <v>6814</v>
      </c>
      <c r="J1621" s="21"/>
      <c r="K1621" s="21"/>
    </row>
    <row r="1622" spans="1:11" x14ac:dyDescent="0.25">
      <c r="A1622" s="192">
        <v>41991</v>
      </c>
      <c r="B1622" s="254">
        <v>6490</v>
      </c>
      <c r="C1622" s="322" t="s">
        <v>6789</v>
      </c>
      <c r="D1622" s="308" t="s">
        <v>4234</v>
      </c>
      <c r="E1622" s="309">
        <v>1428</v>
      </c>
      <c r="F1622" s="256">
        <v>41991</v>
      </c>
      <c r="G1622" s="229">
        <v>1428</v>
      </c>
      <c r="H1622" s="217">
        <f t="shared" si="26"/>
        <v>0</v>
      </c>
      <c r="I1622" s="20" t="s">
        <v>4992</v>
      </c>
      <c r="J1622" s="21"/>
      <c r="K1622" s="21"/>
    </row>
    <row r="1623" spans="1:11" x14ac:dyDescent="0.25">
      <c r="A1623" s="192">
        <v>41991</v>
      </c>
      <c r="B1623" s="254">
        <v>6491</v>
      </c>
      <c r="C1623" s="322" t="s">
        <v>6789</v>
      </c>
      <c r="D1623" s="308" t="s">
        <v>4915</v>
      </c>
      <c r="E1623" s="309">
        <v>32299.05</v>
      </c>
      <c r="F1623" s="256">
        <v>41993</v>
      </c>
      <c r="G1623" s="229">
        <v>32299.05</v>
      </c>
      <c r="H1623" s="217">
        <f t="shared" si="26"/>
        <v>0</v>
      </c>
      <c r="I1623" s="20" t="s">
        <v>4971</v>
      </c>
      <c r="J1623" s="21"/>
      <c r="K1623" s="21"/>
    </row>
    <row r="1624" spans="1:11" x14ac:dyDescent="0.25">
      <c r="A1624" s="192">
        <v>41991</v>
      </c>
      <c r="B1624" s="254">
        <v>6492</v>
      </c>
      <c r="C1624" s="322" t="s">
        <v>6789</v>
      </c>
      <c r="D1624" s="576" t="s">
        <v>123</v>
      </c>
      <c r="E1624" s="309">
        <v>2589.8000000000002</v>
      </c>
      <c r="F1624" s="256">
        <v>41992</v>
      </c>
      <c r="G1624" s="229">
        <v>2589.8000000000002</v>
      </c>
      <c r="H1624" s="217">
        <f t="shared" si="26"/>
        <v>0</v>
      </c>
      <c r="I1624" s="20" t="s">
        <v>4992</v>
      </c>
      <c r="J1624" s="21"/>
      <c r="K1624" s="21"/>
    </row>
    <row r="1625" spans="1:11" x14ac:dyDescent="0.25">
      <c r="A1625" s="192">
        <v>41991</v>
      </c>
      <c r="B1625" s="254">
        <v>6493</v>
      </c>
      <c r="C1625" s="322" t="s">
        <v>6789</v>
      </c>
      <c r="D1625" s="308" t="s">
        <v>180</v>
      </c>
      <c r="E1625" s="309">
        <v>30492.799999999999</v>
      </c>
      <c r="F1625" s="256">
        <v>41991</v>
      </c>
      <c r="G1625" s="229">
        <v>30492.799999999999</v>
      </c>
      <c r="H1625" s="217">
        <f t="shared" si="26"/>
        <v>0</v>
      </c>
      <c r="I1625" s="20" t="s">
        <v>6814</v>
      </c>
      <c r="J1625" s="21"/>
      <c r="K1625" s="21"/>
    </row>
    <row r="1626" spans="1:11" x14ac:dyDescent="0.25">
      <c r="A1626" s="192">
        <v>41991</v>
      </c>
      <c r="B1626" s="254">
        <v>6494</v>
      </c>
      <c r="C1626" s="322" t="s">
        <v>6789</v>
      </c>
      <c r="D1626" s="308" t="s">
        <v>23</v>
      </c>
      <c r="E1626" s="309">
        <v>5615.9</v>
      </c>
      <c r="F1626" s="256">
        <v>41991</v>
      </c>
      <c r="G1626" s="229">
        <v>5615.9</v>
      </c>
      <c r="H1626" s="217">
        <f t="shared" si="26"/>
        <v>0</v>
      </c>
      <c r="I1626" s="20" t="s">
        <v>4992</v>
      </c>
      <c r="J1626" s="21"/>
      <c r="K1626" s="21"/>
    </row>
    <row r="1627" spans="1:11" x14ac:dyDescent="0.25">
      <c r="A1627" s="192">
        <v>41991</v>
      </c>
      <c r="B1627" s="254">
        <v>6495</v>
      </c>
      <c r="C1627" s="322" t="s">
        <v>6789</v>
      </c>
      <c r="D1627" s="308" t="s">
        <v>5004</v>
      </c>
      <c r="E1627" s="309">
        <v>2494</v>
      </c>
      <c r="F1627" s="256">
        <v>41991</v>
      </c>
      <c r="G1627" s="229">
        <v>2494</v>
      </c>
      <c r="H1627" s="217">
        <f t="shared" si="26"/>
        <v>0</v>
      </c>
      <c r="I1627" s="20" t="s">
        <v>6814</v>
      </c>
      <c r="J1627" s="21"/>
      <c r="K1627" s="21"/>
    </row>
    <row r="1628" spans="1:11" x14ac:dyDescent="0.25">
      <c r="A1628" s="192">
        <v>41991</v>
      </c>
      <c r="B1628" s="254">
        <v>6496</v>
      </c>
      <c r="C1628" s="322" t="s">
        <v>6789</v>
      </c>
      <c r="D1628" s="308" t="s">
        <v>4764</v>
      </c>
      <c r="E1628" s="309">
        <v>7686.7</v>
      </c>
      <c r="F1628" s="256">
        <v>41991</v>
      </c>
      <c r="G1628" s="229">
        <v>7686.7</v>
      </c>
      <c r="H1628" s="217">
        <f t="shared" si="26"/>
        <v>0</v>
      </c>
      <c r="I1628" s="20" t="s">
        <v>6814</v>
      </c>
      <c r="J1628" s="21"/>
      <c r="K1628" s="21"/>
    </row>
    <row r="1629" spans="1:11" x14ac:dyDescent="0.25">
      <c r="A1629" s="192">
        <v>41991</v>
      </c>
      <c r="B1629" s="254">
        <v>6497</v>
      </c>
      <c r="C1629" s="322" t="s">
        <v>6789</v>
      </c>
      <c r="D1629" s="308" t="s">
        <v>70</v>
      </c>
      <c r="E1629" s="309">
        <v>2754.4</v>
      </c>
      <c r="F1629" s="256">
        <v>41991</v>
      </c>
      <c r="G1629" s="229">
        <v>2754.4</v>
      </c>
      <c r="H1629" s="217">
        <f t="shared" si="26"/>
        <v>0</v>
      </c>
      <c r="I1629" s="20" t="s">
        <v>4992</v>
      </c>
      <c r="J1629" s="21"/>
      <c r="K1629" s="21"/>
    </row>
    <row r="1630" spans="1:11" x14ac:dyDescent="0.25">
      <c r="A1630" s="192">
        <v>41991</v>
      </c>
      <c r="B1630" s="254">
        <v>6498</v>
      </c>
      <c r="C1630" s="322" t="s">
        <v>6789</v>
      </c>
      <c r="D1630" s="308" t="s">
        <v>501</v>
      </c>
      <c r="E1630" s="309">
        <v>4796.3</v>
      </c>
      <c r="F1630" s="256">
        <v>41991</v>
      </c>
      <c r="G1630" s="229">
        <v>4796.3</v>
      </c>
      <c r="H1630" s="217">
        <f t="shared" si="26"/>
        <v>0</v>
      </c>
      <c r="I1630" s="20" t="s">
        <v>4992</v>
      </c>
      <c r="J1630" s="21"/>
      <c r="K1630" s="21"/>
    </row>
    <row r="1631" spans="1:11" x14ac:dyDescent="0.25">
      <c r="A1631" s="192">
        <v>41991</v>
      </c>
      <c r="B1631" s="254">
        <v>6499</v>
      </c>
      <c r="C1631" s="322" t="s">
        <v>6789</v>
      </c>
      <c r="D1631" s="308" t="s">
        <v>11</v>
      </c>
      <c r="E1631" s="309">
        <v>65461.2</v>
      </c>
      <c r="F1631" s="256">
        <v>41997</v>
      </c>
      <c r="G1631" s="229">
        <v>65461.2</v>
      </c>
      <c r="H1631" s="217">
        <f t="shared" si="26"/>
        <v>0</v>
      </c>
      <c r="I1631" s="20" t="s">
        <v>6814</v>
      </c>
      <c r="J1631" s="21"/>
      <c r="K1631" s="21"/>
    </row>
    <row r="1632" spans="1:11" x14ac:dyDescent="0.25">
      <c r="A1632" s="192">
        <v>41991</v>
      </c>
      <c r="B1632" s="254">
        <v>6500</v>
      </c>
      <c r="C1632" s="322" t="s">
        <v>6789</v>
      </c>
      <c r="D1632" s="308" t="s">
        <v>4826</v>
      </c>
      <c r="E1632" s="309">
        <v>1669.6</v>
      </c>
      <c r="F1632" s="256">
        <v>41991</v>
      </c>
      <c r="G1632" s="229">
        <v>1669.6</v>
      </c>
      <c r="H1632" s="217">
        <f t="shared" si="26"/>
        <v>0</v>
      </c>
      <c r="I1632" s="20" t="s">
        <v>4992</v>
      </c>
      <c r="J1632" s="21"/>
      <c r="K1632" s="21"/>
    </row>
    <row r="1633" spans="1:11" x14ac:dyDescent="0.25">
      <c r="A1633" s="192">
        <v>41991</v>
      </c>
      <c r="B1633" s="254">
        <v>6501</v>
      </c>
      <c r="C1633" s="322" t="s">
        <v>6789</v>
      </c>
      <c r="D1633" s="308" t="s">
        <v>106</v>
      </c>
      <c r="E1633" s="309">
        <v>60545.1</v>
      </c>
      <c r="F1633" s="256">
        <v>41993</v>
      </c>
      <c r="G1633" s="229">
        <v>60545.1</v>
      </c>
      <c r="H1633" s="217">
        <f t="shared" si="26"/>
        <v>0</v>
      </c>
      <c r="I1633" s="20" t="s">
        <v>6049</v>
      </c>
      <c r="J1633" s="21"/>
      <c r="K1633" s="21"/>
    </row>
    <row r="1634" spans="1:11" x14ac:dyDescent="0.25">
      <c r="A1634" s="192">
        <v>41991</v>
      </c>
      <c r="B1634" s="254">
        <v>6502</v>
      </c>
      <c r="C1634" s="322" t="s">
        <v>6789</v>
      </c>
      <c r="D1634" s="308" t="s">
        <v>35</v>
      </c>
      <c r="E1634" s="309">
        <v>4643.6000000000004</v>
      </c>
      <c r="F1634" s="256">
        <v>41992</v>
      </c>
      <c r="G1634" s="229">
        <v>4643.6000000000004</v>
      </c>
      <c r="H1634" s="217">
        <f t="shared" si="26"/>
        <v>0</v>
      </c>
      <c r="I1634" s="20" t="s">
        <v>5251</v>
      </c>
    </row>
    <row r="1635" spans="1:11" x14ac:dyDescent="0.25">
      <c r="A1635" s="192">
        <v>41991</v>
      </c>
      <c r="B1635" s="254">
        <v>6503</v>
      </c>
      <c r="C1635" s="322" t="s">
        <v>6789</v>
      </c>
      <c r="D1635" s="576" t="s">
        <v>4928</v>
      </c>
      <c r="E1635" s="309">
        <v>6320</v>
      </c>
      <c r="F1635" s="256">
        <v>41991</v>
      </c>
      <c r="G1635" s="229">
        <v>6320</v>
      </c>
      <c r="H1635" s="217">
        <f t="shared" si="26"/>
        <v>0</v>
      </c>
      <c r="I1635" s="20" t="s">
        <v>6794</v>
      </c>
    </row>
    <row r="1636" spans="1:11" x14ac:dyDescent="0.25">
      <c r="A1636" s="192">
        <v>41991</v>
      </c>
      <c r="B1636" s="254">
        <v>6504</v>
      </c>
      <c r="C1636" s="322" t="s">
        <v>6789</v>
      </c>
      <c r="D1636" s="295" t="s">
        <v>53</v>
      </c>
      <c r="E1636" s="296">
        <v>0</v>
      </c>
      <c r="F1636" s="256"/>
      <c r="G1636" s="229"/>
      <c r="H1636" s="217">
        <f t="shared" si="26"/>
        <v>0</v>
      </c>
      <c r="I1636" s="20" t="s">
        <v>3076</v>
      </c>
    </row>
    <row r="1637" spans="1:11" x14ac:dyDescent="0.25">
      <c r="A1637" s="192">
        <v>41991</v>
      </c>
      <c r="B1637" s="254">
        <v>6505</v>
      </c>
      <c r="C1637" s="322" t="s">
        <v>6789</v>
      </c>
      <c r="D1637" s="308" t="s">
        <v>2504</v>
      </c>
      <c r="E1637" s="309">
        <v>14767.4</v>
      </c>
      <c r="F1637" s="256">
        <v>41991</v>
      </c>
      <c r="G1637" s="229">
        <v>14767.4</v>
      </c>
      <c r="H1637" s="217">
        <f t="shared" si="26"/>
        <v>0</v>
      </c>
      <c r="I1637" s="20" t="s">
        <v>4997</v>
      </c>
    </row>
    <row r="1638" spans="1:11" x14ac:dyDescent="0.25">
      <c r="A1638" s="192">
        <v>41991</v>
      </c>
      <c r="B1638" s="254">
        <v>6506</v>
      </c>
      <c r="C1638" s="322" t="s">
        <v>6789</v>
      </c>
      <c r="D1638" s="308" t="s">
        <v>3366</v>
      </c>
      <c r="E1638" s="309">
        <v>3020</v>
      </c>
      <c r="F1638" s="256">
        <v>41991</v>
      </c>
      <c r="G1638" s="229">
        <v>3020</v>
      </c>
      <c r="H1638" s="217">
        <f t="shared" si="26"/>
        <v>0</v>
      </c>
      <c r="I1638" s="20" t="s">
        <v>5010</v>
      </c>
    </row>
    <row r="1639" spans="1:11" x14ac:dyDescent="0.25">
      <c r="A1639" s="192">
        <v>41991</v>
      </c>
      <c r="B1639" s="254">
        <v>6507</v>
      </c>
      <c r="C1639" s="322" t="s">
        <v>6789</v>
      </c>
      <c r="D1639" s="308" t="s">
        <v>4257</v>
      </c>
      <c r="E1639" s="309">
        <v>12377.15</v>
      </c>
      <c r="F1639" s="256">
        <v>41992</v>
      </c>
      <c r="G1639" s="229">
        <v>12377.15</v>
      </c>
      <c r="H1639" s="217">
        <f t="shared" si="26"/>
        <v>0</v>
      </c>
      <c r="I1639" s="20" t="s">
        <v>5251</v>
      </c>
    </row>
    <row r="1640" spans="1:11" x14ac:dyDescent="0.25">
      <c r="A1640" s="192">
        <v>41991</v>
      </c>
      <c r="B1640" s="254">
        <v>6508</v>
      </c>
      <c r="C1640" s="322" t="s">
        <v>6789</v>
      </c>
      <c r="D1640" s="308" t="s">
        <v>22</v>
      </c>
      <c r="E1640" s="309">
        <v>3411.2</v>
      </c>
      <c r="F1640" s="256">
        <v>41991</v>
      </c>
      <c r="G1640" s="229">
        <v>3411.2</v>
      </c>
      <c r="H1640" s="217">
        <f t="shared" si="26"/>
        <v>0</v>
      </c>
      <c r="I1640" s="20" t="s">
        <v>4992</v>
      </c>
    </row>
    <row r="1641" spans="1:11" x14ac:dyDescent="0.25">
      <c r="A1641" s="192">
        <v>41991</v>
      </c>
      <c r="B1641" s="254">
        <v>6509</v>
      </c>
      <c r="C1641" s="322" t="s">
        <v>6789</v>
      </c>
      <c r="D1641" s="308" t="s">
        <v>47</v>
      </c>
      <c r="E1641" s="309">
        <v>2823.6</v>
      </c>
      <c r="F1641" s="256">
        <v>41991</v>
      </c>
      <c r="G1641" s="229">
        <v>2823.6</v>
      </c>
      <c r="H1641" s="217">
        <f t="shared" si="26"/>
        <v>0</v>
      </c>
      <c r="I1641" s="20" t="s">
        <v>6794</v>
      </c>
    </row>
    <row r="1642" spans="1:11" x14ac:dyDescent="0.25">
      <c r="A1642" s="192">
        <v>41991</v>
      </c>
      <c r="B1642" s="254">
        <v>6510</v>
      </c>
      <c r="C1642" s="322" t="s">
        <v>6789</v>
      </c>
      <c r="D1642" s="308" t="s">
        <v>5773</v>
      </c>
      <c r="E1642" s="309">
        <v>5671.91</v>
      </c>
      <c r="F1642" s="256">
        <v>41991</v>
      </c>
      <c r="G1642" s="229">
        <v>5671.91</v>
      </c>
      <c r="H1642" s="217">
        <f t="shared" si="26"/>
        <v>0</v>
      </c>
      <c r="I1642" s="20" t="s">
        <v>4992</v>
      </c>
      <c r="K1642" s="33"/>
    </row>
    <row r="1643" spans="1:11" x14ac:dyDescent="0.25">
      <c r="A1643" s="192">
        <v>41991</v>
      </c>
      <c r="B1643" s="254">
        <v>6511</v>
      </c>
      <c r="C1643" s="322" t="s">
        <v>6789</v>
      </c>
      <c r="D1643" s="308" t="s">
        <v>4637</v>
      </c>
      <c r="E1643" s="309">
        <v>8122</v>
      </c>
      <c r="F1643" s="256">
        <v>41991</v>
      </c>
      <c r="G1643" s="229">
        <v>8122</v>
      </c>
      <c r="H1643" s="217">
        <f t="shared" si="26"/>
        <v>0</v>
      </c>
      <c r="I1643" s="20" t="s">
        <v>4992</v>
      </c>
    </row>
    <row r="1644" spans="1:11" x14ac:dyDescent="0.25">
      <c r="A1644" s="192">
        <v>41991</v>
      </c>
      <c r="B1644" s="254">
        <v>6512</v>
      </c>
      <c r="C1644" s="322" t="s">
        <v>6789</v>
      </c>
      <c r="D1644" s="308" t="s">
        <v>4841</v>
      </c>
      <c r="E1644" s="309">
        <v>15914.8</v>
      </c>
      <c r="F1644" s="256">
        <v>41991</v>
      </c>
      <c r="G1644" s="229">
        <v>15914.8</v>
      </c>
      <c r="H1644" s="217">
        <f t="shared" si="26"/>
        <v>0</v>
      </c>
      <c r="I1644" s="20" t="s">
        <v>4992</v>
      </c>
    </row>
    <row r="1645" spans="1:11" x14ac:dyDescent="0.25">
      <c r="A1645" s="192">
        <v>41991</v>
      </c>
      <c r="B1645" s="254">
        <v>6513</v>
      </c>
      <c r="C1645" s="322" t="s">
        <v>6789</v>
      </c>
      <c r="D1645" s="308" t="s">
        <v>6120</v>
      </c>
      <c r="E1645" s="309">
        <v>8600</v>
      </c>
      <c r="F1645" s="256">
        <v>41996</v>
      </c>
      <c r="G1645" s="229">
        <v>8600</v>
      </c>
      <c r="H1645" s="217">
        <f t="shared" si="26"/>
        <v>0</v>
      </c>
      <c r="I1645" s="20" t="s">
        <v>4742</v>
      </c>
    </row>
    <row r="1646" spans="1:11" x14ac:dyDescent="0.25">
      <c r="A1646" s="192">
        <v>41991</v>
      </c>
      <c r="B1646" s="254">
        <v>6514</v>
      </c>
      <c r="C1646" s="322" t="s">
        <v>6789</v>
      </c>
      <c r="D1646" s="308" t="s">
        <v>6616</v>
      </c>
      <c r="E1646" s="309">
        <v>4300</v>
      </c>
      <c r="F1646" s="256">
        <v>42003</v>
      </c>
      <c r="G1646" s="229">
        <v>4300</v>
      </c>
      <c r="H1646" s="217">
        <f t="shared" si="26"/>
        <v>0</v>
      </c>
      <c r="I1646" s="20" t="s">
        <v>5251</v>
      </c>
    </row>
    <row r="1647" spans="1:11" x14ac:dyDescent="0.25">
      <c r="A1647" s="192">
        <v>41991</v>
      </c>
      <c r="B1647" s="254">
        <v>6515</v>
      </c>
      <c r="C1647" s="322" t="s">
        <v>6789</v>
      </c>
      <c r="D1647" s="308" t="s">
        <v>4240</v>
      </c>
      <c r="E1647" s="309">
        <v>60128.25</v>
      </c>
      <c r="F1647" s="412">
        <v>42008</v>
      </c>
      <c r="G1647" s="219">
        <v>60128.25</v>
      </c>
      <c r="H1647" s="217">
        <f t="shared" si="26"/>
        <v>0</v>
      </c>
      <c r="I1647" s="20" t="s">
        <v>5251</v>
      </c>
    </row>
    <row r="1648" spans="1:11" x14ac:dyDescent="0.25">
      <c r="A1648" s="192">
        <v>41991</v>
      </c>
      <c r="B1648" s="254">
        <v>6516</v>
      </c>
      <c r="C1648" s="322" t="s">
        <v>6789</v>
      </c>
      <c r="D1648" s="308" t="s">
        <v>6196</v>
      </c>
      <c r="E1648" s="309">
        <v>2580</v>
      </c>
      <c r="F1648" s="256">
        <v>42003</v>
      </c>
      <c r="G1648" s="229">
        <v>2580</v>
      </c>
      <c r="H1648" s="217">
        <f t="shared" si="26"/>
        <v>0</v>
      </c>
      <c r="I1648" s="20" t="s">
        <v>4992</v>
      </c>
    </row>
    <row r="1649" spans="1:11" x14ac:dyDescent="0.25">
      <c r="A1649" s="192">
        <v>41991</v>
      </c>
      <c r="B1649" s="254">
        <v>6517</v>
      </c>
      <c r="C1649" s="322" t="s">
        <v>6789</v>
      </c>
      <c r="D1649" s="308" t="s">
        <v>4637</v>
      </c>
      <c r="E1649" s="309">
        <v>8277</v>
      </c>
      <c r="F1649" s="256">
        <v>41991</v>
      </c>
      <c r="G1649" s="229">
        <v>8277</v>
      </c>
      <c r="H1649" s="217">
        <f t="shared" si="26"/>
        <v>0</v>
      </c>
      <c r="I1649" s="20" t="s">
        <v>4992</v>
      </c>
    </row>
    <row r="1650" spans="1:11" x14ac:dyDescent="0.25">
      <c r="A1650" s="192">
        <v>41991</v>
      </c>
      <c r="B1650" s="254">
        <v>6518</v>
      </c>
      <c r="C1650" s="322" t="s">
        <v>6789</v>
      </c>
      <c r="D1650" s="308" t="s">
        <v>57</v>
      </c>
      <c r="E1650" s="309">
        <v>1980</v>
      </c>
      <c r="F1650" s="256">
        <v>41992</v>
      </c>
      <c r="G1650" s="229">
        <v>1980</v>
      </c>
      <c r="H1650" s="217">
        <f t="shared" si="26"/>
        <v>0</v>
      </c>
      <c r="I1650" s="20" t="s">
        <v>5251</v>
      </c>
      <c r="J1650" s="21"/>
      <c r="K1650" s="21"/>
    </row>
    <row r="1651" spans="1:11" x14ac:dyDescent="0.25">
      <c r="A1651" s="192">
        <v>41991</v>
      </c>
      <c r="B1651" s="254">
        <v>6519</v>
      </c>
      <c r="C1651" s="322" t="s">
        <v>6789</v>
      </c>
      <c r="D1651" s="308" t="s">
        <v>2183</v>
      </c>
      <c r="E1651" s="309">
        <v>2250</v>
      </c>
      <c r="F1651" s="256">
        <v>41992</v>
      </c>
      <c r="G1651" s="229">
        <v>2250</v>
      </c>
      <c r="H1651" s="217">
        <f t="shared" si="26"/>
        <v>0</v>
      </c>
      <c r="I1651" s="20" t="s">
        <v>5251</v>
      </c>
      <c r="J1651" s="21"/>
      <c r="K1651" s="21"/>
    </row>
    <row r="1652" spans="1:11" x14ac:dyDescent="0.25">
      <c r="A1652" s="192">
        <v>41991</v>
      </c>
      <c r="B1652" s="254">
        <v>6520</v>
      </c>
      <c r="C1652" s="322" t="s">
        <v>6789</v>
      </c>
      <c r="D1652" s="308" t="s">
        <v>6824</v>
      </c>
      <c r="E1652" s="309">
        <v>860</v>
      </c>
      <c r="F1652" s="256">
        <v>41992</v>
      </c>
      <c r="G1652" s="229">
        <v>860</v>
      </c>
      <c r="H1652" s="217">
        <f t="shared" si="26"/>
        <v>0</v>
      </c>
      <c r="I1652" s="20" t="s">
        <v>4742</v>
      </c>
      <c r="J1652" s="21"/>
      <c r="K1652" s="21"/>
    </row>
    <row r="1653" spans="1:11" x14ac:dyDescent="0.25">
      <c r="A1653" s="192">
        <v>41991</v>
      </c>
      <c r="B1653" s="254">
        <v>6521</v>
      </c>
      <c r="C1653" s="322" t="s">
        <v>6789</v>
      </c>
      <c r="D1653" s="308" t="s">
        <v>1202</v>
      </c>
      <c r="E1653" s="309">
        <v>430</v>
      </c>
      <c r="F1653" s="256">
        <v>41991</v>
      </c>
      <c r="G1653" s="229">
        <v>430</v>
      </c>
      <c r="H1653" s="217">
        <f t="shared" si="26"/>
        <v>0</v>
      </c>
      <c r="I1653" s="20" t="s">
        <v>4742</v>
      </c>
      <c r="J1653" s="21"/>
      <c r="K1653" s="21"/>
    </row>
    <row r="1654" spans="1:11" x14ac:dyDescent="0.25">
      <c r="A1654" s="192">
        <v>41991</v>
      </c>
      <c r="B1654" s="254">
        <v>6522</v>
      </c>
      <c r="C1654" s="322" t="s">
        <v>6789</v>
      </c>
      <c r="D1654" s="308" t="s">
        <v>4681</v>
      </c>
      <c r="E1654" s="309">
        <v>1130.8</v>
      </c>
      <c r="F1654" s="256">
        <v>41991</v>
      </c>
      <c r="G1654" s="229">
        <v>1130.8</v>
      </c>
      <c r="H1654" s="217">
        <f t="shared" si="26"/>
        <v>0</v>
      </c>
      <c r="I1654" s="20" t="s">
        <v>4992</v>
      </c>
      <c r="J1654" s="21"/>
      <c r="K1654" s="21"/>
    </row>
    <row r="1655" spans="1:11" x14ac:dyDescent="0.25">
      <c r="A1655" s="192">
        <v>41991</v>
      </c>
      <c r="B1655" s="254">
        <v>6523</v>
      </c>
      <c r="C1655" s="322" t="s">
        <v>6789</v>
      </c>
      <c r="D1655" s="308" t="s">
        <v>2540</v>
      </c>
      <c r="E1655" s="309">
        <v>6425</v>
      </c>
      <c r="F1655" s="256">
        <v>41992</v>
      </c>
      <c r="G1655" s="229">
        <v>6425</v>
      </c>
      <c r="H1655" s="217">
        <f t="shared" si="26"/>
        <v>0</v>
      </c>
      <c r="I1655" s="20" t="s">
        <v>5251</v>
      </c>
      <c r="J1655" s="21"/>
      <c r="K1655" s="21"/>
    </row>
    <row r="1656" spans="1:11" x14ac:dyDescent="0.25">
      <c r="A1656" s="192">
        <v>41991</v>
      </c>
      <c r="B1656" s="254">
        <v>6524</v>
      </c>
      <c r="C1656" s="322" t="s">
        <v>6789</v>
      </c>
      <c r="D1656" s="308" t="s">
        <v>54</v>
      </c>
      <c r="E1656" s="309">
        <v>7854.4</v>
      </c>
      <c r="F1656" s="256">
        <v>41992</v>
      </c>
      <c r="G1656" s="229">
        <v>7854.4</v>
      </c>
      <c r="H1656" s="217">
        <f t="shared" si="26"/>
        <v>0</v>
      </c>
      <c r="I1656" s="20" t="s">
        <v>5251</v>
      </c>
      <c r="J1656" s="21"/>
      <c r="K1656" s="21"/>
    </row>
    <row r="1657" spans="1:11" x14ac:dyDescent="0.25">
      <c r="A1657" s="192">
        <v>41991</v>
      </c>
      <c r="B1657" s="254">
        <v>6525</v>
      </c>
      <c r="C1657" s="322" t="s">
        <v>6789</v>
      </c>
      <c r="D1657" s="308" t="s">
        <v>6613</v>
      </c>
      <c r="E1657" s="309">
        <v>57540</v>
      </c>
      <c r="F1657" s="256">
        <v>41991</v>
      </c>
      <c r="G1657" s="229">
        <v>57540</v>
      </c>
      <c r="H1657" s="217">
        <f t="shared" si="26"/>
        <v>0</v>
      </c>
      <c r="I1657" s="20" t="s">
        <v>4992</v>
      </c>
      <c r="J1657" s="21"/>
      <c r="K1657" s="21"/>
    </row>
    <row r="1658" spans="1:11" x14ac:dyDescent="0.25">
      <c r="A1658" s="192">
        <v>41991</v>
      </c>
      <c r="B1658" s="254">
        <v>6526</v>
      </c>
      <c r="C1658" s="322" t="s">
        <v>6789</v>
      </c>
      <c r="D1658" s="308" t="s">
        <v>4240</v>
      </c>
      <c r="E1658" s="309">
        <v>313954.90000000002</v>
      </c>
      <c r="F1658" s="412">
        <v>42008</v>
      </c>
      <c r="G1658" s="219">
        <v>313954.90000000002</v>
      </c>
      <c r="H1658" s="217">
        <f t="shared" si="26"/>
        <v>0</v>
      </c>
      <c r="I1658" s="20" t="s">
        <v>4742</v>
      </c>
      <c r="J1658" s="21"/>
      <c r="K1658" s="21"/>
    </row>
    <row r="1659" spans="1:11" x14ac:dyDescent="0.25">
      <c r="A1659" s="192">
        <v>41991</v>
      </c>
      <c r="B1659" s="254">
        <v>6527</v>
      </c>
      <c r="C1659" s="322" t="s">
        <v>6789</v>
      </c>
      <c r="D1659" s="308" t="s">
        <v>124</v>
      </c>
      <c r="E1659" s="309">
        <v>9752.4</v>
      </c>
      <c r="F1659" s="256">
        <v>41992</v>
      </c>
      <c r="G1659" s="229">
        <v>9752.4</v>
      </c>
      <c r="H1659" s="217">
        <f t="shared" si="26"/>
        <v>0</v>
      </c>
      <c r="I1659" s="20" t="s">
        <v>5251</v>
      </c>
      <c r="J1659" s="21"/>
      <c r="K1659" s="21"/>
    </row>
    <row r="1660" spans="1:11" x14ac:dyDescent="0.25">
      <c r="A1660" s="192">
        <v>41991</v>
      </c>
      <c r="B1660" s="254">
        <v>6528</v>
      </c>
      <c r="C1660" s="322" t="s">
        <v>6789</v>
      </c>
      <c r="D1660" s="308" t="s">
        <v>4322</v>
      </c>
      <c r="E1660" s="309">
        <v>6550.4</v>
      </c>
      <c r="F1660" s="256">
        <v>41992</v>
      </c>
      <c r="G1660" s="229">
        <v>6550.4</v>
      </c>
      <c r="H1660" s="217">
        <f t="shared" si="26"/>
        <v>0</v>
      </c>
      <c r="I1660" s="20" t="s">
        <v>5251</v>
      </c>
      <c r="J1660" s="21"/>
      <c r="K1660" s="21"/>
    </row>
    <row r="1661" spans="1:11" x14ac:dyDescent="0.25">
      <c r="A1661" s="192">
        <v>41991</v>
      </c>
      <c r="B1661" s="254">
        <v>6529</v>
      </c>
      <c r="C1661" s="322" t="s">
        <v>6789</v>
      </c>
      <c r="D1661" s="308" t="s">
        <v>1693</v>
      </c>
      <c r="E1661" s="309">
        <v>5661</v>
      </c>
      <c r="F1661" s="256">
        <v>41991</v>
      </c>
      <c r="G1661" s="229">
        <v>5661</v>
      </c>
      <c r="H1661" s="217">
        <f t="shared" si="26"/>
        <v>0</v>
      </c>
      <c r="I1661" s="20" t="s">
        <v>4992</v>
      </c>
      <c r="J1661" s="21"/>
      <c r="K1661" s="21"/>
    </row>
    <row r="1662" spans="1:11" x14ac:dyDescent="0.25">
      <c r="A1662" s="192">
        <v>41991</v>
      </c>
      <c r="B1662" s="254">
        <v>6530</v>
      </c>
      <c r="C1662" s="322" t="s">
        <v>6789</v>
      </c>
      <c r="D1662" s="308" t="s">
        <v>6906</v>
      </c>
      <c r="E1662" s="309">
        <v>1646.3</v>
      </c>
      <c r="F1662" s="256">
        <v>41991</v>
      </c>
      <c r="G1662" s="229">
        <v>1646.3</v>
      </c>
      <c r="H1662" s="217">
        <f t="shared" si="26"/>
        <v>0</v>
      </c>
      <c r="I1662" s="20" t="s">
        <v>4992</v>
      </c>
      <c r="J1662" s="21"/>
      <c r="K1662" s="21"/>
    </row>
    <row r="1663" spans="1:11" x14ac:dyDescent="0.25">
      <c r="A1663" s="192">
        <v>41991</v>
      </c>
      <c r="B1663" s="254">
        <v>6531</v>
      </c>
      <c r="C1663" s="322" t="s">
        <v>6789</v>
      </c>
      <c r="D1663" s="308" t="s">
        <v>4740</v>
      </c>
      <c r="E1663" s="309">
        <v>2692.8</v>
      </c>
      <c r="F1663" s="256">
        <v>41991</v>
      </c>
      <c r="G1663" s="229">
        <v>2692.8</v>
      </c>
      <c r="H1663" s="217">
        <f t="shared" si="26"/>
        <v>0</v>
      </c>
      <c r="I1663" s="20" t="s">
        <v>4992</v>
      </c>
      <c r="J1663" s="21"/>
      <c r="K1663" s="21"/>
    </row>
    <row r="1664" spans="1:11" x14ac:dyDescent="0.25">
      <c r="A1664" s="192">
        <v>41991</v>
      </c>
      <c r="B1664" s="254">
        <v>6532</v>
      </c>
      <c r="C1664" s="322" t="s">
        <v>6789</v>
      </c>
      <c r="D1664" s="308" t="s">
        <v>4652</v>
      </c>
      <c r="E1664" s="309">
        <v>2534.4</v>
      </c>
      <c r="F1664" s="256">
        <v>41992</v>
      </c>
      <c r="G1664" s="229">
        <v>2534.4</v>
      </c>
      <c r="H1664" s="217">
        <f t="shared" si="26"/>
        <v>0</v>
      </c>
      <c r="I1664" s="20" t="s">
        <v>5251</v>
      </c>
      <c r="J1664" s="21"/>
      <c r="K1664" s="21"/>
    </row>
    <row r="1665" spans="1:11" x14ac:dyDescent="0.25">
      <c r="A1665" s="192">
        <v>41991</v>
      </c>
      <c r="B1665" s="254">
        <v>6533</v>
      </c>
      <c r="C1665" s="322" t="s">
        <v>6789</v>
      </c>
      <c r="D1665" s="308" t="s">
        <v>1915</v>
      </c>
      <c r="E1665" s="309">
        <v>1147.3499999999999</v>
      </c>
      <c r="F1665" s="256">
        <v>41991</v>
      </c>
      <c r="G1665" s="229">
        <v>1147.3499999999999</v>
      </c>
      <c r="H1665" s="217">
        <f t="shared" si="26"/>
        <v>0</v>
      </c>
      <c r="I1665" s="20" t="s">
        <v>4992</v>
      </c>
      <c r="J1665" s="21"/>
      <c r="K1665" s="21"/>
    </row>
    <row r="1666" spans="1:11" x14ac:dyDescent="0.25">
      <c r="A1666" s="192">
        <v>41991</v>
      </c>
      <c r="B1666" s="254">
        <v>6534</v>
      </c>
      <c r="C1666" s="322" t="s">
        <v>6789</v>
      </c>
      <c r="D1666" s="308" t="s">
        <v>179</v>
      </c>
      <c r="E1666" s="309">
        <v>6932.2</v>
      </c>
      <c r="F1666" s="579">
        <v>41991</v>
      </c>
      <c r="G1666" s="229">
        <v>6932.2</v>
      </c>
      <c r="H1666" s="217">
        <f t="shared" si="26"/>
        <v>0</v>
      </c>
      <c r="I1666" s="20" t="s">
        <v>4992</v>
      </c>
    </row>
    <row r="1667" spans="1:11" x14ac:dyDescent="0.25">
      <c r="A1667" s="192">
        <v>41991</v>
      </c>
      <c r="B1667" s="254">
        <v>6535</v>
      </c>
      <c r="C1667" s="322" t="s">
        <v>6789</v>
      </c>
      <c r="D1667" s="308" t="s">
        <v>4585</v>
      </c>
      <c r="E1667" s="309">
        <v>12967.05</v>
      </c>
      <c r="F1667" s="256">
        <v>41992</v>
      </c>
      <c r="G1667" s="229">
        <v>12967.05</v>
      </c>
      <c r="H1667" s="217">
        <f t="shared" si="26"/>
        <v>0</v>
      </c>
      <c r="I1667" s="20" t="s">
        <v>4992</v>
      </c>
    </row>
    <row r="1668" spans="1:11" x14ac:dyDescent="0.25">
      <c r="A1668" s="192">
        <v>41991</v>
      </c>
      <c r="B1668" s="254">
        <v>6536</v>
      </c>
      <c r="C1668" s="322" t="s">
        <v>6789</v>
      </c>
      <c r="D1668" s="308" t="s">
        <v>449</v>
      </c>
      <c r="E1668" s="309">
        <v>1974</v>
      </c>
      <c r="F1668" s="256">
        <v>41992</v>
      </c>
      <c r="G1668" s="229">
        <v>1974</v>
      </c>
      <c r="H1668" s="217">
        <f t="shared" si="26"/>
        <v>0</v>
      </c>
      <c r="I1668" s="20" t="s">
        <v>5251</v>
      </c>
    </row>
    <row r="1669" spans="1:11" x14ac:dyDescent="0.25">
      <c r="A1669" s="192">
        <v>41991</v>
      </c>
      <c r="B1669" s="254">
        <v>6537</v>
      </c>
      <c r="C1669" s="322" t="s">
        <v>6789</v>
      </c>
      <c r="D1669" s="308" t="s">
        <v>758</v>
      </c>
      <c r="E1669" s="309">
        <v>1849.2</v>
      </c>
      <c r="F1669" s="256">
        <v>41992</v>
      </c>
      <c r="G1669" s="229">
        <v>1849.2</v>
      </c>
      <c r="H1669" s="217">
        <f t="shared" si="26"/>
        <v>0</v>
      </c>
      <c r="I1669" s="190" t="s">
        <v>5251</v>
      </c>
    </row>
    <row r="1670" spans="1:11" x14ac:dyDescent="0.25">
      <c r="A1670" s="192">
        <v>41991</v>
      </c>
      <c r="B1670" s="254">
        <v>6538</v>
      </c>
      <c r="C1670" s="322" t="s">
        <v>6789</v>
      </c>
      <c r="D1670" s="308" t="s">
        <v>4653</v>
      </c>
      <c r="E1670" s="309">
        <v>1950.4</v>
      </c>
      <c r="F1670" s="256">
        <v>41992</v>
      </c>
      <c r="G1670" s="229">
        <v>1950.4</v>
      </c>
      <c r="H1670" s="217">
        <f t="shared" si="26"/>
        <v>0</v>
      </c>
      <c r="I1670" s="190" t="s">
        <v>5251</v>
      </c>
    </row>
    <row r="1671" spans="1:11" x14ac:dyDescent="0.25">
      <c r="A1671" s="192">
        <v>41991</v>
      </c>
      <c r="B1671" s="254">
        <v>6539</v>
      </c>
      <c r="C1671" s="322" t="s">
        <v>6789</v>
      </c>
      <c r="D1671" s="308" t="s">
        <v>4918</v>
      </c>
      <c r="E1671" s="309">
        <v>17979.400000000001</v>
      </c>
      <c r="F1671" s="256">
        <v>41991</v>
      </c>
      <c r="G1671" s="229">
        <v>17979.400000000001</v>
      </c>
      <c r="H1671" s="217">
        <f t="shared" si="26"/>
        <v>0</v>
      </c>
      <c r="I1671" s="190" t="s">
        <v>5000</v>
      </c>
    </row>
    <row r="1672" spans="1:11" x14ac:dyDescent="0.25">
      <c r="A1672" s="192">
        <v>41991</v>
      </c>
      <c r="B1672" s="254">
        <v>6540</v>
      </c>
      <c r="C1672" s="322" t="s">
        <v>6789</v>
      </c>
      <c r="D1672" s="308" t="s">
        <v>494</v>
      </c>
      <c r="E1672" s="309">
        <v>7516.4</v>
      </c>
      <c r="F1672" s="256">
        <v>41992</v>
      </c>
      <c r="G1672" s="229">
        <v>7516.4</v>
      </c>
      <c r="H1672" s="217">
        <f t="shared" ref="H1672:H1735" si="27">E1672-G1672</f>
        <v>0</v>
      </c>
      <c r="I1672" s="190" t="s">
        <v>5000</v>
      </c>
      <c r="K1672" s="33"/>
    </row>
    <row r="1673" spans="1:11" x14ac:dyDescent="0.25">
      <c r="A1673" s="192">
        <v>41991</v>
      </c>
      <c r="B1673" s="254">
        <v>6541</v>
      </c>
      <c r="C1673" s="322" t="s">
        <v>6789</v>
      </c>
      <c r="D1673" s="308" t="s">
        <v>2382</v>
      </c>
      <c r="E1673" s="309">
        <v>9845.2000000000007</v>
      </c>
      <c r="F1673" s="421" t="s">
        <v>6907</v>
      </c>
      <c r="G1673" s="229">
        <f>2000+7845.2</f>
        <v>9845.2000000000007</v>
      </c>
      <c r="H1673" s="217">
        <f t="shared" si="27"/>
        <v>0</v>
      </c>
      <c r="I1673" s="190" t="s">
        <v>5000</v>
      </c>
      <c r="K1673" s="33"/>
    </row>
    <row r="1674" spans="1:11" x14ac:dyDescent="0.25">
      <c r="A1674" s="192">
        <v>41991</v>
      </c>
      <c r="B1674" s="254">
        <v>6542</v>
      </c>
      <c r="C1674" s="322" t="s">
        <v>6789</v>
      </c>
      <c r="D1674" s="308" t="s">
        <v>228</v>
      </c>
      <c r="E1674" s="309">
        <v>11459</v>
      </c>
      <c r="F1674" s="256">
        <v>41992</v>
      </c>
      <c r="G1674" s="229">
        <v>11459</v>
      </c>
      <c r="H1674" s="217">
        <f t="shared" si="27"/>
        <v>0</v>
      </c>
      <c r="I1674" s="190" t="s">
        <v>3076</v>
      </c>
    </row>
    <row r="1675" spans="1:11" x14ac:dyDescent="0.25">
      <c r="A1675" s="192">
        <v>41991</v>
      </c>
      <c r="B1675" s="254">
        <v>6543</v>
      </c>
      <c r="C1675" s="322" t="s">
        <v>6789</v>
      </c>
      <c r="D1675" s="308" t="s">
        <v>29</v>
      </c>
      <c r="E1675" s="309">
        <v>7279.8</v>
      </c>
      <c r="F1675" s="256">
        <v>41992</v>
      </c>
      <c r="G1675" s="229">
        <v>7279.8</v>
      </c>
      <c r="H1675" s="217">
        <f t="shared" si="27"/>
        <v>0</v>
      </c>
      <c r="I1675" s="190" t="s">
        <v>5251</v>
      </c>
    </row>
    <row r="1676" spans="1:11" x14ac:dyDescent="0.25">
      <c r="A1676" s="192">
        <v>41991</v>
      </c>
      <c r="B1676" s="254">
        <v>6544</v>
      </c>
      <c r="C1676" s="322" t="s">
        <v>6789</v>
      </c>
      <c r="D1676" s="308" t="s">
        <v>2578</v>
      </c>
      <c r="E1676" s="309">
        <v>3262.5</v>
      </c>
      <c r="F1676" s="256">
        <v>41991</v>
      </c>
      <c r="G1676" s="229">
        <v>3262.5</v>
      </c>
      <c r="H1676" s="217">
        <f t="shared" si="27"/>
        <v>0</v>
      </c>
      <c r="I1676" s="190" t="s">
        <v>5000</v>
      </c>
    </row>
    <row r="1677" spans="1:11" x14ac:dyDescent="0.25">
      <c r="A1677" s="192">
        <v>41991</v>
      </c>
      <c r="B1677" s="254">
        <v>6545</v>
      </c>
      <c r="C1677" s="322" t="s">
        <v>6789</v>
      </c>
      <c r="D1677" s="308" t="s">
        <v>701</v>
      </c>
      <c r="E1677" s="309">
        <v>1918.8</v>
      </c>
      <c r="F1677" s="256">
        <v>41991</v>
      </c>
      <c r="G1677" s="229">
        <v>1918.8</v>
      </c>
      <c r="H1677" s="217">
        <f t="shared" si="27"/>
        <v>0</v>
      </c>
      <c r="I1677" s="190" t="s">
        <v>5000</v>
      </c>
    </row>
    <row r="1678" spans="1:11" x14ac:dyDescent="0.25">
      <c r="A1678" s="192">
        <v>41991</v>
      </c>
      <c r="B1678" s="254">
        <v>6546</v>
      </c>
      <c r="C1678" s="322" t="s">
        <v>6789</v>
      </c>
      <c r="D1678" s="308" t="s">
        <v>4702</v>
      </c>
      <c r="E1678" s="309">
        <v>238</v>
      </c>
      <c r="F1678" s="256">
        <v>41991</v>
      </c>
      <c r="G1678" s="229">
        <v>238</v>
      </c>
      <c r="H1678" s="217">
        <f t="shared" si="27"/>
        <v>0</v>
      </c>
      <c r="I1678" s="190" t="s">
        <v>4992</v>
      </c>
    </row>
    <row r="1679" spans="1:11" x14ac:dyDescent="0.25">
      <c r="A1679" s="192">
        <v>41991</v>
      </c>
      <c r="B1679" s="254">
        <v>6547</v>
      </c>
      <c r="C1679" s="322" t="s">
        <v>6789</v>
      </c>
      <c r="D1679" s="308" t="s">
        <v>52</v>
      </c>
      <c r="E1679" s="309">
        <v>5565.7</v>
      </c>
      <c r="F1679" s="256">
        <v>41991</v>
      </c>
      <c r="G1679" s="229">
        <v>5565.7</v>
      </c>
      <c r="H1679" s="217">
        <f t="shared" si="27"/>
        <v>0</v>
      </c>
      <c r="I1679" s="190" t="s">
        <v>5000</v>
      </c>
    </row>
    <row r="1680" spans="1:11" x14ac:dyDescent="0.25">
      <c r="A1680" s="192">
        <v>41991</v>
      </c>
      <c r="B1680" s="254">
        <v>6548</v>
      </c>
      <c r="C1680" s="322" t="s">
        <v>6789</v>
      </c>
      <c r="D1680" s="308" t="s">
        <v>1607</v>
      </c>
      <c r="E1680" s="309">
        <v>4141.6000000000004</v>
      </c>
      <c r="F1680" s="256">
        <v>41991</v>
      </c>
      <c r="G1680" s="229">
        <v>4141.6000000000004</v>
      </c>
      <c r="H1680" s="217">
        <f t="shared" si="27"/>
        <v>0</v>
      </c>
      <c r="I1680" s="190" t="s">
        <v>4992</v>
      </c>
    </row>
    <row r="1681" spans="1:11" x14ac:dyDescent="0.25">
      <c r="A1681" s="192">
        <v>41991</v>
      </c>
      <c r="B1681" s="254">
        <v>6549</v>
      </c>
      <c r="C1681" s="322" t="s">
        <v>6789</v>
      </c>
      <c r="D1681" s="308" t="s">
        <v>4589</v>
      </c>
      <c r="E1681" s="309">
        <v>2982.2</v>
      </c>
      <c r="F1681" s="256">
        <v>41991</v>
      </c>
      <c r="G1681" s="229">
        <v>2982.2</v>
      </c>
      <c r="H1681" s="217">
        <f t="shared" si="27"/>
        <v>0</v>
      </c>
      <c r="I1681" s="190" t="s">
        <v>4992</v>
      </c>
    </row>
    <row r="1682" spans="1:11" x14ac:dyDescent="0.25">
      <c r="A1682" s="192">
        <v>41991</v>
      </c>
      <c r="B1682" s="254">
        <v>6550</v>
      </c>
      <c r="C1682" s="322" t="s">
        <v>6789</v>
      </c>
      <c r="D1682" s="308" t="s">
        <v>2714</v>
      </c>
      <c r="E1682" s="309">
        <v>6032</v>
      </c>
      <c r="F1682" s="256">
        <v>41991</v>
      </c>
      <c r="G1682" s="229">
        <v>6032</v>
      </c>
      <c r="H1682" s="217">
        <f t="shared" si="27"/>
        <v>0</v>
      </c>
      <c r="I1682" s="190" t="s">
        <v>6794</v>
      </c>
    </row>
    <row r="1683" spans="1:11" x14ac:dyDescent="0.25">
      <c r="A1683" s="192">
        <v>41991</v>
      </c>
      <c r="B1683" s="254">
        <v>6551</v>
      </c>
      <c r="C1683" s="322" t="s">
        <v>6789</v>
      </c>
      <c r="D1683" s="308" t="s">
        <v>1814</v>
      </c>
      <c r="E1683" s="309">
        <v>9750</v>
      </c>
      <c r="F1683" s="256">
        <v>42003</v>
      </c>
      <c r="G1683" s="229">
        <v>9750</v>
      </c>
      <c r="H1683" s="217">
        <f t="shared" si="27"/>
        <v>0</v>
      </c>
      <c r="I1683" s="108" t="s">
        <v>6794</v>
      </c>
      <c r="K1683" s="33"/>
    </row>
    <row r="1684" spans="1:11" x14ac:dyDescent="0.25">
      <c r="A1684" s="192">
        <v>41991</v>
      </c>
      <c r="B1684" s="254">
        <v>6552</v>
      </c>
      <c r="C1684" s="322" t="s">
        <v>6789</v>
      </c>
      <c r="D1684" s="308" t="s">
        <v>51</v>
      </c>
      <c r="E1684" s="309">
        <v>3198</v>
      </c>
      <c r="F1684" s="256">
        <v>41991</v>
      </c>
      <c r="G1684" s="229">
        <v>3198</v>
      </c>
      <c r="H1684" s="217">
        <f t="shared" si="27"/>
        <v>0</v>
      </c>
      <c r="I1684" s="108" t="s">
        <v>4992</v>
      </c>
      <c r="K1684" s="33"/>
    </row>
    <row r="1685" spans="1:11" x14ac:dyDescent="0.25">
      <c r="A1685" s="192">
        <v>41991</v>
      </c>
      <c r="B1685" s="254">
        <v>6553</v>
      </c>
      <c r="C1685" s="322" t="s">
        <v>6789</v>
      </c>
      <c r="D1685" s="308" t="s">
        <v>110</v>
      </c>
      <c r="E1685" s="309">
        <v>43627.8</v>
      </c>
      <c r="F1685" s="256">
        <v>42002</v>
      </c>
      <c r="G1685" s="229">
        <v>43627.8</v>
      </c>
      <c r="H1685" s="217">
        <f t="shared" si="27"/>
        <v>0</v>
      </c>
      <c r="I1685" s="108" t="s">
        <v>6794</v>
      </c>
    </row>
    <row r="1686" spans="1:11" x14ac:dyDescent="0.25">
      <c r="A1686" s="192">
        <v>41991</v>
      </c>
      <c r="B1686" s="254">
        <v>6554</v>
      </c>
      <c r="C1686" s="322" t="s">
        <v>6789</v>
      </c>
      <c r="D1686" s="308" t="s">
        <v>4627</v>
      </c>
      <c r="E1686" s="309">
        <v>30936.6</v>
      </c>
      <c r="F1686" s="256">
        <v>41991</v>
      </c>
      <c r="G1686" s="229">
        <v>30936.6</v>
      </c>
      <c r="H1686" s="217">
        <f t="shared" si="27"/>
        <v>0</v>
      </c>
      <c r="I1686" s="108" t="s">
        <v>4992</v>
      </c>
    </row>
    <row r="1687" spans="1:11" x14ac:dyDescent="0.25">
      <c r="A1687" s="192">
        <v>41991</v>
      </c>
      <c r="B1687" s="254">
        <v>6555</v>
      </c>
      <c r="C1687" s="322" t="s">
        <v>6789</v>
      </c>
      <c r="D1687" s="308" t="s">
        <v>6753</v>
      </c>
      <c r="E1687" s="309">
        <v>437.6</v>
      </c>
      <c r="F1687" s="256">
        <v>41991</v>
      </c>
      <c r="G1687" s="229">
        <v>437.6</v>
      </c>
      <c r="H1687" s="217">
        <f t="shared" si="27"/>
        <v>0</v>
      </c>
      <c r="I1687" s="108" t="s">
        <v>4992</v>
      </c>
    </row>
    <row r="1688" spans="1:11" x14ac:dyDescent="0.25">
      <c r="A1688" s="192">
        <v>41991</v>
      </c>
      <c r="B1688" s="254">
        <v>6556</v>
      </c>
      <c r="C1688" s="322" t="s">
        <v>6789</v>
      </c>
      <c r="D1688" s="308" t="s">
        <v>468</v>
      </c>
      <c r="E1688" s="309">
        <v>2090</v>
      </c>
      <c r="F1688" s="256">
        <v>41992</v>
      </c>
      <c r="G1688" s="229">
        <v>2090</v>
      </c>
      <c r="H1688" s="217">
        <f t="shared" si="27"/>
        <v>0</v>
      </c>
      <c r="I1688" s="108" t="s">
        <v>4997</v>
      </c>
    </row>
    <row r="1689" spans="1:11" x14ac:dyDescent="0.25">
      <c r="A1689" s="192">
        <v>41991</v>
      </c>
      <c r="B1689" s="254">
        <v>6557</v>
      </c>
      <c r="C1689" s="322" t="s">
        <v>6789</v>
      </c>
      <c r="D1689" s="308" t="s">
        <v>386</v>
      </c>
      <c r="E1689" s="309">
        <v>2002</v>
      </c>
      <c r="F1689" s="256">
        <v>41992</v>
      </c>
      <c r="G1689" s="229">
        <v>2002</v>
      </c>
      <c r="H1689" s="217">
        <f t="shared" si="27"/>
        <v>0</v>
      </c>
      <c r="I1689" s="108" t="s">
        <v>4997</v>
      </c>
    </row>
    <row r="1690" spans="1:11" x14ac:dyDescent="0.25">
      <c r="A1690" s="192">
        <v>41991</v>
      </c>
      <c r="B1690" s="254">
        <v>6558</v>
      </c>
      <c r="C1690" s="322" t="s">
        <v>6789</v>
      </c>
      <c r="D1690" s="308" t="s">
        <v>4627</v>
      </c>
      <c r="E1690" s="309">
        <v>29733.919999999998</v>
      </c>
      <c r="F1690" s="256">
        <v>41991</v>
      </c>
      <c r="G1690" s="229">
        <v>29733.919999999998</v>
      </c>
      <c r="H1690" s="217">
        <f t="shared" si="27"/>
        <v>0</v>
      </c>
      <c r="I1690" s="190" t="s">
        <v>4992</v>
      </c>
    </row>
    <row r="1691" spans="1:11" x14ac:dyDescent="0.25">
      <c r="A1691" s="192">
        <v>41991</v>
      </c>
      <c r="B1691" s="254">
        <v>6559</v>
      </c>
      <c r="C1691" s="322" t="s">
        <v>6789</v>
      </c>
      <c r="D1691" s="308" t="s">
        <v>3431</v>
      </c>
      <c r="E1691" s="309">
        <v>1757.8</v>
      </c>
      <c r="F1691" s="256">
        <v>41992</v>
      </c>
      <c r="G1691" s="229">
        <v>1757.8</v>
      </c>
      <c r="H1691" s="217">
        <f t="shared" si="27"/>
        <v>0</v>
      </c>
      <c r="I1691" s="108" t="s">
        <v>4997</v>
      </c>
    </row>
    <row r="1692" spans="1:11" x14ac:dyDescent="0.25">
      <c r="A1692" s="192">
        <v>41991</v>
      </c>
      <c r="B1692" s="254">
        <v>6560</v>
      </c>
      <c r="C1692" s="322" t="s">
        <v>6789</v>
      </c>
      <c r="D1692" s="308" t="s">
        <v>4627</v>
      </c>
      <c r="E1692" s="309">
        <v>7022.32</v>
      </c>
      <c r="F1692" s="256">
        <v>41991</v>
      </c>
      <c r="G1692" s="229">
        <v>7022.32</v>
      </c>
      <c r="H1692" s="217">
        <f t="shared" si="27"/>
        <v>0</v>
      </c>
      <c r="I1692" s="108" t="s">
        <v>4992</v>
      </c>
    </row>
    <row r="1693" spans="1:11" x14ac:dyDescent="0.25">
      <c r="A1693" s="192">
        <v>41991</v>
      </c>
      <c r="B1693" s="254">
        <v>6561</v>
      </c>
      <c r="C1693" s="322" t="s">
        <v>6789</v>
      </c>
      <c r="D1693" s="308" t="s">
        <v>80</v>
      </c>
      <c r="E1693" s="309">
        <v>2887.2</v>
      </c>
      <c r="F1693" s="256">
        <v>41992</v>
      </c>
      <c r="G1693" s="229">
        <v>2887.2</v>
      </c>
      <c r="H1693" s="217">
        <f t="shared" si="27"/>
        <v>0</v>
      </c>
      <c r="I1693" s="108" t="s">
        <v>4997</v>
      </c>
    </row>
    <row r="1694" spans="1:11" x14ac:dyDescent="0.25">
      <c r="A1694" s="192">
        <v>41991</v>
      </c>
      <c r="B1694" s="254">
        <v>6562</v>
      </c>
      <c r="C1694" s="322" t="s">
        <v>6789</v>
      </c>
      <c r="D1694" s="308" t="s">
        <v>6609</v>
      </c>
      <c r="E1694" s="309">
        <v>2810</v>
      </c>
      <c r="F1694" s="256">
        <v>41992</v>
      </c>
      <c r="G1694" s="229">
        <v>2810</v>
      </c>
      <c r="H1694" s="217">
        <f t="shared" si="27"/>
        <v>0</v>
      </c>
      <c r="I1694" s="108" t="s">
        <v>4997</v>
      </c>
    </row>
    <row r="1695" spans="1:11" x14ac:dyDescent="0.25">
      <c r="A1695" s="192">
        <v>41991</v>
      </c>
      <c r="B1695" s="254">
        <v>6563</v>
      </c>
      <c r="C1695" s="322" t="s">
        <v>6789</v>
      </c>
      <c r="D1695" s="308" t="s">
        <v>6345</v>
      </c>
      <c r="E1695" s="309">
        <v>5197.2</v>
      </c>
      <c r="F1695" s="256">
        <v>41992</v>
      </c>
      <c r="G1695" s="229">
        <v>5197.2</v>
      </c>
      <c r="H1695" s="217">
        <f t="shared" si="27"/>
        <v>0</v>
      </c>
      <c r="I1695" s="108" t="s">
        <v>4997</v>
      </c>
    </row>
    <row r="1696" spans="1:11" x14ac:dyDescent="0.25">
      <c r="A1696" s="192">
        <v>41991</v>
      </c>
      <c r="B1696" s="254">
        <v>6564</v>
      </c>
      <c r="C1696" s="322" t="s">
        <v>6789</v>
      </c>
      <c r="D1696" s="308" t="s">
        <v>969</v>
      </c>
      <c r="E1696" s="309">
        <v>2152.8000000000002</v>
      </c>
      <c r="F1696" s="256">
        <v>41992</v>
      </c>
      <c r="G1696" s="229">
        <v>2152.8000000000002</v>
      </c>
      <c r="H1696" s="217">
        <f t="shared" si="27"/>
        <v>0</v>
      </c>
      <c r="I1696" s="108" t="s">
        <v>4997</v>
      </c>
    </row>
    <row r="1697" spans="1:11" x14ac:dyDescent="0.25">
      <c r="A1697" s="192">
        <v>41991</v>
      </c>
      <c r="B1697" s="254">
        <v>6565</v>
      </c>
      <c r="C1697" s="322" t="s">
        <v>6789</v>
      </c>
      <c r="D1697" s="308" t="s">
        <v>242</v>
      </c>
      <c r="E1697" s="309">
        <v>55084</v>
      </c>
      <c r="F1697" s="412" t="s">
        <v>7027</v>
      </c>
      <c r="G1697" s="219">
        <v>55084</v>
      </c>
      <c r="H1697" s="217">
        <f t="shared" si="27"/>
        <v>0</v>
      </c>
      <c r="I1697" s="108" t="s">
        <v>6049</v>
      </c>
    </row>
    <row r="1698" spans="1:11" x14ac:dyDescent="0.25">
      <c r="A1698" s="192">
        <v>41991</v>
      </c>
      <c r="B1698" s="254">
        <v>6566</v>
      </c>
      <c r="C1698" s="322" t="s">
        <v>6789</v>
      </c>
      <c r="D1698" s="308" t="s">
        <v>149</v>
      </c>
      <c r="E1698" s="309">
        <v>6352</v>
      </c>
      <c r="F1698" s="256">
        <v>41992</v>
      </c>
      <c r="G1698" s="34">
        <v>6352</v>
      </c>
      <c r="H1698" s="217">
        <f t="shared" si="27"/>
        <v>0</v>
      </c>
      <c r="I1698" s="108" t="s">
        <v>6049</v>
      </c>
    </row>
    <row r="1699" spans="1:11" x14ac:dyDescent="0.25">
      <c r="A1699" s="192">
        <v>41991</v>
      </c>
      <c r="B1699" s="254">
        <v>6567</v>
      </c>
      <c r="C1699" s="322" t="s">
        <v>6789</v>
      </c>
      <c r="D1699" s="308" t="s">
        <v>853</v>
      </c>
      <c r="E1699" s="309">
        <v>3845.6</v>
      </c>
      <c r="F1699" s="256">
        <v>41992</v>
      </c>
      <c r="G1699" s="34">
        <v>3845.6</v>
      </c>
      <c r="H1699" s="217">
        <f t="shared" si="27"/>
        <v>0</v>
      </c>
      <c r="I1699" s="108" t="s">
        <v>6049</v>
      </c>
    </row>
    <row r="1700" spans="1:11" x14ac:dyDescent="0.25">
      <c r="A1700" s="192">
        <v>41991</v>
      </c>
      <c r="B1700" s="254">
        <v>6568</v>
      </c>
      <c r="C1700" s="322" t="s">
        <v>6789</v>
      </c>
      <c r="D1700" s="308" t="s">
        <v>133</v>
      </c>
      <c r="E1700" s="309">
        <v>26023.599999999999</v>
      </c>
      <c r="F1700" s="256">
        <v>41991</v>
      </c>
      <c r="G1700" s="34">
        <v>26023.599999999999</v>
      </c>
      <c r="H1700" s="217">
        <f t="shared" si="27"/>
        <v>0</v>
      </c>
      <c r="I1700" s="108" t="s">
        <v>4992</v>
      </c>
    </row>
    <row r="1701" spans="1:11" x14ac:dyDescent="0.25">
      <c r="A1701" s="192">
        <v>41991</v>
      </c>
      <c r="B1701" s="254">
        <v>6569</v>
      </c>
      <c r="C1701" s="322" t="s">
        <v>6789</v>
      </c>
      <c r="D1701" s="308" t="s">
        <v>4740</v>
      </c>
      <c r="E1701" s="309">
        <v>1540</v>
      </c>
      <c r="F1701" s="256">
        <v>41991</v>
      </c>
      <c r="G1701" s="34">
        <v>1540</v>
      </c>
      <c r="H1701" s="217">
        <f t="shared" si="27"/>
        <v>0</v>
      </c>
      <c r="I1701" s="108" t="s">
        <v>4992</v>
      </c>
    </row>
    <row r="1702" spans="1:11" x14ac:dyDescent="0.25">
      <c r="A1702" s="192">
        <v>41991</v>
      </c>
      <c r="B1702" s="254">
        <v>6570</v>
      </c>
      <c r="C1702" s="322" t="s">
        <v>6789</v>
      </c>
      <c r="D1702" s="308" t="s">
        <v>367</v>
      </c>
      <c r="E1702" s="309">
        <v>7966.35</v>
      </c>
      <c r="F1702" s="256">
        <v>41991</v>
      </c>
      <c r="G1702" s="34">
        <v>7966.35</v>
      </c>
      <c r="H1702" s="217">
        <f t="shared" si="27"/>
        <v>0</v>
      </c>
      <c r="I1702" s="108" t="s">
        <v>4992</v>
      </c>
    </row>
    <row r="1703" spans="1:11" x14ac:dyDescent="0.25">
      <c r="A1703" s="192">
        <v>41991</v>
      </c>
      <c r="B1703" s="254">
        <v>6571</v>
      </c>
      <c r="C1703" s="322" t="s">
        <v>6789</v>
      </c>
      <c r="D1703" s="308" t="s">
        <v>6908</v>
      </c>
      <c r="E1703" s="309">
        <v>505.6</v>
      </c>
      <c r="F1703" s="256">
        <v>41991</v>
      </c>
      <c r="G1703" s="34">
        <v>505.6</v>
      </c>
      <c r="H1703" s="217">
        <f t="shared" si="27"/>
        <v>0</v>
      </c>
      <c r="I1703" s="108" t="s">
        <v>4992</v>
      </c>
    </row>
    <row r="1704" spans="1:11" x14ac:dyDescent="0.25">
      <c r="A1704" s="192">
        <v>41991</v>
      </c>
      <c r="B1704" s="254">
        <v>6572</v>
      </c>
      <c r="C1704" s="322" t="s">
        <v>6789</v>
      </c>
      <c r="D1704" s="308" t="s">
        <v>367</v>
      </c>
      <c r="E1704" s="309">
        <v>855.55</v>
      </c>
      <c r="F1704" s="256">
        <v>41991</v>
      </c>
      <c r="G1704" s="34">
        <v>855.55</v>
      </c>
      <c r="H1704" s="217">
        <f t="shared" si="27"/>
        <v>0</v>
      </c>
      <c r="I1704" s="108" t="s">
        <v>4992</v>
      </c>
      <c r="K1704" s="33"/>
    </row>
    <row r="1705" spans="1:11" x14ac:dyDescent="0.25">
      <c r="A1705" s="192">
        <v>41991</v>
      </c>
      <c r="B1705" s="254">
        <v>6573</v>
      </c>
      <c r="C1705" s="322" t="s">
        <v>6789</v>
      </c>
      <c r="D1705" s="308" t="s">
        <v>367</v>
      </c>
      <c r="E1705" s="309">
        <v>500.55</v>
      </c>
      <c r="F1705" s="256">
        <v>41991</v>
      </c>
      <c r="G1705" s="34">
        <v>500.55</v>
      </c>
      <c r="H1705" s="217">
        <f t="shared" si="27"/>
        <v>0</v>
      </c>
      <c r="I1705" s="108" t="s">
        <v>4992</v>
      </c>
    </row>
    <row r="1706" spans="1:11" x14ac:dyDescent="0.25">
      <c r="A1706" s="192">
        <v>41991</v>
      </c>
      <c r="B1706" s="254">
        <v>6574</v>
      </c>
      <c r="C1706" s="322" t="s">
        <v>6789</v>
      </c>
      <c r="D1706" s="308" t="s">
        <v>4918</v>
      </c>
      <c r="E1706" s="309">
        <v>3244.3</v>
      </c>
      <c r="F1706" s="256">
        <v>41997</v>
      </c>
      <c r="G1706" s="34">
        <v>3244.3</v>
      </c>
      <c r="H1706" s="217">
        <f t="shared" si="27"/>
        <v>0</v>
      </c>
      <c r="I1706" s="108" t="s">
        <v>5000</v>
      </c>
    </row>
    <row r="1707" spans="1:11" x14ac:dyDescent="0.25">
      <c r="A1707" s="192">
        <v>41991</v>
      </c>
      <c r="B1707" s="254">
        <v>6575</v>
      </c>
      <c r="C1707" s="322" t="s">
        <v>6789</v>
      </c>
      <c r="D1707" s="308" t="s">
        <v>4612</v>
      </c>
      <c r="E1707" s="309">
        <v>981.2</v>
      </c>
      <c r="F1707" s="256">
        <v>41991</v>
      </c>
      <c r="G1707" s="34">
        <v>981.2</v>
      </c>
      <c r="H1707" s="217">
        <f t="shared" si="27"/>
        <v>0</v>
      </c>
      <c r="I1707" s="108" t="s">
        <v>4992</v>
      </c>
    </row>
    <row r="1708" spans="1:11" x14ac:dyDescent="0.25">
      <c r="A1708" s="192">
        <v>41991</v>
      </c>
      <c r="B1708" s="254">
        <v>6576</v>
      </c>
      <c r="C1708" s="322" t="s">
        <v>6789</v>
      </c>
      <c r="D1708" s="308" t="s">
        <v>1464</v>
      </c>
      <c r="E1708" s="309">
        <v>19197.2</v>
      </c>
      <c r="F1708" s="256">
        <v>41991</v>
      </c>
      <c r="G1708" s="34">
        <v>19197.2</v>
      </c>
      <c r="H1708" s="217">
        <f t="shared" si="27"/>
        <v>0</v>
      </c>
      <c r="I1708" s="108" t="s">
        <v>5000</v>
      </c>
    </row>
    <row r="1709" spans="1:11" x14ac:dyDescent="0.25">
      <c r="A1709" s="192">
        <v>41991</v>
      </c>
      <c r="B1709" s="254">
        <v>6577</v>
      </c>
      <c r="C1709" s="322" t="s">
        <v>6789</v>
      </c>
      <c r="D1709" s="308" t="s">
        <v>4918</v>
      </c>
      <c r="E1709" s="309">
        <v>15144.96</v>
      </c>
      <c r="F1709" s="256">
        <v>41997</v>
      </c>
      <c r="G1709" s="34">
        <v>15144.96</v>
      </c>
      <c r="H1709" s="217">
        <f t="shared" si="27"/>
        <v>0</v>
      </c>
      <c r="I1709" s="108" t="s">
        <v>4992</v>
      </c>
    </row>
    <row r="1710" spans="1:11" x14ac:dyDescent="0.25">
      <c r="A1710" s="192">
        <v>41991</v>
      </c>
      <c r="B1710" s="254">
        <v>6578</v>
      </c>
      <c r="C1710" s="322" t="s">
        <v>6789</v>
      </c>
      <c r="D1710" s="308" t="s">
        <v>6878</v>
      </c>
      <c r="E1710" s="309">
        <v>30980.799999999999</v>
      </c>
      <c r="F1710" s="256">
        <v>41991</v>
      </c>
      <c r="G1710" s="34">
        <v>30980.799999999999</v>
      </c>
      <c r="H1710" s="217">
        <f t="shared" si="27"/>
        <v>0</v>
      </c>
      <c r="I1710" s="108" t="s">
        <v>4992</v>
      </c>
    </row>
    <row r="1711" spans="1:11" x14ac:dyDescent="0.25">
      <c r="A1711" s="192">
        <v>41991</v>
      </c>
      <c r="B1711" s="254">
        <v>6579</v>
      </c>
      <c r="C1711" s="322" t="s">
        <v>6789</v>
      </c>
      <c r="D1711" s="308" t="s">
        <v>83</v>
      </c>
      <c r="E1711" s="309">
        <v>30640.799999999999</v>
      </c>
      <c r="F1711" s="256">
        <v>41991</v>
      </c>
      <c r="G1711" s="34">
        <v>30640.799999999999</v>
      </c>
      <c r="H1711" s="217">
        <f t="shared" si="27"/>
        <v>0</v>
      </c>
      <c r="I1711" s="108" t="s">
        <v>6794</v>
      </c>
    </row>
    <row r="1712" spans="1:11" x14ac:dyDescent="0.25">
      <c r="A1712" s="192">
        <v>41991</v>
      </c>
      <c r="B1712" s="254">
        <v>6580</v>
      </c>
      <c r="C1712" s="322" t="s">
        <v>6789</v>
      </c>
      <c r="D1712" s="308" t="s">
        <v>83</v>
      </c>
      <c r="E1712" s="309">
        <v>3150.2</v>
      </c>
      <c r="F1712" s="256">
        <v>41991</v>
      </c>
      <c r="G1712" s="34">
        <v>3150.2</v>
      </c>
      <c r="H1712" s="217">
        <f t="shared" si="27"/>
        <v>0</v>
      </c>
      <c r="I1712" s="108" t="s">
        <v>6794</v>
      </c>
    </row>
    <row r="1713" spans="1:11" x14ac:dyDescent="0.25">
      <c r="A1713" s="192">
        <v>41991</v>
      </c>
      <c r="B1713" s="254">
        <v>6581</v>
      </c>
      <c r="C1713" s="322" t="s">
        <v>6789</v>
      </c>
      <c r="D1713" s="308" t="s">
        <v>6878</v>
      </c>
      <c r="E1713" s="309">
        <v>11726.9</v>
      </c>
      <c r="F1713" s="256">
        <v>41991</v>
      </c>
      <c r="G1713" s="34">
        <v>11726.9</v>
      </c>
      <c r="H1713" s="217">
        <f t="shared" si="27"/>
        <v>0</v>
      </c>
      <c r="I1713" s="108" t="s">
        <v>4992</v>
      </c>
    </row>
    <row r="1714" spans="1:11" x14ac:dyDescent="0.25">
      <c r="A1714" s="192">
        <v>41991</v>
      </c>
      <c r="B1714" s="254">
        <v>6582</v>
      </c>
      <c r="C1714" s="322" t="s">
        <v>6789</v>
      </c>
      <c r="D1714" s="308" t="s">
        <v>6878</v>
      </c>
      <c r="E1714" s="309">
        <v>320</v>
      </c>
      <c r="F1714" s="256">
        <v>41991</v>
      </c>
      <c r="G1714" s="34">
        <v>320</v>
      </c>
      <c r="H1714" s="217">
        <f t="shared" si="27"/>
        <v>0</v>
      </c>
      <c r="I1714" s="108" t="s">
        <v>4992</v>
      </c>
      <c r="J1714" s="21"/>
      <c r="K1714" s="21"/>
    </row>
    <row r="1715" spans="1:11" x14ac:dyDescent="0.25">
      <c r="A1715" s="192">
        <v>41991</v>
      </c>
      <c r="B1715" s="254">
        <v>6583</v>
      </c>
      <c r="C1715" s="322" t="s">
        <v>6789</v>
      </c>
      <c r="D1715" s="308" t="s">
        <v>4183</v>
      </c>
      <c r="E1715" s="309">
        <v>7275.6</v>
      </c>
      <c r="F1715" s="256">
        <v>41991</v>
      </c>
      <c r="G1715" s="34">
        <v>7275.6</v>
      </c>
      <c r="H1715" s="217">
        <f t="shared" si="27"/>
        <v>0</v>
      </c>
      <c r="I1715" s="108" t="s">
        <v>4992</v>
      </c>
      <c r="J1715" s="21"/>
      <c r="K1715" s="21"/>
    </row>
    <row r="1716" spans="1:11" x14ac:dyDescent="0.25">
      <c r="A1716" s="192">
        <v>41991</v>
      </c>
      <c r="B1716" s="254">
        <v>6584</v>
      </c>
      <c r="C1716" s="322" t="s">
        <v>6789</v>
      </c>
      <c r="D1716" s="308" t="s">
        <v>133</v>
      </c>
      <c r="E1716" s="309">
        <v>2115.6</v>
      </c>
      <c r="F1716" s="256">
        <v>41991</v>
      </c>
      <c r="G1716" s="34">
        <v>2115.6</v>
      </c>
      <c r="H1716" s="217">
        <f t="shared" si="27"/>
        <v>0</v>
      </c>
      <c r="I1716" s="108" t="s">
        <v>4992</v>
      </c>
      <c r="J1716" s="21"/>
      <c r="K1716" s="21"/>
    </row>
    <row r="1717" spans="1:11" x14ac:dyDescent="0.25">
      <c r="A1717" s="192">
        <v>41991</v>
      </c>
      <c r="B1717" s="254">
        <v>6585</v>
      </c>
      <c r="C1717" s="322" t="s">
        <v>6789</v>
      </c>
      <c r="D1717" s="308" t="s">
        <v>106</v>
      </c>
      <c r="E1717" s="309">
        <v>256036</v>
      </c>
      <c r="F1717" s="256">
        <v>41993</v>
      </c>
      <c r="G1717" s="34">
        <v>256036</v>
      </c>
      <c r="H1717" s="217">
        <f t="shared" si="27"/>
        <v>0</v>
      </c>
      <c r="I1717" s="108" t="s">
        <v>4992</v>
      </c>
      <c r="J1717" s="21"/>
      <c r="K1717" s="21"/>
    </row>
    <row r="1718" spans="1:11" x14ac:dyDescent="0.25">
      <c r="A1718" s="192">
        <v>41991</v>
      </c>
      <c r="B1718" s="254">
        <v>6586</v>
      </c>
      <c r="C1718" s="322" t="s">
        <v>6789</v>
      </c>
      <c r="D1718" s="308" t="s">
        <v>180</v>
      </c>
      <c r="E1718" s="309">
        <v>31892</v>
      </c>
      <c r="F1718" s="256">
        <v>41992</v>
      </c>
      <c r="G1718" s="34">
        <v>31892</v>
      </c>
      <c r="H1718" s="217">
        <f t="shared" si="27"/>
        <v>0</v>
      </c>
      <c r="I1718" s="108" t="s">
        <v>6814</v>
      </c>
      <c r="J1718" s="21"/>
      <c r="K1718" s="21"/>
    </row>
    <row r="1719" spans="1:11" x14ac:dyDescent="0.25">
      <c r="A1719" s="192">
        <v>41991</v>
      </c>
      <c r="B1719" s="254">
        <v>6587</v>
      </c>
      <c r="C1719" s="322" t="s">
        <v>6789</v>
      </c>
      <c r="D1719" s="308" t="s">
        <v>6893</v>
      </c>
      <c r="E1719" s="309">
        <v>65106.6</v>
      </c>
      <c r="F1719" s="256">
        <v>42003</v>
      </c>
      <c r="G1719" s="34">
        <v>65106.6</v>
      </c>
      <c r="H1719" s="217">
        <f t="shared" si="27"/>
        <v>0</v>
      </c>
      <c r="I1719" s="108" t="s">
        <v>4992</v>
      </c>
      <c r="J1719" s="21"/>
      <c r="K1719" s="21"/>
    </row>
    <row r="1720" spans="1:11" x14ac:dyDescent="0.25">
      <c r="A1720" s="192">
        <v>41991</v>
      </c>
      <c r="B1720" s="254">
        <v>6588</v>
      </c>
      <c r="C1720" s="322" t="s">
        <v>6789</v>
      </c>
      <c r="D1720" s="308" t="s">
        <v>4257</v>
      </c>
      <c r="E1720" s="309">
        <v>12740</v>
      </c>
      <c r="F1720" s="256">
        <v>41992</v>
      </c>
      <c r="G1720" s="34">
        <v>12740</v>
      </c>
      <c r="H1720" s="217">
        <f t="shared" si="27"/>
        <v>0</v>
      </c>
      <c r="I1720" s="108" t="s">
        <v>6794</v>
      </c>
      <c r="J1720" s="21"/>
      <c r="K1720" s="21"/>
    </row>
    <row r="1721" spans="1:11" x14ac:dyDescent="0.25">
      <c r="A1721" s="192">
        <v>41992</v>
      </c>
      <c r="B1721" s="254">
        <v>6589</v>
      </c>
      <c r="C1721" s="322" t="s">
        <v>6789</v>
      </c>
      <c r="D1721" s="308" t="s">
        <v>4918</v>
      </c>
      <c r="E1721" s="309">
        <v>104876.5</v>
      </c>
      <c r="F1721" s="256">
        <v>41997</v>
      </c>
      <c r="G1721" s="34">
        <v>104876.5</v>
      </c>
      <c r="H1721" s="217">
        <f t="shared" si="27"/>
        <v>0</v>
      </c>
      <c r="I1721" s="108" t="s">
        <v>5000</v>
      </c>
      <c r="J1721" s="21"/>
      <c r="K1721" s="21"/>
    </row>
    <row r="1722" spans="1:11" x14ac:dyDescent="0.25">
      <c r="A1722" s="192">
        <v>41992</v>
      </c>
      <c r="B1722" s="254">
        <v>6590</v>
      </c>
      <c r="C1722" s="322" t="s">
        <v>6789</v>
      </c>
      <c r="D1722" s="308" t="s">
        <v>28</v>
      </c>
      <c r="E1722" s="309">
        <v>13908.8</v>
      </c>
      <c r="F1722" s="256">
        <v>41992</v>
      </c>
      <c r="G1722" s="34">
        <v>13908.8</v>
      </c>
      <c r="H1722" s="217">
        <f t="shared" si="27"/>
        <v>0</v>
      </c>
      <c r="I1722" s="108" t="s">
        <v>4992</v>
      </c>
      <c r="J1722" s="21"/>
      <c r="K1722" s="21"/>
    </row>
    <row r="1723" spans="1:11" x14ac:dyDescent="0.25">
      <c r="A1723" s="192">
        <v>41992</v>
      </c>
      <c r="B1723" s="254">
        <v>6591</v>
      </c>
      <c r="C1723" s="322" t="s">
        <v>6789</v>
      </c>
      <c r="D1723" s="308" t="s">
        <v>4918</v>
      </c>
      <c r="E1723" s="309">
        <v>5260.5</v>
      </c>
      <c r="F1723" s="256">
        <v>41997</v>
      </c>
      <c r="G1723" s="34">
        <v>5260.5</v>
      </c>
      <c r="H1723" s="217">
        <f t="shared" si="27"/>
        <v>0</v>
      </c>
      <c r="I1723" s="108" t="s">
        <v>4992</v>
      </c>
      <c r="J1723" s="21"/>
      <c r="K1723" s="21"/>
    </row>
    <row r="1724" spans="1:11" x14ac:dyDescent="0.25">
      <c r="A1724" s="192">
        <v>41992</v>
      </c>
      <c r="B1724" s="254">
        <v>6592</v>
      </c>
      <c r="C1724" s="322" t="s">
        <v>6789</v>
      </c>
      <c r="D1724" s="308" t="s">
        <v>4319</v>
      </c>
      <c r="E1724" s="309">
        <v>3797.2</v>
      </c>
      <c r="F1724" s="256">
        <v>41992</v>
      </c>
      <c r="G1724" s="34">
        <v>3797.2</v>
      </c>
      <c r="H1724" s="217">
        <f t="shared" si="27"/>
        <v>0</v>
      </c>
      <c r="I1724" s="108" t="s">
        <v>4992</v>
      </c>
      <c r="J1724" s="21"/>
      <c r="K1724" s="21"/>
    </row>
    <row r="1725" spans="1:11" x14ac:dyDescent="0.25">
      <c r="A1725" s="192">
        <v>41992</v>
      </c>
      <c r="B1725" s="254">
        <v>6593</v>
      </c>
      <c r="C1725" s="322" t="s">
        <v>6789</v>
      </c>
      <c r="D1725" s="308" t="s">
        <v>4274</v>
      </c>
      <c r="E1725" s="309">
        <v>4435.2</v>
      </c>
      <c r="F1725" s="256">
        <v>41992</v>
      </c>
      <c r="G1725" s="34">
        <v>4435.2</v>
      </c>
      <c r="H1725" s="217">
        <f t="shared" si="27"/>
        <v>0</v>
      </c>
      <c r="I1725" s="108" t="s">
        <v>4992</v>
      </c>
      <c r="J1725" s="21"/>
      <c r="K1725" s="21"/>
    </row>
    <row r="1726" spans="1:11" x14ac:dyDescent="0.25">
      <c r="A1726" s="192">
        <v>41992</v>
      </c>
      <c r="B1726" s="254">
        <v>6594</v>
      </c>
      <c r="C1726" s="322" t="s">
        <v>6789</v>
      </c>
      <c r="D1726" s="308" t="s">
        <v>4915</v>
      </c>
      <c r="E1726" s="309">
        <v>19628.5</v>
      </c>
      <c r="F1726" s="256">
        <v>41993</v>
      </c>
      <c r="G1726" s="34">
        <v>19628.5</v>
      </c>
      <c r="H1726" s="217">
        <f t="shared" si="27"/>
        <v>0</v>
      </c>
      <c r="I1726" s="108" t="s">
        <v>4992</v>
      </c>
      <c r="J1726" s="21"/>
      <c r="K1726" s="21"/>
    </row>
    <row r="1727" spans="1:11" x14ac:dyDescent="0.25">
      <c r="A1727" s="192">
        <v>41992</v>
      </c>
      <c r="B1727" s="254">
        <v>6595</v>
      </c>
      <c r="C1727" s="322" t="s">
        <v>6789</v>
      </c>
      <c r="D1727" s="308" t="s">
        <v>4234</v>
      </c>
      <c r="E1727" s="309">
        <v>1967</v>
      </c>
      <c r="F1727" s="256">
        <v>41992</v>
      </c>
      <c r="G1727" s="34">
        <v>1967</v>
      </c>
      <c r="H1727" s="217">
        <f t="shared" si="27"/>
        <v>0</v>
      </c>
      <c r="I1727" s="108" t="s">
        <v>4992</v>
      </c>
      <c r="J1727" s="21"/>
      <c r="K1727" s="21"/>
    </row>
    <row r="1728" spans="1:11" x14ac:dyDescent="0.25">
      <c r="A1728" s="192">
        <v>41992</v>
      </c>
      <c r="B1728" s="254">
        <v>6596</v>
      </c>
      <c r="C1728" s="322" t="s">
        <v>6789</v>
      </c>
      <c r="D1728" s="308" t="s">
        <v>62</v>
      </c>
      <c r="E1728" s="309">
        <v>22416.799999999999</v>
      </c>
      <c r="F1728" s="256">
        <v>41992</v>
      </c>
      <c r="G1728" s="34">
        <v>22416.799999999999</v>
      </c>
      <c r="H1728" s="217">
        <f t="shared" si="27"/>
        <v>0</v>
      </c>
      <c r="I1728" s="108" t="s">
        <v>6814</v>
      </c>
      <c r="J1728" s="21"/>
      <c r="K1728" s="21"/>
    </row>
    <row r="1729" spans="1:11" x14ac:dyDescent="0.25">
      <c r="A1729" s="192">
        <v>41992</v>
      </c>
      <c r="B1729" s="254">
        <v>6597</v>
      </c>
      <c r="C1729" s="322" t="s">
        <v>6789</v>
      </c>
      <c r="D1729" s="308" t="s">
        <v>3366</v>
      </c>
      <c r="E1729" s="309">
        <v>3020</v>
      </c>
      <c r="F1729" s="256">
        <v>41992</v>
      </c>
      <c r="G1729" s="34">
        <v>3020</v>
      </c>
      <c r="H1729" s="217">
        <f t="shared" si="27"/>
        <v>0</v>
      </c>
      <c r="I1729" s="108" t="s">
        <v>5010</v>
      </c>
      <c r="J1729" s="21"/>
      <c r="K1729" s="21"/>
    </row>
    <row r="1730" spans="1:11" x14ac:dyDescent="0.25">
      <c r="A1730" s="192">
        <v>41992</v>
      </c>
      <c r="B1730" s="254">
        <v>6598</v>
      </c>
      <c r="C1730" s="322" t="s">
        <v>6789</v>
      </c>
      <c r="D1730" s="308" t="s">
        <v>5004</v>
      </c>
      <c r="E1730" s="309">
        <v>12747.6</v>
      </c>
      <c r="F1730" s="256">
        <v>41992</v>
      </c>
      <c r="G1730" s="34">
        <v>12747.6</v>
      </c>
      <c r="H1730" s="217">
        <f t="shared" si="27"/>
        <v>0</v>
      </c>
      <c r="I1730" s="108" t="s">
        <v>6814</v>
      </c>
    </row>
    <row r="1731" spans="1:11" x14ac:dyDescent="0.25">
      <c r="A1731" s="192">
        <v>41992</v>
      </c>
      <c r="B1731" s="254">
        <v>6599</v>
      </c>
      <c r="C1731" s="322" t="s">
        <v>6789</v>
      </c>
      <c r="D1731" s="308" t="s">
        <v>23</v>
      </c>
      <c r="E1731" s="309">
        <v>7229.3</v>
      </c>
      <c r="F1731" s="256">
        <v>41992</v>
      </c>
      <c r="G1731" s="34">
        <v>7229.3</v>
      </c>
      <c r="H1731" s="217">
        <f t="shared" si="27"/>
        <v>0</v>
      </c>
      <c r="I1731" s="108" t="s">
        <v>4992</v>
      </c>
    </row>
    <row r="1732" spans="1:11" x14ac:dyDescent="0.25">
      <c r="A1732" s="192">
        <v>41992</v>
      </c>
      <c r="B1732" s="254">
        <v>6600</v>
      </c>
      <c r="C1732" s="322" t="s">
        <v>6789</v>
      </c>
      <c r="D1732" s="308" t="s">
        <v>180</v>
      </c>
      <c r="E1732" s="309">
        <v>32031.4</v>
      </c>
      <c r="F1732" s="256">
        <v>41992</v>
      </c>
      <c r="G1732" s="34">
        <v>32031.4</v>
      </c>
      <c r="H1732" s="217">
        <f t="shared" si="27"/>
        <v>0</v>
      </c>
      <c r="I1732" s="108" t="s">
        <v>6814</v>
      </c>
    </row>
    <row r="1733" spans="1:11" x14ac:dyDescent="0.25">
      <c r="A1733" s="192">
        <v>41992</v>
      </c>
      <c r="B1733" s="254">
        <v>6601</v>
      </c>
      <c r="C1733" s="322" t="s">
        <v>6789</v>
      </c>
      <c r="D1733" s="308" t="s">
        <v>4928</v>
      </c>
      <c r="E1733" s="309">
        <v>10184</v>
      </c>
      <c r="F1733" s="256">
        <v>41992</v>
      </c>
      <c r="G1733" s="34">
        <v>10184</v>
      </c>
      <c r="H1733" s="217">
        <f t="shared" si="27"/>
        <v>0</v>
      </c>
      <c r="I1733" s="108" t="s">
        <v>4997</v>
      </c>
    </row>
    <row r="1734" spans="1:11" x14ac:dyDescent="0.25">
      <c r="A1734" s="192">
        <v>41992</v>
      </c>
      <c r="B1734" s="254">
        <v>6602</v>
      </c>
      <c r="C1734" s="322" t="s">
        <v>6789</v>
      </c>
      <c r="D1734" s="308" t="s">
        <v>62</v>
      </c>
      <c r="E1734" s="309">
        <v>4600</v>
      </c>
      <c r="F1734" s="256">
        <v>41992</v>
      </c>
      <c r="G1734" s="34">
        <v>4600</v>
      </c>
      <c r="H1734" s="217">
        <f t="shared" si="27"/>
        <v>0</v>
      </c>
      <c r="I1734" s="108" t="s">
        <v>4742</v>
      </c>
    </row>
    <row r="1735" spans="1:11" x14ac:dyDescent="0.25">
      <c r="A1735" s="192">
        <v>41992</v>
      </c>
      <c r="B1735" s="254">
        <v>6603</v>
      </c>
      <c r="C1735" s="322" t="s">
        <v>6789</v>
      </c>
      <c r="D1735" s="308" t="s">
        <v>6641</v>
      </c>
      <c r="E1735" s="309">
        <v>2568.8000000000002</v>
      </c>
      <c r="F1735" s="256">
        <v>41992</v>
      </c>
      <c r="G1735" s="34">
        <v>2568.8000000000002</v>
      </c>
      <c r="H1735" s="217">
        <f t="shared" si="27"/>
        <v>0</v>
      </c>
      <c r="I1735" s="108" t="s">
        <v>4992</v>
      </c>
    </row>
    <row r="1736" spans="1:11" x14ac:dyDescent="0.25">
      <c r="A1736" s="192">
        <v>41992</v>
      </c>
      <c r="B1736" s="254">
        <v>6604</v>
      </c>
      <c r="C1736" s="322" t="s">
        <v>6789</v>
      </c>
      <c r="D1736" s="308" t="s">
        <v>2944</v>
      </c>
      <c r="E1736" s="309">
        <v>3838.7</v>
      </c>
      <c r="F1736" s="256">
        <v>41992</v>
      </c>
      <c r="G1736" s="34">
        <v>3838.7</v>
      </c>
      <c r="H1736" s="217">
        <f t="shared" ref="H1736:H1799" si="28">E1736-G1736</f>
        <v>0</v>
      </c>
      <c r="I1736" s="108" t="s">
        <v>6814</v>
      </c>
    </row>
    <row r="1737" spans="1:11" x14ac:dyDescent="0.25">
      <c r="A1737" s="192">
        <v>41992</v>
      </c>
      <c r="B1737" s="254">
        <v>6605</v>
      </c>
      <c r="C1737" s="322" t="s">
        <v>6789</v>
      </c>
      <c r="D1737" s="308" t="s">
        <v>25</v>
      </c>
      <c r="E1737" s="309">
        <v>14505.6</v>
      </c>
      <c r="F1737" s="256">
        <v>41992</v>
      </c>
      <c r="G1737" s="34">
        <v>14505.6</v>
      </c>
      <c r="H1737" s="217">
        <f t="shared" si="28"/>
        <v>0</v>
      </c>
      <c r="I1737" s="108" t="s">
        <v>6814</v>
      </c>
    </row>
    <row r="1738" spans="1:11" x14ac:dyDescent="0.25">
      <c r="A1738" s="192">
        <v>41992</v>
      </c>
      <c r="B1738" s="254">
        <v>6606</v>
      </c>
      <c r="C1738" s="322" t="s">
        <v>6789</v>
      </c>
      <c r="D1738" s="308" t="s">
        <v>4921</v>
      </c>
      <c r="E1738" s="309">
        <v>12655</v>
      </c>
      <c r="F1738" s="256">
        <v>41993</v>
      </c>
      <c r="G1738" s="34">
        <v>12655</v>
      </c>
      <c r="H1738" s="217">
        <f t="shared" si="28"/>
        <v>0</v>
      </c>
      <c r="I1738" s="108" t="s">
        <v>4992</v>
      </c>
    </row>
    <row r="1739" spans="1:11" x14ac:dyDescent="0.25">
      <c r="A1739" s="192">
        <v>41992</v>
      </c>
      <c r="B1739" s="254">
        <v>6607</v>
      </c>
      <c r="C1739" s="322" t="s">
        <v>6789</v>
      </c>
      <c r="D1739" s="308" t="s">
        <v>47</v>
      </c>
      <c r="E1739" s="309">
        <v>3234.4</v>
      </c>
      <c r="F1739" s="256">
        <v>41992</v>
      </c>
      <c r="G1739" s="34">
        <v>3234.4</v>
      </c>
      <c r="H1739" s="217">
        <f t="shared" si="28"/>
        <v>0</v>
      </c>
      <c r="I1739" s="108" t="s">
        <v>4997</v>
      </c>
    </row>
    <row r="1740" spans="1:11" x14ac:dyDescent="0.25">
      <c r="A1740" s="192">
        <v>41992</v>
      </c>
      <c r="B1740" s="254">
        <v>6608</v>
      </c>
      <c r="C1740" s="322" t="s">
        <v>6789</v>
      </c>
      <c r="D1740" s="308" t="s">
        <v>35</v>
      </c>
      <c r="E1740" s="309">
        <v>5643.9</v>
      </c>
      <c r="F1740" s="256">
        <v>41993</v>
      </c>
      <c r="G1740" s="34">
        <v>5643.9</v>
      </c>
      <c r="H1740" s="217">
        <f t="shared" si="28"/>
        <v>0</v>
      </c>
      <c r="I1740" s="108" t="s">
        <v>5251</v>
      </c>
    </row>
    <row r="1741" spans="1:11" x14ac:dyDescent="0.25">
      <c r="A1741" s="192">
        <v>41992</v>
      </c>
      <c r="B1741" s="254">
        <v>6609</v>
      </c>
      <c r="C1741" s="322" t="s">
        <v>6789</v>
      </c>
      <c r="D1741" s="308" t="s">
        <v>4694</v>
      </c>
      <c r="E1741" s="309">
        <v>2293.3000000000002</v>
      </c>
      <c r="F1741" s="256">
        <v>41992</v>
      </c>
      <c r="G1741" s="34">
        <v>2293.3000000000002</v>
      </c>
      <c r="H1741" s="217">
        <f t="shared" si="28"/>
        <v>0</v>
      </c>
      <c r="I1741" s="108" t="s">
        <v>6814</v>
      </c>
    </row>
    <row r="1742" spans="1:11" x14ac:dyDescent="0.25">
      <c r="A1742" s="192">
        <v>41992</v>
      </c>
      <c r="B1742" s="254">
        <v>6610</v>
      </c>
      <c r="C1742" s="322" t="s">
        <v>6789</v>
      </c>
      <c r="D1742" s="308" t="s">
        <v>781</v>
      </c>
      <c r="E1742" s="309">
        <v>31477.200000000001</v>
      </c>
      <c r="F1742" s="256">
        <v>41995</v>
      </c>
      <c r="G1742" s="34">
        <v>31477.200000000001</v>
      </c>
      <c r="H1742" s="217">
        <f t="shared" si="28"/>
        <v>0</v>
      </c>
      <c r="I1742" s="108" t="s">
        <v>4992</v>
      </c>
    </row>
    <row r="1743" spans="1:11" x14ac:dyDescent="0.25">
      <c r="A1743" s="192">
        <v>41992</v>
      </c>
      <c r="B1743" s="254">
        <v>6611</v>
      </c>
      <c r="C1743" s="322" t="s">
        <v>6789</v>
      </c>
      <c r="D1743" s="308" t="s">
        <v>11</v>
      </c>
      <c r="E1743" s="309">
        <v>66875.600000000006</v>
      </c>
      <c r="F1743" s="256">
        <v>41997</v>
      </c>
      <c r="G1743" s="34">
        <v>66875.600000000006</v>
      </c>
      <c r="H1743" s="217">
        <f t="shared" si="28"/>
        <v>0</v>
      </c>
      <c r="I1743" s="108" t="s">
        <v>6814</v>
      </c>
    </row>
    <row r="1744" spans="1:11" x14ac:dyDescent="0.25">
      <c r="A1744" s="192">
        <v>41992</v>
      </c>
      <c r="B1744" s="254">
        <v>6612</v>
      </c>
      <c r="C1744" s="322" t="s">
        <v>6789</v>
      </c>
      <c r="D1744" s="308" t="s">
        <v>6906</v>
      </c>
      <c r="E1744" s="309">
        <v>1345.5</v>
      </c>
      <c r="F1744" s="256">
        <v>41992</v>
      </c>
      <c r="G1744" s="34">
        <v>1345.5</v>
      </c>
      <c r="H1744" s="217">
        <f t="shared" si="28"/>
        <v>0</v>
      </c>
      <c r="I1744" s="108" t="s">
        <v>4992</v>
      </c>
    </row>
    <row r="1745" spans="1:11" x14ac:dyDescent="0.25">
      <c r="A1745" s="192">
        <v>41992</v>
      </c>
      <c r="B1745" s="254">
        <v>6613</v>
      </c>
      <c r="C1745" s="322" t="s">
        <v>6789</v>
      </c>
      <c r="D1745" s="308" t="s">
        <v>4826</v>
      </c>
      <c r="E1745" s="309">
        <v>1872.8</v>
      </c>
      <c r="F1745" s="256">
        <v>41992</v>
      </c>
      <c r="G1745" s="34">
        <v>1872.8</v>
      </c>
      <c r="H1745" s="217">
        <f t="shared" si="28"/>
        <v>0</v>
      </c>
      <c r="I1745" s="108" t="s">
        <v>4992</v>
      </c>
      <c r="K1745" s="33"/>
    </row>
    <row r="1746" spans="1:11" x14ac:dyDescent="0.25">
      <c r="A1746" s="192">
        <v>41992</v>
      </c>
      <c r="B1746" s="254">
        <v>6614</v>
      </c>
      <c r="C1746" s="322" t="s">
        <v>6789</v>
      </c>
      <c r="D1746" s="308" t="s">
        <v>4646</v>
      </c>
      <c r="E1746" s="309">
        <v>20548.099999999999</v>
      </c>
      <c r="F1746" s="256">
        <v>41992</v>
      </c>
      <c r="G1746" s="34">
        <v>20548.099999999999</v>
      </c>
      <c r="H1746" s="217">
        <f t="shared" si="28"/>
        <v>0</v>
      </c>
      <c r="I1746" s="108" t="s">
        <v>4992</v>
      </c>
      <c r="K1746" s="33"/>
    </row>
    <row r="1747" spans="1:11" x14ac:dyDescent="0.25">
      <c r="A1747" s="192">
        <v>41992</v>
      </c>
      <c r="B1747" s="254">
        <v>6615</v>
      </c>
      <c r="C1747" s="322" t="s">
        <v>6789</v>
      </c>
      <c r="D1747" s="308" t="s">
        <v>6120</v>
      </c>
      <c r="E1747" s="309">
        <v>8600</v>
      </c>
      <c r="F1747" s="256">
        <v>41996</v>
      </c>
      <c r="G1747" s="34">
        <v>8600</v>
      </c>
      <c r="H1747" s="217">
        <f t="shared" si="28"/>
        <v>0</v>
      </c>
      <c r="I1747" s="108" t="s">
        <v>4992</v>
      </c>
    </row>
    <row r="1748" spans="1:11" x14ac:dyDescent="0.25">
      <c r="A1748" s="192">
        <v>41992</v>
      </c>
      <c r="B1748" s="254">
        <v>6616</v>
      </c>
      <c r="C1748" s="322" t="s">
        <v>6789</v>
      </c>
      <c r="D1748" s="308" t="s">
        <v>6196</v>
      </c>
      <c r="E1748" s="309">
        <v>3440</v>
      </c>
      <c r="F1748" s="256">
        <v>42003</v>
      </c>
      <c r="G1748" s="34">
        <v>3440</v>
      </c>
      <c r="H1748" s="217">
        <f t="shared" si="28"/>
        <v>0</v>
      </c>
      <c r="I1748" s="108" t="s">
        <v>5251</v>
      </c>
    </row>
    <row r="1749" spans="1:11" x14ac:dyDescent="0.25">
      <c r="A1749" s="192">
        <v>41992</v>
      </c>
      <c r="B1749" s="254">
        <v>6617</v>
      </c>
      <c r="C1749" s="322" t="s">
        <v>6789</v>
      </c>
      <c r="D1749" s="308" t="s">
        <v>6839</v>
      </c>
      <c r="E1749" s="309">
        <v>525</v>
      </c>
      <c r="F1749" s="256">
        <v>41992</v>
      </c>
      <c r="G1749" s="34">
        <v>525</v>
      </c>
      <c r="H1749" s="217">
        <f t="shared" si="28"/>
        <v>0</v>
      </c>
      <c r="I1749" s="108" t="s">
        <v>4992</v>
      </c>
    </row>
    <row r="1750" spans="1:11" x14ac:dyDescent="0.25">
      <c r="A1750" s="192">
        <v>41992</v>
      </c>
      <c r="B1750" s="254">
        <v>6618</v>
      </c>
      <c r="C1750" s="322" t="s">
        <v>6789</v>
      </c>
      <c r="D1750" s="308" t="s">
        <v>29</v>
      </c>
      <c r="E1750" s="309">
        <v>15269</v>
      </c>
      <c r="F1750" s="256">
        <v>41992</v>
      </c>
      <c r="G1750" s="34">
        <v>15269</v>
      </c>
      <c r="H1750" s="217">
        <f t="shared" si="28"/>
        <v>0</v>
      </c>
      <c r="I1750" s="108" t="s">
        <v>5251</v>
      </c>
    </row>
    <row r="1751" spans="1:11" x14ac:dyDescent="0.25">
      <c r="A1751" s="192">
        <v>41992</v>
      </c>
      <c r="B1751" s="254">
        <v>6619</v>
      </c>
      <c r="C1751" s="322" t="s">
        <v>6789</v>
      </c>
      <c r="D1751" s="308" t="s">
        <v>758</v>
      </c>
      <c r="E1751" s="309">
        <v>1738.8</v>
      </c>
      <c r="F1751" s="256">
        <v>41992</v>
      </c>
      <c r="G1751" s="34">
        <v>1738.8</v>
      </c>
      <c r="H1751" s="217">
        <f t="shared" si="28"/>
        <v>0</v>
      </c>
      <c r="I1751" s="108" t="s">
        <v>5251</v>
      </c>
    </row>
    <row r="1752" spans="1:11" x14ac:dyDescent="0.25">
      <c r="A1752" s="192">
        <v>41992</v>
      </c>
      <c r="B1752" s="254">
        <v>6620</v>
      </c>
      <c r="C1752" s="322" t="s">
        <v>6789</v>
      </c>
      <c r="D1752" s="308" t="s">
        <v>4586</v>
      </c>
      <c r="E1752" s="309">
        <v>1623.8</v>
      </c>
      <c r="F1752" s="579">
        <v>41992</v>
      </c>
      <c r="G1752" s="34">
        <v>1623.8</v>
      </c>
      <c r="H1752" s="217">
        <f t="shared" si="28"/>
        <v>0</v>
      </c>
      <c r="I1752" s="108" t="s">
        <v>4992</v>
      </c>
    </row>
    <row r="1753" spans="1:11" x14ac:dyDescent="0.25">
      <c r="A1753" s="192">
        <v>41992</v>
      </c>
      <c r="B1753" s="254">
        <v>6621</v>
      </c>
      <c r="C1753" s="322" t="s">
        <v>6789</v>
      </c>
      <c r="D1753" s="308" t="s">
        <v>1693</v>
      </c>
      <c r="E1753" s="309">
        <v>7628.2</v>
      </c>
      <c r="F1753" s="256">
        <v>41992</v>
      </c>
      <c r="G1753" s="34">
        <v>7628.2</v>
      </c>
      <c r="H1753" s="217">
        <f t="shared" si="28"/>
        <v>0</v>
      </c>
      <c r="I1753" s="108" t="s">
        <v>4992</v>
      </c>
    </row>
    <row r="1754" spans="1:11" x14ac:dyDescent="0.25">
      <c r="A1754" s="192">
        <v>41992</v>
      </c>
      <c r="B1754" s="254">
        <v>6622</v>
      </c>
      <c r="C1754" s="322" t="s">
        <v>6789</v>
      </c>
      <c r="D1754" s="308" t="s">
        <v>6616</v>
      </c>
      <c r="E1754" s="309">
        <v>3010</v>
      </c>
      <c r="F1754" s="256">
        <v>42003</v>
      </c>
      <c r="G1754" s="34">
        <v>3010</v>
      </c>
      <c r="H1754" s="217">
        <f t="shared" si="28"/>
        <v>0</v>
      </c>
      <c r="I1754" s="108" t="s">
        <v>5251</v>
      </c>
    </row>
    <row r="1755" spans="1:11" x14ac:dyDescent="0.25">
      <c r="A1755" s="192">
        <v>41992</v>
      </c>
      <c r="B1755" s="254">
        <v>6623</v>
      </c>
      <c r="C1755" s="322" t="s">
        <v>6789</v>
      </c>
      <c r="D1755" s="308" t="s">
        <v>4652</v>
      </c>
      <c r="E1755" s="309">
        <v>2807.2</v>
      </c>
      <c r="F1755" s="256">
        <v>41992</v>
      </c>
      <c r="G1755" s="34">
        <v>2807.2</v>
      </c>
      <c r="H1755" s="217">
        <f t="shared" si="28"/>
        <v>0</v>
      </c>
      <c r="I1755" s="108" t="s">
        <v>5251</v>
      </c>
    </row>
    <row r="1756" spans="1:11" x14ac:dyDescent="0.25">
      <c r="A1756" s="192">
        <v>41992</v>
      </c>
      <c r="B1756" s="254">
        <v>6624</v>
      </c>
      <c r="C1756" s="322" t="s">
        <v>6789</v>
      </c>
      <c r="D1756" s="308" t="s">
        <v>4322</v>
      </c>
      <c r="E1756" s="309">
        <v>7562.4</v>
      </c>
      <c r="F1756" s="256">
        <v>41992</v>
      </c>
      <c r="G1756" s="34">
        <v>7562.4</v>
      </c>
      <c r="H1756" s="217">
        <f t="shared" si="28"/>
        <v>0</v>
      </c>
      <c r="I1756" s="108" t="s">
        <v>5251</v>
      </c>
    </row>
    <row r="1757" spans="1:11" x14ac:dyDescent="0.25">
      <c r="A1757" s="192">
        <v>41992</v>
      </c>
      <c r="B1757" s="254">
        <v>6625</v>
      </c>
      <c r="C1757" s="322" t="s">
        <v>6789</v>
      </c>
      <c r="D1757" s="308" t="s">
        <v>57</v>
      </c>
      <c r="E1757" s="309">
        <v>2200</v>
      </c>
      <c r="F1757" s="579">
        <v>41992</v>
      </c>
      <c r="G1757" s="34">
        <v>2200</v>
      </c>
      <c r="H1757" s="217">
        <f t="shared" si="28"/>
        <v>0</v>
      </c>
      <c r="I1757" s="108" t="s">
        <v>5251</v>
      </c>
    </row>
    <row r="1758" spans="1:11" x14ac:dyDescent="0.25">
      <c r="A1758" s="192">
        <v>41992</v>
      </c>
      <c r="B1758" s="254">
        <v>6626</v>
      </c>
      <c r="C1758" s="322" t="s">
        <v>6789</v>
      </c>
      <c r="D1758" s="308" t="s">
        <v>4257</v>
      </c>
      <c r="E1758" s="309">
        <v>22814.2</v>
      </c>
      <c r="F1758" s="256">
        <v>41993</v>
      </c>
      <c r="G1758" s="34">
        <v>22814.2</v>
      </c>
      <c r="H1758" s="217">
        <f t="shared" si="28"/>
        <v>0</v>
      </c>
      <c r="I1758" s="108" t="s">
        <v>5251</v>
      </c>
    </row>
    <row r="1759" spans="1:11" x14ac:dyDescent="0.25">
      <c r="A1759" s="192">
        <v>41992</v>
      </c>
      <c r="B1759" s="254">
        <v>6627</v>
      </c>
      <c r="C1759" s="322" t="s">
        <v>6789</v>
      </c>
      <c r="D1759" s="308" t="s">
        <v>2183</v>
      </c>
      <c r="E1759" s="309">
        <v>2250</v>
      </c>
      <c r="F1759" s="256">
        <v>41992</v>
      </c>
      <c r="G1759" s="34">
        <v>2250</v>
      </c>
      <c r="H1759" s="217">
        <f t="shared" si="28"/>
        <v>0</v>
      </c>
      <c r="I1759" s="108" t="s">
        <v>5251</v>
      </c>
    </row>
    <row r="1760" spans="1:11" x14ac:dyDescent="0.25">
      <c r="A1760" s="192">
        <v>41992</v>
      </c>
      <c r="B1760" s="254">
        <v>6628</v>
      </c>
      <c r="C1760" s="322" t="s">
        <v>6789</v>
      </c>
      <c r="D1760" s="308" t="s">
        <v>4663</v>
      </c>
      <c r="E1760" s="309">
        <v>35703.4</v>
      </c>
      <c r="F1760" s="256">
        <v>41992</v>
      </c>
      <c r="G1760" s="34">
        <v>35703.4</v>
      </c>
      <c r="H1760" s="217">
        <f t="shared" si="28"/>
        <v>0</v>
      </c>
      <c r="I1760" s="108" t="s">
        <v>4992</v>
      </c>
    </row>
    <row r="1761" spans="1:11" x14ac:dyDescent="0.25">
      <c r="A1761" s="192">
        <v>41992</v>
      </c>
      <c r="B1761" s="254">
        <v>6629</v>
      </c>
      <c r="C1761" s="322" t="s">
        <v>6789</v>
      </c>
      <c r="D1761" s="308" t="s">
        <v>4663</v>
      </c>
      <c r="E1761" s="309">
        <v>575.24</v>
      </c>
      <c r="F1761" s="256">
        <v>41992</v>
      </c>
      <c r="G1761" s="34">
        <v>575.24</v>
      </c>
      <c r="H1761" s="217">
        <f t="shared" si="28"/>
        <v>0</v>
      </c>
      <c r="I1761" s="108" t="s">
        <v>4992</v>
      </c>
    </row>
    <row r="1762" spans="1:11" x14ac:dyDescent="0.25">
      <c r="A1762" s="192">
        <v>41992</v>
      </c>
      <c r="B1762" s="254">
        <v>6630</v>
      </c>
      <c r="C1762" s="322" t="s">
        <v>6789</v>
      </c>
      <c r="D1762" s="308" t="s">
        <v>701</v>
      </c>
      <c r="E1762" s="309">
        <v>1939.6</v>
      </c>
      <c r="F1762" s="256">
        <v>41992</v>
      </c>
      <c r="G1762" s="34">
        <v>1939.6</v>
      </c>
      <c r="H1762" s="217">
        <f t="shared" si="28"/>
        <v>0</v>
      </c>
      <c r="I1762" s="108" t="s">
        <v>5000</v>
      </c>
      <c r="J1762" s="21"/>
      <c r="K1762" s="21"/>
    </row>
    <row r="1763" spans="1:11" x14ac:dyDescent="0.25">
      <c r="A1763" s="192">
        <v>41992</v>
      </c>
      <c r="B1763" s="254">
        <v>6631</v>
      </c>
      <c r="C1763" s="322" t="s">
        <v>6789</v>
      </c>
      <c r="D1763" s="308" t="s">
        <v>2714</v>
      </c>
      <c r="E1763" s="309">
        <v>10504</v>
      </c>
      <c r="F1763" s="256">
        <v>41993</v>
      </c>
      <c r="G1763" s="34">
        <v>10504</v>
      </c>
      <c r="H1763" s="217">
        <f t="shared" si="28"/>
        <v>0</v>
      </c>
      <c r="I1763" s="108" t="s">
        <v>6794</v>
      </c>
      <c r="J1763" s="21"/>
      <c r="K1763" s="21"/>
    </row>
    <row r="1764" spans="1:11" x14ac:dyDescent="0.25">
      <c r="A1764" s="192">
        <v>41992</v>
      </c>
      <c r="B1764" s="254">
        <v>6632</v>
      </c>
      <c r="C1764" s="322" t="s">
        <v>6789</v>
      </c>
      <c r="D1764" s="308" t="s">
        <v>52</v>
      </c>
      <c r="E1764" s="309">
        <v>1118.8</v>
      </c>
      <c r="F1764" s="256">
        <v>41992</v>
      </c>
      <c r="G1764" s="34">
        <v>1118.8</v>
      </c>
      <c r="H1764" s="217">
        <f t="shared" si="28"/>
        <v>0</v>
      </c>
      <c r="I1764" s="108" t="s">
        <v>5000</v>
      </c>
      <c r="J1764" s="21"/>
      <c r="K1764" s="21"/>
    </row>
    <row r="1765" spans="1:11" x14ac:dyDescent="0.25">
      <c r="A1765" s="192">
        <v>41992</v>
      </c>
      <c r="B1765" s="254">
        <v>6633</v>
      </c>
      <c r="C1765" s="322" t="s">
        <v>6789</v>
      </c>
      <c r="D1765" s="308" t="s">
        <v>2382</v>
      </c>
      <c r="E1765" s="309">
        <v>11233.7</v>
      </c>
      <c r="F1765" s="425" t="s">
        <v>6909</v>
      </c>
      <c r="G1765" s="34">
        <f>6604.8+4628.9</f>
        <v>11233.7</v>
      </c>
      <c r="H1765" s="217">
        <f t="shared" si="28"/>
        <v>0</v>
      </c>
      <c r="I1765" s="108" t="s">
        <v>6794</v>
      </c>
      <c r="J1765" s="21"/>
      <c r="K1765" s="21"/>
    </row>
    <row r="1766" spans="1:11" x14ac:dyDescent="0.25">
      <c r="A1766" s="192">
        <v>41992</v>
      </c>
      <c r="B1766" s="254">
        <v>6634</v>
      </c>
      <c r="C1766" s="322" t="s">
        <v>6789</v>
      </c>
      <c r="D1766" s="308" t="s">
        <v>51</v>
      </c>
      <c r="E1766" s="309">
        <v>2425.1999999999998</v>
      </c>
      <c r="F1766" s="256">
        <v>41993</v>
      </c>
      <c r="G1766" s="34">
        <v>2425.1999999999998</v>
      </c>
      <c r="H1766" s="217">
        <f t="shared" si="28"/>
        <v>0</v>
      </c>
      <c r="I1766" s="108" t="s">
        <v>5000</v>
      </c>
      <c r="J1766" s="21"/>
      <c r="K1766" s="21"/>
    </row>
    <row r="1767" spans="1:11" x14ac:dyDescent="0.25">
      <c r="A1767" s="192">
        <v>41992</v>
      </c>
      <c r="B1767" s="254">
        <v>6635</v>
      </c>
      <c r="C1767" s="322" t="s">
        <v>6789</v>
      </c>
      <c r="D1767" s="308" t="s">
        <v>123</v>
      </c>
      <c r="E1767" s="309">
        <v>2471.8000000000002</v>
      </c>
      <c r="F1767" s="256">
        <v>41994</v>
      </c>
      <c r="G1767" s="34">
        <v>2471.8000000000002</v>
      </c>
      <c r="H1767" s="217">
        <f t="shared" si="28"/>
        <v>0</v>
      </c>
      <c r="I1767" s="108" t="s">
        <v>4992</v>
      </c>
      <c r="J1767" s="21"/>
      <c r="K1767" s="21"/>
    </row>
    <row r="1768" spans="1:11" x14ac:dyDescent="0.25">
      <c r="A1768" s="192">
        <v>41992</v>
      </c>
      <c r="B1768" s="254">
        <v>6636</v>
      </c>
      <c r="C1768" s="322" t="s">
        <v>6789</v>
      </c>
      <c r="D1768" s="308" t="s">
        <v>953</v>
      </c>
      <c r="E1768" s="309">
        <v>10161</v>
      </c>
      <c r="F1768" s="256">
        <v>41992</v>
      </c>
      <c r="G1768" s="34">
        <v>10161</v>
      </c>
      <c r="H1768" s="217">
        <f t="shared" si="28"/>
        <v>0</v>
      </c>
      <c r="I1768" s="108" t="s">
        <v>5000</v>
      </c>
      <c r="J1768" s="21"/>
      <c r="K1768" s="21"/>
    </row>
    <row r="1769" spans="1:11" x14ac:dyDescent="0.25">
      <c r="A1769" s="192">
        <v>41992</v>
      </c>
      <c r="B1769" s="254">
        <v>6637</v>
      </c>
      <c r="C1769" s="322" t="s">
        <v>6789</v>
      </c>
      <c r="D1769" s="308" t="s">
        <v>4585</v>
      </c>
      <c r="E1769" s="309">
        <v>15493.8</v>
      </c>
      <c r="F1769" s="256">
        <v>41993</v>
      </c>
      <c r="G1769" s="34">
        <v>15493.8</v>
      </c>
      <c r="H1769" s="217">
        <f t="shared" si="28"/>
        <v>0</v>
      </c>
      <c r="I1769" s="108" t="s">
        <v>4992</v>
      </c>
      <c r="J1769" s="21"/>
      <c r="K1769" s="21"/>
    </row>
    <row r="1770" spans="1:11" x14ac:dyDescent="0.25">
      <c r="A1770" s="192">
        <v>41992</v>
      </c>
      <c r="B1770" s="254">
        <v>6638</v>
      </c>
      <c r="C1770" s="322" t="s">
        <v>6789</v>
      </c>
      <c r="D1770" s="308" t="s">
        <v>83</v>
      </c>
      <c r="E1770" s="309">
        <v>2614.4</v>
      </c>
      <c r="F1770" s="256">
        <v>41992</v>
      </c>
      <c r="G1770" s="34">
        <v>2614.4</v>
      </c>
      <c r="H1770" s="217">
        <f t="shared" si="28"/>
        <v>0</v>
      </c>
      <c r="I1770" s="108" t="s">
        <v>6794</v>
      </c>
      <c r="J1770" s="21"/>
      <c r="K1770" s="21"/>
    </row>
    <row r="1771" spans="1:11" x14ac:dyDescent="0.25">
      <c r="A1771" s="192">
        <v>41992</v>
      </c>
      <c r="B1771" s="254">
        <v>6639</v>
      </c>
      <c r="C1771" s="322" t="s">
        <v>6789</v>
      </c>
      <c r="D1771" s="308" t="s">
        <v>1814</v>
      </c>
      <c r="E1771" s="309">
        <v>6530</v>
      </c>
      <c r="F1771" s="256">
        <v>42003</v>
      </c>
      <c r="G1771" s="34">
        <v>6530</v>
      </c>
      <c r="H1771" s="217">
        <f t="shared" si="28"/>
        <v>0</v>
      </c>
      <c r="I1771" s="108" t="s">
        <v>6794</v>
      </c>
      <c r="J1771" s="21"/>
      <c r="K1771" s="21"/>
    </row>
    <row r="1772" spans="1:11" x14ac:dyDescent="0.25">
      <c r="A1772" s="192">
        <v>41992</v>
      </c>
      <c r="B1772" s="254">
        <v>6640</v>
      </c>
      <c r="C1772" s="322" t="s">
        <v>6789</v>
      </c>
      <c r="D1772" s="308" t="s">
        <v>4633</v>
      </c>
      <c r="E1772" s="309">
        <v>3157.52</v>
      </c>
      <c r="F1772" s="412">
        <v>42006</v>
      </c>
      <c r="G1772" s="40">
        <v>3157.52</v>
      </c>
      <c r="H1772" s="217">
        <f t="shared" si="28"/>
        <v>0</v>
      </c>
      <c r="I1772" s="108" t="s">
        <v>4992</v>
      </c>
      <c r="J1772" s="21"/>
      <c r="K1772" s="21"/>
    </row>
    <row r="1773" spans="1:11" x14ac:dyDescent="0.25">
      <c r="A1773" s="192">
        <v>41992</v>
      </c>
      <c r="B1773" s="254">
        <v>6641</v>
      </c>
      <c r="C1773" s="322" t="s">
        <v>6789</v>
      </c>
      <c r="D1773" s="308" t="s">
        <v>22</v>
      </c>
      <c r="E1773" s="309">
        <v>6424.2</v>
      </c>
      <c r="F1773" s="256">
        <v>41992</v>
      </c>
      <c r="G1773" s="34">
        <v>6424.2</v>
      </c>
      <c r="H1773" s="217">
        <f t="shared" si="28"/>
        <v>0</v>
      </c>
      <c r="I1773" s="108" t="s">
        <v>4992</v>
      </c>
      <c r="J1773" s="21"/>
      <c r="K1773" s="21"/>
    </row>
    <row r="1774" spans="1:11" x14ac:dyDescent="0.25">
      <c r="A1774" s="192">
        <v>41992</v>
      </c>
      <c r="B1774" s="254">
        <v>6642</v>
      </c>
      <c r="C1774" s="322" t="s">
        <v>6789</v>
      </c>
      <c r="D1774" s="308" t="s">
        <v>367</v>
      </c>
      <c r="E1774" s="309">
        <v>1536.5</v>
      </c>
      <c r="F1774" s="256">
        <v>41992</v>
      </c>
      <c r="G1774" s="34">
        <v>1536.5</v>
      </c>
      <c r="H1774" s="217">
        <f t="shared" si="28"/>
        <v>0</v>
      </c>
      <c r="I1774" s="108" t="s">
        <v>4992</v>
      </c>
      <c r="J1774" s="21"/>
      <c r="K1774" s="21"/>
    </row>
    <row r="1775" spans="1:11" x14ac:dyDescent="0.25">
      <c r="A1775" s="192">
        <v>41992</v>
      </c>
      <c r="B1775" s="254">
        <v>6643</v>
      </c>
      <c r="C1775" s="322" t="s">
        <v>6789</v>
      </c>
      <c r="D1775" s="308" t="s">
        <v>989</v>
      </c>
      <c r="E1775" s="309">
        <v>19076.099999999999</v>
      </c>
      <c r="F1775" s="256">
        <v>41992</v>
      </c>
      <c r="G1775" s="34">
        <v>19076.099999999999</v>
      </c>
      <c r="H1775" s="217">
        <f t="shared" si="28"/>
        <v>0</v>
      </c>
      <c r="I1775" s="108" t="s">
        <v>4992</v>
      </c>
      <c r="J1775" s="21"/>
      <c r="K1775" s="21"/>
    </row>
    <row r="1776" spans="1:11" x14ac:dyDescent="0.25">
      <c r="A1776" s="192">
        <v>41992</v>
      </c>
      <c r="B1776" s="254">
        <v>6644</v>
      </c>
      <c r="C1776" s="322" t="s">
        <v>6789</v>
      </c>
      <c r="D1776" s="308" t="s">
        <v>855</v>
      </c>
      <c r="E1776" s="309">
        <v>8456.7999999999993</v>
      </c>
      <c r="F1776" s="256">
        <v>41993</v>
      </c>
      <c r="G1776" s="34">
        <v>8456.7999999999993</v>
      </c>
      <c r="H1776" s="217">
        <f t="shared" si="28"/>
        <v>0</v>
      </c>
      <c r="I1776" s="108" t="s">
        <v>6049</v>
      </c>
      <c r="J1776" s="21"/>
      <c r="K1776" s="21"/>
    </row>
    <row r="1777" spans="1:11" x14ac:dyDescent="0.25">
      <c r="A1777" s="192">
        <v>41992</v>
      </c>
      <c r="B1777" s="254">
        <v>6645</v>
      </c>
      <c r="C1777" s="322" t="s">
        <v>6789</v>
      </c>
      <c r="D1777" s="308" t="s">
        <v>790</v>
      </c>
      <c r="E1777" s="309">
        <v>4561.3999999999996</v>
      </c>
      <c r="F1777" s="256">
        <v>41992</v>
      </c>
      <c r="G1777" s="34">
        <v>4561.3999999999996</v>
      </c>
      <c r="H1777" s="217">
        <f t="shared" si="28"/>
        <v>0</v>
      </c>
      <c r="I1777" s="108" t="s">
        <v>4992</v>
      </c>
      <c r="J1777" s="21"/>
      <c r="K1777" s="21"/>
    </row>
    <row r="1778" spans="1:11" x14ac:dyDescent="0.25">
      <c r="A1778" s="192">
        <v>41992</v>
      </c>
      <c r="B1778" s="254">
        <v>6646</v>
      </c>
      <c r="C1778" s="322" t="s">
        <v>6789</v>
      </c>
      <c r="D1778" s="308" t="s">
        <v>6910</v>
      </c>
      <c r="E1778" s="309">
        <v>31368.400000000001</v>
      </c>
      <c r="F1778" s="256">
        <v>41992</v>
      </c>
      <c r="G1778" s="34">
        <v>31368.400000000001</v>
      </c>
      <c r="H1778" s="217">
        <f t="shared" si="28"/>
        <v>0</v>
      </c>
      <c r="I1778" s="108" t="s">
        <v>4997</v>
      </c>
    </row>
    <row r="1779" spans="1:11" x14ac:dyDescent="0.25">
      <c r="A1779" s="192">
        <v>41992</v>
      </c>
      <c r="B1779" s="254">
        <v>6647</v>
      </c>
      <c r="C1779" s="322" t="s">
        <v>6789</v>
      </c>
      <c r="D1779" s="308" t="s">
        <v>501</v>
      </c>
      <c r="E1779" s="309">
        <v>2520.1999999999998</v>
      </c>
      <c r="F1779" s="256">
        <v>41992</v>
      </c>
      <c r="G1779" s="34">
        <v>2520.1999999999998</v>
      </c>
      <c r="H1779" s="217">
        <f t="shared" si="28"/>
        <v>0</v>
      </c>
      <c r="I1779" s="108" t="s">
        <v>4992</v>
      </c>
    </row>
    <row r="1780" spans="1:11" x14ac:dyDescent="0.25">
      <c r="A1780" s="192">
        <v>41992</v>
      </c>
      <c r="B1780" s="254">
        <v>6648</v>
      </c>
      <c r="C1780" s="322" t="s">
        <v>6789</v>
      </c>
      <c r="D1780" s="308" t="s">
        <v>4667</v>
      </c>
      <c r="E1780" s="309">
        <v>6377.8</v>
      </c>
      <c r="F1780" s="256">
        <v>41993</v>
      </c>
      <c r="G1780" s="34">
        <v>6377.8</v>
      </c>
      <c r="H1780" s="217">
        <f t="shared" si="28"/>
        <v>0</v>
      </c>
      <c r="I1780" s="108" t="s">
        <v>6049</v>
      </c>
    </row>
    <row r="1781" spans="1:11" x14ac:dyDescent="0.25">
      <c r="A1781" s="192">
        <v>41992</v>
      </c>
      <c r="B1781" s="254">
        <v>6649</v>
      </c>
      <c r="C1781" s="322" t="s">
        <v>6789</v>
      </c>
      <c r="D1781" s="308" t="s">
        <v>4942</v>
      </c>
      <c r="E1781" s="309">
        <v>9926.4</v>
      </c>
      <c r="F1781" s="256">
        <v>41993</v>
      </c>
      <c r="G1781" s="34">
        <v>9926.4</v>
      </c>
      <c r="H1781" s="217">
        <f t="shared" si="28"/>
        <v>0</v>
      </c>
      <c r="I1781" s="108" t="s">
        <v>6049</v>
      </c>
    </row>
    <row r="1782" spans="1:11" x14ac:dyDescent="0.25">
      <c r="A1782" s="192">
        <v>41992</v>
      </c>
      <c r="B1782" s="254">
        <v>6650</v>
      </c>
      <c r="C1782" s="322" t="s">
        <v>6789</v>
      </c>
      <c r="D1782" s="308" t="s">
        <v>301</v>
      </c>
      <c r="E1782" s="309">
        <v>8923.2000000000007</v>
      </c>
      <c r="F1782" s="256">
        <v>41993</v>
      </c>
      <c r="G1782" s="34">
        <v>8923.2000000000007</v>
      </c>
      <c r="H1782" s="217">
        <f t="shared" si="28"/>
        <v>0</v>
      </c>
      <c r="I1782" s="108" t="s">
        <v>6049</v>
      </c>
    </row>
    <row r="1783" spans="1:11" x14ac:dyDescent="0.25">
      <c r="A1783" s="192">
        <v>41992</v>
      </c>
      <c r="B1783" s="254">
        <v>6651</v>
      </c>
      <c r="C1783" s="322" t="s">
        <v>6789</v>
      </c>
      <c r="D1783" s="308" t="s">
        <v>4738</v>
      </c>
      <c r="E1783" s="238">
        <v>3473.2</v>
      </c>
      <c r="F1783" s="256">
        <v>41992</v>
      </c>
      <c r="G1783" s="34">
        <v>3473.2</v>
      </c>
      <c r="H1783" s="217">
        <f t="shared" si="28"/>
        <v>0</v>
      </c>
      <c r="I1783" s="32" t="s">
        <v>4992</v>
      </c>
    </row>
    <row r="1784" spans="1:11" x14ac:dyDescent="0.25">
      <c r="A1784" s="192">
        <v>41992</v>
      </c>
      <c r="B1784" s="254">
        <v>6652</v>
      </c>
      <c r="C1784" s="322" t="s">
        <v>6789</v>
      </c>
      <c r="D1784" s="308" t="s">
        <v>98</v>
      </c>
      <c r="E1784" s="309">
        <v>7277.2</v>
      </c>
      <c r="F1784" s="256">
        <v>41992</v>
      </c>
      <c r="G1784" s="34">
        <v>7277.2</v>
      </c>
      <c r="H1784" s="217">
        <f t="shared" si="28"/>
        <v>0</v>
      </c>
      <c r="I1784" s="32" t="s">
        <v>4997</v>
      </c>
    </row>
    <row r="1785" spans="1:11" x14ac:dyDescent="0.25">
      <c r="A1785" s="192">
        <v>41992</v>
      </c>
      <c r="B1785" s="254">
        <v>6653</v>
      </c>
      <c r="C1785" s="322" t="s">
        <v>6789</v>
      </c>
      <c r="D1785" s="308" t="s">
        <v>1202</v>
      </c>
      <c r="E1785" s="309">
        <v>208.84</v>
      </c>
      <c r="F1785" s="256">
        <v>41992</v>
      </c>
      <c r="G1785" s="34">
        <v>208.84</v>
      </c>
      <c r="H1785" s="217">
        <f t="shared" si="28"/>
        <v>0</v>
      </c>
      <c r="I1785" s="32" t="s">
        <v>4992</v>
      </c>
    </row>
    <row r="1786" spans="1:11" x14ac:dyDescent="0.25">
      <c r="A1786" s="192">
        <v>41992</v>
      </c>
      <c r="B1786" s="254">
        <v>6654</v>
      </c>
      <c r="C1786" s="322" t="s">
        <v>6789</v>
      </c>
      <c r="D1786" s="308" t="s">
        <v>6619</v>
      </c>
      <c r="E1786" s="309">
        <v>19272.8</v>
      </c>
      <c r="F1786" s="256">
        <v>42000</v>
      </c>
      <c r="G1786" s="34">
        <v>19272.8</v>
      </c>
      <c r="H1786" s="217">
        <f t="shared" si="28"/>
        <v>0</v>
      </c>
      <c r="I1786" s="32" t="s">
        <v>6049</v>
      </c>
      <c r="K1786" s="33"/>
    </row>
    <row r="1787" spans="1:11" x14ac:dyDescent="0.25">
      <c r="A1787" s="192">
        <v>41992</v>
      </c>
      <c r="B1787" s="254">
        <v>6655</v>
      </c>
      <c r="C1787" s="322" t="s">
        <v>6789</v>
      </c>
      <c r="D1787" s="308" t="s">
        <v>1607</v>
      </c>
      <c r="E1787" s="309">
        <v>3354.8</v>
      </c>
      <c r="F1787" s="256">
        <v>41992</v>
      </c>
      <c r="G1787" s="34">
        <v>3354.8</v>
      </c>
      <c r="H1787" s="217">
        <f t="shared" si="28"/>
        <v>0</v>
      </c>
      <c r="I1787" s="32" t="s">
        <v>4992</v>
      </c>
    </row>
    <row r="1788" spans="1:11" x14ac:dyDescent="0.25">
      <c r="A1788" s="192">
        <v>41992</v>
      </c>
      <c r="B1788" s="254">
        <v>6656</v>
      </c>
      <c r="C1788" s="322" t="s">
        <v>6789</v>
      </c>
      <c r="D1788" s="308" t="s">
        <v>6734</v>
      </c>
      <c r="E1788" s="309">
        <v>8494.6</v>
      </c>
      <c r="F1788" s="412" t="s">
        <v>6911</v>
      </c>
      <c r="G1788" s="34">
        <v>8494.6</v>
      </c>
      <c r="H1788" s="217">
        <f t="shared" si="28"/>
        <v>0</v>
      </c>
      <c r="I1788" s="32" t="s">
        <v>6049</v>
      </c>
    </row>
    <row r="1789" spans="1:11" x14ac:dyDescent="0.25">
      <c r="A1789" s="192">
        <v>41992</v>
      </c>
      <c r="B1789" s="254">
        <v>6657</v>
      </c>
      <c r="C1789" s="322" t="s">
        <v>6789</v>
      </c>
      <c r="D1789" s="308" t="s">
        <v>240</v>
      </c>
      <c r="E1789" s="309">
        <v>59896.6</v>
      </c>
      <c r="F1789" s="412" t="s">
        <v>6995</v>
      </c>
      <c r="G1789" s="40">
        <v>59896.6</v>
      </c>
      <c r="H1789" s="217">
        <f t="shared" si="28"/>
        <v>0</v>
      </c>
      <c r="I1789" s="32" t="s">
        <v>6049</v>
      </c>
    </row>
    <row r="1790" spans="1:11" x14ac:dyDescent="0.25">
      <c r="A1790" s="192">
        <v>41992</v>
      </c>
      <c r="B1790" s="254">
        <v>6658</v>
      </c>
      <c r="C1790" s="322" t="s">
        <v>6789</v>
      </c>
      <c r="D1790" s="308" t="s">
        <v>149</v>
      </c>
      <c r="E1790" s="309">
        <v>60489.8</v>
      </c>
      <c r="F1790" s="256">
        <v>41993</v>
      </c>
      <c r="G1790" s="34">
        <v>60489.8</v>
      </c>
      <c r="H1790" s="217">
        <f t="shared" si="28"/>
        <v>0</v>
      </c>
      <c r="I1790" s="32" t="s">
        <v>6049</v>
      </c>
    </row>
    <row r="1791" spans="1:11" x14ac:dyDescent="0.25">
      <c r="A1791" s="192">
        <v>41992</v>
      </c>
      <c r="B1791" s="254">
        <v>6659</v>
      </c>
      <c r="C1791" s="322" t="s">
        <v>6789</v>
      </c>
      <c r="D1791" s="308" t="s">
        <v>544</v>
      </c>
      <c r="E1791" s="309">
        <v>11385.2</v>
      </c>
      <c r="F1791" s="256">
        <v>41993</v>
      </c>
      <c r="G1791" s="34">
        <v>11385.2</v>
      </c>
      <c r="H1791" s="217">
        <f t="shared" si="28"/>
        <v>0</v>
      </c>
      <c r="I1791" s="32" t="s">
        <v>4992</v>
      </c>
    </row>
    <row r="1792" spans="1:11" x14ac:dyDescent="0.25">
      <c r="A1792" s="192">
        <v>41992</v>
      </c>
      <c r="B1792" s="254">
        <v>6660</v>
      </c>
      <c r="C1792" s="322" t="s">
        <v>6789</v>
      </c>
      <c r="D1792" s="308" t="s">
        <v>70</v>
      </c>
      <c r="E1792" s="309">
        <v>13921.2</v>
      </c>
      <c r="F1792" s="256">
        <v>41992</v>
      </c>
      <c r="G1792" s="34">
        <v>13921.2</v>
      </c>
      <c r="H1792" s="217">
        <f t="shared" si="28"/>
        <v>0</v>
      </c>
      <c r="I1792" s="32" t="s">
        <v>4992</v>
      </c>
    </row>
    <row r="1793" spans="1:11" x14ac:dyDescent="0.25">
      <c r="A1793" s="192">
        <v>41992</v>
      </c>
      <c r="B1793" s="254">
        <v>6661</v>
      </c>
      <c r="C1793" s="322" t="s">
        <v>6789</v>
      </c>
      <c r="D1793" s="295" t="s">
        <v>6912</v>
      </c>
      <c r="E1793" s="296">
        <v>0</v>
      </c>
      <c r="F1793" s="256" t="s">
        <v>6913</v>
      </c>
      <c r="G1793" s="34"/>
      <c r="H1793" s="217">
        <f t="shared" si="28"/>
        <v>0</v>
      </c>
      <c r="I1793" s="32" t="s">
        <v>6049</v>
      </c>
    </row>
    <row r="1794" spans="1:11" x14ac:dyDescent="0.25">
      <c r="A1794" s="192">
        <v>41992</v>
      </c>
      <c r="B1794" s="254">
        <v>6662</v>
      </c>
      <c r="C1794" s="322" t="s">
        <v>6789</v>
      </c>
      <c r="D1794" s="308" t="s">
        <v>4782</v>
      </c>
      <c r="E1794" s="309">
        <v>2671.4</v>
      </c>
      <c r="F1794" s="256">
        <v>41992</v>
      </c>
      <c r="G1794" s="34">
        <v>2671.4</v>
      </c>
      <c r="H1794" s="217">
        <f t="shared" si="28"/>
        <v>0</v>
      </c>
      <c r="I1794" s="32" t="s">
        <v>4992</v>
      </c>
      <c r="K1794" s="33"/>
    </row>
    <row r="1795" spans="1:11" x14ac:dyDescent="0.25">
      <c r="A1795" s="192">
        <v>41992</v>
      </c>
      <c r="B1795" s="254">
        <v>6663</v>
      </c>
      <c r="C1795" s="322" t="s">
        <v>6789</v>
      </c>
      <c r="D1795" s="678" t="s">
        <v>6914</v>
      </c>
      <c r="E1795" s="296">
        <v>0</v>
      </c>
      <c r="F1795" s="256" t="s">
        <v>6913</v>
      </c>
      <c r="G1795" s="34"/>
      <c r="H1795" s="217">
        <f t="shared" si="28"/>
        <v>0</v>
      </c>
      <c r="I1795" s="32" t="s">
        <v>6049</v>
      </c>
      <c r="K1795" s="430"/>
    </row>
    <row r="1796" spans="1:11" x14ac:dyDescent="0.25">
      <c r="A1796" s="192">
        <v>41992</v>
      </c>
      <c r="B1796" s="254">
        <v>6664</v>
      </c>
      <c r="C1796" s="322" t="s">
        <v>6789</v>
      </c>
      <c r="D1796" s="308" t="s">
        <v>93</v>
      </c>
      <c r="E1796" s="309">
        <v>5576.4</v>
      </c>
      <c r="F1796" s="256">
        <v>41993</v>
      </c>
      <c r="G1796" s="34">
        <v>5576.4</v>
      </c>
      <c r="H1796" s="217">
        <f t="shared" si="28"/>
        <v>0</v>
      </c>
      <c r="I1796" s="32" t="s">
        <v>6049</v>
      </c>
      <c r="K1796" s="430"/>
    </row>
    <row r="1797" spans="1:11" x14ac:dyDescent="0.25">
      <c r="A1797" s="192">
        <v>41992</v>
      </c>
      <c r="B1797" s="254">
        <v>6665</v>
      </c>
      <c r="C1797" s="322" t="s">
        <v>6789</v>
      </c>
      <c r="D1797" s="308" t="s">
        <v>464</v>
      </c>
      <c r="E1797" s="309">
        <v>1415.4</v>
      </c>
      <c r="F1797" s="256">
        <v>41993</v>
      </c>
      <c r="G1797" s="34">
        <v>1415.4</v>
      </c>
      <c r="H1797" s="217">
        <f t="shared" si="28"/>
        <v>0</v>
      </c>
      <c r="I1797" s="32" t="s">
        <v>6049</v>
      </c>
      <c r="K1797" s="430"/>
    </row>
    <row r="1798" spans="1:11" x14ac:dyDescent="0.25">
      <c r="A1798" s="192">
        <v>41992</v>
      </c>
      <c r="B1798" s="254">
        <v>6666</v>
      </c>
      <c r="C1798" s="322" t="s">
        <v>6789</v>
      </c>
      <c r="D1798" s="308" t="s">
        <v>51</v>
      </c>
      <c r="E1798" s="309">
        <v>2637.4</v>
      </c>
      <c r="F1798" s="256">
        <v>41992</v>
      </c>
      <c r="G1798" s="34">
        <v>2637.4</v>
      </c>
      <c r="H1798" s="217">
        <f t="shared" si="28"/>
        <v>0</v>
      </c>
      <c r="I1798" s="32" t="s">
        <v>4992</v>
      </c>
      <c r="K1798" s="430"/>
    </row>
    <row r="1799" spans="1:11" x14ac:dyDescent="0.25">
      <c r="A1799" s="192">
        <v>41992</v>
      </c>
      <c r="B1799" s="254">
        <v>6667</v>
      </c>
      <c r="C1799" s="322" t="s">
        <v>6789</v>
      </c>
      <c r="D1799" s="308" t="s">
        <v>6915</v>
      </c>
      <c r="E1799" s="309">
        <v>2304</v>
      </c>
      <c r="F1799" s="256">
        <v>41992</v>
      </c>
      <c r="G1799" s="34">
        <v>2304</v>
      </c>
      <c r="H1799" s="217">
        <f t="shared" si="28"/>
        <v>0</v>
      </c>
      <c r="I1799" s="32" t="s">
        <v>4992</v>
      </c>
      <c r="K1799" s="430"/>
    </row>
    <row r="1800" spans="1:11" x14ac:dyDescent="0.25">
      <c r="A1800" s="192">
        <v>41992</v>
      </c>
      <c r="B1800" s="254">
        <v>6668</v>
      </c>
      <c r="C1800" s="322" t="s">
        <v>6789</v>
      </c>
      <c r="D1800" s="308" t="s">
        <v>6893</v>
      </c>
      <c r="E1800" s="309">
        <v>31909</v>
      </c>
      <c r="F1800" s="256">
        <v>42003</v>
      </c>
      <c r="G1800" s="34">
        <v>31909</v>
      </c>
      <c r="H1800" s="217">
        <f t="shared" ref="H1800:H1863" si="29">E1800-G1800</f>
        <v>0</v>
      </c>
      <c r="I1800" s="32" t="s">
        <v>5009</v>
      </c>
      <c r="K1800" s="430"/>
    </row>
    <row r="1801" spans="1:11" x14ac:dyDescent="0.25">
      <c r="A1801" s="192">
        <v>41992</v>
      </c>
      <c r="B1801" s="254">
        <v>6669</v>
      </c>
      <c r="C1801" s="322" t="s">
        <v>6789</v>
      </c>
      <c r="D1801" s="308" t="s">
        <v>6817</v>
      </c>
      <c r="E1801" s="309">
        <v>670.5</v>
      </c>
      <c r="F1801" s="256">
        <v>41992</v>
      </c>
      <c r="G1801" s="34">
        <v>670.5</v>
      </c>
      <c r="H1801" s="217">
        <f t="shared" si="29"/>
        <v>0</v>
      </c>
      <c r="I1801" s="32" t="s">
        <v>4992</v>
      </c>
      <c r="K1801" s="430"/>
    </row>
    <row r="1802" spans="1:11" x14ac:dyDescent="0.25">
      <c r="A1802" s="192">
        <v>41992</v>
      </c>
      <c r="B1802" s="254">
        <v>6670</v>
      </c>
      <c r="C1802" s="322" t="s">
        <v>6789</v>
      </c>
      <c r="D1802" s="308" t="s">
        <v>494</v>
      </c>
      <c r="E1802" s="309">
        <v>4476.7</v>
      </c>
      <c r="F1802" s="256">
        <v>41992</v>
      </c>
      <c r="G1802" s="34">
        <v>4476.7</v>
      </c>
      <c r="H1802" s="217">
        <f t="shared" si="29"/>
        <v>0</v>
      </c>
      <c r="I1802" s="32" t="s">
        <v>4992</v>
      </c>
      <c r="K1802" s="430"/>
    </row>
    <row r="1803" spans="1:11" x14ac:dyDescent="0.25">
      <c r="A1803" s="192">
        <v>41992</v>
      </c>
      <c r="B1803" s="254">
        <v>6671</v>
      </c>
      <c r="C1803" s="322" t="s">
        <v>6789</v>
      </c>
      <c r="D1803" s="308" t="s">
        <v>6916</v>
      </c>
      <c r="E1803" s="309">
        <v>6244.8</v>
      </c>
      <c r="F1803" s="256">
        <v>41992</v>
      </c>
      <c r="G1803" s="34">
        <v>6244.8</v>
      </c>
      <c r="H1803" s="217">
        <f t="shared" si="29"/>
        <v>0</v>
      </c>
      <c r="I1803" s="32" t="s">
        <v>5009</v>
      </c>
      <c r="K1803" s="430"/>
    </row>
    <row r="1804" spans="1:11" x14ac:dyDescent="0.25">
      <c r="A1804" s="192">
        <v>41992</v>
      </c>
      <c r="B1804" s="254">
        <v>6672</v>
      </c>
      <c r="C1804" s="322" t="s">
        <v>6789</v>
      </c>
      <c r="D1804" s="308" t="s">
        <v>4915</v>
      </c>
      <c r="E1804" s="309">
        <v>15080</v>
      </c>
      <c r="F1804" s="256">
        <v>41993</v>
      </c>
      <c r="G1804" s="34">
        <v>15080</v>
      </c>
      <c r="H1804" s="217">
        <f t="shared" si="29"/>
        <v>0</v>
      </c>
      <c r="I1804" s="32" t="s">
        <v>5009</v>
      </c>
      <c r="K1804" s="430"/>
    </row>
    <row r="1805" spans="1:11" x14ac:dyDescent="0.25">
      <c r="A1805" s="192">
        <v>41992</v>
      </c>
      <c r="B1805" s="254">
        <v>6673</v>
      </c>
      <c r="C1805" s="322" t="s">
        <v>6789</v>
      </c>
      <c r="D1805" s="308" t="s">
        <v>133</v>
      </c>
      <c r="E1805" s="309">
        <v>19874.599999999999</v>
      </c>
      <c r="F1805" s="421" t="s">
        <v>6917</v>
      </c>
      <c r="G1805" s="34">
        <f>19200+674.6</f>
        <v>19874.599999999999</v>
      </c>
      <c r="H1805" s="217">
        <f t="shared" si="29"/>
        <v>0</v>
      </c>
      <c r="I1805" s="32" t="s">
        <v>4992</v>
      </c>
      <c r="K1805" s="430"/>
    </row>
    <row r="1806" spans="1:11" x14ac:dyDescent="0.25">
      <c r="A1806" s="192">
        <v>41992</v>
      </c>
      <c r="B1806" s="254">
        <v>6674</v>
      </c>
      <c r="C1806" s="322" t="s">
        <v>6789</v>
      </c>
      <c r="D1806" s="308" t="s">
        <v>115</v>
      </c>
      <c r="E1806" s="309">
        <v>538.9</v>
      </c>
      <c r="F1806" s="256">
        <v>41992</v>
      </c>
      <c r="G1806" s="34">
        <v>538.9</v>
      </c>
      <c r="H1806" s="217">
        <f t="shared" si="29"/>
        <v>0</v>
      </c>
      <c r="I1806" s="32" t="s">
        <v>4992</v>
      </c>
      <c r="K1806" s="430"/>
    </row>
    <row r="1807" spans="1:11" x14ac:dyDescent="0.25">
      <c r="A1807" s="192">
        <v>41992</v>
      </c>
      <c r="B1807" s="254">
        <v>6675</v>
      </c>
      <c r="C1807" s="322" t="s">
        <v>6789</v>
      </c>
      <c r="D1807" s="308" t="s">
        <v>136</v>
      </c>
      <c r="E1807" s="309">
        <v>2544</v>
      </c>
      <c r="F1807" s="256">
        <v>41992</v>
      </c>
      <c r="G1807" s="34">
        <v>2544</v>
      </c>
      <c r="H1807" s="217">
        <f t="shared" si="29"/>
        <v>0</v>
      </c>
      <c r="I1807" s="32" t="s">
        <v>4992</v>
      </c>
      <c r="K1807" s="430"/>
    </row>
    <row r="1808" spans="1:11" x14ac:dyDescent="0.25">
      <c r="A1808" s="192">
        <v>41992</v>
      </c>
      <c r="B1808" s="254">
        <v>6676</v>
      </c>
      <c r="C1808" s="322" t="s">
        <v>6789</v>
      </c>
      <c r="D1808" s="308" t="s">
        <v>89</v>
      </c>
      <c r="E1808" s="309">
        <v>4664.3999999999996</v>
      </c>
      <c r="F1808" s="256">
        <v>41992</v>
      </c>
      <c r="G1808" s="34">
        <v>4664.3999999999996</v>
      </c>
      <c r="H1808" s="217">
        <f t="shared" si="29"/>
        <v>0</v>
      </c>
      <c r="I1808" s="32" t="s">
        <v>4992</v>
      </c>
      <c r="K1808" s="430"/>
    </row>
    <row r="1809" spans="1:11" x14ac:dyDescent="0.25">
      <c r="A1809" s="192">
        <v>41992</v>
      </c>
      <c r="B1809" s="254">
        <v>6677</v>
      </c>
      <c r="C1809" s="322" t="s">
        <v>6789</v>
      </c>
      <c r="D1809" s="308" t="s">
        <v>80</v>
      </c>
      <c r="E1809" s="309">
        <v>2565.1999999999998</v>
      </c>
      <c r="F1809" s="256">
        <v>41993</v>
      </c>
      <c r="G1809" s="34">
        <v>2565.1999999999998</v>
      </c>
      <c r="H1809" s="217">
        <f t="shared" si="29"/>
        <v>0</v>
      </c>
      <c r="I1809" s="32" t="s">
        <v>5000</v>
      </c>
      <c r="K1809" s="430"/>
    </row>
    <row r="1810" spans="1:11" x14ac:dyDescent="0.25">
      <c r="A1810" s="192">
        <v>41992</v>
      </c>
      <c r="B1810" s="254">
        <v>6678</v>
      </c>
      <c r="C1810" s="322" t="s">
        <v>6789</v>
      </c>
      <c r="D1810" s="308" t="s">
        <v>6609</v>
      </c>
      <c r="E1810" s="309">
        <v>7102.6</v>
      </c>
      <c r="F1810" s="256">
        <v>41993</v>
      </c>
      <c r="G1810" s="34">
        <v>7102.6</v>
      </c>
      <c r="H1810" s="217">
        <f t="shared" si="29"/>
        <v>0</v>
      </c>
      <c r="I1810" s="32" t="s">
        <v>5000</v>
      </c>
      <c r="K1810" s="430"/>
    </row>
    <row r="1811" spans="1:11" x14ac:dyDescent="0.25">
      <c r="A1811" s="192">
        <v>41992</v>
      </c>
      <c r="B1811" s="254">
        <v>6679</v>
      </c>
      <c r="C1811" s="322" t="s">
        <v>6789</v>
      </c>
      <c r="D1811" s="308" t="s">
        <v>231</v>
      </c>
      <c r="E1811" s="309">
        <v>1340.8</v>
      </c>
      <c r="F1811" s="256">
        <v>41993</v>
      </c>
      <c r="G1811" s="34">
        <v>1340.8</v>
      </c>
      <c r="H1811" s="217">
        <f t="shared" si="29"/>
        <v>0</v>
      </c>
      <c r="I1811" s="32" t="s">
        <v>5000</v>
      </c>
      <c r="K1811" s="430"/>
    </row>
    <row r="1812" spans="1:11" x14ac:dyDescent="0.25">
      <c r="A1812" s="192">
        <v>41992</v>
      </c>
      <c r="B1812" s="254">
        <v>6680</v>
      </c>
      <c r="C1812" s="322" t="s">
        <v>6789</v>
      </c>
      <c r="D1812" s="308" t="s">
        <v>3477</v>
      </c>
      <c r="E1812" s="309">
        <v>6728.88</v>
      </c>
      <c r="F1812" s="256">
        <v>41993</v>
      </c>
      <c r="G1812" s="34">
        <v>6728.88</v>
      </c>
      <c r="H1812" s="217">
        <f t="shared" si="29"/>
        <v>0</v>
      </c>
      <c r="I1812" s="32" t="s">
        <v>5000</v>
      </c>
      <c r="K1812" s="430"/>
    </row>
    <row r="1813" spans="1:11" x14ac:dyDescent="0.25">
      <c r="A1813" s="192">
        <v>41992</v>
      </c>
      <c r="B1813" s="254">
        <v>6681</v>
      </c>
      <c r="C1813" s="322" t="s">
        <v>6789</v>
      </c>
      <c r="D1813" s="308" t="s">
        <v>6345</v>
      </c>
      <c r="E1813" s="309">
        <v>460.8</v>
      </c>
      <c r="F1813" s="256">
        <v>41993</v>
      </c>
      <c r="G1813" s="34">
        <v>460.8</v>
      </c>
      <c r="H1813" s="217">
        <f t="shared" si="29"/>
        <v>0</v>
      </c>
      <c r="I1813" s="32" t="s">
        <v>5000</v>
      </c>
      <c r="K1813" s="430"/>
    </row>
    <row r="1814" spans="1:11" x14ac:dyDescent="0.25">
      <c r="A1814" s="192">
        <v>41992</v>
      </c>
      <c r="B1814" s="254">
        <v>6682</v>
      </c>
      <c r="C1814" s="322" t="s">
        <v>6789</v>
      </c>
      <c r="D1814" s="308" t="s">
        <v>560</v>
      </c>
      <c r="E1814" s="309">
        <v>5930.8</v>
      </c>
      <c r="F1814" s="256">
        <v>41993</v>
      </c>
      <c r="G1814" s="34">
        <v>5930.8</v>
      </c>
      <c r="H1814" s="217">
        <f t="shared" si="29"/>
        <v>0</v>
      </c>
      <c r="I1814" s="32" t="s">
        <v>5000</v>
      </c>
      <c r="K1814" s="430"/>
    </row>
    <row r="1815" spans="1:11" x14ac:dyDescent="0.25">
      <c r="A1815" s="192">
        <v>41992</v>
      </c>
      <c r="B1815" s="254">
        <v>6683</v>
      </c>
      <c r="C1815" s="322" t="s">
        <v>6789</v>
      </c>
      <c r="D1815" s="308" t="s">
        <v>4740</v>
      </c>
      <c r="E1815" s="309">
        <v>1346.4</v>
      </c>
      <c r="F1815" s="256">
        <v>41992</v>
      </c>
      <c r="G1815" s="34">
        <v>1346.4</v>
      </c>
      <c r="H1815" s="217">
        <f t="shared" si="29"/>
        <v>0</v>
      </c>
      <c r="I1815" s="32" t="s">
        <v>4992</v>
      </c>
      <c r="K1815" s="430"/>
    </row>
    <row r="1816" spans="1:11" x14ac:dyDescent="0.25">
      <c r="A1816" s="192">
        <v>41992</v>
      </c>
      <c r="B1816" s="254">
        <v>6684</v>
      </c>
      <c r="C1816" s="322" t="s">
        <v>6789</v>
      </c>
      <c r="D1816" s="308" t="s">
        <v>6802</v>
      </c>
      <c r="E1816" s="309">
        <v>347.6</v>
      </c>
      <c r="F1816" s="256">
        <v>41992</v>
      </c>
      <c r="G1816" s="34">
        <v>347.6</v>
      </c>
      <c r="H1816" s="217">
        <f t="shared" si="29"/>
        <v>0</v>
      </c>
      <c r="I1816" s="32" t="s">
        <v>4992</v>
      </c>
      <c r="K1816" s="430"/>
    </row>
    <row r="1817" spans="1:11" x14ac:dyDescent="0.25">
      <c r="A1817" s="192">
        <v>41992</v>
      </c>
      <c r="B1817" s="254">
        <v>6685</v>
      </c>
      <c r="C1817" s="322" t="s">
        <v>6789</v>
      </c>
      <c r="D1817" s="308" t="s">
        <v>2481</v>
      </c>
      <c r="E1817" s="309">
        <v>105878.39999999999</v>
      </c>
      <c r="F1817" s="256">
        <v>41995</v>
      </c>
      <c r="G1817" s="34">
        <v>105878.39999999999</v>
      </c>
      <c r="H1817" s="217">
        <f t="shared" si="29"/>
        <v>0</v>
      </c>
      <c r="I1817" s="32" t="s">
        <v>4992</v>
      </c>
      <c r="K1817" s="430"/>
    </row>
    <row r="1818" spans="1:11" x14ac:dyDescent="0.25">
      <c r="A1818" s="192">
        <v>41992</v>
      </c>
      <c r="B1818" s="254">
        <v>6686</v>
      </c>
      <c r="C1818" s="322" t="s">
        <v>6789</v>
      </c>
      <c r="D1818" s="308" t="s">
        <v>28</v>
      </c>
      <c r="E1818" s="309">
        <v>17940</v>
      </c>
      <c r="F1818" s="421" t="s">
        <v>6918</v>
      </c>
      <c r="G1818" s="34">
        <f>17630+310</f>
        <v>17940</v>
      </c>
      <c r="H1818" s="217">
        <f t="shared" si="29"/>
        <v>0</v>
      </c>
      <c r="I1818" s="32" t="s">
        <v>4992</v>
      </c>
      <c r="K1818" s="430"/>
    </row>
    <row r="1819" spans="1:11" x14ac:dyDescent="0.25">
      <c r="A1819" s="192">
        <v>41992</v>
      </c>
      <c r="B1819" s="254">
        <v>6687</v>
      </c>
      <c r="C1819" s="322" t="s">
        <v>6789</v>
      </c>
      <c r="D1819" s="308" t="s">
        <v>1915</v>
      </c>
      <c r="E1819" s="309">
        <v>2376.1</v>
      </c>
      <c r="F1819" s="256">
        <v>41992</v>
      </c>
      <c r="G1819" s="34">
        <v>2376.1</v>
      </c>
      <c r="H1819" s="217">
        <f t="shared" si="29"/>
        <v>0</v>
      </c>
      <c r="I1819" s="32" t="s">
        <v>4992</v>
      </c>
      <c r="K1819" s="430"/>
    </row>
    <row r="1820" spans="1:11" x14ac:dyDescent="0.25">
      <c r="A1820" s="192">
        <v>41992</v>
      </c>
      <c r="B1820" s="254">
        <v>6688</v>
      </c>
      <c r="C1820" s="322" t="s">
        <v>6789</v>
      </c>
      <c r="D1820" s="308" t="s">
        <v>3366</v>
      </c>
      <c r="E1820" s="309">
        <v>906</v>
      </c>
      <c r="F1820" s="256">
        <v>41993</v>
      </c>
      <c r="G1820" s="34">
        <v>906</v>
      </c>
      <c r="H1820" s="217">
        <f t="shared" si="29"/>
        <v>0</v>
      </c>
      <c r="I1820" s="32" t="s">
        <v>5251</v>
      </c>
      <c r="K1820" s="430"/>
    </row>
    <row r="1821" spans="1:11" x14ac:dyDescent="0.25">
      <c r="A1821" s="192">
        <v>41992</v>
      </c>
      <c r="B1821" s="254">
        <v>6689</v>
      </c>
      <c r="C1821" s="322" t="s">
        <v>6789</v>
      </c>
      <c r="D1821" s="308" t="s">
        <v>148</v>
      </c>
      <c r="E1821" s="309">
        <v>6298</v>
      </c>
      <c r="F1821" s="256">
        <v>41993</v>
      </c>
      <c r="G1821" s="34">
        <v>6298</v>
      </c>
      <c r="H1821" s="217">
        <f t="shared" si="29"/>
        <v>0</v>
      </c>
      <c r="I1821" s="32" t="s">
        <v>5251</v>
      </c>
      <c r="K1821" s="430"/>
    </row>
    <row r="1822" spans="1:11" x14ac:dyDescent="0.25">
      <c r="A1822" s="192">
        <v>41992</v>
      </c>
      <c r="B1822" s="254">
        <v>6690</v>
      </c>
      <c r="C1822" s="322" t="s">
        <v>6789</v>
      </c>
      <c r="D1822" s="308" t="s">
        <v>4921</v>
      </c>
      <c r="E1822" s="309">
        <v>13993.2</v>
      </c>
      <c r="F1822" s="256">
        <v>41993</v>
      </c>
      <c r="G1822" s="34">
        <v>13993.2</v>
      </c>
      <c r="H1822" s="217">
        <f t="shared" si="29"/>
        <v>0</v>
      </c>
      <c r="I1822" s="32" t="s">
        <v>5251</v>
      </c>
      <c r="K1822" s="430"/>
    </row>
    <row r="1823" spans="1:11" x14ac:dyDescent="0.25">
      <c r="A1823" s="192">
        <v>41992</v>
      </c>
      <c r="B1823" s="254">
        <v>6691</v>
      </c>
      <c r="C1823" s="322" t="s">
        <v>6789</v>
      </c>
      <c r="D1823" s="308" t="s">
        <v>4652</v>
      </c>
      <c r="E1823" s="309">
        <v>1020.8</v>
      </c>
      <c r="F1823" s="256">
        <v>41993</v>
      </c>
      <c r="G1823" s="34">
        <v>1020.8</v>
      </c>
      <c r="H1823" s="217">
        <f t="shared" si="29"/>
        <v>0</v>
      </c>
      <c r="I1823" s="32" t="s">
        <v>5251</v>
      </c>
      <c r="K1823" s="430"/>
    </row>
    <row r="1824" spans="1:11" x14ac:dyDescent="0.25">
      <c r="A1824" s="192">
        <v>41992</v>
      </c>
      <c r="B1824" s="254">
        <v>6692</v>
      </c>
      <c r="C1824" s="322" t="s">
        <v>6789</v>
      </c>
      <c r="D1824" s="308" t="s">
        <v>4183</v>
      </c>
      <c r="E1824" s="309">
        <v>7408.8</v>
      </c>
      <c r="F1824" s="256">
        <v>41992</v>
      </c>
      <c r="G1824" s="34">
        <v>7408.8</v>
      </c>
      <c r="H1824" s="217">
        <f t="shared" si="29"/>
        <v>0</v>
      </c>
      <c r="I1824" s="32" t="s">
        <v>4992</v>
      </c>
      <c r="K1824" s="430"/>
    </row>
    <row r="1825" spans="1:11" x14ac:dyDescent="0.25">
      <c r="A1825" s="192">
        <v>41992</v>
      </c>
      <c r="B1825" s="254">
        <v>6693</v>
      </c>
      <c r="C1825" s="322" t="s">
        <v>6789</v>
      </c>
      <c r="D1825" s="308" t="s">
        <v>3372</v>
      </c>
      <c r="E1825" s="309">
        <v>929.2</v>
      </c>
      <c r="F1825" s="256">
        <v>41992</v>
      </c>
      <c r="G1825" s="34">
        <v>929.2</v>
      </c>
      <c r="H1825" s="217">
        <f t="shared" si="29"/>
        <v>0</v>
      </c>
      <c r="I1825" s="32" t="s">
        <v>4992</v>
      </c>
      <c r="K1825" s="430"/>
    </row>
    <row r="1826" spans="1:11" x14ac:dyDescent="0.25">
      <c r="A1826" s="192">
        <v>41992</v>
      </c>
      <c r="B1826" s="254">
        <v>6694</v>
      </c>
      <c r="C1826" s="322" t="s">
        <v>6789</v>
      </c>
      <c r="D1826" s="308" t="s">
        <v>269</v>
      </c>
      <c r="E1826" s="309">
        <v>540</v>
      </c>
      <c r="F1826" s="256">
        <v>41992</v>
      </c>
      <c r="G1826" s="34">
        <v>540</v>
      </c>
      <c r="H1826" s="217">
        <f t="shared" si="29"/>
        <v>0</v>
      </c>
      <c r="I1826" s="32" t="s">
        <v>4992</v>
      </c>
      <c r="K1826" s="430"/>
    </row>
    <row r="1827" spans="1:11" x14ac:dyDescent="0.25">
      <c r="A1827" s="192">
        <v>41992</v>
      </c>
      <c r="B1827" s="254">
        <v>6695</v>
      </c>
      <c r="C1827" s="322" t="s">
        <v>6789</v>
      </c>
      <c r="D1827" s="308" t="s">
        <v>1202</v>
      </c>
      <c r="E1827" s="309">
        <v>2994.4</v>
      </c>
      <c r="F1827" s="256">
        <v>41992</v>
      </c>
      <c r="G1827" s="34">
        <v>2994.4</v>
      </c>
      <c r="H1827" s="217">
        <f t="shared" si="29"/>
        <v>0</v>
      </c>
      <c r="I1827" s="32" t="s">
        <v>4992</v>
      </c>
      <c r="K1827" s="430"/>
    </row>
    <row r="1828" spans="1:11" x14ac:dyDescent="0.25">
      <c r="A1828" s="192">
        <v>41992</v>
      </c>
      <c r="B1828" s="254">
        <v>6696</v>
      </c>
      <c r="C1828" s="322" t="s">
        <v>6789</v>
      </c>
      <c r="D1828" s="308" t="s">
        <v>6643</v>
      </c>
      <c r="E1828" s="309">
        <v>400</v>
      </c>
      <c r="F1828" s="256">
        <v>41993</v>
      </c>
      <c r="G1828" s="34">
        <v>400</v>
      </c>
      <c r="H1828" s="217">
        <f t="shared" si="29"/>
        <v>0</v>
      </c>
      <c r="I1828" s="32" t="s">
        <v>4992</v>
      </c>
      <c r="K1828" s="430"/>
    </row>
    <row r="1829" spans="1:11" x14ac:dyDescent="0.25">
      <c r="A1829" s="192">
        <v>41992</v>
      </c>
      <c r="B1829" s="254">
        <v>6697</v>
      </c>
      <c r="C1829" s="322" t="s">
        <v>6789</v>
      </c>
      <c r="D1829" s="308" t="s">
        <v>6919</v>
      </c>
      <c r="E1829" s="309">
        <v>1987.2</v>
      </c>
      <c r="F1829" s="256">
        <v>41992</v>
      </c>
      <c r="G1829" s="34">
        <v>1987.2</v>
      </c>
      <c r="H1829" s="217">
        <f t="shared" si="29"/>
        <v>0</v>
      </c>
      <c r="I1829" s="32" t="s">
        <v>4992</v>
      </c>
      <c r="K1829" s="430"/>
    </row>
    <row r="1830" spans="1:11" x14ac:dyDescent="0.25">
      <c r="A1830" s="192">
        <v>41992</v>
      </c>
      <c r="B1830" s="254">
        <v>6698</v>
      </c>
      <c r="C1830" s="322" t="s">
        <v>6789</v>
      </c>
      <c r="D1830" s="308" t="s">
        <v>4915</v>
      </c>
      <c r="E1830" s="309">
        <v>13500</v>
      </c>
      <c r="F1830" s="256">
        <v>41993</v>
      </c>
      <c r="G1830" s="34">
        <v>13500</v>
      </c>
      <c r="H1830" s="217">
        <f t="shared" si="29"/>
        <v>0</v>
      </c>
      <c r="I1830" s="32" t="s">
        <v>4992</v>
      </c>
      <c r="K1830" s="430"/>
    </row>
    <row r="1831" spans="1:11" x14ac:dyDescent="0.25">
      <c r="A1831" s="192">
        <v>41992</v>
      </c>
      <c r="B1831" s="254">
        <v>6699</v>
      </c>
      <c r="C1831" s="322" t="s">
        <v>6789</v>
      </c>
      <c r="D1831" s="308" t="s">
        <v>106</v>
      </c>
      <c r="E1831" s="309">
        <v>306342</v>
      </c>
      <c r="F1831" s="256">
        <v>41993</v>
      </c>
      <c r="G1831" s="34">
        <v>306342</v>
      </c>
      <c r="H1831" s="217">
        <f t="shared" si="29"/>
        <v>0</v>
      </c>
      <c r="I1831" s="32" t="s">
        <v>4992</v>
      </c>
      <c r="K1831" s="430"/>
    </row>
    <row r="1832" spans="1:11" x14ac:dyDescent="0.25">
      <c r="A1832" s="192">
        <v>41992</v>
      </c>
      <c r="B1832" s="254">
        <v>6700</v>
      </c>
      <c r="C1832" s="322" t="s">
        <v>6789</v>
      </c>
      <c r="D1832" s="308" t="s">
        <v>4918</v>
      </c>
      <c r="E1832" s="309">
        <v>165836.1</v>
      </c>
      <c r="F1832" s="256">
        <v>41997</v>
      </c>
      <c r="G1832" s="34">
        <v>165836.1</v>
      </c>
      <c r="H1832" s="217">
        <f t="shared" si="29"/>
        <v>0</v>
      </c>
      <c r="I1832" s="32" t="s">
        <v>5009</v>
      </c>
      <c r="K1832" s="430"/>
    </row>
    <row r="1833" spans="1:11" x14ac:dyDescent="0.25">
      <c r="A1833" s="192">
        <v>41993</v>
      </c>
      <c r="B1833" s="254">
        <v>6701</v>
      </c>
      <c r="C1833" s="322" t="s">
        <v>6789</v>
      </c>
      <c r="D1833" s="308" t="s">
        <v>28</v>
      </c>
      <c r="E1833" s="309">
        <v>3941.6</v>
      </c>
      <c r="F1833" s="256">
        <v>41993</v>
      </c>
      <c r="G1833" s="34">
        <v>3941.6</v>
      </c>
      <c r="H1833" s="217">
        <f t="shared" si="29"/>
        <v>0</v>
      </c>
      <c r="I1833" s="32" t="s">
        <v>4992</v>
      </c>
      <c r="K1833" s="430"/>
    </row>
    <row r="1834" spans="1:11" x14ac:dyDescent="0.25">
      <c r="A1834" s="192">
        <v>41993</v>
      </c>
      <c r="B1834" s="254">
        <v>6702</v>
      </c>
      <c r="C1834" s="322" t="s">
        <v>6789</v>
      </c>
      <c r="D1834" s="308" t="s">
        <v>4928</v>
      </c>
      <c r="E1834" s="309">
        <v>12080</v>
      </c>
      <c r="F1834" s="256">
        <v>41993</v>
      </c>
      <c r="G1834" s="34">
        <v>12080</v>
      </c>
      <c r="H1834" s="217">
        <f t="shared" si="29"/>
        <v>0</v>
      </c>
      <c r="I1834" s="32" t="s">
        <v>5000</v>
      </c>
      <c r="K1834" s="430"/>
    </row>
    <row r="1835" spans="1:11" x14ac:dyDescent="0.25">
      <c r="A1835" s="192">
        <v>41993</v>
      </c>
      <c r="B1835" s="254">
        <v>6703</v>
      </c>
      <c r="C1835" s="322" t="s">
        <v>6789</v>
      </c>
      <c r="D1835" s="308" t="s">
        <v>47</v>
      </c>
      <c r="E1835" s="309">
        <v>3482.7</v>
      </c>
      <c r="F1835" s="256">
        <v>41993</v>
      </c>
      <c r="G1835" s="34">
        <v>3482.7</v>
      </c>
      <c r="H1835" s="217">
        <f t="shared" si="29"/>
        <v>0</v>
      </c>
      <c r="I1835" s="32" t="s">
        <v>5000</v>
      </c>
      <c r="K1835" s="430"/>
    </row>
    <row r="1836" spans="1:11" x14ac:dyDescent="0.25">
      <c r="A1836" s="192">
        <v>41993</v>
      </c>
      <c r="B1836" s="254">
        <v>6704</v>
      </c>
      <c r="C1836" s="322" t="s">
        <v>6789</v>
      </c>
      <c r="D1836" s="308" t="s">
        <v>4649</v>
      </c>
      <c r="E1836" s="309">
        <v>14067.8</v>
      </c>
      <c r="F1836" s="256">
        <v>41993</v>
      </c>
      <c r="G1836" s="34">
        <v>14067.8</v>
      </c>
      <c r="H1836" s="217">
        <f t="shared" si="29"/>
        <v>0</v>
      </c>
      <c r="I1836" s="32" t="s">
        <v>4992</v>
      </c>
      <c r="K1836" s="430"/>
    </row>
    <row r="1837" spans="1:11" x14ac:dyDescent="0.25">
      <c r="A1837" s="192">
        <v>41993</v>
      </c>
      <c r="B1837" s="254">
        <v>6705</v>
      </c>
      <c r="C1837" s="322" t="s">
        <v>6789</v>
      </c>
      <c r="D1837" s="308" t="s">
        <v>4319</v>
      </c>
      <c r="E1837" s="309">
        <v>9057.2000000000007</v>
      </c>
      <c r="F1837" s="256">
        <v>41993</v>
      </c>
      <c r="G1837" s="34">
        <v>9057.2000000000007</v>
      </c>
      <c r="H1837" s="217">
        <f t="shared" si="29"/>
        <v>0</v>
      </c>
      <c r="I1837" s="32" t="s">
        <v>4992</v>
      </c>
      <c r="K1837" s="430"/>
    </row>
    <row r="1838" spans="1:11" x14ac:dyDescent="0.25">
      <c r="A1838" s="192">
        <v>41993</v>
      </c>
      <c r="B1838" s="254">
        <v>6706</v>
      </c>
      <c r="C1838" s="322" t="s">
        <v>6789</v>
      </c>
      <c r="D1838" s="308" t="s">
        <v>62</v>
      </c>
      <c r="E1838" s="309">
        <v>27225.4</v>
      </c>
      <c r="F1838" s="256">
        <v>41994</v>
      </c>
      <c r="G1838" s="34">
        <v>27225.4</v>
      </c>
      <c r="H1838" s="217">
        <f t="shared" si="29"/>
        <v>0</v>
      </c>
      <c r="I1838" s="32" t="s">
        <v>6814</v>
      </c>
      <c r="K1838" s="430"/>
    </row>
    <row r="1839" spans="1:11" x14ac:dyDescent="0.25">
      <c r="A1839" s="192">
        <v>41993</v>
      </c>
      <c r="B1839" s="254">
        <v>6707</v>
      </c>
      <c r="C1839" s="322" t="s">
        <v>6789</v>
      </c>
      <c r="D1839" s="308" t="s">
        <v>142</v>
      </c>
      <c r="E1839" s="309">
        <v>2636.1</v>
      </c>
      <c r="F1839" s="256">
        <v>41993</v>
      </c>
      <c r="G1839" s="34">
        <v>2636.1</v>
      </c>
      <c r="H1839" s="217">
        <f t="shared" si="29"/>
        <v>0</v>
      </c>
      <c r="I1839" s="32" t="s">
        <v>4992</v>
      </c>
      <c r="K1839" s="430"/>
    </row>
    <row r="1840" spans="1:11" x14ac:dyDescent="0.25">
      <c r="A1840" s="192">
        <v>41993</v>
      </c>
      <c r="B1840" s="254">
        <v>6708</v>
      </c>
      <c r="C1840" s="322" t="s">
        <v>6789</v>
      </c>
      <c r="D1840" s="308" t="s">
        <v>6791</v>
      </c>
      <c r="E1840" s="309">
        <v>14995.2</v>
      </c>
      <c r="F1840" s="256">
        <v>41994</v>
      </c>
      <c r="G1840" s="34">
        <v>14995.2</v>
      </c>
      <c r="H1840" s="217">
        <f t="shared" si="29"/>
        <v>0</v>
      </c>
      <c r="I1840" s="32" t="s">
        <v>6814</v>
      </c>
      <c r="K1840" s="430"/>
    </row>
    <row r="1841" spans="1:11" x14ac:dyDescent="0.25">
      <c r="A1841" s="192">
        <v>41993</v>
      </c>
      <c r="B1841" s="254">
        <v>6709</v>
      </c>
      <c r="C1841" s="322" t="s">
        <v>6789</v>
      </c>
      <c r="D1841" s="308" t="s">
        <v>1515</v>
      </c>
      <c r="E1841" s="309">
        <v>18828.2</v>
      </c>
      <c r="F1841" s="256">
        <v>41994</v>
      </c>
      <c r="G1841" s="34">
        <v>18828.2</v>
      </c>
      <c r="H1841" s="217">
        <f t="shared" si="29"/>
        <v>0</v>
      </c>
      <c r="I1841" s="32" t="s">
        <v>6814</v>
      </c>
      <c r="K1841" s="430"/>
    </row>
    <row r="1842" spans="1:11" x14ac:dyDescent="0.25">
      <c r="A1842" s="192">
        <v>41993</v>
      </c>
      <c r="B1842" s="254">
        <v>6710</v>
      </c>
      <c r="C1842" s="322" t="s">
        <v>6789</v>
      </c>
      <c r="D1842" s="308" t="s">
        <v>6721</v>
      </c>
      <c r="E1842" s="309">
        <v>4888</v>
      </c>
      <c r="F1842" s="256">
        <v>41994</v>
      </c>
      <c r="G1842" s="34">
        <v>4888</v>
      </c>
      <c r="H1842" s="217">
        <f t="shared" si="29"/>
        <v>0</v>
      </c>
      <c r="I1842" s="32" t="s">
        <v>6814</v>
      </c>
      <c r="K1842" s="430"/>
    </row>
    <row r="1843" spans="1:11" x14ac:dyDescent="0.25">
      <c r="A1843" s="192">
        <v>41993</v>
      </c>
      <c r="B1843" s="254">
        <v>6711</v>
      </c>
      <c r="C1843" s="322" t="s">
        <v>6789</v>
      </c>
      <c r="D1843" s="308" t="s">
        <v>25</v>
      </c>
      <c r="E1843" s="309">
        <v>8274</v>
      </c>
      <c r="F1843" s="256">
        <v>41994</v>
      </c>
      <c r="G1843" s="34">
        <v>8274</v>
      </c>
      <c r="H1843" s="217">
        <f t="shared" si="29"/>
        <v>0</v>
      </c>
      <c r="I1843" s="32" t="s">
        <v>6814</v>
      </c>
      <c r="K1843" s="430"/>
    </row>
    <row r="1844" spans="1:11" x14ac:dyDescent="0.25">
      <c r="A1844" s="192">
        <v>41993</v>
      </c>
      <c r="B1844" s="254">
        <v>6712</v>
      </c>
      <c r="C1844" s="322" t="s">
        <v>6789</v>
      </c>
      <c r="D1844" s="308" t="s">
        <v>5004</v>
      </c>
      <c r="E1844" s="309">
        <v>11715.2</v>
      </c>
      <c r="F1844" s="256">
        <v>41994</v>
      </c>
      <c r="G1844" s="34">
        <v>11715.2</v>
      </c>
      <c r="H1844" s="217">
        <f t="shared" si="29"/>
        <v>0</v>
      </c>
      <c r="I1844" s="32" t="s">
        <v>6814</v>
      </c>
      <c r="K1844" s="430"/>
    </row>
    <row r="1845" spans="1:11" x14ac:dyDescent="0.25">
      <c r="A1845" s="192">
        <v>41993</v>
      </c>
      <c r="B1845" s="254">
        <v>6713</v>
      </c>
      <c r="C1845" s="322" t="s">
        <v>6789</v>
      </c>
      <c r="D1845" s="308" t="s">
        <v>180</v>
      </c>
      <c r="E1845" s="309">
        <v>31769.599999999999</v>
      </c>
      <c r="F1845" s="256">
        <v>41994</v>
      </c>
      <c r="G1845" s="34">
        <v>31769.599999999999</v>
      </c>
      <c r="H1845" s="217">
        <f t="shared" si="29"/>
        <v>0</v>
      </c>
      <c r="I1845" s="32" t="s">
        <v>4992</v>
      </c>
      <c r="K1845" s="430"/>
    </row>
    <row r="1846" spans="1:11" x14ac:dyDescent="0.25">
      <c r="A1846" s="192">
        <v>41993</v>
      </c>
      <c r="B1846" s="254">
        <v>6714</v>
      </c>
      <c r="C1846" s="322" t="s">
        <v>6789</v>
      </c>
      <c r="D1846" s="308" t="s">
        <v>2944</v>
      </c>
      <c r="E1846" s="309">
        <v>31640.95</v>
      </c>
      <c r="F1846" s="256">
        <v>41994</v>
      </c>
      <c r="G1846" s="34">
        <v>31640.95</v>
      </c>
      <c r="H1846" s="217">
        <f t="shared" si="29"/>
        <v>0</v>
      </c>
      <c r="I1846" s="32" t="s">
        <v>6814</v>
      </c>
      <c r="K1846" s="430"/>
    </row>
    <row r="1847" spans="1:11" x14ac:dyDescent="0.25">
      <c r="A1847" s="192">
        <v>41993</v>
      </c>
      <c r="B1847" s="254">
        <v>6715</v>
      </c>
      <c r="C1847" s="322" t="s">
        <v>6789</v>
      </c>
      <c r="D1847" s="308" t="s">
        <v>4764</v>
      </c>
      <c r="E1847" s="309">
        <v>8587.6</v>
      </c>
      <c r="F1847" s="256">
        <v>41994</v>
      </c>
      <c r="G1847" s="34">
        <v>8587.6</v>
      </c>
      <c r="H1847" s="217">
        <f t="shared" si="29"/>
        <v>0</v>
      </c>
      <c r="I1847" s="32" t="s">
        <v>6814</v>
      </c>
      <c r="K1847" s="430"/>
    </row>
    <row r="1848" spans="1:11" x14ac:dyDescent="0.25">
      <c r="A1848" s="192">
        <v>41993</v>
      </c>
      <c r="B1848" s="254">
        <v>6716</v>
      </c>
      <c r="C1848" s="322" t="s">
        <v>6789</v>
      </c>
      <c r="D1848" s="308" t="s">
        <v>11</v>
      </c>
      <c r="E1848" s="309">
        <v>94634.15</v>
      </c>
      <c r="F1848" s="256">
        <v>41997</v>
      </c>
      <c r="G1848" s="34">
        <v>94634.15</v>
      </c>
      <c r="H1848" s="217">
        <f t="shared" si="29"/>
        <v>0</v>
      </c>
      <c r="I1848" s="32" t="s">
        <v>6814</v>
      </c>
      <c r="K1848" s="430"/>
    </row>
    <row r="1849" spans="1:11" x14ac:dyDescent="0.25">
      <c r="A1849" s="192">
        <v>41993</v>
      </c>
      <c r="B1849" s="254">
        <v>6717</v>
      </c>
      <c r="C1849" s="322" t="s">
        <v>6789</v>
      </c>
      <c r="D1849" s="308" t="s">
        <v>4826</v>
      </c>
      <c r="E1849" s="309">
        <v>3047.6</v>
      </c>
      <c r="F1849" s="256">
        <v>41993</v>
      </c>
      <c r="G1849" s="34">
        <v>3047.6</v>
      </c>
      <c r="H1849" s="217">
        <f t="shared" si="29"/>
        <v>0</v>
      </c>
      <c r="I1849" s="32" t="s">
        <v>4992</v>
      </c>
      <c r="K1849" s="430"/>
    </row>
    <row r="1850" spans="1:11" x14ac:dyDescent="0.25">
      <c r="A1850" s="192">
        <v>41993</v>
      </c>
      <c r="B1850" s="254">
        <v>6718</v>
      </c>
      <c r="C1850" s="322" t="s">
        <v>6789</v>
      </c>
      <c r="D1850" s="308" t="s">
        <v>4921</v>
      </c>
      <c r="E1850" s="309">
        <v>3523.8</v>
      </c>
      <c r="F1850" s="256">
        <v>42000</v>
      </c>
      <c r="G1850" s="34">
        <v>3523.8</v>
      </c>
      <c r="H1850" s="217">
        <f t="shared" si="29"/>
        <v>0</v>
      </c>
      <c r="I1850" s="32" t="s">
        <v>4992</v>
      </c>
      <c r="K1850" s="430"/>
    </row>
    <row r="1851" spans="1:11" x14ac:dyDescent="0.25">
      <c r="A1851" s="192">
        <v>41993</v>
      </c>
      <c r="B1851" s="254">
        <v>6719</v>
      </c>
      <c r="C1851" s="322" t="s">
        <v>6789</v>
      </c>
      <c r="D1851" s="308" t="s">
        <v>2540</v>
      </c>
      <c r="E1851" s="309">
        <v>15608.1</v>
      </c>
      <c r="F1851" s="256">
        <v>41993</v>
      </c>
      <c r="G1851" s="34">
        <v>15608.1</v>
      </c>
      <c r="H1851" s="217">
        <f t="shared" si="29"/>
        <v>0</v>
      </c>
      <c r="I1851" s="32" t="s">
        <v>4992</v>
      </c>
      <c r="K1851" s="430"/>
    </row>
    <row r="1852" spans="1:11" x14ac:dyDescent="0.25">
      <c r="A1852" s="192">
        <v>41993</v>
      </c>
      <c r="B1852" s="254">
        <v>6720</v>
      </c>
      <c r="C1852" s="322" t="s">
        <v>6789</v>
      </c>
      <c r="D1852" s="308" t="s">
        <v>501</v>
      </c>
      <c r="E1852" s="309">
        <v>5705.4</v>
      </c>
      <c r="F1852" s="256">
        <v>41993</v>
      </c>
      <c r="G1852" s="34">
        <v>5705.4</v>
      </c>
      <c r="H1852" s="217">
        <f t="shared" si="29"/>
        <v>0</v>
      </c>
      <c r="I1852" s="32" t="s">
        <v>4992</v>
      </c>
      <c r="K1852" s="430"/>
    </row>
    <row r="1853" spans="1:11" x14ac:dyDescent="0.25">
      <c r="A1853" s="192">
        <v>41993</v>
      </c>
      <c r="B1853" s="254">
        <v>6721</v>
      </c>
      <c r="C1853" s="322" t="s">
        <v>6789</v>
      </c>
      <c r="D1853" s="308" t="s">
        <v>4915</v>
      </c>
      <c r="E1853" s="309">
        <v>32175.200000000001</v>
      </c>
      <c r="F1853" s="256">
        <v>41993</v>
      </c>
      <c r="G1853" s="34">
        <v>32175.200000000001</v>
      </c>
      <c r="H1853" s="217">
        <f t="shared" si="29"/>
        <v>0</v>
      </c>
      <c r="I1853" s="32" t="s">
        <v>4971</v>
      </c>
      <c r="K1853" s="430"/>
    </row>
    <row r="1854" spans="1:11" x14ac:dyDescent="0.25">
      <c r="A1854" s="192">
        <v>41993</v>
      </c>
      <c r="B1854" s="254">
        <v>6722</v>
      </c>
      <c r="C1854" s="322" t="s">
        <v>6789</v>
      </c>
      <c r="D1854" s="308" t="s">
        <v>4234</v>
      </c>
      <c r="E1854" s="309">
        <v>2173</v>
      </c>
      <c r="F1854" s="421" t="s">
        <v>6920</v>
      </c>
      <c r="G1854" s="34">
        <v>2173</v>
      </c>
      <c r="H1854" s="217">
        <f t="shared" si="29"/>
        <v>0</v>
      </c>
      <c r="I1854" s="32" t="s">
        <v>4992</v>
      </c>
      <c r="K1854" s="430"/>
    </row>
    <row r="1855" spans="1:11" x14ac:dyDescent="0.25">
      <c r="A1855" s="192">
        <v>41993</v>
      </c>
      <c r="B1855" s="254">
        <v>6723</v>
      </c>
      <c r="C1855" s="322" t="s">
        <v>6789</v>
      </c>
      <c r="D1855" s="308" t="s">
        <v>23</v>
      </c>
      <c r="E1855" s="309">
        <v>9640.2999999999993</v>
      </c>
      <c r="F1855" s="256">
        <v>41993</v>
      </c>
      <c r="G1855" s="34">
        <v>9640.2999999999993</v>
      </c>
      <c r="H1855" s="217">
        <f t="shared" si="29"/>
        <v>0</v>
      </c>
      <c r="I1855" s="32" t="s">
        <v>4992</v>
      </c>
      <c r="K1855" s="430"/>
    </row>
    <row r="1856" spans="1:11" x14ac:dyDescent="0.25">
      <c r="A1856" s="192">
        <v>41993</v>
      </c>
      <c r="B1856" s="254">
        <v>6724</v>
      </c>
      <c r="C1856" s="322" t="s">
        <v>6789</v>
      </c>
      <c r="D1856" s="308" t="s">
        <v>70</v>
      </c>
      <c r="E1856" s="309">
        <v>11778.2</v>
      </c>
      <c r="F1856" s="256">
        <v>41993</v>
      </c>
      <c r="G1856" s="34">
        <v>11778.2</v>
      </c>
      <c r="H1856" s="217">
        <f t="shared" si="29"/>
        <v>0</v>
      </c>
      <c r="I1856" s="32" t="s">
        <v>4992</v>
      </c>
      <c r="K1856" s="430"/>
    </row>
    <row r="1857" spans="1:11" x14ac:dyDescent="0.25">
      <c r="A1857" s="192">
        <v>41993</v>
      </c>
      <c r="B1857" s="254">
        <v>6725</v>
      </c>
      <c r="C1857" s="322" t="s">
        <v>6789</v>
      </c>
      <c r="D1857" s="308" t="s">
        <v>4918</v>
      </c>
      <c r="E1857" s="309">
        <v>1612</v>
      </c>
      <c r="F1857" s="256">
        <v>41997</v>
      </c>
      <c r="G1857" s="34">
        <v>1612</v>
      </c>
      <c r="H1857" s="217">
        <f t="shared" si="29"/>
        <v>0</v>
      </c>
      <c r="I1857" s="32" t="s">
        <v>4992</v>
      </c>
      <c r="K1857" s="430"/>
    </row>
    <row r="1858" spans="1:11" x14ac:dyDescent="0.25">
      <c r="A1858" s="192">
        <v>41993</v>
      </c>
      <c r="B1858" s="254">
        <v>6726</v>
      </c>
      <c r="C1858" s="322" t="s">
        <v>6789</v>
      </c>
      <c r="D1858" s="308" t="s">
        <v>6817</v>
      </c>
      <c r="E1858" s="309">
        <v>715.5</v>
      </c>
      <c r="F1858" s="256">
        <v>41993</v>
      </c>
      <c r="G1858" s="34">
        <v>715.5</v>
      </c>
      <c r="H1858" s="217">
        <f t="shared" si="29"/>
        <v>0</v>
      </c>
      <c r="I1858" s="32" t="s">
        <v>4992</v>
      </c>
      <c r="K1858" s="430"/>
    </row>
    <row r="1859" spans="1:11" x14ac:dyDescent="0.25">
      <c r="A1859" s="192">
        <v>41993</v>
      </c>
      <c r="B1859" s="254">
        <v>6727</v>
      </c>
      <c r="C1859" s="322" t="s">
        <v>6789</v>
      </c>
      <c r="D1859" s="308" t="s">
        <v>6641</v>
      </c>
      <c r="E1859" s="309">
        <v>3351.6</v>
      </c>
      <c r="F1859" s="421" t="s">
        <v>6921</v>
      </c>
      <c r="G1859" s="34">
        <v>3351.6</v>
      </c>
      <c r="H1859" s="217">
        <f t="shared" si="29"/>
        <v>0</v>
      </c>
      <c r="I1859" s="32" t="s">
        <v>4992</v>
      </c>
      <c r="K1859" s="430"/>
    </row>
    <row r="1860" spans="1:11" x14ac:dyDescent="0.25">
      <c r="A1860" s="192">
        <v>41993</v>
      </c>
      <c r="B1860" s="254">
        <v>6728</v>
      </c>
      <c r="C1860" s="322" t="s">
        <v>6789</v>
      </c>
      <c r="D1860" s="308" t="s">
        <v>35</v>
      </c>
      <c r="E1860" s="309">
        <v>5119.8</v>
      </c>
      <c r="F1860" s="256">
        <v>41993</v>
      </c>
      <c r="G1860" s="229">
        <v>5119.8</v>
      </c>
      <c r="H1860" s="217">
        <f t="shared" si="29"/>
        <v>0</v>
      </c>
      <c r="I1860" s="20" t="s">
        <v>4992</v>
      </c>
      <c r="K1860" s="430"/>
    </row>
    <row r="1861" spans="1:11" x14ac:dyDescent="0.25">
      <c r="A1861" s="192">
        <v>41993</v>
      </c>
      <c r="B1861" s="254">
        <v>6729</v>
      </c>
      <c r="C1861" s="322" t="s">
        <v>6789</v>
      </c>
      <c r="D1861" s="308" t="s">
        <v>3366</v>
      </c>
      <c r="E1861" s="309">
        <v>2416</v>
      </c>
      <c r="F1861" s="256">
        <v>41993</v>
      </c>
      <c r="G1861" s="229">
        <v>2416</v>
      </c>
      <c r="H1861" s="217">
        <f t="shared" si="29"/>
        <v>0</v>
      </c>
      <c r="I1861" s="20" t="s">
        <v>5010</v>
      </c>
      <c r="K1861" s="430"/>
    </row>
    <row r="1862" spans="1:11" x14ac:dyDescent="0.25">
      <c r="A1862" s="192">
        <v>41993</v>
      </c>
      <c r="B1862" s="254">
        <v>6730</v>
      </c>
      <c r="C1862" s="322" t="s">
        <v>6789</v>
      </c>
      <c r="D1862" s="308" t="s">
        <v>11</v>
      </c>
      <c r="E1862" s="309">
        <v>3085.6</v>
      </c>
      <c r="F1862" s="256">
        <v>41997</v>
      </c>
      <c r="G1862" s="229">
        <v>3085.6</v>
      </c>
      <c r="H1862" s="217">
        <f t="shared" si="29"/>
        <v>0</v>
      </c>
      <c r="I1862" s="20" t="s">
        <v>6814</v>
      </c>
      <c r="K1862" s="430"/>
    </row>
    <row r="1863" spans="1:11" x14ac:dyDescent="0.25">
      <c r="A1863" s="192">
        <v>41993</v>
      </c>
      <c r="B1863" s="254">
        <v>6731</v>
      </c>
      <c r="C1863" s="322" t="s">
        <v>6789</v>
      </c>
      <c r="D1863" s="308" t="s">
        <v>4586</v>
      </c>
      <c r="E1863" s="309">
        <v>4226.3999999999996</v>
      </c>
      <c r="F1863" s="256">
        <v>41993</v>
      </c>
      <c r="G1863" s="229">
        <v>4226.3999999999996</v>
      </c>
      <c r="H1863" s="217">
        <f t="shared" si="29"/>
        <v>0</v>
      </c>
      <c r="I1863" s="20" t="s">
        <v>4992</v>
      </c>
      <c r="K1863" s="430"/>
    </row>
    <row r="1864" spans="1:11" x14ac:dyDescent="0.25">
      <c r="A1864" s="192">
        <v>41993</v>
      </c>
      <c r="B1864" s="254">
        <v>6732</v>
      </c>
      <c r="C1864" s="322" t="s">
        <v>6789</v>
      </c>
      <c r="D1864" s="308" t="s">
        <v>2369</v>
      </c>
      <c r="E1864" s="309">
        <v>1439.35</v>
      </c>
      <c r="F1864" s="256">
        <v>41993</v>
      </c>
      <c r="G1864" s="229">
        <v>1439.35</v>
      </c>
      <c r="H1864" s="217">
        <f t="shared" ref="H1864:H1927" si="30">E1864-G1864</f>
        <v>0</v>
      </c>
      <c r="I1864" s="20" t="s">
        <v>4992</v>
      </c>
      <c r="K1864" s="430"/>
    </row>
    <row r="1865" spans="1:11" x14ac:dyDescent="0.25">
      <c r="A1865" s="192">
        <v>41993</v>
      </c>
      <c r="B1865" s="254">
        <v>6733</v>
      </c>
      <c r="C1865" s="322" t="s">
        <v>6789</v>
      </c>
      <c r="D1865" s="308" t="s">
        <v>4240</v>
      </c>
      <c r="E1865" s="309">
        <v>364734.2</v>
      </c>
      <c r="F1865" s="412">
        <v>42008</v>
      </c>
      <c r="G1865" s="219">
        <v>364734.2</v>
      </c>
      <c r="H1865" s="217">
        <f t="shared" si="30"/>
        <v>0</v>
      </c>
      <c r="I1865" s="20" t="s">
        <v>5009</v>
      </c>
      <c r="K1865" s="430"/>
    </row>
    <row r="1866" spans="1:11" x14ac:dyDescent="0.25">
      <c r="A1866" s="192">
        <v>41993</v>
      </c>
      <c r="B1866" s="254">
        <v>6734</v>
      </c>
      <c r="C1866" s="322" t="s">
        <v>6789</v>
      </c>
      <c r="D1866" s="308" t="s">
        <v>339</v>
      </c>
      <c r="E1866" s="309">
        <v>960.8</v>
      </c>
      <c r="F1866" s="368">
        <v>41993</v>
      </c>
      <c r="G1866" s="229">
        <v>960.8</v>
      </c>
      <c r="H1866" s="217">
        <f t="shared" si="30"/>
        <v>0</v>
      </c>
      <c r="I1866" s="20" t="s">
        <v>4992</v>
      </c>
      <c r="K1866" s="430"/>
    </row>
    <row r="1867" spans="1:11" x14ac:dyDescent="0.25">
      <c r="A1867" s="192">
        <v>41993</v>
      </c>
      <c r="B1867" s="254">
        <v>6735</v>
      </c>
      <c r="C1867" s="322" t="s">
        <v>6789</v>
      </c>
      <c r="D1867" s="308" t="s">
        <v>1693</v>
      </c>
      <c r="E1867" s="309">
        <v>8226</v>
      </c>
      <c r="F1867" s="368">
        <v>41993</v>
      </c>
      <c r="G1867" s="229">
        <v>8226</v>
      </c>
      <c r="H1867" s="217">
        <f t="shared" si="30"/>
        <v>0</v>
      </c>
      <c r="I1867" s="20" t="s">
        <v>4992</v>
      </c>
      <c r="K1867" s="430"/>
    </row>
    <row r="1868" spans="1:11" x14ac:dyDescent="0.25">
      <c r="A1868" s="192">
        <v>41993</v>
      </c>
      <c r="B1868" s="254">
        <v>6736</v>
      </c>
      <c r="C1868" s="322" t="s">
        <v>6789</v>
      </c>
      <c r="D1868" s="308" t="s">
        <v>110</v>
      </c>
      <c r="E1868" s="309">
        <v>61824</v>
      </c>
      <c r="F1868" s="368">
        <v>42002</v>
      </c>
      <c r="G1868" s="229">
        <v>61824</v>
      </c>
      <c r="H1868" s="217">
        <f t="shared" si="30"/>
        <v>0</v>
      </c>
      <c r="I1868" s="20" t="s">
        <v>4997</v>
      </c>
      <c r="K1868" s="430"/>
    </row>
    <row r="1869" spans="1:11" x14ac:dyDescent="0.25">
      <c r="A1869" s="192">
        <v>41993</v>
      </c>
      <c r="B1869" s="254">
        <v>6737</v>
      </c>
      <c r="C1869" s="322" t="s">
        <v>6789</v>
      </c>
      <c r="D1869" s="308" t="s">
        <v>4257</v>
      </c>
      <c r="E1869" s="309">
        <v>23580.1</v>
      </c>
      <c r="F1869" s="368">
        <v>41993</v>
      </c>
      <c r="G1869" s="229">
        <v>23580.1</v>
      </c>
      <c r="H1869" s="217">
        <f t="shared" si="30"/>
        <v>0</v>
      </c>
      <c r="I1869" s="20" t="s">
        <v>5000</v>
      </c>
      <c r="K1869" s="430"/>
    </row>
    <row r="1870" spans="1:11" x14ac:dyDescent="0.25">
      <c r="A1870" s="192">
        <v>41993</v>
      </c>
      <c r="B1870" s="254">
        <v>6738</v>
      </c>
      <c r="C1870" s="322" t="s">
        <v>6789</v>
      </c>
      <c r="D1870" s="308" t="s">
        <v>429</v>
      </c>
      <c r="E1870" s="309">
        <v>2879.8</v>
      </c>
      <c r="F1870" s="368">
        <v>41993</v>
      </c>
      <c r="G1870" s="229">
        <v>2879.8</v>
      </c>
      <c r="H1870" s="217">
        <f t="shared" si="30"/>
        <v>0</v>
      </c>
      <c r="I1870" s="190" t="s">
        <v>6049</v>
      </c>
      <c r="K1870" s="430"/>
    </row>
    <row r="1871" spans="1:11" x14ac:dyDescent="0.25">
      <c r="A1871" s="192">
        <v>41993</v>
      </c>
      <c r="B1871" s="254">
        <v>6739</v>
      </c>
      <c r="C1871" s="322" t="s">
        <v>6789</v>
      </c>
      <c r="D1871" s="308" t="s">
        <v>2504</v>
      </c>
      <c r="E1871" s="309">
        <v>102650.2</v>
      </c>
      <c r="F1871" s="368">
        <v>41993</v>
      </c>
      <c r="G1871" s="229">
        <v>102650.2</v>
      </c>
      <c r="H1871" s="217">
        <f t="shared" si="30"/>
        <v>0</v>
      </c>
      <c r="I1871" s="190" t="s">
        <v>6049</v>
      </c>
      <c r="K1871" s="430"/>
    </row>
    <row r="1872" spans="1:11" x14ac:dyDescent="0.25">
      <c r="A1872" s="192">
        <v>41993</v>
      </c>
      <c r="B1872" s="254">
        <v>6740</v>
      </c>
      <c r="C1872" s="322" t="s">
        <v>6789</v>
      </c>
      <c r="D1872" s="308" t="s">
        <v>2714</v>
      </c>
      <c r="E1872" s="309">
        <v>5778</v>
      </c>
      <c r="F1872" s="368">
        <v>41993</v>
      </c>
      <c r="G1872" s="229">
        <v>5778</v>
      </c>
      <c r="H1872" s="217">
        <f t="shared" si="30"/>
        <v>0</v>
      </c>
      <c r="I1872" s="190" t="s">
        <v>6794</v>
      </c>
      <c r="K1872" s="430"/>
    </row>
    <row r="1873" spans="1:11" x14ac:dyDescent="0.25">
      <c r="A1873" s="192">
        <v>41993</v>
      </c>
      <c r="B1873" s="254">
        <v>6741</v>
      </c>
      <c r="C1873" s="322" t="s">
        <v>6789</v>
      </c>
      <c r="D1873" s="308" t="s">
        <v>4585</v>
      </c>
      <c r="E1873" s="309">
        <v>11713.5</v>
      </c>
      <c r="F1873" s="368">
        <v>41994</v>
      </c>
      <c r="G1873" s="229">
        <v>11713.5</v>
      </c>
      <c r="H1873" s="217">
        <f t="shared" si="30"/>
        <v>0</v>
      </c>
      <c r="I1873" s="190" t="s">
        <v>4992</v>
      </c>
      <c r="K1873" s="430"/>
    </row>
    <row r="1874" spans="1:11" x14ac:dyDescent="0.25">
      <c r="A1874" s="192">
        <v>41993</v>
      </c>
      <c r="B1874" s="254">
        <v>6742</v>
      </c>
      <c r="C1874" s="322" t="s">
        <v>6789</v>
      </c>
      <c r="D1874" s="308" t="s">
        <v>22</v>
      </c>
      <c r="E1874" s="309">
        <v>9516.9</v>
      </c>
      <c r="F1874" s="368">
        <v>41993</v>
      </c>
      <c r="G1874" s="229">
        <v>9516.9</v>
      </c>
      <c r="H1874" s="217">
        <f t="shared" si="30"/>
        <v>0</v>
      </c>
      <c r="I1874" s="190" t="s">
        <v>4992</v>
      </c>
      <c r="K1874" s="430"/>
    </row>
    <row r="1875" spans="1:11" x14ac:dyDescent="0.25">
      <c r="A1875" s="192">
        <v>41993</v>
      </c>
      <c r="B1875" s="254">
        <v>6743</v>
      </c>
      <c r="C1875" s="322" t="s">
        <v>6789</v>
      </c>
      <c r="D1875" s="308" t="s">
        <v>4585</v>
      </c>
      <c r="E1875" s="309">
        <v>36.4</v>
      </c>
      <c r="F1875" s="368">
        <v>41993</v>
      </c>
      <c r="G1875" s="229">
        <v>36.4</v>
      </c>
      <c r="H1875" s="217">
        <f t="shared" si="30"/>
        <v>0</v>
      </c>
      <c r="I1875" s="190" t="s">
        <v>4992</v>
      </c>
      <c r="K1875" s="430"/>
    </row>
    <row r="1876" spans="1:11" x14ac:dyDescent="0.25">
      <c r="A1876" s="192">
        <v>41993</v>
      </c>
      <c r="B1876" s="254">
        <v>6744</v>
      </c>
      <c r="C1876" s="322" t="s">
        <v>6789</v>
      </c>
      <c r="D1876" s="308" t="s">
        <v>29</v>
      </c>
      <c r="E1876" s="309">
        <v>24139.200000000001</v>
      </c>
      <c r="F1876" s="368">
        <v>41993</v>
      </c>
      <c r="G1876" s="229">
        <v>24139.200000000001</v>
      </c>
      <c r="H1876" s="217">
        <f t="shared" si="30"/>
        <v>0</v>
      </c>
      <c r="I1876" s="190" t="s">
        <v>5251</v>
      </c>
      <c r="K1876" s="430"/>
    </row>
    <row r="1877" spans="1:11" x14ac:dyDescent="0.25">
      <c r="A1877" s="192">
        <v>41993</v>
      </c>
      <c r="B1877" s="254">
        <v>6745</v>
      </c>
      <c r="C1877" s="322" t="s">
        <v>6789</v>
      </c>
      <c r="D1877" s="308" t="s">
        <v>2382</v>
      </c>
      <c r="E1877" s="309">
        <v>12433.5</v>
      </c>
      <c r="F1877" s="368">
        <v>41995</v>
      </c>
      <c r="G1877" s="229">
        <v>12433.5</v>
      </c>
      <c r="H1877" s="217">
        <f t="shared" si="30"/>
        <v>0</v>
      </c>
      <c r="I1877" s="190" t="s">
        <v>6794</v>
      </c>
      <c r="K1877" s="430"/>
    </row>
    <row r="1878" spans="1:11" x14ac:dyDescent="0.25">
      <c r="A1878" s="192">
        <v>41993</v>
      </c>
      <c r="B1878" s="254">
        <v>6746</v>
      </c>
      <c r="C1878" s="322" t="s">
        <v>6789</v>
      </c>
      <c r="D1878" s="308" t="s">
        <v>124</v>
      </c>
      <c r="E1878" s="309">
        <v>10627.4</v>
      </c>
      <c r="F1878" s="368">
        <v>41993</v>
      </c>
      <c r="G1878" s="229">
        <v>10627.4</v>
      </c>
      <c r="H1878" s="217">
        <f t="shared" si="30"/>
        <v>0</v>
      </c>
      <c r="I1878" s="190" t="s">
        <v>5251</v>
      </c>
      <c r="K1878" s="430"/>
    </row>
    <row r="1879" spans="1:11" x14ac:dyDescent="0.25">
      <c r="A1879" s="192">
        <v>41993</v>
      </c>
      <c r="B1879" s="254">
        <v>6747</v>
      </c>
      <c r="C1879" s="322" t="s">
        <v>6789</v>
      </c>
      <c r="D1879" s="308" t="s">
        <v>253</v>
      </c>
      <c r="E1879" s="309">
        <v>3032.4</v>
      </c>
      <c r="F1879" s="368">
        <v>41993</v>
      </c>
      <c r="G1879" s="229">
        <v>3032.4</v>
      </c>
      <c r="H1879" s="217">
        <f t="shared" si="30"/>
        <v>0</v>
      </c>
      <c r="I1879" s="190" t="s">
        <v>6794</v>
      </c>
      <c r="K1879" s="430"/>
    </row>
    <row r="1880" spans="1:11" x14ac:dyDescent="0.25">
      <c r="A1880" s="192">
        <v>41993</v>
      </c>
      <c r="B1880" s="254">
        <v>6748</v>
      </c>
      <c r="C1880" s="322" t="s">
        <v>6789</v>
      </c>
      <c r="D1880" s="308" t="s">
        <v>6120</v>
      </c>
      <c r="E1880" s="309">
        <v>9460</v>
      </c>
      <c r="F1880" s="368">
        <v>41996</v>
      </c>
      <c r="G1880" s="229">
        <v>9460</v>
      </c>
      <c r="H1880" s="217">
        <f t="shared" si="30"/>
        <v>0</v>
      </c>
      <c r="I1880" s="190" t="s">
        <v>4992</v>
      </c>
    </row>
    <row r="1881" spans="1:11" x14ac:dyDescent="0.25">
      <c r="A1881" s="192">
        <v>41993</v>
      </c>
      <c r="B1881" s="254">
        <v>6749</v>
      </c>
      <c r="C1881" s="322" t="s">
        <v>6789</v>
      </c>
      <c r="D1881" s="308" t="s">
        <v>338</v>
      </c>
      <c r="E1881" s="309">
        <v>520.79999999999995</v>
      </c>
      <c r="F1881" s="368">
        <v>41993</v>
      </c>
      <c r="G1881" s="229">
        <v>520.79999999999995</v>
      </c>
      <c r="H1881" s="217">
        <f t="shared" si="30"/>
        <v>0</v>
      </c>
      <c r="I1881" s="190" t="s">
        <v>5251</v>
      </c>
    </row>
    <row r="1882" spans="1:11" x14ac:dyDescent="0.25">
      <c r="A1882" s="192">
        <v>41993</v>
      </c>
      <c r="B1882" s="254">
        <v>6750</v>
      </c>
      <c r="C1882" s="322" t="s">
        <v>6789</v>
      </c>
      <c r="D1882" s="308" t="s">
        <v>4589</v>
      </c>
      <c r="E1882" s="309">
        <v>1205.7</v>
      </c>
      <c r="F1882" s="368">
        <v>41993</v>
      </c>
      <c r="G1882" s="229">
        <v>1205.7</v>
      </c>
      <c r="H1882" s="217">
        <f t="shared" si="30"/>
        <v>0</v>
      </c>
      <c r="I1882" s="190" t="s">
        <v>4992</v>
      </c>
    </row>
    <row r="1883" spans="1:11" x14ac:dyDescent="0.25">
      <c r="A1883" s="192">
        <v>41993</v>
      </c>
      <c r="B1883" s="254">
        <v>6751</v>
      </c>
      <c r="C1883" s="322" t="s">
        <v>6789</v>
      </c>
      <c r="D1883" s="308" t="s">
        <v>57</v>
      </c>
      <c r="E1883" s="309">
        <v>2508</v>
      </c>
      <c r="F1883" s="368">
        <v>41993</v>
      </c>
      <c r="G1883" s="229">
        <v>2508</v>
      </c>
      <c r="H1883" s="217">
        <f t="shared" si="30"/>
        <v>0</v>
      </c>
      <c r="I1883" s="190" t="s">
        <v>4997</v>
      </c>
    </row>
    <row r="1884" spans="1:11" x14ac:dyDescent="0.25">
      <c r="A1884" s="192">
        <v>41993</v>
      </c>
      <c r="B1884" s="254">
        <v>6752</v>
      </c>
      <c r="C1884" s="322" t="s">
        <v>6789</v>
      </c>
      <c r="D1884" s="308" t="s">
        <v>6196</v>
      </c>
      <c r="E1884" s="309">
        <v>2150</v>
      </c>
      <c r="F1884" s="368">
        <v>42003</v>
      </c>
      <c r="G1884" s="229">
        <v>2150</v>
      </c>
      <c r="H1884" s="217">
        <f t="shared" si="30"/>
        <v>0</v>
      </c>
      <c r="I1884" s="190" t="s">
        <v>5251</v>
      </c>
    </row>
    <row r="1885" spans="1:11" x14ac:dyDescent="0.25">
      <c r="A1885" s="192">
        <v>41993</v>
      </c>
      <c r="B1885" s="254">
        <v>6753</v>
      </c>
      <c r="C1885" s="322" t="s">
        <v>6789</v>
      </c>
      <c r="D1885" s="308" t="s">
        <v>6616</v>
      </c>
      <c r="E1885" s="309">
        <v>860</v>
      </c>
      <c r="F1885" s="368">
        <v>42003</v>
      </c>
      <c r="G1885" s="229">
        <v>860</v>
      </c>
      <c r="H1885" s="217">
        <f t="shared" si="30"/>
        <v>0</v>
      </c>
      <c r="I1885" s="190" t="s">
        <v>5251</v>
      </c>
    </row>
    <row r="1886" spans="1:11" x14ac:dyDescent="0.25">
      <c r="A1886" s="192">
        <v>41993</v>
      </c>
      <c r="B1886" s="254">
        <v>6754</v>
      </c>
      <c r="C1886" s="322" t="s">
        <v>6789</v>
      </c>
      <c r="D1886" s="308" t="s">
        <v>4652</v>
      </c>
      <c r="E1886" s="309">
        <v>2640</v>
      </c>
      <c r="F1886" s="368">
        <v>41993</v>
      </c>
      <c r="G1886" s="229">
        <v>2640</v>
      </c>
      <c r="H1886" s="217">
        <f t="shared" si="30"/>
        <v>0</v>
      </c>
      <c r="I1886" s="190" t="s">
        <v>5251</v>
      </c>
    </row>
    <row r="1887" spans="1:11" x14ac:dyDescent="0.25">
      <c r="A1887" s="192">
        <v>41993</v>
      </c>
      <c r="B1887" s="254">
        <v>6755</v>
      </c>
      <c r="C1887" s="322" t="s">
        <v>6789</v>
      </c>
      <c r="D1887" s="308" t="s">
        <v>2183</v>
      </c>
      <c r="E1887" s="309">
        <v>5250</v>
      </c>
      <c r="F1887" s="368">
        <v>41993</v>
      </c>
      <c r="G1887" s="229">
        <v>5250</v>
      </c>
      <c r="H1887" s="217">
        <f t="shared" si="30"/>
        <v>0</v>
      </c>
      <c r="I1887" s="190" t="s">
        <v>5251</v>
      </c>
    </row>
    <row r="1888" spans="1:11" x14ac:dyDescent="0.25">
      <c r="A1888" s="192">
        <v>41993</v>
      </c>
      <c r="B1888" s="254">
        <v>6756</v>
      </c>
      <c r="C1888" s="322" t="s">
        <v>6789</v>
      </c>
      <c r="D1888" s="308" t="s">
        <v>758</v>
      </c>
      <c r="E1888" s="309">
        <v>1886</v>
      </c>
      <c r="F1888" s="368">
        <v>41993</v>
      </c>
      <c r="G1888" s="229">
        <v>1886</v>
      </c>
      <c r="H1888" s="217">
        <f t="shared" si="30"/>
        <v>0</v>
      </c>
      <c r="I1888" s="190" t="s">
        <v>5251</v>
      </c>
    </row>
    <row r="1889" spans="1:11" x14ac:dyDescent="0.25">
      <c r="A1889" s="192">
        <v>41993</v>
      </c>
      <c r="B1889" s="254">
        <v>6757</v>
      </c>
      <c r="C1889" s="322" t="s">
        <v>6789</v>
      </c>
      <c r="D1889" s="308" t="s">
        <v>4322</v>
      </c>
      <c r="E1889" s="309">
        <v>17099.5</v>
      </c>
      <c r="F1889" s="368">
        <v>41993</v>
      </c>
      <c r="G1889" s="229">
        <v>17099.5</v>
      </c>
      <c r="H1889" s="217">
        <f t="shared" si="30"/>
        <v>0</v>
      </c>
      <c r="I1889" s="190" t="s">
        <v>5251</v>
      </c>
    </row>
    <row r="1890" spans="1:11" x14ac:dyDescent="0.25">
      <c r="A1890" s="192">
        <v>41993</v>
      </c>
      <c r="B1890" s="254">
        <v>6758</v>
      </c>
      <c r="C1890" s="322" t="s">
        <v>6789</v>
      </c>
      <c r="D1890" s="308" t="s">
        <v>4702</v>
      </c>
      <c r="E1890" s="309">
        <v>361.8</v>
      </c>
      <c r="F1890" s="368">
        <v>41993</v>
      </c>
      <c r="G1890" s="229">
        <v>361.8</v>
      </c>
      <c r="H1890" s="217">
        <f t="shared" si="30"/>
        <v>0</v>
      </c>
      <c r="I1890" s="190" t="s">
        <v>4992</v>
      </c>
      <c r="J1890" s="21"/>
      <c r="K1890" s="21"/>
    </row>
    <row r="1891" spans="1:11" x14ac:dyDescent="0.25">
      <c r="A1891" s="192">
        <v>41993</v>
      </c>
      <c r="B1891" s="254">
        <v>6759</v>
      </c>
      <c r="C1891" s="322" t="s">
        <v>6789</v>
      </c>
      <c r="D1891" s="308" t="s">
        <v>6922</v>
      </c>
      <c r="E1891" s="309">
        <v>32719.5</v>
      </c>
      <c r="F1891" s="368">
        <v>41995</v>
      </c>
      <c r="G1891" s="229">
        <v>32719.5</v>
      </c>
      <c r="H1891" s="217">
        <f t="shared" si="30"/>
        <v>0</v>
      </c>
      <c r="I1891" s="190" t="s">
        <v>4992</v>
      </c>
      <c r="J1891" s="21"/>
      <c r="K1891" s="21"/>
    </row>
    <row r="1892" spans="1:11" x14ac:dyDescent="0.25">
      <c r="A1892" s="192">
        <v>41993</v>
      </c>
      <c r="B1892" s="254">
        <v>6760</v>
      </c>
      <c r="C1892" s="322" t="s">
        <v>6789</v>
      </c>
      <c r="D1892" s="308" t="s">
        <v>54</v>
      </c>
      <c r="E1892" s="309">
        <v>10829.4</v>
      </c>
      <c r="F1892" s="368">
        <v>41993</v>
      </c>
      <c r="G1892" s="229">
        <v>10829.4</v>
      </c>
      <c r="H1892" s="217">
        <f t="shared" si="30"/>
        <v>0</v>
      </c>
      <c r="I1892" s="190" t="s">
        <v>5251</v>
      </c>
      <c r="J1892" s="21"/>
      <c r="K1892" s="21"/>
    </row>
    <row r="1893" spans="1:11" x14ac:dyDescent="0.25">
      <c r="A1893" s="192">
        <v>41993</v>
      </c>
      <c r="B1893" s="254">
        <v>6761</v>
      </c>
      <c r="C1893" s="322" t="s">
        <v>6789</v>
      </c>
      <c r="D1893" s="308" t="s">
        <v>4782</v>
      </c>
      <c r="E1893" s="309">
        <v>105</v>
      </c>
      <c r="F1893" s="368">
        <v>41993</v>
      </c>
      <c r="G1893" s="229">
        <v>105</v>
      </c>
      <c r="H1893" s="217">
        <f t="shared" si="30"/>
        <v>0</v>
      </c>
      <c r="I1893" s="190" t="s">
        <v>4992</v>
      </c>
      <c r="J1893" s="21"/>
      <c r="K1893" s="21"/>
    </row>
    <row r="1894" spans="1:11" x14ac:dyDescent="0.25">
      <c r="A1894" s="192">
        <v>41993</v>
      </c>
      <c r="B1894" s="254">
        <v>6762</v>
      </c>
      <c r="C1894" s="322" t="s">
        <v>6789</v>
      </c>
      <c r="D1894" s="308" t="s">
        <v>1040</v>
      </c>
      <c r="E1894" s="309">
        <v>1393.2</v>
      </c>
      <c r="F1894" s="368">
        <v>41993</v>
      </c>
      <c r="G1894" s="229">
        <v>1393.2</v>
      </c>
      <c r="H1894" s="217">
        <f t="shared" si="30"/>
        <v>0</v>
      </c>
      <c r="I1894" s="190" t="s">
        <v>5251</v>
      </c>
      <c r="J1894" s="21"/>
      <c r="K1894" s="21"/>
    </row>
    <row r="1895" spans="1:11" x14ac:dyDescent="0.25">
      <c r="A1895" s="192">
        <v>41993</v>
      </c>
      <c r="B1895" s="254">
        <v>6763</v>
      </c>
      <c r="C1895" s="322" t="s">
        <v>6789</v>
      </c>
      <c r="D1895" s="308" t="s">
        <v>701</v>
      </c>
      <c r="E1895" s="309">
        <v>2710.8</v>
      </c>
      <c r="F1895" s="368">
        <v>41993</v>
      </c>
      <c r="G1895" s="229">
        <v>2710.8</v>
      </c>
      <c r="H1895" s="217">
        <f t="shared" si="30"/>
        <v>0</v>
      </c>
      <c r="I1895" s="190" t="s">
        <v>4992</v>
      </c>
      <c r="J1895" s="21"/>
      <c r="K1895" s="21"/>
    </row>
    <row r="1896" spans="1:11" x14ac:dyDescent="0.25">
      <c r="A1896" s="192">
        <v>41993</v>
      </c>
      <c r="B1896" s="254">
        <v>6764</v>
      </c>
      <c r="C1896" s="322" t="s">
        <v>6789</v>
      </c>
      <c r="D1896" s="308" t="s">
        <v>6753</v>
      </c>
      <c r="E1896" s="309">
        <v>439.9</v>
      </c>
      <c r="F1896" s="368">
        <v>41993</v>
      </c>
      <c r="G1896" s="229">
        <v>439.9</v>
      </c>
      <c r="H1896" s="217">
        <f t="shared" si="30"/>
        <v>0</v>
      </c>
      <c r="I1896" s="190" t="s">
        <v>4992</v>
      </c>
      <c r="J1896" s="21"/>
      <c r="K1896" s="21"/>
    </row>
    <row r="1897" spans="1:11" x14ac:dyDescent="0.25">
      <c r="A1897" s="192">
        <v>41993</v>
      </c>
      <c r="B1897" s="254">
        <v>6765</v>
      </c>
      <c r="C1897" s="322" t="s">
        <v>6789</v>
      </c>
      <c r="D1897" s="308" t="s">
        <v>51</v>
      </c>
      <c r="E1897" s="309">
        <v>2594.8000000000002</v>
      </c>
      <c r="F1897" s="368">
        <v>41993</v>
      </c>
      <c r="G1897" s="229">
        <v>2594.8000000000002</v>
      </c>
      <c r="H1897" s="217">
        <f t="shared" si="30"/>
        <v>0</v>
      </c>
      <c r="I1897" s="190" t="s">
        <v>4992</v>
      </c>
      <c r="J1897" s="21"/>
      <c r="K1897" s="21"/>
    </row>
    <row r="1898" spans="1:11" x14ac:dyDescent="0.25">
      <c r="A1898" s="192">
        <v>41993</v>
      </c>
      <c r="B1898" s="254">
        <v>6766</v>
      </c>
      <c r="C1898" s="322" t="s">
        <v>6789</v>
      </c>
      <c r="D1898" s="308" t="s">
        <v>54</v>
      </c>
      <c r="E1898" s="309">
        <v>787.5</v>
      </c>
      <c r="F1898" s="368">
        <v>41993</v>
      </c>
      <c r="G1898" s="229">
        <v>787.5</v>
      </c>
      <c r="H1898" s="217">
        <f t="shared" si="30"/>
        <v>0</v>
      </c>
      <c r="I1898" s="190" t="s">
        <v>4992</v>
      </c>
      <c r="J1898" s="21"/>
      <c r="K1898" s="21"/>
    </row>
    <row r="1899" spans="1:11" x14ac:dyDescent="0.25">
      <c r="A1899" s="192">
        <v>41993</v>
      </c>
      <c r="B1899" s="254">
        <v>6767</v>
      </c>
      <c r="C1899" s="322" t="s">
        <v>6789</v>
      </c>
      <c r="D1899" s="308" t="s">
        <v>790</v>
      </c>
      <c r="E1899" s="309">
        <v>1386</v>
      </c>
      <c r="F1899" s="368">
        <v>41993</v>
      </c>
      <c r="G1899" s="229">
        <v>1386</v>
      </c>
      <c r="H1899" s="217">
        <f t="shared" si="30"/>
        <v>0</v>
      </c>
      <c r="I1899" s="190" t="s">
        <v>4992</v>
      </c>
      <c r="J1899" s="21"/>
      <c r="K1899" s="21"/>
    </row>
    <row r="1900" spans="1:11" x14ac:dyDescent="0.25">
      <c r="A1900" s="192">
        <v>41993</v>
      </c>
      <c r="B1900" s="254">
        <v>6768</v>
      </c>
      <c r="C1900" s="322" t="s">
        <v>6789</v>
      </c>
      <c r="D1900" s="308" t="s">
        <v>3477</v>
      </c>
      <c r="E1900" s="309">
        <v>4274.8</v>
      </c>
      <c r="F1900" s="368">
        <v>41993</v>
      </c>
      <c r="G1900" s="229">
        <v>4274.8</v>
      </c>
      <c r="H1900" s="217">
        <f t="shared" si="30"/>
        <v>0</v>
      </c>
      <c r="I1900" s="190" t="s">
        <v>5000</v>
      </c>
      <c r="J1900" s="21"/>
      <c r="K1900" s="21"/>
    </row>
    <row r="1901" spans="1:11" x14ac:dyDescent="0.25">
      <c r="A1901" s="192">
        <v>41993</v>
      </c>
      <c r="B1901" s="254">
        <v>6769</v>
      </c>
      <c r="C1901" s="322" t="s">
        <v>6789</v>
      </c>
      <c r="D1901" s="295" t="s">
        <v>53</v>
      </c>
      <c r="E1901" s="296">
        <v>0</v>
      </c>
      <c r="F1901" s="368"/>
      <c r="G1901" s="229"/>
      <c r="H1901" s="217">
        <f t="shared" si="30"/>
        <v>0</v>
      </c>
      <c r="I1901" s="190" t="s">
        <v>3076</v>
      </c>
      <c r="J1901" s="21"/>
      <c r="K1901" s="21"/>
    </row>
    <row r="1902" spans="1:11" x14ac:dyDescent="0.25">
      <c r="A1902" s="192">
        <v>41993</v>
      </c>
      <c r="B1902" s="254">
        <v>6770</v>
      </c>
      <c r="C1902" s="322" t="s">
        <v>6789</v>
      </c>
      <c r="D1902" s="308" t="s">
        <v>6923</v>
      </c>
      <c r="E1902" s="309">
        <v>151537.29999999999</v>
      </c>
      <c r="F1902" s="368">
        <v>41993</v>
      </c>
      <c r="G1902" s="229">
        <v>151537.29999999999</v>
      </c>
      <c r="H1902" s="217">
        <f t="shared" si="30"/>
        <v>0</v>
      </c>
      <c r="I1902" s="190" t="s">
        <v>4992</v>
      </c>
      <c r="J1902" s="21"/>
      <c r="K1902" s="21"/>
    </row>
    <row r="1903" spans="1:11" x14ac:dyDescent="0.25">
      <c r="A1903" s="192">
        <v>41993</v>
      </c>
      <c r="B1903" s="254">
        <v>6771</v>
      </c>
      <c r="C1903" s="322" t="s">
        <v>6789</v>
      </c>
      <c r="D1903" s="308" t="s">
        <v>133</v>
      </c>
      <c r="E1903" s="309">
        <v>46342.2</v>
      </c>
      <c r="F1903" s="368">
        <v>41993</v>
      </c>
      <c r="G1903" s="229">
        <v>46342.2</v>
      </c>
      <c r="H1903" s="217">
        <f t="shared" si="30"/>
        <v>0</v>
      </c>
      <c r="I1903" s="190" t="s">
        <v>4992</v>
      </c>
      <c r="J1903" s="21"/>
      <c r="K1903" s="21"/>
    </row>
    <row r="1904" spans="1:11" x14ac:dyDescent="0.25">
      <c r="A1904" s="192">
        <v>41993</v>
      </c>
      <c r="B1904" s="254">
        <v>6772</v>
      </c>
      <c r="C1904" s="322" t="s">
        <v>6789</v>
      </c>
      <c r="D1904" s="308" t="s">
        <v>494</v>
      </c>
      <c r="E1904" s="309">
        <v>11904.3</v>
      </c>
      <c r="F1904" s="368">
        <v>41993</v>
      </c>
      <c r="G1904" s="229">
        <v>11904.3</v>
      </c>
      <c r="H1904" s="217">
        <f t="shared" si="30"/>
        <v>0</v>
      </c>
      <c r="I1904" s="190" t="s">
        <v>5000</v>
      </c>
      <c r="J1904" s="21"/>
      <c r="K1904" s="21"/>
    </row>
    <row r="1905" spans="1:11" x14ac:dyDescent="0.25">
      <c r="A1905" s="192">
        <v>41993</v>
      </c>
      <c r="B1905" s="254">
        <v>6773</v>
      </c>
      <c r="C1905" s="322" t="s">
        <v>6789</v>
      </c>
      <c r="D1905" s="308" t="s">
        <v>4627</v>
      </c>
      <c r="E1905" s="309">
        <v>11608.8</v>
      </c>
      <c r="F1905" s="368">
        <v>41993</v>
      </c>
      <c r="G1905" s="229">
        <v>11608.8</v>
      </c>
      <c r="H1905" s="217">
        <f t="shared" si="30"/>
        <v>0</v>
      </c>
      <c r="I1905" s="190" t="s">
        <v>4992</v>
      </c>
      <c r="J1905" s="21"/>
      <c r="K1905" s="21"/>
    </row>
    <row r="1906" spans="1:11" x14ac:dyDescent="0.25">
      <c r="A1906" s="192">
        <v>41993</v>
      </c>
      <c r="B1906" s="254">
        <v>6774</v>
      </c>
      <c r="C1906" s="322" t="s">
        <v>6789</v>
      </c>
      <c r="D1906" s="308" t="s">
        <v>3431</v>
      </c>
      <c r="E1906" s="309">
        <v>3280.7</v>
      </c>
      <c r="F1906" s="368">
        <v>41994</v>
      </c>
      <c r="G1906" s="229">
        <v>3280.7</v>
      </c>
      <c r="H1906" s="217">
        <f t="shared" si="30"/>
        <v>0</v>
      </c>
      <c r="I1906" s="190" t="s">
        <v>6049</v>
      </c>
      <c r="J1906" s="21"/>
      <c r="K1906" s="21"/>
    </row>
    <row r="1907" spans="1:11" x14ac:dyDescent="0.25">
      <c r="A1907" s="192">
        <v>41993</v>
      </c>
      <c r="B1907" s="254">
        <v>6775</v>
      </c>
      <c r="C1907" s="322" t="s">
        <v>6789</v>
      </c>
      <c r="D1907" s="308" t="s">
        <v>287</v>
      </c>
      <c r="E1907" s="309">
        <v>31137.200000000001</v>
      </c>
      <c r="F1907" s="368">
        <v>41994</v>
      </c>
      <c r="G1907" s="229">
        <v>31137.200000000001</v>
      </c>
      <c r="H1907" s="217">
        <f t="shared" si="30"/>
        <v>0</v>
      </c>
      <c r="I1907" s="190" t="s">
        <v>6049</v>
      </c>
      <c r="J1907" s="21"/>
      <c r="K1907" s="21"/>
    </row>
    <row r="1908" spans="1:11" x14ac:dyDescent="0.25">
      <c r="A1908" s="192">
        <v>41993</v>
      </c>
      <c r="B1908" s="254">
        <v>6776</v>
      </c>
      <c r="C1908" s="322" t="s">
        <v>6789</v>
      </c>
      <c r="D1908" s="308" t="s">
        <v>349</v>
      </c>
      <c r="E1908" s="309">
        <v>662.4</v>
      </c>
      <c r="F1908" s="368">
        <v>41994</v>
      </c>
      <c r="G1908" s="229">
        <v>662.4</v>
      </c>
      <c r="H1908" s="217">
        <f t="shared" si="30"/>
        <v>0</v>
      </c>
      <c r="I1908" s="190" t="s">
        <v>6049</v>
      </c>
      <c r="J1908" s="21"/>
      <c r="K1908" s="21"/>
    </row>
    <row r="1909" spans="1:11" x14ac:dyDescent="0.25">
      <c r="A1909" s="192">
        <v>41993</v>
      </c>
      <c r="B1909" s="254">
        <v>6777</v>
      </c>
      <c r="C1909" s="322" t="s">
        <v>6789</v>
      </c>
      <c r="D1909" s="308" t="s">
        <v>6609</v>
      </c>
      <c r="E1909" s="309">
        <v>8990.6</v>
      </c>
      <c r="F1909" s="368">
        <v>41994</v>
      </c>
      <c r="G1909" s="229">
        <v>8990.6</v>
      </c>
      <c r="H1909" s="217">
        <f t="shared" si="30"/>
        <v>0</v>
      </c>
      <c r="I1909" s="190" t="s">
        <v>6049</v>
      </c>
      <c r="J1909" s="21"/>
      <c r="K1909" s="21"/>
    </row>
    <row r="1910" spans="1:11" x14ac:dyDescent="0.25">
      <c r="A1910" s="192">
        <v>41993</v>
      </c>
      <c r="B1910" s="254">
        <v>6778</v>
      </c>
      <c r="C1910" s="322" t="s">
        <v>6789</v>
      </c>
      <c r="D1910" s="308" t="s">
        <v>80</v>
      </c>
      <c r="E1910" s="309">
        <v>4358.2</v>
      </c>
      <c r="F1910" s="368">
        <v>41994</v>
      </c>
      <c r="G1910" s="229">
        <v>4358.2</v>
      </c>
      <c r="H1910" s="217">
        <f t="shared" si="30"/>
        <v>0</v>
      </c>
      <c r="I1910" s="190" t="s">
        <v>6049</v>
      </c>
      <c r="J1910" s="21"/>
      <c r="K1910" s="21"/>
    </row>
    <row r="1911" spans="1:11" x14ac:dyDescent="0.25">
      <c r="A1911" s="192">
        <v>41993</v>
      </c>
      <c r="B1911" s="254">
        <v>6779</v>
      </c>
      <c r="C1911" s="322" t="s">
        <v>6789</v>
      </c>
      <c r="D1911" s="308" t="s">
        <v>52</v>
      </c>
      <c r="E1911" s="309">
        <v>5128.3999999999996</v>
      </c>
      <c r="F1911" s="368">
        <v>41993</v>
      </c>
      <c r="G1911" s="229">
        <v>5128.3999999999996</v>
      </c>
      <c r="H1911" s="217">
        <f t="shared" si="30"/>
        <v>0</v>
      </c>
      <c r="I1911" s="190" t="s">
        <v>5000</v>
      </c>
      <c r="J1911" s="21"/>
      <c r="K1911" s="21"/>
    </row>
    <row r="1912" spans="1:11" x14ac:dyDescent="0.25">
      <c r="A1912" s="192">
        <v>41993</v>
      </c>
      <c r="B1912" s="254">
        <v>6780</v>
      </c>
      <c r="C1912" s="322" t="s">
        <v>6789</v>
      </c>
      <c r="D1912" s="308" t="s">
        <v>6924</v>
      </c>
      <c r="E1912" s="309">
        <v>4631.8</v>
      </c>
      <c r="F1912" s="368">
        <v>41994</v>
      </c>
      <c r="G1912" s="229">
        <v>4631.8</v>
      </c>
      <c r="H1912" s="217">
        <f t="shared" si="30"/>
        <v>0</v>
      </c>
      <c r="I1912" s="190" t="s">
        <v>6049</v>
      </c>
      <c r="J1912" s="21"/>
      <c r="K1912" s="21"/>
    </row>
    <row r="1913" spans="1:11" x14ac:dyDescent="0.25">
      <c r="A1913" s="192">
        <v>41993</v>
      </c>
      <c r="B1913" s="254">
        <v>6781</v>
      </c>
      <c r="C1913" s="322" t="s">
        <v>6789</v>
      </c>
      <c r="D1913" s="308" t="s">
        <v>6925</v>
      </c>
      <c r="E1913" s="309">
        <v>2538.6999999999998</v>
      </c>
      <c r="F1913" s="368">
        <v>41993</v>
      </c>
      <c r="G1913" s="229">
        <v>2538.6999999999998</v>
      </c>
      <c r="H1913" s="217">
        <f t="shared" si="30"/>
        <v>0</v>
      </c>
      <c r="I1913" s="190" t="s">
        <v>5000</v>
      </c>
      <c r="J1913" s="21"/>
      <c r="K1913" s="21"/>
    </row>
    <row r="1914" spans="1:11" x14ac:dyDescent="0.25">
      <c r="A1914" s="192">
        <v>41993</v>
      </c>
      <c r="B1914" s="254">
        <v>6782</v>
      </c>
      <c r="C1914" s="322" t="s">
        <v>6789</v>
      </c>
      <c r="D1914" s="308" t="s">
        <v>133</v>
      </c>
      <c r="E1914" s="309">
        <v>5443.4</v>
      </c>
      <c r="F1914" s="368">
        <v>41995</v>
      </c>
      <c r="G1914" s="229">
        <v>5443.4</v>
      </c>
      <c r="H1914" s="217">
        <f t="shared" si="30"/>
        <v>0</v>
      </c>
      <c r="I1914" s="190" t="s">
        <v>4992</v>
      </c>
      <c r="J1914" s="21"/>
      <c r="K1914" s="21"/>
    </row>
    <row r="1915" spans="1:11" x14ac:dyDescent="0.25">
      <c r="A1915" s="192">
        <v>41993</v>
      </c>
      <c r="B1915" s="254">
        <v>6783</v>
      </c>
      <c r="C1915" s="322" t="s">
        <v>6789</v>
      </c>
      <c r="D1915" s="308" t="s">
        <v>743</v>
      </c>
      <c r="E1915" s="309">
        <v>826.8</v>
      </c>
      <c r="F1915" s="368">
        <v>41994</v>
      </c>
      <c r="G1915" s="229">
        <v>826.8</v>
      </c>
      <c r="H1915" s="217">
        <f t="shared" si="30"/>
        <v>0</v>
      </c>
      <c r="I1915" s="190" t="s">
        <v>6049</v>
      </c>
      <c r="J1915" s="21"/>
      <c r="K1915" s="21"/>
    </row>
    <row r="1916" spans="1:11" x14ac:dyDescent="0.25">
      <c r="A1916" s="192">
        <v>41993</v>
      </c>
      <c r="B1916" s="254">
        <v>6784</v>
      </c>
      <c r="C1916" s="322" t="s">
        <v>6789</v>
      </c>
      <c r="D1916" s="308" t="s">
        <v>4287</v>
      </c>
      <c r="E1916" s="309">
        <v>11427</v>
      </c>
      <c r="F1916" s="368">
        <v>41994</v>
      </c>
      <c r="G1916" s="229">
        <v>11427</v>
      </c>
      <c r="H1916" s="217">
        <f t="shared" si="30"/>
        <v>0</v>
      </c>
      <c r="I1916" s="190" t="s">
        <v>6049</v>
      </c>
      <c r="J1916" s="21"/>
      <c r="K1916" s="21"/>
    </row>
    <row r="1917" spans="1:11" x14ac:dyDescent="0.25">
      <c r="A1917" s="192">
        <v>41993</v>
      </c>
      <c r="B1917" s="254">
        <v>6785</v>
      </c>
      <c r="C1917" s="322" t="s">
        <v>6789</v>
      </c>
      <c r="D1917" s="308" t="s">
        <v>136</v>
      </c>
      <c r="E1917" s="309">
        <v>1612.8</v>
      </c>
      <c r="F1917" s="368">
        <v>41993</v>
      </c>
      <c r="G1917" s="229">
        <v>1612.8</v>
      </c>
      <c r="H1917" s="217">
        <f t="shared" si="30"/>
        <v>0</v>
      </c>
      <c r="I1917" s="190" t="s">
        <v>4992</v>
      </c>
      <c r="J1917" s="21"/>
      <c r="K1917" s="21"/>
    </row>
    <row r="1918" spans="1:11" x14ac:dyDescent="0.25">
      <c r="A1918" s="192">
        <v>41993</v>
      </c>
      <c r="B1918" s="254">
        <v>6786</v>
      </c>
      <c r="C1918" s="322" t="s">
        <v>6789</v>
      </c>
      <c r="D1918" s="308" t="s">
        <v>4918</v>
      </c>
      <c r="E1918" s="309">
        <v>19377.599999999999</v>
      </c>
      <c r="F1918" s="368">
        <v>41993</v>
      </c>
      <c r="G1918" s="229">
        <v>19377.599999999999</v>
      </c>
      <c r="H1918" s="217">
        <f t="shared" si="30"/>
        <v>0</v>
      </c>
      <c r="I1918" s="190" t="s">
        <v>4997</v>
      </c>
      <c r="J1918" s="21"/>
      <c r="K1918" s="21"/>
    </row>
    <row r="1919" spans="1:11" x14ac:dyDescent="0.25">
      <c r="A1919" s="192">
        <v>41993</v>
      </c>
      <c r="B1919" s="254">
        <v>6787</v>
      </c>
      <c r="C1919" s="322" t="s">
        <v>6789</v>
      </c>
      <c r="D1919" s="308" t="s">
        <v>4672</v>
      </c>
      <c r="E1919" s="309">
        <v>16718.599999999999</v>
      </c>
      <c r="F1919" s="368">
        <v>42000</v>
      </c>
      <c r="G1919" s="229">
        <v>16718.599999999999</v>
      </c>
      <c r="H1919" s="217">
        <f t="shared" si="30"/>
        <v>0</v>
      </c>
      <c r="I1919" s="190" t="s">
        <v>4992</v>
      </c>
      <c r="J1919" s="21"/>
      <c r="K1919" s="21"/>
    </row>
    <row r="1920" spans="1:11" x14ac:dyDescent="0.25">
      <c r="A1920" s="192">
        <v>41993</v>
      </c>
      <c r="B1920" s="254">
        <v>6788</v>
      </c>
      <c r="C1920" s="322" t="s">
        <v>6789</v>
      </c>
      <c r="D1920" s="308" t="s">
        <v>19</v>
      </c>
      <c r="E1920" s="309">
        <v>26300.62</v>
      </c>
      <c r="F1920" s="370">
        <v>42019</v>
      </c>
      <c r="G1920" s="219">
        <v>26300.62</v>
      </c>
      <c r="H1920" s="217">
        <f t="shared" si="30"/>
        <v>0</v>
      </c>
      <c r="I1920" s="190" t="s">
        <v>4742</v>
      </c>
      <c r="J1920" s="21"/>
      <c r="K1920" s="21"/>
    </row>
    <row r="1921" spans="1:11" x14ac:dyDescent="0.25">
      <c r="A1921" s="192">
        <v>41993</v>
      </c>
      <c r="B1921" s="254">
        <v>6789</v>
      </c>
      <c r="C1921" s="322" t="s">
        <v>6789</v>
      </c>
      <c r="D1921" s="308" t="s">
        <v>4740</v>
      </c>
      <c r="E1921" s="309">
        <v>3379.2</v>
      </c>
      <c r="F1921" s="368">
        <v>41993</v>
      </c>
      <c r="G1921" s="229">
        <v>3379.2</v>
      </c>
      <c r="H1921" s="217">
        <f t="shared" si="30"/>
        <v>0</v>
      </c>
      <c r="I1921" s="190" t="s">
        <v>4992</v>
      </c>
      <c r="J1921" s="21"/>
      <c r="K1921" s="21"/>
    </row>
    <row r="1922" spans="1:11" x14ac:dyDescent="0.25">
      <c r="A1922" s="192">
        <v>41993</v>
      </c>
      <c r="B1922" s="254">
        <v>6790</v>
      </c>
      <c r="C1922" s="322" t="s">
        <v>6789</v>
      </c>
      <c r="D1922" s="308" t="s">
        <v>6749</v>
      </c>
      <c r="E1922" s="309">
        <v>8636</v>
      </c>
      <c r="F1922" s="256">
        <v>41993</v>
      </c>
      <c r="G1922" s="229">
        <v>8636</v>
      </c>
      <c r="H1922" s="217">
        <f t="shared" si="30"/>
        <v>0</v>
      </c>
      <c r="I1922" s="190" t="s">
        <v>4992</v>
      </c>
      <c r="J1922" s="21"/>
      <c r="K1922" s="21"/>
    </row>
    <row r="1923" spans="1:11" x14ac:dyDescent="0.25">
      <c r="A1923" s="192">
        <v>41993</v>
      </c>
      <c r="B1923" s="254">
        <v>6791</v>
      </c>
      <c r="C1923" s="322" t="s">
        <v>6789</v>
      </c>
      <c r="D1923" s="308" t="s">
        <v>237</v>
      </c>
      <c r="E1923" s="309">
        <v>920</v>
      </c>
      <c r="F1923" s="256">
        <v>41993</v>
      </c>
      <c r="G1923" s="229">
        <v>920</v>
      </c>
      <c r="H1923" s="217">
        <f t="shared" si="30"/>
        <v>0</v>
      </c>
      <c r="I1923" s="190" t="s">
        <v>6794</v>
      </c>
      <c r="J1923" s="21"/>
      <c r="K1923" s="21"/>
    </row>
    <row r="1924" spans="1:11" x14ac:dyDescent="0.25">
      <c r="A1924" s="192">
        <v>41993</v>
      </c>
      <c r="B1924" s="254">
        <v>6792</v>
      </c>
      <c r="C1924" s="322" t="s">
        <v>6789</v>
      </c>
      <c r="D1924" s="308" t="s">
        <v>106</v>
      </c>
      <c r="E1924" s="309">
        <v>559530</v>
      </c>
      <c r="F1924" s="256">
        <v>41993</v>
      </c>
      <c r="G1924" s="229">
        <v>559530</v>
      </c>
      <c r="H1924" s="217">
        <f t="shared" si="30"/>
        <v>0</v>
      </c>
      <c r="I1924" s="190" t="s">
        <v>4992</v>
      </c>
      <c r="J1924" s="21"/>
      <c r="K1924" s="21"/>
    </row>
    <row r="1925" spans="1:11" x14ac:dyDescent="0.25">
      <c r="A1925" s="192">
        <v>41993</v>
      </c>
      <c r="B1925" s="254">
        <v>6793</v>
      </c>
      <c r="C1925" s="322" t="s">
        <v>6789</v>
      </c>
      <c r="D1925" s="308" t="s">
        <v>2382</v>
      </c>
      <c r="E1925" s="309">
        <v>1064.8</v>
      </c>
      <c r="F1925" s="256">
        <v>41995</v>
      </c>
      <c r="G1925" s="229">
        <v>1064.8</v>
      </c>
      <c r="H1925" s="217">
        <f t="shared" si="30"/>
        <v>0</v>
      </c>
      <c r="I1925" s="190" t="s">
        <v>6794</v>
      </c>
      <c r="J1925" s="21"/>
      <c r="K1925" s="21"/>
    </row>
    <row r="1926" spans="1:11" x14ac:dyDescent="0.25">
      <c r="A1926" s="192">
        <v>41993</v>
      </c>
      <c r="B1926" s="254">
        <v>6794</v>
      </c>
      <c r="C1926" s="322" t="s">
        <v>6789</v>
      </c>
      <c r="D1926" s="308" t="s">
        <v>4661</v>
      </c>
      <c r="E1926" s="309">
        <v>30275.599999999999</v>
      </c>
      <c r="F1926" s="256">
        <v>41993</v>
      </c>
      <c r="G1926" s="229">
        <v>30275.599999999999</v>
      </c>
      <c r="H1926" s="217">
        <f t="shared" si="30"/>
        <v>0</v>
      </c>
      <c r="I1926" s="190" t="s">
        <v>6794</v>
      </c>
      <c r="J1926" s="21"/>
      <c r="K1926" s="21"/>
    </row>
    <row r="1927" spans="1:11" x14ac:dyDescent="0.25">
      <c r="A1927" s="192">
        <v>41993</v>
      </c>
      <c r="B1927" s="254">
        <v>6795</v>
      </c>
      <c r="C1927" s="322" t="s">
        <v>6789</v>
      </c>
      <c r="D1927" s="308" t="s">
        <v>6926</v>
      </c>
      <c r="E1927" s="309">
        <v>7718</v>
      </c>
      <c r="F1927" s="256">
        <v>41993</v>
      </c>
      <c r="G1927" s="229">
        <v>7718</v>
      </c>
      <c r="H1927" s="217">
        <f t="shared" si="30"/>
        <v>0</v>
      </c>
      <c r="I1927" s="190" t="s">
        <v>4992</v>
      </c>
      <c r="J1927" s="21"/>
      <c r="K1927" s="21"/>
    </row>
    <row r="1928" spans="1:11" x14ac:dyDescent="0.25">
      <c r="A1928" s="192">
        <v>41993</v>
      </c>
      <c r="B1928" s="254">
        <v>6796</v>
      </c>
      <c r="C1928" s="322" t="s">
        <v>6789</v>
      </c>
      <c r="D1928" s="308" t="s">
        <v>6927</v>
      </c>
      <c r="E1928" s="309">
        <v>8017.2</v>
      </c>
      <c r="F1928" s="256">
        <v>41993</v>
      </c>
      <c r="G1928" s="229">
        <v>8017.2</v>
      </c>
      <c r="H1928" s="217">
        <f t="shared" ref="H1928:H1991" si="31">E1928-G1928</f>
        <v>0</v>
      </c>
      <c r="I1928" s="20" t="s">
        <v>4992</v>
      </c>
      <c r="J1928" s="21"/>
      <c r="K1928" s="21"/>
    </row>
    <row r="1929" spans="1:11" x14ac:dyDescent="0.25">
      <c r="A1929" s="192">
        <v>41993</v>
      </c>
      <c r="B1929" s="254">
        <v>6797</v>
      </c>
      <c r="C1929" s="322" t="s">
        <v>6789</v>
      </c>
      <c r="D1929" s="308" t="s">
        <v>162</v>
      </c>
      <c r="E1929" s="309">
        <v>8760</v>
      </c>
      <c r="F1929" s="256">
        <v>41993</v>
      </c>
      <c r="G1929" s="229">
        <v>8760</v>
      </c>
      <c r="H1929" s="217">
        <f t="shared" si="31"/>
        <v>0</v>
      </c>
      <c r="I1929" s="20" t="s">
        <v>4992</v>
      </c>
      <c r="J1929" s="21"/>
      <c r="K1929" s="21"/>
    </row>
    <row r="1930" spans="1:11" x14ac:dyDescent="0.25">
      <c r="A1930" s="192">
        <v>41993</v>
      </c>
      <c r="B1930" s="254">
        <v>6798</v>
      </c>
      <c r="C1930" s="322" t="s">
        <v>6789</v>
      </c>
      <c r="D1930" s="308" t="s">
        <v>2481</v>
      </c>
      <c r="E1930" s="309">
        <v>106368</v>
      </c>
      <c r="F1930" s="421" t="s">
        <v>6928</v>
      </c>
      <c r="G1930" s="229">
        <f>37993.2+68374.8</f>
        <v>106368</v>
      </c>
      <c r="H1930" s="217">
        <f t="shared" si="31"/>
        <v>0</v>
      </c>
      <c r="I1930" s="20" t="s">
        <v>4992</v>
      </c>
      <c r="J1930" s="21"/>
      <c r="K1930" s="21"/>
    </row>
    <row r="1931" spans="1:11" x14ac:dyDescent="0.25">
      <c r="A1931" s="192">
        <v>41993</v>
      </c>
      <c r="B1931" s="254">
        <v>6799</v>
      </c>
      <c r="C1931" s="322" t="s">
        <v>6789</v>
      </c>
      <c r="D1931" s="308" t="s">
        <v>4649</v>
      </c>
      <c r="E1931" s="309">
        <v>8189.6</v>
      </c>
      <c r="F1931" s="256">
        <v>41993</v>
      </c>
      <c r="G1931" s="229">
        <v>8189.6</v>
      </c>
      <c r="H1931" s="217">
        <f t="shared" si="31"/>
        <v>0</v>
      </c>
      <c r="I1931" s="20" t="s">
        <v>4992</v>
      </c>
      <c r="J1931" s="21"/>
      <c r="K1931" s="21"/>
    </row>
    <row r="1932" spans="1:11" x14ac:dyDescent="0.25">
      <c r="A1932" s="192">
        <v>41993</v>
      </c>
      <c r="B1932" s="254">
        <v>6800</v>
      </c>
      <c r="C1932" s="322" t="s">
        <v>6789</v>
      </c>
      <c r="D1932" s="308" t="s">
        <v>2504</v>
      </c>
      <c r="E1932" s="309">
        <v>109792.8</v>
      </c>
      <c r="F1932" s="256">
        <v>41997</v>
      </c>
      <c r="G1932" s="229">
        <v>109792.8</v>
      </c>
      <c r="H1932" s="217">
        <f t="shared" si="31"/>
        <v>0</v>
      </c>
      <c r="I1932" s="20" t="s">
        <v>4992</v>
      </c>
      <c r="J1932" s="21"/>
      <c r="K1932" s="21"/>
    </row>
    <row r="1933" spans="1:11" x14ac:dyDescent="0.25">
      <c r="A1933" s="192">
        <v>41993</v>
      </c>
      <c r="B1933" s="254">
        <v>6801</v>
      </c>
      <c r="C1933" s="322" t="s">
        <v>6789</v>
      </c>
      <c r="D1933" s="308" t="s">
        <v>17</v>
      </c>
      <c r="E1933" s="309">
        <v>60261.5</v>
      </c>
      <c r="F1933" s="256">
        <v>41993</v>
      </c>
      <c r="G1933" s="229">
        <v>60261.5</v>
      </c>
      <c r="H1933" s="217">
        <f t="shared" si="31"/>
        <v>0</v>
      </c>
      <c r="I1933" s="20" t="s">
        <v>4992</v>
      </c>
      <c r="J1933" s="21"/>
      <c r="K1933" s="21"/>
    </row>
    <row r="1934" spans="1:11" x14ac:dyDescent="0.25">
      <c r="A1934" s="192">
        <v>41993</v>
      </c>
      <c r="B1934" s="254">
        <v>6802</v>
      </c>
      <c r="C1934" s="322" t="s">
        <v>6789</v>
      </c>
      <c r="D1934" s="308" t="s">
        <v>49</v>
      </c>
      <c r="E1934" s="309">
        <v>306.39999999999998</v>
      </c>
      <c r="F1934" s="256">
        <v>41993</v>
      </c>
      <c r="G1934" s="229">
        <v>306.39999999999998</v>
      </c>
      <c r="H1934" s="217">
        <f t="shared" si="31"/>
        <v>0</v>
      </c>
      <c r="I1934" s="20" t="s">
        <v>4992</v>
      </c>
      <c r="J1934" s="21"/>
      <c r="K1934" s="21"/>
    </row>
    <row r="1935" spans="1:11" x14ac:dyDescent="0.25">
      <c r="A1935" s="192">
        <v>41993</v>
      </c>
      <c r="B1935" s="254">
        <v>6803</v>
      </c>
      <c r="C1935" s="322" t="s">
        <v>6789</v>
      </c>
      <c r="D1935" s="308" t="s">
        <v>4240</v>
      </c>
      <c r="E1935" s="309">
        <v>44023.32</v>
      </c>
      <c r="F1935" s="412">
        <v>42008</v>
      </c>
      <c r="G1935" s="219">
        <v>44023.32</v>
      </c>
      <c r="H1935" s="217">
        <f t="shared" si="31"/>
        <v>0</v>
      </c>
      <c r="I1935" s="20" t="s">
        <v>4997</v>
      </c>
      <c r="J1935" s="21"/>
      <c r="K1935" s="21"/>
    </row>
    <row r="1936" spans="1:11" x14ac:dyDescent="0.25">
      <c r="A1936" s="192">
        <v>41993</v>
      </c>
      <c r="B1936" s="254">
        <v>6804</v>
      </c>
      <c r="C1936" s="322" t="s">
        <v>6789</v>
      </c>
      <c r="D1936" s="308" t="s">
        <v>28</v>
      </c>
      <c r="E1936" s="309">
        <v>4243</v>
      </c>
      <c r="F1936" s="256">
        <v>41993</v>
      </c>
      <c r="G1936" s="229">
        <v>4243</v>
      </c>
      <c r="H1936" s="217">
        <f t="shared" si="31"/>
        <v>0</v>
      </c>
      <c r="I1936" s="20" t="s">
        <v>4992</v>
      </c>
      <c r="J1936" s="21"/>
      <c r="K1936" s="21"/>
    </row>
    <row r="1937" spans="1:11" x14ac:dyDescent="0.25">
      <c r="A1937" s="192">
        <v>41993</v>
      </c>
      <c r="B1937" s="254">
        <v>6805</v>
      </c>
      <c r="C1937" s="322" t="s">
        <v>6789</v>
      </c>
      <c r="D1937" s="308" t="s">
        <v>4597</v>
      </c>
      <c r="E1937" s="309">
        <v>37048.550000000003</v>
      </c>
      <c r="F1937" s="256">
        <v>41996</v>
      </c>
      <c r="G1937" s="229">
        <v>37048.550000000003</v>
      </c>
      <c r="H1937" s="217">
        <f t="shared" si="31"/>
        <v>0</v>
      </c>
      <c r="I1937" s="20" t="s">
        <v>5009</v>
      </c>
      <c r="J1937" s="21"/>
      <c r="K1937" s="21"/>
    </row>
    <row r="1938" spans="1:11" x14ac:dyDescent="0.25">
      <c r="A1938" s="192">
        <v>41993</v>
      </c>
      <c r="B1938" s="254">
        <v>6806</v>
      </c>
      <c r="C1938" s="322" t="s">
        <v>6789</v>
      </c>
      <c r="D1938" s="308" t="s">
        <v>6916</v>
      </c>
      <c r="E1938" s="309">
        <v>9595.56</v>
      </c>
      <c r="F1938" s="256">
        <v>41997</v>
      </c>
      <c r="G1938" s="229">
        <v>9595.56</v>
      </c>
      <c r="H1938" s="217">
        <f t="shared" si="31"/>
        <v>0</v>
      </c>
      <c r="I1938" s="20" t="s">
        <v>5000</v>
      </c>
      <c r="J1938" s="21"/>
      <c r="K1938" s="21"/>
    </row>
    <row r="1939" spans="1:11" x14ac:dyDescent="0.25">
      <c r="A1939" s="192">
        <v>41993</v>
      </c>
      <c r="B1939" s="254">
        <v>6807</v>
      </c>
      <c r="C1939" s="322" t="s">
        <v>6789</v>
      </c>
      <c r="D1939" s="308" t="s">
        <v>6919</v>
      </c>
      <c r="E1939" s="309">
        <v>3163.2</v>
      </c>
      <c r="F1939" s="256">
        <v>41993</v>
      </c>
      <c r="G1939" s="34">
        <v>3163.2</v>
      </c>
      <c r="H1939" s="217">
        <f t="shared" si="31"/>
        <v>0</v>
      </c>
      <c r="I1939" s="32" t="s">
        <v>4992</v>
      </c>
      <c r="J1939" s="21"/>
      <c r="K1939" s="21"/>
    </row>
    <row r="1940" spans="1:11" x14ac:dyDescent="0.25">
      <c r="A1940" s="192">
        <v>41993</v>
      </c>
      <c r="B1940" s="254">
        <v>6808</v>
      </c>
      <c r="C1940" s="322" t="s">
        <v>6789</v>
      </c>
      <c r="D1940" s="308" t="s">
        <v>269</v>
      </c>
      <c r="E1940" s="309">
        <v>429</v>
      </c>
      <c r="F1940" s="256">
        <v>41993</v>
      </c>
      <c r="G1940" s="229">
        <v>429</v>
      </c>
      <c r="H1940" s="217">
        <f t="shared" si="31"/>
        <v>0</v>
      </c>
      <c r="I1940" s="32" t="s">
        <v>4992</v>
      </c>
      <c r="J1940" s="21"/>
      <c r="K1940" s="21"/>
    </row>
    <row r="1941" spans="1:11" x14ac:dyDescent="0.25">
      <c r="A1941" s="192">
        <v>41993</v>
      </c>
      <c r="B1941" s="254">
        <v>6809</v>
      </c>
      <c r="C1941" s="322" t="s">
        <v>6789</v>
      </c>
      <c r="D1941" s="308" t="s">
        <v>6929</v>
      </c>
      <c r="E1941" s="309">
        <v>36598.400000000001</v>
      </c>
      <c r="F1941" s="256">
        <v>41993</v>
      </c>
      <c r="G1941" s="34">
        <v>36598.400000000001</v>
      </c>
      <c r="H1941" s="217">
        <f t="shared" si="31"/>
        <v>0</v>
      </c>
      <c r="I1941" s="32" t="s">
        <v>4992</v>
      </c>
      <c r="J1941" s="21"/>
      <c r="K1941" s="21"/>
    </row>
    <row r="1942" spans="1:11" x14ac:dyDescent="0.25">
      <c r="A1942" s="192">
        <v>41993</v>
      </c>
      <c r="B1942" s="254">
        <v>6810</v>
      </c>
      <c r="C1942" s="322" t="s">
        <v>6789</v>
      </c>
      <c r="D1942" s="308" t="s">
        <v>1464</v>
      </c>
      <c r="E1942" s="309">
        <v>8773.6</v>
      </c>
      <c r="F1942" s="256">
        <v>41993</v>
      </c>
      <c r="G1942" s="34">
        <v>8773.6</v>
      </c>
      <c r="H1942" s="217">
        <f t="shared" si="31"/>
        <v>0</v>
      </c>
      <c r="I1942" s="32" t="s">
        <v>5000</v>
      </c>
      <c r="J1942" s="21"/>
      <c r="K1942" s="21"/>
    </row>
    <row r="1943" spans="1:11" x14ac:dyDescent="0.25">
      <c r="A1943" s="192">
        <v>41993</v>
      </c>
      <c r="B1943" s="254">
        <v>6811</v>
      </c>
      <c r="C1943" s="322" t="s">
        <v>6789</v>
      </c>
      <c r="D1943" s="308" t="s">
        <v>160</v>
      </c>
      <c r="E1943" s="309">
        <v>276581.40999999997</v>
      </c>
      <c r="F1943" s="412" t="s">
        <v>6930</v>
      </c>
      <c r="G1943" s="34">
        <v>276581.40999999997</v>
      </c>
      <c r="H1943" s="217">
        <f t="shared" si="31"/>
        <v>0</v>
      </c>
      <c r="I1943" s="32" t="s">
        <v>5009</v>
      </c>
      <c r="J1943" s="21"/>
      <c r="K1943" s="21"/>
    </row>
    <row r="1944" spans="1:11" x14ac:dyDescent="0.25">
      <c r="A1944" s="192">
        <v>41993</v>
      </c>
      <c r="B1944" s="254">
        <v>6812</v>
      </c>
      <c r="C1944" s="322" t="s">
        <v>6789</v>
      </c>
      <c r="D1944" s="308" t="s">
        <v>6862</v>
      </c>
      <c r="E1944" s="309">
        <v>18956.599999999999</v>
      </c>
      <c r="F1944" s="256">
        <v>41996</v>
      </c>
      <c r="G1944" s="34">
        <v>18956.599999999999</v>
      </c>
      <c r="H1944" s="217">
        <f t="shared" si="31"/>
        <v>0</v>
      </c>
      <c r="I1944" s="32" t="s">
        <v>5009</v>
      </c>
      <c r="J1944" s="21"/>
      <c r="K1944" s="21"/>
    </row>
    <row r="1945" spans="1:11" x14ac:dyDescent="0.25">
      <c r="A1945" s="192">
        <v>41993</v>
      </c>
      <c r="B1945" s="254">
        <v>6813</v>
      </c>
      <c r="C1945" s="322" t="s">
        <v>6789</v>
      </c>
      <c r="D1945" s="308" t="s">
        <v>4915</v>
      </c>
      <c r="E1945" s="309">
        <v>5997.2</v>
      </c>
      <c r="F1945" s="256">
        <v>41996</v>
      </c>
      <c r="G1945" s="34">
        <v>5997.2</v>
      </c>
      <c r="H1945" s="217">
        <f t="shared" si="31"/>
        <v>0</v>
      </c>
      <c r="I1945" s="32" t="s">
        <v>4971</v>
      </c>
      <c r="J1945" s="21"/>
      <c r="K1945" s="21"/>
    </row>
    <row r="1946" spans="1:11" x14ac:dyDescent="0.25">
      <c r="A1946" s="192">
        <v>41993</v>
      </c>
      <c r="B1946" s="254">
        <v>6814</v>
      </c>
      <c r="C1946" s="322" t="s">
        <v>6789</v>
      </c>
      <c r="D1946" s="308" t="s">
        <v>269</v>
      </c>
      <c r="E1946" s="309">
        <v>22594.98</v>
      </c>
      <c r="F1946" s="256">
        <v>41996</v>
      </c>
      <c r="G1946" s="34">
        <v>22594.98</v>
      </c>
      <c r="H1946" s="217">
        <f t="shared" si="31"/>
        <v>0</v>
      </c>
      <c r="I1946" s="32" t="s">
        <v>5009</v>
      </c>
      <c r="J1946" s="21"/>
      <c r="K1946" s="21"/>
    </row>
    <row r="1947" spans="1:11" x14ac:dyDescent="0.25">
      <c r="A1947" s="192">
        <v>41993</v>
      </c>
      <c r="B1947" s="254">
        <v>6815</v>
      </c>
      <c r="C1947" s="322" t="s">
        <v>6789</v>
      </c>
      <c r="D1947" s="308" t="s">
        <v>4680</v>
      </c>
      <c r="E1947" s="309">
        <v>38001.599999999999</v>
      </c>
      <c r="F1947" s="256">
        <v>41996</v>
      </c>
      <c r="G1947" s="34">
        <v>38001.599999999999</v>
      </c>
      <c r="H1947" s="217">
        <f t="shared" si="31"/>
        <v>0</v>
      </c>
      <c r="I1947" s="32" t="s">
        <v>5009</v>
      </c>
      <c r="J1947" s="21"/>
      <c r="K1947" s="21"/>
    </row>
    <row r="1948" spans="1:11" x14ac:dyDescent="0.25">
      <c r="A1948" s="192">
        <v>41994</v>
      </c>
      <c r="B1948" s="254">
        <v>6816</v>
      </c>
      <c r="C1948" s="322" t="s">
        <v>6789</v>
      </c>
      <c r="D1948" s="576" t="s">
        <v>4928</v>
      </c>
      <c r="E1948" s="309">
        <v>8376</v>
      </c>
      <c r="F1948" s="256">
        <v>41994</v>
      </c>
      <c r="G1948" s="34">
        <v>8376</v>
      </c>
      <c r="H1948" s="217">
        <f t="shared" si="31"/>
        <v>0</v>
      </c>
      <c r="I1948" s="32" t="s">
        <v>5000</v>
      </c>
      <c r="J1948" s="21"/>
      <c r="K1948" s="21"/>
    </row>
    <row r="1949" spans="1:11" x14ac:dyDescent="0.25">
      <c r="A1949" s="192">
        <v>41994</v>
      </c>
      <c r="B1949" s="254">
        <v>6817</v>
      </c>
      <c r="C1949" s="322" t="s">
        <v>6789</v>
      </c>
      <c r="D1949" s="308" t="s">
        <v>4918</v>
      </c>
      <c r="E1949" s="309">
        <v>32338.799999999999</v>
      </c>
      <c r="F1949" s="256">
        <v>41994</v>
      </c>
      <c r="G1949" s="34">
        <v>32338.799999999999</v>
      </c>
      <c r="H1949" s="217">
        <f t="shared" si="31"/>
        <v>0</v>
      </c>
      <c r="I1949" s="32" t="s">
        <v>6794</v>
      </c>
      <c r="J1949" s="21"/>
      <c r="K1949" s="21"/>
    </row>
    <row r="1950" spans="1:11" x14ac:dyDescent="0.25">
      <c r="A1950" s="192">
        <v>41994</v>
      </c>
      <c r="B1950" s="254">
        <v>6818</v>
      </c>
      <c r="C1950" s="322" t="s">
        <v>6789</v>
      </c>
      <c r="D1950" s="308" t="s">
        <v>62</v>
      </c>
      <c r="E1950" s="309">
        <v>6573.5</v>
      </c>
      <c r="F1950" s="256">
        <v>41994</v>
      </c>
      <c r="G1950" s="34">
        <v>6573.5</v>
      </c>
      <c r="H1950" s="217">
        <f t="shared" si="31"/>
        <v>0</v>
      </c>
      <c r="I1950" s="32" t="s">
        <v>4992</v>
      </c>
      <c r="J1950" s="21"/>
      <c r="K1950" s="21"/>
    </row>
    <row r="1951" spans="1:11" x14ac:dyDescent="0.25">
      <c r="A1951" s="192">
        <v>41994</v>
      </c>
      <c r="B1951" s="254">
        <v>6819</v>
      </c>
      <c r="C1951" s="322" t="s">
        <v>6789</v>
      </c>
      <c r="D1951" s="308" t="s">
        <v>6196</v>
      </c>
      <c r="E1951" s="309">
        <v>1290</v>
      </c>
      <c r="F1951" s="256">
        <v>42003</v>
      </c>
      <c r="G1951" s="34">
        <v>1290</v>
      </c>
      <c r="H1951" s="217">
        <f t="shared" si="31"/>
        <v>0</v>
      </c>
      <c r="I1951" s="32" t="s">
        <v>5251</v>
      </c>
      <c r="J1951" s="21"/>
      <c r="K1951" s="21"/>
    </row>
    <row r="1952" spans="1:11" x14ac:dyDescent="0.25">
      <c r="A1952" s="192">
        <v>41994</v>
      </c>
      <c r="B1952" s="254">
        <v>6820</v>
      </c>
      <c r="C1952" s="322" t="s">
        <v>6789</v>
      </c>
      <c r="D1952" s="308" t="s">
        <v>6616</v>
      </c>
      <c r="E1952" s="309">
        <v>2150</v>
      </c>
      <c r="F1952" s="256">
        <v>42003</v>
      </c>
      <c r="G1952" s="34">
        <v>2150</v>
      </c>
      <c r="H1952" s="217">
        <f t="shared" si="31"/>
        <v>0</v>
      </c>
      <c r="I1952" s="32" t="s">
        <v>5251</v>
      </c>
      <c r="J1952" s="21"/>
      <c r="K1952" s="21"/>
    </row>
    <row r="1953" spans="1:11" x14ac:dyDescent="0.25">
      <c r="A1953" s="192">
        <v>41994</v>
      </c>
      <c r="B1953" s="254">
        <v>6821</v>
      </c>
      <c r="C1953" s="322" t="s">
        <v>6789</v>
      </c>
      <c r="D1953" s="308" t="s">
        <v>3366</v>
      </c>
      <c r="E1953" s="309">
        <v>3020</v>
      </c>
      <c r="F1953" s="256">
        <v>41994</v>
      </c>
      <c r="G1953" s="34">
        <v>3020</v>
      </c>
      <c r="H1953" s="217">
        <f t="shared" si="31"/>
        <v>0</v>
      </c>
      <c r="I1953" s="32" t="s">
        <v>5000</v>
      </c>
      <c r="J1953" s="21"/>
      <c r="K1953" s="21"/>
    </row>
    <row r="1954" spans="1:11" x14ac:dyDescent="0.25">
      <c r="A1954" s="192">
        <v>41994</v>
      </c>
      <c r="B1954" s="254">
        <v>6822</v>
      </c>
      <c r="C1954" s="322" t="s">
        <v>6789</v>
      </c>
      <c r="D1954" s="308" t="s">
        <v>6120</v>
      </c>
      <c r="E1954" s="309">
        <v>10750</v>
      </c>
      <c r="F1954" s="256">
        <v>42003</v>
      </c>
      <c r="G1954" s="34">
        <v>10750</v>
      </c>
      <c r="H1954" s="217">
        <f t="shared" si="31"/>
        <v>0</v>
      </c>
      <c r="I1954" s="32" t="s">
        <v>4997</v>
      </c>
      <c r="J1954" s="21"/>
      <c r="K1954" s="21"/>
    </row>
    <row r="1955" spans="1:11" x14ac:dyDescent="0.25">
      <c r="A1955" s="192">
        <v>41994</v>
      </c>
      <c r="B1955" s="254">
        <v>6823</v>
      </c>
      <c r="C1955" s="322" t="s">
        <v>6789</v>
      </c>
      <c r="D1955" s="308" t="s">
        <v>2183</v>
      </c>
      <c r="E1955" s="309">
        <v>2250</v>
      </c>
      <c r="F1955" s="256">
        <v>41994</v>
      </c>
      <c r="G1955" s="34">
        <v>2250</v>
      </c>
      <c r="H1955" s="217">
        <f t="shared" si="31"/>
        <v>0</v>
      </c>
      <c r="I1955" s="32" t="s">
        <v>5251</v>
      </c>
      <c r="J1955" s="21"/>
      <c r="K1955" s="21"/>
    </row>
    <row r="1956" spans="1:11" x14ac:dyDescent="0.25">
      <c r="A1956" s="192">
        <v>41994</v>
      </c>
      <c r="B1956" s="254">
        <v>6824</v>
      </c>
      <c r="C1956" s="322" t="s">
        <v>6789</v>
      </c>
      <c r="D1956" s="308" t="s">
        <v>6824</v>
      </c>
      <c r="E1956" s="309">
        <v>860</v>
      </c>
      <c r="F1956" s="256">
        <v>41994</v>
      </c>
      <c r="G1956" s="34">
        <v>860</v>
      </c>
      <c r="H1956" s="217">
        <f t="shared" si="31"/>
        <v>0</v>
      </c>
      <c r="I1956" s="32" t="s">
        <v>5251</v>
      </c>
      <c r="J1956" s="21"/>
      <c r="K1956" s="21"/>
    </row>
    <row r="1957" spans="1:11" x14ac:dyDescent="0.25">
      <c r="A1957" s="192">
        <v>41994</v>
      </c>
      <c r="B1957" s="254">
        <v>6825</v>
      </c>
      <c r="C1957" s="322" t="s">
        <v>6789</v>
      </c>
      <c r="D1957" s="308" t="s">
        <v>501</v>
      </c>
      <c r="E1957" s="309">
        <v>6722.5</v>
      </c>
      <c r="F1957" s="256">
        <v>41994</v>
      </c>
      <c r="G1957" s="34">
        <v>6722.5</v>
      </c>
      <c r="H1957" s="217">
        <f t="shared" si="31"/>
        <v>0</v>
      </c>
      <c r="I1957" s="32" t="s">
        <v>4992</v>
      </c>
      <c r="J1957" s="21"/>
      <c r="K1957" s="21"/>
    </row>
    <row r="1958" spans="1:11" x14ac:dyDescent="0.25">
      <c r="A1958" s="192">
        <v>41994</v>
      </c>
      <c r="B1958" s="254">
        <v>6826</v>
      </c>
      <c r="C1958" s="322" t="s">
        <v>6789</v>
      </c>
      <c r="D1958" s="308" t="s">
        <v>4234</v>
      </c>
      <c r="E1958" s="309">
        <v>2394</v>
      </c>
      <c r="F1958" s="256">
        <v>41994</v>
      </c>
      <c r="G1958" s="34">
        <v>2394</v>
      </c>
      <c r="H1958" s="217">
        <f t="shared" si="31"/>
        <v>0</v>
      </c>
      <c r="I1958" s="32" t="s">
        <v>4992</v>
      </c>
      <c r="J1958" s="21"/>
      <c r="K1958" s="21"/>
    </row>
    <row r="1959" spans="1:11" x14ac:dyDescent="0.25">
      <c r="A1959" s="192">
        <v>41994</v>
      </c>
      <c r="B1959" s="254">
        <v>6827</v>
      </c>
      <c r="C1959" s="322" t="s">
        <v>6789</v>
      </c>
      <c r="D1959" s="308" t="s">
        <v>23</v>
      </c>
      <c r="E1959" s="309">
        <v>14191.5</v>
      </c>
      <c r="F1959" s="256">
        <v>41994</v>
      </c>
      <c r="G1959" s="34">
        <v>14191.5</v>
      </c>
      <c r="H1959" s="217">
        <f t="shared" si="31"/>
        <v>0</v>
      </c>
      <c r="I1959" s="32" t="s">
        <v>4992</v>
      </c>
      <c r="J1959" s="21"/>
      <c r="K1959" s="21"/>
    </row>
    <row r="1960" spans="1:11" x14ac:dyDescent="0.25">
      <c r="A1960" s="192">
        <v>41994</v>
      </c>
      <c r="B1960" s="254">
        <v>6828</v>
      </c>
      <c r="C1960" s="322" t="s">
        <v>6789</v>
      </c>
      <c r="D1960" s="308" t="s">
        <v>57</v>
      </c>
      <c r="E1960" s="309">
        <v>1848</v>
      </c>
      <c r="F1960" s="256">
        <v>41994</v>
      </c>
      <c r="G1960" s="34">
        <v>1848</v>
      </c>
      <c r="H1960" s="217">
        <f t="shared" si="31"/>
        <v>0</v>
      </c>
      <c r="I1960" s="32" t="s">
        <v>5251</v>
      </c>
      <c r="J1960" s="21"/>
      <c r="K1960" s="21"/>
    </row>
    <row r="1961" spans="1:11" x14ac:dyDescent="0.25">
      <c r="A1961" s="192">
        <v>41994</v>
      </c>
      <c r="B1961" s="254">
        <v>6829</v>
      </c>
      <c r="C1961" s="322" t="s">
        <v>6789</v>
      </c>
      <c r="D1961" s="308" t="s">
        <v>4915</v>
      </c>
      <c r="E1961" s="309">
        <v>474</v>
      </c>
      <c r="F1961" s="256">
        <v>41996</v>
      </c>
      <c r="G1961" s="34">
        <v>474</v>
      </c>
      <c r="H1961" s="217">
        <f t="shared" si="31"/>
        <v>0</v>
      </c>
      <c r="I1961" s="32" t="s">
        <v>4971</v>
      </c>
      <c r="J1961" s="21"/>
      <c r="K1961" s="21"/>
    </row>
    <row r="1962" spans="1:11" x14ac:dyDescent="0.25">
      <c r="A1962" s="192">
        <v>41994</v>
      </c>
      <c r="B1962" s="254">
        <v>6830</v>
      </c>
      <c r="C1962" s="322" t="s">
        <v>6789</v>
      </c>
      <c r="D1962" s="308" t="s">
        <v>763</v>
      </c>
      <c r="E1962" s="309">
        <v>31135.5</v>
      </c>
      <c r="F1962" s="256">
        <v>41994</v>
      </c>
      <c r="G1962" s="34">
        <v>31135.5</v>
      </c>
      <c r="H1962" s="217">
        <f t="shared" si="31"/>
        <v>0</v>
      </c>
      <c r="I1962" s="32" t="s">
        <v>6794</v>
      </c>
      <c r="J1962" s="21"/>
      <c r="K1962" s="21"/>
    </row>
    <row r="1963" spans="1:11" x14ac:dyDescent="0.25">
      <c r="A1963" s="192">
        <v>41994</v>
      </c>
      <c r="B1963" s="254">
        <v>6831</v>
      </c>
      <c r="C1963" s="322" t="s">
        <v>6789</v>
      </c>
      <c r="D1963" s="308" t="s">
        <v>5004</v>
      </c>
      <c r="E1963" s="309">
        <v>10442.4</v>
      </c>
      <c r="F1963" s="256">
        <v>41994</v>
      </c>
      <c r="G1963" s="34">
        <v>10442.4</v>
      </c>
      <c r="H1963" s="217">
        <f t="shared" si="31"/>
        <v>0</v>
      </c>
      <c r="I1963" s="32" t="s">
        <v>6814</v>
      </c>
      <c r="J1963" s="21"/>
      <c r="K1963" s="21"/>
    </row>
    <row r="1964" spans="1:11" x14ac:dyDescent="0.25">
      <c r="A1964" s="192">
        <v>41994</v>
      </c>
      <c r="B1964" s="254">
        <v>6832</v>
      </c>
      <c r="C1964" s="322" t="s">
        <v>6789</v>
      </c>
      <c r="D1964" s="308" t="s">
        <v>25</v>
      </c>
      <c r="E1964" s="309">
        <v>9479.2000000000007</v>
      </c>
      <c r="F1964" s="256">
        <v>41994</v>
      </c>
      <c r="G1964" s="34">
        <v>9479.2000000000007</v>
      </c>
      <c r="H1964" s="217">
        <f t="shared" si="31"/>
        <v>0</v>
      </c>
      <c r="I1964" s="32" t="s">
        <v>6814</v>
      </c>
      <c r="J1964" s="21"/>
      <c r="K1964" s="21"/>
    </row>
    <row r="1965" spans="1:11" x14ac:dyDescent="0.25">
      <c r="A1965" s="192">
        <v>41994</v>
      </c>
      <c r="B1965" s="254">
        <v>6833</v>
      </c>
      <c r="C1965" s="322" t="s">
        <v>6789</v>
      </c>
      <c r="D1965" s="308" t="s">
        <v>98</v>
      </c>
      <c r="E1965" s="309">
        <v>10917.2</v>
      </c>
      <c r="F1965" s="256">
        <v>41994</v>
      </c>
      <c r="G1965" s="34">
        <v>10917.2</v>
      </c>
      <c r="H1965" s="217">
        <f t="shared" si="31"/>
        <v>0</v>
      </c>
      <c r="I1965" s="32" t="s">
        <v>6814</v>
      </c>
      <c r="J1965" s="21"/>
      <c r="K1965" s="21"/>
    </row>
    <row r="1966" spans="1:11" x14ac:dyDescent="0.25">
      <c r="A1966" s="192">
        <v>41994</v>
      </c>
      <c r="B1966" s="254">
        <v>6834</v>
      </c>
      <c r="C1966" s="322" t="s">
        <v>6789</v>
      </c>
      <c r="D1966" s="308" t="s">
        <v>11</v>
      </c>
      <c r="E1966" s="309">
        <v>30632.400000000001</v>
      </c>
      <c r="F1966" s="256">
        <v>41997</v>
      </c>
      <c r="G1966" s="34">
        <v>30632.400000000001</v>
      </c>
      <c r="H1966" s="217">
        <f t="shared" si="31"/>
        <v>0</v>
      </c>
      <c r="I1966" s="32" t="s">
        <v>6814</v>
      </c>
      <c r="J1966" s="21"/>
      <c r="K1966" s="21"/>
    </row>
    <row r="1967" spans="1:11" x14ac:dyDescent="0.25">
      <c r="A1967" s="192">
        <v>41994</v>
      </c>
      <c r="B1967" s="254">
        <v>6835</v>
      </c>
      <c r="C1967" s="322" t="s">
        <v>6789</v>
      </c>
      <c r="D1967" s="308" t="s">
        <v>2944</v>
      </c>
      <c r="E1967" s="309">
        <v>32123.15</v>
      </c>
      <c r="F1967" s="256">
        <v>41994</v>
      </c>
      <c r="G1967" s="34">
        <v>32123.15</v>
      </c>
      <c r="H1967" s="217">
        <f t="shared" si="31"/>
        <v>0</v>
      </c>
      <c r="I1967" s="32" t="s">
        <v>6814</v>
      </c>
      <c r="J1967" s="21"/>
      <c r="K1967" s="21"/>
    </row>
    <row r="1968" spans="1:11" x14ac:dyDescent="0.25">
      <c r="A1968" s="192">
        <v>41994</v>
      </c>
      <c r="B1968" s="254">
        <v>6836</v>
      </c>
      <c r="C1968" s="322" t="s">
        <v>6789</v>
      </c>
      <c r="D1968" s="308" t="s">
        <v>180</v>
      </c>
      <c r="E1968" s="309">
        <v>31104.75</v>
      </c>
      <c r="F1968" s="256">
        <v>41994</v>
      </c>
      <c r="G1968" s="34">
        <v>31104.75</v>
      </c>
      <c r="H1968" s="217">
        <f t="shared" si="31"/>
        <v>0</v>
      </c>
      <c r="I1968" s="32" t="s">
        <v>6814</v>
      </c>
      <c r="J1968" s="21"/>
      <c r="K1968" s="21"/>
    </row>
    <row r="1969" spans="1:11" x14ac:dyDescent="0.25">
      <c r="A1969" s="192">
        <v>41994</v>
      </c>
      <c r="B1969" s="254">
        <v>6837</v>
      </c>
      <c r="C1969" s="322" t="s">
        <v>6789</v>
      </c>
      <c r="D1969" s="308" t="s">
        <v>4764</v>
      </c>
      <c r="E1969" s="309">
        <v>1316</v>
      </c>
      <c r="F1969" s="256">
        <v>41994</v>
      </c>
      <c r="G1969" s="34">
        <v>1316</v>
      </c>
      <c r="H1969" s="217">
        <f t="shared" si="31"/>
        <v>0</v>
      </c>
      <c r="I1969" s="32" t="s">
        <v>6814</v>
      </c>
      <c r="J1969" s="21"/>
      <c r="K1969" s="21"/>
    </row>
    <row r="1970" spans="1:11" x14ac:dyDescent="0.25">
      <c r="A1970" s="192">
        <v>41994</v>
      </c>
      <c r="B1970" s="254">
        <v>6838</v>
      </c>
      <c r="C1970" s="322" t="s">
        <v>6789</v>
      </c>
      <c r="D1970" s="308" t="s">
        <v>4589</v>
      </c>
      <c r="E1970" s="309">
        <v>885.5</v>
      </c>
      <c r="F1970" s="256">
        <v>41994</v>
      </c>
      <c r="G1970" s="34">
        <v>885.5</v>
      </c>
      <c r="H1970" s="217">
        <f t="shared" si="31"/>
        <v>0</v>
      </c>
      <c r="I1970" s="32" t="s">
        <v>4992</v>
      </c>
      <c r="J1970" s="21"/>
      <c r="K1970" s="21"/>
    </row>
    <row r="1971" spans="1:11" x14ac:dyDescent="0.25">
      <c r="A1971" s="192">
        <v>41994</v>
      </c>
      <c r="B1971" s="254">
        <v>6839</v>
      </c>
      <c r="C1971" s="322" t="s">
        <v>6789</v>
      </c>
      <c r="D1971" s="308" t="s">
        <v>29</v>
      </c>
      <c r="E1971" s="309">
        <v>20966.8</v>
      </c>
      <c r="F1971" s="256">
        <v>41994</v>
      </c>
      <c r="G1971" s="34">
        <v>20966.8</v>
      </c>
      <c r="H1971" s="217">
        <f t="shared" si="31"/>
        <v>0</v>
      </c>
      <c r="I1971" s="32" t="s">
        <v>5251</v>
      </c>
      <c r="J1971" s="21"/>
      <c r="K1971" s="21"/>
    </row>
    <row r="1972" spans="1:11" x14ac:dyDescent="0.25">
      <c r="A1972" s="192">
        <v>41994</v>
      </c>
      <c r="B1972" s="254">
        <v>6840</v>
      </c>
      <c r="C1972" s="322" t="s">
        <v>6789</v>
      </c>
      <c r="D1972" s="308" t="s">
        <v>2859</v>
      </c>
      <c r="E1972" s="309">
        <v>32928</v>
      </c>
      <c r="F1972" s="256">
        <v>41994</v>
      </c>
      <c r="G1972" s="34">
        <v>32928</v>
      </c>
      <c r="H1972" s="217">
        <f t="shared" si="31"/>
        <v>0</v>
      </c>
      <c r="I1972" s="32" t="s">
        <v>4992</v>
      </c>
      <c r="J1972" s="21"/>
      <c r="K1972" s="21"/>
    </row>
    <row r="1973" spans="1:11" x14ac:dyDescent="0.25">
      <c r="A1973" s="192">
        <v>41994</v>
      </c>
      <c r="B1973" s="254">
        <v>6841</v>
      </c>
      <c r="C1973" s="322" t="s">
        <v>6789</v>
      </c>
      <c r="D1973" s="308" t="s">
        <v>339</v>
      </c>
      <c r="E1973" s="309">
        <v>908.6</v>
      </c>
      <c r="F1973" s="256">
        <v>41994</v>
      </c>
      <c r="G1973" s="34">
        <v>908.6</v>
      </c>
      <c r="H1973" s="217">
        <f t="shared" si="31"/>
        <v>0</v>
      </c>
      <c r="I1973" s="32" t="s">
        <v>4992</v>
      </c>
      <c r="J1973" s="21"/>
      <c r="K1973" s="21"/>
    </row>
    <row r="1974" spans="1:11" x14ac:dyDescent="0.25">
      <c r="A1974" s="192">
        <v>41994</v>
      </c>
      <c r="B1974" s="254">
        <v>6842</v>
      </c>
      <c r="C1974" s="322" t="s">
        <v>6789</v>
      </c>
      <c r="D1974" s="308" t="s">
        <v>35</v>
      </c>
      <c r="E1974" s="309">
        <v>5198</v>
      </c>
      <c r="F1974" s="256">
        <v>41994</v>
      </c>
      <c r="G1974" s="34">
        <v>5198</v>
      </c>
      <c r="H1974" s="217">
        <f t="shared" si="31"/>
        <v>0</v>
      </c>
      <c r="I1974" s="32" t="s">
        <v>5251</v>
      </c>
      <c r="J1974" s="21"/>
      <c r="K1974" s="21"/>
    </row>
    <row r="1975" spans="1:11" x14ac:dyDescent="0.25">
      <c r="A1975" s="192">
        <v>41994</v>
      </c>
      <c r="B1975" s="254">
        <v>6843</v>
      </c>
      <c r="C1975" s="322" t="s">
        <v>6789</v>
      </c>
      <c r="D1975" s="308" t="s">
        <v>29</v>
      </c>
      <c r="E1975" s="309">
        <v>1443.2</v>
      </c>
      <c r="F1975" s="256">
        <v>41994</v>
      </c>
      <c r="G1975" s="34">
        <v>1443.2</v>
      </c>
      <c r="H1975" s="217">
        <f t="shared" si="31"/>
        <v>0</v>
      </c>
      <c r="I1975" s="32" t="s">
        <v>5251</v>
      </c>
      <c r="J1975" s="21"/>
      <c r="K1975" s="21"/>
    </row>
    <row r="1976" spans="1:11" x14ac:dyDescent="0.25">
      <c r="A1976" s="192">
        <v>41994</v>
      </c>
      <c r="B1976" s="254">
        <v>6844</v>
      </c>
      <c r="C1976" s="322" t="s">
        <v>6789</v>
      </c>
      <c r="D1976" s="308" t="s">
        <v>4322</v>
      </c>
      <c r="E1976" s="309">
        <v>3808.8</v>
      </c>
      <c r="F1976" s="256">
        <v>41994</v>
      </c>
      <c r="G1976" s="34">
        <v>3808.8</v>
      </c>
      <c r="H1976" s="217">
        <f t="shared" si="31"/>
        <v>0</v>
      </c>
      <c r="I1976" s="32" t="s">
        <v>5251</v>
      </c>
      <c r="J1976" s="21"/>
      <c r="K1976" s="21"/>
    </row>
    <row r="1977" spans="1:11" x14ac:dyDescent="0.25">
      <c r="A1977" s="192">
        <v>41994</v>
      </c>
      <c r="B1977" s="254">
        <v>6845</v>
      </c>
      <c r="C1977" s="322" t="s">
        <v>6789</v>
      </c>
      <c r="D1977" s="308" t="s">
        <v>1878</v>
      </c>
      <c r="E1977" s="309">
        <v>13001.1</v>
      </c>
      <c r="F1977" s="256">
        <v>41994</v>
      </c>
      <c r="G1977" s="34">
        <v>13001.1</v>
      </c>
      <c r="H1977" s="217">
        <f t="shared" si="31"/>
        <v>0</v>
      </c>
      <c r="I1977" s="32" t="s">
        <v>5251</v>
      </c>
      <c r="J1977" s="21"/>
      <c r="K1977" s="21"/>
    </row>
    <row r="1978" spans="1:11" x14ac:dyDescent="0.25">
      <c r="A1978" s="192">
        <v>41994</v>
      </c>
      <c r="B1978" s="254">
        <v>6846</v>
      </c>
      <c r="C1978" s="322" t="s">
        <v>6789</v>
      </c>
      <c r="D1978" s="308" t="s">
        <v>4826</v>
      </c>
      <c r="E1978" s="309">
        <v>3606.4</v>
      </c>
      <c r="F1978" s="256">
        <v>41994</v>
      </c>
      <c r="G1978" s="34">
        <v>3606.4</v>
      </c>
      <c r="H1978" s="217">
        <f t="shared" si="31"/>
        <v>0</v>
      </c>
      <c r="I1978" s="32" t="s">
        <v>4992</v>
      </c>
      <c r="J1978" s="21"/>
      <c r="K1978" s="21"/>
    </row>
    <row r="1979" spans="1:11" x14ac:dyDescent="0.25">
      <c r="A1979" s="192">
        <v>41994</v>
      </c>
      <c r="B1979" s="254">
        <v>6847</v>
      </c>
      <c r="C1979" s="322" t="s">
        <v>6789</v>
      </c>
      <c r="D1979" s="308" t="s">
        <v>758</v>
      </c>
      <c r="E1979" s="309">
        <v>2585.1999999999998</v>
      </c>
      <c r="F1979" s="256">
        <v>41994</v>
      </c>
      <c r="G1979" s="34">
        <v>2585.1999999999998</v>
      </c>
      <c r="H1979" s="217">
        <f t="shared" si="31"/>
        <v>0</v>
      </c>
      <c r="I1979" s="32" t="s">
        <v>5251</v>
      </c>
      <c r="J1979" s="21"/>
      <c r="K1979" s="21"/>
    </row>
    <row r="1980" spans="1:11" x14ac:dyDescent="0.25">
      <c r="A1980" s="192">
        <v>41994</v>
      </c>
      <c r="B1980" s="254">
        <v>6848</v>
      </c>
      <c r="C1980" s="322" t="s">
        <v>6789</v>
      </c>
      <c r="D1980" s="308" t="s">
        <v>149</v>
      </c>
      <c r="E1980" s="309">
        <v>14463.6</v>
      </c>
      <c r="F1980" s="256">
        <v>41995</v>
      </c>
      <c r="G1980" s="34">
        <v>14463.6</v>
      </c>
      <c r="H1980" s="217">
        <f t="shared" si="31"/>
        <v>0</v>
      </c>
      <c r="I1980" s="32" t="s">
        <v>6049</v>
      </c>
      <c r="J1980" s="21"/>
      <c r="K1980" s="21"/>
    </row>
    <row r="1981" spans="1:11" x14ac:dyDescent="0.25">
      <c r="A1981" s="192">
        <v>41994</v>
      </c>
      <c r="B1981" s="254">
        <v>6849</v>
      </c>
      <c r="C1981" s="322" t="s">
        <v>6789</v>
      </c>
      <c r="D1981" s="308" t="s">
        <v>855</v>
      </c>
      <c r="E1981" s="309">
        <v>5095.2</v>
      </c>
      <c r="F1981" s="256">
        <v>41995</v>
      </c>
      <c r="G1981" s="34">
        <v>5095.2</v>
      </c>
      <c r="H1981" s="217">
        <f t="shared" si="31"/>
        <v>0</v>
      </c>
      <c r="I1981" s="32" t="s">
        <v>6049</v>
      </c>
      <c r="J1981" s="21"/>
      <c r="K1981" s="21"/>
    </row>
    <row r="1982" spans="1:11" x14ac:dyDescent="0.25">
      <c r="A1982" s="192">
        <v>41994</v>
      </c>
      <c r="B1982" s="254">
        <v>6850</v>
      </c>
      <c r="C1982" s="322" t="s">
        <v>6789</v>
      </c>
      <c r="D1982" s="308" t="s">
        <v>149</v>
      </c>
      <c r="E1982" s="309">
        <v>2641.4</v>
      </c>
      <c r="F1982" s="256">
        <v>41995</v>
      </c>
      <c r="G1982" s="34">
        <v>2641.4</v>
      </c>
      <c r="H1982" s="217">
        <f t="shared" si="31"/>
        <v>0</v>
      </c>
      <c r="I1982" s="32" t="s">
        <v>6049</v>
      </c>
      <c r="J1982" s="21"/>
      <c r="K1982" s="21"/>
    </row>
    <row r="1983" spans="1:11" x14ac:dyDescent="0.25">
      <c r="A1983" s="192">
        <v>41994</v>
      </c>
      <c r="B1983" s="254">
        <v>6851</v>
      </c>
      <c r="C1983" s="322" t="s">
        <v>6789</v>
      </c>
      <c r="D1983" s="308" t="s">
        <v>4257</v>
      </c>
      <c r="E1983" s="309">
        <v>36794</v>
      </c>
      <c r="F1983" s="421" t="s">
        <v>6931</v>
      </c>
      <c r="G1983" s="34">
        <f>15000+21794</f>
        <v>36794</v>
      </c>
      <c r="H1983" s="217">
        <f t="shared" si="31"/>
        <v>0</v>
      </c>
      <c r="I1983" s="32" t="s">
        <v>5000</v>
      </c>
      <c r="J1983" s="21"/>
      <c r="K1983" s="21"/>
    </row>
    <row r="1984" spans="1:11" x14ac:dyDescent="0.25">
      <c r="A1984" s="192">
        <v>41994</v>
      </c>
      <c r="B1984" s="254">
        <v>6852</v>
      </c>
      <c r="C1984" s="322" t="s">
        <v>6789</v>
      </c>
      <c r="D1984" s="308" t="s">
        <v>47</v>
      </c>
      <c r="E1984" s="309">
        <v>4841</v>
      </c>
      <c r="F1984" s="256">
        <v>41994</v>
      </c>
      <c r="G1984" s="34">
        <v>4841</v>
      </c>
      <c r="H1984" s="217">
        <f t="shared" si="31"/>
        <v>0</v>
      </c>
      <c r="I1984" s="32" t="s">
        <v>5251</v>
      </c>
      <c r="J1984" s="21"/>
      <c r="K1984" s="21"/>
    </row>
    <row r="1985" spans="1:11" x14ac:dyDescent="0.25">
      <c r="A1985" s="192">
        <v>41994</v>
      </c>
      <c r="B1985" s="254">
        <v>6853</v>
      </c>
      <c r="C1985" s="322" t="s">
        <v>6789</v>
      </c>
      <c r="D1985" s="308" t="s">
        <v>123</v>
      </c>
      <c r="E1985" s="309">
        <v>2660.2</v>
      </c>
      <c r="F1985" s="256">
        <v>41995</v>
      </c>
      <c r="G1985" s="34">
        <v>2660.2</v>
      </c>
      <c r="H1985" s="217">
        <f t="shared" si="31"/>
        <v>0</v>
      </c>
      <c r="I1985" s="32" t="s">
        <v>4992</v>
      </c>
      <c r="J1985" s="21"/>
      <c r="K1985" s="21"/>
    </row>
    <row r="1986" spans="1:11" x14ac:dyDescent="0.25">
      <c r="A1986" s="192">
        <v>41994</v>
      </c>
      <c r="B1986" s="254">
        <v>6854</v>
      </c>
      <c r="C1986" s="322" t="s">
        <v>6789</v>
      </c>
      <c r="D1986" s="308" t="s">
        <v>85</v>
      </c>
      <c r="E1986" s="309">
        <v>24868.799999999999</v>
      </c>
      <c r="F1986" s="256">
        <v>41995</v>
      </c>
      <c r="G1986" s="34">
        <v>24868.799999999999</v>
      </c>
      <c r="H1986" s="217">
        <f t="shared" si="31"/>
        <v>0</v>
      </c>
      <c r="I1986" s="32" t="s">
        <v>6049</v>
      </c>
      <c r="J1986" s="21"/>
      <c r="K1986" s="21"/>
    </row>
    <row r="1987" spans="1:11" x14ac:dyDescent="0.25">
      <c r="A1987" s="192">
        <v>41994</v>
      </c>
      <c r="B1987" s="254">
        <v>6855</v>
      </c>
      <c r="C1987" s="322" t="s">
        <v>6789</v>
      </c>
      <c r="D1987" s="308" t="s">
        <v>4586</v>
      </c>
      <c r="E1987" s="309">
        <v>8394.2000000000007</v>
      </c>
      <c r="F1987" s="256">
        <v>41994</v>
      </c>
      <c r="G1987" s="34">
        <v>8394.2000000000007</v>
      </c>
      <c r="H1987" s="217">
        <f t="shared" si="31"/>
        <v>0</v>
      </c>
      <c r="I1987" s="32" t="s">
        <v>4992</v>
      </c>
      <c r="J1987" s="21"/>
      <c r="K1987" s="21"/>
    </row>
    <row r="1988" spans="1:11" x14ac:dyDescent="0.25">
      <c r="A1988" s="192">
        <v>41994</v>
      </c>
      <c r="B1988" s="254">
        <v>6856</v>
      </c>
      <c r="C1988" s="322" t="s">
        <v>6789</v>
      </c>
      <c r="D1988" s="308" t="s">
        <v>52</v>
      </c>
      <c r="E1988" s="309">
        <v>3586.5</v>
      </c>
      <c r="F1988" s="256">
        <v>41994</v>
      </c>
      <c r="G1988" s="34">
        <v>3586.5</v>
      </c>
      <c r="H1988" s="217">
        <f t="shared" si="31"/>
        <v>0</v>
      </c>
      <c r="I1988" s="32" t="s">
        <v>5000</v>
      </c>
      <c r="J1988" s="21"/>
      <c r="K1988" s="21"/>
    </row>
    <row r="1989" spans="1:11" x14ac:dyDescent="0.25">
      <c r="A1989" s="192">
        <v>41994</v>
      </c>
      <c r="B1989" s="254">
        <v>6857</v>
      </c>
      <c r="C1989" s="322" t="s">
        <v>6789</v>
      </c>
      <c r="D1989" s="308" t="s">
        <v>429</v>
      </c>
      <c r="E1989" s="309">
        <v>10331.6</v>
      </c>
      <c r="F1989" s="256">
        <v>41995</v>
      </c>
      <c r="G1989" s="34">
        <v>10331.6</v>
      </c>
      <c r="H1989" s="217">
        <f t="shared" si="31"/>
        <v>0</v>
      </c>
      <c r="I1989" s="32" t="s">
        <v>6049</v>
      </c>
      <c r="J1989" s="21"/>
      <c r="K1989" s="21"/>
    </row>
    <row r="1990" spans="1:11" x14ac:dyDescent="0.25">
      <c r="A1990" s="192">
        <v>41994</v>
      </c>
      <c r="B1990" s="254">
        <v>6858</v>
      </c>
      <c r="C1990" s="322" t="s">
        <v>6789</v>
      </c>
      <c r="D1990" s="308" t="s">
        <v>4782</v>
      </c>
      <c r="E1990" s="309">
        <v>1606.8</v>
      </c>
      <c r="F1990" s="256">
        <v>41994</v>
      </c>
      <c r="G1990" s="34">
        <v>1606.8</v>
      </c>
      <c r="H1990" s="217">
        <f t="shared" si="31"/>
        <v>0</v>
      </c>
      <c r="I1990" s="32" t="s">
        <v>4992</v>
      </c>
      <c r="J1990" s="21"/>
      <c r="K1990" s="21"/>
    </row>
    <row r="1991" spans="1:11" x14ac:dyDescent="0.25">
      <c r="A1991" s="192">
        <v>41994</v>
      </c>
      <c r="B1991" s="254">
        <v>6859</v>
      </c>
      <c r="C1991" s="322" t="s">
        <v>6789</v>
      </c>
      <c r="D1991" s="308" t="s">
        <v>22</v>
      </c>
      <c r="E1991" s="309">
        <v>4987.2</v>
      </c>
      <c r="F1991" s="256">
        <v>41994</v>
      </c>
      <c r="G1991" s="34">
        <v>4987.2</v>
      </c>
      <c r="H1991" s="217">
        <f t="shared" si="31"/>
        <v>0</v>
      </c>
      <c r="I1991" s="32" t="s">
        <v>4992</v>
      </c>
      <c r="J1991" s="21"/>
      <c r="K1991" s="21"/>
    </row>
    <row r="1992" spans="1:11" x14ac:dyDescent="0.25">
      <c r="A1992" s="192">
        <v>41994</v>
      </c>
      <c r="B1992" s="254">
        <v>6860</v>
      </c>
      <c r="C1992" s="322" t="s">
        <v>6789</v>
      </c>
      <c r="D1992" s="308" t="s">
        <v>4585</v>
      </c>
      <c r="E1992" s="309">
        <v>16137.2</v>
      </c>
      <c r="F1992" s="256">
        <v>41995</v>
      </c>
      <c r="G1992" s="34">
        <v>16137.2</v>
      </c>
      <c r="H1992" s="217">
        <f t="shared" ref="H1992:H2055" si="32">E1992-G1992</f>
        <v>0</v>
      </c>
      <c r="I1992" s="32" t="s">
        <v>4992</v>
      </c>
      <c r="J1992" s="21"/>
      <c r="K1992" s="21"/>
    </row>
    <row r="1993" spans="1:11" x14ac:dyDescent="0.25">
      <c r="A1993" s="192">
        <v>41994</v>
      </c>
      <c r="B1993" s="254">
        <v>6861</v>
      </c>
      <c r="C1993" s="322" t="s">
        <v>6789</v>
      </c>
      <c r="D1993" s="308" t="s">
        <v>6817</v>
      </c>
      <c r="E1993" s="309">
        <v>404.8</v>
      </c>
      <c r="F1993" s="256">
        <v>41994</v>
      </c>
      <c r="G1993" s="34">
        <v>404.8</v>
      </c>
      <c r="H1993" s="217">
        <f t="shared" si="32"/>
        <v>0</v>
      </c>
      <c r="I1993" s="32" t="s">
        <v>4992</v>
      </c>
      <c r="J1993" s="21"/>
      <c r="K1993" s="21"/>
    </row>
    <row r="1994" spans="1:11" x14ac:dyDescent="0.25">
      <c r="A1994" s="192">
        <v>41994</v>
      </c>
      <c r="B1994" s="254">
        <v>6862</v>
      </c>
      <c r="C1994" s="322" t="s">
        <v>6789</v>
      </c>
      <c r="D1994" s="308" t="s">
        <v>1693</v>
      </c>
      <c r="E1994" s="309">
        <v>4584.8</v>
      </c>
      <c r="F1994" s="256">
        <v>41994</v>
      </c>
      <c r="G1994" s="34">
        <v>4584.8</v>
      </c>
      <c r="H1994" s="217">
        <f t="shared" si="32"/>
        <v>0</v>
      </c>
      <c r="I1994" s="32" t="s">
        <v>4992</v>
      </c>
      <c r="J1994" s="21"/>
      <c r="K1994" s="21"/>
    </row>
    <row r="1995" spans="1:11" x14ac:dyDescent="0.25">
      <c r="A1995" s="192">
        <v>41994</v>
      </c>
      <c r="B1995" s="254">
        <v>6863</v>
      </c>
      <c r="C1995" s="322" t="s">
        <v>6789</v>
      </c>
      <c r="D1995" s="308" t="s">
        <v>2382</v>
      </c>
      <c r="E1995" s="309">
        <v>11469.6</v>
      </c>
      <c r="F1995" s="421" t="s">
        <v>6932</v>
      </c>
      <c r="G1995" s="34">
        <f>3572+7897.6</f>
        <v>11469.6</v>
      </c>
      <c r="H1995" s="217">
        <f t="shared" si="32"/>
        <v>0</v>
      </c>
      <c r="I1995" s="32" t="s">
        <v>4997</v>
      </c>
      <c r="J1995" s="21"/>
      <c r="K1995" s="21"/>
    </row>
    <row r="1996" spans="1:11" x14ac:dyDescent="0.25">
      <c r="A1996" s="192">
        <v>41994</v>
      </c>
      <c r="B1996" s="254">
        <v>6864</v>
      </c>
      <c r="C1996" s="322" t="s">
        <v>6789</v>
      </c>
      <c r="D1996" s="308" t="s">
        <v>5866</v>
      </c>
      <c r="E1996" s="309">
        <v>458.5</v>
      </c>
      <c r="F1996" s="256">
        <v>41994</v>
      </c>
      <c r="G1996" s="34">
        <v>458.5</v>
      </c>
      <c r="H1996" s="217">
        <f t="shared" si="32"/>
        <v>0</v>
      </c>
      <c r="I1996" s="32" t="s">
        <v>4992</v>
      </c>
      <c r="J1996" s="21"/>
      <c r="K1996" s="21"/>
    </row>
    <row r="1997" spans="1:11" x14ac:dyDescent="0.25">
      <c r="A1997" s="192">
        <v>41994</v>
      </c>
      <c r="B1997" s="254">
        <v>6865</v>
      </c>
      <c r="C1997" s="322" t="s">
        <v>6789</v>
      </c>
      <c r="D1997" s="308" t="s">
        <v>19</v>
      </c>
      <c r="E1997" s="309">
        <v>30739.5</v>
      </c>
      <c r="F1997" s="256">
        <v>41994</v>
      </c>
      <c r="G1997" s="34">
        <v>30739.5</v>
      </c>
      <c r="H1997" s="217">
        <f t="shared" si="32"/>
        <v>0</v>
      </c>
      <c r="I1997" s="32" t="s">
        <v>4997</v>
      </c>
      <c r="J1997" s="21"/>
      <c r="K1997" s="21"/>
    </row>
    <row r="1998" spans="1:11" x14ac:dyDescent="0.25">
      <c r="A1998" s="192">
        <v>41994</v>
      </c>
      <c r="B1998" s="254">
        <v>6866</v>
      </c>
      <c r="C1998" s="322" t="s">
        <v>6789</v>
      </c>
      <c r="D1998" s="679" t="s">
        <v>4928</v>
      </c>
      <c r="E1998" s="309">
        <v>16032.4</v>
      </c>
      <c r="F1998" s="256">
        <v>41994</v>
      </c>
      <c r="G1998" s="34">
        <v>16032.4</v>
      </c>
      <c r="H1998" s="217">
        <f t="shared" si="32"/>
        <v>0</v>
      </c>
      <c r="I1998" s="32" t="s">
        <v>4992</v>
      </c>
      <c r="J1998" s="21"/>
      <c r="K1998" s="21"/>
    </row>
    <row r="1999" spans="1:11" x14ac:dyDescent="0.25">
      <c r="A1999" s="192">
        <v>41994</v>
      </c>
      <c r="B1999" s="254">
        <v>6867</v>
      </c>
      <c r="C1999" s="322" t="s">
        <v>6789</v>
      </c>
      <c r="D1999" s="308" t="s">
        <v>136</v>
      </c>
      <c r="E1999" s="309">
        <v>1576.8</v>
      </c>
      <c r="F1999" s="256">
        <v>41994</v>
      </c>
      <c r="G1999" s="34">
        <v>1576.8</v>
      </c>
      <c r="H1999" s="217">
        <f t="shared" si="32"/>
        <v>0</v>
      </c>
      <c r="I1999" s="32" t="s">
        <v>4992</v>
      </c>
      <c r="J1999" s="21"/>
      <c r="K1999" s="21"/>
    </row>
    <row r="2000" spans="1:11" x14ac:dyDescent="0.25">
      <c r="A2000" s="192">
        <v>41994</v>
      </c>
      <c r="B2000" s="254">
        <v>6868</v>
      </c>
      <c r="C2000" s="322" t="s">
        <v>6789</v>
      </c>
      <c r="D2000" s="308" t="s">
        <v>6929</v>
      </c>
      <c r="E2000" s="309">
        <v>1960.4</v>
      </c>
      <c r="F2000" s="256">
        <v>41994</v>
      </c>
      <c r="G2000" s="34">
        <v>1960.4</v>
      </c>
      <c r="H2000" s="217">
        <f t="shared" si="32"/>
        <v>0</v>
      </c>
      <c r="I2000" s="32" t="s">
        <v>4992</v>
      </c>
      <c r="J2000" s="21"/>
      <c r="K2000" s="21"/>
    </row>
    <row r="2001" spans="1:11" x14ac:dyDescent="0.25">
      <c r="A2001" s="192">
        <v>41994</v>
      </c>
      <c r="B2001" s="254">
        <v>6869</v>
      </c>
      <c r="C2001" s="322" t="s">
        <v>6789</v>
      </c>
      <c r="D2001" s="308" t="s">
        <v>4765</v>
      </c>
      <c r="E2001" s="309">
        <v>6252.4</v>
      </c>
      <c r="F2001" s="256">
        <v>41994</v>
      </c>
      <c r="G2001" s="34">
        <v>6252.4</v>
      </c>
      <c r="H2001" s="217">
        <f t="shared" si="32"/>
        <v>0</v>
      </c>
      <c r="I2001" s="32" t="s">
        <v>4992</v>
      </c>
      <c r="J2001" s="21"/>
      <c r="K2001" s="21"/>
    </row>
    <row r="2002" spans="1:11" x14ac:dyDescent="0.25">
      <c r="A2002" s="192">
        <v>41994</v>
      </c>
      <c r="B2002" s="254">
        <v>6870</v>
      </c>
      <c r="C2002" s="322" t="s">
        <v>6789</v>
      </c>
      <c r="D2002" s="308" t="s">
        <v>133</v>
      </c>
      <c r="E2002" s="309">
        <v>17458</v>
      </c>
      <c r="F2002" s="256">
        <v>41994</v>
      </c>
      <c r="G2002" s="34">
        <v>17458</v>
      </c>
      <c r="H2002" s="217">
        <f t="shared" si="32"/>
        <v>0</v>
      </c>
      <c r="I2002" s="32" t="s">
        <v>4992</v>
      </c>
      <c r="J2002" s="21"/>
      <c r="K2002" s="21"/>
    </row>
    <row r="2003" spans="1:11" x14ac:dyDescent="0.25">
      <c r="A2003" s="192">
        <v>41994</v>
      </c>
      <c r="B2003" s="254">
        <v>6871</v>
      </c>
      <c r="C2003" s="322" t="s">
        <v>6789</v>
      </c>
      <c r="D2003" s="308" t="s">
        <v>51</v>
      </c>
      <c r="E2003" s="309">
        <v>2346.6</v>
      </c>
      <c r="F2003" s="256">
        <v>41994</v>
      </c>
      <c r="G2003" s="229">
        <v>2346.6</v>
      </c>
      <c r="H2003" s="217">
        <f t="shared" si="32"/>
        <v>0</v>
      </c>
      <c r="I2003" s="32" t="s">
        <v>4992</v>
      </c>
      <c r="J2003" s="21"/>
      <c r="K2003" s="21"/>
    </row>
    <row r="2004" spans="1:11" x14ac:dyDescent="0.25">
      <c r="A2004" s="192">
        <v>41994</v>
      </c>
      <c r="B2004" s="254">
        <v>6872</v>
      </c>
      <c r="C2004" s="322" t="s">
        <v>6789</v>
      </c>
      <c r="D2004" s="308" t="s">
        <v>5773</v>
      </c>
      <c r="E2004" s="309">
        <v>1114.5999999999999</v>
      </c>
      <c r="F2004" s="256">
        <v>41994</v>
      </c>
      <c r="G2004" s="229">
        <v>1114.5999999999999</v>
      </c>
      <c r="H2004" s="217">
        <f t="shared" si="32"/>
        <v>0</v>
      </c>
      <c r="I2004" s="32" t="s">
        <v>4992</v>
      </c>
      <c r="J2004" s="21"/>
      <c r="K2004" s="21"/>
    </row>
    <row r="2005" spans="1:11" x14ac:dyDescent="0.25">
      <c r="A2005" s="192">
        <v>41994</v>
      </c>
      <c r="B2005" s="254">
        <v>6873</v>
      </c>
      <c r="C2005" s="322" t="s">
        <v>6789</v>
      </c>
      <c r="D2005" s="308" t="s">
        <v>5773</v>
      </c>
      <c r="E2005" s="309">
        <v>5716.32</v>
      </c>
      <c r="F2005" s="256">
        <v>41994</v>
      </c>
      <c r="G2005" s="229">
        <v>5716.32</v>
      </c>
      <c r="H2005" s="217">
        <f t="shared" si="32"/>
        <v>0</v>
      </c>
      <c r="I2005" s="32" t="s">
        <v>4992</v>
      </c>
      <c r="J2005" s="21"/>
      <c r="K2005" s="21"/>
    </row>
    <row r="2006" spans="1:11" x14ac:dyDescent="0.25">
      <c r="A2006" s="192">
        <v>41994</v>
      </c>
      <c r="B2006" s="254">
        <v>6874</v>
      </c>
      <c r="C2006" s="322" t="s">
        <v>6789</v>
      </c>
      <c r="D2006" s="308" t="s">
        <v>781</v>
      </c>
      <c r="E2006" s="309">
        <v>77705.22</v>
      </c>
      <c r="F2006" s="256">
        <v>41996</v>
      </c>
      <c r="G2006" s="229">
        <v>77705.22</v>
      </c>
      <c r="H2006" s="217">
        <f t="shared" si="32"/>
        <v>0</v>
      </c>
      <c r="I2006" s="32" t="s">
        <v>4992</v>
      </c>
      <c r="J2006" s="21"/>
      <c r="K2006" s="21"/>
    </row>
    <row r="2007" spans="1:11" x14ac:dyDescent="0.25">
      <c r="A2007" s="192">
        <v>41994</v>
      </c>
      <c r="B2007" s="254">
        <v>6875</v>
      </c>
      <c r="C2007" s="322" t="s">
        <v>6789</v>
      </c>
      <c r="D2007" s="308" t="s">
        <v>6933</v>
      </c>
      <c r="E2007" s="309">
        <v>441</v>
      </c>
      <c r="F2007" s="256">
        <v>41994</v>
      </c>
      <c r="G2007" s="229">
        <v>441</v>
      </c>
      <c r="H2007" s="217">
        <f t="shared" si="32"/>
        <v>0</v>
      </c>
      <c r="I2007" s="32" t="s">
        <v>4992</v>
      </c>
      <c r="J2007" s="21"/>
      <c r="K2007" s="21"/>
    </row>
    <row r="2008" spans="1:11" x14ac:dyDescent="0.25">
      <c r="A2008" s="192">
        <v>41994</v>
      </c>
      <c r="B2008" s="254">
        <v>6876</v>
      </c>
      <c r="C2008" s="322" t="s">
        <v>6789</v>
      </c>
      <c r="D2008" s="308" t="s">
        <v>4738</v>
      </c>
      <c r="E2008" s="309">
        <v>379.6</v>
      </c>
      <c r="F2008" s="256">
        <v>41994</v>
      </c>
      <c r="G2008" s="229">
        <v>379.6</v>
      </c>
      <c r="H2008" s="217">
        <f t="shared" si="32"/>
        <v>0</v>
      </c>
      <c r="I2008" s="32" t="s">
        <v>4992</v>
      </c>
      <c r="J2008" s="21"/>
      <c r="K2008" s="21"/>
    </row>
    <row r="2009" spans="1:11" x14ac:dyDescent="0.25">
      <c r="A2009" s="192">
        <v>41994</v>
      </c>
      <c r="B2009" s="254">
        <v>6877</v>
      </c>
      <c r="C2009" s="322" t="s">
        <v>6789</v>
      </c>
      <c r="D2009" s="308" t="s">
        <v>4764</v>
      </c>
      <c r="E2009" s="309">
        <v>11180</v>
      </c>
      <c r="F2009" s="256">
        <v>41994</v>
      </c>
      <c r="G2009" s="229">
        <v>11180</v>
      </c>
      <c r="H2009" s="217">
        <f t="shared" si="32"/>
        <v>0</v>
      </c>
      <c r="I2009" s="32" t="s">
        <v>4992</v>
      </c>
      <c r="J2009" s="21"/>
      <c r="K2009" s="21"/>
    </row>
    <row r="2010" spans="1:11" x14ac:dyDescent="0.25">
      <c r="A2010" s="192">
        <v>41994</v>
      </c>
      <c r="B2010" s="254">
        <v>6878</v>
      </c>
      <c r="C2010" s="322" t="s">
        <v>6789</v>
      </c>
      <c r="D2010" s="308" t="s">
        <v>1607</v>
      </c>
      <c r="E2010" s="309">
        <v>6113.4</v>
      </c>
      <c r="F2010" s="256">
        <v>41994</v>
      </c>
      <c r="G2010" s="229">
        <v>6113.4</v>
      </c>
      <c r="H2010" s="217">
        <f t="shared" si="32"/>
        <v>0</v>
      </c>
      <c r="I2010" s="32" t="s">
        <v>4992</v>
      </c>
      <c r="J2010" s="21"/>
      <c r="K2010" s="21"/>
    </row>
    <row r="2011" spans="1:11" x14ac:dyDescent="0.25">
      <c r="A2011" s="192">
        <v>41994</v>
      </c>
      <c r="B2011" s="254">
        <v>6879</v>
      </c>
      <c r="C2011" s="322" t="s">
        <v>6789</v>
      </c>
      <c r="D2011" s="308" t="s">
        <v>2481</v>
      </c>
      <c r="E2011" s="309">
        <v>107472</v>
      </c>
      <c r="F2011" s="256">
        <v>42000</v>
      </c>
      <c r="G2011" s="229">
        <v>107472</v>
      </c>
      <c r="H2011" s="217">
        <f t="shared" si="32"/>
        <v>0</v>
      </c>
      <c r="I2011" s="32" t="s">
        <v>4997</v>
      </c>
      <c r="J2011" s="21"/>
      <c r="K2011" s="21"/>
    </row>
    <row r="2012" spans="1:11" x14ac:dyDescent="0.25">
      <c r="A2012" s="192">
        <v>41994</v>
      </c>
      <c r="B2012" s="254">
        <v>6880</v>
      </c>
      <c r="C2012" s="322" t="s">
        <v>6789</v>
      </c>
      <c r="D2012" s="308" t="s">
        <v>4841</v>
      </c>
      <c r="E2012" s="309">
        <v>6917</v>
      </c>
      <c r="F2012" s="256">
        <v>41994</v>
      </c>
      <c r="G2012" s="34">
        <v>6917</v>
      </c>
      <c r="H2012" s="217">
        <f t="shared" si="32"/>
        <v>0</v>
      </c>
      <c r="I2012" s="32" t="s">
        <v>4992</v>
      </c>
      <c r="J2012" s="21"/>
      <c r="K2012" s="21"/>
    </row>
    <row r="2013" spans="1:11" x14ac:dyDescent="0.25">
      <c r="A2013" s="192">
        <v>41994</v>
      </c>
      <c r="B2013" s="254">
        <v>6881</v>
      </c>
      <c r="C2013" s="322" t="s">
        <v>6789</v>
      </c>
      <c r="D2013" s="308" t="s">
        <v>4841</v>
      </c>
      <c r="E2013" s="309">
        <v>4680.6000000000004</v>
      </c>
      <c r="F2013" s="256">
        <v>41994</v>
      </c>
      <c r="G2013" s="34">
        <v>4680.6000000000004</v>
      </c>
      <c r="H2013" s="217">
        <f t="shared" si="32"/>
        <v>0</v>
      </c>
      <c r="I2013" s="32" t="s">
        <v>4992</v>
      </c>
      <c r="J2013" s="21"/>
      <c r="K2013" s="21"/>
    </row>
    <row r="2014" spans="1:11" x14ac:dyDescent="0.25">
      <c r="A2014" s="192">
        <v>41994</v>
      </c>
      <c r="B2014" s="254">
        <v>6882</v>
      </c>
      <c r="C2014" s="322" t="s">
        <v>6789</v>
      </c>
      <c r="D2014" s="308" t="s">
        <v>4183</v>
      </c>
      <c r="E2014" s="309">
        <v>7207.2</v>
      </c>
      <c r="F2014" s="256">
        <v>41994</v>
      </c>
      <c r="G2014" s="34">
        <v>7207.2</v>
      </c>
      <c r="H2014" s="217">
        <f t="shared" si="32"/>
        <v>0</v>
      </c>
      <c r="I2014" s="32" t="s">
        <v>4992</v>
      </c>
      <c r="J2014" s="21"/>
      <c r="K2014" s="21"/>
    </row>
    <row r="2015" spans="1:11" x14ac:dyDescent="0.25">
      <c r="A2015" s="192">
        <v>41994</v>
      </c>
      <c r="B2015" s="254">
        <v>6883</v>
      </c>
      <c r="C2015" s="322" t="s">
        <v>6789</v>
      </c>
      <c r="D2015" s="308" t="s">
        <v>1202</v>
      </c>
      <c r="E2015" s="309">
        <v>358.4</v>
      </c>
      <c r="F2015" s="256">
        <v>41994</v>
      </c>
      <c r="G2015" s="34">
        <v>358.4</v>
      </c>
      <c r="H2015" s="217">
        <f t="shared" si="32"/>
        <v>0</v>
      </c>
      <c r="I2015" s="32" t="s">
        <v>4992</v>
      </c>
      <c r="J2015" s="21"/>
      <c r="K2015" s="21"/>
    </row>
    <row r="2016" spans="1:11" x14ac:dyDescent="0.25">
      <c r="A2016" s="192">
        <v>41994</v>
      </c>
      <c r="B2016" s="254">
        <v>6884</v>
      </c>
      <c r="C2016" s="322" t="s">
        <v>6789</v>
      </c>
      <c r="D2016" s="308" t="s">
        <v>106</v>
      </c>
      <c r="E2016" s="309">
        <v>12949</v>
      </c>
      <c r="F2016" s="256">
        <v>42001</v>
      </c>
      <c r="G2016" s="34">
        <v>12949</v>
      </c>
      <c r="H2016" s="217">
        <f t="shared" si="32"/>
        <v>0</v>
      </c>
      <c r="I2016" s="32" t="s">
        <v>5000</v>
      </c>
      <c r="J2016" s="21"/>
      <c r="K2016" s="21"/>
    </row>
    <row r="2017" spans="1:11" x14ac:dyDescent="0.25">
      <c r="A2017" s="192">
        <v>41994</v>
      </c>
      <c r="B2017" s="254">
        <v>6885</v>
      </c>
      <c r="C2017" s="322" t="s">
        <v>6789</v>
      </c>
      <c r="D2017" s="308" t="s">
        <v>4646</v>
      </c>
      <c r="E2017" s="309">
        <v>12456.8</v>
      </c>
      <c r="F2017" s="256">
        <v>41994</v>
      </c>
      <c r="G2017" s="34">
        <v>12456.8</v>
      </c>
      <c r="H2017" s="217">
        <f t="shared" si="32"/>
        <v>0</v>
      </c>
      <c r="I2017" s="32" t="s">
        <v>4992</v>
      </c>
      <c r="J2017" s="21"/>
      <c r="K2017" s="21"/>
    </row>
    <row r="2018" spans="1:11" x14ac:dyDescent="0.25">
      <c r="A2018" s="192">
        <v>41994</v>
      </c>
      <c r="B2018" s="254">
        <v>6886</v>
      </c>
      <c r="C2018" s="322" t="s">
        <v>6789</v>
      </c>
      <c r="D2018" s="308" t="s">
        <v>4319</v>
      </c>
      <c r="E2018" s="309">
        <v>8914</v>
      </c>
      <c r="F2018" s="256">
        <v>41994</v>
      </c>
      <c r="G2018" s="34">
        <v>8914</v>
      </c>
      <c r="H2018" s="217">
        <f t="shared" si="32"/>
        <v>0</v>
      </c>
      <c r="I2018" s="32" t="s">
        <v>4992</v>
      </c>
      <c r="J2018" s="21"/>
      <c r="K2018" s="21"/>
    </row>
    <row r="2019" spans="1:11" x14ac:dyDescent="0.25">
      <c r="A2019" s="192">
        <v>41994</v>
      </c>
      <c r="B2019" s="254">
        <v>6887</v>
      </c>
      <c r="C2019" s="322" t="s">
        <v>6789</v>
      </c>
      <c r="D2019" s="308" t="s">
        <v>4319</v>
      </c>
      <c r="E2019" s="309">
        <v>1641.2</v>
      </c>
      <c r="F2019" s="256">
        <v>41994</v>
      </c>
      <c r="G2019" s="34">
        <v>1641.2</v>
      </c>
      <c r="H2019" s="217">
        <f t="shared" si="32"/>
        <v>0</v>
      </c>
      <c r="I2019" s="32" t="s">
        <v>4992</v>
      </c>
      <c r="J2019" s="21"/>
      <c r="K2019" s="21"/>
    </row>
    <row r="2020" spans="1:11" x14ac:dyDescent="0.25">
      <c r="A2020" s="192">
        <v>41994</v>
      </c>
      <c r="B2020" s="254">
        <v>6888</v>
      </c>
      <c r="C2020" s="322" t="s">
        <v>6789</v>
      </c>
      <c r="D2020" s="308" t="s">
        <v>28</v>
      </c>
      <c r="E2020" s="309">
        <v>1054</v>
      </c>
      <c r="F2020" s="256">
        <v>41994</v>
      </c>
      <c r="G2020" s="34">
        <v>1054</v>
      </c>
      <c r="H2020" s="217">
        <f t="shared" si="32"/>
        <v>0</v>
      </c>
      <c r="I2020" s="32" t="s">
        <v>4992</v>
      </c>
      <c r="J2020" s="21"/>
      <c r="K2020" s="21"/>
    </row>
    <row r="2021" spans="1:11" x14ac:dyDescent="0.25">
      <c r="A2021" s="192">
        <v>41994</v>
      </c>
      <c r="B2021" s="254">
        <v>6889</v>
      </c>
      <c r="C2021" s="322" t="s">
        <v>6789</v>
      </c>
      <c r="D2021" s="308" t="s">
        <v>136</v>
      </c>
      <c r="E2021" s="309">
        <v>1305.5</v>
      </c>
      <c r="F2021" s="256">
        <v>41994</v>
      </c>
      <c r="G2021" s="34">
        <v>1305.5</v>
      </c>
      <c r="H2021" s="217">
        <f t="shared" si="32"/>
        <v>0</v>
      </c>
      <c r="I2021" s="32" t="s">
        <v>4992</v>
      </c>
      <c r="J2021" s="21"/>
      <c r="K2021" s="21"/>
    </row>
    <row r="2022" spans="1:11" x14ac:dyDescent="0.25">
      <c r="A2022" s="192">
        <v>41994</v>
      </c>
      <c r="B2022" s="254">
        <v>6890</v>
      </c>
      <c r="C2022" s="322" t="s">
        <v>6789</v>
      </c>
      <c r="D2022" s="308" t="s">
        <v>4918</v>
      </c>
      <c r="E2022" s="309">
        <v>57908.1</v>
      </c>
      <c r="F2022" s="256">
        <v>42000</v>
      </c>
      <c r="G2022" s="34">
        <v>57908.1</v>
      </c>
      <c r="H2022" s="217">
        <f t="shared" si="32"/>
        <v>0</v>
      </c>
      <c r="I2022" s="32" t="s">
        <v>4971</v>
      </c>
      <c r="J2022" s="21"/>
      <c r="K2022" s="21"/>
    </row>
    <row r="2023" spans="1:11" x14ac:dyDescent="0.25">
      <c r="A2023" s="192">
        <v>41994</v>
      </c>
      <c r="B2023" s="254">
        <v>6891</v>
      </c>
      <c r="C2023" s="322" t="s">
        <v>6789</v>
      </c>
      <c r="D2023" s="308" t="s">
        <v>4240</v>
      </c>
      <c r="E2023" s="309">
        <v>8947.1</v>
      </c>
      <c r="F2023" s="412">
        <v>42008</v>
      </c>
      <c r="G2023" s="40">
        <v>8947.1</v>
      </c>
      <c r="H2023" s="217">
        <f t="shared" si="32"/>
        <v>0</v>
      </c>
      <c r="I2023" s="32" t="s">
        <v>5000</v>
      </c>
      <c r="J2023" s="21"/>
      <c r="K2023" s="21"/>
    </row>
    <row r="2024" spans="1:11" x14ac:dyDescent="0.25">
      <c r="A2024" s="192">
        <v>41994</v>
      </c>
      <c r="B2024" s="254">
        <v>6892</v>
      </c>
      <c r="C2024" s="322" t="s">
        <v>6789</v>
      </c>
      <c r="D2024" s="308" t="s">
        <v>6934</v>
      </c>
      <c r="E2024" s="309">
        <v>3126.3</v>
      </c>
      <c r="F2024" s="256">
        <v>41994</v>
      </c>
      <c r="G2024" s="34">
        <v>3126.3</v>
      </c>
      <c r="H2024" s="217">
        <f t="shared" si="32"/>
        <v>0</v>
      </c>
      <c r="I2024" s="32" t="s">
        <v>4992</v>
      </c>
      <c r="J2024" s="21"/>
      <c r="K2024" s="21"/>
    </row>
    <row r="2025" spans="1:11" x14ac:dyDescent="0.25">
      <c r="A2025" s="192">
        <v>41994</v>
      </c>
      <c r="B2025" s="254">
        <v>6893</v>
      </c>
      <c r="C2025" s="322" t="s">
        <v>6789</v>
      </c>
      <c r="D2025" s="308" t="s">
        <v>6935</v>
      </c>
      <c r="E2025" s="309">
        <v>1575</v>
      </c>
      <c r="F2025" s="256">
        <v>41994</v>
      </c>
      <c r="G2025" s="34">
        <v>1575</v>
      </c>
      <c r="H2025" s="217">
        <f t="shared" si="32"/>
        <v>0</v>
      </c>
      <c r="I2025" s="32" t="s">
        <v>5251</v>
      </c>
      <c r="J2025" s="21"/>
      <c r="K2025" s="21"/>
    </row>
    <row r="2026" spans="1:11" x14ac:dyDescent="0.25">
      <c r="A2026" s="192">
        <v>41994</v>
      </c>
      <c r="B2026" s="254">
        <v>6894</v>
      </c>
      <c r="C2026" s="322" t="s">
        <v>6789</v>
      </c>
      <c r="D2026" s="308" t="s">
        <v>4729</v>
      </c>
      <c r="E2026" s="309">
        <v>3672</v>
      </c>
      <c r="F2026" s="256">
        <v>41994</v>
      </c>
      <c r="G2026" s="34">
        <v>3672</v>
      </c>
      <c r="H2026" s="217">
        <f t="shared" si="32"/>
        <v>0</v>
      </c>
      <c r="I2026" s="32" t="s">
        <v>4992</v>
      </c>
      <c r="J2026" s="21"/>
      <c r="K2026" s="21"/>
    </row>
    <row r="2027" spans="1:11" x14ac:dyDescent="0.25">
      <c r="A2027" s="192">
        <v>41994</v>
      </c>
      <c r="B2027" s="254">
        <v>6895</v>
      </c>
      <c r="C2027" s="322" t="s">
        <v>6789</v>
      </c>
      <c r="D2027" s="308" t="s">
        <v>4598</v>
      </c>
      <c r="E2027" s="309">
        <v>18345.599999999999</v>
      </c>
      <c r="F2027" s="256">
        <v>41996</v>
      </c>
      <c r="G2027" s="34">
        <v>18345.599999999999</v>
      </c>
      <c r="H2027" s="217">
        <f t="shared" si="32"/>
        <v>0</v>
      </c>
      <c r="I2027" s="32" t="s">
        <v>5009</v>
      </c>
      <c r="J2027" s="21"/>
      <c r="K2027" s="21"/>
    </row>
    <row r="2028" spans="1:11" x14ac:dyDescent="0.25">
      <c r="A2028" s="192">
        <v>41994</v>
      </c>
      <c r="B2028" s="254">
        <v>6896</v>
      </c>
      <c r="C2028" s="322" t="s">
        <v>6789</v>
      </c>
      <c r="D2028" s="308" t="s">
        <v>6903</v>
      </c>
      <c r="E2028" s="309">
        <v>3836.8</v>
      </c>
      <c r="F2028" s="256">
        <v>41996</v>
      </c>
      <c r="G2028" s="34">
        <v>3836.8</v>
      </c>
      <c r="H2028" s="217">
        <f t="shared" si="32"/>
        <v>0</v>
      </c>
      <c r="I2028" s="32" t="s">
        <v>5009</v>
      </c>
      <c r="J2028" s="21"/>
      <c r="K2028" s="21"/>
    </row>
    <row r="2029" spans="1:11" x14ac:dyDescent="0.25">
      <c r="A2029" s="192">
        <v>41994</v>
      </c>
      <c r="B2029" s="254">
        <v>6897</v>
      </c>
      <c r="C2029" s="322" t="s">
        <v>6789</v>
      </c>
      <c r="D2029" s="308" t="s">
        <v>6936</v>
      </c>
      <c r="E2029" s="309">
        <v>4653.8</v>
      </c>
      <c r="F2029" s="256">
        <v>41996</v>
      </c>
      <c r="G2029" s="34">
        <v>4653.8</v>
      </c>
      <c r="H2029" s="217">
        <f t="shared" si="32"/>
        <v>0</v>
      </c>
      <c r="I2029" s="32" t="s">
        <v>5009</v>
      </c>
      <c r="J2029" s="21"/>
      <c r="K2029" s="21"/>
    </row>
    <row r="2030" spans="1:11" x14ac:dyDescent="0.25">
      <c r="A2030" s="192">
        <v>41994</v>
      </c>
      <c r="B2030" s="254">
        <v>6898</v>
      </c>
      <c r="C2030" s="322" t="s">
        <v>6789</v>
      </c>
      <c r="D2030" s="308" t="s">
        <v>4599</v>
      </c>
      <c r="E2030" s="309">
        <v>8756.4</v>
      </c>
      <c r="F2030" s="256">
        <v>41996</v>
      </c>
      <c r="G2030" s="34">
        <v>8756.4</v>
      </c>
      <c r="H2030" s="217">
        <f t="shared" si="32"/>
        <v>0</v>
      </c>
      <c r="I2030" s="32" t="s">
        <v>5009</v>
      </c>
      <c r="J2030" s="21"/>
      <c r="K2030" s="21"/>
    </row>
    <row r="2031" spans="1:11" x14ac:dyDescent="0.25">
      <c r="A2031" s="192">
        <v>41994</v>
      </c>
      <c r="B2031" s="254">
        <v>6899</v>
      </c>
      <c r="C2031" s="322" t="s">
        <v>6789</v>
      </c>
      <c r="D2031" s="308" t="s">
        <v>4680</v>
      </c>
      <c r="E2031" s="309">
        <v>4752</v>
      </c>
      <c r="F2031" s="256">
        <v>41996</v>
      </c>
      <c r="G2031" s="34">
        <v>4752</v>
      </c>
      <c r="H2031" s="217">
        <f t="shared" si="32"/>
        <v>0</v>
      </c>
      <c r="I2031" s="32" t="s">
        <v>5009</v>
      </c>
      <c r="J2031" s="21"/>
      <c r="K2031" s="21"/>
    </row>
    <row r="2032" spans="1:11" x14ac:dyDescent="0.25">
      <c r="A2032" s="192">
        <v>41994</v>
      </c>
      <c r="B2032" s="254">
        <v>6900</v>
      </c>
      <c r="C2032" s="322" t="s">
        <v>6789</v>
      </c>
      <c r="D2032" s="308" t="s">
        <v>4593</v>
      </c>
      <c r="E2032" s="309">
        <v>8416.7999999999993</v>
      </c>
      <c r="F2032" s="256">
        <v>41996</v>
      </c>
      <c r="G2032" s="34">
        <v>8416.7999999999993</v>
      </c>
      <c r="H2032" s="217">
        <f t="shared" si="32"/>
        <v>0</v>
      </c>
      <c r="I2032" s="32" t="s">
        <v>5009</v>
      </c>
      <c r="J2032" s="21"/>
      <c r="K2032" s="21"/>
    </row>
    <row r="2033" spans="1:11" x14ac:dyDescent="0.25">
      <c r="A2033" s="192">
        <v>41994</v>
      </c>
      <c r="B2033" s="254">
        <v>6901</v>
      </c>
      <c r="C2033" s="322" t="s">
        <v>6789</v>
      </c>
      <c r="D2033" s="308" t="s">
        <v>4597</v>
      </c>
      <c r="E2033" s="309">
        <v>29063.59</v>
      </c>
      <c r="F2033" s="256">
        <v>41996</v>
      </c>
      <c r="G2033" s="34">
        <v>29063.59</v>
      </c>
      <c r="H2033" s="217">
        <f t="shared" si="32"/>
        <v>0</v>
      </c>
      <c r="I2033" s="32" t="s">
        <v>5009</v>
      </c>
      <c r="J2033" s="21"/>
      <c r="K2033" s="21"/>
    </row>
    <row r="2034" spans="1:11" x14ac:dyDescent="0.25">
      <c r="A2034" s="192">
        <v>41994</v>
      </c>
      <c r="B2034" s="254">
        <v>6902</v>
      </c>
      <c r="C2034" s="322" t="s">
        <v>6789</v>
      </c>
      <c r="D2034" s="308" t="s">
        <v>4599</v>
      </c>
      <c r="E2034" s="309">
        <v>5387.2</v>
      </c>
      <c r="F2034" s="256">
        <v>41996</v>
      </c>
      <c r="G2034" s="34">
        <v>5387.2</v>
      </c>
      <c r="H2034" s="217">
        <f t="shared" si="32"/>
        <v>0</v>
      </c>
      <c r="I2034" s="32" t="s">
        <v>5009</v>
      </c>
      <c r="J2034" s="21"/>
      <c r="K2034" s="21"/>
    </row>
    <row r="2035" spans="1:11" x14ac:dyDescent="0.25">
      <c r="A2035" s="192">
        <v>41994</v>
      </c>
      <c r="B2035" s="254">
        <v>6903</v>
      </c>
      <c r="C2035" s="322" t="s">
        <v>6789</v>
      </c>
      <c r="D2035" s="308" t="s">
        <v>4605</v>
      </c>
      <c r="E2035" s="309">
        <v>54645.120000000003</v>
      </c>
      <c r="F2035" s="412" t="s">
        <v>6937</v>
      </c>
      <c r="G2035" s="34">
        <v>54645.120000000003</v>
      </c>
      <c r="H2035" s="217">
        <f t="shared" si="32"/>
        <v>0</v>
      </c>
      <c r="I2035" s="32" t="s">
        <v>5009</v>
      </c>
      <c r="J2035" s="21"/>
      <c r="K2035" s="21"/>
    </row>
    <row r="2036" spans="1:11" x14ac:dyDescent="0.25">
      <c r="A2036" s="192">
        <v>41994</v>
      </c>
      <c r="B2036" s="254">
        <v>6904</v>
      </c>
      <c r="C2036" s="322" t="s">
        <v>6789</v>
      </c>
      <c r="D2036" s="308" t="s">
        <v>4301</v>
      </c>
      <c r="E2036" s="309">
        <v>46972.800000000003</v>
      </c>
      <c r="F2036" s="256">
        <v>41996</v>
      </c>
      <c r="G2036" s="34">
        <v>46972.800000000003</v>
      </c>
      <c r="H2036" s="217">
        <f t="shared" si="32"/>
        <v>0</v>
      </c>
      <c r="I2036" s="32" t="s">
        <v>5009</v>
      </c>
      <c r="J2036" s="21"/>
      <c r="K2036" s="21"/>
    </row>
    <row r="2037" spans="1:11" x14ac:dyDescent="0.25">
      <c r="A2037" s="192">
        <v>41994</v>
      </c>
      <c r="B2037" s="254">
        <v>6905</v>
      </c>
      <c r="C2037" s="322" t="s">
        <v>6789</v>
      </c>
      <c r="D2037" s="308" t="s">
        <v>160</v>
      </c>
      <c r="E2037" s="309">
        <v>144092.79999999999</v>
      </c>
      <c r="F2037" s="412" t="s">
        <v>6938</v>
      </c>
      <c r="G2037" s="34">
        <v>144092.79999999999</v>
      </c>
      <c r="H2037" s="217">
        <f t="shared" si="32"/>
        <v>0</v>
      </c>
      <c r="I2037" s="32" t="s">
        <v>5009</v>
      </c>
      <c r="J2037" s="21"/>
      <c r="K2037" s="21"/>
    </row>
    <row r="2038" spans="1:11" x14ac:dyDescent="0.25">
      <c r="A2038" s="192">
        <v>41994</v>
      </c>
      <c r="B2038" s="254">
        <v>6906</v>
      </c>
      <c r="C2038" s="322" t="s">
        <v>6789</v>
      </c>
      <c r="D2038" s="308" t="s">
        <v>6936</v>
      </c>
      <c r="E2038" s="238">
        <v>25034.2</v>
      </c>
      <c r="F2038" s="256">
        <v>41996</v>
      </c>
      <c r="G2038" s="34">
        <v>25034.2</v>
      </c>
      <c r="H2038" s="217">
        <f t="shared" si="32"/>
        <v>0</v>
      </c>
      <c r="I2038" s="32" t="s">
        <v>5009</v>
      </c>
      <c r="J2038" s="21"/>
      <c r="K2038" s="21"/>
    </row>
    <row r="2039" spans="1:11" x14ac:dyDescent="0.25">
      <c r="A2039" s="192">
        <v>41995</v>
      </c>
      <c r="B2039" s="254">
        <v>6907</v>
      </c>
      <c r="C2039" s="322" t="s">
        <v>6789</v>
      </c>
      <c r="D2039" s="308" t="s">
        <v>6616</v>
      </c>
      <c r="E2039" s="309">
        <v>4000</v>
      </c>
      <c r="F2039" s="256">
        <v>42003</v>
      </c>
      <c r="G2039" s="34">
        <v>4000</v>
      </c>
      <c r="H2039" s="217">
        <f t="shared" si="32"/>
        <v>0</v>
      </c>
      <c r="I2039" s="32" t="s">
        <v>5251</v>
      </c>
      <c r="J2039" s="21"/>
      <c r="K2039" s="21"/>
    </row>
    <row r="2040" spans="1:11" x14ac:dyDescent="0.25">
      <c r="A2040" s="192">
        <v>41995</v>
      </c>
      <c r="B2040" s="254">
        <v>6908</v>
      </c>
      <c r="C2040" s="322" t="s">
        <v>6789</v>
      </c>
      <c r="D2040" s="308" t="s">
        <v>6939</v>
      </c>
      <c r="E2040" s="309">
        <v>1575</v>
      </c>
      <c r="F2040" s="256">
        <v>41996</v>
      </c>
      <c r="G2040" s="34">
        <v>1575</v>
      </c>
      <c r="H2040" s="217">
        <f t="shared" si="32"/>
        <v>0</v>
      </c>
      <c r="I2040" s="32" t="s">
        <v>5251</v>
      </c>
      <c r="J2040" s="21"/>
      <c r="K2040" s="21"/>
    </row>
    <row r="2041" spans="1:11" x14ac:dyDescent="0.25">
      <c r="A2041" s="192">
        <v>41995</v>
      </c>
      <c r="B2041" s="254">
        <v>6909</v>
      </c>
      <c r="C2041" s="322" t="s">
        <v>6789</v>
      </c>
      <c r="D2041" s="308" t="s">
        <v>2183</v>
      </c>
      <c r="E2041" s="309">
        <v>1125</v>
      </c>
      <c r="F2041" s="256">
        <v>41996</v>
      </c>
      <c r="G2041" s="34">
        <v>1125</v>
      </c>
      <c r="H2041" s="217">
        <f t="shared" si="32"/>
        <v>0</v>
      </c>
      <c r="I2041" s="32" t="s">
        <v>5251</v>
      </c>
      <c r="J2041" s="21"/>
      <c r="K2041" s="21"/>
    </row>
    <row r="2042" spans="1:11" x14ac:dyDescent="0.25">
      <c r="A2042" s="192">
        <v>41995</v>
      </c>
      <c r="B2042" s="254">
        <v>6910</v>
      </c>
      <c r="C2042" s="322" t="s">
        <v>6789</v>
      </c>
      <c r="D2042" s="308" t="s">
        <v>2859</v>
      </c>
      <c r="E2042" s="309">
        <v>2723.6</v>
      </c>
      <c r="F2042" s="256">
        <v>41995</v>
      </c>
      <c r="G2042" s="34">
        <v>2723.6</v>
      </c>
      <c r="H2042" s="217">
        <f t="shared" si="32"/>
        <v>0</v>
      </c>
      <c r="I2042" s="32" t="s">
        <v>4992</v>
      </c>
      <c r="J2042" s="21"/>
      <c r="K2042" s="21"/>
    </row>
    <row r="2043" spans="1:11" x14ac:dyDescent="0.25">
      <c r="A2043" s="192">
        <v>41995</v>
      </c>
      <c r="B2043" s="254">
        <v>6911</v>
      </c>
      <c r="C2043" s="322" t="s">
        <v>6789</v>
      </c>
      <c r="D2043" s="308" t="s">
        <v>4649</v>
      </c>
      <c r="E2043" s="309">
        <v>3958.2</v>
      </c>
      <c r="F2043" s="256">
        <v>41995</v>
      </c>
      <c r="G2043" s="34">
        <v>3958.2</v>
      </c>
      <c r="H2043" s="217">
        <f t="shared" si="32"/>
        <v>0</v>
      </c>
      <c r="I2043" s="32" t="s">
        <v>4992</v>
      </c>
      <c r="J2043" s="21"/>
      <c r="K2043" s="21"/>
    </row>
    <row r="2044" spans="1:11" x14ac:dyDescent="0.25">
      <c r="A2044" s="192">
        <v>41995</v>
      </c>
      <c r="B2044" s="254">
        <v>6912</v>
      </c>
      <c r="C2044" s="322" t="s">
        <v>6789</v>
      </c>
      <c r="D2044" s="308" t="s">
        <v>142</v>
      </c>
      <c r="E2044" s="309">
        <v>1251.2</v>
      </c>
      <c r="F2044" s="256">
        <v>41995</v>
      </c>
      <c r="G2044" s="34">
        <v>1251.2</v>
      </c>
      <c r="H2044" s="217">
        <f t="shared" si="32"/>
        <v>0</v>
      </c>
      <c r="I2044" s="32" t="s">
        <v>4992</v>
      </c>
      <c r="J2044" s="21"/>
      <c r="K2044" s="21"/>
    </row>
    <row r="2045" spans="1:11" x14ac:dyDescent="0.25">
      <c r="A2045" s="192">
        <v>41995</v>
      </c>
      <c r="B2045" s="254">
        <v>6913</v>
      </c>
      <c r="C2045" s="322" t="s">
        <v>6789</v>
      </c>
      <c r="D2045" s="308" t="s">
        <v>28</v>
      </c>
      <c r="E2045" s="309">
        <v>9621.6</v>
      </c>
      <c r="F2045" s="256">
        <v>41995</v>
      </c>
      <c r="G2045" s="34">
        <v>9621.6</v>
      </c>
      <c r="H2045" s="217">
        <f t="shared" si="32"/>
        <v>0</v>
      </c>
      <c r="I2045" s="32" t="s">
        <v>4992</v>
      </c>
      <c r="J2045" s="21"/>
      <c r="K2045" s="21"/>
    </row>
    <row r="2046" spans="1:11" x14ac:dyDescent="0.25">
      <c r="A2046" s="192">
        <v>41995</v>
      </c>
      <c r="B2046" s="254">
        <v>6914</v>
      </c>
      <c r="C2046" s="322" t="s">
        <v>6789</v>
      </c>
      <c r="D2046" s="308" t="s">
        <v>4918</v>
      </c>
      <c r="E2046" s="309">
        <v>62240.800000000003</v>
      </c>
      <c r="F2046" s="256">
        <v>41997</v>
      </c>
      <c r="G2046" s="34">
        <v>62240.800000000003</v>
      </c>
      <c r="H2046" s="217">
        <f t="shared" si="32"/>
        <v>0</v>
      </c>
      <c r="I2046" s="32" t="s">
        <v>5000</v>
      </c>
      <c r="J2046" s="21"/>
      <c r="K2046" s="21"/>
    </row>
    <row r="2047" spans="1:11" x14ac:dyDescent="0.25">
      <c r="A2047" s="192">
        <v>41995</v>
      </c>
      <c r="B2047" s="254">
        <v>6915</v>
      </c>
      <c r="C2047" s="322" t="s">
        <v>6789</v>
      </c>
      <c r="D2047" s="308" t="s">
        <v>4915</v>
      </c>
      <c r="E2047" s="309">
        <v>60343.44</v>
      </c>
      <c r="F2047" s="256">
        <v>41996</v>
      </c>
      <c r="G2047" s="34">
        <v>60343.44</v>
      </c>
      <c r="H2047" s="217">
        <f t="shared" si="32"/>
        <v>0</v>
      </c>
      <c r="I2047" s="108" t="s">
        <v>4971</v>
      </c>
      <c r="J2047" s="21"/>
      <c r="K2047" s="21"/>
    </row>
    <row r="2048" spans="1:11" x14ac:dyDescent="0.25">
      <c r="A2048" s="192">
        <v>41995</v>
      </c>
      <c r="B2048" s="254">
        <v>6916</v>
      </c>
      <c r="C2048" s="322" t="s">
        <v>6789</v>
      </c>
      <c r="D2048" s="308" t="s">
        <v>4928</v>
      </c>
      <c r="E2048" s="309">
        <v>10184</v>
      </c>
      <c r="F2048" s="256">
        <v>41995</v>
      </c>
      <c r="G2048" s="34">
        <v>10184</v>
      </c>
      <c r="H2048" s="217">
        <f t="shared" si="32"/>
        <v>0</v>
      </c>
      <c r="I2048" s="108" t="s">
        <v>4971</v>
      </c>
      <c r="J2048" s="21"/>
      <c r="K2048" s="21"/>
    </row>
    <row r="2049" spans="1:11" x14ac:dyDescent="0.25">
      <c r="A2049" s="192">
        <v>41995</v>
      </c>
      <c r="B2049" s="254">
        <v>6917</v>
      </c>
      <c r="C2049" s="322" t="s">
        <v>6789</v>
      </c>
      <c r="D2049" s="308" t="s">
        <v>3366</v>
      </c>
      <c r="E2049" s="309">
        <v>1208</v>
      </c>
      <c r="F2049" s="256">
        <v>41995</v>
      </c>
      <c r="G2049" s="34">
        <v>1208</v>
      </c>
      <c r="H2049" s="217">
        <f t="shared" si="32"/>
        <v>0</v>
      </c>
      <c r="I2049" s="108" t="s">
        <v>5010</v>
      </c>
      <c r="J2049" s="21"/>
      <c r="K2049" s="21"/>
    </row>
    <row r="2050" spans="1:11" x14ac:dyDescent="0.25">
      <c r="A2050" s="192">
        <v>41995</v>
      </c>
      <c r="B2050" s="254">
        <v>6918</v>
      </c>
      <c r="C2050" s="322" t="s">
        <v>6789</v>
      </c>
      <c r="D2050" s="308" t="s">
        <v>29</v>
      </c>
      <c r="E2050" s="309">
        <v>28356.799999999999</v>
      </c>
      <c r="F2050" s="256">
        <v>41996</v>
      </c>
      <c r="G2050" s="34">
        <v>28356.799999999999</v>
      </c>
      <c r="H2050" s="217">
        <f t="shared" si="32"/>
        <v>0</v>
      </c>
      <c r="I2050" s="108" t="s">
        <v>5251</v>
      </c>
      <c r="J2050" s="21"/>
      <c r="K2050" s="21"/>
    </row>
    <row r="2051" spans="1:11" x14ac:dyDescent="0.25">
      <c r="A2051" s="192">
        <v>41995</v>
      </c>
      <c r="B2051" s="254">
        <v>6919</v>
      </c>
      <c r="C2051" s="322" t="s">
        <v>6789</v>
      </c>
      <c r="D2051" s="295" t="s">
        <v>53</v>
      </c>
      <c r="E2051" s="296">
        <v>0</v>
      </c>
      <c r="F2051" s="256"/>
      <c r="G2051" s="34"/>
      <c r="H2051" s="217">
        <f t="shared" si="32"/>
        <v>0</v>
      </c>
      <c r="I2051" s="108" t="s">
        <v>3076</v>
      </c>
      <c r="J2051" s="21"/>
      <c r="K2051" s="21"/>
    </row>
    <row r="2052" spans="1:11" x14ac:dyDescent="0.25">
      <c r="A2052" s="192">
        <v>41995</v>
      </c>
      <c r="B2052" s="254">
        <v>6920</v>
      </c>
      <c r="C2052" s="322" t="s">
        <v>6789</v>
      </c>
      <c r="D2052" s="308" t="s">
        <v>47</v>
      </c>
      <c r="E2052" s="309">
        <v>8747.1</v>
      </c>
      <c r="F2052" s="256">
        <v>41995</v>
      </c>
      <c r="G2052" s="34">
        <v>8747.1</v>
      </c>
      <c r="H2052" s="217">
        <f t="shared" si="32"/>
        <v>0</v>
      </c>
      <c r="I2052" s="108" t="s">
        <v>4997</v>
      </c>
      <c r="J2052" s="21"/>
      <c r="K2052" s="21"/>
    </row>
    <row r="2053" spans="1:11" x14ac:dyDescent="0.25">
      <c r="A2053" s="192">
        <v>41995</v>
      </c>
      <c r="B2053" s="254">
        <v>6921</v>
      </c>
      <c r="C2053" s="322" t="s">
        <v>6789</v>
      </c>
      <c r="D2053" s="308" t="s">
        <v>501</v>
      </c>
      <c r="E2053" s="309">
        <v>5641</v>
      </c>
      <c r="F2053" s="256">
        <v>41995</v>
      </c>
      <c r="G2053" s="34">
        <v>5641</v>
      </c>
      <c r="H2053" s="217">
        <f t="shared" si="32"/>
        <v>0</v>
      </c>
      <c r="I2053" s="108" t="s">
        <v>4992</v>
      </c>
      <c r="J2053" s="21"/>
      <c r="K2053" s="21"/>
    </row>
    <row r="2054" spans="1:11" x14ac:dyDescent="0.25">
      <c r="A2054" s="192">
        <v>41995</v>
      </c>
      <c r="B2054" s="254">
        <v>6922</v>
      </c>
      <c r="C2054" s="322" t="s">
        <v>6789</v>
      </c>
      <c r="D2054" s="308" t="s">
        <v>4234</v>
      </c>
      <c r="E2054" s="309">
        <v>2396.6999999999998</v>
      </c>
      <c r="F2054" s="256">
        <v>41995</v>
      </c>
      <c r="G2054" s="34">
        <v>2396.6999999999998</v>
      </c>
      <c r="H2054" s="217">
        <f t="shared" si="32"/>
        <v>0</v>
      </c>
      <c r="I2054" s="108" t="s">
        <v>4992</v>
      </c>
      <c r="J2054" s="21"/>
      <c r="K2054" s="21"/>
    </row>
    <row r="2055" spans="1:11" x14ac:dyDescent="0.25">
      <c r="A2055" s="192">
        <v>41995</v>
      </c>
      <c r="B2055" s="254">
        <v>6923</v>
      </c>
      <c r="C2055" s="322" t="s">
        <v>6789</v>
      </c>
      <c r="D2055" s="308" t="s">
        <v>4652</v>
      </c>
      <c r="E2055" s="309">
        <v>1751.2</v>
      </c>
      <c r="F2055" s="256">
        <v>41996</v>
      </c>
      <c r="G2055" s="34">
        <v>1751.2</v>
      </c>
      <c r="H2055" s="217">
        <f t="shared" si="32"/>
        <v>0</v>
      </c>
      <c r="I2055" s="108" t="s">
        <v>4992</v>
      </c>
      <c r="J2055" s="21"/>
      <c r="K2055" s="21"/>
    </row>
    <row r="2056" spans="1:11" x14ac:dyDescent="0.25">
      <c r="A2056" s="192">
        <v>41995</v>
      </c>
      <c r="B2056" s="254">
        <v>6924</v>
      </c>
      <c r="C2056" s="322" t="s">
        <v>6789</v>
      </c>
      <c r="D2056" s="308" t="s">
        <v>124</v>
      </c>
      <c r="E2056" s="309">
        <v>13475.6</v>
      </c>
      <c r="F2056" s="256">
        <v>41996</v>
      </c>
      <c r="G2056" s="34">
        <v>13475.6</v>
      </c>
      <c r="H2056" s="217">
        <f t="shared" ref="H2056:H2119" si="33">E2056-G2056</f>
        <v>0</v>
      </c>
      <c r="I2056" s="108" t="s">
        <v>5251</v>
      </c>
      <c r="J2056" s="21"/>
      <c r="K2056" s="21"/>
    </row>
    <row r="2057" spans="1:11" x14ac:dyDescent="0.25">
      <c r="A2057" s="192">
        <v>41995</v>
      </c>
      <c r="B2057" s="254">
        <v>6925</v>
      </c>
      <c r="C2057" s="322" t="s">
        <v>6789</v>
      </c>
      <c r="D2057" s="308" t="s">
        <v>501</v>
      </c>
      <c r="E2057" s="309">
        <v>2159.5</v>
      </c>
      <c r="F2057" s="256">
        <v>41995</v>
      </c>
      <c r="G2057" s="34">
        <v>2159.5</v>
      </c>
      <c r="H2057" s="217">
        <f t="shared" si="33"/>
        <v>0</v>
      </c>
      <c r="I2057" s="108" t="s">
        <v>4992</v>
      </c>
      <c r="J2057" s="21"/>
      <c r="K2057" s="21"/>
    </row>
    <row r="2058" spans="1:11" x14ac:dyDescent="0.25">
      <c r="A2058" s="192">
        <v>41995</v>
      </c>
      <c r="B2058" s="254">
        <v>6926</v>
      </c>
      <c r="C2058" s="322" t="s">
        <v>6789</v>
      </c>
      <c r="D2058" s="308" t="s">
        <v>23</v>
      </c>
      <c r="E2058" s="309">
        <v>3275.4</v>
      </c>
      <c r="F2058" s="256">
        <v>41995</v>
      </c>
      <c r="G2058" s="34">
        <v>3275.4</v>
      </c>
      <c r="H2058" s="217">
        <f t="shared" si="33"/>
        <v>0</v>
      </c>
      <c r="I2058" s="108" t="s">
        <v>4992</v>
      </c>
      <c r="J2058" s="21"/>
      <c r="K2058" s="21"/>
    </row>
    <row r="2059" spans="1:11" x14ac:dyDescent="0.25">
      <c r="A2059" s="192">
        <v>41995</v>
      </c>
      <c r="B2059" s="254">
        <v>6927</v>
      </c>
      <c r="C2059" s="322" t="s">
        <v>6789</v>
      </c>
      <c r="D2059" s="308" t="s">
        <v>6196</v>
      </c>
      <c r="E2059" s="309">
        <v>1600</v>
      </c>
      <c r="F2059" s="256">
        <v>42003</v>
      </c>
      <c r="G2059" s="34">
        <v>1600</v>
      </c>
      <c r="H2059" s="217">
        <f t="shared" si="33"/>
        <v>0</v>
      </c>
      <c r="I2059" s="108" t="s">
        <v>5251</v>
      </c>
      <c r="J2059" s="21"/>
      <c r="K2059" s="21"/>
    </row>
    <row r="2060" spans="1:11" x14ac:dyDescent="0.25">
      <c r="A2060" s="192">
        <v>41995</v>
      </c>
      <c r="B2060" s="254">
        <v>6928</v>
      </c>
      <c r="C2060" s="322" t="s">
        <v>6789</v>
      </c>
      <c r="D2060" s="308" t="s">
        <v>57</v>
      </c>
      <c r="E2060" s="309">
        <v>1320</v>
      </c>
      <c r="F2060" s="256">
        <v>41996</v>
      </c>
      <c r="G2060" s="34">
        <v>1320</v>
      </c>
      <c r="H2060" s="217">
        <f t="shared" si="33"/>
        <v>0</v>
      </c>
      <c r="I2060" s="108" t="s">
        <v>5251</v>
      </c>
      <c r="J2060" s="21"/>
      <c r="K2060" s="21"/>
    </row>
    <row r="2061" spans="1:11" x14ac:dyDescent="0.25">
      <c r="A2061" s="192">
        <v>41995</v>
      </c>
      <c r="B2061" s="254">
        <v>6929</v>
      </c>
      <c r="C2061" s="322" t="s">
        <v>6789</v>
      </c>
      <c r="D2061" s="308" t="s">
        <v>6641</v>
      </c>
      <c r="E2061" s="309">
        <v>2523.1999999999998</v>
      </c>
      <c r="F2061" s="256">
        <v>41995</v>
      </c>
      <c r="G2061" s="34">
        <v>2523.1999999999998</v>
      </c>
      <c r="H2061" s="217">
        <f t="shared" si="33"/>
        <v>0</v>
      </c>
      <c r="I2061" s="108" t="s">
        <v>4992</v>
      </c>
      <c r="J2061" s="21"/>
      <c r="K2061" s="21"/>
    </row>
    <row r="2062" spans="1:11" x14ac:dyDescent="0.25">
      <c r="A2062" s="192">
        <v>41995</v>
      </c>
      <c r="B2062" s="254">
        <v>6930</v>
      </c>
      <c r="C2062" s="322" t="s">
        <v>6789</v>
      </c>
      <c r="D2062" s="308" t="s">
        <v>4826</v>
      </c>
      <c r="E2062" s="309">
        <v>2977</v>
      </c>
      <c r="F2062" s="256">
        <v>41995</v>
      </c>
      <c r="G2062" s="34">
        <v>2977</v>
      </c>
      <c r="H2062" s="217">
        <f t="shared" si="33"/>
        <v>0</v>
      </c>
      <c r="I2062" s="108" t="s">
        <v>4992</v>
      </c>
      <c r="J2062" s="21"/>
      <c r="K2062" s="21"/>
    </row>
    <row r="2063" spans="1:11" x14ac:dyDescent="0.25">
      <c r="A2063" s="192">
        <v>41995</v>
      </c>
      <c r="B2063" s="254">
        <v>6931</v>
      </c>
      <c r="C2063" s="322" t="s">
        <v>6789</v>
      </c>
      <c r="D2063" s="308" t="s">
        <v>23</v>
      </c>
      <c r="E2063" s="309">
        <v>28367.8</v>
      </c>
      <c r="F2063" s="256">
        <v>41995</v>
      </c>
      <c r="G2063" s="34">
        <v>28367.8</v>
      </c>
      <c r="H2063" s="217">
        <f t="shared" si="33"/>
        <v>0</v>
      </c>
      <c r="I2063" s="108" t="s">
        <v>5000</v>
      </c>
      <c r="J2063" s="21"/>
      <c r="K2063" s="21"/>
    </row>
    <row r="2064" spans="1:11" x14ac:dyDescent="0.25">
      <c r="A2064" s="192">
        <v>41995</v>
      </c>
      <c r="B2064" s="254">
        <v>6932</v>
      </c>
      <c r="C2064" s="322" t="s">
        <v>6789</v>
      </c>
      <c r="D2064" s="308" t="s">
        <v>4632</v>
      </c>
      <c r="E2064" s="309">
        <v>26527.9</v>
      </c>
      <c r="F2064" s="256">
        <v>41996</v>
      </c>
      <c r="G2064" s="34">
        <v>26527.9</v>
      </c>
      <c r="H2064" s="217">
        <f t="shared" si="33"/>
        <v>0</v>
      </c>
      <c r="I2064" s="108" t="s">
        <v>6814</v>
      </c>
      <c r="J2064" s="21"/>
      <c r="K2064" s="21"/>
    </row>
    <row r="2065" spans="1:11" x14ac:dyDescent="0.25">
      <c r="A2065" s="192">
        <v>41995</v>
      </c>
      <c r="B2065" s="254">
        <v>6933</v>
      </c>
      <c r="C2065" s="322" t="s">
        <v>6789</v>
      </c>
      <c r="D2065" s="308" t="s">
        <v>116</v>
      </c>
      <c r="E2065" s="309">
        <v>6276</v>
      </c>
      <c r="F2065" s="256">
        <v>41995</v>
      </c>
      <c r="G2065" s="34">
        <v>6276</v>
      </c>
      <c r="H2065" s="217">
        <f t="shared" si="33"/>
        <v>0</v>
      </c>
      <c r="I2065" s="108" t="s">
        <v>4992</v>
      </c>
      <c r="J2065" s="21"/>
      <c r="K2065" s="21"/>
    </row>
    <row r="2066" spans="1:11" x14ac:dyDescent="0.25">
      <c r="A2066" s="192">
        <v>41995</v>
      </c>
      <c r="B2066" s="254">
        <v>6934</v>
      </c>
      <c r="C2066" s="322" t="s">
        <v>6789</v>
      </c>
      <c r="D2066" s="308" t="s">
        <v>6791</v>
      </c>
      <c r="E2066" s="309">
        <v>24272.799999999999</v>
      </c>
      <c r="F2066" s="256">
        <v>41996</v>
      </c>
      <c r="G2066" s="34">
        <v>24272.799999999999</v>
      </c>
      <c r="H2066" s="217">
        <f t="shared" si="33"/>
        <v>0</v>
      </c>
      <c r="I2066" s="108" t="s">
        <v>6814</v>
      </c>
      <c r="J2066" s="21"/>
      <c r="K2066" s="21"/>
    </row>
    <row r="2067" spans="1:11" x14ac:dyDescent="0.25">
      <c r="A2067" s="192">
        <v>41995</v>
      </c>
      <c r="B2067" s="254">
        <v>6935</v>
      </c>
      <c r="C2067" s="322" t="s">
        <v>6789</v>
      </c>
      <c r="D2067" s="308" t="s">
        <v>2944</v>
      </c>
      <c r="E2067" s="309">
        <v>28835.79</v>
      </c>
      <c r="F2067" s="256">
        <v>41995</v>
      </c>
      <c r="G2067" s="34">
        <v>28835.79</v>
      </c>
      <c r="H2067" s="217">
        <f t="shared" si="33"/>
        <v>0</v>
      </c>
      <c r="I2067" s="108" t="s">
        <v>4992</v>
      </c>
      <c r="J2067" s="21"/>
      <c r="K2067" s="21"/>
    </row>
    <row r="2068" spans="1:11" x14ac:dyDescent="0.25">
      <c r="A2068" s="192">
        <v>41995</v>
      </c>
      <c r="B2068" s="254">
        <v>6936</v>
      </c>
      <c r="C2068" s="322" t="s">
        <v>6789</v>
      </c>
      <c r="D2068" s="308" t="s">
        <v>6916</v>
      </c>
      <c r="E2068" s="309">
        <v>9123.16</v>
      </c>
      <c r="F2068" s="256">
        <v>41995</v>
      </c>
      <c r="G2068" s="34">
        <v>9123.16</v>
      </c>
      <c r="H2068" s="217">
        <f t="shared" si="33"/>
        <v>0</v>
      </c>
      <c r="I2068" s="108" t="s">
        <v>4742</v>
      </c>
      <c r="J2068" s="21"/>
      <c r="K2068" s="21"/>
    </row>
    <row r="2069" spans="1:11" x14ac:dyDescent="0.25">
      <c r="A2069" s="192">
        <v>41995</v>
      </c>
      <c r="B2069" s="254">
        <v>6937</v>
      </c>
      <c r="C2069" s="322" t="s">
        <v>6789</v>
      </c>
      <c r="D2069" s="308" t="s">
        <v>758</v>
      </c>
      <c r="E2069" s="309">
        <v>9328.7999999999993</v>
      </c>
      <c r="F2069" s="256">
        <v>41996</v>
      </c>
      <c r="G2069" s="34">
        <v>9328.7999999999993</v>
      </c>
      <c r="H2069" s="217">
        <f t="shared" si="33"/>
        <v>0</v>
      </c>
      <c r="I2069" s="108" t="s">
        <v>5251</v>
      </c>
      <c r="J2069" s="21"/>
      <c r="K2069" s="21"/>
    </row>
    <row r="2070" spans="1:11" x14ac:dyDescent="0.25">
      <c r="A2070" s="192">
        <v>41995</v>
      </c>
      <c r="B2070" s="254">
        <v>6938</v>
      </c>
      <c r="C2070" s="322" t="s">
        <v>6789</v>
      </c>
      <c r="D2070" s="308" t="s">
        <v>4921</v>
      </c>
      <c r="E2070" s="309">
        <v>2272.1999999999998</v>
      </c>
      <c r="F2070" s="256">
        <v>42000</v>
      </c>
      <c r="G2070" s="34">
        <v>2272.1999999999998</v>
      </c>
      <c r="H2070" s="217">
        <f t="shared" si="33"/>
        <v>0</v>
      </c>
      <c r="I2070" s="108" t="s">
        <v>4992</v>
      </c>
      <c r="J2070" s="21"/>
      <c r="K2070" s="21"/>
    </row>
    <row r="2071" spans="1:11" x14ac:dyDescent="0.25">
      <c r="A2071" s="192">
        <v>41995</v>
      </c>
      <c r="B2071" s="254">
        <v>6939</v>
      </c>
      <c r="C2071" s="322" t="s">
        <v>6789</v>
      </c>
      <c r="D2071" s="308" t="s">
        <v>5004</v>
      </c>
      <c r="E2071" s="309">
        <v>7734</v>
      </c>
      <c r="F2071" s="256">
        <v>41996</v>
      </c>
      <c r="G2071" s="34">
        <v>7734</v>
      </c>
      <c r="H2071" s="217">
        <f t="shared" si="33"/>
        <v>0</v>
      </c>
      <c r="I2071" s="108" t="s">
        <v>3076</v>
      </c>
      <c r="J2071" s="21"/>
      <c r="K2071" s="21"/>
    </row>
    <row r="2072" spans="1:11" x14ac:dyDescent="0.25">
      <c r="A2072" s="192">
        <v>41995</v>
      </c>
      <c r="B2072" s="254">
        <v>6940</v>
      </c>
      <c r="C2072" s="322" t="s">
        <v>6789</v>
      </c>
      <c r="D2072" s="308" t="s">
        <v>2385</v>
      </c>
      <c r="E2072" s="309">
        <v>3484.8</v>
      </c>
      <c r="F2072" s="256">
        <v>41995</v>
      </c>
      <c r="G2072" s="34">
        <v>3484.8</v>
      </c>
      <c r="H2072" s="217">
        <f t="shared" si="33"/>
        <v>0</v>
      </c>
      <c r="I2072" s="108" t="s">
        <v>4992</v>
      </c>
      <c r="J2072" s="21"/>
      <c r="K2072" s="21"/>
    </row>
    <row r="2073" spans="1:11" x14ac:dyDescent="0.25">
      <c r="A2073" s="192">
        <v>41995</v>
      </c>
      <c r="B2073" s="254">
        <v>6941</v>
      </c>
      <c r="C2073" s="322" t="s">
        <v>6789</v>
      </c>
      <c r="D2073" s="308" t="s">
        <v>35</v>
      </c>
      <c r="E2073" s="309">
        <v>6403.2</v>
      </c>
      <c r="F2073" s="256">
        <v>41996</v>
      </c>
      <c r="G2073" s="34">
        <v>6403.2</v>
      </c>
      <c r="H2073" s="217">
        <f t="shared" si="33"/>
        <v>0</v>
      </c>
      <c r="I2073" s="108" t="s">
        <v>4992</v>
      </c>
      <c r="J2073" s="21"/>
      <c r="K2073" s="21"/>
    </row>
    <row r="2074" spans="1:11" x14ac:dyDescent="0.25">
      <c r="A2074" s="192">
        <v>41995</v>
      </c>
      <c r="B2074" s="254">
        <v>6942</v>
      </c>
      <c r="C2074" s="322" t="s">
        <v>6789</v>
      </c>
      <c r="D2074" s="308" t="s">
        <v>25</v>
      </c>
      <c r="E2074" s="309">
        <v>4730</v>
      </c>
      <c r="F2074" s="256">
        <v>41996</v>
      </c>
      <c r="G2074" s="34">
        <v>4730</v>
      </c>
      <c r="H2074" s="217">
        <f t="shared" si="33"/>
        <v>0</v>
      </c>
      <c r="I2074" s="108" t="s">
        <v>6814</v>
      </c>
      <c r="J2074" s="21"/>
      <c r="K2074" s="21"/>
    </row>
    <row r="2075" spans="1:11" x14ac:dyDescent="0.25">
      <c r="A2075" s="192">
        <v>41995</v>
      </c>
      <c r="B2075" s="254">
        <v>6943</v>
      </c>
      <c r="C2075" s="322" t="s">
        <v>6789</v>
      </c>
      <c r="D2075" s="308" t="s">
        <v>4322</v>
      </c>
      <c r="E2075" s="309">
        <v>1104</v>
      </c>
      <c r="F2075" s="256">
        <v>41996</v>
      </c>
      <c r="G2075" s="34">
        <v>1104</v>
      </c>
      <c r="H2075" s="217">
        <f t="shared" si="33"/>
        <v>0</v>
      </c>
      <c r="I2075" s="108" t="s">
        <v>5251</v>
      </c>
      <c r="J2075" s="21"/>
      <c r="K2075" s="21"/>
    </row>
    <row r="2076" spans="1:11" x14ac:dyDescent="0.25">
      <c r="A2076" s="192">
        <v>41995</v>
      </c>
      <c r="B2076" s="254">
        <v>6944</v>
      </c>
      <c r="C2076" s="322" t="s">
        <v>6789</v>
      </c>
      <c r="D2076" s="295" t="s">
        <v>53</v>
      </c>
      <c r="E2076" s="296">
        <v>0</v>
      </c>
      <c r="F2076" s="256"/>
      <c r="G2076" s="34"/>
      <c r="H2076" s="217">
        <f t="shared" si="33"/>
        <v>0</v>
      </c>
      <c r="I2076" s="108" t="s">
        <v>6940</v>
      </c>
      <c r="J2076" s="21"/>
      <c r="K2076" s="21"/>
    </row>
    <row r="2077" spans="1:11" x14ac:dyDescent="0.25">
      <c r="A2077" s="192">
        <v>41995</v>
      </c>
      <c r="B2077" s="254">
        <v>6945</v>
      </c>
      <c r="C2077" s="322" t="s">
        <v>6789</v>
      </c>
      <c r="D2077" s="308" t="s">
        <v>4585</v>
      </c>
      <c r="E2077" s="309">
        <v>35504.76</v>
      </c>
      <c r="F2077" s="256">
        <v>42000</v>
      </c>
      <c r="G2077" s="34">
        <v>35504.76</v>
      </c>
      <c r="H2077" s="217">
        <f t="shared" si="33"/>
        <v>0</v>
      </c>
      <c r="I2077" s="108" t="s">
        <v>6794</v>
      </c>
      <c r="J2077" s="21"/>
      <c r="K2077" s="21"/>
    </row>
    <row r="2078" spans="1:11" x14ac:dyDescent="0.25">
      <c r="A2078" s="192">
        <v>41995</v>
      </c>
      <c r="B2078" s="254">
        <v>6946</v>
      </c>
      <c r="C2078" s="322" t="s">
        <v>6789</v>
      </c>
      <c r="D2078" s="308" t="s">
        <v>2582</v>
      </c>
      <c r="E2078" s="309">
        <v>16306.52</v>
      </c>
      <c r="F2078" s="256">
        <v>41995</v>
      </c>
      <c r="G2078" s="34">
        <v>16306.52</v>
      </c>
      <c r="H2078" s="217">
        <f t="shared" si="33"/>
        <v>0</v>
      </c>
      <c r="I2078" s="108" t="s">
        <v>4992</v>
      </c>
      <c r="J2078" s="21"/>
      <c r="K2078" s="21"/>
    </row>
    <row r="2079" spans="1:11" x14ac:dyDescent="0.25">
      <c r="A2079" s="192">
        <v>41995</v>
      </c>
      <c r="B2079" s="254">
        <v>6947</v>
      </c>
      <c r="C2079" s="322" t="s">
        <v>6789</v>
      </c>
      <c r="D2079" s="308" t="s">
        <v>253</v>
      </c>
      <c r="E2079" s="309">
        <v>2614.4</v>
      </c>
      <c r="F2079" s="256">
        <v>41995</v>
      </c>
      <c r="G2079" s="34">
        <v>2614.4</v>
      </c>
      <c r="H2079" s="217">
        <f t="shared" si="33"/>
        <v>0</v>
      </c>
      <c r="I2079" s="108" t="s">
        <v>6794</v>
      </c>
      <c r="J2079" s="21"/>
      <c r="K2079" s="21"/>
    </row>
    <row r="2080" spans="1:11" x14ac:dyDescent="0.25">
      <c r="A2080" s="192">
        <v>41995</v>
      </c>
      <c r="B2080" s="254">
        <v>6948</v>
      </c>
      <c r="C2080" s="322" t="s">
        <v>6789</v>
      </c>
      <c r="D2080" s="295" t="s">
        <v>53</v>
      </c>
      <c r="E2080" s="296">
        <v>0</v>
      </c>
      <c r="F2080" s="256"/>
      <c r="G2080" s="34"/>
      <c r="H2080" s="217">
        <f t="shared" si="33"/>
        <v>0</v>
      </c>
      <c r="I2080" s="108" t="s">
        <v>3076</v>
      </c>
      <c r="J2080" s="21"/>
      <c r="K2080" s="21"/>
    </row>
    <row r="2081" spans="1:11" x14ac:dyDescent="0.25">
      <c r="A2081" s="192">
        <v>41995</v>
      </c>
      <c r="B2081" s="254">
        <v>6949</v>
      </c>
      <c r="C2081" s="322" t="s">
        <v>6789</v>
      </c>
      <c r="D2081" s="308" t="s">
        <v>11</v>
      </c>
      <c r="E2081" s="309">
        <v>5593.6</v>
      </c>
      <c r="F2081" s="412">
        <v>42009</v>
      </c>
      <c r="G2081" s="40">
        <v>5593.6</v>
      </c>
      <c r="H2081" s="217">
        <f t="shared" si="33"/>
        <v>0</v>
      </c>
      <c r="I2081" s="108" t="s">
        <v>6814</v>
      </c>
      <c r="J2081" s="21"/>
      <c r="K2081" s="21"/>
    </row>
    <row r="2082" spans="1:11" x14ac:dyDescent="0.25">
      <c r="A2082" s="192">
        <v>41995</v>
      </c>
      <c r="B2082" s="254">
        <v>6950</v>
      </c>
      <c r="C2082" s="322" t="s">
        <v>6789</v>
      </c>
      <c r="D2082" s="308" t="s">
        <v>98</v>
      </c>
      <c r="E2082" s="309">
        <v>14361.2</v>
      </c>
      <c r="F2082" s="256">
        <v>41996</v>
      </c>
      <c r="G2082" s="34">
        <v>14361.2</v>
      </c>
      <c r="H2082" s="217">
        <f t="shared" si="33"/>
        <v>0</v>
      </c>
      <c r="I2082" s="108" t="s">
        <v>6814</v>
      </c>
      <c r="J2082" s="21"/>
      <c r="K2082" s="21"/>
    </row>
    <row r="2083" spans="1:11" x14ac:dyDescent="0.25">
      <c r="A2083" s="192">
        <v>41995</v>
      </c>
      <c r="B2083" s="254">
        <v>6951</v>
      </c>
      <c r="C2083" s="322" t="s">
        <v>6789</v>
      </c>
      <c r="D2083" s="308" t="s">
        <v>2382</v>
      </c>
      <c r="E2083" s="309">
        <v>10908</v>
      </c>
      <c r="F2083" s="256">
        <v>41997</v>
      </c>
      <c r="G2083" s="34">
        <v>10908</v>
      </c>
      <c r="H2083" s="217">
        <f t="shared" si="33"/>
        <v>0</v>
      </c>
      <c r="I2083" s="108" t="s">
        <v>6794</v>
      </c>
      <c r="J2083" s="21"/>
      <c r="K2083" s="21"/>
    </row>
    <row r="2084" spans="1:11" x14ac:dyDescent="0.25">
      <c r="A2084" s="192">
        <v>41995</v>
      </c>
      <c r="B2084" s="254">
        <v>6952</v>
      </c>
      <c r="C2084" s="322" t="s">
        <v>6789</v>
      </c>
      <c r="D2084" s="308" t="s">
        <v>2519</v>
      </c>
      <c r="E2084" s="309">
        <v>4848</v>
      </c>
      <c r="F2084" s="256">
        <v>41996</v>
      </c>
      <c r="G2084" s="34">
        <v>4848</v>
      </c>
      <c r="H2084" s="217">
        <f t="shared" si="33"/>
        <v>0</v>
      </c>
      <c r="I2084" s="108" t="s">
        <v>6814</v>
      </c>
      <c r="J2084" s="21"/>
      <c r="K2084" s="21"/>
    </row>
    <row r="2085" spans="1:11" x14ac:dyDescent="0.25">
      <c r="A2085" s="192">
        <v>41995</v>
      </c>
      <c r="B2085" s="254">
        <v>6953</v>
      </c>
      <c r="C2085" s="322" t="s">
        <v>6789</v>
      </c>
      <c r="D2085" s="308" t="s">
        <v>2714</v>
      </c>
      <c r="E2085" s="309">
        <v>7236</v>
      </c>
      <c r="F2085" s="256">
        <v>41995</v>
      </c>
      <c r="G2085" s="34">
        <v>7236</v>
      </c>
      <c r="H2085" s="217">
        <f t="shared" si="33"/>
        <v>0</v>
      </c>
      <c r="I2085" s="108" t="s">
        <v>6794</v>
      </c>
      <c r="J2085" s="21"/>
      <c r="K2085" s="21"/>
    </row>
    <row r="2086" spans="1:11" x14ac:dyDescent="0.25">
      <c r="A2086" s="192">
        <v>41995</v>
      </c>
      <c r="B2086" s="254">
        <v>6954</v>
      </c>
      <c r="C2086" s="322" t="s">
        <v>6789</v>
      </c>
      <c r="D2086" s="308" t="s">
        <v>1040</v>
      </c>
      <c r="E2086" s="309">
        <v>2252.1999999999998</v>
      </c>
      <c r="F2086" s="256">
        <v>41996</v>
      </c>
      <c r="G2086" s="34">
        <v>2252.1999999999998</v>
      </c>
      <c r="H2086" s="217">
        <f t="shared" si="33"/>
        <v>0</v>
      </c>
      <c r="I2086" s="108" t="s">
        <v>5251</v>
      </c>
      <c r="J2086" s="21"/>
      <c r="K2086" s="21"/>
    </row>
    <row r="2087" spans="1:11" x14ac:dyDescent="0.25">
      <c r="A2087" s="192">
        <v>41995</v>
      </c>
      <c r="B2087" s="254">
        <v>6955</v>
      </c>
      <c r="C2087" s="322" t="s">
        <v>6789</v>
      </c>
      <c r="D2087" s="308" t="s">
        <v>441</v>
      </c>
      <c r="E2087" s="309">
        <v>7407.6</v>
      </c>
      <c r="F2087" s="256">
        <v>41996</v>
      </c>
      <c r="G2087" s="34">
        <v>7407.6</v>
      </c>
      <c r="H2087" s="217">
        <f t="shared" si="33"/>
        <v>0</v>
      </c>
      <c r="I2087" s="108" t="s">
        <v>5251</v>
      </c>
      <c r="J2087" s="21"/>
      <c r="K2087" s="21"/>
    </row>
    <row r="2088" spans="1:11" x14ac:dyDescent="0.25">
      <c r="A2088" s="192">
        <v>41995</v>
      </c>
      <c r="B2088" s="254">
        <v>6956</v>
      </c>
      <c r="C2088" s="322" t="s">
        <v>6789</v>
      </c>
      <c r="D2088" s="308" t="s">
        <v>6883</v>
      </c>
      <c r="E2088" s="309">
        <v>5360.6</v>
      </c>
      <c r="F2088" s="256">
        <v>41996</v>
      </c>
      <c r="G2088" s="34">
        <v>5360.6</v>
      </c>
      <c r="H2088" s="217">
        <f t="shared" si="33"/>
        <v>0</v>
      </c>
      <c r="I2088" s="108" t="s">
        <v>5251</v>
      </c>
      <c r="J2088" s="21"/>
      <c r="K2088" s="21"/>
    </row>
    <row r="2089" spans="1:11" x14ac:dyDescent="0.25">
      <c r="A2089" s="192">
        <v>41995</v>
      </c>
      <c r="B2089" s="254">
        <v>6957</v>
      </c>
      <c r="C2089" s="322" t="s">
        <v>6789</v>
      </c>
      <c r="D2089" s="308" t="s">
        <v>2385</v>
      </c>
      <c r="E2089" s="309">
        <v>988</v>
      </c>
      <c r="F2089" s="256">
        <v>41996</v>
      </c>
      <c r="G2089" s="34">
        <v>988</v>
      </c>
      <c r="H2089" s="217">
        <f t="shared" si="33"/>
        <v>0</v>
      </c>
      <c r="I2089" s="108" t="s">
        <v>5251</v>
      </c>
      <c r="J2089" s="21"/>
      <c r="K2089" s="21"/>
    </row>
    <row r="2090" spans="1:11" x14ac:dyDescent="0.25">
      <c r="A2090" s="192">
        <v>41995</v>
      </c>
      <c r="B2090" s="254">
        <v>6958</v>
      </c>
      <c r="C2090" s="322" t="s">
        <v>6789</v>
      </c>
      <c r="D2090" s="308" t="s">
        <v>1693</v>
      </c>
      <c r="E2090" s="309">
        <v>5456</v>
      </c>
      <c r="F2090" s="256">
        <v>41995</v>
      </c>
      <c r="G2090" s="34">
        <v>5456</v>
      </c>
      <c r="H2090" s="217">
        <f t="shared" si="33"/>
        <v>0</v>
      </c>
      <c r="I2090" s="108" t="s">
        <v>4992</v>
      </c>
      <c r="J2090" s="21"/>
      <c r="K2090" s="21"/>
    </row>
    <row r="2091" spans="1:11" x14ac:dyDescent="0.25">
      <c r="A2091" s="192">
        <v>41995</v>
      </c>
      <c r="B2091" s="254">
        <v>6959</v>
      </c>
      <c r="C2091" s="322" t="s">
        <v>6789</v>
      </c>
      <c r="D2091" s="308" t="s">
        <v>4257</v>
      </c>
      <c r="E2091" s="309">
        <v>22921.5</v>
      </c>
      <c r="F2091" s="256">
        <v>41996</v>
      </c>
      <c r="G2091" s="34">
        <v>22921.5</v>
      </c>
      <c r="H2091" s="217">
        <f t="shared" si="33"/>
        <v>0</v>
      </c>
      <c r="I2091" s="108" t="s">
        <v>5000</v>
      </c>
      <c r="J2091" s="21"/>
      <c r="K2091" s="21"/>
    </row>
    <row r="2092" spans="1:11" x14ac:dyDescent="0.25">
      <c r="A2092" s="192">
        <v>41995</v>
      </c>
      <c r="B2092" s="254">
        <v>6960</v>
      </c>
      <c r="C2092" s="322" t="s">
        <v>6789</v>
      </c>
      <c r="D2092" s="308" t="s">
        <v>54</v>
      </c>
      <c r="E2092" s="309">
        <v>1742</v>
      </c>
      <c r="F2092" s="256">
        <v>41996</v>
      </c>
      <c r="G2092" s="34">
        <v>1742</v>
      </c>
      <c r="H2092" s="217">
        <f t="shared" si="33"/>
        <v>0</v>
      </c>
      <c r="I2092" s="108" t="s">
        <v>5251</v>
      </c>
      <c r="J2092" s="21"/>
      <c r="K2092" s="21"/>
    </row>
    <row r="2093" spans="1:11" x14ac:dyDescent="0.25">
      <c r="A2093" s="192">
        <v>41995</v>
      </c>
      <c r="B2093" s="254">
        <v>6961</v>
      </c>
      <c r="C2093" s="322" t="s">
        <v>6789</v>
      </c>
      <c r="D2093" s="308" t="s">
        <v>123</v>
      </c>
      <c r="E2093" s="309">
        <v>13597.4</v>
      </c>
      <c r="F2093" s="256">
        <v>41997</v>
      </c>
      <c r="G2093" s="34">
        <v>13597.4</v>
      </c>
      <c r="H2093" s="217">
        <f t="shared" si="33"/>
        <v>0</v>
      </c>
      <c r="I2093" s="108" t="s">
        <v>4992</v>
      </c>
      <c r="J2093" s="21"/>
      <c r="K2093" s="21"/>
    </row>
    <row r="2094" spans="1:11" x14ac:dyDescent="0.25">
      <c r="A2094" s="192">
        <v>41995</v>
      </c>
      <c r="B2094" s="254">
        <v>6962</v>
      </c>
      <c r="C2094" s="322" t="s">
        <v>6789</v>
      </c>
      <c r="D2094" s="308" t="s">
        <v>4290</v>
      </c>
      <c r="E2094" s="309">
        <v>5455.8</v>
      </c>
      <c r="F2094" s="256">
        <v>41995</v>
      </c>
      <c r="G2094" s="34">
        <v>5455.8</v>
      </c>
      <c r="H2094" s="217">
        <f t="shared" si="33"/>
        <v>0</v>
      </c>
      <c r="I2094" s="108" t="s">
        <v>4992</v>
      </c>
      <c r="J2094" s="21"/>
      <c r="K2094" s="21"/>
    </row>
    <row r="2095" spans="1:11" x14ac:dyDescent="0.25">
      <c r="A2095" s="192">
        <v>41995</v>
      </c>
      <c r="B2095" s="254">
        <v>6963</v>
      </c>
      <c r="C2095" s="322" t="s">
        <v>6789</v>
      </c>
      <c r="D2095" s="308" t="s">
        <v>1814</v>
      </c>
      <c r="E2095" s="309">
        <v>9865.1200000000008</v>
      </c>
      <c r="F2095" s="505" t="s">
        <v>7039</v>
      </c>
      <c r="G2095" s="59">
        <f>34.64+9830.48</f>
        <v>9865.119999999999</v>
      </c>
      <c r="H2095" s="217">
        <f t="shared" si="33"/>
        <v>0</v>
      </c>
      <c r="I2095" s="108" t="s">
        <v>6794</v>
      </c>
      <c r="J2095" s="21"/>
      <c r="K2095" s="21"/>
    </row>
    <row r="2096" spans="1:11" x14ac:dyDescent="0.25">
      <c r="A2096" s="192">
        <v>41995</v>
      </c>
      <c r="B2096" s="254">
        <v>6964</v>
      </c>
      <c r="C2096" s="322" t="s">
        <v>6789</v>
      </c>
      <c r="D2096" s="308" t="s">
        <v>4637</v>
      </c>
      <c r="E2096" s="309">
        <v>6594.8</v>
      </c>
      <c r="F2096" s="256">
        <v>41995</v>
      </c>
      <c r="G2096" s="34">
        <v>6594.8</v>
      </c>
      <c r="H2096" s="217">
        <f t="shared" si="33"/>
        <v>0</v>
      </c>
      <c r="I2096" s="108" t="s">
        <v>4992</v>
      </c>
      <c r="J2096" s="21"/>
      <c r="K2096" s="21"/>
    </row>
    <row r="2097" spans="1:11" x14ac:dyDescent="0.25">
      <c r="A2097" s="192">
        <v>41995</v>
      </c>
      <c r="B2097" s="254">
        <v>6965</v>
      </c>
      <c r="C2097" s="322" t="s">
        <v>6789</v>
      </c>
      <c r="D2097" s="308" t="s">
        <v>4661</v>
      </c>
      <c r="E2097" s="309">
        <v>1183</v>
      </c>
      <c r="F2097" s="256">
        <v>42000</v>
      </c>
      <c r="G2097" s="34">
        <v>1183</v>
      </c>
      <c r="H2097" s="217">
        <f t="shared" si="33"/>
        <v>0</v>
      </c>
      <c r="I2097" s="108" t="s">
        <v>6794</v>
      </c>
      <c r="J2097" s="21"/>
      <c r="K2097" s="21"/>
    </row>
    <row r="2098" spans="1:11" x14ac:dyDescent="0.25">
      <c r="A2098" s="192">
        <v>41995</v>
      </c>
      <c r="B2098" s="254">
        <v>6966</v>
      </c>
      <c r="C2098" s="322" t="s">
        <v>6789</v>
      </c>
      <c r="D2098" s="308" t="s">
        <v>6844</v>
      </c>
      <c r="E2098" s="309">
        <v>4333.3999999999996</v>
      </c>
      <c r="F2098" s="256">
        <v>41995</v>
      </c>
      <c r="G2098" s="34">
        <v>4333.3999999999996</v>
      </c>
      <c r="H2098" s="217">
        <f t="shared" si="33"/>
        <v>0</v>
      </c>
      <c r="I2098" s="108" t="s">
        <v>4992</v>
      </c>
      <c r="J2098" s="21"/>
      <c r="K2098" s="21"/>
    </row>
    <row r="2099" spans="1:11" x14ac:dyDescent="0.25">
      <c r="A2099" s="192">
        <v>41995</v>
      </c>
      <c r="B2099" s="254">
        <v>6967</v>
      </c>
      <c r="C2099" s="322" t="s">
        <v>6789</v>
      </c>
      <c r="D2099" s="308" t="s">
        <v>6120</v>
      </c>
      <c r="E2099" s="309">
        <v>8800</v>
      </c>
      <c r="F2099" s="256">
        <v>42003</v>
      </c>
      <c r="G2099" s="34">
        <v>8800</v>
      </c>
      <c r="H2099" s="217">
        <f t="shared" si="33"/>
        <v>0</v>
      </c>
      <c r="I2099" s="108" t="s">
        <v>4992</v>
      </c>
      <c r="J2099" s="21"/>
      <c r="K2099" s="21"/>
    </row>
    <row r="2100" spans="1:11" x14ac:dyDescent="0.25">
      <c r="A2100" s="192">
        <v>41995</v>
      </c>
      <c r="B2100" s="254">
        <v>6968</v>
      </c>
      <c r="C2100" s="322" t="s">
        <v>6789</v>
      </c>
      <c r="D2100" s="308" t="s">
        <v>4637</v>
      </c>
      <c r="E2100" s="309">
        <v>531.29999999999995</v>
      </c>
      <c r="F2100" s="256">
        <v>41995</v>
      </c>
      <c r="G2100" s="34">
        <v>531.29999999999995</v>
      </c>
      <c r="H2100" s="217">
        <f t="shared" si="33"/>
        <v>0</v>
      </c>
      <c r="I2100" s="108" t="s">
        <v>4992</v>
      </c>
      <c r="J2100" s="21"/>
      <c r="K2100" s="21"/>
    </row>
    <row r="2101" spans="1:11" x14ac:dyDescent="0.25">
      <c r="A2101" s="192">
        <v>41995</v>
      </c>
      <c r="B2101" s="254">
        <v>6969</v>
      </c>
      <c r="C2101" s="322" t="s">
        <v>6789</v>
      </c>
      <c r="D2101" s="308" t="s">
        <v>1202</v>
      </c>
      <c r="E2101" s="309">
        <v>400</v>
      </c>
      <c r="F2101" s="256">
        <v>41995</v>
      </c>
      <c r="G2101" s="34">
        <v>400</v>
      </c>
      <c r="H2101" s="217">
        <f t="shared" si="33"/>
        <v>0</v>
      </c>
      <c r="I2101" s="108" t="s">
        <v>4992</v>
      </c>
      <c r="J2101" s="21"/>
      <c r="K2101" s="21"/>
    </row>
    <row r="2102" spans="1:11" x14ac:dyDescent="0.25">
      <c r="A2102" s="192">
        <v>41995</v>
      </c>
      <c r="B2102" s="254">
        <v>6970</v>
      </c>
      <c r="C2102" s="322" t="s">
        <v>6789</v>
      </c>
      <c r="D2102" s="308" t="s">
        <v>4915</v>
      </c>
      <c r="E2102" s="309">
        <v>6936.8</v>
      </c>
      <c r="F2102" s="256">
        <v>41996</v>
      </c>
      <c r="G2102" s="34">
        <v>6936.8</v>
      </c>
      <c r="H2102" s="217">
        <f t="shared" si="33"/>
        <v>0</v>
      </c>
      <c r="I2102" s="108" t="s">
        <v>4971</v>
      </c>
      <c r="J2102" s="21"/>
      <c r="K2102" s="21"/>
    </row>
    <row r="2103" spans="1:11" x14ac:dyDescent="0.25">
      <c r="A2103" s="192">
        <v>41995</v>
      </c>
      <c r="B2103" s="254">
        <v>6971</v>
      </c>
      <c r="C2103" s="322" t="s">
        <v>6789</v>
      </c>
      <c r="D2103" s="308" t="s">
        <v>106</v>
      </c>
      <c r="E2103" s="309">
        <v>10190</v>
      </c>
      <c r="F2103" s="256">
        <v>42001</v>
      </c>
      <c r="G2103" s="34">
        <v>10190</v>
      </c>
      <c r="H2103" s="217">
        <f t="shared" si="33"/>
        <v>0</v>
      </c>
      <c r="I2103" s="108" t="s">
        <v>4992</v>
      </c>
      <c r="J2103" s="21"/>
      <c r="K2103" s="21"/>
    </row>
    <row r="2104" spans="1:11" x14ac:dyDescent="0.25">
      <c r="A2104" s="192">
        <v>41995</v>
      </c>
      <c r="B2104" s="254">
        <v>6972</v>
      </c>
      <c r="C2104" s="322" t="s">
        <v>6789</v>
      </c>
      <c r="D2104" s="308" t="s">
        <v>4589</v>
      </c>
      <c r="E2104" s="309">
        <v>1216.8</v>
      </c>
      <c r="F2104" s="256">
        <v>41995</v>
      </c>
      <c r="G2104" s="34">
        <v>1216.8</v>
      </c>
      <c r="H2104" s="217">
        <f t="shared" si="33"/>
        <v>0</v>
      </c>
      <c r="I2104" s="108" t="s">
        <v>4992</v>
      </c>
      <c r="J2104" s="21"/>
      <c r="K2104" s="21"/>
    </row>
    <row r="2105" spans="1:11" x14ac:dyDescent="0.25">
      <c r="A2105" s="192">
        <v>41995</v>
      </c>
      <c r="B2105" s="254">
        <v>6973</v>
      </c>
      <c r="C2105" s="322" t="s">
        <v>6789</v>
      </c>
      <c r="D2105" s="308" t="s">
        <v>28</v>
      </c>
      <c r="E2105" s="309">
        <v>3987.2</v>
      </c>
      <c r="F2105" s="421" t="s">
        <v>6941</v>
      </c>
      <c r="G2105" s="34">
        <f>3750+237.2</f>
        <v>3987.2</v>
      </c>
      <c r="H2105" s="217">
        <f t="shared" si="33"/>
        <v>0</v>
      </c>
      <c r="I2105" s="32" t="s">
        <v>4992</v>
      </c>
      <c r="J2105" s="21"/>
      <c r="K2105" s="21"/>
    </row>
    <row r="2106" spans="1:11" x14ac:dyDescent="0.25">
      <c r="A2106" s="192">
        <v>41995</v>
      </c>
      <c r="B2106" s="254">
        <v>6974</v>
      </c>
      <c r="C2106" s="322" t="s">
        <v>6789</v>
      </c>
      <c r="D2106" s="308" t="s">
        <v>4597</v>
      </c>
      <c r="E2106" s="238">
        <v>8581.6</v>
      </c>
      <c r="F2106" s="256">
        <v>41995</v>
      </c>
      <c r="G2106" s="34">
        <v>8581.6</v>
      </c>
      <c r="H2106" s="217">
        <f t="shared" si="33"/>
        <v>0</v>
      </c>
      <c r="I2106" s="32" t="s">
        <v>4742</v>
      </c>
      <c r="J2106" s="21"/>
      <c r="K2106" s="21"/>
    </row>
    <row r="2107" spans="1:11" x14ac:dyDescent="0.25">
      <c r="A2107" s="192">
        <v>41995</v>
      </c>
      <c r="B2107" s="254">
        <v>6975</v>
      </c>
      <c r="C2107" s="322" t="s">
        <v>6789</v>
      </c>
      <c r="D2107" s="308" t="s">
        <v>4586</v>
      </c>
      <c r="E2107" s="309">
        <v>1511.2</v>
      </c>
      <c r="F2107" s="256">
        <v>41995</v>
      </c>
      <c r="G2107" s="34">
        <v>1511.2</v>
      </c>
      <c r="H2107" s="217">
        <f t="shared" si="33"/>
        <v>0</v>
      </c>
      <c r="I2107" s="32" t="s">
        <v>4992</v>
      </c>
      <c r="J2107" s="21"/>
      <c r="K2107" s="21"/>
    </row>
    <row r="2108" spans="1:11" x14ac:dyDescent="0.25">
      <c r="A2108" s="192">
        <v>41995</v>
      </c>
      <c r="B2108" s="254">
        <v>6976</v>
      </c>
      <c r="C2108" s="322" t="s">
        <v>6789</v>
      </c>
      <c r="D2108" s="308" t="s">
        <v>106</v>
      </c>
      <c r="E2108" s="309">
        <v>14698.8</v>
      </c>
      <c r="F2108" s="256">
        <v>42001</v>
      </c>
      <c r="G2108" s="34">
        <v>14698.8</v>
      </c>
      <c r="H2108" s="217">
        <f t="shared" si="33"/>
        <v>0</v>
      </c>
      <c r="I2108" s="32" t="s">
        <v>4992</v>
      </c>
      <c r="J2108" s="21"/>
      <c r="K2108" s="21"/>
    </row>
    <row r="2109" spans="1:11" x14ac:dyDescent="0.25">
      <c r="A2109" s="192">
        <v>41995</v>
      </c>
      <c r="B2109" s="254">
        <v>6977</v>
      </c>
      <c r="C2109" s="322" t="s">
        <v>6789</v>
      </c>
      <c r="D2109" s="308" t="s">
        <v>4740</v>
      </c>
      <c r="E2109" s="309">
        <v>2050.4</v>
      </c>
      <c r="F2109" s="256">
        <v>41995</v>
      </c>
      <c r="G2109" s="34">
        <v>2050.4</v>
      </c>
      <c r="H2109" s="217">
        <f t="shared" si="33"/>
        <v>0</v>
      </c>
      <c r="I2109" s="32" t="s">
        <v>4992</v>
      </c>
      <c r="J2109" s="21"/>
      <c r="K2109" s="21"/>
    </row>
    <row r="2110" spans="1:11" x14ac:dyDescent="0.25">
      <c r="A2110" s="192">
        <v>41995</v>
      </c>
      <c r="B2110" s="254">
        <v>6978</v>
      </c>
      <c r="C2110" s="322" t="s">
        <v>6789</v>
      </c>
      <c r="D2110" s="308" t="s">
        <v>6817</v>
      </c>
      <c r="E2110" s="309">
        <v>765.6</v>
      </c>
      <c r="F2110" s="256">
        <v>41995</v>
      </c>
      <c r="G2110" s="34">
        <v>765.6</v>
      </c>
      <c r="H2110" s="217">
        <f t="shared" si="33"/>
        <v>0</v>
      </c>
      <c r="I2110" s="32" t="s">
        <v>4992</v>
      </c>
      <c r="J2110" s="21"/>
      <c r="K2110" s="21"/>
    </row>
    <row r="2111" spans="1:11" x14ac:dyDescent="0.25">
      <c r="A2111" s="192">
        <v>41995</v>
      </c>
      <c r="B2111" s="254">
        <v>6979</v>
      </c>
      <c r="C2111" s="322" t="s">
        <v>6789</v>
      </c>
      <c r="D2111" s="308" t="s">
        <v>6817</v>
      </c>
      <c r="E2111" s="309">
        <v>26</v>
      </c>
      <c r="F2111" s="256">
        <v>41995</v>
      </c>
      <c r="G2111" s="34">
        <v>26</v>
      </c>
      <c r="H2111" s="217">
        <f t="shared" si="33"/>
        <v>0</v>
      </c>
      <c r="I2111" s="32" t="s">
        <v>4992</v>
      </c>
      <c r="J2111" s="21"/>
      <c r="K2111" s="21"/>
    </row>
    <row r="2112" spans="1:11" x14ac:dyDescent="0.25">
      <c r="A2112" s="192">
        <v>41995</v>
      </c>
      <c r="B2112" s="254">
        <v>6980</v>
      </c>
      <c r="C2112" s="322" t="s">
        <v>6789</v>
      </c>
      <c r="D2112" s="308" t="s">
        <v>4257</v>
      </c>
      <c r="E2112" s="309">
        <v>31284</v>
      </c>
      <c r="F2112" s="256">
        <v>41996</v>
      </c>
      <c r="G2112" s="34">
        <v>31284</v>
      </c>
      <c r="H2112" s="217">
        <f t="shared" si="33"/>
        <v>0</v>
      </c>
      <c r="I2112" s="32" t="s">
        <v>5000</v>
      </c>
      <c r="J2112" s="21"/>
      <c r="K2112" s="21"/>
    </row>
    <row r="2113" spans="1:11" x14ac:dyDescent="0.25">
      <c r="A2113" s="192">
        <v>41995</v>
      </c>
      <c r="B2113" s="254">
        <v>6981</v>
      </c>
      <c r="C2113" s="322" t="s">
        <v>6789</v>
      </c>
      <c r="D2113" s="308" t="s">
        <v>142</v>
      </c>
      <c r="E2113" s="309">
        <v>2102.1999999999998</v>
      </c>
      <c r="F2113" s="256">
        <v>41996</v>
      </c>
      <c r="G2113" s="34">
        <v>2102.1999999999998</v>
      </c>
      <c r="H2113" s="217">
        <f t="shared" si="33"/>
        <v>0</v>
      </c>
      <c r="I2113" s="32" t="s">
        <v>5000</v>
      </c>
      <c r="J2113" s="21"/>
      <c r="K2113" s="21"/>
    </row>
    <row r="2114" spans="1:11" x14ac:dyDescent="0.25">
      <c r="A2114" s="192">
        <v>41995</v>
      </c>
      <c r="B2114" s="254">
        <v>6982</v>
      </c>
      <c r="C2114" s="322" t="s">
        <v>6789</v>
      </c>
      <c r="D2114" s="308" t="s">
        <v>6942</v>
      </c>
      <c r="E2114" s="309">
        <v>1939</v>
      </c>
      <c r="F2114" s="256">
        <v>41996</v>
      </c>
      <c r="G2114" s="229">
        <v>1939</v>
      </c>
      <c r="H2114" s="217">
        <f t="shared" si="33"/>
        <v>0</v>
      </c>
      <c r="I2114" s="20" t="s">
        <v>5000</v>
      </c>
      <c r="J2114" s="21"/>
      <c r="K2114" s="21"/>
    </row>
    <row r="2115" spans="1:11" x14ac:dyDescent="0.25">
      <c r="A2115" s="192">
        <v>41995</v>
      </c>
      <c r="B2115" s="254">
        <v>6983</v>
      </c>
      <c r="C2115" s="322" t="s">
        <v>6789</v>
      </c>
      <c r="D2115" s="308" t="s">
        <v>790</v>
      </c>
      <c r="E2115" s="309">
        <v>6939.8</v>
      </c>
      <c r="F2115" s="256">
        <v>41995</v>
      </c>
      <c r="G2115" s="229">
        <v>6939.8</v>
      </c>
      <c r="H2115" s="217">
        <f t="shared" si="33"/>
        <v>0</v>
      </c>
      <c r="I2115" s="20" t="s">
        <v>4992</v>
      </c>
      <c r="J2115" s="21"/>
      <c r="K2115" s="21"/>
    </row>
    <row r="2116" spans="1:11" x14ac:dyDescent="0.25">
      <c r="A2116" s="192">
        <v>41995</v>
      </c>
      <c r="B2116" s="254">
        <v>6984</v>
      </c>
      <c r="C2116" s="322" t="s">
        <v>6789</v>
      </c>
      <c r="D2116" s="308" t="s">
        <v>110</v>
      </c>
      <c r="E2116" s="309">
        <v>65452.800000000003</v>
      </c>
      <c r="F2116" s="256">
        <v>42002</v>
      </c>
      <c r="G2116" s="229">
        <v>65452.800000000003</v>
      </c>
      <c r="H2116" s="217">
        <f t="shared" si="33"/>
        <v>0</v>
      </c>
      <c r="I2116" s="20" t="s">
        <v>4997</v>
      </c>
      <c r="J2116" s="21"/>
      <c r="K2116" s="21"/>
    </row>
    <row r="2117" spans="1:11" x14ac:dyDescent="0.25">
      <c r="A2117" s="192">
        <v>41995</v>
      </c>
      <c r="B2117" s="254">
        <v>6985</v>
      </c>
      <c r="C2117" s="322" t="s">
        <v>6789</v>
      </c>
      <c r="D2117" s="308" t="s">
        <v>701</v>
      </c>
      <c r="E2117" s="309">
        <v>8398</v>
      </c>
      <c r="F2117" s="256">
        <v>41996</v>
      </c>
      <c r="G2117" s="229">
        <v>8398</v>
      </c>
      <c r="H2117" s="217">
        <f t="shared" si="33"/>
        <v>0</v>
      </c>
      <c r="I2117" s="20" t="s">
        <v>5000</v>
      </c>
      <c r="J2117" s="21"/>
      <c r="K2117" s="21"/>
    </row>
    <row r="2118" spans="1:11" x14ac:dyDescent="0.25">
      <c r="A2118" s="192">
        <v>41995</v>
      </c>
      <c r="B2118" s="254">
        <v>6986</v>
      </c>
      <c r="C2118" s="322" t="s">
        <v>6789</v>
      </c>
      <c r="D2118" s="308" t="s">
        <v>6609</v>
      </c>
      <c r="E2118" s="309">
        <v>5121.6000000000004</v>
      </c>
      <c r="F2118" s="256">
        <v>41996</v>
      </c>
      <c r="G2118" s="229">
        <v>5121.6000000000004</v>
      </c>
      <c r="H2118" s="217">
        <f t="shared" si="33"/>
        <v>0</v>
      </c>
      <c r="I2118" s="20" t="s">
        <v>5000</v>
      </c>
      <c r="J2118" s="21"/>
      <c r="K2118" s="21"/>
    </row>
    <row r="2119" spans="1:11" x14ac:dyDescent="0.25">
      <c r="A2119" s="192">
        <v>41995</v>
      </c>
      <c r="B2119" s="254">
        <v>6987</v>
      </c>
      <c r="C2119" s="322" t="s">
        <v>6789</v>
      </c>
      <c r="D2119" s="308" t="s">
        <v>80</v>
      </c>
      <c r="E2119" s="309">
        <v>2241.5</v>
      </c>
      <c r="F2119" s="256">
        <v>41996</v>
      </c>
      <c r="G2119" s="229">
        <v>2241.5</v>
      </c>
      <c r="H2119" s="217">
        <f t="shared" si="33"/>
        <v>0</v>
      </c>
      <c r="I2119" s="20" t="s">
        <v>5000</v>
      </c>
      <c r="J2119" s="21"/>
      <c r="K2119" s="21"/>
    </row>
    <row r="2120" spans="1:11" x14ac:dyDescent="0.25">
      <c r="A2120" s="192">
        <v>41995</v>
      </c>
      <c r="B2120" s="254">
        <v>6988</v>
      </c>
      <c r="C2120" s="322" t="s">
        <v>6789</v>
      </c>
      <c r="D2120" s="308" t="s">
        <v>52</v>
      </c>
      <c r="E2120" s="309">
        <v>3096</v>
      </c>
      <c r="F2120" s="256">
        <v>41996</v>
      </c>
      <c r="G2120" s="229">
        <v>3096</v>
      </c>
      <c r="H2120" s="217">
        <f t="shared" ref="H2120:H2294" si="34">E2120-G2120</f>
        <v>0</v>
      </c>
      <c r="I2120" s="20" t="s">
        <v>5000</v>
      </c>
      <c r="J2120" s="21"/>
      <c r="K2120" s="21"/>
    </row>
    <row r="2121" spans="1:11" x14ac:dyDescent="0.25">
      <c r="A2121" s="192">
        <v>41995</v>
      </c>
      <c r="B2121" s="254">
        <v>6989</v>
      </c>
      <c r="C2121" s="322" t="s">
        <v>6789</v>
      </c>
      <c r="D2121" s="308" t="s">
        <v>22</v>
      </c>
      <c r="E2121" s="309">
        <v>2287.6</v>
      </c>
      <c r="F2121" s="256">
        <v>41995</v>
      </c>
      <c r="G2121" s="229">
        <v>2287.6</v>
      </c>
      <c r="H2121" s="217">
        <f t="shared" si="34"/>
        <v>0</v>
      </c>
      <c r="I2121" s="20" t="s">
        <v>4992</v>
      </c>
      <c r="J2121" s="21"/>
      <c r="K2121" s="21"/>
    </row>
    <row r="2122" spans="1:11" x14ac:dyDescent="0.25">
      <c r="A2122" s="192">
        <v>41995</v>
      </c>
      <c r="B2122" s="254">
        <v>6990</v>
      </c>
      <c r="C2122" s="322" t="s">
        <v>6789</v>
      </c>
      <c r="D2122" s="308" t="s">
        <v>2766</v>
      </c>
      <c r="E2122" s="309">
        <v>21611.8</v>
      </c>
      <c r="F2122" s="256">
        <v>41995</v>
      </c>
      <c r="G2122" s="229">
        <v>21611.8</v>
      </c>
      <c r="H2122" s="217">
        <f t="shared" si="34"/>
        <v>0</v>
      </c>
      <c r="I2122" s="20" t="s">
        <v>4992</v>
      </c>
      <c r="J2122" s="21"/>
      <c r="K2122" s="21"/>
    </row>
    <row r="2123" spans="1:11" x14ac:dyDescent="0.25">
      <c r="A2123" s="192">
        <v>41995</v>
      </c>
      <c r="B2123" s="254">
        <v>6991</v>
      </c>
      <c r="C2123" s="322" t="s">
        <v>6789</v>
      </c>
      <c r="D2123" s="308" t="s">
        <v>494</v>
      </c>
      <c r="E2123" s="309">
        <v>40275.839999999997</v>
      </c>
      <c r="F2123" s="256">
        <v>42004</v>
      </c>
      <c r="G2123" s="229">
        <v>40275.839999999997</v>
      </c>
      <c r="H2123" s="217">
        <f t="shared" si="34"/>
        <v>0</v>
      </c>
      <c r="I2123" s="20" t="s">
        <v>4992</v>
      </c>
      <c r="J2123" s="21"/>
      <c r="K2123" s="21"/>
    </row>
    <row r="2124" spans="1:11" x14ac:dyDescent="0.25">
      <c r="A2124" s="192">
        <v>41995</v>
      </c>
      <c r="B2124" s="254">
        <v>6992</v>
      </c>
      <c r="C2124" s="322" t="s">
        <v>6789</v>
      </c>
      <c r="D2124" s="308" t="s">
        <v>969</v>
      </c>
      <c r="E2124" s="309">
        <v>3195</v>
      </c>
      <c r="F2124" s="256">
        <v>41995</v>
      </c>
      <c r="G2124" s="229">
        <v>3195</v>
      </c>
      <c r="H2124" s="217">
        <f t="shared" si="34"/>
        <v>0</v>
      </c>
      <c r="I2124" s="20" t="s">
        <v>4742</v>
      </c>
      <c r="J2124" s="21"/>
      <c r="K2124" s="21"/>
    </row>
    <row r="2125" spans="1:11" x14ac:dyDescent="0.25">
      <c r="A2125" s="192">
        <v>41995</v>
      </c>
      <c r="B2125" s="254">
        <v>6993</v>
      </c>
      <c r="C2125" s="322" t="s">
        <v>6789</v>
      </c>
      <c r="D2125" s="308" t="s">
        <v>386</v>
      </c>
      <c r="E2125" s="309">
        <v>3932.2</v>
      </c>
      <c r="F2125" s="256">
        <v>41995</v>
      </c>
      <c r="G2125" s="229">
        <v>3932.2</v>
      </c>
      <c r="H2125" s="217">
        <f t="shared" si="34"/>
        <v>0</v>
      </c>
      <c r="I2125" s="20" t="s">
        <v>4742</v>
      </c>
      <c r="J2125" s="21"/>
      <c r="K2125" s="21"/>
    </row>
    <row r="2126" spans="1:11" x14ac:dyDescent="0.25">
      <c r="A2126" s="192">
        <v>41995</v>
      </c>
      <c r="B2126" s="254">
        <v>6994</v>
      </c>
      <c r="C2126" s="322" t="s">
        <v>6789</v>
      </c>
      <c r="D2126" s="308" t="s">
        <v>51</v>
      </c>
      <c r="E2126" s="309">
        <v>1830.4</v>
      </c>
      <c r="F2126" s="256">
        <v>41995</v>
      </c>
      <c r="G2126" s="229">
        <v>1830.4</v>
      </c>
      <c r="H2126" s="217">
        <f t="shared" si="34"/>
        <v>0</v>
      </c>
      <c r="I2126" s="20" t="s">
        <v>4992</v>
      </c>
      <c r="J2126" s="21"/>
      <c r="K2126" s="21"/>
    </row>
    <row r="2127" spans="1:11" x14ac:dyDescent="0.25">
      <c r="A2127" s="192">
        <v>41995</v>
      </c>
      <c r="B2127" s="254">
        <v>6995</v>
      </c>
      <c r="C2127" s="322" t="s">
        <v>6789</v>
      </c>
      <c r="D2127" s="308" t="s">
        <v>133</v>
      </c>
      <c r="E2127" s="309">
        <v>1956.5</v>
      </c>
      <c r="F2127" s="256">
        <v>41995</v>
      </c>
      <c r="G2127" s="229">
        <v>1956.5</v>
      </c>
      <c r="H2127" s="217">
        <f t="shared" si="34"/>
        <v>0</v>
      </c>
      <c r="I2127" s="20" t="s">
        <v>4992</v>
      </c>
      <c r="J2127" s="21"/>
      <c r="K2127" s="21"/>
    </row>
    <row r="2128" spans="1:11" x14ac:dyDescent="0.25">
      <c r="A2128" s="192">
        <v>41995</v>
      </c>
      <c r="B2128" s="254">
        <v>6996</v>
      </c>
      <c r="C2128" s="322" t="s">
        <v>6789</v>
      </c>
      <c r="D2128" s="308" t="s">
        <v>6943</v>
      </c>
      <c r="E2128" s="309">
        <v>14052.5</v>
      </c>
      <c r="F2128" s="425" t="s">
        <v>6944</v>
      </c>
      <c r="G2128" s="229">
        <f>14000+52.5</f>
        <v>14052.5</v>
      </c>
      <c r="H2128" s="217">
        <f t="shared" si="34"/>
        <v>0</v>
      </c>
      <c r="I2128" s="20" t="s">
        <v>6049</v>
      </c>
      <c r="J2128" s="21"/>
      <c r="K2128" s="21"/>
    </row>
    <row r="2129" spans="1:11" x14ac:dyDescent="0.25">
      <c r="A2129" s="192">
        <v>41995</v>
      </c>
      <c r="B2129" s="254">
        <v>6997</v>
      </c>
      <c r="C2129" s="322" t="s">
        <v>6789</v>
      </c>
      <c r="D2129" s="308" t="s">
        <v>6835</v>
      </c>
      <c r="E2129" s="309">
        <v>2426</v>
      </c>
      <c r="F2129" s="256">
        <v>41995</v>
      </c>
      <c r="G2129" s="229">
        <v>2426</v>
      </c>
      <c r="H2129" s="217">
        <f t="shared" si="34"/>
        <v>0</v>
      </c>
      <c r="I2129" s="20" t="s">
        <v>4992</v>
      </c>
      <c r="J2129" s="21"/>
      <c r="K2129" s="21"/>
    </row>
    <row r="2130" spans="1:11" x14ac:dyDescent="0.25">
      <c r="A2130" s="192">
        <v>41995</v>
      </c>
      <c r="B2130" s="254">
        <v>6998</v>
      </c>
      <c r="C2130" s="322" t="s">
        <v>6789</v>
      </c>
      <c r="D2130" s="308" t="s">
        <v>4722</v>
      </c>
      <c r="E2130" s="309">
        <v>1980.9</v>
      </c>
      <c r="F2130" s="256">
        <v>41995</v>
      </c>
      <c r="G2130" s="229">
        <v>1980.9</v>
      </c>
      <c r="H2130" s="217">
        <f t="shared" si="34"/>
        <v>0</v>
      </c>
      <c r="I2130" s="20" t="s">
        <v>4992</v>
      </c>
      <c r="J2130" s="21"/>
      <c r="K2130" s="21"/>
    </row>
    <row r="2131" spans="1:11" x14ac:dyDescent="0.25">
      <c r="A2131" s="192">
        <v>41995</v>
      </c>
      <c r="B2131" s="254">
        <v>6999</v>
      </c>
      <c r="C2131" s="322" t="s">
        <v>6789</v>
      </c>
      <c r="D2131" s="308" t="s">
        <v>544</v>
      </c>
      <c r="E2131" s="309">
        <v>42457.19</v>
      </c>
      <c r="F2131" s="256">
        <v>41996</v>
      </c>
      <c r="G2131" s="229">
        <v>42457.19</v>
      </c>
      <c r="H2131" s="217">
        <f t="shared" si="34"/>
        <v>0</v>
      </c>
      <c r="I2131" s="20" t="s">
        <v>6049</v>
      </c>
      <c r="J2131" s="21"/>
      <c r="K2131" s="21"/>
    </row>
    <row r="2132" spans="1:11" x14ac:dyDescent="0.25">
      <c r="A2132" s="192">
        <v>41995</v>
      </c>
      <c r="B2132" s="254">
        <v>7000</v>
      </c>
      <c r="C2132" s="322" t="s">
        <v>6789</v>
      </c>
      <c r="D2132" s="308" t="s">
        <v>853</v>
      </c>
      <c r="E2132" s="309">
        <v>3964.6</v>
      </c>
      <c r="F2132" s="256">
        <v>41996</v>
      </c>
      <c r="G2132" s="229">
        <v>3964.6</v>
      </c>
      <c r="H2132" s="217">
        <f t="shared" si="34"/>
        <v>0</v>
      </c>
      <c r="I2132" s="20" t="s">
        <v>6049</v>
      </c>
      <c r="J2132" s="21"/>
      <c r="K2132" s="21"/>
    </row>
    <row r="2133" spans="1:11" x14ac:dyDescent="0.25">
      <c r="A2133" s="192">
        <v>41995</v>
      </c>
      <c r="B2133" s="254">
        <v>7001</v>
      </c>
      <c r="C2133" s="322" t="s">
        <v>6789</v>
      </c>
      <c r="D2133" s="308" t="s">
        <v>240</v>
      </c>
      <c r="E2133" s="309">
        <v>72193.8</v>
      </c>
      <c r="F2133" s="412" t="s">
        <v>6996</v>
      </c>
      <c r="G2133" s="219">
        <v>72193.8</v>
      </c>
      <c r="H2133" s="217">
        <f t="shared" si="34"/>
        <v>0</v>
      </c>
      <c r="I2133" s="20" t="s">
        <v>6049</v>
      </c>
      <c r="J2133" s="21"/>
      <c r="K2133" s="21"/>
    </row>
    <row r="2134" spans="1:11" x14ac:dyDescent="0.25">
      <c r="A2134" s="192">
        <v>41995</v>
      </c>
      <c r="B2134" s="254">
        <v>7002</v>
      </c>
      <c r="C2134" s="322" t="s">
        <v>6789</v>
      </c>
      <c r="D2134" s="308" t="s">
        <v>6619</v>
      </c>
      <c r="E2134" s="309">
        <v>20948</v>
      </c>
      <c r="F2134" s="412" t="s">
        <v>6997</v>
      </c>
      <c r="G2134" s="219">
        <v>20948</v>
      </c>
      <c r="H2134" s="217">
        <f t="shared" si="34"/>
        <v>0</v>
      </c>
      <c r="I2134" s="20" t="s">
        <v>6049</v>
      </c>
      <c r="J2134" s="21"/>
      <c r="K2134" s="21"/>
    </row>
    <row r="2135" spans="1:11" x14ac:dyDescent="0.25">
      <c r="A2135" s="192">
        <v>41995</v>
      </c>
      <c r="B2135" s="254">
        <v>7003</v>
      </c>
      <c r="C2135" s="322" t="s">
        <v>6789</v>
      </c>
      <c r="D2135" s="308" t="s">
        <v>62</v>
      </c>
      <c r="E2135" s="309">
        <v>7072</v>
      </c>
      <c r="F2135" s="256">
        <v>41999</v>
      </c>
      <c r="G2135" s="229">
        <v>7072</v>
      </c>
      <c r="H2135" s="217">
        <f t="shared" si="34"/>
        <v>0</v>
      </c>
      <c r="I2135" s="20" t="s">
        <v>4992</v>
      </c>
      <c r="J2135" s="21"/>
      <c r="K2135" s="21"/>
    </row>
    <row r="2136" spans="1:11" x14ac:dyDescent="0.25">
      <c r="A2136" s="192">
        <v>41995</v>
      </c>
      <c r="B2136" s="254">
        <v>7004</v>
      </c>
      <c r="C2136" s="322" t="s">
        <v>6789</v>
      </c>
      <c r="D2136" s="308" t="s">
        <v>855</v>
      </c>
      <c r="E2136" s="309">
        <v>4962.2</v>
      </c>
      <c r="F2136" s="256">
        <v>41996</v>
      </c>
      <c r="G2136" s="229">
        <v>4962.2</v>
      </c>
      <c r="H2136" s="217">
        <f t="shared" si="34"/>
        <v>0</v>
      </c>
      <c r="I2136" s="20" t="s">
        <v>6049</v>
      </c>
      <c r="J2136" s="21"/>
      <c r="K2136" s="21"/>
    </row>
    <row r="2137" spans="1:11" x14ac:dyDescent="0.25">
      <c r="A2137" s="192">
        <v>41995</v>
      </c>
      <c r="B2137" s="254">
        <v>7005</v>
      </c>
      <c r="C2137" s="322" t="s">
        <v>6789</v>
      </c>
      <c r="D2137" s="308" t="s">
        <v>6734</v>
      </c>
      <c r="E2137" s="309">
        <v>18999</v>
      </c>
      <c r="F2137" s="412" t="s">
        <v>6998</v>
      </c>
      <c r="G2137" s="219">
        <v>18999</v>
      </c>
      <c r="H2137" s="217">
        <f t="shared" si="34"/>
        <v>0</v>
      </c>
      <c r="I2137" s="20" t="s">
        <v>6049</v>
      </c>
      <c r="J2137" s="21"/>
      <c r="K2137" s="21"/>
    </row>
    <row r="2138" spans="1:11" x14ac:dyDescent="0.25">
      <c r="A2138" s="192">
        <v>41995</v>
      </c>
      <c r="B2138" s="254">
        <v>7006</v>
      </c>
      <c r="C2138" s="322" t="s">
        <v>6789</v>
      </c>
      <c r="D2138" s="308" t="s">
        <v>544</v>
      </c>
      <c r="E2138" s="309">
        <v>4406</v>
      </c>
      <c r="F2138" s="256">
        <v>41996</v>
      </c>
      <c r="G2138" s="229">
        <v>4406</v>
      </c>
      <c r="H2138" s="217">
        <f t="shared" si="34"/>
        <v>0</v>
      </c>
      <c r="I2138" s="20" t="s">
        <v>6049</v>
      </c>
      <c r="J2138" s="21"/>
      <c r="K2138" s="21"/>
    </row>
    <row r="2139" spans="1:11" x14ac:dyDescent="0.25">
      <c r="A2139" s="192">
        <v>41995</v>
      </c>
      <c r="B2139" s="254">
        <v>7007</v>
      </c>
      <c r="C2139" s="322" t="s">
        <v>6789</v>
      </c>
      <c r="D2139" s="308" t="s">
        <v>245</v>
      </c>
      <c r="E2139" s="309">
        <v>13708.8</v>
      </c>
      <c r="F2139" s="256">
        <v>41996</v>
      </c>
      <c r="G2139" s="229">
        <v>13708.8</v>
      </c>
      <c r="H2139" s="217">
        <f t="shared" si="34"/>
        <v>0</v>
      </c>
      <c r="I2139" s="20" t="s">
        <v>6049</v>
      </c>
      <c r="J2139" s="21"/>
      <c r="K2139" s="21"/>
    </row>
    <row r="2140" spans="1:11" x14ac:dyDescent="0.25">
      <c r="A2140" s="192">
        <v>41995</v>
      </c>
      <c r="B2140" s="254">
        <v>7008</v>
      </c>
      <c r="C2140" s="322" t="s">
        <v>6789</v>
      </c>
      <c r="D2140" s="308" t="s">
        <v>4816</v>
      </c>
      <c r="E2140" s="309">
        <v>1362</v>
      </c>
      <c r="F2140" s="256">
        <v>41996</v>
      </c>
      <c r="G2140" s="229">
        <v>1362</v>
      </c>
      <c r="H2140" s="217">
        <f t="shared" si="34"/>
        <v>0</v>
      </c>
      <c r="I2140" s="20" t="s">
        <v>6049</v>
      </c>
      <c r="J2140" s="21"/>
      <c r="K2140" s="21"/>
    </row>
    <row r="2141" spans="1:11" x14ac:dyDescent="0.25">
      <c r="A2141" s="192">
        <v>41995</v>
      </c>
      <c r="B2141" s="254">
        <v>7009</v>
      </c>
      <c r="C2141" s="322" t="s">
        <v>6789</v>
      </c>
      <c r="D2141" s="308" t="s">
        <v>2944</v>
      </c>
      <c r="E2141" s="309">
        <v>29644.15</v>
      </c>
      <c r="F2141" s="256">
        <v>41996</v>
      </c>
      <c r="G2141" s="229">
        <v>29644.15</v>
      </c>
      <c r="H2141" s="217">
        <f t="shared" si="34"/>
        <v>0</v>
      </c>
      <c r="I2141" s="20" t="s">
        <v>6814</v>
      </c>
      <c r="J2141" s="21"/>
      <c r="K2141" s="21"/>
    </row>
    <row r="2142" spans="1:11" x14ac:dyDescent="0.25">
      <c r="A2142" s="192">
        <v>41995</v>
      </c>
      <c r="B2142" s="254">
        <v>7010</v>
      </c>
      <c r="C2142" s="322" t="s">
        <v>6789</v>
      </c>
      <c r="D2142" s="308" t="s">
        <v>6945</v>
      </c>
      <c r="E2142" s="309">
        <v>506</v>
      </c>
      <c r="F2142" s="256">
        <v>41996</v>
      </c>
      <c r="G2142" s="229">
        <v>506</v>
      </c>
      <c r="H2142" s="217">
        <f t="shared" si="34"/>
        <v>0</v>
      </c>
      <c r="I2142" s="20" t="s">
        <v>6049</v>
      </c>
      <c r="J2142" s="21"/>
      <c r="K2142" s="21"/>
    </row>
    <row r="2143" spans="1:11" x14ac:dyDescent="0.25">
      <c r="A2143" s="192">
        <v>41995</v>
      </c>
      <c r="B2143" s="254">
        <v>7011</v>
      </c>
      <c r="C2143" s="322" t="s">
        <v>6789</v>
      </c>
      <c r="D2143" s="308" t="s">
        <v>136</v>
      </c>
      <c r="E2143" s="309">
        <v>1340.5</v>
      </c>
      <c r="F2143" s="256">
        <v>41995</v>
      </c>
      <c r="G2143" s="229">
        <v>1340.5</v>
      </c>
      <c r="H2143" s="217">
        <f t="shared" si="34"/>
        <v>0</v>
      </c>
      <c r="I2143" s="20" t="s">
        <v>4992</v>
      </c>
      <c r="J2143" s="21"/>
      <c r="K2143" s="21"/>
    </row>
    <row r="2144" spans="1:11" x14ac:dyDescent="0.25">
      <c r="A2144" s="192">
        <v>41995</v>
      </c>
      <c r="B2144" s="254">
        <v>7012</v>
      </c>
      <c r="C2144" s="322" t="s">
        <v>6789</v>
      </c>
      <c r="D2144" s="308" t="s">
        <v>93</v>
      </c>
      <c r="E2144" s="309">
        <v>2261</v>
      </c>
      <c r="F2144" s="256">
        <v>41996</v>
      </c>
      <c r="G2144" s="229">
        <v>2261</v>
      </c>
      <c r="H2144" s="217">
        <f t="shared" si="34"/>
        <v>0</v>
      </c>
      <c r="I2144" s="20" t="s">
        <v>6049</v>
      </c>
      <c r="J2144" s="21"/>
      <c r="K2144" s="21"/>
    </row>
    <row r="2145" spans="1:11" x14ac:dyDescent="0.25">
      <c r="A2145" s="192">
        <v>41995</v>
      </c>
      <c r="B2145" s="254">
        <v>7013</v>
      </c>
      <c r="C2145" s="322" t="s">
        <v>6789</v>
      </c>
      <c r="D2145" s="308" t="s">
        <v>180</v>
      </c>
      <c r="E2145" s="309">
        <v>29205.3</v>
      </c>
      <c r="F2145" s="256">
        <v>41996</v>
      </c>
      <c r="G2145" s="229">
        <v>29205.3</v>
      </c>
      <c r="H2145" s="217">
        <f t="shared" si="34"/>
        <v>0</v>
      </c>
      <c r="I2145" s="20" t="s">
        <v>6814</v>
      </c>
      <c r="J2145" s="21"/>
      <c r="K2145" s="21"/>
    </row>
    <row r="2146" spans="1:11" x14ac:dyDescent="0.25">
      <c r="A2146" s="192">
        <v>41995</v>
      </c>
      <c r="B2146" s="254">
        <v>7014</v>
      </c>
      <c r="C2146" s="322" t="s">
        <v>6789</v>
      </c>
      <c r="D2146" s="308" t="s">
        <v>4667</v>
      </c>
      <c r="E2146" s="309">
        <v>2171.1999999999998</v>
      </c>
      <c r="F2146" s="256">
        <v>41996</v>
      </c>
      <c r="G2146" s="229">
        <v>2171.1999999999998</v>
      </c>
      <c r="H2146" s="217">
        <f t="shared" si="34"/>
        <v>0</v>
      </c>
      <c r="I2146" s="20" t="s">
        <v>6049</v>
      </c>
      <c r="J2146" s="21"/>
      <c r="K2146" s="21"/>
    </row>
    <row r="2147" spans="1:11" x14ac:dyDescent="0.25">
      <c r="A2147" s="192">
        <v>41995</v>
      </c>
      <c r="B2147" s="254">
        <v>7015</v>
      </c>
      <c r="C2147" s="322" t="s">
        <v>6789</v>
      </c>
      <c r="D2147" s="308" t="s">
        <v>149</v>
      </c>
      <c r="E2147" s="309">
        <v>1125.5999999999999</v>
      </c>
      <c r="F2147" s="256">
        <v>41996</v>
      </c>
      <c r="G2147" s="229">
        <v>1125.5999999999999</v>
      </c>
      <c r="H2147" s="217">
        <f t="shared" si="34"/>
        <v>0</v>
      </c>
      <c r="I2147" s="20" t="s">
        <v>6049</v>
      </c>
      <c r="J2147" s="21"/>
      <c r="K2147" s="21"/>
    </row>
    <row r="2148" spans="1:11" x14ac:dyDescent="0.25">
      <c r="A2148" s="192">
        <v>41995</v>
      </c>
      <c r="B2148" s="254">
        <v>7016</v>
      </c>
      <c r="C2148" s="322" t="s">
        <v>6789</v>
      </c>
      <c r="D2148" s="308" t="s">
        <v>242</v>
      </c>
      <c r="E2148" s="309">
        <v>72617.100000000006</v>
      </c>
      <c r="F2148" s="412" t="s">
        <v>7028</v>
      </c>
      <c r="G2148" s="219">
        <v>72617.100000000006</v>
      </c>
      <c r="H2148" s="217">
        <f t="shared" si="34"/>
        <v>0</v>
      </c>
      <c r="I2148" s="20" t="s">
        <v>6049</v>
      </c>
      <c r="J2148" s="21"/>
      <c r="K2148" s="21"/>
    </row>
    <row r="2149" spans="1:11" x14ac:dyDescent="0.25">
      <c r="A2149" s="192">
        <v>41995</v>
      </c>
      <c r="B2149" s="254">
        <v>7017</v>
      </c>
      <c r="C2149" s="322" t="s">
        <v>6789</v>
      </c>
      <c r="D2149" s="308" t="s">
        <v>93</v>
      </c>
      <c r="E2149" s="309">
        <v>3384</v>
      </c>
      <c r="F2149" s="256">
        <v>41996</v>
      </c>
      <c r="G2149" s="229">
        <v>3384</v>
      </c>
      <c r="H2149" s="217">
        <f t="shared" si="34"/>
        <v>0</v>
      </c>
      <c r="I2149" s="20" t="s">
        <v>6049</v>
      </c>
      <c r="J2149" s="21"/>
      <c r="K2149" s="21"/>
    </row>
    <row r="2150" spans="1:11" x14ac:dyDescent="0.25">
      <c r="A2150" s="192">
        <v>41995</v>
      </c>
      <c r="B2150" s="254">
        <v>7018</v>
      </c>
      <c r="C2150" s="322" t="s">
        <v>6789</v>
      </c>
      <c r="D2150" s="308" t="s">
        <v>781</v>
      </c>
      <c r="E2150" s="309">
        <v>114116.92</v>
      </c>
      <c r="F2150" s="428" t="s">
        <v>6999</v>
      </c>
      <c r="G2150" s="219">
        <f>100000+14116.92</f>
        <v>114116.92</v>
      </c>
      <c r="H2150" s="217">
        <f t="shared" si="34"/>
        <v>0</v>
      </c>
      <c r="I2150" s="20" t="s">
        <v>4992</v>
      </c>
      <c r="J2150" s="21"/>
      <c r="K2150" s="21"/>
    </row>
    <row r="2151" spans="1:11" x14ac:dyDescent="0.25">
      <c r="A2151" s="192">
        <v>41995</v>
      </c>
      <c r="B2151" s="254">
        <v>7019</v>
      </c>
      <c r="C2151" s="322" t="s">
        <v>6789</v>
      </c>
      <c r="D2151" s="308" t="s">
        <v>96</v>
      </c>
      <c r="E2151" s="309">
        <v>109729.2</v>
      </c>
      <c r="F2151" s="256">
        <v>41996</v>
      </c>
      <c r="G2151" s="229">
        <v>109729.2</v>
      </c>
      <c r="H2151" s="217">
        <f t="shared" si="34"/>
        <v>0</v>
      </c>
      <c r="I2151" s="20" t="s">
        <v>4997</v>
      </c>
      <c r="J2151" s="21"/>
      <c r="K2151" s="21"/>
    </row>
    <row r="2152" spans="1:11" x14ac:dyDescent="0.25">
      <c r="A2152" s="192">
        <v>41995</v>
      </c>
      <c r="B2152" s="254">
        <v>7020</v>
      </c>
      <c r="C2152" s="322" t="s">
        <v>6789</v>
      </c>
      <c r="D2152" s="308" t="s">
        <v>763</v>
      </c>
      <c r="E2152" s="309">
        <v>28109.4</v>
      </c>
      <c r="F2152" s="256">
        <v>41996</v>
      </c>
      <c r="G2152" s="229">
        <v>28109.4</v>
      </c>
      <c r="H2152" s="217">
        <f t="shared" si="34"/>
        <v>0</v>
      </c>
      <c r="I2152" s="20" t="s">
        <v>6794</v>
      </c>
      <c r="J2152" s="21"/>
      <c r="K2152" s="21"/>
    </row>
    <row r="2153" spans="1:11" x14ac:dyDescent="0.25">
      <c r="A2153" s="192">
        <v>41995</v>
      </c>
      <c r="B2153" s="254">
        <v>7021</v>
      </c>
      <c r="C2153" s="322" t="s">
        <v>6789</v>
      </c>
      <c r="D2153" s="308" t="s">
        <v>891</v>
      </c>
      <c r="E2153" s="309">
        <v>2886.8</v>
      </c>
      <c r="F2153" s="256">
        <v>41996</v>
      </c>
      <c r="G2153" s="229">
        <v>2886.8</v>
      </c>
      <c r="H2153" s="217">
        <f t="shared" si="34"/>
        <v>0</v>
      </c>
      <c r="I2153" s="20" t="s">
        <v>4742</v>
      </c>
      <c r="J2153" s="21"/>
      <c r="K2153" s="21"/>
    </row>
    <row r="2154" spans="1:11" x14ac:dyDescent="0.25">
      <c r="A2154" s="192">
        <v>41995</v>
      </c>
      <c r="B2154" s="254">
        <v>7022</v>
      </c>
      <c r="C2154" s="322" t="s">
        <v>6789</v>
      </c>
      <c r="D2154" s="308" t="s">
        <v>54</v>
      </c>
      <c r="E2154" s="309">
        <v>4443.6000000000004</v>
      </c>
      <c r="F2154" s="256">
        <v>42003</v>
      </c>
      <c r="G2154" s="229">
        <v>4443.6000000000004</v>
      </c>
      <c r="H2154" s="217">
        <f t="shared" si="34"/>
        <v>0</v>
      </c>
      <c r="I2154" s="20" t="s">
        <v>6794</v>
      </c>
      <c r="J2154" s="21"/>
      <c r="K2154" s="21"/>
    </row>
    <row r="2155" spans="1:11" x14ac:dyDescent="0.25">
      <c r="A2155" s="192">
        <v>41995</v>
      </c>
      <c r="B2155" s="254">
        <v>7023</v>
      </c>
      <c r="C2155" s="322" t="s">
        <v>6789</v>
      </c>
      <c r="D2155" s="308" t="s">
        <v>953</v>
      </c>
      <c r="E2155" s="309">
        <v>858</v>
      </c>
      <c r="F2155" s="256">
        <v>41996</v>
      </c>
      <c r="G2155" s="229">
        <v>858</v>
      </c>
      <c r="H2155" s="217">
        <f t="shared" si="34"/>
        <v>0</v>
      </c>
      <c r="I2155" s="20" t="s">
        <v>4742</v>
      </c>
      <c r="J2155" s="21"/>
      <c r="K2155" s="21"/>
    </row>
    <row r="2156" spans="1:11" x14ac:dyDescent="0.25">
      <c r="A2156" s="192">
        <v>41995</v>
      </c>
      <c r="B2156" s="254">
        <v>7024</v>
      </c>
      <c r="C2156" s="322" t="s">
        <v>6789</v>
      </c>
      <c r="D2156" s="308" t="s">
        <v>6934</v>
      </c>
      <c r="E2156" s="309">
        <v>1841</v>
      </c>
      <c r="F2156" s="256">
        <v>41996</v>
      </c>
      <c r="G2156" s="229">
        <v>1841</v>
      </c>
      <c r="H2156" s="217">
        <f t="shared" si="34"/>
        <v>0</v>
      </c>
      <c r="I2156" s="20" t="s">
        <v>4742</v>
      </c>
      <c r="J2156" s="21"/>
      <c r="K2156" s="21"/>
    </row>
    <row r="2157" spans="1:11" x14ac:dyDescent="0.25">
      <c r="A2157" s="192">
        <v>41995</v>
      </c>
      <c r="B2157" s="254">
        <v>7025</v>
      </c>
      <c r="C2157" s="322" t="s">
        <v>6789</v>
      </c>
      <c r="D2157" s="308" t="s">
        <v>3366</v>
      </c>
      <c r="E2157" s="309">
        <v>1208</v>
      </c>
      <c r="F2157" s="256">
        <v>41996</v>
      </c>
      <c r="G2157" s="229">
        <v>1208</v>
      </c>
      <c r="H2157" s="217">
        <f t="shared" si="34"/>
        <v>0</v>
      </c>
      <c r="I2157" s="20" t="s">
        <v>4992</v>
      </c>
      <c r="J2157" s="21"/>
      <c r="K2157" s="21"/>
    </row>
    <row r="2158" spans="1:11" x14ac:dyDescent="0.25">
      <c r="A2158" s="192">
        <v>41995</v>
      </c>
      <c r="B2158" s="254">
        <v>7026</v>
      </c>
      <c r="C2158" s="322" t="s">
        <v>6789</v>
      </c>
      <c r="D2158" s="308" t="s">
        <v>63</v>
      </c>
      <c r="E2158" s="309">
        <v>2899.2</v>
      </c>
      <c r="F2158" s="256">
        <v>41996</v>
      </c>
      <c r="G2158" s="229">
        <v>2899.2</v>
      </c>
      <c r="H2158" s="217">
        <f t="shared" si="34"/>
        <v>0</v>
      </c>
      <c r="I2158" s="20" t="s">
        <v>6794</v>
      </c>
      <c r="J2158" s="21"/>
      <c r="K2158" s="21"/>
    </row>
    <row r="2159" spans="1:11" x14ac:dyDescent="0.25">
      <c r="A2159" s="192">
        <v>41995</v>
      </c>
      <c r="B2159" s="254">
        <v>7027</v>
      </c>
      <c r="C2159" s="322" t="s">
        <v>6789</v>
      </c>
      <c r="D2159" s="308" t="s">
        <v>4627</v>
      </c>
      <c r="E2159" s="309">
        <v>57070.2</v>
      </c>
      <c r="F2159" s="256">
        <v>41995</v>
      </c>
      <c r="G2159" s="229">
        <v>57070.2</v>
      </c>
      <c r="H2159" s="217">
        <f t="shared" si="34"/>
        <v>0</v>
      </c>
      <c r="I2159" s="20" t="s">
        <v>4992</v>
      </c>
      <c r="J2159" s="21"/>
      <c r="K2159" s="21"/>
    </row>
    <row r="2160" spans="1:11" x14ac:dyDescent="0.25">
      <c r="A2160" s="192">
        <v>41995</v>
      </c>
      <c r="B2160" s="254">
        <v>7028</v>
      </c>
      <c r="C2160" s="322" t="s">
        <v>6789</v>
      </c>
      <c r="D2160" s="199" t="s">
        <v>4627</v>
      </c>
      <c r="E2160" s="238">
        <v>32481.9</v>
      </c>
      <c r="F2160" s="256">
        <v>41995</v>
      </c>
      <c r="G2160" s="34">
        <v>32481.200000000001</v>
      </c>
      <c r="H2160" s="217">
        <f t="shared" si="34"/>
        <v>0.7000000000007276</v>
      </c>
      <c r="I2160" s="36" t="s">
        <v>4992</v>
      </c>
      <c r="J2160" s="21"/>
      <c r="K2160" s="21"/>
    </row>
    <row r="2161" spans="1:11" x14ac:dyDescent="0.25">
      <c r="A2161" s="192">
        <v>41995</v>
      </c>
      <c r="B2161" s="254">
        <v>7029</v>
      </c>
      <c r="C2161" s="322" t="s">
        <v>6789</v>
      </c>
      <c r="D2161" s="199" t="s">
        <v>6893</v>
      </c>
      <c r="E2161" s="238">
        <v>62178.6</v>
      </c>
      <c r="F2161" s="412">
        <v>42013</v>
      </c>
      <c r="G2161" s="219">
        <v>62178.6</v>
      </c>
      <c r="H2161" s="217">
        <f t="shared" si="34"/>
        <v>0</v>
      </c>
      <c r="I2161" s="36" t="s">
        <v>4992</v>
      </c>
      <c r="J2161" s="21"/>
      <c r="K2161" s="21"/>
    </row>
    <row r="2162" spans="1:11" x14ac:dyDescent="0.25">
      <c r="A2162" s="192">
        <v>41995</v>
      </c>
      <c r="B2162" s="254">
        <v>7030</v>
      </c>
      <c r="C2162" s="322" t="s">
        <v>6789</v>
      </c>
      <c r="D2162" s="199" t="s">
        <v>6946</v>
      </c>
      <c r="E2162" s="238">
        <v>4896</v>
      </c>
      <c r="F2162" s="256">
        <v>41995</v>
      </c>
      <c r="G2162" s="229">
        <v>4896</v>
      </c>
      <c r="H2162" s="217">
        <f t="shared" si="34"/>
        <v>0</v>
      </c>
      <c r="I2162" s="36" t="s">
        <v>4992</v>
      </c>
      <c r="J2162" s="21"/>
      <c r="K2162" s="21"/>
    </row>
    <row r="2163" spans="1:11" x14ac:dyDescent="0.25">
      <c r="A2163" s="192">
        <v>41995</v>
      </c>
      <c r="B2163" s="254">
        <v>7031</v>
      </c>
      <c r="C2163" s="322" t="s">
        <v>6789</v>
      </c>
      <c r="D2163" s="199" t="s">
        <v>494</v>
      </c>
      <c r="E2163" s="238">
        <v>246.4</v>
      </c>
      <c r="F2163" s="256">
        <v>41995</v>
      </c>
      <c r="G2163" s="229">
        <v>246.4</v>
      </c>
      <c r="H2163" s="217">
        <f t="shared" si="34"/>
        <v>0</v>
      </c>
      <c r="I2163" s="36" t="s">
        <v>4992</v>
      </c>
      <c r="J2163" s="21"/>
      <c r="K2163" s="21"/>
    </row>
    <row r="2164" spans="1:11" x14ac:dyDescent="0.25">
      <c r="A2164" s="192">
        <v>41995</v>
      </c>
      <c r="B2164" s="254">
        <v>7032</v>
      </c>
      <c r="C2164" s="322" t="s">
        <v>6789</v>
      </c>
      <c r="D2164" s="199" t="s">
        <v>4929</v>
      </c>
      <c r="E2164" s="238">
        <v>3272.4</v>
      </c>
      <c r="F2164" s="256">
        <v>41995</v>
      </c>
      <c r="G2164" s="229">
        <v>3272.4</v>
      </c>
      <c r="H2164" s="217">
        <f t="shared" si="34"/>
        <v>0</v>
      </c>
      <c r="I2164" s="36" t="s">
        <v>4992</v>
      </c>
      <c r="J2164" s="21"/>
      <c r="K2164" s="21"/>
    </row>
    <row r="2165" spans="1:11" x14ac:dyDescent="0.25">
      <c r="A2165" s="192">
        <v>41995</v>
      </c>
      <c r="B2165" s="254">
        <v>7033</v>
      </c>
      <c r="C2165" s="322" t="s">
        <v>6789</v>
      </c>
      <c r="D2165" s="199" t="s">
        <v>6889</v>
      </c>
      <c r="E2165" s="238">
        <v>16939.64</v>
      </c>
      <c r="F2165" s="256">
        <v>42003</v>
      </c>
      <c r="G2165" s="229">
        <v>16939.64</v>
      </c>
      <c r="H2165" s="217">
        <f t="shared" si="34"/>
        <v>0</v>
      </c>
      <c r="I2165" s="36" t="s">
        <v>4992</v>
      </c>
      <c r="J2165" s="21"/>
      <c r="K2165" s="21"/>
    </row>
    <row r="2166" spans="1:11" x14ac:dyDescent="0.25">
      <c r="A2166" s="192">
        <v>41995</v>
      </c>
      <c r="B2166" s="254">
        <v>7034</v>
      </c>
      <c r="C2166" s="322" t="s">
        <v>6789</v>
      </c>
      <c r="D2166" s="199" t="s">
        <v>6893</v>
      </c>
      <c r="E2166" s="238">
        <v>60977.4</v>
      </c>
      <c r="F2166" s="426"/>
      <c r="G2166" s="301"/>
      <c r="H2166" s="217">
        <f t="shared" si="34"/>
        <v>60977.4</v>
      </c>
      <c r="I2166" s="36" t="s">
        <v>4992</v>
      </c>
      <c r="J2166" s="21"/>
      <c r="K2166" s="21"/>
    </row>
    <row r="2167" spans="1:11" x14ac:dyDescent="0.25">
      <c r="A2167" s="192">
        <v>41995</v>
      </c>
      <c r="B2167" s="254">
        <v>7035</v>
      </c>
      <c r="C2167" s="322" t="s">
        <v>6789</v>
      </c>
      <c r="D2167" s="199" t="s">
        <v>2481</v>
      </c>
      <c r="E2167" s="238">
        <v>101336</v>
      </c>
      <c r="F2167" s="256">
        <v>42000</v>
      </c>
      <c r="G2167" s="34">
        <v>101336</v>
      </c>
      <c r="H2167" s="217">
        <f t="shared" si="34"/>
        <v>0</v>
      </c>
      <c r="I2167" s="36" t="s">
        <v>4997</v>
      </c>
      <c r="J2167" s="21"/>
      <c r="K2167" s="21"/>
    </row>
    <row r="2168" spans="1:11" x14ac:dyDescent="0.25">
      <c r="A2168" s="192">
        <v>41995</v>
      </c>
      <c r="B2168" s="254">
        <v>7036</v>
      </c>
      <c r="C2168" s="322" t="s">
        <v>6789</v>
      </c>
      <c r="D2168" s="199" t="s">
        <v>4918</v>
      </c>
      <c r="E2168" s="238">
        <v>4824</v>
      </c>
      <c r="F2168" s="256">
        <v>42000</v>
      </c>
      <c r="G2168" s="229">
        <v>4824</v>
      </c>
      <c r="H2168" s="217">
        <f t="shared" si="34"/>
        <v>0</v>
      </c>
      <c r="I2168" s="36" t="s">
        <v>5006</v>
      </c>
      <c r="J2168" s="21"/>
      <c r="K2168" s="21"/>
    </row>
    <row r="2169" spans="1:11" x14ac:dyDescent="0.25">
      <c r="A2169" s="192">
        <v>41995</v>
      </c>
      <c r="B2169" s="254">
        <v>7037</v>
      </c>
      <c r="C2169" s="322" t="s">
        <v>6789</v>
      </c>
      <c r="D2169" s="199" t="s">
        <v>6923</v>
      </c>
      <c r="E2169" s="238">
        <v>175885.9</v>
      </c>
      <c r="F2169" s="256">
        <v>41996</v>
      </c>
      <c r="G2169" s="229">
        <v>175885.9</v>
      </c>
      <c r="H2169" s="217">
        <f t="shared" si="34"/>
        <v>0</v>
      </c>
      <c r="I2169" s="36" t="s">
        <v>4992</v>
      </c>
      <c r="J2169" s="21"/>
      <c r="K2169" s="21"/>
    </row>
    <row r="2170" spans="1:11" x14ac:dyDescent="0.25">
      <c r="A2170" s="192">
        <v>41995</v>
      </c>
      <c r="B2170" s="254">
        <v>7038</v>
      </c>
      <c r="C2170" s="322" t="s">
        <v>6789</v>
      </c>
      <c r="D2170" s="199" t="s">
        <v>4319</v>
      </c>
      <c r="E2170" s="238">
        <v>2496</v>
      </c>
      <c r="F2170" s="256">
        <v>41996</v>
      </c>
      <c r="G2170" s="229">
        <v>2496</v>
      </c>
      <c r="H2170" s="217">
        <f t="shared" si="34"/>
        <v>0</v>
      </c>
      <c r="I2170" s="36" t="s">
        <v>4992</v>
      </c>
      <c r="J2170" s="21"/>
      <c r="K2170" s="21"/>
    </row>
    <row r="2171" spans="1:11" x14ac:dyDescent="0.25">
      <c r="A2171" s="192">
        <v>41996</v>
      </c>
      <c r="B2171" s="254">
        <v>7039</v>
      </c>
      <c r="C2171" s="322" t="s">
        <v>6789</v>
      </c>
      <c r="D2171" s="199" t="s">
        <v>6929</v>
      </c>
      <c r="E2171" s="238">
        <v>12547.6</v>
      </c>
      <c r="F2171" s="256">
        <v>41996</v>
      </c>
      <c r="G2171" s="229">
        <v>12547.6</v>
      </c>
      <c r="H2171" s="217">
        <f t="shared" si="34"/>
        <v>0</v>
      </c>
      <c r="I2171" s="36" t="s">
        <v>4992</v>
      </c>
      <c r="J2171" s="21"/>
      <c r="K2171" s="21"/>
    </row>
    <row r="2172" spans="1:11" x14ac:dyDescent="0.25">
      <c r="A2172" s="192">
        <v>41996</v>
      </c>
      <c r="B2172" s="254">
        <v>7040</v>
      </c>
      <c r="C2172" s="322" t="s">
        <v>6789</v>
      </c>
      <c r="D2172" s="199" t="s">
        <v>4918</v>
      </c>
      <c r="E2172" s="238">
        <v>35370.300000000003</v>
      </c>
      <c r="F2172" s="256">
        <v>42000</v>
      </c>
      <c r="G2172" s="34">
        <v>35370.300000000003</v>
      </c>
      <c r="H2172" s="217">
        <f t="shared" si="34"/>
        <v>0</v>
      </c>
      <c r="I2172" s="36" t="s">
        <v>6794</v>
      </c>
      <c r="J2172" s="21"/>
      <c r="K2172" s="21"/>
    </row>
    <row r="2173" spans="1:11" x14ac:dyDescent="0.25">
      <c r="A2173" s="192">
        <v>41996</v>
      </c>
      <c r="B2173" s="254">
        <v>7041</v>
      </c>
      <c r="C2173" s="322" t="s">
        <v>6789</v>
      </c>
      <c r="D2173" s="199" t="s">
        <v>28</v>
      </c>
      <c r="E2173" s="238">
        <v>9462.6</v>
      </c>
      <c r="F2173" s="256">
        <v>41996</v>
      </c>
      <c r="G2173" s="229">
        <v>9462.6</v>
      </c>
      <c r="H2173" s="217">
        <f t="shared" si="34"/>
        <v>0</v>
      </c>
      <c r="I2173" s="36" t="s">
        <v>4992</v>
      </c>
      <c r="J2173" s="21"/>
      <c r="K2173" s="21"/>
    </row>
    <row r="2174" spans="1:11" x14ac:dyDescent="0.25">
      <c r="A2174" s="192">
        <v>41996</v>
      </c>
      <c r="B2174" s="254">
        <v>7042</v>
      </c>
      <c r="C2174" s="322" t="s">
        <v>6789</v>
      </c>
      <c r="D2174" s="199" t="s">
        <v>4915</v>
      </c>
      <c r="E2174" s="238">
        <v>33647.800000000003</v>
      </c>
      <c r="F2174" s="256">
        <v>42001</v>
      </c>
      <c r="G2174" s="229">
        <v>33647.800000000003</v>
      </c>
      <c r="H2174" s="217">
        <f t="shared" si="34"/>
        <v>0</v>
      </c>
      <c r="I2174" s="36" t="s">
        <v>4971</v>
      </c>
      <c r="J2174" s="21"/>
      <c r="K2174" s="21"/>
    </row>
    <row r="2175" spans="1:11" x14ac:dyDescent="0.25">
      <c r="A2175" s="192">
        <v>41996</v>
      </c>
      <c r="B2175" s="254">
        <v>7043</v>
      </c>
      <c r="C2175" s="322" t="s">
        <v>6789</v>
      </c>
      <c r="D2175" s="199" t="s">
        <v>4928</v>
      </c>
      <c r="E2175" s="238">
        <v>6268</v>
      </c>
      <c r="F2175" s="256">
        <v>41996</v>
      </c>
      <c r="G2175" s="34">
        <v>6268</v>
      </c>
      <c r="H2175" s="217">
        <f t="shared" si="34"/>
        <v>0</v>
      </c>
      <c r="I2175" s="36" t="s">
        <v>4997</v>
      </c>
      <c r="J2175" s="21"/>
      <c r="K2175" s="21"/>
    </row>
    <row r="2176" spans="1:11" x14ac:dyDescent="0.25">
      <c r="A2176" s="192">
        <v>41996</v>
      </c>
      <c r="B2176" s="254">
        <v>7044</v>
      </c>
      <c r="C2176" s="322" t="s">
        <v>6789</v>
      </c>
      <c r="D2176" s="199" t="s">
        <v>4234</v>
      </c>
      <c r="E2176" s="238">
        <v>1768.7</v>
      </c>
      <c r="F2176" s="256">
        <v>41996</v>
      </c>
      <c r="G2176" s="34">
        <v>1768.7</v>
      </c>
      <c r="H2176" s="217">
        <f t="shared" si="34"/>
        <v>0</v>
      </c>
      <c r="I2176" s="36" t="s">
        <v>4992</v>
      </c>
      <c r="J2176" s="21"/>
      <c r="K2176" s="21"/>
    </row>
    <row r="2177" spans="1:11" x14ac:dyDescent="0.25">
      <c r="A2177" s="192">
        <v>41996</v>
      </c>
      <c r="B2177" s="254">
        <v>7045</v>
      </c>
      <c r="C2177" s="322" t="s">
        <v>6789</v>
      </c>
      <c r="D2177" s="199" t="s">
        <v>501</v>
      </c>
      <c r="E2177" s="238">
        <v>4802</v>
      </c>
      <c r="F2177" s="256">
        <v>41996</v>
      </c>
      <c r="G2177" s="34">
        <v>4802</v>
      </c>
      <c r="H2177" s="217">
        <f t="shared" si="34"/>
        <v>0</v>
      </c>
      <c r="I2177" s="36" t="s">
        <v>4992</v>
      </c>
      <c r="J2177" s="21"/>
      <c r="K2177" s="21"/>
    </row>
    <row r="2178" spans="1:11" x14ac:dyDescent="0.25">
      <c r="A2178" s="192">
        <v>41996</v>
      </c>
      <c r="B2178" s="254">
        <v>7046</v>
      </c>
      <c r="C2178" s="322" t="s">
        <v>6789</v>
      </c>
      <c r="D2178" s="199" t="s">
        <v>4240</v>
      </c>
      <c r="E2178" s="238">
        <v>235433.5</v>
      </c>
      <c r="F2178" s="412">
        <v>42008</v>
      </c>
      <c r="G2178" s="40">
        <v>235433.5</v>
      </c>
      <c r="H2178" s="217">
        <f t="shared" si="34"/>
        <v>0</v>
      </c>
      <c r="I2178" s="36" t="s">
        <v>5009</v>
      </c>
      <c r="J2178" s="21"/>
      <c r="K2178" s="21"/>
    </row>
    <row r="2179" spans="1:11" x14ac:dyDescent="0.25">
      <c r="A2179" s="192">
        <v>41996</v>
      </c>
      <c r="B2179" s="254">
        <v>7047</v>
      </c>
      <c r="C2179" s="322" t="s">
        <v>6789</v>
      </c>
      <c r="D2179" s="199" t="s">
        <v>4849</v>
      </c>
      <c r="E2179" s="238">
        <v>5330</v>
      </c>
      <c r="F2179" s="256">
        <v>41996</v>
      </c>
      <c r="G2179" s="34">
        <v>5330</v>
      </c>
      <c r="H2179" s="217">
        <f t="shared" si="34"/>
        <v>0</v>
      </c>
      <c r="I2179" s="36" t="s">
        <v>4992</v>
      </c>
      <c r="J2179" s="21"/>
      <c r="K2179" s="21"/>
    </row>
    <row r="2180" spans="1:11" x14ac:dyDescent="0.25">
      <c r="A2180" s="192">
        <v>41996</v>
      </c>
      <c r="B2180" s="254">
        <v>7048</v>
      </c>
      <c r="C2180" s="322" t="s">
        <v>6789</v>
      </c>
      <c r="D2180" s="199" t="s">
        <v>4826</v>
      </c>
      <c r="E2180" s="238">
        <v>7073.8</v>
      </c>
      <c r="F2180" s="256">
        <v>41996</v>
      </c>
      <c r="G2180" s="34">
        <v>7073.8</v>
      </c>
      <c r="H2180" s="217">
        <f t="shared" si="34"/>
        <v>0</v>
      </c>
      <c r="I2180" s="36" t="s">
        <v>4992</v>
      </c>
      <c r="J2180" s="21"/>
      <c r="K2180" s="21"/>
    </row>
    <row r="2181" spans="1:11" x14ac:dyDescent="0.25">
      <c r="A2181" s="192">
        <v>41996</v>
      </c>
      <c r="B2181" s="254">
        <v>7049</v>
      </c>
      <c r="C2181" s="322" t="s">
        <v>6789</v>
      </c>
      <c r="D2181" s="199" t="s">
        <v>23</v>
      </c>
      <c r="E2181" s="238">
        <v>5242.24</v>
      </c>
      <c r="F2181" s="256">
        <v>41996</v>
      </c>
      <c r="G2181" s="34">
        <v>5242.24</v>
      </c>
      <c r="H2181" s="217">
        <f t="shared" si="34"/>
        <v>0</v>
      </c>
      <c r="I2181" s="36" t="s">
        <v>4992</v>
      </c>
      <c r="J2181" s="21"/>
      <c r="K2181" s="21"/>
    </row>
    <row r="2182" spans="1:11" x14ac:dyDescent="0.25">
      <c r="A2182" s="192">
        <v>41996</v>
      </c>
      <c r="B2182" s="254">
        <v>7050</v>
      </c>
      <c r="C2182" s="322" t="s">
        <v>6789</v>
      </c>
      <c r="D2182" s="308" t="s">
        <v>4274</v>
      </c>
      <c r="E2182" s="309">
        <v>768</v>
      </c>
      <c r="F2182" s="256">
        <v>41996</v>
      </c>
      <c r="G2182" s="229">
        <v>768</v>
      </c>
      <c r="H2182" s="217">
        <f t="shared" si="34"/>
        <v>0</v>
      </c>
      <c r="I2182" s="20" t="s">
        <v>4992</v>
      </c>
      <c r="J2182" s="21"/>
      <c r="K2182" s="21"/>
    </row>
    <row r="2183" spans="1:11" x14ac:dyDescent="0.25">
      <c r="A2183" s="192">
        <v>41996</v>
      </c>
      <c r="B2183" s="254">
        <v>7051</v>
      </c>
      <c r="C2183" s="322" t="s">
        <v>6789</v>
      </c>
      <c r="D2183" s="199" t="s">
        <v>6947</v>
      </c>
      <c r="E2183" s="238">
        <v>4429.7</v>
      </c>
      <c r="F2183" s="256">
        <v>41996</v>
      </c>
      <c r="G2183" s="34">
        <v>4429.7</v>
      </c>
      <c r="H2183" s="217">
        <f t="shared" si="34"/>
        <v>0</v>
      </c>
      <c r="I2183" s="36" t="s">
        <v>4992</v>
      </c>
      <c r="J2183" s="21"/>
      <c r="K2183" s="21"/>
    </row>
    <row r="2184" spans="1:11" x14ac:dyDescent="0.25">
      <c r="A2184" s="192">
        <v>41996</v>
      </c>
      <c r="B2184" s="254">
        <v>7052</v>
      </c>
      <c r="C2184" s="322" t="s">
        <v>6789</v>
      </c>
      <c r="D2184" s="199" t="s">
        <v>4738</v>
      </c>
      <c r="E2184" s="238">
        <v>2910.4</v>
      </c>
      <c r="F2184" s="256">
        <v>41996</v>
      </c>
      <c r="G2184" s="34">
        <v>2910.4</v>
      </c>
      <c r="H2184" s="217">
        <f t="shared" si="34"/>
        <v>0</v>
      </c>
      <c r="I2184" s="36" t="s">
        <v>4992</v>
      </c>
      <c r="J2184" s="21"/>
      <c r="K2184" s="21"/>
    </row>
    <row r="2185" spans="1:11" x14ac:dyDescent="0.25">
      <c r="A2185" s="192">
        <v>41996</v>
      </c>
      <c r="B2185" s="254">
        <v>7053</v>
      </c>
      <c r="C2185" s="322" t="s">
        <v>6789</v>
      </c>
      <c r="D2185" s="437" t="s">
        <v>53</v>
      </c>
      <c r="E2185" s="237">
        <v>0</v>
      </c>
      <c r="F2185" s="256"/>
      <c r="G2185" s="34"/>
      <c r="H2185" s="217">
        <f t="shared" si="34"/>
        <v>0</v>
      </c>
      <c r="I2185" s="36" t="s">
        <v>3076</v>
      </c>
      <c r="J2185" s="21"/>
      <c r="K2185" s="21"/>
    </row>
    <row r="2186" spans="1:11" x14ac:dyDescent="0.25">
      <c r="A2186" s="192">
        <v>41996</v>
      </c>
      <c r="B2186" s="254">
        <v>7054</v>
      </c>
      <c r="C2186" s="322" t="s">
        <v>6789</v>
      </c>
      <c r="D2186" s="199" t="s">
        <v>6948</v>
      </c>
      <c r="E2186" s="238">
        <v>2665</v>
      </c>
      <c r="F2186" s="256">
        <v>41996</v>
      </c>
      <c r="G2186" s="34">
        <v>2665</v>
      </c>
      <c r="H2186" s="217">
        <f t="shared" si="34"/>
        <v>0</v>
      </c>
      <c r="I2186" s="36" t="s">
        <v>4992</v>
      </c>
      <c r="J2186" s="21"/>
      <c r="K2186" s="21"/>
    </row>
    <row r="2187" spans="1:11" x14ac:dyDescent="0.25">
      <c r="A2187" s="192">
        <v>41996</v>
      </c>
      <c r="B2187" s="254">
        <v>7055</v>
      </c>
      <c r="C2187" s="322" t="s">
        <v>6789</v>
      </c>
      <c r="D2187" s="199" t="s">
        <v>4586</v>
      </c>
      <c r="E2187" s="238">
        <v>2362.4</v>
      </c>
      <c r="F2187" s="256">
        <v>41996</v>
      </c>
      <c r="G2187" s="34">
        <v>2362.4</v>
      </c>
      <c r="H2187" s="217">
        <f t="shared" si="34"/>
        <v>0</v>
      </c>
      <c r="I2187" s="36" t="s">
        <v>4992</v>
      </c>
      <c r="J2187" s="21"/>
      <c r="K2187" s="21"/>
    </row>
    <row r="2188" spans="1:11" x14ac:dyDescent="0.25">
      <c r="A2188" s="192">
        <v>41996</v>
      </c>
      <c r="B2188" s="254">
        <v>7056</v>
      </c>
      <c r="C2188" s="322" t="s">
        <v>6789</v>
      </c>
      <c r="D2188" s="199" t="s">
        <v>2435</v>
      </c>
      <c r="E2188" s="238">
        <v>2050</v>
      </c>
      <c r="F2188" s="256">
        <v>41996</v>
      </c>
      <c r="G2188" s="34">
        <v>2050</v>
      </c>
      <c r="H2188" s="217">
        <f t="shared" si="34"/>
        <v>0</v>
      </c>
      <c r="I2188" s="36" t="s">
        <v>5251</v>
      </c>
      <c r="J2188" s="21"/>
      <c r="K2188" s="21"/>
    </row>
    <row r="2189" spans="1:11" x14ac:dyDescent="0.25">
      <c r="A2189" s="192">
        <v>41996</v>
      </c>
      <c r="B2189" s="254">
        <v>7057</v>
      </c>
      <c r="C2189" s="322" t="s">
        <v>6789</v>
      </c>
      <c r="D2189" s="199" t="s">
        <v>4288</v>
      </c>
      <c r="E2189" s="238">
        <v>7007.8</v>
      </c>
      <c r="F2189" s="542">
        <v>41996</v>
      </c>
      <c r="G2189" s="34">
        <v>7007.8</v>
      </c>
      <c r="H2189" s="217">
        <f t="shared" si="34"/>
        <v>0</v>
      </c>
      <c r="I2189" s="36" t="s">
        <v>4992</v>
      </c>
      <c r="J2189" s="21"/>
      <c r="K2189" s="21"/>
    </row>
    <row r="2190" spans="1:11" x14ac:dyDescent="0.25">
      <c r="A2190" s="192">
        <v>41996</v>
      </c>
      <c r="B2190" s="254">
        <v>7058</v>
      </c>
      <c r="C2190" s="322" t="s">
        <v>6789</v>
      </c>
      <c r="D2190" s="199" t="s">
        <v>47</v>
      </c>
      <c r="E2190" s="238">
        <v>9733.7000000000007</v>
      </c>
      <c r="F2190" s="256">
        <v>41996</v>
      </c>
      <c r="G2190" s="34">
        <v>9733.7000000000007</v>
      </c>
      <c r="H2190" s="217">
        <f t="shared" si="34"/>
        <v>0</v>
      </c>
      <c r="I2190" s="36" t="s">
        <v>4997</v>
      </c>
      <c r="J2190" s="21"/>
      <c r="K2190" s="21"/>
    </row>
    <row r="2191" spans="1:11" x14ac:dyDescent="0.25">
      <c r="A2191" s="192">
        <v>41996</v>
      </c>
      <c r="B2191" s="254">
        <v>7059</v>
      </c>
      <c r="C2191" s="322" t="s">
        <v>6789</v>
      </c>
      <c r="D2191" s="199" t="s">
        <v>287</v>
      </c>
      <c r="E2191" s="238">
        <v>35003.550000000003</v>
      </c>
      <c r="F2191" s="256">
        <v>41996</v>
      </c>
      <c r="G2191" s="34">
        <v>35003.550000000003</v>
      </c>
      <c r="H2191" s="217">
        <f t="shared" si="34"/>
        <v>0</v>
      </c>
      <c r="I2191" s="36" t="s">
        <v>287</v>
      </c>
      <c r="J2191" s="21"/>
      <c r="K2191" s="21"/>
    </row>
    <row r="2192" spans="1:11" x14ac:dyDescent="0.25">
      <c r="A2192" s="192">
        <v>41996</v>
      </c>
      <c r="B2192" s="254">
        <v>7060</v>
      </c>
      <c r="C2192" s="322" t="s">
        <v>6789</v>
      </c>
      <c r="D2192" s="199" t="s">
        <v>4663</v>
      </c>
      <c r="E2192" s="238">
        <v>585.6</v>
      </c>
      <c r="F2192" s="256">
        <v>41996</v>
      </c>
      <c r="G2192" s="34">
        <v>585.6</v>
      </c>
      <c r="H2192" s="217">
        <f t="shared" si="34"/>
        <v>0</v>
      </c>
      <c r="I2192" s="36" t="s">
        <v>4992</v>
      </c>
      <c r="J2192" s="21"/>
      <c r="K2192" s="21"/>
    </row>
    <row r="2193" spans="1:11" x14ac:dyDescent="0.25">
      <c r="A2193" s="192">
        <v>41996</v>
      </c>
      <c r="B2193" s="254">
        <v>7061</v>
      </c>
      <c r="C2193" s="322" t="s">
        <v>6789</v>
      </c>
      <c r="D2193" s="199" t="s">
        <v>6196</v>
      </c>
      <c r="E2193" s="238">
        <v>2800</v>
      </c>
      <c r="F2193" s="256">
        <v>42003</v>
      </c>
      <c r="G2193" s="34">
        <v>2800</v>
      </c>
      <c r="H2193" s="217">
        <f t="shared" si="34"/>
        <v>0</v>
      </c>
      <c r="I2193" s="36" t="s">
        <v>5251</v>
      </c>
      <c r="J2193" s="21"/>
      <c r="K2193" s="21"/>
    </row>
    <row r="2194" spans="1:11" x14ac:dyDescent="0.25">
      <c r="A2194" s="192">
        <v>41996</v>
      </c>
      <c r="B2194" s="254">
        <v>7062</v>
      </c>
      <c r="C2194" s="322" t="s">
        <v>6789</v>
      </c>
      <c r="D2194" s="199" t="s">
        <v>6616</v>
      </c>
      <c r="E2194" s="238">
        <v>4000</v>
      </c>
      <c r="F2194" s="256">
        <v>42003</v>
      </c>
      <c r="G2194" s="34">
        <v>4000</v>
      </c>
      <c r="H2194" s="217">
        <f t="shared" si="34"/>
        <v>0</v>
      </c>
      <c r="I2194" s="36" t="s">
        <v>5251</v>
      </c>
      <c r="J2194" s="21"/>
      <c r="K2194" s="21"/>
    </row>
    <row r="2195" spans="1:11" x14ac:dyDescent="0.25">
      <c r="A2195" s="192">
        <v>41996</v>
      </c>
      <c r="B2195" s="254">
        <v>7063</v>
      </c>
      <c r="C2195" s="322" t="s">
        <v>6789</v>
      </c>
      <c r="D2195" s="199" t="s">
        <v>2183</v>
      </c>
      <c r="E2195" s="238">
        <v>1320</v>
      </c>
      <c r="F2195" s="256">
        <v>41996</v>
      </c>
      <c r="G2195" s="34">
        <v>1320</v>
      </c>
      <c r="H2195" s="217">
        <f t="shared" si="34"/>
        <v>0</v>
      </c>
      <c r="I2195" s="36" t="s">
        <v>5251</v>
      </c>
      <c r="J2195" s="21"/>
      <c r="K2195" s="21"/>
    </row>
    <row r="2196" spans="1:11" x14ac:dyDescent="0.25">
      <c r="A2196" s="192">
        <v>41996</v>
      </c>
      <c r="B2196" s="254">
        <v>7064</v>
      </c>
      <c r="C2196" s="322" t="s">
        <v>6789</v>
      </c>
      <c r="D2196" s="199" t="s">
        <v>6939</v>
      </c>
      <c r="E2196" s="238">
        <v>1320</v>
      </c>
      <c r="F2196" s="256">
        <v>41996</v>
      </c>
      <c r="G2196" s="34">
        <v>1320</v>
      </c>
      <c r="H2196" s="217">
        <f t="shared" si="34"/>
        <v>0</v>
      </c>
      <c r="I2196" s="36" t="s">
        <v>5251</v>
      </c>
      <c r="J2196" s="21"/>
      <c r="K2196" s="21"/>
    </row>
    <row r="2197" spans="1:11" x14ac:dyDescent="0.25">
      <c r="A2197" s="192">
        <v>41996</v>
      </c>
      <c r="B2197" s="254">
        <v>7065</v>
      </c>
      <c r="C2197" s="322" t="s">
        <v>6789</v>
      </c>
      <c r="D2197" s="199" t="s">
        <v>3366</v>
      </c>
      <c r="E2197" s="238">
        <v>3020</v>
      </c>
      <c r="F2197" s="256">
        <v>41996</v>
      </c>
      <c r="G2197" s="34">
        <v>3020</v>
      </c>
      <c r="H2197" s="217">
        <f t="shared" si="34"/>
        <v>0</v>
      </c>
      <c r="I2197" s="36" t="s">
        <v>5010</v>
      </c>
      <c r="J2197" s="21"/>
      <c r="K2197" s="21"/>
    </row>
    <row r="2198" spans="1:11" x14ac:dyDescent="0.25">
      <c r="A2198" s="192">
        <v>41996</v>
      </c>
      <c r="B2198" s="254">
        <v>7066</v>
      </c>
      <c r="C2198" s="322" t="s">
        <v>6789</v>
      </c>
      <c r="D2198" s="199" t="s">
        <v>35</v>
      </c>
      <c r="E2198" s="238">
        <v>9181.6</v>
      </c>
      <c r="F2198" s="256">
        <v>41996</v>
      </c>
      <c r="G2198" s="34">
        <v>9181.6</v>
      </c>
      <c r="H2198" s="217">
        <f t="shared" si="34"/>
        <v>0</v>
      </c>
      <c r="I2198" s="36" t="s">
        <v>5251</v>
      </c>
      <c r="J2198" s="21"/>
      <c r="K2198" s="21"/>
    </row>
    <row r="2199" spans="1:11" x14ac:dyDescent="0.25">
      <c r="A2199" s="192">
        <v>41996</v>
      </c>
      <c r="B2199" s="254">
        <v>7067</v>
      </c>
      <c r="C2199" s="322" t="s">
        <v>6789</v>
      </c>
      <c r="D2199" s="199" t="s">
        <v>57</v>
      </c>
      <c r="E2199" s="238">
        <v>1540</v>
      </c>
      <c r="F2199" s="256">
        <v>41996</v>
      </c>
      <c r="G2199" s="34">
        <v>1540</v>
      </c>
      <c r="H2199" s="217">
        <f t="shared" si="34"/>
        <v>0</v>
      </c>
      <c r="I2199" s="36" t="s">
        <v>5251</v>
      </c>
      <c r="J2199" s="21"/>
      <c r="K2199" s="21"/>
    </row>
    <row r="2200" spans="1:11" x14ac:dyDescent="0.25">
      <c r="A2200" s="192">
        <v>41996</v>
      </c>
      <c r="B2200" s="254">
        <v>7068</v>
      </c>
      <c r="C2200" s="322" t="s">
        <v>6789</v>
      </c>
      <c r="D2200" s="199" t="s">
        <v>124</v>
      </c>
      <c r="E2200" s="238">
        <v>1075.2</v>
      </c>
      <c r="F2200" s="256">
        <v>41996</v>
      </c>
      <c r="G2200" s="34">
        <v>1075.2</v>
      </c>
      <c r="H2200" s="217">
        <f t="shared" si="34"/>
        <v>0</v>
      </c>
      <c r="I2200" s="36" t="s">
        <v>5251</v>
      </c>
      <c r="J2200" s="21"/>
      <c r="K2200" s="21"/>
    </row>
    <row r="2201" spans="1:11" x14ac:dyDescent="0.25">
      <c r="A2201" s="192">
        <v>41996</v>
      </c>
      <c r="B2201" s="254">
        <v>7069</v>
      </c>
      <c r="C2201" s="322" t="s">
        <v>6789</v>
      </c>
      <c r="D2201" s="199" t="s">
        <v>4652</v>
      </c>
      <c r="E2201" s="238">
        <v>1940.4</v>
      </c>
      <c r="F2201" s="256">
        <v>41996</v>
      </c>
      <c r="G2201" s="34">
        <v>1940.4</v>
      </c>
      <c r="H2201" s="217">
        <f t="shared" si="34"/>
        <v>0</v>
      </c>
      <c r="I2201" s="36" t="s">
        <v>5251</v>
      </c>
      <c r="J2201" s="21"/>
      <c r="K2201" s="21"/>
    </row>
    <row r="2202" spans="1:11" x14ac:dyDescent="0.25">
      <c r="A2202" s="192">
        <v>41996</v>
      </c>
      <c r="B2202" s="254">
        <v>7070</v>
      </c>
      <c r="C2202" s="322" t="s">
        <v>6789</v>
      </c>
      <c r="D2202" s="199" t="s">
        <v>29</v>
      </c>
      <c r="E2202" s="238">
        <v>1416.8</v>
      </c>
      <c r="F2202" s="256">
        <v>41996</v>
      </c>
      <c r="G2202" s="34">
        <v>1416.8</v>
      </c>
      <c r="H2202" s="217">
        <f t="shared" si="34"/>
        <v>0</v>
      </c>
      <c r="I2202" s="36" t="s">
        <v>5251</v>
      </c>
      <c r="J2202" s="21"/>
      <c r="K2202" s="21"/>
    </row>
    <row r="2203" spans="1:11" x14ac:dyDescent="0.25">
      <c r="A2203" s="192">
        <v>41996</v>
      </c>
      <c r="B2203" s="254">
        <v>7071</v>
      </c>
      <c r="C2203" s="322" t="s">
        <v>6789</v>
      </c>
      <c r="D2203" s="199" t="s">
        <v>27</v>
      </c>
      <c r="E2203" s="238">
        <v>724</v>
      </c>
      <c r="F2203" s="256">
        <v>41996</v>
      </c>
      <c r="G2203" s="34">
        <v>724</v>
      </c>
      <c r="H2203" s="217">
        <f t="shared" si="34"/>
        <v>0</v>
      </c>
      <c r="I2203" s="36" t="s">
        <v>4992</v>
      </c>
      <c r="J2203" s="21"/>
      <c r="K2203" s="21"/>
    </row>
    <row r="2204" spans="1:11" x14ac:dyDescent="0.25">
      <c r="A2204" s="192">
        <v>41996</v>
      </c>
      <c r="B2204" s="254">
        <v>7072</v>
      </c>
      <c r="C2204" s="322" t="s">
        <v>6789</v>
      </c>
      <c r="D2204" s="199" t="s">
        <v>200</v>
      </c>
      <c r="E2204" s="238">
        <v>3059.1</v>
      </c>
      <c r="F2204" s="256">
        <v>42000</v>
      </c>
      <c r="G2204" s="34">
        <v>3059.1</v>
      </c>
      <c r="H2204" s="217">
        <f t="shared" si="34"/>
        <v>0</v>
      </c>
      <c r="I2204" s="36" t="s">
        <v>4992</v>
      </c>
      <c r="J2204" s="21"/>
      <c r="K2204" s="21"/>
    </row>
    <row r="2205" spans="1:11" x14ac:dyDescent="0.25">
      <c r="A2205" s="192">
        <v>41996</v>
      </c>
      <c r="B2205" s="254">
        <v>7073</v>
      </c>
      <c r="C2205" s="322" t="s">
        <v>6789</v>
      </c>
      <c r="D2205" s="199" t="s">
        <v>6883</v>
      </c>
      <c r="E2205" s="238">
        <v>9771.64</v>
      </c>
      <c r="F2205" s="256">
        <v>41996</v>
      </c>
      <c r="G2205" s="34">
        <v>9771.64</v>
      </c>
      <c r="H2205" s="217">
        <f t="shared" si="34"/>
        <v>0</v>
      </c>
      <c r="I2205" s="36" t="s">
        <v>5251</v>
      </c>
      <c r="J2205" s="21"/>
      <c r="K2205" s="21"/>
    </row>
    <row r="2206" spans="1:11" x14ac:dyDescent="0.25">
      <c r="A2206" s="192">
        <v>41996</v>
      </c>
      <c r="B2206" s="254">
        <v>7074</v>
      </c>
      <c r="C2206" s="322" t="s">
        <v>6789</v>
      </c>
      <c r="D2206" s="199" t="s">
        <v>253</v>
      </c>
      <c r="E2206" s="238">
        <v>25001.599999999999</v>
      </c>
      <c r="F2206" s="256">
        <v>41997</v>
      </c>
      <c r="G2206" s="34">
        <v>25001.599999999999</v>
      </c>
      <c r="H2206" s="217">
        <f t="shared" si="34"/>
        <v>0</v>
      </c>
      <c r="I2206" s="36" t="s">
        <v>6794</v>
      </c>
      <c r="J2206" s="21"/>
      <c r="K2206" s="21"/>
    </row>
    <row r="2207" spans="1:11" x14ac:dyDescent="0.25">
      <c r="A2207" s="192">
        <v>41996</v>
      </c>
      <c r="B2207" s="254">
        <v>7075</v>
      </c>
      <c r="C2207" s="322" t="s">
        <v>6789</v>
      </c>
      <c r="D2207" s="199" t="s">
        <v>4974</v>
      </c>
      <c r="E2207" s="238">
        <v>2453.4</v>
      </c>
      <c r="F2207" s="256">
        <v>41996</v>
      </c>
      <c r="G2207" s="34">
        <v>2453.4</v>
      </c>
      <c r="H2207" s="217">
        <f t="shared" si="34"/>
        <v>0</v>
      </c>
      <c r="I2207" s="36" t="s">
        <v>4992</v>
      </c>
      <c r="J2207" s="21"/>
      <c r="K2207" s="21"/>
    </row>
    <row r="2208" spans="1:11" x14ac:dyDescent="0.25">
      <c r="A2208" s="192">
        <v>41996</v>
      </c>
      <c r="B2208" s="254">
        <v>7076</v>
      </c>
      <c r="C2208" s="322" t="s">
        <v>6789</v>
      </c>
      <c r="D2208" s="199" t="s">
        <v>386</v>
      </c>
      <c r="E2208" s="238">
        <v>4233.3999999999996</v>
      </c>
      <c r="F2208" s="256">
        <v>41996</v>
      </c>
      <c r="G2208" s="34">
        <v>4233.3999999999996</v>
      </c>
      <c r="H2208" s="217">
        <f t="shared" si="34"/>
        <v>0</v>
      </c>
      <c r="I2208" s="36" t="s">
        <v>5000</v>
      </c>
      <c r="J2208" s="21"/>
      <c r="K2208" s="21"/>
    </row>
    <row r="2209" spans="1:11" x14ac:dyDescent="0.25">
      <c r="A2209" s="192">
        <v>41996</v>
      </c>
      <c r="B2209" s="254">
        <v>7077</v>
      </c>
      <c r="C2209" s="322" t="s">
        <v>6789</v>
      </c>
      <c r="D2209" s="199" t="s">
        <v>4974</v>
      </c>
      <c r="E2209" s="238">
        <v>268.8</v>
      </c>
      <c r="F2209" s="256">
        <v>41996</v>
      </c>
      <c r="G2209" s="34">
        <v>268.8</v>
      </c>
      <c r="H2209" s="217">
        <f t="shared" si="34"/>
        <v>0</v>
      </c>
      <c r="I2209" s="36" t="s">
        <v>4992</v>
      </c>
      <c r="J2209" s="21"/>
      <c r="K2209" s="21"/>
    </row>
    <row r="2210" spans="1:11" x14ac:dyDescent="0.25">
      <c r="A2210" s="192">
        <v>41996</v>
      </c>
      <c r="B2210" s="254">
        <v>7078</v>
      </c>
      <c r="C2210" s="322" t="s">
        <v>6789</v>
      </c>
      <c r="D2210" s="199" t="s">
        <v>98</v>
      </c>
      <c r="E2210" s="238">
        <v>9788.7999999999993</v>
      </c>
      <c r="F2210" s="256">
        <v>41996</v>
      </c>
      <c r="G2210" s="34">
        <v>9788.7999999999993</v>
      </c>
      <c r="H2210" s="217">
        <f t="shared" si="34"/>
        <v>0</v>
      </c>
      <c r="I2210" s="36" t="s">
        <v>6814</v>
      </c>
      <c r="J2210" s="21"/>
      <c r="K2210" s="21"/>
    </row>
    <row r="2211" spans="1:11" x14ac:dyDescent="0.25">
      <c r="A2211" s="192">
        <v>41996</v>
      </c>
      <c r="B2211" s="254">
        <v>7079</v>
      </c>
      <c r="C2211" s="322" t="s">
        <v>6789</v>
      </c>
      <c r="D2211" s="199" t="s">
        <v>969</v>
      </c>
      <c r="E2211" s="238">
        <v>4772.6000000000004</v>
      </c>
      <c r="F2211" s="256">
        <v>41996</v>
      </c>
      <c r="G2211" s="34">
        <v>4772.6000000000004</v>
      </c>
      <c r="H2211" s="217">
        <f t="shared" si="34"/>
        <v>0</v>
      </c>
      <c r="I2211" s="36" t="s">
        <v>5000</v>
      </c>
      <c r="J2211" s="21"/>
      <c r="K2211" s="21"/>
    </row>
    <row r="2212" spans="1:11" x14ac:dyDescent="0.25">
      <c r="A2212" s="192">
        <v>41996</v>
      </c>
      <c r="B2212" s="254">
        <v>7080</v>
      </c>
      <c r="C2212" s="322" t="s">
        <v>6789</v>
      </c>
      <c r="D2212" s="199" t="s">
        <v>5004</v>
      </c>
      <c r="E2212" s="238">
        <v>8504</v>
      </c>
      <c r="F2212" s="256">
        <v>41996</v>
      </c>
      <c r="G2212" s="34">
        <v>8504</v>
      </c>
      <c r="H2212" s="217">
        <f t="shared" si="34"/>
        <v>0</v>
      </c>
      <c r="I2212" s="36" t="s">
        <v>6814</v>
      </c>
      <c r="J2212" s="21"/>
      <c r="K2212" s="21"/>
    </row>
    <row r="2213" spans="1:11" x14ac:dyDescent="0.25">
      <c r="A2213" s="192">
        <v>41996</v>
      </c>
      <c r="B2213" s="254">
        <v>7081</v>
      </c>
      <c r="C2213" s="322" t="s">
        <v>6789</v>
      </c>
      <c r="D2213" s="199" t="s">
        <v>2382</v>
      </c>
      <c r="E2213" s="238">
        <v>21647.119999999999</v>
      </c>
      <c r="F2213" s="421" t="s">
        <v>6949</v>
      </c>
      <c r="G2213" s="34">
        <f>17647+4000.12</f>
        <v>21647.119999999999</v>
      </c>
      <c r="H2213" s="217">
        <f t="shared" si="34"/>
        <v>0</v>
      </c>
      <c r="I2213" s="36" t="s">
        <v>6794</v>
      </c>
      <c r="J2213" s="21"/>
      <c r="K2213" s="21"/>
    </row>
    <row r="2214" spans="1:11" x14ac:dyDescent="0.25">
      <c r="A2214" s="192">
        <v>41996</v>
      </c>
      <c r="B2214" s="254">
        <v>7082</v>
      </c>
      <c r="C2214" s="322" t="s">
        <v>6789</v>
      </c>
      <c r="D2214" s="199" t="s">
        <v>25</v>
      </c>
      <c r="E2214" s="238">
        <v>6832.4</v>
      </c>
      <c r="F2214" s="256">
        <v>41996</v>
      </c>
      <c r="G2214" s="34">
        <v>6832.4</v>
      </c>
      <c r="H2214" s="217">
        <f t="shared" si="34"/>
        <v>0</v>
      </c>
      <c r="I2214" s="36" t="s">
        <v>6814</v>
      </c>
      <c r="J2214" s="21"/>
      <c r="K2214" s="21"/>
    </row>
    <row r="2215" spans="1:11" x14ac:dyDescent="0.25">
      <c r="A2215" s="192">
        <v>41996</v>
      </c>
      <c r="B2215" s="254">
        <v>7083</v>
      </c>
      <c r="C2215" s="322" t="s">
        <v>6789</v>
      </c>
      <c r="D2215" s="199" t="s">
        <v>953</v>
      </c>
      <c r="E2215" s="238">
        <v>6706.8</v>
      </c>
      <c r="F2215" s="256">
        <v>41996</v>
      </c>
      <c r="G2215" s="34">
        <v>6706.8</v>
      </c>
      <c r="H2215" s="217">
        <f t="shared" si="34"/>
        <v>0</v>
      </c>
      <c r="I2215" s="36" t="s">
        <v>5000</v>
      </c>
      <c r="J2215" s="21"/>
      <c r="K2215" s="21"/>
    </row>
    <row r="2216" spans="1:11" x14ac:dyDescent="0.25">
      <c r="A2216" s="192">
        <v>41996</v>
      </c>
      <c r="B2216" s="254">
        <v>7084</v>
      </c>
      <c r="C2216" s="322" t="s">
        <v>6789</v>
      </c>
      <c r="D2216" s="199" t="s">
        <v>4585</v>
      </c>
      <c r="E2216" s="238">
        <v>22690.92</v>
      </c>
      <c r="F2216" s="256">
        <v>41996</v>
      </c>
      <c r="G2216" s="34">
        <v>22690.92</v>
      </c>
      <c r="H2216" s="217">
        <f t="shared" si="34"/>
        <v>0</v>
      </c>
      <c r="I2216" s="36" t="s">
        <v>6794</v>
      </c>
      <c r="J2216" s="21"/>
      <c r="K2216" s="21"/>
    </row>
    <row r="2217" spans="1:11" x14ac:dyDescent="0.25">
      <c r="A2217" s="192">
        <v>41996</v>
      </c>
      <c r="B2217" s="254">
        <v>7085</v>
      </c>
      <c r="C2217" s="322" t="s">
        <v>6789</v>
      </c>
      <c r="D2217" s="199" t="s">
        <v>11</v>
      </c>
      <c r="E2217" s="238">
        <v>35842.800000000003</v>
      </c>
      <c r="F2217" s="412">
        <v>42009</v>
      </c>
      <c r="G2217" s="40">
        <v>35842.800000000003</v>
      </c>
      <c r="H2217" s="217">
        <f t="shared" si="34"/>
        <v>0</v>
      </c>
      <c r="I2217" s="36" t="s">
        <v>6814</v>
      </c>
      <c r="J2217" s="21"/>
      <c r="K2217" s="21"/>
    </row>
    <row r="2218" spans="1:11" x14ac:dyDescent="0.25">
      <c r="A2218" s="192">
        <v>41996</v>
      </c>
      <c r="B2218" s="254">
        <v>7086</v>
      </c>
      <c r="C2218" s="322" t="s">
        <v>6789</v>
      </c>
      <c r="D2218" s="199" t="s">
        <v>4649</v>
      </c>
      <c r="E2218" s="238">
        <v>16392.2</v>
      </c>
      <c r="F2218" s="256">
        <v>41996</v>
      </c>
      <c r="G2218" s="34">
        <v>16392.2</v>
      </c>
      <c r="H2218" s="217">
        <f t="shared" si="34"/>
        <v>0</v>
      </c>
      <c r="I2218" s="36" t="s">
        <v>4992</v>
      </c>
      <c r="J2218" s="21"/>
      <c r="K2218" s="21"/>
    </row>
    <row r="2219" spans="1:11" x14ac:dyDescent="0.25">
      <c r="A2219" s="192">
        <v>41996</v>
      </c>
      <c r="B2219" s="254">
        <v>7087</v>
      </c>
      <c r="C2219" s="322" t="s">
        <v>6789</v>
      </c>
      <c r="D2219" s="199" t="s">
        <v>4782</v>
      </c>
      <c r="E2219" s="238">
        <v>123.5</v>
      </c>
      <c r="F2219" s="256">
        <v>41996</v>
      </c>
      <c r="G2219" s="34">
        <v>123.5</v>
      </c>
      <c r="H2219" s="217">
        <f t="shared" si="34"/>
        <v>0</v>
      </c>
      <c r="I2219" s="36" t="s">
        <v>4992</v>
      </c>
      <c r="J2219" s="21"/>
      <c r="K2219" s="21"/>
    </row>
    <row r="2220" spans="1:11" x14ac:dyDescent="0.25">
      <c r="A2220" s="192">
        <v>41996</v>
      </c>
      <c r="B2220" s="254">
        <v>7088</v>
      </c>
      <c r="C2220" s="322" t="s">
        <v>6789</v>
      </c>
      <c r="D2220" s="199" t="s">
        <v>136</v>
      </c>
      <c r="E2220" s="238">
        <v>2102.4</v>
      </c>
      <c r="F2220" s="256">
        <v>41996</v>
      </c>
      <c r="G2220" s="34">
        <v>2102.4</v>
      </c>
      <c r="H2220" s="217">
        <f t="shared" si="34"/>
        <v>0</v>
      </c>
      <c r="I2220" s="36" t="s">
        <v>4992</v>
      </c>
      <c r="J2220" s="21"/>
      <c r="K2220" s="21"/>
    </row>
    <row r="2221" spans="1:11" x14ac:dyDescent="0.25">
      <c r="A2221" s="192">
        <v>41996</v>
      </c>
      <c r="B2221" s="254">
        <v>7089</v>
      </c>
      <c r="C2221" s="322" t="s">
        <v>6789</v>
      </c>
      <c r="D2221" s="199" t="s">
        <v>180</v>
      </c>
      <c r="E2221" s="238">
        <v>30985.65</v>
      </c>
      <c r="F2221" s="256">
        <v>41996</v>
      </c>
      <c r="G2221" s="34">
        <v>30985.65</v>
      </c>
      <c r="H2221" s="217">
        <f t="shared" si="34"/>
        <v>0</v>
      </c>
      <c r="I2221" s="36" t="s">
        <v>6814</v>
      </c>
      <c r="J2221" s="21"/>
      <c r="K2221" s="21"/>
    </row>
    <row r="2222" spans="1:11" x14ac:dyDescent="0.25">
      <c r="A2222" s="192">
        <v>41996</v>
      </c>
      <c r="B2222" s="254">
        <v>7090</v>
      </c>
      <c r="C2222" s="322" t="s">
        <v>6789</v>
      </c>
      <c r="D2222" s="199" t="s">
        <v>67</v>
      </c>
      <c r="E2222" s="238">
        <v>1715.5</v>
      </c>
      <c r="F2222" s="256">
        <v>41996</v>
      </c>
      <c r="G2222" s="34">
        <v>1715.5</v>
      </c>
      <c r="H2222" s="217">
        <f t="shared" si="34"/>
        <v>0</v>
      </c>
      <c r="I2222" s="36" t="s">
        <v>5000</v>
      </c>
      <c r="J2222" s="21"/>
      <c r="K2222" s="21"/>
    </row>
    <row r="2223" spans="1:11" x14ac:dyDescent="0.25">
      <c r="A2223" s="192">
        <v>41996</v>
      </c>
      <c r="B2223" s="254">
        <v>7091</v>
      </c>
      <c r="C2223" s="322" t="s">
        <v>6789</v>
      </c>
      <c r="D2223" s="199" t="s">
        <v>6500</v>
      </c>
      <c r="E2223" s="238">
        <v>806.4</v>
      </c>
      <c r="F2223" s="256">
        <v>41996</v>
      </c>
      <c r="G2223" s="34">
        <v>806.4</v>
      </c>
      <c r="H2223" s="217">
        <f t="shared" si="34"/>
        <v>0</v>
      </c>
      <c r="I2223" s="36" t="s">
        <v>6814</v>
      </c>
      <c r="J2223" s="21"/>
      <c r="K2223" s="21"/>
    </row>
    <row r="2224" spans="1:11" x14ac:dyDescent="0.25">
      <c r="A2224" s="192">
        <v>41996</v>
      </c>
      <c r="B2224" s="254">
        <v>7092</v>
      </c>
      <c r="C2224" s="322" t="s">
        <v>6789</v>
      </c>
      <c r="D2224" s="199" t="s">
        <v>758</v>
      </c>
      <c r="E2224" s="238">
        <v>16588.560000000001</v>
      </c>
      <c r="F2224" s="256">
        <v>41996</v>
      </c>
      <c r="G2224" s="34">
        <v>16588.560000000001</v>
      </c>
      <c r="H2224" s="217">
        <f t="shared" si="34"/>
        <v>0</v>
      </c>
      <c r="I2224" s="36" t="s">
        <v>5251</v>
      </c>
      <c r="J2224" s="21"/>
      <c r="K2224" s="21"/>
    </row>
    <row r="2225" spans="1:11" x14ac:dyDescent="0.25">
      <c r="A2225" s="192">
        <v>41996</v>
      </c>
      <c r="B2225" s="254">
        <v>7093</v>
      </c>
      <c r="C2225" s="322" t="s">
        <v>6789</v>
      </c>
      <c r="D2225" s="199" t="s">
        <v>1693</v>
      </c>
      <c r="E2225" s="238">
        <v>4857.6000000000004</v>
      </c>
      <c r="F2225" s="256">
        <v>41996</v>
      </c>
      <c r="G2225" s="34">
        <v>4857.6000000000004</v>
      </c>
      <c r="H2225" s="217">
        <f t="shared" si="34"/>
        <v>0</v>
      </c>
      <c r="I2225" s="36" t="s">
        <v>4992</v>
      </c>
      <c r="J2225" s="21"/>
      <c r="K2225" s="21"/>
    </row>
    <row r="2226" spans="1:11" x14ac:dyDescent="0.25">
      <c r="A2226" s="192">
        <v>41996</v>
      </c>
      <c r="B2226" s="254">
        <v>7094</v>
      </c>
      <c r="C2226" s="322" t="s">
        <v>6789</v>
      </c>
      <c r="D2226" s="199" t="s">
        <v>4658</v>
      </c>
      <c r="E2226" s="238">
        <v>1268</v>
      </c>
      <c r="F2226" s="256">
        <v>41996</v>
      </c>
      <c r="G2226" s="34">
        <v>1268</v>
      </c>
      <c r="H2226" s="217">
        <f t="shared" si="34"/>
        <v>0</v>
      </c>
      <c r="I2226" s="36" t="s">
        <v>6814</v>
      </c>
      <c r="J2226" s="21"/>
      <c r="K2226" s="21"/>
    </row>
    <row r="2227" spans="1:11" x14ac:dyDescent="0.25">
      <c r="A2227" s="192">
        <v>41996</v>
      </c>
      <c r="B2227" s="254">
        <v>7095</v>
      </c>
      <c r="C2227" s="322" t="s">
        <v>6789</v>
      </c>
      <c r="D2227" s="199" t="s">
        <v>6950</v>
      </c>
      <c r="E2227" s="238">
        <v>2014</v>
      </c>
      <c r="F2227" s="256">
        <v>41996</v>
      </c>
      <c r="G2227" s="34">
        <v>2014</v>
      </c>
      <c r="H2227" s="217">
        <f t="shared" si="34"/>
        <v>0</v>
      </c>
      <c r="I2227" s="36" t="s">
        <v>4992</v>
      </c>
      <c r="J2227" s="21"/>
      <c r="K2227" s="21"/>
    </row>
    <row r="2228" spans="1:11" x14ac:dyDescent="0.25">
      <c r="A2228" s="192">
        <v>41996</v>
      </c>
      <c r="B2228" s="254">
        <v>7096</v>
      </c>
      <c r="C2228" s="322" t="s">
        <v>6789</v>
      </c>
      <c r="D2228" s="199" t="s">
        <v>1040</v>
      </c>
      <c r="E2228" s="238">
        <v>1754.2</v>
      </c>
      <c r="F2228" s="256">
        <v>41996</v>
      </c>
      <c r="G2228" s="34">
        <v>1754.2</v>
      </c>
      <c r="H2228" s="217">
        <f t="shared" si="34"/>
        <v>0</v>
      </c>
      <c r="I2228" s="36" t="s">
        <v>5251</v>
      </c>
      <c r="J2228" s="21"/>
      <c r="K2228" s="21"/>
    </row>
    <row r="2229" spans="1:11" x14ac:dyDescent="0.25">
      <c r="A2229" s="192">
        <v>41996</v>
      </c>
      <c r="B2229" s="254">
        <v>7097</v>
      </c>
      <c r="C2229" s="322" t="s">
        <v>6789</v>
      </c>
      <c r="D2229" s="199" t="s">
        <v>441</v>
      </c>
      <c r="E2229" s="238">
        <v>7054.6</v>
      </c>
      <c r="F2229" s="256">
        <v>41996</v>
      </c>
      <c r="G2229" s="34">
        <v>7054.6</v>
      </c>
      <c r="H2229" s="217">
        <f t="shared" si="34"/>
        <v>0</v>
      </c>
      <c r="I2229" s="36" t="s">
        <v>5251</v>
      </c>
      <c r="J2229" s="21"/>
      <c r="K2229" s="21"/>
    </row>
    <row r="2230" spans="1:11" x14ac:dyDescent="0.25">
      <c r="A2230" s="192">
        <v>41996</v>
      </c>
      <c r="B2230" s="254">
        <v>7098</v>
      </c>
      <c r="C2230" s="322" t="s">
        <v>6789</v>
      </c>
      <c r="D2230" s="199" t="s">
        <v>52</v>
      </c>
      <c r="E2230" s="238">
        <v>3447</v>
      </c>
      <c r="F2230" s="256">
        <v>41997</v>
      </c>
      <c r="G2230" s="34">
        <v>3447</v>
      </c>
      <c r="H2230" s="217">
        <f t="shared" si="34"/>
        <v>0</v>
      </c>
      <c r="I2230" s="36" t="s">
        <v>5000</v>
      </c>
      <c r="J2230" s="21"/>
      <c r="K2230" s="21"/>
    </row>
    <row r="2231" spans="1:11" x14ac:dyDescent="0.25">
      <c r="A2231" s="192">
        <v>41996</v>
      </c>
      <c r="B2231" s="254">
        <v>7099</v>
      </c>
      <c r="C2231" s="322" t="s">
        <v>6789</v>
      </c>
      <c r="D2231" s="199" t="s">
        <v>2578</v>
      </c>
      <c r="E2231" s="238">
        <v>4521.6000000000004</v>
      </c>
      <c r="F2231" s="256">
        <v>41996</v>
      </c>
      <c r="G2231" s="34">
        <v>4521.6000000000004</v>
      </c>
      <c r="H2231" s="217">
        <f t="shared" si="34"/>
        <v>0</v>
      </c>
      <c r="I2231" s="36" t="s">
        <v>5000</v>
      </c>
      <c r="J2231" s="21"/>
      <c r="K2231" s="21"/>
    </row>
    <row r="2232" spans="1:11" x14ac:dyDescent="0.25">
      <c r="A2232" s="192">
        <v>41996</v>
      </c>
      <c r="B2232" s="254">
        <v>7100</v>
      </c>
      <c r="C2232" s="322" t="s">
        <v>6789</v>
      </c>
      <c r="D2232" s="199" t="s">
        <v>6120</v>
      </c>
      <c r="E2232" s="238">
        <v>6800</v>
      </c>
      <c r="F2232" s="256">
        <v>42003</v>
      </c>
      <c r="G2232" s="34">
        <v>6800</v>
      </c>
      <c r="H2232" s="217">
        <f t="shared" si="34"/>
        <v>0</v>
      </c>
      <c r="I2232" s="36" t="s">
        <v>5000</v>
      </c>
      <c r="J2232" s="21"/>
      <c r="K2232" s="21"/>
    </row>
    <row r="2233" spans="1:11" x14ac:dyDescent="0.25">
      <c r="A2233" s="192">
        <v>41996</v>
      </c>
      <c r="B2233" s="254">
        <v>7101</v>
      </c>
      <c r="C2233" s="322" t="s">
        <v>6789</v>
      </c>
      <c r="D2233" s="199" t="s">
        <v>1202</v>
      </c>
      <c r="E2233" s="238">
        <v>400</v>
      </c>
      <c r="F2233" s="256">
        <v>41996</v>
      </c>
      <c r="G2233" s="34">
        <v>400</v>
      </c>
      <c r="H2233" s="217">
        <f t="shared" si="34"/>
        <v>0</v>
      </c>
      <c r="I2233" s="36" t="s">
        <v>4992</v>
      </c>
      <c r="J2233" s="21"/>
      <c r="K2233" s="21"/>
    </row>
    <row r="2234" spans="1:11" x14ac:dyDescent="0.25">
      <c r="A2234" s="192">
        <v>41996</v>
      </c>
      <c r="B2234" s="254">
        <v>7102</v>
      </c>
      <c r="C2234" s="322" t="s">
        <v>6789</v>
      </c>
      <c r="D2234" s="199" t="s">
        <v>949</v>
      </c>
      <c r="E2234" s="238">
        <v>373.8</v>
      </c>
      <c r="F2234" s="256">
        <v>41996</v>
      </c>
      <c r="G2234" s="34">
        <v>373.8</v>
      </c>
      <c r="H2234" s="217">
        <f t="shared" si="34"/>
        <v>0</v>
      </c>
      <c r="I2234" s="36" t="s">
        <v>4992</v>
      </c>
      <c r="J2234" s="21"/>
      <c r="K2234" s="21"/>
    </row>
    <row r="2235" spans="1:11" x14ac:dyDescent="0.25">
      <c r="A2235" s="192">
        <v>41996</v>
      </c>
      <c r="B2235" s="254">
        <v>7103</v>
      </c>
      <c r="C2235" s="322" t="s">
        <v>6789</v>
      </c>
      <c r="D2235" s="199" t="s">
        <v>4234</v>
      </c>
      <c r="E2235" s="238">
        <v>1332.8</v>
      </c>
      <c r="F2235" s="256">
        <v>41996</v>
      </c>
      <c r="G2235" s="34">
        <v>1332.8</v>
      </c>
      <c r="H2235" s="217">
        <f t="shared" si="34"/>
        <v>0</v>
      </c>
      <c r="I2235" s="36" t="s">
        <v>4992</v>
      </c>
      <c r="J2235" s="21"/>
      <c r="K2235" s="21"/>
    </row>
    <row r="2236" spans="1:11" x14ac:dyDescent="0.25">
      <c r="A2236" s="192">
        <v>41996</v>
      </c>
      <c r="B2236" s="254">
        <v>7104</v>
      </c>
      <c r="C2236" s="322" t="s">
        <v>6789</v>
      </c>
      <c r="D2236" s="199" t="s">
        <v>4240</v>
      </c>
      <c r="E2236" s="238">
        <v>30368</v>
      </c>
      <c r="F2236" s="412">
        <v>42008</v>
      </c>
      <c r="G2236" s="40">
        <v>30368</v>
      </c>
      <c r="H2236" s="217">
        <f t="shared" si="34"/>
        <v>0</v>
      </c>
      <c r="I2236" s="36" t="s">
        <v>4992</v>
      </c>
      <c r="J2236" s="21"/>
      <c r="K2236" s="21"/>
    </row>
    <row r="2237" spans="1:11" x14ac:dyDescent="0.25">
      <c r="A2237" s="192">
        <v>41996</v>
      </c>
      <c r="B2237" s="254">
        <v>7105</v>
      </c>
      <c r="C2237" s="322" t="s">
        <v>6789</v>
      </c>
      <c r="D2237" s="199" t="s">
        <v>4738</v>
      </c>
      <c r="E2237" s="238">
        <v>7022.4</v>
      </c>
      <c r="F2237" s="256">
        <v>41996</v>
      </c>
      <c r="G2237" s="34">
        <v>7022.4</v>
      </c>
      <c r="H2237" s="217">
        <f t="shared" si="34"/>
        <v>0</v>
      </c>
      <c r="I2237" s="36" t="s">
        <v>4992</v>
      </c>
      <c r="J2237" s="21"/>
      <c r="K2237" s="21"/>
    </row>
    <row r="2238" spans="1:11" x14ac:dyDescent="0.25">
      <c r="A2238" s="192">
        <v>41996</v>
      </c>
      <c r="B2238" s="254">
        <v>7106</v>
      </c>
      <c r="C2238" s="322" t="s">
        <v>6789</v>
      </c>
      <c r="D2238" s="199" t="s">
        <v>1202</v>
      </c>
      <c r="E2238" s="238">
        <v>554.6</v>
      </c>
      <c r="F2238" s="256">
        <v>41996</v>
      </c>
      <c r="G2238" s="34">
        <v>554.6</v>
      </c>
      <c r="H2238" s="217">
        <f t="shared" si="34"/>
        <v>0</v>
      </c>
      <c r="I2238" s="36" t="s">
        <v>4992</v>
      </c>
      <c r="J2238" s="21"/>
      <c r="K2238" s="21"/>
    </row>
    <row r="2239" spans="1:11" x14ac:dyDescent="0.25">
      <c r="A2239" s="192">
        <v>41996</v>
      </c>
      <c r="B2239" s="254">
        <v>7107</v>
      </c>
      <c r="C2239" s="322" t="s">
        <v>6789</v>
      </c>
      <c r="D2239" s="199" t="s">
        <v>4653</v>
      </c>
      <c r="E2239" s="238">
        <v>453.6</v>
      </c>
      <c r="F2239" s="256">
        <v>41996</v>
      </c>
      <c r="G2239" s="34">
        <v>453.6</v>
      </c>
      <c r="H2239" s="217">
        <f t="shared" si="34"/>
        <v>0</v>
      </c>
      <c r="I2239" s="36" t="s">
        <v>4992</v>
      </c>
      <c r="J2239" s="21"/>
      <c r="K2239" s="21"/>
    </row>
    <row r="2240" spans="1:11" x14ac:dyDescent="0.25">
      <c r="A2240" s="192">
        <v>41996</v>
      </c>
      <c r="B2240" s="254">
        <v>7108</v>
      </c>
      <c r="C2240" s="322" t="s">
        <v>6789</v>
      </c>
      <c r="D2240" s="199" t="s">
        <v>4683</v>
      </c>
      <c r="E2240" s="238">
        <v>998.8</v>
      </c>
      <c r="F2240" s="256">
        <v>41997</v>
      </c>
      <c r="G2240" s="34">
        <v>998.8</v>
      </c>
      <c r="H2240" s="217">
        <f t="shared" si="34"/>
        <v>0</v>
      </c>
      <c r="I2240" s="36" t="s">
        <v>6740</v>
      </c>
      <c r="J2240" s="21"/>
      <c r="K2240" s="21"/>
    </row>
    <row r="2241" spans="1:11" x14ac:dyDescent="0.25">
      <c r="A2241" s="192">
        <v>41996</v>
      </c>
      <c r="B2241" s="254">
        <v>7109</v>
      </c>
      <c r="C2241" s="322" t="s">
        <v>6789</v>
      </c>
      <c r="D2241" s="199" t="s">
        <v>4928</v>
      </c>
      <c r="E2241" s="238">
        <v>12397.5</v>
      </c>
      <c r="F2241" s="256">
        <v>41996</v>
      </c>
      <c r="G2241" s="34">
        <v>12397.5</v>
      </c>
      <c r="H2241" s="217">
        <f t="shared" si="34"/>
        <v>0</v>
      </c>
      <c r="I2241" s="36" t="s">
        <v>4992</v>
      </c>
      <c r="J2241" s="21"/>
      <c r="K2241" s="21"/>
    </row>
    <row r="2242" spans="1:11" x14ac:dyDescent="0.25">
      <c r="A2242" s="192">
        <v>41996</v>
      </c>
      <c r="B2242" s="254">
        <v>7110</v>
      </c>
      <c r="C2242" s="322" t="s">
        <v>6789</v>
      </c>
      <c r="D2242" s="199" t="s">
        <v>6951</v>
      </c>
      <c r="E2242" s="238">
        <v>490</v>
      </c>
      <c r="F2242" s="256">
        <v>41996</v>
      </c>
      <c r="G2242" s="34">
        <v>490</v>
      </c>
      <c r="H2242" s="217">
        <f t="shared" si="34"/>
        <v>0</v>
      </c>
      <c r="I2242" s="36" t="s">
        <v>4992</v>
      </c>
      <c r="J2242" s="21"/>
      <c r="K2242" s="21"/>
    </row>
    <row r="2243" spans="1:11" x14ac:dyDescent="0.25">
      <c r="A2243" s="192">
        <v>41996</v>
      </c>
      <c r="B2243" s="254">
        <v>7111</v>
      </c>
      <c r="C2243" s="322" t="s">
        <v>6789</v>
      </c>
      <c r="D2243" s="199" t="s">
        <v>133</v>
      </c>
      <c r="E2243" s="238">
        <v>22093.4</v>
      </c>
      <c r="F2243" s="421" t="s">
        <v>6952</v>
      </c>
      <c r="G2243" s="34">
        <f>19000+3093.4</f>
        <v>22093.4</v>
      </c>
      <c r="H2243" s="217">
        <f t="shared" si="34"/>
        <v>0</v>
      </c>
      <c r="I2243" s="36" t="s">
        <v>4992</v>
      </c>
      <c r="J2243" s="21"/>
      <c r="K2243" s="21"/>
    </row>
    <row r="2244" spans="1:11" x14ac:dyDescent="0.25">
      <c r="A2244" s="192">
        <v>41996</v>
      </c>
      <c r="B2244" s="254">
        <v>7112</v>
      </c>
      <c r="C2244" s="322" t="s">
        <v>6789</v>
      </c>
      <c r="D2244" s="199" t="s">
        <v>136</v>
      </c>
      <c r="E2244" s="238">
        <v>1615</v>
      </c>
      <c r="F2244" s="256">
        <v>41996</v>
      </c>
      <c r="G2244" s="34">
        <v>1615</v>
      </c>
      <c r="H2244" s="217">
        <f t="shared" si="34"/>
        <v>0</v>
      </c>
      <c r="I2244" s="36" t="s">
        <v>4992</v>
      </c>
      <c r="J2244" s="21"/>
      <c r="K2244" s="21"/>
    </row>
    <row r="2245" spans="1:11" x14ac:dyDescent="0.25">
      <c r="A2245" s="192">
        <v>41996</v>
      </c>
      <c r="B2245" s="254">
        <v>7113</v>
      </c>
      <c r="C2245" s="322" t="s">
        <v>6789</v>
      </c>
      <c r="D2245" s="199" t="s">
        <v>4731</v>
      </c>
      <c r="E2245" s="238">
        <v>2234.6999999999998</v>
      </c>
      <c r="F2245" s="256">
        <v>41996</v>
      </c>
      <c r="G2245" s="34">
        <v>2234.6999999999998</v>
      </c>
      <c r="H2245" s="217">
        <f t="shared" si="34"/>
        <v>0</v>
      </c>
      <c r="I2245" s="36" t="s">
        <v>4992</v>
      </c>
      <c r="J2245" s="21"/>
      <c r="K2245" s="21"/>
    </row>
    <row r="2246" spans="1:11" x14ac:dyDescent="0.25">
      <c r="A2246" s="192">
        <v>41996</v>
      </c>
      <c r="B2246" s="254">
        <v>7114</v>
      </c>
      <c r="C2246" s="322" t="s">
        <v>6789</v>
      </c>
      <c r="D2246" s="199" t="s">
        <v>4589</v>
      </c>
      <c r="E2246" s="238">
        <v>3019.2</v>
      </c>
      <c r="F2246" s="256">
        <v>41996</v>
      </c>
      <c r="G2246" s="34">
        <v>3019.2</v>
      </c>
      <c r="H2246" s="217">
        <f t="shared" si="34"/>
        <v>0</v>
      </c>
      <c r="I2246" s="36" t="s">
        <v>4992</v>
      </c>
      <c r="J2246" s="21"/>
      <c r="K2246" s="21"/>
    </row>
    <row r="2247" spans="1:11" x14ac:dyDescent="0.25">
      <c r="A2247" s="192">
        <v>41996</v>
      </c>
      <c r="B2247" s="254">
        <v>7115</v>
      </c>
      <c r="C2247" s="322" t="s">
        <v>6789</v>
      </c>
      <c r="D2247" s="199" t="s">
        <v>4918</v>
      </c>
      <c r="E2247" s="238">
        <v>37272.6</v>
      </c>
      <c r="F2247" s="256">
        <v>42000</v>
      </c>
      <c r="G2247" s="34">
        <v>37272.6</v>
      </c>
      <c r="H2247" s="217">
        <f t="shared" si="34"/>
        <v>0</v>
      </c>
      <c r="I2247" s="36" t="s">
        <v>5006</v>
      </c>
      <c r="J2247" s="21"/>
      <c r="K2247" s="21"/>
    </row>
    <row r="2248" spans="1:11" x14ac:dyDescent="0.25">
      <c r="A2248" s="192">
        <v>41996</v>
      </c>
      <c r="B2248" s="254">
        <v>7116</v>
      </c>
      <c r="C2248" s="322" t="s">
        <v>6789</v>
      </c>
      <c r="D2248" s="199" t="s">
        <v>701</v>
      </c>
      <c r="E2248" s="238">
        <v>17071.599999999999</v>
      </c>
      <c r="F2248" s="421" t="s">
        <v>6953</v>
      </c>
      <c r="G2248" s="34">
        <f>15000+2071.6</f>
        <v>17071.599999999999</v>
      </c>
      <c r="H2248" s="217">
        <f t="shared" si="34"/>
        <v>0</v>
      </c>
      <c r="I2248" s="36" t="s">
        <v>4992</v>
      </c>
      <c r="J2248" s="21"/>
      <c r="K2248" s="21"/>
    </row>
    <row r="2249" spans="1:11" x14ac:dyDescent="0.25">
      <c r="A2249" s="192">
        <v>41996</v>
      </c>
      <c r="B2249" s="254">
        <v>7117</v>
      </c>
      <c r="C2249" s="322" t="s">
        <v>6789</v>
      </c>
      <c r="D2249" s="199" t="s">
        <v>22</v>
      </c>
      <c r="E2249" s="238">
        <v>6011.4</v>
      </c>
      <c r="F2249" s="256">
        <v>41996</v>
      </c>
      <c r="G2249" s="34">
        <v>6011.4</v>
      </c>
      <c r="H2249" s="217">
        <f t="shared" si="34"/>
        <v>0</v>
      </c>
      <c r="I2249" s="36" t="s">
        <v>4992</v>
      </c>
      <c r="J2249" s="21"/>
      <c r="K2249" s="21"/>
    </row>
    <row r="2250" spans="1:11" x14ac:dyDescent="0.25">
      <c r="A2250" s="192">
        <v>41996</v>
      </c>
      <c r="B2250" s="254">
        <v>7118</v>
      </c>
      <c r="C2250" s="322" t="s">
        <v>6789</v>
      </c>
      <c r="D2250" s="199" t="s">
        <v>51</v>
      </c>
      <c r="E2250" s="238">
        <v>1897</v>
      </c>
      <c r="F2250" s="256">
        <v>41996</v>
      </c>
      <c r="G2250" s="34">
        <v>1897</v>
      </c>
      <c r="H2250" s="217">
        <f t="shared" si="34"/>
        <v>0</v>
      </c>
      <c r="I2250" s="36" t="s">
        <v>4992</v>
      </c>
      <c r="J2250" s="21"/>
      <c r="K2250" s="21"/>
    </row>
    <row r="2251" spans="1:11" x14ac:dyDescent="0.25">
      <c r="A2251" s="192">
        <v>41996</v>
      </c>
      <c r="B2251" s="254">
        <v>7119</v>
      </c>
      <c r="C2251" s="322" t="s">
        <v>6789</v>
      </c>
      <c r="D2251" s="199" t="s">
        <v>67</v>
      </c>
      <c r="E2251" s="238">
        <v>446.5</v>
      </c>
      <c r="F2251" s="256">
        <v>41996</v>
      </c>
      <c r="G2251" s="34">
        <v>446.5</v>
      </c>
      <c r="H2251" s="217">
        <f t="shared" si="34"/>
        <v>0</v>
      </c>
      <c r="I2251" s="36" t="s">
        <v>4992</v>
      </c>
      <c r="J2251" s="21"/>
      <c r="K2251" s="21"/>
    </row>
    <row r="2252" spans="1:11" x14ac:dyDescent="0.25">
      <c r="A2252" s="192">
        <v>41996</v>
      </c>
      <c r="B2252" s="254">
        <v>7120</v>
      </c>
      <c r="C2252" s="322" t="s">
        <v>6789</v>
      </c>
      <c r="D2252" s="199" t="s">
        <v>6954</v>
      </c>
      <c r="E2252" s="238">
        <v>537.6</v>
      </c>
      <c r="F2252" s="256">
        <v>41996</v>
      </c>
      <c r="G2252" s="34">
        <v>537.6</v>
      </c>
      <c r="H2252" s="217">
        <f t="shared" si="34"/>
        <v>0</v>
      </c>
      <c r="I2252" s="36" t="s">
        <v>4992</v>
      </c>
      <c r="J2252" s="21"/>
      <c r="K2252" s="21"/>
    </row>
    <row r="2253" spans="1:11" x14ac:dyDescent="0.25">
      <c r="A2253" s="192">
        <v>41996</v>
      </c>
      <c r="B2253" s="254">
        <v>7121</v>
      </c>
      <c r="C2253" s="322" t="s">
        <v>6789</v>
      </c>
      <c r="D2253" s="199" t="s">
        <v>1607</v>
      </c>
      <c r="E2253" s="238">
        <v>3965</v>
      </c>
      <c r="F2253" s="256">
        <v>41996</v>
      </c>
      <c r="G2253" s="34">
        <v>3965</v>
      </c>
      <c r="H2253" s="217">
        <f t="shared" si="34"/>
        <v>0</v>
      </c>
      <c r="I2253" s="36" t="s">
        <v>4992</v>
      </c>
      <c r="J2253" s="21"/>
      <c r="K2253" s="21"/>
    </row>
    <row r="2254" spans="1:11" x14ac:dyDescent="0.25">
      <c r="A2254" s="192">
        <v>41996</v>
      </c>
      <c r="B2254" s="254">
        <v>7122</v>
      </c>
      <c r="C2254" s="322" t="s">
        <v>6789</v>
      </c>
      <c r="D2254" s="199" t="s">
        <v>4240</v>
      </c>
      <c r="E2254" s="238">
        <v>168606</v>
      </c>
      <c r="F2254" s="412">
        <v>42008</v>
      </c>
      <c r="G2254" s="40">
        <v>168606</v>
      </c>
      <c r="H2254" s="217">
        <f t="shared" si="34"/>
        <v>0</v>
      </c>
      <c r="I2254" s="36" t="s">
        <v>4992</v>
      </c>
      <c r="J2254" s="21"/>
      <c r="K2254" s="21"/>
    </row>
    <row r="2255" spans="1:11" x14ac:dyDescent="0.25">
      <c r="A2255" s="192">
        <v>41996</v>
      </c>
      <c r="B2255" s="254">
        <v>7123</v>
      </c>
      <c r="C2255" s="322" t="s">
        <v>6789</v>
      </c>
      <c r="D2255" s="199" t="s">
        <v>745</v>
      </c>
      <c r="E2255" s="238">
        <v>4519.8</v>
      </c>
      <c r="F2255" s="256">
        <v>41996</v>
      </c>
      <c r="G2255" s="34">
        <v>4519.8</v>
      </c>
      <c r="H2255" s="217">
        <f t="shared" si="34"/>
        <v>0</v>
      </c>
      <c r="I2255" s="36" t="s">
        <v>4992</v>
      </c>
      <c r="J2255" s="21"/>
      <c r="K2255" s="21"/>
    </row>
    <row r="2256" spans="1:11" x14ac:dyDescent="0.25">
      <c r="A2256" s="192">
        <v>41996</v>
      </c>
      <c r="B2256" s="254">
        <v>7124</v>
      </c>
      <c r="C2256" s="322" t="s">
        <v>6789</v>
      </c>
      <c r="D2256" s="199" t="s">
        <v>106</v>
      </c>
      <c r="E2256" s="238">
        <v>11576.2</v>
      </c>
      <c r="F2256" s="256">
        <v>42001</v>
      </c>
      <c r="G2256" s="34">
        <v>11576.2</v>
      </c>
      <c r="H2256" s="217">
        <f t="shared" si="34"/>
        <v>0</v>
      </c>
      <c r="I2256" s="36" t="s">
        <v>4992</v>
      </c>
      <c r="J2256" s="21"/>
      <c r="K2256" s="21"/>
    </row>
    <row r="2257" spans="1:11" x14ac:dyDescent="0.25">
      <c r="A2257" s="192">
        <v>41996</v>
      </c>
      <c r="B2257" s="254">
        <v>7125</v>
      </c>
      <c r="C2257" s="322" t="s">
        <v>6789</v>
      </c>
      <c r="D2257" s="199" t="s">
        <v>790</v>
      </c>
      <c r="E2257" s="238">
        <v>976.8</v>
      </c>
      <c r="F2257" s="256">
        <v>41996</v>
      </c>
      <c r="G2257" s="34">
        <v>976.8</v>
      </c>
      <c r="H2257" s="217">
        <f t="shared" si="34"/>
        <v>0</v>
      </c>
      <c r="I2257" s="36" t="s">
        <v>4992</v>
      </c>
      <c r="J2257" s="21"/>
      <c r="K2257" s="21"/>
    </row>
    <row r="2258" spans="1:11" x14ac:dyDescent="0.25">
      <c r="A2258" s="192">
        <v>41996</v>
      </c>
      <c r="B2258" s="254">
        <v>7126</v>
      </c>
      <c r="C2258" s="322" t="s">
        <v>6789</v>
      </c>
      <c r="D2258" s="199" t="s">
        <v>4660</v>
      </c>
      <c r="E2258" s="238">
        <v>10612.8</v>
      </c>
      <c r="F2258" s="256">
        <v>41996</v>
      </c>
      <c r="G2258" s="34">
        <v>10612.8</v>
      </c>
      <c r="H2258" s="217">
        <f t="shared" si="34"/>
        <v>0</v>
      </c>
      <c r="I2258" s="36" t="s">
        <v>4992</v>
      </c>
      <c r="J2258" s="21"/>
      <c r="K2258" s="21"/>
    </row>
    <row r="2259" spans="1:11" x14ac:dyDescent="0.25">
      <c r="A2259" s="192">
        <v>41996</v>
      </c>
      <c r="B2259" s="254">
        <v>7127</v>
      </c>
      <c r="C2259" s="322" t="s">
        <v>6789</v>
      </c>
      <c r="D2259" s="199" t="s">
        <v>4660</v>
      </c>
      <c r="E2259" s="238">
        <v>624.36</v>
      </c>
      <c r="F2259" s="256">
        <v>41996</v>
      </c>
      <c r="G2259" s="34">
        <v>624.36</v>
      </c>
      <c r="H2259" s="217">
        <f t="shared" si="34"/>
        <v>0</v>
      </c>
      <c r="I2259" s="36" t="s">
        <v>4992</v>
      </c>
      <c r="J2259" s="21"/>
      <c r="K2259" s="21"/>
    </row>
    <row r="2260" spans="1:11" x14ac:dyDescent="0.25">
      <c r="A2260" s="192">
        <v>41996</v>
      </c>
      <c r="B2260" s="254">
        <v>7128</v>
      </c>
      <c r="C2260" s="322" t="s">
        <v>6789</v>
      </c>
      <c r="D2260" s="199" t="s">
        <v>6331</v>
      </c>
      <c r="E2260" s="238">
        <v>507.6</v>
      </c>
      <c r="F2260" s="256">
        <v>41996</v>
      </c>
      <c r="G2260" s="34">
        <v>507.6</v>
      </c>
      <c r="H2260" s="217">
        <f t="shared" si="34"/>
        <v>0</v>
      </c>
      <c r="I2260" s="36" t="s">
        <v>4992</v>
      </c>
      <c r="J2260" s="21"/>
      <c r="K2260" s="21"/>
    </row>
    <row r="2261" spans="1:11" x14ac:dyDescent="0.25">
      <c r="A2261" s="192">
        <v>41996</v>
      </c>
      <c r="B2261" s="254">
        <v>7129</v>
      </c>
      <c r="C2261" s="322" t="s">
        <v>6789</v>
      </c>
      <c r="D2261" s="199" t="s">
        <v>1828</v>
      </c>
      <c r="E2261" s="238">
        <v>12015.6</v>
      </c>
      <c r="F2261" s="256">
        <v>41997</v>
      </c>
      <c r="G2261" s="34">
        <v>12015.6</v>
      </c>
      <c r="H2261" s="217">
        <f t="shared" si="34"/>
        <v>0</v>
      </c>
      <c r="I2261" s="36" t="s">
        <v>4997</v>
      </c>
      <c r="J2261" s="21"/>
      <c r="K2261" s="21"/>
    </row>
    <row r="2262" spans="1:11" x14ac:dyDescent="0.25">
      <c r="A2262" s="192">
        <v>41996</v>
      </c>
      <c r="B2262" s="254">
        <v>7130</v>
      </c>
      <c r="C2262" s="322" t="s">
        <v>6789</v>
      </c>
      <c r="D2262" s="199" t="s">
        <v>180</v>
      </c>
      <c r="E2262" s="238">
        <v>880</v>
      </c>
      <c r="F2262" s="256">
        <v>41996</v>
      </c>
      <c r="G2262" s="34">
        <v>880</v>
      </c>
      <c r="H2262" s="217">
        <f t="shared" si="34"/>
        <v>0</v>
      </c>
      <c r="I2262" s="36" t="s">
        <v>4992</v>
      </c>
      <c r="J2262" s="21"/>
      <c r="K2262" s="21"/>
    </row>
    <row r="2263" spans="1:11" x14ac:dyDescent="0.25">
      <c r="A2263" s="192">
        <v>41996</v>
      </c>
      <c r="B2263" s="254">
        <v>7131</v>
      </c>
      <c r="C2263" s="322" t="s">
        <v>6789</v>
      </c>
      <c r="D2263" s="199" t="s">
        <v>468</v>
      </c>
      <c r="E2263" s="238">
        <v>14354.4</v>
      </c>
      <c r="F2263" s="256">
        <v>41997</v>
      </c>
      <c r="G2263" s="34">
        <v>14354.4</v>
      </c>
      <c r="H2263" s="217">
        <f t="shared" si="34"/>
        <v>0</v>
      </c>
      <c r="I2263" s="36" t="s">
        <v>4997</v>
      </c>
      <c r="J2263" s="21"/>
      <c r="K2263" s="21"/>
    </row>
    <row r="2264" spans="1:11" x14ac:dyDescent="0.25">
      <c r="A2264" s="192">
        <v>41996</v>
      </c>
      <c r="B2264" s="254">
        <v>7132</v>
      </c>
      <c r="C2264" s="322" t="s">
        <v>6789</v>
      </c>
      <c r="D2264" s="199" t="s">
        <v>1202</v>
      </c>
      <c r="E2264" s="238">
        <v>514.79999999999995</v>
      </c>
      <c r="F2264" s="256">
        <v>41997</v>
      </c>
      <c r="G2264" s="34">
        <v>514.79999999999995</v>
      </c>
      <c r="H2264" s="217">
        <f t="shared" si="34"/>
        <v>0</v>
      </c>
      <c r="I2264" s="36" t="s">
        <v>4992</v>
      </c>
      <c r="J2264" s="21"/>
      <c r="K2264" s="21"/>
    </row>
    <row r="2265" spans="1:11" x14ac:dyDescent="0.25">
      <c r="A2265" s="192">
        <v>41996</v>
      </c>
      <c r="B2265" s="254">
        <v>7133</v>
      </c>
      <c r="C2265" s="322" t="s">
        <v>6789</v>
      </c>
      <c r="D2265" s="199" t="s">
        <v>3431</v>
      </c>
      <c r="E2265" s="238">
        <v>3602.3</v>
      </c>
      <c r="F2265" s="256">
        <v>41997</v>
      </c>
      <c r="G2265" s="34">
        <v>3602.3</v>
      </c>
      <c r="H2265" s="217">
        <f t="shared" si="34"/>
        <v>0</v>
      </c>
      <c r="I2265" s="36" t="s">
        <v>4997</v>
      </c>
      <c r="J2265" s="21"/>
      <c r="K2265" s="21"/>
    </row>
    <row r="2266" spans="1:11" x14ac:dyDescent="0.25">
      <c r="A2266" s="192">
        <v>41996</v>
      </c>
      <c r="B2266" s="254">
        <v>7134</v>
      </c>
      <c r="C2266" s="322" t="s">
        <v>6789</v>
      </c>
      <c r="D2266" s="199" t="s">
        <v>257</v>
      </c>
      <c r="E2266" s="238">
        <v>3245.4</v>
      </c>
      <c r="F2266" s="256">
        <v>41996</v>
      </c>
      <c r="G2266" s="34">
        <v>3245.4</v>
      </c>
      <c r="H2266" s="217">
        <f t="shared" si="34"/>
        <v>0</v>
      </c>
      <c r="I2266" s="36" t="s">
        <v>4992</v>
      </c>
      <c r="J2266" s="21"/>
      <c r="K2266" s="21"/>
    </row>
    <row r="2267" spans="1:11" x14ac:dyDescent="0.25">
      <c r="A2267" s="192">
        <v>41996</v>
      </c>
      <c r="B2267" s="254">
        <v>7135</v>
      </c>
      <c r="C2267" s="322" t="s">
        <v>6789</v>
      </c>
      <c r="D2267" s="199" t="s">
        <v>348</v>
      </c>
      <c r="E2267" s="238">
        <v>285.2</v>
      </c>
      <c r="F2267" s="256">
        <v>41997</v>
      </c>
      <c r="G2267" s="34">
        <v>285.2</v>
      </c>
      <c r="H2267" s="217">
        <f t="shared" si="34"/>
        <v>0</v>
      </c>
      <c r="I2267" s="36" t="s">
        <v>4997</v>
      </c>
      <c r="J2267" s="21"/>
      <c r="K2267" s="21"/>
    </row>
    <row r="2268" spans="1:11" x14ac:dyDescent="0.25">
      <c r="A2268" s="192">
        <v>41996</v>
      </c>
      <c r="B2268" s="254">
        <v>7136</v>
      </c>
      <c r="C2268" s="322" t="s">
        <v>6789</v>
      </c>
      <c r="D2268" s="199" t="s">
        <v>4257</v>
      </c>
      <c r="E2268" s="238">
        <v>40777.199999999997</v>
      </c>
      <c r="F2268" s="256">
        <v>41997</v>
      </c>
      <c r="G2268" s="34">
        <v>40777.199999999997</v>
      </c>
      <c r="H2268" s="217">
        <f t="shared" si="34"/>
        <v>0</v>
      </c>
      <c r="I2268" s="36" t="s">
        <v>4992</v>
      </c>
      <c r="J2268" s="21"/>
      <c r="K2268" s="21"/>
    </row>
    <row r="2269" spans="1:11" x14ac:dyDescent="0.25">
      <c r="A2269" s="192">
        <v>41996</v>
      </c>
      <c r="B2269" s="254">
        <v>7137</v>
      </c>
      <c r="C2269" s="322" t="s">
        <v>6789</v>
      </c>
      <c r="D2269" s="199" t="s">
        <v>6609</v>
      </c>
      <c r="E2269" s="238">
        <v>6765.8</v>
      </c>
      <c r="F2269" s="256">
        <v>41997</v>
      </c>
      <c r="G2269" s="34">
        <v>6765.8</v>
      </c>
      <c r="H2269" s="217">
        <f t="shared" si="34"/>
        <v>0</v>
      </c>
      <c r="I2269" s="36" t="s">
        <v>4997</v>
      </c>
      <c r="J2269" s="21"/>
      <c r="K2269" s="21"/>
    </row>
    <row r="2270" spans="1:11" x14ac:dyDescent="0.25">
      <c r="A2270" s="192">
        <v>41996</v>
      </c>
      <c r="B2270" s="254">
        <v>7138</v>
      </c>
      <c r="C2270" s="322" t="s">
        <v>6789</v>
      </c>
      <c r="D2270" s="199" t="s">
        <v>80</v>
      </c>
      <c r="E2270" s="238">
        <v>5527.9</v>
      </c>
      <c r="F2270" s="256">
        <v>41997</v>
      </c>
      <c r="G2270" s="34">
        <v>5527.9</v>
      </c>
      <c r="H2270" s="217">
        <f t="shared" si="34"/>
        <v>0</v>
      </c>
      <c r="I2270" s="36" t="s">
        <v>4997</v>
      </c>
      <c r="J2270" s="21"/>
      <c r="K2270" s="21"/>
    </row>
    <row r="2271" spans="1:11" x14ac:dyDescent="0.25">
      <c r="A2271" s="192">
        <v>41996</v>
      </c>
      <c r="B2271" s="254">
        <v>7139</v>
      </c>
      <c r="C2271" s="322" t="s">
        <v>6789</v>
      </c>
      <c r="D2271" s="308" t="s">
        <v>142</v>
      </c>
      <c r="E2271" s="309">
        <v>806.6</v>
      </c>
      <c r="F2271" s="256">
        <v>41997</v>
      </c>
      <c r="G2271" s="229">
        <v>806.6</v>
      </c>
      <c r="H2271" s="217">
        <f t="shared" si="34"/>
        <v>0</v>
      </c>
      <c r="I2271" s="20" t="s">
        <v>4997</v>
      </c>
      <c r="J2271" s="21"/>
      <c r="K2271" s="21"/>
    </row>
    <row r="2272" spans="1:11" x14ac:dyDescent="0.25">
      <c r="A2272" s="192">
        <v>41996</v>
      </c>
      <c r="B2272" s="254">
        <v>7140</v>
      </c>
      <c r="C2272" s="322" t="s">
        <v>6789</v>
      </c>
      <c r="D2272" s="308" t="s">
        <v>6942</v>
      </c>
      <c r="E2272" s="309">
        <v>2339.1999999999998</v>
      </c>
      <c r="F2272" s="256">
        <v>41997</v>
      </c>
      <c r="G2272" s="229">
        <v>2339.1999999999998</v>
      </c>
      <c r="H2272" s="217">
        <f t="shared" si="34"/>
        <v>0</v>
      </c>
      <c r="I2272" s="20" t="s">
        <v>4997</v>
      </c>
      <c r="J2272" s="21"/>
      <c r="K2272" s="21"/>
    </row>
    <row r="2273" spans="1:11" x14ac:dyDescent="0.25">
      <c r="A2273" s="192">
        <v>41996</v>
      </c>
      <c r="B2273" s="254">
        <v>7141</v>
      </c>
      <c r="C2273" s="322" t="s">
        <v>6789</v>
      </c>
      <c r="D2273" s="308" t="s">
        <v>6345</v>
      </c>
      <c r="E2273" s="309">
        <v>3696.6</v>
      </c>
      <c r="F2273" s="256">
        <v>41997</v>
      </c>
      <c r="G2273" s="229">
        <v>3696.6</v>
      </c>
      <c r="H2273" s="217">
        <f t="shared" si="34"/>
        <v>0</v>
      </c>
      <c r="I2273" s="20" t="s">
        <v>4997</v>
      </c>
      <c r="J2273" s="21"/>
      <c r="K2273" s="21"/>
    </row>
    <row r="2274" spans="1:11" x14ac:dyDescent="0.25">
      <c r="A2274" s="192">
        <v>41996</v>
      </c>
      <c r="B2274" s="254">
        <v>7142</v>
      </c>
      <c r="C2274" s="322" t="s">
        <v>6789</v>
      </c>
      <c r="D2274" s="308" t="s">
        <v>1202</v>
      </c>
      <c r="E2274" s="309">
        <v>556.20000000000005</v>
      </c>
      <c r="F2274" s="256">
        <v>41996</v>
      </c>
      <c r="G2274" s="229">
        <v>556.20000000000005</v>
      </c>
      <c r="H2274" s="217">
        <f t="shared" si="34"/>
        <v>0</v>
      </c>
      <c r="I2274" s="20" t="s">
        <v>4992</v>
      </c>
      <c r="J2274" s="21"/>
      <c r="K2274" s="21"/>
    </row>
    <row r="2275" spans="1:11" x14ac:dyDescent="0.25">
      <c r="A2275" s="192">
        <v>41996</v>
      </c>
      <c r="B2275" s="254">
        <v>7143</v>
      </c>
      <c r="C2275" s="322" t="s">
        <v>6789</v>
      </c>
      <c r="D2275" s="308" t="s">
        <v>4257</v>
      </c>
      <c r="E2275" s="309">
        <v>2259</v>
      </c>
      <c r="F2275" s="256">
        <v>41997</v>
      </c>
      <c r="G2275" s="229">
        <v>2259</v>
      </c>
      <c r="H2275" s="217">
        <f t="shared" si="34"/>
        <v>0</v>
      </c>
      <c r="I2275" s="20" t="s">
        <v>4992</v>
      </c>
      <c r="J2275" s="21"/>
      <c r="K2275" s="21"/>
    </row>
    <row r="2276" spans="1:11" x14ac:dyDescent="0.25">
      <c r="A2276" s="192">
        <v>41996</v>
      </c>
      <c r="B2276" s="254">
        <v>7144</v>
      </c>
      <c r="C2276" s="322" t="s">
        <v>6789</v>
      </c>
      <c r="D2276" s="308" t="s">
        <v>6929</v>
      </c>
      <c r="E2276" s="309">
        <v>28089</v>
      </c>
      <c r="F2276" s="256">
        <v>41996</v>
      </c>
      <c r="G2276" s="229">
        <v>28089</v>
      </c>
      <c r="H2276" s="217">
        <f t="shared" si="34"/>
        <v>0</v>
      </c>
      <c r="I2276" s="20" t="s">
        <v>4992</v>
      </c>
      <c r="J2276" s="21"/>
      <c r="K2276" s="21"/>
    </row>
    <row r="2277" spans="1:11" x14ac:dyDescent="0.25">
      <c r="A2277" s="192">
        <v>41996</v>
      </c>
      <c r="B2277" s="254">
        <v>7145</v>
      </c>
      <c r="C2277" s="322" t="s">
        <v>6789</v>
      </c>
      <c r="D2277" s="308" t="s">
        <v>6955</v>
      </c>
      <c r="E2277" s="309">
        <v>57619.7</v>
      </c>
      <c r="F2277" s="256">
        <v>41996</v>
      </c>
      <c r="G2277" s="229">
        <v>57619.7</v>
      </c>
      <c r="H2277" s="217">
        <f t="shared" si="34"/>
        <v>0</v>
      </c>
      <c r="I2277" s="20" t="s">
        <v>4992</v>
      </c>
      <c r="J2277" s="21"/>
      <c r="K2277" s="21"/>
    </row>
    <row r="2278" spans="1:11" x14ac:dyDescent="0.25">
      <c r="A2278" s="192">
        <v>41996</v>
      </c>
      <c r="B2278" s="254">
        <v>7146</v>
      </c>
      <c r="C2278" s="322" t="s">
        <v>6789</v>
      </c>
      <c r="D2278" s="308" t="s">
        <v>2504</v>
      </c>
      <c r="E2278" s="309">
        <v>121964.6</v>
      </c>
      <c r="F2278" s="256">
        <v>42000</v>
      </c>
      <c r="G2278" s="229">
        <v>121964.6</v>
      </c>
      <c r="H2278" s="217">
        <f t="shared" si="34"/>
        <v>0</v>
      </c>
      <c r="I2278" s="20" t="s">
        <v>6794</v>
      </c>
      <c r="J2278" s="21"/>
      <c r="K2278" s="21"/>
    </row>
    <row r="2279" spans="1:11" x14ac:dyDescent="0.25">
      <c r="A2279" s="192">
        <v>41996</v>
      </c>
      <c r="B2279" s="254">
        <v>7147</v>
      </c>
      <c r="C2279" s="322" t="s">
        <v>6789</v>
      </c>
      <c r="D2279" s="308" t="s">
        <v>6120</v>
      </c>
      <c r="E2279" s="309">
        <v>8000</v>
      </c>
      <c r="F2279" s="256">
        <v>42003</v>
      </c>
      <c r="G2279" s="229">
        <v>8000</v>
      </c>
      <c r="H2279" s="217">
        <f t="shared" si="34"/>
        <v>0</v>
      </c>
      <c r="I2279" s="20" t="s">
        <v>4742</v>
      </c>
      <c r="J2279" s="21"/>
      <c r="K2279" s="21"/>
    </row>
    <row r="2280" spans="1:11" x14ac:dyDescent="0.25">
      <c r="A2280" s="192">
        <v>41996</v>
      </c>
      <c r="B2280" s="254">
        <v>7148</v>
      </c>
      <c r="C2280" s="322" t="s">
        <v>6789</v>
      </c>
      <c r="D2280" s="308" t="s">
        <v>763</v>
      </c>
      <c r="E2280" s="309">
        <v>27660.6</v>
      </c>
      <c r="F2280" s="256">
        <v>41997</v>
      </c>
      <c r="G2280" s="229">
        <v>27660.6</v>
      </c>
      <c r="H2280" s="217">
        <f t="shared" si="34"/>
        <v>0</v>
      </c>
      <c r="I2280" s="20" t="s">
        <v>5000</v>
      </c>
      <c r="J2280" s="21"/>
      <c r="K2280" s="21"/>
    </row>
    <row r="2281" spans="1:11" x14ac:dyDescent="0.25">
      <c r="A2281" s="192">
        <v>41996</v>
      </c>
      <c r="B2281" s="254">
        <v>7149</v>
      </c>
      <c r="C2281" s="322" t="s">
        <v>6789</v>
      </c>
      <c r="D2281" s="308" t="s">
        <v>148</v>
      </c>
      <c r="E2281" s="309">
        <v>9215</v>
      </c>
      <c r="F2281" s="256">
        <v>41997</v>
      </c>
      <c r="G2281" s="229">
        <v>9215</v>
      </c>
      <c r="H2281" s="217">
        <f t="shared" si="34"/>
        <v>0</v>
      </c>
      <c r="I2281" s="20" t="s">
        <v>4992</v>
      </c>
      <c r="J2281" s="21"/>
      <c r="K2281" s="21"/>
    </row>
    <row r="2282" spans="1:11" x14ac:dyDescent="0.25">
      <c r="A2282" s="192">
        <v>41996</v>
      </c>
      <c r="B2282" s="254">
        <v>7150</v>
      </c>
      <c r="C2282" s="322" t="s">
        <v>6789</v>
      </c>
      <c r="D2282" s="308" t="s">
        <v>4685</v>
      </c>
      <c r="E2282" s="309">
        <v>925.9</v>
      </c>
      <c r="F2282" s="256">
        <v>41997</v>
      </c>
      <c r="G2282" s="229">
        <v>925.9</v>
      </c>
      <c r="H2282" s="217">
        <f t="shared" si="34"/>
        <v>0</v>
      </c>
      <c r="I2282" s="20" t="s">
        <v>4742</v>
      </c>
      <c r="J2282" s="21"/>
      <c r="K2282" s="21"/>
    </row>
    <row r="2283" spans="1:11" x14ac:dyDescent="0.25">
      <c r="A2283" s="192">
        <v>41996</v>
      </c>
      <c r="B2283" s="254">
        <v>7151</v>
      </c>
      <c r="C2283" s="322" t="s">
        <v>6789</v>
      </c>
      <c r="D2283" s="308" t="s">
        <v>106</v>
      </c>
      <c r="E2283" s="309">
        <v>11541.3</v>
      </c>
      <c r="F2283" s="256">
        <v>42001</v>
      </c>
      <c r="G2283" s="229">
        <v>11541.3</v>
      </c>
      <c r="H2283" s="217">
        <f t="shared" si="34"/>
        <v>0</v>
      </c>
      <c r="I2283" s="20" t="s">
        <v>4992</v>
      </c>
      <c r="J2283" s="21"/>
      <c r="K2283" s="21"/>
    </row>
    <row r="2284" spans="1:11" x14ac:dyDescent="0.25">
      <c r="A2284" s="192">
        <v>41996</v>
      </c>
      <c r="B2284" s="254">
        <v>7152</v>
      </c>
      <c r="C2284" s="322" t="s">
        <v>6789</v>
      </c>
      <c r="D2284" s="308" t="s">
        <v>4740</v>
      </c>
      <c r="E2284" s="309">
        <v>3383.6</v>
      </c>
      <c r="F2284" s="256">
        <v>41996</v>
      </c>
      <c r="G2284" s="229">
        <v>3383.6</v>
      </c>
      <c r="H2284" s="217">
        <f t="shared" si="34"/>
        <v>0</v>
      </c>
      <c r="I2284" s="20" t="s">
        <v>4992</v>
      </c>
      <c r="J2284" s="21"/>
      <c r="K2284" s="21"/>
    </row>
    <row r="2285" spans="1:11" x14ac:dyDescent="0.25">
      <c r="A2285" s="192">
        <v>41996</v>
      </c>
      <c r="B2285" s="254">
        <v>7153</v>
      </c>
      <c r="C2285" s="322" t="s">
        <v>6789</v>
      </c>
      <c r="D2285" s="308" t="s">
        <v>4740</v>
      </c>
      <c r="E2285" s="309">
        <v>160</v>
      </c>
      <c r="F2285" s="256">
        <v>41996</v>
      </c>
      <c r="G2285" s="229">
        <v>160</v>
      </c>
      <c r="H2285" s="217">
        <f t="shared" si="34"/>
        <v>0</v>
      </c>
      <c r="I2285" s="20" t="s">
        <v>4992</v>
      </c>
      <c r="J2285" s="21"/>
      <c r="K2285" s="21"/>
    </row>
    <row r="2286" spans="1:11" x14ac:dyDescent="0.25">
      <c r="A2286" s="192">
        <v>41996</v>
      </c>
      <c r="B2286" s="254">
        <v>7154</v>
      </c>
      <c r="C2286" s="322" t="s">
        <v>6789</v>
      </c>
      <c r="D2286" s="308" t="s">
        <v>89</v>
      </c>
      <c r="E2286" s="309">
        <v>132402.88</v>
      </c>
      <c r="F2286" s="256">
        <v>41996</v>
      </c>
      <c r="G2286" s="229">
        <v>132402.88</v>
      </c>
      <c r="H2286" s="217">
        <f t="shared" si="34"/>
        <v>0</v>
      </c>
      <c r="I2286" s="20" t="s">
        <v>4992</v>
      </c>
      <c r="J2286" s="21"/>
      <c r="K2286" s="21"/>
    </row>
    <row r="2287" spans="1:11" x14ac:dyDescent="0.25">
      <c r="A2287" s="192">
        <v>41996</v>
      </c>
      <c r="B2287" s="254">
        <v>7155</v>
      </c>
      <c r="C2287" s="322" t="s">
        <v>6789</v>
      </c>
      <c r="D2287" s="308" t="s">
        <v>4288</v>
      </c>
      <c r="E2287" s="309">
        <v>23020.5</v>
      </c>
      <c r="F2287" s="256">
        <v>41996</v>
      </c>
      <c r="G2287" s="229">
        <v>23020.5</v>
      </c>
      <c r="H2287" s="217">
        <f t="shared" si="34"/>
        <v>0</v>
      </c>
      <c r="I2287" s="20" t="s">
        <v>4992</v>
      </c>
      <c r="J2287" s="21"/>
      <c r="K2287" s="21"/>
    </row>
    <row r="2288" spans="1:11" x14ac:dyDescent="0.25">
      <c r="A2288" s="192">
        <v>41996</v>
      </c>
      <c r="B2288" s="254">
        <v>7156</v>
      </c>
      <c r="C2288" s="322" t="s">
        <v>6789</v>
      </c>
      <c r="D2288" s="308" t="s">
        <v>781</v>
      </c>
      <c r="E2288" s="309">
        <v>96009.8</v>
      </c>
      <c r="F2288" s="428" t="s">
        <v>7013</v>
      </c>
      <c r="G2288" s="219">
        <f>60000+36009.8</f>
        <v>96009.8</v>
      </c>
      <c r="H2288" s="217">
        <f t="shared" si="34"/>
        <v>0</v>
      </c>
      <c r="I2288" s="20" t="s">
        <v>4992</v>
      </c>
      <c r="J2288" s="21"/>
      <c r="K2288" s="21"/>
    </row>
    <row r="2289" spans="1:11" x14ac:dyDescent="0.25">
      <c r="A2289" s="192">
        <v>41996</v>
      </c>
      <c r="B2289" s="254">
        <v>7157</v>
      </c>
      <c r="C2289" s="322" t="s">
        <v>6789</v>
      </c>
      <c r="D2289" s="308" t="s">
        <v>6910</v>
      </c>
      <c r="E2289" s="309">
        <v>23510.1</v>
      </c>
      <c r="F2289" s="256">
        <v>41996</v>
      </c>
      <c r="G2289" s="229">
        <v>23510.1</v>
      </c>
      <c r="H2289" s="217">
        <f t="shared" si="34"/>
        <v>0</v>
      </c>
      <c r="I2289" s="20" t="s">
        <v>4992</v>
      </c>
      <c r="J2289" s="21"/>
      <c r="K2289" s="21"/>
    </row>
    <row r="2290" spans="1:11" x14ac:dyDescent="0.25">
      <c r="A2290" s="192">
        <v>41996</v>
      </c>
      <c r="B2290" s="254">
        <v>7158</v>
      </c>
      <c r="C2290" s="322" t="s">
        <v>6789</v>
      </c>
      <c r="D2290" s="308" t="s">
        <v>6878</v>
      </c>
      <c r="E2290" s="309">
        <v>35252.120000000003</v>
      </c>
      <c r="F2290" s="256">
        <v>41996</v>
      </c>
      <c r="G2290" s="229">
        <v>35252.120000000003</v>
      </c>
      <c r="H2290" s="217">
        <f t="shared" si="34"/>
        <v>0</v>
      </c>
      <c r="I2290" s="20" t="s">
        <v>4992</v>
      </c>
      <c r="J2290" s="21"/>
      <c r="K2290" s="21"/>
    </row>
    <row r="2291" spans="1:11" x14ac:dyDescent="0.25">
      <c r="A2291" s="192">
        <v>41996</v>
      </c>
      <c r="B2291" s="254">
        <v>7159</v>
      </c>
      <c r="C2291" s="322" t="s">
        <v>6789</v>
      </c>
      <c r="D2291" s="308" t="s">
        <v>4729</v>
      </c>
      <c r="E2291" s="309">
        <v>2467.1999999999998</v>
      </c>
      <c r="F2291" s="256">
        <v>41996</v>
      </c>
      <c r="G2291" s="229">
        <v>2467.1999999999998</v>
      </c>
      <c r="H2291" s="217">
        <f t="shared" si="34"/>
        <v>0</v>
      </c>
      <c r="I2291" s="20" t="s">
        <v>4992</v>
      </c>
      <c r="J2291" s="21"/>
      <c r="K2291" s="21"/>
    </row>
    <row r="2292" spans="1:11" x14ac:dyDescent="0.25">
      <c r="A2292" s="192">
        <v>41996</v>
      </c>
      <c r="B2292" s="254">
        <v>7160</v>
      </c>
      <c r="C2292" s="322" t="s">
        <v>6789</v>
      </c>
      <c r="D2292" s="308" t="s">
        <v>4183</v>
      </c>
      <c r="E2292" s="309">
        <v>7376.4</v>
      </c>
      <c r="F2292" s="256">
        <v>41996</v>
      </c>
      <c r="G2292" s="229">
        <v>7376.4</v>
      </c>
      <c r="H2292" s="217">
        <f t="shared" si="34"/>
        <v>0</v>
      </c>
      <c r="I2292" s="20" t="s">
        <v>4992</v>
      </c>
      <c r="J2292" s="21"/>
      <c r="K2292" s="21"/>
    </row>
    <row r="2293" spans="1:11" x14ac:dyDescent="0.25">
      <c r="A2293" s="192">
        <v>41996</v>
      </c>
      <c r="B2293" s="254">
        <v>7161</v>
      </c>
      <c r="C2293" s="322" t="s">
        <v>6789</v>
      </c>
      <c r="D2293" s="308" t="s">
        <v>11</v>
      </c>
      <c r="E2293" s="309">
        <v>96503.1</v>
      </c>
      <c r="F2293" s="412">
        <v>42009</v>
      </c>
      <c r="G2293" s="219">
        <v>96503.1</v>
      </c>
      <c r="H2293" s="217">
        <f t="shared" si="34"/>
        <v>0</v>
      </c>
      <c r="I2293" s="20" t="s">
        <v>6814</v>
      </c>
      <c r="J2293" s="21"/>
      <c r="K2293" s="21"/>
    </row>
    <row r="2294" spans="1:11" x14ac:dyDescent="0.25">
      <c r="A2294" s="192">
        <v>41996</v>
      </c>
      <c r="B2294" s="254">
        <v>7162</v>
      </c>
      <c r="C2294" s="322" t="s">
        <v>6789</v>
      </c>
      <c r="D2294" s="308" t="s">
        <v>4918</v>
      </c>
      <c r="E2294" s="309">
        <v>19540.400000000001</v>
      </c>
      <c r="F2294" s="256">
        <v>41997</v>
      </c>
      <c r="G2294" s="229">
        <v>19540.400000000001</v>
      </c>
      <c r="H2294" s="217">
        <f t="shared" si="34"/>
        <v>0</v>
      </c>
      <c r="I2294" s="20" t="s">
        <v>4992</v>
      </c>
      <c r="J2294" s="21"/>
      <c r="K2294" s="21"/>
    </row>
    <row r="2295" spans="1:11" x14ac:dyDescent="0.25">
      <c r="A2295" s="192">
        <v>41996</v>
      </c>
      <c r="B2295" s="254">
        <v>7163</v>
      </c>
      <c r="C2295" s="322" t="s">
        <v>6789</v>
      </c>
      <c r="D2295" s="308" t="s">
        <v>1915</v>
      </c>
      <c r="E2295" s="309">
        <v>1338.35</v>
      </c>
      <c r="F2295" s="256">
        <v>41996</v>
      </c>
      <c r="G2295" s="229">
        <v>1338.35</v>
      </c>
      <c r="H2295" s="217">
        <f t="shared" ref="H2295:H2358" si="35">E2295-G2295</f>
        <v>0</v>
      </c>
      <c r="I2295" s="20" t="s">
        <v>4992</v>
      </c>
      <c r="J2295" s="21"/>
      <c r="K2295" s="21"/>
    </row>
    <row r="2296" spans="1:11" x14ac:dyDescent="0.25">
      <c r="A2296" s="192">
        <v>41996</v>
      </c>
      <c r="B2296" s="254">
        <v>7164</v>
      </c>
      <c r="C2296" s="322" t="s">
        <v>6789</v>
      </c>
      <c r="D2296" s="308" t="s">
        <v>6929</v>
      </c>
      <c r="E2296" s="309">
        <v>2016.5</v>
      </c>
      <c r="F2296" s="256">
        <v>41996</v>
      </c>
      <c r="G2296" s="229">
        <v>2016.5</v>
      </c>
      <c r="H2296" s="217">
        <f t="shared" si="35"/>
        <v>0</v>
      </c>
      <c r="I2296" s="20" t="s">
        <v>4992</v>
      </c>
      <c r="J2296" s="21"/>
      <c r="K2296" s="21"/>
    </row>
    <row r="2297" spans="1:11" x14ac:dyDescent="0.25">
      <c r="A2297" s="192">
        <v>41996</v>
      </c>
      <c r="B2297" s="254">
        <v>7165</v>
      </c>
      <c r="C2297" s="322" t="s">
        <v>6789</v>
      </c>
      <c r="D2297" s="308" t="s">
        <v>6916</v>
      </c>
      <c r="E2297" s="309">
        <v>10035.200000000001</v>
      </c>
      <c r="F2297" s="256">
        <v>41997</v>
      </c>
      <c r="G2297" s="229">
        <v>10035.200000000001</v>
      </c>
      <c r="H2297" s="217">
        <f t="shared" si="35"/>
        <v>0</v>
      </c>
      <c r="I2297" s="20" t="s">
        <v>6814</v>
      </c>
      <c r="J2297" s="21"/>
      <c r="K2297" s="21"/>
    </row>
    <row r="2298" spans="1:11" x14ac:dyDescent="0.25">
      <c r="A2298" s="192">
        <v>41996</v>
      </c>
      <c r="B2298" s="254">
        <v>7166</v>
      </c>
      <c r="C2298" s="322" t="s">
        <v>6789</v>
      </c>
      <c r="D2298" s="308" t="s">
        <v>106</v>
      </c>
      <c r="E2298" s="309">
        <v>346750</v>
      </c>
      <c r="F2298" s="256">
        <v>42001</v>
      </c>
      <c r="G2298" s="229">
        <v>346750</v>
      </c>
      <c r="H2298" s="217">
        <f t="shared" si="35"/>
        <v>0</v>
      </c>
      <c r="I2298" s="20" t="s">
        <v>4992</v>
      </c>
      <c r="J2298" s="21"/>
      <c r="K2298" s="21"/>
    </row>
    <row r="2299" spans="1:11" x14ac:dyDescent="0.25">
      <c r="A2299" s="192">
        <v>41996</v>
      </c>
      <c r="B2299" s="254">
        <v>7167</v>
      </c>
      <c r="C2299" s="322" t="s">
        <v>6789</v>
      </c>
      <c r="D2299" s="308" t="s">
        <v>106</v>
      </c>
      <c r="E2299" s="309">
        <v>126735</v>
      </c>
      <c r="F2299" s="256">
        <v>42001</v>
      </c>
      <c r="G2299" s="229">
        <v>126735</v>
      </c>
      <c r="H2299" s="217">
        <f t="shared" si="35"/>
        <v>0</v>
      </c>
      <c r="I2299" s="20" t="s">
        <v>4992</v>
      </c>
      <c r="J2299" s="21"/>
      <c r="K2299" s="21"/>
    </row>
    <row r="2300" spans="1:11" x14ac:dyDescent="0.25">
      <c r="A2300" s="192">
        <v>41996</v>
      </c>
      <c r="B2300" s="254">
        <v>7168</v>
      </c>
      <c r="C2300" s="322" t="s">
        <v>6789</v>
      </c>
      <c r="D2300" s="308" t="s">
        <v>106</v>
      </c>
      <c r="E2300" s="309">
        <v>3085.81</v>
      </c>
      <c r="F2300" s="256">
        <v>38349</v>
      </c>
      <c r="G2300" s="229">
        <v>3085.81</v>
      </c>
      <c r="H2300" s="217">
        <f t="shared" si="35"/>
        <v>0</v>
      </c>
      <c r="I2300" s="20" t="s">
        <v>4992</v>
      </c>
      <c r="J2300" s="21"/>
      <c r="K2300" s="21"/>
    </row>
    <row r="2301" spans="1:11" x14ac:dyDescent="0.25">
      <c r="A2301" s="192">
        <v>41996</v>
      </c>
      <c r="B2301" s="254">
        <v>7169</v>
      </c>
      <c r="C2301" s="322" t="s">
        <v>6789</v>
      </c>
      <c r="D2301" s="308" t="s">
        <v>2540</v>
      </c>
      <c r="E2301" s="309">
        <v>18168.2</v>
      </c>
      <c r="F2301" s="256">
        <v>41996</v>
      </c>
      <c r="G2301" s="229">
        <v>18168.2</v>
      </c>
      <c r="H2301" s="217">
        <f t="shared" si="35"/>
        <v>0</v>
      </c>
      <c r="I2301" s="20" t="s">
        <v>4992</v>
      </c>
      <c r="J2301" s="21"/>
      <c r="K2301" s="21"/>
    </row>
    <row r="2302" spans="1:11" x14ac:dyDescent="0.25">
      <c r="A2302" s="192">
        <v>41996</v>
      </c>
      <c r="B2302" s="254">
        <v>7170</v>
      </c>
      <c r="C2302" s="322" t="s">
        <v>6789</v>
      </c>
      <c r="D2302" s="308" t="s">
        <v>969</v>
      </c>
      <c r="E2302" s="309">
        <v>1465.1</v>
      </c>
      <c r="F2302" s="256">
        <v>41996</v>
      </c>
      <c r="G2302" s="229">
        <v>1465.1</v>
      </c>
      <c r="H2302" s="217">
        <f t="shared" si="35"/>
        <v>0</v>
      </c>
      <c r="I2302" s="20" t="s">
        <v>4992</v>
      </c>
      <c r="J2302" s="21"/>
      <c r="K2302" s="21"/>
    </row>
    <row r="2303" spans="1:11" x14ac:dyDescent="0.25">
      <c r="A2303" s="192">
        <v>41996</v>
      </c>
      <c r="B2303" s="254">
        <v>7171</v>
      </c>
      <c r="C2303" s="322" t="s">
        <v>6789</v>
      </c>
      <c r="D2303" s="308" t="s">
        <v>4319</v>
      </c>
      <c r="E2303" s="309">
        <v>6160</v>
      </c>
      <c r="F2303" s="256">
        <v>41997</v>
      </c>
      <c r="G2303" s="229">
        <v>6160</v>
      </c>
      <c r="H2303" s="217">
        <f t="shared" si="35"/>
        <v>0</v>
      </c>
      <c r="I2303" s="20" t="s">
        <v>4992</v>
      </c>
      <c r="J2303" s="21"/>
      <c r="K2303" s="21"/>
    </row>
    <row r="2304" spans="1:11" x14ac:dyDescent="0.25">
      <c r="A2304" s="192">
        <v>41996</v>
      </c>
      <c r="B2304" s="254">
        <v>7172</v>
      </c>
      <c r="C2304" s="322" t="s">
        <v>6789</v>
      </c>
      <c r="D2304" s="308" t="s">
        <v>4319</v>
      </c>
      <c r="E2304" s="309">
        <v>635.1</v>
      </c>
      <c r="F2304" s="256">
        <v>41996</v>
      </c>
      <c r="G2304" s="229">
        <v>635.1</v>
      </c>
      <c r="H2304" s="217">
        <f t="shared" si="35"/>
        <v>0</v>
      </c>
      <c r="I2304" s="20" t="s">
        <v>4992</v>
      </c>
      <c r="J2304" s="21"/>
      <c r="K2304" s="21"/>
    </row>
    <row r="2305" spans="1:11" x14ac:dyDescent="0.25">
      <c r="A2305" s="192">
        <v>41996</v>
      </c>
      <c r="B2305" s="254">
        <v>7173</v>
      </c>
      <c r="C2305" s="322" t="s">
        <v>6789</v>
      </c>
      <c r="D2305" s="308" t="s">
        <v>149</v>
      </c>
      <c r="E2305" s="309">
        <v>14848</v>
      </c>
      <c r="F2305" s="256">
        <v>41997</v>
      </c>
      <c r="G2305" s="229">
        <v>14848</v>
      </c>
      <c r="H2305" s="217">
        <f t="shared" si="35"/>
        <v>0</v>
      </c>
      <c r="I2305" s="20" t="s">
        <v>6049</v>
      </c>
      <c r="J2305" s="21"/>
      <c r="K2305" s="21"/>
    </row>
    <row r="2306" spans="1:11" x14ac:dyDescent="0.25">
      <c r="A2306" s="192">
        <v>41996</v>
      </c>
      <c r="B2306" s="254">
        <v>7174</v>
      </c>
      <c r="C2306" s="322" t="s">
        <v>6789</v>
      </c>
      <c r="D2306" s="295" t="s">
        <v>53</v>
      </c>
      <c r="E2306" s="296">
        <v>0</v>
      </c>
      <c r="F2306" s="256"/>
      <c r="G2306" s="229"/>
      <c r="H2306" s="217">
        <f t="shared" si="35"/>
        <v>0</v>
      </c>
      <c r="I2306" s="20" t="s">
        <v>3076</v>
      </c>
      <c r="J2306" s="21"/>
      <c r="K2306" s="21"/>
    </row>
    <row r="2307" spans="1:11" x14ac:dyDescent="0.25">
      <c r="A2307" s="192">
        <v>41996</v>
      </c>
      <c r="B2307" s="254">
        <v>7175</v>
      </c>
      <c r="C2307" s="322" t="s">
        <v>6789</v>
      </c>
      <c r="D2307" s="308" t="s">
        <v>855</v>
      </c>
      <c r="E2307" s="309">
        <v>8289.2000000000007</v>
      </c>
      <c r="F2307" s="256">
        <v>41997</v>
      </c>
      <c r="G2307" s="229">
        <v>8289.2000000000007</v>
      </c>
      <c r="H2307" s="217">
        <f t="shared" si="35"/>
        <v>0</v>
      </c>
      <c r="I2307" s="20" t="s">
        <v>6049</v>
      </c>
      <c r="J2307" s="21"/>
      <c r="K2307" s="21"/>
    </row>
    <row r="2308" spans="1:11" x14ac:dyDescent="0.25">
      <c r="A2308" s="192">
        <v>41996</v>
      </c>
      <c r="B2308" s="254">
        <v>7176</v>
      </c>
      <c r="C2308" s="322" t="s">
        <v>6789</v>
      </c>
      <c r="D2308" s="308" t="s">
        <v>245</v>
      </c>
      <c r="E2308" s="309">
        <v>27432.2</v>
      </c>
      <c r="F2308" s="256">
        <v>41997</v>
      </c>
      <c r="G2308" s="229">
        <v>27432.2</v>
      </c>
      <c r="H2308" s="217">
        <f t="shared" si="35"/>
        <v>0</v>
      </c>
      <c r="I2308" s="20" t="s">
        <v>6049</v>
      </c>
      <c r="J2308" s="21"/>
      <c r="K2308" s="21"/>
    </row>
    <row r="2309" spans="1:11" x14ac:dyDescent="0.25">
      <c r="A2309" s="192">
        <v>41996</v>
      </c>
      <c r="B2309" s="254">
        <v>7177</v>
      </c>
      <c r="C2309" s="322" t="s">
        <v>6789</v>
      </c>
      <c r="D2309" s="308" t="s">
        <v>855</v>
      </c>
      <c r="E2309" s="309">
        <v>1760</v>
      </c>
      <c r="F2309" s="256">
        <v>41997</v>
      </c>
      <c r="G2309" s="229">
        <v>1760</v>
      </c>
      <c r="H2309" s="217">
        <f t="shared" si="35"/>
        <v>0</v>
      </c>
      <c r="I2309" s="20" t="s">
        <v>6049</v>
      </c>
      <c r="J2309" s="21"/>
      <c r="K2309" s="21"/>
    </row>
    <row r="2310" spans="1:11" x14ac:dyDescent="0.25">
      <c r="A2310" s="192">
        <v>41996</v>
      </c>
      <c r="B2310" s="254">
        <v>7178</v>
      </c>
      <c r="C2310" s="322" t="s">
        <v>6789</v>
      </c>
      <c r="D2310" s="308" t="s">
        <v>85</v>
      </c>
      <c r="E2310" s="309">
        <v>21766.6</v>
      </c>
      <c r="F2310" s="256">
        <v>41997</v>
      </c>
      <c r="G2310" s="229">
        <v>21766.6</v>
      </c>
      <c r="H2310" s="217">
        <f t="shared" si="35"/>
        <v>0</v>
      </c>
      <c r="I2310" s="20" t="s">
        <v>6049</v>
      </c>
      <c r="J2310" s="21"/>
      <c r="K2310" s="21"/>
    </row>
    <row r="2311" spans="1:11" x14ac:dyDescent="0.25">
      <c r="A2311" s="192">
        <v>41996</v>
      </c>
      <c r="B2311" s="254">
        <v>7179</v>
      </c>
      <c r="C2311" s="322" t="s">
        <v>6789</v>
      </c>
      <c r="D2311" s="308" t="s">
        <v>853</v>
      </c>
      <c r="E2311" s="309">
        <v>1723.2</v>
      </c>
      <c r="F2311" s="256">
        <v>41997</v>
      </c>
      <c r="G2311" s="229">
        <v>1723.2</v>
      </c>
      <c r="H2311" s="217">
        <f t="shared" si="35"/>
        <v>0</v>
      </c>
      <c r="I2311" s="20" t="s">
        <v>6049</v>
      </c>
      <c r="J2311" s="21"/>
      <c r="K2311" s="21"/>
    </row>
    <row r="2312" spans="1:11" x14ac:dyDescent="0.25">
      <c r="A2312" s="192">
        <v>41996</v>
      </c>
      <c r="B2312" s="254">
        <v>7180</v>
      </c>
      <c r="C2312" s="322" t="s">
        <v>6789</v>
      </c>
      <c r="D2312" s="308" t="s">
        <v>4667</v>
      </c>
      <c r="E2312" s="309">
        <v>4100.8</v>
      </c>
      <c r="F2312" s="256">
        <v>41997</v>
      </c>
      <c r="G2312" s="229">
        <v>4100.8</v>
      </c>
      <c r="H2312" s="217">
        <f t="shared" si="35"/>
        <v>0</v>
      </c>
      <c r="I2312" s="20" t="s">
        <v>6049</v>
      </c>
      <c r="J2312" s="21"/>
      <c r="K2312" s="21"/>
    </row>
    <row r="2313" spans="1:11" x14ac:dyDescent="0.25">
      <c r="A2313" s="192">
        <v>41996</v>
      </c>
      <c r="B2313" s="254">
        <v>7181</v>
      </c>
      <c r="C2313" s="322" t="s">
        <v>6789</v>
      </c>
      <c r="D2313" s="295" t="s">
        <v>6956</v>
      </c>
      <c r="E2313" s="296">
        <v>0</v>
      </c>
      <c r="F2313" s="423" t="s">
        <v>6957</v>
      </c>
      <c r="G2313" s="229"/>
      <c r="H2313" s="217">
        <f t="shared" si="35"/>
        <v>0</v>
      </c>
      <c r="I2313" s="20" t="s">
        <v>6049</v>
      </c>
      <c r="J2313" s="21"/>
      <c r="K2313" s="21"/>
    </row>
    <row r="2314" spans="1:11" x14ac:dyDescent="0.25">
      <c r="A2314" s="192">
        <v>41996</v>
      </c>
      <c r="B2314" s="254">
        <v>7182</v>
      </c>
      <c r="C2314" s="322" t="s">
        <v>6789</v>
      </c>
      <c r="D2314" s="308" t="s">
        <v>6643</v>
      </c>
      <c r="E2314" s="309">
        <v>174</v>
      </c>
      <c r="F2314" s="256">
        <v>41997</v>
      </c>
      <c r="G2314" s="229">
        <v>174</v>
      </c>
      <c r="H2314" s="217">
        <f t="shared" si="35"/>
        <v>0</v>
      </c>
      <c r="I2314" s="20" t="s">
        <v>4992</v>
      </c>
      <c r="J2314" s="21"/>
      <c r="K2314" s="21"/>
    </row>
    <row r="2315" spans="1:11" x14ac:dyDescent="0.25">
      <c r="A2315" s="192">
        <v>41996</v>
      </c>
      <c r="B2315" s="254">
        <v>7183</v>
      </c>
      <c r="C2315" s="322" t="s">
        <v>6789</v>
      </c>
      <c r="D2315" s="308" t="s">
        <v>6619</v>
      </c>
      <c r="E2315" s="309">
        <v>5188.8</v>
      </c>
      <c r="F2315" s="412" t="s">
        <v>7000</v>
      </c>
      <c r="G2315" s="219">
        <v>5188.8</v>
      </c>
      <c r="H2315" s="217">
        <f t="shared" si="35"/>
        <v>0</v>
      </c>
      <c r="I2315" s="20" t="s">
        <v>6049</v>
      </c>
      <c r="J2315" s="21"/>
      <c r="K2315" s="21"/>
    </row>
    <row r="2316" spans="1:11" x14ac:dyDescent="0.25">
      <c r="A2316" s="192">
        <v>41996</v>
      </c>
      <c r="B2316" s="254">
        <v>7184</v>
      </c>
      <c r="C2316" s="322" t="s">
        <v>6789</v>
      </c>
      <c r="D2316" s="308" t="s">
        <v>240</v>
      </c>
      <c r="E2316" s="309">
        <v>15571.3</v>
      </c>
      <c r="F2316" s="412" t="s">
        <v>7014</v>
      </c>
      <c r="G2316" s="219">
        <v>15571.3</v>
      </c>
      <c r="H2316" s="217">
        <f t="shared" si="35"/>
        <v>0</v>
      </c>
      <c r="I2316" s="20" t="s">
        <v>6049</v>
      </c>
      <c r="J2316" s="21"/>
      <c r="K2316" s="21"/>
    </row>
    <row r="2317" spans="1:11" x14ac:dyDescent="0.25">
      <c r="A2317" s="192">
        <v>41996</v>
      </c>
      <c r="B2317" s="254">
        <v>7185</v>
      </c>
      <c r="C2317" s="322" t="s">
        <v>6789</v>
      </c>
      <c r="D2317" s="308" t="s">
        <v>544</v>
      </c>
      <c r="E2317" s="309">
        <v>73555.28</v>
      </c>
      <c r="F2317" s="256">
        <v>41997</v>
      </c>
      <c r="G2317" s="229">
        <v>73555.28</v>
      </c>
      <c r="H2317" s="217">
        <f t="shared" si="35"/>
        <v>0</v>
      </c>
      <c r="I2317" s="20" t="s">
        <v>6049</v>
      </c>
      <c r="J2317" s="21"/>
      <c r="K2317" s="21"/>
    </row>
    <row r="2318" spans="1:11" x14ac:dyDescent="0.25">
      <c r="A2318" s="192">
        <v>41996</v>
      </c>
      <c r="B2318" s="254">
        <v>7186</v>
      </c>
      <c r="C2318" s="322" t="s">
        <v>6789</v>
      </c>
      <c r="D2318" s="308" t="s">
        <v>429</v>
      </c>
      <c r="E2318" s="309">
        <v>640</v>
      </c>
      <c r="F2318" s="256">
        <v>41997</v>
      </c>
      <c r="G2318" s="229">
        <v>640</v>
      </c>
      <c r="H2318" s="217">
        <f t="shared" si="35"/>
        <v>0</v>
      </c>
      <c r="I2318" s="20" t="s">
        <v>6049</v>
      </c>
      <c r="J2318" s="21"/>
      <c r="K2318" s="21"/>
    </row>
    <row r="2319" spans="1:11" x14ac:dyDescent="0.25">
      <c r="A2319" s="192">
        <v>41997</v>
      </c>
      <c r="B2319" s="254">
        <v>7187</v>
      </c>
      <c r="C2319" s="322" t="s">
        <v>6789</v>
      </c>
      <c r="D2319" s="308" t="s">
        <v>4649</v>
      </c>
      <c r="E2319" s="309">
        <v>27303.8</v>
      </c>
      <c r="F2319" s="421" t="s">
        <v>6958</v>
      </c>
      <c r="G2319" s="229">
        <f>22000+5303.8</f>
        <v>27303.8</v>
      </c>
      <c r="H2319" s="217">
        <f t="shared" si="35"/>
        <v>0</v>
      </c>
      <c r="I2319" s="20" t="s">
        <v>4992</v>
      </c>
      <c r="J2319" s="21"/>
      <c r="K2319" s="21"/>
    </row>
    <row r="2320" spans="1:11" x14ac:dyDescent="0.25">
      <c r="A2320" s="192">
        <v>41997</v>
      </c>
      <c r="B2320" s="254">
        <v>7188</v>
      </c>
      <c r="C2320" s="322" t="s">
        <v>6789</v>
      </c>
      <c r="D2320" s="308" t="s">
        <v>4234</v>
      </c>
      <c r="E2320" s="309">
        <v>5967</v>
      </c>
      <c r="F2320" s="256">
        <v>41997</v>
      </c>
      <c r="G2320" s="229">
        <v>5967</v>
      </c>
      <c r="H2320" s="217">
        <f t="shared" si="35"/>
        <v>0</v>
      </c>
      <c r="I2320" s="20" t="s">
        <v>4992</v>
      </c>
      <c r="J2320" s="21"/>
      <c r="K2320" s="21"/>
    </row>
    <row r="2321" spans="1:11" x14ac:dyDescent="0.25">
      <c r="A2321" s="192">
        <v>41997</v>
      </c>
      <c r="B2321" s="254">
        <v>7189</v>
      </c>
      <c r="C2321" s="322" t="s">
        <v>6789</v>
      </c>
      <c r="D2321" s="308" t="s">
        <v>4826</v>
      </c>
      <c r="E2321" s="309">
        <v>7286.6</v>
      </c>
      <c r="F2321" s="256">
        <v>41997</v>
      </c>
      <c r="G2321" s="229">
        <v>7286.6</v>
      </c>
      <c r="H2321" s="217">
        <f t="shared" si="35"/>
        <v>0</v>
      </c>
      <c r="I2321" s="20" t="s">
        <v>4992</v>
      </c>
      <c r="J2321" s="21"/>
      <c r="K2321" s="21"/>
    </row>
    <row r="2322" spans="1:11" x14ac:dyDescent="0.25">
      <c r="A2322" s="192">
        <v>41997</v>
      </c>
      <c r="B2322" s="254">
        <v>7190</v>
      </c>
      <c r="C2322" s="322" t="s">
        <v>6789</v>
      </c>
      <c r="D2322" s="308" t="s">
        <v>142</v>
      </c>
      <c r="E2322" s="309">
        <v>3470</v>
      </c>
      <c r="F2322" s="256">
        <v>41997</v>
      </c>
      <c r="G2322" s="229">
        <v>3470</v>
      </c>
      <c r="H2322" s="217">
        <f t="shared" si="35"/>
        <v>0</v>
      </c>
      <c r="I2322" s="20" t="s">
        <v>4992</v>
      </c>
      <c r="J2322" s="21"/>
      <c r="K2322" s="21"/>
    </row>
    <row r="2323" spans="1:11" x14ac:dyDescent="0.25">
      <c r="A2323" s="192">
        <v>41997</v>
      </c>
      <c r="B2323" s="254">
        <v>7191</v>
      </c>
      <c r="C2323" s="322" t="s">
        <v>6789</v>
      </c>
      <c r="D2323" s="308" t="s">
        <v>4918</v>
      </c>
      <c r="E2323" s="309">
        <v>58763.6</v>
      </c>
      <c r="F2323" s="256">
        <v>41997</v>
      </c>
      <c r="G2323" s="229">
        <v>58763.6</v>
      </c>
      <c r="H2323" s="217">
        <f t="shared" si="35"/>
        <v>0</v>
      </c>
      <c r="I2323" s="20" t="s">
        <v>5000</v>
      </c>
      <c r="J2323" s="21"/>
      <c r="K2323" s="21"/>
    </row>
    <row r="2324" spans="1:11" x14ac:dyDescent="0.25">
      <c r="A2324" s="192">
        <v>41997</v>
      </c>
      <c r="B2324" s="254">
        <v>7192</v>
      </c>
      <c r="C2324" s="322" t="s">
        <v>6789</v>
      </c>
      <c r="D2324" s="308" t="s">
        <v>4915</v>
      </c>
      <c r="E2324" s="309">
        <v>38087.4</v>
      </c>
      <c r="F2324" s="256">
        <v>42001</v>
      </c>
      <c r="G2324" s="229">
        <v>38087.4</v>
      </c>
      <c r="H2324" s="217">
        <f t="shared" si="35"/>
        <v>0</v>
      </c>
      <c r="I2324" s="20" t="s">
        <v>4971</v>
      </c>
      <c r="J2324" s="21"/>
      <c r="K2324" s="21"/>
    </row>
    <row r="2325" spans="1:11" x14ac:dyDescent="0.25">
      <c r="A2325" s="192">
        <v>41997</v>
      </c>
      <c r="B2325" s="254">
        <v>7193</v>
      </c>
      <c r="C2325" s="322" t="s">
        <v>6789</v>
      </c>
      <c r="D2325" s="308" t="s">
        <v>23</v>
      </c>
      <c r="E2325" s="309">
        <v>5002.24</v>
      </c>
      <c r="F2325" s="256">
        <v>41997</v>
      </c>
      <c r="G2325" s="229">
        <v>5002.24</v>
      </c>
      <c r="H2325" s="217">
        <f t="shared" si="35"/>
        <v>0</v>
      </c>
      <c r="I2325" s="20" t="s">
        <v>4992</v>
      </c>
      <c r="J2325" s="21"/>
      <c r="K2325" s="21"/>
    </row>
    <row r="2326" spans="1:11" x14ac:dyDescent="0.25">
      <c r="A2326" s="192">
        <v>41997</v>
      </c>
      <c r="B2326" s="254">
        <v>7194</v>
      </c>
      <c r="C2326" s="322" t="s">
        <v>6789</v>
      </c>
      <c r="D2326" s="308" t="s">
        <v>4928</v>
      </c>
      <c r="E2326" s="309">
        <v>24711.4</v>
      </c>
      <c r="F2326" s="256">
        <v>41997</v>
      </c>
      <c r="G2326" s="229">
        <v>24711.4</v>
      </c>
      <c r="H2326" s="217">
        <f t="shared" si="35"/>
        <v>0</v>
      </c>
      <c r="I2326" s="20" t="s">
        <v>6794</v>
      </c>
      <c r="J2326" s="21"/>
      <c r="K2326" s="21"/>
    </row>
    <row r="2327" spans="1:11" x14ac:dyDescent="0.25">
      <c r="A2327" s="192">
        <v>41997</v>
      </c>
      <c r="B2327" s="254">
        <v>7195</v>
      </c>
      <c r="C2327" s="322" t="s">
        <v>6789</v>
      </c>
      <c r="D2327" s="308" t="s">
        <v>47</v>
      </c>
      <c r="E2327" s="309">
        <v>5390.8</v>
      </c>
      <c r="F2327" s="256">
        <v>41997</v>
      </c>
      <c r="G2327" s="229">
        <v>5390.8</v>
      </c>
      <c r="H2327" s="217">
        <f t="shared" si="35"/>
        <v>0</v>
      </c>
      <c r="I2327" s="20" t="s">
        <v>6794</v>
      </c>
      <c r="J2327" s="21"/>
      <c r="K2327" s="21"/>
    </row>
    <row r="2328" spans="1:11" x14ac:dyDescent="0.25">
      <c r="A2328" s="192">
        <v>41997</v>
      </c>
      <c r="B2328" s="254">
        <v>7196</v>
      </c>
      <c r="C2328" s="322" t="s">
        <v>6789</v>
      </c>
      <c r="D2328" s="308" t="s">
        <v>4319</v>
      </c>
      <c r="E2328" s="309">
        <v>2046</v>
      </c>
      <c r="F2328" s="256">
        <v>41997</v>
      </c>
      <c r="G2328" s="229">
        <v>2046</v>
      </c>
      <c r="H2328" s="217">
        <f t="shared" si="35"/>
        <v>0</v>
      </c>
      <c r="I2328" s="20" t="s">
        <v>4992</v>
      </c>
      <c r="J2328" s="21"/>
      <c r="K2328" s="21"/>
    </row>
    <row r="2329" spans="1:11" x14ac:dyDescent="0.25">
      <c r="A2329" s="192">
        <v>41997</v>
      </c>
      <c r="B2329" s="254">
        <v>7197</v>
      </c>
      <c r="C2329" s="322" t="s">
        <v>6789</v>
      </c>
      <c r="D2329" s="308" t="s">
        <v>501</v>
      </c>
      <c r="E2329" s="309">
        <v>3461.2</v>
      </c>
      <c r="F2329" s="256">
        <v>41997</v>
      </c>
      <c r="G2329" s="229">
        <v>3461.2</v>
      </c>
      <c r="H2329" s="217">
        <f t="shared" si="35"/>
        <v>0</v>
      </c>
      <c r="I2329" s="20" t="s">
        <v>4992</v>
      </c>
      <c r="J2329" s="21"/>
      <c r="K2329" s="21"/>
    </row>
    <row r="2330" spans="1:11" x14ac:dyDescent="0.25">
      <c r="A2330" s="192">
        <v>41997</v>
      </c>
      <c r="B2330" s="254">
        <v>7198</v>
      </c>
      <c r="C2330" s="322" t="s">
        <v>6789</v>
      </c>
      <c r="D2330" s="308" t="s">
        <v>123</v>
      </c>
      <c r="E2330" s="309">
        <v>2393.6</v>
      </c>
      <c r="F2330" s="256">
        <v>41999</v>
      </c>
      <c r="G2330" s="229">
        <v>2393.6</v>
      </c>
      <c r="H2330" s="217">
        <f t="shared" si="35"/>
        <v>0</v>
      </c>
      <c r="I2330" s="20" t="s">
        <v>4992</v>
      </c>
      <c r="J2330" s="21"/>
      <c r="K2330" s="21"/>
    </row>
    <row r="2331" spans="1:11" x14ac:dyDescent="0.25">
      <c r="A2331" s="192">
        <v>41997</v>
      </c>
      <c r="B2331" s="254">
        <v>7199</v>
      </c>
      <c r="C2331" s="322" t="s">
        <v>6789</v>
      </c>
      <c r="D2331" s="308" t="s">
        <v>6929</v>
      </c>
      <c r="E2331" s="309">
        <v>19436.400000000001</v>
      </c>
      <c r="F2331" s="256">
        <v>41997</v>
      </c>
      <c r="G2331" s="229">
        <v>19436.400000000001</v>
      </c>
      <c r="H2331" s="217">
        <f t="shared" si="35"/>
        <v>0</v>
      </c>
      <c r="I2331" s="20" t="s">
        <v>4992</v>
      </c>
      <c r="J2331" s="21"/>
      <c r="K2331" s="21"/>
    </row>
    <row r="2332" spans="1:11" x14ac:dyDescent="0.25">
      <c r="A2332" s="192">
        <v>41997</v>
      </c>
      <c r="B2332" s="254">
        <v>7200</v>
      </c>
      <c r="C2332" s="322" t="s">
        <v>6789</v>
      </c>
      <c r="D2332" s="308" t="s">
        <v>6641</v>
      </c>
      <c r="E2332" s="309">
        <v>7133.2</v>
      </c>
      <c r="F2332" s="256">
        <v>41997</v>
      </c>
      <c r="G2332" s="229">
        <v>7133.2</v>
      </c>
      <c r="H2332" s="217">
        <f t="shared" si="35"/>
        <v>0</v>
      </c>
      <c r="I2332" s="20" t="s">
        <v>4992</v>
      </c>
      <c r="J2332" s="21"/>
      <c r="K2332" s="21"/>
    </row>
    <row r="2333" spans="1:11" x14ac:dyDescent="0.25">
      <c r="A2333" s="192">
        <v>41997</v>
      </c>
      <c r="B2333" s="254">
        <v>7201</v>
      </c>
      <c r="C2333" s="322" t="s">
        <v>6789</v>
      </c>
      <c r="D2333" s="308" t="s">
        <v>180</v>
      </c>
      <c r="E2333" s="309">
        <v>24353.7</v>
      </c>
      <c r="F2333" s="256">
        <v>41997</v>
      </c>
      <c r="G2333" s="229">
        <v>24353.7</v>
      </c>
      <c r="H2333" s="217">
        <f t="shared" si="35"/>
        <v>0</v>
      </c>
      <c r="I2333" s="20" t="s">
        <v>6814</v>
      </c>
      <c r="J2333" s="21"/>
      <c r="K2333" s="21"/>
    </row>
    <row r="2334" spans="1:11" x14ac:dyDescent="0.25">
      <c r="A2334" s="192">
        <v>41997</v>
      </c>
      <c r="B2334" s="254">
        <v>7202</v>
      </c>
      <c r="C2334" s="322" t="s">
        <v>6789</v>
      </c>
      <c r="D2334" s="308" t="s">
        <v>4738</v>
      </c>
      <c r="E2334" s="309">
        <v>6518</v>
      </c>
      <c r="F2334" s="256">
        <v>41997</v>
      </c>
      <c r="G2334" s="229">
        <v>6518</v>
      </c>
      <c r="H2334" s="217">
        <f t="shared" si="35"/>
        <v>0</v>
      </c>
      <c r="I2334" s="20" t="s">
        <v>4992</v>
      </c>
      <c r="J2334" s="21"/>
      <c r="K2334" s="21"/>
    </row>
    <row r="2335" spans="1:11" x14ac:dyDescent="0.25">
      <c r="A2335" s="192">
        <v>41997</v>
      </c>
      <c r="B2335" s="254">
        <v>7203</v>
      </c>
      <c r="C2335" s="322" t="s">
        <v>6789</v>
      </c>
      <c r="D2335" s="308" t="s">
        <v>4586</v>
      </c>
      <c r="E2335" s="309">
        <v>5822.6</v>
      </c>
      <c r="F2335" s="256">
        <v>41997</v>
      </c>
      <c r="G2335" s="229">
        <v>5822.6</v>
      </c>
      <c r="H2335" s="217">
        <f t="shared" si="35"/>
        <v>0</v>
      </c>
      <c r="I2335" s="20" t="s">
        <v>4992</v>
      </c>
      <c r="J2335" s="21"/>
      <c r="K2335" s="21"/>
    </row>
    <row r="2336" spans="1:11" x14ac:dyDescent="0.25">
      <c r="A2336" s="192">
        <v>41997</v>
      </c>
      <c r="B2336" s="254">
        <v>7204</v>
      </c>
      <c r="C2336" s="322" t="s">
        <v>6789</v>
      </c>
      <c r="D2336" s="308" t="s">
        <v>5866</v>
      </c>
      <c r="E2336" s="309">
        <v>3214.8</v>
      </c>
      <c r="F2336" s="421" t="s">
        <v>6959</v>
      </c>
      <c r="G2336" s="229">
        <f>1514+1700.8</f>
        <v>3214.8</v>
      </c>
      <c r="H2336" s="217">
        <f t="shared" si="35"/>
        <v>0</v>
      </c>
      <c r="I2336" s="20" t="s">
        <v>4992</v>
      </c>
      <c r="J2336" s="21"/>
      <c r="K2336" s="21"/>
    </row>
    <row r="2337" spans="1:11" x14ac:dyDescent="0.25">
      <c r="A2337" s="192">
        <v>41997</v>
      </c>
      <c r="B2337" s="254">
        <v>7205</v>
      </c>
      <c r="C2337" s="322" t="s">
        <v>6789</v>
      </c>
      <c r="D2337" s="308" t="s">
        <v>6933</v>
      </c>
      <c r="E2337" s="309">
        <v>593.9</v>
      </c>
      <c r="F2337" s="256">
        <v>41997</v>
      </c>
      <c r="G2337" s="229">
        <v>593.9</v>
      </c>
      <c r="H2337" s="217">
        <f t="shared" si="35"/>
        <v>0</v>
      </c>
      <c r="I2337" s="20" t="s">
        <v>4992</v>
      </c>
      <c r="J2337" s="21"/>
      <c r="K2337" s="21"/>
    </row>
    <row r="2338" spans="1:11" x14ac:dyDescent="0.25">
      <c r="A2338" s="192">
        <v>41997</v>
      </c>
      <c r="B2338" s="254">
        <v>7206</v>
      </c>
      <c r="C2338" s="322" t="s">
        <v>6789</v>
      </c>
      <c r="D2338" s="308" t="s">
        <v>98</v>
      </c>
      <c r="E2338" s="309">
        <v>10592</v>
      </c>
      <c r="F2338" s="256">
        <v>41997</v>
      </c>
      <c r="G2338" s="229">
        <v>10592</v>
      </c>
      <c r="H2338" s="217">
        <f t="shared" si="35"/>
        <v>0</v>
      </c>
      <c r="I2338" s="20" t="s">
        <v>6814</v>
      </c>
      <c r="J2338" s="21"/>
      <c r="K2338" s="21"/>
    </row>
    <row r="2339" spans="1:11" x14ac:dyDescent="0.25">
      <c r="A2339" s="192">
        <v>41997</v>
      </c>
      <c r="B2339" s="254">
        <v>7207</v>
      </c>
      <c r="C2339" s="322" t="s">
        <v>6789</v>
      </c>
      <c r="D2339" s="308" t="s">
        <v>2504</v>
      </c>
      <c r="E2339" s="309">
        <v>83211</v>
      </c>
      <c r="F2339" s="256">
        <v>42004</v>
      </c>
      <c r="G2339" s="229">
        <v>83211</v>
      </c>
      <c r="H2339" s="217">
        <f t="shared" si="35"/>
        <v>0</v>
      </c>
      <c r="I2339" s="20" t="s">
        <v>4997</v>
      </c>
      <c r="J2339" s="21"/>
      <c r="K2339" s="21"/>
    </row>
    <row r="2340" spans="1:11" x14ac:dyDescent="0.25">
      <c r="A2340" s="192">
        <v>41997</v>
      </c>
      <c r="B2340" s="254">
        <v>7208</v>
      </c>
      <c r="C2340" s="322" t="s">
        <v>6789</v>
      </c>
      <c r="D2340" s="308" t="s">
        <v>6817</v>
      </c>
      <c r="E2340" s="309">
        <v>985.6</v>
      </c>
      <c r="F2340" s="256">
        <v>41997</v>
      </c>
      <c r="G2340" s="229">
        <v>985.6</v>
      </c>
      <c r="H2340" s="217">
        <f t="shared" si="35"/>
        <v>0</v>
      </c>
      <c r="I2340" s="20" t="s">
        <v>4992</v>
      </c>
      <c r="J2340" s="21"/>
      <c r="K2340" s="21"/>
    </row>
    <row r="2341" spans="1:11" x14ac:dyDescent="0.25">
      <c r="A2341" s="192">
        <v>41997</v>
      </c>
      <c r="B2341" s="254">
        <v>7209</v>
      </c>
      <c r="C2341" s="322" t="s">
        <v>6789</v>
      </c>
      <c r="D2341" s="308" t="s">
        <v>35</v>
      </c>
      <c r="E2341" s="309">
        <v>8270.4</v>
      </c>
      <c r="F2341" s="256">
        <v>41999</v>
      </c>
      <c r="G2341" s="229">
        <v>8270.4</v>
      </c>
      <c r="H2341" s="217">
        <f t="shared" si="35"/>
        <v>0</v>
      </c>
      <c r="I2341" s="20" t="s">
        <v>5251</v>
      </c>
      <c r="J2341" s="21"/>
      <c r="K2341" s="21"/>
    </row>
    <row r="2342" spans="1:11" x14ac:dyDescent="0.25">
      <c r="A2342" s="192">
        <v>41997</v>
      </c>
      <c r="B2342" s="254">
        <v>7210</v>
      </c>
      <c r="C2342" s="322" t="s">
        <v>6789</v>
      </c>
      <c r="D2342" s="308" t="s">
        <v>6926</v>
      </c>
      <c r="E2342" s="309">
        <v>5544</v>
      </c>
      <c r="F2342" s="256">
        <v>41997</v>
      </c>
      <c r="G2342" s="229">
        <v>5544</v>
      </c>
      <c r="H2342" s="217">
        <f t="shared" si="35"/>
        <v>0</v>
      </c>
      <c r="I2342" s="20" t="s">
        <v>4992</v>
      </c>
      <c r="J2342" s="21"/>
      <c r="K2342" s="21"/>
    </row>
    <row r="2343" spans="1:11" x14ac:dyDescent="0.25">
      <c r="A2343" s="192">
        <v>41997</v>
      </c>
      <c r="B2343" s="254">
        <v>7211</v>
      </c>
      <c r="C2343" s="322" t="s">
        <v>6789</v>
      </c>
      <c r="D2343" s="308" t="s">
        <v>116</v>
      </c>
      <c r="E2343" s="309">
        <v>10602.8</v>
      </c>
      <c r="F2343" s="256">
        <v>41997</v>
      </c>
      <c r="G2343" s="229">
        <v>10602.8</v>
      </c>
      <c r="H2343" s="217">
        <f t="shared" si="35"/>
        <v>0</v>
      </c>
      <c r="I2343" s="20" t="s">
        <v>4992</v>
      </c>
      <c r="J2343" s="21"/>
      <c r="K2343" s="21"/>
    </row>
    <row r="2344" spans="1:11" x14ac:dyDescent="0.25">
      <c r="A2344" s="192">
        <v>41997</v>
      </c>
      <c r="B2344" s="254">
        <v>7212</v>
      </c>
      <c r="C2344" s="322" t="s">
        <v>6789</v>
      </c>
      <c r="D2344" s="308" t="s">
        <v>4287</v>
      </c>
      <c r="E2344" s="309">
        <v>29276.799999999999</v>
      </c>
      <c r="F2344" s="256">
        <v>41999</v>
      </c>
      <c r="G2344" s="229">
        <v>29276.799999999999</v>
      </c>
      <c r="H2344" s="217">
        <f t="shared" si="35"/>
        <v>0</v>
      </c>
      <c r="I2344" s="20" t="s">
        <v>5251</v>
      </c>
      <c r="J2344" s="21"/>
      <c r="K2344" s="21"/>
    </row>
    <row r="2345" spans="1:11" x14ac:dyDescent="0.25">
      <c r="A2345" s="192">
        <v>41997</v>
      </c>
      <c r="B2345" s="254">
        <v>7213</v>
      </c>
      <c r="C2345" s="322" t="s">
        <v>6789</v>
      </c>
      <c r="D2345" s="308" t="s">
        <v>4782</v>
      </c>
      <c r="E2345" s="309">
        <v>4802.8999999999996</v>
      </c>
      <c r="F2345" s="256">
        <v>41997</v>
      </c>
      <c r="G2345" s="229">
        <v>4802.3999999999996</v>
      </c>
      <c r="H2345" s="217">
        <f t="shared" si="35"/>
        <v>0.5</v>
      </c>
      <c r="I2345" s="20" t="s">
        <v>4992</v>
      </c>
      <c r="J2345" s="21"/>
      <c r="K2345" s="21"/>
    </row>
    <row r="2346" spans="1:11" x14ac:dyDescent="0.25">
      <c r="A2346" s="192">
        <v>41997</v>
      </c>
      <c r="B2346" s="254">
        <v>7214</v>
      </c>
      <c r="C2346" s="322" t="s">
        <v>6789</v>
      </c>
      <c r="D2346" s="308" t="s">
        <v>380</v>
      </c>
      <c r="E2346" s="309">
        <v>15403.2</v>
      </c>
      <c r="F2346" s="256">
        <v>41997</v>
      </c>
      <c r="G2346" s="229">
        <v>15403.2</v>
      </c>
      <c r="H2346" s="217">
        <f t="shared" si="35"/>
        <v>0</v>
      </c>
      <c r="I2346" s="20" t="s">
        <v>4992</v>
      </c>
      <c r="J2346" s="21"/>
      <c r="K2346" s="21"/>
    </row>
    <row r="2347" spans="1:11" x14ac:dyDescent="0.25">
      <c r="A2347" s="192">
        <v>41997</v>
      </c>
      <c r="B2347" s="254">
        <v>7215</v>
      </c>
      <c r="C2347" s="322" t="s">
        <v>6789</v>
      </c>
      <c r="D2347" s="308" t="s">
        <v>701</v>
      </c>
      <c r="E2347" s="309">
        <v>3895.5</v>
      </c>
      <c r="F2347" s="256">
        <v>41997</v>
      </c>
      <c r="G2347" s="229">
        <v>3895.5</v>
      </c>
      <c r="H2347" s="217">
        <f t="shared" si="35"/>
        <v>0</v>
      </c>
      <c r="I2347" s="20" t="s">
        <v>5010</v>
      </c>
      <c r="J2347" s="21"/>
      <c r="K2347" s="21"/>
    </row>
    <row r="2348" spans="1:11" x14ac:dyDescent="0.25">
      <c r="A2348" s="192">
        <v>41997</v>
      </c>
      <c r="B2348" s="254">
        <v>7216</v>
      </c>
      <c r="C2348" s="322" t="s">
        <v>6789</v>
      </c>
      <c r="D2348" s="308" t="s">
        <v>6927</v>
      </c>
      <c r="E2348" s="309">
        <v>4158</v>
      </c>
      <c r="F2348" s="256">
        <v>41997</v>
      </c>
      <c r="G2348" s="229">
        <v>4158</v>
      </c>
      <c r="H2348" s="217">
        <f t="shared" si="35"/>
        <v>0</v>
      </c>
      <c r="I2348" s="20" t="s">
        <v>4992</v>
      </c>
      <c r="J2348" s="21"/>
      <c r="K2348" s="21"/>
    </row>
    <row r="2349" spans="1:11" x14ac:dyDescent="0.25">
      <c r="A2349" s="192">
        <v>41997</v>
      </c>
      <c r="B2349" s="254">
        <v>7217</v>
      </c>
      <c r="C2349" s="322" t="s">
        <v>6789</v>
      </c>
      <c r="D2349" s="308" t="s">
        <v>4782</v>
      </c>
      <c r="E2349" s="309">
        <v>129.6</v>
      </c>
      <c r="F2349" s="256">
        <v>41997</v>
      </c>
      <c r="G2349" s="229">
        <v>129.6</v>
      </c>
      <c r="H2349" s="217">
        <f t="shared" si="35"/>
        <v>0</v>
      </c>
      <c r="I2349" s="20" t="s">
        <v>4992</v>
      </c>
      <c r="J2349" s="21"/>
      <c r="K2349" s="21"/>
    </row>
    <row r="2350" spans="1:11" x14ac:dyDescent="0.25">
      <c r="A2350" s="192">
        <v>41997</v>
      </c>
      <c r="B2350" s="254">
        <v>7218</v>
      </c>
      <c r="C2350" s="322" t="s">
        <v>6789</v>
      </c>
      <c r="D2350" s="308" t="s">
        <v>2385</v>
      </c>
      <c r="E2350" s="309">
        <v>9719.2000000000007</v>
      </c>
      <c r="F2350" s="256">
        <v>41997</v>
      </c>
      <c r="G2350" s="229">
        <v>9719.2000000000007</v>
      </c>
      <c r="H2350" s="217">
        <f t="shared" si="35"/>
        <v>0</v>
      </c>
      <c r="I2350" s="20" t="s">
        <v>4992</v>
      </c>
      <c r="J2350" s="21"/>
      <c r="K2350" s="21"/>
    </row>
    <row r="2351" spans="1:11" x14ac:dyDescent="0.25">
      <c r="A2351" s="192">
        <v>41997</v>
      </c>
      <c r="B2351" s="254">
        <v>7219</v>
      </c>
      <c r="C2351" s="322" t="s">
        <v>6789</v>
      </c>
      <c r="D2351" s="308" t="s">
        <v>3366</v>
      </c>
      <c r="E2351" s="309">
        <v>1208</v>
      </c>
      <c r="F2351" s="256">
        <v>41997</v>
      </c>
      <c r="G2351" s="229">
        <v>1208</v>
      </c>
      <c r="H2351" s="217">
        <f t="shared" si="35"/>
        <v>0</v>
      </c>
      <c r="I2351" s="20" t="s">
        <v>5010</v>
      </c>
      <c r="J2351" s="21"/>
      <c r="K2351" s="21"/>
    </row>
    <row r="2352" spans="1:11" x14ac:dyDescent="0.25">
      <c r="A2352" s="192">
        <v>41997</v>
      </c>
      <c r="B2352" s="254">
        <v>7220</v>
      </c>
      <c r="C2352" s="322" t="s">
        <v>6789</v>
      </c>
      <c r="D2352" s="308" t="s">
        <v>2385</v>
      </c>
      <c r="E2352" s="309">
        <v>1164.8</v>
      </c>
      <c r="F2352" s="256">
        <v>41997</v>
      </c>
      <c r="G2352" s="229">
        <v>1164.8</v>
      </c>
      <c r="H2352" s="217">
        <f t="shared" si="35"/>
        <v>0</v>
      </c>
      <c r="I2352" s="20" t="s">
        <v>4992</v>
      </c>
      <c r="J2352" s="21"/>
      <c r="K2352" s="21"/>
    </row>
    <row r="2353" spans="1:11" x14ac:dyDescent="0.25">
      <c r="A2353" s="192">
        <v>41997</v>
      </c>
      <c r="B2353" s="254">
        <v>7221</v>
      </c>
      <c r="C2353" s="322" t="s">
        <v>6789</v>
      </c>
      <c r="D2353" s="308" t="s">
        <v>4257</v>
      </c>
      <c r="E2353" s="309">
        <v>57875.25</v>
      </c>
      <c r="F2353" s="256">
        <v>41999</v>
      </c>
      <c r="G2353" s="229">
        <v>57875.25</v>
      </c>
      <c r="H2353" s="217">
        <f t="shared" si="35"/>
        <v>0</v>
      </c>
      <c r="I2353" s="20" t="s">
        <v>4992</v>
      </c>
      <c r="J2353" s="21"/>
      <c r="K2353" s="21"/>
    </row>
    <row r="2354" spans="1:11" x14ac:dyDescent="0.25">
      <c r="A2354" s="192">
        <v>41997</v>
      </c>
      <c r="B2354" s="254">
        <v>7222</v>
      </c>
      <c r="C2354" s="322" t="s">
        <v>6789</v>
      </c>
      <c r="D2354" s="308" t="s">
        <v>6960</v>
      </c>
      <c r="E2354" s="309">
        <v>229.6</v>
      </c>
      <c r="F2354" s="256">
        <v>41997</v>
      </c>
      <c r="G2354" s="229">
        <v>229.6</v>
      </c>
      <c r="H2354" s="217">
        <f t="shared" si="35"/>
        <v>0</v>
      </c>
      <c r="I2354" s="20" t="s">
        <v>4992</v>
      </c>
      <c r="J2354" s="21"/>
      <c r="K2354" s="21"/>
    </row>
    <row r="2355" spans="1:11" x14ac:dyDescent="0.25">
      <c r="A2355" s="192">
        <v>41997</v>
      </c>
      <c r="B2355" s="254">
        <v>7223</v>
      </c>
      <c r="C2355" s="322" t="s">
        <v>6789</v>
      </c>
      <c r="D2355" s="308" t="s">
        <v>4240</v>
      </c>
      <c r="E2355" s="309">
        <v>307040.15000000002</v>
      </c>
      <c r="F2355" s="412">
        <v>42008</v>
      </c>
      <c r="G2355" s="219">
        <v>307040.15000000002</v>
      </c>
      <c r="H2355" s="217">
        <f t="shared" si="35"/>
        <v>0</v>
      </c>
      <c r="I2355" s="20" t="s">
        <v>4992</v>
      </c>
      <c r="J2355" s="21"/>
      <c r="K2355" s="21"/>
    </row>
    <row r="2356" spans="1:11" x14ac:dyDescent="0.25">
      <c r="A2356" s="192">
        <v>41997</v>
      </c>
      <c r="B2356" s="254">
        <v>7224</v>
      </c>
      <c r="C2356" s="322" t="s">
        <v>6789</v>
      </c>
      <c r="D2356" s="308" t="s">
        <v>124</v>
      </c>
      <c r="E2356" s="309">
        <v>10642.8</v>
      </c>
      <c r="F2356" s="256">
        <v>41999</v>
      </c>
      <c r="G2356" s="229">
        <v>10642.8</v>
      </c>
      <c r="H2356" s="217">
        <f t="shared" si="35"/>
        <v>0</v>
      </c>
      <c r="I2356" s="20" t="s">
        <v>5251</v>
      </c>
      <c r="J2356" s="21"/>
      <c r="K2356" s="21"/>
    </row>
    <row r="2357" spans="1:11" x14ac:dyDescent="0.25">
      <c r="A2357" s="192">
        <v>41997</v>
      </c>
      <c r="B2357" s="254">
        <v>7225</v>
      </c>
      <c r="C2357" s="322" t="s">
        <v>6789</v>
      </c>
      <c r="D2357" s="308" t="s">
        <v>1693</v>
      </c>
      <c r="E2357" s="309">
        <v>6776</v>
      </c>
      <c r="F2357" s="256">
        <v>41997</v>
      </c>
      <c r="G2357" s="229">
        <v>6776</v>
      </c>
      <c r="H2357" s="217">
        <f t="shared" si="35"/>
        <v>0</v>
      </c>
      <c r="I2357" s="20" t="s">
        <v>4992</v>
      </c>
      <c r="J2357" s="21"/>
      <c r="K2357" s="21"/>
    </row>
    <row r="2358" spans="1:11" x14ac:dyDescent="0.25">
      <c r="A2358" s="192">
        <v>41997</v>
      </c>
      <c r="B2358" s="254">
        <v>7226</v>
      </c>
      <c r="C2358" s="322" t="s">
        <v>6789</v>
      </c>
      <c r="D2358" s="308" t="s">
        <v>287</v>
      </c>
      <c r="E2358" s="309">
        <v>5131.5200000000004</v>
      </c>
      <c r="F2358" s="256">
        <v>41999</v>
      </c>
      <c r="G2358" s="229">
        <v>5131.5200000000004</v>
      </c>
      <c r="H2358" s="217">
        <f t="shared" si="35"/>
        <v>0</v>
      </c>
      <c r="I2358" s="20" t="s">
        <v>5251</v>
      </c>
      <c r="J2358" s="21"/>
      <c r="K2358" s="21"/>
    </row>
    <row r="2359" spans="1:11" x14ac:dyDescent="0.25">
      <c r="A2359" s="192">
        <v>41997</v>
      </c>
      <c r="B2359" s="254">
        <v>7227</v>
      </c>
      <c r="C2359" s="322" t="s">
        <v>6789</v>
      </c>
      <c r="D2359" s="308" t="s">
        <v>29</v>
      </c>
      <c r="E2359" s="309">
        <v>13735.6</v>
      </c>
      <c r="F2359" s="256">
        <v>41999</v>
      </c>
      <c r="G2359" s="229">
        <v>13735.6</v>
      </c>
      <c r="H2359" s="217">
        <f t="shared" ref="H2359:H2422" si="36">E2359-G2359</f>
        <v>0</v>
      </c>
      <c r="I2359" s="20" t="s">
        <v>5251</v>
      </c>
      <c r="J2359" s="21"/>
      <c r="K2359" s="21"/>
    </row>
    <row r="2360" spans="1:11" x14ac:dyDescent="0.25">
      <c r="A2360" s="192">
        <v>41997</v>
      </c>
      <c r="B2360" s="254">
        <v>7228</v>
      </c>
      <c r="C2360" s="322" t="s">
        <v>6789</v>
      </c>
      <c r="D2360" s="308" t="s">
        <v>338</v>
      </c>
      <c r="E2360" s="309">
        <v>422.4</v>
      </c>
      <c r="F2360" s="256">
        <v>41999</v>
      </c>
      <c r="G2360" s="229">
        <v>422.4</v>
      </c>
      <c r="H2360" s="217">
        <f t="shared" si="36"/>
        <v>0</v>
      </c>
      <c r="I2360" s="20" t="s">
        <v>5251</v>
      </c>
      <c r="J2360" s="21"/>
      <c r="K2360" s="21"/>
    </row>
    <row r="2361" spans="1:11" x14ac:dyDescent="0.25">
      <c r="A2361" s="192">
        <v>41997</v>
      </c>
      <c r="B2361" s="254">
        <v>7229</v>
      </c>
      <c r="C2361" s="322" t="s">
        <v>6789</v>
      </c>
      <c r="D2361" s="308" t="s">
        <v>6939</v>
      </c>
      <c r="E2361" s="309">
        <v>3652</v>
      </c>
      <c r="F2361" s="256">
        <v>41999</v>
      </c>
      <c r="G2361" s="229">
        <v>3652</v>
      </c>
      <c r="H2361" s="217">
        <f t="shared" si="36"/>
        <v>0</v>
      </c>
      <c r="I2361" s="20" t="s">
        <v>5251</v>
      </c>
      <c r="J2361" s="21"/>
      <c r="K2361" s="21"/>
    </row>
    <row r="2362" spans="1:11" x14ac:dyDescent="0.25">
      <c r="A2362" s="192">
        <v>41997</v>
      </c>
      <c r="B2362" s="254">
        <v>7230</v>
      </c>
      <c r="C2362" s="322" t="s">
        <v>6789</v>
      </c>
      <c r="D2362" s="308" t="s">
        <v>6824</v>
      </c>
      <c r="E2362" s="309">
        <v>645</v>
      </c>
      <c r="F2362" s="256">
        <v>41999</v>
      </c>
      <c r="G2362" s="229">
        <v>645</v>
      </c>
      <c r="H2362" s="217">
        <f t="shared" si="36"/>
        <v>0</v>
      </c>
      <c r="I2362" s="20" t="s">
        <v>5251</v>
      </c>
      <c r="J2362" s="21"/>
      <c r="K2362" s="21"/>
    </row>
    <row r="2363" spans="1:11" x14ac:dyDescent="0.25">
      <c r="A2363" s="192">
        <v>41997</v>
      </c>
      <c r="B2363" s="254">
        <v>7231</v>
      </c>
      <c r="C2363" s="322" t="s">
        <v>6789</v>
      </c>
      <c r="D2363" s="308" t="s">
        <v>2183</v>
      </c>
      <c r="E2363" s="309">
        <v>1760</v>
      </c>
      <c r="F2363" s="256">
        <v>41999</v>
      </c>
      <c r="G2363" s="229">
        <v>1760</v>
      </c>
      <c r="H2363" s="217">
        <f t="shared" si="36"/>
        <v>0</v>
      </c>
      <c r="I2363" s="20" t="s">
        <v>5251</v>
      </c>
      <c r="J2363" s="21"/>
      <c r="K2363" s="21"/>
    </row>
    <row r="2364" spans="1:11" x14ac:dyDescent="0.25">
      <c r="A2364" s="192">
        <v>41997</v>
      </c>
      <c r="B2364" s="254">
        <v>7232</v>
      </c>
      <c r="C2364" s="322" t="s">
        <v>6789</v>
      </c>
      <c r="D2364" s="308" t="s">
        <v>4585</v>
      </c>
      <c r="E2364" s="309">
        <v>14703.6</v>
      </c>
      <c r="F2364" s="256">
        <v>41997</v>
      </c>
      <c r="G2364" s="229">
        <v>14703.6</v>
      </c>
      <c r="H2364" s="217">
        <f t="shared" si="36"/>
        <v>0</v>
      </c>
      <c r="I2364" s="20" t="s">
        <v>5000</v>
      </c>
      <c r="J2364" s="21"/>
      <c r="K2364" s="21"/>
    </row>
    <row r="2365" spans="1:11" x14ac:dyDescent="0.25">
      <c r="A2365" s="192">
        <v>41997</v>
      </c>
      <c r="B2365" s="254">
        <v>7233</v>
      </c>
      <c r="C2365" s="322" t="s">
        <v>6789</v>
      </c>
      <c r="D2365" s="308" t="s">
        <v>83</v>
      </c>
      <c r="E2365" s="309">
        <v>12794.6</v>
      </c>
      <c r="F2365" s="256">
        <v>41997</v>
      </c>
      <c r="G2365" s="229">
        <v>12794.6</v>
      </c>
      <c r="H2365" s="217">
        <f t="shared" si="36"/>
        <v>0</v>
      </c>
      <c r="I2365" s="20" t="s">
        <v>5000</v>
      </c>
      <c r="J2365" s="21"/>
      <c r="K2365" s="21"/>
    </row>
    <row r="2366" spans="1:11" x14ac:dyDescent="0.25">
      <c r="A2366" s="192">
        <v>41997</v>
      </c>
      <c r="B2366" s="254">
        <v>7234</v>
      </c>
      <c r="C2366" s="322" t="s">
        <v>6789</v>
      </c>
      <c r="D2366" s="308" t="s">
        <v>2382</v>
      </c>
      <c r="E2366" s="309">
        <v>18246.5</v>
      </c>
      <c r="F2366" s="256">
        <v>42000</v>
      </c>
      <c r="G2366" s="229">
        <v>18246.5</v>
      </c>
      <c r="H2366" s="217">
        <f t="shared" si="36"/>
        <v>0</v>
      </c>
      <c r="I2366" s="20" t="s">
        <v>5000</v>
      </c>
      <c r="J2366" s="21"/>
      <c r="K2366" s="21"/>
    </row>
    <row r="2367" spans="1:11" x14ac:dyDescent="0.25">
      <c r="A2367" s="192">
        <v>41997</v>
      </c>
      <c r="B2367" s="254">
        <v>7235</v>
      </c>
      <c r="C2367" s="322" t="s">
        <v>6789</v>
      </c>
      <c r="D2367" s="295" t="s">
        <v>53</v>
      </c>
      <c r="E2367" s="296">
        <v>0</v>
      </c>
      <c r="F2367" s="256"/>
      <c r="G2367" s="229"/>
      <c r="H2367" s="217">
        <f t="shared" si="36"/>
        <v>0</v>
      </c>
      <c r="I2367" s="20" t="s">
        <v>3076</v>
      </c>
      <c r="J2367" s="21"/>
      <c r="K2367" s="21"/>
    </row>
    <row r="2368" spans="1:11" x14ac:dyDescent="0.25">
      <c r="A2368" s="192">
        <v>41997</v>
      </c>
      <c r="B2368" s="254">
        <v>7236</v>
      </c>
      <c r="C2368" s="322" t="s">
        <v>6789</v>
      </c>
      <c r="D2368" s="295" t="s">
        <v>53</v>
      </c>
      <c r="E2368" s="296">
        <v>0</v>
      </c>
      <c r="F2368" s="256"/>
      <c r="G2368" s="229"/>
      <c r="H2368" s="217">
        <f t="shared" si="36"/>
        <v>0</v>
      </c>
      <c r="I2368" s="20" t="s">
        <v>3076</v>
      </c>
      <c r="J2368" s="21"/>
      <c r="K2368" s="21"/>
    </row>
    <row r="2369" spans="1:11" x14ac:dyDescent="0.25">
      <c r="A2369" s="192">
        <v>41997</v>
      </c>
      <c r="B2369" s="254">
        <v>7237</v>
      </c>
      <c r="C2369" s="322" t="s">
        <v>6789</v>
      </c>
      <c r="D2369" s="308" t="s">
        <v>3353</v>
      </c>
      <c r="E2369" s="309">
        <v>6683.4</v>
      </c>
      <c r="F2369" s="256">
        <v>41997</v>
      </c>
      <c r="G2369" s="229">
        <v>6683.4</v>
      </c>
      <c r="H2369" s="217">
        <f t="shared" si="36"/>
        <v>0</v>
      </c>
      <c r="I2369" s="20" t="s">
        <v>4992</v>
      </c>
      <c r="J2369" s="21"/>
      <c r="K2369" s="21"/>
    </row>
    <row r="2370" spans="1:11" x14ac:dyDescent="0.25">
      <c r="A2370" s="192">
        <v>41997</v>
      </c>
      <c r="B2370" s="254">
        <v>7238</v>
      </c>
      <c r="C2370" s="322" t="s">
        <v>6789</v>
      </c>
      <c r="D2370" s="308" t="s">
        <v>4646</v>
      </c>
      <c r="E2370" s="309">
        <v>16809.599999999999</v>
      </c>
      <c r="F2370" s="256">
        <v>41997</v>
      </c>
      <c r="G2370" s="229">
        <v>16809.599999999999</v>
      </c>
      <c r="H2370" s="217">
        <f t="shared" si="36"/>
        <v>0</v>
      </c>
      <c r="I2370" s="20" t="s">
        <v>4742</v>
      </c>
      <c r="J2370" s="21"/>
      <c r="K2370" s="21"/>
    </row>
    <row r="2371" spans="1:11" x14ac:dyDescent="0.25">
      <c r="A2371" s="192">
        <v>41997</v>
      </c>
      <c r="B2371" s="254">
        <v>7239</v>
      </c>
      <c r="C2371" s="322" t="s">
        <v>6789</v>
      </c>
      <c r="D2371" s="308" t="s">
        <v>4653</v>
      </c>
      <c r="E2371" s="309">
        <v>2870.4</v>
      </c>
      <c r="F2371" s="310">
        <v>41997</v>
      </c>
      <c r="G2371" s="229">
        <v>2870.4</v>
      </c>
      <c r="H2371" s="217">
        <f t="shared" si="36"/>
        <v>0</v>
      </c>
      <c r="I2371" s="20" t="s">
        <v>4992</v>
      </c>
      <c r="J2371" s="21"/>
      <c r="K2371" s="21"/>
    </row>
    <row r="2372" spans="1:11" x14ac:dyDescent="0.25">
      <c r="A2372" s="192">
        <v>41997</v>
      </c>
      <c r="B2372" s="254">
        <v>7240</v>
      </c>
      <c r="C2372" s="322" t="s">
        <v>6789</v>
      </c>
      <c r="D2372" s="308" t="s">
        <v>494</v>
      </c>
      <c r="E2372" s="309">
        <v>9618.84</v>
      </c>
      <c r="F2372" s="256">
        <v>41997</v>
      </c>
      <c r="G2372" s="229">
        <v>9618.84</v>
      </c>
      <c r="H2372" s="217">
        <f t="shared" si="36"/>
        <v>0</v>
      </c>
      <c r="I2372" s="20" t="s">
        <v>4992</v>
      </c>
      <c r="J2372" s="21"/>
      <c r="K2372" s="21"/>
    </row>
    <row r="2373" spans="1:11" x14ac:dyDescent="0.25">
      <c r="A2373" s="192">
        <v>41997</v>
      </c>
      <c r="B2373" s="254">
        <v>7241</v>
      </c>
      <c r="C2373" s="322" t="s">
        <v>6789</v>
      </c>
      <c r="D2373" s="308" t="s">
        <v>4240</v>
      </c>
      <c r="E2373" s="309">
        <v>5913.6</v>
      </c>
      <c r="F2373" s="412">
        <v>42008</v>
      </c>
      <c r="G2373" s="219">
        <v>5913.6</v>
      </c>
      <c r="H2373" s="217">
        <f t="shared" si="36"/>
        <v>0</v>
      </c>
      <c r="I2373" s="20" t="s">
        <v>4992</v>
      </c>
      <c r="J2373" s="21"/>
      <c r="K2373" s="21"/>
    </row>
    <row r="2374" spans="1:11" x14ac:dyDescent="0.25">
      <c r="A2374" s="192">
        <v>41997</v>
      </c>
      <c r="B2374" s="254">
        <v>7242</v>
      </c>
      <c r="C2374" s="322" t="s">
        <v>6789</v>
      </c>
      <c r="D2374" s="308" t="s">
        <v>4841</v>
      </c>
      <c r="E2374" s="309">
        <v>14858.6</v>
      </c>
      <c r="F2374" s="256">
        <v>41997</v>
      </c>
      <c r="G2374" s="229">
        <v>14858.6</v>
      </c>
      <c r="H2374" s="217">
        <f t="shared" si="36"/>
        <v>0</v>
      </c>
      <c r="I2374" s="20" t="s">
        <v>4992</v>
      </c>
      <c r="J2374" s="21"/>
      <c r="K2374" s="21"/>
    </row>
    <row r="2375" spans="1:11" x14ac:dyDescent="0.25">
      <c r="A2375" s="192">
        <v>41997</v>
      </c>
      <c r="B2375" s="254">
        <v>7243</v>
      </c>
      <c r="C2375" s="322" t="s">
        <v>6789</v>
      </c>
      <c r="D2375" s="308" t="s">
        <v>1040</v>
      </c>
      <c r="E2375" s="309">
        <v>1367.1</v>
      </c>
      <c r="F2375" s="256">
        <v>41999</v>
      </c>
      <c r="G2375" s="229">
        <v>1367.1</v>
      </c>
      <c r="H2375" s="217">
        <f t="shared" si="36"/>
        <v>0</v>
      </c>
      <c r="I2375" s="20" t="s">
        <v>5251</v>
      </c>
      <c r="J2375" s="21"/>
      <c r="K2375" s="21"/>
    </row>
    <row r="2376" spans="1:11" x14ac:dyDescent="0.25">
      <c r="A2376" s="192">
        <v>41997</v>
      </c>
      <c r="B2376" s="254">
        <v>7244</v>
      </c>
      <c r="C2376" s="322" t="s">
        <v>6789</v>
      </c>
      <c r="D2376" s="308" t="s">
        <v>6961</v>
      </c>
      <c r="E2376" s="309">
        <v>2082.5</v>
      </c>
      <c r="F2376" s="256">
        <v>41999</v>
      </c>
      <c r="G2376" s="229">
        <v>2082.5</v>
      </c>
      <c r="H2376" s="217">
        <f t="shared" si="36"/>
        <v>0</v>
      </c>
      <c r="I2376" s="20" t="s">
        <v>5251</v>
      </c>
      <c r="J2376" s="21"/>
      <c r="K2376" s="21"/>
    </row>
    <row r="2377" spans="1:11" x14ac:dyDescent="0.25">
      <c r="A2377" s="192">
        <v>41997</v>
      </c>
      <c r="B2377" s="254">
        <v>7245</v>
      </c>
      <c r="C2377" s="322" t="s">
        <v>6789</v>
      </c>
      <c r="D2377" s="308" t="s">
        <v>4841</v>
      </c>
      <c r="E2377" s="309">
        <v>812</v>
      </c>
      <c r="F2377" s="256">
        <v>41997</v>
      </c>
      <c r="G2377" s="229">
        <v>812</v>
      </c>
      <c r="H2377" s="217">
        <f t="shared" si="36"/>
        <v>0</v>
      </c>
      <c r="I2377" s="20" t="s">
        <v>4992</v>
      </c>
      <c r="J2377" s="21"/>
      <c r="K2377" s="21"/>
    </row>
    <row r="2378" spans="1:11" x14ac:dyDescent="0.25">
      <c r="A2378" s="192">
        <v>41997</v>
      </c>
      <c r="B2378" s="254">
        <v>7246</v>
      </c>
      <c r="C2378" s="322" t="s">
        <v>6789</v>
      </c>
      <c r="D2378" s="308" t="s">
        <v>4322</v>
      </c>
      <c r="E2378" s="309">
        <v>1300</v>
      </c>
      <c r="F2378" s="256">
        <v>41999</v>
      </c>
      <c r="G2378" s="229">
        <v>1300</v>
      </c>
      <c r="H2378" s="217">
        <f t="shared" si="36"/>
        <v>0</v>
      </c>
      <c r="I2378" s="20" t="s">
        <v>5251</v>
      </c>
      <c r="J2378" s="21"/>
      <c r="K2378" s="21"/>
    </row>
    <row r="2379" spans="1:11" x14ac:dyDescent="0.25">
      <c r="A2379" s="192">
        <v>41997</v>
      </c>
      <c r="B2379" s="254">
        <v>7247</v>
      </c>
      <c r="C2379" s="322" t="s">
        <v>6789</v>
      </c>
      <c r="D2379" s="295" t="s">
        <v>53</v>
      </c>
      <c r="E2379" s="296">
        <v>0</v>
      </c>
      <c r="F2379" s="256"/>
      <c r="G2379" s="229"/>
      <c r="H2379" s="217">
        <f t="shared" si="36"/>
        <v>0</v>
      </c>
      <c r="I2379" s="20" t="s">
        <v>3076</v>
      </c>
      <c r="J2379" s="21"/>
      <c r="K2379" s="21"/>
    </row>
    <row r="2380" spans="1:11" x14ac:dyDescent="0.25">
      <c r="A2380" s="192">
        <v>41997</v>
      </c>
      <c r="B2380" s="254">
        <v>7248</v>
      </c>
      <c r="C2380" s="322" t="s">
        <v>6789</v>
      </c>
      <c r="D2380" s="308" t="s">
        <v>5773</v>
      </c>
      <c r="E2380" s="309">
        <v>4538.8100000000004</v>
      </c>
      <c r="F2380" s="256">
        <v>41997</v>
      </c>
      <c r="G2380" s="229">
        <v>4538.8100000000004</v>
      </c>
      <c r="H2380" s="217">
        <f t="shared" si="36"/>
        <v>0</v>
      </c>
      <c r="I2380" s="20" t="s">
        <v>4992</v>
      </c>
      <c r="J2380" s="21"/>
      <c r="K2380" s="21"/>
    </row>
    <row r="2381" spans="1:11" x14ac:dyDescent="0.25">
      <c r="A2381" s="192">
        <v>41997</v>
      </c>
      <c r="B2381" s="254">
        <v>7249</v>
      </c>
      <c r="C2381" s="322" t="s">
        <v>6789</v>
      </c>
      <c r="D2381" s="308" t="s">
        <v>4731</v>
      </c>
      <c r="E2381" s="309">
        <v>5861.7</v>
      </c>
      <c r="F2381" s="256">
        <v>41997</v>
      </c>
      <c r="G2381" s="229">
        <v>5861.7</v>
      </c>
      <c r="H2381" s="217">
        <f t="shared" si="36"/>
        <v>0</v>
      </c>
      <c r="I2381" s="20" t="s">
        <v>4992</v>
      </c>
      <c r="J2381" s="21"/>
      <c r="K2381" s="21"/>
    </row>
    <row r="2382" spans="1:11" x14ac:dyDescent="0.25">
      <c r="A2382" s="192">
        <v>41997</v>
      </c>
      <c r="B2382" s="254">
        <v>7250</v>
      </c>
      <c r="C2382" s="322" t="s">
        <v>6789</v>
      </c>
      <c r="D2382" s="308" t="s">
        <v>28</v>
      </c>
      <c r="E2382" s="309">
        <v>11010.8</v>
      </c>
      <c r="F2382" s="368" t="s">
        <v>6962</v>
      </c>
      <c r="G2382" s="229">
        <f>10410+600.8</f>
        <v>11010.8</v>
      </c>
      <c r="H2382" s="217">
        <f t="shared" si="36"/>
        <v>0</v>
      </c>
      <c r="I2382" s="20" t="s">
        <v>4992</v>
      </c>
      <c r="J2382" s="21"/>
      <c r="K2382" s="21"/>
    </row>
    <row r="2383" spans="1:11" x14ac:dyDescent="0.25">
      <c r="A2383" s="192">
        <v>41997</v>
      </c>
      <c r="B2383" s="254">
        <v>7251</v>
      </c>
      <c r="C2383" s="322" t="s">
        <v>6789</v>
      </c>
      <c r="D2383" s="308" t="s">
        <v>4257</v>
      </c>
      <c r="E2383" s="309">
        <v>28251</v>
      </c>
      <c r="F2383" s="368">
        <v>41999</v>
      </c>
      <c r="G2383" s="229">
        <v>28251</v>
      </c>
      <c r="H2383" s="217">
        <f t="shared" si="36"/>
        <v>0</v>
      </c>
      <c r="I2383" s="20" t="s">
        <v>6794</v>
      </c>
      <c r="J2383" s="21"/>
      <c r="K2383" s="21"/>
    </row>
    <row r="2384" spans="1:11" x14ac:dyDescent="0.25">
      <c r="A2384" s="192">
        <v>41997</v>
      </c>
      <c r="B2384" s="254">
        <v>7252</v>
      </c>
      <c r="C2384" s="322" t="s">
        <v>6789</v>
      </c>
      <c r="D2384" s="308" t="s">
        <v>67</v>
      </c>
      <c r="E2384" s="309">
        <v>766.1</v>
      </c>
      <c r="F2384" s="368">
        <v>41997</v>
      </c>
      <c r="G2384" s="229">
        <v>766.1</v>
      </c>
      <c r="H2384" s="217">
        <f t="shared" si="36"/>
        <v>0</v>
      </c>
      <c r="I2384" s="20" t="s">
        <v>6794</v>
      </c>
      <c r="J2384" s="21"/>
      <c r="K2384" s="21"/>
    </row>
    <row r="2385" spans="1:11" x14ac:dyDescent="0.25">
      <c r="A2385" s="192">
        <v>41997</v>
      </c>
      <c r="B2385" s="254">
        <v>7253</v>
      </c>
      <c r="C2385" s="322" t="s">
        <v>6789</v>
      </c>
      <c r="D2385" s="308" t="s">
        <v>6929</v>
      </c>
      <c r="E2385" s="309">
        <v>1668.6</v>
      </c>
      <c r="F2385" s="368">
        <v>41997</v>
      </c>
      <c r="G2385" s="229">
        <v>1668.6</v>
      </c>
      <c r="H2385" s="217">
        <f t="shared" si="36"/>
        <v>0</v>
      </c>
      <c r="I2385" s="20" t="s">
        <v>6794</v>
      </c>
      <c r="J2385" s="21"/>
      <c r="K2385" s="21"/>
    </row>
    <row r="2386" spans="1:11" x14ac:dyDescent="0.25">
      <c r="A2386" s="192">
        <v>41997</v>
      </c>
      <c r="B2386" s="254">
        <v>7254</v>
      </c>
      <c r="C2386" s="322" t="s">
        <v>6789</v>
      </c>
      <c r="D2386" s="308" t="s">
        <v>2578</v>
      </c>
      <c r="E2386" s="309">
        <v>5831.8</v>
      </c>
      <c r="F2386" s="368">
        <v>41997</v>
      </c>
      <c r="G2386" s="229">
        <v>5831.8</v>
      </c>
      <c r="H2386" s="217">
        <f t="shared" si="36"/>
        <v>0</v>
      </c>
      <c r="I2386" s="20" t="s">
        <v>6794</v>
      </c>
      <c r="J2386" s="21"/>
      <c r="K2386" s="21"/>
    </row>
    <row r="2387" spans="1:11" x14ac:dyDescent="0.25">
      <c r="A2387" s="192">
        <v>41997</v>
      </c>
      <c r="B2387" s="254">
        <v>7255</v>
      </c>
      <c r="C2387" s="322" t="s">
        <v>6789</v>
      </c>
      <c r="D2387" s="308" t="s">
        <v>52</v>
      </c>
      <c r="E2387" s="309">
        <v>3042</v>
      </c>
      <c r="F2387" s="368">
        <v>41997</v>
      </c>
      <c r="G2387" s="229">
        <v>3042</v>
      </c>
      <c r="H2387" s="217">
        <f t="shared" si="36"/>
        <v>0</v>
      </c>
      <c r="I2387" s="20" t="s">
        <v>6794</v>
      </c>
      <c r="J2387" s="21"/>
      <c r="K2387" s="21"/>
    </row>
    <row r="2388" spans="1:11" x14ac:dyDescent="0.25">
      <c r="A2388" s="192">
        <v>41997</v>
      </c>
      <c r="B2388" s="254">
        <v>7256</v>
      </c>
      <c r="C2388" s="322" t="s">
        <v>6789</v>
      </c>
      <c r="D2388" s="308" t="s">
        <v>4918</v>
      </c>
      <c r="E2388" s="309">
        <v>6450</v>
      </c>
      <c r="F2388" s="368">
        <v>41997</v>
      </c>
      <c r="G2388" s="229">
        <v>6450</v>
      </c>
      <c r="H2388" s="217">
        <f t="shared" si="36"/>
        <v>0</v>
      </c>
      <c r="I2388" s="20" t="s">
        <v>4992</v>
      </c>
      <c r="J2388" s="21"/>
      <c r="K2388" s="21"/>
    </row>
    <row r="2389" spans="1:11" x14ac:dyDescent="0.25">
      <c r="A2389" s="192">
        <v>41997</v>
      </c>
      <c r="B2389" s="254">
        <v>7257</v>
      </c>
      <c r="C2389" s="322" t="s">
        <v>6789</v>
      </c>
      <c r="D2389" s="308" t="s">
        <v>140</v>
      </c>
      <c r="E2389" s="309">
        <v>3971.2</v>
      </c>
      <c r="F2389" s="368">
        <v>41997</v>
      </c>
      <c r="G2389" s="229">
        <v>3971.2</v>
      </c>
      <c r="H2389" s="217">
        <f t="shared" si="36"/>
        <v>0</v>
      </c>
      <c r="I2389" s="20" t="s">
        <v>4992</v>
      </c>
      <c r="J2389" s="21"/>
      <c r="K2389" s="21"/>
    </row>
    <row r="2390" spans="1:11" x14ac:dyDescent="0.25">
      <c r="A2390" s="192">
        <v>41997</v>
      </c>
      <c r="B2390" s="254">
        <v>7258</v>
      </c>
      <c r="C2390" s="322" t="s">
        <v>6789</v>
      </c>
      <c r="D2390" s="308" t="s">
        <v>6955</v>
      </c>
      <c r="E2390" s="309">
        <v>58481.5</v>
      </c>
      <c r="F2390" s="368">
        <v>41997</v>
      </c>
      <c r="G2390" s="229">
        <v>58481.5</v>
      </c>
      <c r="H2390" s="217">
        <f t="shared" si="36"/>
        <v>0</v>
      </c>
      <c r="I2390" s="20" t="s">
        <v>4992</v>
      </c>
      <c r="J2390" s="21"/>
      <c r="K2390" s="21"/>
    </row>
    <row r="2391" spans="1:11" x14ac:dyDescent="0.25">
      <c r="A2391" s="192">
        <v>41997</v>
      </c>
      <c r="B2391" s="254">
        <v>7259</v>
      </c>
      <c r="C2391" s="322" t="s">
        <v>6789</v>
      </c>
      <c r="D2391" s="308" t="s">
        <v>494</v>
      </c>
      <c r="E2391" s="309">
        <v>7478</v>
      </c>
      <c r="F2391" s="368">
        <v>41997</v>
      </c>
      <c r="G2391" s="229">
        <v>7478</v>
      </c>
      <c r="H2391" s="217">
        <f t="shared" si="36"/>
        <v>0</v>
      </c>
      <c r="I2391" s="20" t="s">
        <v>6794</v>
      </c>
      <c r="J2391" s="21"/>
      <c r="K2391" s="21"/>
    </row>
    <row r="2392" spans="1:11" x14ac:dyDescent="0.25">
      <c r="A2392" s="192">
        <v>41997</v>
      </c>
      <c r="B2392" s="254">
        <v>7260</v>
      </c>
      <c r="C2392" s="322" t="s">
        <v>6789</v>
      </c>
      <c r="D2392" s="308" t="s">
        <v>60</v>
      </c>
      <c r="E2392" s="309">
        <v>4591.8599999999997</v>
      </c>
      <c r="F2392" s="368">
        <v>42003</v>
      </c>
      <c r="G2392" s="229">
        <v>4591.8599999999997</v>
      </c>
      <c r="H2392" s="217">
        <f t="shared" si="36"/>
        <v>0</v>
      </c>
      <c r="I2392" s="20" t="s">
        <v>4992</v>
      </c>
      <c r="J2392" s="21"/>
      <c r="K2392" s="21"/>
    </row>
    <row r="2393" spans="1:11" x14ac:dyDescent="0.25">
      <c r="A2393" s="192">
        <v>41997</v>
      </c>
      <c r="B2393" s="254">
        <v>7261</v>
      </c>
      <c r="C2393" s="322" t="s">
        <v>6789</v>
      </c>
      <c r="D2393" s="308" t="s">
        <v>501</v>
      </c>
      <c r="E2393" s="309">
        <v>4638.8</v>
      </c>
      <c r="F2393" s="368">
        <v>41997</v>
      </c>
      <c r="G2393" s="229">
        <v>4638.8</v>
      </c>
      <c r="H2393" s="217">
        <f t="shared" si="36"/>
        <v>0</v>
      </c>
      <c r="I2393" s="20" t="s">
        <v>4992</v>
      </c>
      <c r="J2393" s="21"/>
      <c r="K2393" s="21"/>
    </row>
    <row r="2394" spans="1:11" x14ac:dyDescent="0.25">
      <c r="A2394" s="192">
        <v>41997</v>
      </c>
      <c r="B2394" s="254">
        <v>7262</v>
      </c>
      <c r="C2394" s="322" t="s">
        <v>6789</v>
      </c>
      <c r="D2394" s="308" t="s">
        <v>1607</v>
      </c>
      <c r="E2394" s="309">
        <v>4634</v>
      </c>
      <c r="F2394" s="368">
        <v>41997</v>
      </c>
      <c r="G2394" s="229">
        <v>4634</v>
      </c>
      <c r="H2394" s="217">
        <f t="shared" si="36"/>
        <v>0</v>
      </c>
      <c r="I2394" s="20" t="s">
        <v>4992</v>
      </c>
      <c r="J2394" s="21"/>
      <c r="K2394" s="21"/>
    </row>
    <row r="2395" spans="1:11" x14ac:dyDescent="0.25">
      <c r="A2395" s="192">
        <v>41997</v>
      </c>
      <c r="B2395" s="254">
        <v>7263</v>
      </c>
      <c r="C2395" s="322" t="s">
        <v>6789</v>
      </c>
      <c r="D2395" s="308" t="s">
        <v>4918</v>
      </c>
      <c r="E2395" s="309">
        <v>62291.199999999997</v>
      </c>
      <c r="F2395" s="368">
        <v>41997</v>
      </c>
      <c r="G2395" s="229">
        <v>62291.199999999997</v>
      </c>
      <c r="H2395" s="217">
        <f t="shared" si="36"/>
        <v>0</v>
      </c>
      <c r="I2395" s="20" t="s">
        <v>4992</v>
      </c>
      <c r="J2395" s="21"/>
      <c r="K2395" s="21"/>
    </row>
    <row r="2396" spans="1:11" x14ac:dyDescent="0.25">
      <c r="A2396" s="192">
        <v>41997</v>
      </c>
      <c r="B2396" s="254">
        <v>7264</v>
      </c>
      <c r="C2396" s="322" t="s">
        <v>6789</v>
      </c>
      <c r="D2396" s="308" t="s">
        <v>19</v>
      </c>
      <c r="E2396" s="309">
        <v>56701.49</v>
      </c>
      <c r="F2396" s="368">
        <v>41997</v>
      </c>
      <c r="G2396" s="229">
        <v>56701.49</v>
      </c>
      <c r="H2396" s="217">
        <f t="shared" si="36"/>
        <v>0</v>
      </c>
      <c r="I2396" s="20" t="s">
        <v>4767</v>
      </c>
      <c r="J2396" s="21"/>
      <c r="K2396" s="21"/>
    </row>
    <row r="2397" spans="1:11" x14ac:dyDescent="0.25">
      <c r="A2397" s="192">
        <v>41997</v>
      </c>
      <c r="B2397" s="254">
        <v>7265</v>
      </c>
      <c r="C2397" s="322" t="s">
        <v>6789</v>
      </c>
      <c r="D2397" s="308" t="s">
        <v>51</v>
      </c>
      <c r="E2397" s="309">
        <v>3694.4</v>
      </c>
      <c r="F2397" s="368">
        <v>41997</v>
      </c>
      <c r="G2397" s="229">
        <v>3694</v>
      </c>
      <c r="H2397" s="217">
        <f t="shared" si="36"/>
        <v>0.40000000000009095</v>
      </c>
      <c r="I2397" s="20" t="s">
        <v>4992</v>
      </c>
      <c r="J2397" s="21"/>
      <c r="K2397" s="21"/>
    </row>
    <row r="2398" spans="1:11" x14ac:dyDescent="0.25">
      <c r="A2398" s="192">
        <v>41997</v>
      </c>
      <c r="B2398" s="254">
        <v>7266</v>
      </c>
      <c r="C2398" s="322" t="s">
        <v>6789</v>
      </c>
      <c r="D2398" s="308" t="s">
        <v>4928</v>
      </c>
      <c r="E2398" s="309">
        <v>11635.6</v>
      </c>
      <c r="F2398" s="368">
        <v>41997</v>
      </c>
      <c r="G2398" s="229">
        <v>11635.6</v>
      </c>
      <c r="H2398" s="217">
        <f t="shared" si="36"/>
        <v>0</v>
      </c>
      <c r="I2398" s="20" t="s">
        <v>4992</v>
      </c>
      <c r="J2398" s="21"/>
      <c r="K2398" s="21"/>
    </row>
    <row r="2399" spans="1:11" x14ac:dyDescent="0.25">
      <c r="A2399" s="192">
        <v>41997</v>
      </c>
      <c r="B2399" s="254">
        <v>7267</v>
      </c>
      <c r="C2399" s="322" t="s">
        <v>6789</v>
      </c>
      <c r="D2399" s="308" t="s">
        <v>4918</v>
      </c>
      <c r="E2399" s="309">
        <v>74744.160000000003</v>
      </c>
      <c r="F2399" s="368">
        <v>42000</v>
      </c>
      <c r="G2399" s="229">
        <v>74744.160000000003</v>
      </c>
      <c r="H2399" s="217">
        <f t="shared" si="36"/>
        <v>0</v>
      </c>
      <c r="I2399" s="20" t="s">
        <v>4992</v>
      </c>
      <c r="J2399" s="21"/>
      <c r="K2399" s="21"/>
    </row>
    <row r="2400" spans="1:11" x14ac:dyDescent="0.25">
      <c r="A2400" s="192">
        <v>41997</v>
      </c>
      <c r="B2400" s="254">
        <v>7268</v>
      </c>
      <c r="C2400" s="322" t="s">
        <v>6789</v>
      </c>
      <c r="D2400" s="295" t="s">
        <v>53</v>
      </c>
      <c r="E2400" s="296">
        <v>0</v>
      </c>
      <c r="F2400" s="368"/>
      <c r="G2400" s="229"/>
      <c r="H2400" s="217">
        <f t="shared" si="36"/>
        <v>0</v>
      </c>
      <c r="I2400" s="20" t="s">
        <v>3076</v>
      </c>
      <c r="J2400" s="21"/>
      <c r="K2400" s="21"/>
    </row>
    <row r="2401" spans="1:11" x14ac:dyDescent="0.25">
      <c r="A2401" s="192">
        <v>41997</v>
      </c>
      <c r="B2401" s="254">
        <v>7269</v>
      </c>
      <c r="C2401" s="322" t="s">
        <v>6789</v>
      </c>
      <c r="D2401" s="308" t="s">
        <v>180</v>
      </c>
      <c r="E2401" s="309">
        <v>39016.5</v>
      </c>
      <c r="F2401" s="368">
        <v>41999</v>
      </c>
      <c r="G2401" s="229">
        <v>39016.5</v>
      </c>
      <c r="H2401" s="217">
        <f t="shared" si="36"/>
        <v>0</v>
      </c>
      <c r="I2401" s="20" t="s">
        <v>6814</v>
      </c>
      <c r="J2401" s="21"/>
      <c r="K2401" s="21"/>
    </row>
    <row r="2402" spans="1:11" x14ac:dyDescent="0.25">
      <c r="A2402" s="192">
        <v>41997</v>
      </c>
      <c r="B2402" s="254">
        <v>7270</v>
      </c>
      <c r="C2402" s="322" t="s">
        <v>6789</v>
      </c>
      <c r="D2402" s="308" t="s">
        <v>2714</v>
      </c>
      <c r="E2402" s="309">
        <v>8100</v>
      </c>
      <c r="F2402" s="368">
        <v>41997</v>
      </c>
      <c r="G2402" s="229">
        <v>8100</v>
      </c>
      <c r="H2402" s="217">
        <f t="shared" si="36"/>
        <v>0</v>
      </c>
      <c r="I2402" s="20" t="s">
        <v>5000</v>
      </c>
      <c r="J2402" s="21"/>
      <c r="K2402" s="21"/>
    </row>
    <row r="2403" spans="1:11" x14ac:dyDescent="0.25">
      <c r="A2403" s="192">
        <v>41997</v>
      </c>
      <c r="B2403" s="254">
        <v>7271</v>
      </c>
      <c r="C2403" s="322" t="s">
        <v>6789</v>
      </c>
      <c r="D2403" s="308" t="s">
        <v>237</v>
      </c>
      <c r="E2403" s="309">
        <v>5667</v>
      </c>
      <c r="F2403" s="368">
        <v>41997</v>
      </c>
      <c r="G2403" s="229">
        <v>5667</v>
      </c>
      <c r="H2403" s="217">
        <f t="shared" si="36"/>
        <v>0</v>
      </c>
      <c r="I2403" s="20" t="s">
        <v>5000</v>
      </c>
      <c r="J2403" s="21"/>
      <c r="K2403" s="21"/>
    </row>
    <row r="2404" spans="1:11" x14ac:dyDescent="0.25">
      <c r="A2404" s="192">
        <v>41997</v>
      </c>
      <c r="B2404" s="254">
        <v>7272</v>
      </c>
      <c r="C2404" s="322" t="s">
        <v>6789</v>
      </c>
      <c r="D2404" s="308" t="s">
        <v>133</v>
      </c>
      <c r="E2404" s="309">
        <v>1919.4</v>
      </c>
      <c r="F2404" s="368">
        <v>41997</v>
      </c>
      <c r="G2404" s="229">
        <v>1919.4</v>
      </c>
      <c r="H2404" s="217">
        <f t="shared" si="36"/>
        <v>0</v>
      </c>
      <c r="I2404" s="20" t="s">
        <v>4992</v>
      </c>
      <c r="J2404" s="21"/>
      <c r="K2404" s="21"/>
    </row>
    <row r="2405" spans="1:11" x14ac:dyDescent="0.25">
      <c r="A2405" s="192">
        <v>41997</v>
      </c>
      <c r="B2405" s="254">
        <v>7273</v>
      </c>
      <c r="C2405" s="322" t="s">
        <v>6789</v>
      </c>
      <c r="D2405" s="308" t="s">
        <v>386</v>
      </c>
      <c r="E2405" s="309">
        <v>1386.7</v>
      </c>
      <c r="F2405" s="368">
        <v>41997</v>
      </c>
      <c r="G2405" s="229">
        <v>1386.7</v>
      </c>
      <c r="H2405" s="217">
        <f t="shared" si="36"/>
        <v>0</v>
      </c>
      <c r="I2405" s="20" t="s">
        <v>4742</v>
      </c>
      <c r="J2405" s="21"/>
      <c r="K2405" s="21"/>
    </row>
    <row r="2406" spans="1:11" x14ac:dyDescent="0.25">
      <c r="A2406" s="192">
        <v>41997</v>
      </c>
      <c r="B2406" s="254">
        <v>7274</v>
      </c>
      <c r="C2406" s="322" t="s">
        <v>6789</v>
      </c>
      <c r="D2406" s="308" t="s">
        <v>4637</v>
      </c>
      <c r="E2406" s="309">
        <v>3422</v>
      </c>
      <c r="F2406" s="368">
        <v>41997</v>
      </c>
      <c r="G2406" s="229">
        <v>3422</v>
      </c>
      <c r="H2406" s="217">
        <f t="shared" si="36"/>
        <v>0</v>
      </c>
      <c r="I2406" s="20" t="s">
        <v>4992</v>
      </c>
      <c r="J2406" s="21"/>
      <c r="K2406" s="21"/>
    </row>
    <row r="2407" spans="1:11" x14ac:dyDescent="0.25">
      <c r="A2407" s="192">
        <v>41997</v>
      </c>
      <c r="B2407" s="254">
        <v>7275</v>
      </c>
      <c r="C2407" s="322" t="s">
        <v>6789</v>
      </c>
      <c r="D2407" s="308" t="s">
        <v>6963</v>
      </c>
      <c r="E2407" s="309">
        <v>345.6</v>
      </c>
      <c r="F2407" s="368">
        <v>41997</v>
      </c>
      <c r="G2407" s="229">
        <v>345.6</v>
      </c>
      <c r="H2407" s="217">
        <f t="shared" si="36"/>
        <v>0</v>
      </c>
      <c r="I2407" s="20" t="s">
        <v>4992</v>
      </c>
      <c r="J2407" s="21"/>
      <c r="K2407" s="21"/>
    </row>
    <row r="2408" spans="1:11" x14ac:dyDescent="0.25">
      <c r="A2408" s="192">
        <v>41997</v>
      </c>
      <c r="B2408" s="254">
        <v>7276</v>
      </c>
      <c r="C2408" s="322" t="s">
        <v>6789</v>
      </c>
      <c r="D2408" s="308" t="s">
        <v>2944</v>
      </c>
      <c r="E2408" s="309">
        <v>61605.64</v>
      </c>
      <c r="F2408" s="368">
        <v>41999</v>
      </c>
      <c r="G2408" s="229">
        <v>61605.64</v>
      </c>
      <c r="H2408" s="217">
        <f t="shared" si="36"/>
        <v>0</v>
      </c>
      <c r="I2408" s="20" t="s">
        <v>6814</v>
      </c>
      <c r="J2408" s="21"/>
      <c r="K2408" s="21"/>
    </row>
    <row r="2409" spans="1:11" x14ac:dyDescent="0.25">
      <c r="A2409" s="192">
        <v>41997</v>
      </c>
      <c r="B2409" s="254">
        <v>7277</v>
      </c>
      <c r="C2409" s="322" t="s">
        <v>6789</v>
      </c>
      <c r="D2409" s="308" t="s">
        <v>4702</v>
      </c>
      <c r="E2409" s="309">
        <v>381.6</v>
      </c>
      <c r="F2409" s="368">
        <v>41997</v>
      </c>
      <c r="G2409" s="229">
        <v>381.6</v>
      </c>
      <c r="H2409" s="217">
        <f t="shared" si="36"/>
        <v>0</v>
      </c>
      <c r="I2409" s="20" t="s">
        <v>4992</v>
      </c>
      <c r="J2409" s="21"/>
      <c r="K2409" s="21"/>
    </row>
    <row r="2410" spans="1:11" x14ac:dyDescent="0.25">
      <c r="A2410" s="192">
        <v>41997</v>
      </c>
      <c r="B2410" s="254">
        <v>7278</v>
      </c>
      <c r="C2410" s="322" t="s">
        <v>6789</v>
      </c>
      <c r="D2410" s="308" t="s">
        <v>11</v>
      </c>
      <c r="E2410" s="309">
        <v>96258.6</v>
      </c>
      <c r="F2410" s="370">
        <v>42009</v>
      </c>
      <c r="G2410" s="219">
        <v>96258.6</v>
      </c>
      <c r="H2410" s="217">
        <f t="shared" si="36"/>
        <v>0</v>
      </c>
      <c r="I2410" s="20" t="s">
        <v>6814</v>
      </c>
      <c r="J2410" s="21"/>
      <c r="K2410" s="21"/>
    </row>
    <row r="2411" spans="1:11" x14ac:dyDescent="0.25">
      <c r="A2411" s="192">
        <v>41997</v>
      </c>
      <c r="B2411" s="254">
        <v>7279</v>
      </c>
      <c r="C2411" s="322" t="s">
        <v>6789</v>
      </c>
      <c r="D2411" s="295" t="s">
        <v>53</v>
      </c>
      <c r="E2411" s="296">
        <v>0</v>
      </c>
      <c r="F2411" s="368"/>
      <c r="G2411" s="229"/>
      <c r="H2411" s="217">
        <f t="shared" si="36"/>
        <v>0</v>
      </c>
      <c r="I2411" s="20" t="s">
        <v>3076</v>
      </c>
      <c r="J2411" s="21"/>
      <c r="K2411" s="21"/>
    </row>
    <row r="2412" spans="1:11" x14ac:dyDescent="0.25">
      <c r="A2412" s="192">
        <v>41997</v>
      </c>
      <c r="B2412" s="254">
        <v>7280</v>
      </c>
      <c r="C2412" s="322" t="s">
        <v>6789</v>
      </c>
      <c r="D2412" s="308" t="s">
        <v>5004</v>
      </c>
      <c r="E2412" s="309">
        <v>9467</v>
      </c>
      <c r="F2412" s="368">
        <v>41999</v>
      </c>
      <c r="G2412" s="229">
        <v>9467</v>
      </c>
      <c r="H2412" s="217">
        <f t="shared" si="36"/>
        <v>0</v>
      </c>
      <c r="I2412" s="20" t="s">
        <v>6814</v>
      </c>
      <c r="J2412" s="21"/>
      <c r="K2412" s="21"/>
    </row>
    <row r="2413" spans="1:11" x14ac:dyDescent="0.25">
      <c r="A2413" s="192">
        <v>41997</v>
      </c>
      <c r="B2413" s="254">
        <v>7281</v>
      </c>
      <c r="C2413" s="322" t="s">
        <v>6789</v>
      </c>
      <c r="D2413" s="295" t="s">
        <v>53</v>
      </c>
      <c r="E2413" s="296">
        <v>0</v>
      </c>
      <c r="F2413" s="368" t="s">
        <v>6964</v>
      </c>
      <c r="G2413" s="229"/>
      <c r="H2413" s="217">
        <f t="shared" si="36"/>
        <v>0</v>
      </c>
      <c r="I2413" s="20" t="s">
        <v>3076</v>
      </c>
      <c r="J2413" s="21"/>
      <c r="K2413" s="21"/>
    </row>
    <row r="2414" spans="1:11" x14ac:dyDescent="0.25">
      <c r="A2414" s="192">
        <v>41997</v>
      </c>
      <c r="B2414" s="254">
        <v>7282</v>
      </c>
      <c r="C2414" s="322" t="s">
        <v>6789</v>
      </c>
      <c r="D2414" s="308" t="s">
        <v>6946</v>
      </c>
      <c r="E2414" s="309">
        <v>2047.5</v>
      </c>
      <c r="F2414" s="368">
        <v>41997</v>
      </c>
      <c r="G2414" s="229">
        <v>2047.5</v>
      </c>
      <c r="H2414" s="217">
        <f t="shared" si="36"/>
        <v>0</v>
      </c>
      <c r="I2414" s="20" t="s">
        <v>4992</v>
      </c>
      <c r="J2414" s="21"/>
      <c r="K2414" s="21"/>
    </row>
    <row r="2415" spans="1:11" x14ac:dyDescent="0.25">
      <c r="A2415" s="192">
        <v>41997</v>
      </c>
      <c r="B2415" s="254">
        <v>7283</v>
      </c>
      <c r="C2415" s="322" t="s">
        <v>6789</v>
      </c>
      <c r="D2415" s="308" t="s">
        <v>4921</v>
      </c>
      <c r="E2415" s="309">
        <v>12241.38</v>
      </c>
      <c r="F2415" s="368">
        <v>42000</v>
      </c>
      <c r="G2415" s="229">
        <v>12241.38</v>
      </c>
      <c r="H2415" s="217">
        <f t="shared" si="36"/>
        <v>0</v>
      </c>
      <c r="I2415" s="20" t="s">
        <v>4992</v>
      </c>
      <c r="J2415" s="21"/>
      <c r="K2415" s="21"/>
    </row>
    <row r="2416" spans="1:11" x14ac:dyDescent="0.25">
      <c r="A2416" s="192">
        <v>41997</v>
      </c>
      <c r="B2416" s="254">
        <v>7284</v>
      </c>
      <c r="C2416" s="322" t="s">
        <v>6789</v>
      </c>
      <c r="D2416" s="308" t="s">
        <v>180</v>
      </c>
      <c r="E2416" s="309">
        <v>5280</v>
      </c>
      <c r="F2416" s="368">
        <v>41997</v>
      </c>
      <c r="G2416" s="229">
        <v>5280</v>
      </c>
      <c r="H2416" s="217">
        <f t="shared" si="36"/>
        <v>0</v>
      </c>
      <c r="I2416" s="20" t="s">
        <v>4992</v>
      </c>
      <c r="J2416" s="21"/>
      <c r="K2416" s="21"/>
    </row>
    <row r="2417" spans="1:11" x14ac:dyDescent="0.25">
      <c r="A2417" s="192">
        <v>41997</v>
      </c>
      <c r="B2417" s="254">
        <v>7285</v>
      </c>
      <c r="C2417" s="322" t="s">
        <v>6789</v>
      </c>
      <c r="D2417" s="308" t="s">
        <v>4935</v>
      </c>
      <c r="E2417" s="309">
        <v>36618</v>
      </c>
      <c r="F2417" s="368">
        <v>41999</v>
      </c>
      <c r="G2417" s="229">
        <v>36618</v>
      </c>
      <c r="H2417" s="217">
        <f t="shared" si="36"/>
        <v>0</v>
      </c>
      <c r="I2417" s="20" t="s">
        <v>4997</v>
      </c>
      <c r="J2417" s="21"/>
      <c r="K2417" s="21"/>
    </row>
    <row r="2418" spans="1:11" x14ac:dyDescent="0.25">
      <c r="A2418" s="192">
        <v>41997</v>
      </c>
      <c r="B2418" s="254">
        <v>7286</v>
      </c>
      <c r="C2418" s="322" t="s">
        <v>6789</v>
      </c>
      <c r="D2418" s="308" t="s">
        <v>6753</v>
      </c>
      <c r="E2418" s="309">
        <v>448.6</v>
      </c>
      <c r="F2418" s="368">
        <v>41997</v>
      </c>
      <c r="G2418" s="229">
        <v>448.6</v>
      </c>
      <c r="H2418" s="217">
        <f t="shared" si="36"/>
        <v>0</v>
      </c>
      <c r="I2418" s="20" t="s">
        <v>4992</v>
      </c>
      <c r="J2418" s="21"/>
      <c r="K2418" s="21"/>
    </row>
    <row r="2419" spans="1:11" x14ac:dyDescent="0.25">
      <c r="A2419" s="192">
        <v>41997</v>
      </c>
      <c r="B2419" s="254">
        <v>7287</v>
      </c>
      <c r="C2419" s="322" t="s">
        <v>6789</v>
      </c>
      <c r="D2419" s="308" t="s">
        <v>133</v>
      </c>
      <c r="E2419" s="309">
        <v>27720</v>
      </c>
      <c r="F2419" s="368">
        <v>41997</v>
      </c>
      <c r="G2419" s="229">
        <v>27720</v>
      </c>
      <c r="H2419" s="217">
        <f t="shared" si="36"/>
        <v>0</v>
      </c>
      <c r="I2419" s="20" t="s">
        <v>4992</v>
      </c>
      <c r="J2419" s="21"/>
      <c r="K2419" s="21"/>
    </row>
    <row r="2420" spans="1:11" x14ac:dyDescent="0.25">
      <c r="A2420" s="192">
        <v>41997</v>
      </c>
      <c r="B2420" s="254">
        <v>7288</v>
      </c>
      <c r="C2420" s="322" t="s">
        <v>6789</v>
      </c>
      <c r="D2420" s="308" t="s">
        <v>142</v>
      </c>
      <c r="E2420" s="309">
        <v>8213.7999999999993</v>
      </c>
      <c r="F2420" s="368">
        <v>41999</v>
      </c>
      <c r="G2420" s="229">
        <v>8213.7999999999993</v>
      </c>
      <c r="H2420" s="217">
        <f t="shared" si="36"/>
        <v>0</v>
      </c>
      <c r="I2420" s="20" t="s">
        <v>4997</v>
      </c>
      <c r="J2420" s="21"/>
      <c r="K2420" s="21"/>
    </row>
    <row r="2421" spans="1:11" x14ac:dyDescent="0.25">
      <c r="A2421" s="192">
        <v>41997</v>
      </c>
      <c r="B2421" s="254">
        <v>7289</v>
      </c>
      <c r="C2421" s="322" t="s">
        <v>6789</v>
      </c>
      <c r="D2421" s="308" t="s">
        <v>6933</v>
      </c>
      <c r="E2421" s="309">
        <v>144</v>
      </c>
      <c r="F2421" s="368">
        <v>41997</v>
      </c>
      <c r="G2421" s="229">
        <v>144</v>
      </c>
      <c r="H2421" s="217">
        <f t="shared" si="36"/>
        <v>0</v>
      </c>
      <c r="I2421" s="20" t="s">
        <v>4992</v>
      </c>
      <c r="J2421" s="21"/>
      <c r="K2421" s="21"/>
    </row>
    <row r="2422" spans="1:11" x14ac:dyDescent="0.25">
      <c r="A2422" s="192">
        <v>41997</v>
      </c>
      <c r="B2422" s="254">
        <v>7290</v>
      </c>
      <c r="C2422" s="322" t="s">
        <v>6789</v>
      </c>
      <c r="D2422" s="308" t="s">
        <v>6965</v>
      </c>
      <c r="E2422" s="309">
        <v>394.4</v>
      </c>
      <c r="F2422" s="368">
        <v>41997</v>
      </c>
      <c r="G2422" s="229">
        <v>394.4</v>
      </c>
      <c r="H2422" s="217">
        <f t="shared" si="36"/>
        <v>0</v>
      </c>
      <c r="I2422" s="20" t="s">
        <v>4992</v>
      </c>
      <c r="J2422" s="21"/>
      <c r="K2422" s="21"/>
    </row>
    <row r="2423" spans="1:11" x14ac:dyDescent="0.25">
      <c r="A2423" s="192">
        <v>41997</v>
      </c>
      <c r="B2423" s="254">
        <v>7291</v>
      </c>
      <c r="C2423" s="322" t="s">
        <v>6789</v>
      </c>
      <c r="D2423" s="308" t="s">
        <v>6609</v>
      </c>
      <c r="E2423" s="309">
        <v>5976</v>
      </c>
      <c r="F2423" s="368">
        <v>41999</v>
      </c>
      <c r="G2423" s="229">
        <v>5976</v>
      </c>
      <c r="H2423" s="217">
        <f t="shared" ref="H2423:H2486" si="37">E2423-G2423</f>
        <v>0</v>
      </c>
      <c r="I2423" s="20" t="s">
        <v>4997</v>
      </c>
      <c r="J2423" s="21"/>
      <c r="K2423" s="21"/>
    </row>
    <row r="2424" spans="1:11" x14ac:dyDescent="0.25">
      <c r="A2424" s="192">
        <v>41997</v>
      </c>
      <c r="B2424" s="254">
        <v>7292</v>
      </c>
      <c r="C2424" s="322" t="s">
        <v>6789</v>
      </c>
      <c r="D2424" s="308" t="s">
        <v>4240</v>
      </c>
      <c r="E2424" s="309">
        <v>1641.6</v>
      </c>
      <c r="F2424" s="370">
        <v>42008</v>
      </c>
      <c r="G2424" s="219">
        <v>1641.6</v>
      </c>
      <c r="H2424" s="217">
        <f t="shared" si="37"/>
        <v>0</v>
      </c>
      <c r="I2424" s="20" t="s">
        <v>4992</v>
      </c>
      <c r="J2424" s="21"/>
      <c r="K2424" s="21"/>
    </row>
    <row r="2425" spans="1:11" x14ac:dyDescent="0.25">
      <c r="A2425" s="192">
        <v>41997</v>
      </c>
      <c r="B2425" s="254">
        <v>7293</v>
      </c>
      <c r="C2425" s="322" t="s">
        <v>6789</v>
      </c>
      <c r="D2425" s="308" t="s">
        <v>4672</v>
      </c>
      <c r="E2425" s="309">
        <v>6016</v>
      </c>
      <c r="F2425" s="368">
        <v>42000</v>
      </c>
      <c r="G2425" s="229">
        <v>6016</v>
      </c>
      <c r="H2425" s="217">
        <f t="shared" si="37"/>
        <v>0</v>
      </c>
      <c r="I2425" s="20" t="s">
        <v>4992</v>
      </c>
      <c r="J2425" s="21"/>
      <c r="K2425" s="21"/>
    </row>
    <row r="2426" spans="1:11" x14ac:dyDescent="0.25">
      <c r="A2426" s="192">
        <v>41997</v>
      </c>
      <c r="B2426" s="254">
        <v>7294</v>
      </c>
      <c r="C2426" s="322" t="s">
        <v>6789</v>
      </c>
      <c r="D2426" s="308" t="s">
        <v>4589</v>
      </c>
      <c r="E2426" s="309">
        <v>372.6</v>
      </c>
      <c r="F2426" s="368">
        <v>41997</v>
      </c>
      <c r="G2426" s="229">
        <v>372.6</v>
      </c>
      <c r="H2426" s="217">
        <f t="shared" si="37"/>
        <v>0</v>
      </c>
      <c r="I2426" s="20" t="s">
        <v>4992</v>
      </c>
      <c r="J2426" s="21"/>
      <c r="K2426" s="21"/>
    </row>
    <row r="2427" spans="1:11" x14ac:dyDescent="0.25">
      <c r="A2427" s="192">
        <v>41997</v>
      </c>
      <c r="B2427" s="254">
        <v>7295</v>
      </c>
      <c r="C2427" s="322" t="s">
        <v>6789</v>
      </c>
      <c r="D2427" s="308" t="s">
        <v>49</v>
      </c>
      <c r="E2427" s="309">
        <v>664.2</v>
      </c>
      <c r="F2427" s="368">
        <v>41997</v>
      </c>
      <c r="G2427" s="229">
        <v>664.2</v>
      </c>
      <c r="H2427" s="217">
        <f t="shared" si="37"/>
        <v>0</v>
      </c>
      <c r="I2427" s="20" t="s">
        <v>4992</v>
      </c>
      <c r="J2427" s="21"/>
      <c r="K2427" s="21"/>
    </row>
    <row r="2428" spans="1:11" x14ac:dyDescent="0.25">
      <c r="A2428" s="192">
        <v>41997</v>
      </c>
      <c r="B2428" s="254">
        <v>7296</v>
      </c>
      <c r="C2428" s="322" t="s">
        <v>6789</v>
      </c>
      <c r="D2428" s="308" t="s">
        <v>106</v>
      </c>
      <c r="E2428" s="309">
        <v>440289.5</v>
      </c>
      <c r="F2428" s="368">
        <v>42001</v>
      </c>
      <c r="G2428" s="229">
        <v>440289.5</v>
      </c>
      <c r="H2428" s="217">
        <f t="shared" si="37"/>
        <v>0</v>
      </c>
      <c r="I2428" s="20" t="s">
        <v>4992</v>
      </c>
      <c r="J2428" s="21"/>
      <c r="K2428" s="21"/>
    </row>
    <row r="2429" spans="1:11" x14ac:dyDescent="0.25">
      <c r="A2429" s="192">
        <v>41997</v>
      </c>
      <c r="B2429" s="254">
        <v>7297</v>
      </c>
      <c r="C2429" s="322" t="s">
        <v>6789</v>
      </c>
      <c r="D2429" s="308" t="s">
        <v>106</v>
      </c>
      <c r="E2429" s="309">
        <v>527592</v>
      </c>
      <c r="F2429" s="368">
        <v>42001</v>
      </c>
      <c r="G2429" s="229">
        <v>527592</v>
      </c>
      <c r="H2429" s="217">
        <f t="shared" si="37"/>
        <v>0</v>
      </c>
      <c r="I2429" s="20" t="s">
        <v>4992</v>
      </c>
      <c r="J2429" s="21"/>
      <c r="K2429" s="21"/>
    </row>
    <row r="2430" spans="1:11" x14ac:dyDescent="0.25">
      <c r="A2430" s="192">
        <v>41997</v>
      </c>
      <c r="B2430" s="254">
        <v>7298</v>
      </c>
      <c r="C2430" s="322" t="s">
        <v>6789</v>
      </c>
      <c r="D2430" s="308" t="s">
        <v>494</v>
      </c>
      <c r="E2430" s="309">
        <v>552</v>
      </c>
      <c r="F2430" s="368">
        <v>41997</v>
      </c>
      <c r="G2430" s="229">
        <v>552</v>
      </c>
      <c r="H2430" s="217">
        <f t="shared" si="37"/>
        <v>0</v>
      </c>
      <c r="I2430" s="20" t="s">
        <v>4992</v>
      </c>
      <c r="J2430" s="21"/>
      <c r="K2430" s="21"/>
    </row>
    <row r="2431" spans="1:11" x14ac:dyDescent="0.25">
      <c r="A2431" s="192">
        <v>41997</v>
      </c>
      <c r="B2431" s="254">
        <v>7299</v>
      </c>
      <c r="C2431" s="322" t="s">
        <v>6789</v>
      </c>
      <c r="D2431" s="308" t="s">
        <v>6916</v>
      </c>
      <c r="E2431" s="309">
        <v>5126.3999999999996</v>
      </c>
      <c r="F2431" s="368">
        <v>41696</v>
      </c>
      <c r="G2431" s="229">
        <v>5126.3999999999996</v>
      </c>
      <c r="H2431" s="217">
        <f t="shared" si="37"/>
        <v>0</v>
      </c>
      <c r="I2431" s="20" t="s">
        <v>5000</v>
      </c>
      <c r="J2431" s="21"/>
      <c r="K2431" s="21"/>
    </row>
    <row r="2432" spans="1:11" x14ac:dyDescent="0.25">
      <c r="A2432" s="192">
        <v>41997</v>
      </c>
      <c r="B2432" s="254">
        <v>7300</v>
      </c>
      <c r="C2432" s="322" t="s">
        <v>6789</v>
      </c>
      <c r="D2432" s="308" t="s">
        <v>269</v>
      </c>
      <c r="E2432" s="309">
        <v>48</v>
      </c>
      <c r="F2432" s="368">
        <v>41997</v>
      </c>
      <c r="G2432" s="229">
        <v>48</v>
      </c>
      <c r="H2432" s="217">
        <f t="shared" si="37"/>
        <v>0</v>
      </c>
      <c r="I2432" s="20" t="s">
        <v>4992</v>
      </c>
      <c r="J2432" s="21"/>
      <c r="K2432" s="21"/>
    </row>
    <row r="2433" spans="1:11" x14ac:dyDescent="0.25">
      <c r="A2433" s="192">
        <v>41997</v>
      </c>
      <c r="B2433" s="254">
        <v>7301</v>
      </c>
      <c r="C2433" s="322" t="s">
        <v>6789</v>
      </c>
      <c r="D2433" s="308" t="s">
        <v>6641</v>
      </c>
      <c r="E2433" s="309">
        <v>5590.2</v>
      </c>
      <c r="F2433" s="368">
        <v>41997</v>
      </c>
      <c r="G2433" s="229">
        <v>5590.2</v>
      </c>
      <c r="H2433" s="217">
        <f t="shared" si="37"/>
        <v>0</v>
      </c>
      <c r="I2433" s="20" t="s">
        <v>4992</v>
      </c>
      <c r="J2433" s="21"/>
      <c r="K2433" s="21"/>
    </row>
    <row r="2434" spans="1:11" x14ac:dyDescent="0.25">
      <c r="A2434" s="192">
        <v>41997</v>
      </c>
      <c r="B2434" s="254">
        <v>7302</v>
      </c>
      <c r="C2434" s="322" t="s">
        <v>6789</v>
      </c>
      <c r="D2434" s="308" t="s">
        <v>6641</v>
      </c>
      <c r="E2434" s="309">
        <v>493</v>
      </c>
      <c r="F2434" s="368">
        <v>41997</v>
      </c>
      <c r="G2434" s="229">
        <v>493</v>
      </c>
      <c r="H2434" s="217">
        <f t="shared" si="37"/>
        <v>0</v>
      </c>
      <c r="I2434" s="20" t="s">
        <v>4992</v>
      </c>
      <c r="J2434" s="21"/>
      <c r="K2434" s="21"/>
    </row>
    <row r="2435" spans="1:11" x14ac:dyDescent="0.25">
      <c r="A2435" s="192">
        <v>41997</v>
      </c>
      <c r="B2435" s="254">
        <v>7303</v>
      </c>
      <c r="C2435" s="322" t="s">
        <v>6789</v>
      </c>
      <c r="D2435" s="308" t="s">
        <v>429</v>
      </c>
      <c r="E2435" s="309">
        <v>3520</v>
      </c>
      <c r="F2435" s="368">
        <v>41997</v>
      </c>
      <c r="G2435" s="229">
        <v>3520</v>
      </c>
      <c r="H2435" s="217">
        <f t="shared" si="37"/>
        <v>0</v>
      </c>
      <c r="I2435" s="20" t="s">
        <v>6049</v>
      </c>
      <c r="J2435" s="21"/>
      <c r="K2435" s="21"/>
    </row>
    <row r="2436" spans="1:11" x14ac:dyDescent="0.25">
      <c r="A2436" s="192">
        <v>41999</v>
      </c>
      <c r="B2436" s="254">
        <v>7304</v>
      </c>
      <c r="C2436" s="322" t="s">
        <v>6789</v>
      </c>
      <c r="D2436" s="308" t="s">
        <v>4928</v>
      </c>
      <c r="E2436" s="309">
        <v>14082.8</v>
      </c>
      <c r="F2436" s="368">
        <v>41999</v>
      </c>
      <c r="G2436" s="229">
        <v>14082.87</v>
      </c>
      <c r="H2436" s="217">
        <f t="shared" si="37"/>
        <v>-7.0000000001527951E-2</v>
      </c>
      <c r="I2436" s="20" t="s">
        <v>6794</v>
      </c>
      <c r="J2436" s="21"/>
      <c r="K2436" s="21"/>
    </row>
    <row r="2437" spans="1:11" x14ac:dyDescent="0.25">
      <c r="A2437" s="192">
        <v>41999</v>
      </c>
      <c r="B2437" s="254">
        <v>7305</v>
      </c>
      <c r="C2437" s="322" t="s">
        <v>6789</v>
      </c>
      <c r="D2437" s="308" t="s">
        <v>5004</v>
      </c>
      <c r="E2437" s="309">
        <v>5906.2</v>
      </c>
      <c r="F2437" s="368">
        <v>41999</v>
      </c>
      <c r="G2437" s="229">
        <v>5906.2</v>
      </c>
      <c r="H2437" s="217">
        <f t="shared" si="37"/>
        <v>0</v>
      </c>
      <c r="I2437" s="20" t="s">
        <v>4992</v>
      </c>
      <c r="J2437" s="21"/>
      <c r="K2437" s="21"/>
    </row>
    <row r="2438" spans="1:11" x14ac:dyDescent="0.25">
      <c r="A2438" s="192">
        <v>41999</v>
      </c>
      <c r="B2438" s="254">
        <v>7306</v>
      </c>
      <c r="C2438" s="322" t="s">
        <v>6789</v>
      </c>
      <c r="D2438" s="308" t="s">
        <v>949</v>
      </c>
      <c r="E2438" s="309">
        <v>986</v>
      </c>
      <c r="F2438" s="368">
        <v>41999</v>
      </c>
      <c r="G2438" s="229">
        <v>986</v>
      </c>
      <c r="H2438" s="217">
        <f t="shared" si="37"/>
        <v>0</v>
      </c>
      <c r="I2438" s="20" t="s">
        <v>4992</v>
      </c>
      <c r="J2438" s="21"/>
      <c r="K2438" s="21"/>
    </row>
    <row r="2439" spans="1:11" x14ac:dyDescent="0.25">
      <c r="A2439" s="192">
        <v>41999</v>
      </c>
      <c r="B2439" s="254">
        <v>7307</v>
      </c>
      <c r="C2439" s="322" t="s">
        <v>6789</v>
      </c>
      <c r="D2439" s="308" t="s">
        <v>4915</v>
      </c>
      <c r="E2439" s="309">
        <v>28952.2</v>
      </c>
      <c r="F2439" s="368">
        <v>42001</v>
      </c>
      <c r="G2439" s="229">
        <v>28952.2</v>
      </c>
      <c r="H2439" s="217">
        <f t="shared" si="37"/>
        <v>0</v>
      </c>
      <c r="I2439" s="20" t="s">
        <v>4971</v>
      </c>
      <c r="J2439" s="21"/>
      <c r="K2439" s="21"/>
    </row>
    <row r="2440" spans="1:11" x14ac:dyDescent="0.25">
      <c r="A2440" s="192">
        <v>41999</v>
      </c>
      <c r="B2440" s="254">
        <v>7308</v>
      </c>
      <c r="C2440" s="322" t="s">
        <v>6789</v>
      </c>
      <c r="D2440" s="308" t="s">
        <v>28</v>
      </c>
      <c r="E2440" s="309">
        <v>5183.2</v>
      </c>
      <c r="F2440" s="368">
        <v>41999</v>
      </c>
      <c r="G2440" s="229">
        <v>5183.2</v>
      </c>
      <c r="H2440" s="217">
        <f t="shared" si="37"/>
        <v>0</v>
      </c>
      <c r="I2440" s="20" t="s">
        <v>4992</v>
      </c>
      <c r="J2440" s="21"/>
      <c r="K2440" s="21"/>
    </row>
    <row r="2441" spans="1:11" x14ac:dyDescent="0.25">
      <c r="A2441" s="192">
        <v>41999</v>
      </c>
      <c r="B2441" s="254">
        <v>7309</v>
      </c>
      <c r="C2441" s="322" t="s">
        <v>6789</v>
      </c>
      <c r="D2441" s="308" t="s">
        <v>6196</v>
      </c>
      <c r="E2441" s="309">
        <v>4800</v>
      </c>
      <c r="F2441" s="368">
        <v>42003</v>
      </c>
      <c r="G2441" s="229">
        <v>4800</v>
      </c>
      <c r="H2441" s="217">
        <f t="shared" si="37"/>
        <v>0</v>
      </c>
      <c r="I2441" s="20" t="s">
        <v>5251</v>
      </c>
      <c r="J2441" s="21"/>
      <c r="K2441" s="21"/>
    </row>
    <row r="2442" spans="1:11" x14ac:dyDescent="0.25">
      <c r="A2442" s="192">
        <v>41999</v>
      </c>
      <c r="B2442" s="254">
        <v>7310</v>
      </c>
      <c r="C2442" s="322" t="s">
        <v>6789</v>
      </c>
      <c r="D2442" s="308" t="s">
        <v>6616</v>
      </c>
      <c r="E2442" s="309">
        <v>1600</v>
      </c>
      <c r="F2442" s="368">
        <v>42003</v>
      </c>
      <c r="G2442" s="229">
        <v>1600</v>
      </c>
      <c r="H2442" s="217">
        <f t="shared" si="37"/>
        <v>0</v>
      </c>
      <c r="I2442" s="20" t="s">
        <v>5251</v>
      </c>
      <c r="J2442" s="21"/>
      <c r="K2442" s="21"/>
    </row>
    <row r="2443" spans="1:11" x14ac:dyDescent="0.25">
      <c r="A2443" s="192">
        <v>41999</v>
      </c>
      <c r="B2443" s="254">
        <v>7311</v>
      </c>
      <c r="C2443" s="322" t="s">
        <v>6789</v>
      </c>
      <c r="D2443" s="308" t="s">
        <v>5251</v>
      </c>
      <c r="E2443" s="309">
        <v>3792.6</v>
      </c>
      <c r="F2443" s="368">
        <v>41999</v>
      </c>
      <c r="G2443" s="229">
        <v>3792.6</v>
      </c>
      <c r="H2443" s="217">
        <f t="shared" si="37"/>
        <v>0</v>
      </c>
      <c r="I2443" s="20" t="s">
        <v>5251</v>
      </c>
      <c r="J2443" s="21"/>
      <c r="K2443" s="21"/>
    </row>
    <row r="2444" spans="1:11" x14ac:dyDescent="0.25">
      <c r="A2444" s="192">
        <v>41999</v>
      </c>
      <c r="B2444" s="254">
        <v>7312</v>
      </c>
      <c r="C2444" s="322" t="s">
        <v>6789</v>
      </c>
      <c r="D2444" s="308" t="s">
        <v>6824</v>
      </c>
      <c r="E2444" s="309">
        <v>430</v>
      </c>
      <c r="F2444" s="368">
        <v>41999</v>
      </c>
      <c r="G2444" s="229">
        <v>430</v>
      </c>
      <c r="H2444" s="217">
        <f t="shared" si="37"/>
        <v>0</v>
      </c>
      <c r="I2444" s="20" t="s">
        <v>5251</v>
      </c>
      <c r="J2444" s="21"/>
      <c r="K2444" s="21"/>
    </row>
    <row r="2445" spans="1:11" x14ac:dyDescent="0.25">
      <c r="A2445" s="192">
        <v>41999</v>
      </c>
      <c r="B2445" s="254">
        <v>7313</v>
      </c>
      <c r="C2445" s="322" t="s">
        <v>6789</v>
      </c>
      <c r="D2445" s="308" t="s">
        <v>501</v>
      </c>
      <c r="E2445" s="309">
        <v>4553.3999999999996</v>
      </c>
      <c r="F2445" s="368">
        <v>41999</v>
      </c>
      <c r="G2445" s="229">
        <v>4553.3999999999996</v>
      </c>
      <c r="H2445" s="217">
        <f t="shared" si="37"/>
        <v>0</v>
      </c>
      <c r="I2445" s="20" t="s">
        <v>4992</v>
      </c>
      <c r="J2445" s="21"/>
      <c r="K2445" s="21"/>
    </row>
    <row r="2446" spans="1:11" x14ac:dyDescent="0.25">
      <c r="A2446" s="192">
        <v>41999</v>
      </c>
      <c r="B2446" s="254">
        <v>7314</v>
      </c>
      <c r="C2446" s="322" t="s">
        <v>6789</v>
      </c>
      <c r="D2446" s="308" t="s">
        <v>2183</v>
      </c>
      <c r="E2446" s="309">
        <v>1320</v>
      </c>
      <c r="F2446" s="368">
        <v>41999</v>
      </c>
      <c r="G2446" s="229">
        <v>1320</v>
      </c>
      <c r="H2446" s="217">
        <f t="shared" si="37"/>
        <v>0</v>
      </c>
      <c r="I2446" s="20" t="s">
        <v>5251</v>
      </c>
      <c r="J2446" s="21"/>
      <c r="K2446" s="21"/>
    </row>
    <row r="2447" spans="1:11" x14ac:dyDescent="0.25">
      <c r="A2447" s="192">
        <v>41999</v>
      </c>
      <c r="B2447" s="254">
        <v>7315</v>
      </c>
      <c r="C2447" s="322" t="s">
        <v>6789</v>
      </c>
      <c r="D2447" s="308" t="s">
        <v>3366</v>
      </c>
      <c r="E2447" s="309">
        <v>3576</v>
      </c>
      <c r="F2447" s="368">
        <v>41999</v>
      </c>
      <c r="G2447" s="229">
        <v>3576</v>
      </c>
      <c r="H2447" s="217">
        <f t="shared" si="37"/>
        <v>0</v>
      </c>
      <c r="I2447" s="20" t="s">
        <v>5010</v>
      </c>
      <c r="J2447" s="21"/>
      <c r="K2447" s="21"/>
    </row>
    <row r="2448" spans="1:11" x14ac:dyDescent="0.25">
      <c r="A2448" s="192">
        <v>41999</v>
      </c>
      <c r="B2448" s="254">
        <v>7316</v>
      </c>
      <c r="C2448" s="322" t="s">
        <v>6789</v>
      </c>
      <c r="D2448" s="308" t="s">
        <v>6120</v>
      </c>
      <c r="E2448" s="309">
        <v>6000</v>
      </c>
      <c r="F2448" s="368">
        <v>42003</v>
      </c>
      <c r="G2448" s="229">
        <v>6000</v>
      </c>
      <c r="H2448" s="217">
        <f t="shared" si="37"/>
        <v>0</v>
      </c>
      <c r="I2448" s="20" t="s">
        <v>5000</v>
      </c>
      <c r="J2448" s="21"/>
      <c r="K2448" s="21"/>
    </row>
    <row r="2449" spans="1:11" x14ac:dyDescent="0.25">
      <c r="A2449" s="192">
        <v>41999</v>
      </c>
      <c r="B2449" s="254">
        <v>7317</v>
      </c>
      <c r="C2449" s="322" t="s">
        <v>6789</v>
      </c>
      <c r="D2449" s="308" t="s">
        <v>4918</v>
      </c>
      <c r="E2449" s="309">
        <v>59569</v>
      </c>
      <c r="F2449" s="368">
        <v>42000</v>
      </c>
      <c r="G2449" s="229">
        <v>59569</v>
      </c>
      <c r="H2449" s="217">
        <f t="shared" si="37"/>
        <v>0</v>
      </c>
      <c r="I2449" s="20" t="s">
        <v>5000</v>
      </c>
      <c r="J2449" s="21"/>
      <c r="K2449" s="21"/>
    </row>
    <row r="2450" spans="1:11" x14ac:dyDescent="0.25">
      <c r="A2450" s="192">
        <v>41999</v>
      </c>
      <c r="B2450" s="254">
        <v>7318</v>
      </c>
      <c r="C2450" s="322" t="s">
        <v>6789</v>
      </c>
      <c r="D2450" s="308" t="s">
        <v>123</v>
      </c>
      <c r="E2450" s="309">
        <v>5657.2</v>
      </c>
      <c r="F2450" s="368">
        <v>41970</v>
      </c>
      <c r="G2450" s="229">
        <v>5657.2</v>
      </c>
      <c r="H2450" s="217">
        <f t="shared" si="37"/>
        <v>0</v>
      </c>
      <c r="I2450" s="20" t="s">
        <v>4992</v>
      </c>
      <c r="J2450" s="21"/>
      <c r="K2450" s="21"/>
    </row>
    <row r="2451" spans="1:11" x14ac:dyDescent="0.25">
      <c r="A2451" s="192">
        <v>41999</v>
      </c>
      <c r="B2451" s="254">
        <v>7319</v>
      </c>
      <c r="C2451" s="322" t="s">
        <v>6789</v>
      </c>
      <c r="D2451" s="308" t="s">
        <v>6929</v>
      </c>
      <c r="E2451" s="309">
        <v>27868.400000000001</v>
      </c>
      <c r="F2451" s="368">
        <v>41999</v>
      </c>
      <c r="G2451" s="229">
        <v>27868.400000000001</v>
      </c>
      <c r="H2451" s="217">
        <f t="shared" si="37"/>
        <v>0</v>
      </c>
      <c r="I2451" s="20" t="s">
        <v>4992</v>
      </c>
      <c r="J2451" s="21"/>
      <c r="K2451" s="21"/>
    </row>
    <row r="2452" spans="1:11" x14ac:dyDescent="0.25">
      <c r="A2452" s="192">
        <v>41999</v>
      </c>
      <c r="B2452" s="254">
        <v>7320</v>
      </c>
      <c r="C2452" s="322" t="s">
        <v>6789</v>
      </c>
      <c r="D2452" s="308" t="s">
        <v>35</v>
      </c>
      <c r="E2452" s="309">
        <v>2681.8</v>
      </c>
      <c r="F2452" s="368">
        <v>41999</v>
      </c>
      <c r="G2452" s="229">
        <v>2681.8</v>
      </c>
      <c r="H2452" s="217">
        <f t="shared" si="37"/>
        <v>0</v>
      </c>
      <c r="I2452" s="20" t="s">
        <v>5251</v>
      </c>
      <c r="J2452" s="21"/>
      <c r="K2452" s="21"/>
    </row>
    <row r="2453" spans="1:11" x14ac:dyDescent="0.25">
      <c r="A2453" s="192">
        <v>41999</v>
      </c>
      <c r="B2453" s="254">
        <v>7321</v>
      </c>
      <c r="C2453" s="322" t="s">
        <v>6789</v>
      </c>
      <c r="D2453" s="295" t="s">
        <v>53</v>
      </c>
      <c r="E2453" s="296">
        <v>0</v>
      </c>
      <c r="F2453" s="368"/>
      <c r="G2453" s="229"/>
      <c r="H2453" s="217">
        <f t="shared" si="37"/>
        <v>0</v>
      </c>
      <c r="I2453" s="20" t="s">
        <v>3076</v>
      </c>
      <c r="J2453" s="21"/>
      <c r="K2453" s="21"/>
    </row>
    <row r="2454" spans="1:11" x14ac:dyDescent="0.25">
      <c r="A2454" s="192">
        <v>41999</v>
      </c>
      <c r="B2454" s="254">
        <v>7322</v>
      </c>
      <c r="C2454" s="322" t="s">
        <v>6789</v>
      </c>
      <c r="D2454" s="308" t="s">
        <v>11</v>
      </c>
      <c r="E2454" s="309">
        <v>26935.040000000001</v>
      </c>
      <c r="F2454" s="370">
        <v>42009</v>
      </c>
      <c r="G2454" s="219">
        <v>26935.040000000001</v>
      </c>
      <c r="H2454" s="217">
        <f t="shared" si="37"/>
        <v>0</v>
      </c>
      <c r="I2454" s="20" t="s">
        <v>6814</v>
      </c>
      <c r="J2454" s="21"/>
      <c r="K2454" s="21"/>
    </row>
    <row r="2455" spans="1:11" x14ac:dyDescent="0.25">
      <c r="A2455" s="192">
        <v>41999</v>
      </c>
      <c r="B2455" s="254">
        <v>7323</v>
      </c>
      <c r="C2455" s="322" t="s">
        <v>6789</v>
      </c>
      <c r="D2455" s="308" t="s">
        <v>5004</v>
      </c>
      <c r="E2455" s="309">
        <v>11296.2</v>
      </c>
      <c r="F2455" s="368">
        <v>41999</v>
      </c>
      <c r="G2455" s="229">
        <v>11296.2</v>
      </c>
      <c r="H2455" s="217">
        <f t="shared" si="37"/>
        <v>0</v>
      </c>
      <c r="I2455" s="20" t="s">
        <v>6814</v>
      </c>
      <c r="J2455" s="21"/>
      <c r="K2455" s="21"/>
    </row>
    <row r="2456" spans="1:11" x14ac:dyDescent="0.25">
      <c r="A2456" s="192">
        <v>41999</v>
      </c>
      <c r="B2456" s="254">
        <v>7324</v>
      </c>
      <c r="C2456" s="322" t="s">
        <v>6789</v>
      </c>
      <c r="D2456" s="308" t="s">
        <v>180</v>
      </c>
      <c r="E2456" s="309">
        <v>29651.200000000001</v>
      </c>
      <c r="F2456" s="368">
        <v>41999</v>
      </c>
      <c r="G2456" s="229">
        <v>29651.200000000001</v>
      </c>
      <c r="H2456" s="217">
        <f t="shared" si="37"/>
        <v>0</v>
      </c>
      <c r="I2456" s="20" t="s">
        <v>6814</v>
      </c>
      <c r="J2456" s="21"/>
      <c r="K2456" s="21"/>
    </row>
    <row r="2457" spans="1:11" x14ac:dyDescent="0.25">
      <c r="A2457" s="192">
        <v>41999</v>
      </c>
      <c r="B2457" s="254">
        <v>7325</v>
      </c>
      <c r="C2457" s="322" t="s">
        <v>6789</v>
      </c>
      <c r="D2457" s="308" t="s">
        <v>25</v>
      </c>
      <c r="E2457" s="309">
        <v>16035.52</v>
      </c>
      <c r="F2457" s="368">
        <v>41999</v>
      </c>
      <c r="G2457" s="229">
        <v>16035.52</v>
      </c>
      <c r="H2457" s="217">
        <f t="shared" si="37"/>
        <v>0</v>
      </c>
      <c r="I2457" s="20" t="s">
        <v>6814</v>
      </c>
      <c r="J2457" s="21"/>
      <c r="K2457" s="21"/>
    </row>
    <row r="2458" spans="1:11" x14ac:dyDescent="0.25">
      <c r="A2458" s="192">
        <v>41999</v>
      </c>
      <c r="B2458" s="254">
        <v>7326</v>
      </c>
      <c r="C2458" s="322" t="s">
        <v>6789</v>
      </c>
      <c r="D2458" s="308" t="s">
        <v>98</v>
      </c>
      <c r="E2458" s="309">
        <v>11214.8</v>
      </c>
      <c r="F2458" s="368">
        <v>41999</v>
      </c>
      <c r="G2458" s="229">
        <v>11214.8</v>
      </c>
      <c r="H2458" s="217">
        <f t="shared" si="37"/>
        <v>0</v>
      </c>
      <c r="I2458" s="20" t="s">
        <v>6814</v>
      </c>
      <c r="J2458" s="21"/>
      <c r="K2458" s="21"/>
    </row>
    <row r="2459" spans="1:11" x14ac:dyDescent="0.25">
      <c r="A2459" s="192">
        <v>41999</v>
      </c>
      <c r="B2459" s="254">
        <v>7327</v>
      </c>
      <c r="C2459" s="322" t="s">
        <v>6789</v>
      </c>
      <c r="D2459" s="308" t="s">
        <v>98</v>
      </c>
      <c r="E2459" s="309">
        <v>698</v>
      </c>
      <c r="F2459" s="368">
        <v>41999</v>
      </c>
      <c r="G2459" s="229">
        <v>698</v>
      </c>
      <c r="H2459" s="217">
        <f t="shared" si="37"/>
        <v>0</v>
      </c>
      <c r="I2459" s="20" t="s">
        <v>6814</v>
      </c>
      <c r="J2459" s="21"/>
      <c r="K2459" s="21"/>
    </row>
    <row r="2460" spans="1:11" x14ac:dyDescent="0.25">
      <c r="A2460" s="192">
        <v>41999</v>
      </c>
      <c r="B2460" s="254">
        <v>7328</v>
      </c>
      <c r="C2460" s="322" t="s">
        <v>6789</v>
      </c>
      <c r="D2460" s="308" t="s">
        <v>4274</v>
      </c>
      <c r="E2460" s="309">
        <v>470.4</v>
      </c>
      <c r="F2460" s="368">
        <v>41999</v>
      </c>
      <c r="G2460" s="229">
        <v>470.4</v>
      </c>
      <c r="H2460" s="217">
        <f t="shared" si="37"/>
        <v>0</v>
      </c>
      <c r="I2460" s="20" t="s">
        <v>4992</v>
      </c>
      <c r="J2460" s="21"/>
      <c r="K2460" s="21"/>
    </row>
    <row r="2461" spans="1:11" x14ac:dyDescent="0.25">
      <c r="A2461" s="192">
        <v>41999</v>
      </c>
      <c r="B2461" s="254">
        <v>7329</v>
      </c>
      <c r="C2461" s="322" t="s">
        <v>6789</v>
      </c>
      <c r="D2461" s="308" t="s">
        <v>2519</v>
      </c>
      <c r="E2461" s="309">
        <v>6401.6</v>
      </c>
      <c r="F2461" s="368">
        <v>41999</v>
      </c>
      <c r="G2461" s="229">
        <v>6401.6</v>
      </c>
      <c r="H2461" s="217">
        <f t="shared" si="37"/>
        <v>0</v>
      </c>
      <c r="I2461" s="20" t="s">
        <v>6814</v>
      </c>
      <c r="J2461" s="21"/>
      <c r="K2461" s="21"/>
    </row>
    <row r="2462" spans="1:11" x14ac:dyDescent="0.25">
      <c r="A2462" s="192">
        <v>41999</v>
      </c>
      <c r="B2462" s="254">
        <v>7330</v>
      </c>
      <c r="C2462" s="322" t="s">
        <v>6789</v>
      </c>
      <c r="D2462" s="308" t="s">
        <v>4681</v>
      </c>
      <c r="E2462" s="309">
        <v>1218.8</v>
      </c>
      <c r="F2462" s="368">
        <v>41999</v>
      </c>
      <c r="G2462" s="229">
        <v>1218.8</v>
      </c>
      <c r="H2462" s="217">
        <f t="shared" si="37"/>
        <v>0</v>
      </c>
      <c r="I2462" s="20" t="s">
        <v>4992</v>
      </c>
      <c r="J2462" s="21"/>
      <c r="K2462" s="21"/>
    </row>
    <row r="2463" spans="1:11" x14ac:dyDescent="0.25">
      <c r="A2463" s="192">
        <v>41999</v>
      </c>
      <c r="B2463" s="254">
        <v>7331</v>
      </c>
      <c r="C2463" s="322" t="s">
        <v>6789</v>
      </c>
      <c r="D2463" s="308" t="s">
        <v>110</v>
      </c>
      <c r="E2463" s="309">
        <v>43621.2</v>
      </c>
      <c r="F2463" s="368">
        <v>42002</v>
      </c>
      <c r="G2463" s="229">
        <v>43621.2</v>
      </c>
      <c r="H2463" s="217">
        <f t="shared" si="37"/>
        <v>0</v>
      </c>
      <c r="I2463" s="20" t="s">
        <v>4997</v>
      </c>
      <c r="J2463" s="21"/>
      <c r="K2463" s="21"/>
    </row>
    <row r="2464" spans="1:11" x14ac:dyDescent="0.25">
      <c r="A2464" s="192">
        <v>41999</v>
      </c>
      <c r="B2464" s="254">
        <v>7332</v>
      </c>
      <c r="C2464" s="322" t="s">
        <v>6789</v>
      </c>
      <c r="D2464" s="308" t="s">
        <v>4257</v>
      </c>
      <c r="E2464" s="309">
        <v>18076.5</v>
      </c>
      <c r="F2464" s="368">
        <v>42000</v>
      </c>
      <c r="G2464" s="229">
        <v>18076.5</v>
      </c>
      <c r="H2464" s="217">
        <f t="shared" si="37"/>
        <v>0</v>
      </c>
      <c r="I2464" s="20" t="s">
        <v>4992</v>
      </c>
      <c r="J2464" s="21"/>
      <c r="K2464" s="21"/>
    </row>
    <row r="2465" spans="1:11" x14ac:dyDescent="0.25">
      <c r="A2465" s="192">
        <v>41999</v>
      </c>
      <c r="B2465" s="254">
        <v>7333</v>
      </c>
      <c r="C2465" s="322" t="s">
        <v>6789</v>
      </c>
      <c r="D2465" s="308" t="s">
        <v>4663</v>
      </c>
      <c r="E2465" s="309">
        <v>868.8</v>
      </c>
      <c r="F2465" s="368">
        <v>41999</v>
      </c>
      <c r="G2465" s="229">
        <v>868.8</v>
      </c>
      <c r="H2465" s="217">
        <f t="shared" si="37"/>
        <v>0</v>
      </c>
      <c r="I2465" s="20" t="s">
        <v>4992</v>
      </c>
      <c r="J2465" s="21"/>
      <c r="K2465" s="21"/>
    </row>
    <row r="2466" spans="1:11" x14ac:dyDescent="0.25">
      <c r="A2466" s="192">
        <v>41999</v>
      </c>
      <c r="B2466" s="254">
        <v>7334</v>
      </c>
      <c r="C2466" s="322" t="s">
        <v>6789</v>
      </c>
      <c r="D2466" s="308" t="s">
        <v>4658</v>
      </c>
      <c r="E2466" s="309">
        <v>2124</v>
      </c>
      <c r="F2466" s="368">
        <v>41999</v>
      </c>
      <c r="G2466" s="229">
        <v>2124</v>
      </c>
      <c r="H2466" s="217">
        <f t="shared" si="37"/>
        <v>0</v>
      </c>
      <c r="I2466" s="20" t="s">
        <v>6814</v>
      </c>
      <c r="J2466" s="21"/>
      <c r="K2466" s="21"/>
    </row>
    <row r="2467" spans="1:11" x14ac:dyDescent="0.25">
      <c r="A2467" s="192">
        <v>41999</v>
      </c>
      <c r="B2467" s="254">
        <v>7335</v>
      </c>
      <c r="C2467" s="322" t="s">
        <v>6789</v>
      </c>
      <c r="D2467" s="308" t="s">
        <v>6966</v>
      </c>
      <c r="E2467" s="309">
        <v>2659.8</v>
      </c>
      <c r="F2467" s="368">
        <v>41999</v>
      </c>
      <c r="G2467" s="229">
        <v>2659.8</v>
      </c>
      <c r="H2467" s="217">
        <f t="shared" si="37"/>
        <v>0</v>
      </c>
      <c r="I2467" s="20" t="s">
        <v>4992</v>
      </c>
      <c r="J2467" s="21"/>
      <c r="K2467" s="21"/>
    </row>
    <row r="2468" spans="1:11" x14ac:dyDescent="0.25">
      <c r="A2468" s="192">
        <v>41999</v>
      </c>
      <c r="B2468" s="254">
        <v>7336</v>
      </c>
      <c r="C2468" s="322" t="s">
        <v>6789</v>
      </c>
      <c r="D2468" s="308" t="s">
        <v>29</v>
      </c>
      <c r="E2468" s="309">
        <v>9061.6</v>
      </c>
      <c r="F2468" s="368">
        <v>41999</v>
      </c>
      <c r="G2468" s="229">
        <v>9061.6</v>
      </c>
      <c r="H2468" s="217">
        <f t="shared" si="37"/>
        <v>0</v>
      </c>
      <c r="I2468" s="20" t="s">
        <v>5251</v>
      </c>
      <c r="J2468" s="21"/>
      <c r="K2468" s="21"/>
    </row>
    <row r="2469" spans="1:11" x14ac:dyDescent="0.25">
      <c r="A2469" s="192">
        <v>41999</v>
      </c>
      <c r="B2469" s="254">
        <v>7337</v>
      </c>
      <c r="C2469" s="322" t="s">
        <v>6789</v>
      </c>
      <c r="D2469" s="308" t="s">
        <v>4652</v>
      </c>
      <c r="E2469" s="309">
        <v>3630</v>
      </c>
      <c r="F2469" s="368">
        <v>41999</v>
      </c>
      <c r="G2469" s="229">
        <v>3630</v>
      </c>
      <c r="H2469" s="217">
        <f t="shared" si="37"/>
        <v>0</v>
      </c>
      <c r="I2469" s="20" t="s">
        <v>5251</v>
      </c>
      <c r="J2469" s="21"/>
      <c r="K2469" s="21"/>
    </row>
    <row r="2470" spans="1:11" x14ac:dyDescent="0.25">
      <c r="A2470" s="192">
        <v>41999</v>
      </c>
      <c r="B2470" s="254">
        <v>7338</v>
      </c>
      <c r="C2470" s="322" t="s">
        <v>6789</v>
      </c>
      <c r="D2470" s="308" t="s">
        <v>54</v>
      </c>
      <c r="E2470" s="309">
        <v>6213.4</v>
      </c>
      <c r="F2470" s="368">
        <v>41999</v>
      </c>
      <c r="G2470" s="229">
        <v>6213.4</v>
      </c>
      <c r="H2470" s="217">
        <f t="shared" si="37"/>
        <v>0</v>
      </c>
      <c r="I2470" s="20" t="s">
        <v>5251</v>
      </c>
      <c r="J2470" s="21"/>
      <c r="K2470" s="21"/>
    </row>
    <row r="2471" spans="1:11" x14ac:dyDescent="0.25">
      <c r="A2471" s="192">
        <v>41999</v>
      </c>
      <c r="B2471" s="254">
        <v>7339</v>
      </c>
      <c r="C2471" s="322" t="s">
        <v>6789</v>
      </c>
      <c r="D2471" s="308" t="s">
        <v>4586</v>
      </c>
      <c r="E2471" s="309">
        <v>515.20000000000005</v>
      </c>
      <c r="F2471" s="368">
        <v>41999</v>
      </c>
      <c r="G2471" s="229">
        <v>515.20000000000005</v>
      </c>
      <c r="H2471" s="217">
        <f t="shared" si="37"/>
        <v>0</v>
      </c>
      <c r="I2471" s="20" t="s">
        <v>4992</v>
      </c>
      <c r="J2471" s="21"/>
      <c r="K2471" s="21"/>
    </row>
    <row r="2472" spans="1:11" x14ac:dyDescent="0.25">
      <c r="A2472" s="192">
        <v>41999</v>
      </c>
      <c r="B2472" s="254">
        <v>7340</v>
      </c>
      <c r="C2472" s="322" t="s">
        <v>6789</v>
      </c>
      <c r="D2472" s="295" t="s">
        <v>53</v>
      </c>
      <c r="E2472" s="296">
        <v>0</v>
      </c>
      <c r="F2472" s="368"/>
      <c r="G2472" s="229"/>
      <c r="H2472" s="217">
        <f t="shared" si="37"/>
        <v>0</v>
      </c>
      <c r="I2472" s="20" t="s">
        <v>3076</v>
      </c>
      <c r="J2472" s="21"/>
      <c r="K2472" s="21"/>
    </row>
    <row r="2473" spans="1:11" x14ac:dyDescent="0.25">
      <c r="A2473" s="192">
        <v>41999</v>
      </c>
      <c r="B2473" s="254">
        <v>7341</v>
      </c>
      <c r="C2473" s="322" t="s">
        <v>6789</v>
      </c>
      <c r="D2473" s="295" t="s">
        <v>53</v>
      </c>
      <c r="E2473" s="296">
        <v>0</v>
      </c>
      <c r="F2473" s="368"/>
      <c r="G2473" s="229"/>
      <c r="H2473" s="217">
        <f t="shared" si="37"/>
        <v>0</v>
      </c>
      <c r="I2473" s="20" t="s">
        <v>3076</v>
      </c>
      <c r="J2473" s="21"/>
      <c r="K2473" s="21"/>
    </row>
    <row r="2474" spans="1:11" x14ac:dyDescent="0.25">
      <c r="A2474" s="192">
        <v>41999</v>
      </c>
      <c r="B2474" s="254">
        <v>7342</v>
      </c>
      <c r="C2474" s="322" t="s">
        <v>6789</v>
      </c>
      <c r="D2474" s="308" t="s">
        <v>6844</v>
      </c>
      <c r="E2474" s="309">
        <v>5073.6000000000004</v>
      </c>
      <c r="F2474" s="368">
        <v>41999</v>
      </c>
      <c r="G2474" s="229">
        <v>5073.6000000000004</v>
      </c>
      <c r="H2474" s="217">
        <f t="shared" si="37"/>
        <v>0</v>
      </c>
      <c r="I2474" s="20" t="s">
        <v>4992</v>
      </c>
      <c r="J2474" s="21"/>
      <c r="K2474" s="21"/>
    </row>
    <row r="2475" spans="1:11" x14ac:dyDescent="0.25">
      <c r="A2475" s="192">
        <v>41999</v>
      </c>
      <c r="B2475" s="254">
        <v>7343</v>
      </c>
      <c r="C2475" s="322" t="s">
        <v>6789</v>
      </c>
      <c r="D2475" s="308" t="s">
        <v>4322</v>
      </c>
      <c r="E2475" s="309">
        <v>5170.3999999999996</v>
      </c>
      <c r="F2475" s="368">
        <v>41999</v>
      </c>
      <c r="G2475" s="229">
        <v>5170.3999999999996</v>
      </c>
      <c r="H2475" s="217">
        <f t="shared" si="37"/>
        <v>0</v>
      </c>
      <c r="I2475" s="20" t="s">
        <v>5251</v>
      </c>
      <c r="J2475" s="21"/>
      <c r="K2475" s="21"/>
    </row>
    <row r="2476" spans="1:11" x14ac:dyDescent="0.25">
      <c r="A2476" s="192">
        <v>41999</v>
      </c>
      <c r="B2476" s="254">
        <v>7344</v>
      </c>
      <c r="C2476" s="322" t="s">
        <v>6789</v>
      </c>
      <c r="D2476" s="308" t="s">
        <v>47</v>
      </c>
      <c r="E2476" s="309">
        <v>1687.3</v>
      </c>
      <c r="F2476" s="368">
        <v>41999</v>
      </c>
      <c r="G2476" s="229">
        <v>1687.3</v>
      </c>
      <c r="H2476" s="217">
        <f t="shared" si="37"/>
        <v>0</v>
      </c>
      <c r="I2476" s="20" t="s">
        <v>5251</v>
      </c>
      <c r="J2476" s="21"/>
      <c r="K2476" s="21"/>
    </row>
    <row r="2477" spans="1:11" x14ac:dyDescent="0.25">
      <c r="A2477" s="192">
        <v>41999</v>
      </c>
      <c r="B2477" s="254">
        <v>7345</v>
      </c>
      <c r="C2477" s="322" t="s">
        <v>6789</v>
      </c>
      <c r="D2477" s="308" t="s">
        <v>4921</v>
      </c>
      <c r="E2477" s="309">
        <v>24580.6</v>
      </c>
      <c r="F2477" s="368">
        <v>42000</v>
      </c>
      <c r="G2477" s="229">
        <v>24580.6</v>
      </c>
      <c r="H2477" s="217">
        <f t="shared" si="37"/>
        <v>0</v>
      </c>
      <c r="I2477" s="20" t="s">
        <v>4992</v>
      </c>
      <c r="J2477" s="21"/>
      <c r="K2477" s="21"/>
    </row>
    <row r="2478" spans="1:11" x14ac:dyDescent="0.25">
      <c r="A2478" s="192">
        <v>41999</v>
      </c>
      <c r="B2478" s="254">
        <v>7346</v>
      </c>
      <c r="C2478" s="322" t="s">
        <v>6789</v>
      </c>
      <c r="D2478" s="308" t="s">
        <v>4661</v>
      </c>
      <c r="E2478" s="309">
        <v>21497.8</v>
      </c>
      <c r="F2478" s="368">
        <v>42000</v>
      </c>
      <c r="G2478" s="229">
        <v>21497.8</v>
      </c>
      <c r="H2478" s="217">
        <f t="shared" si="37"/>
        <v>0</v>
      </c>
      <c r="I2478" s="20" t="s">
        <v>6794</v>
      </c>
      <c r="J2478" s="21"/>
      <c r="K2478" s="21"/>
    </row>
    <row r="2479" spans="1:11" x14ac:dyDescent="0.25">
      <c r="A2479" s="192">
        <v>41999</v>
      </c>
      <c r="B2479" s="254">
        <v>7347</v>
      </c>
      <c r="C2479" s="322" t="s">
        <v>6789</v>
      </c>
      <c r="D2479" s="308" t="s">
        <v>237</v>
      </c>
      <c r="E2479" s="309">
        <v>817.2</v>
      </c>
      <c r="F2479" s="368">
        <v>41999</v>
      </c>
      <c r="G2479" s="229">
        <v>817.2</v>
      </c>
      <c r="H2479" s="217">
        <f t="shared" si="37"/>
        <v>0</v>
      </c>
      <c r="I2479" s="20" t="s">
        <v>6794</v>
      </c>
      <c r="J2479" s="21"/>
      <c r="K2479" s="21"/>
    </row>
    <row r="2480" spans="1:11" x14ac:dyDescent="0.25">
      <c r="A2480" s="192">
        <v>41999</v>
      </c>
      <c r="B2480" s="254">
        <v>7348</v>
      </c>
      <c r="C2480" s="322" t="s">
        <v>6789</v>
      </c>
      <c r="D2480" s="308" t="s">
        <v>1607</v>
      </c>
      <c r="E2480" s="309">
        <v>5370.8</v>
      </c>
      <c r="F2480" s="368">
        <v>41999</v>
      </c>
      <c r="G2480" s="229">
        <v>5370.8</v>
      </c>
      <c r="H2480" s="217">
        <f t="shared" si="37"/>
        <v>0</v>
      </c>
      <c r="I2480" s="20" t="s">
        <v>4992</v>
      </c>
      <c r="J2480" s="21"/>
      <c r="K2480" s="21"/>
    </row>
    <row r="2481" spans="1:11" x14ac:dyDescent="0.25">
      <c r="A2481" s="192">
        <v>41999</v>
      </c>
      <c r="B2481" s="254">
        <v>7349</v>
      </c>
      <c r="C2481" s="322" t="s">
        <v>6789</v>
      </c>
      <c r="D2481" s="308" t="s">
        <v>1693</v>
      </c>
      <c r="E2481" s="309">
        <v>4822.3999999999996</v>
      </c>
      <c r="F2481" s="368">
        <v>41999</v>
      </c>
      <c r="G2481" s="229">
        <v>4822.3999999999996</v>
      </c>
      <c r="H2481" s="217">
        <f t="shared" si="37"/>
        <v>0</v>
      </c>
      <c r="I2481" s="20" t="s">
        <v>4992</v>
      </c>
      <c r="J2481" s="21"/>
      <c r="K2481" s="21"/>
    </row>
    <row r="2482" spans="1:11" x14ac:dyDescent="0.25">
      <c r="A2482" s="192">
        <v>41999</v>
      </c>
      <c r="B2482" s="254">
        <v>7350</v>
      </c>
      <c r="C2482" s="322" t="s">
        <v>6789</v>
      </c>
      <c r="D2482" s="308" t="s">
        <v>242</v>
      </c>
      <c r="E2482" s="309">
        <v>48572.2</v>
      </c>
      <c r="F2482" s="370" t="s">
        <v>7029</v>
      </c>
      <c r="G2482" s="219">
        <v>48572.2</v>
      </c>
      <c r="H2482" s="217">
        <f t="shared" si="37"/>
        <v>0</v>
      </c>
      <c r="I2482" s="20" t="s">
        <v>6049</v>
      </c>
      <c r="J2482" s="21"/>
      <c r="K2482" s="21"/>
    </row>
    <row r="2483" spans="1:11" x14ac:dyDescent="0.25">
      <c r="A2483" s="192">
        <v>41999</v>
      </c>
      <c r="B2483" s="254">
        <v>7351</v>
      </c>
      <c r="C2483" s="322" t="s">
        <v>6789</v>
      </c>
      <c r="D2483" s="308" t="s">
        <v>240</v>
      </c>
      <c r="E2483" s="309">
        <v>55858.3</v>
      </c>
      <c r="F2483" s="370" t="s">
        <v>7015</v>
      </c>
      <c r="G2483" s="219">
        <v>55858.3</v>
      </c>
      <c r="H2483" s="217">
        <f t="shared" si="37"/>
        <v>0</v>
      </c>
      <c r="I2483" s="20" t="s">
        <v>6049</v>
      </c>
      <c r="J2483" s="21"/>
      <c r="K2483" s="21"/>
    </row>
    <row r="2484" spans="1:11" x14ac:dyDescent="0.25">
      <c r="A2484" s="192">
        <v>41999</v>
      </c>
      <c r="B2484" s="254">
        <v>7352</v>
      </c>
      <c r="C2484" s="322" t="s">
        <v>6789</v>
      </c>
      <c r="D2484" s="308" t="s">
        <v>2519</v>
      </c>
      <c r="E2484" s="309">
        <v>227.7</v>
      </c>
      <c r="F2484" s="368">
        <v>41999</v>
      </c>
      <c r="G2484" s="229">
        <v>227.7</v>
      </c>
      <c r="H2484" s="217">
        <f t="shared" si="37"/>
        <v>0</v>
      </c>
      <c r="I2484" s="20" t="s">
        <v>4992</v>
      </c>
      <c r="J2484" s="21"/>
      <c r="K2484" s="21"/>
    </row>
    <row r="2485" spans="1:11" x14ac:dyDescent="0.25">
      <c r="A2485" s="192">
        <v>41999</v>
      </c>
      <c r="B2485" s="254">
        <v>7353</v>
      </c>
      <c r="C2485" s="322" t="s">
        <v>6789</v>
      </c>
      <c r="D2485" s="308" t="s">
        <v>494</v>
      </c>
      <c r="E2485" s="309">
        <v>10539.6</v>
      </c>
      <c r="F2485" s="368">
        <v>41999</v>
      </c>
      <c r="G2485" s="229">
        <v>10539.6</v>
      </c>
      <c r="H2485" s="217">
        <f t="shared" si="37"/>
        <v>0</v>
      </c>
      <c r="I2485" s="20" t="s">
        <v>6794</v>
      </c>
      <c r="J2485" s="21"/>
      <c r="K2485" s="21"/>
    </row>
    <row r="2486" spans="1:11" x14ac:dyDescent="0.25">
      <c r="A2486" s="192">
        <v>41999</v>
      </c>
      <c r="B2486" s="254">
        <v>7354</v>
      </c>
      <c r="C2486" s="322" t="s">
        <v>6789</v>
      </c>
      <c r="D2486" s="308" t="s">
        <v>6734</v>
      </c>
      <c r="E2486" s="309">
        <v>12518.5</v>
      </c>
      <c r="F2486" s="370" t="s">
        <v>7001</v>
      </c>
      <c r="G2486" s="219">
        <v>12518.5</v>
      </c>
      <c r="H2486" s="217">
        <f t="shared" si="37"/>
        <v>0</v>
      </c>
      <c r="I2486" s="20" t="s">
        <v>6049</v>
      </c>
      <c r="J2486" s="21"/>
      <c r="K2486" s="21"/>
    </row>
    <row r="2487" spans="1:11" x14ac:dyDescent="0.25">
      <c r="A2487" s="192">
        <v>41999</v>
      </c>
      <c r="B2487" s="254">
        <v>7355</v>
      </c>
      <c r="C2487" s="322" t="s">
        <v>6789</v>
      </c>
      <c r="D2487" s="308" t="s">
        <v>790</v>
      </c>
      <c r="E2487" s="309">
        <v>6688</v>
      </c>
      <c r="F2487" s="368">
        <v>41999</v>
      </c>
      <c r="G2487" s="229">
        <v>6688</v>
      </c>
      <c r="H2487" s="217">
        <f t="shared" ref="H2487:H2739" si="38">E2487-G2487</f>
        <v>0</v>
      </c>
      <c r="I2487" s="20" t="s">
        <v>4992</v>
      </c>
      <c r="J2487" s="21"/>
      <c r="K2487" s="21"/>
    </row>
    <row r="2488" spans="1:11" x14ac:dyDescent="0.25">
      <c r="A2488" s="192">
        <v>41999</v>
      </c>
      <c r="B2488" s="254">
        <v>7356</v>
      </c>
      <c r="C2488" s="322" t="s">
        <v>6789</v>
      </c>
      <c r="D2488" s="308" t="s">
        <v>6919</v>
      </c>
      <c r="E2488" s="309">
        <v>6244.8</v>
      </c>
      <c r="F2488" s="368">
        <v>41999</v>
      </c>
      <c r="G2488" s="229">
        <v>6244.8</v>
      </c>
      <c r="H2488" s="217">
        <f t="shared" si="38"/>
        <v>0</v>
      </c>
      <c r="I2488" s="20" t="s">
        <v>4992</v>
      </c>
      <c r="J2488" s="21"/>
      <c r="K2488" s="21"/>
    </row>
    <row r="2489" spans="1:11" x14ac:dyDescent="0.25">
      <c r="A2489" s="192">
        <v>41999</v>
      </c>
      <c r="B2489" s="254">
        <v>7357</v>
      </c>
      <c r="C2489" s="322" t="s">
        <v>6789</v>
      </c>
      <c r="D2489" s="308" t="s">
        <v>855</v>
      </c>
      <c r="E2489" s="309">
        <v>7876</v>
      </c>
      <c r="F2489" s="368">
        <v>42000</v>
      </c>
      <c r="G2489" s="229">
        <v>7876</v>
      </c>
      <c r="H2489" s="217">
        <f t="shared" si="38"/>
        <v>0</v>
      </c>
      <c r="I2489" s="20" t="s">
        <v>6049</v>
      </c>
      <c r="J2489" s="21"/>
      <c r="K2489" s="21"/>
    </row>
    <row r="2490" spans="1:11" x14ac:dyDescent="0.25">
      <c r="A2490" s="192">
        <v>41999</v>
      </c>
      <c r="B2490" s="254">
        <v>7358</v>
      </c>
      <c r="C2490" s="322" t="s">
        <v>6789</v>
      </c>
      <c r="D2490" s="308" t="s">
        <v>4928</v>
      </c>
      <c r="E2490" s="309">
        <v>15409</v>
      </c>
      <c r="F2490" s="368">
        <v>41999</v>
      </c>
      <c r="G2490" s="229">
        <v>15409</v>
      </c>
      <c r="H2490" s="217">
        <f t="shared" si="38"/>
        <v>0</v>
      </c>
      <c r="I2490" s="20" t="s">
        <v>4992</v>
      </c>
      <c r="J2490" s="21"/>
      <c r="K2490" s="21"/>
    </row>
    <row r="2491" spans="1:11" x14ac:dyDescent="0.25">
      <c r="A2491" s="192">
        <v>41999</v>
      </c>
      <c r="B2491" s="254">
        <v>7359</v>
      </c>
      <c r="C2491" s="322" t="s">
        <v>6789</v>
      </c>
      <c r="D2491" s="308" t="s">
        <v>4764</v>
      </c>
      <c r="E2491" s="309">
        <v>16976.400000000001</v>
      </c>
      <c r="F2491" s="368">
        <v>41999</v>
      </c>
      <c r="G2491" s="229">
        <v>16976.400000000001</v>
      </c>
      <c r="H2491" s="217">
        <f t="shared" si="38"/>
        <v>0</v>
      </c>
      <c r="I2491" s="20" t="s">
        <v>6814</v>
      </c>
      <c r="J2491" s="21"/>
      <c r="K2491" s="21"/>
    </row>
    <row r="2492" spans="1:11" x14ac:dyDescent="0.25">
      <c r="A2492" s="192">
        <v>41999</v>
      </c>
      <c r="B2492" s="254">
        <v>7360</v>
      </c>
      <c r="C2492" s="322" t="s">
        <v>6789</v>
      </c>
      <c r="D2492" s="308" t="s">
        <v>4589</v>
      </c>
      <c r="E2492" s="309">
        <v>1884</v>
      </c>
      <c r="F2492" s="368">
        <v>41999</v>
      </c>
      <c r="G2492" s="229">
        <v>1884</v>
      </c>
      <c r="H2492" s="217">
        <f t="shared" si="38"/>
        <v>0</v>
      </c>
      <c r="I2492" s="20" t="s">
        <v>4992</v>
      </c>
      <c r="J2492" s="21"/>
      <c r="K2492" s="21"/>
    </row>
    <row r="2493" spans="1:11" x14ac:dyDescent="0.25">
      <c r="A2493" s="192">
        <v>41999</v>
      </c>
      <c r="B2493" s="254">
        <v>7361</v>
      </c>
      <c r="C2493" s="322" t="s">
        <v>6789</v>
      </c>
      <c r="D2493" s="308" t="s">
        <v>62</v>
      </c>
      <c r="E2493" s="309">
        <v>27032.400000000001</v>
      </c>
      <c r="F2493" s="368">
        <v>41999</v>
      </c>
      <c r="G2493" s="229">
        <v>27032.400000000001</v>
      </c>
      <c r="H2493" s="217">
        <f t="shared" si="38"/>
        <v>0</v>
      </c>
      <c r="I2493" s="20" t="s">
        <v>4992</v>
      </c>
      <c r="J2493" s="21"/>
      <c r="K2493" s="21"/>
    </row>
    <row r="2494" spans="1:11" x14ac:dyDescent="0.25">
      <c r="A2494" s="192">
        <v>41999</v>
      </c>
      <c r="B2494" s="254">
        <v>7362</v>
      </c>
      <c r="C2494" s="322" t="s">
        <v>6789</v>
      </c>
      <c r="D2494" s="308" t="s">
        <v>245</v>
      </c>
      <c r="E2494" s="309">
        <v>22478</v>
      </c>
      <c r="F2494" s="368">
        <v>42000</v>
      </c>
      <c r="G2494" s="229">
        <v>22478</v>
      </c>
      <c r="H2494" s="217">
        <f t="shared" si="38"/>
        <v>0</v>
      </c>
      <c r="I2494" s="20" t="s">
        <v>6049</v>
      </c>
      <c r="J2494" s="21"/>
      <c r="K2494" s="21"/>
    </row>
    <row r="2495" spans="1:11" x14ac:dyDescent="0.25">
      <c r="A2495" s="192">
        <v>41999</v>
      </c>
      <c r="B2495" s="254">
        <v>7363</v>
      </c>
      <c r="C2495" s="322" t="s">
        <v>6789</v>
      </c>
      <c r="D2495" s="295" t="s">
        <v>53</v>
      </c>
      <c r="E2495" s="296">
        <v>0</v>
      </c>
      <c r="F2495" s="368"/>
      <c r="G2495" s="229"/>
      <c r="H2495" s="217">
        <f t="shared" si="38"/>
        <v>0</v>
      </c>
      <c r="I2495" s="20" t="s">
        <v>3076</v>
      </c>
      <c r="J2495" s="21"/>
      <c r="K2495" s="21"/>
    </row>
    <row r="2496" spans="1:11" x14ac:dyDescent="0.25">
      <c r="A2496" s="192">
        <v>41999</v>
      </c>
      <c r="B2496" s="254">
        <v>7364</v>
      </c>
      <c r="C2496" s="322" t="s">
        <v>6789</v>
      </c>
      <c r="D2496" s="308" t="s">
        <v>6965</v>
      </c>
      <c r="E2496" s="309">
        <v>397.8</v>
      </c>
      <c r="F2496" s="368">
        <v>41999</v>
      </c>
      <c r="G2496" s="229">
        <v>397.8</v>
      </c>
      <c r="H2496" s="217">
        <f t="shared" si="38"/>
        <v>0</v>
      </c>
      <c r="I2496" s="20" t="s">
        <v>4992</v>
      </c>
      <c r="J2496" s="21"/>
      <c r="K2496" s="21"/>
    </row>
    <row r="2497" spans="1:11" x14ac:dyDescent="0.25">
      <c r="A2497" s="192">
        <v>41999</v>
      </c>
      <c r="B2497" s="254">
        <v>7365</v>
      </c>
      <c r="C2497" s="322" t="s">
        <v>6789</v>
      </c>
      <c r="D2497" s="308" t="s">
        <v>133</v>
      </c>
      <c r="E2497" s="309">
        <v>14733.6</v>
      </c>
      <c r="F2497" s="368">
        <v>41999</v>
      </c>
      <c r="G2497" s="229">
        <v>14733.6</v>
      </c>
      <c r="H2497" s="217">
        <f t="shared" si="38"/>
        <v>0</v>
      </c>
      <c r="I2497" s="20" t="s">
        <v>4992</v>
      </c>
      <c r="J2497" s="21"/>
      <c r="K2497" s="21"/>
    </row>
    <row r="2498" spans="1:11" x14ac:dyDescent="0.25">
      <c r="A2498" s="192">
        <v>41999</v>
      </c>
      <c r="B2498" s="254">
        <v>7366</v>
      </c>
      <c r="C2498" s="322" t="s">
        <v>6789</v>
      </c>
      <c r="D2498" s="308" t="s">
        <v>85</v>
      </c>
      <c r="E2498" s="309">
        <v>23564</v>
      </c>
      <c r="F2498" s="368">
        <v>42000</v>
      </c>
      <c r="G2498" s="229">
        <v>23564</v>
      </c>
      <c r="H2498" s="217">
        <f t="shared" si="38"/>
        <v>0</v>
      </c>
      <c r="I2498" s="20" t="s">
        <v>6049</v>
      </c>
      <c r="J2498" s="21"/>
      <c r="K2498" s="21"/>
    </row>
    <row r="2499" spans="1:11" x14ac:dyDescent="0.25">
      <c r="A2499" s="192">
        <v>41999</v>
      </c>
      <c r="B2499" s="254">
        <v>7367</v>
      </c>
      <c r="C2499" s="322" t="s">
        <v>6789</v>
      </c>
      <c r="D2499" s="308" t="s">
        <v>6933</v>
      </c>
      <c r="E2499" s="309">
        <v>387.6</v>
      </c>
      <c r="F2499" s="368">
        <v>41999</v>
      </c>
      <c r="G2499" s="229">
        <v>387.6</v>
      </c>
      <c r="H2499" s="217">
        <f t="shared" si="38"/>
        <v>0</v>
      </c>
      <c r="I2499" s="20" t="s">
        <v>4992</v>
      </c>
      <c r="J2499" s="21"/>
      <c r="K2499" s="21"/>
    </row>
    <row r="2500" spans="1:11" x14ac:dyDescent="0.25">
      <c r="A2500" s="192">
        <v>41999</v>
      </c>
      <c r="B2500" s="254">
        <v>7368</v>
      </c>
      <c r="C2500" s="322" t="s">
        <v>6789</v>
      </c>
      <c r="D2500" s="308" t="s">
        <v>4667</v>
      </c>
      <c r="E2500" s="309">
        <v>5193.2</v>
      </c>
      <c r="F2500" s="368">
        <v>42000</v>
      </c>
      <c r="G2500" s="229">
        <v>5193.2</v>
      </c>
      <c r="H2500" s="217">
        <f t="shared" si="38"/>
        <v>0</v>
      </c>
      <c r="I2500" s="20" t="s">
        <v>6049</v>
      </c>
      <c r="J2500" s="21"/>
      <c r="K2500" s="21"/>
    </row>
    <row r="2501" spans="1:11" x14ac:dyDescent="0.25">
      <c r="A2501" s="192">
        <v>41999</v>
      </c>
      <c r="B2501" s="254">
        <v>7369</v>
      </c>
      <c r="C2501" s="322" t="s">
        <v>6789</v>
      </c>
      <c r="D2501" s="308" t="s">
        <v>51</v>
      </c>
      <c r="E2501" s="309">
        <v>1383.2</v>
      </c>
      <c r="F2501" s="368">
        <v>41999</v>
      </c>
      <c r="G2501" s="229">
        <v>1383.2</v>
      </c>
      <c r="H2501" s="217">
        <f t="shared" si="38"/>
        <v>0</v>
      </c>
      <c r="I2501" s="20" t="s">
        <v>4992</v>
      </c>
      <c r="J2501" s="21"/>
      <c r="K2501" s="21"/>
    </row>
    <row r="2502" spans="1:11" x14ac:dyDescent="0.25">
      <c r="A2502" s="192">
        <v>41999</v>
      </c>
      <c r="B2502" s="254">
        <v>7370</v>
      </c>
      <c r="C2502" s="322" t="s">
        <v>6789</v>
      </c>
      <c r="D2502" s="308" t="s">
        <v>62</v>
      </c>
      <c r="E2502" s="309">
        <v>5079.8999999999996</v>
      </c>
      <c r="F2502" s="368">
        <v>41999</v>
      </c>
      <c r="G2502" s="229">
        <v>5079.8999999999996</v>
      </c>
      <c r="H2502" s="217">
        <f t="shared" si="38"/>
        <v>0</v>
      </c>
      <c r="I2502" s="20" t="s">
        <v>4992</v>
      </c>
      <c r="J2502" s="21"/>
      <c r="K2502" s="21"/>
    </row>
    <row r="2503" spans="1:11" x14ac:dyDescent="0.25">
      <c r="A2503" s="192">
        <v>41999</v>
      </c>
      <c r="B2503" s="254">
        <v>7371</v>
      </c>
      <c r="C2503" s="322" t="s">
        <v>6789</v>
      </c>
      <c r="D2503" s="308" t="s">
        <v>6807</v>
      </c>
      <c r="E2503" s="309">
        <v>6453.56</v>
      </c>
      <c r="F2503" s="368">
        <v>41999</v>
      </c>
      <c r="G2503" s="229">
        <v>6453.26</v>
      </c>
      <c r="H2503" s="217">
        <f t="shared" si="38"/>
        <v>0.3000000000001819</v>
      </c>
      <c r="I2503" s="20" t="s">
        <v>4992</v>
      </c>
      <c r="J2503" s="21"/>
      <c r="K2503" s="21"/>
    </row>
    <row r="2504" spans="1:11" x14ac:dyDescent="0.25">
      <c r="A2504" s="192">
        <v>41999</v>
      </c>
      <c r="B2504" s="254">
        <v>7372</v>
      </c>
      <c r="C2504" s="322" t="s">
        <v>6789</v>
      </c>
      <c r="D2504" s="308" t="s">
        <v>4240</v>
      </c>
      <c r="E2504" s="309">
        <v>113738</v>
      </c>
      <c r="F2504" s="370">
        <v>42008</v>
      </c>
      <c r="G2504" s="219">
        <v>113738</v>
      </c>
      <c r="H2504" s="217">
        <f t="shared" si="38"/>
        <v>0</v>
      </c>
      <c r="I2504" s="20" t="s">
        <v>5009</v>
      </c>
      <c r="J2504" s="21"/>
      <c r="K2504" s="21"/>
    </row>
    <row r="2505" spans="1:11" x14ac:dyDescent="0.25">
      <c r="A2505" s="192">
        <v>41999</v>
      </c>
      <c r="B2505" s="254">
        <v>7373</v>
      </c>
      <c r="C2505" s="322" t="s">
        <v>6789</v>
      </c>
      <c r="D2505" s="308" t="s">
        <v>22</v>
      </c>
      <c r="E2505" s="309">
        <v>5561.1</v>
      </c>
      <c r="F2505" s="368">
        <v>41999</v>
      </c>
      <c r="G2505" s="229">
        <v>5561.1</v>
      </c>
      <c r="H2505" s="217">
        <f t="shared" si="38"/>
        <v>0</v>
      </c>
      <c r="I2505" s="20" t="s">
        <v>4992</v>
      </c>
      <c r="J2505" s="21"/>
      <c r="K2505" s="21"/>
    </row>
    <row r="2506" spans="1:11" x14ac:dyDescent="0.25">
      <c r="A2506" s="192">
        <v>41999</v>
      </c>
      <c r="B2506" s="254">
        <v>7374</v>
      </c>
      <c r="C2506" s="322" t="s">
        <v>6789</v>
      </c>
      <c r="D2506" s="308" t="s">
        <v>6807</v>
      </c>
      <c r="E2506" s="309">
        <v>320</v>
      </c>
      <c r="F2506" s="368">
        <v>41999</v>
      </c>
      <c r="G2506" s="229">
        <v>320</v>
      </c>
      <c r="H2506" s="217">
        <f t="shared" si="38"/>
        <v>0</v>
      </c>
      <c r="I2506" s="20" t="s">
        <v>4992</v>
      </c>
      <c r="J2506" s="21"/>
      <c r="K2506" s="21"/>
    </row>
    <row r="2507" spans="1:11" x14ac:dyDescent="0.25">
      <c r="A2507" s="192">
        <v>41999</v>
      </c>
      <c r="B2507" s="254">
        <v>7375</v>
      </c>
      <c r="C2507" s="322" t="s">
        <v>6789</v>
      </c>
      <c r="D2507" s="308" t="s">
        <v>6619</v>
      </c>
      <c r="E2507" s="309">
        <v>18472</v>
      </c>
      <c r="F2507" s="370" t="s">
        <v>7002</v>
      </c>
      <c r="G2507" s="219">
        <v>18472</v>
      </c>
      <c r="H2507" s="217">
        <f t="shared" si="38"/>
        <v>0</v>
      </c>
      <c r="I2507" s="20" t="s">
        <v>6049</v>
      </c>
      <c r="J2507" s="21"/>
      <c r="K2507" s="21"/>
    </row>
    <row r="2508" spans="1:11" x14ac:dyDescent="0.25">
      <c r="A2508" s="192">
        <v>41999</v>
      </c>
      <c r="B2508" s="254">
        <v>7376</v>
      </c>
      <c r="C2508" s="322" t="s">
        <v>6789</v>
      </c>
      <c r="D2508" s="308" t="s">
        <v>6967</v>
      </c>
      <c r="E2508" s="309">
        <v>2188.8000000000002</v>
      </c>
      <c r="F2508" s="368">
        <v>41999</v>
      </c>
      <c r="G2508" s="229">
        <v>2188</v>
      </c>
      <c r="H2508" s="217">
        <f t="shared" si="38"/>
        <v>0.8000000000001819</v>
      </c>
      <c r="I2508" s="20" t="s">
        <v>4992</v>
      </c>
      <c r="J2508" s="21"/>
      <c r="K2508" s="21"/>
    </row>
    <row r="2509" spans="1:11" x14ac:dyDescent="0.25">
      <c r="A2509" s="192">
        <v>41999</v>
      </c>
      <c r="B2509" s="254">
        <v>7377</v>
      </c>
      <c r="C2509" s="322" t="s">
        <v>6789</v>
      </c>
      <c r="D2509" s="308" t="s">
        <v>57</v>
      </c>
      <c r="E2509" s="309">
        <v>2200</v>
      </c>
      <c r="F2509" s="368">
        <v>41999</v>
      </c>
      <c r="G2509" s="229">
        <v>2200</v>
      </c>
      <c r="H2509" s="217">
        <f t="shared" si="38"/>
        <v>0</v>
      </c>
      <c r="I2509" s="20" t="s">
        <v>4992</v>
      </c>
      <c r="J2509" s="21"/>
      <c r="K2509" s="21"/>
    </row>
    <row r="2510" spans="1:11" x14ac:dyDescent="0.25">
      <c r="A2510" s="192">
        <v>41999</v>
      </c>
      <c r="B2510" s="254">
        <v>7378</v>
      </c>
      <c r="C2510" s="322" t="s">
        <v>6789</v>
      </c>
      <c r="D2510" s="308" t="s">
        <v>231</v>
      </c>
      <c r="E2510" s="309">
        <v>610.4</v>
      </c>
      <c r="F2510" s="368">
        <v>42000</v>
      </c>
      <c r="G2510" s="229">
        <v>610.4</v>
      </c>
      <c r="H2510" s="217">
        <f t="shared" si="38"/>
        <v>0</v>
      </c>
      <c r="I2510" s="20" t="s">
        <v>4992</v>
      </c>
      <c r="J2510" s="21"/>
      <c r="K2510" s="21"/>
    </row>
    <row r="2511" spans="1:11" x14ac:dyDescent="0.25">
      <c r="A2511" s="192">
        <v>41999</v>
      </c>
      <c r="B2511" s="254">
        <v>7379</v>
      </c>
      <c r="C2511" s="322" t="s">
        <v>6789</v>
      </c>
      <c r="D2511" s="308" t="s">
        <v>142</v>
      </c>
      <c r="E2511" s="309">
        <v>2785.9</v>
      </c>
      <c r="F2511" s="368">
        <v>42000</v>
      </c>
      <c r="G2511" s="229">
        <v>2785.9</v>
      </c>
      <c r="H2511" s="217">
        <f t="shared" si="38"/>
        <v>0</v>
      </c>
      <c r="I2511" s="20" t="s">
        <v>4997</v>
      </c>
      <c r="J2511" s="21"/>
      <c r="K2511" s="21"/>
    </row>
    <row r="2512" spans="1:11" x14ac:dyDescent="0.25">
      <c r="A2512" s="192">
        <v>41999</v>
      </c>
      <c r="B2512" s="254">
        <v>7380</v>
      </c>
      <c r="C2512" s="322" t="s">
        <v>6789</v>
      </c>
      <c r="D2512" s="308" t="s">
        <v>4685</v>
      </c>
      <c r="E2512" s="309">
        <v>2406.1999999999998</v>
      </c>
      <c r="F2512" s="368">
        <v>41999</v>
      </c>
      <c r="G2512" s="229">
        <v>2406.1999999999998</v>
      </c>
      <c r="H2512" s="217">
        <f t="shared" si="38"/>
        <v>0</v>
      </c>
      <c r="I2512" s="20" t="s">
        <v>4997</v>
      </c>
      <c r="J2512" s="21"/>
      <c r="K2512" s="21"/>
    </row>
    <row r="2513" spans="1:11" x14ac:dyDescent="0.25">
      <c r="A2513" s="192">
        <v>41999</v>
      </c>
      <c r="B2513" s="254">
        <v>7381</v>
      </c>
      <c r="C2513" s="322" t="s">
        <v>6789</v>
      </c>
      <c r="D2513" s="308" t="s">
        <v>6609</v>
      </c>
      <c r="E2513" s="309">
        <v>1091.4000000000001</v>
      </c>
      <c r="F2513" s="368">
        <v>42000</v>
      </c>
      <c r="G2513" s="229">
        <v>1091.4000000000001</v>
      </c>
      <c r="H2513" s="217">
        <f t="shared" si="38"/>
        <v>0</v>
      </c>
      <c r="I2513" s="20" t="s">
        <v>4997</v>
      </c>
      <c r="J2513" s="21"/>
      <c r="K2513" s="21"/>
    </row>
    <row r="2514" spans="1:11" x14ac:dyDescent="0.25">
      <c r="A2514" s="192">
        <v>41999</v>
      </c>
      <c r="B2514" s="254">
        <v>7382</v>
      </c>
      <c r="C2514" s="322" t="s">
        <v>6789</v>
      </c>
      <c r="D2514" s="308" t="s">
        <v>91</v>
      </c>
      <c r="E2514" s="309">
        <v>9004.7999999999993</v>
      </c>
      <c r="F2514" s="368">
        <v>42000</v>
      </c>
      <c r="G2514" s="229">
        <v>9004.7999999999993</v>
      </c>
      <c r="H2514" s="217">
        <f t="shared" si="38"/>
        <v>0</v>
      </c>
      <c r="I2514" s="20" t="s">
        <v>6049</v>
      </c>
      <c r="J2514" s="21"/>
      <c r="K2514" s="21"/>
    </row>
    <row r="2515" spans="1:11" x14ac:dyDescent="0.25">
      <c r="A2515" s="192">
        <v>41999</v>
      </c>
      <c r="B2515" s="254">
        <v>7383</v>
      </c>
      <c r="C2515" s="322" t="s">
        <v>6789</v>
      </c>
      <c r="D2515" s="308" t="s">
        <v>106</v>
      </c>
      <c r="E2515" s="309">
        <v>296198</v>
      </c>
      <c r="F2515" s="368">
        <v>42001</v>
      </c>
      <c r="G2515" s="229">
        <v>296198</v>
      </c>
      <c r="H2515" s="217">
        <f t="shared" si="38"/>
        <v>0</v>
      </c>
      <c r="I2515" s="20" t="s">
        <v>4992</v>
      </c>
      <c r="J2515" s="21"/>
      <c r="K2515" s="21"/>
    </row>
    <row r="2516" spans="1:11" x14ac:dyDescent="0.25">
      <c r="A2516" s="192">
        <v>41999</v>
      </c>
      <c r="B2516" s="254">
        <v>7384</v>
      </c>
      <c r="C2516" s="322" t="s">
        <v>6789</v>
      </c>
      <c r="D2516" s="308" t="s">
        <v>4612</v>
      </c>
      <c r="E2516" s="309">
        <v>70249.8</v>
      </c>
      <c r="F2516" s="368">
        <v>42000</v>
      </c>
      <c r="G2516" s="229">
        <v>70249.8</v>
      </c>
      <c r="H2516" s="217">
        <f t="shared" si="38"/>
        <v>0</v>
      </c>
      <c r="I2516" s="20" t="s">
        <v>4997</v>
      </c>
      <c r="J2516" s="21"/>
      <c r="K2516" s="21"/>
    </row>
    <row r="2517" spans="1:11" x14ac:dyDescent="0.25">
      <c r="A2517" s="192">
        <v>41999</v>
      </c>
      <c r="B2517" s="254">
        <v>7385</v>
      </c>
      <c r="C2517" s="322" t="s">
        <v>6789</v>
      </c>
      <c r="D2517" s="295" t="s">
        <v>53</v>
      </c>
      <c r="E2517" s="296">
        <v>0</v>
      </c>
      <c r="F2517" s="368"/>
      <c r="G2517" s="229"/>
      <c r="H2517" s="217">
        <f t="shared" si="38"/>
        <v>0</v>
      </c>
      <c r="I2517" s="20" t="s">
        <v>3076</v>
      </c>
      <c r="J2517" s="21"/>
      <c r="K2517" s="21"/>
    </row>
    <row r="2518" spans="1:11" x14ac:dyDescent="0.25">
      <c r="A2518" s="192">
        <v>41999</v>
      </c>
      <c r="B2518" s="254">
        <v>7386</v>
      </c>
      <c r="C2518" s="322" t="s">
        <v>6789</v>
      </c>
      <c r="D2518" s="308" t="s">
        <v>2481</v>
      </c>
      <c r="E2518" s="309">
        <v>102401.2</v>
      </c>
      <c r="F2518" s="381" t="s">
        <v>6993</v>
      </c>
      <c r="G2518" s="229">
        <f>11290+91111.2</f>
        <v>102401.2</v>
      </c>
      <c r="H2518" s="217">
        <f t="shared" si="38"/>
        <v>0</v>
      </c>
      <c r="I2518" s="20" t="s">
        <v>5000</v>
      </c>
      <c r="J2518" s="21"/>
      <c r="K2518" s="21"/>
    </row>
    <row r="2519" spans="1:11" x14ac:dyDescent="0.25">
      <c r="A2519" s="192">
        <v>41999</v>
      </c>
      <c r="B2519" s="254">
        <v>7387</v>
      </c>
      <c r="C2519" s="322" t="s">
        <v>6789</v>
      </c>
      <c r="D2519" s="308" t="s">
        <v>6817</v>
      </c>
      <c r="E2519" s="309">
        <v>1615.4</v>
      </c>
      <c r="F2519" s="368">
        <v>41999</v>
      </c>
      <c r="G2519" s="229">
        <v>1615.4</v>
      </c>
      <c r="H2519" s="217">
        <f t="shared" si="38"/>
        <v>0</v>
      </c>
      <c r="I2519" s="20" t="s">
        <v>4992</v>
      </c>
      <c r="J2519" s="21"/>
      <c r="K2519" s="21"/>
    </row>
    <row r="2520" spans="1:11" x14ac:dyDescent="0.25">
      <c r="A2520" s="192">
        <v>41999</v>
      </c>
      <c r="B2520" s="254">
        <v>7388</v>
      </c>
      <c r="C2520" s="322" t="s">
        <v>6789</v>
      </c>
      <c r="D2520" s="308" t="s">
        <v>242</v>
      </c>
      <c r="E2520" s="309">
        <v>1372.8</v>
      </c>
      <c r="F2520" s="370" t="s">
        <v>7030</v>
      </c>
      <c r="G2520" s="219">
        <v>1372.8</v>
      </c>
      <c r="H2520" s="217">
        <f t="shared" si="38"/>
        <v>0</v>
      </c>
      <c r="I2520" s="20" t="s">
        <v>4992</v>
      </c>
      <c r="J2520" s="21"/>
      <c r="K2520" s="21"/>
    </row>
    <row r="2521" spans="1:11" x14ac:dyDescent="0.25">
      <c r="A2521" s="192">
        <v>41999</v>
      </c>
      <c r="B2521" s="254">
        <v>7389</v>
      </c>
      <c r="C2521" s="322" t="s">
        <v>6789</v>
      </c>
      <c r="D2521" s="308" t="s">
        <v>237</v>
      </c>
      <c r="E2521" s="309">
        <v>4771.2</v>
      </c>
      <c r="F2521" s="368">
        <v>41999</v>
      </c>
      <c r="G2521" s="229">
        <v>4771.2</v>
      </c>
      <c r="H2521" s="217">
        <f t="shared" si="38"/>
        <v>0</v>
      </c>
      <c r="I2521" s="20" t="s">
        <v>5251</v>
      </c>
      <c r="J2521" s="21"/>
      <c r="K2521" s="21"/>
    </row>
    <row r="2522" spans="1:11" x14ac:dyDescent="0.25">
      <c r="A2522" s="192">
        <v>41999</v>
      </c>
      <c r="B2522" s="254">
        <v>7390</v>
      </c>
      <c r="C2522" s="322" t="s">
        <v>6789</v>
      </c>
      <c r="D2522" s="308" t="s">
        <v>149</v>
      </c>
      <c r="E2522" s="309">
        <v>25310</v>
      </c>
      <c r="F2522" s="368">
        <v>42000</v>
      </c>
      <c r="G2522" s="229">
        <v>25310</v>
      </c>
      <c r="H2522" s="217">
        <f t="shared" si="38"/>
        <v>0</v>
      </c>
      <c r="I2522" s="20" t="s">
        <v>6049</v>
      </c>
      <c r="J2522" s="21"/>
      <c r="K2522" s="21"/>
    </row>
    <row r="2523" spans="1:11" x14ac:dyDescent="0.25">
      <c r="A2523" s="192">
        <v>41999</v>
      </c>
      <c r="B2523" s="254">
        <v>7391</v>
      </c>
      <c r="C2523" s="322" t="s">
        <v>6789</v>
      </c>
      <c r="D2523" s="308" t="s">
        <v>136</v>
      </c>
      <c r="E2523" s="309">
        <v>2212.8000000000002</v>
      </c>
      <c r="F2523" s="368">
        <v>41999</v>
      </c>
      <c r="G2523" s="229">
        <v>2212.8000000000002</v>
      </c>
      <c r="H2523" s="217">
        <f t="shared" si="38"/>
        <v>0</v>
      </c>
      <c r="I2523" s="20" t="s">
        <v>4992</v>
      </c>
      <c r="J2523" s="21"/>
      <c r="K2523" s="21"/>
    </row>
    <row r="2524" spans="1:11" x14ac:dyDescent="0.25">
      <c r="A2524" s="192">
        <v>41999</v>
      </c>
      <c r="B2524" s="254">
        <v>7392</v>
      </c>
      <c r="C2524" s="322" t="s">
        <v>6789</v>
      </c>
      <c r="D2524" s="308" t="s">
        <v>4740</v>
      </c>
      <c r="E2524" s="309">
        <v>1900.8</v>
      </c>
      <c r="F2524" s="368">
        <v>41999</v>
      </c>
      <c r="G2524" s="229">
        <v>1900.8</v>
      </c>
      <c r="H2524" s="217">
        <f t="shared" si="38"/>
        <v>0</v>
      </c>
      <c r="I2524" s="20" t="s">
        <v>4992</v>
      </c>
      <c r="J2524" s="21"/>
      <c r="K2524" s="21"/>
    </row>
    <row r="2525" spans="1:11" x14ac:dyDescent="0.25">
      <c r="A2525" s="192">
        <v>41999</v>
      </c>
      <c r="B2525" s="254">
        <v>7393</v>
      </c>
      <c r="C2525" s="322" t="s">
        <v>6789</v>
      </c>
      <c r="D2525" s="308" t="s">
        <v>4816</v>
      </c>
      <c r="E2525" s="309">
        <v>1361</v>
      </c>
      <c r="F2525" s="368">
        <v>42000</v>
      </c>
      <c r="G2525" s="229">
        <v>1361</v>
      </c>
      <c r="H2525" s="217">
        <f t="shared" si="38"/>
        <v>0</v>
      </c>
      <c r="I2525" s="20" t="s">
        <v>6049</v>
      </c>
      <c r="J2525" s="21"/>
      <c r="K2525" s="21"/>
    </row>
    <row r="2526" spans="1:11" x14ac:dyDescent="0.25">
      <c r="A2526" s="192">
        <v>41999</v>
      </c>
      <c r="B2526" s="254">
        <v>7394</v>
      </c>
      <c r="C2526" s="322" t="s">
        <v>6789</v>
      </c>
      <c r="D2526" s="308" t="s">
        <v>1878</v>
      </c>
      <c r="E2526" s="309">
        <v>2988.8</v>
      </c>
      <c r="F2526" s="368">
        <v>41999</v>
      </c>
      <c r="G2526" s="229">
        <v>2988.8</v>
      </c>
      <c r="H2526" s="217">
        <f t="shared" si="38"/>
        <v>0</v>
      </c>
      <c r="I2526" s="20" t="s">
        <v>5251</v>
      </c>
      <c r="J2526" s="21"/>
      <c r="K2526" s="21"/>
    </row>
    <row r="2527" spans="1:11" x14ac:dyDescent="0.25">
      <c r="A2527" s="192">
        <v>41999</v>
      </c>
      <c r="B2527" s="254">
        <v>7395</v>
      </c>
      <c r="C2527" s="322" t="s">
        <v>6789</v>
      </c>
      <c r="D2527" s="308" t="s">
        <v>140</v>
      </c>
      <c r="E2527" s="309">
        <v>1468.5</v>
      </c>
      <c r="F2527" s="368">
        <v>41999</v>
      </c>
      <c r="G2527" s="229">
        <v>1468.5</v>
      </c>
      <c r="H2527" s="217">
        <f t="shared" si="38"/>
        <v>0</v>
      </c>
      <c r="I2527" s="20" t="s">
        <v>4992</v>
      </c>
      <c r="J2527" s="21"/>
      <c r="K2527" s="21"/>
    </row>
    <row r="2528" spans="1:11" x14ac:dyDescent="0.25">
      <c r="A2528" s="192">
        <v>41999</v>
      </c>
      <c r="B2528" s="254">
        <v>7396</v>
      </c>
      <c r="C2528" s="322" t="s">
        <v>6789</v>
      </c>
      <c r="D2528" s="308" t="s">
        <v>179</v>
      </c>
      <c r="E2528" s="309">
        <v>7965.6</v>
      </c>
      <c r="F2528" s="368">
        <v>41999</v>
      </c>
      <c r="G2528" s="229">
        <v>7965.6</v>
      </c>
      <c r="H2528" s="217">
        <f t="shared" si="38"/>
        <v>0</v>
      </c>
      <c r="I2528" s="20" t="s">
        <v>4992</v>
      </c>
      <c r="J2528" s="21"/>
      <c r="K2528" s="21"/>
    </row>
    <row r="2529" spans="1:11" x14ac:dyDescent="0.25">
      <c r="A2529" s="192">
        <v>41999</v>
      </c>
      <c r="B2529" s="254">
        <v>7397</v>
      </c>
      <c r="C2529" s="322" t="s">
        <v>6789</v>
      </c>
      <c r="D2529" s="308" t="s">
        <v>4661</v>
      </c>
      <c r="E2529" s="309">
        <v>5216.2</v>
      </c>
      <c r="F2529" s="368">
        <v>42000</v>
      </c>
      <c r="G2529" s="229">
        <v>5216.2</v>
      </c>
      <c r="H2529" s="217">
        <f t="shared" si="38"/>
        <v>0</v>
      </c>
      <c r="I2529" s="20" t="s">
        <v>6794</v>
      </c>
      <c r="J2529" s="21"/>
      <c r="K2529" s="21"/>
    </row>
    <row r="2530" spans="1:11" x14ac:dyDescent="0.25">
      <c r="A2530" s="192">
        <v>41999</v>
      </c>
      <c r="B2530" s="254">
        <v>7398</v>
      </c>
      <c r="C2530" s="322" t="s">
        <v>6789</v>
      </c>
      <c r="D2530" s="308" t="s">
        <v>346</v>
      </c>
      <c r="E2530" s="309">
        <v>8045.2</v>
      </c>
      <c r="F2530" s="368">
        <v>42000</v>
      </c>
      <c r="G2530" s="229">
        <v>8045.2</v>
      </c>
      <c r="H2530" s="217">
        <f t="shared" si="38"/>
        <v>0</v>
      </c>
      <c r="I2530" s="20" t="s">
        <v>6049</v>
      </c>
      <c r="J2530" s="21"/>
      <c r="K2530" s="21"/>
    </row>
    <row r="2531" spans="1:11" x14ac:dyDescent="0.25">
      <c r="A2531" s="192">
        <v>41999</v>
      </c>
      <c r="B2531" s="254">
        <v>7399</v>
      </c>
      <c r="C2531" s="322" t="s">
        <v>6789</v>
      </c>
      <c r="D2531" s="308" t="s">
        <v>1915</v>
      </c>
      <c r="E2531" s="309">
        <v>1650.8</v>
      </c>
      <c r="F2531" s="368">
        <v>41999</v>
      </c>
      <c r="G2531" s="229">
        <v>1650.8</v>
      </c>
      <c r="H2531" s="217">
        <f t="shared" si="38"/>
        <v>0</v>
      </c>
      <c r="I2531" s="20" t="s">
        <v>4992</v>
      </c>
      <c r="J2531" s="21"/>
      <c r="K2531" s="21"/>
    </row>
    <row r="2532" spans="1:11" x14ac:dyDescent="0.25">
      <c r="A2532" s="192">
        <v>41999</v>
      </c>
      <c r="B2532" s="254">
        <v>7400</v>
      </c>
      <c r="C2532" s="322" t="s">
        <v>6789</v>
      </c>
      <c r="D2532" s="308" t="s">
        <v>4915</v>
      </c>
      <c r="E2532" s="309">
        <v>16421.599999999999</v>
      </c>
      <c r="F2532" s="368">
        <v>42001</v>
      </c>
      <c r="G2532" s="229">
        <v>16421.599999999999</v>
      </c>
      <c r="H2532" s="217">
        <f t="shared" si="38"/>
        <v>0</v>
      </c>
      <c r="I2532" s="20" t="s">
        <v>4971</v>
      </c>
      <c r="J2532" s="21"/>
      <c r="K2532" s="21"/>
    </row>
    <row r="2533" spans="1:11" x14ac:dyDescent="0.25">
      <c r="A2533" s="192">
        <v>41999</v>
      </c>
      <c r="B2533" s="254">
        <v>7401</v>
      </c>
      <c r="C2533" s="322" t="s">
        <v>6789</v>
      </c>
      <c r="D2533" s="308" t="s">
        <v>4183</v>
      </c>
      <c r="E2533" s="309">
        <v>7359.6</v>
      </c>
      <c r="F2533" s="368">
        <v>41999</v>
      </c>
      <c r="G2533" s="229">
        <v>7359.6</v>
      </c>
      <c r="H2533" s="217">
        <f t="shared" si="38"/>
        <v>0</v>
      </c>
      <c r="I2533" s="20" t="s">
        <v>4992</v>
      </c>
      <c r="J2533" s="21"/>
      <c r="K2533" s="21"/>
    </row>
    <row r="2534" spans="1:11" x14ac:dyDescent="0.25">
      <c r="A2534" s="192">
        <v>41999</v>
      </c>
      <c r="B2534" s="254">
        <v>7402</v>
      </c>
      <c r="C2534" s="322" t="s">
        <v>6789</v>
      </c>
      <c r="D2534" s="308" t="s">
        <v>4826</v>
      </c>
      <c r="E2534" s="309">
        <v>5593.3</v>
      </c>
      <c r="F2534" s="368">
        <v>41999</v>
      </c>
      <c r="G2534" s="229">
        <v>5593.3</v>
      </c>
      <c r="H2534" s="217">
        <f t="shared" si="38"/>
        <v>0</v>
      </c>
      <c r="I2534" s="20" t="s">
        <v>4992</v>
      </c>
      <c r="J2534" s="21"/>
      <c r="K2534" s="21"/>
    </row>
    <row r="2535" spans="1:11" x14ac:dyDescent="0.25">
      <c r="A2535" s="192">
        <v>41999</v>
      </c>
      <c r="B2535" s="254">
        <v>7403</v>
      </c>
      <c r="C2535" s="322" t="s">
        <v>6789</v>
      </c>
      <c r="D2535" s="308" t="s">
        <v>4680</v>
      </c>
      <c r="E2535" s="309">
        <v>37433</v>
      </c>
      <c r="F2535" s="368">
        <v>42001</v>
      </c>
      <c r="G2535" s="229">
        <v>37433</v>
      </c>
      <c r="H2535" s="217">
        <f t="shared" si="38"/>
        <v>0</v>
      </c>
      <c r="I2535" s="20" t="s">
        <v>5009</v>
      </c>
      <c r="J2535" s="21"/>
      <c r="K2535" s="21"/>
    </row>
    <row r="2536" spans="1:11" x14ac:dyDescent="0.25">
      <c r="A2536" s="192">
        <v>41999</v>
      </c>
      <c r="B2536" s="254">
        <v>7404</v>
      </c>
      <c r="C2536" s="322" t="s">
        <v>6789</v>
      </c>
      <c r="D2536" s="308" t="s">
        <v>160</v>
      </c>
      <c r="E2536" s="309">
        <v>94335.48</v>
      </c>
      <c r="F2536" s="381" t="s">
        <v>7010</v>
      </c>
      <c r="G2536" s="219">
        <f>60600.98+33734.5</f>
        <v>94335.48000000001</v>
      </c>
      <c r="H2536" s="217">
        <f t="shared" si="38"/>
        <v>0</v>
      </c>
      <c r="I2536" s="20" t="s">
        <v>5009</v>
      </c>
      <c r="J2536" s="21"/>
      <c r="K2536" s="21"/>
    </row>
    <row r="2537" spans="1:11" x14ac:dyDescent="0.25">
      <c r="A2537" s="192">
        <v>41999</v>
      </c>
      <c r="B2537" s="254">
        <v>7405</v>
      </c>
      <c r="C2537" s="322" t="s">
        <v>6789</v>
      </c>
      <c r="D2537" s="308" t="s">
        <v>4597</v>
      </c>
      <c r="E2537" s="309">
        <v>31992.5</v>
      </c>
      <c r="F2537" s="368">
        <v>42003</v>
      </c>
      <c r="G2537" s="229">
        <v>31992.5</v>
      </c>
      <c r="H2537" s="217">
        <f t="shared" si="38"/>
        <v>0</v>
      </c>
      <c r="I2537" s="20" t="s">
        <v>5009</v>
      </c>
      <c r="J2537" s="21"/>
      <c r="K2537" s="21"/>
    </row>
    <row r="2538" spans="1:11" x14ac:dyDescent="0.25">
      <c r="A2538" s="192">
        <v>41999</v>
      </c>
      <c r="B2538" s="254">
        <v>7406</v>
      </c>
      <c r="C2538" s="322" t="s">
        <v>6789</v>
      </c>
      <c r="D2538" s="308" t="s">
        <v>4605</v>
      </c>
      <c r="E2538" s="309">
        <v>11404.92</v>
      </c>
      <c r="F2538" s="368">
        <v>42001</v>
      </c>
      <c r="G2538" s="229">
        <v>11404.92</v>
      </c>
      <c r="H2538" s="217">
        <f t="shared" si="38"/>
        <v>0</v>
      </c>
      <c r="I2538" s="20" t="s">
        <v>5009</v>
      </c>
      <c r="J2538" s="21"/>
      <c r="K2538" s="21"/>
    </row>
    <row r="2539" spans="1:11" x14ac:dyDescent="0.25">
      <c r="A2539" s="192">
        <v>41999</v>
      </c>
      <c r="B2539" s="254">
        <v>7407</v>
      </c>
      <c r="C2539" s="322" t="s">
        <v>6789</v>
      </c>
      <c r="D2539" s="308" t="s">
        <v>4605</v>
      </c>
      <c r="E2539" s="309">
        <v>2794</v>
      </c>
      <c r="F2539" s="368">
        <v>42001</v>
      </c>
      <c r="G2539" s="229">
        <v>2794</v>
      </c>
      <c r="H2539" s="217">
        <f t="shared" si="38"/>
        <v>0</v>
      </c>
      <c r="I2539" s="20" t="s">
        <v>5009</v>
      </c>
      <c r="J2539" s="21"/>
      <c r="K2539" s="21"/>
    </row>
    <row r="2540" spans="1:11" x14ac:dyDescent="0.25">
      <c r="A2540" s="192">
        <v>41999</v>
      </c>
      <c r="B2540" s="254">
        <v>7408</v>
      </c>
      <c r="C2540" s="322" t="s">
        <v>6789</v>
      </c>
      <c r="D2540" s="308" t="s">
        <v>4603</v>
      </c>
      <c r="E2540" s="309">
        <v>8661.6</v>
      </c>
      <c r="F2540" s="368">
        <v>42001</v>
      </c>
      <c r="G2540" s="229">
        <v>8661.6</v>
      </c>
      <c r="H2540" s="217">
        <f t="shared" si="38"/>
        <v>0</v>
      </c>
      <c r="I2540" s="20" t="s">
        <v>5009</v>
      </c>
      <c r="J2540" s="21"/>
      <c r="K2540" s="21"/>
    </row>
    <row r="2541" spans="1:11" x14ac:dyDescent="0.25">
      <c r="A2541" s="192">
        <v>41999</v>
      </c>
      <c r="B2541" s="254">
        <v>7409</v>
      </c>
      <c r="C2541" s="322" t="s">
        <v>6789</v>
      </c>
      <c r="D2541" s="308" t="s">
        <v>6810</v>
      </c>
      <c r="E2541" s="309">
        <v>14391</v>
      </c>
      <c r="F2541" s="368">
        <v>42001</v>
      </c>
      <c r="G2541" s="229">
        <v>14391</v>
      </c>
      <c r="H2541" s="217">
        <f t="shared" si="38"/>
        <v>0</v>
      </c>
      <c r="I2541" s="20" t="s">
        <v>5009</v>
      </c>
      <c r="J2541" s="21"/>
      <c r="K2541" s="21"/>
    </row>
    <row r="2542" spans="1:11" x14ac:dyDescent="0.25">
      <c r="A2542" s="192">
        <v>41999</v>
      </c>
      <c r="B2542" s="254">
        <v>7410</v>
      </c>
      <c r="C2542" s="322" t="s">
        <v>6789</v>
      </c>
      <c r="D2542" s="308" t="s">
        <v>69</v>
      </c>
      <c r="E2542" s="309">
        <v>1444.4</v>
      </c>
      <c r="F2542" s="368">
        <v>42001</v>
      </c>
      <c r="G2542" s="229">
        <v>1444.4</v>
      </c>
      <c r="H2542" s="217">
        <f t="shared" si="38"/>
        <v>0</v>
      </c>
      <c r="I2542" s="20" t="s">
        <v>5009</v>
      </c>
      <c r="J2542" s="21"/>
      <c r="K2542" s="21"/>
    </row>
    <row r="2543" spans="1:11" x14ac:dyDescent="0.25">
      <c r="A2543" s="192">
        <v>41999</v>
      </c>
      <c r="B2543" s="254">
        <v>7411</v>
      </c>
      <c r="C2543" s="322" t="s">
        <v>6789</v>
      </c>
      <c r="D2543" s="308" t="s">
        <v>6903</v>
      </c>
      <c r="E2543" s="309">
        <v>3954.4</v>
      </c>
      <c r="F2543" s="368">
        <v>42001</v>
      </c>
      <c r="G2543" s="229">
        <v>3954.4</v>
      </c>
      <c r="H2543" s="217">
        <f t="shared" si="38"/>
        <v>0</v>
      </c>
      <c r="I2543" s="20" t="s">
        <v>5009</v>
      </c>
      <c r="J2543" s="21"/>
      <c r="K2543" s="21"/>
    </row>
    <row r="2544" spans="1:11" x14ac:dyDescent="0.25">
      <c r="A2544" s="192">
        <v>41999</v>
      </c>
      <c r="B2544" s="254">
        <v>7412</v>
      </c>
      <c r="C2544" s="322" t="s">
        <v>6789</v>
      </c>
      <c r="D2544" s="308" t="s">
        <v>4301</v>
      </c>
      <c r="E2544" s="309">
        <v>10481.5</v>
      </c>
      <c r="F2544" s="368">
        <v>42001</v>
      </c>
      <c r="G2544" s="229">
        <v>10481.5</v>
      </c>
      <c r="H2544" s="217">
        <f t="shared" si="38"/>
        <v>0</v>
      </c>
      <c r="I2544" s="20" t="s">
        <v>5009</v>
      </c>
      <c r="J2544" s="21"/>
      <c r="K2544" s="21"/>
    </row>
    <row r="2545" spans="1:11" x14ac:dyDescent="0.25">
      <c r="A2545" s="192">
        <v>41999</v>
      </c>
      <c r="B2545" s="254">
        <v>7413</v>
      </c>
      <c r="C2545" s="322" t="s">
        <v>6789</v>
      </c>
      <c r="D2545" s="308" t="s">
        <v>4301</v>
      </c>
      <c r="E2545" s="309">
        <v>787.2</v>
      </c>
      <c r="F2545" s="368">
        <v>42001</v>
      </c>
      <c r="G2545" s="229">
        <v>787.2</v>
      </c>
      <c r="H2545" s="217">
        <f t="shared" si="38"/>
        <v>0</v>
      </c>
      <c r="I2545" s="20" t="s">
        <v>4992</v>
      </c>
      <c r="J2545" s="21"/>
      <c r="K2545" s="21"/>
    </row>
    <row r="2546" spans="1:11" x14ac:dyDescent="0.25">
      <c r="A2546" s="192">
        <v>41999</v>
      </c>
      <c r="B2546" s="254">
        <v>7414</v>
      </c>
      <c r="C2546" s="322" t="s">
        <v>6789</v>
      </c>
      <c r="D2546" s="308" t="s">
        <v>6645</v>
      </c>
      <c r="E2546" s="309">
        <v>2087</v>
      </c>
      <c r="F2546" s="368">
        <v>42001</v>
      </c>
      <c r="G2546" s="229">
        <v>2087</v>
      </c>
      <c r="H2546" s="217">
        <f t="shared" si="38"/>
        <v>0</v>
      </c>
      <c r="I2546" s="20" t="s">
        <v>5009</v>
      </c>
      <c r="J2546" s="21"/>
      <c r="K2546" s="21"/>
    </row>
    <row r="2547" spans="1:11" x14ac:dyDescent="0.25">
      <c r="A2547" s="192">
        <v>41999</v>
      </c>
      <c r="B2547" s="254">
        <v>7415</v>
      </c>
      <c r="C2547" s="322" t="s">
        <v>6789</v>
      </c>
      <c r="D2547" s="308" t="s">
        <v>4788</v>
      </c>
      <c r="E2547" s="309">
        <v>10595.76</v>
      </c>
      <c r="F2547" s="368">
        <v>42003</v>
      </c>
      <c r="G2547" s="229">
        <v>10595.76</v>
      </c>
      <c r="H2547" s="217">
        <f t="shared" si="38"/>
        <v>0</v>
      </c>
      <c r="I2547" s="20" t="s">
        <v>5009</v>
      </c>
      <c r="J2547" s="21"/>
      <c r="K2547" s="21"/>
    </row>
    <row r="2548" spans="1:11" x14ac:dyDescent="0.25">
      <c r="A2548" s="192">
        <v>41999</v>
      </c>
      <c r="B2548" s="254">
        <v>7416</v>
      </c>
      <c r="C2548" s="322" t="s">
        <v>6789</v>
      </c>
      <c r="D2548" s="308" t="s">
        <v>4600</v>
      </c>
      <c r="E2548" s="309">
        <v>4566</v>
      </c>
      <c r="F2548" s="368">
        <v>42001</v>
      </c>
      <c r="G2548" s="229">
        <v>4566</v>
      </c>
      <c r="H2548" s="217">
        <f t="shared" si="38"/>
        <v>0</v>
      </c>
      <c r="I2548" s="20" t="s">
        <v>5009</v>
      </c>
      <c r="J2548" s="21"/>
      <c r="K2548" s="21"/>
    </row>
    <row r="2549" spans="1:11" x14ac:dyDescent="0.25">
      <c r="A2549" s="192">
        <v>41999</v>
      </c>
      <c r="B2549" s="680" t="s">
        <v>1317</v>
      </c>
      <c r="C2549" s="681" t="s">
        <v>4819</v>
      </c>
      <c r="D2549" s="682" t="s">
        <v>5004</v>
      </c>
      <c r="E2549" s="683">
        <v>0</v>
      </c>
      <c r="F2549" s="370" t="s">
        <v>6968</v>
      </c>
      <c r="G2549" s="229"/>
      <c r="H2549" s="217">
        <f t="shared" si="38"/>
        <v>0</v>
      </c>
      <c r="I2549" s="20" t="s">
        <v>3076</v>
      </c>
      <c r="J2549" s="21"/>
      <c r="K2549" s="21"/>
    </row>
    <row r="2550" spans="1:11" x14ac:dyDescent="0.25">
      <c r="A2550" s="192">
        <v>41999</v>
      </c>
      <c r="B2550" s="680" t="s">
        <v>6969</v>
      </c>
      <c r="C2550" s="681" t="s">
        <v>4819</v>
      </c>
      <c r="D2550" s="682" t="s">
        <v>4826</v>
      </c>
      <c r="E2550" s="683">
        <v>0</v>
      </c>
      <c r="F2550" s="370" t="s">
        <v>6970</v>
      </c>
      <c r="G2550" s="229"/>
      <c r="H2550" s="217">
        <f t="shared" si="38"/>
        <v>0</v>
      </c>
      <c r="I2550" s="20" t="s">
        <v>3076</v>
      </c>
      <c r="J2550" s="21"/>
      <c r="K2550" s="21"/>
    </row>
    <row r="2551" spans="1:11" x14ac:dyDescent="0.25">
      <c r="A2551" s="192">
        <v>42000</v>
      </c>
      <c r="B2551" s="254">
        <v>7417</v>
      </c>
      <c r="C2551" s="322" t="s">
        <v>6789</v>
      </c>
      <c r="D2551" s="308" t="s">
        <v>6971</v>
      </c>
      <c r="E2551" s="309">
        <v>15134</v>
      </c>
      <c r="F2551" s="368">
        <v>42000</v>
      </c>
      <c r="G2551" s="229">
        <v>15134</v>
      </c>
      <c r="H2551" s="217">
        <f t="shared" si="38"/>
        <v>0</v>
      </c>
      <c r="I2551" s="20" t="s">
        <v>4992</v>
      </c>
      <c r="J2551" s="21"/>
      <c r="K2551" s="21"/>
    </row>
    <row r="2552" spans="1:11" x14ac:dyDescent="0.25">
      <c r="A2552" s="192">
        <v>42000</v>
      </c>
      <c r="B2552" s="254">
        <v>7418</v>
      </c>
      <c r="C2552" s="322" t="s">
        <v>6789</v>
      </c>
      <c r="D2552" s="308" t="s">
        <v>28</v>
      </c>
      <c r="E2552" s="309">
        <v>5649.1</v>
      </c>
      <c r="F2552" s="368">
        <v>42000</v>
      </c>
      <c r="G2552" s="229">
        <v>5649.1</v>
      </c>
      <c r="H2552" s="217">
        <f t="shared" si="38"/>
        <v>0</v>
      </c>
      <c r="I2552" s="20" t="s">
        <v>4992</v>
      </c>
      <c r="J2552" s="21"/>
      <c r="K2552" s="21"/>
    </row>
    <row r="2553" spans="1:11" x14ac:dyDescent="0.25">
      <c r="A2553" s="192">
        <v>42000</v>
      </c>
      <c r="B2553" s="254">
        <v>7419</v>
      </c>
      <c r="C2553" s="322" t="s">
        <v>6789</v>
      </c>
      <c r="D2553" s="308" t="s">
        <v>6929</v>
      </c>
      <c r="E2553" s="309">
        <v>26412</v>
      </c>
      <c r="F2553" s="368">
        <v>42000</v>
      </c>
      <c r="G2553" s="229">
        <v>26412</v>
      </c>
      <c r="H2553" s="217">
        <f t="shared" si="38"/>
        <v>0</v>
      </c>
      <c r="I2553" s="20" t="s">
        <v>4992</v>
      </c>
      <c r="J2553" s="21"/>
      <c r="K2553" s="21"/>
    </row>
    <row r="2554" spans="1:11" x14ac:dyDescent="0.25">
      <c r="A2554" s="192">
        <v>42000</v>
      </c>
      <c r="B2554" s="254">
        <v>7420</v>
      </c>
      <c r="C2554" s="322" t="s">
        <v>6789</v>
      </c>
      <c r="D2554" s="308" t="s">
        <v>142</v>
      </c>
      <c r="E2554" s="309">
        <v>13889.6</v>
      </c>
      <c r="F2554" s="368">
        <v>42000</v>
      </c>
      <c r="G2554" s="229">
        <v>13889.6</v>
      </c>
      <c r="H2554" s="217">
        <f t="shared" si="38"/>
        <v>0</v>
      </c>
      <c r="I2554" s="20" t="s">
        <v>4992</v>
      </c>
      <c r="J2554" s="21"/>
      <c r="K2554" s="21"/>
    </row>
    <row r="2555" spans="1:11" x14ac:dyDescent="0.25">
      <c r="A2555" s="192">
        <v>42000</v>
      </c>
      <c r="B2555" s="254">
        <v>7421</v>
      </c>
      <c r="C2555" s="322" t="s">
        <v>6789</v>
      </c>
      <c r="D2555" s="308" t="s">
        <v>4928</v>
      </c>
      <c r="E2555" s="309">
        <v>27354.3</v>
      </c>
      <c r="F2555" s="368">
        <v>42000</v>
      </c>
      <c r="G2555" s="229">
        <v>27354.3</v>
      </c>
      <c r="H2555" s="217">
        <f t="shared" si="38"/>
        <v>0</v>
      </c>
      <c r="I2555" s="20" t="s">
        <v>6794</v>
      </c>
      <c r="J2555" s="21"/>
      <c r="K2555" s="21"/>
    </row>
    <row r="2556" spans="1:11" x14ac:dyDescent="0.25">
      <c r="A2556" s="192">
        <v>42000</v>
      </c>
      <c r="B2556" s="254">
        <v>7422</v>
      </c>
      <c r="C2556" s="322" t="s">
        <v>6789</v>
      </c>
      <c r="D2556" s="308" t="s">
        <v>4826</v>
      </c>
      <c r="E2556" s="309">
        <v>6128</v>
      </c>
      <c r="F2556" s="369" t="s">
        <v>6972</v>
      </c>
      <c r="G2556" s="229">
        <f>4000+2128</f>
        <v>6128</v>
      </c>
      <c r="H2556" s="217">
        <f t="shared" si="38"/>
        <v>0</v>
      </c>
      <c r="I2556" s="20" t="s">
        <v>4992</v>
      </c>
      <c r="J2556" s="21"/>
      <c r="K2556" s="21"/>
    </row>
    <row r="2557" spans="1:11" x14ac:dyDescent="0.25">
      <c r="A2557" s="192">
        <v>42000</v>
      </c>
      <c r="B2557" s="254">
        <v>7423</v>
      </c>
      <c r="C2557" s="322" t="s">
        <v>6789</v>
      </c>
      <c r="D2557" s="308" t="s">
        <v>23</v>
      </c>
      <c r="E2557" s="309">
        <v>11457.82</v>
      </c>
      <c r="F2557" s="368">
        <v>42000</v>
      </c>
      <c r="G2557" s="229">
        <v>11457.82</v>
      </c>
      <c r="H2557" s="217">
        <f t="shared" si="38"/>
        <v>0</v>
      </c>
      <c r="I2557" s="20" t="s">
        <v>4992</v>
      </c>
      <c r="J2557" s="21"/>
      <c r="K2557" s="21"/>
    </row>
    <row r="2558" spans="1:11" x14ac:dyDescent="0.25">
      <c r="A2558" s="192">
        <v>42000</v>
      </c>
      <c r="B2558" s="254">
        <v>7424</v>
      </c>
      <c r="C2558" s="322" t="s">
        <v>6789</v>
      </c>
      <c r="D2558" s="308" t="s">
        <v>4918</v>
      </c>
      <c r="E2558" s="309">
        <v>51704.36</v>
      </c>
      <c r="F2558" s="368">
        <v>42001</v>
      </c>
      <c r="G2558" s="229">
        <v>51704.36</v>
      </c>
      <c r="H2558" s="217">
        <f t="shared" si="38"/>
        <v>0</v>
      </c>
      <c r="I2558" s="20" t="s">
        <v>4992</v>
      </c>
      <c r="J2558" s="21"/>
      <c r="K2558" s="21"/>
    </row>
    <row r="2559" spans="1:11" x14ac:dyDescent="0.25">
      <c r="A2559" s="192">
        <v>42000</v>
      </c>
      <c r="B2559" s="254">
        <v>7425</v>
      </c>
      <c r="C2559" s="322" t="s">
        <v>6789</v>
      </c>
      <c r="D2559" s="308" t="s">
        <v>6973</v>
      </c>
      <c r="E2559" s="309">
        <v>130</v>
      </c>
      <c r="F2559" s="368">
        <v>42000</v>
      </c>
      <c r="G2559" s="229">
        <v>130</v>
      </c>
      <c r="H2559" s="217">
        <f t="shared" si="38"/>
        <v>0</v>
      </c>
      <c r="I2559" s="20" t="s">
        <v>4992</v>
      </c>
      <c r="J2559" s="21"/>
      <c r="K2559" s="21"/>
    </row>
    <row r="2560" spans="1:11" x14ac:dyDescent="0.25">
      <c r="A2560" s="192">
        <v>42000</v>
      </c>
      <c r="B2560" s="254">
        <v>7426</v>
      </c>
      <c r="C2560" s="322" t="s">
        <v>6789</v>
      </c>
      <c r="D2560" s="308" t="s">
        <v>2540</v>
      </c>
      <c r="E2560" s="309">
        <v>13601.2</v>
      </c>
      <c r="F2560" s="368">
        <v>42000</v>
      </c>
      <c r="G2560" s="229">
        <v>13601.2</v>
      </c>
      <c r="H2560" s="217">
        <f t="shared" si="38"/>
        <v>0</v>
      </c>
      <c r="I2560" s="20" t="s">
        <v>4992</v>
      </c>
      <c r="J2560" s="21"/>
      <c r="K2560" s="21"/>
    </row>
    <row r="2561" spans="1:11" x14ac:dyDescent="0.25">
      <c r="A2561" s="192">
        <v>42000</v>
      </c>
      <c r="B2561" s="254">
        <v>7427</v>
      </c>
      <c r="C2561" s="322" t="s">
        <v>6789</v>
      </c>
      <c r="D2561" s="308" t="s">
        <v>4918</v>
      </c>
      <c r="E2561" s="309">
        <v>20768.900000000001</v>
      </c>
      <c r="F2561" s="368">
        <v>42001</v>
      </c>
      <c r="G2561" s="229">
        <v>20768.900000000001</v>
      </c>
      <c r="H2561" s="217">
        <f t="shared" si="38"/>
        <v>0</v>
      </c>
      <c r="I2561" s="20" t="s">
        <v>5000</v>
      </c>
      <c r="J2561" s="21"/>
      <c r="K2561" s="21"/>
    </row>
    <row r="2562" spans="1:11" x14ac:dyDescent="0.25">
      <c r="A2562" s="192">
        <v>42000</v>
      </c>
      <c r="B2562" s="254">
        <v>7428</v>
      </c>
      <c r="C2562" s="322" t="s">
        <v>6789</v>
      </c>
      <c r="D2562" s="308" t="s">
        <v>3366</v>
      </c>
      <c r="E2562" s="309">
        <v>2980</v>
      </c>
      <c r="F2562" s="368">
        <v>42000</v>
      </c>
      <c r="G2562" s="229">
        <v>2980</v>
      </c>
      <c r="H2562" s="217">
        <f t="shared" si="38"/>
        <v>0</v>
      </c>
      <c r="I2562" s="20" t="s">
        <v>5010</v>
      </c>
      <c r="J2562" s="21"/>
      <c r="K2562" s="21"/>
    </row>
    <row r="2563" spans="1:11" x14ac:dyDescent="0.25">
      <c r="A2563" s="192">
        <v>42000</v>
      </c>
      <c r="B2563" s="254">
        <v>7429</v>
      </c>
      <c r="C2563" s="322" t="s">
        <v>6789</v>
      </c>
      <c r="D2563" s="308" t="s">
        <v>6120</v>
      </c>
      <c r="E2563" s="309">
        <v>8000</v>
      </c>
      <c r="F2563" s="368">
        <v>42003</v>
      </c>
      <c r="G2563" s="229">
        <v>8000</v>
      </c>
      <c r="H2563" s="217">
        <f t="shared" si="38"/>
        <v>0</v>
      </c>
      <c r="I2563" s="20" t="s">
        <v>4997</v>
      </c>
      <c r="J2563" s="21"/>
      <c r="K2563" s="21"/>
    </row>
    <row r="2564" spans="1:11" x14ac:dyDescent="0.25">
      <c r="A2564" s="192">
        <v>42000</v>
      </c>
      <c r="B2564" s="254">
        <v>7430</v>
      </c>
      <c r="C2564" s="322" t="s">
        <v>6789</v>
      </c>
      <c r="D2564" s="308" t="s">
        <v>116</v>
      </c>
      <c r="E2564" s="309">
        <v>3043.4</v>
      </c>
      <c r="F2564" s="368">
        <v>42000</v>
      </c>
      <c r="G2564" s="229">
        <v>3043</v>
      </c>
      <c r="H2564" s="217">
        <f t="shared" si="38"/>
        <v>0.40000000000009095</v>
      </c>
      <c r="I2564" s="20" t="s">
        <v>4992</v>
      </c>
      <c r="J2564" s="21"/>
      <c r="K2564" s="21"/>
    </row>
    <row r="2565" spans="1:11" x14ac:dyDescent="0.25">
      <c r="A2565" s="192">
        <v>42000</v>
      </c>
      <c r="B2565" s="254">
        <v>7431</v>
      </c>
      <c r="C2565" s="322" t="s">
        <v>6789</v>
      </c>
      <c r="D2565" s="308" t="s">
        <v>35</v>
      </c>
      <c r="E2565" s="309">
        <v>4687.3999999999996</v>
      </c>
      <c r="F2565" s="368">
        <v>42000</v>
      </c>
      <c r="G2565" s="229">
        <v>4687.3999999999996</v>
      </c>
      <c r="H2565" s="217">
        <f t="shared" si="38"/>
        <v>0</v>
      </c>
      <c r="I2565" s="20" t="s">
        <v>5251</v>
      </c>
      <c r="J2565" s="21"/>
      <c r="K2565" s="21"/>
    </row>
    <row r="2566" spans="1:11" x14ac:dyDescent="0.25">
      <c r="A2566" s="192">
        <v>42000</v>
      </c>
      <c r="B2566" s="254">
        <v>7432</v>
      </c>
      <c r="C2566" s="322" t="s">
        <v>6789</v>
      </c>
      <c r="D2566" s="308" t="s">
        <v>124</v>
      </c>
      <c r="E2566" s="309">
        <v>7593.6</v>
      </c>
      <c r="F2566" s="368">
        <v>42000</v>
      </c>
      <c r="G2566" s="229">
        <v>7593.6</v>
      </c>
      <c r="H2566" s="217">
        <f t="shared" si="38"/>
        <v>0</v>
      </c>
      <c r="I2566" s="20" t="s">
        <v>5251</v>
      </c>
      <c r="J2566" s="21"/>
      <c r="K2566" s="21"/>
    </row>
    <row r="2567" spans="1:11" x14ac:dyDescent="0.25">
      <c r="A2567" s="192">
        <v>42000</v>
      </c>
      <c r="B2567" s="254">
        <v>7433</v>
      </c>
      <c r="C2567" s="322" t="s">
        <v>6789</v>
      </c>
      <c r="D2567" s="308" t="s">
        <v>57</v>
      </c>
      <c r="E2567" s="309">
        <v>1980</v>
      </c>
      <c r="F2567" s="368">
        <v>42000</v>
      </c>
      <c r="G2567" s="229">
        <v>1980</v>
      </c>
      <c r="H2567" s="217">
        <f t="shared" si="38"/>
        <v>0</v>
      </c>
      <c r="I2567" s="20" t="s">
        <v>5251</v>
      </c>
      <c r="J2567" s="21"/>
      <c r="K2567" s="21"/>
    </row>
    <row r="2568" spans="1:11" x14ac:dyDescent="0.25">
      <c r="A2568" s="192">
        <v>42000</v>
      </c>
      <c r="B2568" s="254">
        <v>7434</v>
      </c>
      <c r="C2568" s="322" t="s">
        <v>6789</v>
      </c>
      <c r="D2568" s="308" t="s">
        <v>1693</v>
      </c>
      <c r="E2568" s="309">
        <v>4840</v>
      </c>
      <c r="F2568" s="368">
        <v>42000</v>
      </c>
      <c r="G2568" s="229">
        <v>4840</v>
      </c>
      <c r="H2568" s="217">
        <f t="shared" si="38"/>
        <v>0</v>
      </c>
      <c r="I2568" s="20" t="s">
        <v>4992</v>
      </c>
      <c r="J2568" s="21"/>
      <c r="K2568" s="21"/>
    </row>
    <row r="2569" spans="1:11" x14ac:dyDescent="0.25">
      <c r="A2569" s="192">
        <v>42000</v>
      </c>
      <c r="B2569" s="254">
        <v>7435</v>
      </c>
      <c r="C2569" s="322" t="s">
        <v>6789</v>
      </c>
      <c r="D2569" s="308" t="s">
        <v>124</v>
      </c>
      <c r="E2569" s="309">
        <v>1519.8</v>
      </c>
      <c r="F2569" s="368">
        <v>42000</v>
      </c>
      <c r="G2569" s="229">
        <v>1519.8</v>
      </c>
      <c r="H2569" s="217">
        <f t="shared" si="38"/>
        <v>0</v>
      </c>
      <c r="I2569" s="20" t="s">
        <v>5251</v>
      </c>
      <c r="J2569" s="21"/>
      <c r="K2569" s="21"/>
    </row>
    <row r="2570" spans="1:11" x14ac:dyDescent="0.25">
      <c r="A2570" s="192">
        <v>42000</v>
      </c>
      <c r="B2570" s="254">
        <v>7436</v>
      </c>
      <c r="C2570" s="322" t="s">
        <v>6789</v>
      </c>
      <c r="D2570" s="308" t="s">
        <v>4322</v>
      </c>
      <c r="E2570" s="309">
        <v>6412.4</v>
      </c>
      <c r="F2570" s="368">
        <v>42000</v>
      </c>
      <c r="G2570" s="229">
        <v>6412.4</v>
      </c>
      <c r="H2570" s="217">
        <f t="shared" si="38"/>
        <v>0</v>
      </c>
      <c r="I2570" s="20" t="s">
        <v>5251</v>
      </c>
      <c r="J2570" s="21"/>
      <c r="K2570" s="21"/>
    </row>
    <row r="2571" spans="1:11" x14ac:dyDescent="0.25">
      <c r="A2571" s="192">
        <v>42000</v>
      </c>
      <c r="B2571" s="254">
        <v>7437</v>
      </c>
      <c r="C2571" s="322" t="s">
        <v>6789</v>
      </c>
      <c r="D2571" s="308" t="s">
        <v>4257</v>
      </c>
      <c r="E2571" s="309">
        <v>5530.2</v>
      </c>
      <c r="F2571" s="368">
        <v>42001</v>
      </c>
      <c r="G2571" s="229">
        <v>5530.2</v>
      </c>
      <c r="H2571" s="217">
        <f t="shared" si="38"/>
        <v>0</v>
      </c>
      <c r="I2571" s="20" t="s">
        <v>5251</v>
      </c>
      <c r="J2571" s="21"/>
      <c r="K2571" s="21"/>
    </row>
    <row r="2572" spans="1:11" x14ac:dyDescent="0.25">
      <c r="A2572" s="192">
        <v>42000</v>
      </c>
      <c r="B2572" s="254">
        <v>7438</v>
      </c>
      <c r="C2572" s="322" t="s">
        <v>6789</v>
      </c>
      <c r="D2572" s="308" t="s">
        <v>4652</v>
      </c>
      <c r="E2572" s="309">
        <v>3555.2</v>
      </c>
      <c r="F2572" s="368">
        <v>42000</v>
      </c>
      <c r="G2572" s="229">
        <v>3555.2</v>
      </c>
      <c r="H2572" s="217">
        <f t="shared" si="38"/>
        <v>0</v>
      </c>
      <c r="I2572" s="20" t="s">
        <v>5251</v>
      </c>
      <c r="J2572" s="21"/>
      <c r="K2572" s="21"/>
    </row>
    <row r="2573" spans="1:11" x14ac:dyDescent="0.25">
      <c r="A2573" s="192">
        <v>42000</v>
      </c>
      <c r="B2573" s="254">
        <v>7439</v>
      </c>
      <c r="C2573" s="322" t="s">
        <v>6789</v>
      </c>
      <c r="D2573" s="308" t="s">
        <v>6939</v>
      </c>
      <c r="E2573" s="309">
        <v>4620</v>
      </c>
      <c r="F2573" s="368">
        <v>42000</v>
      </c>
      <c r="G2573" s="229">
        <v>4620</v>
      </c>
      <c r="H2573" s="217">
        <f t="shared" si="38"/>
        <v>0</v>
      </c>
      <c r="I2573" s="20" t="s">
        <v>5251</v>
      </c>
      <c r="J2573" s="21"/>
      <c r="K2573" s="21"/>
    </row>
    <row r="2574" spans="1:11" x14ac:dyDescent="0.25">
      <c r="A2574" s="192">
        <v>42000</v>
      </c>
      <c r="B2574" s="254">
        <v>7440</v>
      </c>
      <c r="C2574" s="322" t="s">
        <v>6789</v>
      </c>
      <c r="D2574" s="308" t="s">
        <v>4918</v>
      </c>
      <c r="E2574" s="309">
        <v>22553.599999999999</v>
      </c>
      <c r="F2574" s="368">
        <v>42001</v>
      </c>
      <c r="G2574" s="229">
        <v>22553.599999999999</v>
      </c>
      <c r="H2574" s="217">
        <f t="shared" si="38"/>
        <v>0</v>
      </c>
      <c r="I2574" s="20" t="s">
        <v>6814</v>
      </c>
      <c r="J2574" s="21"/>
      <c r="K2574" s="21"/>
    </row>
    <row r="2575" spans="1:11" x14ac:dyDescent="0.25">
      <c r="A2575" s="192">
        <v>42000</v>
      </c>
      <c r="B2575" s="254">
        <v>7441</v>
      </c>
      <c r="C2575" s="322" t="s">
        <v>6789</v>
      </c>
      <c r="D2575" s="308" t="s">
        <v>2133</v>
      </c>
      <c r="E2575" s="309">
        <v>500</v>
      </c>
      <c r="F2575" s="368">
        <v>42000</v>
      </c>
      <c r="G2575" s="229">
        <v>500</v>
      </c>
      <c r="H2575" s="217">
        <f t="shared" si="38"/>
        <v>0</v>
      </c>
      <c r="I2575" s="20" t="s">
        <v>4992</v>
      </c>
      <c r="J2575" s="21"/>
      <c r="K2575" s="21"/>
    </row>
    <row r="2576" spans="1:11" x14ac:dyDescent="0.25">
      <c r="A2576" s="192">
        <v>42000</v>
      </c>
      <c r="B2576" s="254">
        <v>7442</v>
      </c>
      <c r="C2576" s="322" t="s">
        <v>6789</v>
      </c>
      <c r="D2576" s="308" t="s">
        <v>2183</v>
      </c>
      <c r="E2576" s="309">
        <v>2200</v>
      </c>
      <c r="F2576" s="368">
        <v>42000</v>
      </c>
      <c r="G2576" s="229">
        <v>2200</v>
      </c>
      <c r="H2576" s="217">
        <f t="shared" si="38"/>
        <v>0</v>
      </c>
      <c r="I2576" s="20" t="s">
        <v>5251</v>
      </c>
      <c r="J2576" s="21"/>
      <c r="K2576" s="21"/>
    </row>
    <row r="2577" spans="1:11" x14ac:dyDescent="0.25">
      <c r="A2577" s="192">
        <v>42000</v>
      </c>
      <c r="B2577" s="254">
        <v>7443</v>
      </c>
      <c r="C2577" s="322" t="s">
        <v>6789</v>
      </c>
      <c r="D2577" s="308" t="s">
        <v>6120</v>
      </c>
      <c r="E2577" s="309">
        <v>1600</v>
      </c>
      <c r="F2577" s="368">
        <v>42003</v>
      </c>
      <c r="G2577" s="229">
        <v>1600</v>
      </c>
      <c r="H2577" s="217">
        <f t="shared" si="38"/>
        <v>0</v>
      </c>
      <c r="I2577" s="20" t="s">
        <v>5251</v>
      </c>
      <c r="J2577" s="21"/>
      <c r="K2577" s="21"/>
    </row>
    <row r="2578" spans="1:11" x14ac:dyDescent="0.25">
      <c r="A2578" s="192">
        <v>42000</v>
      </c>
      <c r="B2578" s="254">
        <v>7444</v>
      </c>
      <c r="C2578" s="322" t="s">
        <v>6789</v>
      </c>
      <c r="D2578" s="308" t="s">
        <v>339</v>
      </c>
      <c r="E2578" s="309">
        <v>734.2</v>
      </c>
      <c r="F2578" s="368">
        <v>42000</v>
      </c>
      <c r="G2578" s="229">
        <v>734.2</v>
      </c>
      <c r="H2578" s="217">
        <f t="shared" si="38"/>
        <v>0</v>
      </c>
      <c r="I2578" s="20" t="s">
        <v>4992</v>
      </c>
      <c r="J2578" s="21"/>
      <c r="K2578" s="21"/>
    </row>
    <row r="2579" spans="1:11" x14ac:dyDescent="0.25">
      <c r="A2579" s="192">
        <v>42000</v>
      </c>
      <c r="B2579" s="254">
        <v>7445</v>
      </c>
      <c r="C2579" s="322" t="s">
        <v>6789</v>
      </c>
      <c r="D2579" s="308" t="s">
        <v>29</v>
      </c>
      <c r="E2579" s="309">
        <v>6706.8</v>
      </c>
      <c r="F2579" s="368">
        <v>42000</v>
      </c>
      <c r="G2579" s="229">
        <v>6706.8</v>
      </c>
      <c r="H2579" s="217">
        <f t="shared" si="38"/>
        <v>0</v>
      </c>
      <c r="I2579" s="20" t="s">
        <v>5251</v>
      </c>
      <c r="J2579" s="21"/>
      <c r="K2579" s="21"/>
    </row>
    <row r="2580" spans="1:11" x14ac:dyDescent="0.25">
      <c r="A2580" s="192">
        <v>42000</v>
      </c>
      <c r="B2580" s="254">
        <v>7446</v>
      </c>
      <c r="C2580" s="322" t="s">
        <v>6789</v>
      </c>
      <c r="D2580" s="308" t="s">
        <v>123</v>
      </c>
      <c r="E2580" s="309">
        <v>7141.6</v>
      </c>
      <c r="F2580" s="368">
        <v>42001</v>
      </c>
      <c r="G2580" s="229">
        <v>7141.6</v>
      </c>
      <c r="H2580" s="217">
        <f t="shared" si="38"/>
        <v>0</v>
      </c>
      <c r="I2580" s="20" t="s">
        <v>4992</v>
      </c>
      <c r="J2580" s="21"/>
      <c r="K2580" s="21"/>
    </row>
    <row r="2581" spans="1:11" x14ac:dyDescent="0.25">
      <c r="A2581" s="192">
        <v>42000</v>
      </c>
      <c r="B2581" s="254">
        <v>7447</v>
      </c>
      <c r="C2581" s="322" t="s">
        <v>6789</v>
      </c>
      <c r="D2581" s="308" t="s">
        <v>47</v>
      </c>
      <c r="E2581" s="309">
        <v>2500.4</v>
      </c>
      <c r="F2581" s="368">
        <v>42000</v>
      </c>
      <c r="G2581" s="229">
        <v>2500.4</v>
      </c>
      <c r="H2581" s="217">
        <f t="shared" si="38"/>
        <v>0</v>
      </c>
      <c r="I2581" s="20" t="s">
        <v>5251</v>
      </c>
      <c r="J2581" s="21"/>
      <c r="K2581" s="21"/>
    </row>
    <row r="2582" spans="1:11" x14ac:dyDescent="0.25">
      <c r="A2582" s="192">
        <v>42000</v>
      </c>
      <c r="B2582" s="254">
        <v>7448</v>
      </c>
      <c r="C2582" s="322" t="s">
        <v>6789</v>
      </c>
      <c r="D2582" s="308" t="s">
        <v>6753</v>
      </c>
      <c r="E2582" s="309">
        <v>246.4</v>
      </c>
      <c r="F2582" s="368">
        <v>42000</v>
      </c>
      <c r="G2582" s="229">
        <v>246.4</v>
      </c>
      <c r="H2582" s="217">
        <f t="shared" si="38"/>
        <v>0</v>
      </c>
      <c r="I2582" s="20" t="s">
        <v>4992</v>
      </c>
      <c r="J2582" s="21"/>
      <c r="K2582" s="21"/>
    </row>
    <row r="2583" spans="1:11" x14ac:dyDescent="0.25">
      <c r="A2583" s="192">
        <v>42000</v>
      </c>
      <c r="B2583" s="254">
        <v>7449</v>
      </c>
      <c r="C2583" s="322" t="s">
        <v>6789</v>
      </c>
      <c r="D2583" s="308" t="s">
        <v>4586</v>
      </c>
      <c r="E2583" s="309">
        <v>2680.8</v>
      </c>
      <c r="F2583" s="368">
        <v>42000</v>
      </c>
      <c r="G2583" s="229">
        <v>2680.8</v>
      </c>
      <c r="H2583" s="217">
        <f t="shared" si="38"/>
        <v>0</v>
      </c>
      <c r="I2583" s="20" t="s">
        <v>4992</v>
      </c>
      <c r="J2583" s="21"/>
      <c r="K2583" s="21"/>
    </row>
    <row r="2584" spans="1:11" x14ac:dyDescent="0.25">
      <c r="A2584" s="192">
        <v>42000</v>
      </c>
      <c r="B2584" s="254">
        <v>7450</v>
      </c>
      <c r="C2584" s="322" t="s">
        <v>6789</v>
      </c>
      <c r="D2584" s="308" t="s">
        <v>2382</v>
      </c>
      <c r="E2584" s="309">
        <v>5334.4</v>
      </c>
      <c r="F2584" s="368">
        <v>42002</v>
      </c>
      <c r="G2584" s="229">
        <v>5334.4</v>
      </c>
      <c r="H2584" s="217">
        <f t="shared" si="38"/>
        <v>0</v>
      </c>
      <c r="I2584" s="20" t="s">
        <v>4992</v>
      </c>
      <c r="J2584" s="21"/>
      <c r="K2584" s="21"/>
    </row>
    <row r="2585" spans="1:11" x14ac:dyDescent="0.25">
      <c r="A2585" s="192">
        <v>42000</v>
      </c>
      <c r="B2585" s="254">
        <v>7451</v>
      </c>
      <c r="C2585" s="322" t="s">
        <v>6789</v>
      </c>
      <c r="D2585" s="308" t="s">
        <v>4764</v>
      </c>
      <c r="E2585" s="309">
        <v>7459.6</v>
      </c>
      <c r="F2585" s="368">
        <v>42000</v>
      </c>
      <c r="G2585" s="229">
        <v>7459.6</v>
      </c>
      <c r="H2585" s="217">
        <f t="shared" si="38"/>
        <v>0</v>
      </c>
      <c r="I2585" s="20" t="s">
        <v>6814</v>
      </c>
      <c r="J2585" s="21"/>
      <c r="K2585" s="21"/>
    </row>
    <row r="2586" spans="1:11" x14ac:dyDescent="0.25">
      <c r="A2586" s="192">
        <v>42000</v>
      </c>
      <c r="B2586" s="254">
        <v>7452</v>
      </c>
      <c r="C2586" s="322" t="s">
        <v>6789</v>
      </c>
      <c r="D2586" s="308" t="s">
        <v>4585</v>
      </c>
      <c r="E2586" s="309">
        <v>7007.8</v>
      </c>
      <c r="F2586" s="368">
        <v>42001</v>
      </c>
      <c r="G2586" s="229">
        <v>7007.8</v>
      </c>
      <c r="H2586" s="217">
        <f t="shared" si="38"/>
        <v>0</v>
      </c>
      <c r="I2586" s="20" t="s">
        <v>6794</v>
      </c>
      <c r="J2586" s="21"/>
      <c r="K2586" s="21"/>
    </row>
    <row r="2587" spans="1:11" x14ac:dyDescent="0.25">
      <c r="A2587" s="192">
        <v>42000</v>
      </c>
      <c r="B2587" s="254">
        <v>7453</v>
      </c>
      <c r="C2587" s="322" t="s">
        <v>6789</v>
      </c>
      <c r="D2587" s="308" t="s">
        <v>6616</v>
      </c>
      <c r="E2587" s="309">
        <v>2000</v>
      </c>
      <c r="F2587" s="368">
        <v>42003</v>
      </c>
      <c r="G2587" s="229">
        <v>2000</v>
      </c>
      <c r="H2587" s="217">
        <f t="shared" si="38"/>
        <v>0</v>
      </c>
      <c r="I2587" s="20" t="s">
        <v>5251</v>
      </c>
      <c r="J2587" s="21"/>
      <c r="K2587" s="21"/>
    </row>
    <row r="2588" spans="1:11" x14ac:dyDescent="0.25">
      <c r="A2588" s="192">
        <v>42000</v>
      </c>
      <c r="B2588" s="254">
        <v>7454</v>
      </c>
      <c r="C2588" s="322" t="s">
        <v>6789</v>
      </c>
      <c r="D2588" s="308" t="s">
        <v>83</v>
      </c>
      <c r="E2588" s="309">
        <v>2792.4</v>
      </c>
      <c r="F2588" s="368">
        <v>42000</v>
      </c>
      <c r="G2588" s="229">
        <v>2792.4</v>
      </c>
      <c r="H2588" s="217">
        <f t="shared" si="38"/>
        <v>0</v>
      </c>
      <c r="I2588" s="20" t="s">
        <v>6794</v>
      </c>
      <c r="J2588" s="21"/>
      <c r="K2588" s="21"/>
    </row>
    <row r="2589" spans="1:11" x14ac:dyDescent="0.25">
      <c r="A2589" s="192">
        <v>42000</v>
      </c>
      <c r="B2589" s="254">
        <v>7455</v>
      </c>
      <c r="C2589" s="322" t="s">
        <v>6789</v>
      </c>
      <c r="D2589" s="308" t="s">
        <v>2183</v>
      </c>
      <c r="E2589" s="309">
        <v>180</v>
      </c>
      <c r="F2589" s="368">
        <v>42000</v>
      </c>
      <c r="G2589" s="229">
        <v>180</v>
      </c>
      <c r="H2589" s="217">
        <f t="shared" si="38"/>
        <v>0</v>
      </c>
      <c r="I2589" s="20" t="s">
        <v>5251</v>
      </c>
      <c r="J2589" s="21"/>
      <c r="K2589" s="21"/>
    </row>
    <row r="2590" spans="1:11" x14ac:dyDescent="0.25">
      <c r="A2590" s="192">
        <v>42000</v>
      </c>
      <c r="B2590" s="254">
        <v>7456</v>
      </c>
      <c r="C2590" s="322" t="s">
        <v>6789</v>
      </c>
      <c r="D2590" s="308" t="s">
        <v>98</v>
      </c>
      <c r="E2590" s="309">
        <v>13873.6</v>
      </c>
      <c r="F2590" s="368">
        <v>42000</v>
      </c>
      <c r="G2590" s="229">
        <v>13873.6</v>
      </c>
      <c r="H2590" s="217">
        <f t="shared" si="38"/>
        <v>0</v>
      </c>
      <c r="I2590" s="20" t="s">
        <v>6814</v>
      </c>
      <c r="J2590" s="21"/>
      <c r="K2590" s="21"/>
    </row>
    <row r="2591" spans="1:11" x14ac:dyDescent="0.25">
      <c r="A2591" s="192">
        <v>42000</v>
      </c>
      <c r="B2591" s="254">
        <v>7457</v>
      </c>
      <c r="C2591" s="322" t="s">
        <v>6789</v>
      </c>
      <c r="D2591" s="308" t="s">
        <v>4589</v>
      </c>
      <c r="E2591" s="309">
        <v>433.4</v>
      </c>
      <c r="F2591" s="368">
        <v>42000</v>
      </c>
      <c r="G2591" s="229">
        <v>433.4</v>
      </c>
      <c r="H2591" s="217">
        <f t="shared" si="38"/>
        <v>0</v>
      </c>
      <c r="I2591" s="20" t="s">
        <v>4992</v>
      </c>
      <c r="J2591" s="21"/>
      <c r="K2591" s="21"/>
    </row>
    <row r="2592" spans="1:11" x14ac:dyDescent="0.25">
      <c r="A2592" s="192">
        <v>42000</v>
      </c>
      <c r="B2592" s="254">
        <v>7458</v>
      </c>
      <c r="C2592" s="322" t="s">
        <v>6789</v>
      </c>
      <c r="D2592" s="308" t="s">
        <v>51</v>
      </c>
      <c r="E2592" s="309">
        <v>2486.4</v>
      </c>
      <c r="F2592" s="368">
        <v>42000</v>
      </c>
      <c r="G2592" s="229">
        <v>2486.4</v>
      </c>
      <c r="H2592" s="217">
        <f t="shared" si="38"/>
        <v>0</v>
      </c>
      <c r="I2592" s="20" t="s">
        <v>4997</v>
      </c>
      <c r="J2592" s="21"/>
      <c r="K2592" s="21"/>
    </row>
    <row r="2593" spans="1:11" x14ac:dyDescent="0.25">
      <c r="A2593" s="192">
        <v>42000</v>
      </c>
      <c r="B2593" s="254">
        <v>7459</v>
      </c>
      <c r="C2593" s="322" t="s">
        <v>6789</v>
      </c>
      <c r="D2593" s="308" t="s">
        <v>4661</v>
      </c>
      <c r="E2593" s="309">
        <v>1920.8</v>
      </c>
      <c r="F2593" s="368">
        <v>42000</v>
      </c>
      <c r="G2593" s="229">
        <v>1920.8</v>
      </c>
      <c r="H2593" s="217">
        <f t="shared" si="38"/>
        <v>0</v>
      </c>
      <c r="I2593" s="20" t="s">
        <v>6794</v>
      </c>
      <c r="J2593" s="21"/>
      <c r="K2593" s="21"/>
    </row>
    <row r="2594" spans="1:11" x14ac:dyDescent="0.25">
      <c r="A2594" s="192">
        <v>42000</v>
      </c>
      <c r="B2594" s="254">
        <v>7460</v>
      </c>
      <c r="C2594" s="322" t="s">
        <v>6789</v>
      </c>
      <c r="D2594" s="308" t="s">
        <v>6662</v>
      </c>
      <c r="E2594" s="309">
        <v>1419.2</v>
      </c>
      <c r="F2594" s="368">
        <v>42000</v>
      </c>
      <c r="G2594" s="229">
        <v>1419.2</v>
      </c>
      <c r="H2594" s="217">
        <f t="shared" si="38"/>
        <v>0</v>
      </c>
      <c r="I2594" s="20" t="s">
        <v>4992</v>
      </c>
      <c r="J2594" s="21"/>
      <c r="K2594" s="21"/>
    </row>
    <row r="2595" spans="1:11" x14ac:dyDescent="0.25">
      <c r="A2595" s="192">
        <v>42000</v>
      </c>
      <c r="B2595" s="254">
        <v>7461</v>
      </c>
      <c r="C2595" s="322" t="s">
        <v>6789</v>
      </c>
      <c r="D2595" s="308" t="s">
        <v>62</v>
      </c>
      <c r="E2595" s="309">
        <v>35630.94</v>
      </c>
      <c r="F2595" s="368">
        <v>42000</v>
      </c>
      <c r="G2595" s="229">
        <v>35630.94</v>
      </c>
      <c r="H2595" s="217">
        <f t="shared" si="38"/>
        <v>0</v>
      </c>
      <c r="I2595" s="20" t="s">
        <v>6814</v>
      </c>
      <c r="J2595" s="21"/>
      <c r="K2595" s="21"/>
    </row>
    <row r="2596" spans="1:11" x14ac:dyDescent="0.25">
      <c r="A2596" s="192">
        <v>42000</v>
      </c>
      <c r="B2596" s="254">
        <v>7462</v>
      </c>
      <c r="C2596" s="322" t="s">
        <v>6789</v>
      </c>
      <c r="D2596" s="308" t="s">
        <v>4921</v>
      </c>
      <c r="E2596" s="309">
        <v>4109.84</v>
      </c>
      <c r="F2596" s="368">
        <v>42000</v>
      </c>
      <c r="G2596" s="229">
        <v>4109.84</v>
      </c>
      <c r="H2596" s="217">
        <f t="shared" si="38"/>
        <v>0</v>
      </c>
      <c r="I2596" s="20" t="s">
        <v>4992</v>
      </c>
      <c r="J2596" s="21"/>
      <c r="K2596" s="21"/>
    </row>
    <row r="2597" spans="1:11" x14ac:dyDescent="0.25">
      <c r="A2597" s="192">
        <v>42000</v>
      </c>
      <c r="B2597" s="254">
        <v>7463</v>
      </c>
      <c r="C2597" s="322" t="s">
        <v>6789</v>
      </c>
      <c r="D2597" s="308" t="s">
        <v>52</v>
      </c>
      <c r="E2597" s="309">
        <v>4653</v>
      </c>
      <c r="F2597" s="368">
        <v>42000</v>
      </c>
      <c r="G2597" s="229">
        <v>4653</v>
      </c>
      <c r="H2597" s="217">
        <f t="shared" si="38"/>
        <v>0</v>
      </c>
      <c r="I2597" s="20" t="s">
        <v>4997</v>
      </c>
      <c r="J2597" s="21"/>
      <c r="K2597" s="21"/>
    </row>
    <row r="2598" spans="1:11" x14ac:dyDescent="0.25">
      <c r="A2598" s="192">
        <v>42000</v>
      </c>
      <c r="B2598" s="254">
        <v>7464</v>
      </c>
      <c r="C2598" s="322" t="s">
        <v>6789</v>
      </c>
      <c r="D2598" s="308" t="s">
        <v>4782</v>
      </c>
      <c r="E2598" s="309">
        <v>2739.8</v>
      </c>
      <c r="F2598" s="368">
        <v>42000</v>
      </c>
      <c r="G2598" s="229">
        <v>2739.8</v>
      </c>
      <c r="H2598" s="217">
        <f t="shared" si="38"/>
        <v>0</v>
      </c>
      <c r="I2598" s="20" t="s">
        <v>4992</v>
      </c>
      <c r="J2598" s="21"/>
      <c r="K2598" s="21"/>
    </row>
    <row r="2599" spans="1:11" x14ac:dyDescent="0.25">
      <c r="A2599" s="192">
        <v>42000</v>
      </c>
      <c r="B2599" s="254">
        <v>7465</v>
      </c>
      <c r="C2599" s="322" t="s">
        <v>6789</v>
      </c>
      <c r="D2599" s="308" t="s">
        <v>2578</v>
      </c>
      <c r="E2599" s="309">
        <v>8284.2000000000007</v>
      </c>
      <c r="F2599" s="368">
        <v>42000</v>
      </c>
      <c r="G2599" s="229">
        <v>8284.2000000000007</v>
      </c>
      <c r="H2599" s="217">
        <f t="shared" si="38"/>
        <v>0</v>
      </c>
      <c r="I2599" s="20" t="s">
        <v>4997</v>
      </c>
      <c r="J2599" s="21"/>
      <c r="K2599" s="21"/>
    </row>
    <row r="2600" spans="1:11" x14ac:dyDescent="0.25">
      <c r="A2600" s="192">
        <v>42000</v>
      </c>
      <c r="B2600" s="254">
        <v>7466</v>
      </c>
      <c r="C2600" s="322" t="s">
        <v>6789</v>
      </c>
      <c r="D2600" s="308" t="s">
        <v>386</v>
      </c>
      <c r="E2600" s="309">
        <v>1391.6</v>
      </c>
      <c r="F2600" s="368">
        <v>42000</v>
      </c>
      <c r="G2600" s="229">
        <v>1391.6</v>
      </c>
      <c r="H2600" s="217">
        <f t="shared" si="38"/>
        <v>0</v>
      </c>
      <c r="I2600" s="20" t="s">
        <v>5000</v>
      </c>
      <c r="J2600" s="21"/>
      <c r="K2600" s="21"/>
    </row>
    <row r="2601" spans="1:11" x14ac:dyDescent="0.25">
      <c r="A2601" s="192">
        <v>42000</v>
      </c>
      <c r="B2601" s="254">
        <v>7467</v>
      </c>
      <c r="C2601" s="322" t="s">
        <v>6789</v>
      </c>
      <c r="D2601" s="308" t="s">
        <v>953</v>
      </c>
      <c r="E2601" s="309">
        <v>5922.8</v>
      </c>
      <c r="F2601" s="368">
        <v>42000</v>
      </c>
      <c r="G2601" s="229">
        <v>5922.8</v>
      </c>
      <c r="H2601" s="217">
        <f t="shared" si="38"/>
        <v>0</v>
      </c>
      <c r="I2601" s="20" t="s">
        <v>5000</v>
      </c>
      <c r="J2601" s="21"/>
      <c r="K2601" s="21"/>
    </row>
    <row r="2602" spans="1:11" x14ac:dyDescent="0.25">
      <c r="A2602" s="192">
        <v>42000</v>
      </c>
      <c r="B2602" s="254">
        <v>7468</v>
      </c>
      <c r="C2602" s="322" t="s">
        <v>6789</v>
      </c>
      <c r="D2602" s="308" t="s">
        <v>6869</v>
      </c>
      <c r="E2602" s="309">
        <v>819.4</v>
      </c>
      <c r="F2602" s="368">
        <v>42000</v>
      </c>
      <c r="G2602" s="229">
        <v>819.4</v>
      </c>
      <c r="H2602" s="217">
        <f t="shared" si="38"/>
        <v>0</v>
      </c>
      <c r="I2602" s="20" t="s">
        <v>4992</v>
      </c>
      <c r="J2602" s="21"/>
      <c r="K2602" s="21"/>
    </row>
    <row r="2603" spans="1:11" x14ac:dyDescent="0.25">
      <c r="A2603" s="192">
        <v>42000</v>
      </c>
      <c r="B2603" s="254">
        <v>7469</v>
      </c>
      <c r="C2603" s="322" t="s">
        <v>6789</v>
      </c>
      <c r="D2603" s="308" t="s">
        <v>4240</v>
      </c>
      <c r="E2603" s="309">
        <v>22832.6</v>
      </c>
      <c r="F2603" s="370">
        <v>42008</v>
      </c>
      <c r="G2603" s="219">
        <v>22832.6</v>
      </c>
      <c r="H2603" s="217">
        <f t="shared" si="38"/>
        <v>0</v>
      </c>
      <c r="I2603" s="20" t="s">
        <v>4992</v>
      </c>
      <c r="J2603" s="21"/>
      <c r="K2603" s="21"/>
    </row>
    <row r="2604" spans="1:11" x14ac:dyDescent="0.25">
      <c r="A2604" s="192">
        <v>42000</v>
      </c>
      <c r="B2604" s="254">
        <v>7470</v>
      </c>
      <c r="C2604" s="322" t="s">
        <v>6789</v>
      </c>
      <c r="D2604" s="308" t="s">
        <v>133</v>
      </c>
      <c r="E2604" s="309">
        <v>21243.599999999999</v>
      </c>
      <c r="F2604" s="369" t="s">
        <v>6974</v>
      </c>
      <c r="G2604" s="229">
        <f>19600+1643.6</f>
        <v>21243.599999999999</v>
      </c>
      <c r="H2604" s="217">
        <f t="shared" si="38"/>
        <v>0</v>
      </c>
      <c r="I2604" s="20" t="s">
        <v>4992</v>
      </c>
      <c r="J2604" s="21"/>
      <c r="K2604" s="21"/>
    </row>
    <row r="2605" spans="1:11" x14ac:dyDescent="0.25">
      <c r="A2605" s="192">
        <v>42000</v>
      </c>
      <c r="B2605" s="254">
        <v>7471</v>
      </c>
      <c r="C2605" s="322" t="s">
        <v>6789</v>
      </c>
      <c r="D2605" s="308" t="s">
        <v>1607</v>
      </c>
      <c r="E2605" s="309">
        <v>4061.2</v>
      </c>
      <c r="F2605" s="368">
        <v>42000</v>
      </c>
      <c r="G2605" s="229">
        <v>4061.2</v>
      </c>
      <c r="H2605" s="217">
        <f t="shared" si="38"/>
        <v>0</v>
      </c>
      <c r="I2605" s="20" t="s">
        <v>4992</v>
      </c>
      <c r="J2605" s="21"/>
      <c r="K2605" s="21"/>
    </row>
    <row r="2606" spans="1:11" x14ac:dyDescent="0.25">
      <c r="A2606" s="192">
        <v>42000</v>
      </c>
      <c r="B2606" s="254">
        <v>7472</v>
      </c>
      <c r="C2606" s="322" t="s">
        <v>6789</v>
      </c>
      <c r="D2606" s="308" t="s">
        <v>515</v>
      </c>
      <c r="E2606" s="309">
        <v>412.8</v>
      </c>
      <c r="F2606" s="368">
        <v>42000</v>
      </c>
      <c r="G2606" s="229">
        <v>412.8</v>
      </c>
      <c r="H2606" s="217">
        <f t="shared" si="38"/>
        <v>0</v>
      </c>
      <c r="I2606" s="20" t="s">
        <v>4971</v>
      </c>
      <c r="J2606" s="21"/>
      <c r="K2606" s="21"/>
    </row>
    <row r="2607" spans="1:11" x14ac:dyDescent="0.25">
      <c r="A2607" s="192">
        <v>42000</v>
      </c>
      <c r="B2607" s="254">
        <v>7473</v>
      </c>
      <c r="C2607" s="322" t="s">
        <v>6789</v>
      </c>
      <c r="D2607" s="308" t="s">
        <v>4731</v>
      </c>
      <c r="E2607" s="309">
        <v>4418.7</v>
      </c>
      <c r="F2607" s="368">
        <v>42000</v>
      </c>
      <c r="G2607" s="229">
        <v>4418.7</v>
      </c>
      <c r="H2607" s="217">
        <f t="shared" si="38"/>
        <v>0</v>
      </c>
      <c r="I2607" s="20" t="s">
        <v>4992</v>
      </c>
      <c r="J2607" s="21"/>
      <c r="K2607" s="21"/>
    </row>
    <row r="2608" spans="1:11" x14ac:dyDescent="0.25">
      <c r="A2608" s="192">
        <v>42000</v>
      </c>
      <c r="B2608" s="254">
        <v>7474</v>
      </c>
      <c r="C2608" s="322" t="s">
        <v>6789</v>
      </c>
      <c r="D2608" s="308" t="s">
        <v>6975</v>
      </c>
      <c r="E2608" s="309">
        <v>1224.1600000000001</v>
      </c>
      <c r="F2608" s="368">
        <v>42000</v>
      </c>
      <c r="G2608" s="229">
        <v>1224.1600000000001</v>
      </c>
      <c r="H2608" s="217">
        <f t="shared" si="38"/>
        <v>0</v>
      </c>
      <c r="I2608" s="20" t="s">
        <v>4971</v>
      </c>
      <c r="J2608" s="21"/>
      <c r="K2608" s="21"/>
    </row>
    <row r="2609" spans="1:11" x14ac:dyDescent="0.25">
      <c r="A2609" s="192">
        <v>42000</v>
      </c>
      <c r="B2609" s="254">
        <v>7475</v>
      </c>
      <c r="C2609" s="322" t="s">
        <v>6789</v>
      </c>
      <c r="D2609" s="308" t="s">
        <v>4658</v>
      </c>
      <c r="E2609" s="309">
        <v>3780</v>
      </c>
      <c r="F2609" s="368">
        <v>42000</v>
      </c>
      <c r="G2609" s="229">
        <v>3780</v>
      </c>
      <c r="H2609" s="217">
        <f t="shared" si="38"/>
        <v>0</v>
      </c>
      <c r="I2609" s="20" t="s">
        <v>4992</v>
      </c>
      <c r="J2609" s="21"/>
      <c r="K2609" s="21"/>
    </row>
    <row r="2610" spans="1:11" x14ac:dyDescent="0.25">
      <c r="A2610" s="192">
        <v>42000</v>
      </c>
      <c r="B2610" s="254">
        <v>7476</v>
      </c>
      <c r="C2610" s="322" t="s">
        <v>6789</v>
      </c>
      <c r="D2610" s="308" t="s">
        <v>4240</v>
      </c>
      <c r="E2610" s="309">
        <v>3405.6</v>
      </c>
      <c r="F2610" s="370">
        <v>42008</v>
      </c>
      <c r="G2610" s="219">
        <v>3405.6</v>
      </c>
      <c r="H2610" s="217">
        <f t="shared" si="38"/>
        <v>0</v>
      </c>
      <c r="I2610" s="20" t="s">
        <v>4992</v>
      </c>
      <c r="J2610" s="21"/>
      <c r="K2610" s="21"/>
    </row>
    <row r="2611" spans="1:11" x14ac:dyDescent="0.25">
      <c r="A2611" s="192">
        <v>42000</v>
      </c>
      <c r="B2611" s="254">
        <v>7477</v>
      </c>
      <c r="C2611" s="322" t="s">
        <v>6789</v>
      </c>
      <c r="D2611" s="308" t="s">
        <v>4683</v>
      </c>
      <c r="E2611" s="309">
        <v>6631.58</v>
      </c>
      <c r="F2611" s="368">
        <v>42000</v>
      </c>
      <c r="G2611" s="229">
        <v>6631.58</v>
      </c>
      <c r="H2611" s="217">
        <f t="shared" si="38"/>
        <v>0</v>
      </c>
      <c r="I2611" s="20" t="s">
        <v>4992</v>
      </c>
      <c r="J2611" s="21"/>
      <c r="K2611" s="21"/>
    </row>
    <row r="2612" spans="1:11" x14ac:dyDescent="0.25">
      <c r="A2612" s="192">
        <v>42000</v>
      </c>
      <c r="B2612" s="254">
        <v>7478</v>
      </c>
      <c r="C2612" s="322" t="s">
        <v>6789</v>
      </c>
      <c r="D2612" s="308" t="s">
        <v>22</v>
      </c>
      <c r="E2612" s="309">
        <v>8703.2000000000007</v>
      </c>
      <c r="F2612" s="368">
        <v>42000</v>
      </c>
      <c r="G2612" s="229">
        <v>8703.2000000000007</v>
      </c>
      <c r="H2612" s="217">
        <f t="shared" si="38"/>
        <v>0</v>
      </c>
      <c r="I2612" s="20" t="s">
        <v>4992</v>
      </c>
      <c r="J2612" s="21"/>
      <c r="K2612" s="21"/>
    </row>
    <row r="2613" spans="1:11" x14ac:dyDescent="0.25">
      <c r="A2613" s="192">
        <v>42000</v>
      </c>
      <c r="B2613" s="254">
        <v>7479</v>
      </c>
      <c r="C2613" s="322" t="s">
        <v>6789</v>
      </c>
      <c r="D2613" s="308" t="s">
        <v>494</v>
      </c>
      <c r="E2613" s="309">
        <v>1017.6</v>
      </c>
      <c r="F2613" s="368">
        <v>42000</v>
      </c>
      <c r="G2613" s="229">
        <v>1017.6</v>
      </c>
      <c r="H2613" s="217">
        <f t="shared" si="38"/>
        <v>0</v>
      </c>
      <c r="I2613" s="20" t="s">
        <v>4992</v>
      </c>
      <c r="J2613" s="21"/>
      <c r="K2613" s="21"/>
    </row>
    <row r="2614" spans="1:11" x14ac:dyDescent="0.25">
      <c r="A2614" s="192">
        <v>42000</v>
      </c>
      <c r="B2614" s="254">
        <v>7480</v>
      </c>
      <c r="C2614" s="322" t="s">
        <v>6789</v>
      </c>
      <c r="D2614" s="308" t="s">
        <v>4918</v>
      </c>
      <c r="E2614" s="309">
        <v>34056</v>
      </c>
      <c r="F2614" s="368">
        <v>42001</v>
      </c>
      <c r="G2614" s="229">
        <v>34056</v>
      </c>
      <c r="H2614" s="217">
        <f t="shared" si="38"/>
        <v>0</v>
      </c>
      <c r="I2614" s="20" t="s">
        <v>4992</v>
      </c>
      <c r="J2614" s="21"/>
      <c r="K2614" s="21"/>
    </row>
    <row r="2615" spans="1:11" x14ac:dyDescent="0.25">
      <c r="A2615" s="192">
        <v>42000</v>
      </c>
      <c r="B2615" s="254">
        <v>7481</v>
      </c>
      <c r="C2615" s="322" t="s">
        <v>6789</v>
      </c>
      <c r="D2615" s="308" t="s">
        <v>142</v>
      </c>
      <c r="E2615" s="309">
        <v>1498.2</v>
      </c>
      <c r="F2615" s="368">
        <v>42001</v>
      </c>
      <c r="G2615" s="229">
        <v>1498.2</v>
      </c>
      <c r="H2615" s="217">
        <f t="shared" si="38"/>
        <v>0</v>
      </c>
      <c r="I2615" s="20" t="s">
        <v>4997</v>
      </c>
      <c r="J2615" s="21"/>
      <c r="K2615" s="21"/>
    </row>
    <row r="2616" spans="1:11" x14ac:dyDescent="0.25">
      <c r="A2616" s="192">
        <v>42000</v>
      </c>
      <c r="B2616" s="254">
        <v>7482</v>
      </c>
      <c r="C2616" s="322" t="s">
        <v>6789</v>
      </c>
      <c r="D2616" s="308" t="s">
        <v>5816</v>
      </c>
      <c r="E2616" s="309">
        <v>4710.7</v>
      </c>
      <c r="F2616" s="368">
        <v>42001</v>
      </c>
      <c r="G2616" s="229">
        <v>4710.7</v>
      </c>
      <c r="H2616" s="217">
        <f t="shared" si="38"/>
        <v>0</v>
      </c>
      <c r="I2616" s="20" t="s">
        <v>4997</v>
      </c>
      <c r="J2616" s="21"/>
      <c r="K2616" s="21"/>
    </row>
    <row r="2617" spans="1:11" x14ac:dyDescent="0.25">
      <c r="A2617" s="192">
        <v>42000</v>
      </c>
      <c r="B2617" s="254">
        <v>7483</v>
      </c>
      <c r="C2617" s="322" t="s">
        <v>6789</v>
      </c>
      <c r="D2617" s="308" t="s">
        <v>6609</v>
      </c>
      <c r="E2617" s="309">
        <v>4175.3</v>
      </c>
      <c r="F2617" s="368">
        <v>42001</v>
      </c>
      <c r="G2617" s="229">
        <v>4175.3</v>
      </c>
      <c r="H2617" s="217">
        <f t="shared" si="38"/>
        <v>0</v>
      </c>
      <c r="I2617" s="20" t="s">
        <v>4997</v>
      </c>
      <c r="J2617" s="21"/>
      <c r="K2617" s="21"/>
    </row>
    <row r="2618" spans="1:11" x14ac:dyDescent="0.25">
      <c r="A2618" s="192">
        <v>42000</v>
      </c>
      <c r="B2618" s="254">
        <v>7484</v>
      </c>
      <c r="C2618" s="322" t="s">
        <v>6789</v>
      </c>
      <c r="D2618" s="308" t="s">
        <v>6609</v>
      </c>
      <c r="E2618" s="309">
        <v>6596.2</v>
      </c>
      <c r="F2618" s="368">
        <v>42001</v>
      </c>
      <c r="G2618" s="229">
        <v>6596.2</v>
      </c>
      <c r="H2618" s="217">
        <f t="shared" si="38"/>
        <v>0</v>
      </c>
      <c r="I2618" s="20" t="s">
        <v>4997</v>
      </c>
      <c r="J2618" s="21"/>
      <c r="K2618" s="21"/>
    </row>
    <row r="2619" spans="1:11" x14ac:dyDescent="0.25">
      <c r="A2619" s="192">
        <v>42000</v>
      </c>
      <c r="B2619" s="254">
        <v>7485</v>
      </c>
      <c r="C2619" s="322" t="s">
        <v>6789</v>
      </c>
      <c r="D2619" s="308" t="s">
        <v>790</v>
      </c>
      <c r="E2619" s="309">
        <v>1563.2</v>
      </c>
      <c r="F2619" s="368">
        <v>42000</v>
      </c>
      <c r="G2619" s="229">
        <v>1563.2</v>
      </c>
      <c r="H2619" s="217">
        <f t="shared" si="38"/>
        <v>0</v>
      </c>
      <c r="I2619" s="20" t="s">
        <v>4992</v>
      </c>
      <c r="J2619" s="21"/>
      <c r="K2619" s="21"/>
    </row>
    <row r="2620" spans="1:11" x14ac:dyDescent="0.25">
      <c r="A2620" s="192">
        <v>42000</v>
      </c>
      <c r="B2620" s="254">
        <v>7486</v>
      </c>
      <c r="C2620" s="322" t="s">
        <v>6789</v>
      </c>
      <c r="D2620" s="308" t="s">
        <v>2504</v>
      </c>
      <c r="E2620" s="309">
        <v>59817.599999999999</v>
      </c>
      <c r="F2620" s="368">
        <v>42002</v>
      </c>
      <c r="G2620" s="229">
        <v>59817.599999999999</v>
      </c>
      <c r="H2620" s="217">
        <f t="shared" si="38"/>
        <v>0</v>
      </c>
      <c r="I2620" s="20" t="s">
        <v>4992</v>
      </c>
      <c r="J2620" s="21"/>
      <c r="K2620" s="21"/>
    </row>
    <row r="2621" spans="1:11" x14ac:dyDescent="0.25">
      <c r="A2621" s="192">
        <v>42000</v>
      </c>
      <c r="B2621" s="254">
        <v>7487</v>
      </c>
      <c r="C2621" s="322" t="s">
        <v>6789</v>
      </c>
      <c r="D2621" s="308" t="s">
        <v>4728</v>
      </c>
      <c r="E2621" s="309">
        <v>4309.2</v>
      </c>
      <c r="F2621" s="368">
        <v>42001</v>
      </c>
      <c r="G2621" s="229">
        <v>4309.2</v>
      </c>
      <c r="H2621" s="217">
        <f t="shared" si="38"/>
        <v>0</v>
      </c>
      <c r="I2621" s="20" t="s">
        <v>4997</v>
      </c>
      <c r="J2621" s="21"/>
      <c r="K2621" s="21"/>
    </row>
    <row r="2622" spans="1:11" x14ac:dyDescent="0.25">
      <c r="A2622" s="192">
        <v>42000</v>
      </c>
      <c r="B2622" s="254">
        <v>7488</v>
      </c>
      <c r="C2622" s="322" t="s">
        <v>6789</v>
      </c>
      <c r="D2622" s="308" t="s">
        <v>79</v>
      </c>
      <c r="E2622" s="309">
        <v>30438.400000000001</v>
      </c>
      <c r="F2622" s="368">
        <v>42006</v>
      </c>
      <c r="G2622" s="229">
        <v>30438.400000000001</v>
      </c>
      <c r="H2622" s="217">
        <f t="shared" si="38"/>
        <v>0</v>
      </c>
      <c r="I2622" s="20" t="s">
        <v>6794</v>
      </c>
      <c r="J2622" s="21"/>
      <c r="K2622" s="21"/>
    </row>
    <row r="2623" spans="1:11" x14ac:dyDescent="0.25">
      <c r="A2623" s="192">
        <v>42000</v>
      </c>
      <c r="B2623" s="254">
        <v>7489</v>
      </c>
      <c r="C2623" s="322" t="s">
        <v>6789</v>
      </c>
      <c r="D2623" s="308" t="s">
        <v>6976</v>
      </c>
      <c r="E2623" s="309">
        <v>29072</v>
      </c>
      <c r="F2623" s="368">
        <v>42000</v>
      </c>
      <c r="G2623" s="229">
        <v>29072</v>
      </c>
      <c r="H2623" s="217">
        <f t="shared" si="38"/>
        <v>0</v>
      </c>
      <c r="I2623" s="20" t="s">
        <v>6814</v>
      </c>
      <c r="J2623" s="21"/>
      <c r="K2623" s="21"/>
    </row>
    <row r="2624" spans="1:11" x14ac:dyDescent="0.25">
      <c r="A2624" s="192">
        <v>42000</v>
      </c>
      <c r="B2624" s="254">
        <v>7490</v>
      </c>
      <c r="C2624" s="322" t="s">
        <v>6789</v>
      </c>
      <c r="D2624" s="308" t="s">
        <v>4672</v>
      </c>
      <c r="E2624" s="309">
        <v>15817.4</v>
      </c>
      <c r="F2624" s="370">
        <v>42014</v>
      </c>
      <c r="G2624" s="219">
        <v>15817.4</v>
      </c>
      <c r="H2624" s="217">
        <f t="shared" si="38"/>
        <v>0</v>
      </c>
      <c r="I2624" s="20" t="s">
        <v>4992</v>
      </c>
      <c r="J2624" s="21"/>
      <c r="K2624" s="21"/>
    </row>
    <row r="2625" spans="1:11" x14ac:dyDescent="0.25">
      <c r="A2625" s="192">
        <v>42000</v>
      </c>
      <c r="B2625" s="254">
        <v>7491</v>
      </c>
      <c r="C2625" s="322" t="s">
        <v>6789</v>
      </c>
      <c r="D2625" s="308" t="s">
        <v>180</v>
      </c>
      <c r="E2625" s="309">
        <v>8625.7999999999993</v>
      </c>
      <c r="F2625" s="368">
        <v>42000</v>
      </c>
      <c r="G2625" s="229">
        <v>8625.7999999999993</v>
      </c>
      <c r="H2625" s="217">
        <f t="shared" si="38"/>
        <v>0</v>
      </c>
      <c r="I2625" s="20" t="s">
        <v>6814</v>
      </c>
      <c r="J2625" s="21"/>
      <c r="K2625" s="21"/>
    </row>
    <row r="2626" spans="1:11" x14ac:dyDescent="0.25">
      <c r="A2626" s="192">
        <v>42000</v>
      </c>
      <c r="B2626" s="254">
        <v>7492</v>
      </c>
      <c r="C2626" s="322" t="s">
        <v>6789</v>
      </c>
      <c r="D2626" s="308" t="s">
        <v>136</v>
      </c>
      <c r="E2626" s="309">
        <v>2088</v>
      </c>
      <c r="F2626" s="368">
        <v>42000</v>
      </c>
      <c r="G2626" s="229">
        <v>2088</v>
      </c>
      <c r="H2626" s="217">
        <f t="shared" si="38"/>
        <v>0</v>
      </c>
      <c r="I2626" s="20" t="s">
        <v>4992</v>
      </c>
      <c r="J2626" s="21"/>
      <c r="K2626" s="21"/>
    </row>
    <row r="2627" spans="1:11" x14ac:dyDescent="0.25">
      <c r="A2627" s="192">
        <v>42000</v>
      </c>
      <c r="B2627" s="254">
        <v>7493</v>
      </c>
      <c r="C2627" s="322" t="s">
        <v>6789</v>
      </c>
      <c r="D2627" s="308" t="s">
        <v>106</v>
      </c>
      <c r="E2627" s="309">
        <v>30611.25</v>
      </c>
      <c r="F2627" s="368">
        <v>42004</v>
      </c>
      <c r="G2627" s="229">
        <v>30611.25</v>
      </c>
      <c r="H2627" s="217">
        <f t="shared" si="38"/>
        <v>0</v>
      </c>
      <c r="I2627" s="20" t="s">
        <v>4992</v>
      </c>
      <c r="J2627" s="21"/>
      <c r="K2627" s="21"/>
    </row>
    <row r="2628" spans="1:11" x14ac:dyDescent="0.25">
      <c r="A2628" s="192">
        <v>42000</v>
      </c>
      <c r="B2628" s="254">
        <v>7494</v>
      </c>
      <c r="C2628" s="322" t="s">
        <v>6789</v>
      </c>
      <c r="D2628" s="308" t="s">
        <v>4918</v>
      </c>
      <c r="E2628" s="309">
        <v>5304.6</v>
      </c>
      <c r="F2628" s="368">
        <v>42001</v>
      </c>
      <c r="G2628" s="229">
        <v>5304.6</v>
      </c>
      <c r="H2628" s="217">
        <f t="shared" si="38"/>
        <v>0</v>
      </c>
      <c r="I2628" s="20" t="s">
        <v>6740</v>
      </c>
      <c r="J2628" s="21"/>
      <c r="K2628" s="21"/>
    </row>
    <row r="2629" spans="1:11" x14ac:dyDescent="0.25">
      <c r="A2629" s="192">
        <v>42000</v>
      </c>
      <c r="B2629" s="254">
        <v>7495</v>
      </c>
      <c r="C2629" s="322" t="s">
        <v>6789</v>
      </c>
      <c r="D2629" s="308" t="s">
        <v>110</v>
      </c>
      <c r="E2629" s="309">
        <v>42816.2</v>
      </c>
      <c r="F2629" s="368">
        <v>42002</v>
      </c>
      <c r="G2629" s="229">
        <v>42816.2</v>
      </c>
      <c r="H2629" s="217">
        <f t="shared" si="38"/>
        <v>0</v>
      </c>
      <c r="I2629" s="20" t="s">
        <v>5000</v>
      </c>
      <c r="J2629" s="21"/>
      <c r="K2629" s="21"/>
    </row>
    <row r="2630" spans="1:11" x14ac:dyDescent="0.25">
      <c r="A2630" s="192">
        <v>42000</v>
      </c>
      <c r="B2630" s="254">
        <v>7496</v>
      </c>
      <c r="C2630" s="322" t="s">
        <v>6789</v>
      </c>
      <c r="D2630" s="308" t="s">
        <v>5004</v>
      </c>
      <c r="E2630" s="309">
        <v>33250.800000000003</v>
      </c>
      <c r="F2630" s="368">
        <v>42001</v>
      </c>
      <c r="G2630" s="229">
        <v>33250.800000000003</v>
      </c>
      <c r="H2630" s="217">
        <f t="shared" si="38"/>
        <v>0</v>
      </c>
      <c r="I2630" s="20" t="s">
        <v>6794</v>
      </c>
      <c r="J2630" s="21"/>
      <c r="K2630" s="21"/>
    </row>
    <row r="2631" spans="1:11" x14ac:dyDescent="0.25">
      <c r="A2631" s="192">
        <v>42000</v>
      </c>
      <c r="B2631" s="254">
        <v>7497</v>
      </c>
      <c r="C2631" s="322" t="s">
        <v>6789</v>
      </c>
      <c r="D2631" s="295" t="s">
        <v>53</v>
      </c>
      <c r="E2631" s="296">
        <v>0</v>
      </c>
      <c r="F2631" s="400" t="s">
        <v>6977</v>
      </c>
      <c r="G2631" s="229"/>
      <c r="H2631" s="217">
        <f t="shared" si="38"/>
        <v>0</v>
      </c>
      <c r="I2631" s="20" t="s">
        <v>3076</v>
      </c>
      <c r="J2631" s="21"/>
      <c r="K2631" s="21"/>
    </row>
    <row r="2632" spans="1:11" x14ac:dyDescent="0.25">
      <c r="A2632" s="192">
        <v>42000</v>
      </c>
      <c r="B2632" s="254">
        <v>7498</v>
      </c>
      <c r="C2632" s="322" t="s">
        <v>6789</v>
      </c>
      <c r="D2632" s="308" t="s">
        <v>1515</v>
      </c>
      <c r="E2632" s="309">
        <v>35757.599999999999</v>
      </c>
      <c r="F2632" s="368">
        <v>42001</v>
      </c>
      <c r="G2632" s="229">
        <v>35757.599999999999</v>
      </c>
      <c r="H2632" s="217">
        <f t="shared" si="38"/>
        <v>0</v>
      </c>
      <c r="I2632" s="20" t="s">
        <v>6794</v>
      </c>
      <c r="J2632" s="21"/>
      <c r="K2632" s="21"/>
    </row>
    <row r="2633" spans="1:11" x14ac:dyDescent="0.25">
      <c r="A2633" s="192">
        <v>42000</v>
      </c>
      <c r="B2633" s="254">
        <v>7499</v>
      </c>
      <c r="C2633" s="322" t="s">
        <v>6789</v>
      </c>
      <c r="D2633" s="308" t="s">
        <v>63</v>
      </c>
      <c r="E2633" s="309">
        <v>2998.6</v>
      </c>
      <c r="F2633" s="368">
        <v>42001</v>
      </c>
      <c r="G2633" s="229">
        <v>2998.6</v>
      </c>
      <c r="H2633" s="217">
        <f t="shared" si="38"/>
        <v>0</v>
      </c>
      <c r="I2633" s="20" t="s">
        <v>6794</v>
      </c>
      <c r="J2633" s="21"/>
      <c r="K2633" s="21"/>
    </row>
    <row r="2634" spans="1:11" x14ac:dyDescent="0.25">
      <c r="A2634" s="192">
        <v>42000</v>
      </c>
      <c r="B2634" s="254">
        <v>7500</v>
      </c>
      <c r="C2634" s="322" t="s">
        <v>6789</v>
      </c>
      <c r="D2634" s="308" t="s">
        <v>269</v>
      </c>
      <c r="E2634" s="309">
        <v>222</v>
      </c>
      <c r="F2634" s="368">
        <v>42000</v>
      </c>
      <c r="G2634" s="229">
        <v>222</v>
      </c>
      <c r="H2634" s="217">
        <f t="shared" si="38"/>
        <v>0</v>
      </c>
      <c r="I2634" s="20" t="s">
        <v>4992</v>
      </c>
      <c r="J2634" s="21"/>
      <c r="K2634" s="21"/>
    </row>
    <row r="2635" spans="1:11" x14ac:dyDescent="0.25">
      <c r="A2635" s="192">
        <v>42000</v>
      </c>
      <c r="B2635" s="254">
        <v>7501</v>
      </c>
      <c r="C2635" s="322" t="s">
        <v>6789</v>
      </c>
      <c r="D2635" s="308" t="s">
        <v>2504</v>
      </c>
      <c r="E2635" s="309">
        <v>30291.200000000001</v>
      </c>
      <c r="F2635" s="370">
        <v>42009</v>
      </c>
      <c r="G2635" s="219">
        <v>30291.200000000001</v>
      </c>
      <c r="H2635" s="217">
        <f t="shared" si="38"/>
        <v>0</v>
      </c>
      <c r="I2635" s="20" t="s">
        <v>6049</v>
      </c>
      <c r="J2635" s="21"/>
      <c r="K2635" s="21"/>
    </row>
    <row r="2636" spans="1:11" x14ac:dyDescent="0.25">
      <c r="A2636" s="192">
        <v>42000</v>
      </c>
      <c r="B2636" s="254">
        <v>7502</v>
      </c>
      <c r="C2636" s="322" t="s">
        <v>6789</v>
      </c>
      <c r="D2636" s="308" t="s">
        <v>6916</v>
      </c>
      <c r="E2636" s="309">
        <v>28464</v>
      </c>
      <c r="F2636" s="368">
        <v>42001</v>
      </c>
      <c r="G2636" s="229">
        <v>28464</v>
      </c>
      <c r="H2636" s="217">
        <f t="shared" si="38"/>
        <v>0</v>
      </c>
      <c r="I2636" s="20" t="s">
        <v>5251</v>
      </c>
      <c r="J2636" s="21"/>
      <c r="K2636" s="21"/>
    </row>
    <row r="2637" spans="1:11" x14ac:dyDescent="0.25">
      <c r="A2637" s="192">
        <v>42001</v>
      </c>
      <c r="B2637" s="254">
        <v>7503</v>
      </c>
      <c r="C2637" s="322" t="s">
        <v>6789</v>
      </c>
      <c r="D2637" s="308" t="s">
        <v>4918</v>
      </c>
      <c r="E2637" s="309">
        <v>76385.399999999994</v>
      </c>
      <c r="F2637" s="368">
        <v>42001</v>
      </c>
      <c r="G2637" s="229">
        <v>76385.399999999994</v>
      </c>
      <c r="H2637" s="217">
        <f t="shared" si="38"/>
        <v>0</v>
      </c>
      <c r="I2637" s="20" t="s">
        <v>4971</v>
      </c>
      <c r="J2637" s="21"/>
      <c r="K2637" s="21"/>
    </row>
    <row r="2638" spans="1:11" x14ac:dyDescent="0.25">
      <c r="A2638" s="192">
        <v>42001</v>
      </c>
      <c r="B2638" s="254">
        <v>7504</v>
      </c>
      <c r="C2638" s="322" t="s">
        <v>6789</v>
      </c>
      <c r="D2638" s="308" t="s">
        <v>6933</v>
      </c>
      <c r="E2638" s="309">
        <v>816.6</v>
      </c>
      <c r="F2638" s="368">
        <v>42001</v>
      </c>
      <c r="G2638" s="229">
        <v>816.6</v>
      </c>
      <c r="H2638" s="217">
        <f t="shared" si="38"/>
        <v>0</v>
      </c>
      <c r="I2638" s="20" t="s">
        <v>4992</v>
      </c>
      <c r="J2638" s="21"/>
      <c r="K2638" s="21"/>
    </row>
    <row r="2639" spans="1:11" x14ac:dyDescent="0.25">
      <c r="A2639" s="192">
        <v>42001</v>
      </c>
      <c r="B2639" s="254">
        <v>7505</v>
      </c>
      <c r="C2639" s="322" t="s">
        <v>6789</v>
      </c>
      <c r="D2639" s="308" t="s">
        <v>4918</v>
      </c>
      <c r="E2639" s="309">
        <v>10853</v>
      </c>
      <c r="F2639" s="368">
        <v>42001</v>
      </c>
      <c r="G2639" s="229">
        <v>10853</v>
      </c>
      <c r="H2639" s="217">
        <f t="shared" si="38"/>
        <v>0</v>
      </c>
      <c r="I2639" s="20" t="s">
        <v>5000</v>
      </c>
      <c r="J2639" s="21"/>
      <c r="K2639" s="21"/>
    </row>
    <row r="2640" spans="1:11" x14ac:dyDescent="0.25">
      <c r="A2640" s="192">
        <v>42001</v>
      </c>
      <c r="B2640" s="254">
        <v>7506</v>
      </c>
      <c r="C2640" s="322" t="s">
        <v>6789</v>
      </c>
      <c r="D2640" s="308" t="s">
        <v>106</v>
      </c>
      <c r="E2640" s="309">
        <v>26543.360000000001</v>
      </c>
      <c r="F2640" s="368">
        <v>42004</v>
      </c>
      <c r="G2640" s="229">
        <v>26543.360000000001</v>
      </c>
      <c r="H2640" s="217">
        <f t="shared" si="38"/>
        <v>0</v>
      </c>
      <c r="I2640" s="20" t="s">
        <v>4992</v>
      </c>
      <c r="J2640" s="21"/>
      <c r="K2640" s="21"/>
    </row>
    <row r="2641" spans="1:11" x14ac:dyDescent="0.25">
      <c r="A2641" s="192">
        <v>42001</v>
      </c>
      <c r="B2641" s="254">
        <v>7507</v>
      </c>
      <c r="C2641" s="322" t="s">
        <v>6789</v>
      </c>
      <c r="D2641" s="308" t="s">
        <v>6929</v>
      </c>
      <c r="E2641" s="309">
        <v>21129.8</v>
      </c>
      <c r="F2641" s="368">
        <v>42001</v>
      </c>
      <c r="G2641" s="229">
        <v>21129.8</v>
      </c>
      <c r="H2641" s="217">
        <f t="shared" si="38"/>
        <v>0</v>
      </c>
      <c r="I2641" s="20" t="s">
        <v>4992</v>
      </c>
      <c r="J2641" s="21"/>
      <c r="K2641" s="21"/>
    </row>
    <row r="2642" spans="1:11" x14ac:dyDescent="0.25">
      <c r="A2642" s="192">
        <v>42001</v>
      </c>
      <c r="B2642" s="254">
        <v>7508</v>
      </c>
      <c r="C2642" s="322" t="s">
        <v>6789</v>
      </c>
      <c r="D2642" s="308" t="s">
        <v>4826</v>
      </c>
      <c r="E2642" s="309">
        <v>2116.4</v>
      </c>
      <c r="F2642" s="369" t="s">
        <v>6978</v>
      </c>
      <c r="G2642" s="229">
        <f>1300+816.4</f>
        <v>2116.4</v>
      </c>
      <c r="H2642" s="217">
        <f t="shared" si="38"/>
        <v>0</v>
      </c>
      <c r="I2642" s="20" t="s">
        <v>4992</v>
      </c>
      <c r="J2642" s="21"/>
      <c r="K2642" s="21"/>
    </row>
    <row r="2643" spans="1:11" x14ac:dyDescent="0.25">
      <c r="A2643" s="192">
        <v>42001</v>
      </c>
      <c r="B2643" s="254">
        <v>7509</v>
      </c>
      <c r="C2643" s="322" t="s">
        <v>6789</v>
      </c>
      <c r="D2643" s="308" t="s">
        <v>4915</v>
      </c>
      <c r="E2643" s="309">
        <v>37255.199999999997</v>
      </c>
      <c r="F2643" s="368">
        <v>42007</v>
      </c>
      <c r="G2643" s="229">
        <v>37255.199999999997</v>
      </c>
      <c r="H2643" s="217">
        <f t="shared" si="38"/>
        <v>0</v>
      </c>
      <c r="I2643" s="20" t="s">
        <v>4992</v>
      </c>
      <c r="J2643" s="21"/>
      <c r="K2643" s="21"/>
    </row>
    <row r="2644" spans="1:11" x14ac:dyDescent="0.25">
      <c r="A2644" s="192">
        <v>42001</v>
      </c>
      <c r="B2644" s="254">
        <v>7510</v>
      </c>
      <c r="C2644" s="322" t="s">
        <v>6789</v>
      </c>
      <c r="D2644" s="308" t="s">
        <v>6817</v>
      </c>
      <c r="E2644" s="309">
        <v>712.8</v>
      </c>
      <c r="F2644" s="368">
        <v>42001</v>
      </c>
      <c r="G2644" s="229">
        <v>712.8</v>
      </c>
      <c r="H2644" s="217">
        <f t="shared" si="38"/>
        <v>0</v>
      </c>
      <c r="I2644" s="20" t="s">
        <v>4992</v>
      </c>
      <c r="J2644" s="21"/>
      <c r="K2644" s="21"/>
    </row>
    <row r="2645" spans="1:11" x14ac:dyDescent="0.25">
      <c r="A2645" s="192">
        <v>42001</v>
      </c>
      <c r="B2645" s="254">
        <v>7511</v>
      </c>
      <c r="C2645" s="322" t="s">
        <v>6789</v>
      </c>
      <c r="D2645" s="308" t="s">
        <v>4731</v>
      </c>
      <c r="E2645" s="309">
        <v>6160.4</v>
      </c>
      <c r="F2645" s="368">
        <v>42001</v>
      </c>
      <c r="G2645" s="229">
        <v>6160.4</v>
      </c>
      <c r="H2645" s="217">
        <f t="shared" si="38"/>
        <v>0</v>
      </c>
      <c r="I2645" s="20" t="s">
        <v>4992</v>
      </c>
      <c r="J2645" s="21"/>
      <c r="K2645" s="21"/>
    </row>
    <row r="2646" spans="1:11" x14ac:dyDescent="0.25">
      <c r="A2646" s="192">
        <v>42001</v>
      </c>
      <c r="B2646" s="254">
        <v>7512</v>
      </c>
      <c r="C2646" s="322" t="s">
        <v>6789</v>
      </c>
      <c r="D2646" s="308" t="s">
        <v>23</v>
      </c>
      <c r="E2646" s="309">
        <v>9687.86</v>
      </c>
      <c r="F2646" s="368">
        <v>42001</v>
      </c>
      <c r="G2646" s="229">
        <v>9687.86</v>
      </c>
      <c r="H2646" s="217">
        <f t="shared" si="38"/>
        <v>0</v>
      </c>
      <c r="I2646" s="20" t="s">
        <v>4992</v>
      </c>
      <c r="J2646" s="21"/>
      <c r="K2646" s="21"/>
    </row>
    <row r="2647" spans="1:11" x14ac:dyDescent="0.25">
      <c r="A2647" s="192">
        <v>42001</v>
      </c>
      <c r="B2647" s="254">
        <v>7513</v>
      </c>
      <c r="C2647" s="322" t="s">
        <v>6789</v>
      </c>
      <c r="D2647" s="308" t="s">
        <v>4928</v>
      </c>
      <c r="E2647" s="309">
        <v>9766</v>
      </c>
      <c r="F2647" s="368">
        <v>42001</v>
      </c>
      <c r="G2647" s="229">
        <v>9766</v>
      </c>
      <c r="H2647" s="217">
        <f t="shared" si="38"/>
        <v>0</v>
      </c>
      <c r="I2647" s="20" t="s">
        <v>6794</v>
      </c>
      <c r="J2647" s="21"/>
      <c r="K2647" s="21"/>
    </row>
    <row r="2648" spans="1:11" x14ac:dyDescent="0.25">
      <c r="A2648" s="192">
        <v>42001</v>
      </c>
      <c r="B2648" s="254">
        <v>7514</v>
      </c>
      <c r="C2648" s="322" t="s">
        <v>6789</v>
      </c>
      <c r="D2648" s="308" t="s">
        <v>4915</v>
      </c>
      <c r="E2648" s="309">
        <v>57783.66</v>
      </c>
      <c r="F2648" s="370">
        <v>42007</v>
      </c>
      <c r="G2648" s="219">
        <v>57783.66</v>
      </c>
      <c r="H2648" s="217">
        <f t="shared" si="38"/>
        <v>0</v>
      </c>
      <c r="I2648" s="20" t="s">
        <v>5000</v>
      </c>
      <c r="J2648" s="21"/>
      <c r="K2648" s="21"/>
    </row>
    <row r="2649" spans="1:11" x14ac:dyDescent="0.25">
      <c r="A2649" s="192">
        <v>42001</v>
      </c>
      <c r="B2649" s="254">
        <v>7515</v>
      </c>
      <c r="C2649" s="322" t="s">
        <v>6789</v>
      </c>
      <c r="D2649" s="308" t="s">
        <v>339</v>
      </c>
      <c r="E2649" s="309">
        <v>604.79999999999995</v>
      </c>
      <c r="F2649" s="368">
        <v>42001</v>
      </c>
      <c r="G2649" s="229">
        <v>604.79999999999995</v>
      </c>
      <c r="H2649" s="217">
        <f t="shared" si="38"/>
        <v>0</v>
      </c>
      <c r="I2649" s="20" t="s">
        <v>4992</v>
      </c>
      <c r="J2649" s="21"/>
      <c r="K2649" s="21"/>
    </row>
    <row r="2650" spans="1:11" x14ac:dyDescent="0.25">
      <c r="A2650" s="192">
        <v>42001</v>
      </c>
      <c r="B2650" s="254">
        <v>7516</v>
      </c>
      <c r="C2650" s="322" t="s">
        <v>6789</v>
      </c>
      <c r="D2650" s="308" t="s">
        <v>123</v>
      </c>
      <c r="E2650" s="309">
        <v>4826.2</v>
      </c>
      <c r="F2650" s="368">
        <v>42002</v>
      </c>
      <c r="G2650" s="229">
        <v>4826.2</v>
      </c>
      <c r="H2650" s="217">
        <f t="shared" si="38"/>
        <v>0</v>
      </c>
      <c r="I2650" s="20" t="s">
        <v>4992</v>
      </c>
      <c r="J2650" s="21"/>
      <c r="K2650" s="21"/>
    </row>
    <row r="2651" spans="1:11" x14ac:dyDescent="0.25">
      <c r="A2651" s="192">
        <v>42001</v>
      </c>
      <c r="B2651" s="254">
        <v>7517</v>
      </c>
      <c r="C2651" s="322" t="s">
        <v>6789</v>
      </c>
      <c r="D2651" s="308" t="s">
        <v>35</v>
      </c>
      <c r="E2651" s="309">
        <v>4889.8</v>
      </c>
      <c r="F2651" s="368">
        <v>42001</v>
      </c>
      <c r="G2651" s="229">
        <v>4889.8</v>
      </c>
      <c r="H2651" s="217">
        <f t="shared" si="38"/>
        <v>0</v>
      </c>
      <c r="I2651" s="20" t="s">
        <v>4992</v>
      </c>
      <c r="J2651" s="21"/>
      <c r="K2651" s="21"/>
    </row>
    <row r="2652" spans="1:11" x14ac:dyDescent="0.25">
      <c r="A2652" s="192">
        <v>42001</v>
      </c>
      <c r="B2652" s="254">
        <v>7518</v>
      </c>
      <c r="C2652" s="322" t="s">
        <v>6789</v>
      </c>
      <c r="D2652" s="308" t="s">
        <v>4257</v>
      </c>
      <c r="E2652" s="309">
        <v>11305</v>
      </c>
      <c r="F2652" s="368">
        <v>42001</v>
      </c>
      <c r="G2652" s="229">
        <v>11305</v>
      </c>
      <c r="H2652" s="217">
        <f t="shared" si="38"/>
        <v>0</v>
      </c>
      <c r="I2652" s="20" t="s">
        <v>5251</v>
      </c>
      <c r="J2652" s="21"/>
      <c r="K2652" s="21"/>
    </row>
    <row r="2653" spans="1:11" x14ac:dyDescent="0.25">
      <c r="A2653" s="192">
        <v>42001</v>
      </c>
      <c r="B2653" s="254">
        <v>7519</v>
      </c>
      <c r="C2653" s="322" t="s">
        <v>6789</v>
      </c>
      <c r="D2653" s="308" t="s">
        <v>6613</v>
      </c>
      <c r="E2653" s="309">
        <v>11953.2</v>
      </c>
      <c r="F2653" s="368">
        <v>42001</v>
      </c>
      <c r="G2653" s="229">
        <v>11953.2</v>
      </c>
      <c r="H2653" s="217">
        <f t="shared" si="38"/>
        <v>0</v>
      </c>
      <c r="I2653" s="20" t="s">
        <v>4992</v>
      </c>
      <c r="J2653" s="21"/>
      <c r="K2653" s="21"/>
    </row>
    <row r="2654" spans="1:11" x14ac:dyDescent="0.25">
      <c r="A2654" s="192">
        <v>42001</v>
      </c>
      <c r="B2654" s="254">
        <v>7520</v>
      </c>
      <c r="C2654" s="322" t="s">
        <v>6789</v>
      </c>
      <c r="D2654" s="308" t="s">
        <v>6120</v>
      </c>
      <c r="E2654" s="309">
        <v>8800</v>
      </c>
      <c r="F2654" s="370">
        <v>42010</v>
      </c>
      <c r="G2654" s="219">
        <v>8800</v>
      </c>
      <c r="H2654" s="217">
        <f t="shared" si="38"/>
        <v>0</v>
      </c>
      <c r="I2654" s="20" t="s">
        <v>4997</v>
      </c>
      <c r="J2654" s="21"/>
      <c r="K2654" s="21"/>
    </row>
    <row r="2655" spans="1:11" x14ac:dyDescent="0.25">
      <c r="A2655" s="192">
        <v>42001</v>
      </c>
      <c r="B2655" s="254">
        <v>7521</v>
      </c>
      <c r="C2655" s="322" t="s">
        <v>6789</v>
      </c>
      <c r="D2655" s="308" t="s">
        <v>6844</v>
      </c>
      <c r="E2655" s="309">
        <v>2881.2</v>
      </c>
      <c r="F2655" s="368">
        <v>42001</v>
      </c>
      <c r="G2655" s="229">
        <v>2881.2</v>
      </c>
      <c r="H2655" s="217">
        <f t="shared" si="38"/>
        <v>0</v>
      </c>
      <c r="I2655" s="20" t="s">
        <v>4992</v>
      </c>
      <c r="J2655" s="21"/>
      <c r="K2655" s="21"/>
    </row>
    <row r="2656" spans="1:11" x14ac:dyDescent="0.25">
      <c r="A2656" s="192">
        <v>42001</v>
      </c>
      <c r="B2656" s="254">
        <v>7522</v>
      </c>
      <c r="C2656" s="322" t="s">
        <v>6789</v>
      </c>
      <c r="D2656" s="308" t="s">
        <v>3366</v>
      </c>
      <c r="E2656" s="309">
        <v>2128</v>
      </c>
      <c r="F2656" s="368">
        <v>42001</v>
      </c>
      <c r="G2656" s="229">
        <v>2128</v>
      </c>
      <c r="H2656" s="217">
        <f t="shared" si="38"/>
        <v>0</v>
      </c>
      <c r="I2656" s="20" t="s">
        <v>4997</v>
      </c>
      <c r="J2656" s="21"/>
      <c r="K2656" s="21"/>
    </row>
    <row r="2657" spans="1:11" x14ac:dyDescent="0.25">
      <c r="A2657" s="192">
        <v>42001</v>
      </c>
      <c r="B2657" s="254">
        <v>7523</v>
      </c>
      <c r="C2657" s="322" t="s">
        <v>6789</v>
      </c>
      <c r="D2657" s="308" t="s">
        <v>891</v>
      </c>
      <c r="E2657" s="309">
        <v>3925.2</v>
      </c>
      <c r="F2657" s="368">
        <v>42001</v>
      </c>
      <c r="G2657" s="229">
        <v>3925.2</v>
      </c>
      <c r="H2657" s="217">
        <f t="shared" si="38"/>
        <v>0</v>
      </c>
      <c r="I2657" s="20" t="s">
        <v>4992</v>
      </c>
      <c r="J2657" s="21"/>
      <c r="K2657" s="21"/>
    </row>
    <row r="2658" spans="1:11" x14ac:dyDescent="0.25">
      <c r="A2658" s="192">
        <v>42001</v>
      </c>
      <c r="B2658" s="254">
        <v>7524</v>
      </c>
      <c r="C2658" s="322" t="s">
        <v>6789</v>
      </c>
      <c r="D2658" s="308" t="s">
        <v>4589</v>
      </c>
      <c r="E2658" s="309">
        <v>414.8</v>
      </c>
      <c r="F2658" s="368">
        <v>42001</v>
      </c>
      <c r="G2658" s="229">
        <v>414.8</v>
      </c>
      <c r="H2658" s="217">
        <f t="shared" si="38"/>
        <v>0</v>
      </c>
      <c r="I2658" s="20" t="s">
        <v>4992</v>
      </c>
      <c r="J2658" s="21"/>
      <c r="K2658" s="21"/>
    </row>
    <row r="2659" spans="1:11" x14ac:dyDescent="0.25">
      <c r="A2659" s="192">
        <v>42001</v>
      </c>
      <c r="B2659" s="254">
        <v>7525</v>
      </c>
      <c r="C2659" s="322" t="s">
        <v>6789</v>
      </c>
      <c r="D2659" s="308" t="s">
        <v>1607</v>
      </c>
      <c r="E2659" s="309">
        <v>8278.7999999999993</v>
      </c>
      <c r="F2659" s="368">
        <v>42001</v>
      </c>
      <c r="G2659" s="229">
        <v>8278.7999999999993</v>
      </c>
      <c r="H2659" s="217">
        <f t="shared" si="38"/>
        <v>0</v>
      </c>
      <c r="I2659" s="20" t="s">
        <v>4992</v>
      </c>
      <c r="J2659" s="21"/>
      <c r="K2659" s="21"/>
    </row>
    <row r="2660" spans="1:11" x14ac:dyDescent="0.25">
      <c r="A2660" s="192">
        <v>42001</v>
      </c>
      <c r="B2660" s="254">
        <v>7526</v>
      </c>
      <c r="C2660" s="322" t="s">
        <v>6789</v>
      </c>
      <c r="D2660" s="308" t="s">
        <v>2382</v>
      </c>
      <c r="E2660" s="309">
        <v>10523.8</v>
      </c>
      <c r="F2660" s="368" t="s">
        <v>6979</v>
      </c>
      <c r="G2660" s="229">
        <v>10523.8</v>
      </c>
      <c r="H2660" s="217">
        <f t="shared" si="38"/>
        <v>0</v>
      </c>
      <c r="I2660" s="20" t="s">
        <v>6794</v>
      </c>
      <c r="J2660" s="21"/>
      <c r="K2660" s="21"/>
    </row>
    <row r="2661" spans="1:11" x14ac:dyDescent="0.25">
      <c r="A2661" s="192">
        <v>42001</v>
      </c>
      <c r="B2661" s="254">
        <v>7527</v>
      </c>
      <c r="C2661" s="322" t="s">
        <v>6789</v>
      </c>
      <c r="D2661" s="295" t="s">
        <v>53</v>
      </c>
      <c r="E2661" s="296">
        <v>0</v>
      </c>
      <c r="F2661" s="368"/>
      <c r="G2661" s="229"/>
      <c r="H2661" s="217">
        <f t="shared" si="38"/>
        <v>0</v>
      </c>
      <c r="I2661" s="20" t="s">
        <v>3076</v>
      </c>
      <c r="J2661" s="21"/>
      <c r="K2661" s="21"/>
    </row>
    <row r="2662" spans="1:11" x14ac:dyDescent="0.25">
      <c r="A2662" s="192">
        <v>42001</v>
      </c>
      <c r="B2662" s="254">
        <v>7528</v>
      </c>
      <c r="C2662" s="322" t="s">
        <v>6789</v>
      </c>
      <c r="D2662" s="308" t="s">
        <v>1693</v>
      </c>
      <c r="E2662" s="309">
        <v>5183.2</v>
      </c>
      <c r="F2662" s="368">
        <v>42001</v>
      </c>
      <c r="G2662" s="229">
        <v>5183.2</v>
      </c>
      <c r="H2662" s="217">
        <f t="shared" si="38"/>
        <v>0</v>
      </c>
      <c r="I2662" s="20" t="s">
        <v>4992</v>
      </c>
      <c r="J2662" s="21"/>
      <c r="K2662" s="21"/>
    </row>
    <row r="2663" spans="1:11" x14ac:dyDescent="0.25">
      <c r="A2663" s="192">
        <v>42001</v>
      </c>
      <c r="B2663" s="254">
        <v>7529</v>
      </c>
      <c r="C2663" s="322" t="s">
        <v>6789</v>
      </c>
      <c r="D2663" s="308" t="s">
        <v>4918</v>
      </c>
      <c r="E2663" s="309">
        <v>143136.66</v>
      </c>
      <c r="F2663" s="370">
        <v>42006</v>
      </c>
      <c r="G2663" s="219">
        <v>143136.66</v>
      </c>
      <c r="H2663" s="217">
        <f t="shared" si="38"/>
        <v>0</v>
      </c>
      <c r="I2663" s="20" t="s">
        <v>6049</v>
      </c>
      <c r="J2663" s="21"/>
      <c r="K2663" s="21"/>
    </row>
    <row r="2664" spans="1:11" x14ac:dyDescent="0.25">
      <c r="A2664" s="192">
        <v>42001</v>
      </c>
      <c r="B2664" s="254">
        <v>7530</v>
      </c>
      <c r="C2664" s="322" t="s">
        <v>6789</v>
      </c>
      <c r="D2664" s="308" t="s">
        <v>4240</v>
      </c>
      <c r="E2664" s="309">
        <v>295064.59999999998</v>
      </c>
      <c r="F2664" s="370">
        <v>42008</v>
      </c>
      <c r="G2664" s="219">
        <v>295064.59999999998</v>
      </c>
      <c r="H2664" s="217">
        <f t="shared" si="38"/>
        <v>0</v>
      </c>
      <c r="I2664" s="20" t="s">
        <v>4992</v>
      </c>
      <c r="J2664" s="21"/>
      <c r="K2664" s="21"/>
    </row>
    <row r="2665" spans="1:11" x14ac:dyDescent="0.25">
      <c r="A2665" s="192">
        <v>42001</v>
      </c>
      <c r="B2665" s="254">
        <v>7531</v>
      </c>
      <c r="C2665" s="322" t="s">
        <v>6789</v>
      </c>
      <c r="D2665" s="308" t="s">
        <v>98</v>
      </c>
      <c r="E2665" s="309">
        <v>14889.6</v>
      </c>
      <c r="F2665" s="368">
        <v>42001</v>
      </c>
      <c r="G2665" s="229">
        <v>14889.6</v>
      </c>
      <c r="H2665" s="217">
        <f t="shared" si="38"/>
        <v>0</v>
      </c>
      <c r="I2665" s="20" t="s">
        <v>6814</v>
      </c>
      <c r="J2665" s="21"/>
      <c r="K2665" s="21"/>
    </row>
    <row r="2666" spans="1:11" x14ac:dyDescent="0.25">
      <c r="A2666" s="192">
        <v>42001</v>
      </c>
      <c r="B2666" s="254">
        <v>7532</v>
      </c>
      <c r="C2666" s="322" t="s">
        <v>6789</v>
      </c>
      <c r="D2666" s="308" t="s">
        <v>25</v>
      </c>
      <c r="E2666" s="309">
        <v>17294.3</v>
      </c>
      <c r="F2666" s="368">
        <v>42001</v>
      </c>
      <c r="G2666" s="229">
        <v>17294.3</v>
      </c>
      <c r="H2666" s="217">
        <f t="shared" si="38"/>
        <v>0</v>
      </c>
      <c r="I2666" s="20" t="s">
        <v>6814</v>
      </c>
      <c r="J2666" s="21"/>
      <c r="K2666" s="21"/>
    </row>
    <row r="2667" spans="1:11" x14ac:dyDescent="0.25">
      <c r="A2667" s="192">
        <v>42001</v>
      </c>
      <c r="B2667" s="254">
        <v>7533</v>
      </c>
      <c r="C2667" s="322" t="s">
        <v>6789</v>
      </c>
      <c r="D2667" s="308" t="s">
        <v>1607</v>
      </c>
      <c r="E2667" s="309">
        <v>29048.91</v>
      </c>
      <c r="F2667" s="368">
        <v>42001</v>
      </c>
      <c r="G2667" s="229">
        <v>29048.91</v>
      </c>
      <c r="H2667" s="217">
        <f t="shared" si="38"/>
        <v>0</v>
      </c>
      <c r="I2667" s="20" t="s">
        <v>5251</v>
      </c>
      <c r="J2667" s="21"/>
      <c r="K2667" s="21"/>
    </row>
    <row r="2668" spans="1:11" x14ac:dyDescent="0.25">
      <c r="A2668" s="192">
        <v>42001</v>
      </c>
      <c r="B2668" s="254">
        <v>7534</v>
      </c>
      <c r="C2668" s="322" t="s">
        <v>6789</v>
      </c>
      <c r="D2668" s="308" t="s">
        <v>1878</v>
      </c>
      <c r="E2668" s="309">
        <v>10984.4</v>
      </c>
      <c r="F2668" s="368">
        <v>42001</v>
      </c>
      <c r="G2668" s="229">
        <v>10984.4</v>
      </c>
      <c r="H2668" s="217">
        <f t="shared" si="38"/>
        <v>0</v>
      </c>
      <c r="I2668" s="20" t="s">
        <v>5251</v>
      </c>
      <c r="J2668" s="21"/>
      <c r="K2668" s="21"/>
    </row>
    <row r="2669" spans="1:11" x14ac:dyDescent="0.25">
      <c r="A2669" s="192">
        <v>42001</v>
      </c>
      <c r="B2669" s="254">
        <v>7535</v>
      </c>
      <c r="C2669" s="322" t="s">
        <v>6789</v>
      </c>
      <c r="D2669" s="308" t="s">
        <v>228</v>
      </c>
      <c r="E2669" s="309">
        <v>5820.4</v>
      </c>
      <c r="F2669" s="368">
        <v>42001</v>
      </c>
      <c r="G2669" s="229">
        <v>5820.4</v>
      </c>
      <c r="H2669" s="217">
        <f t="shared" si="38"/>
        <v>0</v>
      </c>
      <c r="I2669" s="20" t="s">
        <v>5251</v>
      </c>
      <c r="J2669" s="21"/>
      <c r="K2669" s="21"/>
    </row>
    <row r="2670" spans="1:11" x14ac:dyDescent="0.25">
      <c r="A2670" s="192">
        <v>42001</v>
      </c>
      <c r="B2670" s="254">
        <v>7536</v>
      </c>
      <c r="C2670" s="322" t="s">
        <v>6789</v>
      </c>
      <c r="D2670" s="308" t="s">
        <v>47</v>
      </c>
      <c r="E2670" s="309">
        <v>2640</v>
      </c>
      <c r="F2670" s="368">
        <v>42001</v>
      </c>
      <c r="G2670" s="229">
        <v>2640</v>
      </c>
      <c r="H2670" s="217">
        <f t="shared" si="38"/>
        <v>0</v>
      </c>
      <c r="I2670" s="20" t="s">
        <v>4992</v>
      </c>
      <c r="J2670" s="21"/>
      <c r="K2670" s="21"/>
    </row>
    <row r="2671" spans="1:11" x14ac:dyDescent="0.25">
      <c r="A2671" s="192">
        <v>42001</v>
      </c>
      <c r="B2671" s="254">
        <v>7537</v>
      </c>
      <c r="C2671" s="322" t="s">
        <v>6789</v>
      </c>
      <c r="D2671" s="308" t="s">
        <v>29</v>
      </c>
      <c r="E2671" s="309">
        <v>7125.2</v>
      </c>
      <c r="F2671" s="368">
        <v>42001</v>
      </c>
      <c r="G2671" s="229">
        <v>7125.2</v>
      </c>
      <c r="H2671" s="217">
        <f t="shared" si="38"/>
        <v>0</v>
      </c>
      <c r="I2671" s="20" t="s">
        <v>5251</v>
      </c>
      <c r="J2671" s="21"/>
      <c r="K2671" s="21"/>
    </row>
    <row r="2672" spans="1:11" x14ac:dyDescent="0.25">
      <c r="A2672" s="192">
        <v>42001</v>
      </c>
      <c r="B2672" s="254">
        <v>7538</v>
      </c>
      <c r="C2672" s="322" t="s">
        <v>6789</v>
      </c>
      <c r="D2672" s="308" t="s">
        <v>316</v>
      </c>
      <c r="E2672" s="309">
        <v>320</v>
      </c>
      <c r="F2672" s="368">
        <v>42001</v>
      </c>
      <c r="G2672" s="229">
        <v>320</v>
      </c>
      <c r="H2672" s="217">
        <f t="shared" si="38"/>
        <v>0</v>
      </c>
      <c r="I2672" s="20" t="s">
        <v>5251</v>
      </c>
      <c r="J2672" s="21"/>
      <c r="K2672" s="21"/>
    </row>
    <row r="2673" spans="1:11" x14ac:dyDescent="0.25">
      <c r="A2673" s="192">
        <v>42001</v>
      </c>
      <c r="B2673" s="254">
        <v>7539</v>
      </c>
      <c r="C2673" s="322" t="s">
        <v>6789</v>
      </c>
      <c r="D2673" s="308" t="s">
        <v>6939</v>
      </c>
      <c r="E2673" s="309">
        <v>3520</v>
      </c>
      <c r="F2673" s="368">
        <v>42001</v>
      </c>
      <c r="G2673" s="229">
        <v>3520</v>
      </c>
      <c r="H2673" s="217">
        <f t="shared" si="38"/>
        <v>0</v>
      </c>
      <c r="I2673" s="20" t="s">
        <v>5251</v>
      </c>
      <c r="J2673" s="21"/>
      <c r="K2673" s="21"/>
    </row>
    <row r="2674" spans="1:11" x14ac:dyDescent="0.25">
      <c r="A2674" s="192">
        <v>42001</v>
      </c>
      <c r="B2674" s="254">
        <v>7540</v>
      </c>
      <c r="C2674" s="322" t="s">
        <v>6789</v>
      </c>
      <c r="D2674" s="308" t="s">
        <v>2183</v>
      </c>
      <c r="E2674" s="309">
        <v>2640</v>
      </c>
      <c r="F2674" s="368">
        <v>42001</v>
      </c>
      <c r="G2674" s="229">
        <v>2640</v>
      </c>
      <c r="H2674" s="217">
        <f t="shared" si="38"/>
        <v>0</v>
      </c>
      <c r="I2674" s="20" t="s">
        <v>5251</v>
      </c>
      <c r="J2674" s="21"/>
      <c r="K2674" s="21"/>
    </row>
    <row r="2675" spans="1:11" x14ac:dyDescent="0.25">
      <c r="A2675" s="192">
        <v>42001</v>
      </c>
      <c r="B2675" s="254">
        <v>7541</v>
      </c>
      <c r="C2675" s="322" t="s">
        <v>6789</v>
      </c>
      <c r="D2675" s="308" t="s">
        <v>338</v>
      </c>
      <c r="E2675" s="309">
        <v>297.60000000000002</v>
      </c>
      <c r="F2675" s="368">
        <v>42001</v>
      </c>
      <c r="G2675" s="229">
        <v>297.60000000000002</v>
      </c>
      <c r="H2675" s="217">
        <f t="shared" si="38"/>
        <v>0</v>
      </c>
      <c r="I2675" s="20" t="s">
        <v>5251</v>
      </c>
      <c r="J2675" s="21"/>
      <c r="K2675" s="21"/>
    </row>
    <row r="2676" spans="1:11" x14ac:dyDescent="0.25">
      <c r="A2676" s="192">
        <v>42001</v>
      </c>
      <c r="B2676" s="254">
        <v>7542</v>
      </c>
      <c r="C2676" s="322" t="s">
        <v>6789</v>
      </c>
      <c r="D2676" s="308" t="s">
        <v>6916</v>
      </c>
      <c r="E2676" s="309">
        <v>28001.49</v>
      </c>
      <c r="F2676" s="368">
        <v>42001</v>
      </c>
      <c r="G2676" s="229">
        <v>28001.49</v>
      </c>
      <c r="H2676" s="217">
        <f t="shared" si="38"/>
        <v>0</v>
      </c>
      <c r="I2676" s="20" t="s">
        <v>4997</v>
      </c>
      <c r="J2676" s="21"/>
      <c r="K2676" s="21"/>
    </row>
    <row r="2677" spans="1:11" x14ac:dyDescent="0.25">
      <c r="A2677" s="192">
        <v>42001</v>
      </c>
      <c r="B2677" s="254">
        <v>7543</v>
      </c>
      <c r="C2677" s="322" t="s">
        <v>6789</v>
      </c>
      <c r="D2677" s="308" t="s">
        <v>57</v>
      </c>
      <c r="E2677" s="309">
        <v>2420</v>
      </c>
      <c r="F2677" s="368">
        <v>42001</v>
      </c>
      <c r="G2677" s="229">
        <v>2420</v>
      </c>
      <c r="H2677" s="217">
        <f t="shared" si="38"/>
        <v>0</v>
      </c>
      <c r="I2677" s="20" t="s">
        <v>5251</v>
      </c>
      <c r="J2677" s="21"/>
      <c r="K2677" s="21"/>
    </row>
    <row r="2678" spans="1:11" x14ac:dyDescent="0.25">
      <c r="A2678" s="192">
        <v>42001</v>
      </c>
      <c r="B2678" s="254">
        <v>7544</v>
      </c>
      <c r="C2678" s="322" t="s">
        <v>6789</v>
      </c>
      <c r="D2678" s="308" t="s">
        <v>29</v>
      </c>
      <c r="E2678" s="309">
        <v>8960.4</v>
      </c>
      <c r="F2678" s="368">
        <v>42001</v>
      </c>
      <c r="G2678" s="229">
        <v>8960.4</v>
      </c>
      <c r="H2678" s="217">
        <f t="shared" si="38"/>
        <v>0</v>
      </c>
      <c r="I2678" s="20" t="s">
        <v>5251</v>
      </c>
      <c r="J2678" s="21"/>
      <c r="K2678" s="21"/>
    </row>
    <row r="2679" spans="1:11" x14ac:dyDescent="0.25">
      <c r="A2679" s="192">
        <v>42001</v>
      </c>
      <c r="B2679" s="254">
        <v>7545</v>
      </c>
      <c r="C2679" s="322" t="s">
        <v>6789</v>
      </c>
      <c r="D2679" s="308" t="s">
        <v>6196</v>
      </c>
      <c r="E2679" s="309">
        <v>1200</v>
      </c>
      <c r="F2679" s="370">
        <v>42010</v>
      </c>
      <c r="G2679" s="219">
        <v>1200</v>
      </c>
      <c r="H2679" s="217">
        <f t="shared" si="38"/>
        <v>0</v>
      </c>
      <c r="I2679" s="20" t="s">
        <v>5251</v>
      </c>
      <c r="J2679" s="21"/>
      <c r="K2679" s="21"/>
    </row>
    <row r="2680" spans="1:11" x14ac:dyDescent="0.25">
      <c r="A2680" s="192">
        <v>42001</v>
      </c>
      <c r="B2680" s="254">
        <v>7546</v>
      </c>
      <c r="C2680" s="322" t="s">
        <v>6789</v>
      </c>
      <c r="D2680" s="308" t="s">
        <v>6616</v>
      </c>
      <c r="E2680" s="309">
        <v>2000</v>
      </c>
      <c r="F2680" s="370">
        <v>42010</v>
      </c>
      <c r="G2680" s="219">
        <v>2000</v>
      </c>
      <c r="H2680" s="217">
        <f t="shared" si="38"/>
        <v>0</v>
      </c>
      <c r="I2680" s="20" t="s">
        <v>5251</v>
      </c>
      <c r="J2680" s="21"/>
      <c r="K2680" s="21"/>
    </row>
    <row r="2681" spans="1:11" x14ac:dyDescent="0.25">
      <c r="A2681" s="192">
        <v>42001</v>
      </c>
      <c r="B2681" s="254">
        <v>7547</v>
      </c>
      <c r="C2681" s="322" t="s">
        <v>6789</v>
      </c>
      <c r="D2681" s="308" t="s">
        <v>6939</v>
      </c>
      <c r="E2681" s="309">
        <v>25</v>
      </c>
      <c r="F2681" s="368">
        <v>42001</v>
      </c>
      <c r="G2681" s="229">
        <v>25</v>
      </c>
      <c r="H2681" s="217">
        <f t="shared" si="38"/>
        <v>0</v>
      </c>
      <c r="I2681" s="20" t="s">
        <v>5251</v>
      </c>
      <c r="J2681" s="21"/>
      <c r="K2681" s="21"/>
    </row>
    <row r="2682" spans="1:11" x14ac:dyDescent="0.25">
      <c r="A2682" s="192">
        <v>42001</v>
      </c>
      <c r="B2682" s="254">
        <v>7548</v>
      </c>
      <c r="C2682" s="322" t="s">
        <v>6789</v>
      </c>
      <c r="D2682" s="308" t="s">
        <v>29</v>
      </c>
      <c r="E2682" s="309">
        <v>4128</v>
      </c>
      <c r="F2682" s="368">
        <v>42001</v>
      </c>
      <c r="G2682" s="229">
        <v>4128</v>
      </c>
      <c r="H2682" s="217">
        <f t="shared" si="38"/>
        <v>0</v>
      </c>
      <c r="I2682" s="20" t="s">
        <v>5251</v>
      </c>
      <c r="J2682" s="21"/>
      <c r="K2682" s="21"/>
    </row>
    <row r="2683" spans="1:11" x14ac:dyDescent="0.25">
      <c r="A2683" s="192">
        <v>42001</v>
      </c>
      <c r="B2683" s="254">
        <v>7549</v>
      </c>
      <c r="C2683" s="322" t="s">
        <v>6789</v>
      </c>
      <c r="D2683" s="308" t="s">
        <v>4653</v>
      </c>
      <c r="E2683" s="309">
        <v>1568</v>
      </c>
      <c r="F2683" s="368">
        <v>42001</v>
      </c>
      <c r="G2683" s="229">
        <v>1568</v>
      </c>
      <c r="H2683" s="217">
        <f t="shared" si="38"/>
        <v>0</v>
      </c>
      <c r="I2683" s="20" t="s">
        <v>5251</v>
      </c>
      <c r="J2683" s="21"/>
      <c r="K2683" s="21"/>
    </row>
    <row r="2684" spans="1:11" x14ac:dyDescent="0.25">
      <c r="A2684" s="192">
        <v>42001</v>
      </c>
      <c r="B2684" s="254">
        <v>7550</v>
      </c>
      <c r="C2684" s="322" t="s">
        <v>6789</v>
      </c>
      <c r="D2684" s="308" t="s">
        <v>6965</v>
      </c>
      <c r="E2684" s="309">
        <v>340</v>
      </c>
      <c r="F2684" s="368">
        <v>42001</v>
      </c>
      <c r="G2684" s="229">
        <v>340</v>
      </c>
      <c r="H2684" s="217">
        <f t="shared" si="38"/>
        <v>0</v>
      </c>
      <c r="I2684" s="20" t="s">
        <v>4992</v>
      </c>
      <c r="J2684" s="21"/>
      <c r="K2684" s="21"/>
    </row>
    <row r="2685" spans="1:11" x14ac:dyDescent="0.25">
      <c r="A2685" s="192">
        <v>42001</v>
      </c>
      <c r="B2685" s="254">
        <v>7551</v>
      </c>
      <c r="C2685" s="322" t="s">
        <v>6789</v>
      </c>
      <c r="D2685" s="308" t="s">
        <v>5773</v>
      </c>
      <c r="E2685" s="309">
        <v>4965.0200000000004</v>
      </c>
      <c r="F2685" s="368">
        <v>42001</v>
      </c>
      <c r="G2685" s="229">
        <v>4965.0200000000004</v>
      </c>
      <c r="H2685" s="217">
        <f t="shared" si="38"/>
        <v>0</v>
      </c>
      <c r="I2685" s="20" t="s">
        <v>4992</v>
      </c>
      <c r="J2685" s="21"/>
      <c r="K2685" s="21"/>
    </row>
    <row r="2686" spans="1:11" x14ac:dyDescent="0.25">
      <c r="A2686" s="192">
        <v>42001</v>
      </c>
      <c r="B2686" s="254">
        <v>7552</v>
      </c>
      <c r="C2686" s="322" t="s">
        <v>6789</v>
      </c>
      <c r="D2686" s="308" t="s">
        <v>367</v>
      </c>
      <c r="E2686" s="309">
        <v>884</v>
      </c>
      <c r="F2686" s="368">
        <v>42001</v>
      </c>
      <c r="G2686" s="229">
        <v>884</v>
      </c>
      <c r="H2686" s="217">
        <f t="shared" si="38"/>
        <v>0</v>
      </c>
      <c r="I2686" s="20" t="s">
        <v>4992</v>
      </c>
      <c r="J2686" s="21"/>
      <c r="K2686" s="21"/>
    </row>
    <row r="2687" spans="1:11" x14ac:dyDescent="0.25">
      <c r="A2687" s="192">
        <v>42001</v>
      </c>
      <c r="B2687" s="254">
        <v>7553</v>
      </c>
      <c r="C2687" s="322" t="s">
        <v>6789</v>
      </c>
      <c r="D2687" s="308" t="s">
        <v>22</v>
      </c>
      <c r="E2687" s="309">
        <v>1679.4</v>
      </c>
      <c r="F2687" s="368">
        <v>42001</v>
      </c>
      <c r="G2687" s="229">
        <v>1679.4</v>
      </c>
      <c r="H2687" s="217">
        <f t="shared" si="38"/>
        <v>0</v>
      </c>
      <c r="I2687" s="20" t="s">
        <v>4992</v>
      </c>
      <c r="J2687" s="21"/>
      <c r="K2687" s="21"/>
    </row>
    <row r="2688" spans="1:11" x14ac:dyDescent="0.25">
      <c r="A2688" s="192">
        <v>42001</v>
      </c>
      <c r="B2688" s="254">
        <v>7554</v>
      </c>
      <c r="C2688" s="322" t="s">
        <v>6789</v>
      </c>
      <c r="D2688" s="308" t="s">
        <v>2578</v>
      </c>
      <c r="E2688" s="309">
        <v>8784.7999999999993</v>
      </c>
      <c r="F2688" s="368">
        <v>42001</v>
      </c>
      <c r="G2688" s="229">
        <v>8784.7999999999993</v>
      </c>
      <c r="H2688" s="217">
        <f t="shared" si="38"/>
        <v>0</v>
      </c>
      <c r="I2688" s="20" t="s">
        <v>5000</v>
      </c>
      <c r="J2688" s="21"/>
      <c r="K2688" s="21"/>
    </row>
    <row r="2689" spans="1:11" x14ac:dyDescent="0.25">
      <c r="A2689" s="192">
        <v>42001</v>
      </c>
      <c r="B2689" s="254">
        <v>7555</v>
      </c>
      <c r="C2689" s="322" t="s">
        <v>6789</v>
      </c>
      <c r="D2689" s="308" t="s">
        <v>52</v>
      </c>
      <c r="E2689" s="309">
        <v>6674.4</v>
      </c>
      <c r="F2689" s="368">
        <v>42001</v>
      </c>
      <c r="G2689" s="229">
        <v>6674.4</v>
      </c>
      <c r="H2689" s="217">
        <f t="shared" si="38"/>
        <v>0</v>
      </c>
      <c r="I2689" s="20" t="s">
        <v>5000</v>
      </c>
      <c r="J2689" s="21"/>
      <c r="K2689" s="21"/>
    </row>
    <row r="2690" spans="1:11" x14ac:dyDescent="0.25">
      <c r="A2690" s="192">
        <v>42001</v>
      </c>
      <c r="B2690" s="254">
        <v>7556</v>
      </c>
      <c r="C2690" s="322" t="s">
        <v>6789</v>
      </c>
      <c r="D2690" s="308" t="s">
        <v>6934</v>
      </c>
      <c r="E2690" s="309">
        <v>1566.2</v>
      </c>
      <c r="F2690" s="368">
        <v>42001</v>
      </c>
      <c r="G2690" s="229">
        <v>1566.2</v>
      </c>
      <c r="H2690" s="217">
        <f t="shared" si="38"/>
        <v>0</v>
      </c>
      <c r="I2690" s="20" t="s">
        <v>5000</v>
      </c>
      <c r="J2690" s="21"/>
      <c r="K2690" s="21"/>
    </row>
    <row r="2691" spans="1:11" x14ac:dyDescent="0.25">
      <c r="A2691" s="192">
        <v>42001</v>
      </c>
      <c r="B2691" s="254">
        <v>7557</v>
      </c>
      <c r="C2691" s="322" t="s">
        <v>6789</v>
      </c>
      <c r="D2691" s="308" t="s">
        <v>136</v>
      </c>
      <c r="E2691" s="309">
        <v>2179.1999999999998</v>
      </c>
      <c r="F2691" s="368">
        <v>42001</v>
      </c>
      <c r="G2691" s="229">
        <v>2179.1999999999998</v>
      </c>
      <c r="H2691" s="217">
        <f t="shared" si="38"/>
        <v>0</v>
      </c>
      <c r="I2691" s="20" t="s">
        <v>4992</v>
      </c>
      <c r="J2691" s="21"/>
      <c r="K2691" s="21"/>
    </row>
    <row r="2692" spans="1:11" x14ac:dyDescent="0.25">
      <c r="A2692" s="192">
        <v>42001</v>
      </c>
      <c r="B2692" s="254">
        <v>7558</v>
      </c>
      <c r="C2692" s="322" t="s">
        <v>6789</v>
      </c>
      <c r="D2692" s="308" t="s">
        <v>4646</v>
      </c>
      <c r="E2692" s="309">
        <v>15012</v>
      </c>
      <c r="F2692" s="368">
        <v>42001</v>
      </c>
      <c r="G2692" s="229">
        <v>15012</v>
      </c>
      <c r="H2692" s="217">
        <f t="shared" si="38"/>
        <v>0</v>
      </c>
      <c r="I2692" s="20" t="s">
        <v>4992</v>
      </c>
      <c r="J2692" s="21"/>
      <c r="K2692" s="21"/>
    </row>
    <row r="2693" spans="1:11" x14ac:dyDescent="0.25">
      <c r="A2693" s="192">
        <v>42001</v>
      </c>
      <c r="B2693" s="254">
        <v>7559</v>
      </c>
      <c r="C2693" s="322" t="s">
        <v>6789</v>
      </c>
      <c r="D2693" s="308" t="s">
        <v>4658</v>
      </c>
      <c r="E2693" s="309">
        <v>2313</v>
      </c>
      <c r="F2693" s="368">
        <v>42001</v>
      </c>
      <c r="G2693" s="229">
        <v>2313</v>
      </c>
      <c r="H2693" s="217">
        <f t="shared" si="38"/>
        <v>0</v>
      </c>
      <c r="I2693" s="20" t="s">
        <v>4992</v>
      </c>
      <c r="J2693" s="21"/>
      <c r="K2693" s="21"/>
    </row>
    <row r="2694" spans="1:11" x14ac:dyDescent="0.25">
      <c r="A2694" s="192">
        <v>42001</v>
      </c>
      <c r="B2694" s="254">
        <v>7560</v>
      </c>
      <c r="C2694" s="322" t="s">
        <v>6789</v>
      </c>
      <c r="D2694" s="308" t="s">
        <v>4765</v>
      </c>
      <c r="E2694" s="309">
        <v>7169.4</v>
      </c>
      <c r="F2694" s="368">
        <v>42001</v>
      </c>
      <c r="G2694" s="229">
        <v>7169.4</v>
      </c>
      <c r="H2694" s="217">
        <f t="shared" si="38"/>
        <v>0</v>
      </c>
      <c r="I2694" s="20" t="s">
        <v>4992</v>
      </c>
      <c r="J2694" s="21"/>
      <c r="K2694" s="21"/>
    </row>
    <row r="2695" spans="1:11" x14ac:dyDescent="0.25">
      <c r="A2695" s="192">
        <v>42001</v>
      </c>
      <c r="B2695" s="254">
        <v>7561</v>
      </c>
      <c r="C2695" s="322" t="s">
        <v>6789</v>
      </c>
      <c r="D2695" s="308" t="s">
        <v>6933</v>
      </c>
      <c r="E2695" s="309">
        <v>636</v>
      </c>
      <c r="F2695" s="368">
        <v>42001</v>
      </c>
      <c r="G2695" s="229">
        <v>636</v>
      </c>
      <c r="H2695" s="217">
        <f t="shared" si="38"/>
        <v>0</v>
      </c>
      <c r="I2695" s="20" t="s">
        <v>4992</v>
      </c>
      <c r="J2695" s="21"/>
      <c r="K2695" s="21"/>
    </row>
    <row r="2696" spans="1:11" x14ac:dyDescent="0.25">
      <c r="A2696" s="192">
        <v>42001</v>
      </c>
      <c r="B2696" s="254">
        <v>7562</v>
      </c>
      <c r="C2696" s="322" t="s">
        <v>6789</v>
      </c>
      <c r="D2696" s="308" t="s">
        <v>4918</v>
      </c>
      <c r="E2696" s="309">
        <v>55883.6</v>
      </c>
      <c r="F2696" s="368">
        <v>42002</v>
      </c>
      <c r="G2696" s="229">
        <v>55883.6</v>
      </c>
      <c r="H2696" s="217">
        <f t="shared" si="38"/>
        <v>0</v>
      </c>
      <c r="I2696" s="20" t="s">
        <v>6794</v>
      </c>
      <c r="J2696" s="21"/>
      <c r="K2696" s="21"/>
    </row>
    <row r="2697" spans="1:11" x14ac:dyDescent="0.25">
      <c r="A2697" s="192">
        <v>42001</v>
      </c>
      <c r="B2697" s="254">
        <v>7563</v>
      </c>
      <c r="C2697" s="322" t="s">
        <v>6789</v>
      </c>
      <c r="D2697" s="308" t="s">
        <v>51</v>
      </c>
      <c r="E2697" s="309">
        <v>2305.8000000000002</v>
      </c>
      <c r="F2697" s="368">
        <v>42001</v>
      </c>
      <c r="G2697" s="229">
        <v>2305.8000000000002</v>
      </c>
      <c r="H2697" s="217">
        <f t="shared" si="38"/>
        <v>0</v>
      </c>
      <c r="I2697" s="20" t="s">
        <v>4992</v>
      </c>
      <c r="J2697" s="21"/>
      <c r="K2697" s="21"/>
    </row>
    <row r="2698" spans="1:11" x14ac:dyDescent="0.25">
      <c r="A2698" s="192">
        <v>42001</v>
      </c>
      <c r="B2698" s="254">
        <v>7564</v>
      </c>
      <c r="C2698" s="322" t="s">
        <v>6789</v>
      </c>
      <c r="D2698" s="308" t="s">
        <v>4183</v>
      </c>
      <c r="E2698" s="309">
        <v>7148.4</v>
      </c>
      <c r="F2698" s="368">
        <v>42001</v>
      </c>
      <c r="G2698" s="229">
        <v>7148.4</v>
      </c>
      <c r="H2698" s="217">
        <f t="shared" si="38"/>
        <v>0</v>
      </c>
      <c r="I2698" s="20" t="s">
        <v>4992</v>
      </c>
      <c r="J2698" s="21"/>
      <c r="K2698" s="21"/>
    </row>
    <row r="2699" spans="1:11" x14ac:dyDescent="0.25">
      <c r="A2699" s="192">
        <v>42001</v>
      </c>
      <c r="B2699" s="254">
        <v>7565</v>
      </c>
      <c r="C2699" s="322" t="s">
        <v>6789</v>
      </c>
      <c r="D2699" s="308" t="s">
        <v>133</v>
      </c>
      <c r="E2699" s="309">
        <v>27073.200000000001</v>
      </c>
      <c r="F2699" s="369" t="s">
        <v>6980</v>
      </c>
      <c r="G2699" s="229">
        <f>10000+17073.2</f>
        <v>27073.200000000001</v>
      </c>
      <c r="H2699" s="217">
        <f t="shared" si="38"/>
        <v>0</v>
      </c>
      <c r="I2699" s="20" t="s">
        <v>4992</v>
      </c>
      <c r="J2699" s="21"/>
      <c r="K2699" s="21"/>
    </row>
    <row r="2700" spans="1:11" x14ac:dyDescent="0.25">
      <c r="A2700" s="192">
        <v>42001</v>
      </c>
      <c r="B2700" s="254">
        <v>7566</v>
      </c>
      <c r="C2700" s="322" t="s">
        <v>6789</v>
      </c>
      <c r="D2700" s="308" t="s">
        <v>133</v>
      </c>
      <c r="E2700" s="309">
        <v>1885.8</v>
      </c>
      <c r="F2700" s="368">
        <v>42001</v>
      </c>
      <c r="G2700" s="229">
        <v>1885.8</v>
      </c>
      <c r="H2700" s="217">
        <f t="shared" si="38"/>
        <v>0</v>
      </c>
      <c r="I2700" s="20" t="s">
        <v>4992</v>
      </c>
      <c r="J2700" s="21"/>
      <c r="K2700" s="21"/>
    </row>
    <row r="2701" spans="1:11" x14ac:dyDescent="0.25">
      <c r="A2701" s="192">
        <v>42001</v>
      </c>
      <c r="B2701" s="254">
        <v>7567</v>
      </c>
      <c r="C2701" s="322" t="s">
        <v>6789</v>
      </c>
      <c r="D2701" s="308" t="s">
        <v>4319</v>
      </c>
      <c r="E2701" s="309">
        <v>320</v>
      </c>
      <c r="F2701" s="368">
        <v>42001</v>
      </c>
      <c r="G2701" s="229">
        <v>320</v>
      </c>
      <c r="H2701" s="217">
        <f t="shared" si="38"/>
        <v>0</v>
      </c>
      <c r="I2701" s="20" t="s">
        <v>4992</v>
      </c>
      <c r="J2701" s="21"/>
      <c r="K2701" s="21"/>
    </row>
    <row r="2702" spans="1:11" x14ac:dyDescent="0.25">
      <c r="A2702" s="192">
        <v>42001</v>
      </c>
      <c r="B2702" s="254">
        <v>7568</v>
      </c>
      <c r="C2702" s="322" t="s">
        <v>6789</v>
      </c>
      <c r="D2702" s="308" t="s">
        <v>4921</v>
      </c>
      <c r="E2702" s="309">
        <v>73702.38</v>
      </c>
      <c r="F2702" s="370">
        <v>42009</v>
      </c>
      <c r="G2702" s="219">
        <v>73702.38</v>
      </c>
      <c r="H2702" s="217">
        <f t="shared" si="38"/>
        <v>0</v>
      </c>
      <c r="I2702" s="20" t="s">
        <v>4992</v>
      </c>
      <c r="J2702" s="21"/>
      <c r="K2702" s="21"/>
    </row>
    <row r="2703" spans="1:11" x14ac:dyDescent="0.25">
      <c r="A2703" s="192">
        <v>42001</v>
      </c>
      <c r="B2703" s="254">
        <v>7569</v>
      </c>
      <c r="C2703" s="322" t="s">
        <v>6789</v>
      </c>
      <c r="D2703" s="308" t="s">
        <v>2481</v>
      </c>
      <c r="E2703" s="309">
        <v>50016.6</v>
      </c>
      <c r="F2703" s="370">
        <v>42006</v>
      </c>
      <c r="G2703" s="219">
        <v>50016.6</v>
      </c>
      <c r="H2703" s="217">
        <f t="shared" si="38"/>
        <v>0</v>
      </c>
      <c r="I2703" s="20" t="s">
        <v>6814</v>
      </c>
      <c r="J2703" s="21"/>
      <c r="K2703" s="21"/>
    </row>
    <row r="2704" spans="1:11" x14ac:dyDescent="0.25">
      <c r="A2704" s="192">
        <v>42001</v>
      </c>
      <c r="B2704" s="254">
        <v>7570</v>
      </c>
      <c r="C2704" s="322" t="s">
        <v>6789</v>
      </c>
      <c r="D2704" s="308" t="s">
        <v>4319</v>
      </c>
      <c r="E2704" s="309">
        <v>9780</v>
      </c>
      <c r="F2704" s="368">
        <v>42001</v>
      </c>
      <c r="G2704" s="229">
        <v>9780</v>
      </c>
      <c r="H2704" s="217">
        <f t="shared" si="38"/>
        <v>0</v>
      </c>
      <c r="I2704" s="20" t="s">
        <v>4992</v>
      </c>
      <c r="J2704" s="21"/>
      <c r="K2704" s="21"/>
    </row>
    <row r="2705" spans="1:11" x14ac:dyDescent="0.25">
      <c r="A2705" s="192">
        <v>42001</v>
      </c>
      <c r="B2705" s="254">
        <v>7571</v>
      </c>
      <c r="C2705" s="322" t="s">
        <v>6789</v>
      </c>
      <c r="D2705" s="308" t="s">
        <v>160</v>
      </c>
      <c r="E2705" s="309">
        <v>210751.14</v>
      </c>
      <c r="F2705" s="368">
        <v>42003</v>
      </c>
      <c r="G2705" s="229">
        <v>210751.14</v>
      </c>
      <c r="H2705" s="217">
        <f t="shared" si="38"/>
        <v>0</v>
      </c>
      <c r="I2705" s="20" t="s">
        <v>5009</v>
      </c>
      <c r="J2705" s="21"/>
      <c r="K2705" s="21"/>
    </row>
    <row r="2706" spans="1:11" x14ac:dyDescent="0.25">
      <c r="A2706" s="192">
        <v>42001</v>
      </c>
      <c r="B2706" s="254">
        <v>7572</v>
      </c>
      <c r="C2706" s="322" t="s">
        <v>6789</v>
      </c>
      <c r="D2706" s="308" t="s">
        <v>174</v>
      </c>
      <c r="E2706" s="309">
        <v>640</v>
      </c>
      <c r="F2706" s="368">
        <v>42003</v>
      </c>
      <c r="G2706" s="229">
        <v>640</v>
      </c>
      <c r="H2706" s="217">
        <f t="shared" si="38"/>
        <v>0</v>
      </c>
      <c r="I2706" s="20" t="s">
        <v>5009</v>
      </c>
      <c r="J2706" s="21"/>
      <c r="K2706" s="21"/>
    </row>
    <row r="2707" spans="1:11" x14ac:dyDescent="0.25">
      <c r="A2707" s="192">
        <v>42001</v>
      </c>
      <c r="B2707" s="254">
        <v>7573</v>
      </c>
      <c r="C2707" s="322" t="s">
        <v>6789</v>
      </c>
      <c r="D2707" s="308" t="s">
        <v>6810</v>
      </c>
      <c r="E2707" s="309">
        <v>2132.6</v>
      </c>
      <c r="F2707" s="368">
        <v>42003</v>
      </c>
      <c r="G2707" s="229">
        <v>2132.6</v>
      </c>
      <c r="H2707" s="217">
        <f t="shared" si="38"/>
        <v>0</v>
      </c>
      <c r="I2707" s="20" t="s">
        <v>5009</v>
      </c>
      <c r="J2707" s="21"/>
      <c r="K2707" s="21"/>
    </row>
    <row r="2708" spans="1:11" x14ac:dyDescent="0.25">
      <c r="A2708" s="192">
        <v>42001</v>
      </c>
      <c r="B2708" s="254">
        <v>7574</v>
      </c>
      <c r="C2708" s="322" t="s">
        <v>6789</v>
      </c>
      <c r="D2708" s="308" t="s">
        <v>4599</v>
      </c>
      <c r="E2708" s="309">
        <v>20100.2</v>
      </c>
      <c r="F2708" s="368">
        <v>42003</v>
      </c>
      <c r="G2708" s="229">
        <v>20100.2</v>
      </c>
      <c r="H2708" s="217">
        <f t="shared" si="38"/>
        <v>0</v>
      </c>
      <c r="I2708" s="20" t="s">
        <v>5009</v>
      </c>
      <c r="J2708" s="21"/>
      <c r="K2708" s="21"/>
    </row>
    <row r="2709" spans="1:11" x14ac:dyDescent="0.25">
      <c r="A2709" s="192">
        <v>42001</v>
      </c>
      <c r="B2709" s="254">
        <v>7575</v>
      </c>
      <c r="C2709" s="322" t="s">
        <v>6789</v>
      </c>
      <c r="D2709" s="308" t="s">
        <v>4603</v>
      </c>
      <c r="E2709" s="309">
        <v>7408.8</v>
      </c>
      <c r="F2709" s="368">
        <v>42003</v>
      </c>
      <c r="G2709" s="229">
        <v>7408.8</v>
      </c>
      <c r="H2709" s="217">
        <f t="shared" si="38"/>
        <v>0</v>
      </c>
      <c r="I2709" s="20" t="s">
        <v>5009</v>
      </c>
      <c r="J2709" s="21"/>
      <c r="K2709" s="21"/>
    </row>
    <row r="2710" spans="1:11" x14ac:dyDescent="0.25">
      <c r="A2710" s="192">
        <v>42001</v>
      </c>
      <c r="B2710" s="254">
        <v>7576</v>
      </c>
      <c r="C2710" s="322" t="s">
        <v>6789</v>
      </c>
      <c r="D2710" s="308" t="s">
        <v>4301</v>
      </c>
      <c r="E2710" s="309">
        <v>41788.800000000003</v>
      </c>
      <c r="F2710" s="368">
        <v>42003</v>
      </c>
      <c r="G2710" s="229">
        <v>41788.800000000003</v>
      </c>
      <c r="H2710" s="217">
        <f t="shared" si="38"/>
        <v>0</v>
      </c>
      <c r="I2710" s="20" t="s">
        <v>5009</v>
      </c>
      <c r="J2710" s="21"/>
      <c r="K2710" s="21"/>
    </row>
    <row r="2711" spans="1:11" x14ac:dyDescent="0.25">
      <c r="A2711" s="192">
        <v>42001</v>
      </c>
      <c r="B2711" s="254">
        <v>7577</v>
      </c>
      <c r="C2711" s="322" t="s">
        <v>6789</v>
      </c>
      <c r="D2711" s="308" t="s">
        <v>160</v>
      </c>
      <c r="E2711" s="309">
        <v>28638.48</v>
      </c>
      <c r="F2711" s="368">
        <v>42003</v>
      </c>
      <c r="G2711" s="229">
        <v>28638.48</v>
      </c>
      <c r="H2711" s="217">
        <f t="shared" si="38"/>
        <v>0</v>
      </c>
      <c r="I2711" s="20" t="s">
        <v>5009</v>
      </c>
      <c r="J2711" s="21"/>
      <c r="K2711" s="21"/>
    </row>
    <row r="2712" spans="1:11" x14ac:dyDescent="0.25">
      <c r="A2712" s="192">
        <v>42001</v>
      </c>
      <c r="B2712" s="254">
        <v>7578</v>
      </c>
      <c r="C2712" s="322" t="s">
        <v>6789</v>
      </c>
      <c r="D2712" s="308" t="s">
        <v>4597</v>
      </c>
      <c r="E2712" s="309">
        <v>39789.39</v>
      </c>
      <c r="F2712" s="368">
        <v>42004</v>
      </c>
      <c r="G2712" s="229">
        <v>39789.39</v>
      </c>
      <c r="H2712" s="217">
        <f t="shared" si="38"/>
        <v>0</v>
      </c>
      <c r="I2712" s="20" t="s">
        <v>5009</v>
      </c>
      <c r="J2712" s="21"/>
      <c r="K2712" s="21"/>
    </row>
    <row r="2713" spans="1:11" x14ac:dyDescent="0.25">
      <c r="A2713" s="192">
        <v>42001</v>
      </c>
      <c r="B2713" s="254">
        <v>7579</v>
      </c>
      <c r="C2713" s="322" t="s">
        <v>6789</v>
      </c>
      <c r="D2713" s="308" t="s">
        <v>4680</v>
      </c>
      <c r="E2713" s="309">
        <v>6177</v>
      </c>
      <c r="F2713" s="368">
        <v>42003</v>
      </c>
      <c r="G2713" s="229">
        <v>6177</v>
      </c>
      <c r="H2713" s="217">
        <f t="shared" si="38"/>
        <v>0</v>
      </c>
      <c r="I2713" s="20" t="s">
        <v>5009</v>
      </c>
      <c r="J2713" s="21"/>
      <c r="K2713" s="21"/>
    </row>
    <row r="2714" spans="1:11" x14ac:dyDescent="0.25">
      <c r="A2714" s="192">
        <v>42001</v>
      </c>
      <c r="B2714" s="254">
        <v>7580</v>
      </c>
      <c r="C2714" s="322" t="s">
        <v>6789</v>
      </c>
      <c r="D2714" s="308" t="s">
        <v>6810</v>
      </c>
      <c r="E2714" s="309">
        <v>26252.1</v>
      </c>
      <c r="F2714" s="368">
        <v>42003</v>
      </c>
      <c r="G2714" s="229">
        <v>26252.1</v>
      </c>
      <c r="H2714" s="217">
        <f t="shared" si="38"/>
        <v>0</v>
      </c>
      <c r="I2714" s="20" t="s">
        <v>5009</v>
      </c>
      <c r="J2714" s="21"/>
      <c r="K2714" s="21"/>
    </row>
    <row r="2715" spans="1:11" x14ac:dyDescent="0.25">
      <c r="A2715" s="192">
        <v>42001</v>
      </c>
      <c r="B2715" s="254">
        <v>7581</v>
      </c>
      <c r="C2715" s="322" t="s">
        <v>6789</v>
      </c>
      <c r="D2715" s="308" t="s">
        <v>6923</v>
      </c>
      <c r="E2715" s="309">
        <v>76630.8</v>
      </c>
      <c r="F2715" s="368">
        <v>42002</v>
      </c>
      <c r="G2715" s="229">
        <v>76630.8</v>
      </c>
      <c r="H2715" s="217">
        <f t="shared" si="38"/>
        <v>0</v>
      </c>
      <c r="I2715" s="20" t="s">
        <v>6814</v>
      </c>
      <c r="J2715" s="21"/>
      <c r="K2715" s="21"/>
    </row>
    <row r="2716" spans="1:11" x14ac:dyDescent="0.25">
      <c r="A2716" s="192">
        <v>42001</v>
      </c>
      <c r="B2716" s="254">
        <v>7582</v>
      </c>
      <c r="C2716" s="322" t="s">
        <v>6789</v>
      </c>
      <c r="D2716" s="308" t="s">
        <v>6923</v>
      </c>
      <c r="E2716" s="309">
        <v>16800</v>
      </c>
      <c r="F2716" s="368">
        <v>42002</v>
      </c>
      <c r="G2716" s="229">
        <v>16800</v>
      </c>
      <c r="H2716" s="217">
        <f t="shared" si="38"/>
        <v>0</v>
      </c>
      <c r="I2716" s="20" t="s">
        <v>6814</v>
      </c>
      <c r="J2716" s="21"/>
      <c r="K2716" s="21"/>
    </row>
    <row r="2717" spans="1:11" x14ac:dyDescent="0.25">
      <c r="A2717" s="192">
        <v>42001</v>
      </c>
      <c r="B2717" s="254">
        <v>7583</v>
      </c>
      <c r="C2717" s="322" t="s">
        <v>6789</v>
      </c>
      <c r="D2717" s="308" t="s">
        <v>4597</v>
      </c>
      <c r="E2717" s="309">
        <v>11600</v>
      </c>
      <c r="F2717" s="368">
        <v>42004</v>
      </c>
      <c r="G2717" s="229">
        <v>11600</v>
      </c>
      <c r="H2717" s="217">
        <f t="shared" si="38"/>
        <v>0</v>
      </c>
      <c r="I2717" s="20" t="s">
        <v>5009</v>
      </c>
      <c r="J2717" s="21"/>
      <c r="K2717" s="21"/>
    </row>
    <row r="2718" spans="1:11" x14ac:dyDescent="0.25">
      <c r="A2718" s="192">
        <v>42002</v>
      </c>
      <c r="B2718" s="254">
        <v>7584</v>
      </c>
      <c r="C2718" s="322" t="s">
        <v>6789</v>
      </c>
      <c r="D2718" s="308" t="s">
        <v>4649</v>
      </c>
      <c r="E2718" s="309">
        <v>4595.6000000000004</v>
      </c>
      <c r="F2718" s="368">
        <v>42002</v>
      </c>
      <c r="G2718" s="229">
        <v>4595.6000000000004</v>
      </c>
      <c r="H2718" s="217">
        <f t="shared" si="38"/>
        <v>0</v>
      </c>
      <c r="I2718" s="20" t="s">
        <v>4992</v>
      </c>
      <c r="J2718" s="21"/>
      <c r="K2718" s="21"/>
    </row>
    <row r="2719" spans="1:11" x14ac:dyDescent="0.25">
      <c r="A2719" s="192">
        <v>42002</v>
      </c>
      <c r="B2719" s="254">
        <v>7585</v>
      </c>
      <c r="C2719" s="322" t="s">
        <v>6789</v>
      </c>
      <c r="D2719" s="308" t="s">
        <v>4918</v>
      </c>
      <c r="E2719" s="309">
        <v>85329</v>
      </c>
      <c r="F2719" s="370">
        <v>42013</v>
      </c>
      <c r="G2719" s="219">
        <v>85329</v>
      </c>
      <c r="H2719" s="217">
        <f t="shared" si="38"/>
        <v>0</v>
      </c>
      <c r="I2719" s="20" t="s">
        <v>4992</v>
      </c>
      <c r="J2719" s="21"/>
      <c r="K2719" s="21"/>
    </row>
    <row r="2720" spans="1:11" x14ac:dyDescent="0.25">
      <c r="A2720" s="192">
        <v>42002</v>
      </c>
      <c r="B2720" s="254">
        <v>7586</v>
      </c>
      <c r="C2720" s="322" t="s">
        <v>6789</v>
      </c>
      <c r="D2720" s="308" t="s">
        <v>4915</v>
      </c>
      <c r="E2720" s="309">
        <v>30487.4</v>
      </c>
      <c r="F2720" s="370">
        <v>42007</v>
      </c>
      <c r="G2720" s="219">
        <v>30487.4</v>
      </c>
      <c r="H2720" s="217">
        <f t="shared" si="38"/>
        <v>0</v>
      </c>
      <c r="I2720" s="20" t="s">
        <v>4971</v>
      </c>
      <c r="J2720" s="21"/>
      <c r="K2720" s="21"/>
    </row>
    <row r="2721" spans="1:11" x14ac:dyDescent="0.25">
      <c r="A2721" s="192">
        <v>42002</v>
      </c>
      <c r="B2721" s="254">
        <v>7587</v>
      </c>
      <c r="C2721" s="322" t="s">
        <v>6789</v>
      </c>
      <c r="D2721" s="308" t="s">
        <v>28</v>
      </c>
      <c r="E2721" s="309">
        <v>5328</v>
      </c>
      <c r="F2721" s="369" t="s">
        <v>6981</v>
      </c>
      <c r="G2721" s="229">
        <f>5100+228</f>
        <v>5328</v>
      </c>
      <c r="H2721" s="217">
        <f t="shared" si="38"/>
        <v>0</v>
      </c>
      <c r="I2721" s="20" t="s">
        <v>4992</v>
      </c>
      <c r="J2721" s="21"/>
      <c r="K2721" s="21"/>
    </row>
    <row r="2722" spans="1:11" x14ac:dyDescent="0.25">
      <c r="A2722" s="192">
        <v>42002</v>
      </c>
      <c r="B2722" s="254">
        <v>7588</v>
      </c>
      <c r="C2722" s="322" t="s">
        <v>6789</v>
      </c>
      <c r="D2722" s="308" t="s">
        <v>501</v>
      </c>
      <c r="E2722" s="309">
        <v>1336.5</v>
      </c>
      <c r="F2722" s="368">
        <v>42002</v>
      </c>
      <c r="G2722" s="229">
        <v>1336.5</v>
      </c>
      <c r="H2722" s="217">
        <f t="shared" si="38"/>
        <v>0</v>
      </c>
      <c r="I2722" s="20" t="s">
        <v>4992</v>
      </c>
      <c r="J2722" s="21"/>
      <c r="K2722" s="21"/>
    </row>
    <row r="2723" spans="1:11" x14ac:dyDescent="0.25">
      <c r="A2723" s="192">
        <v>42002</v>
      </c>
      <c r="B2723" s="254">
        <v>7589</v>
      </c>
      <c r="C2723" s="322" t="s">
        <v>6789</v>
      </c>
      <c r="D2723" s="308" t="s">
        <v>4826</v>
      </c>
      <c r="E2723" s="309">
        <v>918.4</v>
      </c>
      <c r="F2723" s="368">
        <v>42002</v>
      </c>
      <c r="G2723" s="229">
        <v>918.4</v>
      </c>
      <c r="H2723" s="217">
        <f t="shared" si="38"/>
        <v>0</v>
      </c>
      <c r="I2723" s="20" t="s">
        <v>4992</v>
      </c>
      <c r="J2723" s="21"/>
      <c r="K2723" s="21"/>
    </row>
    <row r="2724" spans="1:11" x14ac:dyDescent="0.25">
      <c r="A2724" s="192">
        <v>42002</v>
      </c>
      <c r="B2724" s="254">
        <v>7590</v>
      </c>
      <c r="C2724" s="322" t="s">
        <v>6789</v>
      </c>
      <c r="D2724" s="308" t="s">
        <v>23</v>
      </c>
      <c r="E2724" s="309">
        <v>26982.240000000002</v>
      </c>
      <c r="F2724" s="368">
        <v>42002</v>
      </c>
      <c r="G2724" s="229">
        <v>26982.240000000002</v>
      </c>
      <c r="H2724" s="217">
        <f t="shared" si="38"/>
        <v>0</v>
      </c>
      <c r="I2724" s="20" t="s">
        <v>6049</v>
      </c>
      <c r="J2724" s="21"/>
      <c r="K2724" s="21"/>
    </row>
    <row r="2725" spans="1:11" x14ac:dyDescent="0.25">
      <c r="A2725" s="192">
        <v>42002</v>
      </c>
      <c r="B2725" s="254">
        <v>7591</v>
      </c>
      <c r="C2725" s="322" t="s">
        <v>6789</v>
      </c>
      <c r="D2725" s="308" t="s">
        <v>4681</v>
      </c>
      <c r="E2725" s="309">
        <v>3277.6</v>
      </c>
      <c r="F2725" s="368">
        <v>42002</v>
      </c>
      <c r="G2725" s="229">
        <v>3277.6</v>
      </c>
      <c r="H2725" s="217">
        <f t="shared" si="38"/>
        <v>0</v>
      </c>
      <c r="I2725" s="20" t="s">
        <v>4992</v>
      </c>
      <c r="J2725" s="21"/>
      <c r="K2725" s="21"/>
    </row>
    <row r="2726" spans="1:11" x14ac:dyDescent="0.25">
      <c r="A2726" s="192">
        <v>42002</v>
      </c>
      <c r="B2726" s="254">
        <v>7592</v>
      </c>
      <c r="C2726" s="322" t="s">
        <v>6789</v>
      </c>
      <c r="D2726" s="308" t="s">
        <v>23</v>
      </c>
      <c r="E2726" s="309">
        <v>2632.32</v>
      </c>
      <c r="F2726" s="368">
        <v>42002</v>
      </c>
      <c r="G2726" s="229">
        <v>2632.32</v>
      </c>
      <c r="H2726" s="217">
        <f t="shared" si="38"/>
        <v>0</v>
      </c>
      <c r="I2726" s="20" t="s">
        <v>4992</v>
      </c>
      <c r="J2726" s="21"/>
      <c r="K2726" s="21"/>
    </row>
    <row r="2727" spans="1:11" x14ac:dyDescent="0.25">
      <c r="A2727" s="192">
        <v>42002</v>
      </c>
      <c r="B2727" s="254">
        <v>7593</v>
      </c>
      <c r="C2727" s="322" t="s">
        <v>6789</v>
      </c>
      <c r="D2727" s="308" t="s">
        <v>6929</v>
      </c>
      <c r="E2727" s="309">
        <v>23170.799999999999</v>
      </c>
      <c r="F2727" s="368">
        <v>42002</v>
      </c>
      <c r="G2727" s="229">
        <v>23170.799999999999</v>
      </c>
      <c r="H2727" s="217">
        <f t="shared" si="38"/>
        <v>0</v>
      </c>
      <c r="I2727" s="20" t="s">
        <v>4992</v>
      </c>
      <c r="J2727" s="21"/>
      <c r="K2727" s="21"/>
    </row>
    <row r="2728" spans="1:11" x14ac:dyDescent="0.25">
      <c r="A2728" s="192">
        <v>42002</v>
      </c>
      <c r="B2728" s="254">
        <v>7594</v>
      </c>
      <c r="C2728" s="322" t="s">
        <v>6789</v>
      </c>
      <c r="D2728" s="308" t="s">
        <v>6120</v>
      </c>
      <c r="E2728" s="309">
        <v>6300</v>
      </c>
      <c r="F2728" s="370">
        <v>42010</v>
      </c>
      <c r="G2728" s="219">
        <v>6300</v>
      </c>
      <c r="H2728" s="217">
        <f t="shared" si="38"/>
        <v>0</v>
      </c>
      <c r="I2728" s="20" t="s">
        <v>4997</v>
      </c>
      <c r="J2728" s="21"/>
      <c r="K2728" s="21"/>
    </row>
    <row r="2729" spans="1:11" x14ac:dyDescent="0.25">
      <c r="A2729" s="192">
        <v>42002</v>
      </c>
      <c r="B2729" s="254">
        <v>7595</v>
      </c>
      <c r="C2729" s="322" t="s">
        <v>6789</v>
      </c>
      <c r="D2729" s="308" t="s">
        <v>3366</v>
      </c>
      <c r="E2729" s="309">
        <v>1596</v>
      </c>
      <c r="F2729" s="368">
        <v>42002</v>
      </c>
      <c r="G2729" s="229">
        <v>1596</v>
      </c>
      <c r="H2729" s="217">
        <f t="shared" si="38"/>
        <v>0</v>
      </c>
      <c r="I2729" s="20" t="s">
        <v>4997</v>
      </c>
      <c r="J2729" s="21"/>
      <c r="K2729" s="21"/>
    </row>
    <row r="2730" spans="1:11" x14ac:dyDescent="0.25">
      <c r="A2730" s="192">
        <v>42002</v>
      </c>
      <c r="B2730" s="254">
        <v>7596</v>
      </c>
      <c r="C2730" s="322" t="s">
        <v>6789</v>
      </c>
      <c r="D2730" s="308" t="s">
        <v>123</v>
      </c>
      <c r="E2730" s="309">
        <v>7300</v>
      </c>
      <c r="F2730" s="368">
        <v>42003</v>
      </c>
      <c r="G2730" s="229">
        <v>7300</v>
      </c>
      <c r="H2730" s="217">
        <f t="shared" si="38"/>
        <v>0</v>
      </c>
      <c r="I2730" s="20" t="s">
        <v>4992</v>
      </c>
      <c r="J2730" s="21"/>
      <c r="K2730" s="21"/>
    </row>
    <row r="2731" spans="1:11" x14ac:dyDescent="0.25">
      <c r="A2731" s="192">
        <v>42002</v>
      </c>
      <c r="B2731" s="254">
        <v>7597</v>
      </c>
      <c r="C2731" s="322" t="s">
        <v>6789</v>
      </c>
      <c r="D2731" s="308" t="s">
        <v>701</v>
      </c>
      <c r="E2731" s="309">
        <v>2846.9</v>
      </c>
      <c r="F2731" s="368">
        <v>42002</v>
      </c>
      <c r="G2731" s="229">
        <v>2846.9</v>
      </c>
      <c r="H2731" s="217">
        <f t="shared" si="38"/>
        <v>0</v>
      </c>
      <c r="I2731" s="20" t="s">
        <v>4997</v>
      </c>
      <c r="J2731" s="21"/>
      <c r="K2731" s="21"/>
    </row>
    <row r="2732" spans="1:11" x14ac:dyDescent="0.25">
      <c r="A2732" s="192">
        <v>42002</v>
      </c>
      <c r="B2732" s="254">
        <v>7598</v>
      </c>
      <c r="C2732" s="322" t="s">
        <v>6789</v>
      </c>
      <c r="D2732" s="308" t="s">
        <v>969</v>
      </c>
      <c r="E2732" s="309">
        <v>1857.1</v>
      </c>
      <c r="F2732" s="368">
        <v>42002</v>
      </c>
      <c r="G2732" s="229">
        <v>1857.1</v>
      </c>
      <c r="H2732" s="217">
        <f t="shared" si="38"/>
        <v>0</v>
      </c>
      <c r="I2732" s="20" t="s">
        <v>4997</v>
      </c>
      <c r="J2732" s="21"/>
      <c r="K2732" s="21"/>
    </row>
    <row r="2733" spans="1:11" x14ac:dyDescent="0.25">
      <c r="A2733" s="192">
        <v>42002</v>
      </c>
      <c r="B2733" s="254">
        <v>7599</v>
      </c>
      <c r="C2733" s="322" t="s">
        <v>6789</v>
      </c>
      <c r="D2733" s="308" t="s">
        <v>386</v>
      </c>
      <c r="E2733" s="309">
        <v>1626.8</v>
      </c>
      <c r="F2733" s="368">
        <v>42002</v>
      </c>
      <c r="G2733" s="229">
        <v>1626.8</v>
      </c>
      <c r="H2733" s="217">
        <f t="shared" si="38"/>
        <v>0</v>
      </c>
      <c r="I2733" s="20" t="s">
        <v>4997</v>
      </c>
      <c r="J2733" s="21"/>
      <c r="K2733" s="21"/>
    </row>
    <row r="2734" spans="1:11" x14ac:dyDescent="0.25">
      <c r="A2734" s="192">
        <v>42002</v>
      </c>
      <c r="B2734" s="254">
        <v>7600</v>
      </c>
      <c r="C2734" s="322" t="s">
        <v>6789</v>
      </c>
      <c r="D2734" s="308" t="s">
        <v>52</v>
      </c>
      <c r="E2734" s="309">
        <v>5043.6000000000004</v>
      </c>
      <c r="F2734" s="368">
        <v>42002</v>
      </c>
      <c r="G2734" s="229">
        <v>5043.6000000000004</v>
      </c>
      <c r="H2734" s="217">
        <f t="shared" si="38"/>
        <v>0</v>
      </c>
      <c r="I2734" s="20" t="s">
        <v>4997</v>
      </c>
      <c r="J2734" s="21"/>
      <c r="K2734" s="21"/>
    </row>
    <row r="2735" spans="1:11" x14ac:dyDescent="0.25">
      <c r="A2735" s="192">
        <v>42002</v>
      </c>
      <c r="B2735" s="254">
        <v>7601</v>
      </c>
      <c r="C2735" s="322" t="s">
        <v>6789</v>
      </c>
      <c r="D2735" s="308" t="s">
        <v>4589</v>
      </c>
      <c r="E2735" s="309">
        <v>3146.4</v>
      </c>
      <c r="F2735" s="368">
        <v>42002</v>
      </c>
      <c r="G2735" s="229">
        <v>3146.4</v>
      </c>
      <c r="H2735" s="217">
        <f t="shared" si="38"/>
        <v>0</v>
      </c>
      <c r="I2735" s="20" t="s">
        <v>4992</v>
      </c>
      <c r="J2735" s="21"/>
      <c r="K2735" s="21"/>
    </row>
    <row r="2736" spans="1:11" x14ac:dyDescent="0.25">
      <c r="A2736" s="192">
        <v>42002</v>
      </c>
      <c r="B2736" s="254">
        <v>7602</v>
      </c>
      <c r="C2736" s="322" t="s">
        <v>6789</v>
      </c>
      <c r="D2736" s="308" t="s">
        <v>35</v>
      </c>
      <c r="E2736" s="309">
        <v>4972.6000000000004</v>
      </c>
      <c r="F2736" s="368">
        <v>42002</v>
      </c>
      <c r="G2736" s="229">
        <v>4972.6000000000004</v>
      </c>
      <c r="H2736" s="217">
        <f t="shared" si="38"/>
        <v>0</v>
      </c>
      <c r="I2736" s="20" t="s">
        <v>4992</v>
      </c>
      <c r="J2736" s="21"/>
      <c r="K2736" s="21"/>
    </row>
    <row r="2737" spans="1:11" x14ac:dyDescent="0.25">
      <c r="A2737" s="192">
        <v>42002</v>
      </c>
      <c r="B2737" s="254">
        <v>7603</v>
      </c>
      <c r="C2737" s="322" t="s">
        <v>6789</v>
      </c>
      <c r="D2737" s="308" t="s">
        <v>2385</v>
      </c>
      <c r="E2737" s="309">
        <v>8926.2000000000007</v>
      </c>
      <c r="F2737" s="368">
        <v>42002</v>
      </c>
      <c r="G2737" s="229">
        <v>8926.2000000000007</v>
      </c>
      <c r="H2737" s="217">
        <f t="shared" si="38"/>
        <v>0</v>
      </c>
      <c r="I2737" s="20" t="s">
        <v>4992</v>
      </c>
      <c r="J2737" s="21"/>
      <c r="K2737" s="21"/>
    </row>
    <row r="2738" spans="1:11" x14ac:dyDescent="0.25">
      <c r="A2738" s="192">
        <v>42002</v>
      </c>
      <c r="B2738" s="254">
        <v>7604</v>
      </c>
      <c r="C2738" s="322" t="s">
        <v>6789</v>
      </c>
      <c r="D2738" s="308" t="s">
        <v>4620</v>
      </c>
      <c r="E2738" s="309">
        <v>4953.6000000000004</v>
      </c>
      <c r="F2738" s="368">
        <v>42003</v>
      </c>
      <c r="G2738" s="229">
        <v>4953.6000000000004</v>
      </c>
      <c r="H2738" s="217">
        <f t="shared" si="38"/>
        <v>0</v>
      </c>
      <c r="I2738" s="20" t="s">
        <v>4997</v>
      </c>
      <c r="J2738" s="21"/>
      <c r="K2738" s="21"/>
    </row>
    <row r="2739" spans="1:11" x14ac:dyDescent="0.25">
      <c r="A2739" s="192">
        <v>42002</v>
      </c>
      <c r="B2739" s="254">
        <v>7605</v>
      </c>
      <c r="C2739" s="322" t="s">
        <v>6789</v>
      </c>
      <c r="D2739" s="308" t="s">
        <v>4257</v>
      </c>
      <c r="E2739" s="309">
        <v>14873.2</v>
      </c>
      <c r="F2739" s="368">
        <v>42003</v>
      </c>
      <c r="G2739" s="229">
        <v>14873.2</v>
      </c>
      <c r="H2739" s="217">
        <f t="shared" si="38"/>
        <v>0</v>
      </c>
      <c r="I2739" s="20" t="s">
        <v>5251</v>
      </c>
      <c r="J2739" s="21"/>
      <c r="K2739" s="21"/>
    </row>
    <row r="2740" spans="1:11" x14ac:dyDescent="0.25">
      <c r="A2740" s="192">
        <v>42002</v>
      </c>
      <c r="B2740" s="254">
        <v>7606</v>
      </c>
      <c r="C2740" s="322" t="s">
        <v>6789</v>
      </c>
      <c r="D2740" s="308" t="s">
        <v>2714</v>
      </c>
      <c r="E2740" s="309">
        <v>6642</v>
      </c>
      <c r="F2740" s="368">
        <v>42002</v>
      </c>
      <c r="G2740" s="229">
        <v>6642</v>
      </c>
      <c r="H2740" s="217">
        <f t="shared" ref="H2740:H2993" si="39">E2740-G2740</f>
        <v>0</v>
      </c>
      <c r="I2740" s="20" t="s">
        <v>6794</v>
      </c>
      <c r="J2740" s="21"/>
      <c r="K2740" s="21"/>
    </row>
    <row r="2741" spans="1:11" x14ac:dyDescent="0.25">
      <c r="A2741" s="192">
        <v>42002</v>
      </c>
      <c r="B2741" s="254">
        <v>7607</v>
      </c>
      <c r="C2741" s="322" t="s">
        <v>6789</v>
      </c>
      <c r="D2741" s="308" t="s">
        <v>4637</v>
      </c>
      <c r="E2741" s="309">
        <v>5410.5</v>
      </c>
      <c r="F2741" s="368">
        <v>42367</v>
      </c>
      <c r="G2741" s="229">
        <v>5410.5</v>
      </c>
      <c r="H2741" s="217">
        <f t="shared" si="39"/>
        <v>0</v>
      </c>
      <c r="I2741" s="20" t="s">
        <v>4992</v>
      </c>
      <c r="J2741" s="21"/>
      <c r="K2741" s="21"/>
    </row>
    <row r="2742" spans="1:11" x14ac:dyDescent="0.25">
      <c r="A2742" s="192">
        <v>42002</v>
      </c>
      <c r="B2742" s="254">
        <v>7608</v>
      </c>
      <c r="C2742" s="322" t="s">
        <v>6789</v>
      </c>
      <c r="D2742" s="308" t="s">
        <v>4637</v>
      </c>
      <c r="E2742" s="309">
        <v>7961</v>
      </c>
      <c r="F2742" s="368">
        <v>42002</v>
      </c>
      <c r="G2742" s="229">
        <v>7961</v>
      </c>
      <c r="H2742" s="217">
        <f t="shared" si="39"/>
        <v>0</v>
      </c>
      <c r="I2742" s="20" t="s">
        <v>4992</v>
      </c>
      <c r="J2742" s="21"/>
      <c r="K2742" s="21"/>
    </row>
    <row r="2743" spans="1:11" x14ac:dyDescent="0.25">
      <c r="A2743" s="192">
        <v>42002</v>
      </c>
      <c r="B2743" s="254">
        <v>7609</v>
      </c>
      <c r="C2743" s="322" t="s">
        <v>6789</v>
      </c>
      <c r="D2743" s="308" t="s">
        <v>4585</v>
      </c>
      <c r="E2743" s="309">
        <v>9430.2000000000007</v>
      </c>
      <c r="F2743" s="368">
        <v>42003</v>
      </c>
      <c r="G2743" s="229">
        <v>9430.2000000000007</v>
      </c>
      <c r="H2743" s="217">
        <f t="shared" si="39"/>
        <v>0</v>
      </c>
      <c r="I2743" s="20" t="s">
        <v>6794</v>
      </c>
      <c r="J2743" s="21"/>
      <c r="K2743" s="21"/>
    </row>
    <row r="2744" spans="1:11" x14ac:dyDescent="0.25">
      <c r="A2744" s="192">
        <v>42002</v>
      </c>
      <c r="B2744" s="254">
        <v>7610</v>
      </c>
      <c r="C2744" s="322" t="s">
        <v>6789</v>
      </c>
      <c r="D2744" s="308" t="s">
        <v>2382</v>
      </c>
      <c r="E2744" s="309">
        <v>9928.1</v>
      </c>
      <c r="F2744" s="368">
        <v>42003</v>
      </c>
      <c r="G2744" s="229">
        <v>9928.1</v>
      </c>
      <c r="H2744" s="217">
        <f t="shared" si="39"/>
        <v>0</v>
      </c>
      <c r="I2744" s="20" t="s">
        <v>6794</v>
      </c>
      <c r="J2744" s="21"/>
      <c r="K2744" s="21"/>
    </row>
    <row r="2745" spans="1:11" x14ac:dyDescent="0.25">
      <c r="A2745" s="192">
        <v>42002</v>
      </c>
      <c r="B2745" s="254">
        <v>7611</v>
      </c>
      <c r="C2745" s="322" t="s">
        <v>6789</v>
      </c>
      <c r="D2745" s="308" t="s">
        <v>83</v>
      </c>
      <c r="E2745" s="309">
        <v>2808</v>
      </c>
      <c r="F2745" s="368">
        <v>42002</v>
      </c>
      <c r="G2745" s="229">
        <v>2808</v>
      </c>
      <c r="H2745" s="217">
        <f t="shared" si="39"/>
        <v>0</v>
      </c>
      <c r="I2745" s="20" t="s">
        <v>6794</v>
      </c>
      <c r="J2745" s="21"/>
      <c r="K2745" s="21"/>
    </row>
    <row r="2746" spans="1:11" x14ac:dyDescent="0.25">
      <c r="A2746" s="192">
        <v>42002</v>
      </c>
      <c r="B2746" s="254">
        <v>7612</v>
      </c>
      <c r="C2746" s="322" t="s">
        <v>6789</v>
      </c>
      <c r="D2746" s="308" t="s">
        <v>22</v>
      </c>
      <c r="E2746" s="309">
        <v>7284.6</v>
      </c>
      <c r="F2746" s="368">
        <v>42002</v>
      </c>
      <c r="G2746" s="229">
        <v>7284.6</v>
      </c>
      <c r="H2746" s="217">
        <f t="shared" si="39"/>
        <v>0</v>
      </c>
      <c r="I2746" s="20" t="s">
        <v>4992</v>
      </c>
      <c r="J2746" s="21"/>
      <c r="K2746" s="21"/>
    </row>
    <row r="2747" spans="1:11" x14ac:dyDescent="0.25">
      <c r="A2747" s="192">
        <v>42002</v>
      </c>
      <c r="B2747" s="254">
        <v>7613</v>
      </c>
      <c r="C2747" s="322" t="s">
        <v>6789</v>
      </c>
      <c r="D2747" s="308" t="s">
        <v>4322</v>
      </c>
      <c r="E2747" s="309">
        <v>5929.6</v>
      </c>
      <c r="F2747" s="368">
        <v>42002</v>
      </c>
      <c r="G2747" s="229">
        <v>5929.6</v>
      </c>
      <c r="H2747" s="217">
        <f t="shared" si="39"/>
        <v>0</v>
      </c>
      <c r="I2747" s="20" t="s">
        <v>5251</v>
      </c>
      <c r="J2747" s="21"/>
      <c r="K2747" s="21"/>
    </row>
    <row r="2748" spans="1:11" x14ac:dyDescent="0.25">
      <c r="A2748" s="192">
        <v>42002</v>
      </c>
      <c r="B2748" s="254">
        <v>7614</v>
      </c>
      <c r="C2748" s="322" t="s">
        <v>6789</v>
      </c>
      <c r="D2748" s="308" t="s">
        <v>124</v>
      </c>
      <c r="E2748" s="309">
        <v>8408.4</v>
      </c>
      <c r="F2748" s="368">
        <v>42002</v>
      </c>
      <c r="G2748" s="229">
        <v>8408.4</v>
      </c>
      <c r="H2748" s="217">
        <f t="shared" si="39"/>
        <v>0</v>
      </c>
      <c r="I2748" s="20" t="s">
        <v>5251</v>
      </c>
      <c r="J2748" s="21"/>
      <c r="K2748" s="21"/>
    </row>
    <row r="2749" spans="1:11" x14ac:dyDescent="0.25">
      <c r="A2749" s="192">
        <v>42002</v>
      </c>
      <c r="B2749" s="254">
        <v>7615</v>
      </c>
      <c r="C2749" s="322" t="s">
        <v>6789</v>
      </c>
      <c r="D2749" s="308" t="s">
        <v>29</v>
      </c>
      <c r="E2749" s="309">
        <v>16454.599999999999</v>
      </c>
      <c r="F2749" s="368">
        <v>42002</v>
      </c>
      <c r="G2749" s="229">
        <v>16454.599999999999</v>
      </c>
      <c r="H2749" s="217">
        <f t="shared" si="39"/>
        <v>0</v>
      </c>
      <c r="I2749" s="20" t="s">
        <v>5251</v>
      </c>
      <c r="J2749" s="21"/>
      <c r="K2749" s="21"/>
    </row>
    <row r="2750" spans="1:11" x14ac:dyDescent="0.25">
      <c r="A2750" s="192">
        <v>42002</v>
      </c>
      <c r="B2750" s="254">
        <v>7616</v>
      </c>
      <c r="C2750" s="322" t="s">
        <v>6789</v>
      </c>
      <c r="D2750" s="308" t="s">
        <v>4652</v>
      </c>
      <c r="E2750" s="309">
        <v>1948.5</v>
      </c>
      <c r="F2750" s="368">
        <v>42002</v>
      </c>
      <c r="G2750" s="229">
        <v>1948.5</v>
      </c>
      <c r="H2750" s="217">
        <f t="shared" si="39"/>
        <v>0</v>
      </c>
      <c r="I2750" s="20" t="s">
        <v>5251</v>
      </c>
      <c r="J2750" s="21"/>
      <c r="K2750" s="21"/>
    </row>
    <row r="2751" spans="1:11" x14ac:dyDescent="0.25">
      <c r="A2751" s="192">
        <v>42002</v>
      </c>
      <c r="B2751" s="254">
        <v>7617</v>
      </c>
      <c r="C2751" s="322" t="s">
        <v>6789</v>
      </c>
      <c r="D2751" s="308" t="s">
        <v>338</v>
      </c>
      <c r="E2751" s="309">
        <v>624</v>
      </c>
      <c r="F2751" s="368">
        <v>42002</v>
      </c>
      <c r="G2751" s="229">
        <v>624</v>
      </c>
      <c r="H2751" s="217">
        <f t="shared" si="39"/>
        <v>0</v>
      </c>
      <c r="I2751" s="20" t="s">
        <v>5251</v>
      </c>
      <c r="J2751" s="21"/>
      <c r="K2751" s="21"/>
    </row>
    <row r="2752" spans="1:11" x14ac:dyDescent="0.25">
      <c r="A2752" s="192">
        <v>42002</v>
      </c>
      <c r="B2752" s="254">
        <v>7618</v>
      </c>
      <c r="C2752" s="322" t="s">
        <v>6789</v>
      </c>
      <c r="D2752" s="308" t="s">
        <v>6196</v>
      </c>
      <c r="E2752" s="309">
        <v>1260</v>
      </c>
      <c r="F2752" s="370">
        <v>42010</v>
      </c>
      <c r="G2752" s="219">
        <v>1260</v>
      </c>
      <c r="H2752" s="217">
        <f t="shared" si="39"/>
        <v>0</v>
      </c>
      <c r="I2752" s="20" t="s">
        <v>5251</v>
      </c>
      <c r="J2752" s="21"/>
      <c r="K2752" s="21"/>
    </row>
    <row r="2753" spans="1:11" x14ac:dyDescent="0.25">
      <c r="A2753" s="192">
        <v>42002</v>
      </c>
      <c r="B2753" s="254">
        <v>7619</v>
      </c>
      <c r="C2753" s="322" t="s">
        <v>6789</v>
      </c>
      <c r="D2753" s="308" t="s">
        <v>6616</v>
      </c>
      <c r="E2753" s="309">
        <v>1260</v>
      </c>
      <c r="F2753" s="370">
        <v>42010</v>
      </c>
      <c r="G2753" s="219">
        <v>1260</v>
      </c>
      <c r="H2753" s="217">
        <f t="shared" si="39"/>
        <v>0</v>
      </c>
      <c r="I2753" s="20" t="s">
        <v>5251</v>
      </c>
      <c r="J2753" s="21"/>
      <c r="K2753" s="21"/>
    </row>
    <row r="2754" spans="1:11" x14ac:dyDescent="0.25">
      <c r="A2754" s="192">
        <v>42002</v>
      </c>
      <c r="B2754" s="254">
        <v>7620</v>
      </c>
      <c r="C2754" s="322" t="s">
        <v>6789</v>
      </c>
      <c r="D2754" s="308" t="s">
        <v>6939</v>
      </c>
      <c r="E2754" s="309">
        <v>1980</v>
      </c>
      <c r="F2754" s="368">
        <v>42002</v>
      </c>
      <c r="G2754" s="229">
        <v>1980</v>
      </c>
      <c r="H2754" s="217">
        <f t="shared" si="39"/>
        <v>0</v>
      </c>
      <c r="I2754" s="20" t="s">
        <v>5251</v>
      </c>
      <c r="J2754" s="21"/>
      <c r="K2754" s="21"/>
    </row>
    <row r="2755" spans="1:11" x14ac:dyDescent="0.25">
      <c r="A2755" s="192">
        <v>42002</v>
      </c>
      <c r="B2755" s="254">
        <v>7621</v>
      </c>
      <c r="C2755" s="322" t="s">
        <v>6789</v>
      </c>
      <c r="D2755" s="308" t="s">
        <v>3372</v>
      </c>
      <c r="E2755" s="309">
        <v>722.2</v>
      </c>
      <c r="F2755" s="368">
        <v>42002</v>
      </c>
      <c r="G2755" s="229">
        <v>722.2</v>
      </c>
      <c r="H2755" s="217">
        <f t="shared" si="39"/>
        <v>0</v>
      </c>
      <c r="I2755" s="20" t="s">
        <v>4992</v>
      </c>
      <c r="J2755" s="21"/>
      <c r="K2755" s="21"/>
    </row>
    <row r="2756" spans="1:11" x14ac:dyDescent="0.25">
      <c r="A2756" s="192">
        <v>42002</v>
      </c>
      <c r="B2756" s="254">
        <v>7622</v>
      </c>
      <c r="C2756" s="322" t="s">
        <v>6789</v>
      </c>
      <c r="D2756" s="308" t="s">
        <v>1693</v>
      </c>
      <c r="E2756" s="309">
        <v>6058.8</v>
      </c>
      <c r="F2756" s="368">
        <v>42002</v>
      </c>
      <c r="G2756" s="229">
        <v>6058.8</v>
      </c>
      <c r="H2756" s="217">
        <f t="shared" si="39"/>
        <v>0</v>
      </c>
      <c r="I2756" s="20" t="s">
        <v>4992</v>
      </c>
      <c r="J2756" s="21"/>
      <c r="K2756" s="21"/>
    </row>
    <row r="2757" spans="1:11" x14ac:dyDescent="0.25">
      <c r="A2757" s="192">
        <v>42002</v>
      </c>
      <c r="B2757" s="254">
        <v>7623</v>
      </c>
      <c r="C2757" s="322" t="s">
        <v>6789</v>
      </c>
      <c r="D2757" s="308" t="s">
        <v>790</v>
      </c>
      <c r="E2757" s="309">
        <v>4621.1000000000004</v>
      </c>
      <c r="F2757" s="368">
        <v>42002</v>
      </c>
      <c r="G2757" s="229">
        <v>4621.1000000000004</v>
      </c>
      <c r="H2757" s="217">
        <f t="shared" si="39"/>
        <v>0</v>
      </c>
      <c r="I2757" s="20" t="s">
        <v>4992</v>
      </c>
      <c r="J2757" s="21"/>
      <c r="K2757" s="21"/>
    </row>
    <row r="2758" spans="1:11" x14ac:dyDescent="0.25">
      <c r="A2758" s="192">
        <v>42002</v>
      </c>
      <c r="B2758" s="254">
        <v>7624</v>
      </c>
      <c r="C2758" s="322" t="s">
        <v>6789</v>
      </c>
      <c r="D2758" s="308" t="s">
        <v>47</v>
      </c>
      <c r="E2758" s="309">
        <v>3446.4</v>
      </c>
      <c r="F2758" s="368">
        <v>42002</v>
      </c>
      <c r="G2758" s="229">
        <v>3446.4</v>
      </c>
      <c r="H2758" s="217">
        <f t="shared" si="39"/>
        <v>0</v>
      </c>
      <c r="I2758" s="20" t="s">
        <v>5251</v>
      </c>
      <c r="J2758" s="21"/>
      <c r="K2758" s="21"/>
    </row>
    <row r="2759" spans="1:11" x14ac:dyDescent="0.25">
      <c r="A2759" s="192">
        <v>42002</v>
      </c>
      <c r="B2759" s="254">
        <v>7625</v>
      </c>
      <c r="C2759" s="322" t="s">
        <v>6789</v>
      </c>
      <c r="D2759" s="308" t="s">
        <v>2183</v>
      </c>
      <c r="E2759" s="309">
        <v>880</v>
      </c>
      <c r="F2759" s="368">
        <v>42002</v>
      </c>
      <c r="G2759" s="229">
        <v>880</v>
      </c>
      <c r="H2759" s="217">
        <f t="shared" si="39"/>
        <v>0</v>
      </c>
      <c r="I2759" s="20" t="s">
        <v>5251</v>
      </c>
      <c r="J2759" s="21"/>
      <c r="K2759" s="21"/>
    </row>
    <row r="2760" spans="1:11" x14ac:dyDescent="0.25">
      <c r="A2760" s="192">
        <v>42002</v>
      </c>
      <c r="B2760" s="254">
        <v>7626</v>
      </c>
      <c r="C2760" s="322" t="s">
        <v>6789</v>
      </c>
      <c r="D2760" s="308" t="s">
        <v>1040</v>
      </c>
      <c r="E2760" s="309">
        <v>1528.8</v>
      </c>
      <c r="F2760" s="368">
        <v>42002</v>
      </c>
      <c r="G2760" s="229">
        <v>1528.8</v>
      </c>
      <c r="H2760" s="217">
        <f t="shared" si="39"/>
        <v>0</v>
      </c>
      <c r="I2760" s="20" t="s">
        <v>5251</v>
      </c>
      <c r="J2760" s="21"/>
      <c r="K2760" s="21"/>
    </row>
    <row r="2761" spans="1:11" x14ac:dyDescent="0.25">
      <c r="A2761" s="192">
        <v>42002</v>
      </c>
      <c r="B2761" s="254">
        <v>7627</v>
      </c>
      <c r="C2761" s="322" t="s">
        <v>6789</v>
      </c>
      <c r="D2761" s="308" t="s">
        <v>54</v>
      </c>
      <c r="E2761" s="309">
        <v>17689.8</v>
      </c>
      <c r="F2761" s="368">
        <v>42002</v>
      </c>
      <c r="G2761" s="229">
        <v>17689.8</v>
      </c>
      <c r="H2761" s="217">
        <f t="shared" si="39"/>
        <v>0</v>
      </c>
      <c r="I2761" s="20" t="s">
        <v>5251</v>
      </c>
      <c r="J2761" s="21"/>
      <c r="K2761" s="21"/>
    </row>
    <row r="2762" spans="1:11" x14ac:dyDescent="0.25">
      <c r="A2762" s="192">
        <v>42002</v>
      </c>
      <c r="B2762" s="254">
        <v>7628</v>
      </c>
      <c r="C2762" s="322" t="s">
        <v>6789</v>
      </c>
      <c r="D2762" s="308" t="s">
        <v>6824</v>
      </c>
      <c r="E2762" s="309">
        <v>860</v>
      </c>
      <c r="F2762" s="368">
        <v>42002</v>
      </c>
      <c r="G2762" s="229">
        <v>860</v>
      </c>
      <c r="H2762" s="217">
        <f t="shared" si="39"/>
        <v>0</v>
      </c>
      <c r="I2762" s="20" t="s">
        <v>4992</v>
      </c>
      <c r="J2762" s="21"/>
      <c r="K2762" s="21"/>
    </row>
    <row r="2763" spans="1:11" x14ac:dyDescent="0.25">
      <c r="A2763" s="192">
        <v>42002</v>
      </c>
      <c r="B2763" s="254">
        <v>7629</v>
      </c>
      <c r="C2763" s="322" t="s">
        <v>6789</v>
      </c>
      <c r="D2763" s="308" t="s">
        <v>57</v>
      </c>
      <c r="E2763" s="309">
        <v>1452</v>
      </c>
      <c r="F2763" s="368">
        <v>42002</v>
      </c>
      <c r="G2763" s="229">
        <v>1452</v>
      </c>
      <c r="H2763" s="217">
        <f t="shared" si="39"/>
        <v>0</v>
      </c>
      <c r="I2763" s="20" t="s">
        <v>5251</v>
      </c>
      <c r="J2763" s="21"/>
      <c r="K2763" s="21"/>
    </row>
    <row r="2764" spans="1:11" x14ac:dyDescent="0.25">
      <c r="A2764" s="192">
        <v>42002</v>
      </c>
      <c r="B2764" s="254">
        <v>7630</v>
      </c>
      <c r="C2764" s="322" t="s">
        <v>6789</v>
      </c>
      <c r="D2764" s="308" t="s">
        <v>106</v>
      </c>
      <c r="E2764" s="309">
        <v>1469.88</v>
      </c>
      <c r="F2764" s="368">
        <v>42004</v>
      </c>
      <c r="G2764" s="229">
        <v>1469.88</v>
      </c>
      <c r="H2764" s="217">
        <f t="shared" si="39"/>
        <v>0</v>
      </c>
      <c r="I2764" s="20" t="s">
        <v>4992</v>
      </c>
      <c r="J2764" s="21"/>
      <c r="K2764" s="21"/>
    </row>
    <row r="2765" spans="1:11" x14ac:dyDescent="0.25">
      <c r="A2765" s="192">
        <v>42002</v>
      </c>
      <c r="B2765" s="254">
        <v>7631</v>
      </c>
      <c r="C2765" s="322" t="s">
        <v>6789</v>
      </c>
      <c r="D2765" s="308" t="s">
        <v>4928</v>
      </c>
      <c r="E2765" s="309">
        <v>14554</v>
      </c>
      <c r="F2765" s="368">
        <v>42002</v>
      </c>
      <c r="G2765" s="229">
        <v>14554</v>
      </c>
      <c r="H2765" s="217">
        <f t="shared" si="39"/>
        <v>0</v>
      </c>
      <c r="I2765" s="20" t="s">
        <v>4992</v>
      </c>
      <c r="J2765" s="21"/>
      <c r="K2765" s="21"/>
    </row>
    <row r="2766" spans="1:11" x14ac:dyDescent="0.25">
      <c r="A2766" s="192">
        <v>42002</v>
      </c>
      <c r="B2766" s="254">
        <v>7632</v>
      </c>
      <c r="C2766" s="322" t="s">
        <v>6789</v>
      </c>
      <c r="D2766" s="308" t="s">
        <v>4841</v>
      </c>
      <c r="E2766" s="309">
        <v>22525.8</v>
      </c>
      <c r="F2766" s="368">
        <v>42002</v>
      </c>
      <c r="G2766" s="229">
        <v>22525.8</v>
      </c>
      <c r="H2766" s="217">
        <f t="shared" si="39"/>
        <v>0</v>
      </c>
      <c r="I2766" s="20" t="s">
        <v>4992</v>
      </c>
      <c r="J2766" s="21"/>
      <c r="K2766" s="21"/>
    </row>
    <row r="2767" spans="1:11" x14ac:dyDescent="0.25">
      <c r="A2767" s="192">
        <v>42002</v>
      </c>
      <c r="B2767" s="254">
        <v>7633</v>
      </c>
      <c r="C2767" s="322" t="s">
        <v>6789</v>
      </c>
      <c r="D2767" s="308" t="s">
        <v>6609</v>
      </c>
      <c r="E2767" s="309">
        <v>5535</v>
      </c>
      <c r="F2767" s="368">
        <v>42003</v>
      </c>
      <c r="G2767" s="229">
        <v>5535</v>
      </c>
      <c r="H2767" s="217">
        <f t="shared" si="39"/>
        <v>0</v>
      </c>
      <c r="I2767" s="20" t="s">
        <v>5000</v>
      </c>
      <c r="J2767" s="21"/>
      <c r="K2767" s="21"/>
    </row>
    <row r="2768" spans="1:11" x14ac:dyDescent="0.25">
      <c r="A2768" s="192">
        <v>42002</v>
      </c>
      <c r="B2768" s="254">
        <v>7634</v>
      </c>
      <c r="C2768" s="322" t="s">
        <v>6789</v>
      </c>
      <c r="D2768" s="308" t="s">
        <v>80</v>
      </c>
      <c r="E2768" s="309">
        <v>2463.4</v>
      </c>
      <c r="F2768" s="368">
        <v>42003</v>
      </c>
      <c r="G2768" s="229">
        <v>2463.4</v>
      </c>
      <c r="H2768" s="217">
        <f t="shared" si="39"/>
        <v>0</v>
      </c>
      <c r="I2768" s="20" t="s">
        <v>5000</v>
      </c>
      <c r="J2768" s="21"/>
      <c r="K2768" s="21"/>
    </row>
    <row r="2769" spans="1:11" x14ac:dyDescent="0.25">
      <c r="A2769" s="192">
        <v>42002</v>
      </c>
      <c r="B2769" s="254">
        <v>7635</v>
      </c>
      <c r="C2769" s="322" t="s">
        <v>6789</v>
      </c>
      <c r="D2769" s="308" t="s">
        <v>2578</v>
      </c>
      <c r="E2769" s="309">
        <v>5200.6000000000004</v>
      </c>
      <c r="F2769" s="368">
        <v>42002</v>
      </c>
      <c r="G2769" s="229">
        <v>5200.6000000000004</v>
      </c>
      <c r="H2769" s="217">
        <f t="shared" si="39"/>
        <v>0</v>
      </c>
      <c r="I2769" s="20" t="s">
        <v>5000</v>
      </c>
      <c r="J2769" s="21"/>
      <c r="K2769" s="21"/>
    </row>
    <row r="2770" spans="1:11" x14ac:dyDescent="0.25">
      <c r="A2770" s="192">
        <v>42002</v>
      </c>
      <c r="B2770" s="254">
        <v>7636</v>
      </c>
      <c r="C2770" s="322" t="s">
        <v>6789</v>
      </c>
      <c r="D2770" s="308" t="s">
        <v>4740</v>
      </c>
      <c r="E2770" s="309">
        <v>2354</v>
      </c>
      <c r="F2770" s="368">
        <v>42002</v>
      </c>
      <c r="G2770" s="229">
        <v>2354</v>
      </c>
      <c r="H2770" s="217">
        <f t="shared" si="39"/>
        <v>0</v>
      </c>
      <c r="I2770" s="20" t="s">
        <v>4992</v>
      </c>
      <c r="J2770" s="21"/>
      <c r="K2770" s="21"/>
    </row>
    <row r="2771" spans="1:11" x14ac:dyDescent="0.25">
      <c r="A2771" s="192">
        <v>42002</v>
      </c>
      <c r="B2771" s="254">
        <v>7637</v>
      </c>
      <c r="C2771" s="322" t="s">
        <v>6789</v>
      </c>
      <c r="D2771" s="308" t="s">
        <v>5541</v>
      </c>
      <c r="E2771" s="309">
        <v>4989.6000000000004</v>
      </c>
      <c r="F2771" s="368">
        <v>42003</v>
      </c>
      <c r="G2771" s="229">
        <v>4989.6000000000004</v>
      </c>
      <c r="H2771" s="217">
        <f t="shared" si="39"/>
        <v>0</v>
      </c>
      <c r="I2771" s="20" t="s">
        <v>4992</v>
      </c>
      <c r="J2771" s="21"/>
      <c r="K2771" s="21"/>
    </row>
    <row r="2772" spans="1:11" x14ac:dyDescent="0.25">
      <c r="A2772" s="192">
        <v>42002</v>
      </c>
      <c r="B2772" s="254">
        <v>7638</v>
      </c>
      <c r="C2772" s="322" t="s">
        <v>6789</v>
      </c>
      <c r="D2772" s="308" t="s">
        <v>1814</v>
      </c>
      <c r="E2772" s="309">
        <v>3120</v>
      </c>
      <c r="F2772" s="370">
        <v>42019</v>
      </c>
      <c r="G2772" s="219">
        <v>3120</v>
      </c>
      <c r="H2772" s="217">
        <f t="shared" si="39"/>
        <v>0</v>
      </c>
      <c r="I2772" s="20" t="s">
        <v>4992</v>
      </c>
      <c r="J2772" s="21"/>
      <c r="K2772" s="21"/>
    </row>
    <row r="2773" spans="1:11" x14ac:dyDescent="0.25">
      <c r="A2773" s="192">
        <v>42002</v>
      </c>
      <c r="B2773" s="254">
        <v>7639</v>
      </c>
      <c r="C2773" s="322" t="s">
        <v>6789</v>
      </c>
      <c r="D2773" s="308" t="s">
        <v>758</v>
      </c>
      <c r="E2773" s="309">
        <v>2884</v>
      </c>
      <c r="F2773" s="368">
        <v>42003</v>
      </c>
      <c r="G2773" s="229">
        <v>2884</v>
      </c>
      <c r="H2773" s="217">
        <f t="shared" si="39"/>
        <v>0</v>
      </c>
      <c r="I2773" s="20" t="s">
        <v>5000</v>
      </c>
      <c r="J2773" s="21"/>
      <c r="K2773" s="21"/>
    </row>
    <row r="2774" spans="1:11" x14ac:dyDescent="0.25">
      <c r="A2774" s="192">
        <v>42002</v>
      </c>
      <c r="B2774" s="254">
        <v>7640</v>
      </c>
      <c r="C2774" s="322" t="s">
        <v>6789</v>
      </c>
      <c r="D2774" s="678" t="s">
        <v>6982</v>
      </c>
      <c r="E2774" s="296">
        <v>0</v>
      </c>
      <c r="F2774" s="368" t="s">
        <v>6983</v>
      </c>
      <c r="G2774" s="229"/>
      <c r="H2774" s="217">
        <f t="shared" si="39"/>
        <v>0</v>
      </c>
      <c r="I2774" s="20" t="s">
        <v>5000</v>
      </c>
      <c r="J2774" s="21"/>
      <c r="K2774" s="21"/>
    </row>
    <row r="2775" spans="1:11" x14ac:dyDescent="0.25">
      <c r="A2775" s="192">
        <v>42002</v>
      </c>
      <c r="B2775" s="254">
        <v>7641</v>
      </c>
      <c r="C2775" s="322" t="s">
        <v>6789</v>
      </c>
      <c r="D2775" s="308" t="s">
        <v>4782</v>
      </c>
      <c r="E2775" s="309">
        <v>40</v>
      </c>
      <c r="F2775" s="368">
        <v>42002</v>
      </c>
      <c r="G2775" s="229">
        <v>40</v>
      </c>
      <c r="H2775" s="217">
        <f t="shared" si="39"/>
        <v>0</v>
      </c>
      <c r="I2775" s="20" t="s">
        <v>4992</v>
      </c>
      <c r="J2775" s="21"/>
      <c r="K2775" s="21"/>
    </row>
    <row r="2776" spans="1:11" x14ac:dyDescent="0.25">
      <c r="A2776" s="192">
        <v>42002</v>
      </c>
      <c r="B2776" s="254">
        <v>7642</v>
      </c>
      <c r="C2776" s="322" t="s">
        <v>6789</v>
      </c>
      <c r="D2776" s="308" t="s">
        <v>4290</v>
      </c>
      <c r="E2776" s="309">
        <v>5408.8</v>
      </c>
      <c r="F2776" s="368">
        <v>42002</v>
      </c>
      <c r="G2776" s="229">
        <v>5408.8</v>
      </c>
      <c r="H2776" s="217">
        <f t="shared" si="39"/>
        <v>0</v>
      </c>
      <c r="I2776" s="20" t="s">
        <v>4992</v>
      </c>
      <c r="J2776" s="21"/>
      <c r="K2776" s="21"/>
    </row>
    <row r="2777" spans="1:11" x14ac:dyDescent="0.25">
      <c r="A2777" s="192">
        <v>42002</v>
      </c>
      <c r="B2777" s="254">
        <v>7643</v>
      </c>
      <c r="C2777" s="322" t="s">
        <v>6789</v>
      </c>
      <c r="D2777" s="308" t="s">
        <v>4287</v>
      </c>
      <c r="E2777" s="309">
        <v>5009.6000000000004</v>
      </c>
      <c r="F2777" s="368">
        <v>42003</v>
      </c>
      <c r="G2777" s="229">
        <v>5009.6000000000004</v>
      </c>
      <c r="H2777" s="217">
        <f t="shared" si="39"/>
        <v>0</v>
      </c>
      <c r="I2777" s="20" t="s">
        <v>5000</v>
      </c>
      <c r="J2777" s="21"/>
      <c r="K2777" s="21"/>
    </row>
    <row r="2778" spans="1:11" x14ac:dyDescent="0.25">
      <c r="A2778" s="192">
        <v>42002</v>
      </c>
      <c r="B2778" s="254">
        <v>7644</v>
      </c>
      <c r="C2778" s="322" t="s">
        <v>6789</v>
      </c>
      <c r="D2778" s="308" t="s">
        <v>142</v>
      </c>
      <c r="E2778" s="309">
        <v>2172</v>
      </c>
      <c r="F2778" s="368">
        <v>42003</v>
      </c>
      <c r="G2778" s="229">
        <v>2172</v>
      </c>
      <c r="H2778" s="217">
        <f t="shared" si="39"/>
        <v>0</v>
      </c>
      <c r="I2778" s="20" t="s">
        <v>5000</v>
      </c>
      <c r="J2778" s="21"/>
      <c r="K2778" s="21"/>
    </row>
    <row r="2779" spans="1:11" x14ac:dyDescent="0.25">
      <c r="A2779" s="192">
        <v>42002</v>
      </c>
      <c r="B2779" s="254">
        <v>7645</v>
      </c>
      <c r="C2779" s="322" t="s">
        <v>6789</v>
      </c>
      <c r="D2779" s="308" t="s">
        <v>6817</v>
      </c>
      <c r="E2779" s="309">
        <v>787.5</v>
      </c>
      <c r="F2779" s="368">
        <v>42002</v>
      </c>
      <c r="G2779" s="229">
        <v>787.5</v>
      </c>
      <c r="H2779" s="217">
        <f t="shared" si="39"/>
        <v>0</v>
      </c>
      <c r="I2779" s="20" t="s">
        <v>4992</v>
      </c>
      <c r="J2779" s="21"/>
      <c r="K2779" s="21"/>
    </row>
    <row r="2780" spans="1:11" x14ac:dyDescent="0.25">
      <c r="A2780" s="192">
        <v>42002</v>
      </c>
      <c r="B2780" s="254">
        <v>7646</v>
      </c>
      <c r="C2780" s="322" t="s">
        <v>6789</v>
      </c>
      <c r="D2780" s="308" t="s">
        <v>1607</v>
      </c>
      <c r="E2780" s="309">
        <v>2718.8</v>
      </c>
      <c r="F2780" s="368">
        <v>42002</v>
      </c>
      <c r="G2780" s="229">
        <v>2718.8</v>
      </c>
      <c r="H2780" s="217">
        <f t="shared" si="39"/>
        <v>0</v>
      </c>
      <c r="I2780" s="20" t="s">
        <v>4992</v>
      </c>
      <c r="J2780" s="21"/>
      <c r="K2780" s="21"/>
    </row>
    <row r="2781" spans="1:11" x14ac:dyDescent="0.25">
      <c r="A2781" s="192">
        <v>42002</v>
      </c>
      <c r="B2781" s="254">
        <v>7647</v>
      </c>
      <c r="C2781" s="322" t="s">
        <v>6789</v>
      </c>
      <c r="D2781" s="308" t="s">
        <v>4627</v>
      </c>
      <c r="E2781" s="309">
        <v>7753.2</v>
      </c>
      <c r="F2781" s="368">
        <v>42002</v>
      </c>
      <c r="G2781" s="229">
        <v>7753.2</v>
      </c>
      <c r="H2781" s="217">
        <f t="shared" si="39"/>
        <v>0</v>
      </c>
      <c r="I2781" s="20" t="s">
        <v>4992</v>
      </c>
      <c r="J2781" s="21"/>
      <c r="K2781" s="21"/>
    </row>
    <row r="2782" spans="1:11" x14ac:dyDescent="0.25">
      <c r="A2782" s="192">
        <v>42002</v>
      </c>
      <c r="B2782" s="254">
        <v>7648</v>
      </c>
      <c r="C2782" s="322" t="s">
        <v>6789</v>
      </c>
      <c r="D2782" s="308" t="s">
        <v>4918</v>
      </c>
      <c r="E2782" s="309">
        <v>54101.85</v>
      </c>
      <c r="F2782" s="370">
        <v>42012</v>
      </c>
      <c r="G2782" s="219">
        <v>54101.85</v>
      </c>
      <c r="H2782" s="217">
        <f t="shared" si="39"/>
        <v>0</v>
      </c>
      <c r="I2782" s="20" t="s">
        <v>4992</v>
      </c>
      <c r="J2782" s="21"/>
      <c r="K2782" s="21"/>
    </row>
    <row r="2783" spans="1:11" x14ac:dyDescent="0.25">
      <c r="A2783" s="192">
        <v>42002</v>
      </c>
      <c r="B2783" s="254">
        <v>7649</v>
      </c>
      <c r="C2783" s="322" t="s">
        <v>6789</v>
      </c>
      <c r="D2783" s="308" t="s">
        <v>6967</v>
      </c>
      <c r="E2783" s="309">
        <v>662.4</v>
      </c>
      <c r="F2783" s="368">
        <v>42002</v>
      </c>
      <c r="G2783" s="229">
        <v>662.4</v>
      </c>
      <c r="H2783" s="217">
        <f t="shared" si="39"/>
        <v>0</v>
      </c>
      <c r="I2783" s="20" t="s">
        <v>4992</v>
      </c>
      <c r="J2783" s="21"/>
      <c r="K2783" s="21"/>
    </row>
    <row r="2784" spans="1:11" x14ac:dyDescent="0.25">
      <c r="A2784" s="192">
        <v>42002</v>
      </c>
      <c r="B2784" s="254">
        <v>7650</v>
      </c>
      <c r="C2784" s="322" t="s">
        <v>6789</v>
      </c>
      <c r="D2784" s="308" t="s">
        <v>136</v>
      </c>
      <c r="E2784" s="309">
        <v>402</v>
      </c>
      <c r="F2784" s="368">
        <v>42002</v>
      </c>
      <c r="G2784" s="229">
        <v>402</v>
      </c>
      <c r="H2784" s="217">
        <f t="shared" si="39"/>
        <v>0</v>
      </c>
      <c r="I2784" s="20" t="s">
        <v>4992</v>
      </c>
      <c r="J2784" s="21"/>
      <c r="K2784" s="21"/>
    </row>
    <row r="2785" spans="1:11" x14ac:dyDescent="0.25">
      <c r="A2785" s="192">
        <v>42002</v>
      </c>
      <c r="B2785" s="254">
        <v>7651</v>
      </c>
      <c r="C2785" s="322" t="s">
        <v>6789</v>
      </c>
      <c r="D2785" s="308" t="s">
        <v>745</v>
      </c>
      <c r="E2785" s="309">
        <v>3100</v>
      </c>
      <c r="F2785" s="368">
        <v>42002</v>
      </c>
      <c r="G2785" s="229">
        <v>3100</v>
      </c>
      <c r="H2785" s="217">
        <f t="shared" si="39"/>
        <v>0</v>
      </c>
      <c r="I2785" s="20" t="s">
        <v>4992</v>
      </c>
      <c r="J2785" s="21"/>
      <c r="K2785" s="21"/>
    </row>
    <row r="2786" spans="1:11" x14ac:dyDescent="0.25">
      <c r="A2786" s="192">
        <v>42002</v>
      </c>
      <c r="B2786" s="254">
        <v>7652</v>
      </c>
      <c r="C2786" s="322" t="s">
        <v>6789</v>
      </c>
      <c r="D2786" s="308" t="s">
        <v>4918</v>
      </c>
      <c r="E2786" s="309">
        <v>2210</v>
      </c>
      <c r="F2786" s="370">
        <v>42012</v>
      </c>
      <c r="G2786" s="219">
        <v>2210</v>
      </c>
      <c r="H2786" s="217">
        <f t="shared" si="39"/>
        <v>0</v>
      </c>
      <c r="I2786" s="20" t="s">
        <v>4992</v>
      </c>
      <c r="J2786" s="21"/>
      <c r="K2786" s="21"/>
    </row>
    <row r="2787" spans="1:11" x14ac:dyDescent="0.25">
      <c r="A2787" s="192">
        <v>42002</v>
      </c>
      <c r="B2787" s="254">
        <v>7653</v>
      </c>
      <c r="C2787" s="322" t="s">
        <v>6789</v>
      </c>
      <c r="D2787" s="308" t="s">
        <v>6984</v>
      </c>
      <c r="E2787" s="309">
        <v>5364</v>
      </c>
      <c r="F2787" s="370">
        <v>42084</v>
      </c>
      <c r="G2787" s="219">
        <v>5364</v>
      </c>
      <c r="H2787" s="217">
        <f t="shared" si="39"/>
        <v>0</v>
      </c>
      <c r="I2787" s="20" t="s">
        <v>4992</v>
      </c>
      <c r="J2787" s="21"/>
      <c r="K2787" s="21"/>
    </row>
    <row r="2788" spans="1:11" x14ac:dyDescent="0.25">
      <c r="A2788" s="192">
        <v>42002</v>
      </c>
      <c r="B2788" s="254">
        <v>7654</v>
      </c>
      <c r="C2788" s="322" t="s">
        <v>6789</v>
      </c>
      <c r="D2788" s="308" t="s">
        <v>6984</v>
      </c>
      <c r="E2788" s="309">
        <v>6033</v>
      </c>
      <c r="F2788" s="370">
        <v>42084</v>
      </c>
      <c r="G2788" s="219">
        <v>6033</v>
      </c>
      <c r="H2788" s="217">
        <f t="shared" si="39"/>
        <v>0</v>
      </c>
      <c r="I2788" s="20" t="s">
        <v>4992</v>
      </c>
      <c r="J2788" s="21"/>
      <c r="K2788" s="21"/>
    </row>
    <row r="2789" spans="1:11" x14ac:dyDescent="0.25">
      <c r="A2789" s="192">
        <v>42002</v>
      </c>
      <c r="B2789" s="254">
        <v>7655</v>
      </c>
      <c r="C2789" s="322" t="s">
        <v>6789</v>
      </c>
      <c r="D2789" s="308" t="s">
        <v>62</v>
      </c>
      <c r="E2789" s="309">
        <v>7100</v>
      </c>
      <c r="F2789" s="370">
        <v>42006</v>
      </c>
      <c r="G2789" s="219">
        <v>7100</v>
      </c>
      <c r="H2789" s="217">
        <f t="shared" si="39"/>
        <v>0</v>
      </c>
      <c r="I2789" s="20" t="s">
        <v>4992</v>
      </c>
      <c r="J2789" s="21"/>
      <c r="K2789" s="21"/>
    </row>
    <row r="2790" spans="1:11" x14ac:dyDescent="0.25">
      <c r="A2790" s="192">
        <v>42002</v>
      </c>
      <c r="B2790" s="254">
        <v>7656</v>
      </c>
      <c r="C2790" s="322" t="s">
        <v>6789</v>
      </c>
      <c r="D2790" s="308" t="s">
        <v>110</v>
      </c>
      <c r="E2790" s="309">
        <v>44595.6</v>
      </c>
      <c r="F2790" s="370">
        <v>42012</v>
      </c>
      <c r="G2790" s="219">
        <v>44595.6</v>
      </c>
      <c r="H2790" s="217">
        <f t="shared" si="39"/>
        <v>0</v>
      </c>
      <c r="I2790" s="20" t="s">
        <v>4997</v>
      </c>
      <c r="J2790" s="21"/>
      <c r="K2790" s="21"/>
    </row>
    <row r="2791" spans="1:11" x14ac:dyDescent="0.25">
      <c r="A2791" s="192">
        <v>42002</v>
      </c>
      <c r="B2791" s="254">
        <v>7657</v>
      </c>
      <c r="C2791" s="322" t="s">
        <v>6789</v>
      </c>
      <c r="D2791" s="308" t="s">
        <v>4929</v>
      </c>
      <c r="E2791" s="309">
        <v>2425.1999999999998</v>
      </c>
      <c r="F2791" s="368">
        <v>42002</v>
      </c>
      <c r="G2791" s="229">
        <v>2425.1999999999998</v>
      </c>
      <c r="H2791" s="217">
        <f t="shared" si="39"/>
        <v>0</v>
      </c>
      <c r="I2791" s="20" t="s">
        <v>4992</v>
      </c>
      <c r="J2791" s="21"/>
      <c r="K2791" s="21"/>
    </row>
    <row r="2792" spans="1:11" x14ac:dyDescent="0.25">
      <c r="A2792" s="192">
        <v>42002</v>
      </c>
      <c r="B2792" s="254">
        <v>7658</v>
      </c>
      <c r="C2792" s="322" t="s">
        <v>6789</v>
      </c>
      <c r="D2792" s="308" t="s">
        <v>6844</v>
      </c>
      <c r="E2792" s="309">
        <v>6093.4</v>
      </c>
      <c r="F2792" s="368">
        <v>42002</v>
      </c>
      <c r="G2792" s="229">
        <v>6093.4</v>
      </c>
      <c r="H2792" s="217">
        <f t="shared" si="39"/>
        <v>0</v>
      </c>
      <c r="I2792" s="20" t="s">
        <v>4992</v>
      </c>
      <c r="J2792" s="21"/>
      <c r="K2792" s="21"/>
    </row>
    <row r="2793" spans="1:11" x14ac:dyDescent="0.25">
      <c r="A2793" s="192">
        <v>42002</v>
      </c>
      <c r="B2793" s="254">
        <v>7659</v>
      </c>
      <c r="C2793" s="322" t="s">
        <v>6789</v>
      </c>
      <c r="D2793" s="308" t="s">
        <v>106</v>
      </c>
      <c r="E2793" s="309">
        <v>524400</v>
      </c>
      <c r="F2793" s="368">
        <v>42004</v>
      </c>
      <c r="G2793" s="229">
        <v>524400</v>
      </c>
      <c r="H2793" s="217">
        <f t="shared" si="39"/>
        <v>0</v>
      </c>
      <c r="I2793" s="20" t="s">
        <v>4992</v>
      </c>
      <c r="J2793" s="21"/>
      <c r="K2793" s="21"/>
    </row>
    <row r="2794" spans="1:11" x14ac:dyDescent="0.25">
      <c r="A2794" s="192">
        <v>42002</v>
      </c>
      <c r="B2794" s="254">
        <v>7660</v>
      </c>
      <c r="C2794" s="322" t="s">
        <v>6789</v>
      </c>
      <c r="D2794" s="308" t="s">
        <v>6889</v>
      </c>
      <c r="E2794" s="309">
        <v>6967.75</v>
      </c>
      <c r="F2794" s="370" t="s">
        <v>7021</v>
      </c>
      <c r="G2794" s="219">
        <v>6967.75</v>
      </c>
      <c r="H2794" s="217">
        <f t="shared" si="39"/>
        <v>0</v>
      </c>
      <c r="I2794" s="20" t="s">
        <v>4992</v>
      </c>
      <c r="J2794" s="21"/>
      <c r="K2794" s="21"/>
    </row>
    <row r="2795" spans="1:11" x14ac:dyDescent="0.25">
      <c r="A2795" s="192">
        <v>42002</v>
      </c>
      <c r="B2795" s="254">
        <v>7661</v>
      </c>
      <c r="C2795" s="322" t="s">
        <v>6789</v>
      </c>
      <c r="D2795" s="308" t="s">
        <v>1828</v>
      </c>
      <c r="E2795" s="309">
        <v>6942</v>
      </c>
      <c r="F2795" s="368">
        <v>42002</v>
      </c>
      <c r="G2795" s="229">
        <v>6942</v>
      </c>
      <c r="H2795" s="217">
        <f t="shared" si="39"/>
        <v>0</v>
      </c>
      <c r="I2795" s="20" t="s">
        <v>4992</v>
      </c>
      <c r="J2795" s="21"/>
      <c r="K2795" s="21"/>
    </row>
    <row r="2796" spans="1:11" x14ac:dyDescent="0.25">
      <c r="A2796" s="192">
        <v>42002</v>
      </c>
      <c r="B2796" s="254">
        <v>7662</v>
      </c>
      <c r="C2796" s="322" t="s">
        <v>6789</v>
      </c>
      <c r="D2796" s="308" t="s">
        <v>4729</v>
      </c>
      <c r="E2796" s="309">
        <v>3595.2</v>
      </c>
      <c r="F2796" s="368">
        <v>42002</v>
      </c>
      <c r="G2796" s="229">
        <v>3595.2</v>
      </c>
      <c r="H2796" s="217">
        <f t="shared" si="39"/>
        <v>0</v>
      </c>
      <c r="I2796" s="20" t="s">
        <v>4992</v>
      </c>
      <c r="J2796" s="21"/>
      <c r="K2796" s="21"/>
    </row>
    <row r="2797" spans="1:11" x14ac:dyDescent="0.25">
      <c r="A2797" s="192">
        <v>42002</v>
      </c>
      <c r="B2797" s="254">
        <v>7663</v>
      </c>
      <c r="C2797" s="322" t="s">
        <v>6789</v>
      </c>
      <c r="D2797" s="308" t="s">
        <v>4689</v>
      </c>
      <c r="E2797" s="309">
        <v>2674.4</v>
      </c>
      <c r="F2797" s="368">
        <v>42002</v>
      </c>
      <c r="G2797" s="229">
        <v>2674.4</v>
      </c>
      <c r="H2797" s="217">
        <f t="shared" si="39"/>
        <v>0</v>
      </c>
      <c r="I2797" s="20" t="s">
        <v>4992</v>
      </c>
      <c r="J2797" s="21"/>
      <c r="K2797" s="21"/>
    </row>
    <row r="2798" spans="1:11" x14ac:dyDescent="0.25">
      <c r="A2798" s="192">
        <v>42002</v>
      </c>
      <c r="B2798" s="254">
        <v>7664</v>
      </c>
      <c r="C2798" s="322" t="s">
        <v>6789</v>
      </c>
      <c r="D2798" s="308" t="s">
        <v>1553</v>
      </c>
      <c r="E2798" s="309">
        <v>556.4</v>
      </c>
      <c r="F2798" s="368">
        <v>42002</v>
      </c>
      <c r="G2798" s="229">
        <v>556.4</v>
      </c>
      <c r="H2798" s="217">
        <f t="shared" si="39"/>
        <v>0</v>
      </c>
      <c r="I2798" s="20" t="s">
        <v>4992</v>
      </c>
      <c r="J2798" s="21"/>
      <c r="K2798" s="21"/>
    </row>
    <row r="2799" spans="1:11" x14ac:dyDescent="0.25">
      <c r="A2799" s="192">
        <v>42002</v>
      </c>
      <c r="B2799" s="254">
        <v>7665</v>
      </c>
      <c r="C2799" s="322" t="s">
        <v>6789</v>
      </c>
      <c r="D2799" s="308" t="s">
        <v>11</v>
      </c>
      <c r="E2799" s="309">
        <v>6464</v>
      </c>
      <c r="F2799" s="370">
        <v>42009</v>
      </c>
      <c r="G2799" s="219">
        <v>6464</v>
      </c>
      <c r="H2799" s="217">
        <f t="shared" si="39"/>
        <v>0</v>
      </c>
      <c r="I2799" s="20" t="s">
        <v>4992</v>
      </c>
      <c r="J2799" s="21"/>
      <c r="K2799" s="21"/>
    </row>
    <row r="2800" spans="1:11" x14ac:dyDescent="0.25">
      <c r="A2800" s="192">
        <v>42002</v>
      </c>
      <c r="B2800" s="254">
        <v>7666</v>
      </c>
      <c r="C2800" s="322" t="s">
        <v>6789</v>
      </c>
      <c r="D2800" s="308" t="s">
        <v>2385</v>
      </c>
      <c r="E2800" s="309">
        <v>17070.900000000001</v>
      </c>
      <c r="F2800" s="368">
        <v>42002</v>
      </c>
      <c r="G2800" s="229">
        <v>17070.900000000001</v>
      </c>
      <c r="H2800" s="217">
        <f t="shared" si="39"/>
        <v>0</v>
      </c>
      <c r="I2800" s="20" t="s">
        <v>4992</v>
      </c>
      <c r="J2800" s="21"/>
      <c r="K2800" s="21"/>
    </row>
    <row r="2801" spans="1:11" x14ac:dyDescent="0.25">
      <c r="A2801" s="192">
        <v>42002</v>
      </c>
      <c r="B2801" s="254">
        <v>7667</v>
      </c>
      <c r="C2801" s="322" t="s">
        <v>6789</v>
      </c>
      <c r="D2801" s="308" t="s">
        <v>6946</v>
      </c>
      <c r="E2801" s="309">
        <v>3384</v>
      </c>
      <c r="F2801" s="368">
        <v>42002</v>
      </c>
      <c r="G2801" s="229">
        <v>3384</v>
      </c>
      <c r="H2801" s="217">
        <f t="shared" si="39"/>
        <v>0</v>
      </c>
      <c r="I2801" s="20" t="s">
        <v>4992</v>
      </c>
      <c r="J2801" s="21"/>
      <c r="K2801" s="21"/>
    </row>
    <row r="2802" spans="1:11" x14ac:dyDescent="0.25">
      <c r="A2802" s="192">
        <v>42003</v>
      </c>
      <c r="B2802" s="254">
        <v>7668</v>
      </c>
      <c r="C2802" s="322" t="s">
        <v>6789</v>
      </c>
      <c r="D2802" s="308" t="s">
        <v>4918</v>
      </c>
      <c r="E2802" s="309">
        <v>128675.4</v>
      </c>
      <c r="F2802" s="370">
        <v>42006</v>
      </c>
      <c r="G2802" s="219">
        <v>128675.4</v>
      </c>
      <c r="H2802" s="217">
        <f t="shared" si="39"/>
        <v>0</v>
      </c>
      <c r="I2802" s="20" t="s">
        <v>4992</v>
      </c>
      <c r="J2802" s="21"/>
      <c r="K2802" s="21"/>
    </row>
    <row r="2803" spans="1:11" x14ac:dyDescent="0.25">
      <c r="A2803" s="192">
        <v>42003</v>
      </c>
      <c r="B2803" s="254">
        <v>7669</v>
      </c>
      <c r="C2803" s="322" t="s">
        <v>6789</v>
      </c>
      <c r="D2803" s="308" t="s">
        <v>4826</v>
      </c>
      <c r="E2803" s="309">
        <v>5955.6</v>
      </c>
      <c r="F2803" s="368">
        <v>42003</v>
      </c>
      <c r="G2803" s="229">
        <v>5955.6</v>
      </c>
      <c r="H2803" s="217">
        <f t="shared" si="39"/>
        <v>0</v>
      </c>
      <c r="I2803" s="20" t="s">
        <v>4992</v>
      </c>
      <c r="J2803" s="21"/>
      <c r="K2803" s="21"/>
    </row>
    <row r="2804" spans="1:11" x14ac:dyDescent="0.25">
      <c r="A2804" s="192">
        <v>42003</v>
      </c>
      <c r="B2804" s="254">
        <v>7670</v>
      </c>
      <c r="C2804" s="322" t="s">
        <v>6789</v>
      </c>
      <c r="D2804" s="308" t="s">
        <v>6985</v>
      </c>
      <c r="E2804" s="309">
        <v>4048.2</v>
      </c>
      <c r="F2804" s="368">
        <v>42003</v>
      </c>
      <c r="G2804" s="229">
        <v>4048.2</v>
      </c>
      <c r="H2804" s="217">
        <f t="shared" si="39"/>
        <v>0</v>
      </c>
      <c r="I2804" s="20" t="s">
        <v>4992</v>
      </c>
      <c r="J2804" s="21"/>
      <c r="K2804" s="21"/>
    </row>
    <row r="2805" spans="1:11" x14ac:dyDescent="0.25">
      <c r="A2805" s="192">
        <v>42003</v>
      </c>
      <c r="B2805" s="254">
        <v>7671</v>
      </c>
      <c r="C2805" s="322" t="s">
        <v>6789</v>
      </c>
      <c r="D2805" s="308" t="s">
        <v>4257</v>
      </c>
      <c r="E2805" s="309">
        <v>7589.4</v>
      </c>
      <c r="F2805" s="368">
        <v>42003</v>
      </c>
      <c r="G2805" s="229">
        <v>7589.4</v>
      </c>
      <c r="H2805" s="217">
        <f t="shared" si="39"/>
        <v>0</v>
      </c>
      <c r="I2805" s="20" t="s">
        <v>4992</v>
      </c>
      <c r="J2805" s="21"/>
      <c r="K2805" s="21"/>
    </row>
    <row r="2806" spans="1:11" x14ac:dyDescent="0.25">
      <c r="A2806" s="192">
        <v>42003</v>
      </c>
      <c r="B2806" s="254">
        <v>7672</v>
      </c>
      <c r="C2806" s="322" t="s">
        <v>6789</v>
      </c>
      <c r="D2806" s="308" t="s">
        <v>4257</v>
      </c>
      <c r="E2806" s="309">
        <v>1679.6</v>
      </c>
      <c r="F2806" s="368">
        <v>42003</v>
      </c>
      <c r="G2806" s="229">
        <v>1679.6</v>
      </c>
      <c r="H2806" s="217">
        <f t="shared" si="39"/>
        <v>0</v>
      </c>
      <c r="I2806" s="20" t="s">
        <v>4992</v>
      </c>
      <c r="J2806" s="21"/>
      <c r="K2806" s="21"/>
    </row>
    <row r="2807" spans="1:11" x14ac:dyDescent="0.25">
      <c r="A2807" s="192">
        <v>42003</v>
      </c>
      <c r="B2807" s="254">
        <v>7673</v>
      </c>
      <c r="C2807" s="322" t="s">
        <v>6789</v>
      </c>
      <c r="D2807" s="308" t="s">
        <v>4915</v>
      </c>
      <c r="E2807" s="309">
        <v>26988</v>
      </c>
      <c r="F2807" s="370">
        <v>42007</v>
      </c>
      <c r="G2807" s="219">
        <v>26988</v>
      </c>
      <c r="H2807" s="217">
        <f t="shared" si="39"/>
        <v>0</v>
      </c>
      <c r="I2807" s="20" t="s">
        <v>4971</v>
      </c>
      <c r="J2807" s="21"/>
      <c r="K2807" s="21"/>
    </row>
    <row r="2808" spans="1:11" x14ac:dyDescent="0.25">
      <c r="A2808" s="192">
        <v>42003</v>
      </c>
      <c r="B2808" s="254">
        <v>7674</v>
      </c>
      <c r="C2808" s="322" t="s">
        <v>6789</v>
      </c>
      <c r="D2808" s="308" t="s">
        <v>6791</v>
      </c>
      <c r="E2808" s="309">
        <v>9105.6</v>
      </c>
      <c r="F2808" s="368">
        <v>42003</v>
      </c>
      <c r="G2808" s="229">
        <v>9105.6</v>
      </c>
      <c r="H2808" s="217">
        <f t="shared" si="39"/>
        <v>0</v>
      </c>
      <c r="I2808" s="20" t="s">
        <v>4992</v>
      </c>
      <c r="J2808" s="21"/>
      <c r="K2808" s="21"/>
    </row>
    <row r="2809" spans="1:11" x14ac:dyDescent="0.25">
      <c r="A2809" s="192">
        <v>42003</v>
      </c>
      <c r="B2809" s="254">
        <v>7675</v>
      </c>
      <c r="C2809" s="322" t="s">
        <v>6789</v>
      </c>
      <c r="D2809" s="308" t="s">
        <v>6929</v>
      </c>
      <c r="E2809" s="309">
        <v>27437.7</v>
      </c>
      <c r="F2809" s="368">
        <v>42003</v>
      </c>
      <c r="G2809" s="229">
        <v>27437.7</v>
      </c>
      <c r="H2809" s="217">
        <f t="shared" si="39"/>
        <v>0</v>
      </c>
      <c r="I2809" s="20" t="s">
        <v>4992</v>
      </c>
      <c r="J2809" s="21"/>
      <c r="K2809" s="21"/>
    </row>
    <row r="2810" spans="1:11" x14ac:dyDescent="0.25">
      <c r="A2810" s="192">
        <v>42003</v>
      </c>
      <c r="B2810" s="254">
        <v>7676</v>
      </c>
      <c r="C2810" s="322" t="s">
        <v>6789</v>
      </c>
      <c r="D2810" s="308" t="s">
        <v>123</v>
      </c>
      <c r="E2810" s="309">
        <v>7438.2</v>
      </c>
      <c r="F2810" s="370">
        <v>42007</v>
      </c>
      <c r="G2810" s="219">
        <v>7438.2</v>
      </c>
      <c r="H2810" s="217">
        <f t="shared" si="39"/>
        <v>0</v>
      </c>
      <c r="I2810" s="20" t="s">
        <v>4992</v>
      </c>
      <c r="J2810" s="21"/>
      <c r="K2810" s="21"/>
    </row>
    <row r="2811" spans="1:11" x14ac:dyDescent="0.25">
      <c r="A2811" s="192">
        <v>42003</v>
      </c>
      <c r="B2811" s="254">
        <v>7677</v>
      </c>
      <c r="C2811" s="322" t="s">
        <v>6789</v>
      </c>
      <c r="D2811" s="308" t="s">
        <v>23</v>
      </c>
      <c r="E2811" s="309">
        <v>4777.76</v>
      </c>
      <c r="F2811" s="368">
        <v>42003</v>
      </c>
      <c r="G2811" s="229">
        <v>4777.76</v>
      </c>
      <c r="H2811" s="217">
        <f t="shared" si="39"/>
        <v>0</v>
      </c>
      <c r="I2811" s="20" t="s">
        <v>4992</v>
      </c>
      <c r="J2811" s="21"/>
      <c r="K2811" s="21"/>
    </row>
    <row r="2812" spans="1:11" x14ac:dyDescent="0.25">
      <c r="A2812" s="192">
        <v>42003</v>
      </c>
      <c r="B2812" s="254">
        <v>7678</v>
      </c>
      <c r="C2812" s="322" t="s">
        <v>6789</v>
      </c>
      <c r="D2812" s="308" t="s">
        <v>4921</v>
      </c>
      <c r="E2812" s="309">
        <v>15890.6</v>
      </c>
      <c r="F2812" s="370">
        <v>42009</v>
      </c>
      <c r="G2812" s="219">
        <v>15890.6</v>
      </c>
      <c r="H2812" s="217">
        <f t="shared" si="39"/>
        <v>0</v>
      </c>
      <c r="I2812" s="20" t="s">
        <v>4992</v>
      </c>
      <c r="J2812" s="21"/>
      <c r="K2812" s="21"/>
    </row>
    <row r="2813" spans="1:11" x14ac:dyDescent="0.25">
      <c r="A2813" s="192">
        <v>42003</v>
      </c>
      <c r="B2813" s="254">
        <v>7679</v>
      </c>
      <c r="C2813" s="322" t="s">
        <v>6789</v>
      </c>
      <c r="D2813" s="308" t="s">
        <v>4240</v>
      </c>
      <c r="E2813" s="309">
        <v>207520.75</v>
      </c>
      <c r="F2813" s="370">
        <v>42008</v>
      </c>
      <c r="G2813" s="219">
        <v>207520.75</v>
      </c>
      <c r="H2813" s="217">
        <f t="shared" si="39"/>
        <v>0</v>
      </c>
      <c r="I2813" s="20" t="s">
        <v>4992</v>
      </c>
      <c r="J2813" s="21"/>
      <c r="K2813" s="21"/>
    </row>
    <row r="2814" spans="1:11" x14ac:dyDescent="0.25">
      <c r="A2814" s="192">
        <v>42003</v>
      </c>
      <c r="B2814" s="254">
        <v>7680</v>
      </c>
      <c r="C2814" s="322" t="s">
        <v>6789</v>
      </c>
      <c r="D2814" s="308" t="s">
        <v>98</v>
      </c>
      <c r="E2814" s="309">
        <v>8206.2000000000007</v>
      </c>
      <c r="F2814" s="368">
        <v>42003</v>
      </c>
      <c r="G2814" s="229">
        <v>8206.2000000000007</v>
      </c>
      <c r="H2814" s="217">
        <f t="shared" si="39"/>
        <v>0</v>
      </c>
      <c r="I2814" s="20" t="s">
        <v>4992</v>
      </c>
      <c r="J2814" s="21"/>
      <c r="K2814" s="21"/>
    </row>
    <row r="2815" spans="1:11" x14ac:dyDescent="0.25">
      <c r="A2815" s="192">
        <v>42003</v>
      </c>
      <c r="B2815" s="254">
        <v>7681</v>
      </c>
      <c r="C2815" s="322" t="s">
        <v>6789</v>
      </c>
      <c r="D2815" s="308" t="s">
        <v>6947</v>
      </c>
      <c r="E2815" s="309">
        <v>6487.2</v>
      </c>
      <c r="F2815" s="368">
        <v>42003</v>
      </c>
      <c r="G2815" s="229">
        <v>6487.2</v>
      </c>
      <c r="H2815" s="217">
        <f t="shared" si="39"/>
        <v>0</v>
      </c>
      <c r="I2815" s="20" t="s">
        <v>4992</v>
      </c>
      <c r="J2815" s="21"/>
      <c r="K2815" s="21"/>
    </row>
    <row r="2816" spans="1:11" x14ac:dyDescent="0.25">
      <c r="A2816" s="192">
        <v>42003</v>
      </c>
      <c r="B2816" s="254">
        <v>7682</v>
      </c>
      <c r="C2816" s="322" t="s">
        <v>6789</v>
      </c>
      <c r="D2816" s="308" t="s">
        <v>949</v>
      </c>
      <c r="E2816" s="309">
        <v>784.8</v>
      </c>
      <c r="F2816" s="368">
        <v>42003</v>
      </c>
      <c r="G2816" s="229">
        <v>784.8</v>
      </c>
      <c r="H2816" s="217">
        <f t="shared" si="39"/>
        <v>0</v>
      </c>
      <c r="I2816" s="20" t="s">
        <v>4992</v>
      </c>
      <c r="J2816" s="21"/>
      <c r="K2816" s="21"/>
    </row>
    <row r="2817" spans="1:11" x14ac:dyDescent="0.25">
      <c r="A2817" s="192">
        <v>42003</v>
      </c>
      <c r="B2817" s="254">
        <v>7683</v>
      </c>
      <c r="C2817" s="322" t="s">
        <v>6789</v>
      </c>
      <c r="D2817" s="308" t="s">
        <v>116</v>
      </c>
      <c r="E2817" s="309">
        <v>4295.5200000000004</v>
      </c>
      <c r="F2817" s="368">
        <v>42003</v>
      </c>
      <c r="G2817" s="229">
        <v>4295.5200000000004</v>
      </c>
      <c r="H2817" s="217">
        <f t="shared" si="39"/>
        <v>0</v>
      </c>
      <c r="I2817" s="20" t="s">
        <v>4992</v>
      </c>
      <c r="J2817" s="21"/>
      <c r="K2817" s="21"/>
    </row>
    <row r="2818" spans="1:11" x14ac:dyDescent="0.25">
      <c r="A2818" s="192">
        <v>42003</v>
      </c>
      <c r="B2818" s="254">
        <v>7684</v>
      </c>
      <c r="C2818" s="322" t="s">
        <v>6789</v>
      </c>
      <c r="D2818" s="308" t="s">
        <v>6986</v>
      </c>
      <c r="E2818" s="309">
        <v>5472</v>
      </c>
      <c r="F2818" s="368">
        <v>42003</v>
      </c>
      <c r="G2818" s="229">
        <v>5472</v>
      </c>
      <c r="H2818" s="217">
        <f t="shared" si="39"/>
        <v>0</v>
      </c>
      <c r="I2818" s="20" t="s">
        <v>4992</v>
      </c>
      <c r="J2818" s="21"/>
      <c r="K2818" s="21"/>
    </row>
    <row r="2819" spans="1:11" x14ac:dyDescent="0.25">
      <c r="A2819" s="192">
        <v>42003</v>
      </c>
      <c r="B2819" s="254">
        <v>7685</v>
      </c>
      <c r="C2819" s="322" t="s">
        <v>6789</v>
      </c>
      <c r="D2819" s="308" t="s">
        <v>35</v>
      </c>
      <c r="E2819" s="309">
        <v>8853.5</v>
      </c>
      <c r="F2819" s="368">
        <v>42003</v>
      </c>
      <c r="G2819" s="229">
        <v>8853.5</v>
      </c>
      <c r="H2819" s="217">
        <f t="shared" si="39"/>
        <v>0</v>
      </c>
      <c r="I2819" s="20" t="s">
        <v>5251</v>
      </c>
      <c r="J2819" s="21"/>
      <c r="K2819" s="21"/>
    </row>
    <row r="2820" spans="1:11" x14ac:dyDescent="0.25">
      <c r="A2820" s="192">
        <v>42003</v>
      </c>
      <c r="B2820" s="254">
        <v>7686</v>
      </c>
      <c r="C2820" s="322" t="s">
        <v>6789</v>
      </c>
      <c r="D2820" s="308" t="s">
        <v>4918</v>
      </c>
      <c r="E2820" s="309">
        <v>68499.399999999994</v>
      </c>
      <c r="F2820" s="370">
        <v>42013</v>
      </c>
      <c r="G2820" s="219">
        <v>68499.399999999994</v>
      </c>
      <c r="H2820" s="217">
        <f t="shared" si="39"/>
        <v>0</v>
      </c>
      <c r="I2820" s="20" t="s">
        <v>4992</v>
      </c>
      <c r="J2820" s="21"/>
      <c r="K2820" s="21"/>
    </row>
    <row r="2821" spans="1:11" x14ac:dyDescent="0.25">
      <c r="A2821" s="192">
        <v>42003</v>
      </c>
      <c r="B2821" s="254">
        <v>7687</v>
      </c>
      <c r="C2821" s="322" t="s">
        <v>6789</v>
      </c>
      <c r="D2821" s="308" t="s">
        <v>745</v>
      </c>
      <c r="E2821" s="309">
        <v>341</v>
      </c>
      <c r="F2821" s="368">
        <v>42003</v>
      </c>
      <c r="G2821" s="229">
        <v>341</v>
      </c>
      <c r="H2821" s="217">
        <f t="shared" si="39"/>
        <v>0</v>
      </c>
      <c r="I2821" s="20" t="s">
        <v>4992</v>
      </c>
      <c r="J2821" s="21"/>
      <c r="K2821" s="21"/>
    </row>
    <row r="2822" spans="1:11" x14ac:dyDescent="0.25">
      <c r="A2822" s="192">
        <v>42003</v>
      </c>
      <c r="B2822" s="254">
        <v>7688</v>
      </c>
      <c r="C2822" s="322" t="s">
        <v>6789</v>
      </c>
      <c r="D2822" s="308" t="s">
        <v>47</v>
      </c>
      <c r="E2822" s="309">
        <v>5201.6000000000004</v>
      </c>
      <c r="F2822" s="368">
        <v>42003</v>
      </c>
      <c r="G2822" s="229">
        <v>5201.6000000000004</v>
      </c>
      <c r="H2822" s="217">
        <f t="shared" si="39"/>
        <v>0</v>
      </c>
      <c r="I2822" s="20" t="s">
        <v>4997</v>
      </c>
      <c r="J2822" s="21"/>
      <c r="K2822" s="21"/>
    </row>
    <row r="2823" spans="1:11" x14ac:dyDescent="0.25">
      <c r="A2823" s="192">
        <v>42003</v>
      </c>
      <c r="B2823" s="254">
        <v>7689</v>
      </c>
      <c r="C2823" s="322" t="s">
        <v>6789</v>
      </c>
      <c r="D2823" s="308" t="s">
        <v>2540</v>
      </c>
      <c r="E2823" s="309">
        <v>18304.2</v>
      </c>
      <c r="F2823" s="368">
        <v>42003</v>
      </c>
      <c r="G2823" s="229">
        <v>18304.2</v>
      </c>
      <c r="H2823" s="217">
        <f t="shared" si="39"/>
        <v>0</v>
      </c>
      <c r="I2823" s="20" t="s">
        <v>4997</v>
      </c>
      <c r="J2823" s="21"/>
      <c r="K2823" s="21"/>
    </row>
    <row r="2824" spans="1:11" x14ac:dyDescent="0.25">
      <c r="A2824" s="192">
        <v>42003</v>
      </c>
      <c r="B2824" s="254">
        <v>7690</v>
      </c>
      <c r="C2824" s="322" t="s">
        <v>6789</v>
      </c>
      <c r="D2824" s="308" t="s">
        <v>242</v>
      </c>
      <c r="E2824" s="309">
        <v>62533.1</v>
      </c>
      <c r="F2824" s="370" t="s">
        <v>7031</v>
      </c>
      <c r="G2824" s="219">
        <v>62533.1</v>
      </c>
      <c r="H2824" s="217">
        <f t="shared" si="39"/>
        <v>0</v>
      </c>
      <c r="I2824" s="20" t="s">
        <v>6049</v>
      </c>
      <c r="J2824" s="21"/>
      <c r="K2824" s="21"/>
    </row>
    <row r="2825" spans="1:11" x14ac:dyDescent="0.25">
      <c r="A2825" s="192">
        <v>42003</v>
      </c>
      <c r="B2825" s="254">
        <v>7691</v>
      </c>
      <c r="C2825" s="322" t="s">
        <v>6789</v>
      </c>
      <c r="D2825" s="308" t="s">
        <v>3366</v>
      </c>
      <c r="E2825" s="309">
        <v>1788</v>
      </c>
      <c r="F2825" s="368">
        <v>42003</v>
      </c>
      <c r="G2825" s="229">
        <v>1788</v>
      </c>
      <c r="H2825" s="217">
        <f t="shared" si="39"/>
        <v>0</v>
      </c>
      <c r="I2825" s="20" t="s">
        <v>5010</v>
      </c>
      <c r="J2825" s="21"/>
      <c r="K2825" s="21"/>
    </row>
    <row r="2826" spans="1:11" x14ac:dyDescent="0.25">
      <c r="A2826" s="192">
        <v>42003</v>
      </c>
      <c r="B2826" s="254">
        <v>7692</v>
      </c>
      <c r="C2826" s="322" t="s">
        <v>6789</v>
      </c>
      <c r="D2826" s="308" t="s">
        <v>6619</v>
      </c>
      <c r="E2826" s="309">
        <v>21948.6</v>
      </c>
      <c r="F2826" s="370" t="s">
        <v>7016</v>
      </c>
      <c r="G2826" s="219">
        <v>21948.6</v>
      </c>
      <c r="H2826" s="217">
        <f t="shared" si="39"/>
        <v>0</v>
      </c>
      <c r="I2826" s="20" t="s">
        <v>6049</v>
      </c>
      <c r="J2826" s="21"/>
      <c r="K2826" s="21"/>
    </row>
    <row r="2827" spans="1:11" x14ac:dyDescent="0.25">
      <c r="A2827" s="192">
        <v>42003</v>
      </c>
      <c r="B2827" s="254">
        <v>7693</v>
      </c>
      <c r="C2827" s="322" t="s">
        <v>6789</v>
      </c>
      <c r="D2827" s="308" t="s">
        <v>6734</v>
      </c>
      <c r="E2827" s="309">
        <v>17515.8</v>
      </c>
      <c r="F2827" s="370" t="s">
        <v>7017</v>
      </c>
      <c r="G2827" s="219">
        <v>17516.8</v>
      </c>
      <c r="H2827" s="217">
        <f t="shared" si="39"/>
        <v>-1</v>
      </c>
      <c r="I2827" s="20" t="s">
        <v>6049</v>
      </c>
      <c r="J2827" s="21"/>
      <c r="K2827" s="21"/>
    </row>
    <row r="2828" spans="1:11" x14ac:dyDescent="0.25">
      <c r="A2828" s="192">
        <v>42003</v>
      </c>
      <c r="B2828" s="254">
        <v>7694</v>
      </c>
      <c r="C2828" s="322" t="s">
        <v>6789</v>
      </c>
      <c r="D2828" s="308" t="s">
        <v>136</v>
      </c>
      <c r="E2828" s="309">
        <v>1557.6</v>
      </c>
      <c r="F2828" s="368">
        <v>42003</v>
      </c>
      <c r="G2828" s="229">
        <v>1557.6</v>
      </c>
      <c r="H2828" s="217">
        <f t="shared" si="39"/>
        <v>0</v>
      </c>
      <c r="I2828" s="20" t="s">
        <v>4992</v>
      </c>
      <c r="J2828" s="21"/>
      <c r="K2828" s="21"/>
    </row>
    <row r="2829" spans="1:11" x14ac:dyDescent="0.25">
      <c r="A2829" s="192">
        <v>42003</v>
      </c>
      <c r="B2829" s="254">
        <v>7695</v>
      </c>
      <c r="C2829" s="322" t="s">
        <v>6789</v>
      </c>
      <c r="D2829" s="308" t="s">
        <v>240</v>
      </c>
      <c r="E2829" s="309">
        <v>81367.399999999994</v>
      </c>
      <c r="F2829" s="370" t="s">
        <v>7018</v>
      </c>
      <c r="G2829" s="219">
        <v>81367.399999999994</v>
      </c>
      <c r="H2829" s="217">
        <f t="shared" si="39"/>
        <v>0</v>
      </c>
      <c r="I2829" s="20" t="s">
        <v>6049</v>
      </c>
      <c r="J2829" s="21"/>
      <c r="K2829" s="21"/>
    </row>
    <row r="2830" spans="1:11" x14ac:dyDescent="0.25">
      <c r="A2830" s="192">
        <v>42003</v>
      </c>
      <c r="B2830" s="254">
        <v>7696</v>
      </c>
      <c r="C2830" s="322" t="s">
        <v>6789</v>
      </c>
      <c r="D2830" s="308" t="s">
        <v>6662</v>
      </c>
      <c r="E2830" s="309">
        <v>3365.4</v>
      </c>
      <c r="F2830" s="368">
        <v>42003</v>
      </c>
      <c r="G2830" s="229">
        <v>3365.4</v>
      </c>
      <c r="H2830" s="217">
        <f t="shared" si="39"/>
        <v>0</v>
      </c>
      <c r="I2830" s="20" t="s">
        <v>4992</v>
      </c>
      <c r="J2830" s="21"/>
      <c r="K2830" s="21"/>
    </row>
    <row r="2831" spans="1:11" x14ac:dyDescent="0.25">
      <c r="A2831" s="192">
        <v>42003</v>
      </c>
      <c r="B2831" s="254">
        <v>7697</v>
      </c>
      <c r="C2831" s="322" t="s">
        <v>6789</v>
      </c>
      <c r="D2831" s="308" t="s">
        <v>4585</v>
      </c>
      <c r="E2831" s="309">
        <v>22353.200000000001</v>
      </c>
      <c r="F2831" s="368">
        <v>42004</v>
      </c>
      <c r="G2831" s="229">
        <v>22353.200000000001</v>
      </c>
      <c r="H2831" s="217">
        <f t="shared" si="39"/>
        <v>0</v>
      </c>
      <c r="I2831" s="20" t="s">
        <v>6794</v>
      </c>
      <c r="J2831" s="21"/>
      <c r="K2831" s="21"/>
    </row>
    <row r="2832" spans="1:11" x14ac:dyDescent="0.25">
      <c r="A2832" s="192">
        <v>42003</v>
      </c>
      <c r="B2832" s="254">
        <v>7698</v>
      </c>
      <c r="C2832" s="322" t="s">
        <v>6789</v>
      </c>
      <c r="D2832" s="308" t="s">
        <v>6825</v>
      </c>
      <c r="E2832" s="309">
        <v>11145.6</v>
      </c>
      <c r="F2832" s="370" t="s">
        <v>7032</v>
      </c>
      <c r="G2832" s="219">
        <v>11145.6</v>
      </c>
      <c r="H2832" s="217">
        <f t="shared" si="39"/>
        <v>0</v>
      </c>
      <c r="I2832" s="20" t="s">
        <v>4992</v>
      </c>
      <c r="J2832" s="21"/>
      <c r="K2832" s="21"/>
    </row>
    <row r="2833" spans="1:11" x14ac:dyDescent="0.25">
      <c r="A2833" s="192">
        <v>42003</v>
      </c>
      <c r="B2833" s="254">
        <v>7699</v>
      </c>
      <c r="C2833" s="322" t="s">
        <v>6789</v>
      </c>
      <c r="D2833" s="308" t="s">
        <v>2578</v>
      </c>
      <c r="E2833" s="309">
        <v>11978.6</v>
      </c>
      <c r="F2833" s="368">
        <v>42003</v>
      </c>
      <c r="G2833" s="229">
        <v>11978.6</v>
      </c>
      <c r="H2833" s="217">
        <f t="shared" si="39"/>
        <v>0</v>
      </c>
      <c r="I2833" s="20" t="s">
        <v>4997</v>
      </c>
      <c r="J2833" s="21"/>
      <c r="K2833" s="21"/>
    </row>
    <row r="2834" spans="1:11" x14ac:dyDescent="0.25">
      <c r="A2834" s="192">
        <v>42003</v>
      </c>
      <c r="B2834" s="254">
        <v>7700</v>
      </c>
      <c r="C2834" s="322" t="s">
        <v>6789</v>
      </c>
      <c r="D2834" s="295" t="s">
        <v>53</v>
      </c>
      <c r="E2834" s="296">
        <v>0</v>
      </c>
      <c r="F2834" s="368"/>
      <c r="G2834" s="229"/>
      <c r="H2834" s="217">
        <f t="shared" si="39"/>
        <v>0</v>
      </c>
      <c r="I2834" s="20" t="s">
        <v>3076</v>
      </c>
      <c r="J2834" s="21"/>
      <c r="K2834" s="21"/>
    </row>
    <row r="2835" spans="1:11" x14ac:dyDescent="0.25">
      <c r="A2835" s="192">
        <v>42003</v>
      </c>
      <c r="B2835" s="254">
        <v>7701</v>
      </c>
      <c r="C2835" s="322" t="s">
        <v>6789</v>
      </c>
      <c r="D2835" s="308" t="s">
        <v>1693</v>
      </c>
      <c r="E2835" s="309">
        <v>5579.2</v>
      </c>
      <c r="F2835" s="368">
        <v>42003</v>
      </c>
      <c r="G2835" s="229">
        <v>5579.2</v>
      </c>
      <c r="H2835" s="217">
        <f t="shared" si="39"/>
        <v>0</v>
      </c>
      <c r="I2835" s="20" t="s">
        <v>4992</v>
      </c>
      <c r="J2835" s="21"/>
      <c r="K2835" s="21"/>
    </row>
    <row r="2836" spans="1:11" x14ac:dyDescent="0.25">
      <c r="A2836" s="192">
        <v>42003</v>
      </c>
      <c r="B2836" s="254">
        <v>7702</v>
      </c>
      <c r="C2836" s="322" t="s">
        <v>6789</v>
      </c>
      <c r="D2836" s="308" t="s">
        <v>1814</v>
      </c>
      <c r="E2836" s="309">
        <v>5512</v>
      </c>
      <c r="F2836" s="370" t="s">
        <v>7036</v>
      </c>
      <c r="G2836" s="219">
        <f>11.44+5500.56</f>
        <v>5512</v>
      </c>
      <c r="H2836" s="217">
        <f t="shared" si="39"/>
        <v>0</v>
      </c>
      <c r="I2836" s="20" t="s">
        <v>6794</v>
      </c>
      <c r="J2836" s="21"/>
      <c r="K2836" s="21"/>
    </row>
    <row r="2837" spans="1:11" x14ac:dyDescent="0.25">
      <c r="A2837" s="192">
        <v>42003</v>
      </c>
      <c r="B2837" s="254">
        <v>7703</v>
      </c>
      <c r="C2837" s="322" t="s">
        <v>6789</v>
      </c>
      <c r="D2837" s="308" t="s">
        <v>2714</v>
      </c>
      <c r="E2837" s="309">
        <v>2322</v>
      </c>
      <c r="F2837" s="368">
        <v>42003</v>
      </c>
      <c r="G2837" s="229">
        <v>2322</v>
      </c>
      <c r="H2837" s="217">
        <f t="shared" si="39"/>
        <v>0</v>
      </c>
      <c r="I2837" s="20" t="s">
        <v>6794</v>
      </c>
      <c r="J2837" s="21"/>
      <c r="K2837" s="21"/>
    </row>
    <row r="2838" spans="1:11" x14ac:dyDescent="0.25">
      <c r="A2838" s="192">
        <v>42003</v>
      </c>
      <c r="B2838" s="254">
        <v>7704</v>
      </c>
      <c r="C2838" s="322" t="s">
        <v>6789</v>
      </c>
      <c r="D2838" s="308" t="s">
        <v>544</v>
      </c>
      <c r="E2838" s="309">
        <v>50348.78</v>
      </c>
      <c r="F2838" s="368">
        <v>42003</v>
      </c>
      <c r="G2838" s="229">
        <v>50348.78</v>
      </c>
      <c r="H2838" s="217">
        <f t="shared" si="39"/>
        <v>0</v>
      </c>
      <c r="I2838" s="20" t="s">
        <v>6049</v>
      </c>
      <c r="J2838" s="21"/>
      <c r="K2838" s="21"/>
    </row>
    <row r="2839" spans="1:11" x14ac:dyDescent="0.25">
      <c r="A2839" s="192">
        <v>42003</v>
      </c>
      <c r="B2839" s="254">
        <v>7705</v>
      </c>
      <c r="C2839" s="322" t="s">
        <v>6789</v>
      </c>
      <c r="D2839" s="308" t="s">
        <v>2382</v>
      </c>
      <c r="E2839" s="309">
        <v>16129.8</v>
      </c>
      <c r="F2839" s="370">
        <v>42007</v>
      </c>
      <c r="G2839" s="219">
        <v>16129.8</v>
      </c>
      <c r="H2839" s="217">
        <f t="shared" si="39"/>
        <v>0</v>
      </c>
      <c r="I2839" s="20" t="s">
        <v>6794</v>
      </c>
      <c r="J2839" s="21"/>
      <c r="K2839" s="21"/>
    </row>
    <row r="2840" spans="1:11" x14ac:dyDescent="0.25">
      <c r="A2840" s="192">
        <v>42003</v>
      </c>
      <c r="B2840" s="254">
        <v>7706</v>
      </c>
      <c r="C2840" s="322" t="s">
        <v>6789</v>
      </c>
      <c r="D2840" s="308" t="s">
        <v>6120</v>
      </c>
      <c r="E2840" s="309">
        <v>5040</v>
      </c>
      <c r="F2840" s="370">
        <v>42010</v>
      </c>
      <c r="G2840" s="219">
        <v>5040</v>
      </c>
      <c r="H2840" s="217">
        <f t="shared" si="39"/>
        <v>0</v>
      </c>
      <c r="I2840" s="20" t="s">
        <v>4742</v>
      </c>
      <c r="J2840" s="21"/>
      <c r="K2840" s="21"/>
    </row>
    <row r="2841" spans="1:11" x14ac:dyDescent="0.25">
      <c r="A2841" s="192">
        <v>42003</v>
      </c>
      <c r="B2841" s="254">
        <v>7707</v>
      </c>
      <c r="C2841" s="322" t="s">
        <v>6789</v>
      </c>
      <c r="D2841" s="308" t="s">
        <v>4663</v>
      </c>
      <c r="E2841" s="309">
        <v>297.60000000000002</v>
      </c>
      <c r="F2841" s="368">
        <v>42003</v>
      </c>
      <c r="G2841" s="229">
        <v>297.60000000000002</v>
      </c>
      <c r="H2841" s="217">
        <f t="shared" si="39"/>
        <v>0</v>
      </c>
      <c r="I2841" s="20" t="s">
        <v>4992</v>
      </c>
      <c r="J2841" s="21"/>
      <c r="K2841" s="21"/>
    </row>
    <row r="2842" spans="1:11" x14ac:dyDescent="0.25">
      <c r="A2842" s="192">
        <v>42003</v>
      </c>
      <c r="B2842" s="254">
        <v>7708</v>
      </c>
      <c r="C2842" s="322" t="s">
        <v>6789</v>
      </c>
      <c r="D2842" s="308" t="s">
        <v>6916</v>
      </c>
      <c r="E2842" s="309">
        <v>7877.6</v>
      </c>
      <c r="F2842" s="370">
        <v>42006</v>
      </c>
      <c r="G2842" s="219">
        <v>7877.6</v>
      </c>
      <c r="H2842" s="217">
        <f t="shared" si="39"/>
        <v>0</v>
      </c>
      <c r="I2842" s="20" t="s">
        <v>5006</v>
      </c>
      <c r="J2842" s="21"/>
      <c r="K2842" s="21"/>
    </row>
    <row r="2843" spans="1:11" x14ac:dyDescent="0.25">
      <c r="A2843" s="192">
        <v>42003</v>
      </c>
      <c r="B2843" s="254">
        <v>7709</v>
      </c>
      <c r="C2843" s="322" t="s">
        <v>6789</v>
      </c>
      <c r="D2843" s="308" t="s">
        <v>4928</v>
      </c>
      <c r="E2843" s="309">
        <v>15291.4</v>
      </c>
      <c r="F2843" s="368">
        <v>42003</v>
      </c>
      <c r="G2843" s="229">
        <v>15291.4</v>
      </c>
      <c r="H2843" s="217">
        <f t="shared" si="39"/>
        <v>0</v>
      </c>
      <c r="I2843" s="20" t="s">
        <v>4992</v>
      </c>
      <c r="J2843" s="21"/>
      <c r="K2843" s="21"/>
    </row>
    <row r="2844" spans="1:11" x14ac:dyDescent="0.25">
      <c r="A2844" s="192">
        <v>42003</v>
      </c>
      <c r="B2844" s="254">
        <v>7710</v>
      </c>
      <c r="C2844" s="322" t="s">
        <v>6789</v>
      </c>
      <c r="D2844" s="308" t="s">
        <v>29</v>
      </c>
      <c r="E2844" s="309">
        <v>18847</v>
      </c>
      <c r="F2844" s="368">
        <v>42003</v>
      </c>
      <c r="G2844" s="229">
        <v>18847</v>
      </c>
      <c r="H2844" s="217">
        <f t="shared" si="39"/>
        <v>0</v>
      </c>
      <c r="I2844" s="20" t="s">
        <v>5251</v>
      </c>
      <c r="J2844" s="21"/>
      <c r="K2844" s="21"/>
    </row>
    <row r="2845" spans="1:11" x14ac:dyDescent="0.25">
      <c r="A2845" s="192">
        <v>42003</v>
      </c>
      <c r="B2845" s="254">
        <v>7711</v>
      </c>
      <c r="C2845" s="322" t="s">
        <v>6789</v>
      </c>
      <c r="D2845" s="308" t="s">
        <v>441</v>
      </c>
      <c r="E2845" s="309">
        <v>5385.1</v>
      </c>
      <c r="F2845" s="368">
        <v>42003</v>
      </c>
      <c r="G2845" s="229">
        <v>5385.1</v>
      </c>
      <c r="H2845" s="217">
        <f t="shared" si="39"/>
        <v>0</v>
      </c>
      <c r="I2845" s="20" t="s">
        <v>5251</v>
      </c>
      <c r="J2845" s="21"/>
      <c r="K2845" s="21"/>
    </row>
    <row r="2846" spans="1:11" x14ac:dyDescent="0.25">
      <c r="A2846" s="192">
        <v>42003</v>
      </c>
      <c r="B2846" s="254">
        <v>7712</v>
      </c>
      <c r="C2846" s="322" t="s">
        <v>6789</v>
      </c>
      <c r="D2846" s="308" t="s">
        <v>287</v>
      </c>
      <c r="E2846" s="309">
        <v>5392.64</v>
      </c>
      <c r="F2846" s="368">
        <v>42003</v>
      </c>
      <c r="G2846" s="229">
        <v>5392.64</v>
      </c>
      <c r="H2846" s="217">
        <f t="shared" si="39"/>
        <v>0</v>
      </c>
      <c r="I2846" s="20" t="s">
        <v>5251</v>
      </c>
      <c r="J2846" s="21"/>
      <c r="K2846" s="21"/>
    </row>
    <row r="2847" spans="1:11" x14ac:dyDescent="0.25">
      <c r="A2847" s="192">
        <v>42003</v>
      </c>
      <c r="B2847" s="254">
        <v>7713</v>
      </c>
      <c r="C2847" s="322" t="s">
        <v>6789</v>
      </c>
      <c r="D2847" s="308" t="s">
        <v>4652</v>
      </c>
      <c r="E2847" s="309">
        <v>2155.5</v>
      </c>
      <c r="F2847" s="368">
        <v>42003</v>
      </c>
      <c r="G2847" s="229">
        <v>2155.5</v>
      </c>
      <c r="H2847" s="217">
        <f t="shared" si="39"/>
        <v>0</v>
      </c>
      <c r="I2847" s="20" t="s">
        <v>5251</v>
      </c>
      <c r="J2847" s="21"/>
      <c r="K2847" s="21"/>
    </row>
    <row r="2848" spans="1:11" x14ac:dyDescent="0.25">
      <c r="A2848" s="192">
        <v>42003</v>
      </c>
      <c r="B2848" s="254">
        <v>7714</v>
      </c>
      <c r="C2848" s="322" t="s">
        <v>6789</v>
      </c>
      <c r="D2848" s="308" t="s">
        <v>758</v>
      </c>
      <c r="E2848" s="309">
        <v>4700</v>
      </c>
      <c r="F2848" s="368">
        <v>42003</v>
      </c>
      <c r="G2848" s="229">
        <v>4700</v>
      </c>
      <c r="H2848" s="217">
        <f t="shared" si="39"/>
        <v>0</v>
      </c>
      <c r="I2848" s="20" t="s">
        <v>5251</v>
      </c>
      <c r="J2848" s="21"/>
      <c r="K2848" s="21"/>
    </row>
    <row r="2849" spans="1:11" x14ac:dyDescent="0.25">
      <c r="A2849" s="192">
        <v>42003</v>
      </c>
      <c r="B2849" s="254">
        <v>7715</v>
      </c>
      <c r="C2849" s="322" t="s">
        <v>6789</v>
      </c>
      <c r="D2849" s="308" t="s">
        <v>316</v>
      </c>
      <c r="E2849" s="309">
        <v>320</v>
      </c>
      <c r="F2849" s="368">
        <v>42003</v>
      </c>
      <c r="G2849" s="229">
        <v>320</v>
      </c>
      <c r="H2849" s="217">
        <f t="shared" si="39"/>
        <v>0</v>
      </c>
      <c r="I2849" s="20" t="s">
        <v>5251</v>
      </c>
      <c r="J2849" s="21"/>
      <c r="K2849" s="21"/>
    </row>
    <row r="2850" spans="1:11" x14ac:dyDescent="0.25">
      <c r="A2850" s="192">
        <v>42003</v>
      </c>
      <c r="B2850" s="254">
        <v>7716</v>
      </c>
      <c r="C2850" s="322" t="s">
        <v>6789</v>
      </c>
      <c r="D2850" s="308" t="s">
        <v>6987</v>
      </c>
      <c r="E2850" s="309">
        <v>6997.2</v>
      </c>
      <c r="F2850" s="368">
        <v>42003</v>
      </c>
      <c r="G2850" s="229">
        <v>6997.2</v>
      </c>
      <c r="H2850" s="217">
        <f t="shared" si="39"/>
        <v>0</v>
      </c>
      <c r="I2850" s="20" t="s">
        <v>5251</v>
      </c>
      <c r="J2850" s="21"/>
      <c r="K2850" s="21"/>
    </row>
    <row r="2851" spans="1:11" x14ac:dyDescent="0.25">
      <c r="A2851" s="192">
        <v>42003</v>
      </c>
      <c r="B2851" s="254">
        <v>7717</v>
      </c>
      <c r="C2851" s="322" t="s">
        <v>6789</v>
      </c>
      <c r="D2851" s="308" t="s">
        <v>6939</v>
      </c>
      <c r="E2851" s="309">
        <v>1760</v>
      </c>
      <c r="F2851" s="368">
        <v>42003</v>
      </c>
      <c r="G2851" s="229">
        <v>1760</v>
      </c>
      <c r="H2851" s="217">
        <f t="shared" si="39"/>
        <v>0</v>
      </c>
      <c r="I2851" s="20" t="s">
        <v>5251</v>
      </c>
      <c r="J2851" s="21"/>
      <c r="K2851" s="21"/>
    </row>
    <row r="2852" spans="1:11" x14ac:dyDescent="0.25">
      <c r="A2852" s="192">
        <v>42003</v>
      </c>
      <c r="B2852" s="254">
        <v>7718</v>
      </c>
      <c r="C2852" s="322" t="s">
        <v>6789</v>
      </c>
      <c r="D2852" s="308" t="s">
        <v>2183</v>
      </c>
      <c r="E2852" s="309">
        <v>880</v>
      </c>
      <c r="F2852" s="368">
        <v>42003</v>
      </c>
      <c r="G2852" s="229">
        <v>880</v>
      </c>
      <c r="H2852" s="217">
        <f t="shared" si="39"/>
        <v>0</v>
      </c>
      <c r="I2852" s="20" t="s">
        <v>5251</v>
      </c>
      <c r="J2852" s="21"/>
      <c r="K2852" s="21"/>
    </row>
    <row r="2853" spans="1:11" x14ac:dyDescent="0.25">
      <c r="A2853" s="192">
        <v>42003</v>
      </c>
      <c r="B2853" s="254">
        <v>7719</v>
      </c>
      <c r="C2853" s="322" t="s">
        <v>6789</v>
      </c>
      <c r="D2853" s="308" t="s">
        <v>6824</v>
      </c>
      <c r="E2853" s="309">
        <v>645</v>
      </c>
      <c r="F2853" s="368">
        <v>42003</v>
      </c>
      <c r="G2853" s="229">
        <v>645</v>
      </c>
      <c r="H2853" s="217">
        <f t="shared" si="39"/>
        <v>0</v>
      </c>
      <c r="I2853" s="20" t="s">
        <v>5251</v>
      </c>
      <c r="J2853" s="21"/>
      <c r="K2853" s="21"/>
    </row>
    <row r="2854" spans="1:11" x14ac:dyDescent="0.25">
      <c r="A2854" s="192">
        <v>42003</v>
      </c>
      <c r="B2854" s="254">
        <v>7720</v>
      </c>
      <c r="C2854" s="322" t="s">
        <v>6789</v>
      </c>
      <c r="D2854" s="308" t="s">
        <v>494</v>
      </c>
      <c r="E2854" s="309">
        <v>5777</v>
      </c>
      <c r="F2854" s="370">
        <v>42014</v>
      </c>
      <c r="G2854" s="219">
        <v>5777</v>
      </c>
      <c r="H2854" s="217">
        <f t="shared" si="39"/>
        <v>0</v>
      </c>
      <c r="I2854" s="20" t="s">
        <v>4992</v>
      </c>
      <c r="J2854" s="21"/>
      <c r="K2854" s="21"/>
    </row>
    <row r="2855" spans="1:11" x14ac:dyDescent="0.25">
      <c r="A2855" s="192">
        <v>42003</v>
      </c>
      <c r="B2855" s="254">
        <v>7721</v>
      </c>
      <c r="C2855" s="322" t="s">
        <v>6789</v>
      </c>
      <c r="D2855" s="308" t="s">
        <v>1040</v>
      </c>
      <c r="E2855" s="309">
        <v>2562.6999999999998</v>
      </c>
      <c r="F2855" s="368">
        <v>42003</v>
      </c>
      <c r="G2855" s="229">
        <v>2562.6999999999998</v>
      </c>
      <c r="H2855" s="217">
        <f t="shared" si="39"/>
        <v>0</v>
      </c>
      <c r="I2855" s="20" t="s">
        <v>5251</v>
      </c>
      <c r="J2855" s="21"/>
      <c r="K2855" s="21"/>
    </row>
    <row r="2856" spans="1:11" x14ac:dyDescent="0.25">
      <c r="A2856" s="192">
        <v>42003</v>
      </c>
      <c r="B2856" s="254">
        <v>7722</v>
      </c>
      <c r="C2856" s="322" t="s">
        <v>6789</v>
      </c>
      <c r="D2856" s="308" t="s">
        <v>4322</v>
      </c>
      <c r="E2856" s="309">
        <v>1282.4000000000001</v>
      </c>
      <c r="F2856" s="368">
        <v>42003</v>
      </c>
      <c r="G2856" s="229">
        <v>1282.4000000000001</v>
      </c>
      <c r="H2856" s="217">
        <f t="shared" si="39"/>
        <v>0</v>
      </c>
      <c r="I2856" s="20" t="s">
        <v>5251</v>
      </c>
      <c r="J2856" s="21"/>
      <c r="K2856" s="21"/>
    </row>
    <row r="2857" spans="1:11" x14ac:dyDescent="0.25">
      <c r="A2857" s="192">
        <v>42003</v>
      </c>
      <c r="B2857" s="254">
        <v>7723</v>
      </c>
      <c r="C2857" s="322" t="s">
        <v>6789</v>
      </c>
      <c r="D2857" s="308" t="s">
        <v>54</v>
      </c>
      <c r="E2857" s="309">
        <v>1664</v>
      </c>
      <c r="F2857" s="368">
        <v>42003</v>
      </c>
      <c r="G2857" s="229">
        <v>1664</v>
      </c>
      <c r="H2857" s="217">
        <f t="shared" si="39"/>
        <v>0</v>
      </c>
      <c r="I2857" s="20" t="s">
        <v>5251</v>
      </c>
      <c r="J2857" s="21"/>
      <c r="K2857" s="21"/>
    </row>
    <row r="2858" spans="1:11" x14ac:dyDescent="0.25">
      <c r="A2858" s="192">
        <v>42003</v>
      </c>
      <c r="B2858" s="254">
        <v>7724</v>
      </c>
      <c r="C2858" s="322" t="s">
        <v>6789</v>
      </c>
      <c r="D2858" s="308" t="s">
        <v>6988</v>
      </c>
      <c r="E2858" s="309">
        <v>6156</v>
      </c>
      <c r="F2858" s="368">
        <v>42003</v>
      </c>
      <c r="G2858" s="229">
        <v>6156</v>
      </c>
      <c r="H2858" s="217">
        <f t="shared" si="39"/>
        <v>0</v>
      </c>
      <c r="I2858" s="20" t="s">
        <v>4992</v>
      </c>
      <c r="J2858" s="21"/>
      <c r="K2858" s="21"/>
    </row>
    <row r="2859" spans="1:11" x14ac:dyDescent="0.25">
      <c r="A2859" s="192">
        <v>42003</v>
      </c>
      <c r="B2859" s="254">
        <v>7725</v>
      </c>
      <c r="C2859" s="322" t="s">
        <v>6789</v>
      </c>
      <c r="D2859" s="308" t="s">
        <v>4274</v>
      </c>
      <c r="E2859" s="309">
        <v>988.8</v>
      </c>
      <c r="F2859" s="368">
        <v>42003</v>
      </c>
      <c r="G2859" s="229">
        <v>988.8</v>
      </c>
      <c r="H2859" s="217">
        <f t="shared" si="39"/>
        <v>0</v>
      </c>
      <c r="I2859" s="20" t="s">
        <v>4992</v>
      </c>
      <c r="J2859" s="21"/>
      <c r="K2859" s="21"/>
    </row>
    <row r="2860" spans="1:11" x14ac:dyDescent="0.25">
      <c r="A2860" s="192">
        <v>42003</v>
      </c>
      <c r="B2860" s="254">
        <v>7726</v>
      </c>
      <c r="C2860" s="322" t="s">
        <v>6789</v>
      </c>
      <c r="D2860" s="308" t="s">
        <v>1607</v>
      </c>
      <c r="E2860" s="309">
        <v>2974.4</v>
      </c>
      <c r="F2860" s="368">
        <v>42003</v>
      </c>
      <c r="G2860" s="229">
        <v>2974.4</v>
      </c>
      <c r="H2860" s="217">
        <f t="shared" si="39"/>
        <v>0</v>
      </c>
      <c r="I2860" s="20" t="s">
        <v>4992</v>
      </c>
      <c r="J2860" s="21"/>
      <c r="K2860" s="21"/>
    </row>
    <row r="2861" spans="1:11" x14ac:dyDescent="0.25">
      <c r="A2861" s="192">
        <v>42003</v>
      </c>
      <c r="B2861" s="254">
        <v>7727</v>
      </c>
      <c r="C2861" s="322" t="s">
        <v>6789</v>
      </c>
      <c r="D2861" s="308" t="s">
        <v>6988</v>
      </c>
      <c r="E2861" s="309">
        <v>6868.8</v>
      </c>
      <c r="F2861" s="368">
        <v>42003</v>
      </c>
      <c r="G2861" s="229">
        <v>6868.8</v>
      </c>
      <c r="H2861" s="217">
        <f t="shared" si="39"/>
        <v>0</v>
      </c>
      <c r="I2861" s="20" t="s">
        <v>4992</v>
      </c>
      <c r="J2861" s="21"/>
      <c r="K2861" s="21"/>
    </row>
    <row r="2862" spans="1:11" x14ac:dyDescent="0.25">
      <c r="A2862" s="192">
        <v>42003</v>
      </c>
      <c r="B2862" s="254">
        <v>7728</v>
      </c>
      <c r="C2862" s="322" t="s">
        <v>6789</v>
      </c>
      <c r="D2862" s="308" t="s">
        <v>67</v>
      </c>
      <c r="E2862" s="309">
        <v>5625</v>
      </c>
      <c r="F2862" s="368">
        <v>42003</v>
      </c>
      <c r="G2862" s="229">
        <v>5625</v>
      </c>
      <c r="H2862" s="217">
        <f t="shared" si="39"/>
        <v>0</v>
      </c>
      <c r="I2862" s="20" t="s">
        <v>5000</v>
      </c>
      <c r="J2862" s="21"/>
      <c r="K2862" s="21"/>
    </row>
    <row r="2863" spans="1:11" x14ac:dyDescent="0.25">
      <c r="A2863" s="192">
        <v>42003</v>
      </c>
      <c r="B2863" s="254">
        <v>7729</v>
      </c>
      <c r="C2863" s="322" t="s">
        <v>6789</v>
      </c>
      <c r="D2863" s="308" t="s">
        <v>51</v>
      </c>
      <c r="E2863" s="309">
        <v>2832.2</v>
      </c>
      <c r="F2863" s="368">
        <v>42003</v>
      </c>
      <c r="G2863" s="229">
        <v>2832.2</v>
      </c>
      <c r="H2863" s="217">
        <f t="shared" si="39"/>
        <v>0</v>
      </c>
      <c r="I2863" s="20" t="s">
        <v>5000</v>
      </c>
      <c r="J2863" s="21"/>
      <c r="K2863" s="21"/>
    </row>
    <row r="2864" spans="1:11" x14ac:dyDescent="0.25">
      <c r="A2864" s="192">
        <v>42003</v>
      </c>
      <c r="B2864" s="254">
        <v>7730</v>
      </c>
      <c r="C2864" s="322" t="s">
        <v>6789</v>
      </c>
      <c r="D2864" s="308" t="s">
        <v>4740</v>
      </c>
      <c r="E2864" s="309">
        <v>2560.5</v>
      </c>
      <c r="F2864" s="368">
        <v>42003</v>
      </c>
      <c r="G2864" s="229">
        <v>2560.5</v>
      </c>
      <c r="H2864" s="217">
        <f t="shared" si="39"/>
        <v>0</v>
      </c>
      <c r="I2864" s="20" t="s">
        <v>4992</v>
      </c>
      <c r="J2864" s="21"/>
      <c r="K2864" s="21"/>
    </row>
    <row r="2865" spans="1:11" x14ac:dyDescent="0.25">
      <c r="A2865" s="192">
        <v>42003</v>
      </c>
      <c r="B2865" s="254">
        <v>7731</v>
      </c>
      <c r="C2865" s="322" t="s">
        <v>6789</v>
      </c>
      <c r="D2865" s="308" t="s">
        <v>52</v>
      </c>
      <c r="E2865" s="309">
        <v>5471.8</v>
      </c>
      <c r="F2865" s="368">
        <v>42003</v>
      </c>
      <c r="G2865" s="229">
        <v>5471.8</v>
      </c>
      <c r="H2865" s="217">
        <f t="shared" si="39"/>
        <v>0</v>
      </c>
      <c r="I2865" s="20" t="s">
        <v>5000</v>
      </c>
      <c r="J2865" s="21"/>
      <c r="K2865" s="21"/>
    </row>
    <row r="2866" spans="1:11" x14ac:dyDescent="0.25">
      <c r="A2866" s="192">
        <v>42003</v>
      </c>
      <c r="B2866" s="254">
        <v>7732</v>
      </c>
      <c r="C2866" s="322" t="s">
        <v>6789</v>
      </c>
      <c r="D2866" s="308" t="s">
        <v>701</v>
      </c>
      <c r="E2866" s="309">
        <v>7065.8</v>
      </c>
      <c r="F2866" s="368">
        <v>42003</v>
      </c>
      <c r="G2866" s="229">
        <v>7065.8</v>
      </c>
      <c r="H2866" s="217">
        <f t="shared" si="39"/>
        <v>0</v>
      </c>
      <c r="I2866" s="20" t="s">
        <v>5000</v>
      </c>
      <c r="J2866" s="21"/>
      <c r="K2866" s="21"/>
    </row>
    <row r="2867" spans="1:11" x14ac:dyDescent="0.25">
      <c r="A2867" s="192">
        <v>42003</v>
      </c>
      <c r="B2867" s="254">
        <v>7733</v>
      </c>
      <c r="C2867" s="322" t="s">
        <v>6789</v>
      </c>
      <c r="D2867" s="308" t="s">
        <v>891</v>
      </c>
      <c r="E2867" s="309">
        <v>2224.8000000000002</v>
      </c>
      <c r="F2867" s="368">
        <v>42003</v>
      </c>
      <c r="G2867" s="229">
        <v>2224.8000000000002</v>
      </c>
      <c r="H2867" s="217">
        <f t="shared" si="39"/>
        <v>0</v>
      </c>
      <c r="I2867" s="20" t="s">
        <v>5000</v>
      </c>
      <c r="J2867" s="21"/>
      <c r="K2867" s="21"/>
    </row>
    <row r="2868" spans="1:11" x14ac:dyDescent="0.25">
      <c r="A2868" s="192">
        <v>42003</v>
      </c>
      <c r="B2868" s="254">
        <v>7734</v>
      </c>
      <c r="C2868" s="322" t="s">
        <v>6789</v>
      </c>
      <c r="D2868" s="308" t="s">
        <v>386</v>
      </c>
      <c r="E2868" s="309">
        <v>1381.8</v>
      </c>
      <c r="F2868" s="368">
        <v>42003</v>
      </c>
      <c r="G2868" s="229">
        <v>1381.8</v>
      </c>
      <c r="H2868" s="217">
        <f t="shared" si="39"/>
        <v>0</v>
      </c>
      <c r="I2868" s="20" t="s">
        <v>4742</v>
      </c>
      <c r="J2868" s="21"/>
      <c r="K2868" s="21"/>
    </row>
    <row r="2869" spans="1:11" x14ac:dyDescent="0.25">
      <c r="A2869" s="192">
        <v>42003</v>
      </c>
      <c r="B2869" s="254">
        <v>7735</v>
      </c>
      <c r="C2869" s="322" t="s">
        <v>6789</v>
      </c>
      <c r="D2869" s="308" t="s">
        <v>969</v>
      </c>
      <c r="E2869" s="309">
        <v>1926.6</v>
      </c>
      <c r="F2869" s="368">
        <v>42003</v>
      </c>
      <c r="G2869" s="229">
        <v>1926.6</v>
      </c>
      <c r="H2869" s="217">
        <f t="shared" si="39"/>
        <v>0</v>
      </c>
      <c r="I2869" s="20" t="s">
        <v>4742</v>
      </c>
      <c r="J2869" s="21"/>
      <c r="K2869" s="21"/>
    </row>
    <row r="2870" spans="1:11" x14ac:dyDescent="0.25">
      <c r="A2870" s="192">
        <v>42003</v>
      </c>
      <c r="B2870" s="254">
        <v>7736</v>
      </c>
      <c r="C2870" s="322" t="s">
        <v>6789</v>
      </c>
      <c r="D2870" s="308" t="s">
        <v>19</v>
      </c>
      <c r="E2870" s="309">
        <v>52272</v>
      </c>
      <c r="F2870" s="368">
        <v>42003</v>
      </c>
      <c r="G2870" s="229">
        <v>52272</v>
      </c>
      <c r="H2870" s="217">
        <f t="shared" si="39"/>
        <v>0</v>
      </c>
      <c r="I2870" s="20" t="s">
        <v>5006</v>
      </c>
      <c r="J2870" s="21"/>
      <c r="K2870" s="21"/>
    </row>
    <row r="2871" spans="1:11" x14ac:dyDescent="0.25">
      <c r="A2871" s="192">
        <v>42003</v>
      </c>
      <c r="B2871" s="254">
        <v>7737</v>
      </c>
      <c r="C2871" s="322" t="s">
        <v>6789</v>
      </c>
      <c r="D2871" s="308" t="s">
        <v>949</v>
      </c>
      <c r="E2871" s="309">
        <v>1874.4</v>
      </c>
      <c r="F2871" s="368">
        <v>42003</v>
      </c>
      <c r="G2871" s="229">
        <v>1874.4</v>
      </c>
      <c r="H2871" s="217">
        <f t="shared" si="39"/>
        <v>0</v>
      </c>
      <c r="I2871" s="20" t="s">
        <v>4992</v>
      </c>
      <c r="J2871" s="21"/>
      <c r="K2871" s="21"/>
    </row>
    <row r="2872" spans="1:11" x14ac:dyDescent="0.25">
      <c r="A2872" s="192">
        <v>42003</v>
      </c>
      <c r="B2872" s="254">
        <v>7738</v>
      </c>
      <c r="C2872" s="322" t="s">
        <v>6789</v>
      </c>
      <c r="D2872" s="308" t="s">
        <v>1202</v>
      </c>
      <c r="E2872" s="309">
        <v>190.68</v>
      </c>
      <c r="F2872" s="368">
        <v>42003</v>
      </c>
      <c r="G2872" s="229">
        <v>190.68</v>
      </c>
      <c r="H2872" s="217">
        <f t="shared" si="39"/>
        <v>0</v>
      </c>
      <c r="I2872" s="20" t="s">
        <v>4992</v>
      </c>
      <c r="J2872" s="21"/>
      <c r="K2872" s="21"/>
    </row>
    <row r="2873" spans="1:11" x14ac:dyDescent="0.25">
      <c r="A2873" s="192">
        <v>42003</v>
      </c>
      <c r="B2873" s="254">
        <v>7739</v>
      </c>
      <c r="C2873" s="322" t="s">
        <v>6789</v>
      </c>
      <c r="D2873" s="308" t="s">
        <v>49</v>
      </c>
      <c r="E2873" s="309">
        <v>249.6</v>
      </c>
      <c r="F2873" s="368">
        <v>42003</v>
      </c>
      <c r="G2873" s="229">
        <v>249.6</v>
      </c>
      <c r="H2873" s="217">
        <f t="shared" si="39"/>
        <v>0</v>
      </c>
      <c r="I2873" s="20" t="s">
        <v>4992</v>
      </c>
      <c r="J2873" s="21"/>
      <c r="K2873" s="21"/>
    </row>
    <row r="2874" spans="1:11" x14ac:dyDescent="0.25">
      <c r="A2874" s="192">
        <v>42003</v>
      </c>
      <c r="B2874" s="254">
        <v>7740</v>
      </c>
      <c r="C2874" s="322" t="s">
        <v>6789</v>
      </c>
      <c r="D2874" s="308" t="s">
        <v>4240</v>
      </c>
      <c r="E2874" s="309">
        <v>24370.44</v>
      </c>
      <c r="F2874" s="370">
        <v>42008</v>
      </c>
      <c r="G2874" s="219">
        <v>24370.44</v>
      </c>
      <c r="H2874" s="217">
        <f t="shared" si="39"/>
        <v>0</v>
      </c>
      <c r="I2874" s="20" t="s">
        <v>4992</v>
      </c>
      <c r="J2874" s="21"/>
      <c r="K2874" s="21"/>
    </row>
    <row r="2875" spans="1:11" x14ac:dyDescent="0.25">
      <c r="A2875" s="192">
        <v>42003</v>
      </c>
      <c r="B2875" s="254">
        <v>7741</v>
      </c>
      <c r="C2875" s="322" t="s">
        <v>6789</v>
      </c>
      <c r="D2875" s="308" t="s">
        <v>4632</v>
      </c>
      <c r="E2875" s="309">
        <v>14664.2</v>
      </c>
      <c r="F2875" s="368">
        <v>42004</v>
      </c>
      <c r="G2875" s="229">
        <v>14664.2</v>
      </c>
      <c r="H2875" s="217">
        <f t="shared" si="39"/>
        <v>0</v>
      </c>
      <c r="I2875" s="20" t="s">
        <v>6814</v>
      </c>
      <c r="J2875" s="21"/>
      <c r="K2875" s="21"/>
    </row>
    <row r="2876" spans="1:11" x14ac:dyDescent="0.25">
      <c r="A2876" s="192">
        <v>42003</v>
      </c>
      <c r="B2876" s="254">
        <v>7742</v>
      </c>
      <c r="C2876" s="322" t="s">
        <v>6789</v>
      </c>
      <c r="D2876" s="308" t="s">
        <v>6791</v>
      </c>
      <c r="E2876" s="309">
        <v>20466</v>
      </c>
      <c r="F2876" s="368">
        <v>42004</v>
      </c>
      <c r="G2876" s="229">
        <v>20466</v>
      </c>
      <c r="H2876" s="217">
        <f t="shared" si="39"/>
        <v>0</v>
      </c>
      <c r="I2876" s="20" t="s">
        <v>6814</v>
      </c>
      <c r="J2876" s="21"/>
      <c r="K2876" s="21"/>
    </row>
    <row r="2877" spans="1:11" x14ac:dyDescent="0.25">
      <c r="A2877" s="192">
        <v>42003</v>
      </c>
      <c r="B2877" s="254">
        <v>7743</v>
      </c>
      <c r="C2877" s="322" t="s">
        <v>6789</v>
      </c>
      <c r="D2877" s="308" t="s">
        <v>11</v>
      </c>
      <c r="E2877" s="309">
        <v>28914.257000000001</v>
      </c>
      <c r="F2877" s="370">
        <v>42009</v>
      </c>
      <c r="G2877" s="219">
        <v>28914.26</v>
      </c>
      <c r="H2877" s="217">
        <f t="shared" si="39"/>
        <v>-2.9999999969732016E-3</v>
      </c>
      <c r="I2877" s="20" t="s">
        <v>4992</v>
      </c>
      <c r="J2877" s="21"/>
      <c r="K2877" s="21"/>
    </row>
    <row r="2878" spans="1:11" x14ac:dyDescent="0.25">
      <c r="A2878" s="192">
        <v>42003</v>
      </c>
      <c r="B2878" s="254">
        <v>7744</v>
      </c>
      <c r="C2878" s="322" t="s">
        <v>6789</v>
      </c>
      <c r="D2878" s="308" t="s">
        <v>79</v>
      </c>
      <c r="E2878" s="309">
        <v>28183.360000000001</v>
      </c>
      <c r="F2878" s="370">
        <v>42010</v>
      </c>
      <c r="G2878" s="219">
        <v>28183.360000000001</v>
      </c>
      <c r="H2878" s="217">
        <f t="shared" si="39"/>
        <v>0</v>
      </c>
      <c r="I2878" s="20" t="s">
        <v>6814</v>
      </c>
      <c r="J2878" s="21"/>
      <c r="K2878" s="21"/>
    </row>
    <row r="2879" spans="1:11" x14ac:dyDescent="0.25">
      <c r="A2879" s="192">
        <v>42003</v>
      </c>
      <c r="B2879" s="254">
        <v>7745</v>
      </c>
      <c r="C2879" s="322" t="s">
        <v>6789</v>
      </c>
      <c r="D2879" s="308" t="s">
        <v>4694</v>
      </c>
      <c r="E2879" s="309">
        <v>9025.7000000000007</v>
      </c>
      <c r="F2879" s="368">
        <v>42004</v>
      </c>
      <c r="G2879" s="229">
        <v>9025.7000000000007</v>
      </c>
      <c r="H2879" s="217">
        <f t="shared" si="39"/>
        <v>0</v>
      </c>
      <c r="I2879" s="20" t="s">
        <v>6814</v>
      </c>
      <c r="J2879" s="21"/>
      <c r="K2879" s="21"/>
    </row>
    <row r="2880" spans="1:11" x14ac:dyDescent="0.25">
      <c r="A2880" s="192">
        <v>42003</v>
      </c>
      <c r="B2880" s="254">
        <v>7746</v>
      </c>
      <c r="C2880" s="322" t="s">
        <v>6789</v>
      </c>
      <c r="D2880" s="308" t="s">
        <v>98</v>
      </c>
      <c r="E2880" s="309">
        <v>20364.8</v>
      </c>
      <c r="F2880" s="368">
        <v>42004</v>
      </c>
      <c r="G2880" s="229">
        <v>20364.8</v>
      </c>
      <c r="H2880" s="217">
        <f t="shared" si="39"/>
        <v>0</v>
      </c>
      <c r="I2880" s="20" t="s">
        <v>6814</v>
      </c>
      <c r="J2880" s="21"/>
      <c r="K2880" s="21"/>
    </row>
    <row r="2881" spans="1:11" x14ac:dyDescent="0.25">
      <c r="A2881" s="192">
        <v>42003</v>
      </c>
      <c r="B2881" s="254">
        <v>7747</v>
      </c>
      <c r="C2881" s="322" t="s">
        <v>6789</v>
      </c>
      <c r="D2881" s="308" t="s">
        <v>4658</v>
      </c>
      <c r="E2881" s="309">
        <v>2309.25</v>
      </c>
      <c r="F2881" s="368">
        <v>42004</v>
      </c>
      <c r="G2881" s="229">
        <v>2309.25</v>
      </c>
      <c r="H2881" s="217">
        <f t="shared" si="39"/>
        <v>0</v>
      </c>
      <c r="I2881" s="20" t="s">
        <v>6814</v>
      </c>
      <c r="J2881" s="21"/>
      <c r="K2881" s="21"/>
    </row>
    <row r="2882" spans="1:11" x14ac:dyDescent="0.25">
      <c r="A2882" s="192">
        <v>42003</v>
      </c>
      <c r="B2882" s="254">
        <v>7748</v>
      </c>
      <c r="C2882" s="322" t="s">
        <v>6789</v>
      </c>
      <c r="D2882" s="308" t="s">
        <v>1515</v>
      </c>
      <c r="E2882" s="309">
        <v>960</v>
      </c>
      <c r="F2882" s="368">
        <v>42004</v>
      </c>
      <c r="G2882" s="229">
        <v>960</v>
      </c>
      <c r="H2882" s="217">
        <f t="shared" si="39"/>
        <v>0</v>
      </c>
      <c r="I2882" s="20" t="s">
        <v>6814</v>
      </c>
      <c r="J2882" s="21"/>
      <c r="K2882" s="21"/>
    </row>
    <row r="2883" spans="1:11" x14ac:dyDescent="0.25">
      <c r="A2883" s="192">
        <v>42003</v>
      </c>
      <c r="B2883" s="254">
        <v>7749</v>
      </c>
      <c r="C2883" s="322" t="s">
        <v>6789</v>
      </c>
      <c r="D2883" s="308" t="s">
        <v>4287</v>
      </c>
      <c r="E2883" s="309">
        <v>25921.17</v>
      </c>
      <c r="F2883" s="368">
        <v>42003</v>
      </c>
      <c r="G2883" s="229">
        <v>25921.17</v>
      </c>
      <c r="H2883" s="217">
        <f t="shared" si="39"/>
        <v>0</v>
      </c>
      <c r="I2883" s="20" t="s">
        <v>5009</v>
      </c>
      <c r="J2883" s="21"/>
      <c r="K2883" s="21"/>
    </row>
    <row r="2884" spans="1:11" x14ac:dyDescent="0.25">
      <c r="A2884" s="192">
        <v>42003</v>
      </c>
      <c r="B2884" s="254">
        <v>7750</v>
      </c>
      <c r="C2884" s="322" t="s">
        <v>6789</v>
      </c>
      <c r="D2884" s="295" t="s">
        <v>53</v>
      </c>
      <c r="E2884" s="296">
        <v>0</v>
      </c>
      <c r="F2884" s="368"/>
      <c r="G2884" s="229"/>
      <c r="H2884" s="217">
        <f t="shared" si="39"/>
        <v>0</v>
      </c>
      <c r="I2884" s="20" t="s">
        <v>3076</v>
      </c>
      <c r="J2884" s="21"/>
      <c r="K2884" s="21"/>
    </row>
    <row r="2885" spans="1:11" x14ac:dyDescent="0.25">
      <c r="A2885" s="192">
        <v>42003</v>
      </c>
      <c r="B2885" s="254">
        <v>7751</v>
      </c>
      <c r="C2885" s="322" t="s">
        <v>6789</v>
      </c>
      <c r="D2885" s="308" t="s">
        <v>6196</v>
      </c>
      <c r="E2885" s="309">
        <v>1260</v>
      </c>
      <c r="F2885" s="370">
        <v>42010</v>
      </c>
      <c r="G2885" s="219">
        <v>1260</v>
      </c>
      <c r="H2885" s="217">
        <f t="shared" si="39"/>
        <v>0</v>
      </c>
      <c r="I2885" s="20" t="s">
        <v>4997</v>
      </c>
      <c r="J2885" s="21"/>
      <c r="K2885" s="21"/>
    </row>
    <row r="2886" spans="1:11" x14ac:dyDescent="0.25">
      <c r="A2886" s="192">
        <v>42003</v>
      </c>
      <c r="B2886" s="254">
        <v>7752</v>
      </c>
      <c r="C2886" s="322" t="s">
        <v>6789</v>
      </c>
      <c r="D2886" s="308" t="s">
        <v>4586</v>
      </c>
      <c r="E2886" s="309">
        <v>1912.5</v>
      </c>
      <c r="F2886" s="368">
        <v>42003</v>
      </c>
      <c r="G2886" s="229">
        <v>1912.5</v>
      </c>
      <c r="H2886" s="217">
        <f t="shared" si="39"/>
        <v>0</v>
      </c>
      <c r="I2886" s="20" t="s">
        <v>4992</v>
      </c>
      <c r="J2886" s="21"/>
      <c r="K2886" s="21"/>
    </row>
    <row r="2887" spans="1:11" x14ac:dyDescent="0.25">
      <c r="A2887" s="192">
        <v>42003</v>
      </c>
      <c r="B2887" s="254">
        <v>7753</v>
      </c>
      <c r="C2887" s="322" t="s">
        <v>6789</v>
      </c>
      <c r="D2887" s="308" t="s">
        <v>57</v>
      </c>
      <c r="E2887" s="309">
        <v>2112</v>
      </c>
      <c r="F2887" s="368">
        <v>42003</v>
      </c>
      <c r="G2887" s="229">
        <v>2112</v>
      </c>
      <c r="H2887" s="217">
        <f t="shared" si="39"/>
        <v>0</v>
      </c>
      <c r="I2887" s="20" t="s">
        <v>4997</v>
      </c>
      <c r="J2887" s="21"/>
      <c r="K2887" s="21"/>
    </row>
    <row r="2888" spans="1:11" x14ac:dyDescent="0.25">
      <c r="A2888" s="192">
        <v>42003</v>
      </c>
      <c r="B2888" s="254">
        <v>7754</v>
      </c>
      <c r="C2888" s="322" t="s">
        <v>6789</v>
      </c>
      <c r="D2888" s="308" t="s">
        <v>6616</v>
      </c>
      <c r="E2888" s="309">
        <v>3360</v>
      </c>
      <c r="F2888" s="370">
        <v>42010</v>
      </c>
      <c r="G2888" s="219">
        <v>3360</v>
      </c>
      <c r="H2888" s="217">
        <f t="shared" si="39"/>
        <v>0</v>
      </c>
      <c r="I2888" s="20" t="s">
        <v>4997</v>
      </c>
      <c r="J2888" s="21"/>
      <c r="K2888" s="21"/>
    </row>
    <row r="2889" spans="1:11" x14ac:dyDescent="0.25">
      <c r="A2889" s="192">
        <v>42003</v>
      </c>
      <c r="B2889" s="254">
        <v>7755</v>
      </c>
      <c r="C2889" s="322" t="s">
        <v>6789</v>
      </c>
      <c r="D2889" s="308" t="s">
        <v>4240</v>
      </c>
      <c r="E2889" s="309">
        <v>38325.760000000002</v>
      </c>
      <c r="F2889" s="370">
        <v>42008</v>
      </c>
      <c r="G2889" s="219">
        <v>38325.760000000002</v>
      </c>
      <c r="H2889" s="217">
        <f t="shared" si="39"/>
        <v>0</v>
      </c>
      <c r="I2889" s="20" t="s">
        <v>4992</v>
      </c>
      <c r="J2889" s="21"/>
      <c r="K2889" s="21"/>
    </row>
    <row r="2890" spans="1:11" x14ac:dyDescent="0.25">
      <c r="A2890" s="192">
        <v>42003</v>
      </c>
      <c r="B2890" s="254">
        <v>7756</v>
      </c>
      <c r="C2890" s="322" t="s">
        <v>6789</v>
      </c>
      <c r="D2890" s="308" t="s">
        <v>3366</v>
      </c>
      <c r="E2890" s="309">
        <v>798</v>
      </c>
      <c r="F2890" s="368">
        <v>42003</v>
      </c>
      <c r="G2890" s="229">
        <v>798</v>
      </c>
      <c r="H2890" s="217">
        <f t="shared" si="39"/>
        <v>0</v>
      </c>
      <c r="I2890" s="20" t="s">
        <v>5010</v>
      </c>
      <c r="J2890" s="21"/>
      <c r="K2890" s="21"/>
    </row>
    <row r="2891" spans="1:11" x14ac:dyDescent="0.25">
      <c r="A2891" s="192">
        <v>42003</v>
      </c>
      <c r="B2891" s="254">
        <v>7757</v>
      </c>
      <c r="C2891" s="322" t="s">
        <v>6789</v>
      </c>
      <c r="D2891" s="308" t="s">
        <v>106</v>
      </c>
      <c r="E2891" s="309">
        <v>40169.599999999999</v>
      </c>
      <c r="F2891" s="368">
        <v>42004</v>
      </c>
      <c r="G2891" s="229">
        <v>40169.599999999999</v>
      </c>
      <c r="H2891" s="217">
        <f t="shared" si="39"/>
        <v>0</v>
      </c>
      <c r="I2891" s="20" t="s">
        <v>4992</v>
      </c>
      <c r="J2891" s="21"/>
      <c r="K2891" s="21"/>
    </row>
    <row r="2892" spans="1:11" x14ac:dyDescent="0.25">
      <c r="A2892" s="192">
        <v>42003</v>
      </c>
      <c r="B2892" s="254">
        <v>7758</v>
      </c>
      <c r="C2892" s="322" t="s">
        <v>6789</v>
      </c>
      <c r="D2892" s="308" t="s">
        <v>133</v>
      </c>
      <c r="E2892" s="309">
        <v>42141</v>
      </c>
      <c r="F2892" s="381" t="s">
        <v>7003</v>
      </c>
      <c r="G2892" s="219">
        <f>23000+19141</f>
        <v>42141</v>
      </c>
      <c r="H2892" s="217">
        <f t="shared" si="39"/>
        <v>0</v>
      </c>
      <c r="I2892" s="20" t="s">
        <v>4992</v>
      </c>
      <c r="J2892" s="21"/>
      <c r="K2892" s="21"/>
    </row>
    <row r="2893" spans="1:11" x14ac:dyDescent="0.25">
      <c r="A2893" s="192">
        <v>42003</v>
      </c>
      <c r="B2893" s="254">
        <v>7759</v>
      </c>
      <c r="C2893" s="322" t="s">
        <v>6789</v>
      </c>
      <c r="D2893" s="308" t="s">
        <v>4257</v>
      </c>
      <c r="E2893" s="309">
        <v>30805.5</v>
      </c>
      <c r="F2893" s="368">
        <v>38352</v>
      </c>
      <c r="G2893" s="229">
        <v>30805.5</v>
      </c>
      <c r="H2893" s="217">
        <f t="shared" si="39"/>
        <v>0</v>
      </c>
      <c r="I2893" s="20" t="s">
        <v>4992</v>
      </c>
      <c r="J2893" s="21"/>
      <c r="K2893" s="21"/>
    </row>
    <row r="2894" spans="1:11" x14ac:dyDescent="0.25">
      <c r="A2894" s="192">
        <v>42003</v>
      </c>
      <c r="B2894" s="254">
        <v>7760</v>
      </c>
      <c r="C2894" s="322" t="s">
        <v>6789</v>
      </c>
      <c r="D2894" s="308" t="s">
        <v>6916</v>
      </c>
      <c r="E2894" s="309">
        <v>29891.4</v>
      </c>
      <c r="F2894" s="370">
        <v>42006</v>
      </c>
      <c r="G2894" s="219">
        <v>29891.4</v>
      </c>
      <c r="H2894" s="217">
        <f t="shared" si="39"/>
        <v>0</v>
      </c>
      <c r="I2894" s="20" t="s">
        <v>5000</v>
      </c>
      <c r="J2894" s="21"/>
      <c r="K2894" s="21"/>
    </row>
    <row r="2895" spans="1:11" x14ac:dyDescent="0.25">
      <c r="A2895" s="192">
        <v>42003</v>
      </c>
      <c r="B2895" s="254">
        <v>7761</v>
      </c>
      <c r="C2895" s="322" t="s">
        <v>6789</v>
      </c>
      <c r="D2895" s="308" t="s">
        <v>4240</v>
      </c>
      <c r="E2895" s="309">
        <v>26189.9</v>
      </c>
      <c r="F2895" s="370">
        <v>42008</v>
      </c>
      <c r="G2895" s="219">
        <v>26189.9</v>
      </c>
      <c r="H2895" s="217">
        <f t="shared" si="39"/>
        <v>0</v>
      </c>
      <c r="I2895" s="20" t="s">
        <v>4992</v>
      </c>
      <c r="J2895" s="21"/>
      <c r="K2895" s="21"/>
    </row>
    <row r="2896" spans="1:11" x14ac:dyDescent="0.25">
      <c r="A2896" s="192">
        <v>42003</v>
      </c>
      <c r="B2896" s="254">
        <v>7762</v>
      </c>
      <c r="C2896" s="322" t="s">
        <v>6789</v>
      </c>
      <c r="D2896" s="308" t="s">
        <v>1915</v>
      </c>
      <c r="E2896" s="309">
        <v>1857</v>
      </c>
      <c r="F2896" s="368">
        <v>42003</v>
      </c>
      <c r="G2896" s="229">
        <v>1857</v>
      </c>
      <c r="H2896" s="217">
        <f t="shared" si="39"/>
        <v>0</v>
      </c>
      <c r="I2896" s="20" t="s">
        <v>4992</v>
      </c>
      <c r="J2896" s="21"/>
      <c r="K2896" s="21"/>
    </row>
    <row r="2897" spans="1:11" x14ac:dyDescent="0.25">
      <c r="A2897" s="192">
        <v>42003</v>
      </c>
      <c r="B2897" s="254">
        <v>7763</v>
      </c>
      <c r="C2897" s="322" t="s">
        <v>6789</v>
      </c>
      <c r="D2897" s="308" t="s">
        <v>85</v>
      </c>
      <c r="E2897" s="309">
        <v>33299.199999999997</v>
      </c>
      <c r="F2897" s="368">
        <v>42004</v>
      </c>
      <c r="G2897" s="229">
        <v>33299.199999999997</v>
      </c>
      <c r="H2897" s="217">
        <f t="shared" si="39"/>
        <v>0</v>
      </c>
      <c r="I2897" s="20" t="s">
        <v>6049</v>
      </c>
      <c r="J2897" s="21"/>
      <c r="K2897" s="21"/>
    </row>
    <row r="2898" spans="1:11" x14ac:dyDescent="0.25">
      <c r="A2898" s="192">
        <v>42003</v>
      </c>
      <c r="B2898" s="254">
        <v>7764</v>
      </c>
      <c r="C2898" s="322" t="s">
        <v>6789</v>
      </c>
      <c r="D2898" s="308" t="s">
        <v>2504</v>
      </c>
      <c r="E2898" s="309">
        <v>61053.3</v>
      </c>
      <c r="F2898" s="369" t="s">
        <v>7019</v>
      </c>
      <c r="G2898" s="229">
        <f>21850.1+39203.2</f>
        <v>61053.299999999996</v>
      </c>
      <c r="H2898" s="217">
        <f t="shared" si="39"/>
        <v>0</v>
      </c>
      <c r="I2898" s="20" t="s">
        <v>4992</v>
      </c>
      <c r="J2898" s="21"/>
      <c r="K2898" s="21"/>
    </row>
    <row r="2899" spans="1:11" x14ac:dyDescent="0.25">
      <c r="A2899" s="192">
        <v>42003</v>
      </c>
      <c r="B2899" s="254">
        <v>7765</v>
      </c>
      <c r="C2899" s="322" t="s">
        <v>6789</v>
      </c>
      <c r="D2899" s="308" t="s">
        <v>80</v>
      </c>
      <c r="E2899" s="309">
        <v>4903.3999999999996</v>
      </c>
      <c r="F2899" s="368">
        <v>42004</v>
      </c>
      <c r="G2899" s="229">
        <v>4903.3999999999996</v>
      </c>
      <c r="H2899" s="217">
        <f t="shared" si="39"/>
        <v>0</v>
      </c>
      <c r="I2899" s="20" t="s">
        <v>6794</v>
      </c>
      <c r="J2899" s="21"/>
      <c r="K2899" s="21"/>
    </row>
    <row r="2900" spans="1:11" x14ac:dyDescent="0.25">
      <c r="A2900" s="192">
        <v>42003</v>
      </c>
      <c r="B2900" s="254">
        <v>7766</v>
      </c>
      <c r="C2900" s="322" t="s">
        <v>6789</v>
      </c>
      <c r="D2900" s="308" t="s">
        <v>6609</v>
      </c>
      <c r="E2900" s="309">
        <v>9783.4</v>
      </c>
      <c r="F2900" s="368">
        <v>42004</v>
      </c>
      <c r="G2900" s="229">
        <v>9783.4</v>
      </c>
      <c r="H2900" s="217">
        <f t="shared" si="39"/>
        <v>0</v>
      </c>
      <c r="I2900" s="20" t="s">
        <v>6794</v>
      </c>
      <c r="J2900" s="21"/>
      <c r="K2900" s="21"/>
    </row>
    <row r="2901" spans="1:11" x14ac:dyDescent="0.25">
      <c r="A2901" s="192">
        <v>42003</v>
      </c>
      <c r="B2901" s="254">
        <v>7767</v>
      </c>
      <c r="C2901" s="322" t="s">
        <v>6789</v>
      </c>
      <c r="D2901" s="308" t="s">
        <v>142</v>
      </c>
      <c r="E2901" s="309">
        <v>1576.8</v>
      </c>
      <c r="F2901" s="368">
        <v>42004</v>
      </c>
      <c r="G2901" s="229">
        <v>1576.8</v>
      </c>
      <c r="H2901" s="217">
        <f t="shared" si="39"/>
        <v>0</v>
      </c>
      <c r="I2901" s="20" t="s">
        <v>6794</v>
      </c>
      <c r="J2901" s="21"/>
      <c r="K2901" s="21"/>
    </row>
    <row r="2902" spans="1:11" x14ac:dyDescent="0.25">
      <c r="A2902" s="192">
        <v>42003</v>
      </c>
      <c r="B2902" s="254">
        <v>7768</v>
      </c>
      <c r="C2902" s="322" t="s">
        <v>6789</v>
      </c>
      <c r="D2902" s="308" t="s">
        <v>6942</v>
      </c>
      <c r="E2902" s="309">
        <v>2375.1999999999998</v>
      </c>
      <c r="F2902" s="368">
        <v>42004</v>
      </c>
      <c r="G2902" s="229">
        <v>2375.1999999999998</v>
      </c>
      <c r="H2902" s="217">
        <f t="shared" si="39"/>
        <v>0</v>
      </c>
      <c r="I2902" s="20" t="s">
        <v>6794</v>
      </c>
      <c r="J2902" s="21"/>
      <c r="K2902" s="21"/>
    </row>
    <row r="2903" spans="1:11" x14ac:dyDescent="0.25">
      <c r="A2903" s="192">
        <v>42003</v>
      </c>
      <c r="B2903" s="254">
        <v>7769</v>
      </c>
      <c r="C2903" s="322" t="s">
        <v>6789</v>
      </c>
      <c r="D2903" s="308" t="s">
        <v>149</v>
      </c>
      <c r="E2903" s="309">
        <v>13588.8</v>
      </c>
      <c r="F2903" s="368">
        <v>42004</v>
      </c>
      <c r="G2903" s="229">
        <v>13588.8</v>
      </c>
      <c r="H2903" s="217">
        <f t="shared" si="39"/>
        <v>0</v>
      </c>
      <c r="I2903" s="20" t="s">
        <v>6049</v>
      </c>
      <c r="J2903" s="21"/>
      <c r="K2903" s="21"/>
    </row>
    <row r="2904" spans="1:11" x14ac:dyDescent="0.25">
      <c r="A2904" s="192">
        <v>42003</v>
      </c>
      <c r="B2904" s="254">
        <v>7770</v>
      </c>
      <c r="C2904" s="322" t="s">
        <v>6789</v>
      </c>
      <c r="D2904" s="308" t="s">
        <v>19</v>
      </c>
      <c r="E2904" s="309">
        <v>54775.5</v>
      </c>
      <c r="F2904" s="368">
        <v>42004</v>
      </c>
      <c r="G2904" s="229">
        <v>54775.5</v>
      </c>
      <c r="H2904" s="217">
        <f t="shared" si="39"/>
        <v>0</v>
      </c>
      <c r="I2904" s="20" t="s">
        <v>4767</v>
      </c>
      <c r="J2904" s="21"/>
      <c r="K2904" s="21"/>
    </row>
    <row r="2905" spans="1:11" x14ac:dyDescent="0.25">
      <c r="A2905" s="192">
        <v>42003</v>
      </c>
      <c r="B2905" s="254">
        <v>7771</v>
      </c>
      <c r="C2905" s="322" t="s">
        <v>6789</v>
      </c>
      <c r="D2905" s="308" t="s">
        <v>242</v>
      </c>
      <c r="E2905" s="309">
        <v>15744</v>
      </c>
      <c r="F2905" s="370" t="s">
        <v>7037</v>
      </c>
      <c r="G2905" s="62">
        <v>15744</v>
      </c>
      <c r="H2905" s="217">
        <f t="shared" si="39"/>
        <v>0</v>
      </c>
      <c r="I2905" s="20" t="s">
        <v>6049</v>
      </c>
      <c r="J2905" s="21"/>
      <c r="K2905" s="21"/>
    </row>
    <row r="2906" spans="1:11" x14ac:dyDescent="0.25">
      <c r="A2906" s="192">
        <v>42003</v>
      </c>
      <c r="B2906" s="254">
        <v>7772</v>
      </c>
      <c r="C2906" s="322" t="s">
        <v>6789</v>
      </c>
      <c r="D2906" s="308" t="s">
        <v>855</v>
      </c>
      <c r="E2906" s="309">
        <v>13124.2</v>
      </c>
      <c r="F2906" s="368">
        <v>42004</v>
      </c>
      <c r="G2906" s="229">
        <v>13124.2</v>
      </c>
      <c r="H2906" s="217">
        <f t="shared" si="39"/>
        <v>0</v>
      </c>
      <c r="I2906" s="20" t="s">
        <v>6049</v>
      </c>
      <c r="J2906" s="21"/>
      <c r="K2906" s="21"/>
    </row>
    <row r="2907" spans="1:11" x14ac:dyDescent="0.25">
      <c r="A2907" s="192">
        <v>42003</v>
      </c>
      <c r="B2907" s="254">
        <v>7773</v>
      </c>
      <c r="C2907" s="322" t="s">
        <v>6789</v>
      </c>
      <c r="D2907" s="308" t="s">
        <v>4667</v>
      </c>
      <c r="E2907" s="309">
        <v>4553.6000000000004</v>
      </c>
      <c r="F2907" s="368">
        <v>42004</v>
      </c>
      <c r="G2907" s="229">
        <v>4553.6000000000004</v>
      </c>
      <c r="H2907" s="217">
        <f t="shared" si="39"/>
        <v>0</v>
      </c>
      <c r="I2907" s="20" t="s">
        <v>6049</v>
      </c>
      <c r="J2907" s="21"/>
      <c r="K2907" s="21"/>
    </row>
    <row r="2908" spans="1:11" x14ac:dyDescent="0.25">
      <c r="A2908" s="192">
        <v>42003</v>
      </c>
      <c r="B2908" s="254">
        <v>7774</v>
      </c>
      <c r="C2908" s="322" t="s">
        <v>6789</v>
      </c>
      <c r="D2908" s="308" t="s">
        <v>180</v>
      </c>
      <c r="E2908" s="309">
        <v>30306.21</v>
      </c>
      <c r="F2908" s="368">
        <v>42004</v>
      </c>
      <c r="G2908" s="229">
        <v>30306.21</v>
      </c>
      <c r="H2908" s="217">
        <f t="shared" si="39"/>
        <v>0</v>
      </c>
      <c r="I2908" s="20" t="s">
        <v>5000</v>
      </c>
      <c r="J2908" s="21"/>
      <c r="K2908" s="21"/>
    </row>
    <row r="2909" spans="1:11" x14ac:dyDescent="0.25">
      <c r="A2909" s="192">
        <v>42003</v>
      </c>
      <c r="B2909" s="254">
        <v>7775</v>
      </c>
      <c r="C2909" s="322" t="s">
        <v>6789</v>
      </c>
      <c r="D2909" s="308" t="s">
        <v>180</v>
      </c>
      <c r="E2909" s="309">
        <v>30186.42</v>
      </c>
      <c r="F2909" s="368">
        <v>42004</v>
      </c>
      <c r="G2909" s="229">
        <v>30186.42</v>
      </c>
      <c r="H2909" s="217">
        <f t="shared" si="39"/>
        <v>0</v>
      </c>
      <c r="I2909" s="20" t="s">
        <v>5000</v>
      </c>
      <c r="J2909" s="21"/>
      <c r="K2909" s="21"/>
    </row>
    <row r="2910" spans="1:11" x14ac:dyDescent="0.25">
      <c r="A2910" s="192">
        <v>42003</v>
      </c>
      <c r="B2910" s="254">
        <v>7776</v>
      </c>
      <c r="C2910" s="322" t="s">
        <v>6789</v>
      </c>
      <c r="D2910" s="308" t="s">
        <v>6672</v>
      </c>
      <c r="E2910" s="309">
        <v>5421.44</v>
      </c>
      <c r="F2910" s="368">
        <v>42004</v>
      </c>
      <c r="G2910" s="229">
        <v>5421.44</v>
      </c>
      <c r="H2910" s="217">
        <f t="shared" si="39"/>
        <v>0</v>
      </c>
      <c r="I2910" s="20" t="s">
        <v>5009</v>
      </c>
      <c r="J2910" s="21"/>
      <c r="K2910" s="21"/>
    </row>
    <row r="2911" spans="1:11" x14ac:dyDescent="0.25">
      <c r="A2911" s="192">
        <v>42003</v>
      </c>
      <c r="B2911" s="254">
        <v>7777</v>
      </c>
      <c r="C2911" s="322" t="s">
        <v>6789</v>
      </c>
      <c r="D2911" s="308" t="s">
        <v>4597</v>
      </c>
      <c r="E2911" s="309">
        <v>62294.46</v>
      </c>
      <c r="F2911" s="370">
        <v>42011</v>
      </c>
      <c r="G2911" s="219">
        <v>62294.46</v>
      </c>
      <c r="H2911" s="217">
        <f t="shared" si="39"/>
        <v>0</v>
      </c>
      <c r="I2911" s="20" t="s">
        <v>5009</v>
      </c>
      <c r="J2911" s="21"/>
      <c r="K2911" s="21"/>
    </row>
    <row r="2912" spans="1:11" x14ac:dyDescent="0.25">
      <c r="A2912" s="192">
        <v>42003</v>
      </c>
      <c r="B2912" s="254">
        <v>7778</v>
      </c>
      <c r="C2912" s="322" t="s">
        <v>6789</v>
      </c>
      <c r="D2912" s="308" t="s">
        <v>245</v>
      </c>
      <c r="E2912" s="309">
        <v>25248.799999999999</v>
      </c>
      <c r="F2912" s="368">
        <v>42004</v>
      </c>
      <c r="G2912" s="229">
        <v>25248.799999999999</v>
      </c>
      <c r="H2912" s="217">
        <f t="shared" si="39"/>
        <v>0</v>
      </c>
      <c r="I2912" s="20" t="s">
        <v>6049</v>
      </c>
      <c r="J2912" s="21"/>
      <c r="K2912" s="21"/>
    </row>
    <row r="2913" spans="1:11" x14ac:dyDescent="0.25">
      <c r="A2913" s="192">
        <v>42003</v>
      </c>
      <c r="B2913" s="254">
        <v>7779</v>
      </c>
      <c r="C2913" s="322" t="s">
        <v>6789</v>
      </c>
      <c r="D2913" s="308" t="s">
        <v>160</v>
      </c>
      <c r="E2913" s="309">
        <v>63932.24</v>
      </c>
      <c r="F2913" s="370" t="s">
        <v>6989</v>
      </c>
      <c r="G2913" s="229">
        <v>63932.24</v>
      </c>
      <c r="H2913" s="217">
        <f t="shared" si="39"/>
        <v>0</v>
      </c>
      <c r="I2913" s="20" t="s">
        <v>5009</v>
      </c>
      <c r="J2913" s="21"/>
      <c r="K2913" s="21"/>
    </row>
    <row r="2914" spans="1:11" x14ac:dyDescent="0.25">
      <c r="A2914" s="192">
        <v>42003</v>
      </c>
      <c r="B2914" s="254">
        <v>7780</v>
      </c>
      <c r="C2914" s="322" t="s">
        <v>6789</v>
      </c>
      <c r="D2914" s="308" t="s">
        <v>160</v>
      </c>
      <c r="E2914" s="309">
        <v>34500.86</v>
      </c>
      <c r="F2914" s="370" t="s">
        <v>6989</v>
      </c>
      <c r="G2914" s="229">
        <v>34500.86</v>
      </c>
      <c r="H2914" s="217">
        <f t="shared" si="39"/>
        <v>0</v>
      </c>
      <c r="I2914" s="20" t="s">
        <v>5009</v>
      </c>
      <c r="J2914" s="21"/>
      <c r="K2914" s="21"/>
    </row>
    <row r="2915" spans="1:11" x14ac:dyDescent="0.25">
      <c r="A2915" s="192">
        <v>42003</v>
      </c>
      <c r="B2915" s="254">
        <v>7781</v>
      </c>
      <c r="C2915" s="322" t="s">
        <v>6789</v>
      </c>
      <c r="D2915" s="308" t="s">
        <v>4183</v>
      </c>
      <c r="E2915" s="309">
        <v>7454.8</v>
      </c>
      <c r="F2915" s="368">
        <v>42003</v>
      </c>
      <c r="G2915" s="229">
        <v>7454.8</v>
      </c>
      <c r="H2915" s="217">
        <f t="shared" si="39"/>
        <v>0</v>
      </c>
      <c r="I2915" s="20" t="s">
        <v>4992</v>
      </c>
      <c r="J2915" s="21"/>
      <c r="K2915" s="21"/>
    </row>
    <row r="2916" spans="1:11" x14ac:dyDescent="0.25">
      <c r="A2916" s="192">
        <v>42003</v>
      </c>
      <c r="B2916" s="254">
        <v>7782</v>
      </c>
      <c r="C2916" s="322" t="s">
        <v>6789</v>
      </c>
      <c r="D2916" s="295" t="s">
        <v>53</v>
      </c>
      <c r="E2916" s="296">
        <v>0</v>
      </c>
      <c r="F2916" s="368"/>
      <c r="G2916" s="229"/>
      <c r="H2916" s="217">
        <f t="shared" si="39"/>
        <v>0</v>
      </c>
      <c r="I2916" s="20" t="s">
        <v>3076</v>
      </c>
      <c r="J2916" s="21"/>
      <c r="K2916" s="21"/>
    </row>
    <row r="2917" spans="1:11" x14ac:dyDescent="0.25">
      <c r="A2917" s="192">
        <v>42003</v>
      </c>
      <c r="B2917" s="254">
        <v>7783</v>
      </c>
      <c r="C2917" s="322" t="s">
        <v>6789</v>
      </c>
      <c r="D2917" s="308" t="s">
        <v>4598</v>
      </c>
      <c r="E2917" s="309">
        <v>9429.1200000000008</v>
      </c>
      <c r="F2917" s="368">
        <v>42004</v>
      </c>
      <c r="G2917" s="229">
        <v>9429.1200000000008</v>
      </c>
      <c r="H2917" s="217">
        <f t="shared" si="39"/>
        <v>0</v>
      </c>
      <c r="I2917" s="20" t="s">
        <v>5009</v>
      </c>
      <c r="J2917" s="21"/>
      <c r="K2917" s="21"/>
    </row>
    <row r="2918" spans="1:11" x14ac:dyDescent="0.25">
      <c r="A2918" s="192">
        <v>42003</v>
      </c>
      <c r="B2918" s="254">
        <v>7784</v>
      </c>
      <c r="C2918" s="322" t="s">
        <v>6789</v>
      </c>
      <c r="D2918" s="308" t="s">
        <v>6120</v>
      </c>
      <c r="E2918" s="309">
        <v>8400</v>
      </c>
      <c r="F2918" s="370">
        <v>42010</v>
      </c>
      <c r="G2918" s="219">
        <v>8400</v>
      </c>
      <c r="H2918" s="217">
        <f t="shared" si="39"/>
        <v>0</v>
      </c>
      <c r="I2918" s="20" t="s">
        <v>4992</v>
      </c>
      <c r="J2918" s="21"/>
      <c r="K2918" s="21"/>
    </row>
    <row r="2919" spans="1:11" x14ac:dyDescent="0.25">
      <c r="A2919" s="192">
        <v>42003</v>
      </c>
      <c r="B2919" s="254">
        <v>7785</v>
      </c>
      <c r="C2919" s="322" t="s">
        <v>6789</v>
      </c>
      <c r="D2919" s="308" t="s">
        <v>6946</v>
      </c>
      <c r="E2919" s="309">
        <v>1813.5</v>
      </c>
      <c r="F2919" s="368">
        <v>42003</v>
      </c>
      <c r="G2919" s="229">
        <v>1813.5</v>
      </c>
      <c r="H2919" s="217">
        <f t="shared" si="39"/>
        <v>0</v>
      </c>
      <c r="I2919" s="20" t="s">
        <v>4992</v>
      </c>
      <c r="J2919" s="21"/>
      <c r="K2919" s="21"/>
    </row>
    <row r="2920" spans="1:11" x14ac:dyDescent="0.25">
      <c r="A2920" s="192">
        <v>42003</v>
      </c>
      <c r="B2920" s="254">
        <v>7786</v>
      </c>
      <c r="C2920" s="322" t="s">
        <v>6789</v>
      </c>
      <c r="D2920" s="308" t="s">
        <v>4301</v>
      </c>
      <c r="E2920" s="309">
        <v>16916.3</v>
      </c>
      <c r="F2920" s="368">
        <v>42004</v>
      </c>
      <c r="G2920" s="229">
        <v>16916.3</v>
      </c>
      <c r="H2920" s="217">
        <f t="shared" si="39"/>
        <v>0</v>
      </c>
      <c r="I2920" s="20" t="s">
        <v>5009</v>
      </c>
      <c r="J2920" s="21"/>
      <c r="K2920" s="21"/>
    </row>
    <row r="2921" spans="1:11" x14ac:dyDescent="0.25">
      <c r="A2921" s="192">
        <v>42003</v>
      </c>
      <c r="B2921" s="254">
        <v>7787</v>
      </c>
      <c r="C2921" s="322" t="s">
        <v>6789</v>
      </c>
      <c r="D2921" s="308" t="s">
        <v>160</v>
      </c>
      <c r="E2921" s="309">
        <v>6532.8</v>
      </c>
      <c r="F2921" s="370" t="s">
        <v>6989</v>
      </c>
      <c r="G2921" s="229">
        <v>6532.8</v>
      </c>
      <c r="H2921" s="217">
        <f t="shared" si="39"/>
        <v>0</v>
      </c>
      <c r="I2921" s="20" t="s">
        <v>5009</v>
      </c>
      <c r="J2921" s="21"/>
      <c r="K2921" s="21"/>
    </row>
    <row r="2922" spans="1:11" x14ac:dyDescent="0.25">
      <c r="A2922" s="192">
        <v>42003</v>
      </c>
      <c r="B2922" s="254">
        <v>7788</v>
      </c>
      <c r="C2922" s="322" t="s">
        <v>6789</v>
      </c>
      <c r="D2922" s="308" t="s">
        <v>93</v>
      </c>
      <c r="E2922" s="309">
        <v>9918</v>
      </c>
      <c r="F2922" s="368">
        <v>42004</v>
      </c>
      <c r="G2922" s="229">
        <v>9918</v>
      </c>
      <c r="H2922" s="217">
        <f t="shared" si="39"/>
        <v>0</v>
      </c>
      <c r="I2922" s="20" t="s">
        <v>4992</v>
      </c>
      <c r="J2922" s="21"/>
      <c r="K2922" s="21"/>
    </row>
    <row r="2923" spans="1:11" x14ac:dyDescent="0.25">
      <c r="A2923" s="192">
        <v>42003</v>
      </c>
      <c r="B2923" s="254">
        <v>7789</v>
      </c>
      <c r="C2923" s="322" t="s">
        <v>6789</v>
      </c>
      <c r="D2923" s="308" t="s">
        <v>4240</v>
      </c>
      <c r="E2923" s="309">
        <v>27269.8</v>
      </c>
      <c r="F2923" s="370">
        <v>42008</v>
      </c>
      <c r="G2923" s="219">
        <v>27269.8</v>
      </c>
      <c r="H2923" s="217">
        <f t="shared" si="39"/>
        <v>0</v>
      </c>
      <c r="I2923" s="20" t="s">
        <v>6049</v>
      </c>
      <c r="J2923" s="21"/>
      <c r="K2923" s="21"/>
    </row>
    <row r="2924" spans="1:11" x14ac:dyDescent="0.25">
      <c r="A2924" s="192">
        <v>42003</v>
      </c>
      <c r="B2924" s="254">
        <v>7790</v>
      </c>
      <c r="C2924" s="322" t="s">
        <v>6789</v>
      </c>
      <c r="D2924" s="308" t="s">
        <v>6810</v>
      </c>
      <c r="E2924" s="309">
        <v>4768</v>
      </c>
      <c r="F2924" s="368">
        <v>42004</v>
      </c>
      <c r="G2924" s="229">
        <v>4768</v>
      </c>
      <c r="H2924" s="217">
        <f t="shared" si="39"/>
        <v>0</v>
      </c>
      <c r="I2924" s="20" t="s">
        <v>5009</v>
      </c>
      <c r="J2924" s="21"/>
      <c r="K2924" s="21"/>
    </row>
    <row r="2925" spans="1:11" x14ac:dyDescent="0.25">
      <c r="A2925" s="192">
        <v>42003</v>
      </c>
      <c r="B2925" s="254">
        <v>7791</v>
      </c>
      <c r="C2925" s="322" t="s">
        <v>6789</v>
      </c>
      <c r="D2925" s="308" t="s">
        <v>4680</v>
      </c>
      <c r="E2925" s="309">
        <v>6624</v>
      </c>
      <c r="F2925" s="368">
        <v>42004</v>
      </c>
      <c r="G2925" s="229">
        <v>6624</v>
      </c>
      <c r="H2925" s="217">
        <f t="shared" si="39"/>
        <v>0</v>
      </c>
      <c r="I2925" s="20" t="s">
        <v>5009</v>
      </c>
      <c r="J2925" s="21"/>
      <c r="K2925" s="21"/>
    </row>
    <row r="2926" spans="1:11" x14ac:dyDescent="0.25">
      <c r="A2926" s="192">
        <v>42003</v>
      </c>
      <c r="B2926" s="254">
        <v>7792</v>
      </c>
      <c r="C2926" s="322" t="s">
        <v>6789</v>
      </c>
      <c r="D2926" s="295" t="s">
        <v>53</v>
      </c>
      <c r="E2926" s="296">
        <v>0</v>
      </c>
      <c r="F2926" s="368"/>
      <c r="G2926" s="229"/>
      <c r="H2926" s="217">
        <f t="shared" si="39"/>
        <v>0</v>
      </c>
      <c r="I2926" s="20" t="s">
        <v>3076</v>
      </c>
      <c r="J2926" s="21"/>
      <c r="K2926" s="21"/>
    </row>
    <row r="2927" spans="1:11" x14ac:dyDescent="0.25">
      <c r="A2927" s="192">
        <v>42003</v>
      </c>
      <c r="B2927" s="254">
        <v>7793</v>
      </c>
      <c r="C2927" s="322" t="s">
        <v>6789</v>
      </c>
      <c r="D2927" s="308" t="s">
        <v>429</v>
      </c>
      <c r="E2927" s="309">
        <v>3969.7</v>
      </c>
      <c r="F2927" s="368">
        <v>42004</v>
      </c>
      <c r="G2927" s="229">
        <v>3969.7</v>
      </c>
      <c r="H2927" s="217">
        <f t="shared" si="39"/>
        <v>0</v>
      </c>
      <c r="I2927" s="20" t="s">
        <v>6049</v>
      </c>
      <c r="J2927" s="21"/>
      <c r="K2927" s="21"/>
    </row>
    <row r="2928" spans="1:11" x14ac:dyDescent="0.25">
      <c r="A2928" s="192">
        <v>42003</v>
      </c>
      <c r="B2928" s="254">
        <v>7794</v>
      </c>
      <c r="C2928" s="322" t="s">
        <v>6789</v>
      </c>
      <c r="D2928" s="308" t="s">
        <v>6810</v>
      </c>
      <c r="E2928" s="309">
        <v>3154.8</v>
      </c>
      <c r="F2928" s="368">
        <v>42004</v>
      </c>
      <c r="G2928" s="229">
        <v>3154.8</v>
      </c>
      <c r="H2928" s="217">
        <f t="shared" si="39"/>
        <v>0</v>
      </c>
      <c r="I2928" s="20" t="s">
        <v>5009</v>
      </c>
      <c r="J2928" s="21"/>
      <c r="K2928" s="21"/>
    </row>
    <row r="2929" spans="1:11" x14ac:dyDescent="0.25">
      <c r="A2929" s="192">
        <v>42003</v>
      </c>
      <c r="B2929" s="254">
        <v>7795</v>
      </c>
      <c r="C2929" s="322" t="s">
        <v>6789</v>
      </c>
      <c r="D2929" s="308" t="s">
        <v>149</v>
      </c>
      <c r="E2929" s="309">
        <v>515.20000000000005</v>
      </c>
      <c r="F2929" s="368">
        <v>42004</v>
      </c>
      <c r="G2929" s="229">
        <v>515.20000000000005</v>
      </c>
      <c r="H2929" s="217">
        <f t="shared" si="39"/>
        <v>0</v>
      </c>
      <c r="I2929" s="20" t="s">
        <v>4992</v>
      </c>
      <c r="J2929" s="21"/>
      <c r="K2929" s="21"/>
    </row>
    <row r="2930" spans="1:11" x14ac:dyDescent="0.25">
      <c r="A2930" s="192">
        <v>42003</v>
      </c>
      <c r="B2930" s="254">
        <v>7796</v>
      </c>
      <c r="C2930" s="322" t="s">
        <v>6789</v>
      </c>
      <c r="D2930" s="308" t="s">
        <v>544</v>
      </c>
      <c r="E2930" s="309">
        <v>33343.17</v>
      </c>
      <c r="F2930" s="368">
        <v>42004</v>
      </c>
      <c r="G2930" s="229">
        <v>33343.17</v>
      </c>
      <c r="H2930" s="217">
        <f t="shared" si="39"/>
        <v>0</v>
      </c>
      <c r="I2930" s="20" t="s">
        <v>6049</v>
      </c>
      <c r="J2930" s="21"/>
      <c r="K2930" s="21"/>
    </row>
    <row r="2931" spans="1:11" x14ac:dyDescent="0.25">
      <c r="A2931" s="192">
        <v>42003</v>
      </c>
      <c r="B2931" s="254">
        <v>7797</v>
      </c>
      <c r="C2931" s="322" t="s">
        <v>6789</v>
      </c>
      <c r="D2931" s="308" t="s">
        <v>160</v>
      </c>
      <c r="E2931" s="309">
        <v>2368.14</v>
      </c>
      <c r="F2931" s="370" t="s">
        <v>6989</v>
      </c>
      <c r="G2931" s="229">
        <v>2368.14</v>
      </c>
      <c r="H2931" s="217">
        <f t="shared" si="39"/>
        <v>0</v>
      </c>
      <c r="I2931" s="20" t="s">
        <v>5009</v>
      </c>
      <c r="J2931" s="21"/>
      <c r="K2931" s="21"/>
    </row>
    <row r="2932" spans="1:11" x14ac:dyDescent="0.25">
      <c r="A2932" s="192">
        <v>42003</v>
      </c>
      <c r="B2932" s="254">
        <v>7798</v>
      </c>
      <c r="C2932" s="322" t="s">
        <v>6789</v>
      </c>
      <c r="D2932" s="308" t="s">
        <v>4816</v>
      </c>
      <c r="E2932" s="309">
        <v>1306.56</v>
      </c>
      <c r="F2932" s="368">
        <v>42004</v>
      </c>
      <c r="G2932" s="229">
        <v>1306.56</v>
      </c>
      <c r="H2932" s="217">
        <f t="shared" si="39"/>
        <v>0</v>
      </c>
      <c r="I2932" s="20" t="s">
        <v>6049</v>
      </c>
      <c r="J2932" s="21"/>
      <c r="K2932" s="21"/>
    </row>
    <row r="2933" spans="1:11" x14ac:dyDescent="0.25">
      <c r="A2933" s="192">
        <v>42003</v>
      </c>
      <c r="B2933" s="254">
        <v>7799</v>
      </c>
      <c r="C2933" s="322" t="s">
        <v>6789</v>
      </c>
      <c r="D2933" s="308" t="s">
        <v>160</v>
      </c>
      <c r="E2933" s="309">
        <v>1100</v>
      </c>
      <c r="F2933" s="370" t="s">
        <v>6989</v>
      </c>
      <c r="G2933" s="229">
        <v>1100</v>
      </c>
      <c r="H2933" s="217">
        <f t="shared" si="39"/>
        <v>0</v>
      </c>
      <c r="I2933" s="20" t="s">
        <v>5009</v>
      </c>
      <c r="J2933" s="21"/>
      <c r="K2933" s="21"/>
    </row>
    <row r="2934" spans="1:11" x14ac:dyDescent="0.25">
      <c r="A2934" s="192">
        <v>42003</v>
      </c>
      <c r="B2934" s="254">
        <v>7800</v>
      </c>
      <c r="C2934" s="322" t="s">
        <v>6789</v>
      </c>
      <c r="D2934" s="308" t="s">
        <v>6643</v>
      </c>
      <c r="E2934" s="309">
        <v>600</v>
      </c>
      <c r="F2934" s="370">
        <v>42006</v>
      </c>
      <c r="G2934" s="219">
        <v>600</v>
      </c>
      <c r="H2934" s="217">
        <f t="shared" si="39"/>
        <v>0</v>
      </c>
      <c r="I2934" s="20" t="s">
        <v>4992</v>
      </c>
      <c r="J2934" s="21"/>
      <c r="K2934" s="21"/>
    </row>
    <row r="2935" spans="1:11" x14ac:dyDescent="0.25">
      <c r="A2935" s="192">
        <v>42003</v>
      </c>
      <c r="B2935" s="254">
        <v>7801</v>
      </c>
      <c r="C2935" s="322" t="s">
        <v>6789</v>
      </c>
      <c r="D2935" s="308" t="s">
        <v>3557</v>
      </c>
      <c r="E2935" s="309">
        <v>21004.799999999999</v>
      </c>
      <c r="F2935" s="370">
        <v>42025</v>
      </c>
      <c r="G2935" s="219">
        <v>21004.799999999999</v>
      </c>
      <c r="H2935" s="217">
        <f t="shared" si="39"/>
        <v>0</v>
      </c>
      <c r="I2935" s="20" t="s">
        <v>5009</v>
      </c>
      <c r="J2935" s="21"/>
      <c r="K2935" s="21"/>
    </row>
    <row r="2936" spans="1:11" x14ac:dyDescent="0.25">
      <c r="A2936" s="192">
        <v>42004</v>
      </c>
      <c r="B2936" s="254">
        <v>7802</v>
      </c>
      <c r="C2936" s="322" t="s">
        <v>6789</v>
      </c>
      <c r="D2936" s="308" t="s">
        <v>6923</v>
      </c>
      <c r="E2936" s="309">
        <v>6405.8</v>
      </c>
      <c r="F2936" s="368">
        <v>42004</v>
      </c>
      <c r="G2936" s="229">
        <v>6405.8</v>
      </c>
      <c r="H2936" s="217">
        <f t="shared" si="39"/>
        <v>0</v>
      </c>
      <c r="I2936" s="20" t="s">
        <v>4992</v>
      </c>
      <c r="J2936" s="21"/>
      <c r="K2936" s="21"/>
    </row>
    <row r="2937" spans="1:11" x14ac:dyDescent="0.25">
      <c r="A2937" s="192">
        <v>42004</v>
      </c>
      <c r="B2937" s="254">
        <v>7803</v>
      </c>
      <c r="C2937" s="322" t="s">
        <v>6789</v>
      </c>
      <c r="D2937" s="308" t="s">
        <v>6923</v>
      </c>
      <c r="E2937" s="309">
        <v>96293.6</v>
      </c>
      <c r="F2937" s="368">
        <v>42004</v>
      </c>
      <c r="G2937" s="229">
        <v>96293.6</v>
      </c>
      <c r="H2937" s="217">
        <f t="shared" si="39"/>
        <v>0</v>
      </c>
      <c r="I2937" s="20" t="s">
        <v>4992</v>
      </c>
      <c r="J2937" s="21"/>
      <c r="K2937" s="21"/>
    </row>
    <row r="2938" spans="1:11" x14ac:dyDescent="0.25">
      <c r="A2938" s="192">
        <v>42004</v>
      </c>
      <c r="B2938" s="254">
        <v>7804</v>
      </c>
      <c r="C2938" s="322" t="s">
        <v>6789</v>
      </c>
      <c r="D2938" s="308" t="s">
        <v>949</v>
      </c>
      <c r="E2938" s="309">
        <v>709.2</v>
      </c>
      <c r="F2938" s="368">
        <v>42004</v>
      </c>
      <c r="G2938" s="229">
        <v>709.2</v>
      </c>
      <c r="H2938" s="217">
        <f t="shared" si="39"/>
        <v>0</v>
      </c>
      <c r="I2938" s="20" t="s">
        <v>4992</v>
      </c>
      <c r="J2938" s="21"/>
      <c r="K2938" s="21"/>
    </row>
    <row r="2939" spans="1:11" x14ac:dyDescent="0.25">
      <c r="A2939" s="192">
        <v>42004</v>
      </c>
      <c r="B2939" s="254">
        <v>7805</v>
      </c>
      <c r="C2939" s="322" t="s">
        <v>6789</v>
      </c>
      <c r="D2939" s="308" t="s">
        <v>28</v>
      </c>
      <c r="E2939" s="309">
        <v>7012.8</v>
      </c>
      <c r="F2939" s="368">
        <v>42004</v>
      </c>
      <c r="G2939" s="229">
        <v>7012.8</v>
      </c>
      <c r="H2939" s="217">
        <f t="shared" si="39"/>
        <v>0</v>
      </c>
      <c r="I2939" s="20" t="s">
        <v>4992</v>
      </c>
      <c r="J2939" s="21"/>
      <c r="K2939" s="21"/>
    </row>
    <row r="2940" spans="1:11" x14ac:dyDescent="0.25">
      <c r="A2940" s="192">
        <v>42004</v>
      </c>
      <c r="B2940" s="254">
        <v>7806</v>
      </c>
      <c r="C2940" s="322" t="s">
        <v>6789</v>
      </c>
      <c r="D2940" s="308" t="s">
        <v>4257</v>
      </c>
      <c r="E2940" s="309">
        <v>68771.5</v>
      </c>
      <c r="F2940" s="381" t="s">
        <v>7004</v>
      </c>
      <c r="G2940" s="219">
        <f>30000+38771.5</f>
        <v>68771.5</v>
      </c>
      <c r="H2940" s="217">
        <f t="shared" si="39"/>
        <v>0</v>
      </c>
      <c r="I2940" s="20" t="s">
        <v>4992</v>
      </c>
      <c r="J2940" s="21"/>
      <c r="K2940" s="21"/>
    </row>
    <row r="2941" spans="1:11" x14ac:dyDescent="0.25">
      <c r="A2941" s="192">
        <v>42004</v>
      </c>
      <c r="B2941" s="254">
        <v>7807</v>
      </c>
      <c r="C2941" s="322" t="s">
        <v>6789</v>
      </c>
      <c r="D2941" s="308" t="s">
        <v>4915</v>
      </c>
      <c r="E2941" s="309">
        <v>29858.400000000001</v>
      </c>
      <c r="F2941" s="370">
        <v>42007</v>
      </c>
      <c r="G2941" s="219">
        <v>29858.400000000001</v>
      </c>
      <c r="H2941" s="217">
        <f t="shared" si="39"/>
        <v>0</v>
      </c>
      <c r="I2941" s="20" t="s">
        <v>4971</v>
      </c>
      <c r="J2941" s="21"/>
      <c r="K2941" s="21"/>
    </row>
    <row r="2942" spans="1:11" x14ac:dyDescent="0.25">
      <c r="A2942" s="192">
        <v>42004</v>
      </c>
      <c r="B2942" s="254">
        <v>7808</v>
      </c>
      <c r="C2942" s="322" t="s">
        <v>6789</v>
      </c>
      <c r="D2942" s="308" t="s">
        <v>4826</v>
      </c>
      <c r="E2942" s="309">
        <v>5449.4</v>
      </c>
      <c r="F2942" s="368">
        <v>42004</v>
      </c>
      <c r="G2942" s="229">
        <v>5449.4</v>
      </c>
      <c r="H2942" s="217">
        <f t="shared" si="39"/>
        <v>0</v>
      </c>
      <c r="I2942" s="20" t="s">
        <v>4992</v>
      </c>
      <c r="J2942" s="21"/>
      <c r="K2942" s="21"/>
    </row>
    <row r="2943" spans="1:11" x14ac:dyDescent="0.25">
      <c r="A2943" s="192">
        <v>42004</v>
      </c>
      <c r="B2943" s="254">
        <v>7809</v>
      </c>
      <c r="C2943" s="322" t="s">
        <v>6789</v>
      </c>
      <c r="D2943" s="308" t="s">
        <v>2540</v>
      </c>
      <c r="E2943" s="309">
        <v>8223.6</v>
      </c>
      <c r="F2943" s="368">
        <v>42004</v>
      </c>
      <c r="G2943" s="229">
        <v>8223.6</v>
      </c>
      <c r="H2943" s="217">
        <f t="shared" si="39"/>
        <v>0</v>
      </c>
      <c r="I2943" s="20" t="s">
        <v>4992</v>
      </c>
      <c r="J2943" s="21"/>
      <c r="K2943" s="21"/>
    </row>
    <row r="2944" spans="1:11" x14ac:dyDescent="0.25">
      <c r="A2944" s="192">
        <v>42004</v>
      </c>
      <c r="B2944" s="254">
        <v>7810</v>
      </c>
      <c r="C2944" s="322" t="s">
        <v>6789</v>
      </c>
      <c r="D2944" s="308" t="s">
        <v>124</v>
      </c>
      <c r="E2944" s="309">
        <v>8584.7999999999993</v>
      </c>
      <c r="F2944" s="368">
        <v>42004</v>
      </c>
      <c r="G2944" s="229">
        <v>8584.7999999999993</v>
      </c>
      <c r="H2944" s="217">
        <f t="shared" si="39"/>
        <v>0</v>
      </c>
      <c r="I2944" s="20" t="s">
        <v>5251</v>
      </c>
      <c r="J2944" s="21"/>
      <c r="K2944" s="21"/>
    </row>
    <row r="2945" spans="1:11" x14ac:dyDescent="0.25">
      <c r="A2945" s="192">
        <v>42004</v>
      </c>
      <c r="B2945" s="254">
        <v>7811</v>
      </c>
      <c r="C2945" s="322" t="s">
        <v>6789</v>
      </c>
      <c r="D2945" s="308" t="s">
        <v>29</v>
      </c>
      <c r="E2945" s="309">
        <v>26219.599999999999</v>
      </c>
      <c r="F2945" s="368">
        <v>42004</v>
      </c>
      <c r="G2945" s="229">
        <v>26219.599999999999</v>
      </c>
      <c r="H2945" s="217">
        <f t="shared" si="39"/>
        <v>0</v>
      </c>
      <c r="I2945" s="20" t="s">
        <v>5251</v>
      </c>
      <c r="J2945" s="21"/>
      <c r="K2945" s="21"/>
    </row>
    <row r="2946" spans="1:11" x14ac:dyDescent="0.25">
      <c r="A2946" s="192">
        <v>42004</v>
      </c>
      <c r="B2946" s="254">
        <v>7812</v>
      </c>
      <c r="C2946" s="322" t="s">
        <v>6789</v>
      </c>
      <c r="D2946" s="308" t="s">
        <v>758</v>
      </c>
      <c r="E2946" s="309">
        <v>10979.2</v>
      </c>
      <c r="F2946" s="368">
        <v>42004</v>
      </c>
      <c r="G2946" s="229">
        <v>10979.2</v>
      </c>
      <c r="H2946" s="217">
        <f t="shared" si="39"/>
        <v>0</v>
      </c>
      <c r="I2946" s="20" t="s">
        <v>4992</v>
      </c>
      <c r="J2946" s="21"/>
      <c r="K2946" s="21"/>
    </row>
    <row r="2947" spans="1:11" x14ac:dyDescent="0.25">
      <c r="A2947" s="192">
        <v>42004</v>
      </c>
      <c r="B2947" s="254">
        <v>7813</v>
      </c>
      <c r="C2947" s="322" t="s">
        <v>6789</v>
      </c>
      <c r="D2947" s="308" t="s">
        <v>35</v>
      </c>
      <c r="E2947" s="309">
        <v>4601.3</v>
      </c>
      <c r="F2947" s="370">
        <v>42006</v>
      </c>
      <c r="G2947" s="219">
        <v>4601.3</v>
      </c>
      <c r="H2947" s="217">
        <f t="shared" si="39"/>
        <v>0</v>
      </c>
      <c r="I2947" s="20" t="s">
        <v>4992</v>
      </c>
      <c r="J2947" s="21"/>
      <c r="K2947" s="21"/>
    </row>
    <row r="2948" spans="1:11" x14ac:dyDescent="0.25">
      <c r="A2948" s="192">
        <v>42004</v>
      </c>
      <c r="B2948" s="254">
        <v>7814</v>
      </c>
      <c r="C2948" s="322" t="s">
        <v>6789</v>
      </c>
      <c r="D2948" s="308" t="s">
        <v>287</v>
      </c>
      <c r="E2948" s="309">
        <v>19475.8</v>
      </c>
      <c r="F2948" s="368">
        <v>42004</v>
      </c>
      <c r="G2948" s="229">
        <v>19475.8</v>
      </c>
      <c r="H2948" s="217">
        <f t="shared" si="39"/>
        <v>0</v>
      </c>
      <c r="I2948" s="20" t="s">
        <v>5251</v>
      </c>
      <c r="J2948" s="21"/>
      <c r="K2948" s="21"/>
    </row>
    <row r="2949" spans="1:11" x14ac:dyDescent="0.25">
      <c r="A2949" s="192">
        <v>42004</v>
      </c>
      <c r="B2949" s="254">
        <v>7815</v>
      </c>
      <c r="C2949" s="322" t="s">
        <v>6789</v>
      </c>
      <c r="D2949" s="308" t="s">
        <v>3353</v>
      </c>
      <c r="E2949" s="309">
        <v>26255.599999999999</v>
      </c>
      <c r="F2949" s="368">
        <v>42004</v>
      </c>
      <c r="G2949" s="229">
        <v>26255.599999999999</v>
      </c>
      <c r="H2949" s="217">
        <f t="shared" si="39"/>
        <v>0</v>
      </c>
      <c r="I2949" s="20" t="s">
        <v>4992</v>
      </c>
      <c r="J2949" s="21"/>
      <c r="K2949" s="21"/>
    </row>
    <row r="2950" spans="1:11" x14ac:dyDescent="0.25">
      <c r="A2950" s="192">
        <v>42004</v>
      </c>
      <c r="B2950" s="254">
        <v>7816</v>
      </c>
      <c r="C2950" s="322" t="s">
        <v>6789</v>
      </c>
      <c r="D2950" s="308" t="s">
        <v>701</v>
      </c>
      <c r="E2950" s="309">
        <v>5728.1</v>
      </c>
      <c r="F2950" s="368">
        <v>42004</v>
      </c>
      <c r="G2950" s="229">
        <v>5728.1</v>
      </c>
      <c r="H2950" s="217">
        <f t="shared" si="39"/>
        <v>0</v>
      </c>
      <c r="I2950" s="20" t="s">
        <v>4992</v>
      </c>
      <c r="J2950" s="21"/>
      <c r="K2950" s="21"/>
    </row>
    <row r="2951" spans="1:11" x14ac:dyDescent="0.25">
      <c r="A2951" s="192">
        <v>42004</v>
      </c>
      <c r="B2951" s="254">
        <v>7817</v>
      </c>
      <c r="C2951" s="322" t="s">
        <v>6789</v>
      </c>
      <c r="D2951" s="308" t="s">
        <v>441</v>
      </c>
      <c r="E2951" s="309">
        <v>2440.1999999999998</v>
      </c>
      <c r="F2951" s="368">
        <v>42004</v>
      </c>
      <c r="G2951" s="229">
        <v>2440.1999999999998</v>
      </c>
      <c r="H2951" s="217">
        <f t="shared" si="39"/>
        <v>0</v>
      </c>
      <c r="I2951" s="20" t="s">
        <v>4992</v>
      </c>
      <c r="J2951" s="21"/>
      <c r="K2951" s="21"/>
    </row>
    <row r="2952" spans="1:11" x14ac:dyDescent="0.25">
      <c r="A2952" s="192">
        <v>42004</v>
      </c>
      <c r="B2952" s="254">
        <v>7818</v>
      </c>
      <c r="C2952" s="322" t="s">
        <v>6789</v>
      </c>
      <c r="D2952" s="308" t="s">
        <v>6987</v>
      </c>
      <c r="E2952" s="309">
        <v>1994.3</v>
      </c>
      <c r="F2952" s="368">
        <v>42004</v>
      </c>
      <c r="G2952" s="229">
        <v>1994.3</v>
      </c>
      <c r="H2952" s="217">
        <f t="shared" si="39"/>
        <v>0</v>
      </c>
      <c r="I2952" s="20" t="s">
        <v>5251</v>
      </c>
      <c r="J2952" s="21"/>
      <c r="K2952" s="21"/>
    </row>
    <row r="2953" spans="1:11" x14ac:dyDescent="0.25">
      <c r="A2953" s="192">
        <v>42004</v>
      </c>
      <c r="B2953" s="254">
        <v>7819</v>
      </c>
      <c r="C2953" s="322" t="s">
        <v>6789</v>
      </c>
      <c r="D2953" s="308" t="s">
        <v>47</v>
      </c>
      <c r="E2953" s="309">
        <v>3110.4</v>
      </c>
      <c r="F2953" s="368">
        <v>42004</v>
      </c>
      <c r="G2953" s="229">
        <v>3110.4</v>
      </c>
      <c r="H2953" s="217">
        <f t="shared" si="39"/>
        <v>0</v>
      </c>
      <c r="I2953" s="20" t="s">
        <v>5251</v>
      </c>
      <c r="J2953" s="21"/>
      <c r="K2953" s="21"/>
    </row>
    <row r="2954" spans="1:11" x14ac:dyDescent="0.25">
      <c r="A2954" s="192">
        <v>42004</v>
      </c>
      <c r="B2954" s="254">
        <v>7820</v>
      </c>
      <c r="C2954" s="322" t="s">
        <v>6789</v>
      </c>
      <c r="D2954" s="308" t="s">
        <v>23</v>
      </c>
      <c r="E2954" s="309">
        <v>2101.6</v>
      </c>
      <c r="F2954" s="368">
        <v>42004</v>
      </c>
      <c r="G2954" s="229">
        <v>2101.6</v>
      </c>
      <c r="H2954" s="217">
        <f t="shared" si="39"/>
        <v>0</v>
      </c>
      <c r="I2954" s="20" t="s">
        <v>4992</v>
      </c>
      <c r="J2954" s="21"/>
      <c r="K2954" s="21"/>
    </row>
    <row r="2955" spans="1:11" x14ac:dyDescent="0.25">
      <c r="A2955" s="192">
        <v>42004</v>
      </c>
      <c r="B2955" s="254">
        <v>7821</v>
      </c>
      <c r="C2955" s="322" t="s">
        <v>6789</v>
      </c>
      <c r="D2955" s="308" t="s">
        <v>4948</v>
      </c>
      <c r="E2955" s="309">
        <v>317.2</v>
      </c>
      <c r="F2955" s="368">
        <v>42004</v>
      </c>
      <c r="G2955" s="229">
        <v>317.2</v>
      </c>
      <c r="H2955" s="217">
        <f t="shared" si="39"/>
        <v>0</v>
      </c>
      <c r="I2955" s="20" t="s">
        <v>4992</v>
      </c>
      <c r="J2955" s="21"/>
      <c r="K2955" s="21"/>
    </row>
    <row r="2956" spans="1:11" x14ac:dyDescent="0.25">
      <c r="A2956" s="192">
        <v>42004</v>
      </c>
      <c r="B2956" s="254">
        <v>7822</v>
      </c>
      <c r="C2956" s="322" t="s">
        <v>6789</v>
      </c>
      <c r="D2956" s="308" t="s">
        <v>6817</v>
      </c>
      <c r="E2956" s="309">
        <v>1890</v>
      </c>
      <c r="F2956" s="368">
        <v>42004</v>
      </c>
      <c r="G2956" s="229">
        <v>1890</v>
      </c>
      <c r="H2956" s="217">
        <f t="shared" si="39"/>
        <v>0</v>
      </c>
      <c r="I2956" s="20" t="s">
        <v>4992</v>
      </c>
      <c r="J2956" s="21"/>
      <c r="K2956" s="21"/>
    </row>
    <row r="2957" spans="1:11" x14ac:dyDescent="0.25">
      <c r="A2957" s="192">
        <v>42004</v>
      </c>
      <c r="B2957" s="254">
        <v>7823</v>
      </c>
      <c r="C2957" s="322" t="s">
        <v>6789</v>
      </c>
      <c r="D2957" s="308" t="s">
        <v>2382</v>
      </c>
      <c r="E2957" s="309">
        <v>11649.2</v>
      </c>
      <c r="F2957" s="381" t="s">
        <v>7011</v>
      </c>
      <c r="G2957" s="219">
        <f>8667.5+2981.7</f>
        <v>11649.2</v>
      </c>
      <c r="H2957" s="217">
        <f t="shared" si="39"/>
        <v>0</v>
      </c>
      <c r="I2957" s="20" t="s">
        <v>6794</v>
      </c>
      <c r="J2957" s="21"/>
      <c r="K2957" s="21"/>
    </row>
    <row r="2958" spans="1:11" x14ac:dyDescent="0.25">
      <c r="A2958" s="192">
        <v>42004</v>
      </c>
      <c r="B2958" s="254">
        <v>7824</v>
      </c>
      <c r="C2958" s="322" t="s">
        <v>6789</v>
      </c>
      <c r="D2958" s="308" t="s">
        <v>4731</v>
      </c>
      <c r="E2958" s="309">
        <v>2017.6</v>
      </c>
      <c r="F2958" s="368">
        <v>42004</v>
      </c>
      <c r="G2958" s="229">
        <v>2017.6</v>
      </c>
      <c r="H2958" s="217">
        <f t="shared" si="39"/>
        <v>0</v>
      </c>
      <c r="I2958" s="20" t="s">
        <v>4992</v>
      </c>
      <c r="J2958" s="21"/>
      <c r="K2958" s="21"/>
    </row>
    <row r="2959" spans="1:11" x14ac:dyDescent="0.25">
      <c r="A2959" s="192">
        <v>42004</v>
      </c>
      <c r="B2959" s="254">
        <v>7825</v>
      </c>
      <c r="C2959" s="322" t="s">
        <v>6789</v>
      </c>
      <c r="D2959" s="308" t="s">
        <v>4240</v>
      </c>
      <c r="E2959" s="309">
        <v>160234.1</v>
      </c>
      <c r="F2959" s="370">
        <v>42008</v>
      </c>
      <c r="G2959" s="219">
        <v>160234.1</v>
      </c>
      <c r="H2959" s="217">
        <f t="shared" si="39"/>
        <v>0</v>
      </c>
      <c r="I2959" s="20" t="s">
        <v>4992</v>
      </c>
      <c r="J2959" s="21"/>
      <c r="K2959" s="21"/>
    </row>
    <row r="2960" spans="1:11" x14ac:dyDescent="0.25">
      <c r="A2960" s="192">
        <v>42004</v>
      </c>
      <c r="B2960" s="254">
        <v>7826</v>
      </c>
      <c r="C2960" s="322" t="s">
        <v>6789</v>
      </c>
      <c r="D2960" s="308" t="s">
        <v>6929</v>
      </c>
      <c r="E2960" s="309">
        <v>24719.7</v>
      </c>
      <c r="F2960" s="368">
        <v>42004</v>
      </c>
      <c r="G2960" s="229">
        <v>24719.7</v>
      </c>
      <c r="H2960" s="217">
        <f t="shared" si="39"/>
        <v>0</v>
      </c>
      <c r="I2960" s="20" t="s">
        <v>4992</v>
      </c>
      <c r="J2960" s="21"/>
      <c r="K2960" s="21"/>
    </row>
    <row r="2961" spans="1:11" x14ac:dyDescent="0.25">
      <c r="A2961" s="192">
        <v>42004</v>
      </c>
      <c r="B2961" s="254">
        <v>7827</v>
      </c>
      <c r="C2961" s="322" t="s">
        <v>6789</v>
      </c>
      <c r="D2961" s="308" t="s">
        <v>339</v>
      </c>
      <c r="E2961" s="309">
        <v>537.6</v>
      </c>
      <c r="F2961" s="368">
        <v>42004</v>
      </c>
      <c r="G2961" s="229">
        <v>537.6</v>
      </c>
      <c r="H2961" s="217">
        <f t="shared" si="39"/>
        <v>0</v>
      </c>
      <c r="I2961" s="20" t="s">
        <v>4992</v>
      </c>
      <c r="J2961" s="21"/>
      <c r="K2961" s="21"/>
    </row>
    <row r="2962" spans="1:11" x14ac:dyDescent="0.25">
      <c r="A2962" s="192">
        <v>42004</v>
      </c>
      <c r="B2962" s="254">
        <v>7828</v>
      </c>
      <c r="C2962" s="322" t="s">
        <v>6789</v>
      </c>
      <c r="D2962" s="308" t="s">
        <v>6990</v>
      </c>
      <c r="E2962" s="309">
        <v>771.2</v>
      </c>
      <c r="F2962" s="368">
        <v>42004</v>
      </c>
      <c r="G2962" s="229">
        <v>771.2</v>
      </c>
      <c r="H2962" s="217">
        <f t="shared" si="39"/>
        <v>0</v>
      </c>
      <c r="I2962" s="20" t="s">
        <v>4992</v>
      </c>
      <c r="J2962" s="21"/>
      <c r="K2962" s="21"/>
    </row>
    <row r="2963" spans="1:11" x14ac:dyDescent="0.25">
      <c r="A2963" s="192">
        <v>42004</v>
      </c>
      <c r="B2963" s="254">
        <v>7829</v>
      </c>
      <c r="C2963" s="322" t="s">
        <v>6789</v>
      </c>
      <c r="D2963" s="308" t="s">
        <v>2859</v>
      </c>
      <c r="E2963" s="309">
        <v>3422.4</v>
      </c>
      <c r="F2963" s="368">
        <v>42004</v>
      </c>
      <c r="G2963" s="229">
        <v>3422.4</v>
      </c>
      <c r="H2963" s="217">
        <f t="shared" si="39"/>
        <v>0</v>
      </c>
      <c r="I2963" s="20" t="s">
        <v>4992</v>
      </c>
      <c r="J2963" s="21"/>
      <c r="K2963" s="21"/>
    </row>
    <row r="2964" spans="1:11" x14ac:dyDescent="0.25">
      <c r="A2964" s="192">
        <v>42004</v>
      </c>
      <c r="B2964" s="254">
        <v>7830</v>
      </c>
      <c r="C2964" s="322" t="s">
        <v>6789</v>
      </c>
      <c r="D2964" s="308" t="s">
        <v>4722</v>
      </c>
      <c r="E2964" s="309">
        <v>2071.1999999999998</v>
      </c>
      <c r="F2964" s="368">
        <v>42004</v>
      </c>
      <c r="G2964" s="229">
        <v>2071.1999999999998</v>
      </c>
      <c r="H2964" s="217">
        <f t="shared" si="39"/>
        <v>0</v>
      </c>
      <c r="I2964" s="20" t="s">
        <v>4992</v>
      </c>
      <c r="J2964" s="21"/>
      <c r="K2964" s="21"/>
    </row>
    <row r="2965" spans="1:11" x14ac:dyDescent="0.25">
      <c r="A2965" s="192">
        <v>42004</v>
      </c>
      <c r="B2965" s="254">
        <v>7831</v>
      </c>
      <c r="C2965" s="322" t="s">
        <v>6789</v>
      </c>
      <c r="D2965" s="308" t="s">
        <v>6985</v>
      </c>
      <c r="E2965" s="309">
        <v>3720.6</v>
      </c>
      <c r="F2965" s="368">
        <v>42004</v>
      </c>
      <c r="G2965" s="229">
        <v>3720.6</v>
      </c>
      <c r="H2965" s="217">
        <f t="shared" si="39"/>
        <v>0</v>
      </c>
      <c r="I2965" s="20" t="s">
        <v>4992</v>
      </c>
      <c r="J2965" s="21"/>
      <c r="K2965" s="21"/>
    </row>
    <row r="2966" spans="1:11" x14ac:dyDescent="0.25">
      <c r="A2966" s="192">
        <v>42004</v>
      </c>
      <c r="B2966" s="254">
        <v>7832</v>
      </c>
      <c r="C2966" s="322" t="s">
        <v>6789</v>
      </c>
      <c r="D2966" s="308" t="s">
        <v>6835</v>
      </c>
      <c r="E2966" s="309">
        <v>1760.8</v>
      </c>
      <c r="F2966" s="368">
        <v>42004</v>
      </c>
      <c r="G2966" s="229">
        <v>1760.8</v>
      </c>
      <c r="H2966" s="217">
        <f t="shared" si="39"/>
        <v>0</v>
      </c>
      <c r="I2966" s="20" t="s">
        <v>4992</v>
      </c>
      <c r="J2966" s="21"/>
      <c r="K2966" s="21"/>
    </row>
    <row r="2967" spans="1:11" x14ac:dyDescent="0.25">
      <c r="A2967" s="192">
        <v>42004</v>
      </c>
      <c r="B2967" s="254">
        <v>7833</v>
      </c>
      <c r="C2967" s="322" t="s">
        <v>6789</v>
      </c>
      <c r="D2967" s="308" t="s">
        <v>6988</v>
      </c>
      <c r="E2967" s="309">
        <v>7639.2</v>
      </c>
      <c r="F2967" s="368">
        <v>42004</v>
      </c>
      <c r="G2967" s="229">
        <v>7639.2</v>
      </c>
      <c r="H2967" s="217">
        <f t="shared" si="39"/>
        <v>0</v>
      </c>
      <c r="I2967" s="20" t="s">
        <v>4992</v>
      </c>
      <c r="J2967" s="21"/>
      <c r="K2967" s="21"/>
    </row>
    <row r="2968" spans="1:11" x14ac:dyDescent="0.25">
      <c r="A2968" s="192">
        <v>42004</v>
      </c>
      <c r="B2968" s="254">
        <v>7834</v>
      </c>
      <c r="C2968" s="322" t="s">
        <v>6789</v>
      </c>
      <c r="D2968" s="308" t="s">
        <v>4918</v>
      </c>
      <c r="E2968" s="309">
        <v>56401.1</v>
      </c>
      <c r="F2968" s="370">
        <v>42006</v>
      </c>
      <c r="G2968" s="219">
        <v>56401.1</v>
      </c>
      <c r="H2968" s="217">
        <f t="shared" si="39"/>
        <v>0</v>
      </c>
      <c r="I2968" s="20" t="s">
        <v>6814</v>
      </c>
      <c r="J2968" s="21"/>
      <c r="K2968" s="21"/>
    </row>
    <row r="2969" spans="1:11" x14ac:dyDescent="0.25">
      <c r="A2969" s="192">
        <v>42004</v>
      </c>
      <c r="B2969" s="254">
        <v>7835</v>
      </c>
      <c r="C2969" s="322" t="s">
        <v>6789</v>
      </c>
      <c r="D2969" s="308" t="s">
        <v>4585</v>
      </c>
      <c r="E2969" s="309">
        <v>21472.6</v>
      </c>
      <c r="F2969" s="370">
        <v>42007</v>
      </c>
      <c r="G2969" s="219">
        <v>21472.6</v>
      </c>
      <c r="H2969" s="217">
        <f t="shared" si="39"/>
        <v>0</v>
      </c>
      <c r="I2969" s="20" t="s">
        <v>6794</v>
      </c>
      <c r="J2969" s="21"/>
      <c r="K2969" s="21"/>
    </row>
    <row r="2970" spans="1:11" x14ac:dyDescent="0.25">
      <c r="A2970" s="192">
        <v>42004</v>
      </c>
      <c r="B2970" s="254">
        <v>7836</v>
      </c>
      <c r="C2970" s="322" t="s">
        <v>6789</v>
      </c>
      <c r="D2970" s="308" t="s">
        <v>83</v>
      </c>
      <c r="E2970" s="309">
        <v>2285.4</v>
      </c>
      <c r="F2970" s="368">
        <v>42004</v>
      </c>
      <c r="G2970" s="229">
        <v>2285.4</v>
      </c>
      <c r="H2970" s="217">
        <f t="shared" si="39"/>
        <v>0</v>
      </c>
      <c r="I2970" s="20" t="s">
        <v>6794</v>
      </c>
      <c r="J2970" s="21"/>
      <c r="K2970" s="21"/>
    </row>
    <row r="2971" spans="1:11" x14ac:dyDescent="0.25">
      <c r="A2971" s="192">
        <v>42004</v>
      </c>
      <c r="B2971" s="254">
        <v>7837</v>
      </c>
      <c r="C2971" s="322" t="s">
        <v>6789</v>
      </c>
      <c r="D2971" s="308" t="s">
        <v>1693</v>
      </c>
      <c r="E2971" s="309">
        <v>4928</v>
      </c>
      <c r="F2971" s="368">
        <v>42004</v>
      </c>
      <c r="G2971" s="229">
        <v>4928</v>
      </c>
      <c r="H2971" s="217">
        <f t="shared" si="39"/>
        <v>0</v>
      </c>
      <c r="I2971" s="20" t="s">
        <v>4992</v>
      </c>
      <c r="J2971" s="21"/>
      <c r="K2971" s="21"/>
    </row>
    <row r="2972" spans="1:11" x14ac:dyDescent="0.25">
      <c r="A2972" s="192">
        <v>42004</v>
      </c>
      <c r="B2972" s="254">
        <v>7838</v>
      </c>
      <c r="C2972" s="322" t="s">
        <v>6789</v>
      </c>
      <c r="D2972" s="308" t="s">
        <v>3366</v>
      </c>
      <c r="E2972" s="309">
        <v>2384</v>
      </c>
      <c r="F2972" s="368">
        <v>42004</v>
      </c>
      <c r="G2972" s="229">
        <v>2384</v>
      </c>
      <c r="H2972" s="217">
        <f t="shared" si="39"/>
        <v>0</v>
      </c>
      <c r="I2972" s="20" t="s">
        <v>4992</v>
      </c>
      <c r="J2972" s="21"/>
      <c r="K2972" s="21"/>
    </row>
    <row r="2973" spans="1:11" x14ac:dyDescent="0.25">
      <c r="A2973" s="192">
        <v>42004</v>
      </c>
      <c r="B2973" s="254">
        <v>7839</v>
      </c>
      <c r="C2973" s="322" t="s">
        <v>6789</v>
      </c>
      <c r="D2973" s="308" t="s">
        <v>4637</v>
      </c>
      <c r="E2973" s="309">
        <v>6668.6</v>
      </c>
      <c r="F2973" s="368">
        <v>42004</v>
      </c>
      <c r="G2973" s="229">
        <v>6668.6</v>
      </c>
      <c r="H2973" s="217">
        <f t="shared" si="39"/>
        <v>0</v>
      </c>
      <c r="I2973" s="20" t="s">
        <v>4992</v>
      </c>
      <c r="J2973" s="21"/>
      <c r="K2973" s="21"/>
    </row>
    <row r="2974" spans="1:11" x14ac:dyDescent="0.25">
      <c r="A2974" s="192">
        <v>42004</v>
      </c>
      <c r="B2974" s="254">
        <v>7840</v>
      </c>
      <c r="C2974" s="322" t="s">
        <v>6789</v>
      </c>
      <c r="D2974" s="308" t="s">
        <v>4918</v>
      </c>
      <c r="E2974" s="309">
        <v>62416</v>
      </c>
      <c r="F2974" s="370">
        <v>42006</v>
      </c>
      <c r="G2974" s="219">
        <v>62416</v>
      </c>
      <c r="H2974" s="217">
        <f t="shared" si="39"/>
        <v>0</v>
      </c>
      <c r="I2974" s="20" t="s">
        <v>4992</v>
      </c>
      <c r="J2974" s="21"/>
      <c r="K2974" s="21"/>
    </row>
    <row r="2975" spans="1:11" x14ac:dyDescent="0.25">
      <c r="A2975" s="192">
        <v>42004</v>
      </c>
      <c r="B2975" s="254">
        <v>7841</v>
      </c>
      <c r="C2975" s="322" t="s">
        <v>6789</v>
      </c>
      <c r="D2975" s="308" t="s">
        <v>4928</v>
      </c>
      <c r="E2975" s="309">
        <v>15266.5</v>
      </c>
      <c r="F2975" s="368">
        <v>42004</v>
      </c>
      <c r="G2975" s="229">
        <v>15266.5</v>
      </c>
      <c r="H2975" s="217">
        <f t="shared" si="39"/>
        <v>0</v>
      </c>
      <c r="I2975" s="20" t="s">
        <v>6794</v>
      </c>
      <c r="J2975" s="21"/>
      <c r="K2975" s="21"/>
    </row>
    <row r="2976" spans="1:11" x14ac:dyDescent="0.25">
      <c r="A2976" s="192">
        <v>42004</v>
      </c>
      <c r="B2976" s="254">
        <v>7842</v>
      </c>
      <c r="C2976" s="322" t="s">
        <v>6789</v>
      </c>
      <c r="D2976" s="308" t="s">
        <v>2382</v>
      </c>
      <c r="E2976" s="309">
        <v>1602.7</v>
      </c>
      <c r="F2976" s="370">
        <v>42007</v>
      </c>
      <c r="G2976" s="219">
        <v>1602.7</v>
      </c>
      <c r="H2976" s="217">
        <f t="shared" si="39"/>
        <v>0</v>
      </c>
      <c r="I2976" s="20" t="s">
        <v>4992</v>
      </c>
      <c r="J2976" s="21"/>
      <c r="K2976" s="21"/>
    </row>
    <row r="2977" spans="1:11" x14ac:dyDescent="0.25">
      <c r="A2977" s="192">
        <v>42004</v>
      </c>
      <c r="B2977" s="254">
        <v>7843</v>
      </c>
      <c r="C2977" s="322" t="s">
        <v>6789</v>
      </c>
      <c r="D2977" s="308" t="s">
        <v>6844</v>
      </c>
      <c r="E2977" s="309">
        <v>4165</v>
      </c>
      <c r="F2977" s="368">
        <v>42004</v>
      </c>
      <c r="G2977" s="229">
        <v>4165</v>
      </c>
      <c r="H2977" s="217">
        <f t="shared" si="39"/>
        <v>0</v>
      </c>
      <c r="I2977" s="20" t="s">
        <v>4992</v>
      </c>
      <c r="J2977" s="21"/>
      <c r="K2977" s="21"/>
    </row>
    <row r="2978" spans="1:11" x14ac:dyDescent="0.25">
      <c r="A2978" s="192">
        <v>42004</v>
      </c>
      <c r="B2978" s="254">
        <v>7844</v>
      </c>
      <c r="C2978" s="322" t="s">
        <v>6789</v>
      </c>
      <c r="D2978" s="308" t="s">
        <v>4738</v>
      </c>
      <c r="E2978" s="309">
        <v>2656</v>
      </c>
      <c r="F2978" s="368">
        <v>42004</v>
      </c>
      <c r="G2978" s="229">
        <v>2656</v>
      </c>
      <c r="H2978" s="217">
        <f t="shared" si="39"/>
        <v>0</v>
      </c>
      <c r="I2978" s="20" t="s">
        <v>4992</v>
      </c>
      <c r="J2978" s="21"/>
      <c r="K2978" s="21"/>
    </row>
    <row r="2979" spans="1:11" x14ac:dyDescent="0.25">
      <c r="A2979" s="192">
        <v>42004</v>
      </c>
      <c r="B2979" s="254">
        <v>7845</v>
      </c>
      <c r="C2979" s="322" t="s">
        <v>6789</v>
      </c>
      <c r="D2979" s="308" t="s">
        <v>1202</v>
      </c>
      <c r="E2979" s="309">
        <v>352.6</v>
      </c>
      <c r="F2979" s="368">
        <v>42004</v>
      </c>
      <c r="G2979" s="229">
        <v>352.6</v>
      </c>
      <c r="H2979" s="217">
        <f t="shared" si="39"/>
        <v>0</v>
      </c>
      <c r="I2979" s="20" t="s">
        <v>4992</v>
      </c>
      <c r="J2979" s="21"/>
      <c r="K2979" s="21"/>
    </row>
    <row r="2980" spans="1:11" x14ac:dyDescent="0.25">
      <c r="A2980" s="192">
        <v>42004</v>
      </c>
      <c r="B2980" s="254">
        <v>7846</v>
      </c>
      <c r="C2980" s="322" t="s">
        <v>6789</v>
      </c>
      <c r="D2980" s="308" t="s">
        <v>494</v>
      </c>
      <c r="E2980" s="309">
        <v>18210.2</v>
      </c>
      <c r="F2980" s="370">
        <v>42013</v>
      </c>
      <c r="G2980" s="219">
        <v>18210.2</v>
      </c>
      <c r="H2980" s="217">
        <f t="shared" si="39"/>
        <v>0</v>
      </c>
      <c r="I2980" s="20" t="s">
        <v>4992</v>
      </c>
      <c r="J2980" s="21"/>
      <c r="K2980" s="21"/>
    </row>
    <row r="2981" spans="1:11" x14ac:dyDescent="0.25">
      <c r="A2981" s="192">
        <v>42004</v>
      </c>
      <c r="B2981" s="254">
        <v>7847</v>
      </c>
      <c r="C2981" s="322" t="s">
        <v>6789</v>
      </c>
      <c r="D2981" s="308" t="s">
        <v>4586</v>
      </c>
      <c r="E2981" s="309">
        <v>4049.2</v>
      </c>
      <c r="F2981" s="368">
        <v>42004</v>
      </c>
      <c r="G2981" s="229">
        <v>4049.2</v>
      </c>
      <c r="H2981" s="217">
        <f t="shared" si="39"/>
        <v>0</v>
      </c>
      <c r="I2981" s="20" t="s">
        <v>4992</v>
      </c>
      <c r="J2981" s="21"/>
      <c r="K2981" s="21"/>
    </row>
    <row r="2982" spans="1:11" x14ac:dyDescent="0.25">
      <c r="A2982" s="192">
        <v>42004</v>
      </c>
      <c r="B2982" s="254">
        <v>7848</v>
      </c>
      <c r="C2982" s="322" t="s">
        <v>6789</v>
      </c>
      <c r="D2982" s="308" t="s">
        <v>140</v>
      </c>
      <c r="E2982" s="309">
        <v>4050.8</v>
      </c>
      <c r="F2982" s="368">
        <v>42004</v>
      </c>
      <c r="G2982" s="229">
        <v>4050.8</v>
      </c>
      <c r="H2982" s="217">
        <f t="shared" si="39"/>
        <v>0</v>
      </c>
      <c r="I2982" s="20" t="s">
        <v>4992</v>
      </c>
      <c r="J2982" s="21"/>
      <c r="K2982" s="21"/>
    </row>
    <row r="2983" spans="1:11" x14ac:dyDescent="0.25">
      <c r="A2983" s="192">
        <v>42004</v>
      </c>
      <c r="B2983" s="254">
        <v>7849</v>
      </c>
      <c r="C2983" s="322" t="s">
        <v>6789</v>
      </c>
      <c r="D2983" s="308" t="s">
        <v>136</v>
      </c>
      <c r="E2983" s="309">
        <v>838.8</v>
      </c>
      <c r="F2983" s="368">
        <v>42004</v>
      </c>
      <c r="G2983" s="229">
        <v>838.8</v>
      </c>
      <c r="H2983" s="217">
        <f t="shared" si="39"/>
        <v>0</v>
      </c>
      <c r="I2983" s="20" t="s">
        <v>4992</v>
      </c>
      <c r="J2983" s="21"/>
      <c r="K2983" s="21"/>
    </row>
    <row r="2984" spans="1:11" x14ac:dyDescent="0.25">
      <c r="A2984" s="192">
        <v>42004</v>
      </c>
      <c r="B2984" s="254">
        <v>7850</v>
      </c>
      <c r="C2984" s="322" t="s">
        <v>6789</v>
      </c>
      <c r="D2984" s="308" t="s">
        <v>106</v>
      </c>
      <c r="E2984" s="309">
        <v>9016.7999999999993</v>
      </c>
      <c r="F2984" s="370">
        <v>42014</v>
      </c>
      <c r="G2984" s="219">
        <v>9016.7999999999993</v>
      </c>
      <c r="H2984" s="217">
        <f t="shared" si="39"/>
        <v>0</v>
      </c>
      <c r="I2984" s="20" t="s">
        <v>4992</v>
      </c>
      <c r="J2984" s="21"/>
      <c r="K2984" s="21"/>
    </row>
    <row r="2985" spans="1:11" x14ac:dyDescent="0.25">
      <c r="A2985" s="192">
        <v>42004</v>
      </c>
      <c r="B2985" s="254">
        <v>7851</v>
      </c>
      <c r="C2985" s="322" t="s">
        <v>6789</v>
      </c>
      <c r="D2985" s="308" t="s">
        <v>4935</v>
      </c>
      <c r="E2985" s="309">
        <v>21300</v>
      </c>
      <c r="F2985" s="368">
        <v>42004</v>
      </c>
      <c r="G2985" s="229">
        <v>21300</v>
      </c>
      <c r="H2985" s="217">
        <f t="shared" si="39"/>
        <v>0</v>
      </c>
      <c r="I2985" s="20" t="s">
        <v>4997</v>
      </c>
      <c r="J2985" s="21"/>
      <c r="K2985" s="21"/>
    </row>
    <row r="2986" spans="1:11" x14ac:dyDescent="0.25">
      <c r="A2986" s="192">
        <v>42004</v>
      </c>
      <c r="B2986" s="254">
        <v>7852</v>
      </c>
      <c r="C2986" s="322" t="s">
        <v>6789</v>
      </c>
      <c r="D2986" s="308" t="s">
        <v>5773</v>
      </c>
      <c r="E2986" s="309">
        <v>5589.22</v>
      </c>
      <c r="F2986" s="368">
        <v>42004</v>
      </c>
      <c r="G2986" s="229">
        <v>5589.22</v>
      </c>
      <c r="H2986" s="217">
        <f t="shared" si="39"/>
        <v>0</v>
      </c>
      <c r="I2986" s="20" t="s">
        <v>4992</v>
      </c>
      <c r="J2986" s="21"/>
      <c r="K2986" s="21"/>
    </row>
    <row r="2987" spans="1:11" x14ac:dyDescent="0.25">
      <c r="A2987" s="192">
        <v>42004</v>
      </c>
      <c r="B2987" s="254">
        <v>7853</v>
      </c>
      <c r="C2987" s="322" t="s">
        <v>6789</v>
      </c>
      <c r="D2987" s="308" t="s">
        <v>237</v>
      </c>
      <c r="E2987" s="309">
        <v>5328</v>
      </c>
      <c r="F2987" s="368">
        <v>42004</v>
      </c>
      <c r="G2987" s="229">
        <v>5328</v>
      </c>
      <c r="H2987" s="217">
        <f t="shared" si="39"/>
        <v>0</v>
      </c>
      <c r="I2987" s="20" t="s">
        <v>4992</v>
      </c>
      <c r="J2987" s="21"/>
      <c r="K2987" s="21"/>
    </row>
    <row r="2988" spans="1:11" x14ac:dyDescent="0.25">
      <c r="A2988" s="192">
        <v>42004</v>
      </c>
      <c r="B2988" s="254">
        <v>7854</v>
      </c>
      <c r="C2988" s="322" t="s">
        <v>6789</v>
      </c>
      <c r="D2988" s="308" t="s">
        <v>4782</v>
      </c>
      <c r="E2988" s="309">
        <v>2272</v>
      </c>
      <c r="F2988" s="368">
        <v>42004</v>
      </c>
      <c r="G2988" s="229">
        <v>2272</v>
      </c>
      <c r="H2988" s="217">
        <f t="shared" si="39"/>
        <v>0</v>
      </c>
      <c r="I2988" s="20" t="s">
        <v>4992</v>
      </c>
      <c r="J2988" s="21"/>
      <c r="K2988" s="21"/>
    </row>
    <row r="2989" spans="1:11" x14ac:dyDescent="0.25">
      <c r="A2989" s="192">
        <v>42004</v>
      </c>
      <c r="B2989" s="254">
        <v>7855</v>
      </c>
      <c r="C2989" s="322" t="s">
        <v>6789</v>
      </c>
      <c r="D2989" s="308" t="s">
        <v>1607</v>
      </c>
      <c r="E2989" s="309">
        <v>2313</v>
      </c>
      <c r="F2989" s="368">
        <v>42004</v>
      </c>
      <c r="G2989" s="229">
        <v>2313</v>
      </c>
      <c r="H2989" s="217">
        <f t="shared" si="39"/>
        <v>0</v>
      </c>
      <c r="I2989" s="20" t="s">
        <v>4992</v>
      </c>
      <c r="J2989" s="21"/>
      <c r="K2989" s="21"/>
    </row>
    <row r="2990" spans="1:11" x14ac:dyDescent="0.25">
      <c r="A2990" s="192">
        <v>42004</v>
      </c>
      <c r="B2990" s="254">
        <v>7856</v>
      </c>
      <c r="C2990" s="322" t="s">
        <v>6789</v>
      </c>
      <c r="D2990" s="308" t="s">
        <v>953</v>
      </c>
      <c r="E2990" s="309">
        <v>4388.3999999999996</v>
      </c>
      <c r="F2990" s="368">
        <v>42004</v>
      </c>
      <c r="G2990" s="229">
        <v>4388.3999999999996</v>
      </c>
      <c r="H2990" s="217">
        <f t="shared" si="39"/>
        <v>0</v>
      </c>
      <c r="I2990" s="20" t="s">
        <v>4997</v>
      </c>
      <c r="J2990" s="21"/>
      <c r="K2990" s="21"/>
    </row>
    <row r="2991" spans="1:11" x14ac:dyDescent="0.25">
      <c r="A2991" s="192">
        <v>42004</v>
      </c>
      <c r="B2991" s="254">
        <v>7857</v>
      </c>
      <c r="C2991" s="322" t="s">
        <v>6789</v>
      </c>
      <c r="D2991" s="308" t="s">
        <v>4782</v>
      </c>
      <c r="E2991" s="309">
        <v>1467.8</v>
      </c>
      <c r="F2991" s="368">
        <v>42004</v>
      </c>
      <c r="G2991" s="229">
        <v>1467.8</v>
      </c>
      <c r="H2991" s="217">
        <f t="shared" si="39"/>
        <v>0</v>
      </c>
      <c r="I2991" s="20" t="s">
        <v>4992</v>
      </c>
      <c r="J2991" s="21"/>
      <c r="K2991" s="21"/>
    </row>
    <row r="2992" spans="1:11" x14ac:dyDescent="0.25">
      <c r="A2992" s="192">
        <v>42004</v>
      </c>
      <c r="B2992" s="254">
        <v>7858</v>
      </c>
      <c r="C2992" s="322" t="s">
        <v>6789</v>
      </c>
      <c r="D2992" s="308" t="s">
        <v>4612</v>
      </c>
      <c r="E2992" s="309">
        <v>8179.5</v>
      </c>
      <c r="F2992" s="368">
        <v>42004</v>
      </c>
      <c r="G2992" s="229">
        <v>8179.5</v>
      </c>
      <c r="H2992" s="217">
        <f t="shared" si="39"/>
        <v>0</v>
      </c>
      <c r="I2992" s="20" t="s">
        <v>4992</v>
      </c>
      <c r="J2992" s="21"/>
      <c r="K2992" s="21"/>
    </row>
    <row r="2993" spans="1:11" x14ac:dyDescent="0.25">
      <c r="A2993" s="192">
        <v>42004</v>
      </c>
      <c r="B2993" s="254">
        <v>7859</v>
      </c>
      <c r="C2993" s="322" t="s">
        <v>6789</v>
      </c>
      <c r="D2993" s="308" t="s">
        <v>6753</v>
      </c>
      <c r="E2993" s="309">
        <v>829.4</v>
      </c>
      <c r="F2993" s="368">
        <v>42004</v>
      </c>
      <c r="G2993" s="229">
        <v>829.4</v>
      </c>
      <c r="H2993" s="217">
        <f t="shared" si="39"/>
        <v>0</v>
      </c>
      <c r="I2993" s="20" t="s">
        <v>4992</v>
      </c>
      <c r="J2993" s="21"/>
      <c r="K2993" s="21"/>
    </row>
    <row r="2994" spans="1:11" x14ac:dyDescent="0.25">
      <c r="A2994" s="192">
        <v>42004</v>
      </c>
      <c r="B2994" s="254">
        <v>7860</v>
      </c>
      <c r="C2994" s="322" t="s">
        <v>6789</v>
      </c>
      <c r="D2994" s="308" t="s">
        <v>49</v>
      </c>
      <c r="E2994" s="309">
        <v>1748.8</v>
      </c>
      <c r="F2994" s="368">
        <v>42004</v>
      </c>
      <c r="G2994" s="229">
        <v>1748.8</v>
      </c>
      <c r="H2994" s="217">
        <f t="shared" ref="H2994:H3049" si="40">E2994-G2994</f>
        <v>0</v>
      </c>
      <c r="I2994" s="20" t="s">
        <v>4992</v>
      </c>
      <c r="J2994" s="21"/>
      <c r="K2994" s="21"/>
    </row>
    <row r="2995" spans="1:11" x14ac:dyDescent="0.25">
      <c r="A2995" s="192">
        <v>42004</v>
      </c>
      <c r="B2995" s="254">
        <v>7861</v>
      </c>
      <c r="C2995" s="322" t="s">
        <v>6789</v>
      </c>
      <c r="D2995" s="308" t="s">
        <v>6919</v>
      </c>
      <c r="E2995" s="309">
        <v>2476.8000000000002</v>
      </c>
      <c r="F2995" s="368">
        <v>42004</v>
      </c>
      <c r="G2995" s="229">
        <v>2476.8000000000002</v>
      </c>
      <c r="H2995" s="217">
        <f t="shared" si="40"/>
        <v>0</v>
      </c>
      <c r="I2995" s="20" t="s">
        <v>4992</v>
      </c>
      <c r="J2995" s="21"/>
      <c r="K2995" s="21"/>
    </row>
    <row r="2996" spans="1:11" x14ac:dyDescent="0.25">
      <c r="A2996" s="192">
        <v>42004</v>
      </c>
      <c r="B2996" s="254">
        <v>7862</v>
      </c>
      <c r="C2996" s="322" t="s">
        <v>6789</v>
      </c>
      <c r="D2996" s="308" t="s">
        <v>6196</v>
      </c>
      <c r="E2996" s="309">
        <v>2100</v>
      </c>
      <c r="F2996" s="370">
        <v>42010</v>
      </c>
      <c r="G2996" s="219">
        <v>2100</v>
      </c>
      <c r="H2996" s="217">
        <f t="shared" si="40"/>
        <v>0</v>
      </c>
      <c r="I2996" s="20" t="s">
        <v>4742</v>
      </c>
      <c r="J2996" s="21"/>
      <c r="K2996" s="21"/>
    </row>
    <row r="2997" spans="1:11" x14ac:dyDescent="0.25">
      <c r="A2997" s="192">
        <v>42004</v>
      </c>
      <c r="B2997" s="254">
        <v>7863</v>
      </c>
      <c r="C2997" s="322" t="s">
        <v>6789</v>
      </c>
      <c r="D2997" s="308" t="s">
        <v>6120</v>
      </c>
      <c r="E2997" s="309">
        <v>2100</v>
      </c>
      <c r="F2997" s="370">
        <v>42010</v>
      </c>
      <c r="G2997" s="219">
        <v>2100</v>
      </c>
      <c r="H2997" s="217">
        <f t="shared" si="40"/>
        <v>0</v>
      </c>
      <c r="I2997" s="20" t="s">
        <v>4992</v>
      </c>
      <c r="J2997" s="21"/>
      <c r="K2997" s="21"/>
    </row>
    <row r="2998" spans="1:11" x14ac:dyDescent="0.25">
      <c r="A2998" s="192">
        <v>42004</v>
      </c>
      <c r="B2998" s="254">
        <v>7864</v>
      </c>
      <c r="C2998" s="322" t="s">
        <v>6789</v>
      </c>
      <c r="D2998" s="308" t="s">
        <v>4287</v>
      </c>
      <c r="E2998" s="309">
        <v>1307.52</v>
      </c>
      <c r="F2998" s="368">
        <v>42004</v>
      </c>
      <c r="G2998" s="229">
        <v>1307.52</v>
      </c>
      <c r="H2998" s="217">
        <f t="shared" si="40"/>
        <v>0</v>
      </c>
      <c r="I2998" s="20" t="s">
        <v>4992</v>
      </c>
      <c r="J2998" s="21"/>
      <c r="K2998" s="21"/>
    </row>
    <row r="2999" spans="1:11" x14ac:dyDescent="0.25">
      <c r="A2999" s="192">
        <v>42004</v>
      </c>
      <c r="B2999" s="254">
        <v>7865</v>
      </c>
      <c r="C2999" s="322" t="s">
        <v>6789</v>
      </c>
      <c r="D2999" s="308" t="s">
        <v>52</v>
      </c>
      <c r="E2999" s="309">
        <v>5940</v>
      </c>
      <c r="F2999" s="368">
        <v>42004</v>
      </c>
      <c r="G2999" s="229">
        <v>5940</v>
      </c>
      <c r="H2999" s="217">
        <f t="shared" si="40"/>
        <v>0</v>
      </c>
      <c r="I2999" s="20" t="s">
        <v>4992</v>
      </c>
      <c r="J2999" s="21"/>
      <c r="K2999" s="21"/>
    </row>
    <row r="3000" spans="1:11" x14ac:dyDescent="0.25">
      <c r="A3000" s="192">
        <v>42004</v>
      </c>
      <c r="B3000" s="254">
        <v>7866</v>
      </c>
      <c r="C3000" s="322" t="s">
        <v>6789</v>
      </c>
      <c r="D3000" s="308" t="s">
        <v>5090</v>
      </c>
      <c r="E3000" s="309">
        <v>6317.68</v>
      </c>
      <c r="F3000" s="370" t="s">
        <v>7022</v>
      </c>
      <c r="G3000" s="219">
        <v>6317.68</v>
      </c>
      <c r="H3000" s="217">
        <f t="shared" si="40"/>
        <v>0</v>
      </c>
      <c r="I3000" s="20" t="s">
        <v>4992</v>
      </c>
      <c r="J3000" s="21"/>
      <c r="K3000" s="21"/>
    </row>
    <row r="3001" spans="1:11" x14ac:dyDescent="0.25">
      <c r="A3001" s="192">
        <v>42004</v>
      </c>
      <c r="B3001" s="254">
        <v>7867</v>
      </c>
      <c r="C3001" s="322" t="s">
        <v>6789</v>
      </c>
      <c r="D3001" s="308" t="s">
        <v>4589</v>
      </c>
      <c r="E3001" s="309">
        <v>2984</v>
      </c>
      <c r="F3001" s="368">
        <v>42004</v>
      </c>
      <c r="G3001" s="229">
        <v>2984</v>
      </c>
      <c r="H3001" s="217">
        <f t="shared" si="40"/>
        <v>0</v>
      </c>
      <c r="I3001" s="20" t="s">
        <v>4992</v>
      </c>
      <c r="J3001" s="21"/>
      <c r="K3001" s="21"/>
    </row>
    <row r="3002" spans="1:11" x14ac:dyDescent="0.25">
      <c r="A3002" s="192">
        <v>42004</v>
      </c>
      <c r="B3002" s="254">
        <v>7868</v>
      </c>
      <c r="C3002" s="322" t="s">
        <v>6789</v>
      </c>
      <c r="D3002" s="308" t="s">
        <v>2504</v>
      </c>
      <c r="E3002" s="309">
        <v>29289.599999999999</v>
      </c>
      <c r="F3002" s="368">
        <v>42004</v>
      </c>
      <c r="G3002" s="229">
        <v>29289.599999999999</v>
      </c>
      <c r="H3002" s="217">
        <f t="shared" si="40"/>
        <v>0</v>
      </c>
      <c r="I3002" s="20" t="s">
        <v>5000</v>
      </c>
      <c r="J3002" s="21"/>
      <c r="K3002" s="21"/>
    </row>
    <row r="3003" spans="1:11" x14ac:dyDescent="0.25">
      <c r="A3003" s="192">
        <v>42004</v>
      </c>
      <c r="B3003" s="254">
        <v>7869</v>
      </c>
      <c r="C3003" s="322" t="s">
        <v>6789</v>
      </c>
      <c r="D3003" s="308" t="s">
        <v>2578</v>
      </c>
      <c r="E3003" s="309">
        <v>7109.6</v>
      </c>
      <c r="F3003" s="368">
        <v>42004</v>
      </c>
      <c r="G3003" s="229">
        <v>7109.6</v>
      </c>
      <c r="H3003" s="217">
        <f t="shared" si="40"/>
        <v>0</v>
      </c>
      <c r="I3003" s="20" t="s">
        <v>4992</v>
      </c>
      <c r="J3003" s="21"/>
      <c r="K3003" s="21"/>
    </row>
    <row r="3004" spans="1:11" x14ac:dyDescent="0.25">
      <c r="A3004" s="192">
        <v>42004</v>
      </c>
      <c r="B3004" s="254">
        <v>7870</v>
      </c>
      <c r="C3004" s="322" t="s">
        <v>6789</v>
      </c>
      <c r="D3004" s="308" t="s">
        <v>4234</v>
      </c>
      <c r="E3004" s="309">
        <v>1680.2</v>
      </c>
      <c r="F3004" s="368">
        <v>42004</v>
      </c>
      <c r="G3004" s="229">
        <v>1680.2</v>
      </c>
      <c r="H3004" s="217">
        <f t="shared" si="40"/>
        <v>0</v>
      </c>
      <c r="I3004" s="20" t="s">
        <v>4992</v>
      </c>
      <c r="J3004" s="21"/>
      <c r="K3004" s="21"/>
    </row>
    <row r="3005" spans="1:11" x14ac:dyDescent="0.25">
      <c r="A3005" s="192">
        <v>42004</v>
      </c>
      <c r="B3005" s="254">
        <v>7871</v>
      </c>
      <c r="C3005" s="322" t="s">
        <v>6789</v>
      </c>
      <c r="D3005" s="308" t="s">
        <v>6791</v>
      </c>
      <c r="E3005" s="309">
        <v>14067</v>
      </c>
      <c r="F3005" s="370">
        <v>42007</v>
      </c>
      <c r="G3005" s="219">
        <v>14067</v>
      </c>
      <c r="H3005" s="217">
        <f t="shared" si="40"/>
        <v>0</v>
      </c>
      <c r="I3005" s="20" t="s">
        <v>6814</v>
      </c>
      <c r="J3005" s="21"/>
      <c r="K3005" s="21"/>
    </row>
    <row r="3006" spans="1:11" x14ac:dyDescent="0.25">
      <c r="A3006" s="192">
        <v>42004</v>
      </c>
      <c r="B3006" s="254">
        <v>7872</v>
      </c>
      <c r="C3006" s="322" t="s">
        <v>6789</v>
      </c>
      <c r="D3006" s="308" t="s">
        <v>5004</v>
      </c>
      <c r="E3006" s="309">
        <v>13648.2</v>
      </c>
      <c r="F3006" s="370">
        <v>42007</v>
      </c>
      <c r="G3006" s="219">
        <v>13648.2</v>
      </c>
      <c r="H3006" s="217">
        <f t="shared" si="40"/>
        <v>0</v>
      </c>
      <c r="I3006" s="20" t="s">
        <v>6814</v>
      </c>
      <c r="J3006" s="21"/>
      <c r="K3006" s="21"/>
    </row>
    <row r="3007" spans="1:11" x14ac:dyDescent="0.25">
      <c r="A3007" s="192">
        <v>42004</v>
      </c>
      <c r="B3007" s="254">
        <v>7873</v>
      </c>
      <c r="C3007" s="322" t="s">
        <v>6789</v>
      </c>
      <c r="D3007" s="308" t="s">
        <v>2944</v>
      </c>
      <c r="E3007" s="309">
        <v>31673.4</v>
      </c>
      <c r="F3007" s="370">
        <v>42007</v>
      </c>
      <c r="G3007" s="219">
        <v>31673.4</v>
      </c>
      <c r="H3007" s="217">
        <f t="shared" si="40"/>
        <v>0</v>
      </c>
      <c r="I3007" s="20" t="s">
        <v>6814</v>
      </c>
      <c r="J3007" s="21"/>
      <c r="K3007" s="21"/>
    </row>
    <row r="3008" spans="1:11" x14ac:dyDescent="0.25">
      <c r="A3008" s="192">
        <v>42004</v>
      </c>
      <c r="B3008" s="254">
        <v>7874</v>
      </c>
      <c r="C3008" s="322" t="s">
        <v>6789</v>
      </c>
      <c r="D3008" s="308" t="s">
        <v>11</v>
      </c>
      <c r="E3008" s="309">
        <v>57546.400000000001</v>
      </c>
      <c r="F3008" s="370">
        <v>42009</v>
      </c>
      <c r="G3008" s="219">
        <v>57546.400000000001</v>
      </c>
      <c r="H3008" s="217">
        <f t="shared" si="40"/>
        <v>0</v>
      </c>
      <c r="I3008" s="20" t="s">
        <v>6814</v>
      </c>
      <c r="J3008" s="21"/>
      <c r="K3008" s="21"/>
    </row>
    <row r="3009" spans="1:11" x14ac:dyDescent="0.25">
      <c r="A3009" s="192">
        <v>42004</v>
      </c>
      <c r="B3009" s="254">
        <v>7875</v>
      </c>
      <c r="C3009" s="322" t="s">
        <v>6789</v>
      </c>
      <c r="D3009" s="308" t="s">
        <v>4658</v>
      </c>
      <c r="E3009" s="309">
        <v>4878</v>
      </c>
      <c r="F3009" s="370">
        <v>42007</v>
      </c>
      <c r="G3009" s="219">
        <v>4878</v>
      </c>
      <c r="H3009" s="217">
        <f t="shared" si="40"/>
        <v>0</v>
      </c>
      <c r="I3009" s="20" t="s">
        <v>6814</v>
      </c>
      <c r="J3009" s="21"/>
      <c r="K3009" s="21"/>
    </row>
    <row r="3010" spans="1:11" x14ac:dyDescent="0.25">
      <c r="A3010" s="192">
        <v>42004</v>
      </c>
      <c r="B3010" s="254">
        <v>7876</v>
      </c>
      <c r="C3010" s="322" t="s">
        <v>6789</v>
      </c>
      <c r="D3010" s="308" t="s">
        <v>4630</v>
      </c>
      <c r="E3010" s="309">
        <v>3889.6</v>
      </c>
      <c r="F3010" s="370">
        <v>42007</v>
      </c>
      <c r="G3010" s="219">
        <v>3889.6</v>
      </c>
      <c r="H3010" s="217">
        <f t="shared" si="40"/>
        <v>0</v>
      </c>
      <c r="I3010" s="20" t="s">
        <v>6814</v>
      </c>
      <c r="J3010" s="21"/>
      <c r="K3010" s="21"/>
    </row>
    <row r="3011" spans="1:11" x14ac:dyDescent="0.25">
      <c r="A3011" s="192">
        <v>42004</v>
      </c>
      <c r="B3011" s="254">
        <v>7877</v>
      </c>
      <c r="C3011" s="322" t="s">
        <v>6789</v>
      </c>
      <c r="D3011" s="308" t="s">
        <v>2944</v>
      </c>
      <c r="E3011" s="309">
        <v>320</v>
      </c>
      <c r="F3011" s="370">
        <v>42007</v>
      </c>
      <c r="G3011" s="219">
        <v>320</v>
      </c>
      <c r="H3011" s="217">
        <f t="shared" si="40"/>
        <v>0</v>
      </c>
      <c r="I3011" s="20" t="s">
        <v>6814</v>
      </c>
      <c r="J3011" s="21"/>
      <c r="K3011" s="21"/>
    </row>
    <row r="3012" spans="1:11" x14ac:dyDescent="0.25">
      <c r="A3012" s="192">
        <v>42004</v>
      </c>
      <c r="B3012" s="254">
        <v>7878</v>
      </c>
      <c r="C3012" s="322" t="s">
        <v>6789</v>
      </c>
      <c r="D3012" s="308" t="s">
        <v>4918</v>
      </c>
      <c r="E3012" s="309">
        <v>41256.800000000003</v>
      </c>
      <c r="F3012" s="370">
        <v>42006</v>
      </c>
      <c r="G3012" s="219">
        <v>41256.800000000003</v>
      </c>
      <c r="H3012" s="217">
        <f t="shared" si="40"/>
        <v>0</v>
      </c>
      <c r="I3012" s="20" t="s">
        <v>4992</v>
      </c>
      <c r="J3012" s="21"/>
      <c r="K3012" s="21"/>
    </row>
    <row r="3013" spans="1:11" x14ac:dyDescent="0.25">
      <c r="A3013" s="192">
        <v>42004</v>
      </c>
      <c r="B3013" s="254">
        <v>7879</v>
      </c>
      <c r="C3013" s="322" t="s">
        <v>6789</v>
      </c>
      <c r="D3013" s="308" t="s">
        <v>62</v>
      </c>
      <c r="E3013" s="309">
        <v>12007.3</v>
      </c>
      <c r="F3013" s="370">
        <v>42006</v>
      </c>
      <c r="G3013" s="219">
        <v>12007.3</v>
      </c>
      <c r="H3013" s="217">
        <f t="shared" si="40"/>
        <v>0</v>
      </c>
      <c r="I3013" s="20" t="s">
        <v>4992</v>
      </c>
      <c r="J3013" s="21"/>
      <c r="K3013" s="21"/>
    </row>
    <row r="3014" spans="1:11" x14ac:dyDescent="0.25">
      <c r="A3014" s="192">
        <v>42004</v>
      </c>
      <c r="B3014" s="254">
        <v>7880</v>
      </c>
      <c r="C3014" s="322" t="s">
        <v>6789</v>
      </c>
      <c r="D3014" s="308" t="s">
        <v>136</v>
      </c>
      <c r="E3014" s="309">
        <v>835.2</v>
      </c>
      <c r="F3014" s="368">
        <v>42004</v>
      </c>
      <c r="G3014" s="229">
        <v>835.2</v>
      </c>
      <c r="H3014" s="217">
        <f t="shared" si="40"/>
        <v>0</v>
      </c>
      <c r="I3014" s="20" t="s">
        <v>4992</v>
      </c>
      <c r="J3014" s="21"/>
      <c r="K3014" s="21"/>
    </row>
    <row r="3015" spans="1:11" x14ac:dyDescent="0.25">
      <c r="A3015" s="192">
        <v>42004</v>
      </c>
      <c r="B3015" s="254">
        <v>7881</v>
      </c>
      <c r="C3015" s="322" t="s">
        <v>6789</v>
      </c>
      <c r="D3015" s="308" t="s">
        <v>51</v>
      </c>
      <c r="E3015" s="309">
        <v>2767.56</v>
      </c>
      <c r="F3015" s="368">
        <v>42004</v>
      </c>
      <c r="G3015" s="229">
        <v>2767.56</v>
      </c>
      <c r="H3015" s="217">
        <f t="shared" si="40"/>
        <v>0</v>
      </c>
      <c r="I3015" s="20" t="s">
        <v>4992</v>
      </c>
      <c r="J3015" s="21"/>
      <c r="K3015" s="21"/>
    </row>
    <row r="3016" spans="1:11" x14ac:dyDescent="0.25">
      <c r="A3016" s="192">
        <v>42004</v>
      </c>
      <c r="B3016" s="254">
        <v>7882</v>
      </c>
      <c r="C3016" s="322" t="s">
        <v>6789</v>
      </c>
      <c r="D3016" s="308" t="s">
        <v>6991</v>
      </c>
      <c r="E3016" s="309">
        <v>30416.1</v>
      </c>
      <c r="F3016" s="368">
        <v>42004</v>
      </c>
      <c r="G3016" s="229">
        <v>30416.1</v>
      </c>
      <c r="H3016" s="217">
        <f t="shared" si="40"/>
        <v>0</v>
      </c>
      <c r="I3016" s="20" t="s">
        <v>4992</v>
      </c>
      <c r="J3016" s="21"/>
      <c r="K3016" s="21"/>
    </row>
    <row r="3017" spans="1:11" x14ac:dyDescent="0.25">
      <c r="A3017" s="192">
        <v>42004</v>
      </c>
      <c r="B3017" s="254">
        <v>7883</v>
      </c>
      <c r="C3017" s="322" t="s">
        <v>6789</v>
      </c>
      <c r="D3017" s="308" t="s">
        <v>6939</v>
      </c>
      <c r="E3017" s="309">
        <v>4840</v>
      </c>
      <c r="F3017" s="368">
        <v>42004</v>
      </c>
      <c r="G3017" s="229">
        <v>4840</v>
      </c>
      <c r="H3017" s="217">
        <f t="shared" si="40"/>
        <v>0</v>
      </c>
      <c r="I3017" s="20" t="s">
        <v>5251</v>
      </c>
      <c r="J3017" s="21"/>
      <c r="K3017" s="21"/>
    </row>
    <row r="3018" spans="1:11" x14ac:dyDescent="0.25">
      <c r="A3018" s="192">
        <v>42004</v>
      </c>
      <c r="B3018" s="254">
        <v>7884</v>
      </c>
      <c r="C3018" s="322" t="s">
        <v>6789</v>
      </c>
      <c r="D3018" s="308" t="s">
        <v>4240</v>
      </c>
      <c r="E3018" s="309">
        <v>26154</v>
      </c>
      <c r="F3018" s="370">
        <v>42008</v>
      </c>
      <c r="G3018" s="219">
        <v>26154</v>
      </c>
      <c r="H3018" s="217">
        <f t="shared" si="40"/>
        <v>0</v>
      </c>
      <c r="I3018" s="20" t="s">
        <v>4992</v>
      </c>
      <c r="J3018" s="21"/>
      <c r="K3018" s="21"/>
    </row>
    <row r="3019" spans="1:11" x14ac:dyDescent="0.25">
      <c r="A3019" s="192">
        <v>42004</v>
      </c>
      <c r="B3019" s="254">
        <v>7885</v>
      </c>
      <c r="C3019" s="322" t="s">
        <v>6789</v>
      </c>
      <c r="D3019" s="308" t="s">
        <v>133</v>
      </c>
      <c r="E3019" s="309">
        <v>1793.4</v>
      </c>
      <c r="F3019" s="368">
        <v>42004</v>
      </c>
      <c r="G3019" s="229">
        <v>1793.4</v>
      </c>
      <c r="H3019" s="217">
        <f t="shared" si="40"/>
        <v>0</v>
      </c>
      <c r="I3019" s="20" t="s">
        <v>4992</v>
      </c>
      <c r="J3019" s="21"/>
      <c r="K3019" s="21"/>
    </row>
    <row r="3020" spans="1:11" x14ac:dyDescent="0.25">
      <c r="A3020" s="192">
        <v>42004</v>
      </c>
      <c r="B3020" s="254">
        <v>7886</v>
      </c>
      <c r="C3020" s="322" t="s">
        <v>6789</v>
      </c>
      <c r="D3020" s="308" t="s">
        <v>22</v>
      </c>
      <c r="E3020" s="309">
        <v>1082.4000000000001</v>
      </c>
      <c r="F3020" s="368">
        <v>42004</v>
      </c>
      <c r="G3020" s="229">
        <v>1082.4000000000001</v>
      </c>
      <c r="H3020" s="217">
        <f t="shared" si="40"/>
        <v>0</v>
      </c>
      <c r="I3020" s="20" t="s">
        <v>4992</v>
      </c>
      <c r="J3020" s="21"/>
      <c r="K3020" s="21"/>
    </row>
    <row r="3021" spans="1:11" x14ac:dyDescent="0.25">
      <c r="A3021" s="192">
        <v>42004</v>
      </c>
      <c r="B3021" s="254">
        <v>7887</v>
      </c>
      <c r="C3021" s="322" t="s">
        <v>6789</v>
      </c>
      <c r="D3021" s="308" t="s">
        <v>2578</v>
      </c>
      <c r="E3021" s="309">
        <v>347.36</v>
      </c>
      <c r="F3021" s="368">
        <v>42004</v>
      </c>
      <c r="G3021" s="229">
        <v>347.36</v>
      </c>
      <c r="H3021" s="217">
        <f t="shared" si="40"/>
        <v>0</v>
      </c>
      <c r="I3021" s="20" t="s">
        <v>4992</v>
      </c>
      <c r="J3021" s="21"/>
      <c r="K3021" s="21"/>
    </row>
    <row r="3022" spans="1:11" x14ac:dyDescent="0.25">
      <c r="A3022" s="192">
        <v>42004</v>
      </c>
      <c r="B3022" s="254">
        <v>7888</v>
      </c>
      <c r="C3022" s="322" t="s">
        <v>6789</v>
      </c>
      <c r="D3022" s="308" t="s">
        <v>98</v>
      </c>
      <c r="E3022" s="309">
        <v>7115.8</v>
      </c>
      <c r="F3022" s="368">
        <v>42004</v>
      </c>
      <c r="G3022" s="229">
        <v>7115.8</v>
      </c>
      <c r="H3022" s="217">
        <f t="shared" si="40"/>
        <v>0</v>
      </c>
      <c r="I3022" s="20" t="s">
        <v>6794</v>
      </c>
      <c r="J3022" s="21"/>
      <c r="K3022" s="21"/>
    </row>
    <row r="3023" spans="1:11" x14ac:dyDescent="0.25">
      <c r="A3023" s="192">
        <v>42004</v>
      </c>
      <c r="B3023" s="254">
        <v>7889</v>
      </c>
      <c r="C3023" s="322" t="s">
        <v>6789</v>
      </c>
      <c r="D3023" s="308" t="s">
        <v>2133</v>
      </c>
      <c r="E3023" s="309">
        <v>470</v>
      </c>
      <c r="F3023" s="368">
        <v>42004</v>
      </c>
      <c r="G3023" s="229">
        <v>470</v>
      </c>
      <c r="H3023" s="217">
        <f t="shared" si="40"/>
        <v>0</v>
      </c>
      <c r="I3023" s="20" t="s">
        <v>4992</v>
      </c>
      <c r="J3023" s="21"/>
      <c r="K3023" s="21"/>
    </row>
    <row r="3024" spans="1:11" x14ac:dyDescent="0.25">
      <c r="A3024" s="192">
        <v>42004</v>
      </c>
      <c r="B3024" s="254">
        <v>7890</v>
      </c>
      <c r="C3024" s="322" t="s">
        <v>6789</v>
      </c>
      <c r="D3024" s="308" t="s">
        <v>790</v>
      </c>
      <c r="E3024" s="309">
        <v>1905.2</v>
      </c>
      <c r="F3024" s="368">
        <v>42004</v>
      </c>
      <c r="G3024" s="229">
        <v>1905.2</v>
      </c>
      <c r="H3024" s="217">
        <f t="shared" si="40"/>
        <v>0</v>
      </c>
      <c r="I3024" s="20" t="s">
        <v>4992</v>
      </c>
      <c r="J3024" s="21"/>
      <c r="K3024" s="21"/>
    </row>
    <row r="3025" spans="1:11" x14ac:dyDescent="0.25">
      <c r="A3025" s="192">
        <v>42004</v>
      </c>
      <c r="B3025" s="254">
        <v>7891</v>
      </c>
      <c r="C3025" s="322" t="s">
        <v>6789</v>
      </c>
      <c r="D3025" s="308" t="s">
        <v>200</v>
      </c>
      <c r="E3025" s="309">
        <v>5303.04</v>
      </c>
      <c r="F3025" s="370">
        <v>42021</v>
      </c>
      <c r="G3025" s="219">
        <v>5303.04</v>
      </c>
      <c r="H3025" s="217">
        <f t="shared" si="40"/>
        <v>0</v>
      </c>
      <c r="I3025" s="20" t="s">
        <v>4992</v>
      </c>
      <c r="J3025" s="21"/>
      <c r="K3025" s="21"/>
    </row>
    <row r="3026" spans="1:11" x14ac:dyDescent="0.25">
      <c r="A3026" s="192">
        <v>42004</v>
      </c>
      <c r="B3026" s="254">
        <v>7892</v>
      </c>
      <c r="C3026" s="322" t="s">
        <v>6789</v>
      </c>
      <c r="D3026" s="308" t="s">
        <v>6992</v>
      </c>
      <c r="E3026" s="309">
        <v>4712</v>
      </c>
      <c r="F3026" s="368">
        <v>42004</v>
      </c>
      <c r="G3026" s="229">
        <v>4712</v>
      </c>
      <c r="H3026" s="217">
        <f t="shared" si="40"/>
        <v>0</v>
      </c>
      <c r="I3026" s="20" t="s">
        <v>4992</v>
      </c>
      <c r="J3026" s="21"/>
      <c r="K3026" s="21"/>
    </row>
    <row r="3027" spans="1:11" x14ac:dyDescent="0.25">
      <c r="A3027" s="192">
        <v>42004</v>
      </c>
      <c r="B3027" s="254">
        <v>7893</v>
      </c>
      <c r="C3027" s="322" t="s">
        <v>6789</v>
      </c>
      <c r="D3027" s="308" t="s">
        <v>25</v>
      </c>
      <c r="E3027" s="309">
        <v>9064</v>
      </c>
      <c r="F3027" s="368">
        <v>42004</v>
      </c>
      <c r="G3027" s="229">
        <v>9064</v>
      </c>
      <c r="H3027" s="217">
        <f t="shared" si="40"/>
        <v>0</v>
      </c>
      <c r="I3027" s="20" t="s">
        <v>4992</v>
      </c>
      <c r="J3027" s="21"/>
      <c r="K3027" s="21"/>
    </row>
    <row r="3028" spans="1:11" x14ac:dyDescent="0.25">
      <c r="A3028" s="192">
        <v>42004</v>
      </c>
      <c r="B3028" s="254">
        <v>7894</v>
      </c>
      <c r="C3028" s="322" t="s">
        <v>6789</v>
      </c>
      <c r="D3028" s="308" t="s">
        <v>6825</v>
      </c>
      <c r="E3028" s="309">
        <v>114544.96000000001</v>
      </c>
      <c r="F3028" s="370">
        <v>42017</v>
      </c>
      <c r="G3028" s="219">
        <v>114544.96000000001</v>
      </c>
      <c r="H3028" s="217">
        <f t="shared" si="40"/>
        <v>0</v>
      </c>
      <c r="I3028" s="20" t="s">
        <v>4992</v>
      </c>
      <c r="J3028" s="21"/>
      <c r="K3028" s="21"/>
    </row>
    <row r="3029" spans="1:11" x14ac:dyDescent="0.25">
      <c r="A3029" s="192">
        <v>42004</v>
      </c>
      <c r="B3029" s="254">
        <v>7895</v>
      </c>
      <c r="C3029" s="322" t="s">
        <v>6789</v>
      </c>
      <c r="D3029" s="308" t="s">
        <v>6641</v>
      </c>
      <c r="E3029" s="309">
        <v>3864</v>
      </c>
      <c r="F3029" s="368">
        <v>42004</v>
      </c>
      <c r="G3029" s="229">
        <v>3864</v>
      </c>
      <c r="H3029" s="217">
        <f t="shared" si="40"/>
        <v>0</v>
      </c>
      <c r="I3029" s="20" t="s">
        <v>4992</v>
      </c>
      <c r="J3029" s="21"/>
      <c r="K3029" s="21"/>
    </row>
    <row r="3030" spans="1:11" x14ac:dyDescent="0.25">
      <c r="A3030" s="192">
        <v>42004</v>
      </c>
      <c r="B3030" s="254">
        <v>7896</v>
      </c>
      <c r="C3030" s="322" t="s">
        <v>6789</v>
      </c>
      <c r="D3030" s="308" t="s">
        <v>180</v>
      </c>
      <c r="E3030" s="309">
        <v>1890</v>
      </c>
      <c r="F3030" s="368">
        <v>42004</v>
      </c>
      <c r="G3030" s="229">
        <v>1890</v>
      </c>
      <c r="H3030" s="217">
        <f t="shared" si="40"/>
        <v>0</v>
      </c>
      <c r="I3030" s="20" t="s">
        <v>4992</v>
      </c>
      <c r="J3030" s="21"/>
      <c r="K3030" s="21"/>
    </row>
    <row r="3031" spans="1:11" x14ac:dyDescent="0.25">
      <c r="A3031" s="192">
        <v>42004</v>
      </c>
      <c r="B3031" s="254">
        <v>7897</v>
      </c>
      <c r="C3031" s="322" t="s">
        <v>6789</v>
      </c>
      <c r="D3031" s="308" t="s">
        <v>4918</v>
      </c>
      <c r="E3031" s="309">
        <v>62662.400000000001</v>
      </c>
      <c r="F3031" s="370">
        <v>42006</v>
      </c>
      <c r="G3031" s="219">
        <v>62662.400000000001</v>
      </c>
      <c r="H3031" s="217">
        <f t="shared" si="40"/>
        <v>0</v>
      </c>
      <c r="I3031" s="20" t="s">
        <v>5000</v>
      </c>
      <c r="J3031" s="21"/>
      <c r="K3031" s="21"/>
    </row>
    <row r="3032" spans="1:11" x14ac:dyDescent="0.25">
      <c r="A3032" s="192">
        <v>42004</v>
      </c>
      <c r="B3032" s="254">
        <v>7898</v>
      </c>
      <c r="C3032" s="322" t="s">
        <v>6789</v>
      </c>
      <c r="D3032" s="308" t="s">
        <v>4918</v>
      </c>
      <c r="E3032" s="309">
        <v>2992.8</v>
      </c>
      <c r="F3032" s="370">
        <v>42006</v>
      </c>
      <c r="G3032" s="219">
        <v>2992.8</v>
      </c>
      <c r="H3032" s="217">
        <f t="shared" si="40"/>
        <v>0</v>
      </c>
      <c r="I3032" s="20" t="s">
        <v>4992</v>
      </c>
      <c r="J3032" s="21"/>
      <c r="K3032" s="21"/>
    </row>
    <row r="3033" spans="1:11" x14ac:dyDescent="0.25">
      <c r="A3033" s="192">
        <v>42004</v>
      </c>
      <c r="B3033" s="254">
        <v>7899</v>
      </c>
      <c r="C3033" s="322" t="s">
        <v>6789</v>
      </c>
      <c r="D3033" s="308" t="s">
        <v>4322</v>
      </c>
      <c r="E3033" s="309">
        <v>5730.68</v>
      </c>
      <c r="F3033" s="368">
        <v>42004</v>
      </c>
      <c r="G3033" s="229">
        <v>5730.68</v>
      </c>
      <c r="H3033" s="217">
        <f t="shared" si="40"/>
        <v>0</v>
      </c>
      <c r="I3033" s="20" t="s">
        <v>4742</v>
      </c>
      <c r="J3033" s="21"/>
      <c r="K3033" s="21"/>
    </row>
    <row r="3034" spans="1:11" x14ac:dyDescent="0.25">
      <c r="A3034" s="192">
        <v>42004</v>
      </c>
      <c r="B3034" s="254">
        <v>7900</v>
      </c>
      <c r="C3034" s="322" t="s">
        <v>6789</v>
      </c>
      <c r="D3034" s="308" t="s">
        <v>54</v>
      </c>
      <c r="E3034" s="309">
        <v>56</v>
      </c>
      <c r="F3034" s="368">
        <v>42004</v>
      </c>
      <c r="G3034" s="229">
        <v>56</v>
      </c>
      <c r="H3034" s="217">
        <f t="shared" si="40"/>
        <v>0</v>
      </c>
      <c r="I3034" s="20" t="s">
        <v>4992</v>
      </c>
      <c r="J3034" s="21"/>
      <c r="K3034" s="21"/>
    </row>
    <row r="3035" spans="1:11" x14ac:dyDescent="0.25">
      <c r="A3035" s="192">
        <v>42004</v>
      </c>
      <c r="B3035" s="254">
        <v>7901</v>
      </c>
      <c r="C3035" s="322" t="s">
        <v>6789</v>
      </c>
      <c r="D3035" s="308" t="s">
        <v>494</v>
      </c>
      <c r="E3035" s="309">
        <v>2310.6</v>
      </c>
      <c r="F3035" s="370">
        <v>42011</v>
      </c>
      <c r="G3035" s="219">
        <v>2310.6</v>
      </c>
      <c r="H3035" s="217">
        <f t="shared" si="40"/>
        <v>0</v>
      </c>
      <c r="I3035" s="20" t="s">
        <v>5000</v>
      </c>
      <c r="J3035" s="21"/>
      <c r="K3035" s="21"/>
    </row>
    <row r="3036" spans="1:11" x14ac:dyDescent="0.25">
      <c r="A3036" s="192">
        <v>42004</v>
      </c>
      <c r="B3036" s="254">
        <v>7902</v>
      </c>
      <c r="C3036" s="322" t="s">
        <v>6789</v>
      </c>
      <c r="D3036" s="308" t="s">
        <v>6825</v>
      </c>
      <c r="E3036" s="309">
        <v>119638.2</v>
      </c>
      <c r="F3036" s="370">
        <v>42017</v>
      </c>
      <c r="G3036" s="219">
        <v>119638.2</v>
      </c>
      <c r="H3036" s="217">
        <f t="shared" si="40"/>
        <v>0</v>
      </c>
      <c r="I3036" s="20" t="s">
        <v>4992</v>
      </c>
      <c r="J3036" s="21"/>
      <c r="K3036" s="21"/>
    </row>
    <row r="3037" spans="1:11" x14ac:dyDescent="0.25">
      <c r="A3037" s="192">
        <v>42004</v>
      </c>
      <c r="B3037" s="254">
        <v>7903</v>
      </c>
      <c r="C3037" s="322" t="s">
        <v>6789</v>
      </c>
      <c r="D3037" s="308" t="s">
        <v>106</v>
      </c>
      <c r="E3037" s="309">
        <v>393504</v>
      </c>
      <c r="F3037" s="370">
        <v>42014</v>
      </c>
      <c r="G3037" s="219">
        <v>393504</v>
      </c>
      <c r="H3037" s="217">
        <f t="shared" si="40"/>
        <v>0</v>
      </c>
      <c r="I3037" s="20" t="s">
        <v>4992</v>
      </c>
      <c r="J3037" s="21"/>
      <c r="K3037" s="21"/>
    </row>
    <row r="3038" spans="1:11" x14ac:dyDescent="0.25">
      <c r="A3038" s="192">
        <v>42004</v>
      </c>
      <c r="B3038" s="254">
        <v>7904</v>
      </c>
      <c r="C3038" s="322" t="s">
        <v>6789</v>
      </c>
      <c r="D3038" s="308" t="s">
        <v>106</v>
      </c>
      <c r="E3038" s="309">
        <v>340809</v>
      </c>
      <c r="F3038" s="370">
        <v>42014</v>
      </c>
      <c r="G3038" s="219">
        <v>340809</v>
      </c>
      <c r="H3038" s="217">
        <f t="shared" si="40"/>
        <v>0</v>
      </c>
      <c r="I3038" s="20" t="s">
        <v>4992</v>
      </c>
      <c r="J3038" s="21"/>
      <c r="K3038" s="21"/>
    </row>
    <row r="3039" spans="1:11" x14ac:dyDescent="0.25">
      <c r="A3039" s="192">
        <v>42004</v>
      </c>
      <c r="B3039" s="254">
        <v>7905</v>
      </c>
      <c r="C3039" s="322" t="s">
        <v>6789</v>
      </c>
      <c r="D3039" s="308" t="s">
        <v>4740</v>
      </c>
      <c r="E3039" s="309">
        <v>2821.5</v>
      </c>
      <c r="F3039" s="368">
        <v>42004</v>
      </c>
      <c r="G3039" s="229">
        <v>2821.5</v>
      </c>
      <c r="H3039" s="217">
        <f t="shared" si="40"/>
        <v>0</v>
      </c>
      <c r="I3039" s="20" t="s">
        <v>4992</v>
      </c>
      <c r="J3039" s="21"/>
      <c r="K3039" s="21"/>
    </row>
    <row r="3040" spans="1:11" x14ac:dyDescent="0.25">
      <c r="A3040" s="192">
        <v>42004</v>
      </c>
      <c r="B3040" s="254">
        <v>7906</v>
      </c>
      <c r="C3040" s="322" t="s">
        <v>6789</v>
      </c>
      <c r="D3040" s="308" t="s">
        <v>4918</v>
      </c>
      <c r="E3040" s="309">
        <v>3748</v>
      </c>
      <c r="F3040" s="370">
        <v>42012</v>
      </c>
      <c r="G3040" s="219">
        <v>3748</v>
      </c>
      <c r="H3040" s="217">
        <f t="shared" si="40"/>
        <v>0</v>
      </c>
      <c r="I3040" s="20" t="s">
        <v>5000</v>
      </c>
      <c r="J3040" s="21"/>
      <c r="K3040" s="21"/>
    </row>
    <row r="3041" spans="1:11" x14ac:dyDescent="0.25">
      <c r="A3041" s="192">
        <v>42004</v>
      </c>
      <c r="B3041" s="254">
        <v>7907</v>
      </c>
      <c r="C3041" s="322" t="s">
        <v>6789</v>
      </c>
      <c r="D3041" s="308" t="s">
        <v>63</v>
      </c>
      <c r="E3041" s="309">
        <v>3427.2</v>
      </c>
      <c r="F3041" s="370">
        <v>42006</v>
      </c>
      <c r="G3041" s="219">
        <v>3427.2</v>
      </c>
      <c r="H3041" s="217">
        <f t="shared" si="40"/>
        <v>0</v>
      </c>
      <c r="I3041" s="20" t="s">
        <v>6794</v>
      </c>
      <c r="J3041" s="21"/>
      <c r="K3041" s="21"/>
    </row>
    <row r="3042" spans="1:11" x14ac:dyDescent="0.25">
      <c r="A3042" s="192">
        <v>42004</v>
      </c>
      <c r="B3042" s="254">
        <v>7908</v>
      </c>
      <c r="C3042" s="322" t="s">
        <v>6789</v>
      </c>
      <c r="D3042" s="308" t="s">
        <v>6641</v>
      </c>
      <c r="E3042" s="309">
        <v>125.4</v>
      </c>
      <c r="F3042" s="368">
        <v>42004</v>
      </c>
      <c r="G3042" s="229">
        <v>125.4</v>
      </c>
      <c r="H3042" s="217">
        <f t="shared" si="40"/>
        <v>0</v>
      </c>
      <c r="I3042" s="20" t="s">
        <v>4992</v>
      </c>
      <c r="J3042" s="21"/>
      <c r="K3042" s="21"/>
    </row>
    <row r="3043" spans="1:11" x14ac:dyDescent="0.25">
      <c r="A3043" s="192">
        <v>42004</v>
      </c>
      <c r="B3043" s="254">
        <v>7909</v>
      </c>
      <c r="C3043" s="322" t="s">
        <v>6789</v>
      </c>
      <c r="D3043" s="308" t="s">
        <v>4234</v>
      </c>
      <c r="E3043" s="309">
        <v>1308</v>
      </c>
      <c r="F3043" s="368">
        <v>42004</v>
      </c>
      <c r="G3043" s="229">
        <v>1308</v>
      </c>
      <c r="H3043" s="217">
        <f t="shared" si="40"/>
        <v>0</v>
      </c>
      <c r="I3043" s="20" t="s">
        <v>4992</v>
      </c>
      <c r="J3043" s="21"/>
      <c r="K3043" s="21"/>
    </row>
    <row r="3044" spans="1:11" x14ac:dyDescent="0.25">
      <c r="A3044" s="192"/>
      <c r="B3044" s="254"/>
      <c r="C3044" s="322"/>
      <c r="D3044" s="308"/>
      <c r="E3044" s="309"/>
      <c r="F3044" s="368"/>
      <c r="G3044" s="229"/>
      <c r="H3044" s="217">
        <f t="shared" si="40"/>
        <v>0</v>
      </c>
      <c r="I3044" s="20"/>
      <c r="J3044" s="21"/>
      <c r="K3044" s="21"/>
    </row>
    <row r="3045" spans="1:11" x14ac:dyDescent="0.25">
      <c r="A3045" s="192"/>
      <c r="B3045" s="254"/>
      <c r="C3045" s="322"/>
      <c r="D3045" s="308"/>
      <c r="E3045" s="309"/>
      <c r="F3045" s="256"/>
      <c r="G3045" s="229"/>
      <c r="H3045" s="217">
        <f t="shared" si="40"/>
        <v>0</v>
      </c>
      <c r="I3045" s="20"/>
      <c r="J3045" s="21"/>
      <c r="K3045" s="21"/>
    </row>
    <row r="3046" spans="1:11" x14ac:dyDescent="0.25">
      <c r="A3046" s="192"/>
      <c r="B3046" s="254"/>
      <c r="C3046" s="322"/>
      <c r="D3046" s="308"/>
      <c r="E3046" s="309"/>
      <c r="F3046" s="256"/>
      <c r="G3046" s="42"/>
      <c r="H3046" s="217">
        <f t="shared" si="40"/>
        <v>0</v>
      </c>
      <c r="I3046" s="20"/>
      <c r="J3046" s="21"/>
      <c r="K3046" s="21"/>
    </row>
    <row r="3047" spans="1:11" x14ac:dyDescent="0.25">
      <c r="A3047" s="192"/>
      <c r="B3047" s="188"/>
      <c r="C3047" s="193"/>
      <c r="D3047" s="33" t="s">
        <v>4324</v>
      </c>
      <c r="E3047" s="201"/>
      <c r="F3047" s="368"/>
      <c r="G3047" s="34"/>
      <c r="H3047" s="217">
        <f t="shared" si="40"/>
        <v>0</v>
      </c>
      <c r="I3047" s="28"/>
      <c r="J3047" s="21"/>
      <c r="K3047" s="21"/>
    </row>
    <row r="3048" spans="1:11" ht="15.75" x14ac:dyDescent="0.25">
      <c r="A3048" s="192"/>
      <c r="B3048" s="188"/>
      <c r="C3048" s="200"/>
      <c r="D3048" s="265" t="s">
        <v>4324</v>
      </c>
      <c r="E3048" s="349"/>
      <c r="F3048" s="31"/>
      <c r="G3048" s="36"/>
      <c r="H3048" s="77">
        <f t="shared" si="40"/>
        <v>0</v>
      </c>
      <c r="J3048" s="21"/>
      <c r="K3048" s="21"/>
    </row>
    <row r="3049" spans="1:11" ht="16.5" thickBot="1" x14ac:dyDescent="0.3">
      <c r="A3049" s="192"/>
      <c r="B3049" s="188"/>
      <c r="C3049" s="200"/>
      <c r="D3049" s="265" t="s">
        <v>4324</v>
      </c>
      <c r="E3049" s="349"/>
      <c r="F3049" s="31"/>
      <c r="G3049" s="36"/>
      <c r="H3049" s="77">
        <f t="shared" si="40"/>
        <v>0</v>
      </c>
      <c r="J3049" s="21"/>
      <c r="K3049" s="21"/>
    </row>
    <row r="3050" spans="1:11" x14ac:dyDescent="0.25">
      <c r="A3050" s="272"/>
      <c r="B3050" s="273"/>
      <c r="C3050" s="274"/>
      <c r="D3050" s="114"/>
      <c r="E3050" s="277">
        <f>SUM(E4:E3049)</f>
        <v>45474378.147000074</v>
      </c>
      <c r="F3050" s="389"/>
      <c r="G3050" s="277">
        <f>SUM(G4:G3049)</f>
        <v>45393350.175000079</v>
      </c>
      <c r="H3050" s="351"/>
      <c r="J3050" s="21"/>
      <c r="K3050" s="21"/>
    </row>
    <row r="3051" spans="1:11" ht="15.75" thickBot="1" x14ac:dyDescent="0.3">
      <c r="A3051" s="272"/>
      <c r="B3051" s="273"/>
      <c r="C3051" s="274"/>
      <c r="D3051" s="114"/>
      <c r="E3051" s="280"/>
      <c r="F3051" s="389"/>
      <c r="G3051" s="280"/>
      <c r="H3051" s="351"/>
      <c r="J3051" s="21"/>
      <c r="K3051" s="21"/>
    </row>
    <row r="3052" spans="1:11" x14ac:dyDescent="0.25">
      <c r="A3052" s="272"/>
      <c r="B3052" s="273"/>
      <c r="C3052" s="274"/>
      <c r="D3052" s="114"/>
      <c r="E3052" s="281"/>
      <c r="F3052" s="389"/>
      <c r="G3052" s="281"/>
      <c r="H3052" s="351"/>
      <c r="J3052" s="21"/>
      <c r="K3052" s="21"/>
    </row>
    <row r="3053" spans="1:11" ht="31.5" x14ac:dyDescent="0.25">
      <c r="A3053" s="272"/>
      <c r="B3053" s="273"/>
      <c r="C3053" s="274"/>
      <c r="D3053" s="28"/>
      <c r="E3053" s="352" t="s">
        <v>746</v>
      </c>
      <c r="F3053" s="389"/>
      <c r="G3053" s="283" t="s">
        <v>747</v>
      </c>
      <c r="H3053" s="351"/>
      <c r="J3053" s="21"/>
      <c r="K3053" s="21"/>
    </row>
    <row r="3054" spans="1:11" x14ac:dyDescent="0.25">
      <c r="A3054" s="272"/>
      <c r="B3054" s="273"/>
      <c r="C3054" s="274"/>
      <c r="D3054" s="114"/>
      <c r="E3054" s="281"/>
      <c r="F3054" s="389"/>
      <c r="G3054" s="281"/>
      <c r="H3054" s="351"/>
      <c r="J3054" s="21"/>
      <c r="K3054" s="21"/>
    </row>
    <row r="3055" spans="1:11" x14ac:dyDescent="0.25">
      <c r="A3055" s="272"/>
      <c r="B3055" s="273"/>
      <c r="C3055" s="274"/>
      <c r="D3055" s="114"/>
      <c r="E3055" s="281"/>
      <c r="F3055" s="389"/>
      <c r="G3055" s="281"/>
      <c r="H3055" s="351"/>
      <c r="J3055" s="21"/>
      <c r="K3055" s="21"/>
    </row>
    <row r="3056" spans="1:11" x14ac:dyDescent="0.25">
      <c r="A3056" s="272"/>
      <c r="B3056" s="273"/>
      <c r="C3056" s="274"/>
      <c r="D3056" s="114"/>
      <c r="E3056" s="281"/>
      <c r="F3056" s="389"/>
      <c r="G3056" s="281"/>
      <c r="H3056" s="351"/>
      <c r="J3056" s="21"/>
      <c r="K3056" s="21"/>
    </row>
    <row r="3057" spans="1:11" ht="21" x14ac:dyDescent="0.35">
      <c r="A3057" s="272"/>
      <c r="B3057" s="273"/>
      <c r="C3057" s="274"/>
      <c r="D3057" s="114"/>
      <c r="E3057" s="832">
        <f>E3050-G3050</f>
        <v>81027.97199999541</v>
      </c>
      <c r="F3057" s="833"/>
      <c r="G3057" s="833"/>
      <c r="H3057" s="351"/>
      <c r="J3057" s="21"/>
      <c r="K3057" s="21"/>
    </row>
    <row r="3058" spans="1:11" x14ac:dyDescent="0.25">
      <c r="A3058" s="272"/>
      <c r="B3058" s="273"/>
      <c r="C3058" s="274"/>
      <c r="D3058" s="114"/>
      <c r="E3058" s="281"/>
      <c r="F3058" s="389"/>
      <c r="G3058" s="281"/>
      <c r="H3058" s="351"/>
      <c r="J3058" s="21"/>
      <c r="K3058" s="21"/>
    </row>
    <row r="3059" spans="1:11" ht="18.75" x14ac:dyDescent="0.3">
      <c r="A3059" s="272"/>
      <c r="B3059" s="273"/>
      <c r="C3059" s="274"/>
      <c r="D3059" s="114"/>
      <c r="E3059" s="845" t="s">
        <v>2573</v>
      </c>
      <c r="F3059" s="845"/>
      <c r="G3059" s="845"/>
      <c r="H3059" s="351"/>
      <c r="J3059" s="21"/>
      <c r="K3059" s="21"/>
    </row>
    <row r="3060" spans="1:11" x14ac:dyDescent="0.25">
      <c r="A3060" s="272"/>
      <c r="B3060" s="273"/>
      <c r="C3060" s="274"/>
      <c r="D3060" s="114"/>
      <c r="E3060" s="281"/>
      <c r="F3060" s="389"/>
      <c r="G3060" s="281"/>
      <c r="H3060" s="351"/>
      <c r="J3060" s="21"/>
      <c r="K3060" s="21"/>
    </row>
    <row r="3061" spans="1:11" x14ac:dyDescent="0.25">
      <c r="A3061" s="272"/>
      <c r="B3061" s="273"/>
      <c r="C3061" s="274"/>
      <c r="D3061" s="114"/>
      <c r="E3061" s="281"/>
      <c r="F3061" s="389"/>
      <c r="G3061" s="281"/>
      <c r="H3061" s="351"/>
      <c r="J3061" s="21"/>
      <c r="K3061" s="21"/>
    </row>
    <row r="3062" spans="1:11" x14ac:dyDescent="0.25">
      <c r="A3062" s="272"/>
      <c r="B3062" s="273"/>
      <c r="C3062" s="274"/>
      <c r="D3062" s="114"/>
      <c r="E3062" s="281"/>
      <c r="F3062" s="389"/>
      <c r="G3062" s="281"/>
      <c r="H3062" s="351"/>
      <c r="J3062" s="21"/>
      <c r="K3062" s="21"/>
    </row>
  </sheetData>
  <mergeCells count="3">
    <mergeCell ref="A1:F1"/>
    <mergeCell ref="E3057:G3057"/>
    <mergeCell ref="E3059:G3059"/>
  </mergeCells>
  <pageMargins left="0.7" right="0.7" top="0.75" bottom="0.75" header="0.3" footer="0.3"/>
  <pageSetup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FF"/>
  </sheetPr>
  <dimension ref="A1:P116"/>
  <sheetViews>
    <sheetView workbookViewId="0">
      <selection sqref="A1:XFD1048576"/>
    </sheetView>
  </sheetViews>
  <sheetFormatPr baseColWidth="10" defaultRowHeight="15" x14ac:dyDescent="0.25"/>
  <cols>
    <col min="1" max="1" width="11.42578125" style="667"/>
    <col min="2" max="2" width="11.42578125" style="555"/>
    <col min="3" max="3" width="5.5703125" style="555" customWidth="1"/>
    <col min="4" max="4" width="20.42578125" customWidth="1"/>
    <col min="6" max="6" width="25.140625" style="557" customWidth="1"/>
    <col min="8" max="8" width="17.42578125" style="589" bestFit="1" customWidth="1"/>
    <col min="16" max="16" width="17.140625" bestFit="1" customWidth="1"/>
  </cols>
  <sheetData>
    <row r="1" spans="1:16" ht="38.25" thickBot="1" x14ac:dyDescent="0.35">
      <c r="A1" s="666" t="s">
        <v>1</v>
      </c>
      <c r="B1" s="556" t="s">
        <v>2</v>
      </c>
      <c r="C1" s="556"/>
      <c r="D1" s="8" t="s">
        <v>3</v>
      </c>
      <c r="E1" s="9" t="s">
        <v>4</v>
      </c>
      <c r="F1" s="10" t="s">
        <v>5</v>
      </c>
      <c r="G1" s="11" t="s">
        <v>6</v>
      </c>
      <c r="H1" s="590" t="s">
        <v>7</v>
      </c>
      <c r="I1" s="1"/>
    </row>
    <row r="2" spans="1:16" ht="15.75" thickTop="1" x14ac:dyDescent="0.25"/>
    <row r="3" spans="1:16" x14ac:dyDescent="0.25">
      <c r="A3" s="258">
        <v>41661</v>
      </c>
      <c r="B3" s="554">
        <v>657</v>
      </c>
      <c r="C3" s="598" t="s">
        <v>407</v>
      </c>
      <c r="D3" s="33" t="s">
        <v>20</v>
      </c>
      <c r="E3" s="34">
        <v>4068</v>
      </c>
      <c r="F3" s="558">
        <v>41662</v>
      </c>
      <c r="G3" s="34">
        <v>450</v>
      </c>
      <c r="H3" s="604">
        <f t="shared" ref="H3" si="0">E3-G3</f>
        <v>3618</v>
      </c>
      <c r="I3" s="33" t="s">
        <v>512</v>
      </c>
    </row>
    <row r="4" spans="1:16" ht="19.5" thickBot="1" x14ac:dyDescent="0.35">
      <c r="C4" s="599"/>
      <c r="H4" s="589">
        <v>0</v>
      </c>
      <c r="P4" s="606"/>
    </row>
    <row r="5" spans="1:16" ht="19.5" thickBot="1" x14ac:dyDescent="0.35">
      <c r="G5" s="588" t="s">
        <v>6590</v>
      </c>
      <c r="H5" s="591">
        <f>SUM(H3:H4)</f>
        <v>3618</v>
      </c>
      <c r="P5" s="606"/>
    </row>
    <row r="6" spans="1:16" ht="18.75" x14ac:dyDescent="0.3">
      <c r="H6" s="592"/>
      <c r="P6" s="606"/>
    </row>
    <row r="7" spans="1:16" ht="27" customHeight="1" x14ac:dyDescent="0.3">
      <c r="A7" s="668">
        <v>41671</v>
      </c>
      <c r="B7" s="695">
        <v>545</v>
      </c>
      <c r="C7" s="137" t="s">
        <v>649</v>
      </c>
      <c r="D7" s="138" t="s">
        <v>468</v>
      </c>
      <c r="E7" s="140">
        <v>25524.5</v>
      </c>
      <c r="F7" s="449" t="s">
        <v>7023</v>
      </c>
      <c r="G7" s="145">
        <f>20024.5+500+500+1000+500+1000+1000+1000</f>
        <v>25524.5</v>
      </c>
      <c r="H7" s="693">
        <f t="shared" ref="H7:H9" si="1">E7-G7</f>
        <v>0</v>
      </c>
      <c r="I7" s="141" t="s">
        <v>15</v>
      </c>
      <c r="P7" s="606"/>
    </row>
    <row r="8" spans="1:16" ht="18.75" x14ac:dyDescent="0.3">
      <c r="A8" s="669">
        <v>41676</v>
      </c>
      <c r="B8" s="696">
        <v>891</v>
      </c>
      <c r="C8" s="150" t="s">
        <v>649</v>
      </c>
      <c r="D8" s="138" t="s">
        <v>19</v>
      </c>
      <c r="E8" s="139">
        <v>2505.5</v>
      </c>
      <c r="F8" s="445"/>
      <c r="G8" s="140"/>
      <c r="H8" s="603">
        <f t="shared" si="1"/>
        <v>2505.5</v>
      </c>
      <c r="P8" s="606"/>
    </row>
    <row r="9" spans="1:16" ht="18.75" x14ac:dyDescent="0.3">
      <c r="A9" s="669">
        <v>41692</v>
      </c>
      <c r="B9" s="696">
        <v>158</v>
      </c>
      <c r="C9" s="150" t="s">
        <v>1021</v>
      </c>
      <c r="D9" s="138" t="s">
        <v>919</v>
      </c>
      <c r="E9" s="161">
        <v>19074</v>
      </c>
      <c r="F9" s="447" t="s">
        <v>7006</v>
      </c>
      <c r="G9" s="140">
        <f>3632+15442</f>
        <v>19074</v>
      </c>
      <c r="H9" s="684">
        <f t="shared" si="1"/>
        <v>0</v>
      </c>
      <c r="I9" s="138" t="s">
        <v>6602</v>
      </c>
      <c r="J9" s="597"/>
      <c r="P9" s="606"/>
    </row>
    <row r="10" spans="1:16" ht="19.5" thickBot="1" x14ac:dyDescent="0.35">
      <c r="H10" s="589">
        <v>0</v>
      </c>
      <c r="P10" s="606"/>
    </row>
    <row r="11" spans="1:16" ht="19.5" thickBot="1" x14ac:dyDescent="0.35">
      <c r="G11" s="588" t="s">
        <v>6590</v>
      </c>
      <c r="H11" s="591">
        <f>SUM(H7:H10)</f>
        <v>2505.5</v>
      </c>
      <c r="P11" s="606"/>
    </row>
    <row r="12" spans="1:16" ht="18.75" x14ac:dyDescent="0.3">
      <c r="P12" s="606"/>
    </row>
    <row r="13" spans="1:16" ht="18.75" x14ac:dyDescent="0.3">
      <c r="P13" s="606"/>
    </row>
    <row r="14" spans="1:16" ht="18.75" x14ac:dyDescent="0.3">
      <c r="A14" s="192">
        <v>41704</v>
      </c>
      <c r="B14" s="188" t="s">
        <v>1546</v>
      </c>
      <c r="C14" s="227" t="s">
        <v>1021</v>
      </c>
      <c r="D14" s="190" t="s">
        <v>20</v>
      </c>
      <c r="E14" s="210">
        <v>4733</v>
      </c>
      <c r="F14" s="436"/>
      <c r="G14" s="42"/>
      <c r="H14" s="602">
        <f t="shared" ref="H14:H17" si="2">E14-G14</f>
        <v>4733</v>
      </c>
      <c r="I14" s="190" t="s">
        <v>512</v>
      </c>
      <c r="P14" s="606"/>
    </row>
    <row r="15" spans="1:16" ht="18.75" x14ac:dyDescent="0.3">
      <c r="A15" s="192">
        <v>41705</v>
      </c>
      <c r="B15" s="200" t="s">
        <v>1700</v>
      </c>
      <c r="C15" s="231" t="s">
        <v>1671</v>
      </c>
      <c r="D15" s="190" t="s">
        <v>20</v>
      </c>
      <c r="E15" s="210">
        <v>12307.5</v>
      </c>
      <c r="F15" s="436">
        <v>41708</v>
      </c>
      <c r="G15" s="42">
        <v>9000</v>
      </c>
      <c r="H15" s="602">
        <f t="shared" si="2"/>
        <v>3307.5</v>
      </c>
      <c r="I15" s="20" t="s">
        <v>512</v>
      </c>
      <c r="P15" s="606"/>
    </row>
    <row r="16" spans="1:16" x14ac:dyDescent="0.25">
      <c r="A16" s="192">
        <v>41707</v>
      </c>
      <c r="B16" s="235" t="s">
        <v>1879</v>
      </c>
      <c r="C16" s="231" t="s">
        <v>1671</v>
      </c>
      <c r="D16" s="32" t="s">
        <v>13</v>
      </c>
      <c r="E16" s="238">
        <v>6968</v>
      </c>
      <c r="F16" s="505" t="s">
        <v>7024</v>
      </c>
      <c r="G16" s="59">
        <f>4216+1000+1000+1000+1304</f>
        <v>8520</v>
      </c>
      <c r="H16" s="671">
        <f t="shared" si="2"/>
        <v>-1552</v>
      </c>
      <c r="I16" s="672" t="s">
        <v>21</v>
      </c>
    </row>
    <row r="17" spans="1:10" x14ac:dyDescent="0.25">
      <c r="A17" s="192">
        <v>41708</v>
      </c>
      <c r="B17" s="200" t="s">
        <v>1920</v>
      </c>
      <c r="C17" s="231" t="s">
        <v>1671</v>
      </c>
      <c r="D17" s="32" t="s">
        <v>20</v>
      </c>
      <c r="E17" s="238">
        <v>3510.4</v>
      </c>
      <c r="F17" s="256"/>
      <c r="G17" s="34"/>
      <c r="H17" s="601">
        <f t="shared" si="2"/>
        <v>3510.4</v>
      </c>
      <c r="I17" s="32" t="s">
        <v>512</v>
      </c>
    </row>
    <row r="18" spans="1:10" ht="15.75" thickBot="1" x14ac:dyDescent="0.3">
      <c r="H18" s="589">
        <v>0</v>
      </c>
    </row>
    <row r="19" spans="1:10" ht="19.5" thickBot="1" x14ac:dyDescent="0.35">
      <c r="G19" s="588" t="s">
        <v>6590</v>
      </c>
      <c r="H19" s="591">
        <f>SUM(H14:H18)</f>
        <v>9998.9</v>
      </c>
    </row>
    <row r="22" spans="1:10" x14ac:dyDescent="0.25">
      <c r="A22" s="192">
        <v>41738</v>
      </c>
      <c r="B22" s="200" t="s">
        <v>2123</v>
      </c>
      <c r="C22" s="243" t="s">
        <v>2602</v>
      </c>
      <c r="D22" s="190" t="s">
        <v>49</v>
      </c>
      <c r="E22" s="210">
        <v>5632</v>
      </c>
      <c r="F22" s="436">
        <v>42072</v>
      </c>
      <c r="G22" s="42">
        <v>472</v>
      </c>
      <c r="H22" s="601">
        <f t="shared" ref="H22:H27" si="3">E22-G22</f>
        <v>5160</v>
      </c>
      <c r="I22" s="190"/>
    </row>
    <row r="23" spans="1:10" x14ac:dyDescent="0.25">
      <c r="A23" s="192">
        <v>41748</v>
      </c>
      <c r="B23" s="188" t="s">
        <v>1674</v>
      </c>
      <c r="C23" s="298" t="s">
        <v>2799</v>
      </c>
      <c r="D23" s="190" t="s">
        <v>2775</v>
      </c>
      <c r="E23" s="210">
        <v>10116</v>
      </c>
      <c r="F23" s="436"/>
      <c r="G23" s="42"/>
      <c r="H23" s="601">
        <f t="shared" si="3"/>
        <v>10116</v>
      </c>
      <c r="I23" s="190"/>
    </row>
    <row r="24" spans="1:10" x14ac:dyDescent="0.25">
      <c r="A24" s="192">
        <v>41750</v>
      </c>
      <c r="B24" s="188" t="s">
        <v>1826</v>
      </c>
      <c r="C24" s="298" t="s">
        <v>2799</v>
      </c>
      <c r="D24" s="32" t="s">
        <v>25</v>
      </c>
      <c r="E24" s="238">
        <v>29714.5</v>
      </c>
      <c r="F24" s="505" t="s">
        <v>4053</v>
      </c>
      <c r="G24" s="59">
        <v>28714.5</v>
      </c>
      <c r="H24" s="601">
        <f t="shared" si="3"/>
        <v>1000</v>
      </c>
      <c r="I24" s="32" t="s">
        <v>65</v>
      </c>
      <c r="J24" s="78" t="s">
        <v>6593</v>
      </c>
    </row>
    <row r="25" spans="1:10" ht="57" x14ac:dyDescent="0.25">
      <c r="A25" s="192">
        <v>41751</v>
      </c>
      <c r="B25" s="209" t="s">
        <v>1954</v>
      </c>
      <c r="C25" s="298" t="s">
        <v>2799</v>
      </c>
      <c r="D25" s="32" t="s">
        <v>49</v>
      </c>
      <c r="E25" s="238">
        <v>6028</v>
      </c>
      <c r="F25" s="429" t="s">
        <v>7040</v>
      </c>
      <c r="G25" s="34">
        <f>3000+1000+1000+500+500</f>
        <v>6000</v>
      </c>
      <c r="H25" s="703">
        <f>E25-G25+28</f>
        <v>56</v>
      </c>
      <c r="I25" s="32"/>
    </row>
    <row r="26" spans="1:10" x14ac:dyDescent="0.25">
      <c r="A26" s="192">
        <v>41759</v>
      </c>
      <c r="B26" s="188" t="s">
        <v>1407</v>
      </c>
      <c r="C26" s="298" t="s">
        <v>2799</v>
      </c>
      <c r="D26" s="190" t="s">
        <v>25</v>
      </c>
      <c r="E26" s="210">
        <v>28836</v>
      </c>
      <c r="F26" s="486"/>
      <c r="G26" s="219"/>
      <c r="H26" s="601">
        <f t="shared" si="3"/>
        <v>28836</v>
      </c>
      <c r="I26" s="190" t="s">
        <v>65</v>
      </c>
      <c r="J26" s="78" t="s">
        <v>6593</v>
      </c>
    </row>
    <row r="27" spans="1:10" x14ac:dyDescent="0.25">
      <c r="A27" s="192">
        <v>41759</v>
      </c>
      <c r="B27" s="188" t="s">
        <v>1459</v>
      </c>
      <c r="C27" s="298" t="s">
        <v>2799</v>
      </c>
      <c r="D27" s="190" t="s">
        <v>68</v>
      </c>
      <c r="E27" s="210">
        <v>5229</v>
      </c>
      <c r="F27" s="551" t="s">
        <v>4082</v>
      </c>
      <c r="G27" s="229">
        <v>2582.5</v>
      </c>
      <c r="H27" s="601">
        <f t="shared" si="3"/>
        <v>2646.5</v>
      </c>
      <c r="I27" s="190" t="s">
        <v>65</v>
      </c>
    </row>
    <row r="28" spans="1:10" ht="15.75" thickBot="1" x14ac:dyDescent="0.3">
      <c r="H28" s="589">
        <v>0</v>
      </c>
    </row>
    <row r="29" spans="1:10" ht="19.5" thickBot="1" x14ac:dyDescent="0.35">
      <c r="G29" s="588" t="s">
        <v>6590</v>
      </c>
      <c r="H29" s="591">
        <f>SUM(H22:H28)</f>
        <v>47814.5</v>
      </c>
    </row>
    <row r="32" spans="1:10" x14ac:dyDescent="0.25">
      <c r="A32" s="187">
        <v>41760</v>
      </c>
      <c r="B32" s="193" t="s">
        <v>1576</v>
      </c>
      <c r="C32" s="298" t="s">
        <v>2799</v>
      </c>
      <c r="D32" s="190" t="s">
        <v>68</v>
      </c>
      <c r="E32" s="210">
        <v>6799.5</v>
      </c>
      <c r="F32" s="33"/>
      <c r="G32" s="42"/>
      <c r="H32" s="601">
        <f t="shared" ref="H32:H35" si="4">E32-G32</f>
        <v>6799.5</v>
      </c>
      <c r="I32" s="20"/>
    </row>
    <row r="33" spans="1:11" ht="15.75" x14ac:dyDescent="0.25">
      <c r="A33" s="192">
        <v>41774</v>
      </c>
      <c r="B33" s="306" t="s">
        <v>1538</v>
      </c>
      <c r="C33" s="307" t="s">
        <v>2993</v>
      </c>
      <c r="D33" s="190" t="s">
        <v>198</v>
      </c>
      <c r="E33" s="210">
        <v>15585</v>
      </c>
      <c r="F33" s="35">
        <v>41775</v>
      </c>
      <c r="G33" s="42">
        <v>4664</v>
      </c>
      <c r="H33" s="602">
        <f t="shared" si="4"/>
        <v>10921</v>
      </c>
      <c r="I33" s="190" t="s">
        <v>3186</v>
      </c>
    </row>
    <row r="34" spans="1:11" ht="36.75" customHeight="1" x14ac:dyDescent="0.25">
      <c r="A34" s="192">
        <v>41783</v>
      </c>
      <c r="B34" s="188" t="s">
        <v>1144</v>
      </c>
      <c r="C34" s="227" t="s">
        <v>3207</v>
      </c>
      <c r="D34" s="190" t="s">
        <v>185</v>
      </c>
      <c r="E34" s="210">
        <v>26521</v>
      </c>
      <c r="F34" s="89" t="s">
        <v>6587</v>
      </c>
      <c r="G34" s="42">
        <f>19600+500</f>
        <v>20100</v>
      </c>
      <c r="H34" s="602">
        <f t="shared" si="4"/>
        <v>6421</v>
      </c>
      <c r="I34" s="190" t="s">
        <v>30</v>
      </c>
    </row>
    <row r="35" spans="1:11" x14ac:dyDescent="0.25">
      <c r="A35" s="192">
        <v>41786</v>
      </c>
      <c r="B35" s="188" t="s">
        <v>1418</v>
      </c>
      <c r="C35" s="227" t="s">
        <v>3207</v>
      </c>
      <c r="D35" s="190" t="s">
        <v>689</v>
      </c>
      <c r="E35" s="210">
        <v>15860</v>
      </c>
      <c r="F35" s="39" t="s">
        <v>4038</v>
      </c>
      <c r="G35" s="219">
        <v>14876</v>
      </c>
      <c r="H35" s="602">
        <f t="shared" si="4"/>
        <v>984</v>
      </c>
      <c r="I35" s="190" t="s">
        <v>217</v>
      </c>
    </row>
    <row r="36" spans="1:11" ht="15.75" thickBot="1" x14ac:dyDescent="0.3">
      <c r="H36" s="589">
        <v>0</v>
      </c>
    </row>
    <row r="37" spans="1:11" ht="19.5" thickBot="1" x14ac:dyDescent="0.35">
      <c r="G37" s="588" t="s">
        <v>6590</v>
      </c>
      <c r="H37" s="591">
        <f>SUM(H32:H36)</f>
        <v>25125.5</v>
      </c>
    </row>
    <row r="40" spans="1:11" ht="15.75" x14ac:dyDescent="0.25">
      <c r="A40" s="192">
        <v>41813</v>
      </c>
      <c r="B40" s="306" t="s">
        <v>1354</v>
      </c>
      <c r="C40" s="307" t="s">
        <v>3567</v>
      </c>
      <c r="D40" s="190" t="s">
        <v>36</v>
      </c>
      <c r="E40" s="210">
        <v>32108.52</v>
      </c>
      <c r="F40" s="39" t="s">
        <v>7007</v>
      </c>
      <c r="G40" s="685">
        <f>12108.52+20000</f>
        <v>32108.52</v>
      </c>
      <c r="H40" s="686">
        <f t="shared" ref="H40" si="5">E40-G40</f>
        <v>0</v>
      </c>
      <c r="I40" s="687" t="s">
        <v>217</v>
      </c>
      <c r="J40" s="846" t="s">
        <v>4057</v>
      </c>
      <c r="K40" s="847"/>
    </row>
    <row r="41" spans="1:11" ht="15.75" thickBot="1" x14ac:dyDescent="0.3">
      <c r="H41" s="589">
        <v>0</v>
      </c>
    </row>
    <row r="42" spans="1:11" ht="19.5" thickBot="1" x14ac:dyDescent="0.35">
      <c r="G42" s="588" t="s">
        <v>6590</v>
      </c>
      <c r="H42" s="591">
        <f>SUM(H40:H41)</f>
        <v>0</v>
      </c>
    </row>
    <row r="45" spans="1:11" x14ac:dyDescent="0.25">
      <c r="A45" s="192">
        <v>41826</v>
      </c>
      <c r="B45" s="193" t="s">
        <v>1245</v>
      </c>
      <c r="C45" s="324" t="s">
        <v>3675</v>
      </c>
      <c r="D45" s="190" t="s">
        <v>2783</v>
      </c>
      <c r="E45" s="345">
        <v>11896</v>
      </c>
      <c r="F45" s="368"/>
      <c r="G45" s="34"/>
      <c r="H45" s="600">
        <f t="shared" ref="H45:H47" si="6">E45-G45</f>
        <v>11896</v>
      </c>
      <c r="I45" s="108" t="s">
        <v>65</v>
      </c>
    </row>
    <row r="46" spans="1:11" x14ac:dyDescent="0.25">
      <c r="A46" s="192">
        <v>41832</v>
      </c>
      <c r="B46" s="254" t="s">
        <v>1774</v>
      </c>
      <c r="C46" s="322" t="s">
        <v>3863</v>
      </c>
      <c r="D46" s="56" t="s">
        <v>25</v>
      </c>
      <c r="E46" s="210">
        <v>12201.5</v>
      </c>
      <c r="F46" s="374"/>
      <c r="G46" s="34"/>
      <c r="H46" s="600">
        <f t="shared" si="6"/>
        <v>12201.5</v>
      </c>
      <c r="I46" s="108" t="s">
        <v>65</v>
      </c>
    </row>
    <row r="47" spans="1:11" x14ac:dyDescent="0.25">
      <c r="A47" s="192">
        <v>41834</v>
      </c>
      <c r="B47" s="254" t="s">
        <v>1958</v>
      </c>
      <c r="C47" s="322" t="s">
        <v>3863</v>
      </c>
      <c r="D47" s="190" t="s">
        <v>25</v>
      </c>
      <c r="E47" s="210">
        <v>13501.4</v>
      </c>
      <c r="F47" s="368"/>
      <c r="G47" s="42"/>
      <c r="H47" s="600">
        <f t="shared" si="6"/>
        <v>13501.4</v>
      </c>
      <c r="I47" s="346" t="s">
        <v>65</v>
      </c>
    </row>
    <row r="48" spans="1:11" ht="15.75" thickBot="1" x14ac:dyDescent="0.3">
      <c r="H48" s="589">
        <v>0</v>
      </c>
    </row>
    <row r="49" spans="1:10" ht="19.5" thickBot="1" x14ac:dyDescent="0.35">
      <c r="G49" s="588" t="s">
        <v>6590</v>
      </c>
      <c r="H49" s="596">
        <f>SUM(H45:H48)</f>
        <v>37598.9</v>
      </c>
    </row>
    <row r="53" spans="1:10" x14ac:dyDescent="0.25">
      <c r="A53" s="187">
        <v>41852</v>
      </c>
      <c r="B53" s="193" t="s">
        <v>1132</v>
      </c>
      <c r="C53" s="324" t="s">
        <v>3973</v>
      </c>
      <c r="D53" s="190" t="s">
        <v>180</v>
      </c>
      <c r="E53" s="210">
        <v>35199.4</v>
      </c>
      <c r="F53" s="441" t="s">
        <v>6779</v>
      </c>
      <c r="G53" s="62">
        <f>3000+2500+2500+2500+4000+4000+4000+8500+4199.4</f>
        <v>35199.4</v>
      </c>
      <c r="H53" s="77">
        <f t="shared" ref="H53:H56" si="7">E53-G53</f>
        <v>0</v>
      </c>
      <c r="I53" s="20" t="s">
        <v>65</v>
      </c>
      <c r="J53" t="s">
        <v>6591</v>
      </c>
    </row>
    <row r="54" spans="1:10" x14ac:dyDescent="0.25">
      <c r="A54" s="397">
        <v>41859</v>
      </c>
      <c r="B54" s="254" t="s">
        <v>1763</v>
      </c>
      <c r="C54" s="322" t="s">
        <v>4131</v>
      </c>
      <c r="D54" s="190" t="s">
        <v>189</v>
      </c>
      <c r="E54" s="210">
        <v>12931</v>
      </c>
      <c r="F54" s="368">
        <v>41869</v>
      </c>
      <c r="G54" s="42">
        <v>12031</v>
      </c>
      <c r="H54" s="600">
        <f t="shared" si="7"/>
        <v>900</v>
      </c>
      <c r="I54" s="190" t="s">
        <v>21</v>
      </c>
    </row>
    <row r="55" spans="1:10" x14ac:dyDescent="0.25">
      <c r="A55" s="192">
        <v>41860</v>
      </c>
      <c r="B55" s="254" t="s">
        <v>1901</v>
      </c>
      <c r="C55" s="322" t="s">
        <v>4131</v>
      </c>
      <c r="D55" s="20" t="s">
        <v>14</v>
      </c>
      <c r="E55" s="213">
        <v>15606</v>
      </c>
      <c r="F55" s="368">
        <v>41861</v>
      </c>
      <c r="G55" s="42">
        <v>9106</v>
      </c>
      <c r="H55" s="600">
        <f t="shared" si="7"/>
        <v>6500</v>
      </c>
      <c r="I55" s="20" t="s">
        <v>12</v>
      </c>
    </row>
    <row r="56" spans="1:10" x14ac:dyDescent="0.25">
      <c r="A56" s="192">
        <v>41878</v>
      </c>
      <c r="B56" s="193" t="s">
        <v>2174</v>
      </c>
      <c r="C56" s="324" t="s">
        <v>4236</v>
      </c>
      <c r="D56" s="190" t="s">
        <v>189</v>
      </c>
      <c r="E56" s="210">
        <v>14919</v>
      </c>
      <c r="F56" s="370">
        <v>41890</v>
      </c>
      <c r="G56" s="219">
        <v>14509.5</v>
      </c>
      <c r="H56" s="600">
        <f t="shared" si="7"/>
        <v>409.5</v>
      </c>
    </row>
    <row r="57" spans="1:10" x14ac:dyDescent="0.25">
      <c r="H57" s="589">
        <v>0</v>
      </c>
    </row>
    <row r="58" spans="1:10" ht="18.75" x14ac:dyDescent="0.3">
      <c r="G58" s="593" t="s">
        <v>6590</v>
      </c>
      <c r="H58" s="594">
        <f>SUM(H53:H57)</f>
        <v>7809.5</v>
      </c>
    </row>
    <row r="61" spans="1:10" x14ac:dyDescent="0.25">
      <c r="A61" s="192">
        <v>41906</v>
      </c>
      <c r="B61" s="433" t="s">
        <v>1647</v>
      </c>
      <c r="C61" s="434" t="s">
        <v>4819</v>
      </c>
      <c r="D61" s="20" t="s">
        <v>19</v>
      </c>
      <c r="E61" s="213">
        <v>399.75</v>
      </c>
      <c r="F61" s="258"/>
      <c r="G61" s="18"/>
      <c r="H61" s="600">
        <f t="shared" ref="H61:H62" si="8">E61-G61</f>
        <v>399.75</v>
      </c>
      <c r="I61" s="20"/>
    </row>
    <row r="62" spans="1:10" ht="61.5" customHeight="1" x14ac:dyDescent="0.25">
      <c r="A62" s="192">
        <v>41912</v>
      </c>
      <c r="B62" s="433" t="s">
        <v>2275</v>
      </c>
      <c r="C62" s="434" t="s">
        <v>4819</v>
      </c>
      <c r="D62" s="190" t="s">
        <v>307</v>
      </c>
      <c r="E62" s="210">
        <v>14808.6</v>
      </c>
      <c r="F62" s="702" t="s">
        <v>6781</v>
      </c>
      <c r="G62" s="219">
        <f>1500+3100+3500+1500+1500+3000+708.6</f>
        <v>14808.6</v>
      </c>
      <c r="H62" s="217">
        <f t="shared" si="8"/>
        <v>0</v>
      </c>
      <c r="I62" s="190" t="s">
        <v>217</v>
      </c>
    </row>
    <row r="63" spans="1:10" ht="15.75" thickBot="1" x14ac:dyDescent="0.3">
      <c r="H63" s="589">
        <v>0</v>
      </c>
    </row>
    <row r="64" spans="1:10" ht="19.5" thickBot="1" x14ac:dyDescent="0.35">
      <c r="G64" s="588" t="s">
        <v>6590</v>
      </c>
      <c r="H64" s="596">
        <f>SUM(H61:H63)</f>
        <v>399.75</v>
      </c>
    </row>
    <row r="66" spans="1:10" x14ac:dyDescent="0.25">
      <c r="A66" s="192"/>
      <c r="B66" s="193"/>
      <c r="C66" s="324"/>
      <c r="D66" s="20"/>
      <c r="E66" s="213"/>
      <c r="F66" s="256"/>
      <c r="G66" s="42"/>
      <c r="H66" s="217"/>
      <c r="I66" s="20"/>
      <c r="J66" s="597"/>
    </row>
    <row r="67" spans="1:10" x14ac:dyDescent="0.25">
      <c r="A67" s="192">
        <v>41935</v>
      </c>
      <c r="B67" s="254" t="s">
        <v>5832</v>
      </c>
      <c r="C67" s="322" t="s">
        <v>4923</v>
      </c>
      <c r="D67" s="308" t="s">
        <v>5565</v>
      </c>
      <c r="E67" s="309">
        <v>17349.599999999999</v>
      </c>
      <c r="F67" s="256">
        <v>41937</v>
      </c>
      <c r="G67" s="64">
        <v>16653.5</v>
      </c>
      <c r="H67" s="600">
        <f t="shared" ref="H67" si="9">E67-G67</f>
        <v>696.09999999999854</v>
      </c>
      <c r="I67" s="32" t="s">
        <v>5009</v>
      </c>
      <c r="J67" s="21"/>
    </row>
    <row r="68" spans="1:10" ht="15.75" thickBot="1" x14ac:dyDescent="0.3">
      <c r="H68" s="589">
        <v>0</v>
      </c>
    </row>
    <row r="69" spans="1:10" ht="19.5" thickBot="1" x14ac:dyDescent="0.35">
      <c r="G69" s="588" t="s">
        <v>6590</v>
      </c>
      <c r="H69" s="596">
        <f>H67</f>
        <v>696.09999999999854</v>
      </c>
    </row>
    <row r="73" spans="1:10" x14ac:dyDescent="0.25">
      <c r="A73" s="192">
        <v>41948</v>
      </c>
      <c r="B73" s="193">
        <v>2777</v>
      </c>
      <c r="C73" s="324" t="s">
        <v>4923</v>
      </c>
      <c r="D73" s="308" t="s">
        <v>6638</v>
      </c>
      <c r="E73" s="309">
        <v>23662.400000000001</v>
      </c>
      <c r="F73" s="426"/>
      <c r="G73" s="286"/>
      <c r="H73" s="217">
        <f>E73-G73</f>
        <v>23662.400000000001</v>
      </c>
      <c r="I73" s="190" t="s">
        <v>4997</v>
      </c>
    </row>
    <row r="75" spans="1:10" x14ac:dyDescent="0.25">
      <c r="A75" s="192">
        <v>41972</v>
      </c>
      <c r="B75" s="193">
        <v>4745</v>
      </c>
      <c r="C75" s="322" t="s">
        <v>4923</v>
      </c>
      <c r="D75" s="308" t="s">
        <v>35</v>
      </c>
      <c r="E75" s="309">
        <v>5133.6000000000004</v>
      </c>
      <c r="F75" s="665"/>
      <c r="G75" s="303"/>
      <c r="H75" s="217">
        <f>E75-G75</f>
        <v>5133.6000000000004</v>
      </c>
      <c r="I75" s="20" t="s">
        <v>5251</v>
      </c>
    </row>
    <row r="76" spans="1:10" x14ac:dyDescent="0.25">
      <c r="G76" s="597"/>
      <c r="H76" s="697"/>
    </row>
    <row r="77" spans="1:10" x14ac:dyDescent="0.25">
      <c r="A77" s="192">
        <v>41965</v>
      </c>
      <c r="B77" s="193">
        <v>4140</v>
      </c>
      <c r="C77" s="322" t="s">
        <v>4923</v>
      </c>
      <c r="D77" s="308" t="s">
        <v>882</v>
      </c>
      <c r="E77" s="309">
        <v>31141.5</v>
      </c>
      <c r="F77" s="428" t="s">
        <v>7034</v>
      </c>
      <c r="G77" s="40">
        <f>5000+5000+5000+5000+5000+5000+1141.5</f>
        <v>31141.5</v>
      </c>
      <c r="H77" s="217">
        <f>E77-G77</f>
        <v>0</v>
      </c>
      <c r="I77" s="108" t="s">
        <v>4995</v>
      </c>
    </row>
    <row r="79" spans="1:10" x14ac:dyDescent="0.25">
      <c r="A79" s="192">
        <v>41961</v>
      </c>
      <c r="B79" s="193">
        <v>3852</v>
      </c>
      <c r="C79" s="324" t="s">
        <v>4923</v>
      </c>
      <c r="D79" s="308" t="s">
        <v>6641</v>
      </c>
      <c r="E79" s="309">
        <v>218</v>
      </c>
      <c r="F79" s="426"/>
      <c r="G79" s="664"/>
      <c r="H79" s="217">
        <f>E79-G79</f>
        <v>218</v>
      </c>
      <c r="I79" s="20" t="s">
        <v>4992</v>
      </c>
    </row>
    <row r="81" spans="1:9" x14ac:dyDescent="0.25">
      <c r="A81" s="192">
        <v>41972</v>
      </c>
      <c r="B81" s="193">
        <v>4794</v>
      </c>
      <c r="C81" s="322" t="s">
        <v>4923</v>
      </c>
      <c r="D81" s="308" t="s">
        <v>3372</v>
      </c>
      <c r="E81" s="309">
        <v>1405.3</v>
      </c>
      <c r="F81" s="387"/>
      <c r="G81" s="303"/>
      <c r="H81" s="217">
        <f>E81-G81</f>
        <v>1405.3</v>
      </c>
      <c r="I81" s="20" t="s">
        <v>4992</v>
      </c>
    </row>
    <row r="83" spans="1:9" x14ac:dyDescent="0.25">
      <c r="A83" s="192">
        <v>41971</v>
      </c>
      <c r="B83" s="193">
        <v>4717</v>
      </c>
      <c r="C83" s="322" t="s">
        <v>4923</v>
      </c>
      <c r="D83" s="308" t="s">
        <v>4586</v>
      </c>
      <c r="E83" s="309">
        <v>724.5</v>
      </c>
      <c r="F83" s="665"/>
      <c r="G83" s="303"/>
      <c r="H83" s="217">
        <f>E83-G83</f>
        <v>724.5</v>
      </c>
      <c r="I83" s="20" t="s">
        <v>4992</v>
      </c>
    </row>
    <row r="85" spans="1:9" x14ac:dyDescent="0.25">
      <c r="A85" s="192">
        <v>41966</v>
      </c>
      <c r="B85" s="193">
        <v>4222</v>
      </c>
      <c r="C85" s="322" t="s">
        <v>4923</v>
      </c>
      <c r="D85" s="20" t="s">
        <v>47</v>
      </c>
      <c r="E85" s="213">
        <v>2712</v>
      </c>
      <c r="F85" s="665"/>
      <c r="G85" s="337"/>
      <c r="H85" s="217">
        <f>E85-G85</f>
        <v>2712</v>
      </c>
      <c r="I85" s="32" t="s">
        <v>5251</v>
      </c>
    </row>
    <row r="87" spans="1:9" x14ac:dyDescent="0.25">
      <c r="A87" s="192">
        <v>41953</v>
      </c>
      <c r="B87" s="193">
        <v>3127</v>
      </c>
      <c r="C87" s="324" t="s">
        <v>4923</v>
      </c>
      <c r="D87" s="20" t="s">
        <v>237</v>
      </c>
      <c r="E87" s="213">
        <v>8418.25</v>
      </c>
      <c r="F87" s="426"/>
      <c r="G87" s="286"/>
      <c r="H87" s="217">
        <f>E87-G87</f>
        <v>8418.25</v>
      </c>
      <c r="I87" s="20" t="s">
        <v>4995</v>
      </c>
    </row>
    <row r="89" spans="1:9" x14ac:dyDescent="0.25">
      <c r="A89" s="192">
        <v>41972</v>
      </c>
      <c r="B89" s="193">
        <v>4771</v>
      </c>
      <c r="C89" s="322" t="s">
        <v>4923</v>
      </c>
      <c r="D89" s="308" t="s">
        <v>4322</v>
      </c>
      <c r="E89" s="309">
        <v>9478.7999999999993</v>
      </c>
      <c r="F89" s="665"/>
      <c r="G89" s="303"/>
      <c r="H89" s="217">
        <f>E89-G89</f>
        <v>9478.7999999999993</v>
      </c>
      <c r="I89" s="20" t="s">
        <v>5251</v>
      </c>
    </row>
    <row r="91" spans="1:9" x14ac:dyDescent="0.25">
      <c r="A91" s="192">
        <v>41944</v>
      </c>
      <c r="B91" s="193">
        <v>2435</v>
      </c>
      <c r="C91" s="324" t="s">
        <v>4923</v>
      </c>
      <c r="D91" s="308" t="s">
        <v>180</v>
      </c>
      <c r="E91" s="309">
        <v>28847.9</v>
      </c>
      <c r="F91" s="426"/>
      <c r="G91" s="286"/>
      <c r="H91" s="77">
        <f>E91-G91</f>
        <v>28847.9</v>
      </c>
      <c r="I91" s="190" t="s">
        <v>4993</v>
      </c>
    </row>
    <row r="92" spans="1:9" x14ac:dyDescent="0.25">
      <c r="H92" s="589">
        <v>0</v>
      </c>
    </row>
    <row r="93" spans="1:9" ht="15.75" thickBot="1" x14ac:dyDescent="0.3">
      <c r="H93" s="589">
        <v>0</v>
      </c>
    </row>
    <row r="94" spans="1:9" ht="19.5" thickBot="1" x14ac:dyDescent="0.35">
      <c r="G94" s="698"/>
      <c r="H94" s="699">
        <f>SUM(H73:H93)</f>
        <v>80600.75</v>
      </c>
      <c r="I94" s="700"/>
    </row>
    <row r="98" spans="1:9" x14ac:dyDescent="0.25">
      <c r="A98" s="192">
        <v>41977</v>
      </c>
      <c r="B98" s="254">
        <v>5233</v>
      </c>
      <c r="C98" s="322" t="s">
        <v>6789</v>
      </c>
      <c r="D98" s="308" t="s">
        <v>4848</v>
      </c>
      <c r="E98" s="309">
        <v>13414</v>
      </c>
      <c r="F98" s="412">
        <v>42047</v>
      </c>
      <c r="G98" s="219">
        <v>13414</v>
      </c>
      <c r="H98" s="217">
        <f t="shared" ref="H98" si="10">E98-G98</f>
        <v>0</v>
      </c>
      <c r="I98" s="190" t="s">
        <v>4992</v>
      </c>
    </row>
    <row r="99" spans="1:9" x14ac:dyDescent="0.25">
      <c r="F99" s="701"/>
      <c r="G99" s="597"/>
    </row>
    <row r="100" spans="1:9" x14ac:dyDescent="0.25">
      <c r="A100" s="192">
        <v>41978</v>
      </c>
      <c r="B100" s="254">
        <v>5271</v>
      </c>
      <c r="C100" s="322" t="s">
        <v>6789</v>
      </c>
      <c r="D100" s="308" t="s">
        <v>6641</v>
      </c>
      <c r="E100" s="309">
        <v>5937.9</v>
      </c>
      <c r="F100" s="256"/>
      <c r="G100" s="229"/>
      <c r="H100" s="217">
        <f t="shared" ref="H100" si="11">E100-G100</f>
        <v>5937.9</v>
      </c>
      <c r="I100" s="190" t="s">
        <v>4992</v>
      </c>
    </row>
    <row r="101" spans="1:9" x14ac:dyDescent="0.25">
      <c r="F101" s="701"/>
      <c r="G101" s="597"/>
    </row>
    <row r="102" spans="1:9" x14ac:dyDescent="0.25">
      <c r="A102" s="192">
        <v>41985</v>
      </c>
      <c r="B102" s="254">
        <v>5964</v>
      </c>
      <c r="C102" s="322" t="s">
        <v>6789</v>
      </c>
      <c r="D102" s="308" t="s">
        <v>98</v>
      </c>
      <c r="E102" s="309">
        <v>14078.2</v>
      </c>
      <c r="F102" s="256"/>
      <c r="G102" s="229"/>
      <c r="H102" s="217">
        <f t="shared" ref="H102" si="12">E102-G102</f>
        <v>14078.2</v>
      </c>
      <c r="I102" s="20" t="s">
        <v>5000</v>
      </c>
    </row>
    <row r="103" spans="1:9" x14ac:dyDescent="0.25">
      <c r="F103" s="701"/>
      <c r="G103" s="597"/>
      <c r="H103" s="697"/>
    </row>
    <row r="104" spans="1:9" x14ac:dyDescent="0.25">
      <c r="A104" s="192">
        <v>41995</v>
      </c>
      <c r="B104" s="254">
        <v>6963</v>
      </c>
      <c r="C104" s="322" t="s">
        <v>6789</v>
      </c>
      <c r="D104" s="308" t="s">
        <v>1814</v>
      </c>
      <c r="E104" s="309">
        <v>9865.1200000000008</v>
      </c>
      <c r="F104" s="505" t="s">
        <v>7038</v>
      </c>
      <c r="G104" s="59">
        <f>34.64+9830.48</f>
        <v>9865.119999999999</v>
      </c>
      <c r="H104" s="217">
        <f t="shared" ref="H104" si="13">E104-G104</f>
        <v>0</v>
      </c>
      <c r="I104" s="108" t="s">
        <v>6794</v>
      </c>
    </row>
    <row r="106" spans="1:9" x14ac:dyDescent="0.25">
      <c r="A106" s="192">
        <v>41995</v>
      </c>
      <c r="B106" s="254">
        <v>7034</v>
      </c>
      <c r="C106" s="322" t="s">
        <v>6789</v>
      </c>
      <c r="D106" s="199" t="s">
        <v>6893</v>
      </c>
      <c r="E106" s="238">
        <v>60977.4</v>
      </c>
      <c r="F106" s="256"/>
      <c r="G106" s="34"/>
      <c r="H106" s="217">
        <f t="shared" ref="H106" si="14">E106-G106</f>
        <v>60977.4</v>
      </c>
      <c r="I106" s="36" t="s">
        <v>4992</v>
      </c>
    </row>
    <row r="107" spans="1:9" x14ac:dyDescent="0.25">
      <c r="F107" s="701"/>
      <c r="G107" s="597"/>
    </row>
    <row r="108" spans="1:9" x14ac:dyDescent="0.25">
      <c r="A108" s="192">
        <v>42002</v>
      </c>
      <c r="B108" s="254">
        <v>7653</v>
      </c>
      <c r="C108" s="322" t="s">
        <v>6789</v>
      </c>
      <c r="D108" s="308" t="s">
        <v>6984</v>
      </c>
      <c r="E108" s="309">
        <v>5364</v>
      </c>
      <c r="F108" s="370">
        <v>42084</v>
      </c>
      <c r="G108" s="219">
        <v>5364</v>
      </c>
      <c r="H108" s="217">
        <f t="shared" ref="H108:H109" si="15">E108-G108</f>
        <v>0</v>
      </c>
      <c r="I108" s="20" t="s">
        <v>4992</v>
      </c>
    </row>
    <row r="109" spans="1:9" x14ac:dyDescent="0.25">
      <c r="A109" s="192">
        <v>42002</v>
      </c>
      <c r="B109" s="254">
        <v>7654</v>
      </c>
      <c r="C109" s="322" t="s">
        <v>6789</v>
      </c>
      <c r="D109" s="308" t="s">
        <v>6984</v>
      </c>
      <c r="E109" s="309">
        <v>6033</v>
      </c>
      <c r="F109" s="370">
        <v>42084</v>
      </c>
      <c r="G109" s="219">
        <v>6033</v>
      </c>
      <c r="H109" s="217">
        <f t="shared" si="15"/>
        <v>0</v>
      </c>
      <c r="I109" s="20" t="s">
        <v>4992</v>
      </c>
    </row>
    <row r="111" spans="1:9" x14ac:dyDescent="0.25">
      <c r="A111" s="192">
        <v>42003</v>
      </c>
      <c r="B111" s="254">
        <v>7702</v>
      </c>
      <c r="C111" s="322" t="s">
        <v>6789</v>
      </c>
      <c r="D111" s="308" t="s">
        <v>1814</v>
      </c>
      <c r="E111" s="309">
        <v>5512</v>
      </c>
      <c r="F111" s="381" t="s">
        <v>7035</v>
      </c>
      <c r="G111" s="219">
        <f>11.44+5500.56</f>
        <v>5512</v>
      </c>
      <c r="H111" s="217">
        <f t="shared" ref="H111" si="16">E111-G111</f>
        <v>0</v>
      </c>
      <c r="I111" s="20" t="s">
        <v>6794</v>
      </c>
    </row>
    <row r="113" spans="1:9" x14ac:dyDescent="0.25">
      <c r="A113" s="192">
        <v>42003</v>
      </c>
      <c r="B113" s="254">
        <v>7771</v>
      </c>
      <c r="C113" s="322" t="s">
        <v>6789</v>
      </c>
      <c r="D113" s="308" t="s">
        <v>242</v>
      </c>
      <c r="E113" s="309">
        <v>15744</v>
      </c>
      <c r="F113" s="370" t="s">
        <v>7037</v>
      </c>
      <c r="G113" s="219">
        <v>15744</v>
      </c>
      <c r="H113" s="217">
        <f t="shared" ref="H113" si="17">E113-G113</f>
        <v>0</v>
      </c>
      <c r="I113" s="20" t="s">
        <v>6049</v>
      </c>
    </row>
    <row r="114" spans="1:9" x14ac:dyDescent="0.25">
      <c r="H114" s="589">
        <v>0</v>
      </c>
    </row>
    <row r="115" spans="1:9" x14ac:dyDescent="0.25">
      <c r="H115" s="589">
        <v>0</v>
      </c>
    </row>
    <row r="116" spans="1:9" ht="18.75" x14ac:dyDescent="0.3">
      <c r="H116" s="849">
        <f>SUM(H97:H115)</f>
        <v>80993.5</v>
      </c>
      <c r="I116" s="850"/>
    </row>
  </sheetData>
  <sortState ref="P5:Q18">
    <sortCondition ref="P5:P18"/>
  </sortState>
  <mergeCells count="2">
    <mergeCell ref="J40:K40"/>
    <mergeCell ref="H116:I116"/>
  </mergeCells>
  <pageMargins left="0.70866141732283472" right="0.70866141732283472" top="0.15748031496062992" bottom="0.15748031496062992" header="0.31496062992125984" footer="0.31496062992125984"/>
  <pageSetup scale="78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1"/>
  <sheetViews>
    <sheetView tabSelected="1" workbookViewId="0">
      <selection activeCell="L65" sqref="L65"/>
    </sheetView>
  </sheetViews>
  <sheetFormatPr baseColWidth="10" defaultRowHeight="15" x14ac:dyDescent="0.25"/>
  <cols>
    <col min="1" max="1" width="11.42578125" style="709"/>
    <col min="2" max="2" width="11.42578125" style="555"/>
    <col min="3" max="3" width="5.5703125" style="555" customWidth="1"/>
    <col min="4" max="4" width="20.42578125" style="599" customWidth="1"/>
    <col min="5" max="5" width="11.42578125" style="599"/>
    <col min="6" max="6" width="25.140625" style="599" customWidth="1"/>
    <col min="7" max="7" width="11.42578125" style="599"/>
    <col min="8" max="8" width="17.42578125" style="710" bestFit="1" customWidth="1"/>
    <col min="9" max="15" width="11.42578125" style="599"/>
    <col min="16" max="16" width="17.140625" style="599" bestFit="1" customWidth="1"/>
    <col min="17" max="16384" width="11.42578125" style="599"/>
  </cols>
  <sheetData>
    <row r="1" spans="1:16" ht="38.25" thickBot="1" x14ac:dyDescent="0.35">
      <c r="A1" s="666" t="s">
        <v>1</v>
      </c>
      <c r="B1" s="556" t="s">
        <v>2</v>
      </c>
      <c r="C1" s="556"/>
      <c r="D1" s="8" t="s">
        <v>3</v>
      </c>
      <c r="E1" s="9" t="s">
        <v>4</v>
      </c>
      <c r="F1" s="706" t="s">
        <v>5</v>
      </c>
      <c r="G1" s="707" t="s">
        <v>6</v>
      </c>
      <c r="H1" s="590" t="s">
        <v>7</v>
      </c>
      <c r="I1" s="708"/>
    </row>
    <row r="2" spans="1:16" ht="15.75" thickTop="1" x14ac:dyDescent="0.25"/>
    <row r="3" spans="1:16" x14ac:dyDescent="0.25">
      <c r="A3" s="721">
        <v>41676</v>
      </c>
      <c r="B3" s="696">
        <v>891</v>
      </c>
      <c r="C3" s="722" t="s">
        <v>649</v>
      </c>
      <c r="D3" s="717" t="s">
        <v>19</v>
      </c>
      <c r="E3" s="723">
        <v>2505.5</v>
      </c>
      <c r="F3" s="724"/>
      <c r="G3" s="718"/>
      <c r="H3" s="725">
        <f>E3-G3</f>
        <v>2505.5</v>
      </c>
    </row>
    <row r="4" spans="1:16" ht="18.75" x14ac:dyDescent="0.3">
      <c r="A4" s="187">
        <v>41906</v>
      </c>
      <c r="B4" s="783" t="s">
        <v>1647</v>
      </c>
      <c r="C4" s="792" t="s">
        <v>4819</v>
      </c>
      <c r="D4" s="799" t="s">
        <v>19</v>
      </c>
      <c r="E4" s="732">
        <v>399.75</v>
      </c>
      <c r="F4" s="738"/>
      <c r="G4" s="732"/>
      <c r="H4" s="813">
        <f>E4-G4</f>
        <v>399.75</v>
      </c>
      <c r="I4" s="799"/>
      <c r="P4" s="715"/>
    </row>
    <row r="5" spans="1:16" ht="19.5" thickBot="1" x14ac:dyDescent="0.35">
      <c r="A5" s="187"/>
      <c r="B5" s="783"/>
      <c r="C5" s="792"/>
      <c r="D5" s="799"/>
      <c r="E5" s="732"/>
      <c r="F5" s="738"/>
      <c r="G5" s="732"/>
      <c r="H5" s="732"/>
      <c r="I5" s="799"/>
      <c r="P5" s="715"/>
    </row>
    <row r="6" spans="1:16" ht="19.5" thickBot="1" x14ac:dyDescent="0.35">
      <c r="A6" s="778">
        <v>41692</v>
      </c>
      <c r="B6" s="784">
        <v>158</v>
      </c>
      <c r="C6" s="793" t="s">
        <v>1021</v>
      </c>
      <c r="D6" s="717" t="s">
        <v>919</v>
      </c>
      <c r="E6" s="726">
        <v>19074</v>
      </c>
      <c r="F6" s="727" t="s">
        <v>7006</v>
      </c>
      <c r="G6" s="806">
        <f>3632+15442</f>
        <v>19074</v>
      </c>
      <c r="H6" s="815">
        <f>E6-G6</f>
        <v>0</v>
      </c>
      <c r="I6" s="717" t="s">
        <v>6602</v>
      </c>
      <c r="P6" s="715"/>
    </row>
    <row r="7" spans="1:16" ht="18.75" x14ac:dyDescent="0.3">
      <c r="A7" s="778"/>
      <c r="B7" s="784"/>
      <c r="C7" s="793"/>
      <c r="D7" s="717"/>
      <c r="E7" s="726"/>
      <c r="F7" s="727"/>
      <c r="G7" s="821"/>
      <c r="H7" s="822"/>
      <c r="I7" s="717"/>
      <c r="P7" s="715"/>
    </row>
    <row r="8" spans="1:16" ht="18.75" x14ac:dyDescent="0.3">
      <c r="A8" s="187">
        <v>41826</v>
      </c>
      <c r="B8" s="779" t="s">
        <v>1245</v>
      </c>
      <c r="C8" s="784" t="s">
        <v>3675</v>
      </c>
      <c r="D8" s="797" t="s">
        <v>2783</v>
      </c>
      <c r="E8" s="802">
        <v>11896</v>
      </c>
      <c r="F8" s="752"/>
      <c r="G8" s="712"/>
      <c r="H8" s="813">
        <f>E8-G8</f>
        <v>11896</v>
      </c>
      <c r="I8" s="817" t="s">
        <v>65</v>
      </c>
      <c r="P8" s="715"/>
    </row>
    <row r="9" spans="1:16" ht="27" customHeight="1" x14ac:dyDescent="0.3">
      <c r="A9" s="192">
        <v>41750</v>
      </c>
      <c r="B9" s="188" t="s">
        <v>1826</v>
      </c>
      <c r="C9" s="787" t="s">
        <v>2799</v>
      </c>
      <c r="D9" s="711" t="s">
        <v>25</v>
      </c>
      <c r="E9" s="712">
        <v>29714.5</v>
      </c>
      <c r="F9" s="736" t="s">
        <v>4053</v>
      </c>
      <c r="G9" s="737">
        <v>28714.5</v>
      </c>
      <c r="H9" s="714">
        <f>E9-G9</f>
        <v>1000</v>
      </c>
      <c r="I9" s="711" t="s">
        <v>65</v>
      </c>
      <c r="P9" s="715"/>
    </row>
    <row r="10" spans="1:16" ht="18.75" x14ac:dyDescent="0.3">
      <c r="A10" s="192">
        <v>41759</v>
      </c>
      <c r="B10" s="188" t="s">
        <v>1407</v>
      </c>
      <c r="C10" s="787" t="s">
        <v>2799</v>
      </c>
      <c r="D10" s="797" t="s">
        <v>25</v>
      </c>
      <c r="E10" s="800">
        <v>28836</v>
      </c>
      <c r="F10" s="743"/>
      <c r="G10" s="744"/>
      <c r="H10" s="714">
        <f>E10-G10</f>
        <v>28836</v>
      </c>
      <c r="I10" s="797" t="s">
        <v>65</v>
      </c>
      <c r="P10" s="715"/>
    </row>
    <row r="11" spans="1:16" ht="18.75" x14ac:dyDescent="0.3">
      <c r="A11" s="192">
        <v>41832</v>
      </c>
      <c r="B11" s="200" t="s">
        <v>1774</v>
      </c>
      <c r="C11" s="794" t="s">
        <v>3863</v>
      </c>
      <c r="D11" s="800" t="s">
        <v>25</v>
      </c>
      <c r="E11" s="800">
        <v>12201.5</v>
      </c>
      <c r="F11" s="755"/>
      <c r="G11" s="712"/>
      <c r="H11" s="816">
        <f>E11-G11</f>
        <v>12201.5</v>
      </c>
      <c r="I11" s="817" t="s">
        <v>65</v>
      </c>
      <c r="J11" s="728"/>
      <c r="P11" s="715"/>
    </row>
    <row r="12" spans="1:16" ht="18.75" x14ac:dyDescent="0.3">
      <c r="A12" s="187">
        <v>41834</v>
      </c>
      <c r="B12" s="780" t="s">
        <v>1958</v>
      </c>
      <c r="C12" s="789" t="s">
        <v>3863</v>
      </c>
      <c r="D12" s="797" t="s">
        <v>25</v>
      </c>
      <c r="E12" s="800">
        <v>13501.4</v>
      </c>
      <c r="F12" s="752"/>
      <c r="G12" s="732"/>
      <c r="H12" s="813">
        <f>E12-G12</f>
        <v>13501.4</v>
      </c>
      <c r="I12" s="797" t="s">
        <v>65</v>
      </c>
      <c r="P12" s="715"/>
    </row>
    <row r="13" spans="1:16" ht="19.5" thickBot="1" x14ac:dyDescent="0.35">
      <c r="A13" s="187"/>
      <c r="B13" s="780"/>
      <c r="C13" s="789"/>
      <c r="D13" s="797"/>
      <c r="E13" s="800"/>
      <c r="F13" s="752"/>
      <c r="G13" s="732"/>
      <c r="H13" s="732">
        <f>SUM(H8:H12)</f>
        <v>67434.899999999994</v>
      </c>
      <c r="I13" s="797"/>
      <c r="P13" s="715"/>
    </row>
    <row r="14" spans="1:16" ht="19.5" thickBot="1" x14ac:dyDescent="0.35">
      <c r="A14" s="187">
        <v>41783</v>
      </c>
      <c r="B14" s="779" t="s">
        <v>1144</v>
      </c>
      <c r="C14" s="788" t="s">
        <v>3207</v>
      </c>
      <c r="D14" s="797" t="s">
        <v>185</v>
      </c>
      <c r="E14" s="800">
        <v>26521</v>
      </c>
      <c r="F14" s="747" t="s">
        <v>6587</v>
      </c>
      <c r="G14" s="803">
        <f>19600+500</f>
        <v>20100</v>
      </c>
      <c r="H14" s="808">
        <f>E14-G14</f>
        <v>6421</v>
      </c>
      <c r="I14" s="797" t="s">
        <v>30</v>
      </c>
      <c r="P14" s="715"/>
    </row>
    <row r="15" spans="1:16" ht="18.75" x14ac:dyDescent="0.3">
      <c r="A15" s="187"/>
      <c r="B15" s="779"/>
      <c r="C15" s="788"/>
      <c r="D15" s="797"/>
      <c r="E15" s="800"/>
      <c r="F15" s="747"/>
      <c r="G15" s="732"/>
      <c r="H15" s="827"/>
      <c r="I15" s="797"/>
      <c r="P15" s="715"/>
    </row>
    <row r="16" spans="1:16" ht="18.75" x14ac:dyDescent="0.3">
      <c r="A16" s="187">
        <v>41935</v>
      </c>
      <c r="B16" s="780" t="s">
        <v>5832</v>
      </c>
      <c r="C16" s="789" t="s">
        <v>4923</v>
      </c>
      <c r="D16" s="798" t="s">
        <v>5565</v>
      </c>
      <c r="E16" s="746">
        <v>17349.599999999999</v>
      </c>
      <c r="F16" s="738">
        <v>41937</v>
      </c>
      <c r="G16" s="766">
        <v>16653.5</v>
      </c>
      <c r="H16" s="813">
        <f>E16-G16</f>
        <v>696.09999999999854</v>
      </c>
      <c r="I16" s="711" t="s">
        <v>5009</v>
      </c>
      <c r="P16" s="715"/>
    </row>
    <row r="17" spans="1:16" ht="18.75" x14ac:dyDescent="0.3">
      <c r="A17" s="187"/>
      <c r="B17" s="780"/>
      <c r="C17" s="789"/>
      <c r="D17" s="798"/>
      <c r="E17" s="746"/>
      <c r="F17" s="738"/>
      <c r="G17" s="712"/>
      <c r="H17" s="732"/>
      <c r="I17" s="711"/>
      <c r="P17" s="715"/>
    </row>
    <row r="18" spans="1:16" ht="18.75" x14ac:dyDescent="0.3">
      <c r="A18" s="187">
        <v>42003</v>
      </c>
      <c r="B18" s="780">
        <v>7771</v>
      </c>
      <c r="C18" s="789" t="s">
        <v>6789</v>
      </c>
      <c r="D18" s="798" t="s">
        <v>242</v>
      </c>
      <c r="E18" s="746">
        <v>15744</v>
      </c>
      <c r="F18" s="761" t="s">
        <v>7037</v>
      </c>
      <c r="G18" s="744">
        <v>15744</v>
      </c>
      <c r="H18" s="732">
        <f>E18-G18</f>
        <v>0</v>
      </c>
      <c r="I18" s="799" t="s">
        <v>6049</v>
      </c>
      <c r="P18" s="715"/>
    </row>
    <row r="19" spans="1:16" ht="18.75" x14ac:dyDescent="0.3">
      <c r="A19" s="192">
        <v>41948</v>
      </c>
      <c r="B19" s="188">
        <v>2777</v>
      </c>
      <c r="C19" s="324" t="s">
        <v>4923</v>
      </c>
      <c r="D19" s="764" t="s">
        <v>6638</v>
      </c>
      <c r="E19" s="765">
        <v>23662.400000000001</v>
      </c>
      <c r="F19" s="767"/>
      <c r="G19" s="768"/>
      <c r="H19" s="763">
        <f>E19-G19</f>
        <v>23662.400000000001</v>
      </c>
      <c r="I19" s="729" t="s">
        <v>4997</v>
      </c>
      <c r="P19" s="715"/>
    </row>
    <row r="20" spans="1:16" ht="18.75" x14ac:dyDescent="0.3">
      <c r="A20" s="192"/>
      <c r="B20" s="188"/>
      <c r="C20" s="324"/>
      <c r="D20" s="764"/>
      <c r="E20" s="765"/>
      <c r="F20" s="767"/>
      <c r="G20" s="768"/>
      <c r="H20" s="763"/>
      <c r="I20" s="729"/>
      <c r="P20" s="715"/>
    </row>
    <row r="21" spans="1:16" ht="18.75" x14ac:dyDescent="0.3">
      <c r="A21" s="192">
        <v>41912</v>
      </c>
      <c r="B21" s="782" t="s">
        <v>2275</v>
      </c>
      <c r="C21" s="434" t="s">
        <v>4819</v>
      </c>
      <c r="D21" s="729" t="s">
        <v>307</v>
      </c>
      <c r="E21" s="730">
        <v>14808.6</v>
      </c>
      <c r="F21" s="762" t="s">
        <v>6781</v>
      </c>
      <c r="G21" s="744">
        <f>1500+3100+3500+1500+1500+3000+708.6</f>
        <v>14808.6</v>
      </c>
      <c r="H21" s="763">
        <f>E21-G21</f>
        <v>0</v>
      </c>
      <c r="I21" s="729" t="s">
        <v>217</v>
      </c>
      <c r="P21" s="715"/>
    </row>
    <row r="22" spans="1:16" ht="18.75" x14ac:dyDescent="0.3">
      <c r="A22" s="192"/>
      <c r="B22" s="782"/>
      <c r="C22" s="434"/>
      <c r="D22" s="729"/>
      <c r="E22" s="730"/>
      <c r="F22" s="762"/>
      <c r="G22" s="744"/>
      <c r="H22" s="763"/>
      <c r="I22" s="729"/>
      <c r="P22" s="715"/>
    </row>
    <row r="23" spans="1:16" x14ac:dyDescent="0.25">
      <c r="A23" s="716">
        <v>41671</v>
      </c>
      <c r="B23" s="695">
        <v>545</v>
      </c>
      <c r="C23" s="791" t="s">
        <v>649</v>
      </c>
      <c r="D23" s="722" t="s">
        <v>468</v>
      </c>
      <c r="E23" s="801">
        <v>25524.5</v>
      </c>
      <c r="F23" s="719" t="s">
        <v>7023</v>
      </c>
      <c r="G23" s="720">
        <f>20024.5+500+500+1000+500+1000+1000+1000</f>
        <v>25524.5</v>
      </c>
      <c r="H23" s="811">
        <f>E23-G23</f>
        <v>0</v>
      </c>
      <c r="I23" s="819" t="s">
        <v>15</v>
      </c>
    </row>
    <row r="24" spans="1:16" x14ac:dyDescent="0.25">
      <c r="A24" s="716"/>
      <c r="B24" s="695"/>
      <c r="C24" s="791"/>
      <c r="D24" s="722"/>
      <c r="E24" s="801"/>
      <c r="F24" s="719"/>
      <c r="G24" s="720"/>
      <c r="H24" s="811"/>
      <c r="I24" s="819"/>
    </row>
    <row r="25" spans="1:16" x14ac:dyDescent="0.25">
      <c r="A25" s="192">
        <v>41972</v>
      </c>
      <c r="B25" s="188">
        <v>4745</v>
      </c>
      <c r="C25" s="322" t="s">
        <v>4923</v>
      </c>
      <c r="D25" s="764" t="s">
        <v>35</v>
      </c>
      <c r="E25" s="765">
        <v>5133.6000000000004</v>
      </c>
      <c r="F25" s="769"/>
      <c r="G25" s="770"/>
      <c r="H25" s="763">
        <f>E25-G25</f>
        <v>5133.6000000000004</v>
      </c>
      <c r="I25" s="734" t="s">
        <v>5251</v>
      </c>
    </row>
    <row r="26" spans="1:16" x14ac:dyDescent="0.25">
      <c r="A26" s="187"/>
      <c r="B26" s="779"/>
      <c r="C26" s="789"/>
      <c r="D26" s="798"/>
      <c r="E26" s="746"/>
      <c r="F26" s="769"/>
      <c r="G26" s="770"/>
      <c r="H26" s="732"/>
      <c r="I26" s="799"/>
    </row>
    <row r="27" spans="1:16" x14ac:dyDescent="0.25">
      <c r="A27" s="187">
        <v>41985</v>
      </c>
      <c r="B27" s="780">
        <v>5964</v>
      </c>
      <c r="C27" s="789" t="s">
        <v>6789</v>
      </c>
      <c r="D27" s="798" t="s">
        <v>98</v>
      </c>
      <c r="E27" s="746">
        <v>14078.2</v>
      </c>
      <c r="F27" s="738"/>
      <c r="G27" s="746"/>
      <c r="H27" s="732">
        <f>E27-G27</f>
        <v>14078.2</v>
      </c>
      <c r="I27" s="799" t="s">
        <v>5000</v>
      </c>
    </row>
    <row r="28" spans="1:16" ht="15.75" thickBot="1" x14ac:dyDescent="0.3">
      <c r="A28" s="187"/>
      <c r="B28" s="780"/>
      <c r="C28" s="789"/>
      <c r="D28" s="798"/>
      <c r="E28" s="746"/>
      <c r="F28" s="738"/>
      <c r="G28" s="746"/>
      <c r="H28" s="732"/>
      <c r="I28" s="799"/>
    </row>
    <row r="29" spans="1:16" ht="15.75" thickBot="1" x14ac:dyDescent="0.3">
      <c r="A29" s="187">
        <v>42002</v>
      </c>
      <c r="B29" s="780">
        <v>7653</v>
      </c>
      <c r="C29" s="789" t="s">
        <v>6789</v>
      </c>
      <c r="D29" s="798" t="s">
        <v>6984</v>
      </c>
      <c r="E29" s="746">
        <v>5364</v>
      </c>
      <c r="F29" s="761">
        <v>42084</v>
      </c>
      <c r="G29" s="807">
        <v>5364</v>
      </c>
      <c r="H29" s="809">
        <f>E29-G29</f>
        <v>0</v>
      </c>
      <c r="I29" s="799" t="s">
        <v>4992</v>
      </c>
    </row>
    <row r="30" spans="1:16" x14ac:dyDescent="0.25">
      <c r="A30" s="187">
        <v>42002</v>
      </c>
      <c r="B30" s="780">
        <v>7654</v>
      </c>
      <c r="C30" s="789" t="s">
        <v>6789</v>
      </c>
      <c r="D30" s="798" t="s">
        <v>6984</v>
      </c>
      <c r="E30" s="746">
        <v>6033</v>
      </c>
      <c r="F30" s="761">
        <v>42084</v>
      </c>
      <c r="G30" s="744">
        <v>6033</v>
      </c>
      <c r="H30" s="732">
        <f>E30-G30</f>
        <v>0</v>
      </c>
      <c r="I30" s="799" t="s">
        <v>4992</v>
      </c>
    </row>
    <row r="31" spans="1:16" x14ac:dyDescent="0.25">
      <c r="A31" s="187"/>
      <c r="B31" s="780"/>
      <c r="C31" s="789"/>
      <c r="D31" s="798"/>
      <c r="E31" s="746"/>
      <c r="F31" s="761"/>
      <c r="G31" s="744"/>
      <c r="H31" s="732"/>
      <c r="I31" s="799"/>
    </row>
    <row r="32" spans="1:16" x14ac:dyDescent="0.25">
      <c r="A32" s="187">
        <v>41977</v>
      </c>
      <c r="B32" s="780">
        <v>5233</v>
      </c>
      <c r="C32" s="789" t="s">
        <v>6789</v>
      </c>
      <c r="D32" s="798" t="s">
        <v>4848</v>
      </c>
      <c r="E32" s="746">
        <v>13414</v>
      </c>
      <c r="F32" s="775">
        <v>42047</v>
      </c>
      <c r="G32" s="744">
        <v>13414</v>
      </c>
      <c r="H32" s="732">
        <f>E32-G32</f>
        <v>0</v>
      </c>
      <c r="I32" s="797" t="s">
        <v>4992</v>
      </c>
    </row>
    <row r="33" spans="1:10" x14ac:dyDescent="0.25">
      <c r="A33" s="187"/>
      <c r="B33" s="780"/>
      <c r="C33" s="789"/>
      <c r="D33" s="798"/>
      <c r="E33" s="746"/>
      <c r="F33" s="775"/>
      <c r="G33" s="744"/>
      <c r="H33" s="732"/>
      <c r="I33" s="797"/>
    </row>
    <row r="34" spans="1:10" x14ac:dyDescent="0.25">
      <c r="A34" s="192">
        <v>41965</v>
      </c>
      <c r="B34" s="188">
        <v>4140</v>
      </c>
      <c r="C34" s="322" t="s">
        <v>4923</v>
      </c>
      <c r="D34" s="764" t="s">
        <v>882</v>
      </c>
      <c r="E34" s="765">
        <v>31141.5</v>
      </c>
      <c r="F34" s="741" t="s">
        <v>7034</v>
      </c>
      <c r="G34" s="771">
        <f>5000+5000+5000+5000+5000+5000+1141.5</f>
        <v>31141.5</v>
      </c>
      <c r="H34" s="763">
        <f>E34-G34</f>
        <v>0</v>
      </c>
      <c r="I34" s="754" t="s">
        <v>4995</v>
      </c>
    </row>
    <row r="35" spans="1:10" x14ac:dyDescent="0.25">
      <c r="A35" s="192"/>
      <c r="B35" s="188"/>
      <c r="C35" s="322"/>
      <c r="D35" s="764"/>
      <c r="E35" s="765"/>
      <c r="F35" s="741"/>
      <c r="G35" s="771"/>
      <c r="H35" s="763"/>
      <c r="I35" s="754"/>
    </row>
    <row r="36" spans="1:10" x14ac:dyDescent="0.25">
      <c r="A36" s="192">
        <v>41961</v>
      </c>
      <c r="B36" s="188">
        <v>3852</v>
      </c>
      <c r="C36" s="324" t="s">
        <v>4923</v>
      </c>
      <c r="D36" s="764" t="s">
        <v>6641</v>
      </c>
      <c r="E36" s="765">
        <v>218</v>
      </c>
      <c r="F36" s="767"/>
      <c r="G36" s="772"/>
      <c r="H36" s="763">
        <f>E36-G36</f>
        <v>218</v>
      </c>
      <c r="I36" s="734" t="s">
        <v>4992</v>
      </c>
    </row>
    <row r="37" spans="1:10" x14ac:dyDescent="0.25">
      <c r="A37" s="192">
        <v>41978</v>
      </c>
      <c r="B37" s="200">
        <v>5271</v>
      </c>
      <c r="C37" s="322" t="s">
        <v>6789</v>
      </c>
      <c r="D37" s="764" t="s">
        <v>6641</v>
      </c>
      <c r="E37" s="765">
        <v>5937.9</v>
      </c>
      <c r="F37" s="738"/>
      <c r="G37" s="746"/>
      <c r="H37" s="763">
        <f>E37-G37</f>
        <v>5937.9</v>
      </c>
      <c r="I37" s="729" t="s">
        <v>4992</v>
      </c>
      <c r="J37" s="740" t="s">
        <v>6593</v>
      </c>
    </row>
    <row r="38" spans="1:10" x14ac:dyDescent="0.25">
      <c r="A38" s="192"/>
      <c r="B38" s="200"/>
      <c r="C38" s="322"/>
      <c r="D38" s="764"/>
      <c r="E38" s="765"/>
      <c r="F38" s="738"/>
      <c r="G38" s="746"/>
      <c r="H38" s="763"/>
      <c r="I38" s="729"/>
      <c r="J38" s="740"/>
    </row>
    <row r="39" spans="1:10" x14ac:dyDescent="0.25">
      <c r="A39" s="192">
        <v>41786</v>
      </c>
      <c r="B39" s="188" t="s">
        <v>1418</v>
      </c>
      <c r="C39" s="227" t="s">
        <v>3207</v>
      </c>
      <c r="D39" s="729" t="s">
        <v>689</v>
      </c>
      <c r="E39" s="730">
        <v>15860</v>
      </c>
      <c r="F39" s="748" t="s">
        <v>4038</v>
      </c>
      <c r="G39" s="744">
        <v>14876</v>
      </c>
      <c r="H39" s="733">
        <f>E39-G39</f>
        <v>984</v>
      </c>
      <c r="I39" s="729" t="s">
        <v>217</v>
      </c>
    </row>
    <row r="40" spans="1:10" x14ac:dyDescent="0.25">
      <c r="A40" s="192"/>
      <c r="B40" s="188"/>
      <c r="C40" s="227"/>
      <c r="D40" s="729"/>
      <c r="E40" s="730"/>
      <c r="F40" s="748"/>
      <c r="G40" s="744"/>
      <c r="H40" s="823"/>
      <c r="I40" s="729"/>
    </row>
    <row r="41" spans="1:10" x14ac:dyDescent="0.25">
      <c r="A41" s="192">
        <v>41860</v>
      </c>
      <c r="B41" s="200" t="s">
        <v>1901</v>
      </c>
      <c r="C41" s="322" t="s">
        <v>4131</v>
      </c>
      <c r="D41" s="734" t="s">
        <v>14</v>
      </c>
      <c r="E41" s="760">
        <v>15606</v>
      </c>
      <c r="F41" s="752">
        <v>41861</v>
      </c>
      <c r="G41" s="732">
        <v>9106</v>
      </c>
      <c r="H41" s="753">
        <f>E41-G41</f>
        <v>6500</v>
      </c>
      <c r="I41" s="734" t="s">
        <v>12</v>
      </c>
      <c r="J41" s="740" t="s">
        <v>6593</v>
      </c>
    </row>
    <row r="42" spans="1:10" x14ac:dyDescent="0.25">
      <c r="A42" s="192"/>
      <c r="B42" s="200"/>
      <c r="C42" s="322"/>
      <c r="D42" s="734"/>
      <c r="E42" s="760"/>
      <c r="F42" s="752"/>
      <c r="G42" s="732"/>
      <c r="H42" s="763"/>
      <c r="I42" s="734"/>
      <c r="J42" s="740"/>
    </row>
    <row r="43" spans="1:10" x14ac:dyDescent="0.25">
      <c r="A43" s="397">
        <v>41859</v>
      </c>
      <c r="B43" s="200" t="s">
        <v>1763</v>
      </c>
      <c r="C43" s="322" t="s">
        <v>4131</v>
      </c>
      <c r="D43" s="729" t="s">
        <v>189</v>
      </c>
      <c r="E43" s="730">
        <v>12931</v>
      </c>
      <c r="F43" s="752">
        <v>41869</v>
      </c>
      <c r="G43" s="732">
        <v>12031</v>
      </c>
      <c r="H43" s="753">
        <f>E43-G43</f>
        <v>900</v>
      </c>
      <c r="I43" s="729" t="s">
        <v>21</v>
      </c>
    </row>
    <row r="44" spans="1:10" x14ac:dyDescent="0.25">
      <c r="A44" s="187">
        <v>41878</v>
      </c>
      <c r="B44" s="779" t="s">
        <v>2174</v>
      </c>
      <c r="C44" s="784" t="s">
        <v>4236</v>
      </c>
      <c r="D44" s="797" t="s">
        <v>189</v>
      </c>
      <c r="E44" s="800">
        <v>14919</v>
      </c>
      <c r="F44" s="761">
        <v>41890</v>
      </c>
      <c r="G44" s="744">
        <v>14509.5</v>
      </c>
      <c r="H44" s="813">
        <f>E44-G44</f>
        <v>409.5</v>
      </c>
    </row>
    <row r="45" spans="1:10" ht="15.75" thickBot="1" x14ac:dyDescent="0.3">
      <c r="A45" s="187"/>
      <c r="B45" s="779"/>
      <c r="C45" s="784"/>
      <c r="D45" s="797"/>
      <c r="E45" s="800"/>
      <c r="F45" s="761"/>
      <c r="G45" s="744"/>
      <c r="H45" s="732"/>
    </row>
    <row r="46" spans="1:10" ht="15.75" thickBot="1" x14ac:dyDescent="0.3">
      <c r="A46" s="187">
        <v>41995</v>
      </c>
      <c r="B46" s="780">
        <v>6963</v>
      </c>
      <c r="C46" s="789" t="s">
        <v>6789</v>
      </c>
      <c r="D46" s="798" t="s">
        <v>1814</v>
      </c>
      <c r="E46" s="746">
        <v>9865.1200000000008</v>
      </c>
      <c r="F46" s="736" t="s">
        <v>7038</v>
      </c>
      <c r="G46" s="804">
        <f>34.64+9830.48</f>
        <v>9865.119999999999</v>
      </c>
      <c r="H46" s="809">
        <f>E46-G46</f>
        <v>0</v>
      </c>
      <c r="I46" s="817" t="s">
        <v>6794</v>
      </c>
    </row>
    <row r="47" spans="1:10" x14ac:dyDescent="0.25">
      <c r="A47" s="187">
        <v>42003</v>
      </c>
      <c r="B47" s="780">
        <v>7702</v>
      </c>
      <c r="C47" s="789" t="s">
        <v>6789</v>
      </c>
      <c r="D47" s="798" t="s">
        <v>1814</v>
      </c>
      <c r="E47" s="746">
        <v>5512</v>
      </c>
      <c r="F47" s="762" t="s">
        <v>7035</v>
      </c>
      <c r="G47" s="744">
        <f>11.44+5500.56</f>
        <v>5512</v>
      </c>
      <c r="H47" s="732">
        <f>E47-G47</f>
        <v>0</v>
      </c>
      <c r="I47" s="799" t="s">
        <v>6794</v>
      </c>
    </row>
    <row r="48" spans="1:10" x14ac:dyDescent="0.25">
      <c r="A48" s="187"/>
      <c r="B48" s="780"/>
      <c r="C48" s="789"/>
      <c r="D48" s="798"/>
      <c r="E48" s="746"/>
      <c r="F48" s="762"/>
      <c r="G48" s="744"/>
      <c r="H48" s="732"/>
      <c r="I48" s="799"/>
    </row>
    <row r="49" spans="1:11" x14ac:dyDescent="0.25">
      <c r="A49" s="187">
        <v>41759</v>
      </c>
      <c r="B49" s="779" t="s">
        <v>1459</v>
      </c>
      <c r="C49" s="796" t="s">
        <v>2799</v>
      </c>
      <c r="D49" s="797" t="s">
        <v>68</v>
      </c>
      <c r="E49" s="800">
        <v>5229</v>
      </c>
      <c r="F49" s="745" t="s">
        <v>4082</v>
      </c>
      <c r="G49" s="746">
        <v>2582.5</v>
      </c>
      <c r="H49" s="814">
        <f>E49-G49</f>
        <v>2646.5</v>
      </c>
      <c r="I49" s="797" t="s">
        <v>65</v>
      </c>
    </row>
    <row r="50" spans="1:11" x14ac:dyDescent="0.25">
      <c r="A50" s="187">
        <v>41760</v>
      </c>
      <c r="B50" s="193" t="s">
        <v>1576</v>
      </c>
      <c r="C50" s="298" t="s">
        <v>2799</v>
      </c>
      <c r="D50" s="729" t="s">
        <v>68</v>
      </c>
      <c r="E50" s="730">
        <v>6799.5</v>
      </c>
      <c r="F50" s="711"/>
      <c r="G50" s="732"/>
      <c r="H50" s="739">
        <f>E50-G50</f>
        <v>6799.5</v>
      </c>
      <c r="I50" s="734"/>
    </row>
    <row r="51" spans="1:11" x14ac:dyDescent="0.25">
      <c r="A51" s="187"/>
      <c r="B51" s="193"/>
      <c r="C51" s="298"/>
      <c r="D51" s="729"/>
      <c r="E51" s="730"/>
      <c r="F51" s="711"/>
      <c r="G51" s="732"/>
      <c r="H51" s="824"/>
      <c r="I51" s="734"/>
    </row>
    <row r="52" spans="1:11" x14ac:dyDescent="0.25">
      <c r="A52" s="192">
        <v>41972</v>
      </c>
      <c r="B52" s="188">
        <v>4794</v>
      </c>
      <c r="C52" s="322" t="s">
        <v>4923</v>
      </c>
      <c r="D52" s="764" t="s">
        <v>3372</v>
      </c>
      <c r="E52" s="765">
        <v>1405.3</v>
      </c>
      <c r="F52" s="773"/>
      <c r="G52" s="770"/>
      <c r="H52" s="763">
        <f>E52-G52</f>
        <v>1405.3</v>
      </c>
      <c r="I52" s="734" t="s">
        <v>4992</v>
      </c>
    </row>
    <row r="53" spans="1:11" x14ac:dyDescent="0.25">
      <c r="A53" s="192"/>
      <c r="B53" s="188"/>
      <c r="C53" s="322"/>
      <c r="D53" s="764"/>
      <c r="E53" s="765"/>
      <c r="F53" s="761"/>
      <c r="G53" s="744"/>
      <c r="H53" s="763"/>
      <c r="I53" s="734"/>
    </row>
    <row r="54" spans="1:11" x14ac:dyDescent="0.25">
      <c r="A54" s="192">
        <v>41971</v>
      </c>
      <c r="B54" s="188">
        <v>4717</v>
      </c>
      <c r="C54" s="322" t="s">
        <v>4923</v>
      </c>
      <c r="D54" s="764" t="s">
        <v>4586</v>
      </c>
      <c r="E54" s="765">
        <v>724.5</v>
      </c>
      <c r="F54" s="769"/>
      <c r="G54" s="770"/>
      <c r="H54" s="763">
        <f>E54-G54</f>
        <v>724.5</v>
      </c>
      <c r="I54" s="734" t="s">
        <v>4992</v>
      </c>
    </row>
    <row r="55" spans="1:11" s="728" customFormat="1" x14ac:dyDescent="0.25">
      <c r="A55" s="192"/>
      <c r="B55" s="188"/>
      <c r="C55" s="322"/>
      <c r="D55" s="764"/>
      <c r="E55" s="765"/>
      <c r="F55" s="775"/>
      <c r="G55" s="744"/>
      <c r="H55" s="763"/>
      <c r="I55" s="734"/>
    </row>
    <row r="56" spans="1:11" x14ac:dyDescent="0.25">
      <c r="A56" s="192">
        <v>41995</v>
      </c>
      <c r="B56" s="200">
        <v>7034</v>
      </c>
      <c r="C56" s="322" t="s">
        <v>6789</v>
      </c>
      <c r="D56" s="776" t="s">
        <v>6893</v>
      </c>
      <c r="E56" s="735">
        <v>60977.4</v>
      </c>
      <c r="F56" s="738"/>
      <c r="G56" s="712"/>
      <c r="H56" s="763">
        <f>E56-G56</f>
        <v>60977.4</v>
      </c>
      <c r="I56" s="777" t="s">
        <v>4992</v>
      </c>
    </row>
    <row r="57" spans="1:11" x14ac:dyDescent="0.25">
      <c r="A57" s="187"/>
      <c r="B57" s="780"/>
      <c r="C57" s="789"/>
      <c r="D57" s="746"/>
      <c r="E57" s="712"/>
      <c r="F57" s="738"/>
      <c r="G57" s="712"/>
      <c r="H57" s="732"/>
      <c r="I57" s="712"/>
    </row>
    <row r="58" spans="1:11" ht="15.75" thickBot="1" x14ac:dyDescent="0.3">
      <c r="A58" s="738">
        <v>41661</v>
      </c>
      <c r="B58" s="647">
        <v>657</v>
      </c>
      <c r="C58" s="711" t="s">
        <v>407</v>
      </c>
      <c r="D58" s="711" t="s">
        <v>20</v>
      </c>
      <c r="E58" s="712">
        <v>4068</v>
      </c>
      <c r="F58" s="713">
        <v>41662</v>
      </c>
      <c r="G58" s="712">
        <v>450</v>
      </c>
      <c r="H58" s="814">
        <f>E58-G58</f>
        <v>3618</v>
      </c>
      <c r="I58" s="711" t="s">
        <v>512</v>
      </c>
    </row>
    <row r="59" spans="1:11" ht="15.75" thickBot="1" x14ac:dyDescent="0.3">
      <c r="A59" s="187">
        <v>41704</v>
      </c>
      <c r="B59" s="779" t="s">
        <v>1546</v>
      </c>
      <c r="C59" s="788" t="s">
        <v>1021</v>
      </c>
      <c r="D59" s="797" t="s">
        <v>20</v>
      </c>
      <c r="E59" s="800">
        <v>4733</v>
      </c>
      <c r="F59" s="731"/>
      <c r="G59" s="803"/>
      <c r="H59" s="808">
        <f>E59-G59</f>
        <v>4733</v>
      </c>
      <c r="I59" s="797" t="s">
        <v>512</v>
      </c>
    </row>
    <row r="60" spans="1:11" x14ac:dyDescent="0.25">
      <c r="A60" s="187">
        <v>41705</v>
      </c>
      <c r="B60" s="780" t="s">
        <v>1700</v>
      </c>
      <c r="C60" s="790" t="s">
        <v>1671</v>
      </c>
      <c r="D60" s="797" t="s">
        <v>20</v>
      </c>
      <c r="E60" s="800">
        <v>12307.5</v>
      </c>
      <c r="F60" s="731">
        <v>41708</v>
      </c>
      <c r="G60" s="732">
        <v>9000</v>
      </c>
      <c r="H60" s="812">
        <f>E60-G60</f>
        <v>3307.5</v>
      </c>
      <c r="I60" s="799" t="s">
        <v>512</v>
      </c>
    </row>
    <row r="61" spans="1:11" x14ac:dyDescent="0.25">
      <c r="A61" s="187">
        <v>41708</v>
      </c>
      <c r="B61" s="780" t="s">
        <v>1920</v>
      </c>
      <c r="C61" s="790" t="s">
        <v>1671</v>
      </c>
      <c r="D61" s="711" t="s">
        <v>20</v>
      </c>
      <c r="E61" s="712">
        <v>3510.4</v>
      </c>
      <c r="F61" s="738"/>
      <c r="G61" s="712"/>
      <c r="H61" s="814">
        <f>E61-G61</f>
        <v>3510.4</v>
      </c>
      <c r="I61" s="711" t="s">
        <v>512</v>
      </c>
    </row>
    <row r="62" spans="1:11" s="728" customFormat="1" x14ac:dyDescent="0.25">
      <c r="A62" s="187"/>
      <c r="B62" s="780"/>
      <c r="C62" s="790"/>
      <c r="D62" s="711"/>
      <c r="E62" s="712"/>
      <c r="F62" s="738"/>
      <c r="G62" s="712"/>
      <c r="H62" s="825"/>
      <c r="I62" s="711"/>
    </row>
    <row r="63" spans="1:11" ht="15.75" x14ac:dyDescent="0.25">
      <c r="A63" s="192">
        <v>41813</v>
      </c>
      <c r="B63" s="306" t="s">
        <v>1354</v>
      </c>
      <c r="C63" s="307" t="s">
        <v>3567</v>
      </c>
      <c r="D63" s="729" t="s">
        <v>36</v>
      </c>
      <c r="E63" s="730">
        <v>32108.52</v>
      </c>
      <c r="F63" s="748" t="s">
        <v>7007</v>
      </c>
      <c r="G63" s="749">
        <f>12108.52+20000</f>
        <v>32108.52</v>
      </c>
      <c r="H63" s="750">
        <f>E63-G63</f>
        <v>0</v>
      </c>
      <c r="I63" s="751" t="s">
        <v>217</v>
      </c>
      <c r="J63" s="704" t="s">
        <v>4057</v>
      </c>
      <c r="K63" s="705"/>
    </row>
    <row r="64" spans="1:11" ht="15.75" x14ac:dyDescent="0.25">
      <c r="A64" s="187"/>
      <c r="B64" s="786"/>
      <c r="C64" s="795"/>
      <c r="D64" s="797"/>
      <c r="E64" s="800"/>
      <c r="F64" s="748"/>
      <c r="G64" s="744"/>
      <c r="H64" s="827"/>
      <c r="I64" s="799"/>
      <c r="J64" s="826"/>
      <c r="K64" s="705"/>
    </row>
    <row r="65" spans="1:9" x14ac:dyDescent="0.25">
      <c r="A65" s="187">
        <v>41966</v>
      </c>
      <c r="B65" s="779">
        <v>4222</v>
      </c>
      <c r="C65" s="789" t="s">
        <v>4923</v>
      </c>
      <c r="D65" s="799" t="s">
        <v>47</v>
      </c>
      <c r="E65" s="732">
        <v>2712</v>
      </c>
      <c r="F65" s="769"/>
      <c r="G65" s="774"/>
      <c r="H65" s="732">
        <f>E65-G65</f>
        <v>2712</v>
      </c>
      <c r="I65" s="711" t="s">
        <v>5251</v>
      </c>
    </row>
    <row r="66" spans="1:9" ht="15.75" thickBot="1" x14ac:dyDescent="0.3">
      <c r="A66" s="187"/>
      <c r="B66" s="779"/>
      <c r="C66" s="789"/>
      <c r="D66" s="799"/>
      <c r="E66" s="732"/>
      <c r="F66" s="775"/>
      <c r="G66" s="771"/>
      <c r="H66" s="732"/>
      <c r="I66" s="711"/>
    </row>
    <row r="67" spans="1:9" ht="15.75" thickBot="1" x14ac:dyDescent="0.3">
      <c r="A67" s="187">
        <v>41953</v>
      </c>
      <c r="B67" s="779">
        <v>3127</v>
      </c>
      <c r="C67" s="784" t="s">
        <v>4923</v>
      </c>
      <c r="D67" s="799" t="s">
        <v>237</v>
      </c>
      <c r="E67" s="732">
        <v>8418.25</v>
      </c>
      <c r="F67" s="767"/>
      <c r="G67" s="805"/>
      <c r="H67" s="809">
        <f>E67-G67</f>
        <v>8418.25</v>
      </c>
      <c r="I67" s="799" t="s">
        <v>4995</v>
      </c>
    </row>
    <row r="68" spans="1:9" x14ac:dyDescent="0.25">
      <c r="A68" s="187"/>
      <c r="B68" s="779"/>
      <c r="C68" s="784"/>
      <c r="D68" s="799"/>
      <c r="E68" s="732"/>
      <c r="F68" s="738"/>
      <c r="G68" s="732"/>
      <c r="H68" s="732"/>
      <c r="I68" s="799"/>
    </row>
    <row r="69" spans="1:9" x14ac:dyDescent="0.25">
      <c r="A69" s="187">
        <v>41972</v>
      </c>
      <c r="B69" s="779">
        <v>4771</v>
      </c>
      <c r="C69" s="789" t="s">
        <v>4923</v>
      </c>
      <c r="D69" s="798" t="s">
        <v>4322</v>
      </c>
      <c r="E69" s="746">
        <v>9478.7999999999993</v>
      </c>
      <c r="F69" s="769"/>
      <c r="G69" s="770"/>
      <c r="H69" s="732">
        <f>E69-G69</f>
        <v>9478.7999999999993</v>
      </c>
      <c r="I69" s="799" t="s">
        <v>5251</v>
      </c>
    </row>
    <row r="70" spans="1:9" x14ac:dyDescent="0.25">
      <c r="A70" s="187"/>
      <c r="B70" s="779"/>
      <c r="C70" s="789"/>
      <c r="D70" s="798"/>
      <c r="E70" s="746"/>
      <c r="F70" s="775"/>
      <c r="G70" s="744"/>
      <c r="H70" s="732"/>
      <c r="I70" s="799"/>
    </row>
    <row r="71" spans="1:9" x14ac:dyDescent="0.25">
      <c r="A71" s="187">
        <v>41738</v>
      </c>
      <c r="B71" s="780" t="s">
        <v>2123</v>
      </c>
      <c r="C71" s="781" t="s">
        <v>2602</v>
      </c>
      <c r="D71" s="797" t="s">
        <v>49</v>
      </c>
      <c r="E71" s="800">
        <v>5632</v>
      </c>
      <c r="F71" s="731">
        <v>42072</v>
      </c>
      <c r="G71" s="732">
        <v>472</v>
      </c>
      <c r="H71" s="814">
        <f>E71-G71</f>
        <v>5160</v>
      </c>
      <c r="I71" s="797"/>
    </row>
    <row r="72" spans="1:9" x14ac:dyDescent="0.25">
      <c r="A72" s="192">
        <v>41751</v>
      </c>
      <c r="B72" s="785" t="s">
        <v>1954</v>
      </c>
      <c r="C72" s="298" t="s">
        <v>2799</v>
      </c>
      <c r="D72" s="598" t="s">
        <v>49</v>
      </c>
      <c r="E72" s="735">
        <v>6028</v>
      </c>
      <c r="F72" s="741" t="s">
        <v>7040</v>
      </c>
      <c r="G72" s="712">
        <f>3000+1000+1000+500+500</f>
        <v>6000</v>
      </c>
      <c r="H72" s="742">
        <f>E72-G72+28</f>
        <v>56</v>
      </c>
      <c r="I72" s="598"/>
    </row>
    <row r="73" spans="1:9" x14ac:dyDescent="0.25">
      <c r="A73" s="192">
        <v>41748</v>
      </c>
      <c r="B73" s="193" t="s">
        <v>1674</v>
      </c>
      <c r="C73" s="298" t="s">
        <v>2799</v>
      </c>
      <c r="D73" s="729" t="s">
        <v>2775</v>
      </c>
      <c r="E73" s="730">
        <v>10116</v>
      </c>
      <c r="F73" s="731"/>
      <c r="G73" s="732"/>
      <c r="H73" s="739">
        <f>E73-G73</f>
        <v>10116</v>
      </c>
      <c r="I73" s="729"/>
    </row>
    <row r="74" spans="1:9" x14ac:dyDescent="0.25">
      <c r="A74" s="192"/>
      <c r="B74" s="193"/>
      <c r="C74" s="298"/>
      <c r="D74" s="729"/>
      <c r="E74" s="730"/>
      <c r="F74" s="731"/>
      <c r="G74" s="732"/>
      <c r="H74" s="824"/>
      <c r="I74" s="756"/>
    </row>
    <row r="75" spans="1:9" x14ac:dyDescent="0.25">
      <c r="A75" s="192">
        <v>41852</v>
      </c>
      <c r="B75" s="193" t="s">
        <v>1132</v>
      </c>
      <c r="C75" s="324" t="s">
        <v>3973</v>
      </c>
      <c r="D75" s="729" t="s">
        <v>180</v>
      </c>
      <c r="E75" s="730">
        <v>35199.4</v>
      </c>
      <c r="F75" s="757" t="s">
        <v>6779</v>
      </c>
      <c r="G75" s="758">
        <f>3000+2500+2500+2500+4000+4000+4000+8500+4199.4</f>
        <v>35199.4</v>
      </c>
      <c r="H75" s="759">
        <f>E75-G75</f>
        <v>0</v>
      </c>
      <c r="I75" s="820" t="s">
        <v>65</v>
      </c>
    </row>
    <row r="76" spans="1:9" x14ac:dyDescent="0.25">
      <c r="A76" s="187">
        <v>41944</v>
      </c>
      <c r="B76" s="779">
        <v>2435</v>
      </c>
      <c r="C76" s="784" t="s">
        <v>4923</v>
      </c>
      <c r="D76" s="798" t="s">
        <v>180</v>
      </c>
      <c r="E76" s="746">
        <v>28847.9</v>
      </c>
      <c r="F76" s="767"/>
      <c r="G76" s="768"/>
      <c r="H76" s="712">
        <f>E76-G76</f>
        <v>28847.9</v>
      </c>
      <c r="I76" s="797" t="s">
        <v>4993</v>
      </c>
    </row>
    <row r="77" spans="1:9" ht="15.75" thickBot="1" x14ac:dyDescent="0.3">
      <c r="A77" s="187"/>
      <c r="B77" s="779"/>
      <c r="C77" s="784"/>
      <c r="D77" s="798"/>
      <c r="E77" s="746"/>
      <c r="F77" s="738"/>
      <c r="G77" s="732"/>
      <c r="H77" s="712"/>
      <c r="I77" s="797"/>
    </row>
    <row r="78" spans="1:9" ht="16.5" thickBot="1" x14ac:dyDescent="0.3">
      <c r="A78" s="187">
        <v>41774</v>
      </c>
      <c r="B78" s="786" t="s">
        <v>1538</v>
      </c>
      <c r="C78" s="795" t="s">
        <v>2993</v>
      </c>
      <c r="D78" s="797" t="s">
        <v>198</v>
      </c>
      <c r="E78" s="800">
        <v>15585</v>
      </c>
      <c r="F78" s="713">
        <v>41775</v>
      </c>
      <c r="G78" s="803">
        <v>4664</v>
      </c>
      <c r="H78" s="808">
        <f>E78-G78</f>
        <v>10921</v>
      </c>
      <c r="I78" s="797" t="s">
        <v>3186</v>
      </c>
    </row>
    <row r="79" spans="1:9" ht="15.75" x14ac:dyDescent="0.25">
      <c r="A79" s="187"/>
      <c r="B79" s="786"/>
      <c r="C79" s="795"/>
      <c r="D79" s="797"/>
      <c r="E79" s="800"/>
      <c r="F79" s="713"/>
      <c r="G79" s="732"/>
      <c r="H79" s="827"/>
      <c r="I79" s="797"/>
    </row>
    <row r="80" spans="1:9" x14ac:dyDescent="0.25">
      <c r="A80" s="187">
        <v>41707</v>
      </c>
      <c r="B80" s="781" t="s">
        <v>1879</v>
      </c>
      <c r="C80" s="790" t="s">
        <v>1671</v>
      </c>
      <c r="D80" s="711" t="s">
        <v>13</v>
      </c>
      <c r="E80" s="712">
        <v>6968</v>
      </c>
      <c r="F80" s="736" t="s">
        <v>7024</v>
      </c>
      <c r="G80" s="737">
        <f>4216+1000+1000+1000+1304</f>
        <v>8520</v>
      </c>
      <c r="H80" s="810">
        <f>E80-G80</f>
        <v>-1552</v>
      </c>
      <c r="I80" s="818" t="s">
        <v>21</v>
      </c>
    </row>
    <row r="81" spans="3:8" x14ac:dyDescent="0.25">
      <c r="C81" s="599"/>
      <c r="H81" s="710">
        <v>0</v>
      </c>
    </row>
  </sheetData>
  <sortState ref="A3:I114">
    <sortCondition ref="D3:D114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"/>
  <sheetViews>
    <sheetView topLeftCell="A719" workbookViewId="0">
      <selection activeCell="H743" sqref="H743"/>
    </sheetView>
  </sheetViews>
  <sheetFormatPr baseColWidth="10" defaultRowHeight="15" x14ac:dyDescent="0.25"/>
  <cols>
    <col min="1" max="1" width="11.42578125" style="266"/>
    <col min="2" max="2" width="11.42578125" style="78"/>
    <col min="3" max="3" width="11.42578125" style="267"/>
    <col min="4" max="5" width="11.42578125" style="21"/>
    <col min="6" max="6" width="11.42578125" style="284"/>
    <col min="7" max="7" width="11.42578125" style="285"/>
    <col min="8" max="8" width="11.42578125" style="27"/>
    <col min="9" max="9" width="11.42578125" style="28"/>
    <col min="10" max="16384" width="11.42578125" style="21"/>
  </cols>
  <sheetData/>
  <sortState ref="A3:I2159">
    <sortCondition ref="D3:D2159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9" sqref="H29"/>
    </sheetView>
  </sheetViews>
  <sheetFormatPr baseColWidth="10"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ENERO 2014</vt:lpstr>
      <vt:lpstr>FEBRERO 2 0 1 4   </vt:lpstr>
      <vt:lpstr>M A R Z O  2014  </vt:lpstr>
      <vt:lpstr>A B R I L   2014   </vt:lpstr>
      <vt:lpstr>MAYO  2 0 1 4   </vt:lpstr>
      <vt:lpstr>J U N I O   2014</vt:lpstr>
      <vt:lpstr>J U L I O </vt:lpstr>
      <vt:lpstr>AGOSTO  2014</vt:lpstr>
      <vt:lpstr>SEPTIEMBRE 2014</vt:lpstr>
      <vt:lpstr>OCTUBRE 2014</vt:lpstr>
      <vt:lpstr>NOVIEMBRE 2014</vt:lpstr>
      <vt:lpstr>DICIEMBRE 2014</vt:lpstr>
      <vt:lpstr>Hoja13</vt:lpstr>
      <vt:lpstr>CONCENTRADO AÑO 2014</vt:lpstr>
      <vt:lpstr>Hoja1</vt:lpstr>
      <vt:lpstr>Hoja3</vt:lpstr>
      <vt:lpstr>Hoja5</vt:lpstr>
      <vt:lpstr>Hoja6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2014-11-26T15:14:40Z</cp:lastPrinted>
  <dcterms:created xsi:type="dcterms:W3CDTF">2014-06-26T13:38:28Z</dcterms:created>
  <dcterms:modified xsi:type="dcterms:W3CDTF">2015-09-19T14:08:08Z</dcterms:modified>
</cp:coreProperties>
</file>